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0" yWindow="-255" windowWidth="19290" windowHeight="7500" tabRatio="691"/>
  </bookViews>
  <sheets>
    <sheet name="Interface GLGC" sheetId="2" r:id="rId1"/>
    <sheet name="Calc." sheetId="1" state="hidden" r:id="rId2"/>
    <sheet name="Mapping" sheetId="21" state="hidden" r:id="rId3"/>
    <sheet name="SIC Table" sheetId="27" state="hidden" r:id="rId4"/>
    <sheet name="AgglimitFactor" sheetId="25" state="hidden" r:id="rId5"/>
    <sheet name="Freq Model" sheetId="24" state="hidden" r:id="rId6"/>
    <sheet name="parameters" sheetId="17" state="hidden" r:id="rId7"/>
    <sheet name="covariance" sheetId="18" state="hidden" r:id="rId8"/>
    <sheet name="SIC Mapping" sheetId="20" state="hidden" r:id="rId9"/>
    <sheet name="EASI" sheetId="16" state="hidden" r:id="rId10"/>
    <sheet name="Premops ISO Factors tab1" sheetId="3" state="hidden" r:id="rId11"/>
    <sheet name="Premops ISO Factors tab2" sheetId="7" state="hidden" r:id="rId12"/>
    <sheet name="Premops ISO Factors tab3" sheetId="8" state="hidden" r:id="rId13"/>
    <sheet name="Prod ISO Factors tabA" sheetId="10" state="hidden" r:id="rId14"/>
    <sheet name="Prod ISO Factors tabB" sheetId="11" state="hidden" r:id="rId15"/>
    <sheet name="Prod ISO Factors tabC" sheetId="12" state="hidden" r:id="rId16"/>
    <sheet name="Premops ISO ILF Parameters" sheetId="4" state="hidden" r:id="rId17"/>
    <sheet name="Prod ISO ILF Parameters" sheetId="5" state="hidden" r:id="rId18"/>
    <sheet name="ALAEgrp" sheetId="14" state="hidden" r:id="rId19"/>
    <sheet name="RLwgtbygrp" sheetId="15" state="hidden" r:id="rId20"/>
    <sheet name="RLWeights" sheetId="6" state="hidden" r:id="rId21"/>
    <sheet name="Weights" sheetId="13" state="hidden" r:id="rId22"/>
    <sheet name="LDF" sheetId="23" state="hidden" r:id="rId23"/>
    <sheet name="ALAEOption" sheetId="9" state="hidden" r:id="rId24"/>
    <sheet name="RateNeed" sheetId="28" state="hidden" r:id="rId25"/>
  </sheets>
  <functionGroups builtInGroupCount="17"/>
  <definedNames>
    <definedName name="_AMO_UniqueIdentifier" hidden="1">"'7325077a-c996-435c-ac84-aa9eba5f5cc5'"</definedName>
    <definedName name="_xlnm._FilterDatabase" localSheetId="1" hidden="1">Calc.!$N$81:$O$1337</definedName>
    <definedName name="_xlnm._FilterDatabase" localSheetId="2" hidden="1">Mapping!$A$116:$B$1372</definedName>
    <definedName name="_xlnm._FilterDatabase" localSheetId="6" hidden="1">parameters!$I$1:$AD$1</definedName>
    <definedName name="_xlnm._FilterDatabase" localSheetId="8" hidden="1">'SIC Mapping'!$A$1:$D$1257</definedName>
    <definedName name="_xlnm._FilterDatabase" localSheetId="3" hidden="1">'SIC Table'!$B$2:$H$1778</definedName>
    <definedName name="_InputCell_SIC">'Interface GLGC'!$C$8</definedName>
    <definedName name="agglimit">OFFSET(Mapping!$J$2,0,0,COUNTA(Mapping!$J:$J)-1,1)</definedName>
    <definedName name="ALAEoption">OFFSET(Mapping!$P$2,0,0,COUNTA(Mapping!$P:$P)-1,1)</definedName>
    <definedName name="covb_ALGC">#REF!</definedName>
    <definedName name="Div_ALGC">#REF!</definedName>
    <definedName name="Division">OFFSET(Mapping!$A$2,0,0,COUNTA(Mapping!$A:$A)-1,1)</definedName>
    <definedName name="Excess_of_SIR">Program_Type</definedName>
    <definedName name="exposure_type">OFFSET(Mapping!$H$2,0,0,COUNTA(Mapping!$H:$H)-1,1)</definedName>
    <definedName name="freqTran_ALGC">#REF!</definedName>
    <definedName name="OccLimit_ALGC">#REF!</definedName>
    <definedName name="policylimit">OFFSET(Mapping!$L$2,0,0,COUNTA(Mapping!$L:$L)-1,1)</definedName>
    <definedName name="Program_Type">OFFSET(Mapping!$F$2,0,0,COUNTA(Mapping!$F:$F)-1,1)</definedName>
    <definedName name="Radius_ALGC">#REF!</definedName>
    <definedName name="retention">OFFSET(Mapping!$AD$2,0,0,COUNTA(Mapping!$AD:$AD)-1,1)</definedName>
    <definedName name="retention_ALGC">#REF!</definedName>
    <definedName name="sel_ILF_method_comb">Mapping!$S$7</definedName>
    <definedName name="SICIndustryMap">'SIC Table'!$B$3:$E$1778</definedName>
    <definedName name="state">OFFSET(Mapping!$D$2,0,0,COUNTA(Mapping!$D:$D)-1,1)</definedName>
    <definedName name="State_ALGC">#REF!</definedName>
    <definedName name="tab1_Mu">'Premops ISO Factors tab1'!$C$49:$C$62</definedName>
    <definedName name="tab1_mu_st">'Premops ISO Factors tab1'!$E$49:$E$62</definedName>
    <definedName name="tab1_Wt">'Premops ISO Factors tab1'!$D$49:$D$62</definedName>
    <definedName name="tab1_wt_st">'Premops ISO Factors tab1'!$F$49:$F$62</definedName>
    <definedName name="tab2_Mu">'Premops ISO Factors tab2'!$C$49:$C$62</definedName>
    <definedName name="tab2_mu_st">'Premops ISO Factors tab2'!$E$49:$E$62</definedName>
    <definedName name="tab2_Wt">'Premops ISO Factors tab2'!$D$49:$D$62</definedName>
    <definedName name="tab2_wt_st">'Premops ISO Factors tab2'!$F$49:$F$62</definedName>
    <definedName name="tab3_Mu">'Premops ISO Factors tab3'!$C$49:$C$62</definedName>
    <definedName name="tab3_mu_st">'Premops ISO Factors tab3'!$E$49:$E$62</definedName>
    <definedName name="tab3_Wt">'Premops ISO Factors tab3'!$D$49:$D$62</definedName>
    <definedName name="tab3_wt_st">'Premops ISO Factors tab3'!$F$49:$F$62</definedName>
    <definedName name="tabA_Mu">'Prod ISO Factors tabA'!$C$49:$C$62</definedName>
    <definedName name="tabA_Wt">'Prod ISO Factors tabA'!$D$49:$D$62</definedName>
    <definedName name="tabB_Mu">'Prod ISO Factors tabB'!$C$49:$C$62</definedName>
    <definedName name="tabB_Wt">'Prod ISO Factors tabB'!$D$49:$D$62</definedName>
    <definedName name="tabC_Mu">'Prod ISO Factors tabC'!$C$49:$C$62</definedName>
    <definedName name="tabC_Wt">'Prod ISO Factors tabC'!$D$49:$D$62</definedName>
    <definedName name="tran_ALGC">#REF!</definedName>
    <definedName name="Use_ALGC">#REF!</definedName>
    <definedName name="Weight_ALGC">#REF!</definedName>
    <definedName name="Year_ALGC">#REF!</definedName>
    <definedName name="YesNo">#REF!</definedName>
  </definedNames>
  <calcPr calcId="145621"/>
</workbook>
</file>

<file path=xl/calcChain.xml><?xml version="1.0" encoding="utf-8"?>
<calcChain xmlns="http://schemas.openxmlformats.org/spreadsheetml/2006/main">
  <c r="AD71" i="21" l="1"/>
  <c r="AD72" i="21" s="1"/>
  <c r="AD73" i="21" s="1"/>
  <c r="AD74" i="21" s="1"/>
  <c r="AD75" i="21" s="1"/>
  <c r="AD76" i="21" s="1"/>
  <c r="AD68" i="21"/>
  <c r="AD69" i="21"/>
  <c r="AD70" i="21"/>
  <c r="AD3" i="21"/>
  <c r="AD4" i="21"/>
  <c r="AD5" i="21"/>
  <c r="AD6" i="21" s="1"/>
  <c r="AD7" i="21" s="1"/>
  <c r="AD8" i="21" s="1"/>
  <c r="AD9" i="21" s="1"/>
  <c r="AD10" i="21" s="1"/>
  <c r="AD11" i="21" s="1"/>
  <c r="AD12" i="21" s="1"/>
  <c r="AD13" i="21" s="1"/>
  <c r="AD14" i="21" s="1"/>
  <c r="AD15" i="21" s="1"/>
  <c r="AD16" i="21" s="1"/>
  <c r="AD17" i="21" s="1"/>
  <c r="AD18" i="21" s="1"/>
  <c r="AD19" i="21" s="1"/>
  <c r="AD20" i="21" s="1"/>
  <c r="AD21" i="21" s="1"/>
  <c r="AD22" i="21" s="1"/>
  <c r="AD23" i="21" s="1"/>
  <c r="AD24" i="21" s="1"/>
  <c r="AD25" i="21" s="1"/>
  <c r="AD26" i="21" s="1"/>
  <c r="AD27" i="21" s="1"/>
  <c r="AD28" i="21" s="1"/>
  <c r="AD29" i="21" s="1"/>
  <c r="AD30" i="21" s="1"/>
  <c r="AD31" i="21" s="1"/>
  <c r="AD32" i="21" s="1"/>
  <c r="AD33" i="21" s="1"/>
  <c r="AD34" i="21" s="1"/>
  <c r="AD35" i="21" s="1"/>
  <c r="AD36" i="21" s="1"/>
  <c r="AD37" i="21" s="1"/>
  <c r="AD38" i="21" s="1"/>
  <c r="AD39" i="21" s="1"/>
  <c r="AD40" i="21" s="1"/>
  <c r="AD41" i="21" s="1"/>
  <c r="AD42" i="21" s="1"/>
  <c r="AD43" i="21" s="1"/>
  <c r="AD44" i="21" s="1"/>
  <c r="AD45" i="21" s="1"/>
  <c r="AD46" i="21" s="1"/>
  <c r="AD47" i="21" s="1"/>
  <c r="AD48" i="21" s="1"/>
  <c r="AD49" i="21" s="1"/>
  <c r="AD50" i="21" s="1"/>
  <c r="AD51" i="21" s="1"/>
  <c r="AD52" i="21" s="1"/>
  <c r="AD53" i="21" s="1"/>
  <c r="AD54" i="21" s="1"/>
  <c r="AD55" i="21" s="1"/>
  <c r="AD56" i="21" s="1"/>
  <c r="AD57" i="21" s="1"/>
  <c r="AD58" i="21" s="1"/>
  <c r="AD59" i="21" s="1"/>
  <c r="AD60" i="21" s="1"/>
  <c r="AD61" i="21" s="1"/>
  <c r="AD62" i="21" s="1"/>
  <c r="AD63" i="21" s="1"/>
  <c r="AD64" i="21" s="1"/>
  <c r="AD65" i="21" s="1"/>
  <c r="AD66" i="21" s="1"/>
  <c r="AD67" i="21" s="1"/>
  <c r="AD2" i="21"/>
  <c r="I31" i="2" l="1"/>
  <c r="I29" i="2"/>
  <c r="I28" i="2"/>
  <c r="I32" i="2" l="1"/>
  <c r="G10" i="2"/>
  <c r="C4" i="1"/>
  <c r="D4" i="1" s="1"/>
  <c r="C11" i="1"/>
  <c r="C10" i="1"/>
  <c r="C9" i="1"/>
  <c r="C13" i="1" l="1"/>
  <c r="I30" i="2"/>
  <c r="F28" i="2" s="1"/>
  <c r="C7" i="1" l="1"/>
  <c r="C8" i="1"/>
  <c r="D50" i="12" l="1" a="1"/>
  <c r="D50" i="12" s="1"/>
  <c r="D51" i="12" a="1"/>
  <c r="D51" i="12" s="1"/>
  <c r="D52" i="12" a="1"/>
  <c r="D52" i="12" s="1"/>
  <c r="D53" i="12" a="1"/>
  <c r="D53" i="12" s="1"/>
  <c r="D54" i="12" a="1"/>
  <c r="D54" i="12" s="1"/>
  <c r="D55" i="12" a="1"/>
  <c r="D55" i="12" s="1"/>
  <c r="D56" i="12" a="1"/>
  <c r="D56" i="12" s="1"/>
  <c r="D57" i="12" a="1"/>
  <c r="D57" i="12" s="1"/>
  <c r="D58" i="12" a="1"/>
  <c r="D58" i="12" s="1"/>
  <c r="D59" i="12" a="1"/>
  <c r="D59" i="12" s="1"/>
  <c r="D60" i="12" a="1"/>
  <c r="D60" i="12" s="1"/>
  <c r="D61" i="12" a="1"/>
  <c r="D61" i="12" s="1"/>
  <c r="D62" i="12" a="1"/>
  <c r="D62" i="12" s="1"/>
  <c r="D49" i="12" a="1"/>
  <c r="D49" i="12" s="1"/>
  <c r="C50" i="12" a="1"/>
  <c r="C50" i="12" s="1"/>
  <c r="C51" i="12" a="1"/>
  <c r="C51" i="12" s="1"/>
  <c r="C52" i="12" a="1"/>
  <c r="C52" i="12" s="1"/>
  <c r="C53" i="12" a="1"/>
  <c r="C53" i="12" s="1"/>
  <c r="C54" i="12" a="1"/>
  <c r="C54" i="12" s="1"/>
  <c r="C55" i="12" a="1"/>
  <c r="C55" i="12" s="1"/>
  <c r="C56" i="12" a="1"/>
  <c r="C56" i="12" s="1"/>
  <c r="C57" i="12" a="1"/>
  <c r="C57" i="12" s="1"/>
  <c r="C58" i="12" a="1"/>
  <c r="C58" i="12" s="1"/>
  <c r="C59" i="12" a="1"/>
  <c r="C59" i="12" s="1"/>
  <c r="C60" i="12" a="1"/>
  <c r="C60" i="12" s="1"/>
  <c r="C61" i="12" a="1"/>
  <c r="C61" i="12" s="1"/>
  <c r="C62" i="12" a="1"/>
  <c r="C62" i="12" s="1"/>
  <c r="C49" i="12" a="1"/>
  <c r="C49" i="12" s="1"/>
  <c r="D50" i="11" a="1"/>
  <c r="D50" i="11" s="1"/>
  <c r="D51" i="11" a="1"/>
  <c r="D51" i="11" s="1"/>
  <c r="D52" i="11" a="1"/>
  <c r="D52" i="11" s="1"/>
  <c r="D53" i="11" a="1"/>
  <c r="D53" i="11" s="1"/>
  <c r="D54" i="11" a="1"/>
  <c r="D54" i="11" s="1"/>
  <c r="D55" i="11" a="1"/>
  <c r="D55" i="11" s="1"/>
  <c r="D56" i="11" a="1"/>
  <c r="D56" i="11" s="1"/>
  <c r="D57" i="11" a="1"/>
  <c r="D57" i="11" s="1"/>
  <c r="D58" i="11" a="1"/>
  <c r="D58" i="11" s="1"/>
  <c r="D59" i="11" a="1"/>
  <c r="D59" i="11" s="1"/>
  <c r="D60" i="11" a="1"/>
  <c r="D60" i="11" s="1"/>
  <c r="D61" i="11" a="1"/>
  <c r="D61" i="11" s="1"/>
  <c r="D62" i="11" a="1"/>
  <c r="D62" i="11" s="1"/>
  <c r="D49" i="11" a="1"/>
  <c r="D49" i="11" s="1"/>
  <c r="C50" i="11" a="1"/>
  <c r="C50" i="11" s="1"/>
  <c r="C51" i="11" a="1"/>
  <c r="C51" i="11" s="1"/>
  <c r="C52" i="11" a="1"/>
  <c r="C52" i="11" s="1"/>
  <c r="C53" i="11" a="1"/>
  <c r="C53" i="11" s="1"/>
  <c r="C54" i="11" a="1"/>
  <c r="C54" i="11" s="1"/>
  <c r="C55" i="11" a="1"/>
  <c r="C55" i="11" s="1"/>
  <c r="C56" i="11" a="1"/>
  <c r="C56" i="11" s="1"/>
  <c r="C57" i="11" a="1"/>
  <c r="C57" i="11" s="1"/>
  <c r="C58" i="11" a="1"/>
  <c r="C58" i="11" s="1"/>
  <c r="C59" i="11" a="1"/>
  <c r="C59" i="11" s="1"/>
  <c r="C60" i="11" a="1"/>
  <c r="C60" i="11" s="1"/>
  <c r="C61" i="11" a="1"/>
  <c r="C61" i="11" s="1"/>
  <c r="C62" i="11" a="1"/>
  <c r="C62" i="11" s="1"/>
  <c r="C49" i="11" a="1"/>
  <c r="C49" i="11"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49" i="10" a="1"/>
  <c r="D49" i="10" s="1"/>
  <c r="C95" i="8"/>
  <c r="C94" i="8"/>
  <c r="C95" i="7"/>
  <c r="C94" i="7"/>
  <c r="C95" i="3"/>
  <c r="C94" i="3"/>
  <c r="E95" i="8"/>
  <c r="G27" i="1" l="1"/>
  <c r="H27" i="1"/>
  <c r="F27" i="1"/>
  <c r="G26" i="1"/>
  <c r="H26" i="1"/>
  <c r="F26" i="1"/>
  <c r="E27" i="1" a="1"/>
  <c r="E26" i="1" a="1"/>
  <c r="D27" i="1" a="1"/>
  <c r="D26" i="1" a="1"/>
  <c r="C27" i="1" a="1"/>
  <c r="C26" i="1" a="1"/>
  <c r="B25" i="1"/>
  <c r="G14" i="1"/>
  <c r="F14" i="1"/>
  <c r="G13" i="1"/>
  <c r="F13" i="1"/>
  <c r="D13" i="1"/>
  <c r="C92" i="1"/>
  <c r="B92" i="1"/>
  <c r="B90" i="1"/>
  <c r="C90" i="1"/>
  <c r="C89" i="1"/>
  <c r="B89" i="1"/>
  <c r="D85" i="1"/>
  <c r="C85" i="1"/>
  <c r="C80" i="1"/>
  <c r="D80" i="1"/>
  <c r="C81" i="1"/>
  <c r="D81" i="1"/>
  <c r="C82" i="1"/>
  <c r="D82" i="1"/>
  <c r="D79" i="1"/>
  <c r="C79" i="1"/>
  <c r="D71" i="1"/>
  <c r="C71" i="1"/>
  <c r="D70" i="1"/>
  <c r="C70" i="1"/>
  <c r="D68" i="1"/>
  <c r="C68" i="1"/>
  <c r="E94" i="8"/>
  <c r="F53" i="8" l="1" a="1"/>
  <c r="F53" i="8" s="1"/>
  <c r="F57" i="8" a="1"/>
  <c r="F57" i="8" s="1"/>
  <c r="F61" i="8" a="1"/>
  <c r="F61" i="8" s="1"/>
  <c r="E51" i="8" a="1"/>
  <c r="E51" i="8" s="1"/>
  <c r="E55" i="8" a="1"/>
  <c r="E55" i="8" s="1"/>
  <c r="E59" i="8" a="1"/>
  <c r="E59" i="8" s="1"/>
  <c r="E49" i="8" a="1"/>
  <c r="E49" i="8" s="1"/>
  <c r="F52" i="7" a="1"/>
  <c r="F52" i="7" s="1"/>
  <c r="F56" i="7" a="1"/>
  <c r="F56" i="7" s="1"/>
  <c r="F60" i="7" a="1"/>
  <c r="F60" i="7" s="1"/>
  <c r="E50" i="7" a="1"/>
  <c r="E50" i="7" s="1"/>
  <c r="E54" i="7" a="1"/>
  <c r="E54" i="7" s="1"/>
  <c r="E58" i="7" a="1"/>
  <c r="E58" i="7" s="1"/>
  <c r="E62" i="7" a="1"/>
  <c r="E62" i="7" s="1"/>
  <c r="F50" i="8" a="1"/>
  <c r="F50" i="8" s="1"/>
  <c r="F54" i="8" a="1"/>
  <c r="F54" i="8" s="1"/>
  <c r="F58" i="8" a="1"/>
  <c r="F58" i="8" s="1"/>
  <c r="F62" i="8" a="1"/>
  <c r="F62" i="8" s="1"/>
  <c r="E52" i="8" a="1"/>
  <c r="E52" i="8" s="1"/>
  <c r="E56" i="8" a="1"/>
  <c r="E56" i="8" s="1"/>
  <c r="E60" i="8" a="1"/>
  <c r="E60" i="8" s="1"/>
  <c r="F53" i="7" a="1"/>
  <c r="F53" i="7" s="1"/>
  <c r="F57" i="7" a="1"/>
  <c r="F57" i="7" s="1"/>
  <c r="F61" i="7" a="1"/>
  <c r="F61" i="7" s="1"/>
  <c r="E51" i="7" a="1"/>
  <c r="E51" i="7" s="1"/>
  <c r="E55" i="7" a="1"/>
  <c r="E55" i="7" s="1"/>
  <c r="E59" i="7" a="1"/>
  <c r="E59" i="7" s="1"/>
  <c r="E49" i="7" a="1"/>
  <c r="E49" i="7" s="1"/>
  <c r="F51" i="8" a="1"/>
  <c r="F51" i="8" s="1"/>
  <c r="F55" i="8" a="1"/>
  <c r="F55" i="8" s="1"/>
  <c r="F59" i="8" a="1"/>
  <c r="F59" i="8" s="1"/>
  <c r="F49" i="8" a="1"/>
  <c r="F49" i="8" s="1"/>
  <c r="E53" i="8" a="1"/>
  <c r="E53" i="8" s="1"/>
  <c r="E57" i="8" a="1"/>
  <c r="E57" i="8" s="1"/>
  <c r="E61" i="8" a="1"/>
  <c r="E61" i="8" s="1"/>
  <c r="F50" i="7" a="1"/>
  <c r="F50" i="7" s="1"/>
  <c r="F54" i="7" a="1"/>
  <c r="F54" i="7" s="1"/>
  <c r="F58" i="7" a="1"/>
  <c r="F58" i="7" s="1"/>
  <c r="F62" i="7" a="1"/>
  <c r="F62" i="7" s="1"/>
  <c r="E52" i="7" a="1"/>
  <c r="E52" i="7" s="1"/>
  <c r="E56" i="7" a="1"/>
  <c r="E56" i="7" s="1"/>
  <c r="E60" i="7" a="1"/>
  <c r="E60" i="7" s="1"/>
  <c r="F52" i="8" a="1"/>
  <c r="F52" i="8" s="1"/>
  <c r="F56" i="8" a="1"/>
  <c r="F56" i="8" s="1"/>
  <c r="F60" i="8" a="1"/>
  <c r="F60" i="8" s="1"/>
  <c r="E50" i="8" a="1"/>
  <c r="E50" i="8" s="1"/>
  <c r="E54" i="8" a="1"/>
  <c r="E54" i="8" s="1"/>
  <c r="E58" i="8" a="1"/>
  <c r="E58" i="8" s="1"/>
  <c r="E62" i="8" a="1"/>
  <c r="E62" i="8" s="1"/>
  <c r="F51" i="7" a="1"/>
  <c r="F51" i="7" s="1"/>
  <c r="F55" i="7" a="1"/>
  <c r="F55" i="7" s="1"/>
  <c r="F59" i="7" a="1"/>
  <c r="F59" i="7" s="1"/>
  <c r="F49" i="7" a="1"/>
  <c r="F49" i="7" s="1"/>
  <c r="E53" i="7" a="1"/>
  <c r="E53" i="7" s="1"/>
  <c r="E57" i="7" a="1"/>
  <c r="E57" i="7" s="1"/>
  <c r="E61" i="7" a="1"/>
  <c r="E61" i="7" s="1"/>
  <c r="D27" i="1"/>
  <c r="E60" i="3" a="1"/>
  <c r="E60" i="3" s="1"/>
  <c r="E56" i="3" a="1"/>
  <c r="E56" i="3" s="1"/>
  <c r="E52" i="3" a="1"/>
  <c r="E52" i="3" s="1"/>
  <c r="F62" i="3" a="1"/>
  <c r="F62" i="3" s="1"/>
  <c r="F58" i="3" a="1"/>
  <c r="F58" i="3" s="1"/>
  <c r="F54" i="3" a="1"/>
  <c r="F54" i="3" s="1"/>
  <c r="F50" i="3" a="1"/>
  <c r="F50" i="3" s="1"/>
  <c r="C26" i="1"/>
  <c r="E26" i="1"/>
  <c r="E49" i="3" a="1"/>
  <c r="E49" i="3" s="1"/>
  <c r="E59" i="3" a="1"/>
  <c r="E59" i="3" s="1"/>
  <c r="E55" i="3" a="1"/>
  <c r="E55" i="3" s="1"/>
  <c r="E51" i="3" a="1"/>
  <c r="E51" i="3" s="1"/>
  <c r="F61" i="3" a="1"/>
  <c r="F61" i="3" s="1"/>
  <c r="F57" i="3" a="1"/>
  <c r="F57" i="3" s="1"/>
  <c r="F53" i="3" a="1"/>
  <c r="F53" i="3" s="1"/>
  <c r="C27" i="1"/>
  <c r="E27" i="1"/>
  <c r="E62" i="3" a="1"/>
  <c r="E62" i="3" s="1"/>
  <c r="E58" i="3" a="1"/>
  <c r="E58" i="3" s="1"/>
  <c r="E54" i="3" a="1"/>
  <c r="E54" i="3" s="1"/>
  <c r="E50" i="3" a="1"/>
  <c r="E50" i="3" s="1"/>
  <c r="F60" i="3" a="1"/>
  <c r="F60" i="3" s="1"/>
  <c r="F56" i="3" a="1"/>
  <c r="F56" i="3" s="1"/>
  <c r="F52" i="3" a="1"/>
  <c r="F52" i="3" s="1"/>
  <c r="D26" i="1"/>
  <c r="E61" i="3" a="1"/>
  <c r="E61" i="3" s="1"/>
  <c r="E57" i="3" a="1"/>
  <c r="E57" i="3" s="1"/>
  <c r="E53" i="3" a="1"/>
  <c r="E53" i="3" s="1"/>
  <c r="F49" i="3" a="1"/>
  <c r="F49" i="3" s="1"/>
  <c r="F59" i="3" a="1"/>
  <c r="F59" i="3" s="1"/>
  <c r="F55" i="3" a="1"/>
  <c r="F55" i="3" s="1"/>
  <c r="F51" i="3" a="1"/>
  <c r="F51" i="3" s="1"/>
  <c r="D12" i="3" a="1"/>
  <c r="E70" i="7" a="1"/>
  <c r="E83" i="3" a="1"/>
  <c r="D14" i="8" a="1"/>
  <c r="D24" i="8" a="1"/>
  <c r="D14" i="7" a="1"/>
  <c r="D37" i="7" a="1"/>
  <c r="D21" i="3" a="1"/>
  <c r="D29" i="3" a="1"/>
  <c r="E77" i="7" a="1"/>
  <c r="D15" i="7" a="1"/>
  <c r="E78" i="7" a="1"/>
  <c r="E78" i="3" a="1"/>
  <c r="D24" i="7" a="1"/>
  <c r="D26" i="3" a="1"/>
  <c r="D32" i="7" a="1"/>
  <c r="D28" i="3" a="1"/>
  <c r="D37" i="3" a="1"/>
  <c r="E71" i="7" a="1"/>
  <c r="E88" i="3" a="1"/>
  <c r="D13" i="8" a="1"/>
  <c r="E75" i="3" a="1"/>
  <c r="E70" i="3" a="1"/>
  <c r="E74" i="7" a="1"/>
  <c r="D26" i="7" a="1"/>
  <c r="D28" i="8" a="1"/>
  <c r="E86" i="7" a="1"/>
  <c r="E74" i="3" a="1"/>
  <c r="D20" i="7" a="1"/>
  <c r="E79" i="7" a="1"/>
  <c r="D31" i="7" a="1"/>
  <c r="D21" i="7" a="1"/>
  <c r="D19" i="3" a="1"/>
  <c r="D13" i="7" a="1"/>
  <c r="D12" i="7" a="1"/>
  <c r="E83" i="7" a="1"/>
  <c r="E73" i="7" a="1"/>
  <c r="E84" i="7" a="1"/>
  <c r="E87" i="3" a="1"/>
  <c r="D27" i="8" a="1"/>
  <c r="D30" i="8" a="1"/>
  <c r="E72" i="3" a="1"/>
  <c r="D17" i="8" a="1"/>
  <c r="E81" i="7" a="1"/>
  <c r="D29" i="7" a="1"/>
  <c r="D18" i="3" a="1"/>
  <c r="D31" i="3" a="1"/>
  <c r="E80" i="3" a="1"/>
  <c r="E89" i="3" a="1"/>
  <c r="D16" i="7" a="1"/>
  <c r="D11" i="8" a="1"/>
  <c r="D12" i="8" a="1"/>
  <c r="E77" i="3" a="1"/>
  <c r="D28" i="7" a="1"/>
  <c r="E72" i="7" a="1"/>
  <c r="E95" i="7" a="1"/>
  <c r="E79" i="3" a="1"/>
  <c r="D22" i="7" a="1"/>
  <c r="D16" i="3" a="1"/>
  <c r="D33" i="7" a="1"/>
  <c r="D32" i="3" a="1"/>
  <c r="E76" i="3" a="1"/>
  <c r="D19" i="7" a="1"/>
  <c r="D25" i="8" a="1"/>
  <c r="D36" i="8" a="1"/>
  <c r="D19" i="8" a="1"/>
  <c r="E94" i="3" a="1"/>
  <c r="D25" i="7" a="1"/>
  <c r="D32" i="8" a="1"/>
  <c r="E81" i="3" a="1"/>
  <c r="D20" i="8" a="1"/>
  <c r="D29" i="8" a="1"/>
  <c r="D31" i="8" a="1"/>
  <c r="D30" i="7" a="1"/>
  <c r="E82" i="3" a="1"/>
  <c r="D22" i="8" a="1"/>
  <c r="E76" i="7" a="1"/>
  <c r="E84" i="3" a="1"/>
  <c r="E85" i="7" a="1"/>
  <c r="D13" i="3" a="1"/>
  <c r="D36" i="7" a="1"/>
  <c r="D26" i="8" a="1"/>
  <c r="D23" i="7" a="1"/>
  <c r="D25" i="3" a="1"/>
  <c r="D27" i="3" a="1"/>
  <c r="D33" i="8" a="1"/>
  <c r="D16" i="8" a="1"/>
  <c r="D27" i="7" a="1"/>
  <c r="E80" i="7" a="1"/>
  <c r="D18" i="8" a="1"/>
  <c r="E94" i="7" a="1"/>
  <c r="D37" i="8" a="1"/>
  <c r="E82" i="7" a="1"/>
  <c r="D24" i="3" a="1"/>
  <c r="E86" i="3" a="1"/>
  <c r="D18" i="7" a="1"/>
  <c r="D33" i="3" a="1"/>
  <c r="D17" i="3" a="1"/>
  <c r="D23" i="8" a="1"/>
  <c r="D14" i="3" a="1"/>
  <c r="E85" i="3" a="1"/>
  <c r="D17" i="7" a="1"/>
  <c r="E73" i="3" a="1"/>
  <c r="D15" i="8" a="1"/>
  <c r="E75" i="7" a="1"/>
  <c r="D20" i="3" a="1"/>
  <c r="D22" i="3" a="1"/>
  <c r="D11" i="3" a="1"/>
  <c r="D30" i="3" a="1"/>
  <c r="D15" i="3" a="1"/>
  <c r="D11" i="7" a="1"/>
  <c r="E71" i="3" a="1"/>
  <c r="D36" i="3" a="1"/>
  <c r="D23" i="3" a="1"/>
  <c r="D21" i="8" a="1"/>
  <c r="D17" i="7" l="1"/>
  <c r="E78" i="7"/>
  <c r="D14" i="7"/>
  <c r="D11" i="7"/>
  <c r="E80" i="7"/>
  <c r="E81" i="7"/>
  <c r="E83" i="7"/>
  <c r="D12" i="7"/>
  <c r="D37" i="7"/>
  <c r="E72" i="7"/>
  <c r="D28" i="7"/>
  <c r="D25" i="7"/>
  <c r="E79" i="7"/>
  <c r="E74" i="7"/>
  <c r="E95" i="7"/>
  <c r="D32" i="7"/>
  <c r="D13" i="7"/>
  <c r="D18" i="7"/>
  <c r="E73" i="7"/>
  <c r="E86" i="7"/>
  <c r="D22" i="7"/>
  <c r="D36" i="7"/>
  <c r="D19" i="7"/>
  <c r="D31" i="7"/>
  <c r="E84" i="7"/>
  <c r="D26" i="7"/>
  <c r="D16" i="7"/>
  <c r="E85" i="7"/>
  <c r="E82" i="7"/>
  <c r="E76" i="7"/>
  <c r="D21" i="7"/>
  <c r="E77" i="7"/>
  <c r="D23" i="7"/>
  <c r="E75" i="7"/>
  <c r="D29" i="7"/>
  <c r="E70" i="7"/>
  <c r="E71" i="7"/>
  <c r="D24" i="7"/>
  <c r="D30" i="7"/>
  <c r="D20" i="7"/>
  <c r="D33" i="7"/>
  <c r="D15" i="7"/>
  <c r="D27" i="7"/>
  <c r="E94" i="7"/>
  <c r="D26" i="8"/>
  <c r="D25" i="8"/>
  <c r="D11" i="8"/>
  <c r="D30" i="8"/>
  <c r="D24" i="8"/>
  <c r="D13" i="8"/>
  <c r="D23" i="8"/>
  <c r="D27" i="8"/>
  <c r="D29" i="8"/>
  <c r="D16" i="8"/>
  <c r="D17" i="8"/>
  <c r="D20" i="8"/>
  <c r="D31" i="8"/>
  <c r="D33" i="8"/>
  <c r="D18" i="8"/>
  <c r="D15" i="8"/>
  <c r="D14" i="8"/>
  <c r="D22" i="8"/>
  <c r="D28" i="8"/>
  <c r="D32" i="8"/>
  <c r="D19" i="8"/>
  <c r="D36" i="8"/>
  <c r="D37" i="8"/>
  <c r="D12" i="8"/>
  <c r="D21" i="8"/>
  <c r="D20" i="3"/>
  <c r="D17" i="3"/>
  <c r="E85" i="3"/>
  <c r="D36" i="3"/>
  <c r="E84" i="3"/>
  <c r="E80" i="3"/>
  <c r="E89" i="3"/>
  <c r="D29" i="3"/>
  <c r="E71" i="3"/>
  <c r="D18" i="3"/>
  <c r="D33" i="3"/>
  <c r="D23" i="3"/>
  <c r="D28" i="3"/>
  <c r="D37" i="3"/>
  <c r="E81" i="3"/>
  <c r="E77" i="3"/>
  <c r="E72" i="3"/>
  <c r="E86" i="3"/>
  <c r="D27" i="3"/>
  <c r="D15" i="3"/>
  <c r="D24" i="3"/>
  <c r="D25" i="3"/>
  <c r="D19" i="3"/>
  <c r="E88" i="3"/>
  <c r="D14" i="3"/>
  <c r="D12" i="3"/>
  <c r="D32" i="3"/>
  <c r="E82" i="3"/>
  <c r="E94" i="3"/>
  <c r="D26" i="3"/>
  <c r="D22" i="3"/>
  <c r="D16" i="3"/>
  <c r="D30" i="3"/>
  <c r="E73" i="3"/>
  <c r="D13" i="3"/>
  <c r="E78" i="3"/>
  <c r="E83" i="3"/>
  <c r="E74" i="3"/>
  <c r="E76" i="3"/>
  <c r="D21" i="3"/>
  <c r="E87" i="3"/>
  <c r="E79" i="3"/>
  <c r="E75" i="3"/>
  <c r="D11" i="3"/>
  <c r="E70" i="3"/>
  <c r="D31" i="3"/>
  <c r="J65" i="8"/>
  <c r="F65" i="8"/>
  <c r="I65" i="8"/>
  <c r="H65" i="8"/>
  <c r="K65" i="8"/>
  <c r="G65" i="8"/>
  <c r="I65" i="3"/>
  <c r="H65" i="3"/>
  <c r="K65" i="3"/>
  <c r="G65" i="3"/>
  <c r="J65" i="3"/>
  <c r="F65" i="3"/>
  <c r="K65" i="7"/>
  <c r="G65" i="7"/>
  <c r="J65" i="7"/>
  <c r="F65" i="7"/>
  <c r="I65" i="7"/>
  <c r="H65" i="7"/>
  <c r="G12" i="1"/>
  <c r="F12" i="1"/>
  <c r="J95" i="7" l="1"/>
  <c r="J84" i="7"/>
  <c r="J85" i="7"/>
  <c r="J86" i="7"/>
  <c r="J94" i="7"/>
  <c r="H84" i="7"/>
  <c r="H95" i="7"/>
  <c r="H85" i="7"/>
  <c r="H94" i="7"/>
  <c r="H86" i="7"/>
  <c r="G85" i="7"/>
  <c r="G84" i="7"/>
  <c r="G86" i="7"/>
  <c r="G95" i="7"/>
  <c r="G94" i="7"/>
  <c r="G88" i="3"/>
  <c r="G87" i="3"/>
  <c r="G86" i="3"/>
  <c r="G89" i="3"/>
  <c r="G94" i="3"/>
  <c r="G85" i="3"/>
  <c r="G84" i="3"/>
  <c r="G95" i="3"/>
  <c r="F85" i="8"/>
  <c r="F95" i="8"/>
  <c r="F84" i="8"/>
  <c r="F94" i="8"/>
  <c r="I95" i="7"/>
  <c r="I84" i="7"/>
  <c r="I85" i="7"/>
  <c r="I86" i="7"/>
  <c r="I94" i="7"/>
  <c r="K85" i="7"/>
  <c r="K95" i="7"/>
  <c r="K84" i="7"/>
  <c r="K86" i="7"/>
  <c r="K94" i="7"/>
  <c r="K89" i="3"/>
  <c r="K85" i="3"/>
  <c r="K86" i="3"/>
  <c r="K87" i="3"/>
  <c r="K88" i="3"/>
  <c r="K95" i="3"/>
  <c r="K84" i="3"/>
  <c r="K94" i="3"/>
  <c r="K95" i="8"/>
  <c r="K84" i="8"/>
  <c r="K85" i="8"/>
  <c r="K94" i="8"/>
  <c r="J84" i="8"/>
  <c r="J85" i="8"/>
  <c r="J95" i="8"/>
  <c r="J94" i="8"/>
  <c r="F85" i="7"/>
  <c r="F86" i="7"/>
  <c r="F95" i="7"/>
  <c r="F84" i="7"/>
  <c r="F94" i="7"/>
  <c r="F88" i="3"/>
  <c r="F84" i="3"/>
  <c r="F95" i="3"/>
  <c r="F94" i="3"/>
  <c r="F87" i="3"/>
  <c r="F85" i="3"/>
  <c r="F86" i="3"/>
  <c r="F89" i="3"/>
  <c r="H88" i="3"/>
  <c r="H95" i="3"/>
  <c r="H84" i="3"/>
  <c r="H87" i="3"/>
  <c r="H85" i="3"/>
  <c r="H94" i="3"/>
  <c r="H86" i="3"/>
  <c r="H89" i="3"/>
  <c r="H85" i="8"/>
  <c r="H95" i="8"/>
  <c r="H84" i="8"/>
  <c r="H94" i="8"/>
  <c r="J85" i="3"/>
  <c r="J95" i="3"/>
  <c r="J84" i="3"/>
  <c r="J86" i="3"/>
  <c r="J94" i="3"/>
  <c r="J88" i="3"/>
  <c r="J87" i="3"/>
  <c r="J89" i="3"/>
  <c r="I85" i="8"/>
  <c r="I95" i="8"/>
  <c r="I84" i="8"/>
  <c r="I94" i="8"/>
  <c r="I95" i="3"/>
  <c r="I85" i="3"/>
  <c r="I86" i="3"/>
  <c r="I88" i="3"/>
  <c r="I84" i="3"/>
  <c r="I89" i="3"/>
  <c r="I87" i="3"/>
  <c r="I94" i="3"/>
  <c r="G85" i="8"/>
  <c r="G95" i="8"/>
  <c r="G84" i="8"/>
  <c r="G94" i="8"/>
  <c r="F97" i="17"/>
  <c r="F98" i="17"/>
  <c r="F100" i="17"/>
  <c r="G8" i="1"/>
  <c r="F8" i="1"/>
  <c r="G7" i="1"/>
  <c r="F7" i="1"/>
  <c r="B91" i="1"/>
  <c r="C91" i="1"/>
  <c r="C5" i="1"/>
  <c r="L89" i="3" l="1"/>
  <c r="L88" i="3"/>
  <c r="L87" i="3"/>
  <c r="L84" i="3"/>
  <c r="L94" i="3"/>
  <c r="L86" i="3"/>
  <c r="L85" i="3"/>
  <c r="L95" i="8"/>
  <c r="L94" i="7"/>
  <c r="L95" i="7"/>
  <c r="L94" i="8"/>
  <c r="L85" i="7"/>
  <c r="L95" i="3"/>
  <c r="L84" i="7"/>
  <c r="L86" i="7"/>
  <c r="J14" i="2"/>
  <c r="J13" i="2"/>
  <c r="J12" i="2"/>
  <c r="E13" i="1" l="1"/>
  <c r="F103" i="17"/>
  <c r="H6" i="1"/>
  <c r="I6" i="1"/>
  <c r="H9" i="1"/>
  <c r="I9" i="1"/>
  <c r="H10" i="1"/>
  <c r="I10" i="1"/>
  <c r="H11" i="1"/>
  <c r="I11" i="1"/>
  <c r="F5" i="1"/>
  <c r="H5" i="1" s="1"/>
  <c r="F99" i="17" l="1"/>
  <c r="F101" i="17"/>
  <c r="F102" i="17"/>
  <c r="H13" i="1"/>
  <c r="J13" i="1" s="1"/>
  <c r="I13" i="1"/>
  <c r="K13" i="1" s="1"/>
  <c r="C9" i="2"/>
  <c r="N3" i="25" l="1"/>
  <c r="N4" i="25"/>
  <c r="N5" i="25"/>
  <c r="N2" i="25"/>
  <c r="L4" i="25" l="1"/>
  <c r="L3" i="25"/>
  <c r="L5" i="25"/>
  <c r="L2" i="25"/>
  <c r="B18" i="1" l="1"/>
  <c r="F21" i="17" l="1"/>
  <c r="F22" i="17"/>
  <c r="F23" i="17"/>
  <c r="F24" i="17"/>
  <c r="F25" i="17"/>
  <c r="F26" i="17"/>
  <c r="F27" i="17"/>
  <c r="F28" i="17"/>
  <c r="F29" i="17"/>
  <c r="F30" i="17"/>
  <c r="F31" i="17"/>
  <c r="F32" i="17"/>
  <c r="F20" i="17"/>
  <c r="F95" i="17" l="1"/>
  <c r="D8" i="1"/>
  <c r="D7" i="1"/>
  <c r="C38" i="12" l="1"/>
  <c r="C38" i="11"/>
  <c r="C38" i="10"/>
  <c r="C38" i="8"/>
  <c r="C38" i="7"/>
  <c r="C38" i="3"/>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39" i="17"/>
  <c r="C6" i="1"/>
  <c r="C3" i="1"/>
  <c r="D38" i="8" a="1"/>
  <c r="D38" i="7" a="1"/>
  <c r="D38" i="3" a="1"/>
  <c r="D38" i="8" l="1"/>
  <c r="D38" i="7"/>
  <c r="D38" i="3"/>
  <c r="F20" i="1"/>
  <c r="E20" i="1"/>
  <c r="G4" i="1"/>
  <c r="I4" i="1" s="1"/>
  <c r="F4" i="1"/>
  <c r="H4" i="1" s="1"/>
  <c r="F6" i="17"/>
  <c r="F34" i="17"/>
  <c r="E8" i="1"/>
  <c r="F4" i="17"/>
  <c r="F9" i="17"/>
  <c r="F8" i="17"/>
  <c r="F5" i="17"/>
  <c r="F33" i="17"/>
  <c r="F35" i="17"/>
  <c r="F7" i="17"/>
  <c r="D3" i="1"/>
  <c r="F3" i="17"/>
  <c r="B34" i="1"/>
  <c r="B33" i="1"/>
  <c r="B32" i="1"/>
  <c r="B31" i="1"/>
  <c r="B30" i="1"/>
  <c r="B29" i="1"/>
  <c r="G5" i="1"/>
  <c r="I5" i="1" s="1"/>
  <c r="G3" i="1"/>
  <c r="I3" i="1" s="1"/>
  <c r="F3" i="1"/>
  <c r="F94" i="17" l="1"/>
  <c r="H8" i="1"/>
  <c r="J8" i="1" s="1"/>
  <c r="I8" i="1"/>
  <c r="K8" i="1" s="1"/>
  <c r="H3" i="1"/>
  <c r="J3" i="1" s="1"/>
  <c r="C3" i="23"/>
  <c r="D3" i="23" s="1"/>
  <c r="B3" i="23"/>
  <c r="B4" i="23" s="1"/>
  <c r="A3" i="23"/>
  <c r="A4" i="23" s="1"/>
  <c r="F38" i="23"/>
  <c r="A38" i="23"/>
  <c r="F37" i="23"/>
  <c r="A37" i="23"/>
  <c r="F36" i="23"/>
  <c r="A36" i="23"/>
  <c r="F35" i="23"/>
  <c r="A35" i="23"/>
  <c r="F34" i="23"/>
  <c r="A34" i="23"/>
  <c r="F33" i="23"/>
  <c r="A33" i="23"/>
  <c r="F32" i="23"/>
  <c r="A32" i="23"/>
  <c r="F31" i="23"/>
  <c r="A31" i="23"/>
  <c r="F30" i="23"/>
  <c r="A30" i="23"/>
  <c r="F29" i="23"/>
  <c r="A29" i="23"/>
  <c r="F28" i="23"/>
  <c r="A28" i="23"/>
  <c r="F27" i="23"/>
  <c r="A27" i="23"/>
  <c r="F26" i="23"/>
  <c r="A26" i="23"/>
  <c r="F25" i="23"/>
  <c r="A25" i="23"/>
  <c r="F24" i="23"/>
  <c r="A24" i="23"/>
  <c r="F23" i="23"/>
  <c r="A23" i="23"/>
  <c r="F22" i="23"/>
  <c r="A22" i="23"/>
  <c r="F21" i="23"/>
  <c r="A21" i="23"/>
  <c r="F20" i="23"/>
  <c r="A20" i="23"/>
  <c r="F19" i="23"/>
  <c r="A19" i="23"/>
  <c r="F18" i="23"/>
  <c r="A18" i="23"/>
  <c r="F17" i="23"/>
  <c r="A17" i="23"/>
  <c r="F16" i="23"/>
  <c r="A16" i="23"/>
  <c r="F15" i="23"/>
  <c r="A15" i="23"/>
  <c r="F14" i="23"/>
  <c r="A14" i="23"/>
  <c r="F13" i="23"/>
  <c r="A13" i="23"/>
  <c r="F12" i="23"/>
  <c r="A12" i="23"/>
  <c r="F11" i="23"/>
  <c r="A11" i="23"/>
  <c r="F10" i="23"/>
  <c r="A10" i="23"/>
  <c r="F9" i="23"/>
  <c r="A9" i="23"/>
  <c r="F8" i="23"/>
  <c r="A8" i="23"/>
  <c r="F7" i="23"/>
  <c r="A7" i="23"/>
  <c r="E3" i="23" l="1"/>
  <c r="F12" i="17" l="1"/>
  <c r="F16" i="17"/>
  <c r="F10" i="17"/>
  <c r="F14" i="17"/>
  <c r="F18" i="17"/>
  <c r="F11" i="17"/>
  <c r="F15" i="17"/>
  <c r="F19" i="17"/>
  <c r="F13" i="17"/>
  <c r="F17" i="17"/>
  <c r="D83" i="12" a="1"/>
  <c r="D83" i="12" s="1"/>
  <c r="D82" i="12" a="1"/>
  <c r="D82" i="12" s="1"/>
  <c r="D81" i="12" a="1"/>
  <c r="D81" i="12" s="1"/>
  <c r="D80" i="12" a="1"/>
  <c r="D80" i="12" s="1"/>
  <c r="D79" i="12" a="1"/>
  <c r="D79" i="12" s="1"/>
  <c r="D78" i="12" a="1"/>
  <c r="D78" i="12" s="1"/>
  <c r="D77" i="12" a="1"/>
  <c r="D77" i="12" s="1"/>
  <c r="D76" i="12" a="1"/>
  <c r="D76" i="12" s="1"/>
  <c r="D75" i="12" a="1"/>
  <c r="D75" i="12" s="1"/>
  <c r="D74" i="12" a="1"/>
  <c r="D74" i="12" s="1"/>
  <c r="D73" i="12" a="1"/>
  <c r="D73" i="12" s="1"/>
  <c r="D72" i="12" a="1"/>
  <c r="D72" i="12" s="1"/>
  <c r="D71" i="12" a="1"/>
  <c r="D71" i="12" s="1"/>
  <c r="D70" i="12" a="1"/>
  <c r="D70" i="12" s="1"/>
  <c r="D63" i="12" a="1"/>
  <c r="D63" i="12" s="1"/>
  <c r="E38" i="12" s="1"/>
  <c r="D83" i="11" a="1"/>
  <c r="D83" i="11" s="1"/>
  <c r="D82" i="11" a="1"/>
  <c r="D82" i="11" s="1"/>
  <c r="D81" i="11" a="1"/>
  <c r="D81" i="11" s="1"/>
  <c r="D80" i="11" a="1"/>
  <c r="D80" i="11" s="1"/>
  <c r="D79" i="11" a="1"/>
  <c r="D79" i="11" s="1"/>
  <c r="D78" i="11" a="1"/>
  <c r="D78" i="11" s="1"/>
  <c r="D77" i="11" a="1"/>
  <c r="D77" i="11" s="1"/>
  <c r="D76" i="11" a="1"/>
  <c r="D76" i="11" s="1"/>
  <c r="D75" i="11" a="1"/>
  <c r="D75" i="11" s="1"/>
  <c r="D74" i="11" a="1"/>
  <c r="D74" i="11" s="1"/>
  <c r="D73" i="11" a="1"/>
  <c r="D73" i="11" s="1"/>
  <c r="D72" i="11" a="1"/>
  <c r="D72" i="11" s="1"/>
  <c r="D71" i="11" a="1"/>
  <c r="D71" i="11" s="1"/>
  <c r="D70" i="11" a="1"/>
  <c r="D70" i="11" s="1"/>
  <c r="D63" i="11" a="1"/>
  <c r="D63" i="11" s="1"/>
  <c r="E38" i="11" s="1"/>
  <c r="D83" i="10" a="1"/>
  <c r="D83" i="10" s="1"/>
  <c r="D82" i="10" a="1"/>
  <c r="D82" i="10" s="1"/>
  <c r="D81" i="10" a="1"/>
  <c r="D81" i="10" s="1"/>
  <c r="D80" i="10" a="1"/>
  <c r="D80" i="10" s="1"/>
  <c r="D79" i="10" a="1"/>
  <c r="D79" i="10" s="1"/>
  <c r="D78" i="10" a="1"/>
  <c r="D78" i="10" s="1"/>
  <c r="D77" i="10" a="1"/>
  <c r="D77" i="10" s="1"/>
  <c r="D76" i="10" a="1"/>
  <c r="D76" i="10" s="1"/>
  <c r="D75" i="10" a="1"/>
  <c r="D75" i="10" s="1"/>
  <c r="D74" i="10" a="1"/>
  <c r="D74" i="10" s="1"/>
  <c r="D73" i="10" a="1"/>
  <c r="D73" i="10" s="1"/>
  <c r="D72" i="10" a="1"/>
  <c r="D72" i="10" s="1"/>
  <c r="D71" i="10" a="1"/>
  <c r="D71" i="10" s="1"/>
  <c r="D70" i="10" a="1"/>
  <c r="D70" i="10" s="1"/>
  <c r="D63" i="10" a="1"/>
  <c r="D63" i="10" s="1"/>
  <c r="E38" i="10" s="1"/>
  <c r="C62" i="10" a="1"/>
  <c r="C62" i="10" s="1"/>
  <c r="C61" i="10" a="1"/>
  <c r="C61" i="10" s="1"/>
  <c r="C60" i="10" a="1"/>
  <c r="C60" i="10" s="1"/>
  <c r="C59" i="10" a="1"/>
  <c r="C59" i="10" s="1"/>
  <c r="C58" i="10" a="1"/>
  <c r="C58" i="10" s="1"/>
  <c r="C57" i="10" a="1"/>
  <c r="C57" i="10" s="1"/>
  <c r="C56" i="10" a="1"/>
  <c r="C56" i="10" s="1"/>
  <c r="C55" i="10" a="1"/>
  <c r="C55" i="10" s="1"/>
  <c r="C54" i="10" a="1"/>
  <c r="C54" i="10" s="1"/>
  <c r="C53" i="10" a="1"/>
  <c r="C53" i="10" s="1"/>
  <c r="C52" i="10" a="1"/>
  <c r="C52" i="10" s="1"/>
  <c r="C51" i="10" a="1"/>
  <c r="C51" i="10" s="1"/>
  <c r="C50" i="10" a="1"/>
  <c r="C50" i="10" s="1"/>
  <c r="C49" i="10" a="1"/>
  <c r="C49" i="10" s="1"/>
  <c r="G25" i="1"/>
  <c r="H25" i="1"/>
  <c r="F25" i="1"/>
  <c r="G24" i="1"/>
  <c r="H24" i="1"/>
  <c r="F24" i="1"/>
  <c r="D60" i="7" a="1"/>
  <c r="D60" i="7" s="1"/>
  <c r="D24" i="12"/>
  <c r="E81" i="12"/>
  <c r="D13" i="12"/>
  <c r="E71" i="10"/>
  <c r="E77" i="10"/>
  <c r="D20" i="10"/>
  <c r="D18" i="11"/>
  <c r="D36" i="10"/>
  <c r="D18" i="10"/>
  <c r="D28" i="11"/>
  <c r="D20" i="12"/>
  <c r="D26" i="12"/>
  <c r="D12" i="12"/>
  <c r="D17" i="10"/>
  <c r="D27" i="10"/>
  <c r="E75" i="10"/>
  <c r="E73" i="12"/>
  <c r="D38" i="11"/>
  <c r="E71" i="12"/>
  <c r="D15" i="12"/>
  <c r="D13" i="11"/>
  <c r="D11" i="10"/>
  <c r="E80" i="10"/>
  <c r="D17" i="12"/>
  <c r="E76" i="11"/>
  <c r="D38" i="10"/>
  <c r="D22" i="11"/>
  <c r="E76" i="10"/>
  <c r="D36" i="11"/>
  <c r="D32" i="10"/>
  <c r="E80" i="12"/>
  <c r="D20" i="11"/>
  <c r="E75" i="12"/>
  <c r="D29" i="11"/>
  <c r="E82" i="10"/>
  <c r="D23" i="11"/>
  <c r="E81" i="11"/>
  <c r="E79" i="12"/>
  <c r="D26" i="11"/>
  <c r="D31" i="11"/>
  <c r="D24" i="11"/>
  <c r="D24" i="10"/>
  <c r="E74" i="12"/>
  <c r="E81" i="10"/>
  <c r="D30" i="11"/>
  <c r="E76" i="12"/>
  <c r="D13" i="10"/>
  <c r="D14" i="10"/>
  <c r="E83" i="11"/>
  <c r="E70" i="12"/>
  <c r="D26" i="10"/>
  <c r="D37" i="11"/>
  <c r="D37" i="10"/>
  <c r="D16" i="12"/>
  <c r="E73" i="10"/>
  <c r="D33" i="12"/>
  <c r="D16" i="11"/>
  <c r="E82" i="11"/>
  <c r="D38" i="12"/>
  <c r="E83" i="12"/>
  <c r="D29" i="10"/>
  <c r="E80" i="11"/>
  <c r="E74" i="11"/>
  <c r="D30" i="12"/>
  <c r="D19" i="12"/>
  <c r="D27" i="12"/>
  <c r="D15" i="11"/>
  <c r="D32" i="12"/>
  <c r="E84" i="11"/>
  <c r="E75" i="11"/>
  <c r="D30" i="10"/>
  <c r="D21" i="10"/>
  <c r="D33" i="11"/>
  <c r="E78" i="12"/>
  <c r="D23" i="12"/>
  <c r="E79" i="11"/>
  <c r="E82" i="12"/>
  <c r="D11" i="11"/>
  <c r="E77" i="11"/>
  <c r="D21" i="12"/>
  <c r="D14" i="11"/>
  <c r="D36" i="12"/>
  <c r="D22" i="12"/>
  <c r="E84" i="12"/>
  <c r="D32" i="11"/>
  <c r="E78" i="10"/>
  <c r="D31" i="12"/>
  <c r="E77" i="12"/>
  <c r="D28" i="10"/>
  <c r="E70" i="11"/>
  <c r="D23" i="10"/>
  <c r="D17" i="11"/>
  <c r="D11" i="12"/>
  <c r="D37" i="12"/>
  <c r="E72" i="10"/>
  <c r="D25" i="12"/>
  <c r="D28" i="12"/>
  <c r="D27" i="11"/>
  <c r="E83" i="10"/>
  <c r="D33" i="10"/>
  <c r="D16" i="10"/>
  <c r="D31" i="10"/>
  <c r="D25" i="11"/>
  <c r="D14" i="12"/>
  <c r="E72" i="11"/>
  <c r="D19" i="11"/>
  <c r="E79" i="10"/>
  <c r="E73" i="11"/>
  <c r="D29" i="12"/>
  <c r="D21" i="11"/>
  <c r="E78" i="11"/>
  <c r="D19" i="10"/>
  <c r="E70" i="10"/>
  <c r="D18" i="12"/>
  <c r="D12" i="11"/>
  <c r="D12" i="10"/>
  <c r="E84" i="10"/>
  <c r="D25" i="10"/>
  <c r="D22" i="10"/>
  <c r="E72" i="12"/>
  <c r="E74" i="10"/>
  <c r="D15" i="10"/>
  <c r="E71" i="11"/>
  <c r="F38" i="12" l="1"/>
  <c r="F38" i="11"/>
  <c r="F38" i="10"/>
  <c r="E25" i="1" a="1"/>
  <c r="D25" i="1" a="1"/>
  <c r="C24" i="1" a="1"/>
  <c r="E24" i="1" a="1"/>
  <c r="D24" i="1" a="1"/>
  <c r="D24" i="1" s="1"/>
  <c r="C25" i="1" a="1"/>
  <c r="D77" i="3" a="1"/>
  <c r="D77" i="3" s="1"/>
  <c r="D52" i="3" a="1"/>
  <c r="D52" i="3" s="1"/>
  <c r="D81" i="3" a="1"/>
  <c r="D81" i="3" s="1"/>
  <c r="D55" i="7" a="1"/>
  <c r="D55" i="7" s="1"/>
  <c r="D50" i="8" a="1"/>
  <c r="D50" i="8" s="1"/>
  <c r="D77" i="8" a="1"/>
  <c r="D77" i="8" s="1"/>
  <c r="D54" i="3" a="1"/>
  <c r="D54" i="3" s="1"/>
  <c r="D62" i="3" a="1"/>
  <c r="D62" i="3" s="1"/>
  <c r="D49" i="7" a="1"/>
  <c r="D49" i="7" s="1"/>
  <c r="D57" i="7" a="1"/>
  <c r="D57" i="7" s="1"/>
  <c r="D75" i="7" a="1"/>
  <c r="D75" i="7" s="1"/>
  <c r="D52" i="8" a="1"/>
  <c r="D52" i="8" s="1"/>
  <c r="D60" i="8" a="1"/>
  <c r="D60" i="8" s="1"/>
  <c r="D81" i="8" a="1"/>
  <c r="D81" i="8" s="1"/>
  <c r="D60" i="3" a="1"/>
  <c r="D60" i="3" s="1"/>
  <c r="D71" i="7" a="1"/>
  <c r="D71" i="7" s="1"/>
  <c r="E24" i="1"/>
  <c r="D63" i="3" a="1"/>
  <c r="D63" i="3" s="1"/>
  <c r="D56" i="3" a="1"/>
  <c r="D56" i="3" s="1"/>
  <c r="D73" i="3" a="1"/>
  <c r="D73" i="3" s="1"/>
  <c r="D51" i="7" a="1"/>
  <c r="D51" i="7" s="1"/>
  <c r="D59" i="7" a="1"/>
  <c r="D59" i="7" s="1"/>
  <c r="D79" i="7" a="1"/>
  <c r="D79" i="7" s="1"/>
  <c r="D54" i="8" a="1"/>
  <c r="D54" i="8" s="1"/>
  <c r="D62" i="8" a="1"/>
  <c r="D62" i="8" s="1"/>
  <c r="D63" i="8" a="1"/>
  <c r="D63" i="8" s="1"/>
  <c r="E38" i="8" s="1"/>
  <c r="D58" i="3" a="1"/>
  <c r="D58" i="3" s="1"/>
  <c r="D53" i="7" a="1"/>
  <c r="D53" i="7" s="1"/>
  <c r="D61" i="7" a="1"/>
  <c r="D61" i="7" s="1"/>
  <c r="D83" i="7" a="1"/>
  <c r="D83" i="7" s="1"/>
  <c r="D56" i="8" a="1"/>
  <c r="D56" i="8" s="1"/>
  <c r="D73" i="8" a="1"/>
  <c r="D73" i="8" s="1"/>
  <c r="D50" i="3" a="1"/>
  <c r="D50" i="3" s="1"/>
  <c r="D58" i="8" a="1"/>
  <c r="D58" i="8" s="1"/>
  <c r="C25" i="1"/>
  <c r="C51" i="3" a="1"/>
  <c r="C51" i="3" s="1"/>
  <c r="C55" i="3" a="1"/>
  <c r="C55" i="3" s="1"/>
  <c r="C57" i="3" a="1"/>
  <c r="C57" i="3" s="1"/>
  <c r="C61" i="3" a="1"/>
  <c r="C61" i="3" s="1"/>
  <c r="D74" i="3" a="1"/>
  <c r="D74" i="3" s="1"/>
  <c r="D78" i="3" a="1"/>
  <c r="D78" i="3" s="1"/>
  <c r="C50" i="7" a="1"/>
  <c r="C50" i="7" s="1"/>
  <c r="C54" i="7" a="1"/>
  <c r="C54" i="7" s="1"/>
  <c r="C58" i="7" a="1"/>
  <c r="C58" i="7" s="1"/>
  <c r="C60" i="7" a="1"/>
  <c r="C60" i="7" s="1"/>
  <c r="D72" i="7" a="1"/>
  <c r="D72" i="7" s="1"/>
  <c r="D80" i="7" a="1"/>
  <c r="D80" i="7" s="1"/>
  <c r="C51" i="8" a="1"/>
  <c r="C51" i="8" s="1"/>
  <c r="C55" i="8" a="1"/>
  <c r="C55" i="8" s="1"/>
  <c r="C61" i="8" a="1"/>
  <c r="C61" i="8" s="1"/>
  <c r="E25" i="1"/>
  <c r="D49" i="3" a="1"/>
  <c r="D49" i="3" s="1"/>
  <c r="D51" i="3" a="1"/>
  <c r="D51" i="3" s="1"/>
  <c r="D53" i="3" a="1"/>
  <c r="D53" i="3" s="1"/>
  <c r="D57" i="3" a="1"/>
  <c r="D57" i="3" s="1"/>
  <c r="D59" i="3" a="1"/>
  <c r="D59" i="3" s="1"/>
  <c r="D61" i="3" a="1"/>
  <c r="D61" i="3" s="1"/>
  <c r="D71" i="3" a="1"/>
  <c r="D71" i="3" s="1"/>
  <c r="D75" i="3" a="1"/>
  <c r="D75" i="3" s="1"/>
  <c r="D79" i="3" a="1"/>
  <c r="D79" i="3" s="1"/>
  <c r="D83" i="3" a="1"/>
  <c r="D83" i="3" s="1"/>
  <c r="D50" i="7" a="1"/>
  <c r="D50" i="7" s="1"/>
  <c r="D52" i="7" a="1"/>
  <c r="D52" i="7" s="1"/>
  <c r="D54" i="7" a="1"/>
  <c r="D54" i="7" s="1"/>
  <c r="D56" i="7" a="1"/>
  <c r="D56" i="7" s="1"/>
  <c r="D58" i="7" a="1"/>
  <c r="D58" i="7" s="1"/>
  <c r="D62" i="7" a="1"/>
  <c r="D62" i="7" s="1"/>
  <c r="D73" i="7" a="1"/>
  <c r="D73" i="7" s="1"/>
  <c r="D77" i="7" a="1"/>
  <c r="D77" i="7" s="1"/>
  <c r="D81" i="7" a="1"/>
  <c r="D81" i="7" s="1"/>
  <c r="D49" i="8" a="1"/>
  <c r="D49" i="8" s="1"/>
  <c r="D51" i="8" a="1"/>
  <c r="D51" i="8" s="1"/>
  <c r="D53" i="8" a="1"/>
  <c r="D53" i="8" s="1"/>
  <c r="D55" i="8" a="1"/>
  <c r="D55" i="8" s="1"/>
  <c r="D57" i="8" a="1"/>
  <c r="D57" i="8" s="1"/>
  <c r="D59" i="8" a="1"/>
  <c r="D59" i="8" s="1"/>
  <c r="D61" i="8" a="1"/>
  <c r="D61" i="8" s="1"/>
  <c r="D71" i="8" a="1"/>
  <c r="D71" i="8" s="1"/>
  <c r="D75" i="8" a="1"/>
  <c r="D75" i="8" s="1"/>
  <c r="D79" i="8" a="1"/>
  <c r="D79" i="8" s="1"/>
  <c r="D83" i="8" a="1"/>
  <c r="D83" i="8" s="1"/>
  <c r="C24" i="1"/>
  <c r="D25" i="1"/>
  <c r="C50" i="3" a="1"/>
  <c r="C50" i="3" s="1"/>
  <c r="C52" i="3" a="1"/>
  <c r="C52" i="3" s="1"/>
  <c r="C54" i="3" a="1"/>
  <c r="C54" i="3" s="1"/>
  <c r="C56" i="3" a="1"/>
  <c r="C56" i="3" s="1"/>
  <c r="C58" i="3" a="1"/>
  <c r="C58" i="3" s="1"/>
  <c r="C60" i="3" a="1"/>
  <c r="C60" i="3" s="1"/>
  <c r="C62" i="3" a="1"/>
  <c r="C62" i="3" s="1"/>
  <c r="D72" i="3" a="1"/>
  <c r="D72" i="3" s="1"/>
  <c r="D76" i="3" a="1"/>
  <c r="D76" i="3" s="1"/>
  <c r="D80" i="3" a="1"/>
  <c r="D80" i="3" s="1"/>
  <c r="C49" i="7" a="1"/>
  <c r="C49" i="7" s="1"/>
  <c r="C51" i="7" a="1"/>
  <c r="C51" i="7" s="1"/>
  <c r="C53" i="7" a="1"/>
  <c r="C53" i="7" s="1"/>
  <c r="C55" i="7" a="1"/>
  <c r="C55" i="7" s="1"/>
  <c r="C57" i="7" a="1"/>
  <c r="C57" i="7" s="1"/>
  <c r="C59" i="7" a="1"/>
  <c r="C59" i="7" s="1"/>
  <c r="C61" i="7" a="1"/>
  <c r="C61" i="7" s="1"/>
  <c r="D70" i="7" a="1"/>
  <c r="D70" i="7" s="1"/>
  <c r="D74" i="7" a="1"/>
  <c r="D74" i="7" s="1"/>
  <c r="D78" i="7" a="1"/>
  <c r="D78" i="7" s="1"/>
  <c r="D82" i="7" a="1"/>
  <c r="D82" i="7" s="1"/>
  <c r="C50" i="8" a="1"/>
  <c r="C50" i="8" s="1"/>
  <c r="C52" i="8" a="1"/>
  <c r="C52" i="8" s="1"/>
  <c r="C54" i="8" a="1"/>
  <c r="C54" i="8" s="1"/>
  <c r="C56" i="8" a="1"/>
  <c r="C56" i="8" s="1"/>
  <c r="C58" i="8" a="1"/>
  <c r="C58" i="8" s="1"/>
  <c r="C60" i="8" a="1"/>
  <c r="C60" i="8" s="1"/>
  <c r="C62" i="8" a="1"/>
  <c r="C62" i="8" s="1"/>
  <c r="D72" i="8" a="1"/>
  <c r="D72" i="8" s="1"/>
  <c r="D76" i="8" a="1"/>
  <c r="D76" i="8" s="1"/>
  <c r="D80" i="8" a="1"/>
  <c r="D80" i="8" s="1"/>
  <c r="D63" i="7" a="1"/>
  <c r="D63" i="7" s="1"/>
  <c r="E38" i="7" s="1"/>
  <c r="C49" i="3" a="1"/>
  <c r="C49" i="3" s="1"/>
  <c r="C53" i="3" a="1"/>
  <c r="C53" i="3" s="1"/>
  <c r="C59" i="3" a="1"/>
  <c r="C59" i="3" s="1"/>
  <c r="D70" i="3" a="1"/>
  <c r="D70" i="3" s="1"/>
  <c r="D82" i="3" a="1"/>
  <c r="D82" i="3" s="1"/>
  <c r="C52" i="7" a="1"/>
  <c r="C52" i="7" s="1"/>
  <c r="C56" i="7" a="1"/>
  <c r="C56" i="7" s="1"/>
  <c r="C62" i="7" a="1"/>
  <c r="C62" i="7" s="1"/>
  <c r="D76" i="7" a="1"/>
  <c r="D76" i="7" s="1"/>
  <c r="C49" i="8" a="1"/>
  <c r="C49" i="8" s="1"/>
  <c r="C53" i="8" a="1"/>
  <c r="C53" i="8" s="1"/>
  <c r="C57" i="8" a="1"/>
  <c r="C57" i="8" s="1"/>
  <c r="C59" i="8" a="1"/>
  <c r="C59" i="8" s="1"/>
  <c r="D70" i="8" a="1"/>
  <c r="D70" i="8" s="1"/>
  <c r="D74" i="8" a="1"/>
  <c r="D74" i="8" s="1"/>
  <c r="D78" i="8" a="1"/>
  <c r="D78" i="8" s="1"/>
  <c r="D82" i="8" a="1"/>
  <c r="D82" i="8" s="1"/>
  <c r="D55" i="3" a="1"/>
  <c r="D55" i="3" s="1"/>
  <c r="B17" i="1"/>
  <c r="C39" i="3" s="1"/>
  <c r="C96" i="3" s="1"/>
  <c r="D39" i="3" a="1"/>
  <c r="E84" i="8"/>
  <c r="E73" i="8"/>
  <c r="E78" i="8"/>
  <c r="E81" i="8"/>
  <c r="E75" i="8"/>
  <c r="E74" i="8"/>
  <c r="E70" i="8"/>
  <c r="E80" i="8"/>
  <c r="E83" i="8"/>
  <c r="E82" i="8"/>
  <c r="E76" i="8"/>
  <c r="E71" i="8"/>
  <c r="E77" i="8"/>
  <c r="E72" i="8"/>
  <c r="E79" i="8"/>
  <c r="J96" i="3" l="1"/>
  <c r="I96" i="3"/>
  <c r="F96" i="3"/>
  <c r="G96" i="3"/>
  <c r="H96" i="3"/>
  <c r="K96" i="3"/>
  <c r="D39" i="3"/>
  <c r="C40" i="3"/>
  <c r="C97" i="3" s="1"/>
  <c r="E37" i="3"/>
  <c r="E38" i="3"/>
  <c r="C39" i="10"/>
  <c r="C39" i="12"/>
  <c r="C39" i="7"/>
  <c r="C96" i="7" s="1"/>
  <c r="C40" i="7"/>
  <c r="C97" i="7" s="1"/>
  <c r="C40" i="10"/>
  <c r="C40" i="12"/>
  <c r="C39" i="8"/>
  <c r="C96" i="8" s="1"/>
  <c r="C39" i="11"/>
  <c r="C40" i="8"/>
  <c r="C97" i="8" s="1"/>
  <c r="C40" i="11"/>
  <c r="D39" i="7" a="1"/>
  <c r="D40" i="11"/>
  <c r="E96" i="8"/>
  <c r="D39" i="12"/>
  <c r="D39" i="11"/>
  <c r="E97" i="3" a="1"/>
  <c r="D40" i="7" a="1"/>
  <c r="D39" i="10"/>
  <c r="D40" i="12"/>
  <c r="E96" i="7" a="1"/>
  <c r="D40" i="8" a="1"/>
  <c r="D39" i="8" a="1"/>
  <c r="D40" i="3" a="1"/>
  <c r="D40" i="10"/>
  <c r="E97" i="7" a="1"/>
  <c r="E96" i="7" l="1"/>
  <c r="E97" i="3"/>
  <c r="E97" i="7"/>
  <c r="K96" i="8"/>
  <c r="G96" i="8"/>
  <c r="J96" i="8"/>
  <c r="F96" i="8"/>
  <c r="I96" i="8"/>
  <c r="H96" i="8"/>
  <c r="K96" i="7"/>
  <c r="G96" i="7"/>
  <c r="J96" i="7"/>
  <c r="H96" i="7"/>
  <c r="F96" i="7"/>
  <c r="I96" i="7"/>
  <c r="H97" i="3"/>
  <c r="G97" i="3"/>
  <c r="I97" i="3"/>
  <c r="K97" i="3"/>
  <c r="J97" i="3"/>
  <c r="F97" i="3"/>
  <c r="H97" i="8"/>
  <c r="K97" i="8"/>
  <c r="G97" i="8"/>
  <c r="J97" i="8"/>
  <c r="F97" i="8"/>
  <c r="I97" i="8"/>
  <c r="L96" i="3"/>
  <c r="J97" i="7"/>
  <c r="H97" i="7"/>
  <c r="F97" i="7"/>
  <c r="K97" i="7"/>
  <c r="I97" i="7"/>
  <c r="G97" i="7"/>
  <c r="D40" i="8"/>
  <c r="D39" i="8"/>
  <c r="D40" i="7"/>
  <c r="D39" i="7"/>
  <c r="D40" i="3"/>
  <c r="M20" i="3"/>
  <c r="L97" i="7" l="1"/>
  <c r="L97" i="3"/>
  <c r="L96" i="7"/>
  <c r="L96" i="8"/>
  <c r="H50" i="12"/>
  <c r="H51" i="12"/>
  <c r="H52" i="12"/>
  <c r="H53" i="12"/>
  <c r="H49" i="12"/>
  <c r="H48" i="12"/>
  <c r="E40" i="12"/>
  <c r="H49" i="11"/>
  <c r="H50" i="11"/>
  <c r="H51" i="11"/>
  <c r="H52" i="11"/>
  <c r="H53" i="11"/>
  <c r="H48" i="11"/>
  <c r="E36" i="11"/>
  <c r="C96" i="12"/>
  <c r="C93" i="12"/>
  <c r="C92" i="12"/>
  <c r="C91" i="12"/>
  <c r="C90" i="12"/>
  <c r="C89" i="12"/>
  <c r="C88" i="12"/>
  <c r="C87" i="12"/>
  <c r="C86" i="12"/>
  <c r="C85" i="12"/>
  <c r="D64" i="12"/>
  <c r="H57" i="12"/>
  <c r="C95" i="12"/>
  <c r="E39" i="12"/>
  <c r="C94" i="12"/>
  <c r="E36" i="12"/>
  <c r="E33" i="12"/>
  <c r="E32" i="12"/>
  <c r="E30" i="12"/>
  <c r="E29" i="12"/>
  <c r="E28" i="12"/>
  <c r="E26" i="12"/>
  <c r="E25" i="12"/>
  <c r="E24" i="12"/>
  <c r="E22" i="12"/>
  <c r="E21" i="12"/>
  <c r="E20" i="12"/>
  <c r="E18" i="12"/>
  <c r="E17" i="12"/>
  <c r="E16" i="12"/>
  <c r="E14" i="12"/>
  <c r="E13" i="12"/>
  <c r="E12" i="12"/>
  <c r="C7" i="12"/>
  <c r="D7" i="12" s="1"/>
  <c r="C96" i="11"/>
  <c r="C93" i="11"/>
  <c r="C92" i="11"/>
  <c r="C91" i="11"/>
  <c r="C90" i="11"/>
  <c r="C89" i="11"/>
  <c r="C88" i="11"/>
  <c r="C87" i="11"/>
  <c r="C86" i="11"/>
  <c r="C85" i="11"/>
  <c r="D64" i="11"/>
  <c r="H57" i="11"/>
  <c r="E40" i="11"/>
  <c r="C95" i="11"/>
  <c r="E39" i="11"/>
  <c r="C94" i="11"/>
  <c r="E37" i="11"/>
  <c r="E33" i="11"/>
  <c r="E32" i="11"/>
  <c r="E31" i="11"/>
  <c r="E29" i="11"/>
  <c r="E28" i="11"/>
  <c r="E27" i="11"/>
  <c r="E25" i="11"/>
  <c r="E24" i="11"/>
  <c r="E23" i="11"/>
  <c r="E21" i="11"/>
  <c r="E20" i="11"/>
  <c r="E19" i="11"/>
  <c r="E17" i="11"/>
  <c r="E16" i="11"/>
  <c r="E15" i="11"/>
  <c r="E13" i="11"/>
  <c r="E12" i="11"/>
  <c r="E11" i="11"/>
  <c r="D7" i="11"/>
  <c r="C7" i="11"/>
  <c r="H50" i="10"/>
  <c r="H51" i="10"/>
  <c r="H57" i="10" s="1"/>
  <c r="H52" i="10"/>
  <c r="H53" i="10"/>
  <c r="H49" i="10"/>
  <c r="H48" i="10"/>
  <c r="D64" i="10"/>
  <c r="E36" i="10"/>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2" i="5"/>
  <c r="C96" i="10"/>
  <c r="C93" i="10"/>
  <c r="C92" i="10"/>
  <c r="C91" i="10"/>
  <c r="C90" i="10"/>
  <c r="C89" i="10"/>
  <c r="C88" i="10"/>
  <c r="C87" i="10"/>
  <c r="C86" i="10"/>
  <c r="C85" i="10"/>
  <c r="E40" i="10"/>
  <c r="C95" i="10"/>
  <c r="C94" i="10"/>
  <c r="E37" i="10"/>
  <c r="E32" i="10"/>
  <c r="E31" i="10"/>
  <c r="E28" i="10"/>
  <c r="E27" i="10"/>
  <c r="E24" i="10"/>
  <c r="E23" i="10"/>
  <c r="E21" i="10"/>
  <c r="E20" i="10"/>
  <c r="E19" i="10"/>
  <c r="E17" i="10"/>
  <c r="E16" i="10"/>
  <c r="E15" i="10"/>
  <c r="E13" i="10"/>
  <c r="E12" i="10"/>
  <c r="E11" i="10"/>
  <c r="C7" i="10"/>
  <c r="D7" i="10" s="1"/>
  <c r="C93" i="8"/>
  <c r="C92" i="8"/>
  <c r="C91" i="8"/>
  <c r="C90" i="8"/>
  <c r="C89" i="8"/>
  <c r="C88" i="8"/>
  <c r="C87" i="8"/>
  <c r="C86" i="8"/>
  <c r="C85" i="8"/>
  <c r="C93" i="7"/>
  <c r="C92" i="7"/>
  <c r="C91" i="7"/>
  <c r="C90" i="7"/>
  <c r="C89" i="7"/>
  <c r="C88" i="7"/>
  <c r="C87" i="7"/>
  <c r="C86" i="7"/>
  <c r="C85" i="7"/>
  <c r="C91" i="3"/>
  <c r="C92" i="3"/>
  <c r="C93" i="3"/>
  <c r="C90" i="3"/>
  <c r="C89" i="3"/>
  <c r="C88" i="3"/>
  <c r="C87" i="3"/>
  <c r="C86" i="3"/>
  <c r="C85" i="3"/>
  <c r="E86" i="11"/>
  <c r="E92" i="3" a="1"/>
  <c r="E87" i="10"/>
  <c r="E96" i="11"/>
  <c r="E96" i="12"/>
  <c r="E89" i="12"/>
  <c r="E88" i="11"/>
  <c r="E85" i="11"/>
  <c r="E94" i="10"/>
  <c r="E93" i="3" a="1"/>
  <c r="E88" i="8"/>
  <c r="E91" i="8"/>
  <c r="E85" i="8"/>
  <c r="E87" i="12"/>
  <c r="E95" i="12"/>
  <c r="E89" i="8"/>
  <c r="E96" i="10"/>
  <c r="E92" i="10"/>
  <c r="E90" i="11"/>
  <c r="E94" i="12"/>
  <c r="E92" i="12"/>
  <c r="E91" i="10"/>
  <c r="E93" i="8"/>
  <c r="E87" i="11"/>
  <c r="E86" i="8"/>
  <c r="E93" i="11"/>
  <c r="E93" i="10"/>
  <c r="E89" i="10"/>
  <c r="E95" i="11"/>
  <c r="E93" i="12"/>
  <c r="E86" i="12"/>
  <c r="E92" i="8"/>
  <c r="E91" i="11"/>
  <c r="E85" i="12"/>
  <c r="E92" i="11"/>
  <c r="E91" i="3" a="1"/>
  <c r="E97" i="8"/>
  <c r="E85" i="10"/>
  <c r="E90" i="8"/>
  <c r="E94" i="11"/>
  <c r="E89" i="11"/>
  <c r="E86" i="10"/>
  <c r="E90" i="3" a="1"/>
  <c r="E90" i="12"/>
  <c r="E95" i="10"/>
  <c r="E91" i="12"/>
  <c r="E88" i="10"/>
  <c r="E90" i="10"/>
  <c r="E88" i="12"/>
  <c r="K92" i="3" l="1"/>
  <c r="I92" i="3"/>
  <c r="G92" i="3"/>
  <c r="F92" i="3"/>
  <c r="J92" i="3"/>
  <c r="H92" i="3"/>
  <c r="K87" i="7"/>
  <c r="I87" i="7"/>
  <c r="G87" i="7"/>
  <c r="J87" i="7"/>
  <c r="H87" i="7"/>
  <c r="F87" i="7"/>
  <c r="K91" i="7"/>
  <c r="I91" i="7"/>
  <c r="G91" i="7"/>
  <c r="J91" i="7"/>
  <c r="H91" i="7"/>
  <c r="F91" i="7"/>
  <c r="J86" i="8"/>
  <c r="H86" i="8"/>
  <c r="F86" i="8"/>
  <c r="K86" i="8"/>
  <c r="I86" i="8"/>
  <c r="G86" i="8"/>
  <c r="J90" i="8"/>
  <c r="H90" i="8"/>
  <c r="F90" i="8"/>
  <c r="K90" i="8"/>
  <c r="I90" i="8"/>
  <c r="G90" i="8"/>
  <c r="F91" i="3"/>
  <c r="J91" i="3"/>
  <c r="G91" i="3"/>
  <c r="H91" i="3"/>
  <c r="K91" i="3"/>
  <c r="I91" i="3"/>
  <c r="K88" i="7"/>
  <c r="I88" i="7"/>
  <c r="G88" i="7"/>
  <c r="J88" i="7"/>
  <c r="H88" i="7"/>
  <c r="F88" i="7"/>
  <c r="K87" i="8"/>
  <c r="I87" i="8"/>
  <c r="G87" i="8"/>
  <c r="J87" i="8"/>
  <c r="H87" i="8"/>
  <c r="F87" i="8"/>
  <c r="K91" i="8"/>
  <c r="I91" i="8"/>
  <c r="G91" i="8"/>
  <c r="J91" i="8"/>
  <c r="H91" i="8"/>
  <c r="F91" i="8"/>
  <c r="H92" i="7"/>
  <c r="F92" i="7"/>
  <c r="K92" i="7"/>
  <c r="I92" i="7"/>
  <c r="G92" i="7"/>
  <c r="J92" i="7"/>
  <c r="J90" i="3"/>
  <c r="G90" i="3"/>
  <c r="H90" i="3"/>
  <c r="F90" i="3"/>
  <c r="K90" i="3"/>
  <c r="I90" i="3"/>
  <c r="J89" i="7"/>
  <c r="H89" i="7"/>
  <c r="F89" i="7"/>
  <c r="K89" i="7"/>
  <c r="I89" i="7"/>
  <c r="G89" i="7"/>
  <c r="J93" i="7"/>
  <c r="H93" i="7"/>
  <c r="F93" i="7"/>
  <c r="K93" i="7"/>
  <c r="I93" i="7"/>
  <c r="G93" i="7"/>
  <c r="K88" i="8"/>
  <c r="I88" i="8"/>
  <c r="G88" i="8"/>
  <c r="J88" i="8"/>
  <c r="H88" i="8"/>
  <c r="F88" i="8"/>
  <c r="K92" i="8"/>
  <c r="I92" i="8"/>
  <c r="G92" i="8"/>
  <c r="J92" i="8"/>
  <c r="H92" i="8"/>
  <c r="F92" i="8"/>
  <c r="G93" i="3"/>
  <c r="H93" i="3"/>
  <c r="J93" i="3"/>
  <c r="K93" i="3"/>
  <c r="I93" i="3"/>
  <c r="F93" i="3"/>
  <c r="K90" i="7"/>
  <c r="J90" i="7"/>
  <c r="H90" i="7"/>
  <c r="F90" i="7"/>
  <c r="I90" i="7"/>
  <c r="G90" i="7"/>
  <c r="J89" i="8"/>
  <c r="H89" i="8"/>
  <c r="F89" i="8"/>
  <c r="K89" i="8"/>
  <c r="I89" i="8"/>
  <c r="G89" i="8"/>
  <c r="J93" i="8"/>
  <c r="H93" i="8"/>
  <c r="F93" i="8"/>
  <c r="K93" i="8"/>
  <c r="I93" i="8"/>
  <c r="G93" i="8"/>
  <c r="E93" i="3"/>
  <c r="E92" i="3"/>
  <c r="E90" i="3"/>
  <c r="E91" i="3"/>
  <c r="J66" i="12"/>
  <c r="J93" i="12" s="1"/>
  <c r="G66" i="12"/>
  <c r="G94" i="12" s="1"/>
  <c r="K66" i="12"/>
  <c r="K95" i="12" s="1"/>
  <c r="H66" i="12"/>
  <c r="H94" i="12" s="1"/>
  <c r="J66" i="10"/>
  <c r="J71" i="10" s="1"/>
  <c r="D97" i="12"/>
  <c r="D97" i="10"/>
  <c r="G66" i="10"/>
  <c r="G95" i="10" s="1"/>
  <c r="K66" i="10"/>
  <c r="K94" i="10" s="1"/>
  <c r="H66" i="10"/>
  <c r="H73" i="10" s="1"/>
  <c r="J39" i="12"/>
  <c r="H66" i="11"/>
  <c r="D97" i="11"/>
  <c r="J66" i="11"/>
  <c r="J94" i="11" s="1"/>
  <c r="G66" i="11"/>
  <c r="G94" i="11" s="1"/>
  <c r="K66" i="11"/>
  <c r="K94" i="11" s="1"/>
  <c r="E11" i="12"/>
  <c r="F11" i="12" s="1"/>
  <c r="E15" i="12"/>
  <c r="F15" i="12" s="1"/>
  <c r="E19" i="12"/>
  <c r="F19" i="12" s="1"/>
  <c r="E23" i="12"/>
  <c r="F23" i="12" s="1"/>
  <c r="E27" i="12"/>
  <c r="F27" i="12" s="1"/>
  <c r="E31" i="12"/>
  <c r="F31" i="12" s="1"/>
  <c r="E37" i="12"/>
  <c r="F37" i="12" s="1"/>
  <c r="E14" i="11"/>
  <c r="F14" i="11" s="1"/>
  <c r="E18" i="11"/>
  <c r="F18" i="11" s="1"/>
  <c r="E22" i="11"/>
  <c r="F22" i="11" s="1"/>
  <c r="E26" i="11"/>
  <c r="F26" i="11" s="1"/>
  <c r="E30" i="11"/>
  <c r="F30" i="11" s="1"/>
  <c r="F39" i="12"/>
  <c r="F40" i="12"/>
  <c r="F12" i="12"/>
  <c r="F14" i="12"/>
  <c r="F16" i="12"/>
  <c r="F18" i="12"/>
  <c r="F20" i="12"/>
  <c r="F22" i="12"/>
  <c r="F24" i="12"/>
  <c r="F26" i="12"/>
  <c r="F28" i="12"/>
  <c r="F30" i="12"/>
  <c r="F32" i="12"/>
  <c r="F36" i="12"/>
  <c r="F13" i="12"/>
  <c r="F17" i="12"/>
  <c r="F21" i="12"/>
  <c r="F25" i="12"/>
  <c r="F29" i="12"/>
  <c r="F33" i="12"/>
  <c r="E7" i="12"/>
  <c r="F7" i="12" s="1"/>
  <c r="G7" i="12" s="1"/>
  <c r="H7" i="12" s="1"/>
  <c r="I7" i="12" s="1"/>
  <c r="J7" i="12" s="1"/>
  <c r="K7" i="12" s="1"/>
  <c r="F9" i="12"/>
  <c r="H55" i="12"/>
  <c r="I66" i="12" s="1"/>
  <c r="I94" i="12" s="1"/>
  <c r="F11" i="11"/>
  <c r="F13" i="11"/>
  <c r="F15" i="11"/>
  <c r="F17" i="11"/>
  <c r="F19" i="11"/>
  <c r="F21" i="11"/>
  <c r="F23" i="11"/>
  <c r="F25" i="11"/>
  <c r="F27" i="11"/>
  <c r="F29" i="11"/>
  <c r="F31" i="11"/>
  <c r="F33" i="11"/>
  <c r="F37" i="11"/>
  <c r="F12" i="11"/>
  <c r="F16" i="11"/>
  <c r="F20" i="11"/>
  <c r="F24" i="11"/>
  <c r="F28" i="11"/>
  <c r="F32" i="11"/>
  <c r="F36" i="11"/>
  <c r="F40" i="11"/>
  <c r="F39" i="11"/>
  <c r="G76" i="10"/>
  <c r="H89" i="10"/>
  <c r="H85" i="10"/>
  <c r="E7" i="11"/>
  <c r="F7" i="11" s="1"/>
  <c r="G7" i="11" s="1"/>
  <c r="H7" i="11" s="1"/>
  <c r="I7" i="11" s="1"/>
  <c r="J7" i="11" s="1"/>
  <c r="K7" i="11" s="1"/>
  <c r="H55" i="11"/>
  <c r="I66" i="11" s="1"/>
  <c r="I94" i="11" s="1"/>
  <c r="E25" i="10"/>
  <c r="F25" i="10" s="1"/>
  <c r="E29" i="10"/>
  <c r="F29" i="10" s="1"/>
  <c r="E33" i="10"/>
  <c r="F33" i="10" s="1"/>
  <c r="E39" i="10"/>
  <c r="F39" i="10" s="1"/>
  <c r="E14" i="10"/>
  <c r="F14" i="10" s="1"/>
  <c r="E18" i="10"/>
  <c r="F18" i="10" s="1"/>
  <c r="E22" i="10"/>
  <c r="F22" i="10" s="1"/>
  <c r="E26" i="10"/>
  <c r="F26" i="10" s="1"/>
  <c r="E30" i="10"/>
  <c r="F30" i="10" s="1"/>
  <c r="F40" i="10"/>
  <c r="F20" i="10"/>
  <c r="F12" i="10"/>
  <c r="F16" i="10"/>
  <c r="F24" i="10"/>
  <c r="F28" i="10"/>
  <c r="F32" i="10"/>
  <c r="F36" i="10"/>
  <c r="F11" i="10"/>
  <c r="F13" i="10"/>
  <c r="F15" i="10"/>
  <c r="F17" i="10"/>
  <c r="F19" i="10"/>
  <c r="F21" i="10"/>
  <c r="F23" i="10"/>
  <c r="F27" i="10"/>
  <c r="F31" i="10"/>
  <c r="F37" i="10"/>
  <c r="E7" i="10"/>
  <c r="F7" i="10" s="1"/>
  <c r="G7" i="10" s="1"/>
  <c r="H7" i="10" s="1"/>
  <c r="I7" i="10" s="1"/>
  <c r="J7" i="10" s="1"/>
  <c r="K7" i="10" s="1"/>
  <c r="H55" i="10"/>
  <c r="I66" i="10" s="1"/>
  <c r="I95" i="10" s="1"/>
  <c r="H50" i="8"/>
  <c r="H51" i="8"/>
  <c r="H57" i="8" s="1"/>
  <c r="H52" i="8"/>
  <c r="H53" i="8"/>
  <c r="H49" i="8"/>
  <c r="H48" i="8"/>
  <c r="H49" i="7"/>
  <c r="H50" i="7"/>
  <c r="H51" i="7"/>
  <c r="H55" i="7" s="1"/>
  <c r="H52" i="7"/>
  <c r="H53" i="7"/>
  <c r="H48" i="7"/>
  <c r="D64" i="8"/>
  <c r="F38" i="8" s="1"/>
  <c r="D64" i="7"/>
  <c r="E93" i="7" a="1"/>
  <c r="E87" i="8"/>
  <c r="E89" i="7" a="1"/>
  <c r="E90" i="7" a="1"/>
  <c r="E87" i="7" a="1"/>
  <c r="E88" i="7" a="1"/>
  <c r="E92" i="7" a="1"/>
  <c r="E91" i="7" a="1"/>
  <c r="J83" i="10" l="1"/>
  <c r="H91" i="12"/>
  <c r="H93" i="10"/>
  <c r="H75" i="10"/>
  <c r="H83" i="10"/>
  <c r="H71" i="10"/>
  <c r="G70" i="10"/>
  <c r="G79" i="10"/>
  <c r="L93" i="7"/>
  <c r="L90" i="3"/>
  <c r="E91" i="7"/>
  <c r="E89" i="7"/>
  <c r="E92" i="7"/>
  <c r="E87" i="7"/>
  <c r="E90" i="7"/>
  <c r="E93" i="7"/>
  <c r="E88" i="7"/>
  <c r="L88" i="7"/>
  <c r="L87" i="7"/>
  <c r="L91" i="7"/>
  <c r="L93" i="3"/>
  <c r="L92" i="7"/>
  <c r="L91" i="3"/>
  <c r="L92" i="3"/>
  <c r="L90" i="7"/>
  <c r="L89" i="7"/>
  <c r="F9" i="7"/>
  <c r="F38" i="7"/>
  <c r="J91" i="10"/>
  <c r="H82" i="10"/>
  <c r="H77" i="10"/>
  <c r="J85" i="10"/>
  <c r="H91" i="10"/>
  <c r="J81" i="10"/>
  <c r="G78" i="10"/>
  <c r="G77" i="10"/>
  <c r="H93" i="12"/>
  <c r="H87" i="10"/>
  <c r="K88" i="10"/>
  <c r="K89" i="10"/>
  <c r="J90" i="10"/>
  <c r="K86" i="10"/>
  <c r="K79" i="10"/>
  <c r="G71" i="10"/>
  <c r="G75" i="10"/>
  <c r="G90" i="10"/>
  <c r="G85" i="10"/>
  <c r="G88" i="10"/>
  <c r="H85" i="12"/>
  <c r="H96" i="12"/>
  <c r="G96" i="10"/>
  <c r="G74" i="10"/>
  <c r="G92" i="10"/>
  <c r="G72" i="10"/>
  <c r="K93" i="12"/>
  <c r="G83" i="10"/>
  <c r="G91" i="10"/>
  <c r="G82" i="10"/>
  <c r="G81" i="10"/>
  <c r="G84" i="10"/>
  <c r="H89" i="12"/>
  <c r="H87" i="12"/>
  <c r="J78" i="10"/>
  <c r="H86" i="10"/>
  <c r="H96" i="10"/>
  <c r="H78" i="10"/>
  <c r="H74" i="10"/>
  <c r="H84" i="10"/>
  <c r="H76" i="10"/>
  <c r="J92" i="10"/>
  <c r="G88" i="12"/>
  <c r="K88" i="12"/>
  <c r="K85" i="12"/>
  <c r="J79" i="10"/>
  <c r="J77" i="10"/>
  <c r="K91" i="10"/>
  <c r="K71" i="10"/>
  <c r="K74" i="10"/>
  <c r="K77" i="10"/>
  <c r="K80" i="10"/>
  <c r="J88" i="10"/>
  <c r="G87" i="12"/>
  <c r="G93" i="12"/>
  <c r="K87" i="10"/>
  <c r="K90" i="10"/>
  <c r="K93" i="10"/>
  <c r="K73" i="10"/>
  <c r="K72" i="10"/>
  <c r="J74" i="10"/>
  <c r="J84" i="10"/>
  <c r="G91" i="12"/>
  <c r="J75" i="10"/>
  <c r="J70" i="10"/>
  <c r="J93" i="10"/>
  <c r="K70" i="10"/>
  <c r="K75" i="10"/>
  <c r="K82" i="10"/>
  <c r="K81" i="10"/>
  <c r="K84" i="10"/>
  <c r="J86" i="10"/>
  <c r="J80" i="10"/>
  <c r="G92" i="12"/>
  <c r="G89" i="12"/>
  <c r="G96" i="12"/>
  <c r="H88" i="12"/>
  <c r="H92" i="10"/>
  <c r="H72" i="10"/>
  <c r="J87" i="12"/>
  <c r="J92" i="12"/>
  <c r="K96" i="12"/>
  <c r="J87" i="10"/>
  <c r="H81" i="10"/>
  <c r="J73" i="10"/>
  <c r="J89" i="10"/>
  <c r="H79" i="10"/>
  <c r="H70" i="10"/>
  <c r="G87" i="10"/>
  <c r="G93" i="10"/>
  <c r="K83" i="10"/>
  <c r="K96" i="10"/>
  <c r="K78" i="10"/>
  <c r="K85" i="10"/>
  <c r="K92" i="10"/>
  <c r="K76" i="10"/>
  <c r="G86" i="10"/>
  <c r="G89" i="10"/>
  <c r="G73" i="10"/>
  <c r="G80" i="10"/>
  <c r="J96" i="10"/>
  <c r="J72" i="10"/>
  <c r="J82" i="10"/>
  <c r="H90" i="10"/>
  <c r="J76" i="10"/>
  <c r="H80" i="10"/>
  <c r="H88" i="10"/>
  <c r="K92" i="12"/>
  <c r="K89" i="12"/>
  <c r="G85" i="12"/>
  <c r="J85" i="12"/>
  <c r="G95" i="12"/>
  <c r="H92" i="12"/>
  <c r="H95" i="12"/>
  <c r="K95" i="11"/>
  <c r="I95" i="12"/>
  <c r="J95" i="10"/>
  <c r="G94" i="10"/>
  <c r="J96" i="12"/>
  <c r="J94" i="12"/>
  <c r="G95" i="11"/>
  <c r="H94" i="10"/>
  <c r="I94" i="10"/>
  <c r="I95" i="11"/>
  <c r="J95" i="11"/>
  <c r="J95" i="12"/>
  <c r="K95" i="10"/>
  <c r="H73" i="11"/>
  <c r="H94" i="11"/>
  <c r="K87" i="12"/>
  <c r="K94" i="12"/>
  <c r="H95" i="11"/>
  <c r="H95" i="10"/>
  <c r="J94" i="10"/>
  <c r="I73" i="12"/>
  <c r="I77" i="12"/>
  <c r="I81" i="12"/>
  <c r="I86" i="12"/>
  <c r="I74" i="12"/>
  <c r="I78" i="12"/>
  <c r="I82" i="12"/>
  <c r="I90" i="12"/>
  <c r="I71" i="12"/>
  <c r="I75" i="12"/>
  <c r="I79" i="12"/>
  <c r="I83" i="12"/>
  <c r="I70" i="12"/>
  <c r="I72" i="12"/>
  <c r="I76" i="12"/>
  <c r="I80" i="12"/>
  <c r="I84" i="12"/>
  <c r="I92" i="12"/>
  <c r="I85" i="12"/>
  <c r="I88" i="12"/>
  <c r="I87" i="12"/>
  <c r="I89" i="12"/>
  <c r="I96" i="12"/>
  <c r="I93" i="12"/>
  <c r="I91" i="12"/>
  <c r="J91" i="12"/>
  <c r="J88" i="12"/>
  <c r="J89" i="12"/>
  <c r="H72" i="12"/>
  <c r="H76" i="12"/>
  <c r="H80" i="12"/>
  <c r="H84" i="12"/>
  <c r="H73" i="12"/>
  <c r="H77" i="12"/>
  <c r="H81" i="12"/>
  <c r="H86" i="12"/>
  <c r="H74" i="12"/>
  <c r="H78" i="12"/>
  <c r="H82" i="12"/>
  <c r="H90" i="12"/>
  <c r="H71" i="12"/>
  <c r="H75" i="12"/>
  <c r="H79" i="12"/>
  <c r="H83" i="12"/>
  <c r="H70" i="12"/>
  <c r="G71" i="12"/>
  <c r="G75" i="12"/>
  <c r="G79" i="12"/>
  <c r="G83" i="12"/>
  <c r="G70" i="12"/>
  <c r="G72" i="12"/>
  <c r="G76" i="12"/>
  <c r="G80" i="12"/>
  <c r="G84" i="12"/>
  <c r="G73" i="12"/>
  <c r="G77" i="12"/>
  <c r="G81" i="12"/>
  <c r="G86" i="12"/>
  <c r="G74" i="12"/>
  <c r="G78" i="12"/>
  <c r="G82" i="12"/>
  <c r="G90" i="12"/>
  <c r="K91" i="12"/>
  <c r="J74" i="12"/>
  <c r="J78" i="12"/>
  <c r="J82" i="12"/>
  <c r="J90" i="12"/>
  <c r="J71" i="12"/>
  <c r="J75" i="12"/>
  <c r="J79" i="12"/>
  <c r="J83" i="12"/>
  <c r="J70" i="12"/>
  <c r="J72" i="12"/>
  <c r="J76" i="12"/>
  <c r="J80" i="12"/>
  <c r="J84" i="12"/>
  <c r="J73" i="12"/>
  <c r="J77" i="12"/>
  <c r="J81" i="12"/>
  <c r="J86" i="12"/>
  <c r="K71" i="12"/>
  <c r="K75" i="12"/>
  <c r="K79" i="12"/>
  <c r="K83" i="12"/>
  <c r="K70" i="12"/>
  <c r="K72" i="12"/>
  <c r="K76" i="12"/>
  <c r="K80" i="12"/>
  <c r="K84" i="12"/>
  <c r="K73" i="12"/>
  <c r="K77" i="12"/>
  <c r="K81" i="12"/>
  <c r="K86" i="12"/>
  <c r="K74" i="12"/>
  <c r="K78" i="12"/>
  <c r="K82" i="12"/>
  <c r="K90" i="12"/>
  <c r="F66" i="12"/>
  <c r="I82" i="10"/>
  <c r="I71" i="10"/>
  <c r="I87" i="10"/>
  <c r="I76" i="10"/>
  <c r="I92" i="10"/>
  <c r="I85" i="10"/>
  <c r="I86" i="10"/>
  <c r="I75" i="10"/>
  <c r="I91" i="10"/>
  <c r="I80" i="10"/>
  <c r="I73" i="10"/>
  <c r="I89" i="10"/>
  <c r="I74" i="10"/>
  <c r="I90" i="10"/>
  <c r="I79" i="10"/>
  <c r="I70" i="10"/>
  <c r="I84" i="10"/>
  <c r="I77" i="10"/>
  <c r="I93" i="10"/>
  <c r="I78" i="10"/>
  <c r="I96" i="10"/>
  <c r="I83" i="10"/>
  <c r="I72" i="10"/>
  <c r="I88" i="10"/>
  <c r="I81" i="10"/>
  <c r="F66" i="10"/>
  <c r="F9" i="8"/>
  <c r="H83" i="11"/>
  <c r="H96" i="11"/>
  <c r="H88" i="11"/>
  <c r="H78" i="11"/>
  <c r="H72" i="11"/>
  <c r="H85" i="11"/>
  <c r="H84" i="11"/>
  <c r="H79" i="11"/>
  <c r="H74" i="11"/>
  <c r="H70" i="11"/>
  <c r="H90" i="11"/>
  <c r="H81" i="11"/>
  <c r="H80" i="11"/>
  <c r="H91" i="11"/>
  <c r="H75" i="11"/>
  <c r="H86" i="11"/>
  <c r="H93" i="11"/>
  <c r="H77" i="11"/>
  <c r="H92" i="11"/>
  <c r="H76" i="11"/>
  <c r="H87" i="11"/>
  <c r="H71" i="11"/>
  <c r="H82" i="11"/>
  <c r="H89" i="11"/>
  <c r="I74" i="11"/>
  <c r="I78" i="11"/>
  <c r="I82" i="11"/>
  <c r="I86" i="11"/>
  <c r="I90" i="11"/>
  <c r="I96" i="11"/>
  <c r="I71" i="11"/>
  <c r="I75" i="11"/>
  <c r="I79" i="11"/>
  <c r="I83" i="11"/>
  <c r="I87" i="11"/>
  <c r="I91" i="11"/>
  <c r="I70" i="11"/>
  <c r="I72" i="11"/>
  <c r="I76" i="11"/>
  <c r="I80" i="11"/>
  <c r="I84" i="11"/>
  <c r="I88" i="11"/>
  <c r="I92" i="11"/>
  <c r="I73" i="11"/>
  <c r="I77" i="11"/>
  <c r="I81" i="11"/>
  <c r="I85" i="11"/>
  <c r="I89" i="11"/>
  <c r="I93" i="11"/>
  <c r="F66" i="11"/>
  <c r="K72" i="11"/>
  <c r="K76" i="11"/>
  <c r="K80" i="11"/>
  <c r="K84" i="11"/>
  <c r="K88" i="11"/>
  <c r="K92" i="11"/>
  <c r="K73" i="11"/>
  <c r="K77" i="11"/>
  <c r="K81" i="11"/>
  <c r="K85" i="11"/>
  <c r="K89" i="11"/>
  <c r="K93" i="11"/>
  <c r="K74" i="11"/>
  <c r="K78" i="11"/>
  <c r="K82" i="11"/>
  <c r="K86" i="11"/>
  <c r="K90" i="11"/>
  <c r="K96" i="11"/>
  <c r="K71" i="11"/>
  <c r="K75" i="11"/>
  <c r="K79" i="11"/>
  <c r="K83" i="11"/>
  <c r="K87" i="11"/>
  <c r="K91" i="11"/>
  <c r="K70" i="11"/>
  <c r="G72" i="11"/>
  <c r="G76" i="11"/>
  <c r="G80" i="11"/>
  <c r="G84" i="11"/>
  <c r="G88" i="11"/>
  <c r="G92" i="11"/>
  <c r="G73" i="11"/>
  <c r="G77" i="11"/>
  <c r="G81" i="11"/>
  <c r="G85" i="11"/>
  <c r="G89" i="11"/>
  <c r="G93" i="11"/>
  <c r="G74" i="11"/>
  <c r="G78" i="11"/>
  <c r="G82" i="11"/>
  <c r="G86" i="11"/>
  <c r="G90" i="11"/>
  <c r="G96" i="11"/>
  <c r="G71" i="11"/>
  <c r="G75" i="11"/>
  <c r="G79" i="11"/>
  <c r="G83" i="11"/>
  <c r="G87" i="11"/>
  <c r="G91" i="11"/>
  <c r="G70" i="11"/>
  <c r="J71" i="11"/>
  <c r="J75" i="11"/>
  <c r="J79" i="11"/>
  <c r="J83" i="11"/>
  <c r="J87" i="11"/>
  <c r="J91" i="11"/>
  <c r="J70" i="11"/>
  <c r="J72" i="11"/>
  <c r="J76" i="11"/>
  <c r="J80" i="11"/>
  <c r="J84" i="11"/>
  <c r="J88" i="11"/>
  <c r="J92" i="11"/>
  <c r="J73" i="11"/>
  <c r="J77" i="11"/>
  <c r="J81" i="11"/>
  <c r="J85" i="11"/>
  <c r="J89" i="11"/>
  <c r="J93" i="11"/>
  <c r="J74" i="11"/>
  <c r="J78" i="11"/>
  <c r="J82" i="11"/>
  <c r="J86" i="11"/>
  <c r="J90" i="11"/>
  <c r="J96" i="11"/>
  <c r="H10" i="12"/>
  <c r="F9" i="11"/>
  <c r="H10" i="11"/>
  <c r="F9" i="10"/>
  <c r="H10" i="10"/>
  <c r="H55" i="8"/>
  <c r="H57" i="7"/>
  <c r="H49" i="3"/>
  <c r="H50" i="3"/>
  <c r="H51" i="3"/>
  <c r="H57" i="3" s="1"/>
  <c r="H52" i="3"/>
  <c r="H53" i="3"/>
  <c r="H48" i="3"/>
  <c r="D64" i="3"/>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2" i="4"/>
  <c r="I3" i="4"/>
  <c r="I4" i="4"/>
  <c r="I5" i="4"/>
  <c r="I6" i="4"/>
  <c r="I7" i="4"/>
  <c r="I8" i="4"/>
  <c r="I9" i="4"/>
  <c r="I10" i="4"/>
  <c r="I11" i="4"/>
  <c r="I12" i="4"/>
  <c r="I13"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2" i="4"/>
  <c r="F92" i="10" l="1"/>
  <c r="F95" i="10"/>
  <c r="L95" i="10" s="1"/>
  <c r="F94" i="10"/>
  <c r="L94" i="10" s="1"/>
  <c r="F94" i="12"/>
  <c r="L94" i="12" s="1"/>
  <c r="F95" i="12"/>
  <c r="L95" i="12" s="1"/>
  <c r="F94" i="11"/>
  <c r="L94" i="11" s="1"/>
  <c r="F95" i="11"/>
  <c r="L95" i="11" s="1"/>
  <c r="F74" i="12"/>
  <c r="L74" i="12" s="1"/>
  <c r="F78" i="12"/>
  <c r="L78" i="12" s="1"/>
  <c r="F82" i="12"/>
  <c r="L82" i="12" s="1"/>
  <c r="F90" i="12"/>
  <c r="L90" i="12" s="1"/>
  <c r="F71" i="12"/>
  <c r="L71" i="12" s="1"/>
  <c r="F75" i="12"/>
  <c r="F79" i="12"/>
  <c r="L79" i="12" s="1"/>
  <c r="F83" i="12"/>
  <c r="L83" i="12" s="1"/>
  <c r="F70" i="12"/>
  <c r="L70" i="12" s="1"/>
  <c r="F72" i="12"/>
  <c r="L72" i="12" s="1"/>
  <c r="F76" i="12"/>
  <c r="L76" i="12" s="1"/>
  <c r="F80" i="12"/>
  <c r="L80" i="12" s="1"/>
  <c r="F84" i="12"/>
  <c r="L84" i="12" s="1"/>
  <c r="F73" i="12"/>
  <c r="L73" i="12" s="1"/>
  <c r="F77" i="12"/>
  <c r="L77" i="12" s="1"/>
  <c r="F81" i="12"/>
  <c r="L81" i="12" s="1"/>
  <c r="F86" i="12"/>
  <c r="L86" i="12" s="1"/>
  <c r="F85" i="12"/>
  <c r="F93" i="12"/>
  <c r="L93" i="12" s="1"/>
  <c r="F92" i="12"/>
  <c r="L92" i="12" s="1"/>
  <c r="F89" i="12"/>
  <c r="L89" i="12" s="1"/>
  <c r="F88" i="12"/>
  <c r="L88" i="12" s="1"/>
  <c r="F91" i="12"/>
  <c r="L91" i="12" s="1"/>
  <c r="F96" i="12"/>
  <c r="L96" i="12" s="1"/>
  <c r="F87" i="12"/>
  <c r="L87" i="12" s="1"/>
  <c r="F71" i="10"/>
  <c r="L71" i="10" s="1"/>
  <c r="F84" i="10"/>
  <c r="L84" i="10" s="1"/>
  <c r="F96" i="10"/>
  <c r="L96" i="10" s="1"/>
  <c r="F89" i="10"/>
  <c r="L89" i="10" s="1"/>
  <c r="F73" i="10"/>
  <c r="F90" i="10"/>
  <c r="L90" i="10" s="1"/>
  <c r="F88" i="10"/>
  <c r="L88" i="10" s="1"/>
  <c r="F86" i="10"/>
  <c r="L86" i="10" s="1"/>
  <c r="F85" i="10"/>
  <c r="F83" i="10"/>
  <c r="L83" i="10" s="1"/>
  <c r="F82" i="10"/>
  <c r="L82" i="10" s="1"/>
  <c r="F80" i="10"/>
  <c r="L80" i="10" s="1"/>
  <c r="F78" i="10"/>
  <c r="L78" i="10" s="1"/>
  <c r="F81" i="10"/>
  <c r="L81" i="10" s="1"/>
  <c r="F70" i="10"/>
  <c r="L70" i="10" s="1"/>
  <c r="F79" i="10"/>
  <c r="L79" i="10" s="1"/>
  <c r="F76" i="10"/>
  <c r="F74" i="10"/>
  <c r="L74" i="10" s="1"/>
  <c r="F72" i="10"/>
  <c r="L72" i="10" s="1"/>
  <c r="F93" i="10"/>
  <c r="L93" i="10" s="1"/>
  <c r="F77" i="10"/>
  <c r="L77" i="10" s="1"/>
  <c r="F91" i="10"/>
  <c r="L91" i="10" s="1"/>
  <c r="F75" i="10"/>
  <c r="L75" i="10" s="1"/>
  <c r="F87" i="10"/>
  <c r="L87" i="10" s="1"/>
  <c r="F71" i="11"/>
  <c r="L71" i="11" s="1"/>
  <c r="F75" i="11"/>
  <c r="L75" i="11" s="1"/>
  <c r="F79" i="11"/>
  <c r="L79" i="11" s="1"/>
  <c r="F83" i="11"/>
  <c r="L83" i="11" s="1"/>
  <c r="F87" i="11"/>
  <c r="F91" i="11"/>
  <c r="L91" i="11" s="1"/>
  <c r="F70" i="11"/>
  <c r="L70" i="11" s="1"/>
  <c r="F72" i="11"/>
  <c r="L72" i="11" s="1"/>
  <c r="F76" i="11"/>
  <c r="L76" i="11" s="1"/>
  <c r="F80" i="11"/>
  <c r="L80" i="11" s="1"/>
  <c r="F84" i="11"/>
  <c r="L84" i="11" s="1"/>
  <c r="F88" i="11"/>
  <c r="L88" i="11" s="1"/>
  <c r="F92" i="11"/>
  <c r="L92" i="11" s="1"/>
  <c r="F73" i="11"/>
  <c r="L73" i="11" s="1"/>
  <c r="F77" i="11"/>
  <c r="L77" i="11" s="1"/>
  <c r="F81" i="11"/>
  <c r="L81" i="11" s="1"/>
  <c r="F85" i="11"/>
  <c r="L85" i="11" s="1"/>
  <c r="F89" i="11"/>
  <c r="L89" i="11" s="1"/>
  <c r="F93" i="11"/>
  <c r="L93" i="11" s="1"/>
  <c r="F74" i="11"/>
  <c r="L74" i="11" s="1"/>
  <c r="F78" i="11"/>
  <c r="L78" i="11" s="1"/>
  <c r="F82" i="11"/>
  <c r="L82" i="11" s="1"/>
  <c r="F86" i="11"/>
  <c r="L86" i="11" s="1"/>
  <c r="F90" i="11"/>
  <c r="L90" i="11" s="1"/>
  <c r="F96" i="11"/>
  <c r="L96" i="11" s="1"/>
  <c r="H97" i="12"/>
  <c r="L85" i="12"/>
  <c r="L75" i="12"/>
  <c r="G97" i="12"/>
  <c r="L87" i="11"/>
  <c r="H97" i="11"/>
  <c r="G97" i="11"/>
  <c r="L73" i="10"/>
  <c r="L92" i="10"/>
  <c r="L85" i="10"/>
  <c r="G97" i="10"/>
  <c r="H97" i="10"/>
  <c r="L76" i="10"/>
  <c r="H55" i="3"/>
  <c r="F97" i="12" l="1"/>
  <c r="M94" i="12" s="1"/>
  <c r="F97" i="10"/>
  <c r="F97" i="11"/>
  <c r="X3" i="4"/>
  <c r="X2" i="4"/>
  <c r="M80" i="12" l="1"/>
  <c r="M76" i="12"/>
  <c r="F98" i="12"/>
  <c r="N86" i="12" s="1"/>
  <c r="M73" i="12"/>
  <c r="M72" i="12"/>
  <c r="M96" i="12"/>
  <c r="M77" i="12"/>
  <c r="M85" i="12"/>
  <c r="M84" i="12"/>
  <c r="M70" i="12"/>
  <c r="M89" i="12"/>
  <c r="M74" i="12"/>
  <c r="M87" i="12"/>
  <c r="M93" i="12"/>
  <c r="M92" i="12"/>
  <c r="M82" i="12"/>
  <c r="M75" i="12"/>
  <c r="M81" i="12"/>
  <c r="M88" i="12"/>
  <c r="M78" i="12"/>
  <c r="M83" i="12"/>
  <c r="M86" i="12"/>
  <c r="M90" i="12"/>
  <c r="M91" i="12"/>
  <c r="M71" i="12"/>
  <c r="M95" i="12"/>
  <c r="M79" i="12"/>
  <c r="M86" i="11"/>
  <c r="M94" i="11"/>
  <c r="M95" i="11"/>
  <c r="M91" i="11"/>
  <c r="M83" i="11"/>
  <c r="M78" i="11"/>
  <c r="M88" i="11"/>
  <c r="M82" i="11"/>
  <c r="M81" i="11"/>
  <c r="M70" i="10"/>
  <c r="M94" i="10"/>
  <c r="M95" i="10"/>
  <c r="M91" i="10"/>
  <c r="M83" i="10"/>
  <c r="M86" i="10"/>
  <c r="M79" i="10"/>
  <c r="M96" i="10"/>
  <c r="F98" i="10"/>
  <c r="N79" i="10" s="1"/>
  <c r="M89" i="10"/>
  <c r="M92" i="10"/>
  <c r="M73" i="10"/>
  <c r="M78" i="10"/>
  <c r="M76" i="10"/>
  <c r="M75" i="10"/>
  <c r="M82" i="10"/>
  <c r="M93" i="10"/>
  <c r="M90" i="10"/>
  <c r="M71" i="10"/>
  <c r="M85" i="10"/>
  <c r="M88" i="10"/>
  <c r="M87" i="10"/>
  <c r="M72" i="10"/>
  <c r="M80" i="10"/>
  <c r="M74" i="10"/>
  <c r="M84" i="10"/>
  <c r="M81" i="10"/>
  <c r="M77" i="10"/>
  <c r="M85" i="11"/>
  <c r="M84" i="11"/>
  <c r="M75" i="11"/>
  <c r="M74" i="11"/>
  <c r="M93" i="11"/>
  <c r="M79" i="11"/>
  <c r="M90" i="11"/>
  <c r="M70" i="11"/>
  <c r="M89" i="11"/>
  <c r="M77" i="11"/>
  <c r="M71" i="11"/>
  <c r="M96" i="11"/>
  <c r="M80" i="11"/>
  <c r="M87" i="11"/>
  <c r="M92" i="11"/>
  <c r="F98" i="11"/>
  <c r="N93" i="11" s="1"/>
  <c r="M72" i="11"/>
  <c r="M76" i="11"/>
  <c r="M73" i="11"/>
  <c r="C7" i="8"/>
  <c r="D7" i="8" s="1"/>
  <c r="C7" i="7"/>
  <c r="D7" i="7" s="1"/>
  <c r="E96" i="3" a="1"/>
  <c r="E95" i="3" a="1"/>
  <c r="W4" i="4"/>
  <c r="N70" i="12" l="1"/>
  <c r="E96" i="3"/>
  <c r="E95" i="3"/>
  <c r="N81" i="12"/>
  <c r="N93" i="12"/>
  <c r="O93" i="12" s="1"/>
  <c r="P93" i="12" s="1"/>
  <c r="G33" i="12" s="1"/>
  <c r="H33" i="12" s="1"/>
  <c r="N73" i="12"/>
  <c r="O73" i="12" s="1"/>
  <c r="P73" i="12" s="1"/>
  <c r="G17" i="12" s="1"/>
  <c r="H17" i="12" s="1"/>
  <c r="N74" i="12"/>
  <c r="O74" i="12" s="1"/>
  <c r="P74" i="12" s="1"/>
  <c r="G18" i="12" s="1"/>
  <c r="H18" i="12" s="1"/>
  <c r="N75" i="12"/>
  <c r="O75" i="12" s="1"/>
  <c r="P75" i="12" s="1"/>
  <c r="G19" i="12" s="1"/>
  <c r="H19" i="12" s="1"/>
  <c r="N74" i="10"/>
  <c r="O74" i="10" s="1"/>
  <c r="P74" i="10" s="1"/>
  <c r="G18" i="10" s="1"/>
  <c r="H18" i="10" s="1"/>
  <c r="O86" i="12"/>
  <c r="P86" i="12" s="1"/>
  <c r="G12" i="12" s="1"/>
  <c r="H12" i="12" s="1"/>
  <c r="O70" i="12"/>
  <c r="P70" i="12" s="1"/>
  <c r="G13" i="12" s="1"/>
  <c r="O81" i="12"/>
  <c r="P81" i="12" s="1"/>
  <c r="G25" i="12" s="1"/>
  <c r="H25" i="12" s="1"/>
  <c r="N92" i="12"/>
  <c r="O92" i="12" s="1"/>
  <c r="P92" i="12" s="1"/>
  <c r="G32" i="12" s="1"/>
  <c r="H32" i="12" s="1"/>
  <c r="N77" i="12"/>
  <c r="O77" i="12" s="1"/>
  <c r="P77" i="12" s="1"/>
  <c r="G21" i="12" s="1"/>
  <c r="N79" i="12"/>
  <c r="O79" i="12" s="1"/>
  <c r="P79" i="12" s="1"/>
  <c r="G23" i="12" s="1"/>
  <c r="H23" i="12" s="1"/>
  <c r="N89" i="12"/>
  <c r="O89" i="12" s="1"/>
  <c r="P89" i="12" s="1"/>
  <c r="G29" i="12" s="1"/>
  <c r="H29" i="12" s="1"/>
  <c r="N71" i="12"/>
  <c r="O71" i="12" s="1"/>
  <c r="P71" i="12" s="1"/>
  <c r="G15" i="12" s="1"/>
  <c r="H15" i="12" s="1"/>
  <c r="N91" i="12"/>
  <c r="O91" i="12" s="1"/>
  <c r="P91" i="12" s="1"/>
  <c r="G31" i="12" s="1"/>
  <c r="H31" i="12" s="1"/>
  <c r="N88" i="12"/>
  <c r="O88" i="12" s="1"/>
  <c r="P88" i="12" s="1"/>
  <c r="G27" i="12" s="1"/>
  <c r="H27" i="12" s="1"/>
  <c r="N83" i="12"/>
  <c r="O83" i="12" s="1"/>
  <c r="P83" i="12" s="1"/>
  <c r="G28" i="12" s="1"/>
  <c r="H28" i="12" s="1"/>
  <c r="N76" i="12"/>
  <c r="O76" i="12" s="1"/>
  <c r="P76" i="12" s="1"/>
  <c r="G38" i="12" s="1"/>
  <c r="N80" i="12"/>
  <c r="O80" i="12" s="1"/>
  <c r="P80" i="12" s="1"/>
  <c r="G24" i="12" s="1"/>
  <c r="N87" i="12"/>
  <c r="O87" i="12" s="1"/>
  <c r="P87" i="12" s="1"/>
  <c r="G14" i="12" s="1"/>
  <c r="H14" i="12" s="1"/>
  <c r="N94" i="12"/>
  <c r="O94" i="12" s="1"/>
  <c r="P94" i="12" s="1"/>
  <c r="N84" i="12"/>
  <c r="O84" i="12" s="1"/>
  <c r="P84" i="12" s="1"/>
  <c r="G36" i="12" s="1"/>
  <c r="H36" i="12" s="1"/>
  <c r="N72" i="12"/>
  <c r="O72" i="12" s="1"/>
  <c r="P72" i="12" s="1"/>
  <c r="G16" i="12" s="1"/>
  <c r="N82" i="12"/>
  <c r="O82" i="12" s="1"/>
  <c r="P82" i="12" s="1"/>
  <c r="G26" i="12" s="1"/>
  <c r="H26" i="12" s="1"/>
  <c r="N85" i="12"/>
  <c r="O85" i="12" s="1"/>
  <c r="P85" i="12" s="1"/>
  <c r="G11" i="12" s="1"/>
  <c r="H11" i="12" s="1"/>
  <c r="N90" i="12"/>
  <c r="O90" i="12" s="1"/>
  <c r="P90" i="12" s="1"/>
  <c r="G30" i="12" s="1"/>
  <c r="H30" i="12" s="1"/>
  <c r="N96" i="12"/>
  <c r="O96" i="12" s="1"/>
  <c r="P96" i="12" s="1"/>
  <c r="N78" i="12"/>
  <c r="O78" i="12" s="1"/>
  <c r="P78" i="12" s="1"/>
  <c r="G22" i="12" s="1"/>
  <c r="H22" i="12" s="1"/>
  <c r="N95" i="12"/>
  <c r="O95" i="12" s="1"/>
  <c r="P95" i="12" s="1"/>
  <c r="O79" i="10"/>
  <c r="P79" i="10" s="1"/>
  <c r="G23" i="10" s="1"/>
  <c r="H23" i="10" s="1"/>
  <c r="N89" i="10"/>
  <c r="O89" i="10" s="1"/>
  <c r="P89" i="10" s="1"/>
  <c r="G29" i="10" s="1"/>
  <c r="H29" i="10" s="1"/>
  <c r="N71" i="11"/>
  <c r="O71" i="11" s="1"/>
  <c r="P71" i="11" s="1"/>
  <c r="G15" i="11" s="1"/>
  <c r="H15" i="11" s="1"/>
  <c r="N85" i="11"/>
  <c r="O85" i="11" s="1"/>
  <c r="P85" i="11" s="1"/>
  <c r="G11" i="11" s="1"/>
  <c r="H11" i="11" s="1"/>
  <c r="N91" i="11"/>
  <c r="O91" i="11" s="1"/>
  <c r="P91" i="11" s="1"/>
  <c r="G31" i="11" s="1"/>
  <c r="H31" i="11" s="1"/>
  <c r="N83" i="11"/>
  <c r="O83" i="11" s="1"/>
  <c r="P83" i="11" s="1"/>
  <c r="G28" i="11" s="1"/>
  <c r="H28" i="11" s="1"/>
  <c r="N74" i="11"/>
  <c r="O74" i="11" s="1"/>
  <c r="P74" i="11" s="1"/>
  <c r="G18" i="11" s="1"/>
  <c r="H18" i="11" s="1"/>
  <c r="N92" i="10"/>
  <c r="O92" i="10" s="1"/>
  <c r="P92" i="10" s="1"/>
  <c r="G32" i="10" s="1"/>
  <c r="H32" i="10" s="1"/>
  <c r="O93" i="11"/>
  <c r="P93" i="11" s="1"/>
  <c r="G33" i="11" s="1"/>
  <c r="H33" i="11" s="1"/>
  <c r="N77" i="10"/>
  <c r="N82" i="10"/>
  <c r="O82" i="10" s="1"/>
  <c r="P82" i="10" s="1"/>
  <c r="G26" i="10" s="1"/>
  <c r="H26" i="10" s="1"/>
  <c r="N73" i="11"/>
  <c r="O73" i="11" s="1"/>
  <c r="P73" i="11" s="1"/>
  <c r="G17" i="11" s="1"/>
  <c r="H17" i="11" s="1"/>
  <c r="N76" i="11"/>
  <c r="O76" i="11" s="1"/>
  <c r="P76" i="11" s="1"/>
  <c r="N76" i="10"/>
  <c r="O76" i="10" s="1"/>
  <c r="P76" i="10" s="1"/>
  <c r="G38" i="10" s="1"/>
  <c r="N72" i="10"/>
  <c r="O72" i="10" s="1"/>
  <c r="P72" i="10" s="1"/>
  <c r="G16" i="10" s="1"/>
  <c r="H16" i="10" s="1"/>
  <c r="N73" i="10"/>
  <c r="O73" i="10" s="1"/>
  <c r="P73" i="10" s="1"/>
  <c r="G17" i="10" s="1"/>
  <c r="H17" i="10" s="1"/>
  <c r="N90" i="11"/>
  <c r="O90" i="11" s="1"/>
  <c r="P90" i="11" s="1"/>
  <c r="G30" i="11" s="1"/>
  <c r="H30" i="11" s="1"/>
  <c r="N96" i="11"/>
  <c r="O96" i="11" s="1"/>
  <c r="P96" i="11" s="1"/>
  <c r="G66" i="7"/>
  <c r="I66" i="7"/>
  <c r="J66" i="7"/>
  <c r="F66" i="7"/>
  <c r="K66" i="7"/>
  <c r="H66" i="7"/>
  <c r="J66" i="8"/>
  <c r="G66" i="8"/>
  <c r="K66" i="8"/>
  <c r="H66" i="8"/>
  <c r="I66" i="8"/>
  <c r="F66" i="8"/>
  <c r="D98" i="8"/>
  <c r="E36" i="3"/>
  <c r="E40" i="3"/>
  <c r="E25" i="3"/>
  <c r="E33" i="3"/>
  <c r="E16" i="3"/>
  <c r="E23" i="3"/>
  <c r="E31" i="3"/>
  <c r="E14" i="3"/>
  <c r="E21" i="3"/>
  <c r="E29" i="3"/>
  <c r="E12" i="3"/>
  <c r="E19" i="3"/>
  <c r="E26" i="3"/>
  <c r="E24" i="3"/>
  <c r="E22" i="3"/>
  <c r="E27" i="3"/>
  <c r="E32" i="3"/>
  <c r="E39" i="3"/>
  <c r="E30" i="3"/>
  <c r="E13" i="3"/>
  <c r="E20" i="3"/>
  <c r="E28" i="3"/>
  <c r="E11" i="3"/>
  <c r="E18" i="3"/>
  <c r="E17" i="3"/>
  <c r="E15" i="3"/>
  <c r="E37" i="7"/>
  <c r="F37" i="7" s="1"/>
  <c r="E27" i="7"/>
  <c r="F27" i="7" s="1"/>
  <c r="E36" i="7"/>
  <c r="F36" i="7" s="1"/>
  <c r="E19" i="7"/>
  <c r="F19" i="7" s="1"/>
  <c r="E28" i="7"/>
  <c r="F28" i="7" s="1"/>
  <c r="E40" i="7"/>
  <c r="F40" i="7" s="1"/>
  <c r="E11" i="7"/>
  <c r="F11" i="7" s="1"/>
  <c r="E39" i="7"/>
  <c r="F39" i="7" s="1"/>
  <c r="E31" i="7"/>
  <c r="F31" i="7" s="1"/>
  <c r="E23" i="7"/>
  <c r="F23" i="7" s="1"/>
  <c r="E15" i="7"/>
  <c r="F15" i="7" s="1"/>
  <c r="E13" i="7"/>
  <c r="F13" i="7" s="1"/>
  <c r="E30" i="7"/>
  <c r="F30" i="7" s="1"/>
  <c r="E33" i="7"/>
  <c r="F33" i="7" s="1"/>
  <c r="E26" i="7"/>
  <c r="F26" i="7" s="1"/>
  <c r="E32" i="7"/>
  <c r="F32" i="7" s="1"/>
  <c r="E17" i="7"/>
  <c r="F17" i="7" s="1"/>
  <c r="E12" i="7"/>
  <c r="F12" i="7" s="1"/>
  <c r="E14" i="7"/>
  <c r="F14" i="7" s="1"/>
  <c r="E16" i="7"/>
  <c r="F16" i="7" s="1"/>
  <c r="E21" i="7"/>
  <c r="F21" i="7" s="1"/>
  <c r="E18" i="7"/>
  <c r="F18" i="7" s="1"/>
  <c r="E20" i="7"/>
  <c r="F20" i="7" s="1"/>
  <c r="E24" i="7"/>
  <c r="F24" i="7" s="1"/>
  <c r="E25" i="7"/>
  <c r="F25" i="7" s="1"/>
  <c r="E29" i="7"/>
  <c r="F29" i="7" s="1"/>
  <c r="E22" i="7"/>
  <c r="F22" i="7" s="1"/>
  <c r="D98" i="7"/>
  <c r="N75" i="10"/>
  <c r="O75" i="10" s="1"/>
  <c r="P75" i="10" s="1"/>
  <c r="G19" i="10" s="1"/>
  <c r="H19" i="10" s="1"/>
  <c r="D98" i="3"/>
  <c r="N85" i="10"/>
  <c r="O85" i="10" s="1"/>
  <c r="P85" i="10" s="1"/>
  <c r="G11" i="10" s="1"/>
  <c r="H11" i="10" s="1"/>
  <c r="N86" i="10"/>
  <c r="O86" i="10" s="1"/>
  <c r="P86" i="10" s="1"/>
  <c r="G12" i="10" s="1"/>
  <c r="H12" i="10" s="1"/>
  <c r="N80" i="10"/>
  <c r="O80" i="10" s="1"/>
  <c r="P80" i="10" s="1"/>
  <c r="G24" i="10" s="1"/>
  <c r="N70" i="10"/>
  <c r="O70" i="10" s="1"/>
  <c r="P70" i="10" s="1"/>
  <c r="G37" i="10" s="1"/>
  <c r="N96" i="10"/>
  <c r="O96" i="10" s="1"/>
  <c r="P96" i="10" s="1"/>
  <c r="N87" i="10"/>
  <c r="O87" i="10" s="1"/>
  <c r="P87" i="10" s="1"/>
  <c r="G14" i="10" s="1"/>
  <c r="H14" i="10" s="1"/>
  <c r="N84" i="10"/>
  <c r="O84" i="10" s="1"/>
  <c r="P84" i="10" s="1"/>
  <c r="G36" i="10" s="1"/>
  <c r="H36" i="10" s="1"/>
  <c r="N83" i="10"/>
  <c r="O83" i="10" s="1"/>
  <c r="P83" i="10" s="1"/>
  <c r="G28" i="10" s="1"/>
  <c r="H28" i="10" s="1"/>
  <c r="N78" i="10"/>
  <c r="O78" i="10" s="1"/>
  <c r="P78" i="10" s="1"/>
  <c r="G22" i="10" s="1"/>
  <c r="H22" i="10" s="1"/>
  <c r="N91" i="10"/>
  <c r="O91" i="10" s="1"/>
  <c r="P91" i="10" s="1"/>
  <c r="G31" i="10" s="1"/>
  <c r="H31" i="10" s="1"/>
  <c r="N90" i="10"/>
  <c r="O90" i="10" s="1"/>
  <c r="P90" i="10" s="1"/>
  <c r="G30" i="10" s="1"/>
  <c r="H30" i="10" s="1"/>
  <c r="G66" i="3"/>
  <c r="J66" i="3"/>
  <c r="K66" i="3"/>
  <c r="H66" i="3"/>
  <c r="F66" i="3"/>
  <c r="I66" i="3"/>
  <c r="E27" i="8"/>
  <c r="F27" i="8" s="1"/>
  <c r="E40" i="8"/>
  <c r="F40" i="8" s="1"/>
  <c r="E39" i="8"/>
  <c r="F39" i="8" s="1"/>
  <c r="E37" i="8"/>
  <c r="F37" i="8" s="1"/>
  <c r="E36" i="8"/>
  <c r="F36" i="8" s="1"/>
  <c r="E20" i="8"/>
  <c r="F20" i="8" s="1"/>
  <c r="E28" i="8"/>
  <c r="F28" i="8" s="1"/>
  <c r="E11" i="8"/>
  <c r="F11" i="8" s="1"/>
  <c r="E18" i="8"/>
  <c r="F18" i="8" s="1"/>
  <c r="E21" i="8"/>
  <c r="F21" i="8" s="1"/>
  <c r="E33" i="8"/>
  <c r="F33" i="8" s="1"/>
  <c r="E31" i="8"/>
  <c r="F31" i="8" s="1"/>
  <c r="E17" i="8"/>
  <c r="F17" i="8" s="1"/>
  <c r="E19" i="8"/>
  <c r="F19" i="8" s="1"/>
  <c r="E16" i="8"/>
  <c r="F16" i="8" s="1"/>
  <c r="E23" i="8"/>
  <c r="F23" i="8" s="1"/>
  <c r="E14" i="8"/>
  <c r="F14" i="8" s="1"/>
  <c r="E12" i="8"/>
  <c r="F12" i="8" s="1"/>
  <c r="E26" i="8"/>
  <c r="F26" i="8" s="1"/>
  <c r="E13" i="8"/>
  <c r="F13" i="8" s="1"/>
  <c r="E29" i="8"/>
  <c r="F29" i="8" s="1"/>
  <c r="E30" i="8"/>
  <c r="F30" i="8" s="1"/>
  <c r="E24" i="8"/>
  <c r="F24" i="8" s="1"/>
  <c r="E32" i="8"/>
  <c r="F32" i="8" s="1"/>
  <c r="E15" i="8"/>
  <c r="F15" i="8" s="1"/>
  <c r="E22" i="8"/>
  <c r="F22" i="8" s="1"/>
  <c r="E25" i="8"/>
  <c r="F25" i="8" s="1"/>
  <c r="N84" i="11"/>
  <c r="O84" i="11" s="1"/>
  <c r="P84" i="11" s="1"/>
  <c r="G36" i="11" s="1"/>
  <c r="H36" i="11" s="1"/>
  <c r="N78" i="11"/>
  <c r="O78" i="11" s="1"/>
  <c r="P78" i="11" s="1"/>
  <c r="G22" i="11" s="1"/>
  <c r="H22" i="11" s="1"/>
  <c r="N87" i="11"/>
  <c r="O87" i="11" s="1"/>
  <c r="P87" i="11" s="1"/>
  <c r="G14" i="11" s="1"/>
  <c r="H14" i="11" s="1"/>
  <c r="N80" i="11"/>
  <c r="O80" i="11" s="1"/>
  <c r="P80" i="11" s="1"/>
  <c r="G24" i="11" s="1"/>
  <c r="N95" i="11"/>
  <c r="O95" i="11" s="1"/>
  <c r="P95" i="11" s="1"/>
  <c r="N94" i="11"/>
  <c r="O94" i="11" s="1"/>
  <c r="P94" i="11" s="1"/>
  <c r="N86" i="11"/>
  <c r="O86" i="11" s="1"/>
  <c r="P86" i="11" s="1"/>
  <c r="G12" i="11" s="1"/>
  <c r="H12" i="11" s="1"/>
  <c r="N89" i="11"/>
  <c r="O89" i="11" s="1"/>
  <c r="P89" i="11" s="1"/>
  <c r="G29" i="11" s="1"/>
  <c r="H29" i="11" s="1"/>
  <c r="N75" i="11"/>
  <c r="O75" i="11" s="1"/>
  <c r="P75" i="11" s="1"/>
  <c r="G19" i="11" s="1"/>
  <c r="H19" i="11" s="1"/>
  <c r="N79" i="11"/>
  <c r="O79" i="11" s="1"/>
  <c r="P79" i="11" s="1"/>
  <c r="G23" i="11" s="1"/>
  <c r="H23" i="11" s="1"/>
  <c r="N95" i="10"/>
  <c r="O95" i="10" s="1"/>
  <c r="P95" i="10" s="1"/>
  <c r="N94" i="10"/>
  <c r="O94" i="10" s="1"/>
  <c r="P94" i="10" s="1"/>
  <c r="N88" i="10"/>
  <c r="O88" i="10" s="1"/>
  <c r="P88" i="10" s="1"/>
  <c r="G27" i="10" s="1"/>
  <c r="H27" i="10" s="1"/>
  <c r="N81" i="10"/>
  <c r="O81" i="10" s="1"/>
  <c r="P81" i="10" s="1"/>
  <c r="G25" i="10" s="1"/>
  <c r="H25" i="10" s="1"/>
  <c r="N93" i="10"/>
  <c r="O93" i="10" s="1"/>
  <c r="P93" i="10" s="1"/>
  <c r="G33" i="10" s="1"/>
  <c r="H33" i="10" s="1"/>
  <c r="N71" i="10"/>
  <c r="O71" i="10" s="1"/>
  <c r="P71" i="10" s="1"/>
  <c r="G15" i="10" s="1"/>
  <c r="H15" i="10" s="1"/>
  <c r="O77" i="10"/>
  <c r="P77" i="10" s="1"/>
  <c r="G21" i="10" s="1"/>
  <c r="H21" i="10" s="1"/>
  <c r="N81" i="11"/>
  <c r="O81" i="11" s="1"/>
  <c r="P81" i="11" s="1"/>
  <c r="G25" i="11" s="1"/>
  <c r="H25" i="11" s="1"/>
  <c r="N72" i="11"/>
  <c r="O72" i="11" s="1"/>
  <c r="P72" i="11" s="1"/>
  <c r="G16" i="11" s="1"/>
  <c r="H16" i="11" s="1"/>
  <c r="N82" i="11"/>
  <c r="O82" i="11" s="1"/>
  <c r="P82" i="11" s="1"/>
  <c r="G26" i="11" s="1"/>
  <c r="H26" i="11" s="1"/>
  <c r="N92" i="11"/>
  <c r="O92" i="11" s="1"/>
  <c r="P92" i="11" s="1"/>
  <c r="G32" i="11" s="1"/>
  <c r="H32" i="11" s="1"/>
  <c r="N70" i="11"/>
  <c r="O70" i="11" s="1"/>
  <c r="P70" i="11" s="1"/>
  <c r="G37" i="11" s="1"/>
  <c r="H37" i="11" s="1"/>
  <c r="N88" i="11"/>
  <c r="O88" i="11" s="1"/>
  <c r="P88" i="11" s="1"/>
  <c r="G27" i="11" s="1"/>
  <c r="H27" i="11" s="1"/>
  <c r="N77" i="11"/>
  <c r="O77" i="11" s="1"/>
  <c r="P77" i="11" s="1"/>
  <c r="G21" i="11" s="1"/>
  <c r="H21" i="11" s="1"/>
  <c r="G40" i="12"/>
  <c r="H16" i="12"/>
  <c r="H21" i="12"/>
  <c r="E7" i="8"/>
  <c r="F7" i="8" s="1"/>
  <c r="G7" i="8" s="1"/>
  <c r="H7" i="8" s="1"/>
  <c r="I7" i="8" s="1"/>
  <c r="J7" i="8" s="1"/>
  <c r="K7" i="8" s="1"/>
  <c r="E7" i="7"/>
  <c r="F7" i="7" s="1"/>
  <c r="G7" i="7" s="1"/>
  <c r="H7" i="7" s="1"/>
  <c r="I7" i="7" s="1"/>
  <c r="J7" i="7" s="1"/>
  <c r="K7" i="7" s="1"/>
  <c r="G39" i="12" l="1"/>
  <c r="G20" i="12"/>
  <c r="H20" i="12" s="1"/>
  <c r="G20" i="10"/>
  <c r="H20" i="10" s="1"/>
  <c r="G37" i="12"/>
  <c r="H37" i="12" s="1"/>
  <c r="I32" i="12"/>
  <c r="G39" i="10"/>
  <c r="H39" i="10" s="1"/>
  <c r="H38" i="12"/>
  <c r="I38" i="12"/>
  <c r="E34" i="1" s="1"/>
  <c r="G20" i="11"/>
  <c r="H20" i="11" s="1"/>
  <c r="G38" i="11"/>
  <c r="H38" i="10"/>
  <c r="G40" i="10"/>
  <c r="H40" i="10" s="1"/>
  <c r="G40" i="11"/>
  <c r="H40" i="11" s="1"/>
  <c r="G13" i="10"/>
  <c r="I16" i="10" s="1"/>
  <c r="G39" i="11"/>
  <c r="H39" i="11" s="1"/>
  <c r="H71" i="3"/>
  <c r="H70" i="3"/>
  <c r="H80" i="3"/>
  <c r="H81" i="3"/>
  <c r="H74" i="3"/>
  <c r="H79" i="3"/>
  <c r="H78" i="3"/>
  <c r="H73" i="3"/>
  <c r="H82" i="3"/>
  <c r="H83" i="3"/>
  <c r="H76" i="3"/>
  <c r="H77" i="3"/>
  <c r="H75" i="3"/>
  <c r="H72" i="3"/>
  <c r="K73" i="8"/>
  <c r="K82" i="8"/>
  <c r="K71" i="8"/>
  <c r="K76" i="8"/>
  <c r="K77" i="8"/>
  <c r="K75" i="8"/>
  <c r="K80" i="8"/>
  <c r="K81" i="8"/>
  <c r="K74" i="8"/>
  <c r="K79" i="8"/>
  <c r="K70" i="8"/>
  <c r="K78" i="8"/>
  <c r="K83" i="8"/>
  <c r="K72" i="8"/>
  <c r="K78" i="7"/>
  <c r="K82" i="7"/>
  <c r="K73" i="7"/>
  <c r="K76" i="7"/>
  <c r="K75" i="7"/>
  <c r="K70" i="7"/>
  <c r="K72" i="7"/>
  <c r="K77" i="7"/>
  <c r="K83" i="7"/>
  <c r="K80" i="7"/>
  <c r="K74" i="7"/>
  <c r="K81" i="7"/>
  <c r="K79" i="7"/>
  <c r="K71" i="7"/>
  <c r="G72" i="7"/>
  <c r="G79" i="7"/>
  <c r="G82" i="7"/>
  <c r="G70" i="7"/>
  <c r="G76" i="7"/>
  <c r="G71" i="7"/>
  <c r="G78" i="7"/>
  <c r="G83" i="7"/>
  <c r="G73" i="7"/>
  <c r="G81" i="7"/>
  <c r="G80" i="7"/>
  <c r="G74" i="7"/>
  <c r="G77" i="7"/>
  <c r="G75" i="7"/>
  <c r="K77" i="3"/>
  <c r="K78" i="3"/>
  <c r="K79" i="3"/>
  <c r="K76" i="3"/>
  <c r="K82" i="3"/>
  <c r="K80" i="3"/>
  <c r="K70" i="3"/>
  <c r="K83" i="3"/>
  <c r="K73" i="3"/>
  <c r="K74" i="3"/>
  <c r="K75" i="3"/>
  <c r="K72" i="3"/>
  <c r="K81" i="3"/>
  <c r="K71" i="3"/>
  <c r="F80" i="8"/>
  <c r="F73" i="8"/>
  <c r="F82" i="8"/>
  <c r="F71" i="8"/>
  <c r="F77" i="8"/>
  <c r="F72" i="8"/>
  <c r="F81" i="8"/>
  <c r="F76" i="8"/>
  <c r="F78" i="8"/>
  <c r="F83" i="8"/>
  <c r="F75" i="8"/>
  <c r="F74" i="8"/>
  <c r="F79" i="8"/>
  <c r="F70" i="8"/>
  <c r="G73" i="8"/>
  <c r="G82" i="8"/>
  <c r="G71" i="8"/>
  <c r="G76" i="8"/>
  <c r="G70" i="8"/>
  <c r="G77" i="8"/>
  <c r="G75" i="8"/>
  <c r="G80" i="8"/>
  <c r="G81" i="8"/>
  <c r="G79" i="8"/>
  <c r="G74" i="8"/>
  <c r="G78" i="8"/>
  <c r="G83" i="8"/>
  <c r="G72" i="8"/>
  <c r="F75" i="7"/>
  <c r="F80" i="7"/>
  <c r="F73" i="7"/>
  <c r="F82" i="7"/>
  <c r="F79" i="7"/>
  <c r="F77" i="7"/>
  <c r="F83" i="7"/>
  <c r="F81" i="7"/>
  <c r="F70" i="7"/>
  <c r="F72" i="7"/>
  <c r="F74" i="7"/>
  <c r="F71" i="7"/>
  <c r="F76" i="7"/>
  <c r="F78" i="7"/>
  <c r="I75" i="3"/>
  <c r="I72" i="3"/>
  <c r="I77" i="3"/>
  <c r="I78" i="3"/>
  <c r="I79" i="3"/>
  <c r="I76" i="3"/>
  <c r="I81" i="3"/>
  <c r="I82" i="3"/>
  <c r="I83" i="3"/>
  <c r="I80" i="3"/>
  <c r="I71" i="3"/>
  <c r="I70" i="3"/>
  <c r="I73" i="3"/>
  <c r="I74" i="3"/>
  <c r="J74" i="3"/>
  <c r="J75" i="3"/>
  <c r="J73" i="3"/>
  <c r="J78" i="3"/>
  <c r="J79" i="3"/>
  <c r="J77" i="3"/>
  <c r="J72" i="3"/>
  <c r="J83" i="3"/>
  <c r="J80" i="3"/>
  <c r="J81" i="3"/>
  <c r="J71" i="3"/>
  <c r="J70" i="3"/>
  <c r="J76" i="3"/>
  <c r="J82" i="3"/>
  <c r="I75" i="8"/>
  <c r="I80" i="8"/>
  <c r="I73" i="8"/>
  <c r="I82" i="8"/>
  <c r="I70" i="8"/>
  <c r="I81" i="8"/>
  <c r="I83" i="8"/>
  <c r="I71" i="8"/>
  <c r="I76" i="8"/>
  <c r="I78" i="8"/>
  <c r="I79" i="8"/>
  <c r="I77" i="8"/>
  <c r="I72" i="8"/>
  <c r="I74" i="8"/>
  <c r="J76" i="8"/>
  <c r="J78" i="8"/>
  <c r="J83" i="8"/>
  <c r="J80" i="8"/>
  <c r="J73" i="8"/>
  <c r="J82" i="8"/>
  <c r="J71" i="8"/>
  <c r="J77" i="8"/>
  <c r="J75" i="8"/>
  <c r="J72" i="8"/>
  <c r="J81" i="8"/>
  <c r="J74" i="8"/>
  <c r="J79" i="8"/>
  <c r="J70" i="8"/>
  <c r="J78" i="7"/>
  <c r="J71" i="7"/>
  <c r="J76" i="7"/>
  <c r="J70" i="7"/>
  <c r="J77" i="7"/>
  <c r="J74" i="7"/>
  <c r="J83" i="7"/>
  <c r="J79" i="7"/>
  <c r="J81" i="7"/>
  <c r="J75" i="7"/>
  <c r="J82" i="7"/>
  <c r="J72" i="7"/>
  <c r="J73" i="7"/>
  <c r="J80" i="7"/>
  <c r="F73" i="3"/>
  <c r="F74" i="3"/>
  <c r="F71" i="3"/>
  <c r="F72" i="3"/>
  <c r="F77" i="3"/>
  <c r="F78" i="3"/>
  <c r="F75" i="3"/>
  <c r="F81" i="3"/>
  <c r="F76" i="3"/>
  <c r="F82" i="3"/>
  <c r="F79" i="3"/>
  <c r="F80" i="3"/>
  <c r="F70" i="3"/>
  <c r="F83" i="3"/>
  <c r="G77" i="3"/>
  <c r="G78" i="3"/>
  <c r="G79" i="3"/>
  <c r="G76" i="3"/>
  <c r="G81" i="3"/>
  <c r="G83" i="3"/>
  <c r="G80" i="3"/>
  <c r="G70" i="3"/>
  <c r="G82" i="3"/>
  <c r="G71" i="3"/>
  <c r="G73" i="3"/>
  <c r="G74" i="3"/>
  <c r="G75" i="3"/>
  <c r="G72" i="3"/>
  <c r="H74" i="8"/>
  <c r="H80" i="8"/>
  <c r="H81" i="8"/>
  <c r="H78" i="8"/>
  <c r="H71" i="8"/>
  <c r="H82" i="8"/>
  <c r="H75" i="8"/>
  <c r="H72" i="8"/>
  <c r="H83" i="8"/>
  <c r="H76" i="8"/>
  <c r="H73" i="8"/>
  <c r="H70" i="8"/>
  <c r="H79" i="8"/>
  <c r="H77" i="8"/>
  <c r="H73" i="7"/>
  <c r="H75" i="7"/>
  <c r="H80" i="7"/>
  <c r="H70" i="7"/>
  <c r="H83" i="7"/>
  <c r="H78" i="7"/>
  <c r="H79" i="7"/>
  <c r="H71" i="7"/>
  <c r="H82" i="7"/>
  <c r="H76" i="7"/>
  <c r="H81" i="7"/>
  <c r="H72" i="7"/>
  <c r="H74" i="7"/>
  <c r="H77" i="7"/>
  <c r="I81" i="7"/>
  <c r="I74" i="7"/>
  <c r="I83" i="7"/>
  <c r="I70" i="7"/>
  <c r="I80" i="7"/>
  <c r="I78" i="7"/>
  <c r="I76" i="7"/>
  <c r="I79" i="7"/>
  <c r="I82" i="7"/>
  <c r="I75" i="7"/>
  <c r="I73" i="7"/>
  <c r="I71" i="7"/>
  <c r="I72" i="7"/>
  <c r="I77" i="7"/>
  <c r="G13" i="11"/>
  <c r="I26" i="11" s="1"/>
  <c r="I31" i="12"/>
  <c r="I28" i="12"/>
  <c r="I40" i="12"/>
  <c r="H40" i="12"/>
  <c r="I27" i="12"/>
  <c r="I18" i="12"/>
  <c r="I25" i="12"/>
  <c r="I23" i="12"/>
  <c r="I30" i="12"/>
  <c r="I26" i="12"/>
  <c r="I24" i="12"/>
  <c r="H24" i="12"/>
  <c r="H13" i="12"/>
  <c r="I13" i="12"/>
  <c r="I22" i="12"/>
  <c r="I15" i="12"/>
  <c r="I12" i="12"/>
  <c r="I36" i="12"/>
  <c r="I19" i="12"/>
  <c r="I17" i="12"/>
  <c r="I14" i="12"/>
  <c r="I16" i="12"/>
  <c r="I39" i="12"/>
  <c r="H39" i="12"/>
  <c r="I29" i="12"/>
  <c r="I21" i="12"/>
  <c r="I11" i="12"/>
  <c r="I20" i="12"/>
  <c r="I33" i="12"/>
  <c r="H24" i="11"/>
  <c r="H24" i="10"/>
  <c r="H37" i="10"/>
  <c r="H10" i="8"/>
  <c r="H10" i="7"/>
  <c r="C7" i="3"/>
  <c r="D7" i="3" s="1"/>
  <c r="H98" i="3" l="1"/>
  <c r="I37" i="12"/>
  <c r="I17" i="10"/>
  <c r="I18" i="10"/>
  <c r="I36" i="10"/>
  <c r="I24" i="10"/>
  <c r="I32" i="10"/>
  <c r="I26" i="10"/>
  <c r="I21" i="10"/>
  <c r="I29" i="10"/>
  <c r="I31" i="10"/>
  <c r="I33" i="10"/>
  <c r="I25" i="10"/>
  <c r="I20" i="10"/>
  <c r="I13" i="10"/>
  <c r="I15" i="10"/>
  <c r="I23" i="10"/>
  <c r="I38" i="11"/>
  <c r="E33" i="1" s="1"/>
  <c r="H38" i="11"/>
  <c r="I38" i="10"/>
  <c r="E32" i="1" s="1"/>
  <c r="D34" i="1"/>
  <c r="C34" i="1"/>
  <c r="H13" i="10"/>
  <c r="I19" i="10"/>
  <c r="I11" i="10"/>
  <c r="I30" i="10"/>
  <c r="I14" i="10"/>
  <c r="I27" i="10"/>
  <c r="I37" i="10"/>
  <c r="I39" i="10"/>
  <c r="I40" i="10"/>
  <c r="I28" i="10"/>
  <c r="I22" i="10"/>
  <c r="I12" i="10"/>
  <c r="L70" i="7"/>
  <c r="L73" i="7"/>
  <c r="G98" i="3"/>
  <c r="F98" i="3"/>
  <c r="I15" i="11"/>
  <c r="I21" i="11"/>
  <c r="H13" i="11"/>
  <c r="I40" i="11"/>
  <c r="I39" i="11"/>
  <c r="L75" i="7"/>
  <c r="L74" i="7"/>
  <c r="L78" i="7"/>
  <c r="I30" i="11"/>
  <c r="I17" i="11"/>
  <c r="L71" i="7"/>
  <c r="L86" i="8"/>
  <c r="L78" i="8"/>
  <c r="L87" i="8"/>
  <c r="L83" i="8"/>
  <c r="L70" i="8"/>
  <c r="L80" i="8"/>
  <c r="L71" i="3"/>
  <c r="L83" i="3"/>
  <c r="L79" i="3"/>
  <c r="L77" i="3"/>
  <c r="G98" i="7"/>
  <c r="L76" i="7"/>
  <c r="L83" i="7"/>
  <c r="H98" i="7"/>
  <c r="L77" i="8"/>
  <c r="L85" i="8"/>
  <c r="L71" i="8"/>
  <c r="L84" i="8"/>
  <c r="L82" i="8"/>
  <c r="L91" i="8"/>
  <c r="L74" i="3"/>
  <c r="L82" i="3"/>
  <c r="L72" i="3"/>
  <c r="G98" i="8"/>
  <c r="I36" i="11"/>
  <c r="L72" i="7"/>
  <c r="H98" i="8"/>
  <c r="L74" i="8"/>
  <c r="L79" i="8"/>
  <c r="L92" i="8"/>
  <c r="L90" i="8"/>
  <c r="L81" i="8"/>
  <c r="L89" i="8"/>
  <c r="L75" i="8"/>
  <c r="L73" i="3"/>
  <c r="L81" i="3"/>
  <c r="L75" i="3"/>
  <c r="F98" i="7"/>
  <c r="I18" i="11"/>
  <c r="I24" i="11"/>
  <c r="I29" i="11"/>
  <c r="I27" i="11"/>
  <c r="I14" i="11"/>
  <c r="L77" i="7"/>
  <c r="L81" i="7"/>
  <c r="L82" i="7"/>
  <c r="L79" i="7"/>
  <c r="L80" i="7"/>
  <c r="L72" i="8"/>
  <c r="L97" i="8"/>
  <c r="L76" i="8"/>
  <c r="L88" i="8"/>
  <c r="L93" i="8"/>
  <c r="L73" i="8"/>
  <c r="L70" i="3"/>
  <c r="L80" i="3"/>
  <c r="L76" i="3"/>
  <c r="L78" i="3"/>
  <c r="F98" i="8"/>
  <c r="I25" i="11"/>
  <c r="I32" i="11"/>
  <c r="I23" i="11"/>
  <c r="I22" i="11"/>
  <c r="I19" i="11"/>
  <c r="I33" i="11"/>
  <c r="I20" i="11"/>
  <c r="I12" i="11"/>
  <c r="I16" i="11"/>
  <c r="I11" i="11"/>
  <c r="I13" i="11"/>
  <c r="I31" i="11"/>
  <c r="I28" i="11"/>
  <c r="I37" i="11"/>
  <c r="E7" i="3"/>
  <c r="F7" i="3" s="1"/>
  <c r="G7" i="3" s="1"/>
  <c r="H7" i="3" s="1"/>
  <c r="I7" i="3" s="1"/>
  <c r="J7" i="3" s="1"/>
  <c r="K7" i="3" s="1"/>
  <c r="M94" i="8" l="1"/>
  <c r="M95" i="8"/>
  <c r="M96" i="8"/>
  <c r="M94" i="7"/>
  <c r="M95" i="7"/>
  <c r="M97" i="7"/>
  <c r="M96" i="7"/>
  <c r="M94" i="3"/>
  <c r="D33" i="1"/>
  <c r="C33" i="1"/>
  <c r="D32" i="1"/>
  <c r="C32" i="1"/>
  <c r="M79" i="3"/>
  <c r="M95" i="3"/>
  <c r="M87" i="3"/>
  <c r="M85" i="7"/>
  <c r="M72" i="7"/>
  <c r="M84" i="3"/>
  <c r="M72" i="3"/>
  <c r="M84" i="7"/>
  <c r="M81" i="3"/>
  <c r="M92" i="3"/>
  <c r="M81" i="7"/>
  <c r="M74" i="3"/>
  <c r="M91" i="8"/>
  <c r="M73" i="7"/>
  <c r="M96" i="3"/>
  <c r="M71" i="7"/>
  <c r="M75" i="3"/>
  <c r="M82" i="3"/>
  <c r="M90" i="3"/>
  <c r="M88" i="3"/>
  <c r="M77" i="3"/>
  <c r="M80" i="3"/>
  <c r="M83" i="3"/>
  <c r="M73" i="3"/>
  <c r="M71" i="3"/>
  <c r="M91" i="3"/>
  <c r="M89" i="3"/>
  <c r="F99" i="3"/>
  <c r="N71" i="3" s="1"/>
  <c r="M86" i="3"/>
  <c r="M78" i="3"/>
  <c r="M70" i="3"/>
  <c r="M76" i="3"/>
  <c r="M93" i="3"/>
  <c r="M97" i="3"/>
  <c r="M85" i="3"/>
  <c r="M75" i="7"/>
  <c r="M88" i="7"/>
  <c r="M71" i="8"/>
  <c r="M85" i="8"/>
  <c r="M70" i="8"/>
  <c r="M89" i="7"/>
  <c r="M90" i="7"/>
  <c r="M76" i="8"/>
  <c r="M74" i="8"/>
  <c r="M86" i="7"/>
  <c r="M79" i="7"/>
  <c r="M92" i="7"/>
  <c r="F99" i="8"/>
  <c r="N93" i="8" s="1"/>
  <c r="M73" i="8"/>
  <c r="M90" i="8"/>
  <c r="M88" i="8"/>
  <c r="M77" i="7"/>
  <c r="M87" i="7"/>
  <c r="M77" i="8"/>
  <c r="M93" i="7"/>
  <c r="M72" i="8"/>
  <c r="M83" i="8"/>
  <c r="M83" i="7"/>
  <c r="M80" i="8"/>
  <c r="M81" i="8"/>
  <c r="M75" i="8"/>
  <c r="M87" i="8"/>
  <c r="M70" i="7"/>
  <c r="M78" i="7"/>
  <c r="M86" i="8"/>
  <c r="M97" i="8"/>
  <c r="M91" i="7"/>
  <c r="M82" i="8"/>
  <c r="M92" i="8"/>
  <c r="M79" i="8"/>
  <c r="M84" i="8"/>
  <c r="M78" i="8"/>
  <c r="F99" i="7"/>
  <c r="N94" i="7" s="1"/>
  <c r="M89" i="8"/>
  <c r="M82" i="7"/>
  <c r="M76" i="7"/>
  <c r="M93" i="8"/>
  <c r="M80" i="7"/>
  <c r="M74" i="7"/>
  <c r="F9" i="3"/>
  <c r="H10" i="3"/>
  <c r="N96" i="8" l="1"/>
  <c r="O96" i="8" s="1"/>
  <c r="P96" i="8" s="1"/>
  <c r="N95" i="8"/>
  <c r="O95" i="8" s="1"/>
  <c r="P95" i="8" s="1"/>
  <c r="G38" i="8" s="1"/>
  <c r="N94" i="8"/>
  <c r="O94" i="8" s="1"/>
  <c r="P94" i="8" s="1"/>
  <c r="G37" i="8" s="1"/>
  <c r="I37" i="8" s="1"/>
  <c r="N95" i="7"/>
  <c r="O95" i="7" s="1"/>
  <c r="P95" i="7" s="1"/>
  <c r="G38" i="7" s="1"/>
  <c r="N97" i="7"/>
  <c r="O97" i="7" s="1"/>
  <c r="P97" i="7" s="1"/>
  <c r="O94" i="7"/>
  <c r="P94" i="7" s="1"/>
  <c r="G37" i="7" s="1"/>
  <c r="I37" i="7" s="1"/>
  <c r="N96" i="7"/>
  <c r="O96" i="7" s="1"/>
  <c r="P96" i="7" s="1"/>
  <c r="N94" i="3"/>
  <c r="O94" i="3" s="1"/>
  <c r="P94" i="3" s="1"/>
  <c r="G37" i="3" s="1"/>
  <c r="I37" i="3" s="1"/>
  <c r="N77" i="3"/>
  <c r="O77" i="3" s="1"/>
  <c r="P77" i="3" s="1"/>
  <c r="G21" i="3" s="1"/>
  <c r="N88" i="3"/>
  <c r="O88" i="3" s="1"/>
  <c r="P88" i="3" s="1"/>
  <c r="G27" i="3" s="1"/>
  <c r="N82" i="3"/>
  <c r="O82" i="3" s="1"/>
  <c r="P82" i="3" s="1"/>
  <c r="G26" i="3" s="1"/>
  <c r="N85" i="3"/>
  <c r="O85" i="3" s="1"/>
  <c r="P85" i="3" s="1"/>
  <c r="G11" i="3" s="1"/>
  <c r="N73" i="3"/>
  <c r="O73" i="3" s="1"/>
  <c r="P73" i="3" s="1"/>
  <c r="G17" i="3" s="1"/>
  <c r="N83" i="3"/>
  <c r="O83" i="3" s="1"/>
  <c r="P83" i="3" s="1"/>
  <c r="G28" i="3" s="1"/>
  <c r="N72" i="3"/>
  <c r="O72" i="3" s="1"/>
  <c r="P72" i="3" s="1"/>
  <c r="G16" i="3" s="1"/>
  <c r="N92" i="3"/>
  <c r="O92" i="3" s="1"/>
  <c r="P92" i="3" s="1"/>
  <c r="G32" i="3" s="1"/>
  <c r="N89" i="3"/>
  <c r="O89" i="3" s="1"/>
  <c r="P89" i="3" s="1"/>
  <c r="G29" i="3" s="1"/>
  <c r="N74" i="3"/>
  <c r="O74" i="3" s="1"/>
  <c r="P74" i="3" s="1"/>
  <c r="G18" i="3" s="1"/>
  <c r="N86" i="3"/>
  <c r="O86" i="3" s="1"/>
  <c r="P86" i="3" s="1"/>
  <c r="G12" i="3" s="1"/>
  <c r="N79" i="3"/>
  <c r="O79" i="3" s="1"/>
  <c r="P79" i="3" s="1"/>
  <c r="G23" i="3" s="1"/>
  <c r="N97" i="3"/>
  <c r="O97" i="3" s="1"/>
  <c r="P97" i="3" s="1"/>
  <c r="G40" i="3" s="1"/>
  <c r="N70" i="3"/>
  <c r="O70" i="3" s="1"/>
  <c r="P70" i="3" s="1"/>
  <c r="N75" i="3"/>
  <c r="O75" i="3" s="1"/>
  <c r="P75" i="3" s="1"/>
  <c r="G19" i="3" s="1"/>
  <c r="N93" i="3"/>
  <c r="O93" i="3" s="1"/>
  <c r="P93" i="3" s="1"/>
  <c r="G33" i="3" s="1"/>
  <c r="N91" i="3"/>
  <c r="O91" i="3" s="1"/>
  <c r="P91" i="3" s="1"/>
  <c r="G31" i="3" s="1"/>
  <c r="N87" i="3"/>
  <c r="O87" i="3" s="1"/>
  <c r="P87" i="3" s="1"/>
  <c r="G14" i="3" s="1"/>
  <c r="N80" i="3"/>
  <c r="O80" i="3" s="1"/>
  <c r="P80" i="3" s="1"/>
  <c r="G24" i="3" s="1"/>
  <c r="N96" i="3"/>
  <c r="O96" i="3" s="1"/>
  <c r="P96" i="3" s="1"/>
  <c r="N81" i="3"/>
  <c r="O81" i="3" s="1"/>
  <c r="P81" i="3" s="1"/>
  <c r="G25" i="3" s="1"/>
  <c r="N90" i="3"/>
  <c r="O90" i="3" s="1"/>
  <c r="P90" i="3" s="1"/>
  <c r="G30" i="3" s="1"/>
  <c r="N78" i="3"/>
  <c r="O78" i="3" s="1"/>
  <c r="P78" i="3" s="1"/>
  <c r="G22" i="3" s="1"/>
  <c r="N84" i="3"/>
  <c r="O84" i="3" s="1"/>
  <c r="P84" i="3" s="1"/>
  <c r="N95" i="3"/>
  <c r="O95" i="3" s="1"/>
  <c r="P95" i="3" s="1"/>
  <c r="G38" i="3" s="1"/>
  <c r="O71" i="3"/>
  <c r="P71" i="3" s="1"/>
  <c r="G15" i="3" s="1"/>
  <c r="N97" i="8"/>
  <c r="O97" i="8" s="1"/>
  <c r="P97" i="8" s="1"/>
  <c r="G40" i="8" s="1"/>
  <c r="I40" i="8" s="1"/>
  <c r="N87" i="7"/>
  <c r="O87" i="7" s="1"/>
  <c r="P87" i="7" s="1"/>
  <c r="G14" i="7" s="1"/>
  <c r="H14" i="7" s="1"/>
  <c r="N92" i="7"/>
  <c r="O92" i="7" s="1"/>
  <c r="P92" i="7" s="1"/>
  <c r="G32" i="7" s="1"/>
  <c r="N93" i="7"/>
  <c r="O93" i="7" s="1"/>
  <c r="P93" i="7" s="1"/>
  <c r="G33" i="7" s="1"/>
  <c r="N76" i="3"/>
  <c r="O76" i="3" s="1"/>
  <c r="P76" i="3" s="1"/>
  <c r="N79" i="8"/>
  <c r="O79" i="8" s="1"/>
  <c r="P79" i="8" s="1"/>
  <c r="G23" i="8" s="1"/>
  <c r="H23" i="8" s="1"/>
  <c r="N92" i="8"/>
  <c r="O92" i="8" s="1"/>
  <c r="P92" i="8" s="1"/>
  <c r="G32" i="8" s="1"/>
  <c r="N74" i="8"/>
  <c r="O74" i="8" s="1"/>
  <c r="P74" i="8" s="1"/>
  <c r="G18" i="8" s="1"/>
  <c r="N88" i="8"/>
  <c r="O88" i="8" s="1"/>
  <c r="P88" i="8" s="1"/>
  <c r="G27" i="8" s="1"/>
  <c r="N76" i="8"/>
  <c r="O76" i="8" s="1"/>
  <c r="P76" i="8" s="1"/>
  <c r="N75" i="8"/>
  <c r="O75" i="8" s="1"/>
  <c r="P75" i="8" s="1"/>
  <c r="G19" i="8" s="1"/>
  <c r="H19" i="8" s="1"/>
  <c r="N90" i="8"/>
  <c r="O90" i="8" s="1"/>
  <c r="P90" i="8" s="1"/>
  <c r="G30" i="8" s="1"/>
  <c r="N82" i="8"/>
  <c r="O82" i="8" s="1"/>
  <c r="P82" i="8" s="1"/>
  <c r="G26" i="8" s="1"/>
  <c r="H26" i="8" s="1"/>
  <c r="N70" i="8"/>
  <c r="O70" i="8" s="1"/>
  <c r="P70" i="8" s="1"/>
  <c r="N86" i="8"/>
  <c r="O86" i="8" s="1"/>
  <c r="P86" i="8" s="1"/>
  <c r="G12" i="8" s="1"/>
  <c r="N91" i="8"/>
  <c r="O91" i="8" s="1"/>
  <c r="P91" i="8" s="1"/>
  <c r="G31" i="8" s="1"/>
  <c r="H31" i="8" s="1"/>
  <c r="N72" i="8"/>
  <c r="O72" i="8" s="1"/>
  <c r="P72" i="8" s="1"/>
  <c r="G16" i="8" s="1"/>
  <c r="N71" i="7"/>
  <c r="O71" i="7" s="1"/>
  <c r="P71" i="7" s="1"/>
  <c r="G15" i="7" s="1"/>
  <c r="H15" i="7" s="1"/>
  <c r="N80" i="8"/>
  <c r="O80" i="8" s="1"/>
  <c r="P80" i="8" s="1"/>
  <c r="G24" i="8" s="1"/>
  <c r="N72" i="7"/>
  <c r="O72" i="7" s="1"/>
  <c r="P72" i="7" s="1"/>
  <c r="G16" i="7" s="1"/>
  <c r="H16" i="7" s="1"/>
  <c r="N74" i="7"/>
  <c r="O74" i="7" s="1"/>
  <c r="P74" i="7" s="1"/>
  <c r="G18" i="7" s="1"/>
  <c r="N88" i="7"/>
  <c r="O88" i="7" s="1"/>
  <c r="P88" i="7" s="1"/>
  <c r="G27" i="7" s="1"/>
  <c r="H27" i="7" s="1"/>
  <c r="N82" i="7"/>
  <c r="O82" i="7" s="1"/>
  <c r="P82" i="7" s="1"/>
  <c r="G26" i="7" s="1"/>
  <c r="N89" i="7"/>
  <c r="O89" i="7" s="1"/>
  <c r="P89" i="7" s="1"/>
  <c r="G29" i="7" s="1"/>
  <c r="H29" i="7" s="1"/>
  <c r="N84" i="7"/>
  <c r="O84" i="7" s="1"/>
  <c r="P84" i="7" s="1"/>
  <c r="N70" i="7"/>
  <c r="O70" i="7" s="1"/>
  <c r="P70" i="7" s="1"/>
  <c r="N85" i="7"/>
  <c r="O85" i="7" s="1"/>
  <c r="P85" i="7" s="1"/>
  <c r="G11" i="7" s="1"/>
  <c r="H11" i="7" s="1"/>
  <c r="N79" i="7"/>
  <c r="O79" i="7" s="1"/>
  <c r="P79" i="7" s="1"/>
  <c r="G23" i="7" s="1"/>
  <c r="H23" i="7" s="1"/>
  <c r="N80" i="7"/>
  <c r="O80" i="7" s="1"/>
  <c r="P80" i="7" s="1"/>
  <c r="G24" i="7" s="1"/>
  <c r="N77" i="7"/>
  <c r="O77" i="7" s="1"/>
  <c r="P77" i="7" s="1"/>
  <c r="G21" i="7" s="1"/>
  <c r="H21" i="7" s="1"/>
  <c r="N90" i="7"/>
  <c r="O90" i="7" s="1"/>
  <c r="P90" i="7" s="1"/>
  <c r="G30" i="7" s="1"/>
  <c r="N73" i="7"/>
  <c r="O73" i="7" s="1"/>
  <c r="P73" i="7" s="1"/>
  <c r="G17" i="7" s="1"/>
  <c r="N81" i="7"/>
  <c r="O81" i="7" s="1"/>
  <c r="P81" i="7" s="1"/>
  <c r="G25" i="7" s="1"/>
  <c r="N81" i="8"/>
  <c r="O81" i="8" s="1"/>
  <c r="P81" i="8" s="1"/>
  <c r="G25" i="8" s="1"/>
  <c r="N71" i="8"/>
  <c r="O71" i="8" s="1"/>
  <c r="P71" i="8" s="1"/>
  <c r="G15" i="8" s="1"/>
  <c r="N85" i="8"/>
  <c r="O85" i="8" s="1"/>
  <c r="P85" i="8" s="1"/>
  <c r="G11" i="8" s="1"/>
  <c r="N78" i="8"/>
  <c r="O78" i="8" s="1"/>
  <c r="P78" i="8" s="1"/>
  <c r="G22" i="8" s="1"/>
  <c r="O93" i="8"/>
  <c r="P93" i="8" s="1"/>
  <c r="G33" i="8" s="1"/>
  <c r="N89" i="8"/>
  <c r="O89" i="8" s="1"/>
  <c r="P89" i="8" s="1"/>
  <c r="G29" i="8" s="1"/>
  <c r="N84" i="8"/>
  <c r="O84" i="8" s="1"/>
  <c r="P84" i="8" s="1"/>
  <c r="N86" i="7"/>
  <c r="O86" i="7" s="1"/>
  <c r="P86" i="7" s="1"/>
  <c r="G12" i="7" s="1"/>
  <c r="N91" i="7"/>
  <c r="O91" i="7" s="1"/>
  <c r="P91" i="7" s="1"/>
  <c r="G31" i="7" s="1"/>
  <c r="N78" i="7"/>
  <c r="O78" i="7" s="1"/>
  <c r="P78" i="7" s="1"/>
  <c r="G22" i="7" s="1"/>
  <c r="N76" i="7"/>
  <c r="O76" i="7" s="1"/>
  <c r="P76" i="7" s="1"/>
  <c r="N83" i="7"/>
  <c r="O83" i="7" s="1"/>
  <c r="P83" i="7" s="1"/>
  <c r="G28" i="7" s="1"/>
  <c r="N75" i="7"/>
  <c r="O75" i="7" s="1"/>
  <c r="P75" i="7" s="1"/>
  <c r="G19" i="7" s="1"/>
  <c r="N87" i="8"/>
  <c r="O87" i="8" s="1"/>
  <c r="P87" i="8" s="1"/>
  <c r="G14" i="8" s="1"/>
  <c r="N77" i="8"/>
  <c r="O77" i="8" s="1"/>
  <c r="P77" i="8" s="1"/>
  <c r="G21" i="8" s="1"/>
  <c r="N73" i="8"/>
  <c r="O73" i="8" s="1"/>
  <c r="P73" i="8" s="1"/>
  <c r="G17" i="8" s="1"/>
  <c r="N83" i="8"/>
  <c r="O83" i="8" s="1"/>
  <c r="P83" i="8" s="1"/>
  <c r="G28" i="8" s="1"/>
  <c r="I38" i="3" l="1"/>
  <c r="I40" i="3"/>
  <c r="I38" i="7"/>
  <c r="I38" i="8"/>
  <c r="G39" i="8"/>
  <c r="I39" i="8" s="1"/>
  <c r="G36" i="8"/>
  <c r="I36" i="8" s="1"/>
  <c r="G40" i="7"/>
  <c r="I40" i="7" s="1"/>
  <c r="G36" i="7"/>
  <c r="G39" i="7"/>
  <c r="I39" i="7" s="1"/>
  <c r="G39" i="3"/>
  <c r="I39" i="3" s="1"/>
  <c r="G36" i="3"/>
  <c r="I36" i="3" s="1"/>
  <c r="H38" i="8"/>
  <c r="H38" i="7"/>
  <c r="G20" i="3"/>
  <c r="H40" i="8"/>
  <c r="G13" i="3"/>
  <c r="G13" i="7"/>
  <c r="I15" i="7" s="1"/>
  <c r="G13" i="8"/>
  <c r="I31" i="8" s="1"/>
  <c r="H28" i="8"/>
  <c r="H17" i="8"/>
  <c r="H29" i="8"/>
  <c r="H25" i="8"/>
  <c r="H15" i="8"/>
  <c r="H14" i="8"/>
  <c r="H24" i="8"/>
  <c r="H33" i="8"/>
  <c r="H12" i="8"/>
  <c r="H25" i="7"/>
  <c r="H18" i="8"/>
  <c r="H37" i="8"/>
  <c r="H24" i="7"/>
  <c r="H22" i="7"/>
  <c r="H19" i="7"/>
  <c r="H31" i="7"/>
  <c r="H32" i="7"/>
  <c r="H11" i="8"/>
  <c r="H30" i="8"/>
  <c r="H17" i="7"/>
  <c r="H27" i="8"/>
  <c r="H26" i="7"/>
  <c r="H22" i="8"/>
  <c r="H28" i="7"/>
  <c r="H12" i="7"/>
  <c r="H16" i="8"/>
  <c r="H30" i="7"/>
  <c r="H33" i="7"/>
  <c r="H21" i="8"/>
  <c r="H32" i="8"/>
  <c r="G20" i="7"/>
  <c r="G20" i="8"/>
  <c r="H18" i="7"/>
  <c r="H37" i="7"/>
  <c r="K9" i="1"/>
  <c r="K10" i="1"/>
  <c r="K11" i="1"/>
  <c r="K6" i="1"/>
  <c r="J9" i="1"/>
  <c r="J10" i="1"/>
  <c r="J11" i="1"/>
  <c r="J6" i="1"/>
  <c r="C12" i="1"/>
  <c r="K5" i="1"/>
  <c r="G2" i="1"/>
  <c r="F2" i="1"/>
  <c r="H40" i="7" l="1"/>
  <c r="H36" i="7"/>
  <c r="I36" i="7"/>
  <c r="H36" i="8"/>
  <c r="I27" i="8"/>
  <c r="I2" i="1"/>
  <c r="K2" i="1" s="1"/>
  <c r="H2" i="1"/>
  <c r="J2" i="1" s="1"/>
  <c r="C14" i="1"/>
  <c r="D14" i="1" s="1"/>
  <c r="D12" i="1"/>
  <c r="E12" i="1" s="1"/>
  <c r="E7" i="1"/>
  <c r="F93" i="17" s="1"/>
  <c r="G22" i="1"/>
  <c r="D20" i="1" s="1" a="1"/>
  <c r="D20" i="1" s="1"/>
  <c r="E30" i="1"/>
  <c r="E31" i="1"/>
  <c r="I12" i="7"/>
  <c r="I30" i="7"/>
  <c r="I23" i="8"/>
  <c r="I26" i="8"/>
  <c r="I16" i="8"/>
  <c r="I19" i="8"/>
  <c r="I22" i="8"/>
  <c r="I14" i="8"/>
  <c r="I13" i="8"/>
  <c r="I21" i="8"/>
  <c r="I32" i="7"/>
  <c r="I22" i="7"/>
  <c r="I11" i="7"/>
  <c r="I31" i="7"/>
  <c r="I21" i="7"/>
  <c r="I25" i="7"/>
  <c r="I11" i="8"/>
  <c r="H13" i="8"/>
  <c r="I32" i="8"/>
  <c r="I30" i="8"/>
  <c r="I18" i="8"/>
  <c r="I12" i="8"/>
  <c r="I33" i="8"/>
  <c r="I33" i="7"/>
  <c r="I29" i="7"/>
  <c r="I24" i="7"/>
  <c r="I18" i="7"/>
  <c r="I14" i="7"/>
  <c r="I27" i="7"/>
  <c r="H13" i="7"/>
  <c r="I13" i="7"/>
  <c r="I28" i="7"/>
  <c r="I26" i="7"/>
  <c r="I17" i="7"/>
  <c r="I19" i="7"/>
  <c r="I24" i="8"/>
  <c r="I25" i="8"/>
  <c r="I17" i="8"/>
  <c r="I15" i="8"/>
  <c r="I29" i="8"/>
  <c r="I28" i="8"/>
  <c r="I16" i="7"/>
  <c r="I23" i="7"/>
  <c r="H39" i="7"/>
  <c r="I20" i="7"/>
  <c r="H20" i="7"/>
  <c r="H39" i="8"/>
  <c r="I20" i="8"/>
  <c r="H20" i="8"/>
  <c r="J5" i="1"/>
  <c r="K3" i="1"/>
  <c r="K4" i="1"/>
  <c r="J4" i="1"/>
  <c r="H7" i="1" l="1"/>
  <c r="J7" i="1" s="1"/>
  <c r="I7" i="1"/>
  <c r="K7" i="1" s="1"/>
  <c r="H12" i="1"/>
  <c r="J12" i="1" s="1"/>
  <c r="I12" i="1"/>
  <c r="K12" i="1" s="1"/>
  <c r="E14" i="1"/>
  <c r="F104" i="17"/>
  <c r="F96" i="17"/>
  <c r="D31" i="1"/>
  <c r="C31" i="1"/>
  <c r="D30" i="1"/>
  <c r="C30" i="1"/>
  <c r="F108" i="17" l="1"/>
  <c r="I14" i="1"/>
  <c r="K14" i="1" s="1"/>
  <c r="H14" i="1"/>
  <c r="J14" i="1" s="1"/>
  <c r="F107" i="17"/>
  <c r="F36" i="3"/>
  <c r="H36" i="3" s="1"/>
  <c r="I20" i="3"/>
  <c r="F20" i="3"/>
  <c r="H20" i="3" s="1"/>
  <c r="F21" i="3"/>
  <c r="H21" i="3" s="1"/>
  <c r="I21" i="3"/>
  <c r="I23" i="3"/>
  <c r="F23" i="3"/>
  <c r="H23" i="3" s="1"/>
  <c r="I33" i="3"/>
  <c r="F33" i="3"/>
  <c r="H33" i="3" s="1"/>
  <c r="F28" i="3"/>
  <c r="H28" i="3" s="1"/>
  <c r="I28" i="3"/>
  <c r="F17" i="3"/>
  <c r="H17" i="3" s="1"/>
  <c r="I17" i="3"/>
  <c r="F16" i="3"/>
  <c r="H16" i="3" s="1"/>
  <c r="I16" i="3"/>
  <c r="F40" i="3"/>
  <c r="H40" i="3" s="1"/>
  <c r="I11" i="3"/>
  <c r="F11" i="3"/>
  <c r="H11" i="3" s="1"/>
  <c r="I32" i="3"/>
  <c r="F32" i="3"/>
  <c r="H32" i="3" s="1"/>
  <c r="I25" i="3"/>
  <c r="F25" i="3"/>
  <c r="H25" i="3" s="1"/>
  <c r="F26" i="3"/>
  <c r="H26" i="3" s="1"/>
  <c r="I26" i="3"/>
  <c r="F22" i="3"/>
  <c r="H22" i="3" s="1"/>
  <c r="I22" i="3"/>
  <c r="I30" i="3"/>
  <c r="F30" i="3"/>
  <c r="H30" i="3" s="1"/>
  <c r="F13" i="3"/>
  <c r="H13" i="3" s="1"/>
  <c r="I13" i="3"/>
  <c r="F31" i="3"/>
  <c r="H31" i="3" s="1"/>
  <c r="I31" i="3"/>
  <c r="I14" i="3"/>
  <c r="F14" i="3"/>
  <c r="H14" i="3" s="1"/>
  <c r="I12" i="3"/>
  <c r="F12" i="3"/>
  <c r="H12" i="3" s="1"/>
  <c r="I19" i="3"/>
  <c r="F19" i="3"/>
  <c r="H19" i="3" s="1"/>
  <c r="F24" i="3"/>
  <c r="H24" i="3" s="1"/>
  <c r="I24" i="3"/>
  <c r="F27" i="3"/>
  <c r="H27" i="3" s="1"/>
  <c r="I27" i="3"/>
  <c r="I29" i="3"/>
  <c r="F29" i="3"/>
  <c r="H29" i="3" s="1"/>
  <c r="I15" i="3"/>
  <c r="F15" i="3"/>
  <c r="H15" i="3" s="1"/>
  <c r="F39" i="3"/>
  <c r="H39" i="3" s="1"/>
  <c r="I18" i="3"/>
  <c r="F18" i="3"/>
  <c r="H18" i="3" s="1"/>
  <c r="F106" i="17" l="1"/>
  <c r="F105" i="17"/>
  <c r="B25" i="17" s="1" a="1"/>
  <c r="B25" i="17" s="1"/>
  <c r="A23" i="1"/>
  <c r="B24" i="17" l="1" a="1"/>
  <c r="B24" i="17" s="1"/>
  <c r="A22" i="1" s="1"/>
  <c r="K15" i="1"/>
  <c r="K16" i="1" s="1"/>
  <c r="F37" i="3"/>
  <c r="H37" i="3" s="1"/>
  <c r="F38" i="3"/>
  <c r="H38" i="3" s="1"/>
  <c r="B26" i="17" l="1"/>
  <c r="E22" i="1" s="1"/>
  <c r="B27" i="17"/>
  <c r="F22" i="1" s="1"/>
  <c r="E29" i="1"/>
  <c r="E35" i="1" s="1"/>
  <c r="C19" i="1" s="1"/>
  <c r="D29" i="1"/>
  <c r="D35" i="1" s="1"/>
  <c r="C18" i="1" s="1"/>
  <c r="C29" i="1"/>
  <c r="C35" i="1" s="1"/>
  <c r="C17" i="1" s="1"/>
  <c r="D22" i="1" l="1"/>
  <c r="C22" i="1"/>
  <c r="E23" i="2" s="1"/>
  <c r="B22" i="1"/>
  <c r="F23" i="2" s="1"/>
  <c r="C23" i="2" l="1"/>
  <c r="C30" i="2" s="1"/>
  <c r="C28" i="2" l="1"/>
  <c r="C29" i="2"/>
</calcChain>
</file>

<file path=xl/sharedStrings.xml><?xml version="1.0" encoding="utf-8"?>
<sst xmlns="http://schemas.openxmlformats.org/spreadsheetml/2006/main" count="29363" uniqueCount="5483">
  <si>
    <t>Description</t>
  </si>
  <si>
    <t>Variable</t>
  </si>
  <si>
    <t>Value</t>
  </si>
  <si>
    <t>Trans1</t>
  </si>
  <si>
    <t>Trans2</t>
  </si>
  <si>
    <t>Estimate</t>
  </si>
  <si>
    <t>Standard Error</t>
  </si>
  <si>
    <t>Weighted Coefficient</t>
  </si>
  <si>
    <t>Weighted Std Error</t>
  </si>
  <si>
    <t>Impact Factor</t>
  </si>
  <si>
    <t>Error Factor</t>
  </si>
  <si>
    <t>Intercept</t>
  </si>
  <si>
    <t>Division Number</t>
  </si>
  <si>
    <t>Division #</t>
  </si>
  <si>
    <t>Mining</t>
  </si>
  <si>
    <t>Primary State</t>
  </si>
  <si>
    <t>FL</t>
  </si>
  <si>
    <t>Sales Amount</t>
  </si>
  <si>
    <t>Sales</t>
  </si>
  <si>
    <t>Payroll Amount</t>
  </si>
  <si>
    <t>Payroll</t>
  </si>
  <si>
    <t>Number of claims in the last year</t>
  </si>
  <si>
    <t>claim count 1</t>
  </si>
  <si>
    <t>Number of claims in the 2nd last year</t>
  </si>
  <si>
    <t>claim count 2</t>
  </si>
  <si>
    <t>Number of claims in the 3rd last year</t>
  </si>
  <si>
    <t>claim count 3</t>
  </si>
  <si>
    <t>Average annual number of claims</t>
  </si>
  <si>
    <t>mean_clm_cnt_123</t>
  </si>
  <si>
    <t>Exposure Type</t>
  </si>
  <si>
    <t>Policy Limit</t>
  </si>
  <si>
    <t>construction</t>
  </si>
  <si>
    <t>Parameter</t>
  </si>
  <si>
    <t>state_TX</t>
  </si>
  <si>
    <t>state_NY</t>
  </si>
  <si>
    <t>floor</t>
  </si>
  <si>
    <t>cap</t>
  </si>
  <si>
    <t>impute value</t>
  </si>
  <si>
    <t>mean transformed</t>
  </si>
  <si>
    <t>Business Unit</t>
  </si>
  <si>
    <t>Coefficient</t>
  </si>
  <si>
    <t>corporate</t>
  </si>
  <si>
    <t>major</t>
  </si>
  <si>
    <t>Industry Name</t>
  </si>
  <si>
    <t>Industry ID</t>
  </si>
  <si>
    <t>Agriculture, Forestry, And Fishing</t>
  </si>
  <si>
    <t>A</t>
  </si>
  <si>
    <t>B</t>
  </si>
  <si>
    <t>Construction</t>
  </si>
  <si>
    <t>C</t>
  </si>
  <si>
    <t>Manufacturing</t>
  </si>
  <si>
    <t>D</t>
  </si>
  <si>
    <t>Transportation, Communications, Electric, Gas, And Sanitary Services</t>
  </si>
  <si>
    <t>E</t>
  </si>
  <si>
    <t>Wholesale Trade</t>
  </si>
  <si>
    <t>F</t>
  </si>
  <si>
    <t>Retail Trade</t>
  </si>
  <si>
    <t>G</t>
  </si>
  <si>
    <t>Finance, Insurance, And Real Estate</t>
  </si>
  <si>
    <t>H</t>
  </si>
  <si>
    <t>Services</t>
  </si>
  <si>
    <t>I</t>
  </si>
  <si>
    <t>Public Administration</t>
  </si>
  <si>
    <t>J</t>
  </si>
  <si>
    <t>TX</t>
  </si>
  <si>
    <t>NY</t>
  </si>
  <si>
    <t>Others</t>
  </si>
  <si>
    <t>High Premium</t>
  </si>
  <si>
    <t>Low Premium</t>
  </si>
  <si>
    <t>Predicted Loss</t>
  </si>
  <si>
    <t>Expense Rate</t>
  </si>
  <si>
    <t>LDF_ID1</t>
  </si>
  <si>
    <t>CD_factor</t>
  </si>
  <si>
    <t>LDF_final</t>
  </si>
  <si>
    <t>expense_load</t>
  </si>
  <si>
    <t>82Div82 xCD_AOS</t>
  </si>
  <si>
    <t>82Div82 xCD_NY_NJ</t>
  </si>
  <si>
    <t>89Non82 Constr_AOS</t>
  </si>
  <si>
    <t>21Non82 Constr_AOS</t>
  </si>
  <si>
    <t>55Non82 Constr_AOS</t>
  </si>
  <si>
    <t>59Non82 Constr_AOS</t>
  </si>
  <si>
    <t>54Non82 Constr_AOS</t>
  </si>
  <si>
    <t>89Non82 Constr_NY_NJ</t>
  </si>
  <si>
    <t>55Non82 Constr_NY_NJ</t>
  </si>
  <si>
    <t>54Non82 Constr_NY_NJ</t>
  </si>
  <si>
    <t>59Non82 Constr_NY_NJ</t>
  </si>
  <si>
    <t>21Non82 Constr_NY_NJ</t>
  </si>
  <si>
    <t>55Non82 Energy</t>
  </si>
  <si>
    <t>54Non82 Energy</t>
  </si>
  <si>
    <t>21Non82 Energy</t>
  </si>
  <si>
    <t>89Non82 Energy</t>
  </si>
  <si>
    <t>59Non82 Energy</t>
  </si>
  <si>
    <t>89Non82 Manufacturing</t>
  </si>
  <si>
    <t>59Non82 Manufacturing</t>
  </si>
  <si>
    <t>55Non82 Manufacturing</t>
  </si>
  <si>
    <t>54Non82 Manufacturing</t>
  </si>
  <si>
    <t>21Non82 Manufacturing</t>
  </si>
  <si>
    <t>89Non82 Other</t>
  </si>
  <si>
    <t>59Non82 Other</t>
  </si>
  <si>
    <t>55Non82 Other</t>
  </si>
  <si>
    <t>54Non82 Other</t>
  </si>
  <si>
    <t>21Non82 Other</t>
  </si>
  <si>
    <t>59Non82 Real Estate</t>
  </si>
  <si>
    <t>55Non82 Real Estate</t>
  </si>
  <si>
    <t>54Non82 Real Estate</t>
  </si>
  <si>
    <t>21Non82 Real Estate</t>
  </si>
  <si>
    <t>89Non82 Real Estate</t>
  </si>
  <si>
    <t>SIC</t>
  </si>
  <si>
    <t>LDF_Industry_Group</t>
  </si>
  <si>
    <t>Other</t>
  </si>
  <si>
    <t>Energy</t>
  </si>
  <si>
    <t>Real Estate</t>
  </si>
  <si>
    <t>SIC_2</t>
  </si>
  <si>
    <t>SIC_Class</t>
  </si>
  <si>
    <t>SIC_Industry</t>
  </si>
  <si>
    <t>M</t>
  </si>
  <si>
    <t>Missing</t>
  </si>
  <si>
    <t xml:space="preserve">SIC Code </t>
  </si>
  <si>
    <t>DIV</t>
  </si>
  <si>
    <t>State</t>
  </si>
  <si>
    <t>NJ</t>
  </si>
  <si>
    <t>LDF Lookup</t>
  </si>
  <si>
    <t>This Group ?</t>
  </si>
  <si>
    <t>LDFxCD_Factor</t>
  </si>
  <si>
    <t>Loss Development Factor</t>
  </si>
  <si>
    <t>SSE</t>
  </si>
  <si>
    <t>Sigma</t>
  </si>
  <si>
    <t>GL</t>
  </si>
  <si>
    <t>GA</t>
  </si>
  <si>
    <t>Constr</t>
  </si>
  <si>
    <t>Deductible Coverage</t>
  </si>
  <si>
    <t>Excess of SIR</t>
  </si>
  <si>
    <t>Full Coverage - GC</t>
  </si>
  <si>
    <t>Full Covg - Retention</t>
  </si>
  <si>
    <t>ISO CALCULATION OF PRODUCT LIABILITY ILFs</t>
  </si>
  <si>
    <t>TABLE 1</t>
  </si>
  <si>
    <t>ISO CIRCULAR:   AS-GL-2014-016</t>
  </si>
  <si>
    <t>LAS</t>
  </si>
  <si>
    <t>ALAE</t>
  </si>
  <si>
    <t>Risk Load [RL]</t>
  </si>
  <si>
    <t>Calculation of ILF Factors</t>
  </si>
  <si>
    <t>LOB_CD</t>
  </si>
  <si>
    <t>COVERAGE_CD</t>
  </si>
  <si>
    <t>STATE_GRP</t>
  </si>
  <si>
    <t>HAZARD_GRP</t>
  </si>
  <si>
    <t>INDEX_NO</t>
  </si>
  <si>
    <t>PARAM_premops</t>
  </si>
  <si>
    <t>FACTOR_WEIGHT_premops</t>
  </si>
  <si>
    <t>PREMOPS</t>
  </si>
  <si>
    <t>CA</t>
  </si>
  <si>
    <t>Countrywide</t>
  </si>
  <si>
    <t>IL</t>
  </si>
  <si>
    <t>IN</t>
  </si>
  <si>
    <t>MA</t>
  </si>
  <si>
    <t>MI</t>
  </si>
  <si>
    <t>NC</t>
  </si>
  <si>
    <t>OH</t>
  </si>
  <si>
    <t>PA</t>
  </si>
  <si>
    <t>VA</t>
  </si>
  <si>
    <t>WI</t>
  </si>
  <si>
    <t>PARAM_prod</t>
  </si>
  <si>
    <t>FACTOR_WEIGHT_prod</t>
  </si>
  <si>
    <t>PRODS</t>
  </si>
  <si>
    <t>Table1</t>
  </si>
  <si>
    <t>Table2</t>
  </si>
  <si>
    <t>Table3</t>
  </si>
  <si>
    <t>ULAE</t>
  </si>
  <si>
    <t>Factor</t>
  </si>
  <si>
    <t>Table 1</t>
  </si>
  <si>
    <t>Table 2</t>
  </si>
  <si>
    <t>Table 3</t>
  </si>
  <si>
    <t>Lambda</t>
  </si>
  <si>
    <t>d</t>
  </si>
  <si>
    <t>c</t>
  </si>
  <si>
    <t>a</t>
  </si>
  <si>
    <t>nbarc</t>
  </si>
  <si>
    <t>nbara1</t>
  </si>
  <si>
    <t>RiskLoad</t>
  </si>
  <si>
    <t>subline</t>
  </si>
  <si>
    <t>limit</t>
  </si>
  <si>
    <t>table</t>
  </si>
  <si>
    <t>weight</t>
  </si>
  <si>
    <t>premops</t>
  </si>
  <si>
    <t>products</t>
  </si>
  <si>
    <t>LAS + LAE _RL</t>
  </si>
  <si>
    <t>ILF</t>
  </si>
  <si>
    <t>ilf on LAS+RL</t>
  </si>
  <si>
    <t>ILF from ISO filing</t>
  </si>
  <si>
    <t>USER SELECTED LOSS LEVEL</t>
  </si>
  <si>
    <t>STATE_CD</t>
  </si>
  <si>
    <t>PREM_MIX_EXP_0_2M_ST_GRP</t>
  </si>
  <si>
    <t>AK</t>
  </si>
  <si>
    <t>AL</t>
  </si>
  <si>
    <t>AR</t>
  </si>
  <si>
    <t>AZ</t>
  </si>
  <si>
    <t>CO</t>
  </si>
  <si>
    <t>CT</t>
  </si>
  <si>
    <t>DC</t>
  </si>
  <si>
    <t>DE</t>
  </si>
  <si>
    <t>HI</t>
  </si>
  <si>
    <t>IA</t>
  </si>
  <si>
    <t>ID</t>
  </si>
  <si>
    <t>KS</t>
  </si>
  <si>
    <t>KY</t>
  </si>
  <si>
    <t>LA</t>
  </si>
  <si>
    <t>MD</t>
  </si>
  <si>
    <t>ME</t>
  </si>
  <si>
    <t>MN</t>
  </si>
  <si>
    <t>MO</t>
  </si>
  <si>
    <t>MS</t>
  </si>
  <si>
    <t>MT</t>
  </si>
  <si>
    <t>ND</t>
  </si>
  <si>
    <t>NE</t>
  </si>
  <si>
    <t>NH</t>
  </si>
  <si>
    <t>NM</t>
  </si>
  <si>
    <t>NV</t>
  </si>
  <si>
    <t>OK</t>
  </si>
  <si>
    <t>OR</t>
  </si>
  <si>
    <t>PR</t>
  </si>
  <si>
    <t>RI</t>
  </si>
  <si>
    <t>SC</t>
  </si>
  <si>
    <t>SD</t>
  </si>
  <si>
    <t>TN</t>
  </si>
  <si>
    <t>UT</t>
  </si>
  <si>
    <t>VT</t>
  </si>
  <si>
    <t>WA</t>
  </si>
  <si>
    <t>WV</t>
  </si>
  <si>
    <t>WY</t>
  </si>
  <si>
    <t>premops1</t>
  </si>
  <si>
    <t>premops2</t>
  </si>
  <si>
    <t>premops3</t>
  </si>
  <si>
    <t>policylimit</t>
  </si>
  <si>
    <t>policyretention</t>
  </si>
  <si>
    <t>aggregatelimit</t>
  </si>
  <si>
    <t>2XOcclimit</t>
  </si>
  <si>
    <t>Occurrence Limit</t>
  </si>
  <si>
    <t>ALAEOption</t>
  </si>
  <si>
    <t>0-100%Insured</t>
  </si>
  <si>
    <t>1-WithinLimit</t>
  </si>
  <si>
    <t>2-100%AIG</t>
  </si>
  <si>
    <t>3-Pro-Rata</t>
  </si>
  <si>
    <t>4-Outside</t>
  </si>
  <si>
    <t>5-Stated Max</t>
  </si>
  <si>
    <t>6-Outside-ALAE applied first</t>
  </si>
  <si>
    <t>ALAE treatment option: 0</t>
  </si>
  <si>
    <t>ALAE treatment option: 1</t>
  </si>
  <si>
    <t>ALAE treatment option: 2</t>
  </si>
  <si>
    <t>ALAE treatment option: 3</t>
  </si>
  <si>
    <t>ALAE treatment option: 4</t>
  </si>
  <si>
    <t>ALAE treatment option: 5</t>
  </si>
  <si>
    <t>ALAE treatment option: 6</t>
  </si>
  <si>
    <t>ALAE Treatment is “Within Limit”: Indemnity and legal loss will contribute towards fulfillment of the layer’s occurrence and aggregate limits.</t>
  </si>
  <si>
    <t>ALAE Treatment is “100% Insured”: Legal loss is fully covered by the insured. Only indemnity (the simulated “loss”, not “legal”) will contribute towards fulfillment of the layer’s occurrence and aggregate limits.</t>
  </si>
  <si>
    <t>ALAE Treatment is “100% AIG” or “In Addition to Limit”: Only indemnity (the simulated “loss”, not “legal”) will contribute towards fulfillment of the layer’s occurrence and aggregate limits.</t>
  </si>
  <si>
    <t>ALAE Treatment is “Pro-Rata” Inside: ALAE is allocated proportional to the indemnity amount responsible by each party. ALAE contributes towards fulfillment of the layer’s occurrence and aggregate limits.</t>
  </si>
  <si>
    <t>ALAE Treatment is “Pro-Rata” Outside: ALAE is allocated proportional to the indemnity amount responsible by each party. ALAE does not contribute towards fulfillment of the layer’s occurrence and aggregate limits.</t>
  </si>
  <si>
    <t>ALAE Treatment is subject to “Stated Max” Inside: Indemnity and legal loss will contribute towards fulfillment of the layer’s occurrence and aggregate limits. However, ALAE is applied first and is subject to the “Stated Max” amount. An insurer will not pay ALAE on a claim they do not have indemnity exposure on.</t>
  </si>
  <si>
    <t>Outside:Only indemnity (the simulated “loss”, not “legal”) will contribute towards fulfillment of the layer’s occurrence and aggregate limits. ALAE is applied first and is subject to the “Stated Max” amount. An insurer will not pay ALAE on a claim they do not have indemnity exposure on.</t>
  </si>
  <si>
    <t>α1</t>
  </si>
  <si>
    <t>α2</t>
  </si>
  <si>
    <t>α3</t>
  </si>
  <si>
    <t>Unlimited Values</t>
  </si>
  <si>
    <t>BscLImLossWt</t>
  </si>
  <si>
    <t>LAS α1</t>
  </si>
  <si>
    <t>LAS α2</t>
  </si>
  <si>
    <t>LAS α3</t>
  </si>
  <si>
    <t>LSM α1</t>
  </si>
  <si>
    <t>LSM α2</t>
  </si>
  <si>
    <t>LSM α3</t>
  </si>
  <si>
    <t>Process Risk</t>
  </si>
  <si>
    <t>Parameter Risk</t>
  </si>
  <si>
    <t>Freq. Risk</t>
  </si>
  <si>
    <t>Sev. Risk</t>
  </si>
  <si>
    <t>Risk Load</t>
  </si>
  <si>
    <t>Premops-Table1</t>
  </si>
  <si>
    <t>mean</t>
  </si>
  <si>
    <t>1.0- sqrt(3xRiskLoad a)</t>
  </si>
  <si>
    <t>1.0+ sqrt(3xRiskLoad a)</t>
  </si>
  <si>
    <t>Average</t>
  </si>
  <si>
    <t>G-H LAS</t>
  </si>
  <si>
    <t>LAS: Limited Average Severity</t>
  </si>
  <si>
    <t>LSM: Limited Second Moment</t>
  </si>
  <si>
    <t>ILF Method</t>
  </si>
  <si>
    <t>Loss</t>
  </si>
  <si>
    <t>Loss+RiskLoad</t>
  </si>
  <si>
    <t>Loss+RiskLoad+ALAE</t>
  </si>
  <si>
    <t>Loss+RiskLoad+ALAE+ULAE</t>
  </si>
  <si>
    <t>Alias</t>
  </si>
  <si>
    <r>
      <t xml:space="preserve"> PRODUCTS/COMPLETED OPERATIONS LIABILITY - </t>
    </r>
    <r>
      <rPr>
        <b/>
        <sz val="24"/>
        <color indexed="10"/>
        <rFont val="Arial"/>
        <family val="2"/>
      </rPr>
      <t>MULTISTATE</t>
    </r>
  </si>
  <si>
    <t>TABLE A</t>
  </si>
  <si>
    <t>PREMISES/OPERATIONS LIABILITY</t>
  </si>
  <si>
    <t>prodA</t>
  </si>
  <si>
    <t>prodB</t>
  </si>
  <si>
    <t>prodC</t>
  </si>
  <si>
    <t>TABLE B</t>
  </si>
  <si>
    <t>TABLE C</t>
  </si>
  <si>
    <t>premops_1</t>
  </si>
  <si>
    <t>premops_2</t>
  </si>
  <si>
    <t>premops_3</t>
  </si>
  <si>
    <t>products_a</t>
  </si>
  <si>
    <t>products_b</t>
  </si>
  <si>
    <t>products_c</t>
  </si>
  <si>
    <t>ILF_occlimit</t>
  </si>
  <si>
    <t>ILF_retention</t>
  </si>
  <si>
    <t>Premops Low</t>
  </si>
  <si>
    <t>Premops Med</t>
  </si>
  <si>
    <t>Premops High</t>
  </si>
  <si>
    <t>Prod Low</t>
  </si>
  <si>
    <t>Prod Med</t>
  </si>
  <si>
    <t>Prod High</t>
  </si>
  <si>
    <t>0100</t>
  </si>
  <si>
    <t>0110</t>
  </si>
  <si>
    <t>0111</t>
  </si>
  <si>
    <t>0112</t>
  </si>
  <si>
    <t>0115</t>
  </si>
  <si>
    <t>0116</t>
  </si>
  <si>
    <t>0119</t>
  </si>
  <si>
    <t>0130</t>
  </si>
  <si>
    <t>0131</t>
  </si>
  <si>
    <t>0132</t>
  </si>
  <si>
    <t>0133</t>
  </si>
  <si>
    <t>0134</t>
  </si>
  <si>
    <t>0139</t>
  </si>
  <si>
    <t>0140</t>
  </si>
  <si>
    <t>0160</t>
  </si>
  <si>
    <t>0161</t>
  </si>
  <si>
    <t>0170</t>
  </si>
  <si>
    <t>0171</t>
  </si>
  <si>
    <t>0172</t>
  </si>
  <si>
    <t>0173</t>
  </si>
  <si>
    <t>0174</t>
  </si>
  <si>
    <t>0175</t>
  </si>
  <si>
    <t>0179</t>
  </si>
  <si>
    <t>0180</t>
  </si>
  <si>
    <t>0181</t>
  </si>
  <si>
    <t>0182</t>
  </si>
  <si>
    <t>0189</t>
  </si>
  <si>
    <t>0190</t>
  </si>
  <si>
    <t>0191</t>
  </si>
  <si>
    <t>0200</t>
  </si>
  <si>
    <t>0210</t>
  </si>
  <si>
    <t>0211</t>
  </si>
  <si>
    <t>0212</t>
  </si>
  <si>
    <t>0213</t>
  </si>
  <si>
    <t>0214</t>
  </si>
  <si>
    <t>0219</t>
  </si>
  <si>
    <t>0240</t>
  </si>
  <si>
    <t>0241</t>
  </si>
  <si>
    <t>0250</t>
  </si>
  <si>
    <t>0251</t>
  </si>
  <si>
    <t>0252</t>
  </si>
  <si>
    <t>0253</t>
  </si>
  <si>
    <t>0254</t>
  </si>
  <si>
    <t>0259</t>
  </si>
  <si>
    <t>0270</t>
  </si>
  <si>
    <t>0271</t>
  </si>
  <si>
    <t>0272</t>
  </si>
  <si>
    <t>0273</t>
  </si>
  <si>
    <t>0279</t>
  </si>
  <si>
    <t>0290</t>
  </si>
  <si>
    <t>0291</t>
  </si>
  <si>
    <t>0700</t>
  </si>
  <si>
    <t>0710</t>
  </si>
  <si>
    <t>0711</t>
  </si>
  <si>
    <t>0720</t>
  </si>
  <si>
    <t>0721</t>
  </si>
  <si>
    <t>0722</t>
  </si>
  <si>
    <t>0723</t>
  </si>
  <si>
    <t>0724</t>
  </si>
  <si>
    <t>0729</t>
  </si>
  <si>
    <t>0740</t>
  </si>
  <si>
    <t>0741</t>
  </si>
  <si>
    <t>0742</t>
  </si>
  <si>
    <t>0750</t>
  </si>
  <si>
    <t>0751</t>
  </si>
  <si>
    <t>0752</t>
  </si>
  <si>
    <t>0760</t>
  </si>
  <si>
    <t>0761</t>
  </si>
  <si>
    <t>0762</t>
  </si>
  <si>
    <t>0780</t>
  </si>
  <si>
    <t>0781</t>
  </si>
  <si>
    <t>0782</t>
  </si>
  <si>
    <t>0783</t>
  </si>
  <si>
    <t>0800</t>
  </si>
  <si>
    <t>0810</t>
  </si>
  <si>
    <t>0811</t>
  </si>
  <si>
    <t>0821</t>
  </si>
  <si>
    <t>0830</t>
  </si>
  <si>
    <t>0831</t>
  </si>
  <si>
    <t>0843</t>
  </si>
  <si>
    <t>0849</t>
  </si>
  <si>
    <t>0850</t>
  </si>
  <si>
    <t>0851</t>
  </si>
  <si>
    <t>0900</t>
  </si>
  <si>
    <t>0910</t>
  </si>
  <si>
    <t>0912</t>
  </si>
  <si>
    <t>0913</t>
  </si>
  <si>
    <t>0919</t>
  </si>
  <si>
    <t>0920</t>
  </si>
  <si>
    <t>0921</t>
  </si>
  <si>
    <t>0970</t>
  </si>
  <si>
    <t>0971</t>
  </si>
  <si>
    <t>1000</t>
  </si>
  <si>
    <t>1010</t>
  </si>
  <si>
    <t>1011</t>
  </si>
  <si>
    <t>1020</t>
  </si>
  <si>
    <t>1021</t>
  </si>
  <si>
    <t>1030</t>
  </si>
  <si>
    <t>1031</t>
  </si>
  <si>
    <t>1040</t>
  </si>
  <si>
    <t>1041</t>
  </si>
  <si>
    <t>1044</t>
  </si>
  <si>
    <t>1049</t>
  </si>
  <si>
    <t>1051</t>
  </si>
  <si>
    <t>1060</t>
  </si>
  <si>
    <t>1061</t>
  </si>
  <si>
    <t>1080</t>
  </si>
  <si>
    <t>1081</t>
  </si>
  <si>
    <t>1090</t>
  </si>
  <si>
    <t>1092</t>
  </si>
  <si>
    <t>1094</t>
  </si>
  <si>
    <t>1099</t>
  </si>
  <si>
    <t>1112</t>
  </si>
  <si>
    <t>1200</t>
  </si>
  <si>
    <t>1210</t>
  </si>
  <si>
    <t>1211</t>
  </si>
  <si>
    <t>1213</t>
  </si>
  <si>
    <t>1220</t>
  </si>
  <si>
    <t>1221</t>
  </si>
  <si>
    <t>1222</t>
  </si>
  <si>
    <t>1230</t>
  </si>
  <si>
    <t>1231</t>
  </si>
  <si>
    <t>1240</t>
  </si>
  <si>
    <t>1241</t>
  </si>
  <si>
    <t>1300</t>
  </si>
  <si>
    <t>1310</t>
  </si>
  <si>
    <t>1311</t>
  </si>
  <si>
    <t>1320</t>
  </si>
  <si>
    <t>1321</t>
  </si>
  <si>
    <t>1380</t>
  </si>
  <si>
    <t>1381</t>
  </si>
  <si>
    <t>1382</t>
  </si>
  <si>
    <t>1383</t>
  </si>
  <si>
    <t>1389</t>
  </si>
  <si>
    <t>1398</t>
  </si>
  <si>
    <t>1400</t>
  </si>
  <si>
    <t>1410</t>
  </si>
  <si>
    <t>1411</t>
  </si>
  <si>
    <t>1420</t>
  </si>
  <si>
    <t>1422</t>
  </si>
  <si>
    <t>1423</t>
  </si>
  <si>
    <t>1429</t>
  </si>
  <si>
    <t>1440</t>
  </si>
  <si>
    <t>1442</t>
  </si>
  <si>
    <t>1446</t>
  </si>
  <si>
    <t>1450</t>
  </si>
  <si>
    <t>1452</t>
  </si>
  <si>
    <t>1453</t>
  </si>
  <si>
    <t>1454</t>
  </si>
  <si>
    <t>1455</t>
  </si>
  <si>
    <t>1459</t>
  </si>
  <si>
    <t>1470</t>
  </si>
  <si>
    <t>1472</t>
  </si>
  <si>
    <t>1473</t>
  </si>
  <si>
    <t>1474</t>
  </si>
  <si>
    <t>1475</t>
  </si>
  <si>
    <t>1476</t>
  </si>
  <si>
    <t>1477</t>
  </si>
  <si>
    <t>1479</t>
  </si>
  <si>
    <t>1480</t>
  </si>
  <si>
    <t>1481</t>
  </si>
  <si>
    <t>1490</t>
  </si>
  <si>
    <t>1492</t>
  </si>
  <si>
    <t>1496</t>
  </si>
  <si>
    <t>1499</t>
  </si>
  <si>
    <t>1500</t>
  </si>
  <si>
    <t>1511</t>
  </si>
  <si>
    <t>1520</t>
  </si>
  <si>
    <t>1521</t>
  </si>
  <si>
    <t>1522</t>
  </si>
  <si>
    <t>1530</t>
  </si>
  <si>
    <t>1531</t>
  </si>
  <si>
    <t>1540</t>
  </si>
  <si>
    <t>1541</t>
  </si>
  <si>
    <t>1542</t>
  </si>
  <si>
    <t>1599</t>
  </si>
  <si>
    <t>1600</t>
  </si>
  <si>
    <t>1610</t>
  </si>
  <si>
    <t>1611</t>
  </si>
  <si>
    <t>1620</t>
  </si>
  <si>
    <t>1622</t>
  </si>
  <si>
    <t>1623</t>
  </si>
  <si>
    <t>1629</t>
  </si>
  <si>
    <t>1700</t>
  </si>
  <si>
    <t>1710</t>
  </si>
  <si>
    <t>1711</t>
  </si>
  <si>
    <t>1720</t>
  </si>
  <si>
    <t>1721</t>
  </si>
  <si>
    <t>1730</t>
  </si>
  <si>
    <t>1731</t>
  </si>
  <si>
    <t>1740</t>
  </si>
  <si>
    <t>1741</t>
  </si>
  <si>
    <t>1742</t>
  </si>
  <si>
    <t>1743</t>
  </si>
  <si>
    <t>1750</t>
  </si>
  <si>
    <t>1751</t>
  </si>
  <si>
    <t>1752</t>
  </si>
  <si>
    <t>1760</t>
  </si>
  <si>
    <t>1761</t>
  </si>
  <si>
    <t>1770</t>
  </si>
  <si>
    <t>1771</t>
  </si>
  <si>
    <t>1780</t>
  </si>
  <si>
    <t>1781</t>
  </si>
  <si>
    <t>1790</t>
  </si>
  <si>
    <t>1791</t>
  </si>
  <si>
    <t>1793</t>
  </si>
  <si>
    <t>1794</t>
  </si>
  <si>
    <t>1795</t>
  </si>
  <si>
    <t>1796</t>
  </si>
  <si>
    <t>1798</t>
  </si>
  <si>
    <t>1799</t>
  </si>
  <si>
    <t>1969</t>
  </si>
  <si>
    <t>2000</t>
  </si>
  <si>
    <t>2010</t>
  </si>
  <si>
    <t>2011</t>
  </si>
  <si>
    <t>2013</t>
  </si>
  <si>
    <t>2015</t>
  </si>
  <si>
    <t>2016</t>
  </si>
  <si>
    <t>2017</t>
  </si>
  <si>
    <t>2020</t>
  </si>
  <si>
    <t>2021</t>
  </si>
  <si>
    <t>2022</t>
  </si>
  <si>
    <t>2023</t>
  </si>
  <si>
    <t>2024</t>
  </si>
  <si>
    <t>2026</t>
  </si>
  <si>
    <t>2030</t>
  </si>
  <si>
    <t>2032</t>
  </si>
  <si>
    <t>2033</t>
  </si>
  <si>
    <t>2034</t>
  </si>
  <si>
    <t>2035</t>
  </si>
  <si>
    <t>2036</t>
  </si>
  <si>
    <t>2037</t>
  </si>
  <si>
    <t>2038</t>
  </si>
  <si>
    <t>2040</t>
  </si>
  <si>
    <t>2041</t>
  </si>
  <si>
    <t>2043</t>
  </si>
  <si>
    <t>2044</t>
  </si>
  <si>
    <t>2045</t>
  </si>
  <si>
    <t>2046</t>
  </si>
  <si>
    <t>2047</t>
  </si>
  <si>
    <t>2048</t>
  </si>
  <si>
    <t>2050</t>
  </si>
  <si>
    <t>2051</t>
  </si>
  <si>
    <t>2052</t>
  </si>
  <si>
    <t>2053</t>
  </si>
  <si>
    <t>2060</t>
  </si>
  <si>
    <t>2061</t>
  </si>
  <si>
    <t>2062</t>
  </si>
  <si>
    <t>2063</t>
  </si>
  <si>
    <t>2064</t>
  </si>
  <si>
    <t>2065</t>
  </si>
  <si>
    <t>2066</t>
  </si>
  <si>
    <t>2067</t>
  </si>
  <si>
    <t>2068</t>
  </si>
  <si>
    <t>2070</t>
  </si>
  <si>
    <t>2074</t>
  </si>
  <si>
    <t>2075</t>
  </si>
  <si>
    <t>2076</t>
  </si>
  <si>
    <t>2077</t>
  </si>
  <si>
    <t>2079</t>
  </si>
  <si>
    <t>2080</t>
  </si>
  <si>
    <t>2081</t>
  </si>
  <si>
    <t>2082</t>
  </si>
  <si>
    <t>2083</t>
  </si>
  <si>
    <t>2084</t>
  </si>
  <si>
    <t>2085</t>
  </si>
  <si>
    <t>2086</t>
  </si>
  <si>
    <t>2087</t>
  </si>
  <si>
    <t>2088</t>
  </si>
  <si>
    <t>2089</t>
  </si>
  <si>
    <t>2090</t>
  </si>
  <si>
    <t>2091</t>
  </si>
  <si>
    <t>2092</t>
  </si>
  <si>
    <t>2095</t>
  </si>
  <si>
    <t>2096</t>
  </si>
  <si>
    <t>2097</t>
  </si>
  <si>
    <t>2098</t>
  </si>
  <si>
    <t>2099</t>
  </si>
  <si>
    <t>2100</t>
  </si>
  <si>
    <t>2110</t>
  </si>
  <si>
    <t>2111</t>
  </si>
  <si>
    <t>2120</t>
  </si>
  <si>
    <t>2121</t>
  </si>
  <si>
    <t>2130</t>
  </si>
  <si>
    <t>2131</t>
  </si>
  <si>
    <t>2140</t>
  </si>
  <si>
    <t>2141</t>
  </si>
  <si>
    <t>2200</t>
  </si>
  <si>
    <t>2210</t>
  </si>
  <si>
    <t>2211</t>
  </si>
  <si>
    <t>2220</t>
  </si>
  <si>
    <t>2221</t>
  </si>
  <si>
    <t>2230</t>
  </si>
  <si>
    <t>2231</t>
  </si>
  <si>
    <t>2240</t>
  </si>
  <si>
    <t>2241</t>
  </si>
  <si>
    <t>2250</t>
  </si>
  <si>
    <t>2251</t>
  </si>
  <si>
    <t>2252</t>
  </si>
  <si>
    <t>2253</t>
  </si>
  <si>
    <t>2254</t>
  </si>
  <si>
    <t>2257</t>
  </si>
  <si>
    <t>2258</t>
  </si>
  <si>
    <t>2259</t>
  </si>
  <si>
    <t>2260</t>
  </si>
  <si>
    <t>2261</t>
  </si>
  <si>
    <t>2262</t>
  </si>
  <si>
    <t>2269</t>
  </si>
  <si>
    <t>2270</t>
  </si>
  <si>
    <t>2271</t>
  </si>
  <si>
    <t>2272</t>
  </si>
  <si>
    <t>2273</t>
  </si>
  <si>
    <t>2279</t>
  </si>
  <si>
    <t>2280</t>
  </si>
  <si>
    <t>2281</t>
  </si>
  <si>
    <t>2282</t>
  </si>
  <si>
    <t>2283</t>
  </si>
  <si>
    <t>2284</t>
  </si>
  <si>
    <t>2290</t>
  </si>
  <si>
    <t>2291</t>
  </si>
  <si>
    <t>2292</t>
  </si>
  <si>
    <t>2293</t>
  </si>
  <si>
    <t>2294</t>
  </si>
  <si>
    <t>2295</t>
  </si>
  <si>
    <t>2296</t>
  </si>
  <si>
    <t>2297</t>
  </si>
  <si>
    <t>2298</t>
  </si>
  <si>
    <t>2299</t>
  </si>
  <si>
    <t>2300</t>
  </si>
  <si>
    <t>2310</t>
  </si>
  <si>
    <t>2311</t>
  </si>
  <si>
    <t>2320</t>
  </si>
  <si>
    <t>2321</t>
  </si>
  <si>
    <t>2322</t>
  </si>
  <si>
    <t>2323</t>
  </si>
  <si>
    <t>2325</t>
  </si>
  <si>
    <t>2326</t>
  </si>
  <si>
    <t>2327</t>
  </si>
  <si>
    <t>2328</t>
  </si>
  <si>
    <t>2329</t>
  </si>
  <si>
    <t>2330</t>
  </si>
  <si>
    <t>2331</t>
  </si>
  <si>
    <t>2335</t>
  </si>
  <si>
    <t>2337</t>
  </si>
  <si>
    <t>2339</t>
  </si>
  <si>
    <t>2340</t>
  </si>
  <si>
    <t>2341</t>
  </si>
  <si>
    <t>2342</t>
  </si>
  <si>
    <t>2345</t>
  </si>
  <si>
    <t>2350</t>
  </si>
  <si>
    <t>2351</t>
  </si>
  <si>
    <t>2352</t>
  </si>
  <si>
    <t>2353</t>
  </si>
  <si>
    <t>2360</t>
  </si>
  <si>
    <t>2361</t>
  </si>
  <si>
    <t>2363</t>
  </si>
  <si>
    <t>2369</t>
  </si>
  <si>
    <t>2370</t>
  </si>
  <si>
    <t>2371</t>
  </si>
  <si>
    <t>2380</t>
  </si>
  <si>
    <t>2381</t>
  </si>
  <si>
    <t>2384</t>
  </si>
  <si>
    <t>2385</t>
  </si>
  <si>
    <t>2386</t>
  </si>
  <si>
    <t>2387</t>
  </si>
  <si>
    <t>2389</t>
  </si>
  <si>
    <t>2390</t>
  </si>
  <si>
    <t>2391</t>
  </si>
  <si>
    <t>2392</t>
  </si>
  <si>
    <t>2393</t>
  </si>
  <si>
    <t>2394</t>
  </si>
  <si>
    <t>2395</t>
  </si>
  <si>
    <t>2396</t>
  </si>
  <si>
    <t>2397</t>
  </si>
  <si>
    <t>2399</t>
  </si>
  <si>
    <t>2400</t>
  </si>
  <si>
    <t>2410</t>
  </si>
  <si>
    <t>2411</t>
  </si>
  <si>
    <t>2420</t>
  </si>
  <si>
    <t>2421</t>
  </si>
  <si>
    <t>2426</t>
  </si>
  <si>
    <t>2429</t>
  </si>
  <si>
    <t>2430</t>
  </si>
  <si>
    <t>2431</t>
  </si>
  <si>
    <t>2434</t>
  </si>
  <si>
    <t>2435</t>
  </si>
  <si>
    <t>2436</t>
  </si>
  <si>
    <t>2439</t>
  </si>
  <si>
    <t>2440</t>
  </si>
  <si>
    <t>2441</t>
  </si>
  <si>
    <t>2448</t>
  </si>
  <si>
    <t>2449</t>
  </si>
  <si>
    <t>2450</t>
  </si>
  <si>
    <t>2451</t>
  </si>
  <si>
    <t>2452</t>
  </si>
  <si>
    <t>2490</t>
  </si>
  <si>
    <t>2491</t>
  </si>
  <si>
    <t>2492</t>
  </si>
  <si>
    <t>2493</t>
  </si>
  <si>
    <t>2499</t>
  </si>
  <si>
    <t>2500</t>
  </si>
  <si>
    <t>2510</t>
  </si>
  <si>
    <t>2511</t>
  </si>
  <si>
    <t>2512</t>
  </si>
  <si>
    <t>2514</t>
  </si>
  <si>
    <t>2515</t>
  </si>
  <si>
    <t>2517</t>
  </si>
  <si>
    <t>2519</t>
  </si>
  <si>
    <t>2520</t>
  </si>
  <si>
    <t>2521</t>
  </si>
  <si>
    <t>2522</t>
  </si>
  <si>
    <t>2530</t>
  </si>
  <si>
    <t>2531</t>
  </si>
  <si>
    <t>2540</t>
  </si>
  <si>
    <t>2541</t>
  </si>
  <si>
    <t>2542</t>
  </si>
  <si>
    <t>2590</t>
  </si>
  <si>
    <t>2591</t>
  </si>
  <si>
    <t>2599</t>
  </si>
  <si>
    <t>2600</t>
  </si>
  <si>
    <t>2610</t>
  </si>
  <si>
    <t>2611</t>
  </si>
  <si>
    <t>2620</t>
  </si>
  <si>
    <t>2621</t>
  </si>
  <si>
    <t>2630</t>
  </si>
  <si>
    <t>2631</t>
  </si>
  <si>
    <t>2640</t>
  </si>
  <si>
    <t>2641</t>
  </si>
  <si>
    <t>2642</t>
  </si>
  <si>
    <t>2643</t>
  </si>
  <si>
    <t>2645</t>
  </si>
  <si>
    <t>2646</t>
  </si>
  <si>
    <t>2647</t>
  </si>
  <si>
    <t>2648</t>
  </si>
  <si>
    <t>2649</t>
  </si>
  <si>
    <t>2650</t>
  </si>
  <si>
    <t>2651</t>
  </si>
  <si>
    <t>2652</t>
  </si>
  <si>
    <t>2653</t>
  </si>
  <si>
    <t>2654</t>
  </si>
  <si>
    <t>2655</t>
  </si>
  <si>
    <t>2656</t>
  </si>
  <si>
    <t>2657</t>
  </si>
  <si>
    <t>2661</t>
  </si>
  <si>
    <t>2670</t>
  </si>
  <si>
    <t>2671</t>
  </si>
  <si>
    <t>2672</t>
  </si>
  <si>
    <t>2673</t>
  </si>
  <si>
    <t>2674</t>
  </si>
  <si>
    <t>2675</t>
  </si>
  <si>
    <t>2676</t>
  </si>
  <si>
    <t>2677</t>
  </si>
  <si>
    <t>2678</t>
  </si>
  <si>
    <t>2679</t>
  </si>
  <si>
    <t>2700</t>
  </si>
  <si>
    <t>2710</t>
  </si>
  <si>
    <t>2711</t>
  </si>
  <si>
    <t>2720</t>
  </si>
  <si>
    <t>2721</t>
  </si>
  <si>
    <t>2730</t>
  </si>
  <si>
    <t>2731</t>
  </si>
  <si>
    <t>2732</t>
  </si>
  <si>
    <t>2740</t>
  </si>
  <si>
    <t>2741</t>
  </si>
  <si>
    <t>2750</t>
  </si>
  <si>
    <t>2751</t>
  </si>
  <si>
    <t>2752</t>
  </si>
  <si>
    <t>2753</t>
  </si>
  <si>
    <t>2754</t>
  </si>
  <si>
    <t>2759</t>
  </si>
  <si>
    <t>2760</t>
  </si>
  <si>
    <t>2761</t>
  </si>
  <si>
    <t>2770</t>
  </si>
  <si>
    <t>2771</t>
  </si>
  <si>
    <t>2780</t>
  </si>
  <si>
    <t>2782</t>
  </si>
  <si>
    <t>2789</t>
  </si>
  <si>
    <t>2790</t>
  </si>
  <si>
    <t>2791</t>
  </si>
  <si>
    <t>2793</t>
  </si>
  <si>
    <t>2794</t>
  </si>
  <si>
    <t>2795</t>
  </si>
  <si>
    <t>2796</t>
  </si>
  <si>
    <t>2799</t>
  </si>
  <si>
    <t>2800</t>
  </si>
  <si>
    <t>2810</t>
  </si>
  <si>
    <t>2812</t>
  </si>
  <si>
    <t>2813</t>
  </si>
  <si>
    <t>2816</t>
  </si>
  <si>
    <t>2819</t>
  </si>
  <si>
    <t>2820</t>
  </si>
  <si>
    <t>2821</t>
  </si>
  <si>
    <t>2822</t>
  </si>
  <si>
    <t>2823</t>
  </si>
  <si>
    <t>2824</t>
  </si>
  <si>
    <t>2830</t>
  </si>
  <si>
    <t>2831</t>
  </si>
  <si>
    <t>2833</t>
  </si>
  <si>
    <t>2834</t>
  </si>
  <si>
    <t>2835</t>
  </si>
  <si>
    <t>2836</t>
  </si>
  <si>
    <t>2838</t>
  </si>
  <si>
    <t>2839</t>
  </si>
  <si>
    <t>2840</t>
  </si>
  <si>
    <t>2841</t>
  </si>
  <si>
    <t>2842</t>
  </si>
  <si>
    <t>2843</t>
  </si>
  <si>
    <t>2844</t>
  </si>
  <si>
    <t>2850</t>
  </si>
  <si>
    <t>2851</t>
  </si>
  <si>
    <t>2860</t>
  </si>
  <si>
    <t>2861</t>
  </si>
  <si>
    <t>2865</t>
  </si>
  <si>
    <t>2869</t>
  </si>
  <si>
    <t>2870</t>
  </si>
  <si>
    <t>2873</t>
  </si>
  <si>
    <t>2874</t>
  </si>
  <si>
    <t>2875</t>
  </si>
  <si>
    <t>2879</t>
  </si>
  <si>
    <t>2890</t>
  </si>
  <si>
    <t>2891</t>
  </si>
  <si>
    <t>2892</t>
  </si>
  <si>
    <t>2893</t>
  </si>
  <si>
    <t>2895</t>
  </si>
  <si>
    <t>2899</t>
  </si>
  <si>
    <t>2900</t>
  </si>
  <si>
    <t>2910</t>
  </si>
  <si>
    <t>2911</t>
  </si>
  <si>
    <t>2950</t>
  </si>
  <si>
    <t>2951</t>
  </si>
  <si>
    <t>2952</t>
  </si>
  <si>
    <t>2990</t>
  </si>
  <si>
    <t>2992</t>
  </si>
  <si>
    <t>2999</t>
  </si>
  <si>
    <t>3000</t>
  </si>
  <si>
    <t>3010</t>
  </si>
  <si>
    <t>3011</t>
  </si>
  <si>
    <t>3020</t>
  </si>
  <si>
    <t>3021</t>
  </si>
  <si>
    <t>3031</t>
  </si>
  <si>
    <t>3041</t>
  </si>
  <si>
    <t>3050</t>
  </si>
  <si>
    <t>3052</t>
  </si>
  <si>
    <t>3053</t>
  </si>
  <si>
    <t>3060</t>
  </si>
  <si>
    <t>3061</t>
  </si>
  <si>
    <t>3069</t>
  </si>
  <si>
    <t>3070</t>
  </si>
  <si>
    <t>3079</t>
  </si>
  <si>
    <t>3080</t>
  </si>
  <si>
    <t>3081</t>
  </si>
  <si>
    <t>3082</t>
  </si>
  <si>
    <t>3083</t>
  </si>
  <si>
    <t>3084</t>
  </si>
  <si>
    <t>3085</t>
  </si>
  <si>
    <t>3086</t>
  </si>
  <si>
    <t>3087</t>
  </si>
  <si>
    <t>3088</t>
  </si>
  <si>
    <t>3089</t>
  </si>
  <si>
    <t>3100</t>
  </si>
  <si>
    <t>3110</t>
  </si>
  <si>
    <t>3111</t>
  </si>
  <si>
    <t>3130</t>
  </si>
  <si>
    <t>3131</t>
  </si>
  <si>
    <t>3140</t>
  </si>
  <si>
    <t>3142</t>
  </si>
  <si>
    <t>3143</t>
  </si>
  <si>
    <t>3144</t>
  </si>
  <si>
    <t>3149</t>
  </si>
  <si>
    <t>3150</t>
  </si>
  <si>
    <t>3151</t>
  </si>
  <si>
    <t>3160</t>
  </si>
  <si>
    <t>3161</t>
  </si>
  <si>
    <t>3170</t>
  </si>
  <si>
    <t>3171</t>
  </si>
  <si>
    <t>3172</t>
  </si>
  <si>
    <t>3190</t>
  </si>
  <si>
    <t>3199</t>
  </si>
  <si>
    <t>3200</t>
  </si>
  <si>
    <t>3210</t>
  </si>
  <si>
    <t>3211</t>
  </si>
  <si>
    <t>3220</t>
  </si>
  <si>
    <t>3221</t>
  </si>
  <si>
    <t>3225</t>
  </si>
  <si>
    <t>3229</t>
  </si>
  <si>
    <t>3230</t>
  </si>
  <si>
    <t>3231</t>
  </si>
  <si>
    <t>3240</t>
  </si>
  <si>
    <t>3241</t>
  </si>
  <si>
    <t>3250</t>
  </si>
  <si>
    <t>3251</t>
  </si>
  <si>
    <t>3253</t>
  </si>
  <si>
    <t>3255</t>
  </si>
  <si>
    <t>3259</t>
  </si>
  <si>
    <t>3260</t>
  </si>
  <si>
    <t>3261</t>
  </si>
  <si>
    <t>3262</t>
  </si>
  <si>
    <t>3263</t>
  </si>
  <si>
    <t>3264</t>
  </si>
  <si>
    <t>3269</t>
  </si>
  <si>
    <t>3270</t>
  </si>
  <si>
    <t>3271</t>
  </si>
  <si>
    <t>3272</t>
  </si>
  <si>
    <t>3273</t>
  </si>
  <si>
    <t>3274</t>
  </si>
  <si>
    <t>3275</t>
  </si>
  <si>
    <t>3280</t>
  </si>
  <si>
    <t>3281</t>
  </si>
  <si>
    <t>3290</t>
  </si>
  <si>
    <t>3291</t>
  </si>
  <si>
    <t>3292</t>
  </si>
  <si>
    <t>3293</t>
  </si>
  <si>
    <t>3295</t>
  </si>
  <si>
    <t>3296</t>
  </si>
  <si>
    <t>3297</t>
  </si>
  <si>
    <t>3299</t>
  </si>
  <si>
    <t>3300</t>
  </si>
  <si>
    <t>3310</t>
  </si>
  <si>
    <t>3312</t>
  </si>
  <si>
    <t>3313</t>
  </si>
  <si>
    <t>3315</t>
  </si>
  <si>
    <t>3316</t>
  </si>
  <si>
    <t>3317</t>
  </si>
  <si>
    <t>3320</t>
  </si>
  <si>
    <t>3321</t>
  </si>
  <si>
    <t>3322</t>
  </si>
  <si>
    <t>3324</t>
  </si>
  <si>
    <t>3325</t>
  </si>
  <si>
    <t>3330</t>
  </si>
  <si>
    <t>3331</t>
  </si>
  <si>
    <t>3332</t>
  </si>
  <si>
    <t>3334</t>
  </si>
  <si>
    <t>3339</t>
  </si>
  <si>
    <t>3340</t>
  </si>
  <si>
    <t>3341</t>
  </si>
  <si>
    <t>3350</t>
  </si>
  <si>
    <t>3351</t>
  </si>
  <si>
    <t>3353</t>
  </si>
  <si>
    <t>3354</t>
  </si>
  <si>
    <t>3355</t>
  </si>
  <si>
    <t>3356</t>
  </si>
  <si>
    <t>3357</t>
  </si>
  <si>
    <t>3359</t>
  </si>
  <si>
    <t>3360</t>
  </si>
  <si>
    <t>3361</t>
  </si>
  <si>
    <t>3362</t>
  </si>
  <si>
    <t>3363</t>
  </si>
  <si>
    <t>3364</t>
  </si>
  <si>
    <t>3365</t>
  </si>
  <si>
    <t>3366</t>
  </si>
  <si>
    <t>3369</t>
  </si>
  <si>
    <t>3390</t>
  </si>
  <si>
    <t>3398</t>
  </si>
  <si>
    <t>3399</t>
  </si>
  <si>
    <t>3400</t>
  </si>
  <si>
    <t>3410</t>
  </si>
  <si>
    <t>3411</t>
  </si>
  <si>
    <t>3412</t>
  </si>
  <si>
    <t>3420</t>
  </si>
  <si>
    <t>3421</t>
  </si>
  <si>
    <t>3423</t>
  </si>
  <si>
    <t>3425</t>
  </si>
  <si>
    <t>3429</t>
  </si>
  <si>
    <t>3430</t>
  </si>
  <si>
    <t>3431</t>
  </si>
  <si>
    <t>3432</t>
  </si>
  <si>
    <t>3433</t>
  </si>
  <si>
    <t>3440</t>
  </si>
  <si>
    <t>3441</t>
  </si>
  <si>
    <t>3442</t>
  </si>
  <si>
    <t>3443</t>
  </si>
  <si>
    <t>3444</t>
  </si>
  <si>
    <t>3446</t>
  </si>
  <si>
    <t>3448</t>
  </si>
  <si>
    <t>3449</t>
  </si>
  <si>
    <t>3450</t>
  </si>
  <si>
    <t>3451</t>
  </si>
  <si>
    <t>3452</t>
  </si>
  <si>
    <t>3460</t>
  </si>
  <si>
    <t>3462</t>
  </si>
  <si>
    <t>3463</t>
  </si>
  <si>
    <t>3465</t>
  </si>
  <si>
    <t>3466</t>
  </si>
  <si>
    <t>3469</t>
  </si>
  <si>
    <t>3470</t>
  </si>
  <si>
    <t>3471</t>
  </si>
  <si>
    <t>3479</t>
  </si>
  <si>
    <t>3480</t>
  </si>
  <si>
    <t>3482</t>
  </si>
  <si>
    <t>3483</t>
  </si>
  <si>
    <t>3484</t>
  </si>
  <si>
    <t>3489</t>
  </si>
  <si>
    <t>3490</t>
  </si>
  <si>
    <t>3491</t>
  </si>
  <si>
    <t>3492</t>
  </si>
  <si>
    <t>3493</t>
  </si>
  <si>
    <t>3494</t>
  </si>
  <si>
    <t>3495</t>
  </si>
  <si>
    <t>3496</t>
  </si>
  <si>
    <t>3497</t>
  </si>
  <si>
    <t>3498</t>
  </si>
  <si>
    <t>3499</t>
  </si>
  <si>
    <t>3500</t>
  </si>
  <si>
    <t>3510</t>
  </si>
  <si>
    <t>3511</t>
  </si>
  <si>
    <t>3519</t>
  </si>
  <si>
    <t>3520</t>
  </si>
  <si>
    <t>3523</t>
  </si>
  <si>
    <t>3524</t>
  </si>
  <si>
    <t>3530</t>
  </si>
  <si>
    <t>3531</t>
  </si>
  <si>
    <t>3532</t>
  </si>
  <si>
    <t>3533</t>
  </si>
  <si>
    <t>3534</t>
  </si>
  <si>
    <t>3535</t>
  </si>
  <si>
    <t>3536</t>
  </si>
  <si>
    <t>3537</t>
  </si>
  <si>
    <t>3540</t>
  </si>
  <si>
    <t>3541</t>
  </si>
  <si>
    <t>3542</t>
  </si>
  <si>
    <t>3543</t>
  </si>
  <si>
    <t>3544</t>
  </si>
  <si>
    <t>3545</t>
  </si>
  <si>
    <t>3546</t>
  </si>
  <si>
    <t>3547</t>
  </si>
  <si>
    <t>3548</t>
  </si>
  <si>
    <t>3549</t>
  </si>
  <si>
    <t>3550</t>
  </si>
  <si>
    <t>3551</t>
  </si>
  <si>
    <t>3552</t>
  </si>
  <si>
    <t>3553</t>
  </si>
  <si>
    <t>3554</t>
  </si>
  <si>
    <t>3555</t>
  </si>
  <si>
    <t>3556</t>
  </si>
  <si>
    <t>3559</t>
  </si>
  <si>
    <t>3560</t>
  </si>
  <si>
    <t>3561</t>
  </si>
  <si>
    <t>3562</t>
  </si>
  <si>
    <t>3563</t>
  </si>
  <si>
    <t>3564</t>
  </si>
  <si>
    <t>3565</t>
  </si>
  <si>
    <t>3566</t>
  </si>
  <si>
    <t>3567</t>
  </si>
  <si>
    <t>3568</t>
  </si>
  <si>
    <t>3569</t>
  </si>
  <si>
    <t>3570</t>
  </si>
  <si>
    <t>3571</t>
  </si>
  <si>
    <t>3572</t>
  </si>
  <si>
    <t>3573</t>
  </si>
  <si>
    <t>3574</t>
  </si>
  <si>
    <t>3575</t>
  </si>
  <si>
    <t>3576</t>
  </si>
  <si>
    <t>3577</t>
  </si>
  <si>
    <t>3578</t>
  </si>
  <si>
    <t>3579</t>
  </si>
  <si>
    <t>3580</t>
  </si>
  <si>
    <t>3581</t>
  </si>
  <si>
    <t>3582</t>
  </si>
  <si>
    <t>3585</t>
  </si>
  <si>
    <t>3586</t>
  </si>
  <si>
    <t>3589</t>
  </si>
  <si>
    <t>3590</t>
  </si>
  <si>
    <t>3592</t>
  </si>
  <si>
    <t>3593</t>
  </si>
  <si>
    <t>3594</t>
  </si>
  <si>
    <t>3596</t>
  </si>
  <si>
    <t>3598</t>
  </si>
  <si>
    <t>3599</t>
  </si>
  <si>
    <t>3600</t>
  </si>
  <si>
    <t>3610</t>
  </si>
  <si>
    <t>3611</t>
  </si>
  <si>
    <t>3612</t>
  </si>
  <si>
    <t>3613</t>
  </si>
  <si>
    <t>3620</t>
  </si>
  <si>
    <t>3621</t>
  </si>
  <si>
    <t>3622</t>
  </si>
  <si>
    <t>3623</t>
  </si>
  <si>
    <t>3624</t>
  </si>
  <si>
    <t>3625</t>
  </si>
  <si>
    <t>3629</t>
  </si>
  <si>
    <t>3630</t>
  </si>
  <si>
    <t>3631</t>
  </si>
  <si>
    <t>3632</t>
  </si>
  <si>
    <t>3633</t>
  </si>
  <si>
    <t>3634</t>
  </si>
  <si>
    <t>3635</t>
  </si>
  <si>
    <t>3636</t>
  </si>
  <si>
    <t>3639</t>
  </si>
  <si>
    <t>3640</t>
  </si>
  <si>
    <t>3641</t>
  </si>
  <si>
    <t>3643</t>
  </si>
  <si>
    <t>3644</t>
  </si>
  <si>
    <t>3645</t>
  </si>
  <si>
    <t>3646</t>
  </si>
  <si>
    <t>3647</t>
  </si>
  <si>
    <t>3648</t>
  </si>
  <si>
    <t>3650</t>
  </si>
  <si>
    <t>3651</t>
  </si>
  <si>
    <t>3652</t>
  </si>
  <si>
    <t>3655</t>
  </si>
  <si>
    <t>3660</t>
  </si>
  <si>
    <t>3661</t>
  </si>
  <si>
    <t>3662</t>
  </si>
  <si>
    <t>3663</t>
  </si>
  <si>
    <t>3665</t>
  </si>
  <si>
    <t>3669</t>
  </si>
  <si>
    <t>3670</t>
  </si>
  <si>
    <t>3671</t>
  </si>
  <si>
    <t>3672</t>
  </si>
  <si>
    <t>3673</t>
  </si>
  <si>
    <t>3674</t>
  </si>
  <si>
    <t>3675</t>
  </si>
  <si>
    <t>3676</t>
  </si>
  <si>
    <t>3677</t>
  </si>
  <si>
    <t>3678</t>
  </si>
  <si>
    <t>3679</t>
  </si>
  <si>
    <t>3690</t>
  </si>
  <si>
    <t>3691</t>
  </si>
  <si>
    <t>3692</t>
  </si>
  <si>
    <t>3693</t>
  </si>
  <si>
    <t>3694</t>
  </si>
  <si>
    <t>3695</t>
  </si>
  <si>
    <t>3698</t>
  </si>
  <si>
    <t>3699</t>
  </si>
  <si>
    <t>3700</t>
  </si>
  <si>
    <t>3710</t>
  </si>
  <si>
    <t>3711</t>
  </si>
  <si>
    <t>3713</t>
  </si>
  <si>
    <t>3714</t>
  </si>
  <si>
    <t>3715</t>
  </si>
  <si>
    <t>3716</t>
  </si>
  <si>
    <t>3720</t>
  </si>
  <si>
    <t>3721</t>
  </si>
  <si>
    <t>3724</t>
  </si>
  <si>
    <t>3728</t>
  </si>
  <si>
    <t>3730</t>
  </si>
  <si>
    <t>3731</t>
  </si>
  <si>
    <t>3732</t>
  </si>
  <si>
    <t>3740</t>
  </si>
  <si>
    <t>3741</t>
  </si>
  <si>
    <t>3743</t>
  </si>
  <si>
    <t>3750</t>
  </si>
  <si>
    <t>3751</t>
  </si>
  <si>
    <t>3760</t>
  </si>
  <si>
    <t>3761</t>
  </si>
  <si>
    <t>3764</t>
  </si>
  <si>
    <t>3769</t>
  </si>
  <si>
    <t>3781</t>
  </si>
  <si>
    <t>3790</t>
  </si>
  <si>
    <t>3792</t>
  </si>
  <si>
    <t>3795</t>
  </si>
  <si>
    <t>3799</t>
  </si>
  <si>
    <t>3800</t>
  </si>
  <si>
    <t>3810</t>
  </si>
  <si>
    <t>3811</t>
  </si>
  <si>
    <t>3812</t>
  </si>
  <si>
    <t>3815</t>
  </si>
  <si>
    <t>3820</t>
  </si>
  <si>
    <t>3821</t>
  </si>
  <si>
    <t>3822</t>
  </si>
  <si>
    <t>3823</t>
  </si>
  <si>
    <t>3824</t>
  </si>
  <si>
    <t>3825</t>
  </si>
  <si>
    <t>3826</t>
  </si>
  <si>
    <t>3827</t>
  </si>
  <si>
    <t>3829</t>
  </si>
  <si>
    <t>3830</t>
  </si>
  <si>
    <t>3832</t>
  </si>
  <si>
    <t>3840</t>
  </si>
  <si>
    <t>3841</t>
  </si>
  <si>
    <t>3842</t>
  </si>
  <si>
    <t>3843</t>
  </si>
  <si>
    <t>3844</t>
  </si>
  <si>
    <t>3845</t>
  </si>
  <si>
    <t>3850</t>
  </si>
  <si>
    <t>3851</t>
  </si>
  <si>
    <t>3860</t>
  </si>
  <si>
    <t>3861</t>
  </si>
  <si>
    <t>3870</t>
  </si>
  <si>
    <t>3873</t>
  </si>
  <si>
    <t>3900</t>
  </si>
  <si>
    <t>3910</t>
  </si>
  <si>
    <t>3911</t>
  </si>
  <si>
    <t>3914</t>
  </si>
  <si>
    <t>3915</t>
  </si>
  <si>
    <t>3930</t>
  </si>
  <si>
    <t>3931</t>
  </si>
  <si>
    <t>3940</t>
  </si>
  <si>
    <t>3942</t>
  </si>
  <si>
    <t>3944</t>
  </si>
  <si>
    <t>3949</t>
  </si>
  <si>
    <t>3950</t>
  </si>
  <si>
    <t>3951</t>
  </si>
  <si>
    <t>3952</t>
  </si>
  <si>
    <t>3953</t>
  </si>
  <si>
    <t>3955</t>
  </si>
  <si>
    <t>3960</t>
  </si>
  <si>
    <t>3961</t>
  </si>
  <si>
    <t>3962</t>
  </si>
  <si>
    <t>3963</t>
  </si>
  <si>
    <t>3964</t>
  </si>
  <si>
    <t>3965</t>
  </si>
  <si>
    <t>3970</t>
  </si>
  <si>
    <t>3988</t>
  </si>
  <si>
    <t>3990</t>
  </si>
  <si>
    <t>3991</t>
  </si>
  <si>
    <t>3993</t>
  </si>
  <si>
    <t>3995</t>
  </si>
  <si>
    <t>3996</t>
  </si>
  <si>
    <t>3998</t>
  </si>
  <si>
    <t>3999</t>
  </si>
  <si>
    <t>4000</t>
  </si>
  <si>
    <t>4010</t>
  </si>
  <si>
    <t>4011</t>
  </si>
  <si>
    <t>4013</t>
  </si>
  <si>
    <t>4100</t>
  </si>
  <si>
    <t>4110</t>
  </si>
  <si>
    <t>4111</t>
  </si>
  <si>
    <t>4119</t>
  </si>
  <si>
    <t>4120</t>
  </si>
  <si>
    <t>4121</t>
  </si>
  <si>
    <t>4125</t>
  </si>
  <si>
    <t>4130</t>
  </si>
  <si>
    <t>4131</t>
  </si>
  <si>
    <t>4140</t>
  </si>
  <si>
    <t>4141</t>
  </si>
  <si>
    <t>4142</t>
  </si>
  <si>
    <t>4150</t>
  </si>
  <si>
    <t>4151</t>
  </si>
  <si>
    <t>4170</t>
  </si>
  <si>
    <t>4171</t>
  </si>
  <si>
    <t>4172</t>
  </si>
  <si>
    <t>4173</t>
  </si>
  <si>
    <t>4200</t>
  </si>
  <si>
    <t>4210</t>
  </si>
  <si>
    <t>4212</t>
  </si>
  <si>
    <t>4213</t>
  </si>
  <si>
    <t>4214</t>
  </si>
  <si>
    <t>4215</t>
  </si>
  <si>
    <t>4220</t>
  </si>
  <si>
    <t>4221</t>
  </si>
  <si>
    <t>4222</t>
  </si>
  <si>
    <t>4224</t>
  </si>
  <si>
    <t>4225</t>
  </si>
  <si>
    <t>4226</t>
  </si>
  <si>
    <t>4230</t>
  </si>
  <si>
    <t>4231</t>
  </si>
  <si>
    <t>4300</t>
  </si>
  <si>
    <t>4310</t>
  </si>
  <si>
    <t>4311</t>
  </si>
  <si>
    <t>4400</t>
  </si>
  <si>
    <t>4410</t>
  </si>
  <si>
    <t>4411</t>
  </si>
  <si>
    <t>4412</t>
  </si>
  <si>
    <t>4420</t>
  </si>
  <si>
    <t>4421</t>
  </si>
  <si>
    <t>4422</t>
  </si>
  <si>
    <t>4423</t>
  </si>
  <si>
    <t>4424</t>
  </si>
  <si>
    <t>4430</t>
  </si>
  <si>
    <t>4431</t>
  </si>
  <si>
    <t>4432</t>
  </si>
  <si>
    <t>4440</t>
  </si>
  <si>
    <t>4441</t>
  </si>
  <si>
    <t>4449</t>
  </si>
  <si>
    <t>4452</t>
  </si>
  <si>
    <t>4453</t>
  </si>
  <si>
    <t>4454</t>
  </si>
  <si>
    <t>4459</t>
  </si>
  <si>
    <t>4460</t>
  </si>
  <si>
    <t>4463</t>
  </si>
  <si>
    <t>4464</t>
  </si>
  <si>
    <t>4469</t>
  </si>
  <si>
    <t>4480</t>
  </si>
  <si>
    <t>4481</t>
  </si>
  <si>
    <t>4482</t>
  </si>
  <si>
    <t>4489</t>
  </si>
  <si>
    <t>4490</t>
  </si>
  <si>
    <t>4491</t>
  </si>
  <si>
    <t>4492</t>
  </si>
  <si>
    <t>4493</t>
  </si>
  <si>
    <t>4499</t>
  </si>
  <si>
    <t>4500</t>
  </si>
  <si>
    <t>4510</t>
  </si>
  <si>
    <t>4511</t>
  </si>
  <si>
    <t>4512</t>
  </si>
  <si>
    <t>4513</t>
  </si>
  <si>
    <t>4520</t>
  </si>
  <si>
    <t>4521</t>
  </si>
  <si>
    <t>4522</t>
  </si>
  <si>
    <t>4551</t>
  </si>
  <si>
    <t>4580</t>
  </si>
  <si>
    <t>4581</t>
  </si>
  <si>
    <t>4582</t>
  </si>
  <si>
    <t>4583</t>
  </si>
  <si>
    <t>4600</t>
  </si>
  <si>
    <t>4610</t>
  </si>
  <si>
    <t>4612</t>
  </si>
  <si>
    <t>4613</t>
  </si>
  <si>
    <t>4619</t>
  </si>
  <si>
    <t>4700</t>
  </si>
  <si>
    <t>4710</t>
  </si>
  <si>
    <t>4712</t>
  </si>
  <si>
    <t>4720</t>
  </si>
  <si>
    <t>4722</t>
  </si>
  <si>
    <t>4723</t>
  </si>
  <si>
    <t>4724</t>
  </si>
  <si>
    <t>4725</t>
  </si>
  <si>
    <t>4729</t>
  </si>
  <si>
    <t>4730</t>
  </si>
  <si>
    <t>4731</t>
  </si>
  <si>
    <t>4740</t>
  </si>
  <si>
    <t>4741</t>
  </si>
  <si>
    <t>4742</t>
  </si>
  <si>
    <t>4743</t>
  </si>
  <si>
    <t>4780</t>
  </si>
  <si>
    <t>4782</t>
  </si>
  <si>
    <t>4783</t>
  </si>
  <si>
    <t>4784</t>
  </si>
  <si>
    <t>4785</t>
  </si>
  <si>
    <t>4789</t>
  </si>
  <si>
    <t>4800</t>
  </si>
  <si>
    <t>4810</t>
  </si>
  <si>
    <t>4811</t>
  </si>
  <si>
    <t>4812</t>
  </si>
  <si>
    <t>4813</t>
  </si>
  <si>
    <t>4820</t>
  </si>
  <si>
    <t>4821</t>
  </si>
  <si>
    <t>4822</t>
  </si>
  <si>
    <t>4825</t>
  </si>
  <si>
    <t>4830</t>
  </si>
  <si>
    <t>4832</t>
  </si>
  <si>
    <t>4833</t>
  </si>
  <si>
    <t>4840</t>
  </si>
  <si>
    <t>4841</t>
  </si>
  <si>
    <t>4890</t>
  </si>
  <si>
    <t>4899</t>
  </si>
  <si>
    <t>4900</t>
  </si>
  <si>
    <t>4910</t>
  </si>
  <si>
    <t>4911</t>
  </si>
  <si>
    <t>4920</t>
  </si>
  <si>
    <t>4922</t>
  </si>
  <si>
    <t>4923</t>
  </si>
  <si>
    <t>4924</t>
  </si>
  <si>
    <t>4925</t>
  </si>
  <si>
    <t>4930</t>
  </si>
  <si>
    <t>4931</t>
  </si>
  <si>
    <t>4932</t>
  </si>
  <si>
    <t>4939</t>
  </si>
  <si>
    <t>4940</t>
  </si>
  <si>
    <t>4941</t>
  </si>
  <si>
    <t>4950</t>
  </si>
  <si>
    <t>4952</t>
  </si>
  <si>
    <t>4953</t>
  </si>
  <si>
    <t>4955</t>
  </si>
  <si>
    <t>4959</t>
  </si>
  <si>
    <t>4960</t>
  </si>
  <si>
    <t>4961</t>
  </si>
  <si>
    <t>4970</t>
  </si>
  <si>
    <t>4971</t>
  </si>
  <si>
    <t>4990</t>
  </si>
  <si>
    <t>5000</t>
  </si>
  <si>
    <t>5008</t>
  </si>
  <si>
    <t>5010</t>
  </si>
  <si>
    <t>5012</t>
  </si>
  <si>
    <t>5013</t>
  </si>
  <si>
    <t>5014</t>
  </si>
  <si>
    <t>5015</t>
  </si>
  <si>
    <t>5020</t>
  </si>
  <si>
    <t>5021</t>
  </si>
  <si>
    <t>5023</t>
  </si>
  <si>
    <t>5030</t>
  </si>
  <si>
    <t>5031</t>
  </si>
  <si>
    <t>5032</t>
  </si>
  <si>
    <t>5033</t>
  </si>
  <si>
    <t>5039</t>
  </si>
  <si>
    <t>5040</t>
  </si>
  <si>
    <t>5041</t>
  </si>
  <si>
    <t>5042</t>
  </si>
  <si>
    <t>5043</t>
  </si>
  <si>
    <t>5044</t>
  </si>
  <si>
    <t>5045</t>
  </si>
  <si>
    <t>5046</t>
  </si>
  <si>
    <t>5047</t>
  </si>
  <si>
    <t>5048</t>
  </si>
  <si>
    <t>5049</t>
  </si>
  <si>
    <t>5050</t>
  </si>
  <si>
    <t>5051</t>
  </si>
  <si>
    <t>5052</t>
  </si>
  <si>
    <t>5054</t>
  </si>
  <si>
    <t>5060</t>
  </si>
  <si>
    <t>5063</t>
  </si>
  <si>
    <t>5064</t>
  </si>
  <si>
    <t>5065</t>
  </si>
  <si>
    <t>5070</t>
  </si>
  <si>
    <t>5072</t>
  </si>
  <si>
    <t>5074</t>
  </si>
  <si>
    <t>5075</t>
  </si>
  <si>
    <t>5078</t>
  </si>
  <si>
    <t>5080</t>
  </si>
  <si>
    <t>5081</t>
  </si>
  <si>
    <t>5082</t>
  </si>
  <si>
    <t>5083</t>
  </si>
  <si>
    <t>5084</t>
  </si>
  <si>
    <t>5085</t>
  </si>
  <si>
    <t>5086</t>
  </si>
  <si>
    <t>5087</t>
  </si>
  <si>
    <t>5088</t>
  </si>
  <si>
    <t>5090</t>
  </si>
  <si>
    <t>5091</t>
  </si>
  <si>
    <t>5092</t>
  </si>
  <si>
    <t>5093</t>
  </si>
  <si>
    <t>5094</t>
  </si>
  <si>
    <t>5098</t>
  </si>
  <si>
    <t>5099</t>
  </si>
  <si>
    <t>5100</t>
  </si>
  <si>
    <t>5110</t>
  </si>
  <si>
    <t>5111</t>
  </si>
  <si>
    <t>5112</t>
  </si>
  <si>
    <t>5113</t>
  </si>
  <si>
    <t>5120</t>
  </si>
  <si>
    <t>5122</t>
  </si>
  <si>
    <t>5129</t>
  </si>
  <si>
    <t>5130</t>
  </si>
  <si>
    <t>5131</t>
  </si>
  <si>
    <t>5133</t>
  </si>
  <si>
    <t>5134</t>
  </si>
  <si>
    <t>5136</t>
  </si>
  <si>
    <t>5137</t>
  </si>
  <si>
    <t>5139</t>
  </si>
  <si>
    <t>5140</t>
  </si>
  <si>
    <t>5141</t>
  </si>
  <si>
    <t>5142</t>
  </si>
  <si>
    <t>5143</t>
  </si>
  <si>
    <t>5144</t>
  </si>
  <si>
    <t>5145</t>
  </si>
  <si>
    <t>5146</t>
  </si>
  <si>
    <t>5147</t>
  </si>
  <si>
    <t>5148</t>
  </si>
  <si>
    <t>5149</t>
  </si>
  <si>
    <t>5150</t>
  </si>
  <si>
    <t>5152</t>
  </si>
  <si>
    <t>5153</t>
  </si>
  <si>
    <t>5154</t>
  </si>
  <si>
    <t>5159</t>
  </si>
  <si>
    <t>5160</t>
  </si>
  <si>
    <t>5161</t>
  </si>
  <si>
    <t>5162</t>
  </si>
  <si>
    <t>5169</t>
  </si>
  <si>
    <t>5170</t>
  </si>
  <si>
    <t>5171</t>
  </si>
  <si>
    <t>5172</t>
  </si>
  <si>
    <t>5180</t>
  </si>
  <si>
    <t>5181</t>
  </si>
  <si>
    <t>5182</t>
  </si>
  <si>
    <t>5190</t>
  </si>
  <si>
    <t>5191</t>
  </si>
  <si>
    <t>5192</t>
  </si>
  <si>
    <t>5193</t>
  </si>
  <si>
    <t>5194</t>
  </si>
  <si>
    <t>5198</t>
  </si>
  <si>
    <t>5199</t>
  </si>
  <si>
    <t>5200</t>
  </si>
  <si>
    <t>5210</t>
  </si>
  <si>
    <t>5211</t>
  </si>
  <si>
    <t>5230</t>
  </si>
  <si>
    <t>5231</t>
  </si>
  <si>
    <t>5250</t>
  </si>
  <si>
    <t>5251</t>
  </si>
  <si>
    <t>5260</t>
  </si>
  <si>
    <t>5261</t>
  </si>
  <si>
    <t>5270</t>
  </si>
  <si>
    <t>5271</t>
  </si>
  <si>
    <t>5300</t>
  </si>
  <si>
    <t>5310</t>
  </si>
  <si>
    <t>5311</t>
  </si>
  <si>
    <t>5330</t>
  </si>
  <si>
    <t>5331</t>
  </si>
  <si>
    <t>5390</t>
  </si>
  <si>
    <t>5399</t>
  </si>
  <si>
    <t>5400</t>
  </si>
  <si>
    <t>5410</t>
  </si>
  <si>
    <t>5411</t>
  </si>
  <si>
    <t>5416</t>
  </si>
  <si>
    <t>5420</t>
  </si>
  <si>
    <t>5421</t>
  </si>
  <si>
    <t>5422</t>
  </si>
  <si>
    <t>5423</t>
  </si>
  <si>
    <t>5430</t>
  </si>
  <si>
    <t>5431</t>
  </si>
  <si>
    <t>5440</t>
  </si>
  <si>
    <t>5441</t>
  </si>
  <si>
    <t>5450</t>
  </si>
  <si>
    <t>5451</t>
  </si>
  <si>
    <t>5460</t>
  </si>
  <si>
    <t>5461</t>
  </si>
  <si>
    <t>5462</t>
  </si>
  <si>
    <t>5463</t>
  </si>
  <si>
    <t>5490</t>
  </si>
  <si>
    <t>5499</t>
  </si>
  <si>
    <t>5500</t>
  </si>
  <si>
    <t>5510</t>
  </si>
  <si>
    <t>5511</t>
  </si>
  <si>
    <t>5520</t>
  </si>
  <si>
    <t>5521</t>
  </si>
  <si>
    <t>5530</t>
  </si>
  <si>
    <t>5531</t>
  </si>
  <si>
    <t>5540</t>
  </si>
  <si>
    <t>5541</t>
  </si>
  <si>
    <t>5550</t>
  </si>
  <si>
    <t>5551</t>
  </si>
  <si>
    <t>5560</t>
  </si>
  <si>
    <t>5561</t>
  </si>
  <si>
    <t>5570</t>
  </si>
  <si>
    <t>5571</t>
  </si>
  <si>
    <t>5590</t>
  </si>
  <si>
    <t>5599</t>
  </si>
  <si>
    <t>5600</t>
  </si>
  <si>
    <t>5610</t>
  </si>
  <si>
    <t>5611</t>
  </si>
  <si>
    <t>5620</t>
  </si>
  <si>
    <t>5621</t>
  </si>
  <si>
    <t>5630</t>
  </si>
  <si>
    <t>5631</t>
  </si>
  <si>
    <t>5632</t>
  </si>
  <si>
    <t>5640</t>
  </si>
  <si>
    <t>5641</t>
  </si>
  <si>
    <t>5650</t>
  </si>
  <si>
    <t>5651</t>
  </si>
  <si>
    <t>5660</t>
  </si>
  <si>
    <t>5661</t>
  </si>
  <si>
    <t>5680</t>
  </si>
  <si>
    <t>5681</t>
  </si>
  <si>
    <t>5690</t>
  </si>
  <si>
    <t>5699</t>
  </si>
  <si>
    <t>5700</t>
  </si>
  <si>
    <t>5710</t>
  </si>
  <si>
    <t>5712</t>
  </si>
  <si>
    <t>5713</t>
  </si>
  <si>
    <t>5714</t>
  </si>
  <si>
    <t>5719</t>
  </si>
  <si>
    <t>5720</t>
  </si>
  <si>
    <t>5721</t>
  </si>
  <si>
    <t>5722</t>
  </si>
  <si>
    <t>5730</t>
  </si>
  <si>
    <t>5731</t>
  </si>
  <si>
    <t>5732</t>
  </si>
  <si>
    <t>5733</t>
  </si>
  <si>
    <t>5734</t>
  </si>
  <si>
    <t>5735</t>
  </si>
  <si>
    <t>5736</t>
  </si>
  <si>
    <t>5800</t>
  </si>
  <si>
    <t>5810</t>
  </si>
  <si>
    <t>5812</t>
  </si>
  <si>
    <t>5813</t>
  </si>
  <si>
    <t>5891</t>
  </si>
  <si>
    <t>5900</t>
  </si>
  <si>
    <t>5910</t>
  </si>
  <si>
    <t>5912</t>
  </si>
  <si>
    <t>5917</t>
  </si>
  <si>
    <t>5920</t>
  </si>
  <si>
    <t>5921</t>
  </si>
  <si>
    <t>5930</t>
  </si>
  <si>
    <t>5931</t>
  </si>
  <si>
    <t>5932</t>
  </si>
  <si>
    <t>5940</t>
  </si>
  <si>
    <t>5941</t>
  </si>
  <si>
    <t>5942</t>
  </si>
  <si>
    <t>5943</t>
  </si>
  <si>
    <t>5944</t>
  </si>
  <si>
    <t>5945</t>
  </si>
  <si>
    <t>5946</t>
  </si>
  <si>
    <t>5947</t>
  </si>
  <si>
    <t>5948</t>
  </si>
  <si>
    <t>5949</t>
  </si>
  <si>
    <t>5960</t>
  </si>
  <si>
    <t>5961</t>
  </si>
  <si>
    <t>5962</t>
  </si>
  <si>
    <t>5963</t>
  </si>
  <si>
    <t>5980</t>
  </si>
  <si>
    <t>5982</t>
  </si>
  <si>
    <t>5983</t>
  </si>
  <si>
    <t>5984</t>
  </si>
  <si>
    <t>5989</t>
  </si>
  <si>
    <t>5990</t>
  </si>
  <si>
    <t>5992</t>
  </si>
  <si>
    <t>5993</t>
  </si>
  <si>
    <t>5994</t>
  </si>
  <si>
    <t>5995</t>
  </si>
  <si>
    <t>5999</t>
  </si>
  <si>
    <t>6000</t>
  </si>
  <si>
    <t>6010</t>
  </si>
  <si>
    <t>6011</t>
  </si>
  <si>
    <t>6019</t>
  </si>
  <si>
    <t>6020</t>
  </si>
  <si>
    <t>6021</t>
  </si>
  <si>
    <t>6022</t>
  </si>
  <si>
    <t>6023</t>
  </si>
  <si>
    <t>6024</t>
  </si>
  <si>
    <t>6025</t>
  </si>
  <si>
    <t>6026</t>
  </si>
  <si>
    <t>6027</t>
  </si>
  <si>
    <t>6029</t>
  </si>
  <si>
    <t>6030</t>
  </si>
  <si>
    <t>6032</t>
  </si>
  <si>
    <t>6033</t>
  </si>
  <si>
    <t>6034</t>
  </si>
  <si>
    <t>6035</t>
  </si>
  <si>
    <t>6036</t>
  </si>
  <si>
    <t>6039</t>
  </si>
  <si>
    <t>6040</t>
  </si>
  <si>
    <t>6042</t>
  </si>
  <si>
    <t>6044</t>
  </si>
  <si>
    <t>6052</t>
  </si>
  <si>
    <t>6055</t>
  </si>
  <si>
    <t>6056</t>
  </si>
  <si>
    <t>6059</t>
  </si>
  <si>
    <t>6060</t>
  </si>
  <si>
    <t>6061</t>
  </si>
  <si>
    <t>6062</t>
  </si>
  <si>
    <t>6080</t>
  </si>
  <si>
    <t>6081</t>
  </si>
  <si>
    <t>6082</t>
  </si>
  <si>
    <t>6090</t>
  </si>
  <si>
    <t>6091</t>
  </si>
  <si>
    <t>6099</t>
  </si>
  <si>
    <t>6100</t>
  </si>
  <si>
    <t>6110</t>
  </si>
  <si>
    <t>6111</t>
  </si>
  <si>
    <t>6112</t>
  </si>
  <si>
    <t>6120</t>
  </si>
  <si>
    <t>6122</t>
  </si>
  <si>
    <t>6123</t>
  </si>
  <si>
    <t>6124</t>
  </si>
  <si>
    <t>6125</t>
  </si>
  <si>
    <t>6131</t>
  </si>
  <si>
    <t>6140</t>
  </si>
  <si>
    <t>6141</t>
  </si>
  <si>
    <t>6142</t>
  </si>
  <si>
    <t>6143</t>
  </si>
  <si>
    <t>6144</t>
  </si>
  <si>
    <t>6145</t>
  </si>
  <si>
    <t>6146</t>
  </si>
  <si>
    <t>6149</t>
  </si>
  <si>
    <t>6150</t>
  </si>
  <si>
    <t>6153</t>
  </si>
  <si>
    <t>6159</t>
  </si>
  <si>
    <t>6160</t>
  </si>
  <si>
    <t>6162</t>
  </si>
  <si>
    <t>6163</t>
  </si>
  <si>
    <t>6172</t>
  </si>
  <si>
    <t>6199</t>
  </si>
  <si>
    <t>6200</t>
  </si>
  <si>
    <t>6210</t>
  </si>
  <si>
    <t>6211</t>
  </si>
  <si>
    <t>6218</t>
  </si>
  <si>
    <t>6220</t>
  </si>
  <si>
    <t>6221</t>
  </si>
  <si>
    <t>6230</t>
  </si>
  <si>
    <t>6231</t>
  </si>
  <si>
    <t>6280</t>
  </si>
  <si>
    <t>6281</t>
  </si>
  <si>
    <t>6282</t>
  </si>
  <si>
    <t>6289</t>
  </si>
  <si>
    <t>6300</t>
  </si>
  <si>
    <t>6310</t>
  </si>
  <si>
    <t>6311</t>
  </si>
  <si>
    <t>6320</t>
  </si>
  <si>
    <t>6321</t>
  </si>
  <si>
    <t>6324</t>
  </si>
  <si>
    <t>6330</t>
  </si>
  <si>
    <t>6331</t>
  </si>
  <si>
    <t>6350</t>
  </si>
  <si>
    <t>6351</t>
  </si>
  <si>
    <t>6360</t>
  </si>
  <si>
    <t>6361</t>
  </si>
  <si>
    <t>6370</t>
  </si>
  <si>
    <t>6371</t>
  </si>
  <si>
    <t>6390</t>
  </si>
  <si>
    <t>6399</t>
  </si>
  <si>
    <t>6400</t>
  </si>
  <si>
    <t>6410</t>
  </si>
  <si>
    <t>6411</t>
  </si>
  <si>
    <t>6500</t>
  </si>
  <si>
    <t>6510</t>
  </si>
  <si>
    <t>6511</t>
  </si>
  <si>
    <t>6512</t>
  </si>
  <si>
    <t>6513</t>
  </si>
  <si>
    <t>6514</t>
  </si>
  <si>
    <t>6515</t>
  </si>
  <si>
    <t>6517</t>
  </si>
  <si>
    <t>6519</t>
  </si>
  <si>
    <t>6530</t>
  </si>
  <si>
    <t>6531</t>
  </si>
  <si>
    <t>6540</t>
  </si>
  <si>
    <t>6541</t>
  </si>
  <si>
    <t>6550</t>
  </si>
  <si>
    <t>6552</t>
  </si>
  <si>
    <t>6553</t>
  </si>
  <si>
    <t>6611</t>
  </si>
  <si>
    <t>6619</t>
  </si>
  <si>
    <t>6700</t>
  </si>
  <si>
    <t>6710</t>
  </si>
  <si>
    <t>6711</t>
  </si>
  <si>
    <t>6712</t>
  </si>
  <si>
    <t>6719</t>
  </si>
  <si>
    <t>6720</t>
  </si>
  <si>
    <t>6722</t>
  </si>
  <si>
    <t>6723</t>
  </si>
  <si>
    <t>6724</t>
  </si>
  <si>
    <t>6726</t>
  </si>
  <si>
    <t>6730</t>
  </si>
  <si>
    <t>6732</t>
  </si>
  <si>
    <t>6733</t>
  </si>
  <si>
    <t>6743</t>
  </si>
  <si>
    <t>6744</t>
  </si>
  <si>
    <t>6749</t>
  </si>
  <si>
    <t>6790</t>
  </si>
  <si>
    <t>6792</t>
  </si>
  <si>
    <t>6793</t>
  </si>
  <si>
    <t>6794</t>
  </si>
  <si>
    <t>6798</t>
  </si>
  <si>
    <t>6799</t>
  </si>
  <si>
    <t>7000</t>
  </si>
  <si>
    <t>7010</t>
  </si>
  <si>
    <t>7011</t>
  </si>
  <si>
    <t>7020</t>
  </si>
  <si>
    <t>7021</t>
  </si>
  <si>
    <t>7030</t>
  </si>
  <si>
    <t>7032</t>
  </si>
  <si>
    <t>7033</t>
  </si>
  <si>
    <t>7040</t>
  </si>
  <si>
    <t>7041</t>
  </si>
  <si>
    <t>7110</t>
  </si>
  <si>
    <t>7139</t>
  </si>
  <si>
    <t>7172</t>
  </si>
  <si>
    <t>7200</t>
  </si>
  <si>
    <t>7210</t>
  </si>
  <si>
    <t>7211</t>
  </si>
  <si>
    <t>7212</t>
  </si>
  <si>
    <t>7213</t>
  </si>
  <si>
    <t>7214</t>
  </si>
  <si>
    <t>7215</t>
  </si>
  <si>
    <t>7216</t>
  </si>
  <si>
    <t>7217</t>
  </si>
  <si>
    <t>7218</t>
  </si>
  <si>
    <t>7219</t>
  </si>
  <si>
    <t>7220</t>
  </si>
  <si>
    <t>7221</t>
  </si>
  <si>
    <t>7230</t>
  </si>
  <si>
    <t>7231</t>
  </si>
  <si>
    <t>7240</t>
  </si>
  <si>
    <t>7241</t>
  </si>
  <si>
    <t>7250</t>
  </si>
  <si>
    <t>7251</t>
  </si>
  <si>
    <t>7260</t>
  </si>
  <si>
    <t>7261</t>
  </si>
  <si>
    <t>7289</t>
  </si>
  <si>
    <t>7290</t>
  </si>
  <si>
    <t>7291</t>
  </si>
  <si>
    <t>7299</t>
  </si>
  <si>
    <t>7300</t>
  </si>
  <si>
    <t>7310</t>
  </si>
  <si>
    <t>7311</t>
  </si>
  <si>
    <t>7312</t>
  </si>
  <si>
    <t>7313</t>
  </si>
  <si>
    <t>7319</t>
  </si>
  <si>
    <t>7320</t>
  </si>
  <si>
    <t>7321</t>
  </si>
  <si>
    <t>7322</t>
  </si>
  <si>
    <t>7323</t>
  </si>
  <si>
    <t>7330</t>
  </si>
  <si>
    <t>7331</t>
  </si>
  <si>
    <t>7332</t>
  </si>
  <si>
    <t>7333</t>
  </si>
  <si>
    <t>7334</t>
  </si>
  <si>
    <t>7335</t>
  </si>
  <si>
    <t>7336</t>
  </si>
  <si>
    <t>7338</t>
  </si>
  <si>
    <t>7339</t>
  </si>
  <si>
    <t>7340</t>
  </si>
  <si>
    <t>7341</t>
  </si>
  <si>
    <t>7342</t>
  </si>
  <si>
    <t>7349</t>
  </si>
  <si>
    <t>7350</t>
  </si>
  <si>
    <t>7351</t>
  </si>
  <si>
    <t>7352</t>
  </si>
  <si>
    <t>7353</t>
  </si>
  <si>
    <t>7359</t>
  </si>
  <si>
    <t>7360</t>
  </si>
  <si>
    <t>7361</t>
  </si>
  <si>
    <t>7362</t>
  </si>
  <si>
    <t>7363</t>
  </si>
  <si>
    <t>7369</t>
  </si>
  <si>
    <t>7370</t>
  </si>
  <si>
    <t>7371</t>
  </si>
  <si>
    <t>7372</t>
  </si>
  <si>
    <t>7373</t>
  </si>
  <si>
    <t>7374</t>
  </si>
  <si>
    <t>7375</t>
  </si>
  <si>
    <t>7376</t>
  </si>
  <si>
    <t>7377</t>
  </si>
  <si>
    <t>7378</t>
  </si>
  <si>
    <t>7379</t>
  </si>
  <si>
    <t>7380</t>
  </si>
  <si>
    <t>7381</t>
  </si>
  <si>
    <t>7382</t>
  </si>
  <si>
    <t>7383</t>
  </si>
  <si>
    <t>7384</t>
  </si>
  <si>
    <t>7389</t>
  </si>
  <si>
    <t>7390</t>
  </si>
  <si>
    <t>7391</t>
  </si>
  <si>
    <t>7392</t>
  </si>
  <si>
    <t>7393</t>
  </si>
  <si>
    <t>7394</t>
  </si>
  <si>
    <t>7395</t>
  </si>
  <si>
    <t>7396</t>
  </si>
  <si>
    <t>7397</t>
  </si>
  <si>
    <t>7398</t>
  </si>
  <si>
    <t>7399</t>
  </si>
  <si>
    <t>7500</t>
  </si>
  <si>
    <t>7510</t>
  </si>
  <si>
    <t>7512</t>
  </si>
  <si>
    <t>7513</t>
  </si>
  <si>
    <t>7514</t>
  </si>
  <si>
    <t>7515</t>
  </si>
  <si>
    <t>7519</t>
  </si>
  <si>
    <t>7520</t>
  </si>
  <si>
    <t>7521</t>
  </si>
  <si>
    <t>7523</t>
  </si>
  <si>
    <t>7525</t>
  </si>
  <si>
    <t>7530</t>
  </si>
  <si>
    <t>7531</t>
  </si>
  <si>
    <t>7532</t>
  </si>
  <si>
    <t>7533</t>
  </si>
  <si>
    <t>7534</t>
  </si>
  <si>
    <t>7535</t>
  </si>
  <si>
    <t>7536</t>
  </si>
  <si>
    <t>7537</t>
  </si>
  <si>
    <t>7538</t>
  </si>
  <si>
    <t>7539</t>
  </si>
  <si>
    <t>7540</t>
  </si>
  <si>
    <t>7541</t>
  </si>
  <si>
    <t>7542</t>
  </si>
  <si>
    <t>7549</t>
  </si>
  <si>
    <t>7600</t>
  </si>
  <si>
    <t>7620</t>
  </si>
  <si>
    <t>7622</t>
  </si>
  <si>
    <t>7623</t>
  </si>
  <si>
    <t>7629</t>
  </si>
  <si>
    <t>7630</t>
  </si>
  <si>
    <t>7631</t>
  </si>
  <si>
    <t>7640</t>
  </si>
  <si>
    <t>7641</t>
  </si>
  <si>
    <t>7690</t>
  </si>
  <si>
    <t>7692</t>
  </si>
  <si>
    <t>7694</t>
  </si>
  <si>
    <t>7698</t>
  </si>
  <si>
    <t>7699</t>
  </si>
  <si>
    <t>7800</t>
  </si>
  <si>
    <t>7810</t>
  </si>
  <si>
    <t>7812</t>
  </si>
  <si>
    <t>7813</t>
  </si>
  <si>
    <t>7814</t>
  </si>
  <si>
    <t>7819</t>
  </si>
  <si>
    <t>7820</t>
  </si>
  <si>
    <t>7822</t>
  </si>
  <si>
    <t>7823</t>
  </si>
  <si>
    <t>7824</t>
  </si>
  <si>
    <t>7829</t>
  </si>
  <si>
    <t>7830</t>
  </si>
  <si>
    <t>7832</t>
  </si>
  <si>
    <t>7833</t>
  </si>
  <si>
    <t>7840</t>
  </si>
  <si>
    <t>7841</t>
  </si>
  <si>
    <t>7872</t>
  </si>
  <si>
    <t>7900</t>
  </si>
  <si>
    <t>7910</t>
  </si>
  <si>
    <t>7911</t>
  </si>
  <si>
    <t>7920</t>
  </si>
  <si>
    <t>7922</t>
  </si>
  <si>
    <t>7929</t>
  </si>
  <si>
    <t>7930</t>
  </si>
  <si>
    <t>7932</t>
  </si>
  <si>
    <t>7933</t>
  </si>
  <si>
    <t>7940</t>
  </si>
  <si>
    <t>7941</t>
  </si>
  <si>
    <t>7948</t>
  </si>
  <si>
    <t>7953</t>
  </si>
  <si>
    <t>7984</t>
  </si>
  <si>
    <t>7990</t>
  </si>
  <si>
    <t>7991</t>
  </si>
  <si>
    <t>7992</t>
  </si>
  <si>
    <t>7993</t>
  </si>
  <si>
    <t>7996</t>
  </si>
  <si>
    <t>7997</t>
  </si>
  <si>
    <t>7999</t>
  </si>
  <si>
    <t>8000</t>
  </si>
  <si>
    <t>8009</t>
  </si>
  <si>
    <t>8010</t>
  </si>
  <si>
    <t>8011</t>
  </si>
  <si>
    <t>8020</t>
  </si>
  <si>
    <t>8021</t>
  </si>
  <si>
    <t>8030</t>
  </si>
  <si>
    <t>8031</t>
  </si>
  <si>
    <t>8040</t>
  </si>
  <si>
    <t>8041</t>
  </si>
  <si>
    <t>8042</t>
  </si>
  <si>
    <t>8043</t>
  </si>
  <si>
    <t>8049</t>
  </si>
  <si>
    <t>8050</t>
  </si>
  <si>
    <t>8051</t>
  </si>
  <si>
    <t>8052</t>
  </si>
  <si>
    <t>8059</t>
  </si>
  <si>
    <t>8060</t>
  </si>
  <si>
    <t>8062</t>
  </si>
  <si>
    <t>8063</t>
  </si>
  <si>
    <t>8069</t>
  </si>
  <si>
    <t>8070</t>
  </si>
  <si>
    <t>8071</t>
  </si>
  <si>
    <t>8072</t>
  </si>
  <si>
    <t>8080</t>
  </si>
  <si>
    <t>8081</t>
  </si>
  <si>
    <t>8082</t>
  </si>
  <si>
    <t>8090</t>
  </si>
  <si>
    <t>8091</t>
  </si>
  <si>
    <t>8092</t>
  </si>
  <si>
    <t>8093</t>
  </si>
  <si>
    <t>8099</t>
  </si>
  <si>
    <t>8100</t>
  </si>
  <si>
    <t>8110</t>
  </si>
  <si>
    <t>8111</t>
  </si>
  <si>
    <t>8200</t>
  </si>
  <si>
    <t>8210</t>
  </si>
  <si>
    <t>8211</t>
  </si>
  <si>
    <t>8220</t>
  </si>
  <si>
    <t>8221</t>
  </si>
  <si>
    <t>8222</t>
  </si>
  <si>
    <t>8229</t>
  </si>
  <si>
    <t>8230</t>
  </si>
  <si>
    <t>8231</t>
  </si>
  <si>
    <t>8240</t>
  </si>
  <si>
    <t>8241</t>
  </si>
  <si>
    <t>8243</t>
  </si>
  <si>
    <t>8244</t>
  </si>
  <si>
    <t>8249</t>
  </si>
  <si>
    <t>8290</t>
  </si>
  <si>
    <t>8299</t>
  </si>
  <si>
    <t>8300</t>
  </si>
  <si>
    <t>8317</t>
  </si>
  <si>
    <t>8320</t>
  </si>
  <si>
    <t>8321</t>
  </si>
  <si>
    <t>8322</t>
  </si>
  <si>
    <t>8330</t>
  </si>
  <si>
    <t>8331</t>
  </si>
  <si>
    <t>8350</t>
  </si>
  <si>
    <t>8351</t>
  </si>
  <si>
    <t>8360</t>
  </si>
  <si>
    <t>8361</t>
  </si>
  <si>
    <t>8390</t>
  </si>
  <si>
    <t>8399</t>
  </si>
  <si>
    <t>8400</t>
  </si>
  <si>
    <t>8410</t>
  </si>
  <si>
    <t>8411</t>
  </si>
  <si>
    <t>8412</t>
  </si>
  <si>
    <t>8420</t>
  </si>
  <si>
    <t>8421</t>
  </si>
  <si>
    <t>8422</t>
  </si>
  <si>
    <t>8600</t>
  </si>
  <si>
    <t>8610</t>
  </si>
  <si>
    <t>8611</t>
  </si>
  <si>
    <t>8620</t>
  </si>
  <si>
    <t>8621</t>
  </si>
  <si>
    <t>8630</t>
  </si>
  <si>
    <t>8631</t>
  </si>
  <si>
    <t>8640</t>
  </si>
  <si>
    <t>8641</t>
  </si>
  <si>
    <t>8650</t>
  </si>
  <si>
    <t>8651</t>
  </si>
  <si>
    <t>8660</t>
  </si>
  <si>
    <t>8661</t>
  </si>
  <si>
    <t>8690</t>
  </si>
  <si>
    <t>8699</t>
  </si>
  <si>
    <t>8700</t>
  </si>
  <si>
    <t>8710</t>
  </si>
  <si>
    <t>8711</t>
  </si>
  <si>
    <t>8712</t>
  </si>
  <si>
    <t>8713</t>
  </si>
  <si>
    <t>8720</t>
  </si>
  <si>
    <t>8721</t>
  </si>
  <si>
    <t>8730</t>
  </si>
  <si>
    <t>8731</t>
  </si>
  <si>
    <t>8732</t>
  </si>
  <si>
    <t>8733</t>
  </si>
  <si>
    <t>8734</t>
  </si>
  <si>
    <t>8740</t>
  </si>
  <si>
    <t>8741</t>
  </si>
  <si>
    <t>8742</t>
  </si>
  <si>
    <t>8743</t>
  </si>
  <si>
    <t>8744</t>
  </si>
  <si>
    <t>8748</t>
  </si>
  <si>
    <t>8784</t>
  </si>
  <si>
    <t>8800</t>
  </si>
  <si>
    <t>8810</t>
  </si>
  <si>
    <t>8811</t>
  </si>
  <si>
    <t>8900</t>
  </si>
  <si>
    <t>8910</t>
  </si>
  <si>
    <t>8911</t>
  </si>
  <si>
    <t>8922</t>
  </si>
  <si>
    <t>8930</t>
  </si>
  <si>
    <t>8931</t>
  </si>
  <si>
    <t>8970</t>
  </si>
  <si>
    <t>8980</t>
  </si>
  <si>
    <t>8990</t>
  </si>
  <si>
    <t>8999</t>
  </si>
  <si>
    <t>9100</t>
  </si>
  <si>
    <t>9110</t>
  </si>
  <si>
    <t>9111</t>
  </si>
  <si>
    <t>9120</t>
  </si>
  <si>
    <t>9121</t>
  </si>
  <si>
    <t>9130</t>
  </si>
  <si>
    <t>9131</t>
  </si>
  <si>
    <t>9190</t>
  </si>
  <si>
    <t>9199</t>
  </si>
  <si>
    <t>9200</t>
  </si>
  <si>
    <t>9210</t>
  </si>
  <si>
    <t>9211</t>
  </si>
  <si>
    <t>9220</t>
  </si>
  <si>
    <t>9221</t>
  </si>
  <si>
    <t>9222</t>
  </si>
  <si>
    <t>9223</t>
  </si>
  <si>
    <t>9224</t>
  </si>
  <si>
    <t>9229</t>
  </si>
  <si>
    <t>9290</t>
  </si>
  <si>
    <t>9300</t>
  </si>
  <si>
    <t>9310</t>
  </si>
  <si>
    <t>9311</t>
  </si>
  <si>
    <t>9390</t>
  </si>
  <si>
    <t>9400</t>
  </si>
  <si>
    <t>9410</t>
  </si>
  <si>
    <t>9411</t>
  </si>
  <si>
    <t>9430</t>
  </si>
  <si>
    <t>9431</t>
  </si>
  <si>
    <t>9440</t>
  </si>
  <si>
    <t>9441</t>
  </si>
  <si>
    <t>9450</t>
  </si>
  <si>
    <t>9451</t>
  </si>
  <si>
    <t>9490</t>
  </si>
  <si>
    <t>9500</t>
  </si>
  <si>
    <t>9510</t>
  </si>
  <si>
    <t>9511</t>
  </si>
  <si>
    <t>9512</t>
  </si>
  <si>
    <t>9530</t>
  </si>
  <si>
    <t>9531</t>
  </si>
  <si>
    <t>9532</t>
  </si>
  <si>
    <t>9600</t>
  </si>
  <si>
    <t>9610</t>
  </si>
  <si>
    <t>9611</t>
  </si>
  <si>
    <t>9620</t>
  </si>
  <si>
    <t>9621</t>
  </si>
  <si>
    <t>9630</t>
  </si>
  <si>
    <t>9631</t>
  </si>
  <si>
    <t>9640</t>
  </si>
  <si>
    <t>9641</t>
  </si>
  <si>
    <t>9650</t>
  </si>
  <si>
    <t>9651</t>
  </si>
  <si>
    <t>9660</t>
  </si>
  <si>
    <t>9661</t>
  </si>
  <si>
    <t>9700</t>
  </si>
  <si>
    <t>9710</t>
  </si>
  <si>
    <t>9711</t>
  </si>
  <si>
    <t>9720</t>
  </si>
  <si>
    <t>9721</t>
  </si>
  <si>
    <t>9900</t>
  </si>
  <si>
    <t>9990</t>
  </si>
  <si>
    <t>9999</t>
  </si>
  <si>
    <t>ILF_pollimit</t>
  </si>
  <si>
    <t>ILF_loss_cap</t>
  </si>
  <si>
    <t>AS-GL-2015-017</t>
  </si>
  <si>
    <t>AS-GL-2015-018</t>
  </si>
  <si>
    <t>stategrp</t>
  </si>
  <si>
    <t>HazardGrp</t>
  </si>
  <si>
    <t>Premops</t>
  </si>
  <si>
    <t>Prod</t>
  </si>
  <si>
    <t>Account Name</t>
  </si>
  <si>
    <t>Effective Date</t>
  </si>
  <si>
    <t>Division</t>
  </si>
  <si>
    <t>AAA</t>
  </si>
  <si>
    <t>AggregateLimit</t>
  </si>
  <si>
    <t>ILF state group</t>
  </si>
  <si>
    <t>ZIP_CODE</t>
  </si>
  <si>
    <t>DENSITY</t>
  </si>
  <si>
    <t>MEDAGE</t>
  </si>
  <si>
    <t>Underwriter</t>
  </si>
  <si>
    <t>ABC</t>
  </si>
  <si>
    <t>Program Type</t>
  </si>
  <si>
    <t>log_l_mean_clm_cnt_123</t>
  </si>
  <si>
    <t>sales_ind*log_sales_m</t>
  </si>
  <si>
    <t>payroll_ind*log_payroll_m</t>
  </si>
  <si>
    <t>log_medage</t>
  </si>
  <si>
    <t>SIC description</t>
  </si>
  <si>
    <t>dMat</t>
  </si>
  <si>
    <t>Transition Matrix</t>
  </si>
  <si>
    <t>exposure</t>
  </si>
  <si>
    <t>state</t>
  </si>
  <si>
    <t>industry</t>
  </si>
  <si>
    <t>exposuretype</t>
  </si>
  <si>
    <t>pol_eff_yr</t>
  </si>
  <si>
    <t>SICgroup</t>
  </si>
  <si>
    <t>Div</t>
  </si>
  <si>
    <t>Claimcount</t>
  </si>
  <si>
    <t>ProgramType</t>
  </si>
  <si>
    <t>yearsinbusiness</t>
  </si>
  <si>
    <t>DNB</t>
  </si>
  <si>
    <t>EASI</t>
  </si>
  <si>
    <t>ClaimCount</t>
  </si>
  <si>
    <t>CPCT</t>
  </si>
  <si>
    <t>FPCT</t>
  </si>
  <si>
    <t>totcrime</t>
  </si>
  <si>
    <t>Sales_ind*Exposure</t>
  </si>
  <si>
    <t>Payroll_ind*Exposure</t>
  </si>
  <si>
    <t>Others*Exposure</t>
  </si>
  <si>
    <t>div26</t>
  </si>
  <si>
    <t>Claim*SICgrp</t>
  </si>
  <si>
    <t>Account Inputs</t>
  </si>
  <si>
    <t>D&amp;B Inputs</t>
  </si>
  <si>
    <t xml:space="preserve">D&amp;B #: </t>
  </si>
  <si>
    <t>log(medage)</t>
  </si>
  <si>
    <t>Fitted</t>
  </si>
  <si>
    <t>Sigma2</t>
  </si>
  <si>
    <t>Mean Premium</t>
  </si>
  <si>
    <t>High</t>
  </si>
  <si>
    <t>Low</t>
  </si>
  <si>
    <t>0-20</t>
  </si>
  <si>
    <t>21-100</t>
  </si>
  <si>
    <t>100+</t>
  </si>
  <si>
    <t>0-10</t>
  </si>
  <si>
    <t>11-50</t>
  </si>
  <si>
    <t>51-100</t>
  </si>
  <si>
    <t>FreqGrp</t>
  </si>
  <si>
    <t>Occlimit</t>
  </si>
  <si>
    <t>agglimit freqgrp</t>
  </si>
  <si>
    <t>Deductible</t>
  </si>
  <si>
    <t>SIR</t>
  </si>
  <si>
    <t>inputlimit</t>
  </si>
  <si>
    <t>diff</t>
  </si>
  <si>
    <t>SIC_Description</t>
  </si>
  <si>
    <t>Final_Major_Group</t>
  </si>
  <si>
    <t>Final_Minor_Group</t>
  </si>
  <si>
    <t>Chartis_IPG</t>
  </si>
  <si>
    <t>Final_Major_Minor</t>
  </si>
  <si>
    <t>web_description</t>
  </si>
  <si>
    <t>long_description</t>
  </si>
  <si>
    <t>Lumber And Other Building Materials Dealers</t>
  </si>
  <si>
    <t>All Other Retail Trade</t>
  </si>
  <si>
    <t>Forestry, Pulp &amp; Paper</t>
  </si>
  <si>
    <t>Retail Trade: All Other Retail Trade</t>
  </si>
  <si>
    <t>Lumber and Other Building Materials Dealers</t>
  </si>
  <si>
    <t>Establishments engaged in selling primarily lumber, or lumber and a general line of building materials, to the general public. While these establishments may sell primarily to construction contractors, they are known as retail in the trade. The lumber which they sell may include rough and dressed lumber, flooring, molding, doors, sashes, frames, and other millwork. The building materials may include roofing, siding, shingles, wallboard, paint, brick, tile, cement, sand, gravel, and other building materials and supplies. Hardware is often an important line sold by retail lumber and building materials dealers. Establishments which do not sell to the general public and those which are known in the trade as wholesale are classified in Wholesale Trade, Industry Group 503. Brick and tile dealers-retail Building materials dealers-retail Buildings, prefabricated-retail Cabinets, kitchen: to be installed-retail Concrete and cinder block dealers-retail Doors-retail Fencing dealers-retail Flooring, wood-retail Garage doors-retail Insulation material, building-retail Lime and plaster dealers-retail Lumber and building materials dealers-retail Lumber and planing mill product dealers-retail Millwork and lumber dealers-retail Paneling-retail Roofing material dealers-retail Sand and gravel dealers-retail Storm windows and sash, wood or metal-retail Structural clay products-retail Wallboard (composition) dealers-retail</t>
  </si>
  <si>
    <t>Paint, Glass, And Wallpaper Stores</t>
  </si>
  <si>
    <t>Retail / Wholesale</t>
  </si>
  <si>
    <t>Paint, Glass, and Wallpaper Stores</t>
  </si>
  <si>
    <t>Establishments engaged in selling primarily paint, glass, and wallpaper, or any combination of these lines, to the general public. While these establishments may sell primarily to construction contractors, they are known as retail in the trade. Establishments which do not sell to the general public or are known in the trade as wholesale are classified in Wholesale Trade. Glass stores-retail Paint stores-retail Wallcovering stores-retail Wallpaper stores-retail</t>
  </si>
  <si>
    <t>Hardware Stores</t>
  </si>
  <si>
    <t>Establishments primarily engaged in the retail sale of a number of basic hardware lines, such as tools, builders'hardware, paint and glass, housewares and household appliances, and cutlery. Builders'hardware-retail Chainsaws-retail Door locks and lock sets-retail Handtools-retail Hardware stores-retail Tools, power and hand-retail</t>
  </si>
  <si>
    <t>Retail Nurseries, Lawn And Garden Supply Stores</t>
  </si>
  <si>
    <t>Retail Nurseries, Lawn and Garden Supply Stores</t>
  </si>
  <si>
    <t>Establishments primarily engaged in selling trees, shrubs, other plants, seeds, bulbs, mulches, soil conditioners, fertilizers, pesticides, garden tools, and other garden supplies to the general public. These establishments primarily sell products purchased from others, but may sell some plants which they grow themselves. Establishments primarily engaged in growing trees (except Christmas trees), shrubs, other plants, seeds, and bulbs are classified in Agriculture, Major Group 01 and those growing Christmas trees are classified in Industry 0811. Christmas trees (natural)-retail Garden supplies and tools-retail Lawnmowers-retail Nursery stock, seeds and bulbs-retail Power mowers-retail Sod-retail Soil, top-retail</t>
  </si>
  <si>
    <t>Installment Sales Finance Cies</t>
  </si>
  <si>
    <t>Financial Institutions</t>
  </si>
  <si>
    <t>Banking &amp; Insurance</t>
  </si>
  <si>
    <t>Financial Institutions: Banking &amp; Insurance</t>
  </si>
  <si>
    <t>Personal Credit Institutions.</t>
  </si>
  <si>
    <t>Business Credit Institutions</t>
  </si>
  <si>
    <t>Mobile Home Dealers</t>
  </si>
  <si>
    <t>Automotive</t>
  </si>
  <si>
    <t>Establishments primarily engaged in the retail sale of new and used mobile homes, parts, and equipment. Establishments primarily selling travel trailers and campers are classified in Industry 5561. Mobile home equipment-retail Mobile home parts and accessories-retail Mobile homes, new and used-retail</t>
  </si>
  <si>
    <t>General Merchandise Stores</t>
  </si>
  <si>
    <t>Department Stores</t>
  </si>
  <si>
    <t>Retail stores generally carrying a general line of apparel, such as suits, coats, dresses, and furnishings; home furnishings, such as furniture, floor coverings, curtains, draperies, linens, and major household appliances; and housewares, such as table and kitchen appliances, dishes, and utensils. These stores must carry men's and women's apparel and either major household appliances or other home furnishings. These and other merchandise lines are normally arranged in separate sections or departments with the accounting on a departmentalized basis. The departments and functions are integrated under a single management. The stores usually provide their own charge accounts, deliver merchandise, and maintain open stocks. These stores normally have 50 employees or more. Establishments which sell a similar range of merchandise with less than 50 employees are classified in Industry 5399. Establishments which do not carry these general lines of merchandise are classified according to their primary activity. Department stores-retail</t>
  </si>
  <si>
    <t>Variety Stores</t>
  </si>
  <si>
    <t>Establishments primarily engaged in the retail sale of a variety of merchandise in the low and popular price ranges. Sales usually are made on a cash-and-carry basis, with the open-selling method of display and customer selection of merchandise. These stores generally do not carry a complete line of merchandise, are not departmentalized, do not carry their own charge service, and do not deliver merchandise. Limited price variety stores-retail</t>
  </si>
  <si>
    <t>Miscellaneous General Merchandise Stores</t>
  </si>
  <si>
    <t>Establishments primarily engaged in the retail sale of a general line of apparel, dry goods, hardware, housewares or home furnishings, groceries, and other lines in limited amounts. Stores selling commodities covered in the definition for department stores, but normally having less than 50 employees, and stores usually known as country general stores are included in this industry. Establishments primarily engaged in the retail sale of merchandise by television, catalog and mail-order are classified in Industry 5961. Catalog showrooms, general merchandise: except catalog Country general stores-retail General merchandise stores-retail General stores-retail</t>
  </si>
  <si>
    <t>Food Stores</t>
  </si>
  <si>
    <t>Grocery Stores</t>
  </si>
  <si>
    <t>Stores, commonly known as supermarkets, food stores, and grocery stores, primarily engaged in the retail sale of all sorts of canned foods and dry goods, such as tea, coffee, spices, sugar, and flour; fresh fruits and vegetables; and fresh and prepared meats, fish, and poultry. Convenience food stores-retail Food markets-retail Frozen food and freezer plans, except meat-retail Grocery stores, with or without fresh meat-retail Supermarkets, grocery-retail</t>
  </si>
  <si>
    <t>Meat And Fish (Seafood) Markets</t>
  </si>
  <si>
    <t>Food &amp; Beverage</t>
  </si>
  <si>
    <t>Meat And Fish (Seafood) Markets, Including Freezer</t>
  </si>
  <si>
    <t>Meat and Fish (Seafood) Markets, Including Freezer Provisioners</t>
  </si>
  <si>
    <t>Establishments primarily engaged in the retail sale of fresh, frozen, or cured meats, fish, shellfish, and other seafoods. This industry includes establishments primarily engaged in the retail sale, on a bulk basis, of meat for freezer storage and in providing home freezer plans. Meat markets may butcher animals on their own account, or they may buy from others. Food locker plants primarily engaged in renting locker space for the storage of food products for individual households are classified in Industry 4222. Establishments primarily engaged in the retail sale of poultry are classified in Industry 5499. Fish markets-retail Freezer food plans, meat-retail Freezer provisioners, meat-retail Frozen food and freezer plans, meat-retail Meat markets-retail Seafood markets-retail</t>
  </si>
  <si>
    <t>Freezer &amp; Food Plan Provisions</t>
  </si>
  <si>
    <t>Meat &amp; Seafood(Fish) Markets</t>
  </si>
  <si>
    <t>Fruit And Vegetable Markets</t>
  </si>
  <si>
    <t>Candy, Nut, And Confectionery Stores</t>
  </si>
  <si>
    <t>Dairy Products Stores</t>
  </si>
  <si>
    <t>Retail Bakeries</t>
  </si>
  <si>
    <t>Bakeries-Baking &amp; Selling</t>
  </si>
  <si>
    <t>Bakeries-Selling Only</t>
  </si>
  <si>
    <t>Miscellaneous Food Stores</t>
  </si>
  <si>
    <t>Auto Dealers &amp; Gas Stations</t>
  </si>
  <si>
    <t>Fruit and Vegetable Markets</t>
  </si>
  <si>
    <t>Establishments primarily engaged in the retail sale of fresh fruits and vegetables. They are frequently found in public or municipal markets or as roadside stands. However, establishments which grow fruits and vegetables and sell them at roadside stands are classified in Agriculture, Major Group 01. Fruit markets and stands-retail Produce markets and stands-retail Vegetable markets and stands-retail</t>
  </si>
  <si>
    <t>Candy, Nut, and Confectionery Stores</t>
  </si>
  <si>
    <t>Establishments primarily engaged in the retail sale of candy, nuts, popcorn, and other confections. Candy stores-retail Confectionery produced for direct sale on the premises-retail Confectionery stores-retail Nut stores-retail Popcorn stands-retail</t>
  </si>
  <si>
    <t>Establishments primarily engaged in the retail sale of packaged dairy products to over-the-counter customers. Ice cream and frozen custard stands are classified in Industry 5812, and establishments selling ice cream and similar products from trucks or wagons are classified in Industry 5963. Establishments primarily engaged in processing and distributing milk and cream are classified in Manufacturing, Industry Group 202. Butter and other dairy product stores-retail Cheese stores-retail Dairy products stores-retail Ice cream (packaged) stores-retail Milk and other dairy products stores-retail</t>
  </si>
  <si>
    <t>Establishments primarily engaged in the retail sale of bakery products. The products may be purchased from others or made on the premises. Establishments manufacturing bakery products for the trade are classified in Manufacturing, Industry Group 205, and those purchasing bakery products and selling house-to-house are classified in Industry 5963. Bagel stores-retail Bakeries-retail Cookie stores-retail Doughnut shops-retail Pretzel stores and stands-retail</t>
  </si>
  <si>
    <t>Hospitality &amp; Leisure</t>
  </si>
  <si>
    <t>Establishments primarily engaged in the retail sale of specialized foods, not elsewhere classified, such as eggs, poultry, health foods, spices, herbs, coffee, and tea. The poultry stores may sell live poultry, slaughter and clean poultry for their own account, and sell dressed fowls, or sell fowls cleaned and dressed by others. Coffee stores-retail Dietetic food stores-retail Egg dealers-retail Health food stores-retail Poultry dealers-retail Spice and herb stores-retail Tea stores-retail Vitamin food stores-retail Water, mineral-retail</t>
  </si>
  <si>
    <t>Motor Vehicle Dealers (New And Used)</t>
  </si>
  <si>
    <t>Motor Vehicle Dealers (New and Used)</t>
  </si>
  <si>
    <t>Establishments primarily engaged in the retail sale of new automobiles or new and used automobiles. These establishments frequently maintain repair departments and carry stocks of replacement parts, tires, batteries, and automotive accessories. These establishments also frequently sell pickups and vans at retail. Automobile agencies (dealers)-retail Automobiles, new and used-retail Cars, new and used-retail Motor vehicle dealers, new and used cars-retail Pickups and vans, new and used-retail</t>
  </si>
  <si>
    <t>Motor Vehicle Dealers (Used Only)</t>
  </si>
  <si>
    <t>Establishments primarily engaged in the retail sale of used cars only, with no sales of new automobiles. These establishments also frequently sell used pickups and vans at retail. Antique autos-retail Automobiles, used cars only-retail Motor vehicle dealers, used cars only-retail Pickups and vans, used only-retail</t>
  </si>
  <si>
    <t>Disinfecting And Pest Control Services</t>
  </si>
  <si>
    <t>Other Services</t>
  </si>
  <si>
    <t>All Other Services</t>
  </si>
  <si>
    <t>Other Services: All Other Services</t>
  </si>
  <si>
    <t>Disinfecting and Pest Control Services</t>
  </si>
  <si>
    <t>Establishments primarily engaged in disinfecting dwellings and other buildings, and in termite, insect, rodent, and other pest control, generally in dwellings or other buildings. Establishments primarily engaged in pest control for lawns or agricultural production are classified in Division A, Agriculture. Bird proofing Deodorant servicing of rest rooms Disinfecting service Exterminating service Fumigating service Pest control in structures Rest room cleaning service Termite control Washroom sanitation service</t>
  </si>
  <si>
    <t>Building Cleaning And Maintenance Services, Not El</t>
  </si>
  <si>
    <t>Construction: Services</t>
  </si>
  <si>
    <t>Building Cleaning and Maintenance Services, Not Elsewhere</t>
  </si>
  <si>
    <t>Establishments primarily engaged in furnishing building cleaning and maintenance services, not elsewhere classified, such as window cleaning, janitorial service, floor waxing, and office cleaning. General contractors and special trade contractors primarily engaged in building repair work are classified in Division C, Construction. Acoustical tile cleaning service Building cleaning service, interior Chimney cleaning service Custodians of schools on a contract or fee basis Floor waxing service Housekeeping (cleaning service) on a contract or fee basis Janitorial services on a contract or fee basis Lighting maintenance service (bulb replacement and cleaning) Maid service on a contract or fee basis Maintenance, building: except repairs Office cleaning service Service station cleaning and degreasing service Telephone booths, cleaning and maintenance of Venetian blind cleaning, including work done on owners'premises Window cleaning service</t>
  </si>
  <si>
    <t>Medical Equipment Rental And Leasing</t>
  </si>
  <si>
    <t>Healthcare and Life Science</t>
  </si>
  <si>
    <t>Medical Devices</t>
  </si>
  <si>
    <t>Healthcare and Life Science: Medical Devices</t>
  </si>
  <si>
    <t>Medical Equipment Rental and Leasing</t>
  </si>
  <si>
    <t>Establishments primarily engaged in renting or leasing (except finance leasing) medical equipment. Establishments of this industry may also sell medical supplies. Establishments primarily engaged in the sale of medical equipment and supplies are classified in Wholesale or Retail Trade, and those primarily engaged in finance leasing are classified in Finance, Industry 6159. Invalid supplies rental and leasing Medical equipment rental</t>
  </si>
  <si>
    <t>Heavy Construction Equipment Rental And Leasing</t>
  </si>
  <si>
    <t>Heavy Construction Equipment Rental and Leasing</t>
  </si>
  <si>
    <t>Establishments primarily engaged in renting or leasing (except finance leasing) heavy construction equipment, with or without operators. Establishments primarily engaged in finance leasing are classified in Finance, Industry 6159. Bulldozer rental and leasing Construction equipment, heavy: rental and leasing Crane rental and leasing Earth moving equipment rental and leasing</t>
  </si>
  <si>
    <t>Equipment Rental And Leasing, Not Elsewhere Classi</t>
  </si>
  <si>
    <t>Equipment Rental and Leasing, Not Elsewhere Classified</t>
  </si>
  <si>
    <t>Establishments primarily engaged in renting or leasing (except finance leasing) equipment, not elsewhere classified. Establishments primarily engaged in finance leasing are classified in Finance, Industry 6159. Establishments renting and leasing automobiles and trucks without drivers are classified in Industry Group 751; those renting automobiles with drivers are classified in Transportation and Public Utilities, Industry 4119; those renting trucks with drivers are classified in Transportation and Public Utilities, Industry Group 421; those renting personal items such as lockers (other than refrigerated), clothes, and pillows are classified in Industry 7299; those renting amusement and recreation items, such as bicycles, canoes, and beach chairs and accessories are classified in Industry 7999; and those renting commercial boats are classified in Transportation and Public Utilities, Industry 4499. Establishments producing machinery and equipment (including computers and other data processing equipment) which lease or sell their products are classified in Division D, Manufacturing. Manufacturers'sales branches or offices leasing or selling the machinery and equipment of their manufacturing plant are classified in Division F, Wholesale Trade. Establishments primarily engaged in leasing computer time, including time sharing services, are classified in Industry 7374; and those renting or leasing computers or data processing equipment are classified in Industry 7377. Airplane rental and leasing Appliance rental and leasing Coin-operated machine rental and leasing Electronic equipment rental and leasing, except medical and computer Furniture rental and leasing Industrial truck rental and leasing Office machine rental and leasing, except computers Oil field equipment rental and leasing Oil well drilling equipment rental and leasing Party supplies rental and leasing Piano rental and leasing Plants, live: rental and leasing Rental and leasing of dishes, silverware, and tables Television rental and leasing Toilets, portable: rental and leasing Tool rental and leasing Vending machines, rental only Video recorder and player rental and leasing</t>
  </si>
  <si>
    <t>Employment Agencies</t>
  </si>
  <si>
    <t>Cultural/Education/Employment</t>
  </si>
  <si>
    <t>Other Services: Cultural/Education/Employment</t>
  </si>
  <si>
    <t>Establishments primarily engaged in providing employment services, except theatrical employment agencies and motion picture casting bureaus. Establishments classified here may assist either employers or those seeking employment. Establishments primarily engaged in operating theatrical employment agencies are classified in Industry 7922; those operating motion picture casting bureaus are classified in Industry 7819; and farm labor contractors are classified in Agriculture, Industry 0761. Chauffeur registries Employment agencies, except theatrical and motion picture Executive placing services Labor contractors (employment agencies), except farm labor Maid registries Model registries Nurses'registries Ship crew registries Teachers'registries</t>
  </si>
  <si>
    <t>Help Supply Services</t>
  </si>
  <si>
    <t>Establishments primarily engaged in supplying temporary or continuing help on a contract or fee basis. The help supplied is always on the payroll of the supplying establishments, but is under the direct or general supervision of the business to whom the help is furnished. Establishments which provide both management and staff to operate a business are classified according to the type of activity of the business. Establishments primarily engaged in furnishing personnel to perform a range of services in support of the operation of other establishments are classified in Industry 8744, and those supplying farm labor are classified in Agriculture, Industry 0761. Employee leasing service Fashion show model supply service Help supply service Labor pools Manpower pools Modeling service Office help supply service Temporary help service Usher service</t>
  </si>
  <si>
    <t>Motion Picture Distribution And Allied Services</t>
  </si>
  <si>
    <t>Entertainment</t>
  </si>
  <si>
    <t>Other Services: Entertainment</t>
  </si>
  <si>
    <t>Motion Picture Film Exchanges</t>
  </si>
  <si>
    <t>Computer Programming Services</t>
  </si>
  <si>
    <t>Technology</t>
  </si>
  <si>
    <t>Communications, Media &amp; Technology</t>
  </si>
  <si>
    <t>Technology: Technology</t>
  </si>
  <si>
    <t>Establishments primarily engaged in providing computer programming services on a contract or fee basis. Establishments of this industry perform a variety of additional services, such as computer software design and analysis; modifications of custom software; and training in the use of custom software. Applications software programming, custom Computer code authors Computer programming services Computer programs or systems software development, custom Computer software systems analysis and design, custom Computer software writers, free-lance Programming services, computer custom Software programming, custom</t>
  </si>
  <si>
    <t>Prepackaged Software</t>
  </si>
  <si>
    <t>Establishments primarily engaged in the design, development, and production of prepackaged computer software. Important products of this industry include operating, utility, and applications programs. Establishments of this industry may also provide services such as preparation of software documentation for the user-installation of software for the user; and training the user in the use of the software. Establishments primarily engaged in providing preparation of computer software documentation and installation of software on a contract or fee basis are classified in Industry 7379, and those engaged in training users in the use of computer software are classified in Industry 8243. Establishments primarily engaged in buying and selling prepackaged computer software are classified in Trade; those providing custom computer programming services are classified in Industry 7371; and those developing custom computer integrated systems are classified in Industry 7373. Applications software, computer prepackaged Computer software publishers, prepackaged Games, computer software: prepackaged Operating systems software, computer: prepackaged Software, computer: prepackaged Utility software, computer: prepackaged</t>
  </si>
  <si>
    <t>Computer Integrated Systems Design</t>
  </si>
  <si>
    <t>Establishments primarily engaged in developing or modifying computer software and packaging or bundling the software with purchased computer hardware (computers and computer peripheral equipment) to create and market an integrated system for specific application. Establishments in this industry must provide each of the following services: (1) the development or modification of the computer software; (2) the marketing of purchased computer hardware; and (3) involvement in all phases of systems development from design through installation. Establishments primarily engaged in selling computer hardware are classified in Wholesale Trade, Industry 5045, and Retail Trade, Industry 5734; and those manufacturing computers and computer peripheral equipment are classified in Manufacturing, Industry Group 357. Computer-aided design (CAD) systems services Computer-aided engineering (CAE) systems services Computer-aided manufacturing (CAM) systems services Local area network (LAN) systems integrators Network systems integration, computer Office automation, computer systems integration Systems integration, computer Turnkey vendors, computer systems Value-added resellers, computer systems</t>
  </si>
  <si>
    <t>Computer Processing And Data Preparation And Proce</t>
  </si>
  <si>
    <t>Computer Processing and Data Preparation and Processing Services</t>
  </si>
  <si>
    <t>Establishments primarily engaged in providing computer processing and data preparation services. The service may consist of complete processing and preparation of reports from data supplied by the customer or a specialized service, such as data entry or making data processing equipment available on an hourly or time-sharing basis. Calculating service, computer Computer time-sharing Data entry service Data processing services Data verification service Key punch service Leasing of computer time Optical scanning data service Rental of computer time Service bureaus, computer Tabulating service, computer</t>
  </si>
  <si>
    <t>Information Retrieval Services</t>
  </si>
  <si>
    <t>Establishments primarily engaged in providing on-line information retrieval services on a contract or fee basis. The information generally involves a range of subjects and is taken from other primary sources. Establishments primarily engaged in performing activities, such as credit reporting, direct mail advertising, stock quotation services, etc., and who also create data bases are classified according to their primary activity. Establishments primarily engaged in collecting data bases from primary sources and reformatting or editing them for distribution through information retrieval services are classified in Industry 7379. Data base information retrieval services Information retrieval services, on-line On-line data base information retrieval services Remote data base information retrieval services</t>
  </si>
  <si>
    <t>Computer Facilities Management Services</t>
  </si>
  <si>
    <t>Establishments primarily engaged in providing on-site management and operation of computer and data processing facilities on a contract or fee basis. Establishments primarily engaged in providing computer processing services at their own facility are classified in Industry 7374. Computer facilities management services</t>
  </si>
  <si>
    <t>Computer Rental And Leasing</t>
  </si>
  <si>
    <t>Computer Rental and Leasing</t>
  </si>
  <si>
    <t>Establishments primarily engaged in renting or leasing computers and related data processing equipment on the customers'site, whether or not also providing maintenance or support services. Establishments primarily engaged in both manufacturing and leasing computers and related data processing equipment are classified in Division D, Manufacturing, and separate establishments owned by the manufacturer and primarily engaged in leasing are classified in Division F, Wholesale Trade. Establishments primarily engaged in finance leasing of computers and related data processing equipment are classified in Finance, Industry 6159. Establishments primarily engaged in leasing computer time are classified in Industry 7374. Computer hardware rental or leasing, except finance leasing or by the Computer peripheral equipment, rental and leasing Leasing of computers, except finance leasing or by the manufacturer Rental of computers, except finance leasing or by the manufacturer</t>
  </si>
  <si>
    <t>Motion Picture Theaters</t>
  </si>
  <si>
    <t>Motion Picture Theaters, Except Drive-In</t>
  </si>
  <si>
    <t>Commercially operated theaters primarily engaged in the indoor exhibition of motion pictures. Motion picture exhibitors for airlines Motion picture exhibitors, itinerant Theaters, motion picture: except drive-in</t>
  </si>
  <si>
    <t>Drive-In Motion Picture Theaters</t>
  </si>
  <si>
    <t>Commercially operated theaters, commonly known as drive-ins, primarily engaged in the outdoor exhibition of motion pictures. Drive-in theaters</t>
  </si>
  <si>
    <t>Computer Related Services, Not Elsewhere Classifie</t>
  </si>
  <si>
    <t>Computer Related Services, Not Elsewhere Classified</t>
  </si>
  <si>
    <t>Establishments primarily engaged in supplying computer related services, not elsewhere classified. Computer consultants operating on a contract or fee basis are classified in this industry. Establishments primarily engaged in producing prepackaged software are classified in Industry 7372; and those engaged in offering data processing courses or training in computer programming and in computer and computer peripheral equipment operation, repair, and maintenance are classified in Industry 8243. Computer consultants Data base developers Data processing consultants Disk and diskette conversion services Disk and diskette recertification services Requirements analysis, computer hardware Tape recertification service</t>
  </si>
  <si>
    <t>Miscellaneous Business Services</t>
  </si>
  <si>
    <t>Detective, Guard, And Armored Car Services</t>
  </si>
  <si>
    <t>Detective, Guard, and Armored Car Services</t>
  </si>
  <si>
    <t>Establishments primarily engaged in providing detective, guard, and armored car services. Establishments primarily engaged in monitoring and maintaining security systems devices, such as burglar and fire alarms, are classified in Industry 7382. Armored car service Detective agencies Dogs, rental of: for protective service Fingerprint service Guard service Investigators, private Lie detection service Polygraph service Protective service, guard Security guard service</t>
  </si>
  <si>
    <t>Security Systems Services</t>
  </si>
  <si>
    <t>Establishments primarily engaged in monitoring and maintaining security systems devices, such as burglar and fire alarms. Establishments of this industry may sell or lease and install the security systems which they monitor and maintain. Establishments primarily engaged in the sales and installation, or installation only, of such devices are classified in Construction, Industry 1731. Burglar alarm monitoring and maintenance Fire alarm monitoring and maintenance Security systems devices, burglar and fire alarm: monitoring and</t>
  </si>
  <si>
    <t>News Syndicates</t>
  </si>
  <si>
    <t>Establishments primarily engaged in furnishing news, pictures, and features and in supplying news reporting services to newspapers and periodicals. Separate establishments of newspaper and periodical publishers which are engaged in gathering news are classified as auxiliaries. News correspondents, independent News feature syndicates News pictures, gathering and distributing News reporting services for newspapers and periodicals News syndicates News ticker services Press services (news syndicates)</t>
  </si>
  <si>
    <t>Photofinishing Laboratories</t>
  </si>
  <si>
    <t>Establishments primarily engaged in developing film and in making photographic prints and enlargements for the trade or for the general public. Establishments primarily engaged in processing motion picture and video film for the motion picture and television industries are classified in Industry 7819. Developing and printing of film, except commercial motion picture Developing and processing of home movies Film processing, except for the motion picture industry Photofinishing laboratories, except for the motion picture industry Photograph developing and retouching Photographic laboratories, except for the motion picture industry</t>
  </si>
  <si>
    <t>Business Services, Not Elsewhere Classified</t>
  </si>
  <si>
    <t>Research &amp; Developments Labs</t>
  </si>
  <si>
    <t>Management &amp; Public Relations</t>
  </si>
  <si>
    <t>Detective &amp; Protective Service</t>
  </si>
  <si>
    <t>Equipment Rental/Leasing</t>
  </si>
  <si>
    <t>Photofinishing Labs</t>
  </si>
  <si>
    <t>Trading Stamp Services</t>
  </si>
  <si>
    <t>Commercial Testing Laboratorie</t>
  </si>
  <si>
    <t>Business Services</t>
  </si>
  <si>
    <t>Auto Repair,Services&amp;Parking</t>
  </si>
  <si>
    <t>Retail</t>
  </si>
  <si>
    <t>Other Services: Retail</t>
  </si>
  <si>
    <t>Automotive Rental And Leasing, Without Drivers</t>
  </si>
  <si>
    <t>Passenger Car Rental</t>
  </si>
  <si>
    <t>Truck Rental And Leasing, Without Drivers</t>
  </si>
  <si>
    <t>Truck Rental and Leasing, Without Drivers</t>
  </si>
  <si>
    <t>Establishments primarily engaged in short-term rental or extended-term leasing (with or without maintenance) of trucks, truck tractors, or semitrailers without drivers. Establishments primarily engaged in finance leasing of trucks are classified in Finance, Industry 6159; those renting trucks with drivers are classified in Transportation, Industry Group 421; and those primarily engaged in renting and leasing, except finance leasing, of industrial trucks are classified in Industry 7359. Truck leasing, except industrial trucks and finance leasing: without Truck rental, except industrial: without drivers</t>
  </si>
  <si>
    <t>Establishments primarily engaged in short-term rental of passenger cars without drivers. Automobile rental, without drivers Hearse rental, without drivers Limousine rental, without drivers Passenger car rental, without drivers</t>
  </si>
  <si>
    <t>Automobile Parking</t>
  </si>
  <si>
    <t>Parking Lots</t>
  </si>
  <si>
    <t>Parking Structures</t>
  </si>
  <si>
    <t>Automotive Repair Shops</t>
  </si>
  <si>
    <t>Establishments primarily engaged in furnishing business services, not elsewhere classified, such as bondspersons, drafting services, lecture bureaus, notaries public, sign painting, speakers' bureaus, water softening services, and auctioneering services, on a commission or fee basis. Auctions of used cars and agricultural commodities, such as livestock and produce, are classified in Wholesale Trade. Agents and brokers for authors and nonperforming artist Apparel pressing service for the trade Appraisers, except real estate appraisers Arbitration and conciliation services Artists' agents and brokers, except performing artists Auctioneering service on a commission or fee basis Authors' agents and brokers Automobile recovery service Automobile repossession service Automobile shows, flower shows, and home shows: promoters of Bartering services for businesses Batik work (handprinting on textiles) Bondspersons Bottle exchanges Bronzing baby shoes Business brokers (buying and selling business enterprises) Charge account service (shopping plates) collection by individual Check validation service Cloth: cutting to length, bolting, or winding for textile distributors Contractors' disbursement control Convention bureaus Convention decorators Copyright protection service Correct time service Cosmetic kits, assembling and packaging Cotton inspection service, not connected with transportation Cotton sampler service Coupon redemption service, except trading stamps Credit card service (collection by individual firms) Decoration service for special events Demonstration service, separate from sale Directories, telephone: distribution on a contract or fee basis Divers, commercial Drafting service, except temporary help Drawback service, customs Drive-a-way automobile service Embroidering of advertising on shirts, etc. Engrossing, e.g., diplomas and resolutions Exhibits, building of: by industrial contractors Field warehousing, not public warehousing Filling pressure containers (aerosol) with hair spray, insecticides, etc. Fire extinguishers, service of Firefighting service, other than forestry or public Flagging service (traffic control) Floats, decoration of Florists' telegraph service Folding and refolding service: textile and apparel Fundraising on a contract or fee basis Gas systems, contract conversion from manufactured to natural gas Handtool designers Handwriting analysis Hosiery pairing on a contract or fee basis Hotel reservation service Identification engraving service Inspection of commodities, not connected with transportation Interior decorating consulting service, except painters and paper Interior designing service, except painters and paper hangers Inventory computing service Labeling bottles, cans, cartons, etc. for the trade: not printing Laminating of photographs (coating photographs with plastics) Lecture bureaus Lettering service Liquidators of merchandise on a contract or fee basis Mannequin decorating service Map drafting service Mapmaking, including aerial Message service, telephone answering except beeper service Metal slitting and shearing on a contract or fee basis Meter readers, remote Microfilm recording and developing service Mounting merchandise on cards on a contract or fee basis Music distribution systems, except coin-operated Notaries public Packaging and labeling service (not packing and crating) Paralegal service Parcel packing service (packaging) Patent brokers Patrol of electric transmission or gas lines Photogrammetric mapping service (not professional engineers) Photographic library service, still Photography brokers Pipeline and power line inspection services Playwrights' brokers Post office contract stations Presorting mail service Press clipping service Printed circuitry graphic layout Process serving service Produce weighing service, not connected with transportation Product sterilization service Promoters of home shows and flower shows Racetrack cleaning, except buildings Radio broadcasting music checkers Radio transcription service Recording studios on a contract or fee basis Redemption of trading stamps Repossession service Restaurant reservation service Rug binding for the trade Safety inspection service, except automotive Salvaging of damaged merchandise, not engaged in sales Sampling of commodities, not connected with transportation Scrap steel cutting on a contract or fee basis Shoe designers Showcard painting Shrinking textiles for tailors and dressmakers Sign painting and lettering shops Solvents recovery service on</t>
  </si>
  <si>
    <t>Passenger Car Leasing</t>
  </si>
  <si>
    <t>Establishments primarily engaged in extended-term leasing of passenger cars without drivers. Establishments primarily engaged in finance leasing of automobiles are classified in Finance, Industry 6159. Automobile leasing, except finance leasing: without drivers Passenger car leasing, except finance leasing: without drivers</t>
  </si>
  <si>
    <t>Utility Trailer And Recreational Vehicle Rental</t>
  </si>
  <si>
    <t>Utility Trailer and Recreational Vehicle Rental</t>
  </si>
  <si>
    <t>Establishments primarily engaged in daily or extended-term rental of utility trailers and recreational vehicles. Establishments primarily engaged in renting motorcycles, bicycles, golf carts, gocarts, or recreational boats are classified in Industry 7999; and those engaged in renting airplanes are classified in Industry 7359. Establishments primarily engaged in the rental of mobile homes on site are classified in Real Estate, Industry 6515. Mobile home rental, except on site Motor home rental Popup camper rental Trailer rental Utility trailer rental</t>
  </si>
  <si>
    <t>Establishments primarily engaged in the temporary parking of automobiles, usually on an hourly, daily, or monthly contract or fee basis. Establishments primarily engaged in extended or dead storage of automobiles are classified in Transportation, Industry 4226. Garages, automobile parking Parking lots Parking structures Tow-in parking lots</t>
  </si>
  <si>
    <t>Top, Body, And Upholstery Repair Shops And Paint S</t>
  </si>
  <si>
    <t>Top, Body, and Upholstery Repair Shops and Paint Shops</t>
  </si>
  <si>
    <t>Establishments primarily engaged in the repair of automotive tops, bodies, and interiors, or automotive painting and refinishing. Also included in this industry are establishments primarily engaged in customizing automobiles, trucks, and vans except on a factory basis. Establishments primarily engaged in customizing automobiles, trucks, and vans on a factory basis are classified in Manufacturing, Industry Group 371. Antique and classic automobile restoration Automotive body shops Automotive interior shops Automotive paint shops Automotive tops (canvas or plastic), installation, repair, or sales and Automotive trim shops Bump shops (automotive repair) Collision shops, automotive Customizing automobiles, trucks or vans: except on a factory basis Upholstery repair, automotive Van conversions, except on a factory basis</t>
  </si>
  <si>
    <t>Services Allied To Motion Picture Distribution</t>
  </si>
  <si>
    <t>Amusement &amp; Recreation Service</t>
  </si>
  <si>
    <t>Motion Picture Production. Exc</t>
  </si>
  <si>
    <t>Record And Prerecorded Tape Stores</t>
  </si>
  <si>
    <t>Record and Prerecorded Tape Stores</t>
  </si>
  <si>
    <t>Establishments primarily engaged in the retail sale of phonograph records and prerecorded audio and video tapes and disks. Establishments primarily engaged in the retail sale of computer software are classified in Industry 5734, and those primarily engaged in the rental of video tapes are classified in Services, Industry 7841. Disks, music and video-retail Record stores-retail Tape stores, audio and video-retail Video tape stores-retail</t>
  </si>
  <si>
    <t>Eating Places</t>
  </si>
  <si>
    <t>Eating and Drinking Places</t>
  </si>
  <si>
    <t>Retail Trade: Eating and Drinking Places</t>
  </si>
  <si>
    <t>Establishments primarily engaged in the retail sale of prepared food and drinks for on-premise or immediate consumption. Caterers and industrial and institutional food service establishments are also included in this industry. Automats (eating places) Beaneries Box lunch stands Buffets (eating places) Cafes Cafeterias Carry-out restaurants Caterers Coffee shops Commissary restaurants Concession stands, prepared food (e.g., in airports and sports arenas) Contract feeding Dairy bars Diners (eating places) Dining rooms Dinner theaters Drive-in restaurants Fast food restaurants Food bars Food service, institutional Frozen custard stands Grills (eating places) Hamburger stands Hot dog (frankfurter) stands Ice cream stands Industrial feeding Lunch bars Lunch counters Luncheonettes Lunchrooms Oyster bars Pizza parlors Pizzerias Refreshment stands Restaurants Restaurants, carry-out Restaurants, fast food Sandwich bars or shops Snack shops Soda fountains Soft drink stands Submarine sandwich shops Tea rooms Theaters, dinner</t>
  </si>
  <si>
    <t>Stationery Stores</t>
  </si>
  <si>
    <t>Establishments primarily engaged in the retail sale of stationery, such as paper and paper products (including printing and engraving), postcards, and paper novelties. These establishments may also sell additional lines of office type supplies, such as accounting and legal forms, blankbooks and forms, and office forms and supplies. Establishments primarily engaged in selling office forms and supplies are classified in Wholesale Trade, Industry 5112. Establishments primarily engaged in the retail sale of greeting cards are classified in Industry 5947. Pen and pencil shops-retail School supplies-retail Stationery stores-retail Writing supplies-retail</t>
  </si>
  <si>
    <t>Jewelry Stores</t>
  </si>
  <si>
    <t>Establishments primarily engaged in the retail sale of any combination of the lines of jewelry, such as diamonds and other precious stones mounted in precious metals as rings, bracelets, and broaches; sterling and plated silverware; and watches and clocks. Stores primarily engaged in watch and jewelry repair are classified in Services, Industry 7631. Establishments primarily engaged in selling costume jewelry are classified in Industry 5632. Clocks, including custom made-retail Jewelry, precious stones and precious metals: including custom Silverware-retail Watches, including custom made-retail</t>
  </si>
  <si>
    <t>Hobby, Toy, And Game Shops</t>
  </si>
  <si>
    <t>Hobby, Toy, and Game Shops</t>
  </si>
  <si>
    <t>Establishments primarily engaged in the retail sale of toys, games, and hobby and craft kits and supplies. Establishments primarily engaged in selling artists'supplies or collectors'items, such as coins, stamps, and autographs, are classified in Industry 5999. Ceramics supplies-retail Craft kits and supplies-retail Game shops-retail Hobby shops-retail Kite (toy) stores-retail Toy and game stores-retail</t>
  </si>
  <si>
    <t>Camera And Photographic Supply Stores</t>
  </si>
  <si>
    <t>Camera and Photographic Supply Stores</t>
  </si>
  <si>
    <t>Establishments primarily engaged in the retail sale of cameras, film, and other photographic supplies and equipment. Establishments primarily engaged in the retail sale of video cameras are classified in Industry 5731 and those engaged in finishing films are classified in Services, Industry 7384. Camera shops, photographic-retail Photographic supply</t>
  </si>
  <si>
    <t>Gift, Novelty, And Souvenir Shops</t>
  </si>
  <si>
    <t>Gift, Novelty, and Souvenir Shops</t>
  </si>
  <si>
    <t>Establishments primarily engaged in the retail sale of combined lines of gifts and novelty merchandise, souvenirs, greeting cards, holiday decorations, and miscellaneous small art goods. Balloon shops-retail Curio shops-retail Gift shops-retail Greeting card shops-retail Novelty shops-retail Souvenir shops-retail</t>
  </si>
  <si>
    <t>Luggage And Leather Goods Stores</t>
  </si>
  <si>
    <t>Luggage and Leather Goods Stores</t>
  </si>
  <si>
    <t>Establishments primarily engaged in the retail sale of luggage, trunks, and leather goods. Leather goods, including goods made to individual order-retail Luggage and leather goods stores-retail Trunks, luggage-retail</t>
  </si>
  <si>
    <t>Sewing, Needlework, And Piece Goods Stores</t>
  </si>
  <si>
    <t>Sewing, Needlework, and Piece Goods Stores</t>
  </si>
  <si>
    <t>Establishments primarily engaged in the retail sale of sewing supplies, fabrics, patterns, yarn and other needlework accessories. Fabric shops-retail Knitting yarn shops-retail Mill end stores-retail Needlework stores-retail Notion stores-retail Piece goods-retail Quilting materials and supplies-retail Remnant stores-retail Sewing supplies-retail Yard goods stores-retail Yarn shops (knitting)-retail</t>
  </si>
  <si>
    <t>Nonstore Retailers</t>
  </si>
  <si>
    <t>Catalog And Mail-Order Houses</t>
  </si>
  <si>
    <t>Catalog and Mail-Order Houses</t>
  </si>
  <si>
    <t>Establishments primarily engaged in the retail sale of products by television, catalog, and mail-order. These establishments do not ordinarily maintain stock for sale on the premises. Separate stores operated by catalog and mail-order houses for the retail sale of products on the premises are classified according to the product sold. Book clubs, not publishing Books, mail-order-retail Catalog (order taking) offices of mail-order houses-retail Cheese, mail-order-retail Coins, mail-order-retail Computer and peripheral equipment, mail-order-retail Computer software, mail-order-retail Food, mail-order-retail Fruit, mail-order-retail Jewelry, mail-order-retail Magazines, mail-order-retail Mail-order houses-retail (not including retail outlets) Novelty merchandise, mail-order-retail Order taking offices of mail-order houses-retail Record clubs, mail-order-retail Stamps mail-order-retail Television, mail-order (home shopping)-retail</t>
  </si>
  <si>
    <t>Automatic Merchandising Machine Operators</t>
  </si>
  <si>
    <t>Establishments primarily engaged in the retail sale of products by means of automatic merchandising units, also referred to as vending machines. This industry does not include the operation of coin-operated service machines, such as music machines, amusement and game machines, and lockers and scales. Insurance policies sold through vending machines are classified in Insurance, Major Group 63 or Major Group 64. Establishments primarily engaged in operating music machines, amusement and game machines, lockers and scales, and most other coin-operated service machines, are classified in Services, Division I. Coin-operated machines selling merchandise Dispensing machine sale of products-retail Merchandising, automatic (sale of products through vending Vending machine sale of products</t>
  </si>
  <si>
    <t>Direct Selling Establishments</t>
  </si>
  <si>
    <t>Establishments primarily engaged in the retail sale of merchandise by telephone; by house-to-house canvass; or from trucks or wagons or other temporary locations. Included in this industry are individuals who sell products by these methods and who are not employees of the organization which they represent, and establishments which are retail sales offices from which employees operate to sell merchandise from door-to-door. Bakery goods, purchased: house-to-house-retail Canvassers (door-to-door), headquarters for retail sale of merchandise Dairy products, house-to-house-retail Direct selling organizations (headquarters of door-to-door House delivery of purchased milk-retail House-to-house selling of coffee, soda, beer, bottled water, or other Huckters-retail Ice cream wagons-retail Lunch wagons, mobile-retail Magazine subscription sales, except mail-order-retail Magazines, house-to-house selling Milk delivery and sale of purchased milk, without processing-retail Newspapers, home delivery: except by newspaper printers or Party-plan merchandising-retail</t>
  </si>
  <si>
    <t>Fuel Dealers</t>
  </si>
  <si>
    <t>Distribution</t>
  </si>
  <si>
    <t>Energy: Distribution</t>
  </si>
  <si>
    <t>Fuel Oil Dealers</t>
  </si>
  <si>
    <t>Establishments primarily engaged in the retail sale of fuel oil. Establishments primarily engaged in selling fuel oil burners are classified in Wholesale Trade, Industry 5074; those primarily engaged in installing and servicing fuel oil burners are classified in Construction, Industry 1711; and those engaged in fuel oil burner repair service only are classified in Services, Industry 7699. Fuel oil dealers-retail</t>
  </si>
  <si>
    <t>Liquefied Petroleum Gas (Bottled Gas) Dealers</t>
  </si>
  <si>
    <t>Establishments primarily engaged in the retail sale of bottled or bulk liquefied petroleum (LP) gas. Bottled gas-retail Butane gas, bottled-retail Liquefied petroleum (LP) gas delivered to customers'premises-retail Propane gas, bottled-retail</t>
  </si>
  <si>
    <t>Florists</t>
  </si>
  <si>
    <t>Establishments primarily engaged in the retail sale of cut flowers and growing plants. Establishments primarily engaged in the -retail sale of seeds, bulbs, and nursery stock are classified in Industry 5261, and greenhouses and nurseries primarily engaged in growing seeds, bulbs, flowers, and nursery stock are classified in Agriculture, Industry 0181. Florists-retail Flowers, fresh-retail Potted plants-retail</t>
  </si>
  <si>
    <t>News Dealers And Newsstands</t>
  </si>
  <si>
    <t>News Dealers and Newsstands</t>
  </si>
  <si>
    <t>Establishments primarily engaged in the retail sale of newspapers, magazines, and other periodicals. Home delivery of newspapers by other than printers or publishers is classified in Industry 5963. Magazine stands-retail News dealers-retail Newsstands-retail</t>
  </si>
  <si>
    <t>Optical Goods Stores</t>
  </si>
  <si>
    <t>Establishments primarily engaged in the retail sale of eyeglasses and contact lenses to prescription for individuals. Offices of oculists, ophthalmologists, and optometrists are classified in Services, Major Group 80, even if a majority of their revenues comes from retail sales. Establishments primarily engaged in the retail sale of binoculars, telescopes, and opera glasses are classified in Industry 5999. Optical goods-retail Opticians-retail</t>
  </si>
  <si>
    <t>Miscellaneous Retail Stores, Not Elsewhere Classif</t>
  </si>
  <si>
    <t>Miscellaneous Retail Stores, Not Elsewhere Classified</t>
  </si>
  <si>
    <t>Establishments primarily engaged in the retail sale of specialized lines of merchandise, not elsewhere classified, such as artists'supplies; orthopedic and artificial limbs; rubber stamps; pets; religious goods; and monuments and tombstones. This industry also includes establishments primarily engaged in selling a general line of their own or consigned merchandise at retail on an auction basis. Establishments primarily engaged in auctioning tangible personal property of others on a contract or fee basis are classified in Services, Industry 7389. Architectural supplies-retail Art dealers-retail Artificial flowers-retail Artists'supply and material stores-retail Auction rooms (general merchandise)-retail Autograph and philatelist supply stores-retail Awning shops-retail Baby carriages-retail Banner shops-retail Binoculars-retail Cake decorating supplies-retail Candle shops-retail Coin shops-retail, except mail-order Cosmetics stores-retail Electric razor shops-retail Fireworks-retail Flag shops-retail Gem stones, rough-retail Gravestones, finished-retail Hearing aids-retail Hot tub-retail Ice dealers-retail Monuments, finished to custom order-retail Orthopedic and artificial limb stores-retail Pet food stores-retail Pet shops-retail Picture frames, ready-made-retail Police supply stores-retail Religious goods stores (other than books)-retail Rock and stone specimens-retail Rubber stamp stores-retail Sales barns-retail Stamps, philatelist-retail: except mail-order Stones, crystalline: rough-retail Swimming pools, home: not installed-retail Telephone stores-retail Telescopes-retail Tent shops-retail Tombstones-retail Trophy shops-retail Typewriter stores-retail Whirlpool baths-retail</t>
  </si>
  <si>
    <t>Central Reserve Depository Institutions, Not Elsew</t>
  </si>
  <si>
    <t>Central Reserve Depository Institutions, Not Elsewhere Classified</t>
  </si>
  <si>
    <t>Central reserve depository institutions, other than Federal Reserve banks, primarily engaged in providing credit to and holding deposits and reserves for their members, such as savings banks, savings and loan associations, or credit unions. Central liquidity facility Federal Home Loan Banks National Credit Union Administration (NCUA)</t>
  </si>
  <si>
    <t>National Commercial Banks</t>
  </si>
  <si>
    <t>Commercial banks and trust companies (accepting deposits) chartered under the National Bank Act. Trust companies engaged in fiduciary business, but not regularly engaged in deposit banking, are classified in Industry 6091. Commercial banks, National Trust companies (accepting deposits) commercial: National</t>
  </si>
  <si>
    <t>State Commercial Banks</t>
  </si>
  <si>
    <t>Commercial banks and trust companies (accepting deposits) chartered by one of the States or territories. Trust companies engaged in fiduciary business, but not regularly engaged in deposit banking, are classified in Industry 6091. Commercial banks, State Trust companies (accepting deposits) commercial: State</t>
  </si>
  <si>
    <t>Savings Institutions, Federally Chartered</t>
  </si>
  <si>
    <t>Federally chartered savings institutions (accepting deposits) operating under Federal charter. Federal savings and loan associations Saving banks, Federal Savings and loan associations, federally chartered</t>
  </si>
  <si>
    <t>Savings Institutions, Not Federally Chartered</t>
  </si>
  <si>
    <t>State-chartered savings institutions (accepting deposits) which do not operate under Federal charter. Savings and loan associations, not federally chartered Savings banks, State: not federally chartered</t>
  </si>
  <si>
    <t>Organization Hotels And Lodging Houses, On Members</t>
  </si>
  <si>
    <t>Hotel and Boarding</t>
  </si>
  <si>
    <t>Other Services: Hotel and Boarding</t>
  </si>
  <si>
    <t>Personal Services</t>
  </si>
  <si>
    <t>Branches And Agencies Of Foreign Banks</t>
  </si>
  <si>
    <t>Branches and Agencies of Foreign Banks</t>
  </si>
  <si>
    <t>Establishments operating as branches or agencies of foreign banks which specialize in commercial loans, especially trade finance. They typically fund themselves via large denomination interbank deposits, rather than through smaller denomination retail deposits. Federally licensed agencies of foreign banks may not accept deposits. Federal branches may accept deposits; however, if they choose to accept deposits in denominations of $100,000 or less, Federal deposit insurance is required. Establishments which are owned by foreign banks but primarily engaged in accepting retail deposits from the general public in the United States are classified in Industry Group 602. Agencies of foreign banks Branches of foreign banks</t>
  </si>
  <si>
    <t>Foreign Trade And International Banking Institutio</t>
  </si>
  <si>
    <t>Foreign Trade and International Banking Institutions</t>
  </si>
  <si>
    <t>Establishments of foreign trade companies operating in the United States under Federal or State charter for the purpose of aiding or financing foreign trade. Also included in this industry are Federal or State chartered banking institutions which only engage in banking outside the United States. Agreement Corporations Edge Act Corporations</t>
  </si>
  <si>
    <t>Nondeposit Trust Facilities</t>
  </si>
  <si>
    <t>Non-deposit Trust Facilities,</t>
  </si>
  <si>
    <t>Trust companies engaged in fiduciary business, but not regularly engaged in deposit banking. Some of these establishments occasionally hold limited amounts of special types of deposits, and their uninvested trust funds are usually classified as deposits. These non-deposit trust facilities may have either National or State charters. This industry does not include establishments operating under trust company charters which limit their fiduciary business to that incidental to real estate title or mortgage loan activities, which are classified in Industry 6361. Non-deposit trust companies</t>
  </si>
  <si>
    <t>Functions Related To Depository Banking, Not Elsew</t>
  </si>
  <si>
    <t>Functions Related to Depository Banking, Not Elsewhere Classified</t>
  </si>
  <si>
    <t>Establishments primarily engaged in performing functions related to depository banking, not elsewhere classified. Automated clearinghouses Check cashing agencies Check clearinghouse associations Clearinghouse associations bank or check Deposit brokers Electronic funds transfer networks including switching Escrow institutions other than real estate Fiduciary agencies other than real estate or trust Foreign currency exchanges Money order issuance Regional clearinghouse associations Representative offices of foreign banks, excluding agents and branches Safe deposit companies Tax certificate sale and redemption agencies Travelers' check issuance</t>
  </si>
  <si>
    <t>Federal And Federally-Sponsored Credit Agencies</t>
  </si>
  <si>
    <t>Federal and Federally-Sponsored Credit Agencies</t>
  </si>
  <si>
    <t>Establishments of the Federal Government and federally-sponsored credit agencies primarily engaged in guaranteeing, insuring, or making loans. Federally-sponsored credit agencies are established under authority of Federal legislation, but are not regarded as part of the government. They are often owned by their members or borrowers. Banks for cooperatives Commodity Credit Corporation Export-Import Bank Farmers Home Administration Federal Home Loan Mortgage Corporation Federal Intermediate Credit Bank Federal Land Banks Federal National Mortgage Association Government National Mortgage Association National Consumer Cooperative Bank Rural Electrification Administration Student Loan Marketing Association Synthetic Fuels Corporation</t>
  </si>
  <si>
    <t>Personal Credit Institutions</t>
  </si>
  <si>
    <t>Establishments primarily engaged in providing loans to individuals. Also included in this industry are establishments primarily engaged in financing retail sales made on the installment plan and financing automobile loans for individuals. Automobile loans (may include automobile insurance) Consumer finance companies Financing of automobiles, furniture, appliances, personal airplanes, Industrial loan "banks", not engaged in deposit banking Industrial loan companies, not engaged in deposit banking Installment sales finance, other than banks Loan companies, small: licensed Loan societies, remedial Morris plans not engaged in deposit banking Mutual benefit associations Personal finance companies, small loan: licensed</t>
  </si>
  <si>
    <t>Security And Commodity Exchanges</t>
  </si>
  <si>
    <t>Investment &amp; Securities</t>
  </si>
  <si>
    <t>Financial Institutions: Investment &amp; Securities</t>
  </si>
  <si>
    <t>Security and Commodity Exchanges</t>
  </si>
  <si>
    <t>Establishments primarily engaged in furnishing space and other facilities to members for the purpose of buying, selling, or otherwise trading in stocks, stock options, bonds, or commodity contracts. Commodity contract exchanges Futures exchanges, contract Option exchanges, stock Security exchanges Stock exchanges</t>
  </si>
  <si>
    <t>Investment Advice</t>
  </si>
  <si>
    <t>Establishments primarily engaged in furnishing investment information and advice to companies and individuals concerning securities and commodities on a contract or fee basis. Establishments that provide advice and also act as brokers or dealers are classified in Industry 6211. Futures advisory service Investment advisory service Investment counselors Investment research Manager of mutual funds, contract or fee basis</t>
  </si>
  <si>
    <t>Services Allied With The Exchange Of Securities Or</t>
  </si>
  <si>
    <t>Services Allied With the Exchange of Securities or Commodities, Not Elsewhere Classified</t>
  </si>
  <si>
    <t>Establishments primarily engaged in furnishing services to security or commodity holders, brokers, or dealers, not elsewhere classified. Bondholders protective committees Custodians of securities Exchange clearinghouses, commodity Exchange clearinghouses, security Financial reporting Quotation service, stock Royalty owners protective associations Security custodians Security holders protective committees Stock transfer agents Transfer agents, securities</t>
  </si>
  <si>
    <t>Amusement And Recreation Services, Not Elsewhere C</t>
  </si>
  <si>
    <t>Amusement and Recreation Services, Not Elsewhere Classified</t>
  </si>
  <si>
    <t>Establishments primarily engaged in the operation of sports, amusement, and recreation services, not elsewhere classified, such as bathing beaches, swimming pools, riding academies and schools, carnival operation, exposition operation, horse shows, picnic grounds operation, rental of rowboats and canoes, and shooting galleries. Establishments primarily engaged in showing or handling animals at shows or exhibitions are classified in Agricultural Services, Industry Group 075. Aerial tramways, amusement or scenic Amusement concessions Amusement rides Animal shows in circuses, fairs, and carnivals Archery ranges, operation of Astrologers Baseball instruction schools Basketball instruction schools Bath houses, independently operated Bathing beaches, public Betting information services Billiard parlors Bingo parlors Boat rental, pleasure Boats, party fishing: operation of Bookies Bookmakers, race Bowling instruction Bridge club, nonmembership Bridge instruction Cable lifts, amusement or scenic: operated separately from lodges Canoe rental Card rooms Carnival operation Cave operation Circus companies Concession operators, amusement devices and rides Day camps Exhibition operation Exposition operation Fairs, agricultural: operation of Fireworks display service Fishing piers ant lakes, operation of Fortune tellers Gambling establishments not primarily operating coin-operated Gambling machines, except coin-operated operation of Game parlors, except coin-operated Games, teaching of Gocart raceway operation Gocart rentals Golf courses, miniature operation of Golf driving ranges Golf professionals not operating retail stores Golf, pitch-n-putt Gymnastics instruction Handball courts, except membership club Horse shows Houseboat rentals Hunting guides Ice skating rink operation Judo instruction Karate instruction Lifeguard service Lotteries, operation of Lottery club and ticket sales to individuals Moped rental Motorcycle rental Natural wonders, tourist attraction: commercial Observation tower operation Off-track betting Pack trains for amusement Parachute training for pleasure Phrenologists Picnic grounds operation Ping pong parlors Pool parlors Racquetball courts, except membership clubs Rental of beach chairs and accessories Rental of bicycles Rental of golf carts Rental of rowboats and canoes Rental of saddle horses Riding academies and schools Riding stables River rafting, operation of Rodeo animal rental Rodeos, operation of Roller skating rink operation Scenic railroads for amusement Schools and camps, sports instructional Scuba and skin diving instruction Shooting galleries Shooting ranges, operation of Skating instruction, ice or roller Skeet shooting facilities, except membership clubs Ski instruction Ski lifts, cable lifts, and ski tows operated separately from lodges Ski rental concessions Slot-car racetracks Sporting goods rental Sports instructors, professional: golf, skiing, swimming, etc. Sports professionals Swimming instruction Swimming pools, except membership Tennis clubs, nonmembership Tennis courts, outdoor and indoor operation of, nonmembership Tennis professionals Ticket sales offices for sporting events, contract Tourist attractions, natural wonder commercial Tourist guides Trampoline operation Trapshooting facilities, except membership club Waterslides, operation of Wave pools, operation of Wax figure exhibitions Yoga instruction</t>
  </si>
  <si>
    <t>Offices And Clinics Of Doctors Of Medicine</t>
  </si>
  <si>
    <t>Professional Services</t>
  </si>
  <si>
    <t>Healthcare &amp; Life Sciences</t>
  </si>
  <si>
    <t>Professional Services: Professional Services</t>
  </si>
  <si>
    <t>Offices and Clinics of Doctors of Medicine</t>
  </si>
  <si>
    <t>Establishments of licensed practitioners having the degree of M.D. and engaged in the practice of general or specialized medicine and surgery. Establishments operating as clinics of physicians are included in this industry. Osteopathic physicians are classified in Industry 8031. Ambulatory surgical centers Anesthesiologists, offices of Clinics of physicians (M.D.) Dermatologists, offices of Freestanding emergency medical (M.D.) centers Gynecologists, offices of Neurologists, offices of Obstetricians, offices of Oculists, offices of Ophthalmologists, offices of Orthopedic physicians, offices of Pathologists (M.D.), offices of Pediatricians, offices of Physicians (M.D.), including specialists: offices and clinics of Plastic surgeons, offices of Primary care medical (M.D.) clinics Psychiatrists, offices of Psychoanalysts, offices of Radiologists, offices of Surgeons (M.D.), offices of Urologists, offices of</t>
  </si>
  <si>
    <t>Offices And Clinics Of Dentists</t>
  </si>
  <si>
    <t>Offices and Clinics of Dentists</t>
  </si>
  <si>
    <t>Establishments of licensed practitioners having the degree of D.M.D. or D.D.S. (or D.D.Sc.) and engaged in the practice of general or specialized dentistry, including dental surgery. Establishments operating as clinics of dentists are included in this industry. Clinics of dentists Dental surgeons, offices of Dentists, offices and clinics of Endodontists, offices of Oral pathologists, offices of Orthodontists, offices of Pathologists, oral: offices of Periodontists, offices of Prosthodontists, offices of</t>
  </si>
  <si>
    <t>Offices And Clinics Of Doctors Of Osteopathy</t>
  </si>
  <si>
    <t>Offices and Clinics of Doctors of Osteopathy</t>
  </si>
  <si>
    <t>Establishments of licensed practitioners having the degree of D.O. and engaged in the practice of general or specialized osteopathic medicine and surgery. Establishments operating as clinics of osteopathic physicians are included in this industry. Osteopathic physicians, offices and clinics of</t>
  </si>
  <si>
    <t>Offices And Clinics Of Chiropractors</t>
  </si>
  <si>
    <t>Offices and Clinics of Chiropractors</t>
  </si>
  <si>
    <t>Establishments of licensed practitioners having the degree of D.C. and engaged in the practice of chiropractic medicine. Establishments operating as clinics of chiropractors are included in this industry. Chiropractors, offices and clinics of Clinics of chiropractors</t>
  </si>
  <si>
    <t>Medical And Dental Laboratories</t>
  </si>
  <si>
    <t>Chemicals and Labs</t>
  </si>
  <si>
    <t>Healthcare and Life Science: Chemicals and Labs</t>
  </si>
  <si>
    <t>Home Health Care Services</t>
  </si>
  <si>
    <t>Outpatient Care Facilities</t>
  </si>
  <si>
    <t>Miscellaneous Health And Allied Services, Not Else</t>
  </si>
  <si>
    <t>Health &amp; Allied Services</t>
  </si>
  <si>
    <t>Kidney Dialysis Centers</t>
  </si>
  <si>
    <t>Establishments primarily engaged in providing kidney or renal dialysis services. Offices and clinics of doctors of medicine are classified in Industry 8011. Kidney dialysis centers</t>
  </si>
  <si>
    <t>Offices And Clinics Of Optometrists</t>
  </si>
  <si>
    <t>Offices and Clinics of Optometrists</t>
  </si>
  <si>
    <t>Establishments of licensed practitioners having the degree of O.D. and engaged in the practice of optometry. Establishments operating as clinics of optometrists are included in this industry. Optometrists, offices and clinics of</t>
  </si>
  <si>
    <t>Offices And Clinics Of Podiatrists</t>
  </si>
  <si>
    <t>Offices and Clinics of Podiatrists</t>
  </si>
  <si>
    <t>Establishments of licensed practitioners having the degree of D.P. and engaged in the practice of podiatry. Establishments operating as clinics of podiatrists are included in this industry. Podiatrists, offices and clinics of</t>
  </si>
  <si>
    <t>Offices And Clinics Of Health Practitioners, Not E</t>
  </si>
  <si>
    <t>Offices and Clinics of Health Practitioners, Not Elsewhere Classified</t>
  </si>
  <si>
    <t>Establishments of health practitioners engaged in the practice of health fields, not elsewhere classified. Practitioners may or may not be licensed or certified, depending on the State in which they practice. Establishments operating as clinics of health practitioners, not elsewhere classified, are included in this industry. Acupuncturists, except M.D.: offices of Audiologists, offices of Christian science practitioners, offices of Dental hygienists, offices of Dieticians, offices of Hypnotists, offices of Inhalation therapists, registered Midwives, offices of Naturopaths, offices of Nurses, registered and practical: offices of, except home health Nutritionists, offices of Occupational therapists, offices of Paramedics, offices of Physical therapists, offices of Physicians'assistants, offices of Psychiatric social workers, offices of Psychologists, clinical offices of Psychotherapists, except M.D.: offices of Speech clinicians, offices of Speech pathologists, offices of</t>
  </si>
  <si>
    <t>Skilled Nursing Care Facilities</t>
  </si>
  <si>
    <t>Establishments primarily engaged in providing inpatient nursing and rehabilitative services to patients who require continuous health care, but not hospital services. Care must be ordered by and under the direction of a physician. The staff must include a licensed nurse on duty continuously with a minimum of one full-time registered nurse on duty during each day shift. Included are establishments certified to deliver skilled nursing care under the Medicare and Medicaid programs. Convalescent homes with continuous nursing care Extended care facilities Mental retardation hospitals Nursing homes, skilled</t>
  </si>
  <si>
    <t>Intermediate Care Facilities</t>
  </si>
  <si>
    <t>Establishments primarily engaged in providing inpatient nursing and rehabilitative services, but not on a continuous basis. Staffing must include 24-hour per day personnel with a licensed nurse on duty full-time during each day shift. At least once a week, consultation from a registered nurse on the delivery of care is required. Included are facilities certified to deliver intermediate care under the Medicaid program. Intermediate care facilities Nursing homes, intermediate care</t>
  </si>
  <si>
    <t>Nursing And Personal Care Facilities, Not Elsewher</t>
  </si>
  <si>
    <t>Nursing and Personal Care Facilities, Not Elsewhere Classified</t>
  </si>
  <si>
    <t>Establishments primarily engaged in providing some nursing and/or health-related care to patients who do not require the degree of care and treatment that a skilled or intermediate care facility is designed to provide. Patients in these facilities, because of their mental or physical condition, require some nursing care, including the administering of medications and treatments or the supervision of self-administered medications in accordance with a physician's orders. Establishments primarily engaged in providing day-to-day personal care without supervision of the delivery of health services prescribed by a physician are classified in Industry 8361. Convalescent homes for psychiatric patients, with health care Convalescent homes with health care Domiciliary care with health care Homes for the mentally retarded with health care, except skilled and Nursing homes except skilled and intermediate care facilities Personal care facilities with health care Personal care homes with health care Psychiatric patient's convalescent homes Rest homes with health care</t>
  </si>
  <si>
    <t>General Medical And Surgical Hospitals</t>
  </si>
  <si>
    <t>General Medical and Surgical Hospitals</t>
  </si>
  <si>
    <t>Establishments primarily engaged in providing general medical and surgical services and other hospital services. Specialty hospitals are classified in Industries 8063 and 8069. General medical and surgical hospitals</t>
  </si>
  <si>
    <t>Psychiatric Hospitals</t>
  </si>
  <si>
    <t>Establishments primarily engaged in providing diagnostic medical services and inpatient treatment for the mentally ill. Establishments, known as hospitals, primarily engaged in providing health care for the mentally retarded are classified in Industry 8051. Mental hospitals, except for the mentally retarded Psychiatric hospitals</t>
  </si>
  <si>
    <t>Specialty Hospitals, Except Psychiatric</t>
  </si>
  <si>
    <t>Establishments primarily engaged in providing diagnostic services, treatment, and other hospital services for specialized categories of patients, except mental. Psychiatric hospitals are classified in Industry 8063. Alcoholism rehabilitation hospitals Cancer hospitals Children's hospitals Chronic disease hospitals Drug addiction rehabilitation hospitals Eye, ear, nose, and throat hospitals: in-patient Hospitals, specialty: except psychiatric Maternity hospitals Orthopedic hospitals Rehabilitation hospitals: drug addiction and alcoholism Tuberculosis and other respiratory illness hospitals</t>
  </si>
  <si>
    <t>Legal Services</t>
  </si>
  <si>
    <t>Educational Services</t>
  </si>
  <si>
    <t>Education</t>
  </si>
  <si>
    <t>Elementary And Secondary Schools</t>
  </si>
  <si>
    <t>Colleges, Universities, Professional Schools, And</t>
  </si>
  <si>
    <t>Libraries</t>
  </si>
  <si>
    <t>Medical Laboratories</t>
  </si>
  <si>
    <t>Establishments primarily engaged in providing professional analytic or diagnostic services to the medical profession, or to the patient on prescription of a physician. Bacteriological laboratories (not manufacturing) Biological laboratories (not manufacturing) Blood analysis laboratories Chemists, biological: (not manufacturing) laboratories of Dental laboratories, X-ray Medical laboratories, clinical Pathological laboratories Testing laboratories, medical: analytic or diagnostic Urinalysis laboratories</t>
  </si>
  <si>
    <t>Dental Laboratories</t>
  </si>
  <si>
    <t>Establishments primarily engaged in making dentures, artificial teeth, and orthodontic appliances to order for the dental profession. Establishments primarily engaged in manufacturing artificial teeth, except to order, are classified in Manufacturing, Industry 3843, and those providing dental X-ray laboratory services are classified in Industry 8071. Crowns and bridges made in dental laboratories to order for the Dental laboratories, except X-ray Dentures made in dental laboratories to order for the profession Orthodontic appliances made in dental laboratories to order for the Teeth, artificial: made in dental laboratories to order for the</t>
  </si>
  <si>
    <t>Establishments primarily engaged in providing skilled nursing or medical care in the home, under supervision of a physician. Establishments of registered or practical nurses engaged in the independent practice of their profession are classified in Industry 8049, and nurses'registries are classified in Industry 7361. Establishments primarily engaged in selling health care products for personal or household consumption are classified in Retail Trade and those engaged in renting or leasing products for health care are classified in Industry 7352. Home health care services Visiting nurse associations</t>
  </si>
  <si>
    <t>Specialty Outpatient Facilities, Not Elsewhere Cla</t>
  </si>
  <si>
    <t>Specialty Outpatient Facilities, Not Elsewhere Classified</t>
  </si>
  <si>
    <t>Establishments primarily engaged in outpatient care of a specialized nature with permanent facilities and with medical staff to provide diagnosis, treatment, or both for patients who are ambulatory and do not require inpatient care. Offices and clinics of health practitioners are classified according to their primary activity in Industry Groups 801 through 804. Alcohol treatment, outpatient clinics Biofeedback centers Birth control clinics (family planning) Drug treatment, outpatient clinics Outpatient detoxification centers Outpatient mental health clinics Outpatient treatment clinics for alcoholism and drug addiction Rehabilitation centers, outpatient (medical treatment) Respiratory therapy clinics</t>
  </si>
  <si>
    <t>Service Industries For The Printing Trade</t>
  </si>
  <si>
    <t>All Other Mfg</t>
  </si>
  <si>
    <t>Manufacturing: All Other Mfg</t>
  </si>
  <si>
    <t>Photoengraving</t>
  </si>
  <si>
    <t>Electrotyping &amp; Stereotyping</t>
  </si>
  <si>
    <t>Platemaking And Related Services</t>
  </si>
  <si>
    <t>Chemicals And Allied Products</t>
  </si>
  <si>
    <t>Chemicals</t>
  </si>
  <si>
    <t>Energy: Chemicals</t>
  </si>
  <si>
    <t>Industrial Inorganic Chemicals</t>
  </si>
  <si>
    <t>Plastics Materials And Synthetic Resins, Synthetic</t>
  </si>
  <si>
    <t>Chemicals and Allied Products</t>
  </si>
  <si>
    <t>Manufacturing: Chemicals and Allied Products</t>
  </si>
  <si>
    <t>Commercial Printing, Not Elsewhere Classified</t>
  </si>
  <si>
    <t>Establishments primarily engaged in commercial or job printing, not elsewhere classified. This industry includes general printing shops, not elsewhere classified, as well as shops specializing in printing newspapers and periodicals for others. Announcements, engraved Bags, plastics: printed only, except lithographed or gravure (bags not Banknotes, engraved Bread wrappers, printed: except lithographed or gravure Business forms, except manifold, lithographed or gravure printed Calendars, printed: except lithographed or gravure Cards, except greeting cards: engraving of Cards, printed: except greeting, lithographed or gravure Catalogs, printed: except lithographed or gravure (not publishing) Circulars, printed: except lithographed or gravure Color printing: except lithographed or gravure Coupons, printed: except lithographed or gravure Currency, engraving of Decalcomanias, printed: except lithographed or gravure Directories, printed: except lithographed or gravure (not publishing) Embossing on paper Envelopes, printed: except lithographed or gravure Fashion plates, printed: except lithographed or gravure Flexographic printing Gummed labels and seals, printed: except lithographed or gravure Half-tones, engraved Imprinting, except lithographed or gravure Invitations, engraved Labels, printed: except lithographed or gravure Letterpress printing Letters, circular and form: except lithographed or gravure printed Magazines, printed: except lithographed or gravure (not publishing) Maps, engraved Maps, printed: except lithographed or gravure (not publishing) Menus, except lithographed or gravure printed Music, sheet: except lithographed or gravure (not publishing) Newspapers, printed: except lithographed or gravure (not publishing) Periodicals, printed: except lithographed or gravure (not publishing) Plateless engraving Playing cards, printed: except lithographed or gravure Postcards, picture: except lithographed or gravure printed Posters, including billboard: except lithographed or gravure Printing from engraved and etched plates Printing, commercial or job: engraved plate Printing, commercial or job: except lithographic or gravure Printing, flexographic Printing, letterpress Printing, screen: except on textiles or finished fabric articles Schedules, transportation: except lithographed or gravure Screen printing on glass, plastics, paper, and metal, including Seals: printing except lithographic or gravure Security certificates, engraved Souvenir cards: except lithographed or gravure Stationery: except lithographed or gravure Stock certificates, engraved Tags, printed: except lithographed or gravure Telephone directories, except lithographed or gravure (not publishing) Thermography, except lithographed or gravure Tickets, printed: except lithographed or gravure Trading stamps, printed: except lithographed or gravure Visiting cards, printed: except lithographed or gravure Wrappers, printed: except lithographed or gravure</t>
  </si>
  <si>
    <t>Bookbinding And Related Work</t>
  </si>
  <si>
    <t>Bookbinding and Related Work</t>
  </si>
  <si>
    <t>Establishments primarily engaged in edition, trade, job, and library book binding. Also included in this industry are establishments primarily engaged in book or paper bronzing, gilding, and edging; in map and sample mounting, and in other services related to bookbinding. Establishments primarily binding books printed elsewhere are classified in this industry, but those primarily binding books printed in the same establishment are classified in Industry Group 273. Beveling of cards Binding only books, pamphlets, magazines, etc. Book gilding, bronzing, edging, deckling, embossing, and gold Bookbinding edition, job, library, and trade Bronzing books, cards, or paper Display mounting Edging books, cards, or paper Magazines, binding only Mounting of maps and samples, for the trade Pamphlets, binding only Paper bronzing, gilding, edging, and deckling Paper cutting, except die-cutting Rebinding books, magazines, or pamphlets Repairing books (bookbinding) Swatches and samples, mounting for the trade Trade binding services</t>
  </si>
  <si>
    <t>Typesetting</t>
  </si>
  <si>
    <t>Establishments primarily engaged in typesetting for the trade, including advertisement typesetting. Advertisement typesetting Composition, hand: for the printing trade Composition, machine: e.g., linotype, monotype - for the printing Photocomposition Phototypesetting Typesetting for the printing trade Typesetting, computer controlled Typographic composition</t>
  </si>
  <si>
    <t>Platemaking and Related Services</t>
  </si>
  <si>
    <t>Establishments primarily engaged in making plates for printing purposes and in related services. Also included are establishments primarily engaged in making positives or negatives from which offset lithographic plates are made. These establishments do not print from the plates which they make, but prepare them for use by others. Engraving for purposes other than printing is classified in Industry 3479. Color separations for printing Electrotype plates Electrotyping for the trade Embossing plates for printing Engraving on copper, steel, wood, or rubber plates for printing Engraving on textile printing plates and cylinders Engraving, steel line: for printing purposes Etching on copper, steel, wood, or rubber plates for printing purposes Flexographic plates, preparation of Gravure plates and cylinders, preparation of Letterpress plates, preparation of Linecuts Lithographic plates, positives or negatives: preparation of Offset plates, positives or negatives: preparation of Photoengraving for the trade Plates and cylinders, rotogravure printing: preparation of Plates, printing: preparation of Stereotype plates Stereotyping for the trade</t>
  </si>
  <si>
    <t>Alkalies And Chlorine</t>
  </si>
  <si>
    <t>Alkalies and Chlorine</t>
  </si>
  <si>
    <t>Establishments primarily engaged in manufacturing alkalies and chlorine. Establishments primarily engaged in mining natural alkalies are classified in Mining, Industry 1474. Alkalies, not produced at mines Caustic potash Caustic soda Chlorine compressed or liquefied Potassium carbonate Potassium hydroxide Sal soda (washing soda) Soda ash not produced at mines Sodium bicarbonate not produced at mines Sodium carbonate (soda ash) not produced at mines Sodium hydroxide (caustic soda) Washing soda (sal soda)</t>
  </si>
  <si>
    <t>Flat Glass</t>
  </si>
  <si>
    <t>Glass And Glassware, Pressed Or Blown</t>
  </si>
  <si>
    <t>Pressed And Blown Glass And Glassware</t>
  </si>
  <si>
    <t>Glass Products, Made Of Purchased Glass</t>
  </si>
  <si>
    <t>Cement, Hydraulic</t>
  </si>
  <si>
    <t>Establishments primarily engaged in manufacturing hydraulic cement, including portland, natural, masonry, and pozzolana cements. Cement, hydraulic: portland, natural, masonry, and pozzolana</t>
  </si>
  <si>
    <t>Industrial Gases</t>
  </si>
  <si>
    <t>Establishments primarily engaged in manufacturing industrial gases (including organic) for sale in compressed, liquid, and solid forms. Establishments primarily engaged in manufacturing fluorine and sulfur dioxide are classified in Industry 2819; those manufacturing household ammonia are classified in Industry 2842; those manufacturing other ammonia are classified in Industry 2873; those manufacturing chlorine are classified in Industry 2812; and those manufacturing fluorocarbon gases are classified in Industry 2869. Distributors of industrial gases and establishments primarily engaged in shipping liquid oxygen are classified in Wholesale Trade, Industry 5169. Acetylene Argon Carbon dioxide Dry ice (solid carbon dioxide) Gases, industrial: compressed, liquefied, or solid Helium Hydrogen Neon Nitrogen Nitrous oxide Oxygen, compressed and liquefied</t>
  </si>
  <si>
    <t>Inorganic Pigments</t>
  </si>
  <si>
    <t>Establishments primarily engaged in manufacturing inorganic pigments. Important products of this industry include black pigments, except carbon black, white pigments, and color pigments. Organic color pigments, except animal black and bone black, are classified in Industry 2865, and those manufacturing carbon black are classified in Industry 2895. Animal black Barium sulfate, precipitated (blanc fixe) Barytes pigments Black pigments, except carbon black Blanc fixe (barium sulfate, precipitated) Bone black Chrome pigments: chrome green, chrome yellow, chrome orange, and Color pigments, inorganic Ferric oxide pigments Iron blue pigments Iron colors Iron oxide, black Iron oxide, magnetic Iron oxide, yellow Lamp black Lead oxide pigments Lead pigments Litharge Lithopone Metallic pigments, inorganic Mineral colors and pigments Minium (pigments) Ochers Paint pigments, inorganic Pearl essence Pigments, inorganic Prussian blue pigments Red lead pigments Satin white pigments Siennas Titanium pigments Ultramarine pigments Umbers Vermilion pigments White lead pigments Whiting Zinc oxide pigments Zinc pigments: zinc yellow and zinc sulfide</t>
  </si>
  <si>
    <t>Plastics Materials, Synthetic Resins, And Nonvulca</t>
  </si>
  <si>
    <t>Plastics Materials, Synthetic Resins, and Nonvulcanizable Elastomers</t>
  </si>
  <si>
    <t>Establishments primarily engaged in manufacturing synthetic resins, plastics materials, and nonvulcanizable elastomers. Important products of this industry include: cellulose plastics materials; phenolic and other tar acid resins; urea and melamine resins; vinyl resins; styrene resins; alkyd resins; acrylic resins; polyethylene resins; polypropylene resins; rosin modified resins; coumarone-indene and petroleum polymer resins; miscellaneous resins, including polyamide resins, silicones, polyisobutylenes, polyesters, polycarbonate resins, acetal resins, and fluorohydrocarbon resins; and casein plastics. Establishments primarily engaged in manufacturing fabricated plastics products or plastics film, sheet, rod, non-textile monofilaments and regenerated cellulose products, and vulcanized fiber are classified in Industry Group 308, whether from purchased resins or from resins produced in the same plant. Establishments primarily engaged in compounding purchased resins are classified in Industry 3087. Establishments primarily manufacturing adhesives are classified in Industry 2891. Acetal resins Acetate cellulose (plastics) Acrylic resins Acrylonitrile-butadiene-styrene resins Alcohol resins, polyvinyl Alkyd resins Allyl resins Butadiene copolymers, containing less than 50 percent butadiene Carbohydrate plastics Casein plastics Cellulose nitrate resins Cellulose propionate (plastics) Coal tar resins Condensation plastics Coumarone-indene resins Cresol resins Cresol-furfural resins Dicyandiamine resins Diisocyanate resins Elastomers, nonvulcanizable (plastics) Epichlorohydrin bisphenol Epichlorohydrin diphenol Epoxy resins Ester gum Ethyl cellulose plastics Ethylene-vinyl acetate resins Fluorohydrocarbon resins Ion exchange resins Ionomer resins Isobutylene polymers Lignin plastics Melamine resins Methyl acrylate resins Methyl cellulose plastics Methyl methacrylate resins Molding compounds, plastics Nitrocellulose plastics (pyroxylin) Nylon resins Petroleum polymer resins Phenol-furfural resins Phenolic resins Phenoxy resins Phthalic alkyd resins Phthalic anhydride resins Polyacrylonitrile resins Polyamide resins Polycarbonate resins Polyesters Polyethylene resins Polyhexamethylenediamine adipamide resins Polyisobutylenes Polymerization plastics, except fibers Polypropylene resins Polystyrene resins Polyurethane resins Polyvinyl chloride resins Polyvinyl halide resins Polyvinyl resins Protein plastics Pyroxylin Resins, synthetic Rosin modified resins Silicone fluid solution (fluid for sonar transducers) Silicone resins Soybean plastics Styrene resins Styrene-acrylonitrile resins Tar acid resins Urea resins Vinyl resins</t>
  </si>
  <si>
    <t>Soap And Other Detergents, Except Specialty Cleane</t>
  </si>
  <si>
    <t>Soap and Other Detergents, Except Specialty Cleaners</t>
  </si>
  <si>
    <t>Establishments primarily engaged in manufacturing soap, synthetic organic detergents, inorganic alkaline detergents, or any combination thereof, and establishments producing crude and refined glycerin from vegetable and animal fats and oils. Establishments primarily engaged in manufacturing shampoos or shaving products, whether from soap or synthetic detergents, are classified in Industry 2844; and those manufacturing synthetic glycerin are classified in Industry 2869. Detergents, synthetic organic and inorganic alkaline Dishwashing compounds Dye removing cream, soap base Glycerin, crude and refined: from fats except synthetic Mechanics'paste Presoaks Scouring compounds Soap: granulated, liquid, cake, flaked, and chip Textile soap Washing compounds</t>
  </si>
  <si>
    <t>Surface Active Agents, Finishing Agents, Sulfonate</t>
  </si>
  <si>
    <t>Surface Active Agents, Finishing Agents, Sulfonated Oils, and Assistants</t>
  </si>
  <si>
    <t>Establishments primarily engaged in producing surface active preparations for use as wetting agents, emulsifiers, and penetrants. Establishments engaged in producing sulfonated oils and fats and related products are also included. Assistants, textile and leather processing Calcium salts of sulfonated oils, fats, or greases Cod oil, sulfonated Emulsifiers, except food and pharmaceutical Finishing agents, textile and leather Mordants Oil, turkey red Oils, soluble (textile assistants) Penetrants Sodium salts of sulfonated oils, fats, or greases Softeners (textile assistants) Soluble oils and greases Sulfonated oils, fats, and greases Surface active agents Textile processing assistants Textile scouring compounds and wetting agents Thin water (admixture)</t>
  </si>
  <si>
    <t>Federal Savings &amp; Loan Associa</t>
  </si>
  <si>
    <t>Agriculture Credit Institution</t>
  </si>
  <si>
    <t>Loan (Small) Lenders. Licensed</t>
  </si>
  <si>
    <t>Bankers And Loan Correspondents, Not Elsewhere</t>
  </si>
  <si>
    <t>Industrial Inorganic Chemicals, Not Elsewhere Clas</t>
  </si>
  <si>
    <t>Industrial Inorganic Chemicals, Not Elsewhere Classified</t>
  </si>
  <si>
    <t>Establishments primarily engaged in manufacturing industrial inorganic chemicals, not elsewhere classified. Establishments primarily engaged in mining, milling, or otherwise preparing natural potassium, sodium, or boron compounds (other than common salt) are classified in Industry 1474. Establishments primarily engaged in manufacturing household bleaches are classified in Industry 2842; those manufacturing phosphoric acid are classified in Industry 2874; and those manufacturing nitric acid, anhydrous ammonia, and other nitrogenous fertilizer materials are classified in Industry 2873. Activated carbon and charcoal Alkali metals Alumina Aluminum chloride Aluminum compounds Aluminum hydroxide (alumina trihydrate) Aluminum oxide Aluminum sulfate Alums Ammonia alum Ammonium chloride, hydroxide, and molybdate Ammonium compounds, except for fertilizer Ammonium perchlorate Ammonium thiosulfate Barium compounds Bauxite, refined Beryllium oxide Bleach (calcium hypochlorite), industrial Bleach (sodium hypochlorite), industrial Bleaches, industrial Bleaching powder, industrial Borax (sodium tetraborate) Boric acid Boron compounds, not produced at mines Borosilicate Brine Bromine, elemental Calcium carbide, chloride, and hypochlorite Calcium compounds, inorganic Calcium metal Carbide Catalysts, chemical Cerium salts Cesium metal Charcoal, activated Chlorosulfonic acid Chromates and bichromates Chromic acid Chromium compounds, inorganic Chromium salts Cobalt 60 (radioactive) Cobalt chloride Cobalt sulfate Copper chloride Copper iodide and oxide Copper sulfate Cyanides Desiccants, activated: silica gel Dichromates Ferric chloride Ferric oxides, except pigments Ferrocyanides Fissionable material production Fluorine, elemental Fuel propellants, solid: inorganic Fuels, high energy: inorganic Glauber's salt Heavy water High purity grade chemicals, inorganic: refined from technical grades Hydrated alumina silicate powder Hydrazine Hydrochloric acid Hydrocyanic acid Hydrofluoric acid Hydrogen peroxide Hydrogen sulfide Hydrosulfites Hypophosphites Indium chloride Inorganic acids, except nitric or phosphoric Iodides Iodine elemental Iodine, resublimed Iron sulphate Isotopes, radioactive Laboratory chemicals, inorganic Lead oxides, other than pigments Lead silicate Lime bleaching compounds Lithium compounds Lithium metal Luminous compounds, radium Magnesium carbonate Magnesium chloride Magnesium compounds, inorganic Manganese dioxide powder, synthetic Mercury chlorides (calomel, corrosive sublimate), except U.S.P. Mercury compounds, inorganic Mercury oxides Mercury, redistilled Metals, liquid Mixed acid Muriate of potash, not produced at mines Nickel ammonium sulfate Nickel carbonate Nickel compounds, inorganic Nickel sulfate Nuclear cores, inorganic Nuclear fuel reactor cores, inorganic Nuclear fuel scrap reprocessing Oleum (fuming sulfuric acid) Oxidation catalyst made from porcelain Perchloric acid Peroxides, inorganic Phosphates, except defluorinated and ammoniated Phosphorus and phosphorus oxychloride Potash alum Potassium aluminum sulfate Potassium bichromate and chromate Potassium bromide Potassium chlorate Potassium chloride Potassium compounds, inorganic: except potassium hydroxide and Potassium cyanide Potassium hypochlorate Potassium iodide Potassium metal Potassium nitrate and sulfate Potassium permanganate Propellants for missiles, solid: inorganic Radium chloride Radium luminous compounds Rare earth metal salts Reagent grade chemicals, inorganic: refined from technical grades Rubidium metal Salt cake (sodium sulfate) Salts of rare earth metals Scandium Silica gel Silica, amorphous Silico-fluorides Silver bromide, chloride, and nitrate Silver compounds, inorganic Soda alum Sodium aluminate Sodium aluminum sulfate Sodium antimoniate Sodium arsenite, technical Sodium bichromate and chromate Sodium borates Sodium borohydride Sodium bromide, not produced at mines Sodium chlorate Sodium compounds, inorganic Sodium cyanide Sodium hydrosulfite Sodium molybdate Sodium perborate Sodium peroxide Sodium phosphate Sodium polyphosphate Sodium silicate Sodium silicofluoride Sodium stannate Sodium sulfate-bulk or tablets Sodium tetraborate not produced at mines Sodium thiosulfate Sodium tungstate Sodium uranate Sodium, metallic Stannic and stannous chloride Stront</t>
  </si>
  <si>
    <t>Perfumes, Cosmetics, And Other Toilet Preparations</t>
  </si>
  <si>
    <t>Perfumes, Cosmetics, and Other Toilet Preparations</t>
  </si>
  <si>
    <t>Establishments primarily engaged in manufacturing perfumes (natural and synthetic), cosmetics, and other toilet preparations. This industry also includes establishments primarily engaged in blending and compounding perfume bases; and those manufacturing shampoos and shaving products, whether from soap or synthetic detergents. Establishments primarily engaged in manufacturing synthetic perfume and flavoring materials are classified in Industry 2869, and those manufacturing essential oils are classified in Industry 2899. Bath salts Bay rum Body powder Colognes Concentrates, perfume Cosmetic creams Cosmetic lotions and oils Cosmetics Dentifrices Denture cleaners Deodorants, personal Depilatories, cosmetic Dressings, cosmetic Face creams and lotions Face powders Hair coloring preparations Hair preparations: dressings, rinses, tonics, and scalp conditioners Home permanent kits Lipsticks Manicure preparations Mouthwashes Perfume bases, blending and compounding Perfumes, natural and synthetic Sachet Shampoos, hair Shaving preparations: e.g., cakes, creams, lotions, powders, tablets Soap impregnated papers and paper washcloths Suntan lotions and oils Talcum powders Toilet creams, powders, and waters Toilet preparations Toothpastes and powders Towelettes, premoistened Washes, cosmetic</t>
  </si>
  <si>
    <t>Nitrogenous Fertilizers</t>
  </si>
  <si>
    <t>Establishments primarily engaged in manufacturing nitrogenous fertilizer materials or mixed fertilizers from nitrogenous materials produced in the same establishment. Included are ammonia fertilizer compounds and anhydrous ammonia, nitric acid, ammonium nitrate, ammonium sulfate and nitrogen solutions, urea, and natural organic fertilizers (except compost) and mixtures. Ammonia liquor Ammonium nitrate and sulfate Anhydrous ammonia Aqua ammonia, made in ammonia plants Fertilizers, mixed: made in plants producing nitrogenous fertilizer Fertilizers: natural (organic), except compost Nitric acid Nitrogen solutions (fertilizer) Plant foods, mixed: made in plants producing nitrogenous fertilizer Urea</t>
  </si>
  <si>
    <t>Accident And Health Insurance And Medical Service</t>
  </si>
  <si>
    <t>Real Estate Agents And Managers</t>
  </si>
  <si>
    <t>Agents</t>
  </si>
  <si>
    <t>Real Estate: Agents</t>
  </si>
  <si>
    <t>Real Estate. Insurance. Loans</t>
  </si>
  <si>
    <t>Holding Offices</t>
  </si>
  <si>
    <t>Establishments primarily engaged in manufacturing flat glass. This industry also produces laminated glass, but establishments primarily engaged in manufacturing laminated glass from purchased flat glass are classified in Industry 3231. Building glass, flat Cathedral glass Float glass Glass, colored: cathedral and antique Glass, flat Insulating glass, sealed units-mitse Laminated glass, made from glass produced in the same establishment Multiple-glazed insulating units-mitse Opalescent flat glass Ophthalmic glass, flat Optical glass, flat Picture glass Plate glass blanks for optical or ophthalmic uses Plate glass, polished and rough Sheet glass Sheet glass blanks for optical or ophthalmic uses Skylight glass Spectacle glass Structural glass, flat Tempered glass-mitse Window glass, clear and colored</t>
  </si>
  <si>
    <t>Metal Mining Services</t>
  </si>
  <si>
    <t>Energy: Mining</t>
  </si>
  <si>
    <t>Establishments primarily engaged in performing metal mining services for others on a contract or fee basis, such as the removal of overburden, strip mining for metallic ores, prospect and test drilling, and mine exploration and development. Establishments which have complete responsibility for operating mines for others on a contract or fee basis are classified according to the product mined rather than as metal mining services. Establishments primarily performing hauling services are classified in Division E, Transportation. Boring test holes for metal mining on a contract basis Draining or pumping of metal mines: on a contract basis Drilling for metal mining on a contract basis Exploration for metal mining on a contract basis Geophysical exploration services, for metal mining on a contract basis Mine development for metal mining on a contract basis Overburden removal for metal mining; on a contract basis Prospect drilling for metal mining on a contract basis Sinking shafts for metal mining on a contract basis Strip mining, metal: on a contract basis Test drilling for metal mining: on a contract basis</t>
  </si>
  <si>
    <t>Uranium-Radium-Vanadium Ores</t>
  </si>
  <si>
    <t>Establishments primarily engaged in mining, milling, or otherwise preparing uranium-radium-vanadium ores. Carnotite mining Leaching or uranium, radium or vanadium ores at mine site Pitchblende mining Radium ore mining Roscoelite (vanadium hydromica) mining Tyuyamunite mining Uraninite (pitchblende) mining Uranium ore mining Vanadium ore mining</t>
  </si>
  <si>
    <t>Miscellaneous Metal Ores, Not Elsewhere Classified</t>
  </si>
  <si>
    <t>Establishments primarily engaged in mining, milling, or otherwise preparing miscellaneous metal ores, not elsewhere classified. Production of metallic mercury by furnacing or retorting at the mine site is also included. Aluminum ore mining Antimony ore mining Bastnasite ore mining Bauxite mining Beryl mining Beryllium ore mining Cerium ore mining Cinnabar mining Ilmenite mining Iridium ore mining Mercury ore mining Microlite mining Monazite mining Osmium ore mining Palladium ore mining Platinum group ore mining Quicksilver (mercury) ore mining Rare-earths ore mining Rhodium ore mining Ruthenium ore mining Rutile mining Thorium ore mining Tin ore mining Titaniferous-magnetite mining, value chiefly for titanium content Titanium ore mining Zirconium ore mining</t>
  </si>
  <si>
    <t>Bituminous Coal And Lignite Surface Mining</t>
  </si>
  <si>
    <t>Bituminous Coal and Lignite Surface Mining</t>
  </si>
  <si>
    <t>Establishments primarily engaged in producing bituminous coal or lignite at surface mines or in developing bituminous coal or lignite surface mines. This industry includes auger mining, strip mining, culm bank mining, and other surface mining, by owners or lessees or by establishments which have complete responsibility for operating bituminous coal and lignite surface mines for others on a contract or fee basis. Bituminous coal and lignite preparation plants performing such activities as cleaning, crushing, screening or sizing are included if operated in conjunction with a mine site, or if operated independently of any type of mine. Brown coal mining Cleaning plants, bituminous coal Coal mining, bituminous: surface Coal preparation plants, bituminous or lignite Crushing plants, bituminous coal Culm bank recovery, bituminous coal or lignite: except on a contract Hard coal surface mining, except Pennsylvania anthracite Lignite mining Preparation plants, bituminous coal or lignite Screening plants, bituminous coal Semianthracite surface mining Semibituminous coal surface mining Strip mining, bituminous coal: except on a contract basis Strip mining, lignite: except on a contract basis Subbituminous coal surface mining Washeries, bituminous coal or lignite</t>
  </si>
  <si>
    <t>Bituminous Coal Underground Mining</t>
  </si>
  <si>
    <t>Establishments primarily engaged in producing bituminous coal in underground mines or in developing bituminous coal underground mines. This industry includes underground mining by owners or lessees or by establishments which have complete responsibility for operating bituminous coal underground mines for others on a contract or fee basis. Bituminous coal preparation plants performing such activities as cleaning, crushing, screening or sizing are included if operated in conjunction with a mine. Independent bituminous coal preparation plants are classified in Industry 1221. Coal mining, bituminous-underground Hard coal underground mining, except Pennsylvania anthracite Semianthracite mining-underground Semibituminous coal underground mining Subbituminous coal underground mining</t>
  </si>
  <si>
    <t>Anthracite Mining</t>
  </si>
  <si>
    <t>Establishments primarily engaged in producing anthracite or in developing anthracite mines. All establishments in the United States that are classified in this industry are located in Pennsylvania. This industry includes mining by owners or lessees or by establishments which have complete responsibility for operating anthracite mines for others on a contract or fee basis. Also included are anthracite preparation plants, whether or not operated in conjunction with a mine. Anthracite mining Breakers, anthracite Coal mining, anthracite Culm bank recovery, anthracite except on a contract basis Dredging, anthracite Preparation plants, anthracite Screening plants, anthracite Strip mining, anthracite: except on a contract basis Washeries, anthracite</t>
  </si>
  <si>
    <t>Coal Mining Services</t>
  </si>
  <si>
    <t>Establishments primarily engaged in performing coal mining services for others on a contract or fee basis. Establishments which have complete responsibility for operating mines for others on a contract or fee basis are classified according to the product mined, rather than as mining services. Anthracite mining services on a contract basis Auger mining services bituminous coal, anthracite, and lignite on a Bituminous coal mining services on a contract basis Culm bank recovery bituminous coal, anthracite, and lignite on a Draining or pumping of bituminous coal, anthracite, or lignite mines Drilling for bituminous coal, anthracite, and lignite on a contract basis Lignite mining services on a contract basis Overburden removal for bituminous coal, anthracite, and lignite on a Sinking shafts for bituminous coal, anthracite, and lignite on a Stripping services bituminous coal, anthracite, and lignite on a Tunneling bituminous coal, anthracite and lignite on a contract basis</t>
  </si>
  <si>
    <t>Glass Containers</t>
  </si>
  <si>
    <t>Establishments primarily engaged in manufacturing glass containers for commercial packing and bottling, and for home canning. Ampoules, glass Bottles for packing, bottling, and canning: glass Carboys, glass Containers for packing, bottling, and canning: glass Cosmetic jars, glass Fruit jars, glass Jars for packing, bottling, and canning: glass Jugs for packing, bottling, and canning: glass Medicine bottles, glass Milk bottles, glass Packers'ware (containers), glass Vials, glass: made in glassmaking establishments Water bottles, glass</t>
  </si>
  <si>
    <t>Pressed And Blown Glass And Glassware, Not Elsewhe</t>
  </si>
  <si>
    <t>Pressed and Blown Glass and Glassware, Not Elsewhere Classified</t>
  </si>
  <si>
    <t>Establishments primarily engaged in manufacturing glass and glassware, not elsewhere classified, pressed, blown, or shaped from glass produced in the same establishment. Establishments primarily engaged in manufacturing textile glass fibers are also included in this industry, but establishments primarily engaged in manufacturing glass wool insulation products are classified in Industry 3296. Establishments primarily engaged in manufacturing fiber optic cables are classified in Industry 3357, and those manufacturing fiber optic medical devices are classified in Industry Group 384. Establishments primarily engaged in the production of pressed lenses for vehicular lighting, beacons, and lanterns are also included in this industry, but establishments primarily engaged in the production of optical lenses are classified in Industry 3827. Establishments primarily engaged in manufacturing glass containers are classified in Industry 3221, and those manufacturing complete electric light bulbs are classified in Industry 3641. Art glassware, made in glassmaking plants Ashtrays, glass Barware, glass Battery jars, glass Blocks, glass Bowls, glass Bulbs for electric lights, without filaments or sockets-mitse Candlesticks, glass Centerpieces, glass Chimneys, lamp: glass-pressed or blown Christmas tree ornaments, from glass-mitse Clip cups, glass Cooking utensils, glass and glass ceramic Drinking straws, glass Fiber optics strands Fibers, glass, textile Flameware, glass and glass ceramic Frying pans, glass and glass ceramic Glass blanks for electric light bulbs Glass brick Glassware, except glass containers for packing, bottling, and canning Glassware: art, decorative, and novelty Goblets, glass Illuminating glass: light shades, reflectors, lamp chimneys, and globes Industrial glassware and glass products, pressed or blown Ink-Wells, glass Insulators, electrical: glass Lamp parts, glass Lamp shades, glass Lantern globes, glass: pressed or blown Lens blanks, optical and ophthalmic Lenses, glass: for lanterns, flashlights, headlights, and searchlights Level vials for instruments, glass Light shades, glass: pressed or blown Lighting glassware, pressed or blown Novelty glassware: made in glassmaking plants Ophthalmic glass, except flat Optical glass blanks Photomask blanks, glass Reflectors for lighting equipment, glass: pressed or blown Refrigerator dishes and jars, glass Scientific glassware, pressed or blown: made in glassmaking plants Stemware, glass Tableware, glass and glass ceramic Tea kettles, glass and glass ceramic Technical glassware and glass products, pressed or blown Television tube blanks, glass Textile glass fibers Tobacco jars, glass Trays, glass Tubing, glass Tumblers, glass Vases, glass Yarn, fiberglass: made in glass plants</t>
  </si>
  <si>
    <t>Glass Products, Made of Purchased Glass</t>
  </si>
  <si>
    <t>Establishments primarily engaged in manufacturing glass products from purchased glass. Establishments primarily engaged in manufacturing optical lenses, except ophthalmic, are classified in Industry 3827, and those manufacturing ophthalmic lenses are classified in Industry 3851. Aquariums and reflectors, made from purchased glass Art glass, made from purchased glass Christmas tree ornaments, made from purchased glass Cut and engraved glassware, made from purchased glass Decorated glassware: e.g., chipped, engraved, etched, Doors, made from purchased glass Enameled glass, made from purchased glass Encrusting gold, silver, or other metals on glass products: made from Flowers, foliage, fruits and vines: artificial glass-made from Fruit, artificial: made from purchased glass Furniture tops, glass: cut, beveled, and polished Glass, scientific apparatus: for druggists', hospitals, laboratories-made Glass, sheet: bent-made from purchased glass Grasses, artificial: made from purchased glass Ground glass, made from purchased glass Industrial glassware, made from purchased glass Laboratory glassware, made from purchased glass Laminated glass, made from purchased glass Leaded glass, made from purchased glass Medicine droppers, made from purchased glass Mirrors, framed or unframed: made from purchased glass Mirrors, transportation equipment: made from purchased glass Multiple-glazed insulating units, made from purchased glass Novelties, glass: e.g., fruit, foliage, flowers, animals, made from Ornamented glass, made from purchased glass Plants and foliage, artificial: made from purchased glass Reflector glass beads, for highway signs and other reflectors: made Safety glass, made from purchased glass Silvered glass, made from purchased glass Stained glass, made from purchased glass Table tops made from purchased glass Technical glassware, made from purchased glass Tempered glass, made from purchased glass Test tubes, made from purchased glass Vials, made from purchased glass Watch crystals, made from purchased glass Windows, stained glass: made from purchased glass Windshields, made from purchased glass</t>
  </si>
  <si>
    <t>Brick And Structural Clay Tile</t>
  </si>
  <si>
    <t>Brick and Structural Clay Tile</t>
  </si>
  <si>
    <t>Establishments primarily engaged in manufacturing brick and structural clay tile. Establishments primarily engaged in manufacturing clay firebrick are classified in Industry 3255; those manufacturing nonclay firebrick are classified in Industry 3297; those manufacturing sand lime brick are classified in Industry 3299; and those manufacturing glass brick are classified in Industry 3229. Book tile, clay Brick: common, face, glazed, vitrified, and hollow-clay Building tile, clay Ceramic glazed brick, clay Chimney blocks, radial-clay Corncrib tile Facing tile, clay Fireproofing tile, clay Floor arch tile, clay Flooring brick, clay Furring tile, clay Partition tile clay Paving brick clay Silo tile Slumped brick Structural tile, clay</t>
  </si>
  <si>
    <t>Natural Gas Liquids</t>
  </si>
  <si>
    <t>Oil &amp; Gas</t>
  </si>
  <si>
    <t>Energy: Oil &amp; Gas</t>
  </si>
  <si>
    <t>Establishments primarily engaged in producing liquid hydrocarbons from oil and gas field gases. Establishments recovering liquefied petroleum gases incidental to petroleum refining or to the manufacturing of chemicals are classified in Manufacturing, Major Group 28 or Major Group 29. Establishments recovering helium from natural gas are classified in Manufacturing, Major Group 28. Butane (natural) production Casing-head butane and propane production Cycle condensate production (natural gas) Ethane (natural) production Fractionating natural gas liquids Isobutane (natural) production Liquefied petroleum gases (natural) production Natural gas liquids production Natural gasoline production Propane (natural) production</t>
  </si>
  <si>
    <t>Oil And Gas Field Services</t>
  </si>
  <si>
    <t>Ceramic Wall And Floor Tile</t>
  </si>
  <si>
    <t>Ceramic Wall and Floor Tile</t>
  </si>
  <si>
    <t>Establishments primarily engaged in manufacturing ceramic wall and floor tile. Establishments primarily engaged in manufacturing structural clay tile are classified in Industry 3251, and those manufacturing drain tile are classified in Industry 3259. Ceramic tile, floor and wall Enamel tile, floor and wall: clay Faience tile Mosaic tile, ceramic Promenade tile, clay Quarry tile, clay</t>
  </si>
  <si>
    <t>Rolling, Drawing, And Extruding Of Nonferrous Meta</t>
  </si>
  <si>
    <t>Metal &amp; Machinery</t>
  </si>
  <si>
    <t>Manufacturing: Metal &amp; Machinery</t>
  </si>
  <si>
    <t>Rolling, Drawing, and Extruding of Nonferrous Metals, Except Copper and Aluminum</t>
  </si>
  <si>
    <t>Establishments primarily engaged in rolling, drawing, and extruding nonferrous metals other than copper and aluminum. The products of this industry are in the form of basic shapes, such as plate, sheet, strip, bar, and tubing. Establishments primarily engaged in recovering nonferrous metals and alloys from scrap or dross are classified in Industry 3341; those manufacturing gold, silver, tin, and other foils, except aluminum, are classified in Industry 3497; and those manufacturing aluminum foil are classified in Industry 3353. Battery metal Britannia metal, rolling and drawing Extruded shapes, nonferrous metals and alloys, except copper and Gold and gold alloy bars, sheets, strip, and tubing Gold rolling and drawing Lead and lead alloy bars, pipe, plates, rods, sheets, strip, and tubing Lead rolling, drawing, and extruding Magnesium and magnesium alloy bars, rods, shapes, sheets, strip, and Magnesium rolling, drawing, and extruding Nickel and nickel alloy pipe, plates, sheets, strips, and tubing Nonferrous rolling, drawing, and extruding except copper and Platinum and platinum alloy sheets and tubing Platinum-group metals rolling, drawing, and extruding Silver and silver alloy bars, rods, sheets, strip, and tubing Silver rolling and drawing Solder wire, bar acid core and rosin core Tin and tin alloy bars, pipe, rods, sheets, strip, and tubing Tin rolling and drawing Titanium and titanium alloy bars, rods, billets, sheets, strip, and Titanium from sponge Tungsten basic shapes Welding rods Wire, nonferrous except copper and aluminum made in rolling mills Zinc and zinc alloy bars, plates, pipe, rods, sheets, tubing, and wire Zinc rolling, drawing, and extruding Zirconium and zirconium alloy bars, rods, billets, sheets, strip, and</t>
  </si>
  <si>
    <t>Metal Stampings, Not Elsewhere Classified</t>
  </si>
  <si>
    <t>Fabricated Products</t>
  </si>
  <si>
    <t>Manufacturing: Fabricated Products</t>
  </si>
  <si>
    <t>Establishments primarily engaged in manufacturing metal stampings and spun products, not elsewhere classified, including porcelain enameled products. Products of this industry include household appliance housings and parts; cooking and kitchen utensils; and other nonautomotive job stampings. Appliance parts, porcelain enameled Ashcans, stamped and pressed metal Ashtrays, stamped metal Automobile license tags, stamped metal Bottle openers, stamped metal Capacitor and condenser cans and cases: stamped metal Cash and stamp boxes, stamped metal Chassis, radio and television: stamped metal Cookers, pressure: stamped or drawn Cooking ware, porcelain enameled Electronic enclosures: stamped or pressed Fins, tube: stamped metal Floor tile, stamped metal Furniture components, porcelain enameled Garbage cans, stamped and pressed metal Helmets, steel Honeycombed metal Household utensils, stamped and pressed metal Housings for business machines, stamped metal Ice cream dippers Ironer parts, porcelain enameled Kitchen utensils, porcelain enameled Kitchen utensils, stamped and pressed metal Lunch boxes, stamped metal Machine parts, stamped and pressed metal Mail boxes, except collection boxes Pails, stamped and pressed metal: except tinned and shipping type Pans, stamped and pressed metal: except tinned Patterns on metal Perforated metal, stamped Perforating on light metal Rigidizing metal Spinning metal, for the trade Stamping metal, for the trade Store fronts, porcelain enameled Stove parts, porcelain enameled Table tops, porcelain enameled Teakettles, except electric: stamped metal Tool boxes, stamped metal Utensils, metal, except cast: household, commercial, and hospital Utensils, porcelain enameled: household, commercial, and hospital Washing machine parts, porcelain enameled Wastebaskets, stamped metal</t>
  </si>
  <si>
    <t>Drilling Oil And Gas Wells</t>
  </si>
  <si>
    <t>Drilling Oil and Gas Wells</t>
  </si>
  <si>
    <t>Establishments primarily engaged in drilling wells for oil or gas field operations for others on a contract or fee basis. This industry includes contractors that specialize in spudding in, drilling in, redrilling, and directional drilling. Directional drilling of oil and gas wells on a contract basis Redrilling oil and gas wells on a contract basis Reworking oil and gas wells on a contract basis Spudding in oil and gas wells on a contract basis Well drilling gas, oil, and water intake: on a contract basis</t>
  </si>
  <si>
    <t>Oil And Gas Field Exploration Services</t>
  </si>
  <si>
    <t>Oil and Gas Field Exploration Services</t>
  </si>
  <si>
    <t>Establishments primarily engaged in performing geophysical, geological, and other exploration services for oil and gas on a contract or fee basis. Aerial geophysical exploration, oil and gas field on a contract basis Exploration, oil and gas field on a contract basis Geological exploration, oil and gas field on a contract basis Geophysical exploration, oil and gas field on a contract basis Seismograph surveys, oil and gas field on a contract basis</t>
  </si>
  <si>
    <t>Oil And Gas Field Exploration Services, Not Elsewh</t>
  </si>
  <si>
    <t>Field Crops, Except Cash Grains, Not Elsewhere Cla</t>
  </si>
  <si>
    <t>Food Processing and Distribution</t>
  </si>
  <si>
    <t>Processing</t>
  </si>
  <si>
    <t>Agriculture &amp; Fisheries</t>
  </si>
  <si>
    <t>Food Processing and Distribution: Processing</t>
  </si>
  <si>
    <t>Field Crops, Except Cash Grains, Not Elsewhere Classified</t>
  </si>
  <si>
    <t>Establishments primarily engaged in the production of field crops, except cash grains, not elsewhere classified. This industry also includes establishments deriving 50 percent or more of their total value of sales of agricultural products from field crops, except cash grains (Industry Group 013), but less than 50 percent from products of any single industry. Alfalfa farms Broomcorn farms Clover farms Grass seed farms Hay farms Hop farms Mint farms Peanut farms Potato farms, sweet Sweet potato farms Timothy farms Yam farms</t>
  </si>
  <si>
    <t>Field Crops, Except Cash Grains</t>
  </si>
  <si>
    <t>Vegetables And Melons</t>
  </si>
  <si>
    <t>Mortgage Bankers And Brokers</t>
  </si>
  <si>
    <t>Medicinal Chemicals And Botanical Products</t>
  </si>
  <si>
    <t>Medicinal Chemicals and Botanical Products</t>
  </si>
  <si>
    <t>Establishments primarily engaged in: (1) manufacturing bulk organic and inorganic medicinal chemicals and their derivatives and (2) processing (grading, grinding, and milling) bulk botanical drugs and herbs. Included in this industry are establishments primarily engaged in manufacturing agar-agar and similar products of natural origin, endocrine products, manufacturing or isolating basic vitamins, and isolating active medicinal principals such as alkaloids from botanical drugs and herbs. Adrenal derivatives: bulk, uncompounded Agar-agar (ground) Alkaloids and salts Anesthetics, in bulk form Antibiotics: bulk uncompounded Atropine and derivatives Barbituric acid and derivatives: bulk, uncompounded Botanical products, medicinal: ground, graded, and milled Brucine and derivatives Caffeine and derivatives Chemicals, medicinal: organic and inorganic bulk, uncompounded Cinchona and derivatives Cocaine and derivatives Codeine and derivatives Digitoxin Drug grading, grinding, and milling Endocrine products Ephedrine and derivatives Ergot alkaloids Fish liver oils, refined and concentrated for medicinal use Gland derivatives: bulk uncompounded Glycosides Herb grinding, grading, and milling Hormones and derivatives Insulin: bulk, uncompounded Kelp plants Mercury chlorides, U.S.P. Mercury compounds, medicinal: organic and inorganic Morphine and derivatives Oils, vegetable and animal: medicinal grade refined and concentrated Opium derivatives Ox bile salts and derivatives: bulk, uncompounded Penicillin: bulk, uncompounded Physostigmine and derivatives Pituitary gland derivatives: bulk, uncompounded Procaine and derivatives: bulk, uncompounded Quinine and derivatives Reserpines Salicylic acid derivatives, medicinal grade Strychnine and derivatives Sulfa drugs: bulk, uncompounded Sulfonamides Theobromine Vegetable gelatin (agar-agar) Vitamins, natural and synthetic: bulk, uncompounded</t>
  </si>
  <si>
    <t>Pharmaceutical Preparations</t>
  </si>
  <si>
    <t>Establishments primarily engaged in manufacturing, fabricating, or processing drugs in pharmaceutical preparations for human or veterinary use. The greater part of the products of these establishments are finished in the form intended for final consumption, such as ampoules, tablets, capsules, vials, ointments, medicinal powders, solutions, and suspensions. Products of this industry consist of two important lines, namely: (1) pharmaceutical preparations promoted primarily to the dental, medical, or veterinary professions, and (2) pharmaceutical preparations promoted primarily to the public. Adrenal pharmaceutical preparations Analgesics Anesthetics, packaged Antacids Anthelmintics Antibiotics, packaged Antihistamine preparations Antipyretics Antiseptics, medicinal Astringents, medicinal Barbituric acid pharmaceutical preparations Belladonna pharmaceutical preparations Botanical extracts: powdered, pilular, solid, and fluid, except Chlorination tablets and kits (water purification) Cold remedies Cough medicines Cyclopropane for anesthetic use (U.S.P. par N.F.), packaged Dermatological preparations Dextrose and sodium chloride injection, mixed Dextrose injection Digitalis pharmaceutical preparations Diuretics Effervescent salts Emulsifiers, fluorescent inspection Emulsions, pharmaceutical Fever remedies Galenical preparations Hormone preparations, except diagnostics Insulin preparations Intravenous solutions Iodine, tincture of Laxatives Liniments Lip balms Lozenges, pharmaceutical Medicines, capsuled or ampuled Nitrofuran preparations Ointments Parenteral solutions Penicillin preparations Pharmaceuticals Pills, pharmaceutical Pituitary gland pharmaceutical preparations Poultry and animal remedies Powders, pharmaceutical Procaine pharmaceutical preparations Proprietary drug products Remedies, human and animal Sodium chloride solution for injection, U.S.P. Sodium salicylate tablets Solutions, pharmaceutical Spirits, pharmaceutical Suppositories Syrups, pharmaceutical Tablets, pharmaceutical Thyroid preparations Tinctures, pharmaceutical Tranquilizers and mental drug preparations Vermifuges Veterinary pharmaceutical preparations Vitamin preparations Water decontamination or purification tablets Water, sterile: for injections Zinc ointment</t>
  </si>
  <si>
    <t>Specialty Cleaning, Polishing, And Sanitation Prep</t>
  </si>
  <si>
    <t>Specialty Cleaning, Polishing, and Sanitation Preparations</t>
  </si>
  <si>
    <t>Establishments primarily engaged in manufacturing furniture, metal, and other polishes; waxes and dressings for fabricated leather and other materials; household, institutional, and industrial plant disinfectants; nonpersonal deodorants; drycleaning preparations; household bleaches; and other sanitation preparations. Establishments primarily engaged in manufacturing industrial bleaches are classified in Industry 2819, and those manufacturing household pesticidal preparations are classified in Industry 2879. Ammonia, household Aqua ammonia, household Beeswax, processing of Belt dressing Blackings Burnishing ink Chlorine bleaching compounds, household: liquid or dry Cleaning and polishing preparations Cloths, dusting and polishing: chemically treated Degreasing solvent Deodorants, nonpersonal Disinfectants, household and industrial plant Drain pipe solvents and cleaners Dressings for fabricated leather and other materials Drycleaning preparations Dust mats, gelatin Dusting cloths, chemically treated Dye removing cream, petroleum base Fabric softeners Floor wax emulsion Floor waxes Furniture polish and wax Glass window cleaning preparations Harness dressing Household bleaches, dry or liquid Industrial plant disinfectants and odorants Ink eradicators Ink, burnishing Leather dressings and finishes Lye, household Paint and wallpaper cleaners Polishes: furniture, automobile, metal, shoe, and stove Re-refining drycleaning fluid Rug, upholstery, and drycleaning detergents and spotters Rust removers Saddle soap Sanitation preparations Shoe cleaners and polishes Sodium hypochlorite (household bleach) Stain removers Starch preparations, laundry Starches, plastics Sweeping compounds, oil and water absorbent, clay or sawdust Wallpaper cleaners Wax removers Waxes for wood, fabricated leather, and other materials Window cleaning preparations</t>
  </si>
  <si>
    <t>Hotels,Rooming House,Camps Etc</t>
  </si>
  <si>
    <t>Camps And Recreational Vehicle Parks</t>
  </si>
  <si>
    <t>Laundry, Cleaning, And Garment Services</t>
  </si>
  <si>
    <t>Funeral Service And Crematories</t>
  </si>
  <si>
    <t>Commercial Photography/Art</t>
  </si>
  <si>
    <t>Gum And Wood Chemicals</t>
  </si>
  <si>
    <t>Gum and Wood Chemicals</t>
  </si>
  <si>
    <t>Establishments primarily engaged in manufacturing hardwood and softwood distillation products, wood and gum naval stores, charcoal, natural dyestuffs, and natural tanning materials. Establishments primarily engaged in manufacturing synthetic organic tanning materials are classified in Industry 2869, and those manufacturing synthetic organic dyes are classified in Industry 2865. Acetate of lime, natural Acetone, natural Annato extract Brazilwood extract Brewers'pitch, product of softwood distillation Calcium acetate, product of hardwood distillation Charcoal, except activated Chestnut extract Dragon's blood Dyeing and extract materials, natural Dyestuffs, natural Ethyl acetate, natural Fustic wood extract Gambier extract Gum naval stores, processing but not gathering or warehousing Hardwood distillates Hemlock extract Logwood extract Mangrove extract Methanol, natural (wood alcohol) Methyl acetone Methyl alcohol, natural (wood alcohol) Myrobalans extract Naval stores, wood Oak extract Oils, wood product of hardwood distillation Pine oil, produced by distillation of pine gum or pine wood Pit charcoal Pitch, wood Pyroligneous acid Quebracho extract Quercitron extract Rosin, produced by distillation of pine gum or pine wood Softwood distillates Sumac extract Tall oil, except skimmings Tanning extracts and materials, natural Tar and tar oils, products of wood distillation Turpentine, produced by distillation of pine gum or pine wood Valonia extract Wattle extract Wood alcohol, natural Wood creosote Wood distillates</t>
  </si>
  <si>
    <t>Cyclic Organic Crudes And Intermediates, And Organ</t>
  </si>
  <si>
    <t>Cyclic Organic Crudes and Intermediates, and Organic Dyes and Pigments</t>
  </si>
  <si>
    <t>Establishments primarily engaged in manufacturing cyclic organic crudes and intermediates, and organic dyes and pigments. Important products of this industry include: (1) aromatic chemicals, such as benzene, toluene, mixed xylenes naphthalene; (2) synthetic organic dyes; and (3) synthetic organic pigments. Establishments primarily engaged in manufacturing coal tar crudes in chemical recovery ovens are classified in Industry 3312, and petroleum refineries which produce such products as by-products of petroleum refining are classified in Industry 2911. Acid dyes, synthetic Acids, coal tar: derived from coal tar distillation Alkylated dipheoylamines, mixed Alkylated phenol, mixed Aminoanthraquinone Aminoazobenzene Aminoazotoluene Aminophenol Aniline Aniline oil Anthracene Anthraquinone dyes Azine dyes Azo dyes Azobenzene Azoic dyes Benzaldehyde Benzene hexachloride (BHC) Benzene, made in chemical plants Benzoic acid Biological stains Chemical indicators Chlorobenzene Chloronaphthalene Chlorophenol Chlorotoluene Coal tar crudes, derived from coal tar distillation Coal tar distillates Coal tar intermediates Color lakes and toners Color pigments, organic: except animal black and bone black Colors, dry: lakes, toners, or full strength organic colors Colors, extended (color lakes) Cosmetic dyes, synthetic Creosote oil, made in chemical plants Cresols, made in chemical plants Cresylic acid, made in chemical plants Cyclic crudes, coal tar: product of coal tar distillation Cyclic intermediates, made in chemical plants Cyclohexane Diphenylamine Drug dyes, synthetic Dye (cyclic) intermediates Dyes, food: synthetic Dyes, synthetic organic Eosine toners Ethylbenzene Hydroquinone Isocyanates Lake red C toners Leather dyes and stains, synthetic Lithol rubine lakes and toners Maleic anhydride Methyl violet toners Naphtha, solvent: made in chemical plants Naphthalene chips and flakes Naphthalene, made in chemical plants Naphthol, alpha and beta Nitro dyes Nitroaniline Nitrobenzene Nitrophenol Nitroso dyes Oils: light, medium, and heavy: made in chemical plants Organic pigments (lakes and toners) Orthodichlorobenzene Paint pigments, organic Peacock blue lake Pentachlorophenol Persian orange lake Phenol Phloxine toners Phosphomolybdic acid lakes and toners Phosphotungstic acid lakes and toners Phthalic anhydride Phthalocyanine toners Pigment scarlet lake Pitch, product of coal tar distillation Pulp colors, organic Quinoline dyes Resorcinol Scarlet 2 R lake Stilbene dyes Styrene Styrene monomer Tar, product of coal tar distillation Toluene, made in chemical plants Toluidines Vat dyes, synthetic Xylene, made in chemical plants</t>
  </si>
  <si>
    <t>Agricultural Chemicals</t>
  </si>
  <si>
    <t>Fertilizers, Mixing Only</t>
  </si>
  <si>
    <t>Establishments primarily engaged in mixing fertilizers from purchased fertilizer materials. Compost Fertilizers, mixed: made in plants not manufacturing fertilizer Potting soil, mixed</t>
  </si>
  <si>
    <t>Miscellaneous Chemical Products</t>
  </si>
  <si>
    <t>Carbon Black</t>
  </si>
  <si>
    <t>Establishments primarily engaged in manufacturing carbon black (channel and furnace black). Establishments primarily engaged in manufacturing bone and lamp black are classified in Industry 2816. Carbon black Channel black Furnace black</t>
  </si>
  <si>
    <t>Printing Ink</t>
  </si>
  <si>
    <t>Establishments primarily engaged in manufacturing printing ink, including gravure ink, screen process ink, and lithographic ink. Establishments primarily engaged in manufacturing writing ink and fluids are classified in Industry 2899, and those manufacturing drawing ink are classified in Industry 3952. Bronze ink Flexographic ink Gold ink Gravure ink Ink, duplicating Letterpress ink Lithographic ink Offset ink Printing ink: base or finished Screen process ink</t>
  </si>
  <si>
    <t>Crop Preparation Services For Market, Except Cotto</t>
  </si>
  <si>
    <t>Crop Preparation Services for Market, Except Cotton Ginning</t>
  </si>
  <si>
    <t>Establishments primarily engaged in performing services on crops, subsequent to their harvest, with the intent of preparing them for market or further processing. Establishments primarily engaged in buying farm products for resale to other than the general public for household consumption and which also prepare them for market or further processing are classified in Wholesale Trade. Establishments primarily engaged in stemming and redrying tobacco are classified in Manufacturing, Industry 2141. Bean cleaning Corn shelling Cotton seed delinting Drying of corn, rice, hay, fruits, and vegetables Flax decorticating and retting Fruit precooling, not in connection with transportation Fruit vacuum cooling Grain cleaning Grain fumigation Grain grinding, custom Moss ginning Nut hulling and shelling Packaging fresh or farm dried fruits and vegetables Peanut shelling, custom Potato curing Seed cleaning Sorting, grading, and packing of fruits and vegetables Sweet potato curing Tobacco grading Vegetable precooling, not in connection with transportation Vegetable vacuum cooling</t>
  </si>
  <si>
    <t>Cotton Ginning</t>
  </si>
  <si>
    <t>Establishments primarily engaged in ginning cotton. Cotton ginning Cotton pickery Gins, cotton: operation of</t>
  </si>
  <si>
    <t>Crop Services, General</t>
  </si>
  <si>
    <t>Veterinary Services</t>
  </si>
  <si>
    <t>Industrial Organic Chemicals, Not Elsewhere Classi</t>
  </si>
  <si>
    <t>Industrial Organic Chemicals, Not Elsewhere Classified</t>
  </si>
  <si>
    <t>Establishments primarily engaged in manufacturing industrial organic chemicals, not elsewhere classified. Important products of this industry include: (1) aliphatic and other acyclic organic chemicals, such as ethylene, butylene, and butadiene; acetic, chloroacetic, adipic, formic, oxalic, and tartaric acids and their metallic salts; chloral, formaldehyde, and methylamine; (2) solvents, such as amyl, butyl, and ethyl alcohols; methanol; amyl, butyl, and ethyl acetates; ethyl ether, ethylene glycol ether, and diethylene glycol ether; acetone, carbon disulfide and chlorinated solvents, such as carbon tetrachloride, perchloroethylene, and trichloroethylene; (3) polyhydric alcohols, such as ethylene glycol, sorbitol, pentaerythritol, synthetic glycerin; (4) synthetic perfume and flavoring materials, such as coumarin, methyl salicylate, saccharin, citral, citronellal, synthetic geraniol, ionone, terpineol, and synthetic vanillin; (5) rubber processing chemicals, such as accelerators and antioxidants, both cyclic and acyclic; (6) plasticizers, both cyclic and acyclic, such as esters of phosphoric acid, phthalic anhydride, adipic acid, lauric acid, oleic acid, sebacic acid, and stearic acid; (7) synthetic tanning agents, such as naphthalene sulfonic acid condensates; (8) chemical warfare gases; and (9) esters, amines, etc., of polyhydric alcohols and fatty and other acids. Establishments primarily engaged in manufacturing plastics materials and nonvulcanizable elastomers are classified in Industry 2821; those manufacturing synthetic rubber are classified in Industry 2822; those manufacturing essential oils are classified in Industry 2899; those manufacturing wood distillation products, naval stores and natural dyeing and tanning materials are classified in Industry 2861; those manufacturing manmade textile fibers are classified in Industries 2823 and 2824; those manufacturing specialty cleaning, polishing, and sanitation preparations are classified in Industry 2842; those manufacturing paints are classified in Industry 2851; those manufacturing area are classified in Industry 2873; those manufacturing organic pigments are classified in Industry 2865; those manufacturing inorganic pigments are classified in Industry 2816 and those manufacturing aliphatics and aromatics as by-products of petroleum refining are classified in Industry 2911. Distilleries engaged in the manufacture of grain alcohol for beverage purposes are classified in Industry 2085. Acetaldehyde Acetates, except natural acetate of lime Acetic acid, synthetic Acetic anhydride Acetin Acetone, synthetic Acid esters and amines Acids, organic Acrolein Acrylonitrile Adipic acid Adipic acid esters Adiponitrile Alcohol, aromatic Alcohol, fatty: powdered Alcohol, methyl: synthetic (methanol) Alcohols, industrial: denatured (nonbeverage) Algin products Amyl acetate and alcohol Aspartome Bromochloromethane Butadiene, made in chemical plants Butyl acetate, alcohol, and propionate Butyl ester solution of 2, 4-D Butylene, made in chemical plants Calcium oxalate Camphor, synthetic Caprolactam Carbon bisulfide (disulfide) Carbon tetrachloride Casing fluids for curing fruits, spices, and tobacco Cellulose acetate, unplasticized Chemical warfare gases Chloral Chlorinated solvents Chloroacetic acid and metallic salts Chloroform Chloropicrin Citral Citrates Citric acid Citronellal Coumarin Cream of tartar Cyclopropane Decahydronaphthalene Dichlorodifluoromethane Diethylcyclohexane (mixed isomers) Diethylene glycol ether Dimethyl divinyl acetylene (di-isopropenyl acetylene) Dimethylhydrazine, unsymmetrical Enzymes, except diagnostic substances Esters of phosphoric, adipic, lauric, oleic, sebacic, and stearic acids Esters of phthalic anhydride Ethanol, industrial Ether Ethyl acetate, synthetic Ethyl alcohol, industrial (nonbeverage) Ethyl butyrate Ethyl cellulose, unplasticized Ethyl chloride Ethyl ether Ethyl formate Ethyl nitrite Ethyl perhydrophenanthrene Ethylene glycol Ethylene glycol ether Ethylene glycol, inhibited Ethylene oxide Ethylene, made in chemical plants Fatty acid esters and amines Ferric ammonium oxalate Flavors and flavoring materials, synthetic Fluorinated hydrocarbon gases Formaldehyde (formalin) Formic acid and metallic salts Fuel propellants, solid: organic Fuels, high energy: organic Geraniol, synthetic Glycerin, except from fats (synthetic) Grain alcohol, industrial (nonbeverage) Hexamethylenediamine Hexamethylenetetramine High purity grade chemicals, organic: refined from technical grades Hydraulic fluids, synthetic base Industrial organic cyclic compounds Ionone Isop</t>
  </si>
  <si>
    <t>General Livestock, Except Dairy And Poultry</t>
  </si>
  <si>
    <t>General Livestock, Except Dairy and Poultry</t>
  </si>
  <si>
    <t>Establishments deriving 50 percent or more of their total value of sales of agricultural products from livestock and livestock products classified in Industry Group 021, but less than 50 percent from products of any single industry.</t>
  </si>
  <si>
    <t>Dairy Farms</t>
  </si>
  <si>
    <t>Establishments primarily engaged in the production of cows'milk and other dairy products and in raising dairy heifer replacements. Such farms may process and bottle milk on the farm and sell at wholesale or retail. However, the processing and/or distribution of milk from a separate establishment not on the farm is classified in manufacturing or trade. Establishments primarily producing goats'milk are classified in Industry 0214. Dairy farms Dairy heifer replacement farms Milk production, dairy cattle farm</t>
  </si>
  <si>
    <t>Broiler, Fryer, And Roaster Chickens</t>
  </si>
  <si>
    <t>Broiler, Fryer, and Roaster Chickens</t>
  </si>
  <si>
    <t>Establishments primarily engaged in the production of chickens for slaughter, including those grown under contract. Broiler chickens, raising of Chicken farms or ranches, raising for slaughter Cornish hen farms Frying chickens, raising of Roasting chickens, raising of</t>
  </si>
  <si>
    <t>Poultry And Eggs, Not Elsewhere Classified</t>
  </si>
  <si>
    <t>Poultry and Eggs, Not Elsewhere Classified</t>
  </si>
  <si>
    <t>Establishments primarily engaged in the production of poultry and eggs, not elsewhere classified. This industry also includes establishments deriving 50 percent or more of their total value of sales of agricultural products from poultry and eggs (Industry Group 025), but less than 50 percent from products of any single industry. Duck farms Egg farms, poultry: except chicken and turkey Geese farms Pheasant farms Pigeon farms Quail farms Squab farms</t>
  </si>
  <si>
    <t>Animal Specialties</t>
  </si>
  <si>
    <t>Fur-Bearing Animals And Rabbits</t>
  </si>
  <si>
    <t>Fur-Bearing Animals and Rabbits</t>
  </si>
  <si>
    <t>Establishments primarily engaged in the production of fur and fur-bearing animals and rabbits. Chinchilla farms Fox farms Fur farms Game farms (fur-bearing animals) Mink farms Rabbit farms</t>
  </si>
  <si>
    <t>Horses And Other Equines</t>
  </si>
  <si>
    <t>Horses and Other Equines</t>
  </si>
  <si>
    <t>Establishments primarily engaged in the production of horses and other equines. Burro farms Donkey farms Horse farms Mule farms Pony farms</t>
  </si>
  <si>
    <t>Pesticides And Agricultural Chemicals, Not Elsewhe</t>
  </si>
  <si>
    <t>Pesticides and Agricultural Chemicals, Not Elsewhere Classified</t>
  </si>
  <si>
    <t>Establishments primarily engaged in the formulation and preparation of ready-to-use agricultural and household pest control chemicals, including insecticides, fungicides, and herbicides, from technical chemicals or concentrates; and the production of concentrates which require further processing before use as agricultural pesticides. This industry also includes establishments primarily engaged in manufacturing or formulating agricultural chemicals, not elsewhere classified, such as minor or trace elements and soil conditioners. Establishments primarily engaged in manufacturing basic or technical agricultural pest control chemicals are classified in Industry Group 281 if the chemicals are inorganic and in Industry Group 286 if they are organic. Establishments primarily engaged in manufacturing agricultural lime products are classified in Major Group 32. Agricultural disinfectants Agricultural pesticides Arsenates: calcium, copper, and lead-formulated Arsenites, formulated Bordeaux mixture Calcium arsenate and arsenite, formulated Cattle dips Copper arsenate, formulated Defoliants Elements, minor or trace (agricultural chemicals) Exterminating products, for household and industrial use Fly sprays Fungicides Growth regulants, agricultural Herbicides Household insecticides Insect powder, household Insecticides, agricultural Lead arsenate, formulated Lime-sulfur, dry and solution Lindane, formulated Moth repellants Nicotine and salts Nicotine bearing insecticides Paris green (insecticide) Pesticides, household Phytoactin Plant hormones Poison: ant, rat, roach, and rodent-household Pyrethrin bearing preparations Pyrethrin concentrates Rodenticides Rotenone bearing preparations Rotenone concentrates Sheep dips, chemical Sodium arsenite (formulated)pp(Soil conditioners Sulfur dust (insecticide) Thiocyanates, organic (formulated) Trace elements (agricultural chemicals) Xanthone (formulated)</t>
  </si>
  <si>
    <t>Animal Aquaculture</t>
  </si>
  <si>
    <t>Establishments primarily engaged in the production of finfish and shellfish, such as crustaceans and mollusks, within a confined space and under controlled feeding, sanitation, and harvesting procedures. Establishments primarily engaged in hatching fish and in operating fishing preserves are classified in Industry 0921. Catfish farms Crustacean farms Finfish farms Fish farms, except hatcheries Goldfish farms Minnow farms Mollusk farms Tropical aquarium fish farms Trout farms</t>
  </si>
  <si>
    <t>Animal Specialties, Not Elsewhere Classified</t>
  </si>
  <si>
    <t>Establishments primarily engaged in the production of animal specialties, not elsewhere classified, such as pets, bees, worms, and laboratory animals. This industry also includes establishments deriving 50 percent or more of their total value of sales of agricultural products from animal specialties (Industry Group 027), but less than 50 percent from products of any single industry. Alligator farms Apiaries Aviaries (e.g., parakeet, canary, lovebirds) Bee farms Cat farms Dog farms Earthworm hatcheries Frog farms Honey production Kennels, breeding and raising own stock Laboratory animal farms (e.g., rats, mice, guinea pigs) Rattlesnake farms Silk (raw) production and silkworm farms Worm farms</t>
  </si>
  <si>
    <t>General Farms, Primarily Livestock And Animal Spec</t>
  </si>
  <si>
    <t>General Farms, Primarily Livestock and Animal Specialties</t>
  </si>
  <si>
    <t>Establishments deriving 50 percent or more of their total value of sales of agricultural products from livestock and animal specialties and their products, but less than 50 percent from products of any single three-digit industry group. Animal specialty and livestock farms, general Livestock and animal specialty farms, general</t>
  </si>
  <si>
    <t>Agricultural Services</t>
  </si>
  <si>
    <t>Crop Planting, Cultivating, And Protecting</t>
  </si>
  <si>
    <t>Crop Planting, Cultivating, and Protecting</t>
  </si>
  <si>
    <t>Establishments primarily engaged in performing crop planting, cultivating, and protecting services. Establishments primarily engaged in complete maintenance of citrus groves, orchards, and vineyards are classified in Industry 0762. Establishments providing water for irrigation, or providing both water and irrigation services, are classified in Transportation and Public Utilities, Industry 4971. Aerial dusting and spraying Bracing of orchard trees and vines Citrus grove cultivation services Cultivation services, mechanical and flame Detasseling of corn Disease control for crops, with or without fertilizing Dusting crops, with or without fertilizing Entomological service, agricultural Hoeing Insect control for crops, with or without fertilizing Irrigation system operation services (not providing water) Orchard cultivation services Planting crops, with or without fertilizing Pollinating Pruning of orchard trees and vines Seeding crops, with or without fertilizing Seeding of sprouts and twigs Spraying crops, with or without fertilizing Surgery on orchard trees and vines Thinning of crops, mechanical and chemical Trees orchard: cultivation of Trees orchard: planting, pruning, bracing, spraying, removal, and Vineyard cultivation services Weed control, crop: after planting</t>
  </si>
  <si>
    <t>Crop Harvesting, Primarily By Machine</t>
  </si>
  <si>
    <t>Crop Harvesting, Primarily by Machine</t>
  </si>
  <si>
    <t>Establishments primarily engaged in mechanical harvesting, picking, and combining of crops, and related activities, using machinery provided by the service firm. Farm labor contractors providing personnel for manual harvesting are classified in Industry 0761. Berries, machine harvesting of Chopping and silo filling Combining, agricultural Cotton, machine harvesting of Fruits, machine harvesting of Grain, machine harvesting of Hay mowing, raking, baling and chopping Nuts, machine harvesting of Peanuts, machine harvesting of Sugar beets, machine harvesting of Sugarcane, machine harvesting of Threshing service Vegetables, machine harvesting of</t>
  </si>
  <si>
    <t>Bituminous Coal &amp; Lignite</t>
  </si>
  <si>
    <t>Bituminous.Lignite,Mining Serv</t>
  </si>
  <si>
    <t>Bituminous Coal And Lignite Mining</t>
  </si>
  <si>
    <t>Oil And Gas Extraction</t>
  </si>
  <si>
    <t>Crude Petroleum And Natural Gas</t>
  </si>
  <si>
    <t>Clay, Ceramic, And Refractory Minerals</t>
  </si>
  <si>
    <t>Bentonite</t>
  </si>
  <si>
    <t>Veterinary Services For Livestock</t>
  </si>
  <si>
    <t>Veterinary Services for Livestock</t>
  </si>
  <si>
    <t>Establishments of licensed practitioners primarily engaged in the practice of veterinary medicine, dentistry, or surgery, for cattle, hogs, sheep, goats, and poultry. Establishments of licensed practitioners primarily engaged in treating all other animals are classified in Industry 0742. Animal hospitals for livestock Veterinarians for livestock Veterinary services for livestock</t>
  </si>
  <si>
    <t>Veterinary Services For Animal Specialties</t>
  </si>
  <si>
    <t>Veterinary Services for Animal Specialties</t>
  </si>
  <si>
    <t>Establishments of licensed practitioners primarily engaged in the practice of veterinary medicine, dentistry, or surgery, for animal specialties Animal specialties include horses, bees, fish, fur-bearing animals, rabbits, dogs, cats, and other pets and birds, except poultry. Establishments of licensed practitioners primarily engaged in veterinary medicine for cattle, hogs, sheep, goats, and poultry are classified in Industry 0741. Animal hospitals for pet and other animal specialties Pet hospitals Veterinarians for pets and other animal specialties Veterinary services for pet and other animal specialties</t>
  </si>
  <si>
    <t>Animal Services, Except Veterinary</t>
  </si>
  <si>
    <t>Livestock Services, Except Veterinary</t>
  </si>
  <si>
    <t>Establishments primarily engaged in performing services, except veterinary, for cattle, hogs, sheep, goats, and poultry. Dairy herd improvement associations are also included in this industry. Establishments primarily engaged in the fattening of cattle are classified in Industry 0211. Establishments engaged in incidental feeding of livestock as a part of holding them in stock yards for periods of less than 30 days (generally in the course of transportation) are classified in Transportation and Public Utilities, Industry 4789. Establishments primarily engaged in performing services, except veterinary, for animals, except cattle, hogs, sheep, goats, and poultry are classified in Industry 0752. Artificial insemination services: livestock Breeding of livestock Cattle spraying Cleaning poultry coops Dairy herd improvement associations Livestock breeding services Milk testing for butterfat Pedigree record services for cattle, hogs, sheep, goats, and poultry Sheep dipping and shearing Showing of cattle, hogs, sheep, goats, and poultry Slaughtering, custom: for individuals Vaccinating livestock, except by veterinarians</t>
  </si>
  <si>
    <t>Farm Labor And Management Services</t>
  </si>
  <si>
    <t>Landscape And Horticultural Services</t>
  </si>
  <si>
    <t>Contractors</t>
  </si>
  <si>
    <t>Construction: Contractors</t>
  </si>
  <si>
    <t>Forestry</t>
  </si>
  <si>
    <t>Timber Tracts</t>
  </si>
  <si>
    <t>Animal Specialty Services, Except Veterinary</t>
  </si>
  <si>
    <t>Establishments primarily engaged in performing services, except veterinary, for pets, equines, and other animal specialties. Establishments primarily engaged in performing services other than veterinary for cattle, hogs, sheep, goats, and poultry are classified in Industry 0751. Establishments primarily engaged in training racehorses are classified in Services, Industry 7948. Animal shelters Artificial insemination services: animal specialties Boarding horses Boarding kennels Breeding of animals, other than cattle hogs, sheep, goats, and poultry Dog grooming Dog pounds Honey straining on the farm Pedigree record services for pets and other animal specialties Showing of pets and other animal specialties Training horses, except racing Training of pets and other animal specialties Vaccinating pets and other animal specialties, except by veterinarians</t>
  </si>
  <si>
    <t>Farm Labor Contractors And Crew Leaders</t>
  </si>
  <si>
    <t>Farm Labor Contractors and Crew Leaders</t>
  </si>
  <si>
    <t>Establishments primarily engaged in supplying labor for agricultural production or harvesting. Establishments primarily engaged in machine harvesting are classified in Industry 0722. Crew leaders, farm labor: contract Farm labor contractors</t>
  </si>
  <si>
    <t>Copper Foundries</t>
  </si>
  <si>
    <t>Metals &amp; Minerals</t>
  </si>
  <si>
    <t>Establishments primarily engaged in manufacturing copper (including alloys) castings, except die-castings. Bushings and bearings, except die-castings: brass, bronze, and copper Castings, except die-castings: brass, bronze, copper, and Copper and copper-base alloy castings, except die-castings Copper foundries, except die-castings Foundries: brass, bronze, copper, and copper-base alloy-except die- Machinery castings: brass, copper, and copper-base alloy-except die- Propellers, ship and screw: cast brass, bronze, copper, and</t>
  </si>
  <si>
    <t>Nonferrous Foundries, Except Aluminum And Copper</t>
  </si>
  <si>
    <t>Nonferrous Foundries, Except Aluminum and Copper</t>
  </si>
  <si>
    <t>Establishments primarily engaged in manufacturing nonferrous metal castings (including alloys), except all die-castings and other castings of aluminum or copper. Beryllium castings, except die-castings Castings, except die-castings and castings of aluminum and copper Castings, precision, except die-castings: industrial and aircraft Machinery castings, nonferrous: except aluminum, copper, copper Magnesium castings, except die-castings Nonferrous metal foundries, except aluminum, copper, and die Nonferrous metal machinery castings: except aluminum, copper, and Titanium castings, except die-castings White metal castings, except die-castings: lead, antimony, and tin Zinc castings, except die-castings</t>
  </si>
  <si>
    <t>Miscellaneous Primary Metal Products</t>
  </si>
  <si>
    <t>Metal Heat Treating</t>
  </si>
  <si>
    <t>Establishments primarily engaged in heat treating of metal for the trade. Annealing of metal for the trade Brazing (hardening) metal for the trade Burning metal for the trade Hardening of metal for the trade Heat treating of metal for the trade Shot peening-treating steel to reduce fatigue Stainless steel, brazing (hardening) for the trade Tempering of metal for the trade</t>
  </si>
  <si>
    <t>Loan Brokers, Not Elsewhere Classified</t>
  </si>
  <si>
    <t>Primary Smelting And Refining Of Nonferrous Metals</t>
  </si>
  <si>
    <t>Primary Smelting and Refining of Nonferrous Metals, Except Copper and Aluminum</t>
  </si>
  <si>
    <t>Establishments primarily engaged in smelting and refining nonferrous metals, except copper and aluminum. Establishments primarily engaged in rolling, drawing, and extruding these nonferrous primary metals are classified in Industry 3356, and the production of bullion at the site of the mine is classified in Division B, Mining. Antifriction bearing metals, lead-base: primary Antimony refining, primary Babbitt metal, primary Beryllium metal Bismuth refining, primary Blocks, zinc, primary Cadmium refining, primary Chromium refining, primary Cobalt refining, primary Columbium refining, primary Germanium refining, primary Gold refining, primary Ingots, primary: nonferrous metals, except copper and aluminum Iridium refining, primary Lead pigs, blocks, ingots, and refinery shapes: primary Lead smelting and refining, primary Magnesium refining, primary Nickel refining, primary Nonferrous refining, primary: except copper and aluminum Nonferrous smelting, primary: except copper and aluminum Pigs, primary: nonferrous metals, except copper and aluminum Platinum-group metals refining, primary Precious metal refining, primary Primary refining of nonferrous metal: except copper and aluminum Primary smelting of nonferrous metal: except copper and aluminum Refining of nonferrous metal, primary: except copper and aluminum Rhenium refining, primary Selenium refining, primary Silicon refining, primary (over 99 percent pure) Silicon, epitaxial (silicon alloy) Silicon, pure Silver refining, primary Slabs, primary: nonferrous metals, except copper and aluminum Smelting of nonferrous metal, primary: except copper and aluminum Spelter (zinc), primary Tantalum refining Tellurium refining, primary Tin base alloys, primary Tin refining, primary Titanium metal sponge and granules Zinc dust, primary Zirconium metal sponge and granules</t>
  </si>
  <si>
    <t>Secondary Smelting And Refining Of Nonferrous Meta</t>
  </si>
  <si>
    <t>Secondary Smelting and Refining of Nonferrous Metals</t>
  </si>
  <si>
    <t>Establishments primarily engaged in recovering nonferrous metals and alloys from new and used scrap and dross or in producing alloys from purchased refined metals. This industry includes establishments engaged in both the recovery and alloying of precious metals. Plants engaged in the recovery of tin through secondary smelting and refining, as well as by chemical processes, are included in this industry. Establishments primarily engaged in assembling, sorting, and breaking up scrap metal, without smelting and refining, are classified in Wholesale Trade, Industry 5093. Aluminum extrusion ingot, secondary Aluminum smelting and refining, secondary Antimonial lead refining, secondary Babbitt metal smelting and refining, secondary Brass smelting and refining, secondary Bronze smelting and refining, secondary Copper smelting and refining, secondary Detinning of cans Detinning of scrap Germanium refining, secondary Gold smelting and refining, secondary Ingots, nonferrous: smelting and refining-secondary Iridium smelting and refining, secondary Lead smelting and refining, secondary Magnesium smelting and refining, secondary Nickel smelting and refining, secondary Nonferrous metal smelting and refining, secondary Platinum-group metals smelting and refining, secondary Precious metal smelting and refining, secondary Recovering and refining of nonferrous metals Recovery of silver from used photographic film Secondary refining and smelting of nonferrous metals Selenium refining, secondary Silver smelting and refining, secondary Solder (base metal), pig and ingot secondary Tin smelting and refining, secondary Zinc dust, reclaimed Zinc smelting and refining, secondary</t>
  </si>
  <si>
    <t>Aluminum Extruded Products</t>
  </si>
  <si>
    <t>Establishments primarily engaged in extruding aluminum and aluminum base alloy basic shapes, such as rod and bar, pipe and tube, and tube blooms including establishments producing tube by drawing. Bars, aluminum extruded Coils, rod aluminum-extruded Extruded shapes, aluminum Pipe, aluminum extruded Rods, aluminum extruded Tube blooms, aluminum extruded Tube, aluminum extruded or drawn</t>
  </si>
  <si>
    <t>Aluminum Rolling And Drawing, Not Elsewhere Classi</t>
  </si>
  <si>
    <t>Aluminum Rolling and Drawing, Not Elsewhere Classified</t>
  </si>
  <si>
    <t>Establishments primarily engaged in rolling, drawing, and other operations resulting in the production of aluminum ingot, including extrusion ingot, and aluminum and aluminum-base alloy basic shapes, not elsewhere classified, such as rolled and continuous cast rod and bar. Establishments primarily engaged in producing aluminum powder, flake, and paste are classified in Industry 3399, and those producing aluminum wire and cable from purchased wire bars, rods, or wire are classified in Industry 3357. Bars, aluminum rolled Cable, aluminum made in rolling mills Coils, wire aluminum made in rolling mills Extrusion ingot, aluminum made in rolling mills Ingot, aluminum made in rolling mills Rails, aluminum rolled and drawn Rods, aluminum rolled Slugs, aluminum Structural shapes, rolled aluminum Wire, aluminum made in rolling mills</t>
  </si>
  <si>
    <t>Drawing And Insulating Of Nonferrous Wire</t>
  </si>
  <si>
    <t>Drawing and Insulating of Nonferrous Wire</t>
  </si>
  <si>
    <t>Establishments primarily engaged in drawing, drawing and insulating, and insulating wire and cable of nonferrous metals from purchased wire bars, rods, or wire. Also included are establishments primarily engaged in manufacturing insulated fiber optic cable. Establishments primarily engaged in manufacturing glass fiber optic materials are classified in Industry 3229, and those manufacturing fabricated wire products from purchased wire are classified in Industry 3496. Apparatus wire and cord made in wiredrawing plants Automotive and aircraft wire and cable, nonferrous Cable, nonferrous bare, insulated, or armored-mfpm Coaxial cable, nonferrous Communications wire and cable, nonferrous Cord sets, flexible made in wiredrawing plants Fiber optic cable Magnet wire, insulated Shipboard cable, nonferrous Signal and control cable, nonferrous Weatherproof wire and cable, nonferrous Wire cloth, nonferrous: made in wiredrawing plants Wire screening, nonferrous: made in wiredrawing plants Wire, nonferrous: bare, insulated, or armored-mfpm</t>
  </si>
  <si>
    <t>Nonferrous Die-Castings, Except Aluminum</t>
  </si>
  <si>
    <t>Establishments primarily engaged in manufacturing nonferrous metal die-castings, except aluminum. Beryllium die-castings Copper die-castings Die-casting nonferrous metals, except aluminum Lead die-castings Magnesium die-castings Titanium die-castings Zinc die-castings</t>
  </si>
  <si>
    <t>Aluminum Foundries</t>
  </si>
  <si>
    <t>Establishments primarily engaged in manufacturing aluminum (including alloys) castings, except die-castings. Aluminum and aluminum-base alloy castings, except die-castings Castings, aluminum: except die-castings Cooking utensils, cast aluminum: except die-castings Foundries, aluminum: except die-castings Hospital utensils, cast aluminum: except die-castings Household utensils, cast aluminum: except die-castings Kitchen utensils, cast aluminum: except die-castings Machinery castings, aluminum: except die-castings Pressure cookers, domestic: cast aluminum, except die-castings</t>
  </si>
  <si>
    <t>Primary Metal Products, Not Elsewhere Classified</t>
  </si>
  <si>
    <t>Establishments primarily engaged in manufacturing primary metal products, not elsewhere classified, such as nonferrous nails, brads, and spikes, and metal powder, flakes, and paste. Aluminum atomized powder Balls, steel Brads, nonferrous metal (including wire) Flakes, metal Iron powdered Laminating steel for the trade Nails, nonferrous metal (including wire) Paste, metal Powder, metal: except artists'materials Reclaiming ferrous metals from clay Recovery of iron ore from open hearth slag Silver powder, except artists'materials Spikes, nonferrous metal (including wire) Staples, nonferrous metal (including wire) Tacks, nonferrous metal (including wire)</t>
  </si>
  <si>
    <t>Fabricated Metal Products</t>
  </si>
  <si>
    <t>Metal Cans And Shipping Containers</t>
  </si>
  <si>
    <t>Metal Cans</t>
  </si>
  <si>
    <t>Establishments primarily engaged in manufacturing metal cans from purchased materials. Establishments primarily engaged in manufacturing foil containers are classified in Industry 3497. Beer cans, metal Can lids and ends, metal Cans, aluminum Cans, metal Food containers, metal General line cans, metal Ice cream cans, metal Milk cans, metal Oil cans, metal Packers'cans, metal Pails, except shipping and stamped: metal Pans, tinned Tin cans</t>
  </si>
  <si>
    <t>Metal Shipping Barrels, Drums, Kegs, And Pails</t>
  </si>
  <si>
    <t>Metal Shipping Barrels, Drums, Kegs, and Pails</t>
  </si>
  <si>
    <t>Establishments primarily engaged in manufacturing metal shipping barrels drums, kegs, and pails. Containers, shipping: barrels, kegs, drums, packages-liquid Drums, shipping: metal Milk (fluid) shipping containers, metal Pails, shipping: metal-except tinned</t>
  </si>
  <si>
    <t>Cutlery, Handtools, And General Hardware</t>
  </si>
  <si>
    <t>Cutlery</t>
  </si>
  <si>
    <t>Establishments primarily engaged in manufacturing safety razors, razor blades, scissors, shears, and other cutlery of metal, except precious metal and table cutlery with handles of metal. Establishments primarily engaged in manufacturing precious metal cutlery and table cutlery with handles of metal are classified in Industry 3914; those manufacturing electric razors, knives, or scissors are classified in Industry 3634; those manufacturing hair clippers for human use are classified in Industry 3999 and for animal use in Industry 3523; and those manufacturing power hedge shears and trimmers are classified in Industry 3524. Barbers'scissors Butchers'knives Carving sets: except all metal Cleavers Clippers, fingernail and toenail Cutlery, except table cutlery with handles of metal Forks, table: except all metal Hedge shears and trimmers, except power Kitchen cutlery Knife blades Knife blanks Knives, table: metal, except all metal Knives: butchers', hunting, pocket, table-except all metal table and Potato peelers, hand Razor blades Razors: safety and straight Safety razor blades Scissors, hand Shears, hand Shears, metal cutting: hand Snips, tinners' Swords Table cutlery, except table cutlery with handles of metal Tailors'scissors</t>
  </si>
  <si>
    <t>Heating Equipment, Except Electric And Warm Air; A</t>
  </si>
  <si>
    <t>Fabricated Structural Metal Products</t>
  </si>
  <si>
    <t>Hand And Edge Tools, Except Machine Tools And Hand</t>
  </si>
  <si>
    <t>Hand and Edge Tools, Except Machine Tools and Handsaws</t>
  </si>
  <si>
    <t>Establishments primarily engaged in manufacturing files and other hand and edge tools for metalworking, woodworking, and general maintenance. Establishments primarily engaged in manufacturing handsaws and saw blades are classified in Industry 3425; and those manufacturing metal cutting dies, power driven handtools, and attachments and accessories for machine tools are classified in Major Group 35. Adzes Awls Axes Bits (edge tools for woodworking) Blow torches Can openers, except electric Cane knives Cant hooks (handtools) Carpenters'handtools, except saws Caulking guns Caulking tools, hand Chisels Clamps, hand Corn knives Counterbores and countersinking bib, woodworking Countersinks Cutters, glass Cutting dies: except metal cutting Drawknives Drill bits, woodworking Drill, hand: except power Edge tools for woodworking: augers, bits, gimlets, countersinks, etc. Engravers'tools, hand Fence stretchers (handtools) Files, including recutting and resharpening Forks: garden, hay and manure, stone and ballast Garden handtools Gouges, woodworking Guns, caulking Hammers (handtools) Hatchets Hay knives Hoes, garden and masons' Hooks: bush, grass, baling, and husking Iron workers'handtools Jacks: lifting, screw, and ratchet (handtools) Jewelers'handtools Knives, agricultural and industrial Leaf skimmers and swimming pool rakes Levels, carpenters' Machetes Machine knives, except metal cutting Mallets, printers' Masons'handtools Mattocks (handtools) Mauls, metal (handtools) Mechanics'handtools Mitre boxes, metal Peavies (handtools) Picks (handtools) Planes, woodworking: hand Pliers (handtools) Plumbers'handtools Post hole diggers, hand Pruning tools Prying bars (handtools) Pullers: wheel, gear, and bearing (handtools) Punches (handtools) Putty knives Rakes, handtools Rasps, including recutting and resharpening Rules and rulers: metal, except slide Scoops, hand: metal Scrapers, woodworking: hand Screw drivers Scythes Shovels, hand Sickles, hand Sledges (handtools) Soldering guns and tools, hand: electric Soldering iron tips and tiplets Soldering irons and coppers Spades, hand Squares, carpenter Stone forks (handtools) Stonecutters'handtools Strapping tools, steel Test plugs: plumbers'handtools Tinners'handtools, except snips Tongs, oyster Tools and equipment for use with sporting arms Tools, hand: except power driven tools and saws Trowels Vises, carpenters' Vises, except machine Wrenches (handtools) Yardsticks, metal</t>
  </si>
  <si>
    <t>Saw Blades And Handsaws</t>
  </si>
  <si>
    <t>Saw Blades and Handsaws</t>
  </si>
  <si>
    <t>Establishments primarily engaged in manufacturing handsaws and saw blades for hand and power driven saws. Establishments primarily engaged In manufacturing power driven sawing machines are classified in Major Group 35. Chain type saw blades Saw blades, for hand or power saws Saws, hand: metalworking or woodworking</t>
  </si>
  <si>
    <t>Hardware, Not Elsewhere Classified</t>
  </si>
  <si>
    <t>Establishments primarily engaged in manufacturing miscellaneous metal products usually termed hardware, not elsewhere classified. Establishments primarily engaged in manufacturing bolts and nuts are classified in Industry 3452; those manufacturing nails and spikes are classified in Major Group 33, those manufacturing cutlery are classified in Industry 3421; those manufacturing handtools are classified in Industry 3423; and those manufacturing pole line and transmission hardware are classified in Industry Group 364. Andirons Angle irons, hardware Animal traps, iron and steel except wire Bellows, hand Brackets iron and steel Builders hardware, including locks and lock sets Cabinet hardware, including locks and lock sets Car seals, metal Casket hardware Casters, industrial Chain fittings Chair glides Clamps, hose Clamps, metal Couplings, hose Crab traps, steel: except wire Cuffs, leg iron Door bolts and checks Door locks and lock sets Door opening and closing devices except electrical Dzus fasteners Fireplace equipment (hardware) Furniture hardware, including casters Gun trigger locks Handcuffs Harness hardware Hinge tubes Hinges Horse bits Ice chests or coolers, portable, except insulated foam plastics Key blanks Keys Ladder jacks, metal Locks and lock sets except safe, vault and coin-operated Locks, trigger, for guns Luggage hardware Luggage racks, car top Marine hardware Metal fasteners, spring and cold-rolled steel, not made in rolling mills Motor vehicle hardware Nozzles, fire fighting Nut crackers and pickers, metal Organ hardware Padlocks Parachute hardware Piano hardware Pulleys, metal except power transmission equipment Rope fittings Saddlery hardware Sleeper mechanisms, for convertible beds Suitcase hardware, including locks Tackle blocks, metal Thimbles, wire rope Time locks Trimmings, trunk metal Trunk hardware, including locks Turnbuckles Utility carriers, car top Vacuum bottles and jugs Vehicle hardware aircraft, automobile, railroad, etc</t>
  </si>
  <si>
    <t>Enameled Iron And Metal Sanitary Ware</t>
  </si>
  <si>
    <t>Enameled Iron and Metal Sanitary Ware</t>
  </si>
  <si>
    <t>Establishments primarily engaged in manufacturing enameled iron, cast iron, or pressed metal sanitary ware. Establishments primarily engaged in manufacturing plastics plumbing fixtures are classified in Industry 3088; those manufacturing vitreous and semivitreous pottery sanitary ware are classified in Industry 3261; and those manufacturing porcelain enameled kitchen, household, and hospital ware are classified in Industry 3469. Bathroom fixtures: enameled iron, cast iron, and pressed metal Bathtub: enameled iron, cast iron, and pressed metal Drinking fountains, except mechanically refrigerated: metal Flush tanks, metal Laundry tub, enameled iron and other metal Lavatories, enameled iron and other metal Plumbing fixtures: enameled iron, cast iron, and pressed metal Portable chemical toilets (metal) Shower receptors, metal Shower stalls, metal Sinks: enameled iron, cast iron, and pressed metal Toilet fixtures: enameled iron, cast iron, and pressed metal Urinals: enameled iron, cast iron, and pressed metal Water closets: enameled iron, cast iron, and pressed metal</t>
  </si>
  <si>
    <t>Motion Picture Production For</t>
  </si>
  <si>
    <t>Film/Tape Distribution For Tv</t>
  </si>
  <si>
    <t>Video Tape Rental</t>
  </si>
  <si>
    <t>Dance Studios, Schools, And Halls</t>
  </si>
  <si>
    <t>Commercial Sports</t>
  </si>
  <si>
    <t>Hospitals</t>
  </si>
  <si>
    <t>Lubricating Oils And Greases</t>
  </si>
  <si>
    <t>Lubricating Oils and Greases</t>
  </si>
  <si>
    <t>Establishments primarily engaged in blending, compounding, and re-refining lubricating oils and greases from purchased mineral, animal, and vegetable materials. Petroleum refineries engaged in the production of lubricating oils and greases are classified in Industry 2911. Brake fluid, hydraulic-mfpm Cutting oils, blending and compounding from purchased material Greases, lubricating-mfpm Hydraulic fluids-mfpm Lubricating greases and oils-mfpm Re-refining lubricating oils and greases-mfpm Rust arresting compounds, animal and vegetable oil base-mfpm Transmission fluid-mfpm</t>
  </si>
  <si>
    <t>Miscellaneous Marine Products</t>
  </si>
  <si>
    <t>Establishments primarily engaged in miscellaneous fishing activities, such as catching or taking of sea urchins, terrapins, turtles, and frogs. The gathering of seaweed and sponges is also included in this industry. Cultured pearl production Frogs, catching of Sea urchins, catching of Seaweed, gathering of Sponges, gathering of Terrapins, catching of Turtles, catching of</t>
  </si>
  <si>
    <t>Fish Hatcheries And Preserves</t>
  </si>
  <si>
    <t>Fish Hatcheries and Preserves</t>
  </si>
  <si>
    <t>Establishments primarily engaged in operating fish hatcheries or preserves. Establishments primarily engaged in the production of fish or frogs under controlled feeding, sanitation, and harvesting procedures are classified in Industry Group 027. Fish hatcheries Fishing preserves</t>
  </si>
  <si>
    <t>Hunting And Trapping, And Game Propagation</t>
  </si>
  <si>
    <t>Hunting and Trapping, and Game Propagation</t>
  </si>
  <si>
    <t>Establishments primarily engaged in commercial hunting and trapping, or in the operation of game preserves. Animal trapping, commercial Game management Game preserves Game propagation Game retreat, operation of Hunting carried on as a business enterprise Hunting preserves, operation of Trapping carried on as a business enterprise Wildlife management</t>
  </si>
  <si>
    <t>Metal Mining</t>
  </si>
  <si>
    <t>Iron Ores</t>
  </si>
  <si>
    <t>Establishments primarily engaged in mining, beneficiating, or otherwise preparing iron ores and manganiferous ores valued chiefly for their iron content. This industry includes production of sinter and other agglomerates except those associated with blast furnace operations. Blast furnaces primarily engaged in producing pig iron from iron ore are classified in Manufacturing, Industry 3312. Brown ore mining Hematite mining Iron agglomerate and pellet production Iron ore dressing (beneficiation) plants Iron ore mining Iron ore, blocked: mining Limonite mining Magnetite mining Manganiferous ore mining, valued chiefly for iron content Siderite mining Sintering of iron ore at the mine Taconite mining</t>
  </si>
  <si>
    <t>Copper Ores</t>
  </si>
  <si>
    <t>Establishments primarily engaged in mining, milling, or otherwise preparing copper ores. This industry also includes establishments primarily engaged in the recovery of copper concentrates by precipitation and leaching of copper ore. Establishments primarily engaged in the recovery of refined copper by leaching copper concentrates are classified in Manufacturing, Major Group 33. Chalcocite mining Chalcopyrite mining Copper ore mining Cuprite mining</t>
  </si>
  <si>
    <t>Lead And Zinc Ores</t>
  </si>
  <si>
    <t>Lead and Zinc Ores</t>
  </si>
  <si>
    <t>Establishments primarily engaged in mining, milling, or otherwise preparing lead ores, zinc ores, or lead-zinc ores. Blende (zinc) mining Calamine mining Cerrusite mining Galena mining Lead ore mining Lead-zinc ore mining Smithsonite mining Sphalerite mining Willemite mining Zinc ore mining Zinc-blende (sphalerite) mining Zincite mining</t>
  </si>
  <si>
    <t>Gold And Silver Ores</t>
  </si>
  <si>
    <t>Gold Ores</t>
  </si>
  <si>
    <t>Establishments primarily engaged in mining gold ores from lode deposits or in the recovery of gold from placer deposits by any method. In addition to ore dressing methods such as crushing, grinding, gravity concentration, and froth flotation, this industry includes amalgamation, cyanidation, and the production of bullion at the mine, mill, or dredge site. Bullion, gold: produced at mine, mill, or dredge site Calaverite mining Lode gold mining Placer gold mining Sylvanite mining Telluride (gold) mining</t>
  </si>
  <si>
    <t>Silver Ores</t>
  </si>
  <si>
    <t>Establishments primarily engaged in mining, milling, or otherwise preparing silver ores. The production of bullion at the mine or mill site is included. Bullion, silver: produced at mine or mill site Silver ore mining</t>
  </si>
  <si>
    <t>Bauxite Aluminum Ores</t>
  </si>
  <si>
    <t>Ferroalloy Ores, Except Vanadium</t>
  </si>
  <si>
    <t>Establishments primarily engaged in mining, milling, or otherwise preparing ferroalloy ores, except vanadium. The mining of manganiferous ores valued chiefly for their iron content is classified in Industry 1011. Establishments primarily engaged in mining vanadium ore are classified in Industry 1094, and those mining titanium ore are classified in Industry 1099. Chromite mining Chromium ore mining Cobalt ore mining Columbite mining Ferberite mining Huebnerite mining Manganese ore mining Manganite mining Molybdenite mining Molybdenum ore mining Molybdite mining Nickel ore mining Psilomelane mining Pyrolusite mining Rhodochrosite mining Scheelite mining Tantalite mining Tantalum ore mining Tungsten ore mining Wolframite mining Wulfenite mining</t>
  </si>
  <si>
    <t>Miscellaneous Metal Ores</t>
  </si>
  <si>
    <t>Mercury Ores</t>
  </si>
  <si>
    <t>Anthracite Mining Services</t>
  </si>
  <si>
    <t>Coal Mining</t>
  </si>
  <si>
    <t>Bituminous Coal</t>
  </si>
  <si>
    <t>Products Of Petroleum And Coal, Not Elsewhere Clas</t>
  </si>
  <si>
    <t>Products of Petroleum and Coal, Not Elsewhere Classified</t>
  </si>
  <si>
    <t>Establishments primarily engaged in manufacturing packaged fuel, powdered fuel, and other products of petroleum and coal, not elsewhere classified. Calcined petroleum coke-mfpm Coke, petroleum: not produced in petroleum refineries Fireplace logs, made from coal Fuel briquettes or boulets, made with petroleum binder Waxes, petroleum: not produced in petroleum refineries</t>
  </si>
  <si>
    <t>Tires And Inner Tubes</t>
  </si>
  <si>
    <t>Tires and Inner Tubes</t>
  </si>
  <si>
    <t>Establishments primarily engaged in manufacturing pneumatic casings, inner tubes, and solid and cushion tires for all types of vehicles, airplanes, farm equipment, and children's vehicles; tiring; camelback; and tire repair and retreading materials. Establishments primarily engaged in retreading tires are classified in services, Industry 7534. Camelback for tire retreading Inner tubes: airplane, automobile, bicycle, motorcycle, and tractor Pneumatic casings (rubber tires) Tire sundries and tire repair materials, rubber Tires, cushion or solid rubber Tiring, continuous lengths: rubber, with or without metal core</t>
  </si>
  <si>
    <t>Rubber And Plastics Footwear</t>
  </si>
  <si>
    <t>Rubber and Plastics Footwear</t>
  </si>
  <si>
    <t>Establishments primarily engaged in manufacturing fabric upper footwear having rubber or plastics soles vulcanized, injection molded, or cemented to the uppers, and rubber and plastics protective footwear. Establishments primarily engaged in manufacturing rubber, composition, and fiber heels, soles, soling strips, and related shoe making and repairing materials are classified in Industry 3069; those manufacturing plastics soles and soling strips are classified in Industry 3089; and those manufacturing other footwear of rubber or plastics are classified in Industry Group 314. Arctics, rubber or rubber soled fabric Boots, plastics Boots, rubber or rubber soled fabric Canvas shoes, rubber soled Footholds, rubber Footwear, rubber or rubber soled fabric Gaiters, rubber or rubber soled fabric Galoshes, plastics Galoshes, rubber or rubber soled fabric Overshoes, plastics Overshoes, rubber or rubber soled fabric Pacs, rubber or rubber soled fabric Sandals, rubber Shoes, plastics soles molded to fabric uppers Shoes, rubber or rubber soled fabric uppers Shower sandals or slippers, rubber</t>
  </si>
  <si>
    <t>Rubber And Plastics Hose And Belting</t>
  </si>
  <si>
    <t>Rubber and Plastics Hose and Belting</t>
  </si>
  <si>
    <t>Establishments primarily engaged in manufacturing rubber and plastics hose and belting, including garden hose. Establishments primarily engaged in manufacturing rubber tubing are classified in Industry Group 306; those manufacturing plastics tubing are classified in Industry 3082; and those manufacturing flexible metallic hose are classified in Industry 3599. Air brake and air line hose, rubber or rubberized fabric Automobile hose, plastics or rubber Belting, rubber e.g., conveyor, elevator, transmission Firehose, rubber Garden hose, plastics or rubber Heater hose, plastics or rubber Hose, plastics or rubber Hose: cotton fabric, rubber lined Pneumatic hose, rubber or rubberized fabric e.g., air brake and Vacuum cleaner hose, plastics or rubber</t>
  </si>
  <si>
    <t>Gaskets, Packing, And Sealing Devices</t>
  </si>
  <si>
    <t>Gaskets, Packing, and Sealing Devices</t>
  </si>
  <si>
    <t>Establishments primarily engaged in manufacturing gaskets, gasketing materials, compression packings, mold packings, oil seals, and mechanical seals. Included are gaskets, packing, and sealing devices made of leather, rubber, metal, asbestos, and plastics. Gaskets, regardless of material Grease retainers, leather Grease seals, asbestos Oil seals, asbestos Oil seals, leather Oil seals, rubber Packing for steam engines, pipe joints, air compressors, etc. Packing, metallic Packing, rubber Packing cup, U-valve, etc. leather Steam and other packing Washers, leather</t>
  </si>
  <si>
    <t>Molded, Extruded, And Lathe-Cut Mechanical Rubber</t>
  </si>
  <si>
    <t>Molded, Extruded, and Lathe-Cut Mechanical Rubber Goods</t>
  </si>
  <si>
    <t>Establishments primarily engaged in manufacturing molded, extruded, and lathe-cut mechanical rubber goods. The products are generally parts for machinery and equipment. Establishments primarily engaged in manufacturing other industrial rubber goods, rubberized fabric, and miscellaneous rubber specialties and sundries are classified in Industry 3069. Appliance mechanical rubber goods molded, extruded, and lathe-cut Automotive mechanical rubber goods molded, extruded, and lathe-cut Mechanical rubber goods molded, extruded, and lathe-cut Off-highway machinery and equipment mechanical rubber goods Oil and gas field machinery and equipment mechanical rubber goods: Rubber goods, mechanical molded, extruded, and lathe-cut Surgical and medical tubing extruded and lathe-cut</t>
  </si>
  <si>
    <t>Unsupported Plastics Film And Sheet</t>
  </si>
  <si>
    <t>Unsupported Plastics Film and Sheet</t>
  </si>
  <si>
    <t>Establishments primarily engaged in manufacturing unsupported plastics film and sheet, from purchased resins or from resins produced in the same plant. Establishments primarily engaged in manufacturing plastics film and sheet for blister and bubble formed packaging are classified in Industry 3089. Cellulosic plastics film and sheet, unsupported Film, plastics: unsupported Photographic, micrographic, and X-ray plastics, sheet, and film: Polyester film and sheet, unsupported Polyethylene film and sheet, unsupported Polypropylene film and sheet, unsupported Polyvinyl film and sheet, unsupported Sheet, plastics: unsupported Vinyl and vinyl copolymer film and sheet, unsupported</t>
  </si>
  <si>
    <t>Unsupported Plastics Profile Shapes</t>
  </si>
  <si>
    <t>Establishments primarily engaged in manufacturing unsupported plastics profiles, rods, tubes, and other shapes. Establishments primarily engaged in manufacturing plastics hose are classified in Industry 3052. Profiles, unsupported plastics Rods, unsupported plastics Tubes, unsupported plastics</t>
  </si>
  <si>
    <t>Cash Grains, Not Elsewhere Classified</t>
  </si>
  <si>
    <t>Establishments primarily engaged in the production of cash grains, not elsewhere classified. Included in this industry are establishments primarily engaged in the production of dry field and seed peas and beans, safflowers, sunflowers, or popcorn. This industry also includes establishments deriving 50 percent or more of their total value of sales of agricultural products from cash grains (Industry Group 011), but less than 50 percent from products of any single industry. Barley farms Bean farms, dry field and seed Buckwheat farms Cowpea farms Flaxseed farms Grain farms: except wheat, rice, corn, and soybeans Lentil farms Milo farms Mustard seed farms Oat farms Pea farms, dry field and seed Popcorn farms Rye farms Safflower farms Sorghum farms, except for syrup Sunflower farms</t>
  </si>
  <si>
    <t>Cotton</t>
  </si>
  <si>
    <t>Establishments primarily engaged in the production of cotton and cottonseed. Cotton farms Cottonseed farms</t>
  </si>
  <si>
    <t>Tobacco</t>
  </si>
  <si>
    <t>Establishments primarily engaged in the production of tobacco. Tobacco farms</t>
  </si>
  <si>
    <t>Sugarcane And Sugar Beets</t>
  </si>
  <si>
    <t>Sugarcane and Sugar Beets</t>
  </si>
  <si>
    <t>Establishments primarily engaged in the production of sugarcane and sugar beets. Beet farms, sugar Cane farms, sugar Sugar beet farms Sugarcane farms</t>
  </si>
  <si>
    <t>Irish Potatoes</t>
  </si>
  <si>
    <t>Establishments primarily engaged in the production of potatoes, except sweet potatoes. Establishments primarily engaged in the production of sweet potatoes and yams are classified in Industry 0139. Potato farms, Irish Potato farms, except sweet potato and yam</t>
  </si>
  <si>
    <t>Fabricated Rubber Products, Not Elsewhere Classifi</t>
  </si>
  <si>
    <t>Fabricated Rubber Products, Not Elsewhere Classified</t>
  </si>
  <si>
    <t>Establishments primarily engaged in manufacturing industrial rubber goods, rubberized fabrics, and vulcanized rubber clothing, and miscellaneous rubber specialties and sundries, not elsewhere classified. Included in this industry are establishments primarily engaged in reclaiming rubber and rubber articles. Establishments primarily engaged in the wholesale distribution of scrap rubber are classified in Wholesale Trade, Industry 5093. Establishments primarily engaged in rebuilding and retreading tires are classified in Services, Industry 7534; those manufacturing rubberized clothing from purchased materials are classified in Industry 2385; and those manufacturing gaskets and packing are Classified in Industry 3053. Acid bottles, rubber Air supported rubber structures Aprons, vulcanized rubber and rubberized fabric-mitse Bags, rubber or rubberized fabric Balloons advertising and toy: rubber Balloons metal foil laminated with rubber Balls, rubber: except athletic equipment Bath sprays, rubber Bathing caps and suits, rubber-mitse Battery boxes, jars, and parts: hard rubber Bibs, vulcanized rubber and rubberized fabric-mitse Bottles, rubber Boxes, hard rubber Brake lining, rubber Brushes, rubber Bulbs for medicine droppers, syringes, atomizers, and sprays: rubber Bushings, rubber Capes, vulcanized rubber and rubberized fabric-mitse Caps, rubber-mitse Castings, rubber Chlorinated rubbers, natural Cloaks, vulcanized rubber and rubberized fabric-mitse Clothing, vulcanized rubber and rubberized fabric-mitse Combs, hard rubber Culture cups, rubber Custom compounding of rubber materials Cyclo rubbers, natural Diaphragms, rubber: separate and in kits Dress shields, vulcanized rubber and rubberized fabric-mitse Druggists' sundries, rubber Erasers: rubber, or rubber and abrasive combined Fabrics, rubberized Film, rubber Finger cots, rubber Flooring, rubber: tile or sheet Foam rubber Fountain syringes, rubber Friction tape, rubber Fuel cells, rubber Fuel tanks, collapsible: rubberized fabric Funnels, rubber Gloves: e.g., surgeons', electricians', household-rubber Grips and handles, rubber Grommets, rubber Gutta percha compounds Hair curlers, rubber Hairpins, rubber Handles, rubber Hard rubber products Hard surface floor coverings: rubber Heels, boot and shoe: rubber, composition, and fiber Jar rings, rubber Laboratory sundries: e.g., cases, covers, funnels, cups, bottles-rubber Latex, foamed Life jackets: inflatable rubberized fabric Life rafts, rubber Liner strips, rubber Linings, vulcanizable elastomeric: rubber Mallets, rubber Mats and matting: e.g., bath, door-rubber Mattress protectors, rubber Mattresses, pneumatic: fabric coated with rubber Medical sundries, rubber Mittens, rubber Mouthpieces for pipes and cigarette holders, rubber Nipples, rubber Orthopedic sundries, molded rubber Pacifiers, rubber Pads, kneeling: rubber Pants, baby: vulcanized rubber and rubberized fabric-mitse Pillows, sponge rubber Pipe stems and bits, tobacco: hard rubber Platens, except printers': solid or covered rubber Plumbers' rubber goods Pontoons, rubber Printers' blankets, rubber Printers' rolls rubber Prophylactics rubber Pump sleeves, rubber Reclaimed rubber (reworked by manufacturing processes) Rods, hard rubber Roll coverings: rubber for papermill; industrial, steel mills, printers' Roller covers, printers': rubber Rolls, solid or covered rubber Roofing, single ply membrane: rubber Rubber heels, soles, and soling strips Rubber-covered motor mounting rings (rubber bonded) Rubberbands Rug backing compounds, latex Separators, battery: rubber Sheeting, rubber or rubberized fabric Sheets, hard rubber Sleeves, pump: rubber Soles, boot and shoe: rubber, composition, and fiber Soling strips, boot and shoe: rubber, composition, and fiber Spatulas, rubber Sponge rubber and sponge rubber products Stair treads, rubber Stationers' sundries, rubber Stoppers, rubber Tape, pressure sensitive (including friction), rubber Teething rings, rubber Thermometer cases, rubber Thread, rubber: except fabric covered Tile, rubber Top lift sheets, rubber Top roll covering, for textile mill machinery: rubber Toys, rubber: except dolls Trays, rubber Tubing, rubber: except extruded and lathe-cut Type, rubber Urinals, rubber Valves, hard rubber Wainscoting, rubber Wallcoverings, rubber Water bottles, rubber Weather strip, sponge rubber Wet suits, rubber</t>
  </si>
  <si>
    <t>Laminated Plastics Plate, Sheet, And Profile Shape</t>
  </si>
  <si>
    <t>Laminated Plastics Plate, Sheet, and Profile Shapes</t>
  </si>
  <si>
    <t>Establishments primarily engaged in manufacturing laminated plastics plate, sheet, profiles, rods, and tubes. Establishments primarily engaged in manufacturing laminated flexible packaging are classified in Industry Group 267. Plastics, laminated: plate, rods, tubes, profiles and sheet, except Thermoplastics laminates: rods, tubes, plates, and sheet, except Thermosetting laminates: rods, tubes, plates, and sheet, except</t>
  </si>
  <si>
    <t>Plastics Foam Products</t>
  </si>
  <si>
    <t>Establishments primarily engaged in manufacturing plastics foam products. Cups, foamed plastics Cushions, carpet and rug: plastics foam Foamed plastics products Ice chests or coolers, portable: foamed plastics Insulation and cushioning: foamed plastics Packaging foamed plastics Plates foamed plastics Shipping pads, plastics foam</t>
  </si>
  <si>
    <t>Plastics Plumbing Fixtures</t>
  </si>
  <si>
    <t>Establishments primarily engaged in manufacturing plastics plumbing fixtures. Establishments primarily engaged in assembling plastics plumbing fixture fittings are classified in Industry 3432. Establishments primarily engaged in manufacturing plastics plumbing fixture components are classified in Industry 3089. Bathroom fixtures, plastics Drinking fountains, except mechanically refrigerated: plastics Flush tanks, plastics Hot tubs, plastics or fiberglass Laundry tubs, plastics Lavatories, plastics Plumbing fixtures, plastics Portable chemical toilets, plastics shower stalls, plastics Sinks, plastics Toilet fixtures, plastics Tubs, plastics: bath, shower, and laundry Urinals, plastics Water closets, plastics</t>
  </si>
  <si>
    <t>Fire Clay</t>
  </si>
  <si>
    <t>Fuller's Earth</t>
  </si>
  <si>
    <t>Crude Petroleum and Natural Gas</t>
  </si>
  <si>
    <t>Establishments primarily engaged in operating oil and gas field properties. Such activities may include exploration for crude petroleum and natural gas; drilling, completing, and equipping wells; operation of separators, emulsion breakers, desilting equipment, and field gathering lines for crude petroleum; and all other activities in the preparation of oil and gas up to the point of shipment from the producing property. This industry includes the production of oil through the mining and extraction of oil from oil shale and oil sands and the production of gas and hydrocarbon liquids through gasification, liquid faction, and pyrolysis of coal at the mine site. Also included are establishments which have complete responsibility for operating oil and gas wells for others on a contract or fee basis. Establishments primarily engaged in performing oil field services for operators on a contract or fee basis are classified in Industry Group 138. Coal gasification at the mine site Coal liquefaction at the mine site Coal pyrolysis at the mine site Crude oil production Crude petroleum production Kerogen processing Natural gas production Oil sand mining Oil shale mining Tar sands mining</t>
  </si>
  <si>
    <t>Plastics Products, Not Elsewhere Classified</t>
  </si>
  <si>
    <t>Establishments primarily engaged in manufacturing plastics products, not elsewhere classified. Establishments primarily engaged in manufacturing artificial leather are classified in Industry 2295. Air mattresses, plastics Aquarium accessories, plastics Awnings, fiberglass and plastics combination Bands, plastics Bathware, plastics: except plumbing fixtures Battery cases, plastics Bearings, plastics Billfold inserts, plastics Blister packaging, plastics Boats, nonrigid: plastics Bolts, plastics Bowl covers, plastics Boxes, plastics Brush handles, plastics Bubble formed packaging, plastics Buckets, plastics Buoys and floats, plastics Caps, plastics Carafes, plastics Casein products, molded for the trade Cases, plastics Casting of plastics for the trade, except foam plastics Ceiling tile, unsupported plastics Celluloid products, molded for the trade Closures, plastics Clothes hangers, plastics Clothes pins, plastics Combs, plastics Composition stone, plastics Containers, plastics: except foam, bottles, and bags Corrugated panels, plastics Cotter pins, plastics Counter coverings, plastics Cups, plastics: except foam Dinnerware, plastics: except foam Dishes, plastics: except foam Doors, folding: plastics or plastics coated fabric Downspouts, plastics Drums, plastics (containers) Engraving of plastics Fascia, plastics (siding) Fittings for pipe, plastics Fittings, plastics Flat panels, plastics Floor coverings, plastics Flower pots, plastics Food casings, plastics Garbage containers, plastics Gate hooks, plastics Glazing panels, plastics Gloves and mittens, plastics Grower pots, plastics Gutters, plastics: glass fiber reinforced Hardware, plastics Heels, boot and shoe: plastics Holders, plastics: paper towel, grocery bag, dust mop and broom Hospital-ware, plastics: except foam Ice buckets, plastics: except foam Ice chests or coolers, portable, plastics: except insulated or foam Jars, plastics Kitchenware, plastics: except foam Laboratory ware, plastics Ladders, plastics Lamp bases, plastics Lamp shades, plastics Lenses, plastics: except ophthalmic or optical Life jackets, plastics Life rafts, nonrigid: plastics Lock washers, plastics Machine nuts, plastics Microwave ware, plastics Molding of plastics for the trade, except foam Monofilaments, plastics: not suited for textile use Netting, plastics Nuts, plastics Organizers for closets, drawers, and shelves: plastics Ovenware, plastics Pails, plastics Picnic jugs, plastics Planters, plastics Pontoons, nonrigid: plastics Printer acoustic covers, plastics Rivets, plastics Saucers, plastics: except foam Screw eyes, plastics Scrubbing pads, plastics Septic tanks, plastics Shutters, plastics Siding, plastics Sinkware, plastics Skirts, plastics (siding) Soffit, plastics (siding) Soles, boot and shoe: plastics Soling strips, boot and shoe: plastics Sponges, plastics Spouting, plastics: glass fiber reinforced Spring pins, plastics Spring washers, plastics Suitcase shells, plastics Swimming pool covers and blankets: plastics Tableware, plastics: except foam Tires, plastics Tissue dispensers, plastics Toggle bolts, plastics Tool handles, plastics Tops, plastics (e.g., dispenser, shaker) Trash containers, plastics Trays, plastics: except foam Tubs, plastics (containers) Tumblers, plastics: except foam Unions, plastics Utility containers, plastics Vials, plastics Vulcanized fiber plate, sheet, rods and tubes Wall coverings, plastics Warmers, bottle: plastics, except foam Washers, plastics Watering pots, plastics Window frames and sash, plastics Window screening, plastics Windows, louver: plastics Windows, storm: plastics Windshields plastics Work gloves plastics</t>
  </si>
  <si>
    <t>Leather And Leather Products</t>
  </si>
  <si>
    <t>Leather Tanning And Finishing</t>
  </si>
  <si>
    <t>Leather Tanning and Finishing</t>
  </si>
  <si>
    <t>Establishments primarily engaged in tanning, currying, and finishing hides and skins into leather. This industry also includes leather converters, who buy hides and skins and have them processed into leather on a contract basis by others. Bag leather Belting butts, curried or rough Belting leather Bookbinders'leather Bridle leather Buffings, russet Case leather Chamois leather Collar leather Coloring of leather Cutting of leather Die-cutting of leather Embossing of leather Exotic leathers Fancy leathers Fleshers, leather (flesh side of split leather) Garment leather Glove leather Handbag leather Harness leather Japanning of leather Lace leather Latigo leather Leather coloring, cutting, embossing, japanning, and welting Leather converters Leather: tanning, currying, and finishing Lining leather Mechanical leather Parchment leather Patent leather Rawhide Roller leather Saddlery leather Shearling (prepared sheepskin) Skirting leather Skivers, leather Sole leather Specialty leathers Splits, leather Strap leather Sweatband leather Tanneries, leather Upholstery leather Upper leather Vellum leather Welting leather Wet blues</t>
  </si>
  <si>
    <t>Boot And Shoe Cut Stock And Findings</t>
  </si>
  <si>
    <t>Boot and Shoe Cut Stock and Findings</t>
  </si>
  <si>
    <t>Establishments primarily engaged in manufacturing leather soles, inner soles, and other boot and shoe cut stock and findings. This industry also includes finished wood heels. Establishments primarily engaged in manufacturing heels, soling strips, and soles made of rubber, composition, plastics, and fiber are classified in Major Group 30. Bows, shoe Box toes, leather (shoe cut stock) Buckles, shoe Caps, heel and toe: leather or metal Clasps, shoe Counters (shoe cut stock) Cut stock for boots and shoes Findings, boot and shoe Heel caps, leather or metal Heel lifts leather Heels, boot and shoe: finished wood or leather Inner soles, leather Laces, boot and shoe: leather Leather welting Linings, boot and shoe: leather Ornaments, shoe Pegs, shoe Quarters (shoe cut stock) Rands (shoe cut stock) Shanks, shoe Shoe cut stock Shoe soles: except rubber, composition, plastics, and fiber Soles, boot and shoe: except rubber composition, plastics, and fiber Stays, shoe Taps, shoe regardless of material Tips, shoe regardless of material Toe caps, leather or metal Tongues, boot and shoe: leather Top lifts, boot and shoe Trimmings, shoe leather Uppers (shoe cut stock) Vamps, leather Wood heel blocks, for sale as such Wood heels, finished (shoe findings)</t>
  </si>
  <si>
    <t>Footwear, Except Rubber</t>
  </si>
  <si>
    <t>House Slippers</t>
  </si>
  <si>
    <t>Establishments primarily engaged in manufacturing house slippers of leather or other materials. House slippers Slipper socks, made from purchased socks</t>
  </si>
  <si>
    <t>Leather Gloves And Mittens</t>
  </si>
  <si>
    <t>Luggage</t>
  </si>
  <si>
    <t>Men's Footwear, Except Athletic</t>
  </si>
  <si>
    <t>Establishments primarily engaged in the production of men's footwear designed primarily for dress, street, and work. Establishments primarily engaged in the production of such protective footwear as rubbers, rubber boots, storm shoes, galoshes, and other footwear with rubber soles vulcanized to the uppers are classified in Industry 3021. Establishments primarily engaged in the production of athletic shoes and youths'and boys' shoes are classified in Industry 3149, and those manufacturing orthopedic extension shoes are classified in Industry 3842. Boots, dress and casual: men's Casual shoes, men's except athletic and rubber footwear Dress shoes, men's Footwear, men's except house slippers, athletic, and vulcanized Footwear, men's leather or vinyl with molded or vulcanized soles Orthopedic shoes, men's except extension shoes Shoes, men's except house slippers, athletic, rubber, and extension Work shoes, men's</t>
  </si>
  <si>
    <t>Women's Footwear, Except Athletic</t>
  </si>
  <si>
    <t>Establishments primarily engaged in the production of women's footwear designed primarily for dress, street, and work. Establishments primarily engaged in the production of athletic shoes and misses', children's, infants', and babies'footwear are classified in Industry 3149. Establishments primarily engaged in the production of rubber or plastics footwear are classified in Industry 3021, and those manufacturing orthopedic extension shoes are classified in Industry 3842. Boots: women's canvas and leather except athletic Footwear, women's except house slippers, athletic, and vulcanized Footwear, women's leather or vinyl with molded or vulcanized soles Orthopedic shoes, women's: except extension shoes Shoes, women's except house slippers, athletic, and rubber footwear</t>
  </si>
  <si>
    <t>Footwear, Except Rubber, Not Elsewhere Classified</t>
  </si>
  <si>
    <t>Establishments primarily engaged in the production of shoes, not elsewhere classified, such as misses', youths', boys', children's, and infants' footwear and athletic footwear. Establishments primarily engaged in the production of rubber or plastics footwear are classified in Industry 3021, and those manufacturing orthopedic extension shoes are classified in Industry 3842. Athletic shoes, except rubber Ballet slippers Footwear, children's: house slippers and vulcanized rubber footwear Footwear, children's: leather or vinyl with molded or vulcanized Moccasins Orthopedic shoes, children's: except extension shoes Sandals, children's: except rubber Shoe dyeing for the trade</t>
  </si>
  <si>
    <t>Leather Gloves and Mittens</t>
  </si>
  <si>
    <t>Establishments primarily engaged in manufacturing dress, semidress, and work gloves exclusively of leather or leather with lining of other material. Establishments primarily engaged in manufacturing sporting and athletic gloves are classified in Industry 3949; those manufacturing dress, semidress, and work gloves and mittens of cloth or cloth and leather combined are classified in Industry 2381; and those manufacturing safety gloves are classified in Industry 3842. Dress and semidress gloves, leather Gloves, leather Mittens, leather Welders'gloves Work gloves, leather</t>
  </si>
  <si>
    <t>Establishments primarily engaged in manufacturing luggage of leather or other materials. Attache cases, regardless of material Bags (luggage), regardless of material Binocular cases Boxes, hat: except paper or paperboard Briefcases, regardless of material Camera carrying bags, regardless of material Cases, luggage Luggage, regardless of material Musical instrument cases Sample cases, regardless of material Satchels, regardless of material Shoe kits, regardless of material Suitcases, regardless of material Traveling bags, regardless of material Trunks, regardless of material Valises, regardless of material Wardrobe bags (luggage)</t>
  </si>
  <si>
    <t>Women's Handbags And Purses</t>
  </si>
  <si>
    <t>Women's Handbags and Purses</t>
  </si>
  <si>
    <t>Establishments primarily engaged in manufacturing women's handbags and purses of leather or other materials, except precious metal. Establishments primarily engaged in manufacturing precious metal handbags and purses are classified in Industry 3911. Handbags, women's: of all materials, except precious metal Pocketbooks, women's: of all materials, except precious metal Purses, women's: of all materials, except precious metal</t>
  </si>
  <si>
    <t>Personal Leather Goods, Except Women's Handbags An</t>
  </si>
  <si>
    <t>Personal Leather Goods, Except Women's Handbags and Purses</t>
  </si>
  <si>
    <t>Establishments primarily engaged in manufacturing small articles normally carried on the person or in a handbag, such as billfolds, key cases, and coin purses of leather or other materials, except precious metal. Establishments primarily engaged in manufacturing similar personal goods of precious metals are classified in Industry 3911. Billfolds, regardless of material Card cases, except precious metal Cases, jewelry: regardless of material Checkbook covers, regardless of material Cigar cases, except precious metal Cigarette cases, except precious metal Coin purses, regardless of material Comb cases, except precious metal Compacts, solid leather Cosmetic bags, regardless of material Eyeglass cases, regardless of material Handbags, men's: regardless of material Key cases, regardless of material Leather goods, small: personal Pocketbooks, men's: regardless of material Purses, men's: regardless of material Sewing cases, regardless of material Tobacco pouches, regardless of material Toilet kits and cases, regardless of material Vanity cases, leather Wallets, regardless of material Watch straps, except metal</t>
  </si>
  <si>
    <t>Leather Goods, Not Elsewhere Classified</t>
  </si>
  <si>
    <t>Establishments primarily engaged in manufacturing leather goods, not elsewhere classified, such as saddlery, harnesses, whips, embossed leather goods, leather desk sets, razor strops, and leather belting. Establishments primarily engaged in manufacturing gaskets and packing are classified in Industry 3053. Establishments primarily engaged in manufacturing leather and sheep-lined clothing are classified in Industry 2386. Aprons, leather: e.g., blacksmiths', welders' Aprons, textile machinery: leather Bags, feed: for horses Belt laces, leather Belts, safety: leather Boots, horse Boxes, leather Burnt leather goods for the trade Collars and collar pads (harness) Corners, luggage: leather Crops, riding Desk sets, leather Dog furnishings, leather: e.g., collars, leashes, harnesses, muzzles Embossed leather goods for the trade Fly nets (harness) Halters (harness) Handles, whip and luggage: leather Harnesses and harness parts Helmets, except athletic: leather Holsters, leather Jackets, welders': leather Lashes (whips) Leather belting for machinery: flat, solid, twisted, and built-up Leggings, welders': leather Mill strapping for textile mills, leather Novelties, leather Puttees, canvas and leather Razor strops Saddles and parts Seatbelts, leather Sleeves, welders': leather Spats Stirrups, wood and metal Straps except watch straps: leather Whips horse Whipstocks</t>
  </si>
  <si>
    <t>Wire Springs</t>
  </si>
  <si>
    <t>Establishments primarily engaged in manufacturing wire springs from purchased wire. Establishments primarily engaged in assembling wire bedsprings or seats are classified in Major Group 25. Clock springs, precision: made from purchased wire Furniture springs, unassembled: made from purchased wire Gun springs, precision: made from purchased wire Hairsprings, made from purchased wire Instrument springs, precision: made from purchased wire Mechanical springs, precision: made from purchased wire Sash balances, spring Spring units for seats, made from purchased wire Springs, except complete bedsprings made from purchased wire Upholstery springs, unassembled: made from purchased wire</t>
  </si>
  <si>
    <t>Miscellaneous Fabricated Wire Products</t>
  </si>
  <si>
    <t>Establishments primarily engaged in manufacturing miscellaneous fabricated wire products from purchased wire, such as non-insulated wire rope and cable; fencing; screening, netting, paper machine wire cloth; hangers, paper clips, kitchenware, and wire carts. Rolling mills engaged in manufacturing wire products are classified in Major Group 33. Establishments primarily engaged in manufacturing steel nails and spikes from purchased wire or rod are classified in Industry 3315; those manufacturing nonferrous wire nails and spikes from purchased wire or rod are classified in Industry 3399; those drawing and insulating nonferrous wire are classified in Industry 3357; and those manufacturing wire springs are classified in Industry 3495. Antisubmarine and torpedo nets, made from purchased wire Barbed wire, made from purchased wire Baskets, made from purchased wire Belts, conveyor: made from purchased wire Belts, drying made from purchased wire Bird cages, made from purchased wire Bottle openers, made from purchased wire Cable, uninsulated wire: made from purchased wire Cages, wire: made from purchased wire Carts, grocery: made from purchased wire Chain, welded: made from purchased wire Chain, wire: made from purchased wire Clips and fasteners, made from purchased wire Cloth, woven wire: made from purchased wire Concrete reinforcing mesh, made from purchased wire Cylinder wire cloth, made from purchased wire Delivery cases, made from purchased wire Diamond cloth, made from purchased wire Door mats, made from purchased wire Fabrics, woven wire: made from purchased wire Fencing, made from purchased wire Florists'designs, made from purchased wire Fourdrinier wire cloth, made from purchased wire Gates, fence: made from purchased wire Grilles and grillework, woven wire: made from purchased wire Guards, made from purchased wire Hangers, garment: made from purchased wire Hardware cloth, woven wire: made from purchased wire Hog rings, made from purchased wire Insect screening, woven wire: made from purchased wire Key rings, made from purchased wire Keys, can: made from purchased wire Kitchen wire goods, made from purchased wire Lamp frames, wire: made from purchased wire Lath, woven wire: made from purchased wire Mats and matting, made from purchased wire Mesh, made from purchased wire Netting, woven wire: made from purchased wire Paper clips and fasteners, made from purchased wire Paper machine wire cloth, made from purchased wire Partitions and grillework, made from purchased wire Postal screen wire equipment-mfpm Potato mashers, made from purchased wire Poultry netting, made from purchased wire Racks without rigid framework, made from purchased wire Rods, gas welding: made from purchased wire Rope, uninsulated wire: made from purchased wire Screening, woven wire: made from purchased wire Shelving without rigid framework, made from purchased wire Sieves, made from purchased wire Skid chains, made from purchased wire Slings, lifting: made from purchased wire Spiral cloth, made from purchased wire Staples, wire: made from purchased wire Strand, uninsulated wire: made from purchased wire Ties, bale: made from purchased wire Tire chains, made from purchased wire Traps, animal and fish: made from purchased wire Trays, made from purchased wire Wire and wire products mfpm: except insulated wire, and nails and Wire winding of purchased wire Wire, concrete reinforcing: made from purchased wire Woven wire products, made from purchased wire</t>
  </si>
  <si>
    <t>Metal Foil And Leaf</t>
  </si>
  <si>
    <t>Metal Foil and Leaf</t>
  </si>
  <si>
    <t>Establishments primarily engaged in manufacturing gold, silver, tin, and other metal foil (including converted metal foil) and leaf. Also included are establishments primarily engaged in converting metal foil (including aluminum) into wrappers, cookware, dinnerware, and containers, except bags and liners. Establishments primarily engaged in manufacturing plain aluminum foil are classified in Industry 3353. Copper foil, not made in rolling mills Foil containers for bakery goods and frozen foods, except bags and Foil, except aluminum: not made in rolling mills Foil, laminated to paper or other materials Gold beating (manufacturing of gold leaf and foil) Gold foil and leaf, not made in rolling mills Lead foil, not made in rolling mills Leaf, metal Magnesium and magnesium base alloy foil, not made in rolling mills Nickel foil, not made in rolling mills Platinum and platinum base alloy foil Silver foil and leaf Tin foil, not made in rolling mills Zinc foil, not made in rolling mills</t>
  </si>
  <si>
    <t>Fabricated Pipe And Pipe Fittings</t>
  </si>
  <si>
    <t>Fabricated Pipe and Pipe Fittings</t>
  </si>
  <si>
    <t>Establishments primarily engaged in fabricating pipe and pipe fittings from purchased metal pipes by processes such as cutting, threading, and bending. Establishments primarily engaged in manufacturing cast iron pipe and fittings, including cast and forged pipe fittings which have been machined and threaded, are classified in Industry 3321; those manufacturing welded and heavy riveted pipe and seamless steel pipe are classified in Industry 3317; and those manufacturing products such as banisters, railings, and guards from pipe are classified in Industry 3446. Bends, pipe: fabricated from purchased metal pipe Coils, pipe: fabricated from purchased metal pipe Couplings, pipe: fabricated from purchased metal pipe Manifolds, pipe: fabricated from purchased metal pipe Nipples, metal pipe: except pressure and soil pipe Pipe and fittings, fabricated from purchased metal pipe Pipe headers, welded: fabricated from purchased metal pipe Pipe, fabricated from purchased metal pipe Piping systems, metal: for pulp, paper and chemical industries Sections, pipe: fabricated from purchased metal pipe Tube fabricating (contract bending and shaping); metal</t>
  </si>
  <si>
    <t>Public Finance, Taxation, And Monetary Policy</t>
  </si>
  <si>
    <t>Government</t>
  </si>
  <si>
    <t>Public Entity &amp; Non-Profit</t>
  </si>
  <si>
    <t>Other Services: Government</t>
  </si>
  <si>
    <t>Local Government</t>
  </si>
  <si>
    <t>Admin Of Human Resource Pgms</t>
  </si>
  <si>
    <t>Administration Of Educational Programs</t>
  </si>
  <si>
    <t>Administration Of Public Health Programs</t>
  </si>
  <si>
    <t>Fabricated Metal Products, Not Elsewhere Classifie</t>
  </si>
  <si>
    <t>Fabricated Metal Products, Not Elsewhere Classified</t>
  </si>
  <si>
    <t>Establishments primarily engaged in manufacturing fabricated metal products, not elsewhere classified, such as fire or burglary resistive steel safes and vaults and similar fire or burglary resistive products; and collapsible tubes of thin flexible metal. Also included are establishments primarily engaged in manufacturing metal boxes, metal ladders, and metal household articles, such as ice cream freezers and ironing boards. Establishments primarily engaged in manufacturing concrete burial vaults are classified in Industry 3272, and metal burial vaults are classified in Industry 3995. Establishments primarily engaged in manufacturing advertising novelties are classified in Industry 3993. Aerosol valves, metal Ammunition boxes metal Aquarium accessories, metal Automobile seat frames, metal Bank chests, metal Barricades, metal Book ends, metal Boxes for packing and shipping, metal Chair frames, metal Chests, fire or burglary resistive: metal Collapsible tubes for viscous products, metal Doors, safe and vault: metal Drain plugs, magnetic: metal Drill stands, metal Ferrules, metal Fountains, metal (except drinking) Friction material, made from powdered metal Furniture parts, metal Hoops, metal: other than wire Ice cream freezers, household, nonelectric: metal Ironing boards, metal Ladder assemblies, combination workstand: metal Ladders, metal: portable Linings, safe and vault: metal Locks, safe and vault: metal Machine bases, metal Magnets, permanent: metallic Marine horns, compressed air or steam: metal Money chests, metal Novelties and specialties, metal: except advertising novelties Powder metal products, custom molding Reels, cable: metal Safe deposit boxes and chests, metal Safes, metal Shims, metal Spray nozzles, aerosol Stabilizing bars (cargo), metal Strapping, metal Tablets, metal Target drones for use by ships, metal Toilet ware, metal: except silver, nickel, silver, pewter and plated Trophies, metal: except silver, nickel, silver, pewter, and plated Vaults, except burial vaults: metal Wheels, stamped metal, disc type: wheelbarrow, stroller, lawnmower</t>
  </si>
  <si>
    <t>Steam, Gas, And Hydraulic Turbines, And Turbine Ge</t>
  </si>
  <si>
    <t>Steam, Gas, and Hydraulic Turbines, and Turbine Generator Set Units</t>
  </si>
  <si>
    <t>Establishments primarily engaged in manufacturing steam turbines; hydraulic turbines; gas turbines, except aircraft; and complete steam, gas, and hydraulic turbine generator set units. Also included in this industry are the manufacture of wind and solar powered turbine generators and windmills for generating electric power. Establishments primarily engaged in manufacturing nonautomotive type generators are classified in Industry 3621; those manufacturing aircraft turbines are classified in Industry 3724; and those manufacturing windmill heads and towers for pumping water for agricultural use are classified in Industry 3523. Gas turbines, mechanical drive Governors, steam Hydraulic turbines Solar powered turbine-generator sets Steam engines, except locomotives Steam turbines Tank turbines Turbine generator set units, complete steam, gas, and hydraulic Turbines steam, hydraulic, and gas-except aircraft type Turbo-generators Water turbines Wind powered turbine-generator sets Windmills for generating power</t>
  </si>
  <si>
    <t>Internal Combustion Engines, Not Elsewhere Classif</t>
  </si>
  <si>
    <t>Internal Combustion Engines, Not Elsewhere Classified</t>
  </si>
  <si>
    <t>Establishments primarily engaged in manufacturing diesel, semi-diesel, or other internal combustion engines, not elsewhere classified, for stationary, marine, traction, and other uses. Establishments primarily engaged in manufacturing aircraft engines are classified in Industry 3724, and those manufacturing automotive engines, except diesel, are classified in Industry 3714. Diesel and semi-diesel engines for stationary, marine, traction, etc Diesel engine parts Engines and engine parts internal combustion military tank Engines, internal combustion except aircraft and non-diesel Engines diesel and semi-diesel and dual fuel-except aircraft Gas and diesel engine rebuilding, on a factory basis Governors, diesel engine Internal combustion engines, except aircraft and non-diesel automotive Marine engines: diesel, semi-diesel, and other internal combustion Outboard motors, except electric Semi-diesel Engines for stationary, marine, traction, or other uses Tank engines and engine parts, internal combustion: military</t>
  </si>
  <si>
    <t>Lawn And Garden Tractors And Home Lawn And Garden</t>
  </si>
  <si>
    <t>Lawn and Garden Tractors and Home Lawn and Garden Equipment</t>
  </si>
  <si>
    <t>Establishments primarily engaged in manufacturing lawnmowers, lawn and garden tractors, and other lawn and garden equipment used for home lawn and garden care. Also included are establishments primarily engaged in manufacturing snowblowers and throwers for residential use. Establishments primarily engaged in manufacturing farm machinery and equipment (including commercial mowing and other turf and grounds care equipment) are classified in Industry 3523; those manufacturing hand lawn and garden shears and pruners are classified in Industry 3421; and those manufacturing other garden handtools are classified in Industry 3423. Blowers, residential lawn Carts for lawn and garden use Cultivators (garden tractor equipment) Grass catchers, lawnmower Hedge trimmers, power Lawn edgers, power Lawn rollers, residential Lawnmowers, hand and power: residential Loaders (garden tractor equipment) Mulchers, residential lawn and garden Plows (garden tractor equipment) Rototillers (garden machinery) Seeders, residential lawn and garden Snowblowers and throwers, residential Tractors, lawn and garden Vacuums, residential lawn Wagons for residential lawn and garden use</t>
  </si>
  <si>
    <t>Oil And Gas Field Machinery And Equipment</t>
  </si>
  <si>
    <t>Oil and Gas Field Machinery and Equipment</t>
  </si>
  <si>
    <t>Establishments primarily engaged in manufacturing machinery and equipment for use in oil and gas fields or for drilling water wells, including portable drilling rigs. Establishments primarily engaged in manufacturing offshore oil and gas well drilling and production platforms are classified in Industry 3731. Bib, rock: oil and gas field tools Derricks, oil and gas field Drill rigs, all types Drilling tools for gas, oil, or water wells Gas well machinery and equipment Oil and gas field machinery and equipment Water well drilling machinery Well logging equipment Well surveying machinery</t>
  </si>
  <si>
    <t>Administration Of Veterans' Affairs, Except Health</t>
  </si>
  <si>
    <t>International Government</t>
  </si>
  <si>
    <t>Admin Environmental &amp; Housing</t>
  </si>
  <si>
    <t>Administration Of Environmental Quality Programs</t>
  </si>
  <si>
    <t>Administration Of Housing And Urban Development Pr</t>
  </si>
  <si>
    <t>Farm Machinery And Equipment</t>
  </si>
  <si>
    <t>Farm Machinery and Equipment</t>
  </si>
  <si>
    <t>Establishments primarily engaged in manufacturing farm machinery and equipment, including wheel tractors, for use in the preparation and maintenance of the soil; planting and harvesting of the crop; preparing crops for market on the farm; or for use in performing other farm operations and processes. Included in this industry are establishments primarily engaged in manufacturing commercial mowing and other turf and grounds care equipment. Establishments primarily engaged in manufacturing farm handtools are classified in Industry Group 342, and those manufacturing garden tractors, lawnmowers and other lawn and garden equipment are classified in Industry 3524. Agricultural implements and machinery Ammonia applicators and attachments (agricultural machinery) Bale throwers Balers, farm: e.g., hay, straw, cotton Barn cleaners Barn stanchions and standards Blowers and cutters, ensilage Blowers, forage Brooders Cabs, agricultural machinery Calf savers (farm equipment) Cattle feeding, handling, and watering equipment Cattle oilers (farm equipment) Chicken brooders Cleaning machines for fruits, grains and vegetables: farm Combines (harvester-threshers) Conveyors, farm (agricultural machinery) Corn pickers and shellers, farm Corrals, portable Cotton picker and stripper harvesting machinery Cream separators, farm Crop driers, farm Crushers, feed (agricultural machinery) Cultivators, agricultural field and row crop Cutters, ensilage Dairy equipment, farm Drags (agricultural equipment) Driers: grain, hay, and seed (agricultural implements) Dusters, mechanical: agricultural Elevators, farm Farm machinery and equipment Feed grinders, crushers, and mixers (agricultural machinery) Feeders, chicken Fertilizing machinery, farm Field type rotary tillers (agricultural machinery) Fruit, vegetable, berry, and grape harvesting machines Gates, holding (farm equipment) Grading, cleaning, and sorting machines: fruit, grain, and vegetable Grain drills, including legume planters (agricultural machinery) Grain stackers Greens mowing equipment Grounds mowing equipment Hair clippers for animal use, hand and electric Hammer and roughage mills (agricultural machinery) Harrows: disc, spring, and tine Harvesting machines Haying machines: mowers, rakes, loaders, stackers, balers, presses, Hog feeding, handling, and watering equipment Hulling machinery, agricultural Incubators, except laboratory and infant Irrigation equipment, self-propelled Land rollers and levelers (agricultural machinery) Listers Loaders, farm type (general utility) Milking machines Mowers and mower-conditioners, hay Peanut combines, diggers, packers, and threshers (agricultural Planting machines, agricultural Plows, agricultural: disc, moldboard, chisel, etc. Potato diggers, harvesters, and planters (agricultural machinery) Poultry brooders, feeders, and waterers Poultry vision control devices Presses and balers, farm: hay, cotton, etc. Rakes, hay (agricultural machinery) Rotary hoes (agricultural machinery) Roughage mills (agricultural machinery) Seeders (agricultural machinery) Separators, grain and berry: farm Shears, sheep: power Shellers, nut (agricultural machinery) Shredders (agricultural machinery) Silo fillers (agricultural machinery) Soil pulverizers and packers (agricultural machinery) Sorting machines for agricultural products Sprayers, hand: agricultural Spraying machines (agricultural machinery) Spreaders, fertilizer Tobacco curers Tractors, wheel: farm type Trailers and wagons, farm Transplanters Turf equipment, commercial Vine pullers Volume guns (irrigation equipment) Water troughs Weeding machines, farm Windmills for pumping water (agricultural machinery) Windrowers (agricultural machinery)</t>
  </si>
  <si>
    <t>Construction Machinery And Equipment</t>
  </si>
  <si>
    <t>Construction Machinery and Equipment</t>
  </si>
  <si>
    <t>Establishments primarily engaged in manufacturing heavy machinery and equipment of a type used primarily by the construction industries, such as bulldozers; concrete mixers; cranes, except industrial plant overhead and truck-type cranes; dredging machinery; pavers; and power shovels. Also included in this industry are establishments primarily engaged in manufacturing forestry equipment and certain specialized equipment, not elsewhere classified, similar to that used by the construction industries, such as elevating platforms, ship cranes and capstans, aerial work platforms, and automobile wrecker hoists. Establishments primarily engaged in manufacturing mining equipment are classified in Industry 3532; those manufacturing well-drilling machinery are classified in Industry 3533; those manufacturing industrial plant overhead traveling cranes are classified in Industry 3536; and those manufacturing industrial truck-type cranes are classified in Industry 3537. Aerial work platforms, hydraulic or electric truck or carrier mounted Aggregate spreaders Asphalt plants, including travel-mix type Automobile wrecker hoists Backfillers, self-propelled Backhoes Ballast distributors (railway track equipment) Batching plants, bituminous Batching plants, for aggregate concrete and bulk cement Blades for graders, scrapers, dozers, and snowplows Breakers, paving Buckets, excavating: e.g., clamshell, concrete, dragline, drag scraper, Bulldozers, construction Cab, construction machinery Capstans, ship Carriers, crane Chip spreaders, self-propelled Chippers, commercial: brush, limb, and log Concrete buggies, powered Concrete grouting equipment Concrete gunning equipment Concrete plants Construction machinery, except mining Cranes, construction Cranes, except industrial plant Crushers, mineral: portable Derricks, except oil and gas field Distributors (construction machinery) Ditchers, ladder: vertical boom or wheel Dozers, tractor mounted: material moving Draglines, powered Drags, road (construction and road maintenance equipment) Dredging machinery Excavators: e.g., cable, clamshell, crane, derrick, dragline, power Extractors, piling Finishers and spreaders, construction Finishers, concrete and bituminous: powered Grader attachments, elevating Graders, road (construction machinery) Grapples: rock, wood, etc. Grinders, stone: portable Hammer mills (rock and ore crushing machines), portable Hammers, pile driving Line markers, self-propelled Locomotive cranes Log splitters Logging equipment Mixers: e.g., concrete, ore, sand, slag, plaster, mortar, bituminous Mortar mixers Mud jacks Pavers Pile driving equipment Planers, bituminous Plaster mixers Plows, construction: excavating and grading Post hole diggers, powered Power cranes, draglines, and shovels Pulverizers, stone: portable Railway track equipment: e.g., rail layers, ballast distributors Rakes, land clearing: mechanical Road construction and maintenance machinery Rock crushing machinery, portable Rollers, road Rollers, sheepsfoot and vibratory Sand mixers Scarifiers, road Scrapers, construction Screeds and screeding machines Screeners, portable Ship cranes and derricks Ship winches Shovel loaders Shovels, power Silos, cement (batch plant) Slag mixers Snowplow attachments Soil compactors: vibratory Spreaders and finishers, construction Subgraders, construction equipment Subsoiler attachments, tractor-mounts Surfacers, concrete grinding Tampers, powered Tamping equipment, rail Teeth, bucket and scarifier Tractors, construction Tractors, crawler Tractors, tracklaying Trenching machines Trucks, off-highway Vibrators for concrete construction Wellpoint systems Winches, all types Work platforms, elevated</t>
  </si>
  <si>
    <t>Clay Refractories</t>
  </si>
  <si>
    <t>Establishments primarily engaged in manufacturing clay firebrick and other heat resisting clay products. Establishments primarily engaged in manufacturing nonclay refractories and all graphite refractories, whether of carbon bond or ceramic bond, are classified in Industry 3297. Brick, clay refractory: fire clay and high alumina Castable refractories, clay Cement, clay refractory Clay refractories Crucibles, fire clay Fire clay blocks, bricks, tile, and special shapes Firebrick, clay Floaters, glasshouse: clay Foundry refractories, clay Glasshouse refractories Heater radiants, clay Hot top refractories, clay Insulating firebrick and shapes, clay Kiln furniture, clay Ladle brick, clay Melting pots, glasshouse: clay Mortars, clay refractory Plastics fire clay bricks Plastics refractories, clay Rings, glasshouse: clay Saggers Stoppers, glasshouse: clay Tank blocks, glasshouse: clay Tile, clay refractory</t>
  </si>
  <si>
    <t>Structural Clay Products, Not Elsewhere Classified</t>
  </si>
  <si>
    <t>Establishments primarily engaged in manufacturing clay sewer pipe and structural clay products, not elsewhere classified. Adobe brick Architectural terra cotta Blocks, segment: clay Chimney pipe and tops, clay Conduit, vitrified clay Coping, wall: clay Drain tile, clay Liner brick and plates, for lining sewers, tanks, etc.: vitrified clay Lining, stove and flue: clay Roofing tile, clay Sewer pipe and fittings, clay Thimbles, chimney: clay Tile, filter underdrain: clay Tile, sewer: clay</t>
  </si>
  <si>
    <t>Pottery And Related Products</t>
  </si>
  <si>
    <t>Vitreous China Plumbing Fixtures And China And Ear</t>
  </si>
  <si>
    <t>Vitreous China Plumbing Fixtures and China and Earthenware Fittings and Bathroom Accessories</t>
  </si>
  <si>
    <t>Establishments primarily engaged in manufacturing vitreous china plumbing fixtures and china and earthenware fittings and bathroom accessories. Bathroom accessories, vitreous china and earthenware Bidets, vitreous china Bolt caps, vitreous china and earthenware Closet bowls, vitreous china Drinking fountains, vitreous china Faucet handles, vitreous china and earthenware Flush tanks, vitreous china Laundry trays, vitreous china Lavatories, vitreous china Plumbing fixtures, vitreous china Sinks, vitreous china Soap dishes, vitreous china and earthenware Toilet fixtures, vitreous china Towel bar holders, vitreous china and earthenware Urinals, vitreous china</t>
  </si>
  <si>
    <t>Vitreous China Table And Kitchen Articles</t>
  </si>
  <si>
    <t>Vitreous China Table and Kitchen Articles</t>
  </si>
  <si>
    <t>Establishments primarily engaged in manufacturing vitreous china table and kitchen articles for use in households and in hotels, restaurants, and other commercial institutions for preparing, serving, or storing food or drink. Establishments primarily engaged in manufacturing fine (semivitreous) earthenware (whiteware) table and kitchen articles are classified in Industry 3263. Bone china Commercial and household tableware and kitchenware: vitreous china Cooking ware, china Dishes: commercial and household-vitreous china Table articles, vitreous china</t>
  </si>
  <si>
    <t>Fine Earthenware (Whiteware) Table And Kitchen Art</t>
  </si>
  <si>
    <t>Fine Earthenware (Whiteware) Table and Kitchen Articles</t>
  </si>
  <si>
    <t>Establishments primarily engaged in manufacturing fine (semivitreous) earthenware table and kitchen articles for preparing, serving, or storing food or drink. Establishments primarily engaged in manufacturing vitreous china table and kitchen articles are classified in Industry 3262. Cooking ware, fine earthenware Earthenware: commercial and household-semivitreous Kitchenware, semivitreous earthenware Tableware: commercial and household-semivitreous Whiteware, fine type semivitreous tableware and kitchenware</t>
  </si>
  <si>
    <t>Porcelain Electrical Supplies</t>
  </si>
  <si>
    <t>Establishments primarily engaged in manufacturing porcelain electronic and other electrical insulators, molded porcelain parts for electrical devices, spark plug and steatitic porcelain, and electronic and electrical supplies from clay and other ceramic materials. Alumina porcelain insulators Beryllia porcelain insulators Cleats, porcelain Ferrite Insulators, porcelain Knobs, porcelain Magnets, permanent: ceramic or ferrite Porcelain parts, molded: for electrical and electronic devices Spark plugs, porcelain Titania porcelain insulators Tubes, porcelain</t>
  </si>
  <si>
    <t>Pottery Products, Not Elsewhere Classified</t>
  </si>
  <si>
    <t>Establishments primarily engaged in firing and decorating white china and earthenware for the trade and manufacturing art and ornamental pottery, industrial and laboratory pottery, stoneware and coarse earthenware table and kitchen articles, unglazed red earthenware florists'articles, and other pottery products, not elsewhere classified. Art and ornamental ware, pottery Ashtrays, pottery Ceramic articles for craft shops Chemical porcelain Chemical stoneware (pottery products) China firing and decorating, for the trade Cones, pyrometric: earthenware Cooking ware: stoneware, coarse earthenware, and pottery Crockery Decalcomania work on china and glass, for the trade Earthenware table and kitchen articles, coarse Encrusting gold, silver, or other metal on china, for the trade Figures, pottery: china, earthenware, and stoneware Filtering media, pottery Florists'articles, red earthenware Flower pots, red earthenware Forms for dipped rubber products, pottery Grinding media, pottery Heater parts, pottery Kitchen articles, coarse earthenware Lamp bases, pottery Pottery: art, garden, decorative, industrial, and laboratory Pyrometer tubes Rockingham earthenware Smokers'articles, pottery Stationery articles, pottery Textile guides, porcelain Vases, pottery (china, earthenware, and stoneware)</t>
  </si>
  <si>
    <t>Concrete, Gypsum, And Plaster Products</t>
  </si>
  <si>
    <t>Lime</t>
  </si>
  <si>
    <t>Establishments primarily engaged in manufacturing quicklime, hydrated lime, and "dead-burned" dolomite from limestone, dolomite shells, or other substances. Agricultural lime Building lime Dolomite, dead-burned Dolomitic lime Hydrated lime Lime plaster Masons'lime Quicklime</t>
  </si>
  <si>
    <t>Cut Stone And Stone Products</t>
  </si>
  <si>
    <t>Abrasive, Asbestos, And Miscellaneous Nonmetallic</t>
  </si>
  <si>
    <t>Gaskets. Packing &amp; Sealing Dev</t>
  </si>
  <si>
    <t>Primary Metal Industries</t>
  </si>
  <si>
    <t>Concrete Block And Brick</t>
  </si>
  <si>
    <t>Concrete Block and Brick</t>
  </si>
  <si>
    <t>Establishments primarily engaged in manufacturing concrete building block and brick from a combination of cement and aggregate. Contractors engaged in concrete construction work are classified in Division C, Construction, and establishments primarily engaged in mixing and delivering ready-mixed concrete are classified in Industry 3273. Architecture block concrete: e.g. fluted, screen, split, slump, Blocks, concrete and cinder Brick, concrete Paving block, concrete Plinth blocks, precast terrazzo</t>
  </si>
  <si>
    <t>Concrete Products, Except Block And Brick</t>
  </si>
  <si>
    <t>Concrete Products, Except Block and Brick</t>
  </si>
  <si>
    <t>Establishments primarily engaged in manufacturing concrete products, except block and brick, from a combination of cement and aggregate. Contractors engaged in concrete construction work are classified in Division C, Construction, and establishments primarily engaged in mixing and delivering ready-mixed concrete are classified in Industry 3273. Areaways basement window: concrete Art marble, concrete Ashlar, cast stone Bathtubs, concrete Battery wells and boxes, concrete Building materials, concrete: except block and brick Building stone, artificial: concrete Burial vaults, concrete and precast terrazzo Cast stone, concrete Catch basin covers, concrete Ceiling squares, concrete Chimney caps, concrete Church furniture, concrete Columns, concrete Concrete products, precast: except block and brick Concrete, dry mixture Conduits, concrete Copings, concrete Cribbing, concrete Crossing slabs, concrete Culvert pipe, concrete Cylinder pipe, prestressed concrete Cylinder pipe, pretensioned concrete Door frames, concrete Drain tile, concrete Fireplaces, concrete Floor filler tiles, concrete Floor slabs, precast concrete Floor tile, precast terrazzo Fountains, concrete Fountains, wash: precast terrazzo Garbage boxes, concrete Grave markers, concrete Grave vaults, concrete Grease traps, concrete Housing components, prefabricated: concrete Incinerators, concrete Irrigation pipe, concrete Joists, concrete Laundry trays, concrete Lintels, concrete Manhole covers and frames, concrete Mantels, concrete Mattresses for river revetment, concrete articulated Meter boxes, concrete Monuments, concrete Panels and sections, prefabricated: concrete Paving materials, prefabricated concrete, except blocks Pier footings, prefabricated concrete Piling, prefabricated concrete Pipe, concrete Pipe, lined with concrete Poles, concrete Posts, concrete Pressure pipe, reinforced concrete Prestressed concrete products Roofing tile and slabs, concrete Septic tanks, concrete Sewer pipe, concrete Shower receptors, concrete Siding, precast stone Sills, concrete Silo staves, cast stone Silos, prefabricated concrete Slabs, crossing: concrete Spanish floor tile, concrete Squares for walls and ceilings, concrete Steps, prefabricated concrete Stone, cast concrete Stools, precast terrazzo Storage tanks, concrete Tanks, concrete Terrazzo products, precast Thresholds, precast terrazzo Ties, railroad: concrete Tile, precast terrazzo or concrete Tombstones, precast terrazzo or concrete Wall base, precast terrazzo Wall squares, concrete Wash foundations, precast terrazzo Well curbing, concrete Window sills, cast stone</t>
  </si>
  <si>
    <t>Ready-Mixed Concrete</t>
  </si>
  <si>
    <t>Establishments primarily engaged in manufacturing portland cement concrete manufactured and delivered to a purchaser in a plastic and unhardened state. This industry includes production and sale of central-mixed concrete, shrink-mixed concrete, and truck-mixed concrete. Central-mixed concrete Ready-mixed concrete, production and distribution Shrink-mixed concrete Truck-mixed concrete</t>
  </si>
  <si>
    <t>Gypsum Products</t>
  </si>
  <si>
    <t>Establishments primarily engaged in manufacturing plaster, plasterboard, and other products composed wholly or chiefly of gypsum, except articles of plaster of paris and papier-mache. Acoustical plaster, gypsum Agricultural gypsum Board, gypsum Building board, gypsum Cement, Keene's Gypsum products: e.g., block, board, plaster, lath, rock, tile Insulating plaster, gypsum Orthopedic plaster, gypsum Panels, plaster: gypsum Plaster and plasterboard, gypsum Plaster of paris Wallboard, gypsum</t>
  </si>
  <si>
    <t>Cut Stone and Stone Products</t>
  </si>
  <si>
    <t>Establishments primarily engaged in cutting, shaping, and finishing granite, marble, limestone, slate, and other stone for building and miscellaneous uses. Establishments primarily engaged in buying or selling partly finished monuments and tombstones, but performing no work on the stones other than lettering, finishing, or shaping to custom order, are classified in Division F, Wholesale Trade or Division G, Retail Trade. The cutting of grindstones, pulpstones, and whetstones at the quarry is classified in Division B, Mining. Altars, cut stone Baptismal fonts, cut stone Benches, cut stone Blackboards, slate Burial vaults, stone Church furniture, cut stone Curbing, granite and stone Cut stone products Desk set bases, onyx Dimension stone for buildings Flagstones Furniture, cut stone Granite, cut and shaped Lamp bases onyx Limestone, cut and shaped Marble, building cut and shaped Monuments, cut stone: not including only finishing or lettering Paving blocks, cut stone Pedestals, marble Pulpits, cut stone Roofing, slate Slate and slate products Statuary, marble Stone, cut and shaped Stone, quarrying and processing of own Stone products Switchboard panels, slate Table tops, marble Tombstones, cut stone: not including only finishing or lettering Urns, cut stone Vases, cut stone</t>
  </si>
  <si>
    <t>Abrasive Products</t>
  </si>
  <si>
    <t>Establishments primarily engaged in manufacturing abrasive grinding wheels of natural or synthetic materials, abrasive-coated products, and other abrasive products. The cutting of grindstones, pulpstones, and whetstones at the quarry is classified in Division B, Mining. Abrasive buffs, bricks, cloth, paper, sticks, stones, wheels, etc. Abrasive grains, natural and artificial Abrasive-coated products Abrasives, aluminous Aluminum oxide (fused) abrasives Boron carbide abrasives Bort, crushing Buffing and polishing wheels, abrasive and nonabrasive Cloth: garnet, emery, aluminum oxide, and silicon carbide coated Corundum abrasives Diamond dressing wheels Diamond powder Emery abrasives Garnet abrasives Grinding balls, ceramic Grindstones, artificial Grit, steel Hones Metallic abrasives Oilstones, artificial Pads, scouring: soap impregnated Paper: garnet, emery, aluminum oxide, and silicon carbide coated Polishing rouge (abrasive) Polishing wheels Pumice and pumicite abrasives Rouge, polishing Rubbing stones, artificial Sandpaper Scythe-stones, artificial Silicon carbide abrasives Sponges, scouring: metallic Steel shot abrasives Steel wool Tripoli Tungsten carbide abrasives Wheels, abrasive: except dental Wheels, diamond abrasive Wheels, grinding: artificial Whetstones, artificial</t>
  </si>
  <si>
    <t>Aluminum Die-Castings</t>
  </si>
  <si>
    <t>Establishments primarily engaged in manufacturing die-castings of aluminum (including alloys). Aluminum die-casting, including alloys</t>
  </si>
  <si>
    <t>Asbestos Products</t>
  </si>
  <si>
    <t>Establishments primarily engaged in manufacturing asbestos textiles, asbestos building materials, except asbestos paper, insulating materials for covering boilers and pipes, and other products composed wholly or chiefly of asbestos. Establishments primarily engaged in manufacturing asbestos paper are classified in Industry 2621, and those manufacturing gaskets and packing are classified in Industry 3053. Asbestos cement products: e.g., siding, pressure pipe, conduits, ducts Asbestos products: except packing and gaskets Blankets, insulating for aircraft: asbestos Boiler covering (heat insulating material), except felt Brake lining, asbestos Brake pads, asbestos Building materials, asbestos: except asbestos paper Carded fiber, asbestos Cloth, asbestos Clutch facings, asbestos Cord, asbestos Felt, woven amosite: asbestos Floor tile, asphalt Friction materials, asbestos: woven Insulation, molded asbestos Mattresses, asbestos Millboard, asbestos Pipe and boiler covering, except felt Pipe covering (insulation), laminated asbestos paper Pipe, pressure: asbestos cement Roofing, asbestos felt roll Rope, asbestos Sheet, asbestos cement: flat or corrugated Shingles, asbestos cement Siding, asbestos cement Table pads and padding, asbestos Tape, asbestos Textiles, asbestos: except packing Thread, asbestos Tile, vinyl asbestos Tubing, asbestos Wick, asbestos Yarn, asbestos</t>
  </si>
  <si>
    <t>Minerals And Earths, Ground Or Otherwise Treated</t>
  </si>
  <si>
    <t>Minerals and Earths, Ground or Otherwise Treated</t>
  </si>
  <si>
    <t>Establishments operating without a mine or quarry and primarily engaged in crushing, grinding, pulverizing, or otherwise preparing clay, ceramic, and refractory minerals; barite; and miscellaneous nonmetallic minerals, except fuels. These minerals are the crude products mined by establishments of Industry Groups 145 and 149, and by those of Industry 1479 mining barite. Also included are establishments primarily crushing slag and preparing roofing granules. The beneficiation or preparation of other minerals and metallic ores, and the cleaning and grading of coal, are classified in Division B, Mining, whether or not the operation is associated with a mine. Barite, ground or otherwise treated Barium, ground or otherwise treated Blast furnace slag Clay for petroleum refining, chemically processed Clay, ground or otherwise treated Desiccants, activated: clay Diatomaceous earth, ground or otherwise treated Feldspar, ground or otherwise treated Filtering clays, treated purchased materials Flint, ground or otherwise treated Foundry facings, ground or otherwise treated Fuller's earth, ground or otherwise treated Graphite, natural: ground, pulverized, refined, or blended Kaolin, ground or otherwise treated Lead, black (natural graphite): ground, refined, or blended Magnesite, crude: ground, calcined, or dead-burned Mica, ground or otherwise treated Perlite aggregate Perlite, expanded Plumbago: ground, refined, or blended Pulverized earth Pumice, ground or otherwise treated Pyrophyllite, ground or otherwise treated Roofing granules Shale, expanded Silicon, ultra high purity: treated purchased materials Slag, crushed or ground Spar, ground or otherwise treated Steatite, ground or otherwise treated Talc, ground or otherwise treated Vermiculite, ex-foliated</t>
  </si>
  <si>
    <t>Mineral Wool</t>
  </si>
  <si>
    <t>Establishments primarily engaged in manufacturing mineral wool and mineral wool insulation products made of such siliceous materials as rock, slag, and glass, or combinations thereof. Establishments primarily engaged in manufacturing asbestos insulation products are classified in Industry 3292, and those manufacturing textile glass fibers are classified in Industry 3229. Acoustical board and tile, mineral wool Fiberglass insulation Glass wool Insulation: rock wool, fiberglass, slag, and silica minerals Mineral wool roofing mats</t>
  </si>
  <si>
    <t>Nonclay Refractories</t>
  </si>
  <si>
    <t>Establishments primarily engaged in manufacturing refractories and crucibles made of materials other than clay. This industry includes establishments primarily engaged in manufacturing all graphite refractories, whether of carbon bond or ceramic bond. Establishments primarily engaged in manufacturing clay refractories are classified in Industry 3255. Alumina fused refractories Brick, bauxite Brick, carbon Brick, refractory: chrome, magnesite, silica, and other nonclay Brick, silicon carbide Castable refractories, nonclay Cement, magnesia Cement: high temperature, refractory (nonclay) Crucibles: graphite, magnesite, chrome, silica, or other non-clay Dolomite and dolomite-magnesite brick Cunning mixes, nonclay High temperature mortar, nonclay Hot top refractories, nonclay Nonclay refractories Plastics refractories, nonclay Pyrolytic graphite Ramming mixes, nonclay Refractories, castable: nonclay Refractories, graphite: carbon bond or ceramic bond Refractory cement, nonclay Retorts, graphite</t>
  </si>
  <si>
    <t>Electrometallurgical Products, Except Steel</t>
  </si>
  <si>
    <t>Establishments primarily engaged in manufacturing ferro and nonferrous metal additive alloys by electrometallurgical or metallothermic processes, including high percentage ferroalloys and high percentage nonferrous additive alloys. Establishments primarily engaged in manufacturing electrometallurgical steel are classified in Industry 3312. Additive alloys, except copper Ferroalloys (including high percentage) Ferrochromium Ferromanganese Ferromolybdenum Ferrophosphorus Ferrosilicon Ferrotitanium Ferrotungsten Ferrovanadium High percentage ferroalloys Manganese metal Molybdenum silicon Nonferrous additive alloys, high percentage: except copper Spiegeleisen Tungsten carbide powder by metallurgical process</t>
  </si>
  <si>
    <t>Primary Production Of Aluminum</t>
  </si>
  <si>
    <t>Primary Production of Aluminum</t>
  </si>
  <si>
    <t>Establishments primarily engaged in producing aluminum from alumina and in refining aluminum by any process. Establishments primarily engaged in rolling, drawing, or extruding aluminum are classified in Industry Group 335. Aluminum ingots and primary production shapes, from bauxite or Extrusion ingot, aluminum: primary Pigs, aluminum Slabs, aluminum: primary</t>
  </si>
  <si>
    <t>Nonmetallic Mineral Products, Not Elsewhere Classi</t>
  </si>
  <si>
    <t>Nonmetallic Mineral Products, Not Elsewhere Classified</t>
  </si>
  <si>
    <t>Establishments primarily engaged in the factory production of goods made of plaster of paris and papier-mache, and in manufacturing sand lime products and other nonmetallic mineral products, not elsewhere classified. Architectural sculptures, plaster of paris: factory production only Art goods: plaster of paris, papier-mache, and scagliola Blocks, sand lime Brackets, architectural: plaster-factory production only Built-up mica Ceramic fiber Columns, papier-mache or plaster of paris Ecclesiastical statuary: gypsum, clay, or papier-mache-factory Floor composition, magnesite Flower boxes, plaster of paris: factory production only Fountains, plaster of paris: factory production only Gravel painting Images, small: gypsum, clay, or papier-mache-factory production only Insul-sleeves (foundry materials) Mica products, built-up and sheet except radio parts Mica splitting Mica, laminated Moldings, architectural: plaster of paris-factory production only Ornaments and architectural plaster work: e.g., mantels and columns Panels, papier-mache or plaster of paris Pedestals, statuary: plaster of paris or papier-mache-factory Plaques: clay, plaster, or papier mache-factory production only Sculptures, architectural: gypsum, clay, or papier-mache-factory Statuary: gypsum, clay, papier-mache, scagliola, and metal-factory Stucco Synthetic stones, for gem stones and industrial use Tile, sand lime Tubing for electrical purposes, quartz Urns, gypsum or papier-mache: factory production only Vases, gypsum or papier-mache: factory production only</t>
  </si>
  <si>
    <t>Steel Works, Blast Furnaces (Including Coke Ovens)</t>
  </si>
  <si>
    <t>Steel Works, Blast Furnaces (Including Coke Ovens), and Rolling Mills</t>
  </si>
  <si>
    <t>Establishments primarily engaged in manufacturing hot metal, pig iron, and silvery pig iron from iron ore and iron and steel scrap; converting pig iron, scrap iron, and scrap steel into steel; and in hot-rolling iron and steel into basic shapes, such as plates, sheets, strips, rods, bars, and tubing. Merchant blast furnaces and by-product or beehive coke ovens are also included in this industry. Establishments primarily engaged in manufacturing ferro and nonferrous additive alloys by electrometallurgical processes are classified in Industry 3313. Armor plate, made in steel works or rolling mills Axles, rolled or forged: made in steel works or rolling mills Bars, iron: made in steel works or rolling mills Bars, steel made in steel works or hotrolling mills Beehive coke oven products Billets, steel Blackplate Blast furnace products Blooms Car wheels, rolled Chemical recovery coke oven products Coal gas, derived from chemical recovery coke ovens Coal tar crudes, derived from chemical recovery coke ovens Coke, produced in beehive ovens Coke, produced in chemical recovery coke ovens Distillates, derived from chemical recovery coke ovens Fence posts, iron and steel: made in steel works or rolling mills Flats, iron and steel: made in steel works or hot-rolling mills Forgings, iron and steel made in steel works or rolling mills Frogs, iron and steel: made in steel works or rolling mills Galvanized hoops, pipes, plates, sheets, and strips iron and steel Gun forgings, iron and steel: made in steel works or rolling mills Hoops, galvanized iron and steel Hoops, iron and steel made in steel works or hot-rolling mills Hot-rolled iron and steel products Ingots, steel Iron sinter, made in steel mills Iron, pig Nut rods, iron and steel made in steel works or rolling mills Pipe, iron and steel made in steel works or rolling mills Plates, made in steel works or rolling mills Rail joints and fastenings, made in steel works or rolling mills Railroad crossings, iron and steel: made in steel works or rollingmills Rails, iron and steel Rails rerolled or renewed Rods iron and steel made in steel works or rolling mills Sheet pilings, plain: iron and steel-made in steel works or rollingmills Sheets, steel: made in steel works or hot-rolling mills Shell slugs, steel made in steel works or rolling mills Skelp, iron and steel Slabs, steel Spike rods, made in steel works or rolling mills Sponge iron Stainless steel Steel works producing bars, rods, plates, sheets, structural shapes, Strips, galvanized iron and steel: made in steel works or rolling mills Strips, iron and steel: made in steel works or hot-rolling mills Structural shapes, iron and steel Tar, derived from chemical recovery coke ovens Terneplate Ternes, iron and steel: long or short Tie plates, iron and steel Tin-free steel Tinplate Tool steel Tube rounds Tubes, iron and steel: made in steel works or rolling mills Tubing, seamless: steel Well casings, iron and steel: made in steel works or rolling mills Wheels, car and locomotive: iron and steel-mitse Wire products, iron and steel: made steel works or rolling mills Wrought pipe and tubing, made in steel works or rolling mills</t>
  </si>
  <si>
    <t>Rolling, Drawing, And Extruding Of Copper</t>
  </si>
  <si>
    <t>Rolling, Drawing, and Extruding Of Copper</t>
  </si>
  <si>
    <t>Establishments primarily engaged in rolling, drawing, and extruding copper, brass, bronze, and other copper base alloy basic shapes, such as plate, sheet, strip, bar, and tubing. Establishments primarily engaged in recovering copper and its alloys from scrap or dross are classified in Industry 3341. Bands, shell copper and copper alloy-made in copper rolling mills Bars, copper and copper alloy Brass rolling and drawing Bronze rolling and drawing Cartridge cups, discs, and sheets copper and copper alloy Cups, primer and cartridge copper and copper alloy Extruded shapes, copper and copper alloy Pipe, extruded and drawn: brass, bronze, and copper Plates, copper and copper alloy Primer cups, copper and copper alloy Rails, rolled and drawn: brass, bronze, and copper Rods, copper and copper alloy Rolling, drawing, and extruding of copper and copper alloys Rotating bands, copper and copper alloy Sheets, copper and copper alloy Shell discs, copper and copper alloy Slugs, copper and copper alloy Strip, copper and copper alloy Tubing, copper and copper alloy Wire, copper and copper alloy made in brass mills</t>
  </si>
  <si>
    <t>Aluminum Sheet, Plate, And Foil</t>
  </si>
  <si>
    <t>Aluminum Sheet, Plate, and Foil</t>
  </si>
  <si>
    <t>Establishments primarily engaged in flat rolling aluminum and aluminum base alloy basic shapes, such as sheet, plate, and foil, including establishments producing welded tube. Also included are establishments primarily producing similar products by continuous casting. Coils, sheet aluminum Foil, plain aluminum Plates, aluminum Sheets, aluminum Tubes, welded: aluminum</t>
  </si>
  <si>
    <t>Steel Wiredrawing And Steel Nails And Spikes</t>
  </si>
  <si>
    <t>Steel Wiredrawing and Steel Nails and Spikes</t>
  </si>
  <si>
    <t>Establishments primarily engaged in drawing wire from purchased iron or steel rods, bars, or wire and which may be engaged in the further manufacture of products made from wire; establishments primarily engaged in manufacturing steel nails and spikes from purchased materials are also included in this industry. Rolling mills engaged in the production of ferrous wire from wire rods or hot-rolled bars produced in the same establishment are classified in Industry 3312. Establishments primarily engaged in drawing nonferrous wire are classified in Industry Group 335. Barbed and twisted wire: made in wiredrawing plants Baskets, steel: made in wiredrawing plants Brads, steel: wire or cut Cable, steel: insulated or armored Chain link fencing, steel: made in wiredrawing plants Fence gates, posts, and fittings: steel-made in wiredrawing plants Form ties, made in wiredrawing plants Horseshoe nails Nails, steel: wire or cut Paper clips, steel: made in wiredrawing plants Spikes, steel: wire or cut Staples, steel: wire or cut Steel wire cages, made in wiredrawing plants Tacks, steel: wire or cut Tie wires, made in wiredrawing plants Welded steel wire fabric, made in wiredrawing plants Wire carts: household, grocery, and industrial-made in wire-drawing Wire cloth, steel: made in wiredrawing plants Wire garment hangers, steel: made in wiredrawing plants Wire products, ferrous: made in wiredrawing plants Wire, ferrous: made in wiredrawing plants Wire, steel: insulated or armored</t>
  </si>
  <si>
    <t>Cold-Rolled Steel Sheet, Strip, And Bars</t>
  </si>
  <si>
    <t>Cold-Rolled Steel Sheet, Strip, and Bars</t>
  </si>
  <si>
    <t>Establishments primarily engaged in: (1) cold-rolling steel sheets and strip from purchased hot-rolled sheets; (2) cold-drawing steel bars and steel shapes from purchased hot-rolled steel bars; and (3) producing other cold finished steel. Establishments primarily engaged in the production of steel, including hot-rolled steel sheets, and further cold-rolling such sheets are classified in Industry 3312. Cold-finished steel bars: not made in hot-rolling mills Cold-rolled steel strip, sheet, and bars: not made in hot-rolling mills Corrugating iron and steel, cold-rolled: not made in hot-rolling mills Flat bright steel strip, cold-rolled: not made in hot-rolling mills Razor blade strip steel, cold-rolled: not made in hot-rolling mills Sheet steel, cold-rolled: not made in hot-rolling mills Wire, flat: cold-rolled strip: not made in hot-rolling mills</t>
  </si>
  <si>
    <t>Steel Pipe And Tubes</t>
  </si>
  <si>
    <t>Steel Pipe and Tubes</t>
  </si>
  <si>
    <t>Establishments primarily engaged in the production of welded or seamless steel pipe and tubes and heavy riveted steel pipe from purchased materials. Establishments primarily engaged in the production of steel, including steel skelp or steel blanks, tube rounds, or pierced billets, are classified in Industry 3312. Boiler tubes, wrought-mfpm Conduit: welded, lock joint, and heavy riveted-mfpm Pipe seamless steel-mfpm Pipe wrought: welded, lock joint, and heavy riveted-mfpm Tubes, seamless steel-mfpm Tubing, mechanical and hypodermic sizes- cold-drawn stainless Well casing, wrought: welded, lock joint, and heavy riveted-mfpm Wrought pipe and tubes: welded, lock joint, and heavy riveted-mfpm</t>
  </si>
  <si>
    <t>Iron And Steel Foundries</t>
  </si>
  <si>
    <t>Gray And Ductile Iron Foundries</t>
  </si>
  <si>
    <t>Gray and Ductile Iron Foundries</t>
  </si>
  <si>
    <t>Establishments primarily engaged in manufacturing gray and ductile iron castings, including cast iron pressure and soil pipes and fittings. Brake shoes, railroad: cast iron Car wheels, railroad: chilled cast iron Castings, compacted graphite iron Castings, gray iron and semisteel Cooking utensils, cast iron Couplings, pipe: pressure and soil pipecast iron Ductile iron castings Elbows, pipe: pressure and soil pipecast iron Fittings, soil and pressure pipe: cast iron Foundries, gray iron and semisteel Gas pipe, cast iron Gray iron foundries Ingot molds and stools Manhole covers, metal Nipples, pipe: pressure and soil pipe-cast iron Nodular iron castings Pipe and fittings, soil and pressure: cast iron Railroad car wheels, chilled cast iron Rolling mill rolls, iron: not machined Sash balances, cast iron Sewer pipe, cast iron Water pipe, cast iron</t>
  </si>
  <si>
    <t>Malleable Iron Foundries</t>
  </si>
  <si>
    <t>Establishments primarily engaged in manufacturing malleable iron castings. Castings, malleable iron Foundries, malleable iron Pearlitic castings, malleable iron</t>
  </si>
  <si>
    <t>Steel Investment Foundries</t>
  </si>
  <si>
    <t>Establishments primarily engaged in manufacturing steel investment castings. Investment castings, steel</t>
  </si>
  <si>
    <t>Steel Foundries, Not Elsewhere Classified</t>
  </si>
  <si>
    <t>Establishments primarily engaged in manufacturing steel castings, not elsewhere classified. Alloy steel castings, except investment Bushings, cast steel: except investment Cast steel railroad car wheels Castings, steel: except investment Foundries, steel: except investment Rolling mill rolls, steel: not machined Steel foundries, except investment</t>
  </si>
  <si>
    <t>Primary Smelting And Refining Of Copper</t>
  </si>
  <si>
    <t>Primary Smelting and Refining of Copper</t>
  </si>
  <si>
    <t>Establishments primarily engaged in smelting copper from the ore, and in refining copper by electrolytic or other processes. Establishments primarily engaged in rolling, drawing, or extruding copper are classified in Industry 3351. Bars, refinery: primary copper Blister copper Blocks, copper Copper ingots and refinery bars, primary Copper smelting and refining, primary Pigs, copper Primary smelting and refining of copper Slabs, copper: primary</t>
  </si>
  <si>
    <t>Lead. Primary</t>
  </si>
  <si>
    <t>Nonferrous Foundries (Castings)</t>
  </si>
  <si>
    <t>Aluminum Castings</t>
  </si>
  <si>
    <t>Industrial Trucks, Tractors, Trailers, And Stacker</t>
  </si>
  <si>
    <t>Industrial Trucks, Tractors, Trailers, and Stackers</t>
  </si>
  <si>
    <t>Establishments primarily engaged in manufacturing industrial trucks, tractors, trailers, stackers (truck type), and related equipment, used for handling materials on floors and paved surfaces in and around industrial and commercial plants, depots, docks, airports, and terminals. Establishments primarily engaged in manufacturing motor vehicles and motor vehicle type trailers are classified in Industry Group 371; those manufacturing farm type wheel tractors are classified in Industry 3523; those manufacturing tractor shovel loaders and tracklaying tractors are classified in Industry 3531; and those manufacturing wood pallets and skids are classified in Industry 2448. Adapters for multiweapon rack loading on aircraft Aircraft engine cradles Aircraft loading hoists Boat cradles Bomb lifts Bomb trucks Cabs for industrial trucks and tractors Cars, industrial: except automotive cars and trucks and mining cars Containers, air cargo: metal Cranes, mobile industrial truck Die and strip handlers Docks, loading: portable, adjustable, and hydraulic Dollies (hand or power trucks), industrial: except mining Drum cradles Engine stands and racks, metal Forklift trucks Hoists, aircraft loading Hoppers, end dump Hospital dollies Industrial truck cranes Industrial trucks and tractors Laundry containers on wheels Lift trucks, industrial: fork, platform, straddle, etc. Mobile straddle carriers Pallet assemblies for landing mats Pallet loaders and unloaders Palletizers and depalletizers Pallets, metal Platforms, cargo: metal Ramps, aircraft-loading Ramps, loading: portable, adjustable, and hydraulic Skid boxes, metal Skids, metal Stackers, power (industrial truck stackers) Shacking carts Stacking machines, automatic Stands, ground servicing aircraft Straddle carriers, mobile Tables, lift: hydraulic Tractors, industrial: for use in plants, depots, docks, and terminals Truck trailers for use in plants, depots, docks, and terminals Trucks, industrial (except mining): for freight, baggage, etc. Tunnel kiln cars</t>
  </si>
  <si>
    <t>Machine Tools, Metal Cutting Types</t>
  </si>
  <si>
    <t>Establishments primarily engaged in manufacturing metal cutting type machine tools, not supported in the hands of an operator when in use, that shape metal by cutting or use of electrical techniques; the rebuilding of such machine tools, and the manufacture of replacement parts for them. Also included in this industry are metalworking machine tools designed primarily for home workshops. Establishments primarily engaged in the manufacture of electric and gas welding and soldering equipment are classified in Industry 3548, and those manufacturing portable power-driven handtools are classified in Industry 3546. Automatic chucking machines Boring machine tools, metalworking Boring mills Boring, drilling, and milling machine combinations Broaching machines Brushing machines (metalworking machinery) Buffing and polishing machines (machine tools) Burnishing machines (machine tools) Centering machines Chemical milling machines Countersinking machines Cutoff machines (metalworking machinery) Cutting machines, pipe (machine tools) Cylinder reboring machines Deburring machines Diesinking machines Drill presses (machine tools) Drilling machine tools (metal cutting) Duplicator, machine tools Electrical discharge erosion machines Electrical discharge grinding machines Electrochemical milling machines Electrolytic metal cutting machine tools Electron-discharge metal cutting machine tools Facing machines Filing machines, metal (machine tools) Flange facing machines Gear chamfering machines (machine tools) Gear cutting and finishing machines Gear tooth grinding machines (machine tools) Grinding machines, metalworking Grooving machines (machine tools) Home workshop machine tools, metalworking Honing and lapping machines Jig boring machines Jig grinding machines Keyseating machines (machine tools) Lapping machines Lathes, metal cutting Machine tool replacement and repair parts, metal cutting types Machine tools, metal cutting: e.g., exotic, chemical, explosive Metal polishing lathes Milling machines (machine tools) Pipe cutting and threading machines (machine tools) Planers, metal cutting Plasma process metal cutting machines, except welding machines Pointing, chamfering, and burring machines Polishing machines (machine tools) Reaming machines Rebuilt machine tools, metal cutting types Regrinding machines, crankshaft Rifle working machines (machine tools) Robots for drilling and cutting-machine type, metalworking Robots for grinding, polishing, and deburring-metalworking Sewing and cutoff machines (metalworking machinery) Saws, power: metal cutting Screw and nut slotting machines Screw machines, automatic Shapers and slotters, metal cutting Shaving machines (metalworking) Slotting machines (machine tools) Tapping machines Threading machines (machine tools) Turning machines (lathes) Turret lathes, metal cutting Ultrasonic assisted grinding machines (metalworking) Ultrasonic metal cutting machine tools Valve grinding machines Vertical turning and boring machines (metalworking)</t>
  </si>
  <si>
    <t>Electric And Gas Welding And Soldering Equipment</t>
  </si>
  <si>
    <t>Electric and Gas Welding and Soldering Equipment</t>
  </si>
  <si>
    <t>Establishments primarily engaged in manufacturing electric and gas welding and soldering equipment and accessories. Also included are establishments primarily engaged in coating welding wire from purchased wire or from wire drawn in the same establishment. Establishments primarily engaged in manufacturing handheld soldering irons are classified in Industry 3423, and those manufacturing electron beam, ultrasonic, and laser welding equipment are classified in Industry 3699. Arc-welder transformers (separate) Arc-welders, transformer-rectifier Arc-welding generators, a.c. and d.c. Electrode holders for electric welding apparatus Electrodes, electric welding Gas welding equipment Generators (separate) for arc-welders Resistance welders, electric Robots for welding, soldering, or brazing Seam welding apparatus, gas and electric Soldering equipment, except soldering irons Spot welding apparatus, gas and electric Transformers (separate) for arc-welding Welding accessories, electric and gas Welding and cutting apparatus, gas or electric Welding wire, bare and coated</t>
  </si>
  <si>
    <t>Holding Companies</t>
  </si>
  <si>
    <t>Investment Offices</t>
  </si>
  <si>
    <t>Management Investment Offices</t>
  </si>
  <si>
    <t>Unit Investment Trusts</t>
  </si>
  <si>
    <t>Trusts</t>
  </si>
  <si>
    <t>Miscellaneous Investing</t>
  </si>
  <si>
    <t>Machine Tools, Metal Forming Types</t>
  </si>
  <si>
    <t>Establishments primarily engaged in manufacturing metal forming machine tools, not supported in the hands of an operator while in use, for pressing, hammering, extruding, shearing, die-casting, or otherwise forming metal into shape. This industry also includes the rebuilding of such machine tools and the manufacture of repair parts for them. Establishments primarily engaged in the manufacture of electric and gas welding equipment and soldering equipment are classified in Industry 3548; those manufacturing portable power-driven handtools are classified in Industry 3546; and those manufacturing rolling mill machinery and equipment are classified in Industry 3547. Arbor presses Beaders, metal (machines) Bending and forming machines Brakes metal forming Bulldozers, metalworking Can making machines Chemical explosives metal forming machines Die-casting machines Drop hammers, for forging and shaping metal Elastic membrane metal forming machines Electroforming machines Extruding machines (machine tools), metal Forging machinery and hammers Hammers, power (forging machinery) Headers High energy rate metal forming machines Knurling machines Machine tools, metal forming types: including rebuilding Magnetic forming machines Mechanical-pneumatic or hydraulic metal forming machines Metal deposit forming machines Nail heading machines Plasma jet spray metal forming machines Presses: forming, stamping, punching, and shearing (machine tools) Presses: hydraulic and pneumatic, mechanical and manual Punching and shearing machines Rebuilt machine tools, metal forming types Riveting machines Robots for metal forming: e.g., pressing, hammering, extruding Shearing machines, power Sheet metalworking machines Shock wave metal forming machines Spinning lathes Spinning machines, metal Spline rolling machines Spring winding and forming machines Stretching machines Swaging machines Thread rolling machines Ultrasonically assisted metal forming machines Upsetters (forging machines)</t>
  </si>
  <si>
    <t>Industrial Patterns</t>
  </si>
  <si>
    <t>Establishments primarily engaged in manufacturing industrial patterns. Cores, sand (foundry) Foundry cores Foundry patternmaking Patterns, industrial</t>
  </si>
  <si>
    <t>Special Dies And Tools, Die Sets, Jigs And Fixture</t>
  </si>
  <si>
    <t>Special Dies and Tools, Die Sets, Jigs and Fixtures, and Industrial Molds</t>
  </si>
  <si>
    <t>Establishments commonly known as contract tool and die shops and primarily engaged in manufacturing, on a job or order basis, special tools and fixtures for use with machine tools, hammers, die-casting machines, and presses. The products of establishments classified in this industry include a wide variety of special toolings, such as dies; punches; diesets and components, and subpresses; jigs and fixtures; and special checking devices. Establishments primarily engaged in manufacturing molds for die-casting and foundry casting; metal molds for plaster working, rubber working, plastics working, glass working and similar machinery are also included. Establishments primarily engaged in manufacturing molds for heavy steel ingots are classified in Industry 3321, and those manufacturing cutting dies, except metal cutting, are classified in Industry 3423. Diamond dies, metalworking Dies and die holders for metal die-casting and metal cutting and Dies, metalworking, except threading Dies, plastics forming Dies, steel rule Diesets for metal stamping (presses) Extrusion dies Forms, metal (molds): for foundry and plastics working machinery Industrial molds Jigs and fixtures (metalworking machinery accessories) Jigs: inspection, gauging, and checking Punches, forming and stamping Subpresses, metalworking Welding positioners (jigs) Wiredrawing and straightening dies</t>
  </si>
  <si>
    <t>Power-Driven Handtools</t>
  </si>
  <si>
    <t>Establishments primarily engaged in manufacturing power-driven handtools, such as drills and drilling tools, pneumatic and snagging grinders, and electric hammers. Establishments primarily engaged in manufacturing metal cutting type and metal forming type machines (including home workshop tools) which are not supported in the hands of an operator are classified in Industries 3541 and 3542; and those primarily manufacturing power-driven heavy construction or mining handtools are classified in Industry Group 353. Attachments for portable drills Buffing machines, hand: electric Cartridge-activated hand power tools Caulking hammers Chain saws, portable Chipping hammers, electric Drills (except rock drilling and coring), portable: electric and Drills, hand: electric Flexible shaft metalworking machines, portable Grinders, pneumatic and electric: portable (metalworking machinery) Grinders, snagging Guns, pneumatic: chip removal Hammers: portable electric and pneumatic: e.g., chipping, riveting, Handtools, power-driven: woodworking or metalworking Masonry and concrete drilling tools, power: portable Powder-actuated hand tools Riveting hammers Sanders, hand: electric Saws, portable hand held: power-driven-woodworking or</t>
  </si>
  <si>
    <t>Rolling Mill Machinery And Equipment</t>
  </si>
  <si>
    <t>Rolling Mill Machinery and Equipment</t>
  </si>
  <si>
    <t>Establishments primarily engaged in manufacturing rolling mill machinery and processing equipment for metal production, such as cold forming mills, structural mills, and finishing equipment. Bar mills Billet mills Blooming and slabbing mills Cleaning lines, electrolytic (rolling mill equipment) Cold forming type mills (rolling mill machinery) Ferrous and nonferrous mill equipment, auxiliary Finishing equipment, rolling mill Galvanizing lines (rolling mill equipment) Hot strip mill machinery Mill tables (rolling mill equipment) Picklers and pickling lines, sheet and strip (rolling mill equipment) Pipe and tube mills Plate rolling mill machinery Rod mills (rolling mill equipment) Roller levelers (rolling mill machinery) Rolling mill machinery and equipment Rolls for rolling mill machinery, machined Steel rolling machinery Straightening machinery (rolling mill equipment) Structural mills (rolling mill machinery) Tube mill machinery</t>
  </si>
  <si>
    <t>Special Industry Machinery, Except Metalworking Ma</t>
  </si>
  <si>
    <t>Food Products Machinery</t>
  </si>
  <si>
    <t>General Industrial Machinery And Equipment</t>
  </si>
  <si>
    <t>Computer And Office Equipment</t>
  </si>
  <si>
    <t>Electronic Computing Equipment</t>
  </si>
  <si>
    <t>Calculating &amp; Accounting Machi</t>
  </si>
  <si>
    <t>Scales. Balances</t>
  </si>
  <si>
    <t>Cutting Tools, Machine Tool Accessories, And Machi</t>
  </si>
  <si>
    <t>Cutting Tools, Machine Tool Accessories, and Machinists' Precision Measuring Devices</t>
  </si>
  <si>
    <t>Establishments primarily engaged in manufacturing cutting tools, machinists'precision measuring tools, and attachments and accessories for machine tools and for other metalworking machinery, not elsewhere classified. Establishments primarily engaged in manufacturing handtools, except power-driven types, are classified in Industry Group 342. Angle rings Arbors (machine tool accessories) Bits for use on lathes, planers, shapers, etc. Blanks, cutting tool Boring machine attachments (machine tool accessories) Broaches (machine tool accessories) Calipers and dividers Cams (machine tool accessories) Chasers (machine tool accessories) Chucks: drill, lathe, and magnetic (machine tool accessories) Clamps, machine tool Collars (machine tool accessories) Collets (machine tool accessories) Comparators (machinists'precision tools) Counterbores, metalworking Countersinks and countersink drill combinations (machine tool Cutters, milling Cutting tools and bits for use on lathes, planers, shapers, etc. Diamond cutting tools for turning, boring, burnishing, etc. Diamond dressing and wheel crushing attachments Dies, thread cutting Dressers, abrasive wheel: diamond point and other Drill bits, metalworking Drill bushings (drilling jig) Drilling machine attachments and accessories (machine tool Drills (machine tool accessories) Files, machine tool Gauge blocks Gauges, except optical (machine tool accessories) Hobs Honing heads Hopper feed devices Inserts cutting tool Knives shear Lathe attachments and cutting tools (machine tool accessories) Letter pins (gauging and measuring) Machine knives, metalworking Machine tool attachments and accessories Mandrels Measuring tools and machines, machinists'metalworking type Micrometers Milling machine attachments (machine tool accessories) Precision tools, machinists' Pushers Reamers, machine tool Scales, measuring (machinists'precision tools) Shaping tools (machine tool accessories) Shear knives Sockets (machine tool accessories) Tables, rotary: indexing Taps, machine tool Threading toolholders Threading tools (machine tool accessories) Tips, cutting tool Toolholders Tools and accessories for machine tools Verniers (machinists'precision tools) Vises, machine (machine tool accessories) Wheel turning equipment, diamond point and other (machine tool</t>
  </si>
  <si>
    <t>Metalworking Machinery, Not Elsewhere Classified</t>
  </si>
  <si>
    <t>Establishments primarily engaged in manufacturing metalworking machinery, not elsewhere classified. Establishments primarily engaged in manufacturing automotive maintenance equipment are classified in Industry 3559. Assembly machines, e.g., rotary transfer, in-line transfer, special Coil winding machines for springs Coilers (metalworking machines) Cradle assemblies (wire making equipment) Cutting up lines Draw benches Drawing machinery and equipment except wiredrawing dies Marking machines, metalworking Pail mills Propeller straightening presses Rotary slitters (metalworking machines) Screwdowns and boxes Screwdriving machines Wiredrawing and fabricating machinery and equipment, except dies</t>
  </si>
  <si>
    <t>Textile Machinery</t>
  </si>
  <si>
    <t>Establishments primarily engaged in manufacturing machinery for the textile industries, including parts, attachments, and accessories. Establishments primarily engaged in manufacturing industrial sewing machines are classified in Industry 3559, and those manufacturing household sewing machines are classified in Industry 3639. Beaming machines, textile Bleaching machinery, textile Bobbins for textile machinery Braiding machines, textile Carbonizing equipment (wool processing machinery) Card clothing for textile machines Carding machines, textile Cloth spreading machines Cloth stripping machines Combing machines, textile Creels, textile machinery Drawing frames, textile Drying machines, textile: for stock, yarn, and cloth Dyeing machinery, textile Embroidery machines Finishing machinery, textile Frames, doubling and twisting (textile machinery) Garnetting machines, textile Heddles for loom harnesses, wire Hosiery machines Jacquard card cutting machines Jacquard loom parts and attachments Knitting machines Knot tying machines (textile machinery) Lace and net machines Lace machine bobbins, wood or metal Loom bobbins. wood or metal Looms (textile machinery) Loopers (textile machinery) Mercerizing machinery Napping machines (textile machinery) Picker machines (textile machinery) Picker sticks for looms Printing machinery, textile Reeds, loom Rope and cordage machines Roving machines (textile machinery) Shuttles for textile weaving Silk screens for the textile industry Slashing machines (textile machinery) Spindles, textile Spinning machines, textile Spools, textile machinery: wood Textile finishing machinery: bleaching, dyeing, mercerizing, and Textile machinery parts Textile machinery, except sewing machines Textile turnings and shapes, wood Thread making machines (spinning machinery), textile Tufting machines Warp and knot tying machines (textile machinery) Warping machines (textile machinery) Winders (textile machinery) Wool and worsted finishing machines Yarn texturizing machines</t>
  </si>
  <si>
    <t>Woodworking Machinery</t>
  </si>
  <si>
    <t>Establishments primarily engaged in manufacturing machinery for sawmills, for making particleboard and similar products, and for otherwise working or producing wood products. Establishments primarily engaged in manufacturing handtools such as planes, axes, drawknives, and handsaws are classified in Industry Group 342, and those manufacturing portable power-driven handtools in Industry 3546. Bandsaws, woodworking Box making machines for wooden boxes Cabinet makers'machinery Furniture makers'machinery (woodworking) Jointers (woodworking machines) Lathes, wood turning: including accessories Mortisers (woodworking machines) Pattern makers'machinery (woodworking) Planers, woodworking Planing mill machinery Presses, woodworking: particleboard, hardboard, medium density Sanding machines, except portable floor sanders (woodworking Sawmill machines Saws, power: bench and table (woodworking machinery) except Scarfing machines (woodworking machinery) Shapers, woodworking machinery Surfacers (woodworking machines) Tenoners (woodworking machines) Veneer mill machines Venetian blind machines (woodworking machinery) Woodworking machines</t>
  </si>
  <si>
    <t>Miscellaneous Amusement And Recreation Services</t>
  </si>
  <si>
    <t>Health Services</t>
  </si>
  <si>
    <t>Plumbing Fixture Fittings And Trim</t>
  </si>
  <si>
    <t>Plumbing Fixture Fittings and Trim</t>
  </si>
  <si>
    <t>Establishments primarily engaged in manufacturing metal plumbing fixture fittings and trim. Also included in this industry are establishments engaged in the assembly of plastics components into plumbing fixture fittings. Establishments primarily engaged in the manufacture of steam or water line valves are classified in Industry Group 349. Establishments primarily engaged in manufacturing china and earthenware plumbing fixture fittings are classified in Industry 3261, and those manufacturing plastics plumbing fixture components are classified in Industry 3089. Backflow preventors Brass goods, plumbers' Breakers, vacuum: plumbing Bubblers, drinking fountain Cocks, drain (including basin) Drains, plumbers' Faucets, metal and plastics Flush valves Interceptors, plumbers' Nozzles, lawn hose Nozzles, plumbers' Plumbers'brass goods Plumbing fixture fittings and trim Sanitary pipe fittings Shower rods Spigots, metal and plastics Sprinklers, lawn Stopcocks (plumbers'supplies) Water traps</t>
  </si>
  <si>
    <t>Heating Equipment, Except Electric And Warm Air Fu</t>
  </si>
  <si>
    <t>Heating Equipment, Except Electric and Warm Air Furnaces</t>
  </si>
  <si>
    <t>Establishments primarily engaged in manufacturing heating equipment, except electric and warm air furnaces, including gas, oil, and stoker coal fired equipment for the automatic utilization of gaseous, liquid, and solid fuels. Establishments primarily engaged in manufacturing warm air furnaces are classified in Industry 3585; cooking stoves and ranges are classified in Industry 3631; boiler shops primarily engaged in the production of industrial, power, and marine boilers are classified in Industry 3443; and those manufacturing industrial process furnaces and ovens are classified in Industry 3567. Boilers, low-pressure heating: steam or hot water Fireplace inserts Furnaces, domestic: steam or hot water Gas burners, domestic Gas heaters, room Gas infrared heating units Gas-oil burners, combination Heaters, swimming pool: oil or gas Heating apparatus, except electric or warm air Kerosene space heaters Logs, fireplace: gas Oil burners, domestic and industrial Radiators, except electric Range boilers, galvanized iron and nonferrous metal Room heaters, except electric Salamanders, coke and gas burning Solar energy collectors, liquid or gas Solar heaters Space heaters, except electric Stokers, mechanical: domestic and industrial Stoves, household: heating-except electric Stoves, wood and coal burning Unit heaters, domestic: except electric Wall heaters, except electric</t>
  </si>
  <si>
    <t>Fabricated Structural Metal</t>
  </si>
  <si>
    <t>Establishments primarily engaged in fabricating iron and steel or other metal for structural purposes, such as bridges, buildings, and sections for ships, boats, and barges. Establishments primarily engaged in manufacturing metal doors, sash, frames, molding, and trim are classified in Industry 3442; and establishments doing fabrication work at the site of construction are classified in Division C, Construction. Barge sections, prefabricated metal Boat sections, prefabricated metal Expansion joints (structural shapes): iron and steel Floor jacks, metal Floor posts, adjustable: metal Gates, dam: metal plate Highway bridge sections, prefabricated metal Joists, open web steel: long-span series Radio and television tower sections, prefabricated metal Railway bridge sections, prefabricated metal Ship sections, prefabricated metal Steel joists, open web: long-span series Steel railroad car racks (for transporting motor vehicles fabricated) Structural steel, fabricated Tower sections, transmission: prefabricated metal</t>
  </si>
  <si>
    <t>Metal Doors, Sash, Frames, Molding, And Trim</t>
  </si>
  <si>
    <t>Metal Doors, Sash, Frames, Molding, and Trim Manufacturing</t>
  </si>
  <si>
    <t>Establishments primarily engaged in manufacturing ferrous and nonferrous metal doors, sash, window and door frames and screens, molding, and trim. Establishments primarily engaged in manufacturing metal covered wood doors, windows, sash, door frames, molding, and trim are classified in Industry 2431. Baseboards, metal Casements, aluminum Door and jamb assemblies, prefabricated: metal Door frames and sash, metal Doors, louver: all metal or metal frame Doors, metal Fire doors, metal Garage doors, overhead: metal Hangar doors, sheet metal Jalousies, all metal or metal frame Louver windows, all metal or metal frame Moldings and trim, metal: except automobile Rolling doors for industrial buildings and warehouses, metal Screen doors, metal Screens, door and window: metal frame Shutters, door and window: metal Store fronts, prefabricated: metal except porcelain enameled Storm doors and windows, metal Trim and molding, except automobile: metal Weather strip, metal Window frames and sash, metal</t>
  </si>
  <si>
    <t>Architectural And Ornamental Metalwork</t>
  </si>
  <si>
    <t>Architectural and Ornamental Metal Work</t>
  </si>
  <si>
    <t>Establishments primarily engaged in manufacturing architectural and ornamental metal work, such as stairs and staircases, open steel flooring (grating), fire escapes, grilles, railings, and fences and gates, except those made from wire. Establishments primarily engaged in manufacturing fences and gates from purchased wire are classified in Industry 3496; those manufacturing prefabricated metal buildings and parts are classified in Industry 3448; and those manufacturing miscellaneous metal work are classified in Industry 3449. Acoustical suspension systems, metal Balconies, metal Bank fixtures, ornamental metal Bannisters, railings, guards, etc: made from metal pipe Brasswork, ornamental structural Channels, furring Elevator guide rails, metal Fences and posts, ornamental iron and steel Fire escapes, metal Flagpoles, metal Flooring, open steel (grating) Gates, ornamental metal Gratings (open steel flooring) Gratings, tread fabricated metal Ladders, chain: metal Ladders, for permanent installation metal Lamp posts, metal Lintels, light gauge steel Ornamental and architectural metal work Partitions and grillework, ornamental metal Pipe bannisters, railings, and guards Purlins, light gauge steel Railings, prefabricated metal Registers, air: metal Scaffolds metal (mobile or stationary) Stair railings, metal Staircases, prefabricated metal Stairs, prefabricated metal Treads, stair: fabricated metal</t>
  </si>
  <si>
    <t>Services, Not Elsewhere Classified</t>
  </si>
  <si>
    <t>General Government Not Finance</t>
  </si>
  <si>
    <t>Executive Offices</t>
  </si>
  <si>
    <t>Offices of chief executives and their advisory and interdepartmental committees and commissions. Advisory commissions, executive City and town managers'offices County supervisors'and executives'offices Governors'offices Mayors'offices President's office</t>
  </si>
  <si>
    <t>Legislative Bodies</t>
  </si>
  <si>
    <t>Fabricated Plate Work (Boiler Shops)</t>
  </si>
  <si>
    <t>Establishments primarily engaged in manufacturing power and marine boilers, pressure and nonpressure tanks, processing and storage vessels, heat exchangers, weldments and similar products, by the process of cutting, forming and joining metal plates, shapes, bars, sheet, pipe mill products and tubing to custom or standard design, for factory or field assembly. Establishments primarily engaged in manufacturing warm air heating furnaces are classified in Industry 3585; those manufacturing other nonelectric heating apparatus, except power boilers, are classified in Industry 3433; those manufacturing household cooking apparatus are classified in Industry 3631; and those manufacturing industrial process furnaces and ovens are classified in Industry 3567. Absorbers, gas Accumulators (industrial pressure vessels) Acetylene cylinders Aftercooler shells Air preheaters, nonrotating: plate type Air receiver tanks, metal plate Airlocks Annealing boxes, pots, and covers Atomic waste casks Autoclaves, industrial Baffles Bails, ladle Bins, prefabricated metal plate Boiler shop products: industrial boilers, smokestacks, and steel tanks Boilers: industrial, power, and marine Boxes, condenser: metal plate Breechings, metal plate Buoys, metal Cable trays, metal plate Caissons, metal plate Cars for hot metal Casing, boiler: metal plate Casings, scroll Chutes, metal plate Condensers, barometric Condensers, steam Containers, shipping metal plate (bombs, etc.)except missile casings Cooling towers, metal plate Cryogenic tanks, for liquids and gases: metal plate Culverts, metal plate Cupolas, metal plate Cyclones, industrial: metal plate Cylinders, pressure: metal plate Digesters, process: metal plate Ducting, metal plate Economizers (boilers) Evaporators (process vessels), metal plate Exchangers, heat: industrial, scientific, and nuclear Farm storage tanks, metal plate Fermenters (process vessels), metal plate Floating covers, metal plate Flumes, metal plate Forms, collapsible: for tunnels Fractionating columns, metal plate Fuel tanks, metal plate Fumigating chambers, metal plate Gas holders, metal plate Gas tanks, metal plate Heat transfer drives (finned tubing) High vacuum coaters, metal plate Hoods, industrial: metal plate Hooks, crane: laminated plate Hoppers, metal plate Housing cabinets for radium, metal plate Housings, pressure Hydropneumatic tanks, metal plate Intercooler shells Jackets, industrial: metal plate Kettles (process vessels), metal plate Knockouts, free water: metal plate Ladles, metal plate Liners, industrial: metal plate Liquid oxygen tanks, metal plate Melting pots, for metal Missile silos and components, metal plate Mixers for hot metal Nuclear core structurals, metal plate Nuclear shielding, metal plate Oil storage tanks, metal plate Penstocks, metal plate Perforating on heavy metal Pile shells, metal plate Pipe, large diameter: metal plate-made by plate fabricators Plate work, fabricated: cutting, punching, bending, and shaping Precipitators (process vessels), metal plate Pressure vessels, industrial: metal plate-made in boiler shops Pressurizers and auxiliary equipment, nuclear: metal plate Reactor containment vessels, metal plate Reactors, nuclear: military and industrial Retorts, industrial Rocket transportation casings Separators, industrial process: metal plate Septic tanks, metal plate Skid tanks, metal plate Smelting pots and retorts Smokestacks, boiler plate Space simulation chambers, metal plate Spheres, for liquids or gas: metal plate Standpipes Steam jet after coolers Steam jet inter condensers Sterilizing chambers, metal plate Stills, pressure: metal plate Storage tanks, metal plate Surge tanks, metal plate Tanks for tank trucks, metal plate Tanks, metal plate: lined Tanks, standard and custom fabricated: metal plate-made in boiler Towers, tank: metal plate Towers: bubble, cooling, fractionating-metal plate Trash racks, metal plate Troughs, industrial metal plate Truss plates, metal Tunnel lining, metal plate Tunnels, vacuum: metal plate Tunnels, wind Vacuum tanks, metal plate Vats, metal plate Vessels, process and storage: metal plate (made in boiler shops) Water tanks, metal plate Weldments</t>
  </si>
  <si>
    <t>Prefabricated Metal Buildings And Components</t>
  </si>
  <si>
    <t>Prefabricated Metal Buildings and Components</t>
  </si>
  <si>
    <t>Establishments primarily engaged in manufacturing portable and other prefabricated metal buildings and parts and prefabricated exterior metal panels. Buildings, prefabricated: metal Carports, prefabricated: metal Docks, building, prefabricated: metal Dwellings, prefabricated: metal Farm buildings, prefabricated: metal Garages, prefabricated: metal Greenhouses, prefabricated: metal Houses, prefabricated: metal Panels for prefabricated metal buildings Portable buildings, prefabricated metal Prefabricated buildings, metal Ramps, prefabricated: metal Sections for prefabricated metal buildings Silos, metal Utility buildings, prefabricated: metal</t>
  </si>
  <si>
    <t>Miscellaneous Structural Metalwork</t>
  </si>
  <si>
    <t>Miscellaneous Structural Metal Work</t>
  </si>
  <si>
    <t>Establishments primarily engaged in manufacturing miscellaneous structural metal work, such as metal plaster bases, fabricated bar joists, and concrete reinforcing bars. Also included in this industry are establishments primarily engaged in custom roll forming of metal. Bars, concrete reinforcing: fabricated steel Curtain wall, metal Custom roll formed products, metal Joists, fabricated bar Landing mats, aircraft: metal Lath, expanded metal Plastering accessories, metal</t>
  </si>
  <si>
    <t>Screw Machine Products</t>
  </si>
  <si>
    <t>Establishments primarily engaged in manufacturing automatic or hand screw machine products from rod, bar, or tube stock of metal, fiber, plastics or other material. The products of this industry consist of a wide variety of unassembled parts and are usually manufactured on a job or order basis. Establishments included in this industry may perform assembly of some parts manufactured in the same establishment, but establishments primarily engaged in producing assembled components are classified according to the nature of the components. Establishments primarily engaged in manufacturing standard bolts, nuts, rivets, screws, and other industrial fasteners on headers, threaders, and nut forming machines are classified in Industry 3452. Screw machine products: produced on a job or order basis</t>
  </si>
  <si>
    <t>Automotive Stampings</t>
  </si>
  <si>
    <t>Establishments primarily engaged in manufacturing automotive stampings, such as body parts, hubs, and trim. Automotive stampings: e.g., fenders, tops, hub caps, body parts, trim Body parts, automotive: stamped Moldings and trim, automotive: stamped</t>
  </si>
  <si>
    <t>Crowns And Closures</t>
  </si>
  <si>
    <t>Crowns and Closures</t>
  </si>
  <si>
    <t>Establishments primarily engaged in manufacturing metal crowns and closures. Bottle caps and tops, stamped metal Closures, stamped metal Crowns, jar: stamped metal Jar crowns and tops, stamped metal Tops, jar: stamped metal</t>
  </si>
  <si>
    <t>Coating, Engraving, And Allied Services</t>
  </si>
  <si>
    <t>Sheet Metalwork</t>
  </si>
  <si>
    <t>Sheet Metal Work</t>
  </si>
  <si>
    <t>Establishments primarily engaged in manufacturing sheet metal work for buildings (not including fabrication work done by construction contractors at the place of construction), and manufacturing stovepipes, light tanks, and other products of sheet metal. Air cowls, scoops, or airports (ship ventilators), sheet metal Awnings, sheet metal Bins, prefabricated: sheet metal Booths, spray prefabricated sheet metal Canopies, sheet metal Casings, sheet metal Coal chutes, prefabricated sheet metal Cooling towers, sheet metal Cornices, sheet metal Culverts, sheet metal Dampers, sheet metal Door hoods, aluminum Downspouts, sheet metal Ducts, sheet metal Eaves, sheet metal Elbows for conductor pipe, hot air ducts, and stovepipe: sheet metal Flooring, cellular steel Flues, stove and furnace: sheet metal Flumes, sheet metal Forming machine work for the trade except stampings: sheet metal Forms for concrete, sheet metal Furnace casings, sheet metal Guardrails, highway: sheet metal Gutters, sheet metal Hoods, range sheet metal Hoppers, sheet metal Housings for business machines, sheet metal except stamped Irrigation pipe, sheet metal Joists, sheet metal Laundry hampers, sheet metal Louvers, sheet metal Machine guards, sheet metal Mail chutes, sheet metal Mail collection or storage boxes, sheet metal Pile shells, sheet metal Pipe, sheet metal Post office collection boxes Radiator shields and enclosures, sheet metal Restaurant sheet metal work Roof deck, sheet metal Sheet metal specialties, not stamped Siding, sheet metal Skylights, sheet metal Spouts, sheet metal Stove boards, sheet metal Stove pipe and flues, sheet metal Studs, sheet metal Troughs, elevator: sheet metal Vats, sheet metal Ventilators, sheet metal Wells, light: sheet metal</t>
  </si>
  <si>
    <t>Bolts, Nuts, Screws, Rivets, And Washers</t>
  </si>
  <si>
    <t>Bolts, Nuts, Screws, Rivets, and Washers</t>
  </si>
  <si>
    <t>Establishments primarily engaged in manufacturing metal bolts, nuts, screws, rivets, washers, formed and threaded wire goods, and special industrial fasteners. Rolling mills engaged in manufacturing similar products are classified in Major Group 33; establishments primarily engaged in manufacturing screw machine products are classified in Industry 3451; and those manufacturing plastics fasteners are classified in Industry 3089. Bolts, metal Cotter pins, metal Dowel pins, metal Gate hooks Lock washers Machine keys Nuts, metal Rivets, metal Screw eyes, metal Screw hooks Screws, metal Spring pins, metal Spring washers, metal Toggle bolts, metal Washers, metal Wood screws, metal</t>
  </si>
  <si>
    <t>Iron And Steel Forgings</t>
  </si>
  <si>
    <t>Iron and Steel Forgings</t>
  </si>
  <si>
    <t>Establishments primarily engaged in manufacturing iron and steel forgings, with or without the use of dies. Aircraft forgings, ferrous: not made in rolling mills Anchors, forged: not made in rolling mills Anvils, forged: not made in rolling mills Armor plate, forged iron and steel: not made in rolling mills Automotive forgings, ferrous: not made in rolling mills Axles, railroad: forged-not made in rolling mills Bumping posts, railroad: forged-not made in rolling mills Bus, truck and trailer forgings, ferrous: not made in rolling mills Calks, horseshoe: forged-not made in rolling mills Chains, forged steel: not made in rolling mills Construction and mining equipment forgings, ferrous: not made Crankshafts, forged steel: not made in rolling mills Engine forgings, ferrous: not made in rolling mills Flange, valve, and pipe fitting forgings, ferrous: not made in Forgings, iron and steel: not made in rolling mills Gears, forged steel: not made in rolling mills Hammer forgings, not made in rolling mills Horseshoes, not made in rolling mills Internal combustion engine (stationary and mobile) forgings, Machinery forgings, ferrous: not made in rolling mills Mechanical power transmission forgings, ferrous: not made in rolling Missile forgings, ferrous: not made in rolling mills Nuclear power plant forgings, ferrous: not made in rolling mills Ordnance forgings, ferrous: not made in rolling mills Pole line hardware forgings, ferrous not made in rolling mills Press forgings, iron and steel: not made in rolling mills Pump and compressor forgings, ferrous: not made in rolling mills Railroad wheels, axles, frogs, and related equipment: forged-mfpm Switches, railroad: forged-not made in rolling mills Turbine engine forgings, ferrous: not made in rolling mills Upset forgings, iron and steel: not made in rolling mills Wheels, car and locomotive: forged-not made in rolling mills</t>
  </si>
  <si>
    <t>Nonferrous Forgings</t>
  </si>
  <si>
    <t>Establishments primarily engaged in manufacturing nonferrous forgings, with or without the use of dies. Aircraft forgings, nonferrous: not made in hot-rolling mills Aluminum forgings, not made in hot-rolling mills Automotive forgings, nonferrous: not made in hot-rolling mills Bearing and bearing race forgings, nonferrous: not made in Engine and turbine forgings, nonferrous: not made in hot-rolling mills Flange, valve and pipe fitting forgings, nonferrous: not made Machinery forgings, nonferrous: not made in hot-rolling mills Mechanical power transmission forgings, nonferrous: not made in hot- Missile forgings, nonferrous: not made in hot-rolling mills Nonferrous forgings, not made in hot-rolling mills Ordnance forgings, nonferrous: not made in hot-rolling mills Plumbing fixture forgings, nonferrous: not made in hot-rolling mills Pole line hardware forgings, nonferrous: not made in hot rolling mills Pump and compressor forgings, nonferrous: not made in hot-rolling Titanium forgings, not made in hot-rolling mills</t>
  </si>
  <si>
    <t>Electroplating, Plating, Polishing, Anodizing, And</t>
  </si>
  <si>
    <t>Electroplating, Plating, Polishing, Anodizing, and Coloring</t>
  </si>
  <si>
    <t>Establishments primarily engaged in all types of electroplating, plating, anodizing, coloring, and finishing of metals and formed products for the trade. Also included in this industry are establishments which perform these types of activities, on their own account, on purchased metals or formed products. Establishments that both manufacture and finish products are classified according to the products. Anodizing of metals and formed products, for the trade Buffing, for the trade Chromium plating of metals and formed products, for the trade Cleaning and descaling metal products, for the trade Coloring and finishing of aluminum and formed products, for the Decontaminating and cleaning of missile and satellite parts, for the Decorative plating and finishing of formed products, for the trade Depolishing metal, for the trade Electrolizing steel, for the trade Electroplating of metals and formed products, for the trade Finishing metal products and formed products, for the trade Gold plating, for the trade Plating of metals and formed products for the trade Polishing of metals and formed products, for the trade Rechroming auto bumpers, for the trade Sandblasting of metal parts, for the trade Tumbling (cleaning and polishing) of machine parts, for the trade</t>
  </si>
  <si>
    <t>Executive And Legislative Offices Combined</t>
  </si>
  <si>
    <t>Executive and Legislative Offices Combined</t>
  </si>
  <si>
    <t>Councils and boards of commissioners or supervisors and such bodies where the chief executive is a member of the legislative body itself. Legislative and executive office combinations</t>
  </si>
  <si>
    <t>Coating, Engraving, And Allied Services, Not Elsew</t>
  </si>
  <si>
    <t>Coating, Engraving, and Allied Services, Not Elsewhere Classified</t>
  </si>
  <si>
    <t>Establishments primarily engaged in performing the following types of services on metals, for the trade: (1) enameling, lacquering, and varnishing metal products; (2) hot dip galvanizing of mill sheets, plates and bars, castings, and formed products fabricated of iron and steel; hot dip coating such items with aluminum, lead, or zinc; retinning cans and utensils; (3) engraving, chasing and etching jewelry, silverware, notarial and other seals, and other metal products for purposes other than printing; and (4) other metal services, not elsewhere classified. Also included in this industry are establishments which perform these types of activities on their own account on purchased metals or formed products. Establishments that both manufacture and finish products are classified according to the products. Bonderizing of metal and metal products, for the trade Chasing on metals for the trade, for purposes other than printing Coating (hot dipping) of metals and formed products, for the trade Coating and wrapping steel pipe Coating of metals with plastics and resins, for the trade Coating of metals with silicon, for the trade Coating, rust preventive Dipping metal in plastics solution aa a preservative, for the trade Enameling (including porcelain) of metal products, for the trade Engraving jewelry, silverware, and metal for the trade: except Etching on metals for purposes other than printing Etching: photochemical, for the trade Galvanizing of iron and steel and end formed products, for the trade Japanning of metal Jewelry enameling, for the trade Lacquering of metal products, for the trade Name plates: engraved and etched Painting (enameling and varnishing) of metal products, for the trade Pan glazing, for the trade Parkerizing, for the trade Phosphate coating of metal and metal products, for the trade Retinning of cans and utensils, not done in rolling mills Rust proofing (hot dipping) of metals and formed products, for the Sherardizing of metals and metal products, for the trade Varnishing of metals products, for the trade</t>
  </si>
  <si>
    <t>Ordnance And Accessories, Except Vehicles And Guid</t>
  </si>
  <si>
    <t>Small Arms Ammunition</t>
  </si>
  <si>
    <t>Establishments primarily engaged in manufacturing ammunition for small arms having a bore of 30 mm. (or 1.18 inch) or less. Establishments primarily engaged in manufacturing ammunition, except for small arms, are classified in Industry 3483; those manufacturing blasting and detonating caps and safety fuses are classified in Industry 2892; and those manufacturing fireworks are classified in Industry 2899. Ammunition and component parts, small arms: 30 mm. (or 1.18 inch) Bullet jackets and cores, 30 mm. (or 1.18 inch) or less Cartridge cases for ammunition, 30 mm. (or 1.18 inch) or less Cartridges, 30 mm. (or 1.18 inch) or less Cores, bullet: 30 mm. (or 1.18 inch) or less Paper shells, 30 mm. (or 1.18 inch) or less Pellets ammunition: pistol and air rifle Percussion caps, for ammunition of 30 mm. (or 1.18 inch) or less Shells, small arms: 30 mm. (or 1.18 inch) or less Shot, BB Shot, lead Shot, pellet Shot, steel ammunition Shotgun ammunition Wads, ammunition: 30 mm. (or 1.18 inch) or less</t>
  </si>
  <si>
    <t>Ammunition, Except For Small Arms</t>
  </si>
  <si>
    <t>Ammunition, Except for Small Arms</t>
  </si>
  <si>
    <t>Establishments primarily engaged in manufacturing ammunition, not elsewhere classified, or in loading and assembling ammunition more than 30 mm. (or more than 1.18 inch), including component parts. This industry also includes establishments primarily engaged in manufacturing bombs, mines, torpedoes, grenades, depth charges, chemical warfare projectiles, and their component parts. Establishments primarily engaged in manufacturing small arms ammunition are classified in Industry 3482; those manufacturing explosives are classified in Industry 2892; and those manufacturing military pyrotechnics are classified in Industry 2899. Ammunition and component parts more than 30 mm. (or more than Ammunition loading and assembling plants Arming and fusing devices for missiles Bag loading plants, ammunition Bomb loading and assembling plants Bombcluster adapters Bombs and parts Boosters and bursters Canisters, ammunition Caps, bomb Chemical warfare projectiles and components Depth charges and parts (ordnance) Detonators for ammunition more than 30 mm. (or more than 1.18 Detonators: mine, bomb, depth charge, and chemical warfare Fin assemblies, mortar: more than 30 mm. (or more than 1.18 inch) Fin assemblies, torpedo and bomb Fuses for ammunition more than 30 mm. (or more than 1.18 inch) Fuses: mine, torpedo, bomb, depth charge, and chemical warfare Grenades and parts Jet propulsion projectiles, complete Loading and assembling bombs, powder bags, and shells: more than Mines and parts (ordnance) Missile warheads Mortar shells, more than 30 mm. (or more than 1.18 inch) Primers for ammunition, more than 30 mm. (or more than 1.18 inch) Projectile forgings, machined: for ammunition more than 30 mm. (or Rockets (ammunition) Shells, artillery: more than 30 mm. (or more than 1.18 inch) Torpedoes and parts (ordnance) Tracer igniters for ammunition more than 30 mm. (or more than 1.18</t>
  </si>
  <si>
    <t>Miscellaneous Fabricated Metal Products</t>
  </si>
  <si>
    <t>Industrial Valves</t>
  </si>
  <si>
    <t>Establishments primarily engaged in manufacturing industrial valves. Establishments primarily engaged in manufacturing fluid power valves are classified in Industry 3492; those manufacturing plumbing fixture fittings and trim are classified in Industry 3432; and those manufacturing plumbing and heating valves are classified in Industry 3494. Boiler gauge cocks Compressed gas cylinder valves Fire hydrant valves Gas valves and parts, industrial Pop safety valves, over 15 lbs. w.s.p. Pressure valves, industrial: except power transfer Steam traps, over 16 lb. w.s.p. Valves, automatic control: industrial, except fluid power Valves, industrial: gate, globe, check, pop safety, and relief Valves, nuclear Valves, relief: over 15 lbs. w.s.p. Valves, solenoid: except fluid power Water works valves</t>
  </si>
  <si>
    <t>Industrial&amp;Comercial Machinery</t>
  </si>
  <si>
    <t>Engines And Turbines</t>
  </si>
  <si>
    <t>Farm And Garden Machinery And Equipment</t>
  </si>
  <si>
    <t>Construction, Mining, And Materials Handling Machi</t>
  </si>
  <si>
    <t>Metalworking Machinery And Equipment</t>
  </si>
  <si>
    <t>Small Arms</t>
  </si>
  <si>
    <t>Establishments primarily engaged in manufacturing small firearms having a bore 30 mm. (or 1.18 inch) or less, and parts for small firearms. Also included in this industry are establishments primarily engaged in manufacturing certain weapons more than 30 mm. which are carried and employed by the individual, such as grenade launchers and heavy field machine guns. Establishments primarily engaged in manufacturing artillery and mortars having a bore more than 30 mm. (or more than 1.18 inch), and component parts, are classified in Industry 3489. Barrels, gun: 30 mm. (or 1.18 inch) or less Carbines, 30 mm. (or 1.18 inch) or less Carts, machine gun and machine gun ammunition Clips, gun: 30 mm. (or 1.18 inch) or less Cylinders and clips, gun: 30 mm. (or 1.18 inch) or less Firearms, 30 mm. (or 1.18 inch) or less Grenade launchers Gun sights, except optical: 30 mm. (or 1.18 inch) or less Guns, 30 mm. (or 1.18 inch) or less Guns, dart: except toy Guns: BB and pellet Links, for ammunition 30 mm. (or 1.18 inch) or less Machine gun belts, metallic: 30 mm. (or 1.18 inch) or less Machine guns and parts, 30 mm. (or 1.18 inch) or less Magazines, gun: 30 mm. (or 1.18 inch) or less Mounts for guns, 30 mm. (or 1.18 inch) or less Pistols and parts, except toy Pyrotechnic pistols and projectors Recoil mechanisms for guns, 30 mm. (or 1.18 inch) or less Revolvers and parts Rifles and parts, 30 mm. (or 1.18 inch) or less Rifles, high compression pneumatic: 30 mm. (or 1.18 inch) or less Rifles: BB and pellet Rifles: pneumatic, spring loaded, and compressed air-except toy Shotguns and parts Submachine guns and parts</t>
  </si>
  <si>
    <t>Ordnance And Accessories, Not Elsewhere Classified</t>
  </si>
  <si>
    <t>Ordnance and Accessories, Not Elsewhere Classified</t>
  </si>
  <si>
    <t>Establishments primarily engaged in manufacturing ordnance and accessories, not elsewhere classified, such as naval, aircraft, antiaircraft, tank, coast, and field artillery having a bore more than 30 mm. (or more than 1.18 inch), and components. Establishments primarily engaged in manufacturing small arms and parts 30 mm. (or 1.18 inch) or less are classified in Industry 3484; those manufacturing tanks are classified in Industry 3795; and those manufacturing guided missiles are classified in Industry Group 376. Antisubmarine projectors (ordnance) Antitank rocket launchers Artillery parts for artillery more than 30 mm. (or more than 1.18 Artillery, more than 30 mm. (or more than 1.18 inch): aircraft, Barrels, gun: more than 30 mm. (or more than 1.18 inch) Bofors guns Cannons, more than 30 mm. (or more than 1.18 inch) Carriages, gun: for artillery more than 30 mm. (or more than 1.18 Catapult guns Depth charge release pistols and projectors Flame throwers (ordnance) Gun turrets and parts for artillery more than 30 mm. (or more than Guns, more than 30 mm. (or more than 1.18 inch) Howitzers, more than 30 mm. (or more than 1.18 inch) Limbers, gun and caisson Links for ammunition more than 30 mm. (or more than 1.18 inch) Livens projectors (ordnance) Machine guns, more than 30 mm. (or more than 1.18 inch) Mortars, more than 30 mm. (or more than 1.18 inch) Oerlikon guns Projectors antisub, depth charge release, grenade, livens, and rocket Recoil mechanisms for guns more than 30 mm. (or more than 1.18 Rifles, recoilless Rocket launchers, hand-held Smoke generators (ordnance) Tampions for guns more than 30 mm. (or more than 1.18 inch) Torpedo tubes (ordnance)</t>
  </si>
  <si>
    <t>Fluid Power Valves And Hose Fittings</t>
  </si>
  <si>
    <t>Fluid Power Valves and Hose Fittings</t>
  </si>
  <si>
    <t>Establishments primarily engaged in manufacturing hydraulic and pneumatic valves, hose and tube fittings, and hose assemblies for fluid power systems. Establishments primarily engaged in manufacturing fluid power cylinders are classified in Industry 3593; those manufacturing fluid power pumps are classified in Industry 3594; and those manufacturing hydraulic intake and exhaust motor vehicle valves are classified in Industry 3592. Control valves fluid power metal Electrohydraulic servo valves, fluid power metal Hose fittings and assemblies, fluid power metal Hydraulic valves, including aircraft fluid power-metal Pneumatic valves, including aircraft fluid power-metal Pressure control valves, fluid power metal Solenoid valves, fluid power metal Tube fittings and assemblies, fluid power metal Valves, automatic control: fluid power-metal Valves, hydraulic and pneumatic control: fluid power-metal</t>
  </si>
  <si>
    <t>Steel Springs, Except Wire</t>
  </si>
  <si>
    <t>Establishments primarily engaged in manufacturing leaf springs, hot wound springs, and coiled flat springs. Establishments primarily engaged in manufacturing wire springs are classified in Industry 3495. Automobile springs Coiled flat springs Flat springs, sheet or strip stock Helical springs, hot wound: for railroad equipment and vehicles Hot wound springs, except wire springs Leaf springs: automobile, locomotive, and other vehicle Railroad equipment springs Steel springs, except wire Torsion bar springs</t>
  </si>
  <si>
    <t>Valves And Pipe Fittings, Not Elsewhere Classified</t>
  </si>
  <si>
    <t>Valves and Pipe Fittings, Not Elsewhere Classified</t>
  </si>
  <si>
    <t>Establishments primarily engaged in manufacturing metal valves and pipe fittings, not elsewhere classified, such as plumbing and heating valves, and pipe fittings, flanges, and unions, except from purchased pipes. Establishments primarily engaged in manufacturing plastics pipe fittings are classified in Industry 3089; those manufacturing plumbing fixture fittings and trim are classified in Industry 3432; and those manufacturing fittings and couplings for garden hose are classified in Industry 3429. Establishments primarily engaged in manufacturing fluid power valves are classified in Industry 3492, and those manufacturing other industrial valves are classified in Industry 3491. Establishments primarily engaged in fabricating pipe fittings from purchased metal pipe by processes such as cutting, threading, and bending are classified in Industry 3498. Boiler couplings and drains, metal Couplings, pipe: except pressure and soil pipe-metal Elbows, pipe: except pressure and soil pipe-metal Flanges and flange unions, pipe: metal Line strainers, for use in piping systems-metal Pipe fittings, except plumbers'brass goods: metal Pipe hangers, metal Plumbing and heating valves, metal Reducer returns, pipe: metal Steam fittings and specialties, except plumbers'brass goods and Stop cocks, except drain: metal Unions, pipe: metal Well adapters, tipless: metal</t>
  </si>
  <si>
    <t>Justice Public Order &amp; Safety</t>
  </si>
  <si>
    <t>Courts</t>
  </si>
  <si>
    <t>Civilian courts of law are classified here. Military courts are classified in Industry 9711. Civilian courts Courts of law</t>
  </si>
  <si>
    <t>Public Order And Safety</t>
  </si>
  <si>
    <t>State Government</t>
  </si>
  <si>
    <t>Semiconductors And Related Devices</t>
  </si>
  <si>
    <t>Semiconductors and Related Devices</t>
  </si>
  <si>
    <t>Establishments primarily engaged in manufacturing semiconductors and related solid- state devices. Important products of this industry are semiconductor diodes and stacks, including rectifiers, integrated microcircuits (semiconductor networks), transistors, solar cells, and light sensing and emitting semi-conductor (solid-state) devices. Computer logic modules Controlled rectifiers, solid-state Diodes, solid state (germanium, silicon, etc.) Fuel cells, solid-state Gunn effect devices Hall effect devices Hybrid integrated circuits Infrared sensors, solid-state Laser diodes Light emitting diodes Light sensitive devices, solid-state Magnetic bubble memory device Magnetohydrodynamic (MHD) devices Memories, solid-state Metal oxide silicon (MOS) devices Microcircuits, integrated (semiconductor) Microprocessors Modules, solid-state Molecular devices, solid-state Monolithic integrated circuits (solid-state) Optical isolators Parametric diodes Photoconductive cells Photoelectric cells, solid-state (electronic eye) Photoelectric magnetic devices Photovoltaic devices, solid-state Random access memories (RAMS) Read only memories (ROMS) Rectifiers, solid-state Schottky diodes Semiconductor circuit networks (solid state integrated circuits) Semiconductor devices Silicon wafers, chemically doped Solar cells Solid-state electronic devices Strain gages, solid-state Stud bases or mounts for semiconductor devices Switches, silicon control Thermionic devices, solid-state Thermoelectric devices, solid-stare Thin film circuits Thyristors Transistors Tunnel diodes Ultraviolet sensors, solid state Variable capacitance diodes Wafers(semiconductor devices) Zener diodes</t>
  </si>
  <si>
    <t>Electronic Connectors</t>
  </si>
  <si>
    <t>Establishments primarily engaged in manufacturing electronic connectors. Establishments primarily engaged in manufacturing electrical connectors are classified in Industry 3643; those manufacturing electronic capacitors are classified in Industry 3675; and those manufacturing electronic coils, transformers, and other inductors are classified in Industry 3677. Connectors, electronic: e.g., coaxial, cylindrical, rack and panel,</t>
  </si>
  <si>
    <t>Electronic Components, Not Elsewhere Classified</t>
  </si>
  <si>
    <t>Establishments primarily engaged in manufacturing electronic components, not elsewhere classified, such as receiving antennas, switches, and waveguides. Establishments primarily engaged in manufacturing radio and television transmitting antennas are classified in Industry 3663. Antennas, receiving: automobile, home, and portable Antennas, satellite: home type Attenuators Commutators, electronic Cores, magnetic Cryogenic cooling devices (e.g., cryostats) for infrared detectors and Crystals and crystal assemblies, radio Delay lines Harness assemblies for electronic use: wire and cable Headphones, radio Heads, recording for speech and musical equipment Hermetic seals for electronic equipment Impedance conversion units, high frequency Liquid crystal displays Loads, electronic Microwave components Oscillators, except laboratory type Parametric amplifiers Passive repeaters Phonograph needle cartridges Phonograph needles Piezoelectric crystals Power supplies, static, and variable frequency Pulse forming networks Quartz crystals for electronic application Recording and playback heads, magnetic Recording heads for speech and musical equipment Rectifiers, electronic: except solid-state Resonant reed devices, electronic Rheostats, electronic Sockets, electronic tube Solenoids for electronic applications Static power supply converters for electronic applications Step positioners for transmitting equipment Styli, phonograph record cutting Switches, electronic Switches, stepping Transducers for use in measuring and testing instruments and Tube retainers, electronic Tube spacers, mica Tube transformer assemblies used in firing electronic tubes Video triggers, except remote control television devices Voice controls Waveguides and fittings</t>
  </si>
  <si>
    <t>Electrical Equipment For Internal Combustion Engin</t>
  </si>
  <si>
    <t>Electrical Equipment for Internal Combustion Engines</t>
  </si>
  <si>
    <t>Establishments primarily engaged in manufacturing electrical equipment for internal combustion engines. Important products of this industry include armatures, starting motors, alternators, and generators for automobiles and aircraft; and ignition apparatus for internal combustion engines, including spark plugs, magnetos, coils, and distributors. Alternators, motor vehicle Armatures, motor vehicle Battery cable wiring sets for internal combustion engines Battery charging generators for internal combustion engines Breaker point sets, internal combustion engine Coils, ignition: internal combustion engines Distributors, motor vehicle engine Generators, aircraft and motor vehicle Harness wiring sets for internal combustion engines Ignition cable sets or wire assemblies for internal combustion engines Ignition systems, high frequency Motors, starting: motor vehicle and aircraft Regulators, voltage: motor vehicle Spark plugs for internal combustion engines Voltage regulators, motor vehicle</t>
  </si>
  <si>
    <t>Magnetic And Optical Recording Media</t>
  </si>
  <si>
    <t>Establishments primarily engaged in manufacturing blank tape, disk, or cassette magnetic or optical recording media for use in recording audio, video, or other signals. Establishments primarily engaged in manufacturing blank or recorded records and prerecorded audio tapes are classified in Industry 3652; those manufacturing prepackaged computer software are classified in Services, Industry 7372; and those manufacturing prerecorded video tape cassettes and disks are classified in Services, Major Group 78. Audio range tapes, blank Computer software tape and disks, blank: rigid and floppy Instrumentation type tape, blank Magnetic recording tape, blank: reels, cassettes, and disks Optical disks and tape, blank Video recording tape, blank</t>
  </si>
  <si>
    <t>Deep Sea Transportation Of Passengers, Except By F</t>
  </si>
  <si>
    <t>Transportation</t>
  </si>
  <si>
    <t>All Other Transportation</t>
  </si>
  <si>
    <t>Transportation: All Other Transportation</t>
  </si>
  <si>
    <t>Deep Sea Transportation of Passengers, Except by Ferry</t>
  </si>
  <si>
    <t>Establishments primarily engaged in operating vessels for the transportation of passengers on the deep seas. Deep sea transportation of passengers</t>
  </si>
  <si>
    <t>Ferries</t>
  </si>
  <si>
    <t>Establishments primarily engaged in operating ferries for the transportation of passengers or vehicles. Establishments primarily engaged in providing lighterage services are classified in Industry 4499. Car lighters (ferries) Ferries, operation of Railroad ferries</t>
  </si>
  <si>
    <t>Services Incidental To Water Transportation</t>
  </si>
  <si>
    <t>Hotels And Motels</t>
  </si>
  <si>
    <t>Rooming And Boarding Houses</t>
  </si>
  <si>
    <t>Electrical Machinery, Equipment, And Supplies, Not</t>
  </si>
  <si>
    <t>Electrical Machinery, Equipment, and Supplies, Not Elsewhere</t>
  </si>
  <si>
    <t>Establishments primarily engaged in manufacturing electrical machinery, equipment, and supplies, not elsewhere classified, including high energy particle acceleration systems and equipment, electronic simulators, appliance and extension cords, bells and chimes, and insect traps. Accelerating waveguide structures Amplifiers; magnetic, pulse, and maser Appliance cords for e.g., electric irons, grills, waffle irons-mfpm Atom smashers (particle accelerators) Bells, electric Betatrons Chimes, electric Christmas tree lighting sets, electric Clothing, electrically heated Cyclotrons Door opening and closing devices, electrical Dynamotrons Electric fence chargers Electron beam metal cutting, forming, and welding machines Electron linear accelerators Electrostatic particle accelerators Extension cords, made from purchased insulated wire Flight simulators (training aids), electronic Flytraps, electrical Gongs, electric Grids, electric Lamps, insect: electric Laser welding, drilling and cutting equipment Linear accelerators Logs, fireplace: electric Maser amplifiers Ornaments, Christmas tree: electric Outboard motors, electric Particle accelerators, high voltage Teaching machines and aids, electronic Trouble lights-mfpm Ultrasonic cleaning equipment, except medical and dental Ultrasonic generators sold separately for inclusion in tools and Ultrasonic welding machines and equipment Waveguide pressurization equipment</t>
  </si>
  <si>
    <t>Motor Vehicles And Passenger Car Bodies</t>
  </si>
  <si>
    <t>Vehicles, Transportation, and Aviation</t>
  </si>
  <si>
    <t>Manufacturing: Vehicles, Transportation, and Aviation</t>
  </si>
  <si>
    <t>Motor Vehicles and Passenger Car Bodies</t>
  </si>
  <si>
    <t>Establishments primarily engaged in manufacturing or assembling complete passenger automobiles, trucks, commercial cars and buses, and special purpose motor vehicles which are for highway use. This industry also includes establishments primarily engaged in manufacturing chassis and passenger car bodies. Such establishments may also manufacture motor vehicle parts, but establishments primarily engaged in manufacturing motor vehicle parts except chassis and passenger car bodies are classified in Industry 3714. Establishments primarily engaged in manufacturing truck and bus bodies and in assembling them on purchased chassis are classified in Industry 3713; those manufacturing motor homes on purchased chassis are classified in Industry 3716; those manufacturing motorcycles are classified in Industry 3751; those manufacturing industrial tractors are classified in Industry 3537; those manufacturing other wheel tractors, except contractors off-highway types, are classified in Industry 3523; those manufacturing tracklaying and contractors'off-highway type tractors are classified in Industry 3531; those manufacturing combat tanks and self-propelled weapons are classified in Industry 3795; and those manufacturing stamped body parts for passenger cars are classified in Industry 3465. Ambulances (motor vehicles) Amphibian motor vehicles, except tanks Assembling complete automobiles, trucks, commercial cars, and buses Automobiles Bodies, passenger automobile Brooms, powered (motor vehicles) Car bodies, including fiberglass Cars, armored Cars, electric: for highway use Chassis, motor vehicle Fire department vehicles (motor vehicles) Flushers, street (motor vehicles) Hearses (motor vehicles) Mobile lounges (motor vehicle) Motor buses, except trackless trolley Motor homes, self contained-mitse Motor trucks, except off-highway Motor vehicles, including amphibian Patrol wagons (motor vehicles) Personnel carriers, for highway use Road oilers (motor vehicles) Snowplows (motor vehicles) Station wagons (motor vehicles) Street sprinklers and sweepers (motor vehicles) Taxicabs Tractors, truck: for highway use Universal carriers, military</t>
  </si>
  <si>
    <t>Truck And Bus Bodies</t>
  </si>
  <si>
    <t>Truck and Bus Bodies</t>
  </si>
  <si>
    <t>Establishments primarily engaged in manufacturing truck and bus bodies and cabs for sale separately or for assembly on purchased chassis, or in assembling truck and bus bodies on purchased chassis. Establishments primarily engaged in manufacturing complete trucks and buses are classified in Industry 3711; those manufacturing stamped body parts for trucks and buses are classified in Industry 3465; those manufacturing truck trailers and demountable cargo containers are classified in Industry 3715; those manufacturing cabs for agricultural tractors are classified in Industry 3523; those manufacturing cabs for industrial trucks are classified in Industry 3537; and those manufacturing cabs for off-highway construction trucks are classified in Industry 3531. Ambulance bodies Automobile wrecker-truck body Bodies, dump Bus bodies, motor vehicle Hearse bodies Truck beds Truck bodies, motor vehicle Truck cabs for motor vehicles Truck tops Van-type bodies, all purpose</t>
  </si>
  <si>
    <t>Truck Trailers</t>
  </si>
  <si>
    <t>Establishments primarily engaged in manufacturing truck trailers, truck trailer chassis for sale separately, detachable trailer bodies (cargo containers) for sale separately, and detachable trailer (cargo container) chassis, for sale separately. Bus trailers, tractor type Demountable cargo containers Motor truck trailers Semitrailers for missile transportation Semitrailers for truck tractors Trailers, fifth-wheel type: for transporting horses Truck trailers</t>
  </si>
  <si>
    <t>Motor Homes</t>
  </si>
  <si>
    <t>Establishments primarily engaged in manufacturing self-contained motor homes on purchased chassis. Establishments engaged in manufacturing self-contained motor homes on chassis manufactured in the same establishment are classified in Industry 3711. Establishments primarily engaged in manufacturing mobile homes are classified in Industry 2451; and those manufacturing travel trailers and pickup campers are classified in Industry 3792. Establishments primarily engaged in van conversion on a custom basis are classified in Services, Industry 7532. Self-contained motor homes: made on purchased chassis Vans, self-propelled: conversion on a factory basis for recreational</t>
  </si>
  <si>
    <t>Water Supply</t>
  </si>
  <si>
    <t>Power and Misc. Utilities</t>
  </si>
  <si>
    <t>Energy: Power and Misc. Utilities</t>
  </si>
  <si>
    <t>Establishments primarily engaged in distributing water for sale for domestic, commercial, and industrial use. Systems distributing water primarily for irrigation service are classified in Industry 4971. Water supply systems, except irrigation</t>
  </si>
  <si>
    <t>Sanitary Services</t>
  </si>
  <si>
    <t>Sewerage Systems</t>
  </si>
  <si>
    <t>Establishments primarily engaged in the collection and disposal of wastes conducted through a sewer system, including such treatment processes as may be provided. Sewerage systems</t>
  </si>
  <si>
    <t>Refuse Systems, Not Elsewhere Classified</t>
  </si>
  <si>
    <t>Motor Vehicle Parts And Accessories</t>
  </si>
  <si>
    <t>Motor Vehicle Parts and Accessories</t>
  </si>
  <si>
    <t>Establishments primarily engaged in manufacturing motor vehicle parts and accessories, but not engaged in manufacturing complete motor vehicles or passenger car bodies. Establishments primarily engaged in manufacturing or assembling complete automobiles and trucks are classified in Industry 3711; those manufacturing tires and tubes are classified in Industry 3011; those manufacturing automobile glass are classified in Major Group 32; those manufacturing automobile stampings are classified in Industry 3465; those manufacturing vehicular lighting equipment are classified in Industry 3647; those manufacturing ignition systems are classified in Industry 3694; those manufacturing storage batteries are classified in Industry 3691; and those manufacturing carburetors, pistons, piston rings, and engine intake and exhaust valves are classified in Industry 3592. Air brakes, motor vehicle Automotive wiring harness sets, except ignition Axle housings and shafts, motor vehicle Axles, motor vehicle Ball joints, motor vehicle Bearings, motor vehicle: except ball and roller Brake drums Brakes and brake parts, motor vehicle Bumpers and bumperettes, motor vehicle Camshafts, motor vehicle gasoline engine Cleaners, air: motor vehicle Connecting rods, motor vehicle: gasoline engine Control equipment, motor vehicle: acceleration mechanisms and Crankshaft assemblies, motor vehicle: gasoline engine Cylinder heads, motor vehicle: gasoline engines Defrosters, motor vehicle Differentials and parts, motor vehicle Directional signals, motor vehicle Drive shafts, motor vehicle Dump truck lifting mechanisms Engines and parts, except diesel: motor vehicle Exhaust systems and parts, motor vehicle Fifth wheels Filters: oil, fuel, and air-motor vehicle Frames, motor vehicle Fuel pumps, motor vehicle Fuel systems and parts, motor vehicle Gas tanks, motor vehicle Gears, motor vehicle Governors, motor vehicle Heaters, motor vehicle Hoods, motor vehicle Horns, motor vehicle Hydraulic fluid power pumps for auto motive steering mechanisms Instrument board assemblies, motor vehicle Lubrication systems and parts, motor vehicle Manifolds, motor vehicle: gasoline engine Motor vehicle gasoline engine rebuilding on a factory basis Motor vehicle parts and accessories, except motor vehicle stampings Mufflers, exhaust: motor vehicle Oil filters, motor vehicle Pipes, fuel: motor vehicle Power transmission equipment, motor vehicle Pumps, motor vehicle: oil, water, fuel, and power steering Radiators and radiator shells and cores, motor vehicle Rear axle housings, motor vehicle Rebuilding motor vehicle gasoline engines and transmissions on a Rims, wheel: motor vehicle Sanders, motor vehicle safety Shock absorbers, motor vehicle Steering mechanisms, motor vehicle Thermostats, motor vehicle Third axle attachments or six wheel units for motor vehicles Tie rods, motor vehicle Tire valve cores Tops, motor vehicle: except stamped metal Transmission housings and parts, motor vehicle Transmissions, motor vehicle Universal joints, motor vehicle Vacuum brakes, motor vehicle Wheels, motor vehicle Windshield frames, motor vehicle Windshield wiper systems, all types Winterfronts, motor vehicle Wiring harness sets motor vehicles, except ignition</t>
  </si>
  <si>
    <t>Aircraft</t>
  </si>
  <si>
    <t>Aviation, Aerospace &amp; Space</t>
  </si>
  <si>
    <t>Establishments primarily engaged in manufacturing or assembling complete aircraft. This industry also includes establishments owned by aircraft manufacturers and primarily engaged in research and development on aircraft, whether from enterprise funds or on a contract or fee basis. Also included are establishments engaged in repairing and rebuilding aircraft on a factory basis. Establishments primarily engaged in manufacturing engines and other aircraft parts and auxiliary equipment are classified in Industries 3724 and 3728; and those manufacturing guided missiles and space vehicles and parts are classified in Industry Group 376. Establishments primarily engaged in the repair of aircraft, except on a factory basis, are classified in Transportation, Industry 4581; and research and development on aircraft by establishments not owned by aircraft manufacturers are classified in Services, Industry 8731. Aircraft Airplanes, fixed or rotary wing Airships Autogiros Balloons (aircraft) Blimps Dirigibles Gliders (aircraft) Hang gliders Helicopters Research and development on aircraft by the manufacturer</t>
  </si>
  <si>
    <t>Guided Missile And Space Vehicle Propulsion Units</t>
  </si>
  <si>
    <t>Guided Missile and Space Vehicle Propulsion Units and Propulsion Unit Parts</t>
  </si>
  <si>
    <t>Establishments primarily engaged in manufacturing guided missile propulsion units and propulsion unit parts. This industry also includes establishments owned by manufacturers of guided missile and space vehicle propulsion units and parts and primarily engaged in research and development on such products, whether from enterprise funds or on a contract or fee basis. Research and development on guided missile and space propulsion units, on a contract or fee basis by establishments not owned by manufacturers of guided missile and space vehicle propulsion units and parts, are classified in Services, Industry 8731. Engines and engine parts, guided missile Propulsion units for guided missiles and space vehicles Research and development on guided missile and space vehicle Rocket motors, guided missile</t>
  </si>
  <si>
    <t>Guided Missile And Space Vehicle Parts And Auxilia</t>
  </si>
  <si>
    <t>Guided Missile Space Vehicle Parts and Auxiliary Equipment, Not Elsewhere Classified</t>
  </si>
  <si>
    <t>Establishments primarily engaged in manufacturing guided missile and space vehicle parts and auxiliary equipment, not elsewhere classified. This industry also includes establishments owned by manufacturers of guided missile and space vehicle parts and auxiliary equipment, not elsewhere classified, and primarily engaged in research and development on such products, whether from enterprise funds or on a contract or fee basis. Establishments primarily engaged in manufacturing navigational and guidance systems are classified in Industry 3812. Research and development on guided missile and space vehicle parts, on a contract or fee basis by establishments not owned by manufacturers of such products, are classified in Services, Industry 8731. Airframe assemblies, for guided missiles Casings for missiles and missile components shipping and storage Nose cones, guided missile Research and development on guided missile and space vehicle Space capsules</t>
  </si>
  <si>
    <t>Irrigation Systems</t>
  </si>
  <si>
    <t>Wholesale Trade-Durable Goods</t>
  </si>
  <si>
    <t>Wholesale Trade: Wholesale Trade</t>
  </si>
  <si>
    <t>Motor Vehicles And Motor Vehicle Parts</t>
  </si>
  <si>
    <t>Establishments primarily engaged in manufacturing machinery for use by the food products and beverage manufacturing industries and similar machinery for use in manufacturing animal foods. Establishments primarily engaged in manufacturing food packaging machinery are classified in Industry 3565, and those manufacturing industrial refrigeration machinery are classified in Industry Group 358. Bakery machinery Biscuit cutters (machines) Bread slicing machines Brewers'and maltsers'machinery Butter making and butter working machinery Cheese making machinery Chewing gum machinery Chocolate processing machinery Choppers, food: commercial types Cider presses Coffee roasting and grinding machines Condensed and evaporated milk machinery Confectionery machinery Corn popping machines, industrial type Cracker making machines Cream separators, industrial Cutters, biscuit (machines) Dairy products machinery and equipment Dehydrating equipment, food processing Dies biscuit cutting Distillery machinery Dough mixing machinery Dry milk processing machinery Fish and shellfish processing machinery Flour mill machinery Food choppers, grinders, mixers, and slicers: commercial type Grain mill machinery Grinders, food: commercial types Homogenizing machinery: dairy, fruit, vegetable, and other foods Ice cream manufacturing machinery Juice extractors, fruit and vegetable: commercial type Macaroni machinery: for making macaroni, spaghetti, and noodles Malt mills Meat and poultry processing machinery Meat grinders Milk processing machinery Mills and presses: beet, cider, and sugarcane Mixers and whippers, electric: for food manufacturing industries Mixers, feed: except agricultural machinery Mixers, food: commercial types Oilseed crushing and extracting machinery Ovens, bakery Pasteurizing equipment, dairy and other food Peanut roasting machines Potato peelers, electric Presses: cheese, beet, cider, and sugarcane Sifting machines, food Slicing machines, fruit and vegetable: commercial types Stuffers, sausage Sugar plant machinery Vegetable oil processing machinery</t>
  </si>
  <si>
    <t>Special Industry Machinery, Not Elsewhere Classifi</t>
  </si>
  <si>
    <t>Special Industry Machinery, Not Elsewhere Classified</t>
  </si>
  <si>
    <t>Establishments primarily engaged in manufacturing special industry machinery, not elsewhere classified, such as smelting and refining equipment, cement making, clayworking, cotton ginning, glass making, hat making, incandescent lamp making, leather working, paint making, rubber working, cigar and cigarette making, tobacco working, shoe making, and stone working machinery, and industrial sewing machines, and automotive maintenance machinery and equipment. Ammunition and explosives loading machinery Anodizing equipment (except rolling mill lines) Bag sewing and closing machines (industrial sewing machines) Balancing equipment, automotive wheel Boot making and repairing machinery Brick making machines Broom making machinery Buttonhole and eyelet machines and attachments, industrial Cement making machinery Chemical kilns Chemical machinery and equipment Cigarette and cigar making machines Clayworking and tempering machines Concrete products machinery Control rod drive mechanisms for use on nuclear reactors Cork working machinery Degreasing machines, automotive (garage equipment) Degreasing machines, industrial Desalination equipment Die and hub cutting equipment (jewelry manufacturing) Drying kilns, lumber Electric screening equipment Electron tube making machinery Electroplating machinery and equipment, except rolling mill lines Foundry machinery and equipment Frame straighteners, automotive (garage equipment) Fur sewing machines Ginning machines, cotton Glass making machinery: blowing, molding, forming, grinding, etc. Hat making and hat renovating machinery Jewelers'machines Kilns: cement, wood, and chemical Lamp making machinery, incandescent Leather working machinery Metal finishing equipment for plating, except rolling mill lines Metal pickling equipment, except rolling mill lines Metal smelting and refining machinery, except furnaces and ovens Nuclear reactor control rod drive mechanisms Optical lens machinery Ozone machines Packup assemblies (wheel overhaul) Paint making machinery Petroleum refinery equipment Pharmaceutical machinery Plastics working machinery Pottery making machinery Robots, plastics: for molding and forming Rubber products machinery Rubber working machinery Scouring machines, tannery Semiconductor manufacturing machinery Sewing machines and attachments, Industrial Shoe making and repairing machinery Silver recovery equipment, electrolytic Stone tumblers Stone working machinery Synthetic filament extruding machines Tannery machines Tile making machines Tire grooving machines Tire retreading machinery and equipment Tire shredding machinery Tobacco products machinery Wheel mounting and balancing equipment, automotive Wood drying kilns Zipper making machinery</t>
  </si>
  <si>
    <t>Pumps And Pumping Equipment</t>
  </si>
  <si>
    <t>Pumps and Pumping Equipment</t>
  </si>
  <si>
    <t>Establishments primarily engaged in manufacturing pumps and pumping equipment for general industrial, commercial, or household use, except fluid power pumps and motors. Included are establishments primarily engaged in manufacturing domestic water and sump pumps. Establishments primarily engaged in manufacturing fluid power pumps and motors are classified in Industry 3594; those manufacturing measuring and dispensing pumps for gasoline service station use are classified in Industry 3586; those manufacturing vacuum pumps, except laboratory, are classified in Industry 3563; those manufacturing laboratory vacuum pumps are classified in Industry 3821; and those manufacturing pumps for motor vehicles are classified in Industry 3714. Cylinders, pump Domestic water pumps Hydrojet marine engine units Pump jacks Pumps, domestic: water or sump Pumps, general industrial type Pumps, oil well and oil field</t>
  </si>
  <si>
    <t>Ball And Roller Bearings</t>
  </si>
  <si>
    <t>Ball and Roller Bearings</t>
  </si>
  <si>
    <t>Establishments primarily engaged in manufacturing ball and roller bearings (including ball or roller bearing pillow block, flange, takeup cartridge and hangar units) and parts. Establishments primarily engaged in manufacturing plain bearings are classified in Industry 3568. Bearings, ball and roller Flange units for ball or roller bearings Pillow block units for ball or roller bearings Pillow blocks, with ball or roller bearings Races, ball and roller bearing</t>
  </si>
  <si>
    <t>Oil Royalty Traders</t>
  </si>
  <si>
    <t>Establishments primarily engaged in investing in oil and gas royalties or leases, or fractional interest therein. Oil leases, buying and selling on own account Oil royalty companies</t>
  </si>
  <si>
    <t>Commodity Trading Companies</t>
  </si>
  <si>
    <t>Air And Gas Compressors</t>
  </si>
  <si>
    <t>Air and Gas Compressors</t>
  </si>
  <si>
    <t>Establishments primarily engaged in manufacturing air and gas compressors for general industrial use, and in manufacturing nonagricultural spraying and dusting equipment. Establishments primarily engaged in manufacturing refrigeration and air-conditioning compressors and compressing units are classified in Industry 3585; those manufacturing pneumatic pumps and motors for fluid power transmission are classified in Industry 3594; those manufacturing agricultural spraying and dusting equipment are classified in Industry 3523; and those manufacturing laboratory vacuum pumps are classified in Industry 3821. Compressors, air and gas: for general industrial use Dusting outfits for metal, paints, and chemicals (portable or vehicular) Paint sprayers Robots for spraying, painting-industrial Sprayers, hand: except agricultural Spraying outfits for metals, paints, and chemicals (compressor units) Tire inflation, hand or compressor operated Vacuum pumps, except laboratory</t>
  </si>
  <si>
    <t>Industrial And Commercial Fans And Blowers And Air</t>
  </si>
  <si>
    <t>Industrial and Commercial Fans and Blowers and Air Purification Equipment</t>
  </si>
  <si>
    <t>Establishments primarily engaged in manufacturing industrial and commercial blowers, industrial and commercial exhaust and ventilating fans, and attic fans, or in manufacturing dust collection and other air purification equipment for heating, ventilating and air-conditioning systems or for industrial gas cleaning systems. Establishments primarily engaged in manufacturing air-conditioning units are classified in Industry 3585; those manufacturing free air-circulating fans for use on desks, pedestals, or wall brackets as well as household window-type fans and roll-abouts, and kitchen and household ventilating and exhaust electric fans, except attic, are classified in Industry 3634. Air cleaning systems Air purification and dust collection equipment Aircurtains (blower) Attic fans Blowers, commercial and industrial Dust and fume collecting equipment, industrial Exhaust fans, except household and kitchen Fans, except household Filters, air: for furnaces and air-conditioning equipment Furnace blowers (blower filter units) Precipitation, electrostatic Turbo-blowers, industrial Ventilating, blowing, and exhaust fans: except household and kitchen</t>
  </si>
  <si>
    <t>Packaging Machinery</t>
  </si>
  <si>
    <t>Establishments primarily engaged in manufacturing packaging machinery, including wrapping and bottling machinery. Aerating machines, for beverages Bag opening, filling and closing machines Bottling machinery: washing, sterilizing, filling, capping, and labeling Bread wrapping machines Carton packing machines Label moisteners, industrial type Labeling machinery, industrial type Packaging machinery Wrapping machines</t>
  </si>
  <si>
    <t>Speed Changers, Industrial High-Speed Drives, And</t>
  </si>
  <si>
    <t>Speed Changers, Industrial High-Speed Drives, and Gears</t>
  </si>
  <si>
    <t>Establishments primarily engaged in manufacturing speed changers, industrial high-speed drives, except hydrostatic drives, and gears. Establishments primarily engaged in manufacturing automotive power transmission equipment are classified in Industry 3714; those manufacturing aircraft power transmission equipment are classified in Industry 3728; and those manufacturing industrial hydrostatic drives (transmissions) are classified in Industry 3594. Drives, high-speed industrial: except hydrostatic Gearmotors (power transmission equipment) Gears, power transmission: except motor vehicle and aircraft Reducers, speed Reduction gears and gear units for turbines, except automotive and Speed changers (power transmission equipment) Speed reducers (power transmission equipment) Torque converters, except motor vehicle</t>
  </si>
  <si>
    <t>Industrial Process Furnaces And Ovens</t>
  </si>
  <si>
    <t>Industrial Process Furnaces and Ovens</t>
  </si>
  <si>
    <t>Establishments primarily engaged in manufacturing industrial process furnaces, ovens, induction and dielectric heating equipment, and related devices. Establishments primarily engaged in manufacturing bakery ovens are classified in Industry 3556; those manufacturing cement, wood, and chemical kilns are classified in Industry 3559; those manufacturing cremating ovens are classified in Industry 3569; and those manufacturing laboratory furnaces and ovens are classified in Industry 3821. Calcining kilns (industrial furnaces) Ceramic kilns and furnaces Core baking and mold drying ovens Dielectric heating equipment Distillation ovens, charcoal and coke Driers and redriers, industrial process Enameling ovens Furnaces, industrial process Heat treating ovens Heating equipment, induction Heating units and devices, industrial electric Incinerators, metal domestic and commercial Induction heating equipment Infrared ovens, industrial Japanning ovens Kilns except cement, chemical, and wood Lacquering ovens Metal melting furnaces, industrial Ovens, industrial process except bakery Paint baking and drying ovens Radiant heating systems, industrial process: e.g., dryers, cookers Rubber curing ovens Sherardizing ovens Smelting ovens Vacuum furnaces and ovens</t>
  </si>
  <si>
    <t>Mechanical Power Transmission Equipment, Not Elsew</t>
  </si>
  <si>
    <t>Mechanical Power Transmission Equipment, Not Elsewhere Classified</t>
  </si>
  <si>
    <t>Establishments primarily engaged in manufacturing mechanical power transmission equipment and parts, for industrial machinery. Establishments primarily engaged in manufacturing motor vehicle power transmission equipment are classified in Industry 3714; those manufacturing aircraft power transmission equipment are classified in Industry 3728; those manufacturing ball and roller bearings are classified in Industry 3562; and those manufacturing speed changers, industrial high-speed drives, and gears are classified in Industry 3566. Ball joints, except motor vehicle and aircraft Bearings, plain Belting, chain Chain, power transmission Clutches, except motor vehicle Collars, shaft (power transmission equipment) Couplings, shaft rigid, flexible, universal joint, etc. Drive chains, bicycle and motorcycle Joints, swivel: except motor vehicle and aircraft Joints, universal: except motor vehicle Pillow blocks, with plain bearings Pivots, power transmission Pulleys, power transmission Railroad car journal bearings, plain Shafts, flexible Sprockets (power transmission equipment)</t>
  </si>
  <si>
    <t>Electronic Components And Accessories</t>
  </si>
  <si>
    <t>Printed Circuit Boards</t>
  </si>
  <si>
    <t>Establishments primarily engaged in manufacturing printed circuit boards. Circuit boards, television and radio: printed Printed circuit boards Printed circuits Wiring boards</t>
  </si>
  <si>
    <t>Electron Tubes - Transmitting.</t>
  </si>
  <si>
    <t>Electronic Capacitors</t>
  </si>
  <si>
    <t>Establishments primarily engaged in manufacturing electronic capacitors. Establishments primarily engaged in manufacturing electrical capacitors are classified in Industry 3629. Capacitors, electronic: fixed and variable Condensers, electronic</t>
  </si>
  <si>
    <t>General Industrial Machinery And Equipment, Not El</t>
  </si>
  <si>
    <t>General Industrial Machinery and Equipment, Not Elsewhere</t>
  </si>
  <si>
    <t>Establishments primarily engaged in manufacturing machinery, equipment, and components for general industrial use, and for which no special classification is provided. Machine shops primarily engaged in producing machine and equipment parts, usually on a job or order basis, are classified in Industry 3599. Altitude testing chambers Baling machines for scrap metal, paper, and similar materials Blast cleaning equipment, dustless: except metalworking Brake burnishing and washing machines Bridge and gate machinery, hydraulic Burnishing and washing machines, brake Centrifuges, industrial Cremating ovens Driers and reel, firehose Filter elements, fluid: hydraulic line Filters, fluid, general line industrial: except internal combustion Filters, pipeline Firefighting apparatus, except automotive and chemical Firehose, except rubber Gas producers (machinery) Gas separators (machinery) Generators, gas Generators: steam, liquid oxygen, and nitrogen Heaters, swimming pool: electric Hose, fire: except rubber Ice crushers, except household Jacks, hydraulic: for general industrial use Lubricating systems, centralized Lubrication equipment, industrial Lubrication machinery, automatic Ordnance testing chambers Ovens, surveillance: for aging and testing powder Powder testing chambers Presses, metal baling Purifiers, centrifugal Reels and racks, firehose Robots for general industrial use Screening and sifting machines for general industrial use Screws, jack Separators for steam, gas, vapor, and air (machinery) Sifting and screening machines for general industrial use Sprinkler systems, fire: automatic Steam separators (machinery) Strainers, pipeline Temperature testing chambers Testing chambers for altitude, temperature, ordnance, and power Vapor separators (machinery)</t>
  </si>
  <si>
    <t>Electronic Computers</t>
  </si>
  <si>
    <t>Establishments primarily engaged in manufacturing electronic computers. Electronic computers are machines which: (1) store the processing program or programs and the data immediately necessary for execution of the program; (2) can be freely programmed in accordance with the requirements of the user; (3) perform arithmetical computations specified by the user; and (4) execute, without human intervention, a processing program which requires them to modify their execution by logical decision during the processing run. Included in this industry are digital computers, analog computers, and hybrid digital/analog computers. Establishments primarily engaged in manufacturing machinery or equipment which incorporate computers or a central processing unit for the purpose of performing functions such as measuring, displaying, or controlling process variables are classified based on the manufactured end product. Computers: digital, analog, and hybrid Mainframe computers Microcomputers Minicomputers Personal computers</t>
  </si>
  <si>
    <t>Computer Storage Devices</t>
  </si>
  <si>
    <t>Establishments primarily engaged in manufacturing computer storage devices. Auxiliary computer storage units Computer storage units Disk drives, computer Drum drives, computer Magnetic storage devices for computers Optical storage devices for computers Recorders, tape: for computers Tape storage units, computer</t>
  </si>
  <si>
    <t>Computer Terminals</t>
  </si>
  <si>
    <t>Establishments primarily engaged in manufacturing computer terminals. Establishments primarily engaged in manufacturing point-of-sale, funds transfer, and automatic teller machines are classified in Industry 3578. Cathode ray tube (CRT) teleprinter, multistation Computer terminals Multistation CRT/teleprinters Teleprinters (computer terminals)</t>
  </si>
  <si>
    <t>Carburetors, Pistons, Piston Rings, And Valves</t>
  </si>
  <si>
    <t>Electrical Equipment</t>
  </si>
  <si>
    <t>Manufacturing: Electrical Equipment</t>
  </si>
  <si>
    <t>Carburetors, Pistons, Piston Rings, and Valves</t>
  </si>
  <si>
    <t>Establishments primarily engaged in manufacturing carburetors, pistons, piston rings, and engine intake and exhaust valves. Establishments primarily engaged in manufacturing metallic packing are classified in Industry 3053, and those primarily engaged in manufacturing machine repair and equipment parts (except electric), on a job or order basis for others, are classified in Industry 3599. Carburetors, all types Pistons and piston rings Valves, engine: intake and exhaust</t>
  </si>
  <si>
    <t>Fluid Power Cylinders And Actuators</t>
  </si>
  <si>
    <t>Fluid Power Cylinders and Actuators</t>
  </si>
  <si>
    <t>Establishments primarily engaged in manufacturing hydraulic and pneumatic cylinders and actuators for use in fluid power systems. Fluid power actuators, hydraulic and pneumatic Hydraulic cylinders, fluid power Pneumatic cylinders, fluid power</t>
  </si>
  <si>
    <t>Fluid Power Pumps And Motors</t>
  </si>
  <si>
    <t>Fluid Power Pumps and Motors</t>
  </si>
  <si>
    <t>Establishments primarily engaged in manufacturing hydraulic and pneumatic fluid power pumps and motors, including hydrostatic transmissions. Establishments primarily engaged in manufacturing pumps for motor vehicles are classified in Industry 3714. Fluid power pumps and motors Hydraulic pumps, aircraft Hydrostatic drives (transmissions) Hydrostatic transmissions Motors, air or hydraulic fluid power Motors, pneumatic Pumps, hydraulic power transfer</t>
  </si>
  <si>
    <t>Scales And Balances, Except Laboratory</t>
  </si>
  <si>
    <t>Scales and Balances, Except Laboratory</t>
  </si>
  <si>
    <t>Establishments primarily engaged in manufacturing weighing and force-measuring machines and devices of all types, except those regarded as scientific apparatus for laboratory work which are classified in Industry 3821. Baby scales Balances, except laboratory Bathroom scales Industrial scales Motor truck scales Railroad truck scales Scales, except laboratory Weighing machines and apparatus, except laboratory</t>
  </si>
  <si>
    <t>Industrial And Commercial Machinery And Equipment,</t>
  </si>
  <si>
    <t>Industrial and Commercial Machinery and Equipment, Not Elsewhere Classified</t>
  </si>
  <si>
    <t>Establishments primarily engaged in manufacturing machinery and equipment and parts, not elsewhere classified, such as amusement park equipment and flexible metal hose and tubing. This industry also includes establishments primarily engaged in producing or repairing machinery and equipment parts, not elsewhere classified, on a job or order basis for others. Establishments primarily engaged in manufacturing motor vehicle engine filters are classified in Industry 3714, and those manufacturing coin-operated amusement machines are classified in Industry 3999. Amusement rides for carnivals Bellows, industrial: metal Boiler tube cleaners Carousels (merry-go-rounds) Catapults Chemical milling job shops Cleaners, boiler tube Crankshaft and camshaft machining Cups, oil and grease: metal Electrical discharge machining (EDM) Fan forges Ferris wheels Filters, internal combustion engine: oil, gasoline, air intake, except Grinding castings for the trade Hose, flexible metallic Leak detectors, water Machine shops, jobbing and repair Propellers, ship and boat: machined Riddles, sand (hand sifting or screening apparatus) Sludge tables Swage blocks Ties, form: metal Tubing, flexible metallic Weather vanes</t>
  </si>
  <si>
    <t>Computer Peripheral Equipment, Not Elsewhere Class</t>
  </si>
  <si>
    <t>Computer Peripheral Equipment, Not Elsewhere Classified</t>
  </si>
  <si>
    <t>Establishments primarily engaged in manufacturing computer peripheral equipment, not elsewhere classified, including printers, plotters, and graphic displays. Establishments primarily engaged in manufacturing modems and other communications interface equipment are classified in Industry 3661. Card punching and sorting machines Card-type conversion equipment, computer peripheral equipment Computer output to microfilm units, computer peripheral equipment Computer paper tape punchers and devices, computer peripheral Decoders, computer peripheral equipment Disk pack inspectors, computer peripheral equipment Document entry conversion devices, computer peripheral equipment Graphic displays, except graphic terminals: computer peripheral Input/output equipment, computer: except terminals Key-disk or diskette equipment, computer peripheral equipment Key-tape equipment: reel, cassette, or cartridge Keying equipment, computer peripheral equipment Key punch/verify cards, computer peripheral equipment Magnetic ink recognition devices, computer peripheral equipment Media-to media data conversion equipment, computer peripheral Optical scanning devices, computer peripheral equipment Plotter controllers, computer peripheral equipment Plotters, computer Printers, computer Punch card equipment: card readers, tabulators, collators, sorters, and Tape cleaners, magnetic: computer peripheral equipment Tape print units, computer peripheral equipment</t>
  </si>
  <si>
    <t>Calculating And Accounting Machines, Except Electr</t>
  </si>
  <si>
    <t>Calculating and Accounting Machines, Except Electronic Computers</t>
  </si>
  <si>
    <t>Establishments primarily engaged in manufacturing point-of-sale devices, funds transfer devices, and other calculating and accounting machines, except electronic computers. Included are electronic calculating and accounting machines which must be paced by operator intervention, even when augmented by attachments. These machines may include program control or have input/output capabilities. Accounting machines, operator paced Adding machines Automatic teller machines (ATM) Billing machines Bookkeeping machines Calculating machines, operator paced Cash registers, including adding machines with cash drawers Change making machines Coin counters Funds transfer devices Point-of-sale devices Registers, credit account</t>
  </si>
  <si>
    <t>Office Machines, Not Elsewhere Classified</t>
  </si>
  <si>
    <t>Establishments primarily engaged in manufacturing office machines and de-vices, not elsewhere classified, including typewriters and word processing equipment. Establishments primarily engaged in manufacturing photocopy and microfilm equipment are classified in Industry 3861. Address labeling machines Addressing machines, plates and plate embossers Binding machines, plastics and adhesive: for store or office use Canceling machinery, post office Check writing, endorsing, signing, numbering, and protecting Coin wrapping machines Collating machines for store or office use Dating devices and machines, except rubber stamps Dictating machines, office types Duplicating machines Embossing machines for store and office use Envelope stuffing, sealing, and addressing machines Forms handling equipment for store and office use Gummed tape moisteners for store and office use Letter folding, stuffing, and sealing machines List finders, automatic Mail tying (bundling) machines Mailing machines Numbering machines, office and store: mechanical Paper cutters and trimmers (hand office equipment) Pencil sharpeners Perforators (office machines) Postage meters Punches, paper: hand Registers, autographic Scalers for gummed tape: hand Shorthand machines Slipsheeting machines Sorters, filing: office Staple removers Stapling machines, office Ticket counting machines Time-stamps containing clock mechanisms Timeclocks and time recording devices Typewriters Voting machines Word processing equipment</t>
  </si>
  <si>
    <t>Refrigeration And Service Industry Machinery</t>
  </si>
  <si>
    <t>Automatic Vending Machines</t>
  </si>
  <si>
    <t>Establishments primarily engaged in manufacturing automatic vending machines and coin-operated mechanisms for such machines. Locks, coin-operated Mechanisms for coin-operated machines Merchandising machines, automatic Vending machines for merchandise: coin-operated</t>
  </si>
  <si>
    <t>Commercial Laundry, Drycleaning, And Pressing Mach</t>
  </si>
  <si>
    <t>Commercial Laundry, Drycleaning, and Pressing Machines</t>
  </si>
  <si>
    <t>Establishments primarily engaged in manufacturing laundry and drycleaning equipment and pressing machines for commercial and industrial use. Establishments primarily engaged in manufacturing household laundry equipment, including coin-operated washers and dryers, are classified in Industry 3633. Drycleaning equipment and machinery, commercial Dryers, laundry: commercial, including coin-operated Extractors and driers, commercial laundry Feather cleaning and sterilizing machinery Ironers, commercial laundry and dry-cleaning Laundry machinery and equipment, commercial, including Pressing machines, commercial laundry and drycleaning Rug cleaning, drying, and napping machines: commercial laundry Washing machines, laundry: commercial, including coin-operated</t>
  </si>
  <si>
    <t>Measuring And Dispensing Pumps</t>
  </si>
  <si>
    <t>Measuring and Dispensing Pumps</t>
  </si>
  <si>
    <t>Establishments primarily engaged in manufacturing measuring and dispensing pumps commonly used in service stations for dispensing gasoline, oil, and grease, including grease guns. Establishments primarily engaged in manufacturing pumps and pumping equipment for general industrial use are classified in Industry Group 356. Dispensing and measuring pumps, gasoline and oil Grease guns (lubricators)</t>
  </si>
  <si>
    <t>Miscellaneous Industrial And Commercial Machinery</t>
  </si>
  <si>
    <t>Industrial And Commercial Machinery</t>
  </si>
  <si>
    <t>Electronic Equip/Components</t>
  </si>
  <si>
    <t>Electric Transmission And Distribution Equipment</t>
  </si>
  <si>
    <t>Electric Transmission And Distribution Equip</t>
  </si>
  <si>
    <t>Electrical Industrial Apparatus</t>
  </si>
  <si>
    <t>Industrial Controls</t>
  </si>
  <si>
    <t>Mining Machinery And Equipment, Except Oil And Gas</t>
  </si>
  <si>
    <t>Mining Machinery and Equipment, Except Oil and Gas Field Machinery and Equipment</t>
  </si>
  <si>
    <t>Establishments primarily engaged in manufacturing heavy machinery an equipment used by the mining industries, such as coal breakers, mine cars, mineral cleaning machinery, concentration machinery, core drills, coal cutters, portable rock drills, and rock crushing machinery. Establishments primarily engaged in manufacturing construction machinery are classified in Industry 3531; those manufacturing welldrilling machinery are classified in Industry 3533; and those manufacturing coal and ore conveyors are classified in Industry 3535. Amalgamators (metallurgical and mining machinery) Auger mining equipment Bits, rock: except oil and gas field tools Cages, mine shaft Car dumpers, mining Clarifying machinery, mineral Classifiers, metallurgical and mining Cleaning machinery, mineral Coal breakers, cutters, and pulverizers Concentration machinery (metallurgical and mining) Crushers, mineral: stationary Drills and drilling equipment, mining: except oil and gas field Drills, core Drills, rock: portable Feeders, ore and aggregate Flotation machinery (mining machinery) Grinders, stone: stationary Hammer mills (rock and ore crushing machines), stationary Loading machines, underground: mobile Mining cars and trucks (dollies) Mining equipment, except oil and gas field: rebuilding on a factory Mining machinery and equipment except oil and gas field Ore crushing, washing, screening, and loading machinery Pellet mills (mining machinery) Plows, coal Pulverizers, stone: stationary Scraper loaders, underground Screeners, stationary Sedimentation machinery, mineral Separating machinery, mineral Shuttle cars, underground Stamping mill mining machinery Washers, aggregate and sand: stationary type</t>
  </si>
  <si>
    <t>Elevators And Moving Stairways</t>
  </si>
  <si>
    <t>Elevators and Moving Stairways</t>
  </si>
  <si>
    <t>Establishments primarily engaged in manufacturing passenger or freight elevators, automobile lifts, dumbwaiters, and moving stairways. Establishments primarily engaged in manufacturing commercial conveyor systems and equipment are classified in Industry 3535, and those manufacturing farm elevators are classified in Industry 3523. Automobile lifts (elevators) Dumbwaiters Elevator fronts Elevators and elevator equipment, passenger and freight Elevators, powered: nonfarm Escalators, passenger and freight Lifts (elevators), passenger and freight Stair elevators: motor powered Stairways, moving Walkways, moving</t>
  </si>
  <si>
    <t>Conveyors And Conveying Equipment</t>
  </si>
  <si>
    <t>Conveyors and Conveying Equipment</t>
  </si>
  <si>
    <t>Establishments primarily engaged in manufacturing conveyors and conveying equipment for installation in factories, warehouses, mines, and other industrial and commercial establishments. Establishments primarily engaged in manufacturing farm elevators and conveyors are classified in Industry 3523; those manufacturing passenger or freight elevators, dumbwaiters, and moving stairways are classified in Industry 3534; and those manufacturing overhead traveling cranes and monorail systems are classified in Industry 3536. Belt conveyor systems for general industrial use Bucket type conveyor systems for general industrial use Buckets, elevator or conveyor for general industrial use Conveyor systems for general industrial use Mine conveyors Overhead conveyor systems for general industrial use Passenger baggage belt loaders Pneumatic tube conveyor systems for general industrial use Robotic conveyors for general industrial use</t>
  </si>
  <si>
    <t>Overhead Traveling Cranes, Hoists, And Monorail Sy</t>
  </si>
  <si>
    <t>Overhead Traveling Cranes, Hoists, and Monorail Systems</t>
  </si>
  <si>
    <t>Establishments primarily engaged in manufacturing overhead traveling cranes, hoists, and monorail systems for installation in factories, warehouses, marinas, and other industrial and commercial establishments. Establishments primarily engaged in manufacturing cranes except industrial types, automobile wrecker hoists, and aerial work platforms are classified in Industry 3531, and those manufacturing aircraft loading hoists are classified in Industry 3537. Boat lifts Cranes, overhead traveling Davits Hoists, except aircraft loading and automobile wrecker hoists Hoists hand Hoists, overhead Monorail systems</t>
  </si>
  <si>
    <t>Paper Industries Machinery</t>
  </si>
  <si>
    <t>Establishments primarily engaged in manufacturing machinery for the pulp, paper, and paper product industries. Establishments primarily engaged in manufacturing printing trades machinery are classified in Industry 3555. Bag and envelope making machinery (paper machinery) Box making machines for paper boxes Coating and finishing machinery, paper Corrugating machines for paper Cutting and folding machines, paper Die-cutting and stamping machinery (paper converting machinery) Folding machines, paper: except office machines Fourdrinier machines (paper manufacturing machinery) Paper mill machinery: e.g., plating, slitting, waxing Paper product machines, except printing machines Pulp mill machinery Sandpaper manufacturing machines</t>
  </si>
  <si>
    <t>Printing Trades Machinery And Equipment</t>
  </si>
  <si>
    <t>Printing Trades Machinery and Equipment</t>
  </si>
  <si>
    <t>Establishments primarily engaged in manufacturing machinery and equipment used by the printing and bookbinding trades. Establishments primarily engaged in manufacturing textile printing machinery are classified in Industry 3552. Advertising and newspaper mats Blocks, engravers': wood Bookbinders'machines Bronzing and dusting machines for the printing trade Chases and galleys, printers' Collating machines for printing and bookbinding trade use Copy holders, printers' Electrotyping machines Engraving machinery and equipment (printing trades machinery) Envelope printing presses Etching machines (printing trades machinery) Foundry type for printing Gelatin rolls used in printing Gravure presses Intertype machines Leads, printers' Linotype machines Lithographic stones Monotype machines Paper ruling and sewing machines (bookbinders'machinery) Photoengraving machines Planes, printers' Plates, metal: engravers' Presses, printing Printers'machines and equipment Rules, printers' Slugs, printers' Stereotyping machines Sticks, printers' Type: lead, steel, brass, copper faced, etc. Typecases, printers' Typecasting, founding, and melting machines Typesetting machines: intertypes, linotypes, monotypes, etc. Typographic numbering machines</t>
  </si>
  <si>
    <t>Household Appliances</t>
  </si>
  <si>
    <t>Sewing Machines</t>
  </si>
  <si>
    <t>Electric Lighting And Wiring Equipment</t>
  </si>
  <si>
    <t>Real Estate. Insurance. Loans, Not Elsewhere Class</t>
  </si>
  <si>
    <t>Holding&amp;Investment Offices</t>
  </si>
  <si>
    <t>Laboratory Analytical Instruments</t>
  </si>
  <si>
    <t>Establishments primarily engaged in manufacturing laboratory instruments and instrumentation systems for chemical or physical analysis of the composition or concentration of samples of solid, fluid, gaseous, or composite material. Establishments primarily engaged in manufacturing instruments for monitoring and analyzing continuous samples from medical patients are classified in Industry 3845, and from industrial process streams are classified in Industry 3823. Amino acid analyzers, laboratory type Automatic chemical analyzers, laboratory type Chromatographic instruments, laboratory type Colorimeters, laboratory type Coulometric analyzers, laboratory type Densitometers, analytical Differential thermal analysis instruments Electrolytic conductivity instruments, laboratory type Electron paramagnetic spin type apparatus Electrophoresis instruments Elemental analyzers (CHNOS) Flame photometers Gas analyzers, laboratory type Gas chromatographic instruments, laboratory type Infrared type analytical instruments, laboratory type Liquid chromatographic instruments, laboratory type Magnetic resonance imaging type apparatus, except diagnostic Mass spectrometers Mass spectroscopy instrumentation Microprobes: electron, ion, laser, X-ray Microscopes, electron and proton Moisture analyzers, laboratory type Monochrometers, laboratory type Nephelometers, except meteorological Neutron activation analysis instruments Osmometers Particle size analyzers Photometers, except photographic exposure meters Polariscopes Polarizers Polarographic equipment Protein analyzers, laboratory type Redox (oxidation-reduction potential) instruments Refractometers, laboratory Specific ion measuring instruments, laboratory type Spectrofluorometers Spectrographs Spectrometers: electron diffraction, mass, nmr, raman, x-ray Spectrophotometers: atomic absorption, atomic emission, flame, Surface area analyzers Thermal analysis instruments, laboratory type Thermal conductivity instruments and sensors Thermogravimetric analyzers Titrimeters Turbidometers Ultraviolet-type analytical instruments</t>
  </si>
  <si>
    <t>Measuring And Controlling Devices, Not Elsewhere C</t>
  </si>
  <si>
    <t>Measuring and Controlling Devices, Not Elsewhere Classified</t>
  </si>
  <si>
    <t>Establishments primarily engaged in manufacturing measuring and controlling devices, not elsewhere classified, including meteorological instruments. Important products of this industry are physical properties testing equipment, nuclear radiation detection and monitoring instrumentation, aircraft engine instruments (except flight), and liquid-in-glass and bimetal thermometers. Also included in this industry are establishments primarily engaged in manufacturing surveying and drafting instruments, such as alidades, transits, sextants, theodolites, slide rules, and T- squares. Accelerometers, except aerospace type Actinometers, meteorological Alidades, surveying Anamometers Barographs Barometers, mercury and aneroid types Cable testing machines Ceilometers Chronometers, electronic Clinical thermometers, including digital Compasses, magnetic: portable type Count rate meters, nuclear radiation Drafting instruments and machines Dynamometer instruments Electrogamma ray loggers Evaporation meters Fare registers: e.g., for streetcars and buses Fatigue testing machines, industrial: mechanical Fuel densitometers, aircraft engine Fuel mixture indicators, aircraft engine Fuel system instruments, aircraft Fuel totalizers, aircraft engine Gauges except electric, motor vehicle: oil pressure and water Gauging instruments, thickness: ultrasonic Geiger counters Hardness testing equipment Humidity instruments, except industrial process and air-conditioning Hydrometers, except industrial process type Hygrometers, except industrial process type Hygrothermographs Instrumentation for reactor controls, auxiliary Ion chambers Kinematic test and measuring equipment Level gauges, radiation type Levels and tapes, surveying Magnetometers Map plotting instruments Meteorogic tracking systems Meteorological instruments Nephoscopes Nuclear instrument modules Nuclear radiation detection and monitoring instruments Personnel dosimetry devices Photogrammetrical instruments Photopitometers Physical properties testing and inspection equipment Pitometers Pressure and vacuum indicators, aircraft engine Pulse analyzers, nuclear monitoring Pyrheliometers Radiation measuring and detecting (radiac) equipment Rain gauges Restitution apparatus, photogrammetrical Sample changers, nuclear radiation Scalers, nuclear radiation Scintillation detectors Seismographs Seismometers Seismoscopes Sextants, surveying Solarimeters Spectrometers, liquid scintillation and nuclear Stereotopographs Stress, strain, and flaw detecting and measuring equipment Surveying instruments Synchronizers, aircraft engine Testers for checking hydraulic controls on aircraft Testing equipment: abrasion, shearing strength, tensile strength, and Theodolites, surveying Thermocouples, except industrial process, aircraft type, and glass Thermohydrometers Thermometers, liquid-in-glass and bimetal types Thrust power indicators, aircraft engine Toll booths, automatic Transducers, pressure Transits, surveying Turnstiles, equipped with counting mechanisms Ultrasonic testing equipment Vibration meters, analyzers, and calibrators Viscosimeters, except industrial process type Weather tracking equipment Whole body counters, nuclear Wind direction indicators</t>
  </si>
  <si>
    <t>Electromedical And Electrotherapeutic Apparatus</t>
  </si>
  <si>
    <t>Electromedical and Electrotherapeutic Apparatus</t>
  </si>
  <si>
    <t>Establishments primarily engaged in manufacturing electromedical and electrotherapeutic apparatus. Establishments primarily engaged in manufacturing electrotherapeutic lamp units for ultraviolet and infrared radiation are classified in Industry 3641. Arc lamp units, electrotherapeutic: except infrared and ultraviolet Audiological equipment, electromedical Automated blood and body fluid analyzers, except laboratory Cardiographs Colonscopes, electromedical Computerized axial tomography (CT/CAT scanner) apparatus Cystoscopes, electromedical Defibrilators Dialyzers, electromedical Diathermy apparatus, electromedical Electrocardiographs Electroencephalographs Electromedical apparatus Electromyographs Endoscopic equipment, electromedical: e.g., bronchoscopes, Gastroscopes, electromedical Laser systems and equipment, medical Lithotripters Magnetic resonance imaging device (diagnostic), nuclear Otoscopes, electromedical Pacemakers Patient monitoring equipment: intensive care/coronary care unit Phonocardiographs Position emission tomography (PET scanner) Respiratory analysis equipment, electromedical Retinoscopes, electromedical Surgical support systems: heart-lung machines, except iron lungs and Transcutaneous electrical nerve stimulators (TENS) Ultrasonic medical equipment, except cleaning Ultrasonic scanning devices, medical</t>
  </si>
  <si>
    <t>Foreign Deep Sea Transportatio</t>
  </si>
  <si>
    <t>Deep Sea Domestic Transportation Of Freight</t>
  </si>
  <si>
    <t>Transportation, Noncontiguous.</t>
  </si>
  <si>
    <t>Surgical And Medical Instruments And Apparatus</t>
  </si>
  <si>
    <t>Surgical and Medical Instruments and Apparatus</t>
  </si>
  <si>
    <t>Establishments primarily engaged in manufacturing medical, surgical, ophthalmic, and veterinary instruments and apparatus. Establishments primarily engaged in manufacturing surgical and orthopedic appliances are classified in Industry 3842; those manufacturing electrotherapeutic and electromedical apparatus are classified in Industry 3845; and those manufacturing X-ray apparatus are classified in Industry 3844. Anestheaia apparatus Biopsy instruments and equipment Blood pressure apparatus Blood transfusion equipment Bone drills Bone plates and screws Bone rongeurs Bronchoscopes, except electromedical Cannulae Catheters Clamps, surgical Corneal microscopes Cystoscopes, except electromedical Diagnostic apparatus, physicians' Eye examining instruments and apparatus Fixation appliances, internal Forceps, surgical Gastroscopes, except electromedical Hemodialysis apparatus Holders, surgical needle Hypodermic needles and syringes Inhalation therapy equipment Inhalators, surgical and medical Instruments and apparatus, except electromedical: medical, surgical Instruments, microsurgical: except electromedical Knives, surgical Metabolism apparatus Muscle exercise apparatus, ophthalmic Needle holders, surgical Needles, suture Operating tables Ophthalmic instruments and apparatus Ophthalmometers and ophthalmoscopes Optometers Otoscopes, except electromedical Oxygen tents Pelvimeters Physiotherapy equipment, electrical Probes, surgical Retinoscopes, except electromedical Retractors Rifles for propelling hypodermics into animals Saws, surgical Skin grafting equipment Slit lamps (ophthalmic goods) Speculums Sphygmomanometers Stethoscopes and stethographs Suction therapy apparatus Surgical instruments and apparatus, except electromedical Surgical knife blades and handles Surgical stapling devices Tonometers, medical Trocars Ultrasonic medical cleaning equipment Veterinarians'instruments and apparatus</t>
  </si>
  <si>
    <t>Orthopedic, Prosthetic, And Surgical Appliances An</t>
  </si>
  <si>
    <t>Orthopedic, Prosthetic, and Surgical Appliances and Supplies</t>
  </si>
  <si>
    <t>Establishments primarily engaged in manufacturing orthopedic, prosthetic, and surgical appliances and supplies, arch supports and other foot appliances; fracture appliances, elastic hosiery, abdominal supporters, braces, and trusses; bandages; surgical gauze and dressings; sutures; adhesive tapes and medicated plasters; and personal safety appliances and equipment. Establishments primarily engaged in manufacturing surgical and medical instruments are classified in Industry 3841. Establishments primarily engaged in manufacturing orthopedic or prosthetic appliances and in the personal fitting to the individual prescription by a physician are classified in Retail Trade, Industry 5999. Abdominal supporters, braces, and trusses Absorbent cotton, sterilized Adhesive tape and plasters, medicated or non-medicated Applicators, cotton tipped Atomizers, medical Autoclaves, hospital and surgical Bandages and dressings, surgical and orthopedic Bandages: plastics, muslin, and plaster of paris Belts: sanitary, surgical, and corrective Braces, elastic Braces, orthopedic Bulletproof vests Canes, orthopedic Cervical collars Clothing, fire resistant and protective Colostomy appliances Corn remover and bunion pads Corsets, surgical Cosmetic restorations Cotton, absorbent: sterilized Cotton, including cotton balls Crutches and walkers Drapes, surgical: cotton Dressings, surgical Ear stoppers Elastic hosiery, orthopedic Extension shoes, orthopedic First aid, snake bite, and burn kits Foot appliances, orthopedic Fracture appliances, surgical Gas masks Gauze, surgical: not made in weaving mills Grafts, artificial: for surgery-made of braided or mesh artificial fibers Gynecological supplies and appliances Hearing aids Helmets, space Hosiery, support Hydrotherapy equipment Implants, surgical Infant incubators Intrauterine devices Iron lungs Life preservers, except cork and inflatable Ligatures, medical Limbs, artificial Linemen's safety belts Models, anatomical Noise protectors, personal Orthopedic devices and materials Pads, incontinent and bed Personal safety appliances and equipment Plugs, ear and nose Prosthetic appliances and supplies Radiation shielding aprons, gloves, and sheeting Respirators Respiratory protection equipment, personal Restraints, patient Safety appliances and equipment, personal Safety gloves, all materials Socks, stump Space suits Splints, pneumatic and wood Sponges, surgical Sterilizers, hospital and surgical Stockinette, surgical Stretchers Suits, firefighting: asbestos Supports: abdominal, ankle, arch, and kneecap Surgical appliances and supplies, except medical instruments Suspensories Sutures Swabs, sanitary cotton Tongue depressors Traction apparatus Trusses: orthopedic and surgical Welders'hoods Wheel chairs Whirlpool baths, hydrotherapy equipment</t>
  </si>
  <si>
    <t>Dental Equipment And Supplies</t>
  </si>
  <si>
    <t>Dental Equipment and Supplies</t>
  </si>
  <si>
    <t>Establishments primarily engaged in manufacturing artificial teeth, dental metals, alloys, and amalgams, and a wide variety of equipment, instruments, and supplies used by dentists, dental laboratories, and dental colleges. Dental laboratories constructing artificial dentures, bridges, inlays, and other dental restorations on specifications from dentists are classified in Services, Industry 8072. Abrasive points, wheels, and disks: dental Autoclaves, dental Broaches, dental Burs, dental Cabinets, dental Cement, dental Chairs, dentists' Compounds, dental Cutting instruments, dental Dental alloys for amalgams Dental engines Dental equipment and supplies Dental hand instruments, including forceps Dental laboratory equipment Dental metal Denture materials Drills, dental Enamels, dentists' Forceps, dental Furnaces, laboratory: dental Glue, dental Gold, dental Hand pieces and parts, dental Impression material, dental Investment material, dental Orthodontic appliances Plaster, dental Pliers, dental Sterilizers, dental Teeth, artificial: not made in dental laboratories Tools, dentists' Ultrasonic dental equipment Wax, dental</t>
  </si>
  <si>
    <t>Ophthalmic Goods</t>
  </si>
  <si>
    <t>Photographic Equipment And Supplies</t>
  </si>
  <si>
    <t>Watches, Clocks, Clockwork Operated Devices, And P</t>
  </si>
  <si>
    <t>Misc Manufacturing Industries</t>
  </si>
  <si>
    <t>Jewelry, Silverware, And Plated Ware</t>
  </si>
  <si>
    <t>Musical Instruments</t>
  </si>
  <si>
    <t>Dolls, Toys, Games And Sporting And Athletic Goods</t>
  </si>
  <si>
    <t>Establishments primarily engaged in manufacturing ophthalmic frames, lenses, and sunglass lenses. Establishments primarily engaged in manufacturing molded glass blanks are classified in Industry 3229. Establishments primarily engaged in grinding lenses and fitting glasses to prescription are classified in Retail Trade, Industry 5995. Contact lenses Eyeglasses, lenses, and frames Eyes, glass and plastics Frames and parts, eyeglass and spectacle Glasses, sun or glare Goggles: sun, safety, industrial, and underwater Intra ocular lenses Lens coating, ophthalmic Lens grinding, ophthalmic, except prescription Lenses, ophthalmic Lorgnettes Magnifiers (readers and simple magnifiers) Mountings, eyeglass and spectacle Ophthalmic lens grinding, except prescription Protectors, eye spectacles Temples and fronts, ophthalmic</t>
  </si>
  <si>
    <t>Photographic Equipment and Supplies</t>
  </si>
  <si>
    <t>Establishments primarily engaged in manufacturing: (1) photographic apparatus, equipment, parts, attachments, and accessories, such as still and motion picture camera and projection apparatus; photocopy and microfilm equipment; blueprinting and diazotype (white printing) apparatus and equipment; and other photographic equipment; and (2) sensitized film, paper, cloth, and plates, and prepared photographic chemicals for use therewith. Establishments primarily engaged in manufacturing photographic paper stock (unsensitized), and paper mats, mounts, easels, and folders for photographic use, are classified in Major Group 26; those manufacturing photographic lenses are classified in Industry 3827; those manufacturing photographic glass are classified in Major Group 32; those manufacturing chemicals for technical purposes, not specifically prepared and packaged for use in photography, are classified in Major Group 28; and those manufacturing photographic flash, flood, enlarger, and projection lamp bulbs are classified in Industry 3641. Aerial cameras Blueprint cloth or paper, sensitized Blueprint reproduction machines and equipment Brownprint paper and cloth, sensitized Brownprint reproduction machines and equipment Cameras, microfilm Cameras, still and motion picture Densitometers Developers, prepared photographic: not made in chemical plants Developing machines and equipment, still or motion picture Diazo (whiteprint) paper and cloth, sensitized Diazotype (whiteprint) reproduction machines and equipment Driers, photographic Editing equipment, motion picture: rewinds, viewers, titlers, and Enlargers, photographic Exposure meters, photographic Film, sensitized: motion picture, X-ray, still camera, and special Fixers, prepared photographic: not made in chemical plants Flashlight apparatus for photographers, except bulbs Graphic arts plates, sensitized Hangers: photographic film, plate, and paper Heat sensitized paper made from purchased paper Holders: photographic film, plate, and paper Lantern slide plates, sensitized Lens shades, camera Light meters, photographic Metallic emulsion sensitized paper and cloth, photographic Microfiche cameras Microfiche readers and reader printers Microfilm equipment: cameras, projectors, and readers Motion picture apparatus and equipment Motion picture film Photocopy machines Photoflash equipment, except lamp bulbs Photographic chemicals, packaged Photographic equipment and accessories Photographic instruments, electronic Photographic paper and cloth, sensitized Photographic sensitized goods Photoreconnaissance systems Plates, photographic: sensitized Printing equipment, photographic Printing frames, photographic Processing equipment, photographic Projectors, still and motion picture: silent and sound Range finders, photographic Reels, film Screens, projection Sensitometers, photographic Shutters, camera Sound recording and reproducing equipment, motion picture Stands, camera and projector Stereopticons Tanks: photographic developing, fixing, and washing Toners, prepared photographic, packaged Trays, photographic printing and processing Tripods, camera and projector Washers, photographic print and film</t>
  </si>
  <si>
    <t>Watches, Clocks, Clockwork Operated Devices, and Parts</t>
  </si>
  <si>
    <t>Establishments primarily engaged in manufacturing clocks (including electric), watches, watchcases, mechanisms for clockwork operated devices, and clock and watch parts. This industry includes establishments primarily engaged in assembling clocks and watches from purchased movements and cases. Establishments primarily engaged in manufacturing timeclocks are classified in Industry 3579; those manufacturing glass crystals are classified in Industry 3231; and those manufacturing plastics crystals are classified in Industry 3089. Appliance timers Chronographs, spring wound Chronometers, spring wound Clock materials and parts, except crystals and jewels Clocks, assembling of Clocks, except timeclocks Mechanisms for clockwork operated devices Movements, watch or clock Timers for industrial use, clockwork mechanism only Watchcases Watches and parts: except crystals and jewels</t>
  </si>
  <si>
    <t>Jewelry, Precious Metal</t>
  </si>
  <si>
    <t>Establishments primarily engaged in manufacturing jewelry and other articles worn on or carried about the person, made of precious metals (including base metals clad or rolled with precious metals), with or without stones. Products of this industry include cigarette cases and lighters, vanity cases and compacts; trimmings for umbrellas and canes; and jewel settings and mountings. Establishments primarily engaged in manufacturing costume jewelry from nonprecious metals and other materials are classified in Industry 3961. Cases: cigar, cigarette, and vanity-precious metal Cigar lighters, precious metal or based metal clad with precious metal Cigarette lighters, precious metal Collar buttons, precious metal and precious or semiprecious stones Compacts, precious metal Cuff buttons, precious metal and precious or semiprecious stones Handbags, precious metal Handles, umbrella and parasol: gold and silver Jewel settings and mountings, precious metal Jewelry, made of precious metal or precious or semiprecious stones Jewelry, natural or cultured pearls Medals of precious or semiprecious metals Mountings, gold and silver: for pens, leather goods, and umbrellas Pins, precious metal Rings, precious metal Rosaries and other small religious articles, precious metal Shirt studs, precious metal and precious or semiprecious stones Trimmings, precious metal: e.g., for canes, umbrellas Watchbands, precious metal</t>
  </si>
  <si>
    <t>Intercoastal Transportation</t>
  </si>
  <si>
    <t>Freight Transportation On The Great Lakes^St. Lawr</t>
  </si>
  <si>
    <t>Great Lakes Transportation</t>
  </si>
  <si>
    <t>Water Transportation Of Freight, Not Elsewhere Cla</t>
  </si>
  <si>
    <t>Air-Conditioning And Warm Air Heating Equipment An</t>
  </si>
  <si>
    <t>Air-Conditioning and Warm Air Heating Equipment and Commercial and Industrial Refrigeration Equipment</t>
  </si>
  <si>
    <t>Establishments primarily engaged in manufacturing refrigeration equipment and systems and similar equipment for commercial and industrial use; complete air-conditioning units for domestic, commercial, and industrial use; and warm air furnaces. Establishments primarily engaged in manufacturing soda fountains and beer dispensing equipment and humidifiers and dehumidifiers, except portable, are also classified in this industry. Establishments primarily engaged in manufacturing household refrigerators and home and farm freezers are classified in Industry 3632, and those manufacturing electric air-space heaters and portable humidifiers and dehumidifiers are classified in Industry 3634. Air-conditioners, motor vehicle Air-conditioning and heating combination units Air-conditioning compressors Air-conditioning condensers and condensing units Air-conditioning units complete: domestic and industrial Beer dispensing equipment Cabinets, show and display: refrigerated Cases, show and display: refrigerated Cold drink dispensing equipment, except coin-operated Compressors for refrigeration and air-conditioning Condensers and condensing units: refrigeration and air-conditioning Coolers, milk and water: electric Counters and counter display cases, refrigerated Dehumidifiers, except portable: electric Electric warm air furnaces Evaporative condensers (heat transfer equipment) Fountains, drinking mechanically refrigerated Furnaces: gravity air flow Heat pumps, electric Humidifying equipment, except portable Ice boxes, industrial Ice making machinery Lockers, refrigerated Refrigeration compressors Refrigeration machinery and equipment, industrial Room coolers, portable Showcases, refrigerated Siphons, soda water Snow making machinery Soda fountains, parts, and accessories Tanks, soda water</t>
  </si>
  <si>
    <t>Service Industry Machinery, Not Elsewhere Classifi</t>
  </si>
  <si>
    <t>Service Industry Machinery, Not Elsewhere Classified</t>
  </si>
  <si>
    <t>Establishments primarily engaged in manufacturing machines and equipment, not elsewhere classified, for use in service industries, such as floor sanding machines, industrial vacuum cleaners, scrubbing machines, commercial cooking and food warming equipment, and commercial dishwashing machines. Establishments primarily engaged in manufacturing household electrical appliances are classified in Industry Group 363. Cafeteria food warming equipment Carpet sweepers, except household electric vacuum sweepers Carwashing machinery, including coin-operated Cookers, steam: restaurant type Cooking equipment, commercial Corn popping machines, commercial type Dirt sweeping units, industrial Dishwashing machines, commercial Floor sanding, washing, and polishing machines: commercial type Food warming equipment, commercial Fryers, commercial Garbage disposers, commercial Janitors'carts Mop wringers Ovens, cafeteria food warming: portable Ovens, microwave (cooking equipment) commercial Pressure cookers, steam: commercia; Sanding machines, floor Scrubbing machines Servicing machines, coin-operated except drycleaning end laundry Sewage treatment equipment Sewer cleaning equipment, power Sludge processing equipment Vacuum cleaners and sweepers, electric: industrial and commercial Water conditioners, for swimming pools Water filters and softeners, household type Water purification equipment, household type Water treatment equipment, industrial</t>
  </si>
  <si>
    <t>Power, Distribution, And Specialty Transformers</t>
  </si>
  <si>
    <t>Power, Distribution, and Specialty Transformers</t>
  </si>
  <si>
    <t>Establishments primarily engaged in manufacturing power, distribution, instrument, and specialty transformers. Establishments primarily engaged in manufacturing radio frequency or voice frequency electronic transformers, coils, or chokes are classified in Industry 3677, and those manufacturing resistance welder transformers are classified in Industry 3548. Airport lighting transformers Auto-transformers for switchboards, except telephone switchboards Auto-transformers, electric (power transformers) Ballasts for lighting fixtures Control transformers Current limiting reactors, electrical Distribution transformers electric Doorbell transformers, electric Electric furnace transformers Feeder voltage regulators and boosters (electric transformers) Fluorescent ballasts (transformers) Generator voltage regulators electric induction and step type Ignition transformers Instrument transformers except portable Isolation transformers Lighting transformers, fluorescent Lighting transformers, street and airport Line voltage regulators Luminous tube transformers Machine tool transformers Ratio transformers Rectifier transformers Signaling transformers electric Specialty transformers Street lighting transformers Toy transformers Transformers, electric power Transformers, for electronic meters Transformers, reactor Tripping transformers Vibrators interrupter Voltage regulating transformers electric power Voltage regulators, transmission and distribution</t>
  </si>
  <si>
    <t>Household Cooking Equipment</t>
  </si>
  <si>
    <t>Establishments primarily engaged in manufacturing household electric and nonelectric cooking equipment, such as stoves, ranges, and ovens, except portable electric appliances. This industry includes establishments primarily engaged in manufacturing microwave and convection ovens, including portable. Establishments primarily engaged in manufacturing other electric household cooking appliances, such as portable ovens, hot plates, grills, percolators, and toasters, are classified in Industry 3634. Establishments primarily engaged in manufacturing commercial cooking equipment are classified in Industry 3589. Barbecues, grills, and braziers for outdoor cooking Convection ovens, household: including portable Microwave ovens, household: including portable Ovens, household: excluding portable appliances other thanmicrowave Ranges, household cooking: electric and gas Stoves, disk</t>
  </si>
  <si>
    <t>Household Refrigerators And Home And Farm Freezers</t>
  </si>
  <si>
    <t>Household Refrigerators and HOme and Farm Freezers</t>
  </si>
  <si>
    <t>Establishments primarily engaged in manufacturing household refrigerators and home and farm freezers. Establishments primarily engaged in manufacturing commercial and industrial refrigeration equipment, packaged room coolers, and all refrigeration compressor and condenser units are classified in Industry 3585, and those manufacturing portable room dehumidifiers are classified in Industry 3634. Freezers, home and farm Ice boxes, household Refrigerator cabinets, household Refrigerators, mechanical and absorption: household</t>
  </si>
  <si>
    <t>Storage Batteries</t>
  </si>
  <si>
    <t>Establishments primarily engaged in manufacturing storage batteries. Alkaline cell storage batteries Batteries, rechargeable Lead acid batteries (storage batteries) Nickel cadmium storage batteries</t>
  </si>
  <si>
    <t>Primary Batteries, Dry And Wet</t>
  </si>
  <si>
    <t>Primary Batteries, Dry and Wet</t>
  </si>
  <si>
    <t>Establishments primarily engaged in manufacturing primary batteries, dry or wet. Batteries, primary: dry or wet Dry cell batteries, single and multiple cell</t>
  </si>
  <si>
    <t>Switchgear And Switchboard Apparatus</t>
  </si>
  <si>
    <t>Switchgear and Switchboard Apparatus</t>
  </si>
  <si>
    <t>Establishments primarily engaged in manufacturing switchgear and switchboard apparatus. Important products of this industry include power switches, circuit breakers, power switching equipment, and similar switchgear for general industrial application; switchboards and cubicles, control and metering panels, fuses and fuse mountings, and similar switchboard apparatus and supplies. Establishments primarily engaged in manufacturing relays are classified in Industry 3625. Establishments manufacturing switches other than switchgear type are classified in Industry 3625 if the switches are of the type used as industrial controls, in Industry 3679 if the switches are of the type used in electronic devices, and in Industry 3643 if the switches are of other types used in wiring circuits. Air circuit breakers Bus bar structures Circuit breakers, power Control panels, electric power distribution Cubicles (electric switchboard equipment) Distribution boards, electric Distribution cutouts Fuse clips and blocks, electric Fuse devices, power: 600 volts and over Fuse mountings, electric power Fuses, electric Generator control and metering panels Knife switches, electric Metering panels, electric Panelboards and distribution boards, electric Panels, electric control and metering Power connectors Power switching equipment Regulators, power Switchboards and parts, power Switches, electric power: except snap, push button, tumbler, and Switchgear and switchgear accessories Time switches, electrical switchgear apparatus</t>
  </si>
  <si>
    <t>Motors And Generators</t>
  </si>
  <si>
    <t>Motors and Generators</t>
  </si>
  <si>
    <t>Establishments primarily engaged in manufacturing electric motors (except engine starting motors) and power generators; motor generator sets; railway motors and control equipment; and motors, generators, and control equipment for gasoline, electric, and oil-electric buses and trucks. Establishments primarily engaged in manufacturing turbo-generators are classified in Industry 3511; those manufacturing starting motors and battery charging generators for internal combustion engines are classified in Industry 3694; and those manufacturing generators for welding equipment are classified in Industry 3548. Armatures, industrial Coils for motors and generators Collector rings for motors and generators Commutators, electric motor Control equipment for buses and trucks Converters, phase and rotary: electrical equipment Dynamos, electric: except automotive Dynamotors Exciter assemblies, motor and generator Frequency converters (electric generators) Generating apparatus and parts, electrical: except internal combustion Generator sets: gasoline, diesel, and dual fuel Generators and sets, electric: except internal combustion engine, Generators for gas-electric and oil-electric vehicles Generators for storage battery chargers, except internal combustion Inverters, rotating: electrical Motor generator sets, except automotive and turbo generators Motor housings Motors, electric: except engine starting motors and gear motors Power generators Railway motors and control equipment, electric Resolvers Rotary converters (electrical equipment) Rotor retainers and housings Rotors for motors Servomotors Sliprings for motors and generators Starting equipment, for streetcars Stators for motors Storage battery chargers, engine generator type Synchronous condensers and timing motors, electric Synchros Torque motors, electric</t>
  </si>
  <si>
    <t>Carbon And Graphite Products</t>
  </si>
  <si>
    <t>Carbon and Graphite Products</t>
  </si>
  <si>
    <t>Establishments primarily engaged in manufacturing carbon, graphite, and metal-graphite brushes and brush stock; carbon or graphite electrodes for thermal and electrolytic uses; carbon and graphite fibers; and other carbon, graphite, and metal-graphite products. Brush blocks, carbon or molded graphite Brushes and brush stock contacts: carbon and graphite-electric Carbon specialties for electrical use Carbons, electric Electrodes for thermal and electrolytic uses, carbon and graphite Fibers, carbon and graphite Lighting carbons</t>
  </si>
  <si>
    <t>Relays And Industrial Controls</t>
  </si>
  <si>
    <t>Relays and Industrial Controls</t>
  </si>
  <si>
    <t>Establishments primarily engaged in manufacturing relays; motor starters and controllers; and other industrial controls and control accessories. Establishments primarily engaged in manufacturing automatic temperature controls are classified in Industry 3822, and those manufacturing industrial process control instruments are classified in Industry 3823. Armature relays Control circuit devices: magnet and solid-state Control circuit relays, industrial Controls and control accessories, industrial Controls for adjustable speed drives Crane and hoist controls, including metal mill Electromagnetic brakes and clutches Industrial controls: push button, selector switches, and pilot Marine and navy auxiliary controls Motor control accessories, including overload relays Motor control centers Motor controls, electric Motor starters, contactors, and controllers, industrial Numerical controls Relays Rheostats, industrial control Solenoid switches, industrial Timing devices, mechanical and solid-state, except clockwork Truck controls, industrial battery Vacuum relays</t>
  </si>
  <si>
    <t>Electrical Industrial Apparatus, Not Elsewhere Cla</t>
  </si>
  <si>
    <t>Electrical Industrial Apparatus, Not Elsewhere Classified</t>
  </si>
  <si>
    <t>Establishments primarily engaged in manufacturing industrial and commercial electric apparatus and equipment, not elsewhere classified, such as fixed and variable capacitors and rectifiers for industrial applications. Establishments primarily engaged in manufacturing electronic capacitors and rectifiers are classified in Industry Group 367. Battery chargers, rectifying or nonrotating Capacitors, a.c.: for motors and fluorescent lamp ballasts Capacitors, except electronic: fixed and variable Condensers for motors and generators Condensers, except electronic: fixed and variable Current collector wheels for trolley rigging Electrochemical generators (fuel cells) Inverters, nonrotating: electrical Mercury arc rectifiers (electrical apparatus) Power conversion units, a.c. to d.c.: static-electric Rectifiers (electrical apparatus) Series capacitors, except electronic Thermoelectric generators</t>
  </si>
  <si>
    <t>Electrical Machinery, Equipment, And Supplies</t>
  </si>
  <si>
    <t>Transportation Equipment</t>
  </si>
  <si>
    <t>Motor Vehicles And Motor Vehicle Equipment</t>
  </si>
  <si>
    <t>Aircraft And Parts</t>
  </si>
  <si>
    <t>Ship And Boat Building And Repairing</t>
  </si>
  <si>
    <t>Household Laundry Equipment</t>
  </si>
  <si>
    <t>Establishments primarily engaged in manufacturing laundry equipment, such as washing machines, dryers, and ironers, for household use, including coin-operated. Establishments primarily engaged in manufacturing commercial laundry equipment are classified in Industry 3582, and those manufacturing portable electric irons are classified in Industry 3634. Drycleaning and laundry machines, household: including Dryers, laundry: household, including coin-operated Ironers and mangles, household, except portable irons Laundry machinery, household, including coin-operated Washing machines, household: including coin-operated Wringers, domestic laundry</t>
  </si>
  <si>
    <t>Electric Housewares And Fans</t>
  </si>
  <si>
    <t>Electric Housewares and Fans</t>
  </si>
  <si>
    <t>Establishments primarily engaged in manufacturing electric housewares for heating, cooking, and other purposes; and electric household fans, except attic fans. Important products of this industry include household-type ventilation and exhaust fans; portable household cooking appliances, except convection and microwave ovens; electric space heaters; electrically heated bedcoverings, electric scissors; and portable humidifiers and dehumidifiers. Establishments primarily engaged in manufacturing attic fans and industrial and commercial exhaust and ventilation fans are classified in Industry 3564; and those manufacturing room air-conditioners and humidifying and dehumidifying equipment, except portable, are classified in Industry 3585. Air purifiers, portable Bedcoverings, electric Blankets, electric Blenders, electric Blowers, portable Bottle warmers, household: electric Broilers, electric Can openers, electric Casseroles, electric Chafing dishes, electric Cigar lighters, electric Cigarette lighters, electric Coffee makers, household: electric Cooking appliances, household: electric, except convection and Crock pots, electric Curling irons, electric Deep fat fryers, household: electric Dehumidifiers, electric: portable Desk fans, electric Driers: hand, face, and hair-electric Dry shavers (electric razors) Egg cookers, electric Fans, household: electric, except attic fans Floor fans, electric Food mixers, household: electric Fryers, household: electric Griddles and grills, household: electric Hair curlers, electric Hair driers, electric: except equipment designed for beauty parloruse Hassock fans, electric Heaters, immersion: household-electric Heaters, space: electric Heaters, tape Heating pads, electric Heating units for electric appliances Heating units, baseboard or wall: electric (radiant heating element) Hotplates, electric Humidifiers, electric: portable Ice crushers, electric Irons, domestic: electric Juice extractors, electric Knives, electric Massage machines, electric: except designed for beauty and Ovens, household: portable: except microwave and convection ovens Percolators, electric Popcorn poppers for home use: electric Propeller fans, window-type (household) Radiators, electric Razors, electric Roasters, electric Sandwich toasters and grills, household: electric Sauna heaters, electric Scissors, electric Shoe polishers, electric Tea kettles, electric Toasters, household: electric Toothbrushes, electric Trays, warming: electric Trouser pressers, electric Unit heaters, household: electric Urns, electric: household Vaporizers, electric: household Ventilating fans, electric: household-kitchen Waffle irons, electric Wall heaters, household: electric Water pulsating devices, electric Whippers, household: electric</t>
  </si>
  <si>
    <t>Household Vacuum Cleaners</t>
  </si>
  <si>
    <t>Establishments primarily engaged in manufacturing vacuum cleaners for household use. Establishments primarily engaged in manufacturing vacuum cleaners for industrial use are classified in Industry 3589. Establishments primarily engaged in installation of central vacuum cleaner systems are classified in Construction, Industry 1796. Vacuum cleaners and sweepers, electric: household</t>
  </si>
  <si>
    <t>Household Appliances, Not Elsewhere Classified</t>
  </si>
  <si>
    <t>Establishments primarily engaged in manufacturing household appliances, not elsewhere classified, such as water heaters, dishwashers, food waste disposal units, and household sewing machines. Buttonhole and eyelet machines and attachments, household Dishwashing machines, household Floor waxers and polishers, household: electric Garbage disposal units, household Sewing machines and attachments, household Trash compactors, household Water heaters, household: including nonelectric</t>
  </si>
  <si>
    <t>Electric Lamp Bulbs And Tubes</t>
  </si>
  <si>
    <t>Electric Lamp Bulbs and Tubes</t>
  </si>
  <si>
    <t>Establishments primarily engaged in manufacturing electric bulbs, tubes, and related light sources. Important products of this industry include incandescent filament lamps, vapor and fluorescent lamps, photoflash and photoflood lamps, and electrotherapeutic lamp units for ultraviolet and infrared radiation. Establishments primarily engaged in manufacturing glass blanks for bulbs are classified in Industry 3229. Electrodes, cold cathode fluorescent lamp Electrotherapeutic lamp units for ultraviolet and infrared radiation Filaments for electric lamps Flashlight bulbs, photographic Glow lamp bulbs Infrared lamp bulbs Lamp (bulb) parts, electric Lamp bulbs and tubes, electric: incandescent filament, fluorescent, Lamp bulb and tubes, health: infrared and ultraviolet radiation Lamps, sealed beam Lead-in wires, electric lamp: made from purchased wire Light bulbs, electric: complete Photoflash and photoflood lamp bulb and tubes Strobotrons Ultraviolet lamps</t>
  </si>
  <si>
    <t>Current-Carrying Wiring Devices</t>
  </si>
  <si>
    <t>Establishments primarily engaged in manufacturing current-carrying wiring devices. Bus bars (electrical conductors) Caps and plugs, attachment: electric Connectors and terminals for electrical devices Contacts, electrical: except carbon and graphite Convenience outlets, electric Cord connectors, electric Current taps, attachment plug and screw shell types Cutouts, switch and fuse Dial light sockets, radio Fluorescent starters Fuse cutouts Ground clamps (electric wiring devices) Lamp sockets and receptacles (electric wiring devices) Lightning arrestors and coils Lightning protection equipment Plugs, electric Rail bonds, electric: for propulsion and signal circuits Snap switches, (electric wiring devices) Sockets, electric Solderless connectors (electric wiring devices) Starting switches, fluorescent lamp Switch cutouts Switches for electric wiring: e.g., snap, tumbler, pressure push-button Trolley line material, overhead</t>
  </si>
  <si>
    <t>Sporting &amp; Amusement Goods</t>
  </si>
  <si>
    <t>Toys &amp; Hobby Goods Supply</t>
  </si>
  <si>
    <t>Administration Of General Economic Programs</t>
  </si>
  <si>
    <t>Noncurrent-Carrying Wiring Devices</t>
  </si>
  <si>
    <t>Establishments primarily engaged in manufacturing noncurrent-carrying wiring devices. Important products of this industry include conduits and fittings; electrical insulators, except porcelain and other ceramic insulators and glass insulators; outlet, switch, and fuse boxes; and pole line hardware. Establishments primarily engaged in manufacturing ceramic insulating are classified in Industry 3264, and those manufacturing glass insulators are classified in Industry 3229. Boxes, electric wiring: junction, outlet, switch, and fuse Conduits and fittings, electrical Face plates (wiring devices) Insulators, electrical: except glass and ceramic Pole line hardware Raceways Snubbers for CATV systems</t>
  </si>
  <si>
    <t>Residential Electric Lighting Fixtures</t>
  </si>
  <si>
    <t>Establishments primarily engaged in manufacturing residential electric lighting fixtures and equipment, fixed or portable. Establishments primarily engaged in producing glassware for lighting fixtures are classified in Major Group 32; those manufacturing electric light bulbs, tubes, and related light sources are classified in Industry 3641; those manufacturing lamp shades, except glass and metal, are classified in Industry 3999; and those manufacturing nonelectric fixtures and portable electric flashlights, lanterns, and similar lamps are classified in Industry 3648. Boudoir lamps Chandeliers, residential Desk lamps, residential Floor lamps Fluorescent lighting fixtures, residential Lamp shades, metal Lamps (lighting fixtures), residential: electric Light shades, metal Lighting fixtures, residential, electric: e.g., garden, patio, walkway, Lights, yard: electric Table lamps Wall lamps</t>
  </si>
  <si>
    <t>Commercial, Industrial, And Institutional Electric</t>
  </si>
  <si>
    <t>Commercial, Industrial, and Institutional Electric Lighting Fixtures</t>
  </si>
  <si>
    <t>Establishments primarily engaged in manufacturing commercial, industrial, and institutional electric lighting fixtures. Establishments primarily engaged in producing glassware for lighting fixtures are classified in Major Group 32; those manufacturing residential lighting fixtures are classified in Industry 3645; and those manufacturing vehicular lighting fixtures are classified in Industry 3647. Chandeliers, commercial Commercial lighting fixtures Desk lamps, commercial Fluorescent lighting fixtures, commercial Lighting fixtures, commercial Luminous panel ceilings</t>
  </si>
  <si>
    <t>Vehicular Lighting Equipment</t>
  </si>
  <si>
    <t>Establishments primarily engaged in manufacturing vehicular lighting equipment. Establishments primarily engaged in manufacturing sealed-beam lamps are classified in Industry 3641. Aircraft lighting fixtures Automotive lighting fixtures Bicycle lamps Boat and ship lighting fixtures Clearance lamps and reflectors, motor vehicle Dome lights, motor vehicle Flasher lights, automobile Fog lights, motor vehicle Headlights (fixtures), vehicular Lamps, marker and clearance: motor vehicle Lighting fixtures, vehicular Locomotive and railroad car lights Marker lamps, motor vehicle Motorcycle lamps Parking lights, automotive Reflectors, clearance: vehicular Spotlights, motor vehicle Tail lights, motor vehicle</t>
  </si>
  <si>
    <t>Lighting Equipment, Not Elsewhere Classified</t>
  </si>
  <si>
    <t>Establishments primarily engaged in manufacturing lighting fixtures and equipment, electric and nonelectric, not elsewhere classified, including flashlights and similar portable lamps, searchlights, ultraviolet lamp fixtures, and infrared lamp fixtures. Establishments primarily engaged in manufacturing electric light bulbs, tubes, and related light sources are classified in Industry 3641; those producing glassware for lighting fixtures are classified in Major Group 32; and those manufacturing traffic signals are classified in Industry 3669. Arc lamps, except electrotherapeutic Area and sports luminaries Decorative area lighting fixtures, except residential Flashlights Floodlights Fountain lighting fixtures Gas lighting fixtures Lamp fixtures, infrared Lanterns: electric, gas, carbide, kerosene, and gasoline Lighting fixtures, airport: runway, approach, taxi, and ramp Lighting fixtures, residential, except electric Miners'lamps Reflectors for lighting equipment: metal Searchlights Spotlights, except vehicular Stage lighting equipment Street lighting fixtures, except traffic signals Swimming pool lighting fixtures Ultraviolet lamp fixtures Underwater lighting fixtures</t>
  </si>
  <si>
    <t>Household Audio And Video Equipment, And Audio Rec</t>
  </si>
  <si>
    <t>Phonograph Records And Prerecorded Audio Tapes And</t>
  </si>
  <si>
    <t>Phonograph Records and Prerecorded Audio Tapes and Disks</t>
  </si>
  <si>
    <t>Establishments primarily engaged in manufacturing phonograph records and prerecorded audio tapes and disks. Establishments primarily engaged in the design, development, and production of prepackaged computer software are classified in Services, Industry Group 737; and those reproducing prerecorded video tape cassettes and disks are classified in Services, Major Group 78. Compact disc, prerecorded: except video Discs, laser: audio prerecorded Magnetic tape, audio: prerecorded Phonograph record blanks Phonograph records (including preparation of the master) Prerecorded audio magnetic tape</t>
  </si>
  <si>
    <t>Phonograph Records And Prerecorded Audio Tapes</t>
  </si>
  <si>
    <t>Communications Equipment</t>
  </si>
  <si>
    <t>Telephone And Telegraph Apparatus</t>
  </si>
  <si>
    <t>Telephone and Telegraph Apparatus</t>
  </si>
  <si>
    <t>Establishments primarily engaged in manufacturing wire telephone and telegraph equipment. Included are establishments manufacturing modems and other telephone and telegraph communications interface equipment. Establishments primarily engaged in manufacturing cellular radio telephones are classified in Industry 3663. Auto-transformers for telephone switchboards Carrier equipment, telephone and telegraph Communications headgear, telephone Data sets, telephone and telegraph Facsimile equipment Headsets, telephone Message concentrators Modems Multiplex equipment, telephone and telegraph Switchboards, telephone and telegraph Switching equipment, telephone Telegraph office switching equipment Telephone answering machines Telephone central office equipment, dial and manual Telephone dialing devices, automatic Telephone sets, except cellular radio telephone Telephone station equipment and parts, wire Telephones, sound powered (no battery) Telephones underwater Toll switching equipment, telephone</t>
  </si>
  <si>
    <t>Radio &amp; Tv Communication Equip</t>
  </si>
  <si>
    <t>Household Audio And Video Equipment</t>
  </si>
  <si>
    <t>Household Audio and Video Equipment</t>
  </si>
  <si>
    <t>Establishments primarily engaged in manufacturing electronic audio and video equipment for home entertainment (including automotive), such as television sets, radio broadcast receivers, tape players, phonographs, and video recorders and players. This industry also includes establishments primarily engaged in manufacturing public address systems and music distribution apparatus. Establishments primarily engaged in manufacturing phonograph records and prerecorded audio tapes are classified in Industry 3652; those manufacturing telephone answering machines are classified in Industry 3661; those manufacturing motion picture reproduction equipment are classified in Industry 3861; and those manufacturing phonograph needles and cartridges are classified in Industry 3679. Establishments primarily engaged in manufacturing separate cabinets for home electronic equipment are classified in Major Group 25. Amplifiers: radio, public address, or musical instrument Audio recorders and players: automotive and household Clock radio and telephone combinations Clock radios Coin-operated phonographs Disc players, compact Electronic kits for home assembly: radio and television receiving sets, Home tape recorders: cassette, cartridge, and reel Juke boxes Loudspeakers, electrodynamic and magnetic Microphones Music distribution apparatus, except records or tape Musical instrument amplifiers Phonograph and radio combinations Phonograph turntables Phonographs, including coin-operated Pickup heads, phonograph Pillows, stereo Public address systems Radio and phonograph combinations Radio receiving sets Recording machines, music and speech: except dictation and telephone Speaker systems Tape players, household Tape recorders, household Television receiving sets Turntables, for phonographs Video camera-audio recorders, household Video cassette recorders/players Video triggers (remote control television devices)</t>
  </si>
  <si>
    <t>Radio And Television Broadcasting And Communicatio</t>
  </si>
  <si>
    <t>Radio and Television Broadcasting and Communications Equipment</t>
  </si>
  <si>
    <t>Establishments primarily engaged in manufacturing radio and television broadcasting and communications equipment. Important products of this industry are closed-circuit and cable television equipment; studio equipment; light communications equipment; transmitters, transceivers and receivers (except household and automotive); cellular radio telephones; communication antennas; receivers; RF power amplifiers; and fixed and mobile radio systems. Establishments primarily engaged in manufacturing household audio and video equipment are classified in Industry 3651; those manufacturing intercommunications equipment are classified in Industry 3669; and those manufacturing consumer radio and television receiving antennas are classified in Industry 3679. Airborne radio communications equipment Amplifiers: RF power and IF Antennas, transmitting and communications Broadcast equipment (including studio), radio and television Cable television equipment Cameras, television Carrier equipment, radio communications Cellular radio telephones Citizens'band (CB) radios Closed circuit television equipment Digital encoders Encryption devices Light communications equipment Marine radio communications equipment Microwave communications equipment Mobile communications equipment Multiplex equipment, radio Pagers (one-way) Phototransmission equipment Radio and television switching equipment Radio receiver networks Radio transmitting and communications antennas and ground Receivers, radio communications Satellites, communications Space satellite communications equipment Studio equipment, radio and television broadcasting Telemetering equipment, electronic Television monitors Television transmitting antennas and ground equipment Transceivers Transmitter-receivers, radio Transmitting apparatus, radio and television</t>
  </si>
  <si>
    <t>Communications Equipment, Not Elsewhere Classified</t>
  </si>
  <si>
    <t>Establishments primarily engaged in manufacturing communications and related equipment, not elsewhere classified. Important products of this industry are intercommunication equipment, traffic signaling equipment, and fire and burglar alarm apparatus. Burglar alarm apparatus, electric Fire alarm apparatus, electric Fire detection systems, electric Highway signals, electric Intercommunications equipment, electronic Marine horns, electric Pedestrian traffic control equipment Railroad signaling devices, electric Signaling apparatus, electric Signals: railway, highway, and traffic-electric Sirens, electric: vehicle, marine, industrial, and air raid Smoke detectors Traffic signals, electric</t>
  </si>
  <si>
    <t>Electron Tubes</t>
  </si>
  <si>
    <t>Establishments primarily engaged in manufacturing electron tubes and tube parts. Establishments primarily engaged in manufacturing X-ray tubes and parts are classified in Industry 3844. Cathode ray tubes Electron beam (beta ray) generator tubes Electron tube parts, except glass blanks: bases, getters, and guns Electron tubes Gas and vapor tubes Geiger Mueller tubes Klystron tubes Light sensing and emitting tubes Magnetron tubes Photomultiplier tubes Picture tube reprocessing Planar triode tubes Receiving type electron tubes Television tubes Transmitting electron tubes Traveling wave tubes Tubes for operating above the X-ray spectrum (with shorter Vacuum tubes</t>
  </si>
  <si>
    <t>Electronic Resistors</t>
  </si>
  <si>
    <t>Establishments primarily engaged in manufacturing electronic resistors. Establishments primarily engaged in manufacturing resistors for telephone and telegraph apparatus are classified in Industry 3661. Resistor networks Resistors, electronic Thermistors, except temperature sensors Varistors</t>
  </si>
  <si>
    <t>Electronic Coils, Transformers, And Other Inductor</t>
  </si>
  <si>
    <t>Electronic Coils, Transformers, and Other Inductors</t>
  </si>
  <si>
    <t>Establishments primarily engaged in manufacturing electronic coils, transformers, and inductors. Establishments primarily engaged in manufacturing electrical transformers are classified in Industry 3612; those manufacturing transformers and inductors for telephone and telegraph apparatus are classified in Industry 3661, and those manufacturing semiconductors and related devices are classified in Industry 3674. Baluns Coil windings, electronic Coils, chokes and other inductors, electronic Constant impedance transformers Coupling transformers Flyback transformers Transformers, electronic types Transformers: power supply electronic type</t>
  </si>
  <si>
    <t>Financing Institutions</t>
  </si>
  <si>
    <t>Federal Savings &amp; Loan Associations</t>
  </si>
  <si>
    <t>Local Passenger Transportation, Not Elsewhere Clas</t>
  </si>
  <si>
    <t>Rail &amp; Transit</t>
  </si>
  <si>
    <t>Transportation: Rail &amp; Transit</t>
  </si>
  <si>
    <t>Local Passenger Transportation, Not Elsewhere Classified</t>
  </si>
  <si>
    <t>Establishments primarily engaged in furnishing miscellaneous passenger transportation, where such operations are principally within a municipality, contiguous municipalities, or a municipality and its suburban areas. Establishments primarily engaged in renting passenger automobiles without drivers are classified in Services, Industry Group 751. Establishments primarily operating ski lifts, tows, and other recreational lifts are classified in Services, Industry 7999. Aerial tramways, except amusement and scenic Ambulance service, road Automobile rental with drivers Cable cars, aerial: except amusement and scenic Cog railways, except amusement and scenic Hearse rental with drivers Limousine rental with drivers Sight-seeing buses Vanpool operation</t>
  </si>
  <si>
    <t>Taxicabs</t>
  </si>
  <si>
    <t>Establishments primarily engaged in furnishing passenger transportation by automobiles not operated on regular schedules or between fixed terminals. Taxicab fleet owners and organizations are included, regardless of whether drivers are hired or rent their cabs or are otherwise compensated. Establishments primarily engaged in furnishing passenger transportation by automobile or bus, to, from, or between airports or rail terminals, over regular routes, are classified in Industry 4111. Taxicab associations and similar organizations which do not operate taxicabs, but supply maintenance and repair services to their members, are classified in Industry 4173. Taxicab operation</t>
  </si>
  <si>
    <t>Intercity And Rural Bus Transportation</t>
  </si>
  <si>
    <t>Intercity and Rural Bus Transportation</t>
  </si>
  <si>
    <t>Establishments primarily engaged in furnishing bus transportation, over regular routes and on regular schedules, the operations of which are principally outside a single municipality, outside one group of contiguous municipalities, and outside a single municipality and its suburban areas Charter bug transportation services are classified in Industry Group 414. Intercity bus lines Interstate bus lines Interurban bus lines</t>
  </si>
  <si>
    <t>Bus Charter Service</t>
  </si>
  <si>
    <t>Local Bus Charter Service</t>
  </si>
  <si>
    <t>Establishments primarily engaged in furnishing local bus charter service where such operations are principally within a single municipality, contiguous municipalities, or a municipality and its suburban areas. Bus charter service, local</t>
  </si>
  <si>
    <t>Bus Charter Service, Except Local</t>
  </si>
  <si>
    <t>Establishments primarily engaged in furnishing bus charter service, except local, where such operations are principally outside a single municipality, outside one group of contiguous municipalities, and outside a single municipality and its suburban areas. Bus charter service, except local</t>
  </si>
  <si>
    <t>School Buses</t>
  </si>
  <si>
    <t>Establishments primarily engaged in operating buses to transport pupils to and from school. School bus establishments operated by educational institutions should be treated as auxiliaries. School buses</t>
  </si>
  <si>
    <t>Terminal And Service Facilities For Motor Vehicle</t>
  </si>
  <si>
    <t>Bus Service Facilities</t>
  </si>
  <si>
    <t>Terminal and Service Facilities for Motor Vehicle Passenger Transportation</t>
  </si>
  <si>
    <t>Establishments primarily engaged in the operation of motor vehicle passenger terminals and of maintenance and service facilities, not operated by companies that also furnish motor vehicle passenger transportation. Establishments that are owned by motor vehicle passenger transportation companies and are primarily engaged in operating terminals for use of such vehicles are classified in the same industry as the establishments providing the motor vehicle transportation. Separate maintenance and service facilities operated by companies furnishing motor vehicle passenger transportation should be treated as auxiliaries. Establishments which provide motor vehicle maintenance or service for the general public are classified in Services, Industry Group 753. Bus terminal operation Maintenance facilities for motor vehicle passenger transportation</t>
  </si>
  <si>
    <t>Motor Freight Tran/Warehousing</t>
  </si>
  <si>
    <t>Trucking (Local)</t>
  </si>
  <si>
    <t>Transportation: Trucking (Local)</t>
  </si>
  <si>
    <t>Trucking And Courier Services, Except Air</t>
  </si>
  <si>
    <t>Trucking (Not Local)</t>
  </si>
  <si>
    <t>Transportation: Trucking (Not Local)</t>
  </si>
  <si>
    <t>Local Trucking Without Storage</t>
  </si>
  <si>
    <t>Establishments primarily engaged in furnishing trucking or transfer services without storage for freight generally weighing more than 100 pounds, in a single municipality, contiguous municipalities, or a municipality and its suburban areas. Establishments primarily engaged in furnishing local courier services for letters, parcels, and packages generally weighing less than 100 pounds are classified in Industry 4215; those engaged in collecting and disposing of refuse by processing or destruction of materials are classified in Industry 4953; those engaged in removing overburden from mines or quarries are classified in Division B, Mining; and construction contractors hauling dirt and rock as a part of their construction activity are classified in Division C, Construction. Baggage transfer Carting, by truck or horse drawn wagon Debris removal, local carting only Draying, local: without storage Farm to market hauling Furniture moving, local: without storage Garbage, local collecting and transporting: without disposal Hauling live animals, local Hauling, by dump truck Local trucking, without storage Log trucking Mail carriers, bulk, contract: local Refuse, local collecting and transporting: without disposal Rental of trucks with drivers Safe moving, local Star routes, local Truck rental for local use, with drivers Trucking timber</t>
  </si>
  <si>
    <t>Trucking, Except Local</t>
  </si>
  <si>
    <t>Establishments primarily engaged in furnishing "over-the-road" trucking services or trucking services and storage services, including household goods either as common carriers or under special or individual contracts or agreements, for freight generally weighing more than 100 pounds. Such operations are principally outside a single municipality, outside one group of contiguous municipalities, or outside a single municipality and its suburban areas. Establishments primarily engaged in furnishing air courier services for individually addressed letters, parcels, and packages generally weighing less than 100 pounds are classified in Industry 4513 and other courier services for individually addressed letters, parcels, and packages generally weighing less than 100 pounds are classified in Industry 4215. Long-distance trucking Over-the-road trucking Trucking rental with drivers, except for local use Trucking, except local</t>
  </si>
  <si>
    <t>Local Trucking With Storage</t>
  </si>
  <si>
    <t>Establishments primarily engaged in furnishing both trucking and storage services, including household goods, within a single municipality, contiguous municipalities, or a municipality and its suburban areas. Establishments primarily engaged in furnishing warehousing and storage of household goods when not combined with trucking are classified in Industry 4226. Establishments primarily engaged in furnishing local courier services for letters, parcels, and packages weighing less than 100 pounds are classified in Industry 4215. Furniture moving, local: combined with storage Household goods moving, local: combined with storage Trucking, local: combined with storage</t>
  </si>
  <si>
    <t>Courier Services, Except By Air</t>
  </si>
  <si>
    <t>Courier Services, Except by Air</t>
  </si>
  <si>
    <t>Establishments primarily engaged in the delivery of individually addressed letters, parcels, and packages (generally under 100 pounds), except by means of air transportation or by the United States Postal Service. Delivery is usually made by street or highway within a local area or between cities. Establishments primarily engaged in furnishing air delivery of individually addressed letters, parcels, and packages, except by the United States Postal Service, are classified in Industry 4513, and establishments of the United States Postal Service are classified in Industry 4311. Establishments primarily engaged in the delivery of advertising and other unaddressed letters, parcels, and packages are classified in Industry 7319. Establishments primarily engaged in undertaking the transportation of goods from shippers to receivers for a charge covering the entire transportation, but making use of other transportation establishments to effect the entire delivery, are classified in Industry 4731. Establishments primarily engaged in furnishing armored car services are classified in Services, Industry 7381. Courier services, except by air Letter delivery, private: except air Mail delivery, private: except air Package delivery, private: except air Parcel delivery, private: except air</t>
  </si>
  <si>
    <t>Public Warehousing And Storage</t>
  </si>
  <si>
    <t>Farm Product Warehousing And Storage</t>
  </si>
  <si>
    <t>Farm Product Warehousing and Storage</t>
  </si>
  <si>
    <t>Establishments primarily engaged in the warehousing and storage of farm products. Establishments primarily engaged in refrigerated warehousing are classified in Industry 4222. Bean elevators, except sales Cotton compresses and warehouses Farm product warehousing and storage, other than cold storage Grain elevators, storage only Potato cellars Tobacco warehousing and storage Wool and mohair warehousing</t>
  </si>
  <si>
    <t>Refrigerated Warehousing And Storage</t>
  </si>
  <si>
    <t>Refrigerated Warehousing and Storage</t>
  </si>
  <si>
    <t>Establishments primarily engaged in the warehousing and storage of perishable goods under refrigeration. The establishments may also rent locker space for the storage of food products for individual households and provide incidental services for processing, preparing, or packaging such food for storage. Establishments primarily selling frozen foods for home freezers (freezer and locker meat provisioners) are classified in Retail Trade, Industry 5421. Cheese warehouses Cold storage locker rental Food lockers, rental Frozen food locker rental Storage, frozen or refrigerated goods Warehousing, cold storage or refrigerated</t>
  </si>
  <si>
    <t>Warehousing. Household Goods</t>
  </si>
  <si>
    <t>General Warehousing And Storage</t>
  </si>
  <si>
    <t>General Warehousing and Storage</t>
  </si>
  <si>
    <t>Establishments primarily engaged in the warehousing and storage of a general line of goods. The warehousing of goods at foreign trade zones is classified in Industry 4226. Field warehousing is classified in Services, Industry 7389. General warehousing and storage Miniwarehouse warehousing Warehousing, self-storage</t>
  </si>
  <si>
    <t>Special Warehousing And Storage, Not Elsewhere Cla</t>
  </si>
  <si>
    <t>Special Warehousing and Storage, Not Elsewhere Classified</t>
  </si>
  <si>
    <t>Establishments primarily engaged in the warehousing and storage of special products, not elsewhere classified, such as household goods, automobiles (dead storage only), furs (for the trade), textiles, whiskey, and goods at foreign trade zones. Warehouses primarily engaged in blending wines are classified in Wholesale Trade, Industry 5182. Automobile dead storage Fur storage for the trade Furniture storage, without local trucking Household goods warehousing and storage, without local trucking Lumber terminals, storage for hire Oil and gasoline storage caverns for hire Storage of goods at foreign trade zones Storage, special: except farm products and cold storage Textile warehousing Warehousing of goods at foreign trade zones Warehousing, special except farm products and cold storage Whiskey warehousing Petroleum and chemical bulk stations and terminals for hire</t>
  </si>
  <si>
    <t>Terminal And Joint Terminal Maintenance Facilities</t>
  </si>
  <si>
    <t>United States Postal Service</t>
  </si>
  <si>
    <t>This industry includes all establishments of the U.S. Postal Service. United States Postal Service</t>
  </si>
  <si>
    <t>Water Transportation</t>
  </si>
  <si>
    <t>Terminal and Joint Terminal Maintenance Facilities for Motor Freight Transportation</t>
  </si>
  <si>
    <t>Establishments primarily engaged in the operation of terminal facilities used by highway-type property carrying vehicles. Also included are terminals which provide maintenance and service for motor vehicles. Terminals operated by motor freight transportation companies for their own use are classified in Industry Group 421. Separate maintenance and service facilities operated by motor freight transportation companies are classified as auxiliary. Establishments primarily engaged in the repair of trucks are classified in Services, Industry Group 753. Freight trucking terminals, with or without maintenance facilities</t>
  </si>
  <si>
    <t>Deep Sea Foreign Transportation Of Freight</t>
  </si>
  <si>
    <t>Deep Sea Foreign Transportation of Freight</t>
  </si>
  <si>
    <t>Establishments primarily engaged in operating vessels for the transportation of freight on the deep seas between the United States and foreign ports. Establishments operating vessels for the transportation of freight which travel to foreign ports and also to noncontiguous territories are classified in this industry. Deep sea foreign transportation of freight</t>
  </si>
  <si>
    <t>Deep Sea Domestic Transportation of Freight</t>
  </si>
  <si>
    <t>Establishments primarily engaged in operating vessels for the transportation of freight on the deep seas between ports of the United States, the Panama Canal Zone, Puerto Rico, and United States island possessions or protectorates. Also included are operations limited to the coasts of Alaska, Hawaii, or Puerto Rico. Establishments performing transportation of freight on the intracoastal waterways paralleling the Atlantic and Gulf coasts are classified in Industry 4449. Coastwise transportation of freight Domestic freight transportation, deep sea Intercoastal transportation of freight Water transportation of freight to noncontiguous territories</t>
  </si>
  <si>
    <t>Freight Transportation on the Great Lakes-St. Lawrence Seaway</t>
  </si>
  <si>
    <t>Establishments primarily engaged in the transportation of freight on the Great Lakes and the St. Lawrence Seaway, either between United States ports or between United States and Canadian ports. Great Lakes and St. Lawrence Seaway freight transportation</t>
  </si>
  <si>
    <t>Water Transportation of Freight, Not Elsewhere Classified</t>
  </si>
  <si>
    <t>Establishments primarily engaged in the transportation of freight on all inland waterways, including the intracoastal waterways on the Atlantic and Gulf Coasts. Transportation of freight on the Great Lakes and the St. Lawrence Seaway is classified in Industry 4432. Establishments primarily engaged in providing lighterage and towing or tugboat services are classified in Industry Group 449. Canal barge operations Canal freight transportation Intracoastal freight transportation Lake freight transportation, except on the Great Lakes Log rafting and towing River freight transportation, except on the St. Lawrence Seaway Transportation of freight on bays and sounds of the oceans</t>
  </si>
  <si>
    <t>Vocational Schools, Not Elsewhere Classified</t>
  </si>
  <si>
    <t>Establishments primarily engaged in offering specialized vocational courses, not elsewhere classified. Also included in this industry are establishments primarily engaged in furnishing educational courses by mail. Offices maintained by such schools for the sale of correspondence courses are included. Beauty schools are classified in Industry 7231, and barber schools are classified in Industry 7241. Establishments primarily engaged in offering flying instruction are classified in Industry 8299. Schools offering academic degrees are classified in Industry Groups 821 and 822. Aviation schools, excluding flying instruction Banking schools (training in banking) Commercial art schools Construction equipment operation schools Correspondence schools, including branch offices and solicitors Nursing schools, practical Real estate schools Restaurant operation schools Trade schools Truck driving schools Vocational apprenticeship training Vocational schools: except high schools, data processing, or business</t>
  </si>
  <si>
    <t>Schools And Educational Services, Not Elsewhere Cl</t>
  </si>
  <si>
    <t>Schools and Educational Services, Not Elsewhere Classified</t>
  </si>
  <si>
    <t>Establishments primarily engaged in offering educational courses and services, not elsewhere classified. Included in this industry are music schools, drama schools, language schools, short-term examination preparatory schools, student exchange programs, curriculum development, and vocational counseling, except rehabilitation counseling. Establishments primarily engaged in operating dance schools are classified in Industry 7911, and those providing rehabilitation counseling are classified in Industry 8331. Art schools, except commercial Automobile driving instruction Baton instruction Bible schools, not operated by churches Ceramics schools Charm schools Civil service schools Continuing education programs Cooking schools Curriculum development, educational Diction schools Drama schools Finishing schools, charm and modeling Flying instruction Hypnosis schools Language schools Modeling schools, clothes Music schools Personal development schools Public speaking schools Reading schools Speed reading courses Student exchange programs Survival schools Tutoring Vocational counseling, except rehabilitation counseling</t>
  </si>
  <si>
    <t>Social Services</t>
  </si>
  <si>
    <t>Individual And Family Social Services</t>
  </si>
  <si>
    <t>Individuals &amp; Family Services</t>
  </si>
  <si>
    <t>Individual and Family Social Services</t>
  </si>
  <si>
    <t>Establishments primarily engaged in providing one or more of a wide variety of individual and family social, counseling, welfare, or referral services, including refugee, disaster, and temporary relief services. This industry includes offices of specialists providing counseling, referral, and other social services. Government offices directly concerned with the delivery of social services to individuals and families, such as issuing of welfare aid, rent supplements, food stamps, and eligibility casework, are included here, but central office administration of these programs is classified in Public Administration, Industry 9441. Social Security offices are also classified in Public Administration, Industry 9441. Establishments primarily engaged in providing vocational rehabilitation or counseling are classified in Industry 8331; and fraternal, civic, and social associations are classified in Industry 8641. Activity centers, elderly or handicapped Adoption services Adult day care centers Aid to families with dependent children(AFDC) Alcoholism counseling, nonresidential:except medical treatment Centers for senior citizens Child guidance agencies Community centers Counseling centers Crisis centers Crisis intervention centers Day care centers, adult and handicapped Disaster services Emergency shelters Family counseling services Family location services Family service agencies Helping hand services Homemaker's service, primarily nonmedical Hotlines Marriage counseling services Meal delivery programs Multiservice centers, neighborhood Neighborhood centers Offender rehabilitation agencies Offender self-help agencies Old age assistance Outreach programs Parole offices Probation offices Public welfare centers, offices of Referral services for personal and social problems Refugee services Relief services, temporary Self-help organizations for alcoholics and gamblers Senior citizens associations Service leagues Settlement houses Social service centers Telephone counseling service Traveler's aid centers Youth centers Youth self-help organizations</t>
  </si>
  <si>
    <t>Child Day Care Services</t>
  </si>
  <si>
    <t>Establishments primarily engaged in the care of infants or children, or in providing prekindergarten education, where medical care or delinquency correction is not a major element. These establishments may or may not have substantial educational programs. These establishments generally care for prekindergarten or preschool children, but may care for older children when they are not in school. Establishments providing babysitting services are classified in Industry 7299. Head Start centers operating in conjunction with elementary schools are classified in Industry 8211. Child care centers Day care centers, child Group day care centers, child Head Start centers, except in conjunction with schools Nursery schools Preschool centers</t>
  </si>
  <si>
    <t>Job Training And Vocational Rehabilitation Service</t>
  </si>
  <si>
    <t>Automotive Body Repair Shops</t>
  </si>
  <si>
    <t>Insurance Agents,Brokers</t>
  </si>
  <si>
    <t>Insurance Agents, Brokers, And Service</t>
  </si>
  <si>
    <t>Residential Care</t>
  </si>
  <si>
    <t>Establishments primarily engaged in the provision of residential social and personal care for children, the aged, and special categories of persons with some limits on ability for self-care, but where medical care is not a major element. Included are establishments providing 24-hour year-round care for children. Boarding schools providing elementary and secondary education are classified in Industry 8211. Establishments primarily engaged in providing nursing and health-related personal care are classified in Industry Group 805. Alcoholism rehabilitation centers, residential: with health Boys'towns Children's boarding homes Children's homes Children's villages Drug rehabilitation centers, residential: with health care incidental Group foster homes Halfway group homes for persons with social or personal problems Halfway homes for delinquents and offenders Homes for children, with health care incidental Homes for destitute men and women Homes for the aged, with health care incidental Homes for the deaf or blind, with health care incidental Homes for the emotionally disturbed, with health care incidental Homes for the mentally handicapped, with health care incidental Homes for the physically handicapped, with health care incidental Juvenile correctional homes Old soldiers'homes Orphanages Rehabilitation centers, residential: with health care incidental Rest homes, with health care incidental Self-help group homes for persons with social or personal problems Training schools for delinquents</t>
  </si>
  <si>
    <t>Social Services, Not Elsewhere Classified</t>
  </si>
  <si>
    <t>Establishments primarily engaged in providing social services, not elsewhere classified, including establishments primarily engaged in community improvement and social change. Organizations primarily engaged in soliciting contributions on their own account and administering appropriations and allocating funds among other agencies engaged in social welfare services are also included, but foundations and philanthropic trusts are classified in Finance, Industry 6732. Civic, social, and fraternal organizations are classified in Industry 8641; political organizations are classified in Industry 8651; and establishments which raise funds on a contract basis are classified in Industry 7389. Advocacy groups Antipoverty boards Community action agencies Community chests Community development groups Councils for social agencies, exceptional children, and poverty Fundraising organizations, except on a contract or fee basis Health and welfare councils Health systems agencies Regional planning organizations, for social services Social change associations Social service information exchanges: e.g., alcoholism, drug addiction United fund councils</t>
  </si>
  <si>
    <t>Museums And Art Galleries</t>
  </si>
  <si>
    <t>Museums and Art Galleries</t>
  </si>
  <si>
    <t>Establishments primarily engaged in the operation of museums and art galleries. Art galleries and dealers primarily engaged in selling to the general public are classified in Retail Trade, Industries 5932 and 5999. Art galleries, not primarily selling Museums Planetaria</t>
  </si>
  <si>
    <t>Civic, Social, And Fraternal Associations</t>
  </si>
  <si>
    <t>Organization</t>
  </si>
  <si>
    <t>Other Services: Organization</t>
  </si>
  <si>
    <t>Political Organizations</t>
  </si>
  <si>
    <t>Religious Organizations</t>
  </si>
  <si>
    <t>Membership Organizations, Not Elsewhere Classified</t>
  </si>
  <si>
    <t>Engineering,Accounting, Allied</t>
  </si>
  <si>
    <t>Engineering, Architectural, And Surveying Services</t>
  </si>
  <si>
    <t>Arboreta And Botanical Or Zoological Gardens</t>
  </si>
  <si>
    <t>Arboreta and Botanical or Zoological Gardens</t>
  </si>
  <si>
    <t>Establishments primarily engaged in the operation of arboreta and of botanical or zoological gardens and exhibits. Animal exhibits Aquariums Arboreta Botanical gardens Reptile exhibits Zoological gardens</t>
  </si>
  <si>
    <t>Business Associations</t>
  </si>
  <si>
    <t>Membership organizations engaged in promoting the business interests of their members. Associations owned by their members but organized to perform a specific business function, such as common marketing of crops or joint advertising, are classified according to the function performed. Better business bureaus Boards of trade, other than security and commodity exchanges Business associations, other than civic and social Chambers of Commerce Contractor's associations Growers'associations, not engaged in contract buying or selling Growers'marketing advisory services Industrial standards committees Junior Chambers of Commerce Manufacturers'institutes Merchants'associations, not engaged in credit investigations Public utility associations Real estate boards Shipping and steamship company associations Trade associations</t>
  </si>
  <si>
    <t>Professional Membership Organizations</t>
  </si>
  <si>
    <t>Membership organizations of professional persons for the advancement of the interests of their profession. Bar associations Dental associations Engineering associations Medical associations Professional membership organizations Professional standards review boards Scientific membership associations</t>
  </si>
  <si>
    <t>Labor Unions And Similar Labor Organizations</t>
  </si>
  <si>
    <t>Labor Unions and Similar Labor Organizations</t>
  </si>
  <si>
    <t>Membership organizations of workers for the improvement of wages and working conditions. Collective bargaining units Employees'associations for improvement of wages and working Labor organizations Labor unions Trade unions, local or national</t>
  </si>
  <si>
    <t>Refined Petroleum Pipelines</t>
  </si>
  <si>
    <t>Establishments primarily engaged in the pipeline transportation of refined products of petroleum, such as gasoline and fuel oil. Gasoline pipelines, common carriers Refined petroleum pipelines</t>
  </si>
  <si>
    <t>Civic, Social, and Fraternal Associations</t>
  </si>
  <si>
    <t>Membership organizations engaged in civic, social, or fraternal activities. Membership sports and recreation clubs are classified in Industry Group 799, and insurance offices maintained by fraternal organizations are classified in Insurance, Major Group 63. Homeowner, tenant, and condominium associations primarily engaged in managing real estate are classified in Real Estate, Industry 6531. Alumni associations and club Bars and restaurants owned and operated for members of Booster clubs Business persons clubs, civic and social Citizens'unions Civic associations Community membership clubs, other than amusement and recreation Condominium associations, except property management Fraternal associations, other than insurance offices Fraternal lodges Fraternities and sororities, except residential Homeowner associations, except property management Parent-teacher associations Singing societies Social club, membership Taxpayers'associations Tenant associations, except property management University club Veterans'organizations Youth associations, except hotel units</t>
  </si>
  <si>
    <t>Membership organizations established to promote the interests of a national, State, or local political party or candidate. Also included are political groups organized to raise funds for a political party or individual candidates. Fundraising organizations operating on a contract or fee basis are classified in Industry 7389. Political Action Committees (PACs) Political campaign organizations Political fundraising, except on a contract or fee basis Political organizations and club</t>
  </si>
  <si>
    <t>Establishments of religious organizations operated for worship, religious training or study, government or administration of an organized religion, or for promotion of religious activities. Other establishments maintained by religious organizations, such as educational institutions, hospitals, publishing houses, reading rooms, social services, and secondhand stores, are classified according to their primary activity. Also included in this industry are religious groups which reach the public through radio or television media. Establishments of such religious groups which produce taped religious programming for television are classified in Industry 7812, and those which produce live religious programs are classified in Industry 7922. Establishments of such groups which operate radio or television stations are classified in Communications, Major Group 48. Churches Convents Monasteries Religious instruction, provided by religious organizations Religious organizations Shrines, religious Temples</t>
  </si>
  <si>
    <t>Membership organizations, not elsewhere classified. Art councils Athletic associations-regulatory only Automobile owners'associations and clubs Farm bureaus Farm granges Historical clubs, other than professional Humane societies, animal Poetry associations Reading rooms, religious materials</t>
  </si>
  <si>
    <t>Engineering Services</t>
  </si>
  <si>
    <t>Establishments primarily engaged in providing professional engineering services. Establishments primarily providing and supervising their own engineering staff on temporary contract to other firms are included in this industry. Establishments providing engineering personnel, but not general supervision, are classified in Industry 7363. Establishments primarily engaged in providing architectural engineering services are classified in Industry 8712, and those providing photogrammetric engineering services are classified in Industry 8713. Designing ship, boat, and machine Engineering services: industrial, civil, electrical, mechanical, Machine tool designers Marine engineering services Petroleum engineering services</t>
  </si>
  <si>
    <t>Engineering &amp; Architectural Se</t>
  </si>
  <si>
    <t>Non Commercial Educational. Sc</t>
  </si>
  <si>
    <t>Accounting.Auditing &amp; Bookkeep</t>
  </si>
  <si>
    <t>Architectural Services</t>
  </si>
  <si>
    <t>Establishments primarily engaged in providing professional architectural services. Establishments primarily engaged in providing landscape architectural services are classified in Agriculture, Industry 0781. Establishments primarily engaged in providing graphic arts and related design services are classified in Industry 7336, and those providing drafting services are classified in Industry 7389. Architectural engineering services Architectural services Engineering services: architectural House designers</t>
  </si>
  <si>
    <t>Surveying Services</t>
  </si>
  <si>
    <t>Establishments primarily engaged in providing professional land, water, and aerial surveying services. Engineering services: photogrammetric Photogrammetric engineering Surveying: land, water, and aerial</t>
  </si>
  <si>
    <t>Accounting, Auditing, And Bookkeeping Services</t>
  </si>
  <si>
    <t>Accounting, Auditing, and Bookkeeping Services</t>
  </si>
  <si>
    <t>Establishments primarily engaged in furnishing accounting, bookkeeping, and related auditing services. These establishments may use data processing and tabulating techniques as part of providing their services. However, establishments primarily engaged in providing data processing and tabulating services are classified in Industry 7374. Establishments providing income tax return preparation service without also furnishing accounting, auditing, or bookkeeping services are classified in Industry 7291. Accounting service Auditing service, accounts Bookkeeping and billing service Certified public accountants (CPAs) Payroll accounting service Public accountants certified</t>
  </si>
  <si>
    <t>Research, Development, And Testing Services</t>
  </si>
  <si>
    <t>Vegetables and Melons</t>
  </si>
  <si>
    <t>Establishments primarily engaged in the production of vegetables and melons in the open. Establishments primarily engaged in growing vegetables under glass or other protection are classified in Industry 0182; those producing dry field and seed beans and peas are classified in Industry 0119; those producing Irish potatoes are classified in Industry 0134, and those producing sweet potatoes and yams are classified in Industry 0139. Asparagus farms Bean farms, except dry beans Beet farms, except sugar beet Bok choy farms Broccoli farms Cabbage farms Cantaloupe farms Cauliflower farms Celery farms Corn farms, sweet Cucumber farms English pea farms Green lima bean farms Green pea farms Lettuce farms Market gardens Melon farms Onion farms Pea farms, except dry peas Pepper farms, sweet and hot (vegetables) Romaine farms Snap bean farms (bush and pole) Squash farms Tomato farms Truck farms Vegetable farms Watermelon farms</t>
  </si>
  <si>
    <t>Fruits And Tree Nuts</t>
  </si>
  <si>
    <t>Berry Crops</t>
  </si>
  <si>
    <t>Establishments primarily engaged in the production of cranberries, bush berries, and strawberries. Berry farms Blackberry farms Blueberry farms Cranberry bogs Currant farms Dewberry farms Loganberry farms Raspberry farms Strawberry farms</t>
  </si>
  <si>
    <t>Grapes</t>
  </si>
  <si>
    <t>Establishments primarily engaged in the production of grapes. Grape farms Vineyards</t>
  </si>
  <si>
    <t>Tree Nuts</t>
  </si>
  <si>
    <t>Establishments primarily engaged in the production of tree nuts. Almond groves and farms Filbert groves and farms Macadamia groves and farms Pecan groves and farms Pistachio groves and farms Walnut groves and farms</t>
  </si>
  <si>
    <t>Citrus Fruits</t>
  </si>
  <si>
    <t>Establishments primarily engaged in the production of citrus fruits. Citrus groves and farms Grapefruit groves and farms Lemon groves and farms Lime groves and farms Orange groves and farms Tangerine groves and farms</t>
  </si>
  <si>
    <t>Deciduous Tree Fruits</t>
  </si>
  <si>
    <t>Establishments primarily engaged in the production of deciduous tree fruits. Establishments primarily growing citrus fruits are classified in Industry 0174, and those growing tropical fruits are classified in Industry 0179. Apple orchards and farms Apricot orchards and farms Cherry orchards and farms Nectarine orchards and farms Peach orchards and farms Pear orchards and farms Persimmon orchards and farms Plum orchards and farms Pomegranate orchards and farms Prune orchards and farms Quince orchards and farms</t>
  </si>
  <si>
    <t>Fruits And Tree Nuts, Not Elsewhere Classified</t>
  </si>
  <si>
    <t>Fruits and Tree Nuts, Not Elsewhere Classified</t>
  </si>
  <si>
    <t>Establishments primarily engaged in the production of fruits and nuts, not elsewhere classified. This industry also includes establishments deriving 50 percent or more of their total value of sales of agricultural products from fruit and tree nuts (Industry Group 017), but less than 50 percent from products of any single industry. Avocado orchards and farms Banana farms Coffee farms Date orchards and farms Fig orchards and farms Kiwi fruit farms Olive groves and farms Pineapple farms Plantain farms Tropical fruit farms</t>
  </si>
  <si>
    <t>Horticultural Specialties</t>
  </si>
  <si>
    <t>Ornamental Floriculture And Nursery Products</t>
  </si>
  <si>
    <t>Ornamental Floriculture and Nursery Products</t>
  </si>
  <si>
    <t>Establishments primarily engaged in the production of ornamental plants and other nursery products, such as bulbs, florists'greens, flowers, shrubbery, flower and vegetable seeds and plants, and sod. These products may be grown under cover greenhouse, frame, cloth house, lath house) or outdoors. Bedding plants, growing of Bulbs, growing of Field nurseries: growing of flowers and shrubbery, except forest Florists'greens, cultivated growing of Flowers, growing of Foliage, growing of Fruit stocks, growing of Greenhouses for floral products Mats, preseeded: soil erosion-growing of Nursery stock, growing of Plants, ornamental: growing of Plants, potted: growing of Rose growers Seeds, flower and vegetable: growing of Shrubberies, except forest shrubbery: growing of Sod farms Vegetable bedding plants, growing of</t>
  </si>
  <si>
    <t>Food Crops Grown Under Cover</t>
  </si>
  <si>
    <t>Establishments primarily engaged in the production of mushrooms or of fruits and vegetables grown under cover. Bean sprouts grown under cover Fruits grown under cover Greenhouses for food crops Hydroponic crops, grown under cover Mushroom spawn, production of Mushrooms, growing of Rhubarb grown under cover Seaweed grown under cover Tomatoes grown under cover Truffles grown under cover Vegetables grown under cover</t>
  </si>
  <si>
    <t>Horticulture Specialities</t>
  </si>
  <si>
    <t>General Farms, Primarily Crop</t>
  </si>
  <si>
    <t>Establishments deriving 50 percent or more of their total value of sales of agricultural products from crops, including horticultural specialties, but less than 50 percent from products Of any single three-digit industry group. Crop farms, general</t>
  </si>
  <si>
    <t>Agricultural Prod-Livestock</t>
  </si>
  <si>
    <t>Livestock, Except Dairy And Poultry</t>
  </si>
  <si>
    <t>Miscellaneous Durable Goods</t>
  </si>
  <si>
    <t>Flowers. Artificial</t>
  </si>
  <si>
    <t>Miscellaneous Manufacturing Industries</t>
  </si>
  <si>
    <t>Beef Cattle Feedlots</t>
  </si>
  <si>
    <t>Establishments primarily engaged in the fattening of beef cattle in a confined area for a period of at least 30 days, on their own account or on a contract or fee basis. Feedlot operations that are an integral part of the breeding, raising, or grazing of beef cattle are classified in Industry 0212. Establishments which feed beef cattle for periods of less than 30 days, generally in connection with their transport, are classified in Transportation, Industry 4789. Cattle feeding farms Cattle feedlot operations Feedlots, cattle Stock yards, exclusively for fattening cattle</t>
  </si>
  <si>
    <t>Beef Cattle, Except Feedlots</t>
  </si>
  <si>
    <t>Establishments primarily engaged in the production or feeding of beef cattle, except feedlots. Establishments primarily raising dairy cattle are classified in Industry 0241. Beef cattle farms, except feedlots Cattle raising farms Cattle ranches</t>
  </si>
  <si>
    <t>Hogs</t>
  </si>
  <si>
    <t>Establishments primarily engaged in the production or feeding of hogs on their own account or on a contract or fee basis. Feedlots, hog Hog farms</t>
  </si>
  <si>
    <t>Sheep And Goats</t>
  </si>
  <si>
    <t>Sheep and Goats</t>
  </si>
  <si>
    <t>Establishments primarily engaged in the production of sheep, lambs, goats, goats'milk, wool, and mohair, including the operation of lamb feedlots, on their own account or on a contract or fee basis. Feedlots, lamb Goat farms Goats'milk production Mohair production Sheep feeding farms and ranches Sheep raising farms and ranches Wool production</t>
  </si>
  <si>
    <t>Poultry And Eggs</t>
  </si>
  <si>
    <t>Chicken Eggs</t>
  </si>
  <si>
    <t>Establishments primarily engaged in the production of chicken eggs, including table eggs and hatching eggs, and in the sale of cull hens. Chicken egg farms Started pullet farms</t>
  </si>
  <si>
    <t>Turkeys And Turkey Eggs</t>
  </si>
  <si>
    <t>Turkeys and Turkey Eggs</t>
  </si>
  <si>
    <t>Establishments primarily engaged in the production of turkeys and turkey eggs. Turkey egg farms and ranches Turkey farms and ranches</t>
  </si>
  <si>
    <t>Poultry Hatcheries</t>
  </si>
  <si>
    <t>Establishments primarily engaged in operating poultry hatcheries on their own account or on a contract or fee basis. Chicken hatcheries Egg hatcheries, poultry Poultry hatcheries</t>
  </si>
  <si>
    <t>Soil Preparation Services</t>
  </si>
  <si>
    <t>Establishments primarily engaged in land breaking, plowing, application of fertilizer, seed bed preparation, and other services for improving the soil for crop planting. Establishments primarily engaged in land clearing and earth moving for terracing and pond and irrigation construction are classified in Construction, Industry 1629. Chemical treatment of coil for crops Fertilizer application for crops Lime spreading for crops Plowing Seed bed preparation Weed control, crop; before planting</t>
  </si>
  <si>
    <t>Crop Services</t>
  </si>
  <si>
    <t>Forest Nurseries &amp; Tree Seed</t>
  </si>
  <si>
    <t>Forest Nurseries And Gathering Of Forest Products</t>
  </si>
  <si>
    <t>Extraction Pine Gum</t>
  </si>
  <si>
    <t>Forest Products Gathering Of</t>
  </si>
  <si>
    <t>Forestry Services</t>
  </si>
  <si>
    <t>Fishing, Hunting And Trapping</t>
  </si>
  <si>
    <t>Commercial Fishing</t>
  </si>
  <si>
    <t>Bus Terminal Services</t>
  </si>
  <si>
    <t>Establishments primarily engaged in providing library services, including the circulation of books and other materials for reading, study, and reference. Establishments primarily engaged in operating motion picture film libraries are classified in Industry 7829. Centers for documentation Circulating libraries Lending libraries Libraries, printed matter Rental of books</t>
  </si>
  <si>
    <t>Vocational Schools</t>
  </si>
  <si>
    <t>Correspondence Schools</t>
  </si>
  <si>
    <t>Data Processing Schools</t>
  </si>
  <si>
    <t>Establishments primarily engaged in offering data processing courses or training in computer programming and in computer and computer peripheral equipment operation, maintenance, and repair. Schools offering an academic degree in computer sciences are classified in Industry Group 822. Computer operator training Computer repair training Computer software training Data processing schools</t>
  </si>
  <si>
    <t>Business And Secretarial Schools</t>
  </si>
  <si>
    <t>Business and Secretarial Schools</t>
  </si>
  <si>
    <t>Establishments primarily engaged in offering courses in business machine operation, office procedures, and secretarial and stenographic skills. Schools offering academic degrees are classified in Industry Groups 821 and 822. Business colleges and schools, not of college grade Court reporting schools Secretarial schools</t>
  </si>
  <si>
    <t>Commercial Physical And Biological Research</t>
  </si>
  <si>
    <t>Commercial Physical and Biological Research</t>
  </si>
  <si>
    <t>Establishments primarily engaged in commercial physical and biological research and development on a contract or fee basis. Noncommercial research establishments funded by endowments, grants, or contributions are classified in Industry 8733. Separate establishments of aircraft, guided missile, or spacecraft manufacturers primarily engaged in research and development on these products are classified in Manufacturing, Major Group 37. Agricultural research, Biological research commercial Chemical laboratories, commercial research except testing Engineering laboratories, commercial research: except testing Food research commercial Industrial laboratories commercial research: except testing Physical research commercial Research and development physical and biological: commercial</t>
  </si>
  <si>
    <t>Commercial Economic, Sociological, And Educational</t>
  </si>
  <si>
    <t>Commercial Economic, Sociological, and Educational Research</t>
  </si>
  <si>
    <t>Establishments primarily engaged in performing commercial business, marketing, opinion, and other economic, sociological, and educational research on a contract or fee basis. Noncommercial economic, sociological, and educational research establishments funded from endowments, grants, or contributions are classified in Industry 8733. Business economists, commercial Business research commercial Economic research, Educational research, Market research commercial Opinion research commercial Research economic, sociological and educational-commercial Sociological research commercial</t>
  </si>
  <si>
    <t>Noncommercial Research Organizations</t>
  </si>
  <si>
    <t>Establishments primarily engaged in performing noncommercial research into and dissemination of, information for public health, education, or general welfare. Establishments included here operate primarily on funds from endowments, contributions, and grants. The research is frequently contracted out and funded by these establishments. Establishments primarily engaged in commercial physical and biological research are classified in Industry 8731, and those engaged in commercial economic, sociological, and educational research are classified in Industry 8732. Archeological expeditions Biological research noncommercial Economic research: Educational research noncommercial Medical research noncommercial Physical research, Research noncommercial Scientific research noncommercial Sociological research noncommercial</t>
  </si>
  <si>
    <t>Testing Laboratories</t>
  </si>
  <si>
    <t>Establishments primarily engaged in providing testing services. Establishments primarily engaged in performing clinical laboratory testing for the medical profession are classified in Industry 8071. Assaying services Automobile proving and testing grounds Calibration and certification (testing) Dosimetry, radiation Film budge service (radiation detection) Food testing services Forensic laboratories Hydrostatic testing laboratories Laboratories, product testing: not manufacturing auxiliaries Metallurgical testing laboratories Pollution testing, except automotive emissions testing Product testing services Radiation dosimetry laboratories Radiographing welded joints on pipes and fittings Seed testing laboratories Testing laboratories, except clinical Veterinary testing laboratories</t>
  </si>
  <si>
    <t>Management And Public Relations Services</t>
  </si>
  <si>
    <t>Management Services</t>
  </si>
  <si>
    <t>Establishments primarily engaged in furnishing general or specialized management services on a day to day basis and on a contract or fee basis. Establishments in this industry do not provide operating staff. Management and operation of a business, where operating staff as well as management is provided, is classified according to the activity of the establishment managed. Administrative management services Business management services Circuit management services for motion picture theaters Construction management Motel management services Office management services</t>
  </si>
  <si>
    <t>Business Consulting Services</t>
  </si>
  <si>
    <t>Private Households</t>
  </si>
  <si>
    <t>Services Not Other Classified</t>
  </si>
  <si>
    <t>Management Consulting Services</t>
  </si>
  <si>
    <t>Establishments primarily engaged in furnishing operating counsel and assistance to managements of private, nonprofit, and public organizations. These establishments generally perform a variety of activities, such as strategic and organizational planning; financial planning and budgeting; marketing objectives and policies; information systems planning, evaluation and selection; human resource policies and practices planning; and production scheduling and control planning. These establishments are characterized by the breadth and scope of the problems they address. Administrative management consultants General management consultants Human resource consultants Management engineering consultants Management information systems consultants Manufacturing management consultants Marketing consultants Operations research consultants Personnel management consultants, except employment service Physical distribution consultants Site location consultants</t>
  </si>
  <si>
    <t>Public Relations Services</t>
  </si>
  <si>
    <t>Establishments primarily engaged in the preparation of materials, written or spoken, which are designed to influence the general public or other groups in promoting the interests of their clients. Lobbyists Public relations services</t>
  </si>
  <si>
    <t>Facilities Support Management Services</t>
  </si>
  <si>
    <t>Establishments primarily engaged in furnishing personnel to perform a range of services in support of the operations of other establishments or in providing a number of different continuing services, on a contract or fee basis, within another establishment. Included in the industry are establishments primarily engaged in the private operation of jails and adult correctional facilities, whether or not providing both management and supporting staff. Establishments primarily engaged in operating juvenile correctional homes are classified in Industry 8361. Establishments which provide management and staff to operate a business are classified according to the type of activity of the business. Establishments primarily providing one specialized service, such as janitorial services or guard services, are classified in the specialized industry. Janitorial services are classified in Industry 7349, and guard services are classified in Industry 7381. Establishments primarily engaged in providing management services only, except agricultural, are classified in Industry 8741. Computer facilities management services are classified in Industry 7376. Establishments primarily supplying temporary or continuing help are classified in Industry 7363. Establishments primarily engaged in providing temporary or continuing help for agricultural purposes and agricultural management services are classified in Agriculture, Industry Group 076. Base maintenance (providing personnel on continuing basis) Correctional facilities, adult: privately operated Facilities management, except computer Facilities support services, except computer Jails, privately operated</t>
  </si>
  <si>
    <t>Business Consulting Services, Not Elsewhere Classi</t>
  </si>
  <si>
    <t>Business Consulting Services, Not Elsewhere Classified</t>
  </si>
  <si>
    <t>Establishments primarily engaged in furnishing business consulting services, not elsewhere classified, on a contract or fee basis. Agricultural consulting City planners, except professional engineering Economic consulting Educational consulting, except management Industrial development planning service, commercial Radio consultants Systems engineering consulting, except professional engineering or Test development and evaluation service, educational or personnel Testing services, educational or personnel Traffic consultants</t>
  </si>
  <si>
    <t>Private households which employ workers who serve on or about the premises in occupations usually considered as domestic service. Babysitting (private households employing babysitters in the home) Domestic service (private households employing cooks, maids, etc.) Estates, private Farm homes, noncommercial Households, private: employing cooks, maids, chauffeurs, gardeners, Personal affairs management Residential farms, noncommercial</t>
  </si>
  <si>
    <t>General Government, Not Elsewhere Classified</t>
  </si>
  <si>
    <t>Government establishments primarily engaged in providing general support for government, which include personnel, auditing, procurement services, and building management services, and other general government establishments which cannot be classified in other industries. Public finance is classified in Industry 9311. Civil rights commissions-government Civil service commissions-government General accounting offices-government General services departments-government Personnel agencies-government Purchasing and supply agencies-government Supply agencies-government</t>
  </si>
  <si>
    <t>Police Protection</t>
  </si>
  <si>
    <t>Government establishments primarily engaged in law enforcement, traffic safety, police and other activities related to the enforcement of the law and preservation of order. The National Guard is classified in Industry 9711. Private establishments primarily engaged in law enforcement, traffic safety, police and other activities related to law enforcement are classified in Services, Industry 7381. Government establishments primarily engaged in prosecution are classified in Industry 9222. Military police are classified in Industry 9711. Government establishments primarily engaged in the collection of law enforcement statistics are classified in Industry 9229. Bureaus of criminal investigations-government Highway patrols Marshals'offices, police Police departments Sheriffs'offices State police</t>
  </si>
  <si>
    <t>Legal Counsel And Prosecution</t>
  </si>
  <si>
    <t>Legal Counsel and Prosecution</t>
  </si>
  <si>
    <t>Government establishments primarily engaged in providing legal counsel to or prosecution for their governments and operation or administration of crime prevention programs. Government establishments primarily engaged in the collection of criminal justice statistics are classified in Industry 9229. Attorneys general's offices District attorneys'offices Legal counsel offices-government Public defenders'offices Public prosecutors'offices</t>
  </si>
  <si>
    <t>Nonclassifiable Establishments</t>
  </si>
  <si>
    <t>Nonclassified</t>
  </si>
  <si>
    <t>Misc. Other</t>
  </si>
  <si>
    <t>Nonclassified: Nonclassified</t>
  </si>
  <si>
    <t>Correctional Institutions</t>
  </si>
  <si>
    <t>Government establishments primarily engaged in the confinement and correction of offenders sentenced by a court. Private establishments primarily engaged in the confinement and correction of offenders sentenced by a court are classified in Services, Industry 8744. Half-way houses for ex-convicts and homes for delinquents are classified in Services, Industry 8361. Correctional institutions-government Detention centers-government Honor camps-government Houses of correction-government Jails-government Penitentiaries-government Prison farms-government Prisons-government Reformatories-government</t>
  </si>
  <si>
    <t>Fire Protection</t>
  </si>
  <si>
    <t>Government establishments primarily engaged in firefighting and other related fire protection activities. Government and private establishments primarily engaged in forest firefighting and fire protection services are classified in Agriculture, Industry 0851. Private establishments primarily engaged in other firefighting services are classified in Services, Industry 7389. Fire departments, including volunteer-government Fire marshals'offices-government Fire prevention offices-government</t>
  </si>
  <si>
    <t>Public Order And Safety, Not Elsewhere Classified</t>
  </si>
  <si>
    <t>Public Order and Safety, Not Elsewhere Classified</t>
  </si>
  <si>
    <t>Government establishments primarily engaged in public order and safety, not elsewhere classified, including general administration of public order and safety programs. Collection of statistics on overall public safety is included here. Criminal justice statistics centers-government Disaster preparedness and management offices-government Emergency management offices-government Law enforcement statistics centers-government Public safety bureaus-government Public safety statistics centers-government</t>
  </si>
  <si>
    <t>Public Finance, Taxation, and Monetary Policy</t>
  </si>
  <si>
    <t>Government establishments primarily engaged in financial administration and taxation including monetary policy; tax administration; collection, custody and disbursement of funds; debt and investment administration; government employee retirement and other trust funds; and the like. Income maintenance program administration is classified in Industry 9441. Government establishments primarily engaged in regulation of insurance and banking institutions are classified in Industry 9651. Budget agencies-government Controllers'offices-government Customs Bureaus Gambling control boards-government Lottery control boards-government Property tax assessors'offices State tax commissions Taxation departments Treasurers'offices-government</t>
  </si>
  <si>
    <t>Administration of Educational Programs</t>
  </si>
  <si>
    <t>Government establishments primarily engaged in central coordination, planning, supervision and administration of funds, policies, intergovernmental activities, statistical reports and data collection, and centralized programs for educational administration. Government scholarship programs are classified here. Included are Federal and State education departments, commissions and similar educational organizations. Schools and local and State school boards operating schools are classified in Services, Major Group 82. Human resource training is classified in Services, Industry 8331, and administration of such programs in Group 944. County supervisors of education, except school boards Education offices, nonoperating Education statistics centers-government State education departments Teacher certification bureaus</t>
  </si>
  <si>
    <t>Administration of Public Health Programs</t>
  </si>
  <si>
    <t>Government establishments primarily engaged in planning, administration, and coordination of public health programs and services, including environmental health activities, mental health, categorical health programs (e.g., cancer control, communicable disease control, maternity, child health), health statistics, and immunization services. Hospitals, including boards of directors, are classified in Services, Industry Group 806. Health services such as immunization, X-ray, and cancer detection clinics are classified in Services, Major Group 80. Cancer detection program administration-government Categorical health program administration-government Communicable disease program administration-government Environmental health programs-government Health statistics centers-government Immunization program administration-government Maternity and child health program administration-government Mental health agencies-government Public health agencies-nonoperating</t>
  </si>
  <si>
    <t>Administration Of Social, Human Resource And Incom</t>
  </si>
  <si>
    <t>Administration of Social, Human Resource and Income Maintenance Programs</t>
  </si>
  <si>
    <t>Government establishments primarily engaged in planning, administration, and coordination of programs for public assistance, social work, and welfare activities, such as old age assistance, child welfare, aid to families with dependent children, aid to the blind and disabled, medical assistance, human resource development, and related activities, but the operators of these programs are classified in Services, Major Group 83. Both the administration and operation of Social Security, disability benefits under OASDHI, Medicare, unemployment insurance, workman's compensation, and social insurance programs for the aged, survivors, or disabled persons are classified here, but offices that administer veterans'programs are classified in Industry 9451. Local employment service offices are classified in Services, Industry 7361. Equal employment opportunity offices-government Medical assistance program administration-government Public welfare administration, nonoperating Unemployment insurance offices-government Women's bureaus Workman's compensation offices-government</t>
  </si>
  <si>
    <t>Administration of Veterans' Affairs, Except Health and Insurance</t>
  </si>
  <si>
    <t>Government establishments primarily engaged in administration of programs of assistance, training, counselling, and other services to veterans and their dependents, heirs or survivors. Also included are offices that maintain liaison and coordinate activities with other service organizations and governmental agencies. Veterans'hospitals are classified in Services, Industry Group 806, and veterans'insurance in Insurance, Major Group 63. Veterans'affairs offices</t>
  </si>
  <si>
    <t>National Security</t>
  </si>
  <si>
    <t>International Affairs</t>
  </si>
  <si>
    <t>Air And Water Resource And Solid Waste Management</t>
  </si>
  <si>
    <t>Air and Water Resource and Solid Waste Management</t>
  </si>
  <si>
    <t>Government establishments primarily engaged in regulation, planning, protection and conservation of air and water resources; solid waste management; water and air pollution control and prevention; flood control; drainage development, and consumption of water resources; coordination of these activities at intergovernmental levels; research necessary for air pollution abatement and control and conservation of water resources. Water systems are classified in Transportation and Public Utilities, Industry 4941. Sewage and refuse systems and other sanitary services are classified in Transportation and Public Utilities, Industry Group 495. Irrigation systems are classified in Transportation and Public Utilities, Industry 4971. Environmental protection agencies-government Environmental quality and control agencies-government Pollution control agencies-government Sanitary engineering agencies-government Waste management program administration-government Water control and quality agencies-government</t>
  </si>
  <si>
    <t>Cane Sugar, Except Refining</t>
  </si>
  <si>
    <t>Establishments primarily engaged in manufacturing raw sugar, syrup, or finished (granulated or clarified) cane sugar from sugarcane. Establishments primarily engaged in refining sugar from purchased raw cane sugar or sugar syrup are classified in Industry 2062. Cane sugar, made from sugarcane Molasses, blackstrap: made from sugarcane Molasses, made from sugarcane Sugar, granulated: made from sugarcane Sugar, invert: made from sugarcane Sugar, powdered: made from sugarcane Sugar, raw: made from sugarcane Syrup, cane: made from sugarcane</t>
  </si>
  <si>
    <t>Cane Sugar Refining</t>
  </si>
  <si>
    <t>Establishments primarily engaged in refining purchased raw cane sugar and sugar syrup. Molasses, blackstrap: made from purchased raw cane sugar or sugar Refineries, cane sugar Sugar, granulated: made from purchased raw cane sugar or sugar Sugar, invert: made from purchased raw cane sugar or sugar syrup Sugar, powdered: made from purchased raw cane sugar or sugar Sugar, refined: made from purchased raw cane sugar or sugar syrup Syrup, made from purchased raw cane sugar or sugar syrup</t>
  </si>
  <si>
    <t>Vegetable Oil Mills, Except Corn, Cottonseed, And</t>
  </si>
  <si>
    <t>Vegetable Oil Mills, Except Corn, Cottonseed, and Soybean</t>
  </si>
  <si>
    <t>Establishments primarily engaged in manufacturing vegetable oils, cake and meal, except corn, cottonseed, and soybean, or in processing similar purchased oils other than into edible cooking oils. Establishments primarily engaged in manufacturing corn oil and its by-products are classified in Industry 2046, those which are refining vegetable oils into edible cooking oils are classified in Industry 2079, and those refining these oils for medicinal purposes are classified in Industry 2833. Castor oil and pomace Coconut oil Linseed oil, cake, and meal Oils, vegetable: except corn, cottonseed, and soybean Oiticica oil Palm kernel oil Peanut oil, cake, and meal Safflower oil Sunflower seed oil Tallow, vegetable Tung oil Walnut oil</t>
  </si>
  <si>
    <t>Animal And Marine Fats And Oils</t>
  </si>
  <si>
    <t>Animal and Marine Fats and Oils</t>
  </si>
  <si>
    <t>Establishments primarily engaged in manufacturing animal oils, including fish oil and other marine animal oils, and fish and animal meal; and those rendering inedible stearin, grease, and tallow from animal fat, bones, and meat scraps. Establishments primarily engaged in manufacturing lard and edible tallow and stearin are classified in Industry Group 201; those refining marine animal oils for medicinal purposes are classified in Industry 2833; and those manufacturing fatty acids are classified in Industry 2899. Feather meal Fish liver oils, crude Fish meal Fish oil and fish oil meal Grease rendering, inedible Meal, meat and bone: not prepared as feed Meat and bone meal and tankage Oils, animal Oils, fish and marine animal: e.g., herring, menhaden, whale Rendering plants, inedible grease and tallow Stearin, animal: inedible Tallow rendering, inedible</t>
  </si>
  <si>
    <t>Shortening, Table Oils, Margarine, And Other Edibl</t>
  </si>
  <si>
    <t>Shortening, Table Oils, Margarine, and Other Edible Fats and Oils, Not Elsewhere Classified</t>
  </si>
  <si>
    <t>Establishments primarily engaged in manufacturing shortening, table oils, margarine, and other edible fats and oils, not elsewhere classified. Establishments primarily engaged in producing corn oil are classified in Industry 2046. Baking and frying fats (shortening) Cottonseed cooking and salad oil Margarine oil, except corn Margarine, including imitation Margarine butter blend Nut margarine Oil, hydrogenated: edible Oil, partially hydrogenated: edible Oil, vegetable winter stearin Olive oil Peanut cooking and salad oil Shortenings, compound and vegetable Soybean cooking and salad oil Vegetable cooking and salad oil, except corn oil: refined</t>
  </si>
  <si>
    <t>Malt Beverages</t>
  </si>
  <si>
    <t>Establishments primarily engaged in manufacturing malt beverages. Establishments primarily engaged in bottling purchased malt beverages are classified in Industry 5181. Ale Beer (alcoholic beverage) Breweries Brewers'grain Liquors, malt Malt extract, liquors, and syrups Near beer Porter (alcoholic beverage) Stout (alcoholic beverage)</t>
  </si>
  <si>
    <t>Wines, Brandy, And Brandy Spirits</t>
  </si>
  <si>
    <t>Food Processing and Distribution: Distribution</t>
  </si>
  <si>
    <t>Wines, Brandy, and Brandy Spirits</t>
  </si>
  <si>
    <t>Establishments primarily engaged in manufacturing wines, brandy, and brandy spirits. This industry also includes bonded wine cellars which are engaged in blending wines. Establishments primarily bottling purchased wines, brandy, and brandy spirits, but which do not manufacture wines and brandy, are classified in Wholesale Trade, Industry 5182. Brandy Brandy spirits Wine cellars, bonded: engaged in blending wines Wine coolers (beverages) Wines</t>
  </si>
  <si>
    <t>Distilled And Blended Liquors</t>
  </si>
  <si>
    <t>Distilled and Blended Liquors</t>
  </si>
  <si>
    <t>Establishments primarily engaged in manufacturing alcoholic liquors by distillation, and in manufacturing cordials and alcoholic cocktails by blending processes or by mixing liquors and other ingredients. Establishments primarily engaged in manufacturing industrial alcohol are classified in Industry 2869, and those only bottling purchased liquors are classified in Wholesale Trade, Industry 5182. Applejack Cocktails, alcoholic Cordials, alcoholic Distillers'dried grains and solubles Eggnog, alcoholic Ethyl alcohol for medicinal and beverage purposes Gin (alcoholic beverage) Grain alcohol for medicinal and beverage purposes Liquors: distilled and blended-except brandy Rum Spirits, neutral, except fruit-for beverage purposes Vodka Whiskey: bourbon, rye, scotch type, and corn</t>
  </si>
  <si>
    <t>Bottled And Canned Soft Drinks And Carbonated Wate</t>
  </si>
  <si>
    <t>Bottled and Canned Soft Drinks and Carbonated Waters</t>
  </si>
  <si>
    <t>Establishments primarily engaged in manufacturing soft drinks and carbonated waters. Establishments primarily engaged in manufacturing fruit and vegetable juices are classified in Industry Group 203; those manufacturing fruit syrups for flavoring are classified in Industry 2087; and those manufacturing nonalcoholic cider are classified in Industry 2099. Establishments primarily engaged in bottling natural spring waters are classified in Wholesale Trade, Industry 5149. Beer, birch and root: bottled or canned Carbonated beverages, nonalcoholic: bottled or canned Drinks, fruit: bottled, canned, or fresh Ginger ale, bottled or canned Iced tea, bottled or canned Lemonade: bottled, canned, or fresh Mineral water, carbonated: bottled or canned Soft drinks, bottled or canned Tea, iced: bottled or canned Water, pasteurized: bottled or canned</t>
  </si>
  <si>
    <t>Chewing And Smoking Tobacco And Snuff</t>
  </si>
  <si>
    <t>Chewing and Smoking Tobacco and Snuff</t>
  </si>
  <si>
    <t>Establishments primarily engaged in manufacturing chewing and smoking tobacco and snuff. Snuff Tobacco: chewing, smoking, and snuff</t>
  </si>
  <si>
    <t>Tobacco Stemming And Redrying</t>
  </si>
  <si>
    <t>Flavoring Extracts And Flavoring Syrups, Not Elsew</t>
  </si>
  <si>
    <t>Flavoring Extracts and Flavoring Syrups, Not Elsewhere Classified</t>
  </si>
  <si>
    <t>Establishments primarily engaged in manufacturing flavoring extracts, syrups, powders, and related products, not elsewhere classified, for soda fountain use or for the manufacture of soft drinks, and colors for bakers'and confectioners'use. Establishments primarily engaged in manufacturing chocolate syrup are classified in Industry 2066. Beverage bases Bitters (flavoring concentrates) Burnt sugar (food color) Cocktail mixes, nonalcoholic Coffee flavorings and syrups Colors for bakers'and confectioners'use, except synthetic Cordials, nonalcoholic Drink powders and concentrates Flavoring concentrates Flavoring extracts, pastes, powders, and syrups Food colorings, except synthetic Food glace, for glazing foods Fruit juices, concentrated: for fountain use Fruits, crushed: for soda fountain use</t>
  </si>
  <si>
    <t>Manufacturing Industries, Not Elsewhere Classifie</t>
  </si>
  <si>
    <t>Coastwise Transportation</t>
  </si>
  <si>
    <t>Canned And Cured Fish And Seafoods</t>
  </si>
  <si>
    <t>Canned and Cured Fish and Seafoods</t>
  </si>
  <si>
    <t>Establishments primarily engaged in cooking and canning fish, shrimp, oysters, clams, crabs, and other seafoods, including soups; and those engaged in smoking, salting, drying, or otherwise curing fish and other seafoods for the trade. Establishments primarily engaged in shucking and packing fresh oysters in nonsealed containers, or in freezing or preparing fresh fish, are classified in Industry 2092. Canned fish, crustacea, and mollusks Caviar, canned Chowders, fish and seafood: canned Clam bouillon, broth, chowder, juice: bottled or canned Codfish: smoked, salted, dried, and pickled Crab meat, canned and cured Finnan haddie (smoked haddock) Fish and seafood cakes: canned Fish egg bait, canned Fish, canned and cured Fish: cured, dried, pickled, salted, and smoked Herring: smoked, salted, dried, and pickled Mackerel: smoked, salted, dried, and pickled Oysters, canned and cured Salmon: smoked, salted, dried, canned, and pickled Sardines, canned Shellfish, canned and cured Shrimp, canned and cured Soups, fish and seafood: canned Stews, fish and seafood: canned Tuna fish, canned</t>
  </si>
  <si>
    <t>Prepared Fresh Or Frozen Fish And Seafoods</t>
  </si>
  <si>
    <t>Prepared Fresh or Frozen Fish and Seafoods</t>
  </si>
  <si>
    <t>Establishments primarily engaged in preparing fresh and raw or cooked frozen fish and other seafoods and seafood preparations, such as soups, stews, chowders, fishcakes, crabcakes, and shrimp cakes. Prepared fresh fish are eviscerated or processed by removal of heads, fins, or scales. This industry also includes establishments primarily engaged in the shucking and packing of fresh oysters in nonsealed containers. Chowders, fish and seafood: frozen Crabcakes, frozen Crabmeat picking Crabmeat, fresh: packed in nonsealed containers Fish and seafood cakes, frozen Fish fillets Fish sticks Fish: fresh and frozen, prepared Oysters, fresh: shucking and packing in nonsealed containers Seafoods, fresh and frozen Shellfish, fresh and frozen Shellfish, fresh: shucked, picked, or packed Shrimp, fresh and frozen Soups, fish and seafood: frozen Stews, fish and seafood: frozen</t>
  </si>
  <si>
    <t>Roasted Coffee</t>
  </si>
  <si>
    <t>Establishments primarily engaged in roasting coffee, and in manufacturing coffee concentrates and extracts in powdered, liquid, or frozen form, including freeze-dried. Coffee roasting by wholesale grocers is classified in Wholesale Trade, Industry 5149. Coffee extracts Coffee roasting, except by wholesale grocers Coffee, Found: mixed with grain or chicory Coffee, instant and freeze-dried</t>
  </si>
  <si>
    <t>Potato Chips, Corn Chips, And Similar Snacks</t>
  </si>
  <si>
    <t>Potato Chips, Corn Chips, and Similar Snacks</t>
  </si>
  <si>
    <t>Establishments primarily engaged in manufacturing potato chips, corn chips, and similar snacks. Establishments primarily engaged in manufacturing pretzels and crackers are classified in Industry 2052; those manufacturing candy covered popcorn are classified in Industry 2064; those manufacturing salted, roasted, cooked or canned nuts and seeds are classified in Industry 2068; and those manufacturing packaged unpopped popcorn are classified in Industry 2099. Cheese curls and puffs Corn chips and related corn snacks Popcorn, popped: except candy covered Pork rinds Potato chips and related corn snacks Potato sticks</t>
  </si>
  <si>
    <t>Manufactured Ice</t>
  </si>
  <si>
    <t>Establishments primarily engaged in manufacturing ice for sale. Establishments primarily engaged in manufacturing dry ice are classified in Industry 2813. Block ice Ice cubes Ice plants, operated by public utilities Ice, manufactured or artificial: except dry ice</t>
  </si>
  <si>
    <t>Macaroni, Spaghetti, Vermicelli, And Noodles</t>
  </si>
  <si>
    <t>Macaroni, Spaghetti, Vermicelli, and Noodles</t>
  </si>
  <si>
    <t>Establishments primarily engaged in manufacturing dry macaroni, spaghetti, vermicelli, and noodles. Establishments primarily engaged in manufacturing canned macaroni and spaghetti are classified in Industry 2032, and those manufacturing fried noodles, such as Chinese noodles, are classified in Industry 2099. Macaroni and products, dry: e.g., alphabets, rings, seashells Noodles: egg, plain, and water Spaghetti, dry Vermicelli</t>
  </si>
  <si>
    <t>Tobacco Products</t>
  </si>
  <si>
    <t>Cigarettes</t>
  </si>
  <si>
    <t>Establishments primarily engaged in manufacturing cigarettes from tobacco or other materials. Cigarettes</t>
  </si>
  <si>
    <t>Cigars</t>
  </si>
  <si>
    <t>Establishments primarily engaged in manufacturing cigars. Cigarillos Cigars Stogies</t>
  </si>
  <si>
    <t>Textile Mile Products</t>
  </si>
  <si>
    <t>Broadwoven Fabric Mills, Cotton</t>
  </si>
  <si>
    <t>Broadwoven Fabric Mills, Manmade Fiber And Silk</t>
  </si>
  <si>
    <t>Broadwoven Fabric Mills, Wool (Including Dyeing An</t>
  </si>
  <si>
    <t>Narrow Fabric And Other Smallwares Mills: Cotton,</t>
  </si>
  <si>
    <t>Knitting Mills</t>
  </si>
  <si>
    <t>Dimension Stone</t>
  </si>
  <si>
    <t>Establishments primarily engaged in mining or quarrying dimension stone. Also included are establishments engaged in producing rough blocks and slabs. Establishments primarily engaged in mining dimension soapstone or in mining or quarrying and shaping grindstones, pulpstones, millstones, burrstones, and sharpening stones are classified in Industry 1499. Establishments primarily engaged in dressing (shaping, polishing, or otherwise finishing) blocks and slabs are classified in Manufacturing, Industry 3281. Nepheline syenite mining operations are classified in Industry 1459. Argillite, dimension-quarrying Basalt, dimension-quarrying Bluestone, dimension-quarrying Calcareous tufa, dimension-quarrying Diabase, dimension-quarrying Diorite, dimension-quarrying Dolomite, dimension-quarrying Dolomitic marble, dimension-quarrying Flagstone mining Gabbro, dimension-quarrying Gneiss, dimension-quarrying Granite, dimension-quarrying Greenstone, dimension-quarrying Limestone, dimension-quarrying Marble, dimension-quarrying Mica schist, dimension-quarrying Onyx marble, dimension-quarrying Quartzite, dimension-quarrying Rubble mining Sandstone, dimension-quarrying Serpentine, dimension-quarrying Slate, dimension-quarrying Syenite (except nepheline), dimension-quarrying Trap rock, dimension-quarrying Travertine, dimension-quarrying Verde'antique, dimension-quarrying Volcanic rock, dimension-quarrying</t>
  </si>
  <si>
    <t>Crushed And Broken Limestone</t>
  </si>
  <si>
    <t>Crushed and Broken Limestone</t>
  </si>
  <si>
    <t>Establishments primarily engaged in mining or quarrying crushed and broken limestone, including related rocks, such as dolomite, cement rock, marl, travertine, and calcareous tufa. Also included are establishments primarily engaged in the grinding or pulverizing of limestone, but establishments primarily engaged in producing lime are classified in Manufacturing, Industry 3274. Calcareous tufa, crushed and broken-quarrying Cement rock, crushed and broken-quarrying Chalk mining, crushed and broken-quarrying Dolomite, crushed and broken-quarrying Lime rock, ground Limestone, except bituminous: crushed and broken-quarrying Marl, crushed and broken-quarrying Travertine, crushed and broken-quarrying Whiting mining, crushed and broken-quarrying</t>
  </si>
  <si>
    <t>Crushed And Broken Granite</t>
  </si>
  <si>
    <t>Crushed and Broken Granite</t>
  </si>
  <si>
    <t>Establishments primarily engaged in mining or quarrying crushed and broken granite, including related rocks, such as gneiss, syenite, and diorite. Diorite, crushed and broken-quarrying Gneiss, crushed and broken-quarrying Granite, crushed and broken-quarrying Syenite, except nepheline: crushed and broken-quarrying</t>
  </si>
  <si>
    <t>Crushed And Broken Stone, Not Elsewhere Classified</t>
  </si>
  <si>
    <t>Crushed and Broken Stone, Not Elsewhere Classified</t>
  </si>
  <si>
    <t>Establishments primarily engaged in mining or quarrying crushed and broken stone, not elsewhere classified. Basalt, crushed and broken-quarrying Boulder, crushed and broken-quarrying Dolomitic marble, crushed and broken-quarrying Gabbro, crushed and broken-quarrying Ganister, crushed and broken-quarrying Grits mining (crushed stone) Marble, crushed and broken-quarrying Mica schist, crushed and broken-quarrying Onyx marble, crushed and broken-quarrying Quartzite, crushed and broken-quarrying Riprap quarrying, except limestone or granite Sandstone, except bituminous: crushed and broken-quarrying Serpentine, crushed and broken-quarrying Slate, crushed and broken-quarrying Trap rock, crushed and broken-quarrying Verde'antique, crushed and broken-quarrying Volcanic rock, crushed and broken-quarrying</t>
  </si>
  <si>
    <t>Industrial Sand</t>
  </si>
  <si>
    <t>Establishments primarily engaged in operating sand pits and dredges, and in washing, screening, and otherwise preparing sand for uses other than construction, such as glassmaking, molding, and abrasives. Abrasive sand mining Blast sand mining Enamel sand mining Filtration sand mining Foundry sand mining Glass sand mining Grinding sand mining Industrial sand mining Molding sand mining Silica mining Silica sand mining</t>
  </si>
  <si>
    <t>Clay, Ceramic, And Refractory Minerals, Not Elsewh</t>
  </si>
  <si>
    <t>Clay, Ceramic, and Refractory Minerals, Not Elsewhere Classified</t>
  </si>
  <si>
    <t>Establishments primarily engaged in mining, milling, or otherwise preparing clay, ceramic, or refractory minerals, not elsewhere classified. Establishments producing clay in conjunction with the manufacture of refractory or structural clay and pottery products are classified in Manufacturing, Major Group 32. Andalusite mining Aplite mining Bentonite mining Brucite mining Burley mining Clays (common) quarrying-not in conjunction with manufacturing Cornwall stone mining Cyanite mining Diaspore mining Dumortierite mining Feldspar mining Fire clay mining Flint clay mining Fuller's earth mining Kyanite mining Magnesite mining Nepheline syenite quarrying Olivine (nongem) mining Pegmatite (feldspar) mining Pinite mining Plastic fire clay mining Shale (common) quarrying-not in conjunction with manufacturing Sillimanite mining Stoneware clay mining Syenite, nepheline-quarrying Topaz (nongem) mining</t>
  </si>
  <si>
    <t>Potash, Soda, And Borate Minerals</t>
  </si>
  <si>
    <t>Potash, Soda, and Borate Minerals</t>
  </si>
  <si>
    <t>Establishments primarily engaged in mining, milling, or otherwise preparing natural potassium, sodium, or boron compounds. Establishments primarily engaged in mining common salt are classified in Industry 1479. Alum mining Borate compounds mining Borax mining Borax, crude ground and pulverized Boron mineral mining Colemanite mining Glauber's salt mining Kernite mining Potash mining Potassium compounds mining Probertite mining Salines mining except common salt Soda ash mining Sodium compounds mining except common salt Trona mining Ulexite mining</t>
  </si>
  <si>
    <t>Phosphate Rock</t>
  </si>
  <si>
    <t>Establishments primarily engaged in mining, milling, drying, calcining, sintering, or otherwise preparing phosphate rock, including apatite. Establishments primarily engaged in the production of phosphoric acid, super-phosphates, or other manufactured phosphate compounds or chemicals are classified in Manufacturing, Major Group 28. Apatite mining Phosphate rock mining</t>
  </si>
  <si>
    <t>Paper Mills</t>
  </si>
  <si>
    <t>Paperboard Mills</t>
  </si>
  <si>
    <t>Paper Coating</t>
  </si>
  <si>
    <t>Paper Coating &amp; Glazing</t>
  </si>
  <si>
    <t>Envelopes</t>
  </si>
  <si>
    <t>Bags. Except Textile</t>
  </si>
  <si>
    <t>Die Cut Paper &amp; Paperboard</t>
  </si>
  <si>
    <t>Pulp Goods. Pressed &amp; Molded</t>
  </si>
  <si>
    <t>Sanitary Paper Products</t>
  </si>
  <si>
    <t>Chemical And Fertilizer Mineral Mining, Not Elsewh</t>
  </si>
  <si>
    <t>Chemical and Fertilizer Mineral Mining, Not Elsewhere Classified</t>
  </si>
  <si>
    <t>Establishments primarily engaged in mining, milling, or otherwise preparing chemical or fertilizer mineral raw materials, not elsewhere classified. Establishments primarily engaged in milling, grinding, or otherwise preparing barite not in conjunction with mining or quarry operations are classified in Manufacturing, Industry 3295; similar establishments preparing other minerals of this industry are included here. Establishments primarily engaged in producing salt by evaporation of sea water or brine are classified in Manufacturing, Industry 2899. Alunite mining Amblygonite mining Arsenic mineral mining Barite mining Barium ore mining Brimstone mining Celestite mining Fluorite mining Fluorspar mining Fluorspar ground or otherwise treated Guano mining Lepidolite mining Lithium mineral mining Marcasite mining Mineral pigment mining Ocher mining Pyrites mining Pyrrhotite mining Rock salt mining Salt mining common Sienna mining Spodumene mining Strontianite mining Strontium mineral mining Sulfur mining native Umber mining</t>
  </si>
  <si>
    <t>Nonmetallic Minerals Services, Except Fuels</t>
  </si>
  <si>
    <t>Establishments primarily engaged in the removal of overburden, strip mining, and other services for nonmetallic minerals, except fuels, for others on a contract or fee basis. Establishments primarily engaged in performing hauling services are classified in Division E, Transportation and Public Utilities. Boring test holes for nonmetallic minerals, except fuels: on a contract Draining or pumping of nonmetallic minerals mines, except fuels: on Drilling for nonmetallic minerals, except fuels: on a contract basis Exploration for nonmetallic minerals, except fuels: on a contract basis Geophysical exploration services for nonmetallic minerals, except Mine development for nonmetallic minerals, except fuels: on a Overburden removal for nonmetallic minerals, except fuels: on a Shaft sinking for nonmetallic minerals, except fuels: on a contract Strip mining for nonmetallic minerals, except fuels: on a contract</t>
  </si>
  <si>
    <t>Miscellaneous Nonmetallic Minerals, Except Fuels</t>
  </si>
  <si>
    <t>Gypsum</t>
  </si>
  <si>
    <t>Talc. Soapstone &amp; Pyrophyllite</t>
  </si>
  <si>
    <t>Establishments primarily engaged in mining, quarrying, milling, or otherwise preparing nonmetallic minerals, except fuels. This industry includes the shaping of natural abrasive stones at the quarry. Establishments primarily engaged in the production of blast, grinding, or polishing sand are classified in Industry 1446, and those calcining gypsum are classified in Manufacturing, Industry 3275. Agate mining Alabaster mining Amethyst mining Asbestos mining Asphalt (native) mining Asphalt rock mining Bitumens (native) mining Bituminous limestone quarrying Bituminous sandstone quarrying Burrstone quarrying Calcite mining Catlinite mining Corundum mining Cryolite mining Diamond mining, industrial Diatomaceous earth mining Diatomite mining Emery mining Fill dirt pits Garnet mining Gem stone mining Gilsonite mining Grahamite mining Graphite mining Greensand mining Grinding peat Grindstone quarrying Gypsite mining Gypsum mining Iceland spar mining (optical grade calcite) Jade mining Meerschaum mining or quarrying Mica mining Millstone quarrying Muscovite mining Natural abrasives mining (except sand) Oilstone quarrying Ozokerite mining Peat humus mining Peat mining Perlite mining Phlogopite mining Pipestone mining Pozzolana mining Precious stones mining Pulpstone quarrying Pumice mining Pumicite mining Pyrophyllite mining Quartz crystal mining (pure) Reed peat mining Rubbing stone quarrying Ruby mining Sapphire mining Scoria mining Screening peat Scythestone quarrying Sedge peat mining Selenite mining Semiprecious stones mining Sharpening stone quarrying Shell mining Shredding peat Soapstone quarrying Steatite mining Talc mining Tripoli mining Turquoise mining Vermiculite mining Volcanic ash mining Whetstone quarrying Wurtzilite mining</t>
  </si>
  <si>
    <t>Building Construction-General</t>
  </si>
  <si>
    <t>Contractors. General Building</t>
  </si>
  <si>
    <t>General Building Contractors-Residential Buildings</t>
  </si>
  <si>
    <t>General Contractors-Single-Family Houses</t>
  </si>
  <si>
    <t>General contractors primarily engaged in construction (including new work, additions, alterations, remodeling, and repair) of single-family houses. Building alterations, single-family-general contractors Building construction, single-family-general contractors Custom builders, single-family houses-general contractors Designing and erecting combined: single-family houses-general con- Home improvements, single-family-general contractors House construction, single-family-general contractors House: shell erection, single-family-general contractors Mobile home repair, on site-general contractors Modular housing, single-family (assembled on site)-general One-family house construction-general contractors Prefabricated single-family houses erection-general contractors Premanufactured housing, single-family (assembled on site)-general Remodeling buildings, single-family-general contractors Renovating buildings, single-family-general contractors Repairing buildings, single-family-general contractors Residential construction, single-family-general contractors Rowhouse (single family) construction-general contractors Townhouse construction-general contractors</t>
  </si>
  <si>
    <t>General Building Contractors-Nonresidential Buildi</t>
  </si>
  <si>
    <t>General Contractors, Not Elsewhere Classified</t>
  </si>
  <si>
    <t>Highway And Street Construction, Except Elevated H</t>
  </si>
  <si>
    <t>Heavy Construction, Except Highway And Street Cons</t>
  </si>
  <si>
    <t>Construction-Special Trade</t>
  </si>
  <si>
    <t>General Contractors-Residential Buildings, Other T</t>
  </si>
  <si>
    <t>General Contractors-Residential Buildings, Other Than Single-Family</t>
  </si>
  <si>
    <t>General contractors primarily engaged in construction (including new work, additions, alterations, remodeling, and repair) of residential buildings other than single-family houses. Apartment building construction-general contractors Building alterations, residential: except single-family-general Building construction, residential: except single-family-general Custom builders, residential: except single-family-general contractors Designing and erecting, combined: residential, except single-family- Dormitory construction-general contractors Home improvements, residential: except single-family-general Hotel construction-general contractors Motel construction-general contractors Prefabricated building erection, residential: except Remodeling buildings, residential: except single-family-general Renovating buildings, residential: except single-family-general Repairing buildings, residential: except single-family-general Residential construction, except single-family-general contractors</t>
  </si>
  <si>
    <t>Operative Builders</t>
  </si>
  <si>
    <t>Builders primarily engaged in the construction of single-family houses and other buildings for sale on their own account rather than as contractors. Establishments primarily engaged in the construction (including renovation) of buildings for lease or rental on their own account are classified in Real Estate, Industry Group 651. Condominium developers on own account Cooperative apartment developers on own account Operative builders on own account Speculative builders</t>
  </si>
  <si>
    <t>General Contractors-Industrial Buildings And Wareh</t>
  </si>
  <si>
    <t>General Contractors-Industrial Buildings and Warehouses</t>
  </si>
  <si>
    <t>General contractors primarily engaged in the construction (including new work, additions, alterations, remodeling, and repair) of industrial buildings and warehouses, such as aluminum plants, automobile assembly plants, pharmaceutical manufacturing plants, and commercial warehouses. Aluminum plant construction-general contractors Building alterations, industrial and warehouse-general contractors Building components manufacturing plant construction-general Building construction, industrial and warehouse-general contractors Clean room construction-general contractors Cold storage plant construction-general contractors Commercial warehouse construction-general contractors Custom builders, industrial and warehouse-general contractors Designing and erecting, combined: industrial-general contractors Drycleaning plant construction-general contractors Factory construction-general contractors Food products manufacturing or packing plant construction-general Grain elevator construction-general contractors Industrial building construction-general contractors Industrial plant construction-general contractors Paper pulp mill construction-general contractors Pharmaceutical manufacturing plant construction-general contractors Prefabricated building erection, industrial-general contractors Remodeling buildings, industrial and warehouse-general contractors Renovating buildings, industrial and warehouse-general contractors Repairing buildings, industrial and warehouse-general contractors Truck and automobile assembly plant construction-general contractors Warehouse construction-general contractors</t>
  </si>
  <si>
    <t>General Contractors-Nonresidential Buildings, Othe</t>
  </si>
  <si>
    <t>General Contractors-Nonresidential Buildings, Other than Industrial Buildings and Warehouses</t>
  </si>
  <si>
    <t>General contractors primarily engaged in the construction (including new work, additions, alterations, remodeling, and repair) of nonresidential buildings, other than industrial buildings and warehouses. Included are nonresidential buildings, such as commercial, institutional, religious, and amusement and recreational buildings. General contractors primarily engaged in the construction of industrial buildings and warehouses are classified in Industry 1541. Administration building construction-general contractors Auditorium construction-general contractors Bank building construction-general contractors Building alterations, nonresidential: except industrial and Building construction, nonresidential: except industrial and Church, synagogue, and related building construction-general Civic center construction-general contractors Commercial building construction-general contractors Custom builders, nonresidential except industrial and Designing and erecting, combined commercial-general contractors Dome construction-general contractors Farm building construction, except residential-general contractors Fire station construction-general contractors Garage construction-general contractors Hospital construction-general contractors Institutional building construction nonresidential-general contractors Mausoleum construction-general contractors Museum construction-general contractors Office building construction-general contractors Passenger and freight terminal building construction-general Post office construction-general contractors Prefabricated building erection, nonresidential except industrial and Remodeling buildings, nonresidential except industrial and Renovating buildings, nonresidential except industrial and Repairing buildings, nonresidential except industrial and Restaurant construction-general contractors School building construction-general contractors Service station construction-general contractors Shopping center construction-general contractors Silo construction, agricultural-general contractors Stadium construction-general contractors Store construction-general contractors</t>
  </si>
  <si>
    <t>Building Materials,Hardware</t>
  </si>
  <si>
    <t>Highway and Street Construction, Except Elevated Highways</t>
  </si>
  <si>
    <t>General and special trade contractors primarily engaged in the construction of roads, streets, alleys, public sidewalks, guardrails, parkways, and airports. Special trade contractors primarily engaged in the construction of private driveways and sidewalks are classified in Industry 1771. Airport runway construction-general contractors Alley construction-general contractors Asphalt paving: roads, public sidewalks, and streets-contractors Concrete construction: roads, highways, public sidewalks, and Grading for highways, streets, and airport runways-contractors Guardrail construction on highways-contractors Highway construction, except elevated-general contractors Highway signs, installation of-contractors Parkway construction-general contractors Paving construction-contractors Surfacing street and highways-contractors Road construction, except elevated-general contractors Sidewalk construction, public-contractors Street maintenance or repair-contractors Street paving-contractors</t>
  </si>
  <si>
    <t>Sugar And Confectionery Products</t>
  </si>
  <si>
    <t>Miscellaneous Food Preparations</t>
  </si>
  <si>
    <t>Miscellaneous Food Preparations And Kindred Produc</t>
  </si>
  <si>
    <t>Bridge, Tunnel, And Elevated Highway Construction</t>
  </si>
  <si>
    <t>Bridge, Tunnel, and Elevated Highway Construction</t>
  </si>
  <si>
    <t>General contractors primarily engaged in the construction of bridges; viaducts; elevated highways; and highway, pedestrian, and railway tunnels. General contractors engaged in subway construction are classified in Industry 1629. Special trade contractors primarily engaged in guardrail construction or installation of highway signs is classified in Industry 1611. Abutment construction-general contractors Bridge construction-general contractors Causeway construction on structural supports-general contractors Highway construction, elevated-general contractors Overpass construction-general contractors Trestle construction-general contractors Tunnel construction-general contractors Underpass construction-general contractors Viaduct construction-general contractors</t>
  </si>
  <si>
    <t>Water, Sewer, Pipeline, And Communications And Pow</t>
  </si>
  <si>
    <t>Water, Sewer, Pipeline, and Communications and Power Line Construction</t>
  </si>
  <si>
    <t>General and special trade contractors primarily engaged in the construction of water and sewer mains, pipelines, and communications and power lines. Aqueduct construction-general contractors Cable laying construction-contractors Cable television line construction-contractors Conduit construction-contractors Distribution lines construction, oil and gas field-general contractors Gas main construction-general contractors Manhole construction-contractors Natural gas compressing station construction-general contractors Pipelaying-general contractors Pipeline construction-general contractors Pipeline wrapping-contractors Pole line construction-general contractors Power line construction-general contractors Pumping station construction-general contractors Radio transmitting tower construction-general contractors Sewage collection and disposal line construction-general contractors Sewer construction-general contractors Telegraph line construction-general contractors Telephone line construction-general contractors Television transmitting tower construction-general contractors Transmission line construction-general contractors Water main line construction-general contractors</t>
  </si>
  <si>
    <t>Heavy Construction, Not Elsewhere Classified</t>
  </si>
  <si>
    <t>General and special trade contractors primarily engaged in the construction of heavy projects, not elsewhere classified. Athletic field construction-general contractors Blasting, except building demolition-contractors Breakwater construction-general contractors Bridle path construction-general contractors Brush clearing or cutting-contractors Caisson drilling-contractors Canal construction-general contractors Central station construction-general contractors Channel construction-general contractors Channel cutoff construction-general contractors Chemical complex or facilities construction-general contractors Clearing of land-general contractors Cofferdam construction-general contractors Coke oven construction-general contractors Cutting right-of-way-general contractors Dam construction-general contractors Dike construction-general contractors Discharging station construction, mine-general contractors Dock construction-general contractors Drainage project construction-general contractors Dredging-general contractors Earth moving, not connected with building construction-general Flood control project construction-general contractors Furnace construction for industrial plants-general contractors Golf course construction-general contractors Harbor construction-general contractors Hydroelectric plant construction-general contractors Industrial incinerator construction-general contractors Industrial plant appurtenance construction-general contractors Irrigation projects construction-general contractors Jetty construction-general contractors Kiln construction-general contractors Land clearing-contractors Land drainage-contractors Land leveling (irrigation)-contractors Land reclamation-contractors Levee construction-general contractors Light and power plant construction-general contractors Loading station construction, mine-general contractors Lock and waterway construction-general contractors Marine construction-general contractors Mine loading and discharging station construction-general contractors Mining appurtenance construction-general contractors Missile facilities construction-general contractors Nuclear reactor containment structure construction-general contractors Oil refinery construction-general contractors Oven construction for industrial plants-general contractors Oven construction, bakers'-general contractors Petrochemical plant construction-general contractors Petroleum refinery construction-general contractors Pier construction-general contractors Pile driving-contractors Pond construction-general contractors Power plant construction-general contractors Railroad construction-general contractors Railway roadbed construction-general contractors Reclamation projects construction-general contractors Reservoir construction-general contractors Revetment construction-general contractors Rock removal, underwater-contractors Sewage treatment plant construction-general contractors Ski tow erection-general contractors Soil compacting service-contractors Submarine rock removal-general contractors Subway construction-general contractors Tennis court construction, outdoor-general contractors Timber removal, underwater-contractors Tipple construction-general contractors Trail building-general contractors Trailer camp construction-general contractors Trenching-contractors Washeries construction, mining-general contractors Waste disposal plant construction-general contractors Water power project construction-general contractors Water treatment plant construction-general contractors Waterway construction-general contractors Wharf construction-general contractors</t>
  </si>
  <si>
    <t>Carpentry Work</t>
  </si>
  <si>
    <t>Special trade contractors primarily engaged in carpentry work. Establishments primarily engaged in building and installing cabinets at the job site are classified in this industry. Establishments primarily engaged in building custom cabinets for individuals in a shop are classified in Retail Trade, Industry 5712. Carpentry work performed by general contractors engaged in building construction is classified in Major Group 15. Cabinet work performed at the construction site Carpentry work-contractors Folding door installation-contractors Framing-contractors Garage door installation-contractors Joinery, ship-contractors Ship joinery-contractors Store fixture installation-contractors Trim and finish-contractors Window and door (prefabricated) installation-contractors</t>
  </si>
  <si>
    <t>Stationery Products</t>
  </si>
  <si>
    <t>Converted Paper Products</t>
  </si>
  <si>
    <t>Paperboard Containers And Boxes</t>
  </si>
  <si>
    <t>Setup Paperboard Boxes</t>
  </si>
  <si>
    <t>Establishments primarily engaged in manufacturing setup paperboard boxes from purchased paperboard. Boxes, newsboard: metal edged-mfpm Boxes, setup paperboard-mfpm Filing boxes, paperboard-mfpm</t>
  </si>
  <si>
    <t>Plumbing, Heating And Air-Conditioning</t>
  </si>
  <si>
    <t>Plumbing, Heating and Air-Conditioning</t>
  </si>
  <si>
    <t>Special trade contractors primarily engaged in plumbing, heating, air-conditioning, and similar work. Sheet metal work performed by plumbing, heating, and air-conditioning contractors in conjunction with the installation of plumbing, heating, and air-conditioning equipment is included here, but roofing and sheet metal work contractors are classified in Industry 1761. Special trade contractors primarily engaged in electrical work are classified in Industry 1731. Air system balancing and testing-contractors Air-conditioning, with or without sheet metal work-contractors Boiler erection and installation-contractors Drainage system installation, cesspool and septic tank-contractors Dry well construction, cesspool-contractors Fuel oil burner installation and servicing-contractors Furnace repair-contractors Gas line hookup-contractors Heating equipment installation-contractors Heating, with or without sheet metal work-contractors Lawn sprinkler system installation-contractors Mechanical contractors Piping, plumbing-contractors Plumbing and heating-contractors Plumbing repair-contractors Plumbing, with or without sheet metal work-contractors Refrigeration and freezer work-contractors Sewer hookups and connections for buildings-contractors Sheet metal work combined with heating or Solar heating apparatus-contractors Sprinkler system installation-contractors Steam fitting-contractors Sump pump installation and servicing-contractors Ventilating work, with or without sheet metal work-contractors Water pump installation and servicing-contractors Water system balancing and testing-contractors</t>
  </si>
  <si>
    <t>Painting And Paper Hanging</t>
  </si>
  <si>
    <t>Painting and Paper Hanging</t>
  </si>
  <si>
    <t>Special trade contractors primarily engaged in painting and paper hanging. Special trade contractors primarily engaged in roof painting are classified in Industry 1761. Bridge painting-contractors Electrostatic painting on site (including of lockers and fixtures)- House painting-contractors Painting of buildings and other structures, except roofs-contractors Paper hanging-contractors Ship painting-contractors Traffic lane painting-contractors Whitewashing-contractors</t>
  </si>
  <si>
    <t>Electrical Work</t>
  </si>
  <si>
    <t>Special trade contractors primarily engaged in electrical work at the site. The construction of transmission lines is classified in Industry 1623, and electrical work carried on in repair shops is classified in Services, Industry Group 762. Establishments primarily engaged in monitoring of burglar and fire alarms with incidental installation are classified in Services, Industry 7382. Burglar alarm installation-contractors Cable splicing, electrical-contractors Cable television hookup-contractors Communications equipment installation-contractors Electrical repair at site of construction-contractors Electrical work-contractors Electronic control system installation-contractors Fire alarm installation-contractors Highway lighting and electrical signal construction-contractors Intercommunications equipment installation-contractors Sound equipment installation-contractors Telecommunications equipment installation-contractors Telephone and telephone equipment installation-contractors</t>
  </si>
  <si>
    <t>Masonry, Stonework, Tile Setting, And Plastering</t>
  </si>
  <si>
    <t>Masonry, Stone Setting, And Other Stone Work</t>
  </si>
  <si>
    <t>Masonry, Stone Setting, and Other Stone Work</t>
  </si>
  <si>
    <t>Special trade contractors primarily engaged in masonry work, stone setting, and other stone work. Special trade contractors primarily engaged in concrete work are classified in Industry 1771; those engaged in digging foundations are classified in Industry 1794; and those engaged in the construction of streets, highways, and alleys are classified in Industry 1611. Bricklaying-contractors Chimney construction and maintenance-contractors Concrete block laying-contractors Foundations, building of: block, stone, or brick-contractors Marble work, exterior construction-contractors Masonry-contractors Refactory brick construction-contractors Retaining wall construction: block, stone, or brick-contractors Stone setting-contractors Stonework erection-contractors Tuck pointing-contractors</t>
  </si>
  <si>
    <t>Plastering, Drywall, Acoustical, And Insulation Wo</t>
  </si>
  <si>
    <t>Plastering, Drywall, Acoustical, and Insulation Work</t>
  </si>
  <si>
    <t>Special trade contractors primarily engaged in applying plain or ornamental plaster, including the installation of lathing and other appurtenances to receive plaster, or in drywall, acoustical, and building insulation work. Acoustical work-contractors Ceilings, acoustical installation-contractors Drywall construction-contractors Insulation installation, buildings-contractors Lathing-contractors Plastering, plain or ornamental-contractors Solar reflecting insulation film-contractors Taping and finishing drywall-contractors</t>
  </si>
  <si>
    <t>Telegraph And Other Message Communications</t>
  </si>
  <si>
    <t>Terrazzo, Tile, Marble, And Mosaic Work</t>
  </si>
  <si>
    <t>Terrazzo, Tile, Marble, and Mosaic Work</t>
  </si>
  <si>
    <t>Special trade contractors primarily engaged in setting and installing ceramic tile, marble, and mosaic, and in mixing marble particles and cement to make terrazzo at the site of construction. Establishments primarily engaged in manufacturing precast terrazzo steps, benches, and other terrazzo articles are classified in Manufacturing, Industry 3272. Fresco work-contractors Mantel work-contractors Marble installation, interior: including finishing-contractors Mosaic work-contractors Terrazzo work-contractors Tile installation, ceramic-contractors Tile setting, ceramic-contractors</t>
  </si>
  <si>
    <t>Carpentry And Floor Work</t>
  </si>
  <si>
    <t>Roofing, Siding, And Sheet Metal Work</t>
  </si>
  <si>
    <t>Concrete Work</t>
  </si>
  <si>
    <t>Water Well Drilling</t>
  </si>
  <si>
    <t>Miscellaneous Special Trade Contractors</t>
  </si>
  <si>
    <t>Special Trade Contractors</t>
  </si>
  <si>
    <t>Food And Kindred Products</t>
  </si>
  <si>
    <t>Meat Products</t>
  </si>
  <si>
    <t>Men's And Boys' Clothing, Not Elsewhere Classified</t>
  </si>
  <si>
    <t>Men's and Boys' Clothing, Not Elsewhere Classified</t>
  </si>
  <si>
    <t>Establishments primarily engaged in manufacturing men's and boys' clothing, not elsewhere classified, from purchased woven or knit fabrics. Establishments primarily engaged in manufacturing leather and sheep-lined garments are classified in Industry 2386. Knitting mills primarily engaged in manufacturing outerwear are classified in Industry 2253. Athletic clothing men's and boys'-mfpm Bathing suits: men's and boys'-mfpm Coats, except tailored or work: men's and boys'-mfpm Coats, oiled fabric and blanket-lined: men's and boys'-mfpm Down-filled clothing: men's and boys'-mfpm Feather-filled clothing: men's and boys'-mfpm Field jackets, military-mfpm Gymnasium clothing men's and boys'-mfpm Hunting coats and vests men's-mfpm Jackets, non-tailored except work men's and boys'-mfpm Jackets, sport, non-tailored men's and boys'-mfpm Knickers, dress (separate): men's and boys'-mfpm Lumber jackets men's and boys'-mfpm Mackinaws: men's and boys'-mfpm Melton jackets men's and boys'-mfpm Pants, athletic and gymnasium men's and boys'-mfpm Pants, men's and boys': sweats athletic, gymnasium, ski, and Riding clothes men's and boys'-mfpm Shirt and slack suits, non-tailored men's and boys'-mfpm Shorts, outerwear men's and boys'-mfpm Ski suits: men's and boys'-mfpm Sports clothing, non-tailored men's and boys'-mfpm Suits, men's and boys': warm-up, jogging, snow, and ski-mfpm Sweater jackets men's and boys'-mfpm Sweater vests: men's and boys'-mfpm Sweaters men's and boys'-mfpm Swimsuits men's and boys'-mfpm Swimwear, men's and boys'-mfpm Uniforms, athletic and gymnasium: men's and boys'-mfpm Vests, non-tailored including sweater-men's and boys'-mfpm Windbreakers men's and boys'-mfpm</t>
  </si>
  <si>
    <t>Women's, Misses', And Juniors' Blouses And Shirts</t>
  </si>
  <si>
    <t>Women's, Misses', and Juniors' Blouses and Shirts</t>
  </si>
  <si>
    <t>Establishments primarily engaged in manufacturing women's, misses', and juniors'blouses and shirts from purchased woven or knit fabrics. Knitting mills primarily engaged in manufacturing outerWear are classified in Industry 2253. Establishments primarily engaged in manufacturing girls', children's, and infants'blouses and shirts are classified in Industry 2361. Blouses: women's, misses', and juniors'-mfpm Shirts, outerwear: women's, misses', and juniors'-mfpm Sweatshirts women's, misses', and juniors'-mfpm Tank tops, outerwear: women's, misses', and juniors-mfpm</t>
  </si>
  <si>
    <t>Women's, Misses', And Juniors' Dresses</t>
  </si>
  <si>
    <t>Women's, Misses', and Juniors' Dresses</t>
  </si>
  <si>
    <t>Establishments primarily engaged in manufacturing women's, misses', and juniors'dresses (including ensemble dresses), from purchased woven or knit fabrics, including woven or knit fabrics of paper, whether sold by the piece or by the dozen. Establishments primarily engaged in manufacturing girls', children's, and infants'dresses are classified in Industry 2361. Knitting mills primarily engaged in manufacturing knit dresses are classified in Industry 2253. Bridal dresses or gowns: women's, misses', and juniors'-mfpm Dresses, paper, cut and sewn: women's, misses', and juniors'-mfpm Dresses: women's, misses', and juniors'-mfpm Ensemble dresses: women's, misses', and juniors'-mfpm Gowns, formal: women's, misses', and juniors'-mfpm Gowns, wedding: women's, misses', and juniors'-mfpm House dresses: women's, misses', and juniors'-mfpm Wedding dresses: women's, misses', and juniors'-mfpm</t>
  </si>
  <si>
    <t>Women's, Misses', And Juniors' Suits, Skirts, And</t>
  </si>
  <si>
    <t>Women's, Misses', and Juniors' Suits, Skirts, and Coats</t>
  </si>
  <si>
    <t>Establishments primarily engaged in manufacturing women's, misses', and juniors'suits, pantsuits, skirts, coats, except fur coats and raincoats, and tailored jackets and vests, from purchased woven or knit fabrics. These garments are generally tailored and usually lined. Establishments primarily engaged in manufacturing fur clothing are classified in Industry 2371; and those manufacturing raincoats are classified in Industry 2385. Knitting mills primarily engaged in manufacturing knit outerwear are classified in Industry 2253. Capes, except fur and vulcanized rubber: women's, misses', and Coats, except fur and raincoats: women's, misses', and juniors'-mfpm Jackets, tailored, except fur, sheeplined, and leather: women's, Jumpsuits: women's, misses', and juniors'-mfpm Pantsuits: women's, misses', and juniors'-mfpm Skirts, except tennis skirts: women's misses', and juniors'-mfpm Suits, except playsuits and athletic: women's, misses', and juniors' Uniforms except athletic and service apparel: women's, misses', and Vests, except tailored: women's, misses', and juniors'-mfpm</t>
  </si>
  <si>
    <t>Girls', Children's, And Infants' Dresses, Blouses,</t>
  </si>
  <si>
    <t>Girls', Children's, and Infants' Dresses, Blouses, and Shirts</t>
  </si>
  <si>
    <t>Establishments primarily engaged in manufacturing girls',children's, and infants'dresses, blouses, and shirts from purchased woven or knit fabrics. Knitting mills primarily engaged in manufacturing outerwear are classified in Industry 2253. Blouses: girls', children's, and infants'-mfpm Dresses: girls', children's, and infants'-mfpm Middies: girls', children's, and infants'-mfpm Shirts, outerwear girls', children's, and infants'-mfpm Sweat shirts: girls', children's, and infants'-mfpm Tank tops girls', children's, and infants'-mfpm</t>
  </si>
  <si>
    <t>Fur Goods</t>
  </si>
  <si>
    <t>Establishments primarily engaged in manufacturing fur coats, and other clothing, accessories, and trimmings made of fur. Establishments primarily engaged in manufacturing sheep-lined clothing are classified in Industry 2386, and those engaged in dyeing and dressing of furs are classified in Industry 3999. Apparel, fur Capes, fur Caps, fur Clothing, fur Coat linings, fur Coats, fur Fur finishers and liners for the fur goods trade: buttonhole making Fur plates and trimmings Glazing furs Glove linings, fur Hats, fur Jackets, fur Mounting heads on fur neckpieces</t>
  </si>
  <si>
    <t>Dress And Work Gloves, Except Knit And All-Leather</t>
  </si>
  <si>
    <t>Dress and Work Gloves, Except Knit and All-Leather</t>
  </si>
  <si>
    <t>Establishments primarily engaged in manufacturing dress, semidress, and work gloves and mittens from purchased woven or knit fabrics, or from these materials combined with leather or plastics. Knitting mills primarily engaged in manufacturing gloves and mittens are classified in Industry 2259; establishments primarily engaged in manufacturing leather gloves are classified in Industry 3151; those manufacturing sporting and athletic gloves are classified in Industry 3949; and those manufacturing safety gloves are classified in Industry 3842. Dyeing gloves, woven or knit: for the trade Glove linings, except fur Gloves and mittens, woven or knit-mfpm</t>
  </si>
  <si>
    <t>Commercial Machines &amp; Equipmen</t>
  </si>
  <si>
    <t>Women's, Misses', And Juniors' Outerwear, Not Else</t>
  </si>
  <si>
    <t>Women's, Misses', and Juniors' Outerwear, Not Elsewhere Classified</t>
  </si>
  <si>
    <t>Establishments primarily engaged in manufacturing women's, misses', and juniors'outerwear, not elsewhere classified, from purchased woven or knit fabrics. Knitting mills primarily engaged in manufacturing outerwear are classified in Industry 2253. Aprons, except rubberized and plastics: women's, misses', and Athletic uniforms. women's, misses', and juniors' Bathing suits: women's, misses', and juniors'-mfpm Beachwear: women's, misses', and juniors'-mfpm Coats, service apparel (e.g., medical and lab) Collar and cuff sets: women's, misses'and juniors'-mfpm Culottes: women's, misses', and juniors'-mfpm Dickeys: women's, misses'and juniors'-mfpm Down-filled coats, jackets, and vests: women's, misses', and juniors' Feather-filled coats, jackets, and vests: women's, misses', and Jackets, not tailored: women's, misses', and juniors' Jackets, service apparel (e.g., medical and lab) Jean-cut casual slacks: women's, misses', and juniors'-mfpm Jeans: women's, misses', and juniors' Jogging suits: women's, misses', and juniors'-mfpm Knickers: women's, misses', and juniors'-mfpm Leotards: women's, misses', and juniors'-mfpm Neckwear: women's, misses'and juniors'-mfpm Pants outfits, except pantsuits: women's, misses', and juniors'-mfpm Playsuits: women's, misses', and juniors'-mfpm Riding habits: women's, misses', and juniors'-mfpm Scarves, hoods, and headbands: women's, misses', and juniors'-mfpm Service apparel, washable: e.g., nurses', maids', Shorts, outerwear: women's, misses', and juniors'-mfpm Ski jackets, vests, and pants: women's, misses', and juniors'-mfpm Ski suits: women's, misses', and juniors'-mfpm Skirts, tennis: women's, misses', and juniors'-mfpm Slacks: women's, misses', and juniors'-mfpm Smocks: women's, misses', and juniors'-mfpm Snowsuits: women's, misses', and juniors'-mfpm Suits, women's, misses', and juniors': ski, swim, snow, play, Sweat pants: Women's, misses', and juniors'-mfpm Swimsuits: women's, misses', and juniors'-mfpm Ties: women's, misses', and juniors'-mfpm Uniforms, athletic: women's, misses', and juniors'-mfpm Uniforms, washable service apparel (nurses', maid, Vests, not tailored: women's, misses', and juniors-mfpm Warmup suits: women's, misses', and juniors'-mfpm Windbreakers: women's, misses', and juniors'-mfpm</t>
  </si>
  <si>
    <t>Women's, Misses', Children's, And Infants' Underga</t>
  </si>
  <si>
    <t>Women's, Misses', Children's, And Infants' Underwe</t>
  </si>
  <si>
    <t>Women's, Misses', Children's, and Infants' Underwear and Nightwear</t>
  </si>
  <si>
    <t>Establishments primarily engaged in manufacturing women's, misses', children's, and infants'underwear and nightwear from purchased woven or knit fabrics. Knitting mills primarily engaged in manufacturing underwear and nightwear are classified in Industry 2254. Establishments primarily engaged in manufacturing women's and misses'robes and dressing gowns are classified in Industry 2384, and those manufacturing children's and infants' robes are classified in Industry 2369. Establishments primarily engaged in manufacturing brassieres, girdles, and allied garments are classified in Industry 2342. Bedjackets: women's, misses', and juniors'-mfpm Bra-slips: women's and misses'-mfpm Briefs: women's, misses', children's, and infants'-mfpm Camisoles: women's, misses', children's and infants'-mfpm Chemises: women's, misses', children's, and infants'-mfpm Negligees: women's, misses', children's and infants'-mfpm Nightgowns: women's, misses', children's, and infants'-mfpm Nightwear: women's, misses', children's, and infants'-mfpm Pajamas: women's, misses', children's, and infants'-mfpm Panties: women's, misses', children's, and infants'-mfpm Slips: women's, misses', children's, and infants'-mfpm T-Shirts, underwear women's, misses', children's, and infants'-mfpm Teddies: women's, misses', children's, and infants'-mfpm Training pants (underwear) except rubber or rubberized fabric: Underwear: women's, misses', children's, and infants'-mfpm</t>
  </si>
  <si>
    <t>Brassieres, Girdles, And Allied Garments</t>
  </si>
  <si>
    <t>Brassieres, Girdles, and Allied Garments</t>
  </si>
  <si>
    <t>Establishments primarily engaged in manufacturing brassieres, girdles, corsets, corset accessories, and allied garments. Establishments primarily engaged in manufacturing surgical and orthopedic appliances are classified in Industry 3842. Brassieres-mfpm Corset accessories e.g., clasps and stays-mfpm Corsets and allied garments, except surgical women's and Foundation garments, women's-mfpm Girdles, women's and misses'-mfpm Maternity bras and corsets-mfpm Panty girdles-mfpm</t>
  </si>
  <si>
    <t>Brassieres, Girdles</t>
  </si>
  <si>
    <t>Hats, Caps, And Millinery</t>
  </si>
  <si>
    <t>Millinery</t>
  </si>
  <si>
    <t>Hats &amp; Caps</t>
  </si>
  <si>
    <t>Hats, Caps, and Millinery</t>
  </si>
  <si>
    <t>Establishments primarily engaged in manufacturing hats, caps, and millinery, and hat bodies. Establishments primarily engaged in manufacturing millinery trimmings are classified in Industry 2396. Establishments primarily engaged in manufacturing hats and caps of paper are classified in Industry 2679; those manufacturing caps of rubber are classified in Industry 3069; those manufacturing caps of plastics are classified in Industry 3089; and those manufacturing fur hats are classified in Industry 2371. Baseball caps, except plastics Caps: textiles, straw, fur-felt, and wool-felt-mfpm Chauffeurs'hats and caps, cloth Harvest hats, straw Hat bodies fur-felt, straw, and wool-felt Hats, trimmed Hats textiles, straw, fur-felt, and wool-felt Helmets, jungle-cloth: wool-lined Millinery Opera hats Panama hats Police hats and caps, except protective head gear Uniform hats and caps, except protective head gear</t>
  </si>
  <si>
    <t>Girls', Children's, And Infants' Outerwear</t>
  </si>
  <si>
    <t>Children's Coats</t>
  </si>
  <si>
    <t>Miscellaneous Apparel And Accessories</t>
  </si>
  <si>
    <t>Apparel Belts</t>
  </si>
  <si>
    <t>Apparel belts</t>
  </si>
  <si>
    <t>Establishments primarily engaged in manufacturing apparel belts of any material. Belts, apparel: made of any material</t>
  </si>
  <si>
    <t>Schiffli Machine Embroideries</t>
  </si>
  <si>
    <t>Establishments primarily engaged in manufacturing Schiffli machine embroideries. Embroideries, Schiffli machine</t>
  </si>
  <si>
    <t>Floor Laying And Other Floor Work, Not Elsewhere C</t>
  </si>
  <si>
    <t>Floor Laying and Other Floor Work, Not Elsewhere Classified</t>
  </si>
  <si>
    <t>Special trade contractors primarily engaged in the installation of asphalt tile, carpeting, linoleum, and resilient flooring. This industry also includes special trade contractors engaged in laying, scraping, and finishing parquet and other hardwood flooring. Establishments primarily engaged in installing stone and ceramic floor tile are classified in Industry Group 174; those installing or finishing concrete floors are classified in Industry 1771; and those installing artificial turf are classified in Industry 1799. Asphalt tile installation-contractors Carpet laying or removal service-contractors Fireproof flooring construction-contractors Floor laying, scraping, finishing, and refinishing-contractors Flooring, wood-contractors Hardwood flooring-contractors Linoleum installation-contractors Parquet flooring-contractors Resilient floor laying-contractors Vinyl floor tile and sheet installation-contractors</t>
  </si>
  <si>
    <t>Roofing, Siding, and Sheet Metal Work</t>
  </si>
  <si>
    <t>Special trade contractors primarily engaged in the installation of roofing, siding, and sheet metal work. Sheet metal work performed by plumbing, heating, and air-conditioning contractors in conjunction with the installation of plumbing, heating, and air-conditioning equipment are classified in Industry 1711. Architectural sheet metal work-contractors Ceilings, metal: erection and repair-contractors Coppersmithing, in connection with construction work-contractors Downspout installation, metal-contractors Duct work, sheet metal-contractors Gutter installation, metal-contractors Roof spraying, painting, or coating-contractors Roofing work, including repairing-contractors Sheet metal work: except plumbing, heating, or Siding-contractors Skylight installation-contractors Tinsmithing, in connection with construction work-contractors</t>
  </si>
  <si>
    <t>Special trade contractors primarily engaged in concrete work, including portland cement and asphalt. This industry includes the construction of private driveways and walks of all materials. Concrete work incidental to the construction of foundations and concrete work included in an excavation contract are classified in Industry 1794; and those engaged in construction or paving of streets, highways, and public sidewalks are classified in Industry 1611. Asphalting of private driveways and private parking areas-contractors Blacktop work: private driveways and private parking Concrete finishers-contractors Concrete work: private driveways, sidewalks, and parking areas- Culvert construction-contractors Curb construction-contractors Foundations, building of: poured concrete-contractors Grouting work-contractors Gunite work-contractors Parking lot construction-contractors Patio construction, concrete-contractors Sidewalk construction, except public-contractors Stucco construction-contractors</t>
  </si>
  <si>
    <t>Special trade contractors primarily engaged in water well drilling. Establishments primarily engaged in drilling oil or gas field water intake wells on a contract or fee basis are classified in Mining, Industry 1381. Drilling water wells-contractors Geothermal drilling-contractors Servicing water wells-contractors Well drilling, water: except oil or gas field water intake-contractors</t>
  </si>
  <si>
    <t>Structural Steel Erection</t>
  </si>
  <si>
    <t>Special trade contractors primarily engaged in the erection of structural steel and of similar products of prestressed or precast concrete. Building front installation, metal-contractors Concrete products, structural precast or prestressed: placing of- Concrete reinforcement, placing of-contractors Curtain wall installation-contractors Elevator front installation, metal-contractors Iron work, structural-contractors Metal furring-contractors Steel work, structural-contractors Storage tanks, metal: erection-contractors Store front installation, metal-contractors</t>
  </si>
  <si>
    <t>Glass And Glazing Work</t>
  </si>
  <si>
    <t>Glass and Glazing Work</t>
  </si>
  <si>
    <t>Special trade contractors primarily engaged in glass and glazing work. Establishments primarily engaged in the installation of automotive glass are classified in Services, Industry 7536. Glass installation, except automotive-contractors Glass work, except automotive-contractors Glazing work-contractors</t>
  </si>
  <si>
    <t>Excavation Work</t>
  </si>
  <si>
    <t>Special trade contractors primarily engaged in excavation work and digging foundations, including digging and loading. Contractors in this industry may also perform incidental concrete work. Contractors primarily engaged in concrete work are classified in Industry 1771; and those primarily engaged in trenching or in earth moving and land clearing not related to building construction are classified in Major Group 16. Excavation work-contractors Foundation digging (excavation)-contractors Grading: except for highways, streets, and airport runways-contractors</t>
  </si>
  <si>
    <t>Wrecking And Demolition Work</t>
  </si>
  <si>
    <t>Wrecking and Demolition Work</t>
  </si>
  <si>
    <t>Special trade contractors primarily engaged in the wrecking and demolition of buildings and other structures, except marine. They may or may not sell material derived from demolishing operations. Establishments primarily engaged in marine wrecking are classified in Transportation, Industry 4499. Concrete breaking for streets and highways-contractors Demolition of buildings or other structures, except marine-contractors Dismantling steel oil tanks, except oil field work-contractors Wrecking of buildings or other structures, except marine-contractors</t>
  </si>
  <si>
    <t>Installation Or Erection Of Building Equipment, No</t>
  </si>
  <si>
    <t>Installation or Erection of Building Equipment, Not Elsewhere</t>
  </si>
  <si>
    <t>Special trade contractors primarily engaged in the installation or erection of building equipment, not elsewhere classified, such as elevators, pneumatic tube systems, and dust collecting equipment. This industry also includes contractors primarily engaged in the installation or dismantling of machinery or other industrial equipment. Contractors primarily engaged in the construction of industrial incinerator, furnace, and oven structures are classified in Industry 1629. Conveyor system installation-contractors Dismantling of machinery and other industrial equipment-contractors Dumbwaiter installation-contractors Dust collecting equipment installation-contractors Elevator installation, conversions and repair-contractors Incinerator installation, small-contractors Installation of machinery and other industrial equipment-contractors Machine rigging-contractors Millwrights Pneumatic tube system installation-contractors Power generating equipment installation-contractors Revolving door installation-contractors Vacuum cleaning systems, built-in-contractors</t>
  </si>
  <si>
    <t>Soap, Detergents, And Cleaning Preparations</t>
  </si>
  <si>
    <t>Special Trade Contractors, Not Elsewhere Classifie</t>
  </si>
  <si>
    <t>Special Trade Contractors, Not Elsewhere Classified</t>
  </si>
  <si>
    <t>Special trade contractors primarily engaged in construction work, not elsewhere classified, such as construction of swimming pools and fences, erection and installation of ornamental metal work, house moving, shoring work, waterproofing, dampproofing, fireproofing, sandblasting, and steam cleaning of building exteriors. Antenna installation, except household type-contractors Artificial turf installation-contractors Awning installation-contractors Bath tub refinishing-contractors Boring for building construction-contractors Bowling alley installation and service-contractors Cable splicing service, nonelectrical-contractors Caulking (construction)-contractors Cleaning building exteriors-contractors Cleaning new buildings after construction-contractors Coating of concrete structures with plastics-contractors Core drilling for building construction-contractors Counter top installation-contractors Dampproofing buildings-contractors Dewatering-contractors Diamond drilling for building construction-contractors Epoxy application-contractors Erection and dismantling of forms for poured concrete-contractors Fence construction-contractors Fire escape installation-contractors Fireproofing buildings-contractors Forms for poured concrete, erection and dismantling-contractors Gas leakage detection-contractors Gasoline pump installation-contractors Glazing of concrete surfaces-contractors Grave excavation-contractors House moving-contractors Insulation of pipes and boilers-contractors Lead burning-contractors Lightning conductor erection-contractors Mobile home site setup and tie down-contractors Ornamental metalwork-contractors Paint and wallpaper stripping-contractors Plastics wall tile installation-contractors Posthole digging-contractors Sandblasting of building exteriors-contractors Scaffolding construction-contractors Service and repair of broadcasting stations-contractors Service station equipment installation, maintenance, and repair- Shoring and underpinning work-contractors Spectator seating installation-contractors Steam cleaning of building exteriors-contractors Steeplejacks Swimming pool construction-contractors Television and radio stations, service and repair of-contractors Test boring for construction-contractors Tile installation, wall: plastics-contractors Tinting glass-contractors Wallpaper removal-contractors Waterproofing-contractors Weather stripping-contractors Welding contractors, operating at site of construction Window shade installation-contractors</t>
  </si>
  <si>
    <t>Meat Packing Plants</t>
  </si>
  <si>
    <t>Establishments primarily engaged in the slaughtering, for their own account or on a contract basis for the trade, of cattle, hogs, sheep, lambs, and calves for meat to be sold or to be used on the same premises in canning, cooking, curing, and freezing, and in making sausage, lard, and other products. Also included in this industry are establishments primarily engaged in slaughtering horses for human consumption. Establishments primarily engaged in slaughtering, dressing, and packing poultry, rabbits, and other small game are classified in Industry 2015; and those primarily engaged in slaughtering and processing animals not for human consumption are classified in Industry 2048. Establishments primarily engaged in manufacturing sausages and meat specialties from purchased meats are classified in Industry 2013; and establishments primarily engaged in canning meat for baby food are classified in Industry 2032. Bacon, slab and sliced-mitse Beef-mitse Blood meal Boxed beef-mitse Canned meats, except baby foods and animal feeds-mitse Corned beef-mitse Cured meats-mitse Dried meats-mitse Frankfurters, except poultry-mitse Hams, except poultry-mitse Hides and skins, cured or uncured Horsemeat for human consumption-mitse LambŽmitse Lard-mitse Luncheon meat, except poultry-mitse Meat extracts-mitse Meat packing plants Meat-mitse Mutton-mitse Pork-mitse Sausages-mitse Slaughtering plants: except animals not for human consumption Variety meats edible organs-mitse Veal-mitse</t>
  </si>
  <si>
    <t>Fluid Milk</t>
  </si>
  <si>
    <t>Establishments primarily engaged in processing (e.g., pasteurizing, homogenizing, vitaminizing, bottling) fluid milk and cream, and related products, including cottage cheese, yogurt (except frozen), and other fermented milk. Establishments primarily engaged in manufacturing dry mix whipped toppings are classified in Industry 2023; those producing frozen whipped toppings are classified in Industry 2038; and those producing frozen yogurt are classified in Industry 2024. Buttermilk, cultured Chocolate milk Cottage cheese, including pot, bakers', and farmers'cheese Cream, aerated Cream, bottled Cream, sour Dips, sour cream based Eggnog, fresh: nonalcoholic Flavored milk drinks Half and half Milk processing (pasteurizing, homogenizing, vitaminizing, bottling) Milk production, except farm Milk, acidophilus Milk, bottled Milk, flavored Milk, reconstituted Milk, ultra-high temperature Sour cream Whipped cream Whipped topping, except frozen or dry mix Yogurt, except frozen</t>
  </si>
  <si>
    <t>Canned Specialties</t>
  </si>
  <si>
    <t>Establishments primarily engaged in canning specialty products, such as baby foods, nationality specialty foods, and soups, except seafood. Establishments primarily engaged in canning seafoods are classified in Industry 2091. Baby foods (including meats), canned Bean sprouts, canned Beans, baked: with or without meat-canned Broth, except seafood: canned Chicken broth and soup, canned Chili con carne, canned Chinese foods, canned Chop suey, canned Chow mein, canned Enchiladas, canned Food specialties, canned Italian foods, canned Macaroni, canned Mexican foods, canned Mincemeat, canned Nationality specialty foods, canned Native foods, canned Pasta, canned Puddings, except meat: canned Ravioli, canned Soups, except seafood: canned Spaghetti, canned Spanish foods, canned Tamales, canned Tortillas, canned</t>
  </si>
  <si>
    <t>Canned Fruits, Vegetables, Preserves, Jams, And Je</t>
  </si>
  <si>
    <t>Canned Fruits, Vegetables, Preserves, Jams, and Jellies</t>
  </si>
  <si>
    <t>Establishments primarily engaged in canning fruits, vegetables, and fruit and vegetable juices; and in manufacturing catsup and similar tomato sauces, or natural and imitation preserves, jams, and jellies. Establishments primarily engaged in canning seafoods are classified in Industry 2091; and those manufacturing canned specialties, such as baby foods and soups, except seafood, are classified in Industry 2032. Artichokes in olive oil, canned Barbecue sauce Catsup Cherries, maraschino Chili sauce, tomato Fruit butters Fruit pie mixes Fruits, canned Hominy, canned Jams, including imitation Jellies, edible: including imitation Juice, fruit: concentrated-hot pack Juices, fresh: fruit or vegetable Juices, fruit and vegetable: canned or fresh Ketchup Marmalade Mushrooms, canned Nectars, fruit Olives, including stuffed: canned Pastes, fruit and vegetable Preserves, including imitation Purees, fruit and vegetable Sauces, tomato-based Sauerkraut, canned Seasonings (prepared sauces), tomato Spaghetti sauce Tomato juice and cocktails, canned Tomato paste Tomato sauce Vegetable pie mixes Vegetables, canned</t>
  </si>
  <si>
    <t>Sausages And Other Prepared Meat Products</t>
  </si>
  <si>
    <t>Sausages and Other Prepared Meat Products</t>
  </si>
  <si>
    <t>Establishments primarily engaged in manufacturing sausages, cured meats, smoked meats, canned meats, frozen meats, and other prepared meats and meat specialties, from purchased carcasses and other materials. Prepared meat plants operated by packing houses as separate establishments are also included in this industry. Establishments primarily engaged in canning or otherwise processing poultry, rabbits, and other small game are classified in Industry 2015. Establishments primarily engaged in canning meat for baby food are classified in Industry 2032. Establishments primarily engaged in the cutting up and resale of purchased fresh carcasses, for the trade, (including boxed beef) are classified in Wholesale Trade, Industry 5147. Bacon, slab and sliced-mfpm Beef-mfpm Bologna-mfpm Calf's-foot jelly Canned meats, except baby foods and animal feeds-mfpm Corned beef-mfpm Corned meats-mfpm Cured meats: brined, dried, and salted-mfpm Dried meats-mfpm Frankfurters, except poultry-mfpm Hams, except poultry-mfpm Headcheese-mfpm Lard-mfpm Luncheon meat, except poultry-mfpm Meat extracts-mfpm Meat products: cooked, cured, frozen, smoked, and spiced-mfpm Pastrami-mfpm Pigs'feet, cooked and pickled-mfpm Pork: pickled, cured, salted, or smoked-mfpm Potted meats-mfpm Puddings, meat-mfpm Sandwich spreads, meat-mfpm Sausage casings, collagen Sausages-mfpm Scrapple-mfpm Smoked meats-mfpm Spreads, sandwich: meat-mfpm Stew, beef and lambŽmfpm Tripe-mfpm Vienna sausage-mfpm</t>
  </si>
  <si>
    <t>Poultry Slaughtering And Processing</t>
  </si>
  <si>
    <t>Poultry Slaughtering and Processing</t>
  </si>
  <si>
    <t>Establishments primarily engaged in slaughtering, dressing, packing, freezing, and canning poultry, rabbits, and other small game, or in manufacturing products from such meats, for their own account or on a contract basis for the trade. This industry also includes the drying, freezing, and breaking of eggs. Establishments primarily engaged in cleaning, oil treating, packing, and grading of eggs are classified in Wholesale Trade, Industry 5144; and those engaged in the cutting up and resale of purchased fresh carcasses are classified in Wholesale and Retail Trade. Chickens, processed: fresh, frozen, canned, or cooked Chickens: slaughtering and dressing Ducks, processed: fresh, frozen, canned, or cooked Ducks: slaughtering and dressing Egg albumen Egg substitutes made from eggs Eggs: canned, dehydrated, desiccated, frozen, and processed Eggs: drying, freezing, and breaking Frankfurters, poultry Game, small: fresh, frozen, canned, or cooked Game, small: slaughtering and dressing Geese, processed: fresh, frozen, canned or cooked Geese: slaughtering and dressing Ham, poultry Luncheon meat, poultry Poultry, processed: fresh. froze canned, or cooked Poultry: slaughtering and dressing Rabbits, processed: fresh, frozen canned, or cooked Rabbits, slaughtering and dressing Turkeys, processed: fresh, frozen canned, or cooked Turkeys: slaughtering and dressing</t>
  </si>
  <si>
    <t>Poultry Dressing Plants</t>
  </si>
  <si>
    <t>Poultry &amp; Egg Processing</t>
  </si>
  <si>
    <t>Dairy Products</t>
  </si>
  <si>
    <t>Creamery Butter</t>
  </si>
  <si>
    <t>Establishments primarily engaged in manufacturing creamery butter. Anhydrous butterfat Butter oil Butter powder Butter, creamery and whey Butterfat, anhydrous</t>
  </si>
  <si>
    <t>Natural, Processed, And Imitation Cheese</t>
  </si>
  <si>
    <t>Natural, Processed, and Imitation Cheese</t>
  </si>
  <si>
    <t>Establishments primarily engaged in manufacturing natural cheese (except cottage cheese), processed cheese, cheese foods, cheese spreads, and cheese analogs (imitations and substitutes). These establishments also produce by-products, such as raw liquid whey. Establishments primarily engaged in manufacturing cottage cheese are classified in Industry 2026, and those manufacturing cheese-based salad dressings are classified in Industry 2035. Cheese analogs Cheese products, imitation or substitutes Cheese spreads, pastes, and cheese-like preparations Cheese, except cottage cheese Cheese, imitation or substitutes Cheese, processed Dips, cheese-based Processed cheese Sandwich spreads, cheese Whey, raw: liquid</t>
  </si>
  <si>
    <t>Gas And Other Services Combined</t>
  </si>
  <si>
    <t>Gas and Other Services Combined</t>
  </si>
  <si>
    <t>Establishments primarily engaged in providing gas services in combination with other services, with gas services as the major part though less than 95 percent of the total. Gas and other services combined (gas less than 95 percent of total)</t>
  </si>
  <si>
    <t>Dry, Condensed, And Evaporated Dairy Products</t>
  </si>
  <si>
    <t>Dry, Condensed, and Evaporated Dairy Products</t>
  </si>
  <si>
    <t>Establishments primarily engaged in manufacturing dry, condensed, and evaporated dairy products. Included in this industry are establishments primarily engaged in manufacturing mixes for the preparation of frozen ice cream and ice milk and dairy and non-dairy base cream substitutes and dietary supplements. Baby formula: fresh, processed, and bottled Buttermilk: concentrated, condensed, dried, evaporated, and powdered Casein, dry and wet Cream substitutes Cream: dried, powdered, and canned Dietary supplements, dairy and non-dairy base Dry milk products: whole milk, nonfat milk, buttermilk, whey, and Eggnog, canned: nonalcoholic Ice cream mix, unfrozen: liquid or dry Ice milk mix, unfrozen: liquid or dry Lactose, edible Malted milk Milk, whole: canned Milk: concentrated, condensed, dried, evaporated, and powdered Milkshake mix Skim milk: concentrated, dried, and powdered Sugar of milk Whey: concentrated, condensed, dried, evaporated, and powdered Whipped topping, dry mix Yogurt mix</t>
  </si>
  <si>
    <t>Ice Cream And Frozen Desserts</t>
  </si>
  <si>
    <t>Ice Cream and Frozen Desserts</t>
  </si>
  <si>
    <t>Establishments primarily engaged in manufacturing ice cream and other frozen desserts. Establishments primarily engaged in manufacturing frozen bakery products, such as cakes and pies, are classified in Industry 2053. Custard, frozen Desserts, frozen: except bakery Fruit pops, frozen Ice cream: e.g., bulk, packaged, molded, on sticks Ice milk: e.g., bulk, packaged, molded, on sticks Ices and sherbets Juice pops, frozen Mellorine Parfait Pops, dessert: frozen-flavored ice, fruit pudding and gelatin Pudding pops, frozen Sherbets and ices Spumoni Tofu frozen desserts Yogurt, frozen</t>
  </si>
  <si>
    <t>Canned, Frozen, And Preserved Fruits, Vegetables,</t>
  </si>
  <si>
    <t>Pickled Fruits And Vegetables</t>
  </si>
  <si>
    <t>Grain Mill Products</t>
  </si>
  <si>
    <t>Bakery Products</t>
  </si>
  <si>
    <t>Dried And Dehydrated Fruits, Vegetables, And Soup</t>
  </si>
  <si>
    <t>Dried and Dehydrated Fruits, Vegetables, and Soup Mixes</t>
  </si>
  <si>
    <t>Establishments primarily engaged in sun drying or artificially dehydrating fruits and vegetables, or in manufacturing packaged soup mixes from dehydrated ingredients. Establishments primarily engaged in the grading and marketing of farm dried fruits, such as prunes and raisins, are classified in Wholesale Trade, Industry 5149. Dates, dried Dehydrated fruits, vegetables, and soups Fruit flour, meal, and powders Fruits, sulphured Olives, dried Potato flakes, granules, and other dehydrated potato products Prunes, dried Raisins Soup mixes Soup powders Vegetable flour, meal, and powders Vegetables, sulphured</t>
  </si>
  <si>
    <t>Pickled Fruits And Vegetables, Vegetable Sauces An</t>
  </si>
  <si>
    <t>Pickled Fruits and Vegetables, Vegetable Sauces and Seasonings, and Salad Dressings</t>
  </si>
  <si>
    <t>Establishments primarily engaged in pickling and brining fruits and vegetables, and in manufacturing salad dressings, vegetable relishes, sauces, and seasonings. Establishments primarily engaged in manufacturing catsup and similar tomato sauces are classified in Industry 2033, and those packing purchased pickles and olives are classified in Wholesale or Retail Trade. Establishments primarily engaged in manufacturing dry salad dressing and dry sauce mixes are classified in Industry 2099. Blue cheese dressing Brining of fruits and vegetables Cherries, brined French dressing Fruits, pickled and brined Horse radish, prepared Mayonnaise Mustard, prepared (wet) Olives, brined: bulk Onions, pickled Pickles and pickle salting Relishes, fruit and vegetable Russian dressing Salad dressings, except dry mixes Sandwich spreads, salad dressing base Sauces, meat (seasoning): except tomato and dry Sauces, seafood: except tomato and dry Sauerkraut, bulk Seasonings (prepared sauces), vegetable: except tomato and dry Soy sauce Thousand Island dressing Vegetable sauces, except tomato Vegetables, pickled and brined Vinegar pickles and relishes Worcestershire sauce</t>
  </si>
  <si>
    <t>Frozen Fruits, Fruit Juices, And Vegetables</t>
  </si>
  <si>
    <t>Frozen Fruits, Fruit Juices, and Vegetables</t>
  </si>
  <si>
    <t>Establishments primarily engaged in freezing fruits, fruit juices, and vegetables. These establishments also produce important by-products such as fresh or dried citrus pulp. Concentrates, frozen fruit juice Dried citrus pulp Frozen fruits, fruit juices, and vegetables Fruit juices, frozen Fruits, quick frozen and coldpack (frozen) Vegetables, quick frozen and coldpack (frozen)</t>
  </si>
  <si>
    <t>Frozen Specialties, Not Elsewhere Classified</t>
  </si>
  <si>
    <t>Establishments primarily engaged in manufacturing frozen food specialties, not elsewhere classified, such as frozen dinners and frozen pizza. The manufacture of some important frozen foods and specialties is classified elsewhere. For example, establishments primarily engaged in manufacturing frozen dairy specialties are classified in Industry Group 202, those manufacturing frozen bakery products are classified in Industry Group 205, those manufacturing frozen fruits and vegetables are classified in Industry 2037, and those manufacturing frozen fish and seafood specialties are classified in Industry 2092. Dinners, frozen: packaged French toast, frozen Frozen dinners, packaged Meats, frozen Native foods, frozen Pizza, frozen Soups, frozen: except seafood Spaghetti and meatballs, frozen Waffles, frozen Whipped topping, frozen</t>
  </si>
  <si>
    <t>Flour And Other Grain Mill Products</t>
  </si>
  <si>
    <t>Flour and Other Grain Mill Products</t>
  </si>
  <si>
    <t>Establishments primarily engaged in milling flour or meal from grain, except rice. The products of flour mills may be sold plain or in the form of prepared mixes or doughs for specific purposes. Establishments primarily engaged in manufacturing prepared flour mixes or doughs from purchased ingredients are classified in Industry 2045, and those milling rice are classified in Industry 2044. Bran and middlings, except rice Bread and bread-type roll mixes-mitse Buckwheat flour Cake flour-mitse Cereals, cracked grain-mitse Corn grits and flakes for brewers'use Dough, biscuit-mitse Doughs, refrigerated or frozen-mitse Durum flour Farina, except breakfast food-mitse Flour mills, cereals: except rice Flour mixes-mitse Flour: blended, prepared, or self-rising-mitse Flour: buckwheat, corn, graham, rye, and wheat Frozen doughs-mitse Graham flour Granular wheat flour Grits and flakes, corn: for brewers'use Hominy grits, except breakfast food Meal, corn Milling of grains, dry, except rice Mixes, flour: e.g., pancake, cake, biscuit, doughnut-mitse Pancake batter, refrigerated or frozen-mitse Pizza mixes and prepared dough-mitse Semolina (flour) Sorghum grain flour Wheat germ Wheat mill feed</t>
  </si>
  <si>
    <t>Cereal Breakfast Foods</t>
  </si>
  <si>
    <t>Establishments primarily engaged in manufacturing cereal breakfast foods and related preparations, except breakfast bars. Establishments primarily engaged in manufacturing granola bars and other types of breakfast bars are classified in Industry 2064. Breakfast foods, cereal Coffee substitutes made from grain Corn flakes Corn, hulled (cereal breakfast food) Farina, cereal breakfast food Granola, except bars and clusters Hominy grits prepared as cereal breakfast food Infants'foods, cereal type Oatmeal (cereal breakfast food) Oats, rolled (cereal breakfast food) Rice breakfast foods Wheat flakes</t>
  </si>
  <si>
    <t>Rice Milling</t>
  </si>
  <si>
    <t>Establishments primarily engaged in cleaning and polishing rice, and in manufacturing rice flour or meal. Other important products of this industry include brown rice, milled rice (including polished rice), rice polish, and rice bran. Flour, rice Milling of rice Polishing of rice Rice bran, flour, and meal Rice cleaning and polishing Rice polish Rice brewers' Rice brown Rice, vitamin and mineral enriched</t>
  </si>
  <si>
    <t>Miscellaneous Plastics Products</t>
  </si>
  <si>
    <t>Handbags And Other Personal Leather Goods</t>
  </si>
  <si>
    <t>Stone,Clay,Glass&amp;Concrete Prod</t>
  </si>
  <si>
    <t>Structural Clay Products</t>
  </si>
  <si>
    <t>Brass. Bronze. Copper Castings</t>
  </si>
  <si>
    <t>Metal Forgings And Stampings</t>
  </si>
  <si>
    <t>Prepared Flour Mixes And Doughs</t>
  </si>
  <si>
    <t>Prepared Flour Mixes and Doughs</t>
  </si>
  <si>
    <t>Establishments primarily engaged in preparing flour mixes or doughs from purchased flour. Establishments primarily engaged in milling flour from grain and producing mixes or doughs are classified in Industry 2041. Biscuit mixes and doughs-mfpm Bread and bread-type roll mixes-mfpm Cake flour-mfpm Cake mixes-mfpm Dough, biscuit-mfpm Doughnut mixes-mfpm Doughs, refrigerated or frozen-mfpm Flour: blended or self-rising-mfpm Frozen doughs-mfpm Gingerbread mixes-mfpm Mixes, flour: e.g., pancake, cake, biscuit, doughnut-mfpm Pancake batter, refrigerated or frozen-mfpm Pancake mixes-mfpm Pizza mixes and doughs-mfpm</t>
  </si>
  <si>
    <t>Wet Corn Milling</t>
  </si>
  <si>
    <t>Establishments primarily engaged in milling corn or sorghum grain (milo) by the wet process, and producing starch, syrup, oil, sugar, and by-products, such as gluten feed and meal. Also included in this industry are establishments primarily engaged in manufacturing starch from other vegetable sources (e.g., potatoes, wheat). Establishments primarily engaged in manufacturing table syrups from corn syrup and other ingredients, and those manufacturing starch base dessert powders, are classified in Industry 2099. Corn oil cake and meal Corn starch Corn syrup (including dried), unmixed Dextrine Dextrose Feed, gluten Fructose Glucose High fructose syrup Hydrol Meal, gluten Oil, corn: crude and refined Potato starch Rice starch Starch, instant Starch, liquid Starches, edible and industrial Steepwater concentrate Sugar, corn Tapioca Wheat gluten Wheat starch</t>
  </si>
  <si>
    <t>Dog And Cat Food</t>
  </si>
  <si>
    <t>Dog and Cat Food</t>
  </si>
  <si>
    <t>Establishments primarily engaged in manufacturing dog and cat food from cereal, meat, and other ingredients. These preparations may be canned, frozen, or dry. Establishments primarily engaged in manufacturing feed for animals other than dogs and cats are classified in Industry 2048. Cat food Dog food</t>
  </si>
  <si>
    <t>Prepared Feeds And Feed Ingredients For Animals An</t>
  </si>
  <si>
    <t>Prepared Feed and Feed Ingredients for Animals and Fowls, Except Dogs and Cats</t>
  </si>
  <si>
    <t>Establishments primarily engaged in manufacturing prepared feeds and feed ingredients and adjuncts for animals and fowls, except dogs and cats. Included in this industry are poultry and livestock feed and feed ingredients, such as alfalfa meal, feed supplements, and feed concentrates and feed premixes. Also included are establishments primarily engaged in slaughtering animals for animal feed. Establishments primarily engaged in slaughtering animals for human consumption are classified in Industry Group 201. Establishments primarily engaged in manufacturing dog and cat foods are classified in Industry 2047. Alfalfa, cubed Alfalfa, prepared as feed for animals Animal feeds, prepared: except dog and cat Bird food, prepared Buttermilk emulsion for animal food Chicken feeds, prepared Citrus seed meal Earthworm food and bedding Feed concentrates Feed premixes Feed supplements Feeds, prepared (including mineral): for animals and fowls-except Feeds, specialty: mice, guinea pigs, minks, etc. Fish food Hay, cubed Horsemeat, except for human consumption Kelp meal and pellets Livestock feeds, supplements, and concentrates Meal, bone: prepared as feed for animals and fowls Mineral feed supplements Oats: crimped, pulverized, and rolled: except breakfast food Oyster shells, ground: used as feed for animals and fowls Pet food, except dog and cat: canned, frozen, and dry Poultry feeds, supplements, and concentrates Shell crushing for feed Slaughtering of animals, except for human consumption Stock feeds, dry</t>
  </si>
  <si>
    <t>Bread And Other Bakery Products, Except Cookies An</t>
  </si>
  <si>
    <t>Bread and Other Bakery Products, Except Cookies and Crackers</t>
  </si>
  <si>
    <t>Establishments primarily engaged in manufacturing fresh or frozen bread and bread-type rolls and fresh cakes, pies, pastries and other similar "perishable" bakery products Establishments primarily engaged in producing "dry" bakery products, such as biscuits, crackers, and cookies, are classified in Industry 2052. Establishments primarily engaged in manufacturing frozen bakery products, except bread and bread-type rolls, are classified in Industry 2053. Establishments producing bakery products primarily for direct sale on the premises to household consumers are classified in Retail Trade, Industry 5461. Bagels Bakery products, fresh: bread, cakes, doughnuts, and pastries Bakery products, partially cooked: except frozen Biscuits, baked: baking powder and raised Bread, brown: boston and other-canned Bread, including frozen Buns, bread-type (e.g. hamburger, hot dog), including frozen Buns, sweet, except frozen Cakes, bakery, except frozen Charlotte Russe (bakery product), except frozen Croissants, except frozen Crullers, except frozen Doughnuts, except frozen Frozen bread and bread-type rolls Knishes, except frozen Pastries, except frozen: e.g., Danish, French Pies, bakery, except frozen Rolls, bread-type, including frozen Rolls, sweet, except frozen Sponge goods, bakery, except frozen Sweet yeast goods, except frozen</t>
  </si>
  <si>
    <t>Cookies And Crackers</t>
  </si>
  <si>
    <t>Cookies and Crackers</t>
  </si>
  <si>
    <t>Establishments primarily engaged in manufacturing fresh cookies, crackers, pretzels, and similar "dry" bakery products. Establishments primarily engaged in producing other fresh bakery products are classified in Industry 2051. Bakery products, dry: e.g., biscuits, crackers, pretzels Biscuits, baked: dry, except baking powder and raised Communion wafers Cones, ice cream Cookies Cracker meal and crumbs Crackers: e.g., graham, soda Matzoths Pretzels Rusk Saltines Zwieback</t>
  </si>
  <si>
    <t>Frozen Bakery Products, Except Bread</t>
  </si>
  <si>
    <t>Establishments primarily engaged in manufacturing frozen bakery products, except bread and bread-type rolls. Establishments primarily engaged in manufacturing frozen bread and bread-type rolls are classified in Industry 2051. Bakery products, frozen: except bread and bread-type rolls Cakes, frozen: pound, layer, and cheese Croissants, frozen Doughnuts, frozen Pies, bakery, frozen Sweet yeast goods, frozen</t>
  </si>
  <si>
    <t>Welding Apparatus</t>
  </si>
  <si>
    <t>Radio And Television Broadcasting</t>
  </si>
  <si>
    <t>Miscellaneous Electrical Machinery, Equipment, And</t>
  </si>
  <si>
    <t>X-Ray Apparatus. Tube</t>
  </si>
  <si>
    <t>Laboratory Apparatus And Analytical, Optical, Meas</t>
  </si>
  <si>
    <t>Beet Sugar</t>
  </si>
  <si>
    <t>Establishments primarily engaged in manufacturing sugar from sugar beets. Beet pulp, dried Beet sugar, made from sugar beets Molasses beet pulp Molasses, made from sugar beets Sugar, granulated: made from sugar beets Sugar, invert: made from sugar beets Sugar, liquid: made from sugar beets Sugar, powdered: made from sugar beets Syrup, made from sugar beets</t>
  </si>
  <si>
    <t>Candy And Other Confectionery Products</t>
  </si>
  <si>
    <t>Candy and Other Confectionery Products</t>
  </si>
  <si>
    <t>Establishments primarily engaged in manufacturing candy, including chocolate candy, other confections, and related products. Establishments primarily engaged in manufacturing solid chocolate bars from cacao beans are classified in Industry 2066, those manufacturing chewing gum are classified in Industry 2067, and those primarily engaged in roasting and salting nuts are classified in Industry 2068. Establishments primarily engaged in manufacturing confectionery for direct sale on the premises to household consumers are classified in Retail Trade, Industry 5441. Bars, candy: including chocolate covered bars Breakfast bars Cake ornaments, confectionery Candy, except solid chocolate Chewing candy, except chewing gum Chocolate bars, from purchased cocoa or chocolate Chocolate candy, except solid chocolate Confectionery Cough drops, except pharmaceutical preparations Dates: chocolate covered, sugared, and stuffed Fruit peel products: candied, glazed, glace, and crystallized Fruits: candied, glazed, and crystallized Fudge (candy) Granola bars and clusters Halvah (candy) Licorice candy Lozenges, candy: non-medicated Marshmallows Marzipan (candy) Nuts, candy covered Nuts, glace Popcorn balls and candy covered popcorn products</t>
  </si>
  <si>
    <t>Confectionery Products</t>
  </si>
  <si>
    <t>Chocolate And Cocoa Products</t>
  </si>
  <si>
    <t>Chocolate and Cocoa Products</t>
  </si>
  <si>
    <t>Establishments primarily engaged in shelling, roasting, and grinding cacao beans for the purpose of making chocolate liquor, from which cocoa powder and cocoa butter are derived, and in the further manufacture of solid chocolate bars, chocolate coatings, and other chocolate and cocoa products. Also included is the manufacture of similar products, except candy, from purchased chocolate or cocoa. Establishments primarily engaged in manufacturing candy from purchased cocoa products are classified in Industry 2064. Baking chocolate Bars, candy: solid chocolate Cacao bean products: chocolate, cocoa butter, and cocoa Cacao beans: shelling, roasting, and grinding for making chocolate Candy, solid chocolate Chocolate bars, solid: from cacao beans Chocolate coatings and syrups Chocolate liquor Chocolate syrup Chocolate, instant Chocolate, sweetened or unsweetened Cocoa butter Cocoa mix, instant Cocoa, powdered: mixed with other substances</t>
  </si>
  <si>
    <t>Chewing Gum</t>
  </si>
  <si>
    <t>Establishments primarily engaged in manufacturing chewing gum or chewing gum base. Chewing gum Chewing gum base</t>
  </si>
  <si>
    <t>Salted And Roasted Nuts And Seeds</t>
  </si>
  <si>
    <t>Salted and Roasted Nuts and Seeds</t>
  </si>
  <si>
    <t>Establishments primarily engaged in manufacturing salted, roasted, dried, cooked, or canned nuts or in processing grains or seeds in a similar manner for snack purposes. Establishments primarily engaged in manufacturing confectionery-coated nuts are classified in Industry 2064, and those manufacturing peanut butter are classified in Industry 2099. Nuts, dehydrated or dried Nuts: salted, roasted, cooked, or canned Seeds: salted, roasted, cooked, or canned</t>
  </si>
  <si>
    <t>Fats And Oils</t>
  </si>
  <si>
    <t>Cottonseed Oil Mills</t>
  </si>
  <si>
    <t>Establishments primarily engaged in manufacturing cottonseed oil, cake, meal, and linters, or in processing purchased cottonseed oil other than into edible cooking oils. Establishments primarily engaged in refining cottonseed oil into edible cooking oils are classified in Industry 2079. Cottonseed oil, cake, and meal: made in cottonseed oil mills Cottonseed oil, deodorized Lecithin, cottonseed</t>
  </si>
  <si>
    <t>Soybean Oil Mills</t>
  </si>
  <si>
    <t>Establishments primarily engaged in manufacturing soybean oil, cake, and meal, and soybean protein isolates and concentrates, or in processing purchased soybean oil other than into edible cooking oils. Establishments primarily engaged in refining soybean oil into edible cooking oils are classified in Industry 2079. Lecithin, soybean Soybean flour and grits Soybean oil, cake, and meal Soybean oil, deodorized Soybean protein concentrates Soybean protein isolates</t>
  </si>
  <si>
    <t>Beverages</t>
  </si>
  <si>
    <t>Beverages, Not Elsewhere Classified</t>
  </si>
  <si>
    <t>Malt</t>
  </si>
  <si>
    <t>Establishments primarily engaged in manufacturing malt or malt by-products from barley or other grains. Malt by-products Malt: barley, rye, wheat, and corn Malthouses Sprouts, made in malthouses</t>
  </si>
  <si>
    <t>Flavoring Extracts And Flavoring Syrups</t>
  </si>
  <si>
    <t>Wood Office And Store Fixtures, Partitions, Shelvi</t>
  </si>
  <si>
    <t>Wood Office and Store Fixtures, Partitions, Shelving, and Lockers</t>
  </si>
  <si>
    <t>Establishments primarily engaged in manufacturing shelving, lockers, and office and store fixtures, plastics laminated fixture tops, and related fabricated products, chiefly of wood. Prefabricated partitions are included in this industry if designed to be attached to the floor and are classified in Industry 2521 if designed to be free-standing or part of an office furniture panel system. Establishments primarily engaged in manufacturing refrigerated cabinets, showcases, and display cases are classified in Industry 3585. Bar fixtures, wood Butchers'store fixtures, wood Cabinets, show, display, and storage: except refrigerated-wood Counters and counter display cases, except refrigerated-wood Display cases and fixtures, not refrigerated: wood Drainboards, plastics laminated Fixture tops, plastics laminated Fixtures, display: office and store - wood Garment racks, wood Lockers, not refrigerated: wood Lunchroom fixtures, wood Partitions, prefabricated: wood for floor attachment Pedestals, statuary: wood Racks, merchandise display: wood Shelving, office and store: wood Showcases, not refrigerated: wood Sink tops, plastics laminated Store fronts, prefabricated: wood Table or counter tops, plastics laminated Telephone booths, wood Window backs, store and lunchroom: prefabricated-wood</t>
  </si>
  <si>
    <t>Office And Store Fixtures, Partitions, Shelving, A</t>
  </si>
  <si>
    <t>Office and Store Fixtures, Partitions, Shelving, and Lockers, Except Wood</t>
  </si>
  <si>
    <t>Establishments primarily engaged in manufacturing office and store fixtures, shelving, storage racks, lockers, and related fabricated products, chiefly of materials other than wood. Prefabricated partitions are included in this industry if designed to be attached to the floor and are classified in Industry 2522 if designed to be free-standing or part of an office furniture panel system. Establishments primarily engaged in manufacturing refrigerated cabinets, showcases, and display cases are classified in Industry 3585 and those manufacturing safes and vaults are classified in Industry 3499. Bar fixtures, except wood Butchers'store fixtures, except wood Cabinets, show, display, and storage: not refrigerated-except wood Carrier cases and tables, mail: except wood Counters and counter display cases, not refrigerated: except wood Display cases and fixtures, not refrigerated: except wood Fixtures, display: office and store-except wood Garment racks except wood Lockers not refrigerated except wood Lunchroom fixtures except wood Mail pouch racks except wood Mailing racks postal service except wood Pallet racks, except wood Partitions prefabricated except wood and free standing Postal service lock boxes, except wood Racks merchandise display and storage, except wood Shelving angles and slotted bars: except wood Shelving office and store: except wood Showcases not refrigerated: except wood Sorting racks, mail: except wood Stands, merchandise display: except wood Telephone booths, except wood</t>
  </si>
  <si>
    <t>Drapery Hardware And Window Blinds And Shades</t>
  </si>
  <si>
    <t>Drapery Hardware and Window Blinds and Shades</t>
  </si>
  <si>
    <t>Establishments primarily engaged in manufacturing curtain and drapery rods, poles, and fixtures; and venetian blinds and other window blinds and shades, except of canvas. Establishments primarily engaged in manufacturing canvas shades and awnings are classified in Industry 2394. Blinds venetian Blinds vertical Curtain rods, poles, and fixtures Drapery rods, poles, and fixtures Porch shades, wood slat Shade pulls, window Shades, window: except canvas Window shade rollers and fittings</t>
  </si>
  <si>
    <t>Furniture And Fixtures, Not Elsewhere Classified</t>
  </si>
  <si>
    <t>Furniture and Fixtures, Not Elsewhere Classified</t>
  </si>
  <si>
    <t>Establishments primarily engaged in manufacturing furniture and fixtures, not elsewhere classified, including hospital beds and furniture specially designed for use in restaurants, bars, cafeterias, bowling centers, and ships. Bar furniture Beds, hospital Bowling center furniture Cafeteria furniture Carts, restaurant Dish carts, restaurant Factory furniture: stools, work benches, tool stands and cabinets Food trucks, restaurant Food wagons, restaurant Restaurant furniture Ship furniture Stools, metal: with casters-not household or office Tray trucks, restaurant Work benches, industrial</t>
  </si>
  <si>
    <t>Pulp Mills</t>
  </si>
  <si>
    <t>Establishments primarily engaged in manufacturing pulp from wood or from other materials, such as rags, linters, wastepaper, and straw. Establishments engaged in integrated logging and pulp mill operations are classified according to the primary products shipped. Establishments engaged in integrated operations of producing pulp and manufacturing paper, paperboard, or products thereof are classified in Industry 2621 if primarily shipping paper or paper products; in Industry 2631 if primarily shipping paperboard or paperboard products; and in Industry 2611 if primarily shipping pulp. Establishments primarily engaged in cutting pulpwood are classified in Industry 2411. Deinking of newsprint Fiber pulp: made from wood, rags, wastepaper, linters, straw, and Pulp mills Pulp: soda, sulfate, sulfite, groundwood, rayon, and semichemical Rayon pulp Wood pulp</t>
  </si>
  <si>
    <t>Folding Paperboard Boxes, Including Sanitary</t>
  </si>
  <si>
    <t>Establishments primarily engaged in manufacturing folding paperboard boxes from purchased paperboard, including folding sanitary food boxes or cartons except milk cartons. Boxes, folding paperboard-mfpm Cartons, folding, except milk cartons: paperboard-mfpm Frozen food containers, folding paperboard-mfpm Ice cream containers, folding paperboard-mfpm Pails, folding sanitary food: paperboard-mfpm Paperboard backs for blister or skin packages-mfpm</t>
  </si>
  <si>
    <t>Packaging Paper And Plastics Film, Coated And Lami</t>
  </si>
  <si>
    <t>Packaging Paper and Plastics Film, Coated and Laminated</t>
  </si>
  <si>
    <t>Establishments primarily engaged in manufacturing coated or laminated flexible materials made of combinations of paper, plastics film, metal foil, and similar materials (excluding textiles) for packaging purposes. These are made from purchased sheet materials or plastics resins and may be printed in the same establishment. Establishments primarily engaged in manufacturing coated or laminated paper for other purposes are classified in Industry 2672, including establishments manufacturing all gummed or pressure sensitive tape; those manufacturing unsupported plastics film are classified in Industry 3081; those manufacturing aluminum foil are classified in Industry 3497; and those manufacturing paper from pulp are classified in Industry 2621. Bread wrappers, waxed or laminated-mfpm Coated paper for packaging-mfpm Metallic covered paper for packaging-mfpm Paper, coated or laminated: for packaging-mfpm Plastics film, coated or laminated: for packaging-mfpm Resinous impregnated paper for packaging-mfpm Thermoplastics coated paper for packaging-mfpm Waxed paper for packaging-mfpm Wrapping paper, coated or laminated-mfpm</t>
  </si>
  <si>
    <t>Establishments primarily engaged in manufacturing paper from woodpulp and other fiber pulp, and which may also manufacture converted paper products. Establishments primarily engaged in integrated operations of producing pulp and manufacturing paper are included in this industry if primarily shipping paper or paper products. Establishments primarily engaged in manufacturing converted paper products from purchased paper stock are classified in Industry Group 265 or Industry Group 267. Absorbent paper-mitse Asbestos paper and asbestos filled paper-mitse Asphalt paper: laminated-mitse Asphalt sheathing-mitse Bag paper-mitse Blotting paper-mitse Bond paper-mitse Book paper-mitse Bristols, except bogus-mitse Building paper: sheathing, insulation, saturating, and dry felts-mitse Capacitor paper-mitse Catalog paper-mitse Cigarette paper-mitse Cleansing tissue stock-mitse Condenser paper-mitse Construction paper-mitse Cotton fiber paper-mitse Cover paper-mitse Dry felts, except textile-mitse Facial tissue stock-mitse Felts, building-mitse Filter paper-mitse Greaseproof wrapping paper-mitse Groundwood paper-mitse Hanging paper (wallpaper stock)-mitse Kraft sheathing paper-mitse Kraft wrapping paper-mitse Lining paper-mitse Lithograph paper-mitse Manila wrapping paper-mitse Matrix paper-mitse Milk filter disks-mitse Napkin stock, paper-mitse News tablet paper-mitse Newsprint-mitse Offset paper-mitse Paper mills-mitse Paper, building-mitse Paper-mitse Parchment paper-mitse Poster paper-mitse Printing paper-mitse Publication paper-mitse Roofing felt stock-mitse Rope and jute wrapping paper-mitse Rotogravure paper-mitse Saturated felt-mitse Shipping sack paper-mitse Tagboard, made in paper mills-mitse Tar paper, building and roofing-mitse Text paper-mitse Thin paper-mitse Tissue paper-mitse Toilet tissue stock-mitse Toweling paper-mitse Wallpaper stock (hanging paper)-mitse Wrapping paper-mitse Writing paper-mitse</t>
  </si>
  <si>
    <t>Establishments primarily engaged in manufacturing paperboard, including paperboard coated on the paperboard machine, from wood pulp and other fiber pulp; and which may also manufacture converted paperboard products. Establishments primarily engaged in integrated operations of producing pulp and manufacturing paperboard are included in this industry if primarily shipping paperboard or paperboard products. Establishments primarily engaged in manufacturing converted paperboard products from purchased paperboard are classified in Industry Group 265 or Industry Group 267. Establishments primarily engaged in manufacturing insulation board and other reconstituted wood fiberboard are classified in Industry 2493. Binders'board-mitse Bottle cap board-mitse Boxboard-mitse Bristols, bogus-mitse Cardboard-mitse Clipboard (paperboard)-mitse Clay coated board-mitse Container board-mitse Folding boxboards-mitse Leatherboard-mitse Liner board, kraft and jute-mitse Manila lined board-mitse Matrix board-mitse Milk carton board-mitse Newsboard-mitse Paperboard mills, except building board mills Paperboard, except building board-mitse Patent coated paperboard-mitse Pressboard-mitse Setup boxboard-mitse Shoe board-mitse Special food board-mitse Stencil board-mitse Strawboard, except building board-mitse Tagboard-mitse Wet machine board-mitse</t>
  </si>
  <si>
    <t>Corrugated And Solid Fiber Boxes</t>
  </si>
  <si>
    <t>Corrugated and Solid Fiber Boxes</t>
  </si>
  <si>
    <t>Establishments primarily engaged in manufacturing corrugated and solid fiber boxes and related products from purchased paperboard of fiber stock. Important products of this industry include corrugated and solid fiberboard boxes, pads, partitions, display items, pallets, single face products, and corrugated sheets. Boxes, corrugated and solid fiber-mfpm Containers, corrugated and solid fiberboard-mfpm Display items, corrugated and solid fiberboard-mfpm Hampers, shipping: paperboard and solid fiber-mfpm Pads, corrugated and solid fiberboard-mfpm Pallets, corrugated and solid fiberboard-mfpm Partitions, corrugated and solid fiberboard-mfpm Sheets, corrugated and solid fiberboard-mfpm</t>
  </si>
  <si>
    <t>Fiber Cans, Tubes, Drums, And Similar Products</t>
  </si>
  <si>
    <t>Fiber Cans, Tubes, Drums, and Similar Products</t>
  </si>
  <si>
    <t>Establishments primarily engaged in manufacturing from purchased materials fiber cans, cones, drums, and similar products, with or without metal ends, and vulcanized fiber boxes. Ammunition cans or tubs, paperboard laminated with metal foil-mfpm Bobbins, fiber-mfpm Bottles, paper fiber-mfpm Boxes, vulcanized fiber-mfpm Candelabra tubes, fiber-mfpm Cans, composite: foil-fiber and other combinations-mfpm Cans, fiber (metal-end or all-fiber-mfpm Cases, mailing: paper fiber (metal-end or all-fiber)-mfpm Cones, fiber: for winding yarn, string, ribbons, or cloth-mfpm Containers, laminated phenolic and vulcanized fiber-mfpm Containers, liquid tight fiber (except sanitary food containers)-mfpm Cores, fiber (metal-end or all-fiber)-mfpm Drums, fiber (metal-end or all-fiber)-mfpm Hampers, shipping: vulcanized fiber-mfpm Mailing cases and tubes, paper fiber (metal-end or all-fiber)-mfpm Pans and voids, fiber or cardboard-mfpm Ribbon blocks, fiber-mfpm Spools, fiber (metal-end or all-fiber)-mfpm Textile reels, fiber-mfpm Textile spinning bobbins, fiber (metal-end or all-fiber)-mfpm Tubes, fiber or paper (with or without metal ends)-mfpm Tubes, for chemical and electrical uses: impregnated paper or Wastebaskets, fiber (metal-end or all-fiber)-mfpm</t>
  </si>
  <si>
    <t>Sanitary Food Containers, Except Folding</t>
  </si>
  <si>
    <t>Establishments primarily engaged in manufacturing non-folding food containers from special foodboard. Important products of this industry include fluid milk containers, round nested food containers, paper cups for hot or cold drinks, and stamped plates, dishes, spoons, and similar products. Establishments primarily engaged in manufacturing similar items of plastics materials are classified in Industry Group 308 and those making folding sanitary cartons are classified in Industry 2657. Containers, food, sanitary: except folding-mfpm Cups, paper: except those made from pressed or molded pulp-mfpm Dishes, paper: except those made from pressed or molded pulp-mfpm Drinking cups, paper except those made from pressed or molded Drinking straws, except glass or plastics-mfpm Food containers, non-folding paperboard, sanitary-mfpm Food containers, sanitary: except folding-mfpm Frozen food containers, non-folding paperboard-mfpm Ice cream containers, non-folding paperboard-mfpm Milk cartons, paperboard-mfpm Plates, paper: except those made from pressed or molded pulp-mfpm Soda straws, except glass or plastics-mfpm Spoons, paper: except those made from pressed or molded pulp-mfpm Utensils, paper: except those made from pressed or molded</t>
  </si>
  <si>
    <t>Soap, Detergents, And Cleaning Preparations; Perfu</t>
  </si>
  <si>
    <t>Paints, Varnishes, Lacquers, Enamels, And Allied P</t>
  </si>
  <si>
    <t>Phosphatic Fertilizers</t>
  </si>
  <si>
    <t>Establishments primarily engaged in manufacturing phosphatic fertilizer materials, or mixed fertilizers from phosphatic materials produced in the same establishment. Included are phosphoric acid; normal, enriched, and concentrated super-phosphates; ammonium phosphates; nitro-phosphates; and calcium meta-phosphates. Ammonium phosphates Calcium meta-phosphates Defluorinated phosphates Diammonium phosphates Fertilizers, mixed: made in plants producing phosphatic fertilizer Phosphoric acid Plant foods, mixed: made in plants producing phosphatic fertilizer Super-phosphates, ammoniated and not ammoniated</t>
  </si>
  <si>
    <t>Adhesives And Sealants</t>
  </si>
  <si>
    <t>Adhesives and Sealants</t>
  </si>
  <si>
    <t>Establishments primarily engaged in manufacturing industrial and household adhesives, glues, caulking compounds, sealants, and linoleum, tile, and rubber cements from vegetable, animal, or synthetic plastics materials, purchased or produced in the same establishment. Establishments primarily engaged in manufacturing gelatin and sizes are classified in Industry 2899, and those manufacturing vegetable gelatin or agar-agar are classified in Industry 2833. Adhesives Adhesives, plastics Caulking compounds Cement (cellulose nitrate base) Cement, linoleum Cement, mending Epoxy adhesives Glue, except dental: animal, vegetable, fish, casein, and syntheticresin Iron cement, household Joint compounds Laminating compounds Mucilage Paste, adhesive Porcelain cement, household Rubber cement Sealing compounds for pipe threads and joints Sealing compounds, synthetic rubber and plastics Wax, sealing</t>
  </si>
  <si>
    <t>Food Preparations, Not Elsewhere Classified</t>
  </si>
  <si>
    <t>Establishments primarily engaged in manufacturing prepared foods and miscellaneous food specialties, not elsewhere classified, such as baking powder, yeast, and other leavening compounds; peanut butter; packaged tea, including instant; ground spices; and vinegar and cider. Also included in this industry are establishments primarily engaged in manufacturing dry preparations, except flour mixes, consisting of pasta, rice, potatoes, textured vegetable protein, and similar products which are packaged with other ingredients to be prepared and cooked by the consumer. Establishments primarily engaged in manufacturing flour mixes are classified in Industry Group 204. Almond pastes Baking powder Bouillon cubes Box lunches for sale off premises Bread crumbs, not made in bakeries Butter, renovated and processed Cake frosting mixes, dry Chicory root, dried Chili pepper or powder Chinese noodles Cider, nonalcoholic Coconut, desiccated and shredded Cole slaw in bulk Cracker sandwiches made from purchased crackers Desserts, ready-to-mix Dips, except cheese and sour cream based Emulsifiers, food Fillings, cake or pie: except fruits, vegetables, and meat Frosting, prepared Gelatin dessert preparations Gravy mixes, dry Honey, strained and bottled Jelly, corncob (gelatin) Leavening compounds, prepared Marshmallow creme Meat seasonings, except sauces Molasses, mixed or blended-mfpm Noodles, fried (e.g., Chinese) Noodles, uncooked: packaged with other ingredients Pancake syrup, blended and mixed Pasta, uncooked: packaged with other ingredients Peanut butter Pectin Pepper Pizza, refrigerated: not frozen Popcorn, packaged: except popped Potatoes, dried: packaged with other ingredients Potatoes, peeled for the trade Rice, uncooked: packaged with other ingredients Salad dressing mixes, dry Salads, fresh or refrigerated Sandwiches, assembled and packaged: for wholesale market Sauce mixes, dry Sorghum, including custom refining Spices, including grinding Sugar grinding Sugar, industrial maple: made in plants producing maple syrup Sugar, powdered-mfpm Syrups, sweetening: honey, maple syrup, sorghum Tea blending Tofu, except frozen desserts Tortillas, fresh or refrigerated Vegetables peeled for the trade Vinegar Yeast</t>
  </si>
  <si>
    <t>Tobacco Stemming and Redrying</t>
  </si>
  <si>
    <t>Establishments primarily engaged in the stemming and redrying of tobacco or in manufacturing reconstituted tobacco. Establishments which sell leaf tobacco as merchant wholesalers, agents, or brokers, and which also may be engaged in stemming tobacco, are classified in Wholesale Trade, Industry 5159. Leaf tobacco warehouses which also may be engaged in stemming tobacco are classified in Transportation and Public Utilities, Industry 4221. Tobacco thrashing (mechanical stemming) Tobacco, stemming and redrying of</t>
  </si>
  <si>
    <t>Establishments primarily engaged in weaving fabrics more than 12 inches (30.48 centimeters) in width, wholly or chiefly by weight of cotton. Establishments primarily engaged in weaving or tufting carpet and rugs are classified in Industry 2273; those making tire cord and fabrics are classified in Industry 2296; and those engaged in finishing cotton broadwoven fabrics are classified in Industry 2261. Airplane cloth, cotton Alpacas, cotton Automotive fabrics, cotton Awning stripes, cotton-mitse Balloon cloth, cotton Bandage cloths, cotton Bark cloth, cotton Basket weave fabrics, cotton Bathmats, cotton: made in weaving mills Batiste, cotton Bedspreads, cotton: made in weaving mills Bird's eye diaper cloth, cotton Blankets and blanketings, cotton-mitse Bombazine, cotton Book cloth-mitse Broadcloth, cotton Brocade, cotton Brocatelle, cotton Buckram-mitse Bunting-mitse Butter cloths Cambric, cotton Camouflage nets-mitse Canton flannels, cotton Canvas-mitse Casement cloth, cotton Chambrays Cheesecloth Chenilles, tufted textile-mitse Cheviots, cotton Chintz, cotton Corduroys, cotton Cotton broadwoven goods Cottonades Coutil, cotton Coverts, cotton Crash toweling, cotton Crepes, cotton Cretonne, cotton Crinoline Damasks, cotton Denims Diaper fabrics Dimities Dishcloths, woven: made in weaving mills Draperies and drapery fabrics, cotton-mitse Dress fabrics, cotton Drills, cotton Duck, cotton Duvetyn, cotton Elastic fabrics, cotton: more than 12 inches in width Express stripes, cotton Filter cloth, cotton Flannelette Flannels, cotton Furniture denim Gabardine, cotton Galatea, cotton Gauze-mitse Ginghams Glass toweling, cotton Glove fabrics, cotton-mitse Grosgrain, cotton Handkerchief fabrics, cotton Hickory stripes, cotton Huck toweling Interlining material, cotton Jacquard woven fabrics, cotton Jean fabrics, cotton Laundry fabrics, cotton Laundry nets-mitse Lawns, cotton Leno fabrics, cotton Long cloth, cotton Luggage fabrics, cotton Marquisettes, cotton Matelasse, cotton Mitten flannel, cotton Moleskins-mitse Momie crepe, cotton Mosquito netting-mitse Muslin, cotton Nainsook, cotton Nets and nettings-mitse Opaline, cotton Organdy, cotton Osnaburgs Outing flannel, cotton Oxfords (cotton fabrics) Pajama checks, textile Percale Percaline, cotton Pile fabrics, cotton Pillow tubing-mitse Pillow cases-mitse Pin checks, cotton Pin stripes, cotton Piques, cotton Plaids, cotton Plisse crepe, cotton Plushes, cotton Pocketing twill, cotton Pongee, cotton Poplin, cotton Press cloth Print cloths, cotton Ratine, cotton Rep, cotton Sailcloth-mitse Sateens, cotton Scrim, cotton Scrub cloths-mitse Seat cover cloth, automobile: cotton Seersuckers, cotton Sheets and sheetings, cotton-mitse Shirting fabrics, cotton Shoe fabrics-mitse Silesia, cotton Slipcover fabrics, cotton Stretch fabrics, cotton Suiting fabrics, cotton Surgical fabrics, cotton Table cover fabrics, cotton Table damask, cotton Tapestry fabrics, cotton Tarlatan, cotton Tentage-mitse Terry woven fabrics, cotton Tickings-mitse Tobacco cloths-mitse Towels and toweling, cotton: made in weaving mills Tracing cloth, cotton Trouserings, cotton Tubing, seamless: cotton Twills, cotton Typewriter ribbon cloth, cotton Umbrella cloth, cotton Underwear fabrics, woven: cotton Upholstery fabrics, cotton Velours Velveteens Voiles, cotton Waffle cloth, cotton Washcloths, woven: made in weaving mills Weaving mills, cotton broadwoven fabrics Wignan, cotton Window shade cloth, cotton Yarn-dyed fabrics, cotton</t>
  </si>
  <si>
    <t>Lumber &amp; Wook Except Furniture</t>
  </si>
  <si>
    <t>Logging</t>
  </si>
  <si>
    <t>Sawmills And Planing Mills</t>
  </si>
  <si>
    <t>Sanitary Food Containers</t>
  </si>
  <si>
    <t>Building Paper &amp; Building Boar</t>
  </si>
  <si>
    <t>Converted Paper And Paperboard Products, Except Co</t>
  </si>
  <si>
    <t>Broadwoven Fabric Mills, Manmade Fiber and Silk</t>
  </si>
  <si>
    <t>Establishments primarily engaged in weaving fabrics more than 12 inches (30.48 centimeters) in width, wholly or chiefly by weight of silk and manmade fibers including glass. Establishments primarily engaged in weaving or tufting carpets and rugs from these fibers are classified in Industry 2273; those manufacturing tire cord and fabrics are classified in Industry 2296; and those engaged in finishing manmade fiber and silk broadwoven goods are classified in Industry 2262. Acetate broadwoven fabrics Acrylic broadwoven fabrics Automotive fabrics, manmade fiber Bedspreads, silk and manmade fiber-mitse Blanketings, manmade fiber Canton crepes Comforters, manmade fiber-mitse Crepe satins Draperies and drapery fabrics, manmade fiber and silk-mitse Dress fabrics, manmade fiber and silk Duvetyn, manmade fiber and silk Elastic fabrics, manmade fiber and silk: more than 12 inches in width Failles Fiberglass fabrics Flat crepes French crepes Fur-type fabrics, manmade fiber Georgettes Glass broadwoven fabrics Jacquard woven Fabrics, manmade fiber and silk Leno fabrics, manmade fiber and silk Lining fabrics, manmade fiber and silk: except glove lining fabrics Linings, rayon or silk-mitse Marquisettes, manmade fiber Modacrylic broadwoven fabrics Necktie fabrics, manmade fiber and silk: broadwoven Nylon broadwoven fabrics Nytril broadwoven fabrics Paper broadwoven fabrics Parachute fabrics Pile fabrics, manmade fiber and silk Plushes, manmade fiber and silk Polyester broadwoven fabrics Polyethylene broadwoven fabrics Polypropylene broadwoven fabrics Pongee, manmade fiber and silk Poplin, manmade fiber Quilts, manmade fiber and silk-mitse Rayon broadwoven fabrics Saran broadwoven fabrics Satins Serges, manmade fiber Shantungs, manmade fiber and silk Shirting fabrics, manmade fiber and silk Silk broadwoven fabrics Slipcover fabrics, manmade fiber and silk Spandex broadwoven fabrics Suiting fabrics, manmade fiber and silk Taffetas Tapestry fabrics, manmade fiber and silk Textile mills, broadwoven: silk, and manmade fiber including glass Textile warping, on a contract basis Twills, manmade fiber Typewriter ribbon cloth, manmade fiber Underwear fabrics, except knit: manmade fiber and silk Upholstery fabrics, manmade fiber and silk Velvets, manmade fiber and silk Vinal broadwoven fabrics Vinyon broadwoven fabrics Voiles, manmade fiber and silk</t>
  </si>
  <si>
    <t>Broadwoven Fabric Mills, Wool (Including Dyeing and Finishing)</t>
  </si>
  <si>
    <t>Establishments primarily engaged in weaving fabrics more than 12 inches (30.48 centimeters) in width, wholly or chiefly by weight of wool, mohair, or similar animal fibers; dyeing and finishing all woven wool fabrics or dyeing wool, tops, or yarn; and those shrinking and sponging wool goods for the trade. Establishments primarily engaged in weaving or tufting wool carpets and rugs are classified in Industry 2273. Alpacas, mohair: woven Billiard cloths-mitse Blankets and blanketings wool and similar animal fibers-mitse Bleaching yarn and fabrics, wool and similar animal fibers: except Burling and mending wool cloth for the trade Calendering of wool, mohair, and similar animal fiber fabrics: except Cloth, wool: mending for the trade Dyeing and finishing of wool and similar animal fibers: except knit Fabric finishing of wool, mohair, and similar animal fibers: except Fabrics, animal fiber: broadwoven wool mohair, and similar animal Fabrics, broadwoven: wool, mohair, and similar animal fibers Felts: wool, mohair, and similar animal fibers: woven Finishing of wool, mohair, and similar animal fiber fabrics: except Flannels: wool, mohair, and similar animal fibers Haircloth: wool, mohair, and similar animal fibers Mill menders, contract: wool, mohair, and similar animal fibers Napping of wool, mohair, and similar animal fiber fabrics Narrow fabrics, dyeing and finishing: wool, mohair, and similar Overcoatings: wool, mohair, and similar animal fibers Pantings: wool, mohair, and similar animal fibers Paper makers'felts, woven: wool, mohair, and similar animal fibers Raw stock dyeing and finishing: wool, mohair, and similar animal Refinishing and sponging cloths: wool, for the trade Serges of wool, mohair, and similar animal fibers Shrinking cloth of wool, mohair, and similar animal fibers: for the Skirtings Sponging and refinishing cloth: wool and similar animal fiber for the Suitings: wool, mohair, and similar animal fibers Trouserings: wool, mohair, and similar animal fibers Upholstery fabrics, wool Weaving mills, broadwoven fabrics: wool, mohair, and similar animal Wool felts, woven Worsted fabrics, broadwoven Yarn bleaching, dyeing, and finishing: wool, mohair, and similar</t>
  </si>
  <si>
    <t>Women's Full-Length And Knee-Length Hosiery, Excep</t>
  </si>
  <si>
    <t>Women's Full-Length and Knee-Length Hosiery, Except Socks</t>
  </si>
  <si>
    <t>Establishments primarily engaged in knitting, dyeing, or finishing women's and misses'full-length and knee-length hosiery (except socks) both seamless and full-fashion, and panty hose. Establishments primarily engaged in knitting, dyeing, or finishing women's and misses'knee-length socks and anklets are classified in Industry 2252. Establishments primarily engaged in manufacturing elastic (orthopedic) hosiery are classified in Industry 3842. Dyeing and finishing women's full-length and knee-length hosiery, Hosiery, women's full-length and knee-length, except socks Nylons, women's full-length and knee-length Panty hose, women's Stockings, women's full-length and knee length, except socks Tights, women's</t>
  </si>
  <si>
    <t>Hosiery, Not Elsewhere Classified</t>
  </si>
  <si>
    <t>Establishments primarily engaged in knitting, dyeing, or finishing hosiery, not elsewhere classified. Establishments primarily engaged in manufacturing women's full-length and knee-length hosiery (except socks), and panty hose are classified in Industry 2251. Establishments primarily engaged in manufacturing elastic (orthopedic) hosiery are classified in Industry 3842. Anklets, hosiery Boys'hosiery Children's hosiery Dyeing and finishing hosiery, except women's full-length and Girls'hosiery Hosiery, except women's and misses'full-length and knee-length Leg warmers Men's hosiery Nylons, except women's full-length and knee-length Socks Socks, slipper-mitse Stockings, except women's and misses'full-length and knee-length Tights, except women's</t>
  </si>
  <si>
    <t>Transportation On Rivers &amp; Can</t>
  </si>
  <si>
    <t>Water Transportation, Local</t>
  </si>
  <si>
    <t>Water Transportation Of Passengers</t>
  </si>
  <si>
    <t>Telegraph Communications</t>
  </si>
  <si>
    <t>Electric Services</t>
  </si>
  <si>
    <t>Establishments engaged in the generation, transmission, and/or distribution of electric energy for sale. Electric power generation, transmission, or distribution</t>
  </si>
  <si>
    <t>Narrow Fabric and Other Smallware Mills: Cotton, Wool, Silk, and Manmade Fiber</t>
  </si>
  <si>
    <t>Establishments primarily engaged in weaving or braiding narrow fabrics of cotton, wool, silks and manmade fibers, including glass fibers. These fabrics are generally 12 inches or less in width in their final form but may be made initially in wider widths that are specially constructed for cutting to narrower widths. Also included in this industry are establishments primarily engaged in producing fabric-covered elastic yarn or thread. Apparel webbing Banding, spindle Beltings, woven or braided Bindings, textile-mitse Braids, textile Braids, tubular nylon and plastics Cords, fabric Elastic narrow fabrics, woven or braided Elastic webbing Electric insulating tapes and braids, except plastic Fabrics, animal fiber: narrow woven Fringes, weaving Gimps-mitse Glass narrow fabrics Glove lining fabrics Hat band fabrics Hose fabrics, tubular Insulating tapes and braids, electric, except plastics Labels, woven Lace, auto wind Laces, corset and shoe: textile Lacings-mitse Narrow woven fabrics: cotton, rayon wool, silk, glass, and man-made Ribbons-mitse Rickrack braid Rubber thread and yarns, fabric covered Shoe laces, except leather Slide fastener tapes Strapping webs Tapes, fabric Textile mills, narrow woven fabric: cotton, wool, silk, and man-made Thread, elastic: fabric covered Tie tapes, woven or braided Trimmings, textile-mitse Venetian blind tapes Weaving mills, narrow fabric: cotton, wool, silk, and manmade fibers Webbing, woven: except jute Wicking Yarn, elastic: fabric covered Zipper tape</t>
  </si>
  <si>
    <t>Knit Outerwear Mills</t>
  </si>
  <si>
    <t>Establishments primarily engaged in knitting outerwear from yarn or in manufacturing outerwear from knit fabrics produced in the same establishment. Establishments primarily engaged in hand knitting outerwear for the trade are included in this industry. Establishments primarily engaged in knitting gloves and mittens are classified in Industry 2259, and those manufacturing outerwear from purchased knit fabrics are classified in Major Group 23. Bathing suits-mitse Bathrobes-mitse Beachwear-mitse Blouses-mitse Body stockings-mitse Caps-mitse Collar and cuff sets-mitse Dresses, hand-knit Dresses-mitse Dyeing and finishing knit outerwear except hosiery, gloves, and Hats-mitse Headwear-mitse Housecoats-mitse Jackets-mitse Jerseys and sweaters-mitse Jogging suits-mitse Leotards-mitse Lounging robes-mitse Mufflers-mitse Neckties-mitse Pants, outerwear-mitse Scarfs-mitse Shawls-mitse Shirts, outerwear-mitse Shoulderettes-mitse Ski suits-mitse Skirts-mitse Slacks-mitse Suits-mitse Sweat bands-mitse Sweat pants-mitse Sweat shirts-mitse Sweaters and sweater coats-mitse Tank tops-mitse Ties-mitse Trousers-mitse Warmup and jogging suits-mitse Wristlets-mitse</t>
  </si>
  <si>
    <t>Knit Underwear And Nightwear Mills</t>
  </si>
  <si>
    <t>Knit Underwear and Nightwear Mills</t>
  </si>
  <si>
    <t>Establishments primarily engaged in knitting underwear and nightwear from yarn or in manufacturing underwear and nightwear from knit fabrics produced in the same establishment. Establishments primarily engaged in manufacturing underwear and nightwear from purchased knit fabrics are classified in Major Group 23. Establishments primarily engaged in knitting robes are classified in Industry 2253. Briefs, underwear-mitse Drawers, apparel-mitse Dyeing and finishing knit underwear Gowns, night-mitse Negligees-mitse Nightgowns-mitse Nightwear-mitse Pajamas-mitse Panties-mitse Shirts, underwear-mitse Shorts, underwear-mitse Slips-mitse Step-ins-mitse Underwear-mitse Union suits-mitse</t>
  </si>
  <si>
    <t>Weft Knit Fabric Mills</t>
  </si>
  <si>
    <t>Establishments primarily engaged in knitting weft (circular) fabrics or in dyeing, or finishing weft (circular) knit fabrics. Circular knit fabrics Cloth, circular knit Dyeing and finishing circular knit fabrics Dyeing and finishing weft knit fabrics Fabrics, circular knit Fabrics, weft knit Jersey fabrics Knit fabrics, weft (circular): knitting, dyeing, or finishing Pile fabrics, circular knit Weft knit fabrics</t>
  </si>
  <si>
    <t>Lace And Warp Knit Fabric Mills</t>
  </si>
  <si>
    <t>Lace and Warp Knit Fabric Mills</t>
  </si>
  <si>
    <t>Establishments primarily engaged in knitting, dyeing, or finishing warp (flat) knit fabrics, or in manufacturing, dyeing, or finishing lace goods. Bed sets, lace Cloth, warp knit-mitse Covers, lace: chair, dresser, piano, and table Curtains and curtain fabrics, lace Dyeing and finishing lace goods Dyeing and finishing warp knit fabrics Edgings, lace Fabrics, warp knit-mitse Finishing of warp knit fabrics Galloons, lace Knit fabrics, warp: knitting, dyeing, or finishing Lace goods: curtains, bedspreads, table covers, flouncings, and Lace, knit Laces: Barmen, bobbinet, levers, and Nottingham Mosquito netting, warp knit-mitse Netting made on a lace or net machine Netting, knit-mitse Pile fabrics, warp knit Tricot fabrics Warp (flat) knit fabrics</t>
  </si>
  <si>
    <t>Knitting Mills, Not Elsewhere Classified</t>
  </si>
  <si>
    <t>Establishments primarily engaged in knitting gloves and other articles, not elsewhere classified. Establishments primarily engaged in manufacturing woven or knit fabric gloves and mittens from purchased fabrics are classified in Industry 2381. Bags and bagging-mitse Bedspreads-mitse Curtains-mitse Dishcloths-mitse Dyeing and finishing knit gloves and mittens Elastic girdle blanks-mitse Girdles (elastic) and other foundation garments-mitse Gloves-mitse Linings, shoe-mitse Meat bagging-mitse Mittens-mitse Stockinettes-mitse Towels-mitse Washcloths-mitse</t>
  </si>
  <si>
    <t>Men's And Boys' Suits, Coats, And Overcoats</t>
  </si>
  <si>
    <t>Men's and Boys' Suits, Coats, and Overcoats</t>
  </si>
  <si>
    <t>Establishments primarily engaged in manufacturing men's and boys' tailored suits, coats, and overcoats from purchased woven or knit fabrics. Establishments primarily engaged in manufacturing uniforms (except athletic and work uniforms) are also included in this industry. Establishments primarily engaged in manufacturing men's work uniforms and clothing are classified in Industry 2326, and those manufacturing men's and boys'athletic uniforms are classified in Industry 2329. Knitting mills primarily engaged in manufacturing suits and coats are classified in Industry 2253. Coats tailored: men's and boys'-mfpm Firefighters'dress uniforms men's Formal jackets, men's and boys' Jackets, tailored suit-type: men's and boys' Military uniforms, tailored: men's and boys' Overcoats: men's and boys' Police uniforms men's Suits, tailored: men's and boys'-mfpm Tailored dress ad sport coats: men's and boys' Topcoats: men's and boys' Tuxedos Uniforms, tailored: men's and boys' Vests, tailored: men's and boys'</t>
  </si>
  <si>
    <t>Combination Utilities, Not Elsewhere Classified</t>
  </si>
  <si>
    <t>Establishments primarily engaged in providing combinations of electric, gas, and other services, not elsewhere classified. Utilities, combination of</t>
  </si>
  <si>
    <t>Steam And Air-Conditioning Supply</t>
  </si>
  <si>
    <t>Finishers Of Broadwoven Fabrics Of Cotton</t>
  </si>
  <si>
    <t>Finishers of Broadwoven Fabrics of Cotton</t>
  </si>
  <si>
    <t>Establishments primarily engaged in finishing purchased cotton broadwoven fabrics, or finishing such fabrics, on a commission basis. These finishing operations include bleaching, dyeing, printing (roller, screen, flock, plisse), and other mechanical finishing, such as preshrinking, calendering, and napping. Also included in this industry are establishments primarily engaged in shrinking and sponging of cotton broadwoven fabrics for the trade and chemical finishing for water repellency, fire resistance, and mildew proofing. Establishments primarily engaged in finishing wool broadwoven fabrics are classified in Industry 2231; those finishing knit goods are classified in Industry Group 225; and those coating or impregnating fabrics are classified in Industry 2295. Bleaching cotton broadwoven fabrics Bleaching, kier: continuous machine Calendering of cotton broadwoven fabrics Dyeing cotton broadwoven fabrics Embossing cotton broadwoven fabrics Finishing of cotton broadwoven fabrics Fire resistance finishing of cotton broadwoven fabrics Flocking of cotton broadwoven fabrics Mercerizing cotton broadwoven fabrics Mildew proofing cotton broadwoven fabrics Napping of cotton broadwoven fabrics Preshrinking cotton broadwoven fabrics for the trade Printing and finishing of cotton broadwoven fabrics Refinishing and sponging cotton broadwoven fabrics for the trade Shrinking cotton broadwoven fabrics for the trade Sueding cotton broadwoven goods Teaseling cotton broadwoven goods Water repellency finishing of cotton broadwoven fabrics</t>
  </si>
  <si>
    <t>Finishers Of Broadwoven Fabrics Of Manmade Fiber A</t>
  </si>
  <si>
    <t>Finishers of Broadwoven Fabrics of Manmade Fiber and Silk</t>
  </si>
  <si>
    <t>Establishments primarily engaged in finishing purchased manmade fiber and silk broadwoven fabrics or finishing such fabrics on a commission basis. These finishing operations include bleaching, dyeing, printing (roller, screen, flock, plisse), and other mechanical finishing, such as preshrinking, calendering, and napping. Establishments primarily engaged in finishing wool broadwoven fabrics are classified in Industry 2231; those finishing knit goods are classified in Industry Group 225; and those coating or impregnating fabrics are classified in Industry 2295. Bleaching manmade fiber and silk broadwoven fabrics Calendering of manmade fiber and silk broadwoven fabrics Dyeing manmade fiber and silk broadwoven fabrics Embossing manmade fiber and silk broadwoven fabrics Finishing of manmade fiber and silk broadwoven fabrics Fire resistance finishing of manmade fiber and silk broadwoven Flocking of manmade fiber and silk broadwoven fabrics Mildew proofing manmade fiber and silk broadwoven fabrics Napping of manmade fiber and silk broadwoven fabrics Preshrinking manmade fiber and silk Printing manmade fiber and silk broadwoven fabrics Refinishing of manmade fiber and silk broadwoven fabrics Shrinking manmade fiber and silk broadwoven fabrics for the trade Silk broadwoven fabric finishing Sueding manmade fiber and silk broadwoven fabrics Teaseling manmade fiber and silk broadwoven fabrics</t>
  </si>
  <si>
    <t>Finishers Of Textiles, Not Elsewhere Classified</t>
  </si>
  <si>
    <t>Finishers of Textiles, Not elsewhere Classified</t>
  </si>
  <si>
    <t>Establishments primarily engaged in dyeing and finishing textiles, not elsewhere classified, such as bleaching, dyeing, printing, and finishing of raw stock, yarn, braided goods, and narrow fabrics, except wool and knit fabrics. These establishments perform finishing operations on purchased textiles or on a commission basis. Bleaching raw stock, yarn, and narrow fabrics: except knit and wool Braided goods, except wool: bleaching, dyeing, printing, and other Cloth mending, except wool: for the trade Dyeing raw stock, yarn, and narrow fabrics: except knit and wool Embossing linen broadwoven fabrics Finishing of raw stock, yarn, and narrow fabrics: except knit and Gassing yarn Labels, cotton: printed Linen fabrics: dyeing, finishing, and printing Mercerizing yarn, braided goods, and narrow fabrics: except knit and Mill enders, contract: cotton, silk, and manmade fiber Printing narrow fabrics, except knit and wool</t>
  </si>
  <si>
    <t>Carpets And Rugs</t>
  </si>
  <si>
    <t>Carpets. Rugs - Woven</t>
  </si>
  <si>
    <t>Carpets. Rugs - Tufted</t>
  </si>
  <si>
    <t>Carpets and Rugs</t>
  </si>
  <si>
    <t>Establishments primarily engaged in manufacturing woven, tufted, and other carpets and rugs, such as art squares, floor mattings, needle punch carpeting, and door mats and mattings, from textile materials or from twisted paper, grasses, reeds, coir, sisal, jute, or rags. Aircraft floor coverings, except rubber or plastics Art squares, textile fiber Art squares: twisted paper, grass, reed, coir, sisal, jute, and rag Automobile floor coverings, except rubber or plastics Axminster carpets Bathmats and sets, textile Carpets, textile fiber Carpets: twisted paper, grass, reed, coir, sisal, jute, and rag Chenille rugs Door mats: twisted paper, grass, reed, coir, sisal, jute, and rag Dyeing and finishing of rugs and carpets Floor coverings, textile fiber Floor coverings: twisted paper, grass, reed, coir, sisal, jute, and rag Mats and matting, textile Mats and matting: twisted paper, grass, reed, coir, sisal, jute, and rag Rugs, except rubber or plastics Scatter rugs, except rubber or plastics Smyrna carpets and rugs, machine woven Wilton carpets</t>
  </si>
  <si>
    <t>Carpets. Rugs.</t>
  </si>
  <si>
    <t>Yarn And Thread Mills</t>
  </si>
  <si>
    <t>Yarn Spinning Mills</t>
  </si>
  <si>
    <t>Establishments primarily engaged in spinning yarn wholly or chiefly by weight of cotton, manmade fibers, silk, wool, mohair, or similar animal fibers. Establishments primarily engaged in dyeing or finishing purchased yarns or finishing yarns on a commission basis are classified in Industry 2231 if the yarns are of wool and in Industry 2269 if they are of other fibers. Establishments primarily engaged in producing specialty yarns or producing spun yarns of other fibers are classified in Industry 2299. Acetate yarn, made from purchased staple: spun Acrylic yarn, made from purchased staple: spun Carded yarn, cotton Carpet yarn, cotton Combed yarn, cotton Cordage yarn, cotton Crochet yarn: cotton, silk, wool, and manmade staple Darning yarn: cotton, silk, wool, and manmade staple Embroidery yarn: cotton, silk, wool, and manmade staple Knitting yarn: cotton, silk, wool, and manmade staple Manmade staple fiber yarn, spun Modacrylic yarn, made from purchased staple: spun Nylon yarn, spinning of staple Polyester yarn, made from purchased staple: spun Polypropylene yarn, made from purchased staple: spun Rayon yarn, made from purchased staple: spun Spinning yarn: cotton, silk, wool, and manmade staple Spun yarn: cotton, silk, manmade fiber, wool, and animal fiber Weaving yarn: cotton, silk, wool, and manmade staple Yarn, spun: cotton, silk, manmade fiber, wool, and animal fiber Yarn: cotton, silk, wool, and manmade staple</t>
  </si>
  <si>
    <t>Yarn Texturizing, Throwing, Twisting, And Winding</t>
  </si>
  <si>
    <t>Yarn Texturizing, Throwing, Twisting, and Winding Mills</t>
  </si>
  <si>
    <t>Establishments primarily engaged in texturizing, throwing, twisting, winding, or spooling purchased yarns or manmade fiber filaments wholly or chiefly by weight of cotton, manmade fibers, silk, or wool, mohair or similar animal fibers, or in performing such activities on a commission basis. Establishments primarily engaged in dyeing or finishing purchased yarns or finishing yarns on a commission basis are classified in Industry 2231 if the yarns are of wool and in Industry 2269 if they are of other fibers. Establishments primarily engaged in producing and texturizing manmade fiber filaments and yarns in the same plant are classified in Industries 2823 or 2824. Acetate filament yarn: throwing, twisting winding, or spooling Acrylic and modacrylic filament yarn: throwing, winding, or spooling Animal fiber yarn: twisting, winding, or spooling Beaming yarns for the trade Mohair yarn: twisting, winding, or spooling Nylon yarn: throwing, twisting, winding, or spooling Polyester filament yarn: throwing, twisting, winding, or spooling Polypropylene filament yarn: throwing, twisting, winding, or spooling Rayon yarn, filament: throwing, twisting, winding Spooling yarn: cotton, silk, and manmade fiber continuous filament Textured yarns-mfpm Throwing, winding, or spooling of yarn: silk, wool and manmade Twisting yarn: silk, wool, and manmade fiber continuous filament Winding yarn: cotton, silk, wool, and manmade fiber continuous Wool yarn: twisting, winding, or spooling</t>
  </si>
  <si>
    <t>Mills. Wool Yarn</t>
  </si>
  <si>
    <t>Thread Mills</t>
  </si>
  <si>
    <t>Establishments primarily engaged in manufacturing thread of cotton, silk, manmade fibers, wool or similar animal fibers. Important products of this industry include sewing, crochet, darning, embroidery, tatting, hand-knitting, and other handicraft threads. Establishments primarily engaged in manufacturing thread of flax, hemp, and ramie are classified in Industry 2299. Cotton thread Crochet thread: cotton, silk, manmade fibers, and wool Darning thread: cotton, silk, manmade fibers, and wool Embroidery thread: cotton, silk, man-made fibers, and wool Hand-knitting thread: cotton, silk, man-made fibers, and wool Manmade fiber thread Nylon thread Polyester thread Rayon thread Sewing thread: cotton, silk, manmade fibers, and wool Silk thread Spinning thread: cotton, silk, manmade fibers, and wool Tatting thread: cotton, silk, manmade fibers, and wool Thread: except flax, hemp, and ramie</t>
  </si>
  <si>
    <t>Miscellaneous Textile Goods</t>
  </si>
  <si>
    <t>Felt Goods. Misc.</t>
  </si>
  <si>
    <t>Lace Goods</t>
  </si>
  <si>
    <t>Upholstery, Filling &amp; Padding</t>
  </si>
  <si>
    <t>Textile Waste. Processed</t>
  </si>
  <si>
    <t>Coated Fabrics, Not Rubberized</t>
  </si>
  <si>
    <t>Establishments primarily engaged in manufacturing coated, impregnated, or laminated textiles, and in the special finishing of textiles, such as varnishing and waxing. Establishments primarily engaged in rubberizing purchased fabrics are classified in Industry 3069, and those engaged in dyeing and finishing textiles are classified in Industry Group 226 or Industry 2231. Buckram: varnished, waxed, and impregnated Cambric: varnished, waxed, and impregnated Cloth, varnished glass Coating and impregnating of fabrics, except rubberizing Fabrics, coated and impregnated: except rubberized Laminating of fabrics Leather, artificial or imitation Mats, varnished glass Metallizing of fabrics Oilcloth Plastics coated fabrics Pyroxylin coated fabrics Resin coated fabrics Sealing or insulating tape for pipe, fiberglass coated with tar or Sleeving, textile: saturated Tape, varnished: plastics and other coated: except magnetic-mfpm Tubing, textile: varnished Waxing of cloth Yarns, plastics coated: made from purchased yarns</t>
  </si>
  <si>
    <t>Tire Cord And Fabrics</t>
  </si>
  <si>
    <t>Tire Cord and Fabrics</t>
  </si>
  <si>
    <t>Establishments primarily engaged in manufacturing cord and fabric of manmade fibers, cotton, glass, steel, or other materials for use in reinforcing rubber tires, industrial belting, fuel cells, and similar uses. Cord for reinforcing rubber tires, industrial belting, and fuel cells &lt;LI&gt;Fabrics for reinforcing rubber tires, industrial belting, and fuel cells Glass tire cord and tire cord fabrics Steel tire cord and tire cord fabrics</t>
  </si>
  <si>
    <t>Nonwoven Fabrics</t>
  </si>
  <si>
    <t>Non-woven Fabrics</t>
  </si>
  <si>
    <t>Establishments primarily engaged in manufacturing non-woven fabrics (by bonding and/or interlocking of fibers) by mechanical, chemical, thermal or solvent means, or by combinations thereof. Establishments primarily engaged in producing woven felts are classified in Industry 2231; and those producing other felts are classified in Industry 2299. Bonded-fiber fabrics, except felt Fabrics, bonded fiber: except felt Fabrics, non-woven: except felts Ribbon, non-woven (yarn bonded by plastics) Spunbonded fabrics</t>
  </si>
  <si>
    <t>Cordage And Twine</t>
  </si>
  <si>
    <t>Cordage and Twine</t>
  </si>
  <si>
    <t>Establishments primarily engaged in manufacturing rope, cable, cordage, twine, and related products from abaca (Manila), sisal, henequen, hemp, cotton, paper, jute, flax, manmade fibers including glass, and other fibers. Binder and baler twine Blasting mats, rope Cable, fiber Camouflage nets, not made in weaving mills Cargo nets (cordage) Cord, braided Cordage: abaca (Manila), sisal, henequen, hemp, jute, and other Fish nets and seines, made in cordage or twine mills Fishing lines, nets, seines: made in cordage or twine mills Hard fiber cordage and twine Insulator pads, cordage Nets, rope Rope, except asbestos and wire Slings, rope Soft fiber cordage and twine Trawl twine Twine Wire rope centers</t>
  </si>
  <si>
    <t>Apparel Made From Fabrics</t>
  </si>
  <si>
    <t>Men's And Boys' Furnishings, Work Clothing, And Al</t>
  </si>
  <si>
    <t>Men's &amp; Boys' Trousers</t>
  </si>
  <si>
    <t>Men's &amp; Boys' Work Clothing</t>
  </si>
  <si>
    <t>Women's, Misses', And Juniors' Outerwear</t>
  </si>
  <si>
    <t>Textile Goods, Not Elsewhere Classified</t>
  </si>
  <si>
    <t>Textile goods, Not Elsewhere Classified</t>
  </si>
  <si>
    <t>Establishments primarily engaged in manufacturing textile goods, not elsewhere classified, including linen goods, jute goods, felt goods, padding and upholstery filling and processed waste and recovered fibers and flock. Establishments primarily engaged in processing textile fibers to prepare them for spinning, such as wool scouring and carbonizing and combing and converting tow to top, are also classified here. Establishments primarily engaged in manufacturing woven wool felts and wool haircloth are classified in Industry 2231, and those manufacturing needle punch carpeting are classified in Industry 2273 . Establishments primarily engaged in manufacturing embroideries are classified in Industry Group 239. Establishments primarily engaged in manufacturing lace goods are classified in Industry 2258. Establishments primarily engaged in sorting wiping rags or waste are classified in Wholesale Trade, Industry 5093. Apparel filling: cotton mill waste, kapok, and related materials Bagging, jute: made in jute weaving mills Batts and batting cotton mill waste, kapok, and related materials Burlap, jute Carbonized rags Coir yarns and roving Crash, linen Fabrics: linen, jute, hemp, ramie Felt goods, except woven felts and hats: wool, hair, jute, or other Felts, pressed or needle loom Fibers, textile: recovery from textile mill waste and rags Flax yarns and roving Flock (recovered textile fibers) Garnetting of textile waste and rags Grease, wool Hair, curled: for upholstery, pillow, and quilt filling Handwoven fabrics Hemp yarn, thread, roving, and textiles Linings, carpet: felt except woven Mats, felt: except woven Narrow woven fabrics: linen, jute, hemp, and ramie Noils, wool and mohair Oakum Packing, twisted jute Padding and wadding, textile Pads and padding, felt: except woven Pads, fiber: henequen, sisal, istle Pillow filling: curled hair (e.g., cotton waste, moss, hemp tow, Pipe and boiler covering, felt Polishing felts, except woven Preparing textile fibers for spinning (scouring and combing) Pressed felts Processing of textile mill waste and recovering fibers Punched felts Quilt filling: curled hair (e.g., cotton waste, moss, hemp tow, kapok) Ramie yarn, thread, roving, and textiles Rayon tops, combing and converting Recovering textile fibers from clippings and rags Roves, flax and jute Rug backing, jute or other fiber Slubs and nubs (cutting up fibers for use in tweeds) Textile mills: linen, jute, hemp, and ramie yarn, thread, and fabrics Thread: linen, hemp, and ramie Tops, combing and converting Tops, manmade fiber Tow to top mills Towels and towelings, linen and linen-and-cotton mixtures-mitse Trimming felts, except woven Upholstery filling, textile Wads and wadding, textile Webbing, jute Wool felts, pressed or needle loom Wool scouring and carbonizing Wool shoddy Wool tops, combing and converting Wool waste processing Yarn, specialty and novelty Yarn: flax, jute, hemp, and ramie Yarn: metallic, ceramic, or paper fibers</t>
  </si>
  <si>
    <t>Men's And Boys' Shirts, Except Work Shirts</t>
  </si>
  <si>
    <t>Men's and Boys' Shirts, Except Work Shirts</t>
  </si>
  <si>
    <t>Establishments primarily engaged in manufacturing men's and boys' shirts (including polo and sport shirts) from purchased woven or knit fabrics. Establishments primarily engaged in manufacturing work shirts are classified in Industry 2326. Knitting mills primarily engaged in manufacturing outerwear are classified in Industry 2253. Blouses, boys'-mfpm Collars, men's and boys'-mfpm Flannel shirts, except work shirts: men's, youths', and boys' Polo shirts: men's and boys'-mfpm Shirts, outerwear; except work shirts: men's and boys'-mfpm Sport shirts: men's and boys'-mfpm Sweatshirts: men's and boys'-mfpm Tank tops: men's and boys'-mfpm Uniform shirts, except athletic or work: men's and boys'-mfpm</t>
  </si>
  <si>
    <t>Men's And Boys' Underwear And Nightwear</t>
  </si>
  <si>
    <t>Men's and Boys' Underwear and Nightwear</t>
  </si>
  <si>
    <t>Establishments primarily engaged in manufacturing men's and boys' underwear and nightwear from purchased woven or knit fabrics. Knitting mills primarily engaged in manufacturing underwear and nightwear are classified in Industry 2254; and those manufacturing men's and boys'robes are classified in Industry 2384. Briefs, underwear: men's and boys'-mfpm Nightshirts: men's and boys'-mfpm Nightwear: men's and boys'-mfpm Pajamas: men's and boys'-mfpm Shirts, underwear: men's and boys'-mfpm Shorts, underwear: men's and boys'-mfpm Underwear: men's and boys'-mfpm</t>
  </si>
  <si>
    <t>Men's And Boys' Neckwear</t>
  </si>
  <si>
    <t>Men's and Boys' Neckwear</t>
  </si>
  <si>
    <t>Establishments primarily engaged in manufacturing men's and boys' neckties, scarves, and mufflers from purchased woven or knit fabrics. Knitting mills primarily engaged in manufacturing neckties, scarves, and mufflers are classified in Industry 2253. Ascots: men's and boys'-mfpm Bow ties: men's and boys'-mfpm Mufflers: men's and boys'-mfpm Neckties: men's and boys'-mfpm Scarves: men's and boys'-mfpm Ties, handsewn-mfpm</t>
  </si>
  <si>
    <t>Men's And Boys' Separate Trousers And Slacks</t>
  </si>
  <si>
    <t>Men's and Boys' Separate Trousers and Slacks</t>
  </si>
  <si>
    <t>Establishments primarily engaged in manufacturing men's and boys' separate trousers and slacks from purchased woven or knit fabrics, including jeans, dungarees, and jean-cut casual slacks. Establishments primarily engaged in manufacturing complete suits are classified in Industry 2311; those manufacturing workpants (excluding jeans and dungarees) are classified in Industry 2326. Knitting mills primarily engaged in manufacturing men's and boys'separate trousers and slacks are classified in Industry 2253. Dungarees: men's and boys'-mfpm Jean-cut casual slacks: men's and boys'-mfpm Jeans: men's and boys'-mfpm Pants, dress (separate): men's and boys'-mfpm Slacks (separate): men's and boys'-mfpm Slacks, jean-cut casual: men's and boys'-mfpm Trousers (separate): men's and boys'-mfpm</t>
  </si>
  <si>
    <t>Men's And Boys' Work Clothing</t>
  </si>
  <si>
    <t>Men's and Boys' Work Clothing</t>
  </si>
  <si>
    <t>Establishments primarily engaged in manufacturing men's and boys' work shirts, workpants (excluding jeans and dungarees), other work clothing, and washable service apparel. Establishments primarily engaged in manufacturing separate trousers and slacks are classified in Industry 2325. Aprons, work, except rubberized and plastics men's-mfpm Coveralls, work: men's and boys'-mfpm Industrial garments: men's and boys'-mfpm Jackets, overall and work men's and boys'-mfpm Laboratory coats: men's-mfpm Medical uniforms, men's-mfpm Overall jackets: men's and boys'-mfpm Overalls, work men's and boys'-mfpm Pants, work, except jeans and dungarees men's and boys'-mfpm Service apparel, washable men's-mfpm Shirts, work: men's and boys'-mfpm Suits, work: men's-mfpm Uniforms, non-tailored work type: men's-mfpm Uniforms, work: men's-mfpm Work garments, waterproof, men's and boys': except raincoats-mfpm Workpants, except jeans and dungarees men's and boys'-mfpm</t>
  </si>
  <si>
    <t>Motor Vehicles And Motor Vehicle Parts And Supplie</t>
  </si>
  <si>
    <t>Professional And Commercial Equipment And Supplies</t>
  </si>
  <si>
    <t>Synthetic Rubber (Vulcanizable Elastomers)</t>
  </si>
  <si>
    <t>Establishments primarily engaged in manufacturing synthetic rubber by polymerization or copolymerization. An elastomer for the purpose of this classification is a rubber-like material capable of vulcanization, such as copolymers of butadiene and styrene, or butadiene and acrylonitrile, polybutadienes, chloroprene rubbers, and isobutylene-isoprene copolymers. Butadiene copolymers containing less than 50 percent butadiene are classified in Industry 2821. Natural chlorinated rubbers and cyclized rubbers are considered as semifinished products and are classified in Industry 3069. Acrylate type rubbers Acrylate-butadiene rubbers Acrylic rubbers Butadiene rubbers Butadiene-acrylonitrile copolymers (more than 50 percent butadiene) Butadiene-styrene copolymers (more than 50 percent butadiene) Butyl rubber Chlorinated rubbers, synthetic Chloroprene type rubbers Chlorosulfonated polyethylenes Cyclo rubbers, synthetic Elastomers, vulcanizable (synthetic rubber) Epichlorohydrin elastomers Estane Ethylene-propylene rubbers Fluoro rubbers Fluorocarbon derivative rubbers Isobutylene-isoprene rubbers Isocyanate type rubber Isoprene rubbers, synthetic Neoprene Nitrile type rubber Nitrile-butadiene rubbers Nitrile-chloroprene rubbers Polybutadienes Polyethylenes, chlorosulfonated Polyisobutylene (synthetic rubber) Polyisobutylene-isoprene elastomers Polymethylene rubbers Polysulfides Pyridine-butadiene copolymers Pyridine-butadiene rubbers Rubber, synthetic Silicone rubbers Stereo regular elastomers Styrene-butadiene rubbers (50 percent or less styrene content) Styrene-chloroprene rubbers Styrene-isoprene rubbers Thiol rubbers Urethane rubbers Vulcanized oils</t>
  </si>
  <si>
    <t>Cellulosic Manmade Fibers</t>
  </si>
  <si>
    <t>Establishments primarily engaged in manufacturing cellulosic fibers (including cellulose acetate and regenerated cellulose such as rayon by the viscose or cuprammonium process) in the form of monofilament, yarn, staple, or tow suitable for further manufacturing on spindles, looms, knitting machines, or other textile processing equipment. Acetate fibers Cellulose acetate monofilament, yarn, staple, or tow Cellulose fibers, manmade Cigarette tow cellulosic fiber Cuprammonium fibers Fibers, rayon Horsehair artificial rayon Nitrocellulose fibers Rayon primary products: fibers, straw strips, and yarn Rayon yarn, made in chemical plants Regenerated cellulose fibers Textured yarns and fibers, cellulosic made in chemical plants Triacetate fibers Viscose fibers, bands, strips and yarn Yarn cellulosic: made in chemical plants</t>
  </si>
  <si>
    <t>Manmade Organic Fibers, Except Cellulosic</t>
  </si>
  <si>
    <t>Establishments primarily engaged in manufacturing manmade organic fibers, except cellulosic (including those of regenerated proteins, and of polymers or copolymers of such components as vinyl chloride, vinylidene chloride, linear esters, vinyl alcohols, acrylonitrile, ethylenes, amides, and related polymeric materials), in the form of monofilament, yarn, staple, or tow suitable for further manufacturing on spindles, looms, knitting machines, or other textile processing equipment. Establishments primarily engaged in manufacturing textile glass fibers are classified in Industry 3229. Acrylic fibers Acrylonitrile fibers Anidex fibers Casein fibers Elastomeric fibers Fibers, manmade except cellulosic Fluorocarbon fibers Horsehair, artificial nylon Linear esters fibers Modacrylic fibers Nylon fibers and bristles Olefin fibers Organic fibers, synthetic except cellulosic Polyester fibers Polyvinyl ester fibers Polyvinylidene chloride fibers Protein fibers Saran fibers Soybean fibers (manmade textile materials) Textured fibers and yarns noncellulosic: made in chemical plants Vinyl fibers Vinylidene chloride fibers Zein fibers</t>
  </si>
  <si>
    <t>Drugs</t>
  </si>
  <si>
    <t>Biological Products</t>
  </si>
  <si>
    <t>In Vitro And In Vivo Diagnostic Substances</t>
  </si>
  <si>
    <t>In Vitro and In Vivo Diagnostic Substances</t>
  </si>
  <si>
    <t>Establishments primarily engaged in manufacturing in vitro and in vivo diagnostic substances, whether or not packaged for retail sale. These materials are chemical, biological, or radioactive substances used in diagnosing or monitoring the state of human or veterinary health by identifying and measuring normal or abnormal constituents of body fluids or tissues. Angiourographic diagnostic agents Barium diagnostic agents Blood derivative diagnostic reagents Clinical chemistry reagents (including toxicology) Clinical chemistry standards and controls (including toxicology) Coagulation diagnostic reagents Cold kits for labeling with technetium Contrast media diagnostic products (e.g., iodine and barium) Cytology and histology diagnostic products Diagnostic agents, biological Electrolyte diagnostic reagents Enzyme and isoenzyme diagnostic reagents Hematology diagnostic reagents In vitro diagnostics In vivo diagnostics In vivo radioactive reagents Iodinated diagnostic agents Metabolite diagnostic reagents Microbiology, virology, and serology diagnostic products Pregnancy test kits Radioactive diagnostic substances Technetium products Viral test diagnostic reagents</t>
  </si>
  <si>
    <t>Biological Products, Except Diagnostic Substances</t>
  </si>
  <si>
    <t>Establishments primarily engaged in the production of bacterial and virus vaccines, toxoids, and analogous products (such as allergenic extracts), serums, plasmas, and other blood derivatives for human or veterinary use, other than in vitro and in vivo diagnostic substances. Included in this industry are establishments primarily engaged in the production of microbiological products for other uses. Establishments primarily engaged in manufacturing in vitro and in vivo diagnostic substances are classified in Industry 2835. Agar culture media, except in vitro and in vivo Aggressins, except in vitro and in vivo Allergenic extracts, except in vitro and in vivo Allergens Anti-hog-cholera serums Antigens Antiserums Antitoxins Antivenin Bacterial vaccines Bacterins, except in vitro and in vivo Bacteriological media, except in vitro and in vivo Biological and allied products: antitoxins, bacterins, vaccines, viruses, Blood derivatives, for human or veterinary use, except in vitro and Coagulation products Culture media or concentrates, except in vitro and in vivo Diphtheria toxin Hematology products, except in vitro and in vivo reagents Plasmas Pollen extracts, except in vitro and in vivo Serobacterins Serums, except in vitro and in vivo Toxins Toxoids except in vitro and in vivo Tuberculins Vaccines Venoms Viruses</t>
  </si>
  <si>
    <t>Biological Products, Except Diagnostic Subst</t>
  </si>
  <si>
    <t>Explosives</t>
  </si>
  <si>
    <t>Establishments primarily engaged in manufacturing explosives. Establishments primarily engaged in manufacturing ammunition for small arms are classified in Industry 3482, and those manufacturing fireworks are classified in Industry 2899. Amatol (explosives) Azides (explosives) Blasting powder and blasting caps Carbohydrates, nitrated (explosives) Cordeau detonant (explosives) Cordite (explosives) Detonating caps for safety fuses Detonators (explosive compounds) Dynamite Explosive cartridges for concussion forming of metal Explosive compounds Explosives Fulminate of mercury (explosive compounds) Fuse powder Fuses, safety Gunpowder High explosives Lead azide (explosives) Mercury azide (explosives) Nitrocellulose powder (explosives) Nitroglycerin (explosives) Nitromannitol (explosives) Nitrostarch (explosives) Nitrosugars (explosives) Pentolite (explosives) Permissible explosives Picric acid (explosives) Powder, explosive: pellet, smokeless, and sporting Squibbs, electric Styphnic acid Tetryl (explosives) Well shooting torpedoes (explosives)</t>
  </si>
  <si>
    <t>Girls', Children's, And Infants' Outerwear, Not El</t>
  </si>
  <si>
    <t>Girls', Children's, and Infants' Outerwear, Not Elsewhere Classified</t>
  </si>
  <si>
    <t>Establishments primarily engaged in manufacturing girls', children's, and infants'outerwear, not elsewhere classified, from purchased woven or knit fabrics. Knitting mills primarily engaged in manufacturing outerwear are classified in Industry 2253. Bathing suits: girls', children's, and infants'-mfpm Bathrobes: girls', children's, and infants'-mfpm Beachwear: girls', children's, and infants'-mfpm Buntings: infants'-mfpm Coat and legging sets: girls'and children's-mfpm Coats: girls', children's, and infants'-mfpm Culottes: girls'and children's-mfpm Headwear: girls', children's, and infants'-mfpm Housecoats: girls', children's, and infants'-mfpm Jackets: girls', children's, and infants'-mfpm Jeans: girls', children's, and infants'-mfpm Jogging suits: girls', children's, and infants'-mfpm Leggings: girls', children's, and infants'-mfpm Leotards: girls', children's, and infants'-mfpm Lounging robes: girls', children's, and infants'-mfpm Pantsuits: girls', children's, and infants'-mfpm Playsuits: girls', children's, and infants'-mfpm Robes, lounging: girls', children's, and infants'-mfpm Rompers: infants'-mfpm Shorts, outerwear: girls'and children's-mfpm Ski suits: girls'and children's-mfpm Skirts: girls', children's, and infants'-mfpm Slacks: girls'and children's-mfpm Snowsuits: girls'and children's-mfpm Suits and rompers: children's and infants'-mfpm Suits: girls'and children's-mfpm Sunsuits: girls', children's, and infants'-mfpm Sweat suits: girls', children's, and infants'-mfpm Warmup suits: girls', children's, and infants'-mfpm</t>
  </si>
  <si>
    <t>Robes And Dressing Gowns</t>
  </si>
  <si>
    <t>Robes and Dressing Gowns</t>
  </si>
  <si>
    <t>Establishments primarily engaged in manufacturing men's, boys', and women's robes and dressing gowns from purchased woven or knit fabrics. Establishments primarily engaged in manufacturing girls', children's, and infants'robes from purchased fabric are classified in Industry 2369. Knitting mills primarily engaged in manufacturing knit robes and dressing gowns are classified in Industry 2253. Bathrobes, men's, boys', and women's-mfpm Caftans-mfpm Dressing gowns, men's and women's Dusters (apparel) Housecoats, except children's and infants'-mfpm Jackets, smoking: men's-mfpm Lounging robes and dressing gowns, men's, boys', and</t>
  </si>
  <si>
    <t>Waterproof Outerwear</t>
  </si>
  <si>
    <t>Establishments primarily engaged in manufacturing raincoats and other waterproof outerwear from purchased rubberized fabrics, plastics, and similar materials. Included in this industry are establishments primarily engaged in manufacturing waterproof or water-repellant outerwear from purchased woven or knit fabrics other than wool. Establishments primarily engaged in manufacturing men's and boys'oiled-fabric work clothing are classified in Industry 2326, and those manufacturing vulcanized rubber clothing and clothing made from rubberized fabrics produced in the same establishment are classified in Industry 3069. Aprons, waterproof: except vulcanized rubber-mfpm Bibs, waterproof-mfpm Clothing, waterproof-mfpm Diaper covers, waterproof: except vulcanized rubber Pants, waterproof-mfpm Plastics gowns Raincoats, except vulcanized rubber-mfpm Waterproof and water-repellent outerwear, except vulcanized rubber,</t>
  </si>
  <si>
    <t>Leather And Sheep-Lined Clothing</t>
  </si>
  <si>
    <t>Leather and Sheep-Lined Clothing</t>
  </si>
  <si>
    <t>Establishments primarily engaged in manufacturing leather and sheep-lined clothing. Establishments primarily engaged in manufacturing leather gloves and mittens are classified in Industry 3151, and those manufacturing fur clothing are classified in Industry 2371. Caps, leather Clothing, leather or sheep-lined Coats, leather or sheep-lined Garments, leather or sheep-lined Hats, leather Jackets, leather (except welders') or sheep-lined Pants, leather Vests, leather or sheep lined</t>
  </si>
  <si>
    <t>Apparel And Accessories, Not Elsewhere Classified</t>
  </si>
  <si>
    <t>Apparel and Accessories, Not Elsewhere Classified</t>
  </si>
  <si>
    <t>Establishments primarily engaged in manufacturing suspenders, garters, handkerchiefs, and other apparel, not elsewhere classified, such as academic caps and gowns, vestments, and theatrical costumes. Also included are establishments primarily engaged in manufacturing clothing by cutting and joining (for example, by adhesives) materials such as paper and non-woven textiles. Arm bands, elastic-mfpm Band uniforms-mfpm Burial garments-mfpm Caps and gowns, academic-mfpm Costumes: e.g., lodge, masquerade, theatrical-mfpm Cummerbunds-mfpm Footlets-mfpm Garter belts-mfpm Garters-mfpm Gowns, hospital: surgical and patient-mfpm Gowns: academic, choir, clerical-mfpm Handkerchiefs, except paper-mfpm Prayer shawls-mfpm Regalia-mfpm Suspenders-mfpm Uniforms, band-mfpm Vestments, academic and clerical-mfpm</t>
  </si>
  <si>
    <t>Curtains And Draperies</t>
  </si>
  <si>
    <t>Curtains and Draperies</t>
  </si>
  <si>
    <t>Establishments primarily engaged in manufacturing curtains and draperies from purchased materials. Establishments primarily engaged in manufacturing lace curtains on lace machines are classified in Industry 2258, and those manufacturing shower curtains are classified in Industry 2392. Cottage sets (curtains)-mfpm Curtains, window-mfpm Draperies, plastics and textile-mfpm</t>
  </si>
  <si>
    <t>Textile Bags</t>
  </si>
  <si>
    <t>Establishments primarily engaged in manufacturing shipping and other industrial bags from purchased fabrics. Establishments primarily engaged in manufacturing plastics bags are classified in Industry 2673; those manufacturing laundry, wardrobe, shoe, and other textile house furnishing bags are classified in Industry 2392; and those manufacturing luggage are classified in Industry 3161. Bags and containers, textile: except sleeping bags insulated or Bags, textile: including canvas except laundry, garment, and Duffel bags, canvas Flour bags, fabric-mfpm Knapsacks, canvas Tea bags, fabric-mfpm</t>
  </si>
  <si>
    <t>Canvas And Related Products</t>
  </si>
  <si>
    <t>Canvas and Related Products</t>
  </si>
  <si>
    <t>Establishments primarily engaged in manufacturing awnings, tents, and related products from purchased fabrics. Establishments primarily engaged in manufacturing canvas bags are classified in Industry 2393. Air cushions, canvas Awnings, fabric-mfpm Canopies, fabric-mfpm Canvas products, except bags and knapsacks-mfpm Cloths, drop: fabric-mfpm Covers, fabric-mfpm Curtains: dock and welding-mfpm Liners and covers, fabric: pond, pit, and landfill-mfpm Pneumatic mattresses-mfpm Sails-mfpm Shades, canvas Swimming pool covers and blankets, fabric-mfpm Tarpaulins, fabric-mfpm Tents-mfpm</t>
  </si>
  <si>
    <t>Recreational Vehicle Dealers</t>
  </si>
  <si>
    <t>Miscellaneous Retail</t>
  </si>
  <si>
    <t>Fuel &amp; Ice Dealers. Misc.</t>
  </si>
  <si>
    <t>Tobacco Stores And Stands</t>
  </si>
  <si>
    <t>Tobacco Stores and Stands</t>
  </si>
  <si>
    <t>Establishments primarily engaged in the -retail sale of cigarettes, cigars, tobacco, and smokers'supplies. Cigar stores and stands-retail Tobacco stores-retail Tobacconists-retail</t>
  </si>
  <si>
    <t>Housefurnishings, Except Curtains And Draperies</t>
  </si>
  <si>
    <t>House furnishing, Except Curtains and Draperies</t>
  </si>
  <si>
    <t>Establishments primarily engaged in manufacturing house furnishings, such as blankets, bedspreads, sheets, table cloths, towels, and shower curtains from purchased materials. Establishments primarily engaged in manufacturing curtains and draperies are classified in Industry 2391. Establishments producing house furnishings primarily of fabric woven at the same establishment are classified in Industries 2211, 2221, 2231, or 2299 according to fiber. Bags, garment storage: except paper or plastics film Bags, laundry-mfpm Bath mitts (washcloths) Bedspreads and bed sets-mfpm Blanket bags, plastic Blankets-mfpm Boat cushions Bridge sets (cloths and napkins) Chair covers, cloth Chair pads, except felt Comforters or comfortables-mfpm Curtains, shower-mfpm Cushions, except spring and carpet cushions Dishcloths, non-woven textile Dust cloths Dusters, fabric Dusting cloths, plain Hassocks, textile House furnishings, except curtains and draperies Ironing board pads-mfpm Linings, carpet: textile, except felt Lunch cloths-mfpm Mattress pads Mattress protectors, except rubber Mops, floor and dust Napkins, fabric and non-woven textiles-mfpm Pads and padding, table: except asbestos, felt, rattan, reed, and Pillow cases-mfpm Pillows, bed-mfpm Placemats, plastics and textiles Polishing cloths, plain Quilts-mfpm Scarves: e.g., table, dresser-mfpm Sheets, fabric-mfpm Sheets, hospital: non-woven textile Shoe bags-mfpm Slipcovers: made of fabrics, plastics and other material except paper Table mats, plastics and textiles Table cloths, plastics Table cloths-mfpm Towels, fabric and non-woven textiles-mfpm Wardrobe bags-mfpm Washcloths-mfpm</t>
  </si>
  <si>
    <t>Pleating, Decorative And Novelty Stitching, And Tu</t>
  </si>
  <si>
    <t>Pleating, Decorative and Novelty Stitching, and Tucking for the Trade</t>
  </si>
  <si>
    <t>Establishments primarily engaged in pleating, decorative and novelty stitching, and tucking for the trade. Establishments primarily engaged in performing similar services for individuals are classified in service industries. Establishments primarily engaged in manufacturing trimmings are classified in Industry 2396. Appliqueing, for the trade Art needlework-mfpm Buttonhole making, except fur: for the trade Crochet ware, machine-made Emblems, embroidered Embroideries: metallic, beaded, and sequined Embroidery products, except Schiffli machine Eyelet making, for the trade Hem-stitching, for the trade Lace, burnt-out Looping, for the trade Permanent pleating and pressing, for the trade Pleating, for the trade Quilted fabrics or cloth Quilting, for the trade Ruffling, for the trade Scalloping, for the trade Stitching, decorative and novelty: for the trade Swiss loom embroideries Tucking, for the trade</t>
  </si>
  <si>
    <t>Automotive Trimmings, Apparel Findings, And Relate</t>
  </si>
  <si>
    <t>Automotive Trimmings, Apparel Findings, and Related Products</t>
  </si>
  <si>
    <t>Establishments primarily engaged in manufacturing automotive trimmings, apparel findings, and related products. Included in this industry are establishments primarily engaged in printing and stamping on fabric articles. Apparel findings and trimmings-mfpm Bindings, bias-mfpm Bindings, cap and hat-mfpm Collar linings, for men's coats Findings, suit and coat: e.g., coat fronts, pockets Hat findings, men's Hatters'fur Linings, handbag or pocketbook Linings, hat: men's Linings, luggage Linings: e.g., suit, coat, shirt, skirt, dress, necktie, millinery Luggage linings Millinery trimmings-mfpm Pads, shoulder: e.g., for coats and suits Passementeries-mfpm Printing and embossing on fabric articles Printing on fabric articles Ribbons and bows, cut and sewed Silk screening on fabric articles Stamping fabrics for embroidering Straps, shoulder: for women's underwear-mfpm Sweatbands, hat and cap Tip printing and stamping on fabric articles Trimmings, fabric: auto, furniture, millinery, dress, coat, and Trimmings, hat: men's Veils and veiling, hat Visors, cap Waistbands, trouser</t>
  </si>
  <si>
    <t>Fabricated Textile Products, Not Elsewhere Classif</t>
  </si>
  <si>
    <t>Fabricated Textile Products, Not Elsewhere Classified</t>
  </si>
  <si>
    <t>Establishments primarily engaged in manufacturing fabricated textile products, not elsewhere classified. Aprons, breast (harness) Badges, made from fabric Bags, sleeping Bandoleers Banners, made from fabric Belting, fabric-mfpm Belts, money: made of any material Blankets, horse-mfpm Cheese bandages-mfpm Covers, automobile tire and seat-mfpm Diapers, except disposable-mfpm Emblems, made from fabrics Fishing nets-mfpm Flags, fabric Glove mending on factory basis Hammocks, fabric-mfpm Insignia, military: textile Nets, launderers'and dyers' Parachutes Pennants Powder puffs and mitts Saddle cloths Safety strap assemblies, automobile: except leather Seat belts, automobile and aircraft: except leather Strap assemblies, tie down: aircraft - except leather Welts-mfpm</t>
  </si>
  <si>
    <t>Establishments primarily engaged in cutting timber and in producing rough, round, hewn, or riven primary forest or wood raw materials, or in producing wood chips in the field. Independent contractors engaged in estimating or trucking timber, but who perform no cutting operations, are classified in nonmanufacturing industries. Establishments primarily engaged in the collection of bark, sap, gum, and other forest products are classified in Forestry, Major Group 08. Bolts, wood: e.g., handle, heading, shingle, stave Burls, wood Driving timber Fuel wood harvesting Last blocks, wood: hewn or riven Logging contractors Logs Mine timbers, hewn Peeler logs Pickets and paling: round or split Piling, wood: untreated Pole cutting contractors Poles, wood: untreated Posts, wood: hewn, round, or split Pulpwood camps Pulpwood contractors engaged in cutting Rails fence: round or split Saw logs Skidding logs Stumping for turpentine or powder manufacturing Stumps Timber (product of logging camps) Veneer logs Wood chips, produced in the field</t>
  </si>
  <si>
    <t>Nailed And Lock Corner Wood Boxes And Shook</t>
  </si>
  <si>
    <t>Nailed and Lock Corner Wood Boxes and Shook</t>
  </si>
  <si>
    <t>Establishments primarily engaged in manufacturing nailed and lock corner wood boxes (lumber or plywood), and shook for nailed and lock corner boxes. Ammunition boxes, wood Box cleats, wood Boxes, wood plain or fabric covered, nailed or lock corner Carrier trays, wood Chests for tools, wood Cigar boxes, wood and part wood Egg cases, wood Flats, wood greenhouse Packing cases, wood nailed or lock corner Shipping cases, wood: nailed or lock corner Shook, box Trunk slats, wood</t>
  </si>
  <si>
    <t>Plastics Pipe</t>
  </si>
  <si>
    <t>Establishments primarily engaged in manufacturing plastics pipe. Establishments primarily engaged in manufacturing plastics pipe fittings are classified in Industry 3089. Pipe, plastics</t>
  </si>
  <si>
    <t>Plastics Bottles</t>
  </si>
  <si>
    <t>Establishments primarily engaged in manufacturing plastics bottles. Bottles, plastics</t>
  </si>
  <si>
    <t>Custom Compounding Of Purchased Plastics Resins</t>
  </si>
  <si>
    <t>Custom Compounding of Purchased Plastics Resins</t>
  </si>
  <si>
    <t>Establishments primarily engaged in custom compounding of purchased plastics resins. Custom compounding of purchased resins</t>
  </si>
  <si>
    <t>Sawmills And Planing Mills, General</t>
  </si>
  <si>
    <t>Sawmills and Planing Mills, General</t>
  </si>
  <si>
    <t>Establishments primarily engaged in sawing rough lumber and timber from logs and bolts, or resawing cants and flitches into lumber, including box lumber and softwood cut stock; planing mills combined with sawmills; and separately operated planing mills which are engaged primarily in producing surfaced lumber and standard workings or patterns of lumber. This industry includes establishments primarily engaged in sawing lath and railroad ties and in producing tobacco hogshead stock, wood chips, and snow fence lath. Establishments primarily engaged in manufacturing box shook or boxes are classified in Industry Group 244; those manufacturing Bash, doors, wood molding, window and door frames, and other fabricated millwork are classified in Industry Group 243; and those manufacturing hardwood dimension and flooring are classified in Industry 2426. Cants, resawed (lumber) Ceiling lumber, dressed Chipper mills Custom sawmills Cut stock, softwood Flitches (veneer stock), made in sawmills Flooring (dressed lumber), softwood Fuelwood, from mill waste Furniture dimension stock, softwood Kiln drying of lumber Lath, made in sawmills and lathmills Lumber stacking or sticking Lumber: rough, sawed, or planed Planing mills, independent: except millwork Resawing lumber into smaller dimensions Sawdust and shavings Sawmills, except special product mills Siding, dressed lumber Silo stock, wood: sawed Snow fence lath Stud mills Ties, railroad: sawed Tobacco hogshead stock Wood chips produced at mill</t>
  </si>
  <si>
    <t>Hardwood Dimension And Flooring Mills</t>
  </si>
  <si>
    <t>Hardwood Dimension and Flooring Mills</t>
  </si>
  <si>
    <t>Establishments primarily engaged in manufacturing hardwood dimension lumber and workings therefrom; and other hardwood dimension, semi-fabricated or ready for assembly; hardwood flooring; and wood frames for household furniture. Establishments primarily engaged in manufacturing stairwork, molding, and trim are classified in Industry 2431; and those manufacturing textile machinery bobbins, picker sticks, and shuttles are classified in Industry 3552. Blanks, wood: for bowling pins, handles, and textile machinery Blocks, wood: for bowling pins, handles, and textile machinery Bobbin blocks and blanks, wood Brush blocks, wood: turned and shaped Carvings, furniture: wood Chair frames for upholstered furniture, wood Chair seats, hardwood Dimension, hardwood Flooring, hardwood Frames for upholstered furniture, wood Furniture dimension stock, hardwood Furniture squares, hardwood Furniture turnings and carvings, wood Gun stocks, wood Handle blanks, wood Handle stock, sawed or planed Lumber, hardwood dimension Parquet flooring, hardwood Picker stick blanks Rounds or rungs, ladder and furniture: hardwood Shuttle blocks: hardwood Spool blocks and blanks, wood Stock, chair: hardwood-turned, shaped, or carved Table slides, for extension tables: wood Turnings, furniture: wood Vehicle stock, hardwood</t>
  </si>
  <si>
    <t>Special Product Sawmills, Not Elsewhere Classified</t>
  </si>
  <si>
    <t>Mills primarily engaged in manufacturing excelsior, wood shingles, and cooperage stock; and in sawing special products, not elsewhere classified. Barrel heading and staves, sawed or split Cooperage stock mills Cooperage stock: staves, heading, and hoops sawed or split Excelsior, including pads and wrappers: wood Hoops, wood: for tight or slack cooperage-sawed or split Sawmills, special product: except lumber and veneer mills Shakes (hand split shingles) Shingle mills, wood Shingles, wood: sawed or hand split Wood wool (excelsior) Wrappers, excelsior</t>
  </si>
  <si>
    <t>Millwork, Veneer, Plywood, And Structural Wood Mem</t>
  </si>
  <si>
    <t>Wood Kitchen Cabinets</t>
  </si>
  <si>
    <t>Establishments primarily engaged in manufacturing wood kitchen cabinets and wood bathroom vanities, generally for permanent installation. Establishments primarily engaged in manufacturing free-standing cabinets and vanities are classified in Major Group 25. Establishments primarily engaged in building custom cabinets for individuals are classified in Retail Trade, Industry 5712. Cabinets, wood: to be installed Kitchen cabinets, wood: to be installed Vanities, bathroom, wood: to be installed</t>
  </si>
  <si>
    <t>Hardwood Veneer And Plywood</t>
  </si>
  <si>
    <t>Hardwood Veneer and Plywood</t>
  </si>
  <si>
    <t>Establishments primarily engaged in producing commercial hardwood veneer and those primarily engaged in manufacturing commercial plywood or prefinished hardwood plywood. This includes non-wood backed or faced veneer and non-wood faced plywood, from veneer produced in the same establishment or from purchased veneer. Establishments primarily engaged in the production of veneer which is used in the same establishment for the manufacture of wood containers, such as fruit and vegetable baskets and wood boxes are classified in Industry Group 244. Hardwood plywood composites Hardwood veneer or plywood Panels, hardwood plywood Plywood, hardwood or hardwood faced Prefinished hardwood plywood Veneer mills, hardwood</t>
  </si>
  <si>
    <t>Softwood Veneer And Plywood</t>
  </si>
  <si>
    <t>Softwood Veneer and Plywood</t>
  </si>
  <si>
    <t>Establishments primarily engaged in producing commercial softwood veneer and plywood, from veneer produced in the same establishment or from purchased veneer. Establishments primarily engaged in producing commercial hardwood veneer and plywood are classified in Industry 2435. Establishments primarily engaged in the production of veneer which is used in the same establishment for the manufacture of wood containers such as fruit and vegetable baskets and wood boxes are classified in Industry Group 244. Panels, softwood plywood Plywood, softwood Softwood plywood composites Softwood veneer or plywood Veneer mills, softwood</t>
  </si>
  <si>
    <t>Structural Wood Members, Not Elsewhere Classified</t>
  </si>
  <si>
    <t>Establishments primarily engaged in producing laminated or fabricated trusses, arches, and other structural members of lumber. Establishments primarily engaged in fabrication on the site of construction are classified in</t>
  </si>
  <si>
    <t>Wood Containers</t>
  </si>
  <si>
    <t>Wood Pallets And Skids</t>
  </si>
  <si>
    <t>Wood Pallets and Skids</t>
  </si>
  <si>
    <t>Establishments primarily engaged in manufacturing wood or wood and metal combination pallets and skids. Pallet containers, wood or wood and metal combination Pallets, wood or wood and metal combination</t>
  </si>
  <si>
    <t>Wood Buildings And Mobile Homes</t>
  </si>
  <si>
    <t>Miscellaneous Wood Products</t>
  </si>
  <si>
    <t>Particleboard</t>
  </si>
  <si>
    <t>Millwork</t>
  </si>
  <si>
    <t>Establishments primarily engaged in manufacturing fabricated wood millwork, including wood millwork covered with materials such as metal and plastics. Planing mills primarily engaged in producing millwork are included in this industry, but planing mills primarily producing standard workings or patterns of lumber are classified in Industry 2421. Establishments primarily manufacturing wood kitchen cabinets and bathroom vanities for permanent installation are classified in Industry 2434. Awnings, wood Blinds (shutters), wood Brackets, wood Door jambs, wood Door trim, wood Door units, prehung: wood and covered wood Doors, combination screen-storm: wood Doors, wood and covered wood Floor baseboards, wood Garage doors, overhead: wood Jalousies, glass: wood frame Louver windows and doors, glass with wood frame Millwork products Moldings, wood and covered wood: unfinished and prefinished Newel posts, wood Ornamental woodwork: e.g., cornices and mantels Panel work, wood Planing mills, millwork Porch work, wood Railings, stair: wood Sash, door and window: wood and covered wood Screens, door and window wood Shutters, door and window: wood and covered wood Silo staves, wood Staircases and stairs, wood Trellises, wood Trim, wood and covered wood Venetian blind slab, wood Wainscots, wood Weather strip, wood Window frames and sash, wood and covered wood Window screens, wood Window trim, wood and covered wood Window units, wood and covered wood Woodwork, interior and ornamental: eg., windows, doors, sash, and</t>
  </si>
  <si>
    <t>Wood Containers, Not Elsewhere Classified</t>
  </si>
  <si>
    <t>Establishments primarily engaged in manufacturing wood containers, not elsewhere classified, such as cooperage, wirebound boxes and crates, and other veneer and plywood containers. Establishments primarily engaged in manufacturing tobacco hogshead stock are classified in Industry 2421, and those manufacturing cooperage stock are classified in Industry 2429. Barrels, wood: coopered Baskets, fruit and vegetable: e.g., till, berry, climax, round stave Berry cups, veneer and splint Boxes, wood: wirebound Buckets, wood coopered Casks, wood coopered Chicken coops (crates), wood: wirebound for shipping poultry Climax baskets Containers made of staves Containers, veneer and plywood: except nailed and lock corner boxes Cooperage Coopered tubs Crates: berry, butter, fruit, and vegetable-wood, wirebound Drums, plywood Drums, shipping: wood-wirebound Firkins and kits, wood: coopered Fruit baskets, veneer and splint Hampers, fruit and vegetable: veneer and splint Hogsheads, wood: coopered Hot tubs, coopered Kegs, wood: coopered Kits, wood: coopered Market baskets, fruit and vegetable: veneer and splint Pails, plywood Pails, wood: coopered Splint baskets, for fruits and vegetables Tanks, wood: coopered Tierces (cooperage) Till baskets, veneer and splint Tobacco hogsheads Tubs, wood: coopered Vats, wood: coopered Vegetable baskets, veneer and splint</t>
  </si>
  <si>
    <t>Mobile Homes</t>
  </si>
  <si>
    <t>Establishments primarily engaged in manufacturing mobile homes and nonresidential mobile buildings These units are generally more than 35 feet long, at least 8 feet wide, do not have facilities for storage of water or waste, and are equipped with wheels. Trailers that are generally 35 feet long or less, 8 feet wide or less, and with self-contained facilities are classified in Industry 3792. Portable wood buildings not equipped with wheels are classified in Industry 2452. Buildings, mobile: commercial use Mobile buildings for commercial use (e.g., offices, banks) Mobile classrooms Mobile dwellings Mobile homes, except recreational</t>
  </si>
  <si>
    <t>Prefabricated Wood Buildings And Components</t>
  </si>
  <si>
    <t>Prefabricated Wood Buildings and Components</t>
  </si>
  <si>
    <t>Establishments primarily engaged in manufacturing prefabricated wood buildings, sections, and panels. Establishments primarily engaged in fabricating buildings on the site of construction are classified in Division C, Construction. Buildings, prefabricated and portable: wood Chicken coops, prefabricated: wood Corn cribs, prefabricated: wood Farm buildings, prefabricated or portable: wood Floors, prefabricated: wood Geodesic domes, prefabricated: wood Houses, portable: prefabricated wood-except mobile homes Log cabins, prefabricated: wood Marinas, prefabricated: wood Panels for prefabricated wood buildings Sauna rooms, prefabricated: wood Sections for prefabricated wood buildings</t>
  </si>
  <si>
    <t>Wood Preserving</t>
  </si>
  <si>
    <t>Establishments primarily engaged in treating wood, sawed or planed in other establishments, with creosote or other preservatives to prevent decay and to protect against fire and insects. This industry also includes the cutting, treating, and selling of poles, posts, and piling, but establishments primarily engaged in manufacturing other wood products, which they may also treat with preservatives, are not included. Bridges and trestles, wood: treated Creosoting of wood Crossties, treated Flooring, wood block: treated Millwork, treated Mine props, treated Mine ties, wood: treated Piles, foundation and marine construction: treated Piling, wood: treated Poles and pole crossarms, treated Poles, cutting and preserving Posts, wood: treated Preserving of wood (creosoting) Railroad cross bridge and switch ties treated Railway crossties, wood: treated Structural lumber and timber, treated Vehicle lumber, treated Wood fence: pickets, poling, rails-treated Wood products, creosoted</t>
  </si>
  <si>
    <t>Reconstituted Wood Products</t>
  </si>
  <si>
    <t>Establishments primarily engaged in manufacturing reconstituted wood products. Important products of this industry are hardboard, particleboard, insulation board, medium density fiberboard, wafer-board, and oriented strandboard. Board, bagasse Flakeboard Hardboard Insulating siding, board-mitse Insulation board, cellular fiber or hard pressed (without Lath, fiber Medium density fiberboard (MDF) Particleboard Reconstituted wood panels Strandboard, oriented Wafer-board Wall tile, fiberboard Wallboard, wood fiber: cellular fiber or hard pressed-mitse</t>
  </si>
  <si>
    <t>Reclaimed Rubber</t>
  </si>
  <si>
    <t>Rubber/Plastic Hose</t>
  </si>
  <si>
    <t>Gaskets, Packing, And Sealing Devices And Rubber A</t>
  </si>
  <si>
    <t>Fabricated Rubber Products</t>
  </si>
  <si>
    <t>Plastic Products. Misc.</t>
  </si>
  <si>
    <t>Wood Products, Not Elsewhere Classified</t>
  </si>
  <si>
    <t>Establishments primarily engaged in manufacturing miscellaneous wood products, not elsewhere classified, and products from rattan, reed, splint, straw, veneer, veneer strips, wicker, and willow. Applicators, wood Bakers'equipment, wood Baskets, except fruit, vegetable, fish, and bait: (e.g., rattan, reed, Battery separators, wood Bearings, wood Beekeeping supplies, wood Bentwood (steam bent) products, except furniture Blocks, tackle: wood Blocks, tailors'pressing: wood Boards, bulletin: wood and cork Boards- clip, ironing, meat, and pastry-wood Boot and shoe lasts, regardless of material Bowls, wood: turned and shaped Briquettes, sawdust or bagasse: non-petroleum binder Bungs, wood Buoys, cork Bushings, wood Cane, chair: woven of reed or rattan Carpets, cork Cloth winding reels, wood Clothes dryers (clothes horses), wood Clothes drying frames, wood Clothes pins, wood Clubs, police: wood Cooling towers, wood or wood and sheet metal combination Cork products Corks, bottle Covers, bottle and demijohn: willow, rattan, and reed Curtain stretchers, wood Dishes, wood Display forms for boots and shoes, regardless of material Dowels, wood Extension planks, wood Faucets, wood Fellies, wood Fencing, wood: except rough pickets, poles, and rails Firewood and fuel wood containing fuel binder Flour, wood Frames: medallion, mirror, photograph, and picture-wood or metal Furniture inlays (veneers) Garment hangers, wood Gavels, wood Grain measures, wood: turned and shaped Hammers, meat: wood Hampers, laundry: rattan, reed, splint, veneer, and willow Handles, wood: turned and shaped Hubs, wood Insulating materials, cork Jacks, ladder: wood Knobs, wood Ladders, wood Last sole patterns, regardless of material Letters, wood Life preservers, cork Mallets, wood Market baskets, except fruit and vegetable: veneer and splint Marquetry, wood Mashers, potato: wood Masts, wood Mauls, wood Moldings, picture frame: finished Novelties, wood fiber Oars, wood Pads, table: rattan, reed, and willow Paint sticks, wood Pencil slats Plugs wood Poles wood: e.g., clothesline, tent, flag Pressed logs of sawdust and other wood particles, non-petroleum Pulleys, wood Racks, for drying clothes: wood Rattan ware, except furniture Reed ware, except furniture Reels cloth winding wood Reels for drying clothes: wood Reels, plywood Rollers, wood Rolling pins, wood Rules and rulers: wood, except slide Saddle trees, wood Sawdust, reground Scaffolds, wood Scoops, wood Seat covers, rattan Seats, toilet: wood Shoe stretchers, regardless of material Shoe trees, regardless of material Signboards, wood Skewers, wood Snow fence Spars, wood Spigots, wood Spokes, wood Spools, except for textile machinery: wood Stakes, surveyors': wood Step-ladders, wood Stoppers, cork Tile, cork Tool handles, wood: turned and shaped Toothpicks, wood Trays: wood, wicker, and bagasse Trophy bases, wood Vats, wood: except coopered Washboards, wood and part wood Webbing: cane, reed, and rattan Willow ware, except furniture Wood, except furniture: turned and carved Woodenware, kitchen and household Yardsticks, wood</t>
  </si>
  <si>
    <t>Furniture And Fixtures</t>
  </si>
  <si>
    <t>Household Furniture</t>
  </si>
  <si>
    <t>Wood Household Furniture, Except Upholstered</t>
  </si>
  <si>
    <t>Establishments primarily engaged in manufacturing wood household furniture commonly used in dwellings. This industry also includes establishments manufacturing camp furniture. Establishments engaged in manufacturing upholstered furniture are classified in Industry 2512; those manufacturing reed, rattan, and similar furniture are classified in Industry 2519; those manufacturing television, radio, phonograph, and sewing machine cabinets are classified in Industry 2517; and those manufacturing kitchen cabinets and bath room vanities are classified in Industry 2434. Beds, including folding and cabinet beds: household-wood Bookcases, household: wood Breakfast sets (furniture), wood Bridge sets (furniture), wood Buffets (furniture) Cedar chests Chairs bentwood Chairs, household: except upholstered-wood Chests, silverware: wood (floor standing) Chiffoniers and chifforobes China closets Coffee tables, wood Console tables, wood Cots, household: wood Cradles, wood Cribs, wood Desks, household: wood Dining room furniture, wood Dressers Dressing tables End tables, wood Frames for box springs, bedsprings, or water beds: wood Furniture, household, wood: porch, lawn, garden, and beach Furniture, household, wood: unassembled or knock-down Furniture, household wood: unfinished Furniture, household clubroom, noveltywood, except upholstered Headboards, wood High chairs, children's: wood Juvenile furniture, wood: except upholstered Magazine racks, wood Nursery furniture, wood Playpens, children's: wood Rockers, wood: except upholstered Room dividers, household: wood Screens, privacy: wood Secretaries, household: wood Stands: telephone, bedside, and smoking-wood Stools, household: wood Storage chests, household: wood Swings, porch: wood Tables, household: wood Tea wagons, wood Vanity dressers Wardrobes, household: wood Whatnot shelves, wood</t>
  </si>
  <si>
    <t>Wood Household Furniture, Upholstered</t>
  </si>
  <si>
    <t>Establishments primarily engaged in manufacturing upholstered furniture on wood frames. Shops primarily engaged in reupholstering furniture, or upholstering frames to individual order, are classified in Services, Industry 7641, or Retail Trade, Industry 5712. Establishments primarily engaged in manufacturing dual-purpose sleep furniture, such as convertible sofas and chair beds, are classified in Industry 2515, regardless of the material used in the frame. Establishments primarily engaged in manufacturing wood frames for upholstered furniture are classified in Industry 2426. Chairs, upholstered on wood frames, except convertible beds Couches, upholstered on wood frames, except convertible beds Furniture, household upholstered on wood frames, except convertible Juvenile furniture, upholstered on wood frames, except convertible Living room furniture, upholstered on wood frames, except Recliners, upholstered on wood frames Rockers, upholstered on wood frames sofas, upholstered on wood</t>
  </si>
  <si>
    <t>Office Furniture</t>
  </si>
  <si>
    <t>Public Building And Related Furniture</t>
  </si>
  <si>
    <t>Partitions, Shelving, Lockers, And Office And Stor</t>
  </si>
  <si>
    <t>Miscellaneous Furniture And Fixtures</t>
  </si>
  <si>
    <t>Paper And Allied Products</t>
  </si>
  <si>
    <t>Metal Household Furniture</t>
  </si>
  <si>
    <t>Establishments primarily engaged in manufacturing metal household furniture of a type commonly used in dwellings. Establishments primarily engaged in manufacturing dual-purpose sleep furniture, such as convertible sofas and chair beds, are classified in Industry 2515, regardless of the material used in the frame. Backs for metal household furniture Beds, including folding and cabinet beds: household-metal Bookcases, household metal Breakfast sets (furniture), metal Bridge sets (furniture), metal Cabinets, kitchen metal Cabinets, medicine metal Cabinets, radio and television metal Camp furniture, metal Chairs, household metal Cots, household metal Cribs, metal Dinette sets, metal Frames for box springs or bedsprings, metal Furniture, clubroom metal Furniture household: metal Furniture household upholstered on metal frames, except dual-purpose Garden furniture, metal Gliders (furniture), metal Hammocks, metal or fabric and metal combination Juvenile furniture, metal Lawn furniture, metal Novelty furniture, metal Nursery furniture, metal Playpens, children's metal Seats for metal household furniture Serving carts, household metal Smoking stands, metal Stools, household metal Swings, porch metal Tables, household: metal Tea wagons, metal Vanities, household metal</t>
  </si>
  <si>
    <t>Mattresses, Foundations, And Convertible Beds</t>
  </si>
  <si>
    <t>Mattresses, Foundations, and Convertible Beds</t>
  </si>
  <si>
    <t>Establishments primarily engaged in manufacturing innerspring mattresses, box spring mattresses, and non-innerspring mattresses containing felt, foam rubber, urethane, hair, or any other filling material; and assembled wire springs (fabric, coil, or box) for use on beds, couches, and cots. This industry also includes establishments primarily engaged in manufacturing dual-purpose sleep furniture, such as convertible sofas and chair beds, regardless of the material used in the frame. Establishments primarily engaged in manufacturing automobile seats and backs are classified in Industry 2531; those manufacturing individual wire springs are classified in Industry 3495; and those manufacturing paddings and upholstery filling are classified in Industry 2299. Beds, sleep-system ensembles: flotation and adjustable Beds, sofa and chair: on frames of any material Bedsprings, assembled Box springs, assembled Chair and couch springs, assembled Cot springs, assembled Cushion springs, assembled Cushions, spring Foundations, bed: spring, foam, and platform Mattresses, containing felt, foam rubber, urethane, etc. Mattresses: innerspring, box spring, and non-innerspring Sofas, convertible Spring cushions</t>
  </si>
  <si>
    <t>Wood Television, Radio, Phonograph, And Sewing Mac</t>
  </si>
  <si>
    <t>Wood Television, Radio, Phonograph, and Sewing Machine Cabinets</t>
  </si>
  <si>
    <t>Establishments primarily engaged in manufacturing wood cabinets for radios, television sets, phonographs, and sewing machines. Audio cabinets, wood Cabinets, wood: radio, television, phonograph, and sewing machines Phonograph cabinets and cases, wood Radio cabinets and cases, wood Sewing machine cabinets and cases, wood Stereo cabinets, wood Television cabinets, wood</t>
  </si>
  <si>
    <t>Household Furniture, Not Elsewhere Classified</t>
  </si>
  <si>
    <t>Establishments primarily engaged in manufacturing reed, rattan, and other wicker furniture, plastics and fiberglass household furniture and cabinets, and household furniture, not elsewhere classified. Bassinets, reed and rattan Cabinets, radio and television: plastics Camp furniture, reed and rattan Chairs, cane Furniture, household: glass and plastics (including fiberglass) Furniture, household: rattan, reed, malacca, fiber, willow, and wicker Garden furniture: except wood, metal, stone, and concrete Household furniture: rattan, reed, malacca, fiber, willow, and wicker Juvenile furniture, rattan and reed Lawn furniture: except wood, metal, stone, and concrete</t>
  </si>
  <si>
    <t>Wood Office Furniture</t>
  </si>
  <si>
    <t>Establishments primarily engaged in manufacturing office furniture, chiefly of wood. Benches, office: wood Bookcases, office: wood Cabinets, office: wood Chairs, office: wood Desks, office: wood Filing boxes, cabinets, and cases: wood Furniture, office: wood Modular furniture systems, office, wood Panel furniture systems, office, wood Partitions, office: not for floor attachment-wood Stools, office: wood Tables, office: wood</t>
  </si>
  <si>
    <t>Office Furniture, Except Wood</t>
  </si>
  <si>
    <t>Establishments primarily engaged in manufacturing office furniture, except furniture chiefly of wood. Establishments primarily engaged in manufacturing safes and vaults are classified in Industry 3499. Benches, office: except wood Bookcases, office: except wood Cabinets, office: except wood Chairs, office: except wood Desks, office except wood File drawer frames: except wood Filing boxes, cabinets, and cases except wood Furniture, office: except wood Modular furniture systems, office except wood Panel furniture systems, office: except wood Partitions, office: not for floor attachment-except wood Stools, office: rotating-except wood Tables, office: except wood Wall cases, office: except wood</t>
  </si>
  <si>
    <t>Public Building and Related Furniture</t>
  </si>
  <si>
    <t>Establishments primarily engaged in manufacturing furniture for schools, theaters, assembly halls, churches, and libraries. Establishments primarily engaged in manufacturing seats for public conveyances, as well as seats for automobiles and aircraft, are included in this industry. Establishments primarily engaged in manufacturing stone furniture are classified in Industry 3281, and those manufacturing concrete furniture are classified in Industry 3272. Benches for public buildings Blackboards, wood Bleacher seating, portable Chairs, portable folding Church furniture, except stone or concrete Furniture: church, library, school, theater, and other public buildings Pews, church School furniture, except stone and concrete Seats: automobile, vans, aircraft, railroad, and other public Stadium seating</t>
  </si>
  <si>
    <t>Commercial Banks</t>
  </si>
  <si>
    <t>Commercial Banks, Not Elsewhere Classified</t>
  </si>
  <si>
    <t>Commercial banks (accepting deposits) which do not operate under Federal or State charter. Commercial banks, not chartered</t>
  </si>
  <si>
    <t>Foreign Exchange Establishment</t>
  </si>
  <si>
    <t>Credit Unions, Federally Chartered</t>
  </si>
  <si>
    <t>Cooperative thrift and loan associations (accepting deposits) organized under Federal charter to finance credit needs of their members. Federal credit unions</t>
  </si>
  <si>
    <t>Oil And Gas Field Services, Not Elsewhere Classifi</t>
  </si>
  <si>
    <t>Oil and Gas Field Services, Not Elsewhere Classified</t>
  </si>
  <si>
    <t>Establishments primarily engaged in performing oil and gas field services, not elsewhere classified, for others on a contract or fee basis. Services included are excavating slush pits and cellars; gradings and building of foundations at well locations; well surveying; running, cutting, and pulling casings tubes, and rods; cementing wells; shooting wells; perforating well casings; acidizing and chemically treating wells; and cleaning out, bailing, and swabbing wells. Establishments which have complete responsibility for operating oil and gas wells for others on a contract or fee basis are classified according to the product extracted rather than as oil and gas field services. Establishments primarily engaged in hauling oil and gas field supplies and equipment are classified in Division E, Transportation and Public Utilities. Establishments primarily engaged in oil and gas field machine shop work are classified in Manufacturing, Industry 3599. Acidizing wells on a contract basis Bailing wells on a contract basis Building oil and gas well foundations on a contract basis Cementing oil and gas well casings on a contract basis Chemically treating wells on a contract basis Cleaning lease tanks, oil and gas field on a contract basis Cleaning wells on a contract basis Derrick building, repairing, and dismantling oil and gas-on a contract Dismantling of oil well rigs (oil field service) on a contract basis Erecting lease tanks, oil and gas field on a contract basis Excavating slush pits and cellars on a contract basis Fishing for tools, oil and gas field on a contract basis Gas compressing natural gas at the field on a contract basis Gas well rig building, repairing, and dismantling on a contract basis Grading oil and gas well foundations on a contract basis Hard banding service on a contract basis Hot oil treating of oil field tanks on a contract basis Hot shot service: on a contract basis Hydraulic fracturing wells on a contract basis Impounding and storing salt water in connection with petroleum Lease tanks, oil and gas field: erecting, cleaning, and repairing-on a Logging wells on a contract basis Mud service, oil field drilling: on a contract basis Oil sampling service for oil companies on a contract basis Oil well logging on a contract basis Perforating well casings on a contract basis Pipe testing service, oil and gas field: on a contract basis Plugging and abandoning wells on a contract basis Pumping of oil and gas wells on a contract basis Removal of condensate gasoline from field gathering lines: on a Roustabout service: on a contract basis Running, cutting, and pulling casings, tubes, and rods: oil and Servicing oil and gas wells on a contract basis Shooting wells on a contract basis Shot-hole drilling service, oil and gas field: on a contract basis Surveying wells on a contract basis, except seismographic Swabbing wells: on a contract basis</t>
  </si>
  <si>
    <t>Mining Nonmetals Except Fuels</t>
  </si>
  <si>
    <t>Crushed And Broken Stone, Including Riprap</t>
  </si>
  <si>
    <t>Sand And Gravel</t>
  </si>
  <si>
    <t>Construction Sand And Gravel</t>
  </si>
  <si>
    <t>Construction Sand and Gravel</t>
  </si>
  <si>
    <t>Establishments primarily engaged in operating sand and gravel pits and dredges, and in washing, screening, or otherwise preparing sand and gravel for construction uses. Common sand mining Construction sand mining Gravel mining Pebble mining</t>
  </si>
  <si>
    <t>Agricultural Production Crops</t>
  </si>
  <si>
    <t>Cash Grains</t>
  </si>
  <si>
    <t>Wheat</t>
  </si>
  <si>
    <t>Establishments primarily engaged in the production of wheat. Wheat farms</t>
  </si>
  <si>
    <t>Rice</t>
  </si>
  <si>
    <t>Establishments primarily engaged in the production of rice. Rice farms</t>
  </si>
  <si>
    <t>Corn</t>
  </si>
  <si>
    <t>Establishments primarily engaged in the production of field corn for grain or seed. Establishments primarily engaged in the production of sweet corn are classified in Industry 0161, and those producing popcorn are classified in Industry 0119. Corn farms, except sweet corn or popcorn</t>
  </si>
  <si>
    <t>Soybeans</t>
  </si>
  <si>
    <t>Establishments primarily engaged in the production of soybeans. Soybean farms</t>
  </si>
  <si>
    <t>Chemicals And Chemical Preparations, Not Elsewhere</t>
  </si>
  <si>
    <t>Chemicals and Chemical Preparations, Not Elsewhere Classified</t>
  </si>
  <si>
    <t>Establishments primarily engaged in manufacturing miscellaneous chemical preparations, not elsewhere classified, such as fatty acids, essential oils, gelatin (except vegetable), sizes, bluing, laundry sours, writing and stamp pad ink, industrial compounds, such as boiler and heat insulating compounds, metal, oil, and water-treating compounds, waterproofing compounds, and chemical supplies for foundries. Establishments primarily engaged in manufacturing vegetable gelatin (agar-agar) are classified in Industry 2833; those manufacturing dessert preparations based on gelatin are classified in Industry 2099; those manufacturing printing ink are classified in Industry 2893; and those manufacturing drawing ink are classified in Industry 3952. Acid resist for etching Acid, battery Anise oil Antifreeze compounds, except industrial alcohol Bay oil Binders (chemical foundry supplies) Bluing Boiler compounds, antiscaling Bombs, flashlight Caps, for toy pistols Carbon removing solvents Chemical cotton (processed cotton linters) Chemical supplies for foundries Citronella oil Concrete curing compounds (blends of pigments, waxes, and resins) Concrete hardening compounds Core oil and binders Core wash Core was Correction fluid Corrosion preventive lubricant, synthetic base: for jet engines Deicing fluid Desalter kits, sea water Dextrine sizes Drilling mud Dyes, household Essential oils Ethylene glycol antifreeze preparations Eucalyptus oil Esothermics for metal industries Facings (chemical foundry supplies) Fatty acids: margaric, oleic, and stearic Fire extinguisher charges Fire retardant chemical preparations Fireworks Flares Fluidifier (retarder) for concrete Fluorescent inspection oil Fluxes: brazing, soldering, galvanizing, and welding Foam charge mixtures Food contamination testing and screening kits Foundry supplies, chemical preparations Frit Fuel tank and engine cleaning chemicals, automotive and aircraft Fusees: highway, marine, and railroad Gelatin capsules, empty Gelatin: edible, technical, photographic, and pharmaceutical Glue size Grapefruit oil Grouting material (concrete mending compound) Gum sizes Gun slushing compounds Heat insulating compounds Heat treating salts Hydrofluoric acid compound, for etching and polishing glass Igniter grains, boron potassium nitrate Incense Industrial sizes Insulating compounds Jet fuel igniters Laundry sours Lemon oil Lighter fluid Magnetic inspection oil and powder Margaric acid Metal drawing compound lubricants Metal treating compounds Military pyrotechnics Napalm Oil treating compounds Oleic acid (red oil) Orange oil Orris oil Ossein Oxidizers, inorganic Packers'salt Parting compounds (chemical foundry supplies) Patching plaster, household Penetrants, inspection Peppermint oil Plating compounds Pyrotechnic ammunition: flares, signals, flashlight bombs, and rockets Railroad torpedoes Red oil (oleic acid) Rifle bore cleaning compounds Rosin sizes Rubber processing preparations Rust resisting compounds Salt Signal flares, marine Sizes: animal, vegetable, and synthetic plastics materials Sodium chloride, refined Soil testing kits Spearmint oil Spirit duplicating fluid Stearic acid Stencil correction compounds Tints and dyes, household Torches (fireworks) Vegetable oils, vulcanized or sulfurized Water treating compounds Water, distilled Waterproofing compounds Wintergreen oil Wood, plastic Writing ink and fluids</t>
  </si>
  <si>
    <t>Petroleum Refining &amp; Related</t>
  </si>
  <si>
    <t>Petroleum Refining</t>
  </si>
  <si>
    <t>Establishments primarily engaged in producing gasoline, kerosene, distillate fuel oils, residual fuel oils, and lubricants, through fractionation or straight distillation of crude oil, redistillation of unfinished petroleum derivatives, cracking or other processes. Establishments of this industry also produce aliphatic and aromatic chemicals as by-products. Establishments primarily engaged in producing natural gasoline from natural gas are classified in mining industries. Those manufacturing lubricating oils and greases by blending and compounding purchased materials are included in Industry 2992. Establishments primarily re-refining used lubricating oils are classified in Industry 2992. Establishments primarily engaged in manufacturing cyclic and acyclic organic chemicals are classified in Major Group 28. Acid oil, produced in petroleum refineries Alkylates, produced in petroleum refineries Aromatic chemicals, made in petroleum refineries Asphalt and asphaltic materials: liquid and solid produced in Benzene, produced in petroleum refineries Butadiene, produced in petroleum refineries Butylene, produced in petroleum refineries Coke, petroleum produced in petroleum refineries Ethylene, produced in petroleum refineries Fractionation products of crude petroleum, produced in petroleum Gas, refinery or still oil produced in petroleum refineries Gases, liquefied petroleum produced in petroleum refineries Gasoline blending plants Gasoline, except natural gasoline Greases, lubricating: produced in petroleum refineries Hydrocarbon fluid, produced in petroleum refineries Jet fuels Kerosene Mineral jelly, produced in petroleum refineries Mineral oils, natural: produced in petroleum refineries Mineral waxes, natural: produced in petroleum refineries Naphtha, produced in petroleum refineries Naphthenic acids, produced in petroleum refineries Oils, partly refined sold for rerunning produced in petroleum Oils fuel, lubricating, and illuminating produced in petroleum Paraffin wax, produced in petroleum refineries Petrolatums, produced in petroleum refineries Petroleum refining Propylene, produced in petroleum refineries Road materials, bituminous: produced in petroleum refineries Road oils, produced in petroleum refineries Solvents, produced in petroleum refineries Tar or residuum, produced in petroleum refineries</t>
  </si>
  <si>
    <t>Asphalt Paving And Roofing Materials</t>
  </si>
  <si>
    <t>Asphalt Paving Mixtures And Blocks</t>
  </si>
  <si>
    <t>Asphalt Paving Mixtures and Blocks</t>
  </si>
  <si>
    <t>Establishments primarily engaged in manufacturing asphalt and tar paving mixtures; and paving blocks made of asphalt and various compositions of asphalt or tar with other materials. Establishments primarily engaged in manufacturing brick, concrete, granite, and stone paving blocks are classified in Major Group 32. Asphalt and asphaltic mixtures for paving, not made in refineries Asphalt paving blocks, not made in petroleum refineries Asphaltic concrete, not made in petroleum refineries Coal tar paving materials, not made in petroleum refineries Composition blocks for paving Concrete, bituminous Mastic floor composition, hot and cold Road materials, bituminous: not made in petroleum refineries Tar and asphalt mixtures for paving, not made in petroleum refineries</t>
  </si>
  <si>
    <t>Miscellaneous Products Of Petroleum And Coal</t>
  </si>
  <si>
    <t>Rubber And Misc Plastic Prods</t>
  </si>
  <si>
    <t>Asphalt Felts And Coatings</t>
  </si>
  <si>
    <t>Asphalt Felts and Coatings</t>
  </si>
  <si>
    <t>Establishments primarily engaged in manufacturing, from purchased materials, asphalt and other saturated felts in roll or shingle form, either smooth or faced with grit, and in manufacturing roofing cements and coatings. Establishments primarily engaged in manufacturing paint are classified in Industry 2851, and those manufacturing linoleum and tile cement are classified in Industry 2891. Asphalt roof cement-mfpm Asphalt saturated board-mfpm Brick siding, asphalt-mfpm Coating compounds, tar-mfpm Fabrics, roofing: asphalt or tar saturated-mfpm Insulating siding, impregnated-mfpm Mastic roofing composition-mfpm Pitch, roofing-mfpm Roof cement: asphalt, fibrous, and plastics-mfpm Roof coatings and cements: liquid and plastics-mfpm Roofing felts, cements, and coatings: asphalt, tar, and Roofing, asphalt or tar saturated felt: built-up, roll, and shingle-mfpm Sheathing, asphalt saturated-mfpm Shingles, asphalt or tar saturated felt: strip and individual-mfpm Siding, insulating: impregnated-mfpm Tar paper, roofing-mfpm</t>
  </si>
  <si>
    <t>Farm Management Services</t>
  </si>
  <si>
    <t>Establishments primarily engaged in providing farm management services, including management or complete maintenance of citrus groves, orchards, and vineyards. Such activities may include cultivating, harvesting, or other specialized activities, but establishments primarily engaged in performing such services without farm management services are classified in the appropriate specific industry within Industry Group 072. Citrus grove management and maintenance, with or without crop Farm management services Orchard management and maintenance, with or without crop services Vineyard management and maintenance, with or without crop services</t>
  </si>
  <si>
    <t>Landscape Counseling And Planning</t>
  </si>
  <si>
    <t>Landscape Counseling and Planning</t>
  </si>
  <si>
    <t>Establishments primarily engaged in landscape planning and in performing landscape, architectural and counseling services. Garden planning Horticultural advisory or counseling services Landscape architects Landscape counseling Landscape planning</t>
  </si>
  <si>
    <t>Lawn And Garden Services</t>
  </si>
  <si>
    <t>Lawn and Garden Services</t>
  </si>
  <si>
    <t>Establishments primarily engaged in performing a variety of lawn and garden services. Establishments primarily engaged in the installation of artificial turf are classified in Construction, Industry 1799. Bermuda sprigging services Cemetery upkeep, independent Garden maintenance Garden planting Lawn care Lawn fertilizing services Lawn mowing services Lawn mulching services Lawn seeding services Lawn spraying services Lawn sprigging services Mowing highway center strips and edges Seeding highway strips Sod laying Turf installation, except artificial</t>
  </si>
  <si>
    <t>Ornamental Shrub And Tree Services</t>
  </si>
  <si>
    <t>Ornamental Shrub and Tree Services</t>
  </si>
  <si>
    <t>Establishments primarily engaged in performing a variety of ornamental shrub and tree services. Establishments primarily engaged in forestry services are classified in Major Group 08. Establishments primarily engaged in general lawn and garden planting and maintenance are classified in Industry 0782, and those primarily engaged in performing shrub and tree services for farm crops are classified in Industry 0721. Arborist services Ornamental bush planting, pruning, bracing, spraying, removal, and Ornamental tree planting, pruning, bracing, spraying, removal, and Tree trimming for public utility lines Trees, ornamental: planting, pruning, bracing, spraying, removal, and Utility line tree trimming services</t>
  </si>
  <si>
    <t>Establishments primarily engaged in the operation of timber tracts or tree farms for the purpose of selling standing timber. Establishments holding timber tracts as real property (not for sale of timber) are classified in Real Estate, Industry 6519; and logging establishments are classified in Manufacturing, Industry 2411. Christmas tree growing Timber tracts Tree farms</t>
  </si>
  <si>
    <t>Forest Nurseries and Gathering of Forest Products</t>
  </si>
  <si>
    <t>Establishments primarily engaged in growing trees for purposes of reforestation or in gathering forest products. The concentration or distillation of these products, when carried on in the forest, is included in this industry. Balsam needles, gathering of Distillation of gums if carried on at the gum farm Distillation of turpentine and rosin if carried on at the gum farm Forest nurseries Gathering of forest products: (e.g., gums, barks, seeds) Ginseng, gathering of Huckleberry greens, gathering of Lac production Maple sap, gathering of Moss, gathering of Pine gum, extraction of Rubber plantations Spanish moss, gathering of Sphagnum moss, gathering of Teaberries, gathering of Tree seed gathering, extracting, and selling</t>
  </si>
  <si>
    <t>Establishments primarily engaged in performing, on a contract or fee basis, services related to timber production, wood technology, forestry economics and marketing, and other forestry services, not elsewhere classified, such as cruising timber, firefighting, and reforestation. Cruising timber Estimating timber Fire prevention, forest Firefighting, forest Forest management plans, preparation of Forestry services Pest control, forest Reforestation Timber valuation</t>
  </si>
  <si>
    <t>Finfish</t>
  </si>
  <si>
    <t>Establishments primarily engaged in the catching or taking of finfish. Bluefish, catching of Cod, catching of Eels, catching of Finfish, catching of Fisheries, finfish Haddock, catching of Mackerel, catching of Menhaden, catching of Pilchard, catching of Pollack, catching of Rays, catching of Salmon, catching of Sea herring, catching of Sharks, catching of Tuna, catching of Whiting, catching of</t>
  </si>
  <si>
    <t>Kaolin And Ball Clay</t>
  </si>
  <si>
    <t>Kaolin and Ball Clay</t>
  </si>
  <si>
    <t>Establishments primarily engaged in mining, milling, or otherwise preparing kaolin or ball clay, including china clay, paper clay, and slip clay. Ball clay mining China clay mining Kaolin mining Paper clay mining Slip clay mining</t>
  </si>
  <si>
    <t>Chemical And Fertilizer Mineral Mining</t>
  </si>
  <si>
    <t>Barite</t>
  </si>
  <si>
    <t>Fluorspar</t>
  </si>
  <si>
    <t>Rock Salt</t>
  </si>
  <si>
    <t>Sulfur</t>
  </si>
  <si>
    <t>Shellfish</t>
  </si>
  <si>
    <t>Establishments primarily engaged in the catching or taking of shellfish. Clams, digging of Crab, catching of Crayfish, catching of Fisheries, shellfish Lobsters, catching of Mussels, taking of Oyster beds Oysters, dredging or tonging of Shellfish, catching of Shrimp, catching of Squid, catching of</t>
  </si>
  <si>
    <t>Coated And Laminated Paper, Not Elsewhere Classifi</t>
  </si>
  <si>
    <t>Coated and Laminated Paper, Not Elsewhere Classified</t>
  </si>
  <si>
    <t>Establishments primarily engaged in manufacturing coated, laminated, or processed paper and film from purchased paper, except for packaging. Also included are establishments primarily manufacturing gummed paper products and pressure sensitive tape with backing of any material other than rubber, for any application. Establishments primarily engaged in manufacturing coated and laminated paper for packaging are classified in Industry 2671; those manufacturing carbon paper are classified in Industry 3955; and those manufacturing photographic and blueprint paper are classified in Industry 3861. Book paper, coated-mfpm Cellophane adhesive tape-mfpm Cloth-lined paper-mfpm Condenser paper-mfpm Enameled paper-mfpm Fancy paper, coated and glazed: except for packaging-mfpm Flypaper-mfpm Gummed paper-mfpm Gummed tape, cloth and paper base-mfpm Litmus paper-mfpm Masking tape-mfpm Metallic covered paper, except for packaging-mfpm Oiled paper-mfpm Paper, coated and laminated: except for packaging-mfpm Pressure sensitive paper and tape except rubber backed-mfpm Printing paper, coated-mfpm Resinous impregnated paper, except for packaging-mfpm Tape, pressure sensitive: except rubber backed-mfpm Tar paper: except building or roofing and packaging-mfpm Thermoplastics coated paper, except for packaging-mfpm Transfer paper, gold and silver-mfpm Waxed paper, except for packaging-mfpm</t>
  </si>
  <si>
    <t>Plastics, Foil, And Coated Paper Bags</t>
  </si>
  <si>
    <t>Plastics, Foil, and Coated Paper Bags</t>
  </si>
  <si>
    <t>Establishments primarily engaged in manufacturing bags of unsupported plastics film, coated paper, metal foil, or laminated combinations of these materials, whether or not printed. Establishments primarily engaged in manufacturing uncoated paper bags and multiwall bags and sacks are classified in Industry 2674; those manufacturing textile bags are classified in Industry 2393; and those manufacturing garment storage bags, except of plastics film and paper, are classified in Industry 2392. Frozen food bags-mfpm Garment storage bags, coated paper or plastics film-mfpm Merchandise bags, plastics-mfpm Pliofilm bags-mfpm Trash bags, plastics film, foil, and coated paper-mfpm Wardrobe bags (closet accessories), plastics film or coated Waste bags, plastics film and laminated-mfpm</t>
  </si>
  <si>
    <t>Uncoated Paper And Multiwall Bags</t>
  </si>
  <si>
    <t>Uncoated Paper and Multiwall Bags</t>
  </si>
  <si>
    <t>Establishments primarily engaged in manufacturing uncoated paper bags, or manufacturing multiwall bags and sacks, whether or not coated or containing plastics film or metal foil. Establishments primarily engaged in manufacturing bags from plastics, unsupported film, foil, coated paper, or laminated or coated combinations of these materials, are classified in Industry 2673; and those manufacturing textile bags are classified in Industry 2393. Bags, paper: uncoated-mfpm Glassine bags, uncoated paper-mfpm Grocers'bags and sacks, uncoated paper-mfpm Merchandise bags, uncoated paper-mfpm Multiwall bags, paper-mfpm Sacks, multiwall or heavy-duty shipping sack-mfpm Shipping sacks, paper-mfpm Shopping bags, uncoated paper-mfpm Variety bags, uncoated paper-mfpm</t>
  </si>
  <si>
    <t>Die-Cut Paper And Paperboard And Cardboard</t>
  </si>
  <si>
    <t>Die-Cut Paper and Paperboard and Cardboard</t>
  </si>
  <si>
    <t>Establishments primarily engaged in die-cutting purchased paper and paperboard; and in manufacturing cardboard by laminating, lining, or surface-coating paperboard. Establishments primarily engaged in laminating building paper from purchased paper are classified in Industry 2679. Board, chip: pasted-mfpm Bottle caps and tops, die-cut from purchased paper or paperboard Card cutting-mfpm Cardboard foundations and cutouts-mfpm Cardboard panels and cutouts-mfpm Cardboard: pasted, laminated, lined, and surface coated-mfpm Cards, cut and designed: unprinted-mfpm Cards, plain paper: die-cut or rotary-cut from purchased materials Cards, tabulating and time recording die-cut from purchased Cutouts, paper and paperboard: die-cut from purchased material Die-cut paper and paperboard-mfpm Egg cartons, die-cut paper and paperboard-mfpm Egg case fillers and flats, die-cut from purchased paper or paperboard Filing folders-mfpm Index and other cut cards-mfpm Jacquard cards-mfpm Jewelers'cards-mfpm Lace, paper: die-cut from purchased materials Letters, cardboard-mfpm Library cards, paperboard-mfpm Liners for freight car doors: reinforced with metal strip-mfpm Manila folders-mfpm Milk filter disks, die-cut from purchased paper Newsboard, pasted-mfpm Paperboard: pasted, lined, laminated, or surface coated-mfpm Photograph folders, mats, and mounts-mfpm Stencil board-mfpm Stencil cards for addressing machines-mfpm Tabulating cards, printed or unprinted: die-cut from purchased Time recording cards, die-cut from purchased paperboard Waterproof cardboard-mfpm</t>
  </si>
  <si>
    <t>Establishments primarily engaged in manufacturing sanitary paper products from purchased paper, such as facial tissues and handkerchiefs, table napkins, toilet paper, towels, disposable diapers, and sanitary napkins and tampons. Cleansing tissues-mfpm Diapers, disposable-mfpm Facial tissues-mfpm Handkerchiefs, paper-mfpm Napkins, paper-mfpm Napkins, sanitary-mfpm Tampons-mfpm Toilet paper-mfpm Towels, paper-mfpm</t>
  </si>
  <si>
    <t>Establishments primarily engaged in manufacturing envelopes of any description from purchased paper and paperboard. Establishments primarily engaged in manufacturing stationery are classified in Industry 2678. Envelopes, printed or unprinted: paper, glassine, cellophane, and</t>
  </si>
  <si>
    <t>Stationery, Tablets, And Related Products</t>
  </si>
  <si>
    <t>Stationery, Tablets, and Related Products</t>
  </si>
  <si>
    <t>Establishments primarily engaged in manufacturing stationery, tables, looseleaf fillers, and related items from purchased paper. Establishments primarily engaged in manufacturing envelopes are classified in Industry 2677. Correspondence-type tablets-mfpm Desk pads, paper-mfpm Fillers for looseleaf devices, except printed forms-mfpm Looseleaf fillers and ream paper in filler sizes, except printed-mfpm Memorandum books, except printed-mfpm Newsprint tablets and pads-mfpm Notebooks, including mechanically bound by wire, plastics, etc.-mfpm Papeteries-mfpm Stationery-mfpm Tablets and pads, book and writing-mfpm Writing paper and envelopes, boxed sets-mfpm</t>
  </si>
  <si>
    <t>Printing, Publishing &amp; Allied</t>
  </si>
  <si>
    <t>Newspapers: Publishing, Or Publishing And Printing</t>
  </si>
  <si>
    <t>Periodicals: Publishing, Or Publishing And Printin</t>
  </si>
  <si>
    <t>Books</t>
  </si>
  <si>
    <t>Converted Paper And Paperboard Products, Not Elsew</t>
  </si>
  <si>
    <t>Converted Paper and Paperboard Products, Not Elsewhere Classified</t>
  </si>
  <si>
    <t>Establishments primarily engaged in manufacturing miscellaneous converted paper or paperboard products, not elsewhere classified, from purchased paper or paperboard. Also included in this industry are pressed and molded pulp goods, such as papier-mache articles, other than statuary and art goods. Building paper, laminated-mfpm Cigarette paper, book-mfpm Conduits, fiber (pressed pulp)-mfpm Confetti-mfpm Crepe paper-mfpm Cups, pressed and molded pulp-mfpm Dishes, pressed and molded pulp-mfpm Doilies, paper-mfpm Egg cartons, molded pulp-mfpm Egg case filler flats, molded pulp-mfpm Excelsior, paper-mfpm False faces, papier-mache-mfpm Filter paper, converted-mfpm Foil board-mfpm Fuel cell forms, cardboard-mfpm Gift wrap paper-mfpm Halloween lanterns, papier-mache-mfpm Hats, paper-mfpm Honeycomb core and board-mfpm Insulating batts, fills, and blankets: paper-mfpm Insulation, cellulose-mfpm Masks, papier-mache-mfpm Novelties, paper-mfpm Pallet spacers, fiber-mfpm Paper, building: laminated-mfpm Paper, corrugated-mfpm Paper, crepe and crepe paper products-mfpm Papier-mache articles, except statuary and art goods-mfpm Pin tickets, paper-mfpm Pipe and fittings, molded pulp-mfpm Plates, pressed and molded pulp-mfpm Pressed products from wood pulp-mfpm Pulp products, pressed and molded: except statuary-mfpm Rolls, paper: adding machine, telegraph tape, etc.-mfpm Spoons, pressed and molded pulp-mfpm Tags, paper: unprinted-mfpm Telegraph tape, paper-mfpm Teletypewriter paper, rolls with carbon-mfpm Utensils, pressed and molded pulp-mfpm Wallcoverings: paper-mfpm Wallpaper, embossed plastics: made on textile backing-mfpm Wallpaper-mfpm</t>
  </si>
  <si>
    <t>Newspapers: Publishing, or Publishing and Printing</t>
  </si>
  <si>
    <t>Establishments primarily engaged in publishing newspapers, or in publishing and printing newspapers. These establishments carry on the various operations necessary for issuing newspapers, including the gathering of news and the preparation of editorials and advertisements, but may or may not perform their own printing. Commercial printing is frequently carried on by establishments engaged in publishing and printing newspapers, but, even though the commercial printing may be of major importance, such establishments are included in this industry. Establishments not engaged in publishing newspapers, but which print newspapers for publishers, are classified in Industry Group 275. News syndicates are classified in Services, Industry 7383. Commercial printing and newspaper publishing combined Job printing and newspaper publishing combined Newspaper branch offices, editorial and advertising Newspapers: publishing and printing, or publishing only</t>
  </si>
  <si>
    <t>Periodicals: Publishing, or Publishing and Printing</t>
  </si>
  <si>
    <t>Establishments primarily engaged in publishing periodicals, or in publishing and printing periodicals. These establishments carry on the various operations necessary for issuing periodicals, but may or may not perform their own printing. Establishments not engaged in publishing periodicals, but which print periodicals for publishers, are classified in Industry Group 275. Comic books: publishing and printing, or publishing only Magazines: publishing and printing, or publishing only Periodicals: publishing and printing, or publishing only Statistical reports (periodicals), publishing and printing, or publishing Television schedules: publishing and printing, or publishing only Trade journals, publishing and printing, or publishing only</t>
  </si>
  <si>
    <t>Books: Publishing, Or Publishing And Printing</t>
  </si>
  <si>
    <t>Books: Publishing, or Publishing and Printing</t>
  </si>
  <si>
    <t>Establishments primarily engaged in publishing, or in publishing and printing, books and pamphlets. Establishments primarily engaged in printing or in printing and binding (but not publishing) books and pamphlets are classified in Industry 2732. Book club publishing and printing, or publishing only Books: publishing and printing, or publishing only Music books: publishing and printing, or publishing only Pamphlets: publishing and printing, or publishing only Textbooks: publishing and printing, or publishing only</t>
  </si>
  <si>
    <t>Book Printing</t>
  </si>
  <si>
    <t>Establishments primarily engaged in printing, or in printing and binding, books and pamphlets, but not engaged in publishing. Establishments primarily engaged in publishing, or in publishing and printing, books and pamphlets are classified in Industry 2731. Establishments engaged in both printing and binding books, but primarily binding books printed elsewhere, are classified in Industry 2789. Books: printing or printing and binding, not publishing Music books: printing or printing and binding, not publishing Pamphlets: printing or printing and binding, not publishing Textbooks: printing or printing and binding, not publishing</t>
  </si>
  <si>
    <t>Miscellaneous Publishing</t>
  </si>
  <si>
    <t>Establishments primarily engaged in miscellaneous publishing activities, not elsewhere classified, whether or not engaged in printing. Establishments primarily engaged in offering financial, credit, or other business services, and which may publish directories as part of this service, are classified in Division I, Services. Atlases: publishing and printing, or publishing only Business service newsletters: publishing and printing, or publishing Calendars: publishing and printing, or publishing only Catalogs: publishing and printing, or publishing only Directories: publishing and printing, or publishing only Globe covers (maps): publishing and printing, or publishing only Guides: publishing and printing, or publishing only Maps: publishing and printing, or publishing only Micropublishing Multimedia educational kits: publishing and printing, or publishing Music, sheet: publishing and printing, or publishing only Patterns, paper, including clothing patterns: publishing and printing, Race track programs: publishing and printing, or publishing only Racing forms: publishing and printing, or publishing only Shopping news: publishing and printing, or publishing only Technical manuals and papers: publishing and printing, or publishing Telephone directories: publishing and printing, or publishing only Yearbooks: publishing and printing, or publishing only</t>
  </si>
  <si>
    <t>Commercial Printing</t>
  </si>
  <si>
    <t>Commercial Letterhead Printing</t>
  </si>
  <si>
    <t>Nondepository Credit Institute</t>
  </si>
  <si>
    <t>Commercial Printing, Lithographic</t>
  </si>
  <si>
    <t>Establishments primarily engaged in printing by the lithographic process. The greater part of the work in this industry is performed on a job or custom basis; but in some cases lithographed calendars, maps, posters, decalcomanias, or other products are made for sale. Offset printing, photo-offset printing, and photolithographing are also included in this industry. Establishments primarily engaged in lithographing books and pamphlets, without publishing, are classified in Industry 2732. Establishments primarily engaged in publishing or printing greeting cards are classified in Industry 2771. Establishments primarily engaged in preparing lithographic or offset plates and in related services are classified in Industry 2796. Establishments primarily engaged in providing photocopying services are classified in Services, Industry 7334. Advertising posters, lithographed Atlases, lithographed Billheads, lithographed Bread wrappers, lithographed Business forms, except manifold: lithographed Calendars, lithographed: not published Cards, lithographed Circulars, lithographed Color cards, paint: offset printing Color lithography Coupons, lithographed Decalcomanias (dry transfers), lithographed Fashion plates, lithographed Instant printing, except photocopy service Labels, lithographed Letters, circular and form: lithographed Lithographing on metal or paper Maps, lithographed Menus, lithographed Newspapers, lithographed: not published Offset printing Periodicals, lithographed: not published Photo-offset printing Photolithographing Planographing Playing cards, lithographed Postcards, picture: lithographed Posters, lithographed Printing from lithographic or offset plates Printing, commercial or job: lithographic and offset Printing, lithographic Quick printing, except photocopy service Schedules, transportation: lithographic Seals, lithographed Souvenir cards, lithographed Tags, lithographed Tickets, lithographed Trading stamps, lithographed Transferring designs (lithographing) Transfers, decalcomania and dry: lithographed Visiting cards, lithographed Wrappers, lithographed</t>
  </si>
  <si>
    <t>Engraving &amp; Plate Printing</t>
  </si>
  <si>
    <t>Commercial Printing, Gravure</t>
  </si>
  <si>
    <t>Establishments primarily engaged in gravure printing. Establishments primarily engaged in making and preparing plates for printing are classified in Industry 2796. Bread wrappers: gravure printing Business forms, except manifold: gravure printing Calendars, gravure printing not publishing Cards, except greeting: gravure printing Catalogs: gravure printing (not publishing) Circulars: gravure printing Color printing: gravure Coupons: gravure printing Directories: gravure printing (not publishing) Envelopes: gravure printing Facsimile letters: gravure printing Fashion plates: gravure printing Gravure printing Imprinting: gravure Intaglio printing Labels: gravure printing Letters, circular and form: gravure printing Magazines: gravure printing (not publishing) Maps: gravure printing (not publishing) Menus: gravure printing Music, sheet: gravure printing (not publishing) Newspapers: gravure printing (not publishing) Periodicals: gravure printing (not publishing) Photogravure printing Playing cards: gravure printing Postcards, picture: gravure printing Posters: gravure printing Printing, commercial or job: gravure Printing: gravure, photogravure, rotary photogravure, and rotogravure Rotary photogravure printing Rotogravure printing Schedules, transportation: gravure printing Seals: gravure printing Souvenir cards: gravure printing Stationery: gravure printing Telephone directories, gravure printing not publishing Tickets: gravure printing Trading stamps: gravure printing Visiting cards: gravure printing Wrappers: gravure printing</t>
  </si>
  <si>
    <t>Manifold Business Forms</t>
  </si>
  <si>
    <t>Establishments primarily engaged in designing and printing, by any process, special forms for use in the operation of a business, in single and multiple sets, including carbonized or interleaved with carbon or otherwise processed for multiple reproduction. Autographic register forms, printed Business forms, manifold Computer forms, manifold or continuous (excludes paper simply Continuous forms, office and business carbonized or Fanfold forms Sales books Strip forms (manifold business forms) Tabulating card set forms (business forms) Unit sets (manifold business forms)</t>
  </si>
  <si>
    <t>Greeting Cards</t>
  </si>
  <si>
    <t>Establishments primarily engaged in publishing, printing by any process, or both, of greeting cards for all occasions. Establishments primarily engaged In producing hand painted greeting cards are classified in Services, Industry 8999. Birthday cards, except hand painted Christmas cards, except hand painted Easter cards, except hand painted Greeting cards, except hand painted Valentine cards, except hand painted</t>
  </si>
  <si>
    <t>Blankbooks, Looseleaf Binders, And Bookbinding And</t>
  </si>
  <si>
    <t>Blankbooks, Looseleaf Binders And Devices</t>
  </si>
  <si>
    <t>Blankbooks, Looseleaf Binders and Devices</t>
  </si>
  <si>
    <t>Establishments primarily engaged in manufacturing blankbooks, looseleaf devices, and library binders; and in ruling paper. Account books Albums Binders, looseleaf Blankbook making Chart and graph paper, ruled Checkbooks Diaries Inventory blankbooks Ledgers and ledger sheets Library binders, looseleaf Looseleaf devices and binders Looseleaf forms and fillers, pen ruled or printed only Memorandum books, printed Paper ruling Passbooks Receipt books Record albums Sample books Scrapbooks</t>
  </si>
  <si>
    <t>Water Transportation Of Passengers, Not Elsewhere</t>
  </si>
  <si>
    <t>Water Transportation of Passengers, Not Elsewhere Classified</t>
  </si>
  <si>
    <t>Establishments primarily engaged in furnishing water transportation of passengers, not elsewhere classified. Airboats (swamp buggy rides) Excursion boat operations Passenger water transportation on rivers and canals Sight-seeing boats Water taxis, operation of</t>
  </si>
  <si>
    <t>Marine Cargo Handling</t>
  </si>
  <si>
    <t>Establishments primarily engaged in activities directly related to marine cargo handling from the time cargo, for or from a vessel, arrives at shipside, dock, pier, terminal, staging area, or in-transit area until cargo loading or unloading operations are completed. Included in this industry are establishments primarily engaged in the transfer of cargo between ships and barges, trucks, trains, pipelines, and wharfs. Cargo handling operations carried on by transportation companies and separately reported are classified here. This industry includes the operation and maintenance of piers, docks, and associated buildings and facilities; but lessors of such facilities are classified in Real Estate, Industry 6512. Docks, including buildings and facilities: operation and maintenance Loading vessels Marine cargo handling Piers, including buildings and facilities: operation and maintenance Ship hold cleaning Stevedoring Unloading vessels Waterfront terminal operation</t>
  </si>
  <si>
    <t>Towing And Tugboat Services</t>
  </si>
  <si>
    <t>Towing and Tugboat Services</t>
  </si>
  <si>
    <t>Establishments primarily engaged in furnishing marine towing and tugboat services in the performance of auxiliary or terminal services in harbor areas. The vessels used in performing these services do not carry cargo or passengers. Docking of ocean vessels Shifting of floating equipment within harbors Towing services, marine Tugboat service Undocking of ocean vessels</t>
  </si>
  <si>
    <t>Marinas</t>
  </si>
  <si>
    <t>Establishments primarily engaged in operating marinas. These establishments rent boat slips and store boats, and generally perform a range of other services including cleaning and incidental boat repair. They frequently sell food, fuel, and fishing supplies, and may sell boats. Establishments primarily engaged in building or repairing boats and ships are classified in Manufacturing, Industry Group 373. Establishments primarily engaged in the operation of charter or party fishing boats or rental of small recreational boats are classified in Services, Industry 7999. Boat yards, storage and incidental repair Marinas Marine basins, operation of Yacht basins, operation of</t>
  </si>
  <si>
    <t>Telegraph And Other Message Comm</t>
  </si>
  <si>
    <t>Radio And Television Broadcasting Stations</t>
  </si>
  <si>
    <t>Cable And Other Pay Television Services</t>
  </si>
  <si>
    <t>Communications Services, Not Elsewhere Classified</t>
  </si>
  <si>
    <t>Electric,Gas,&amp;Sanitary Service</t>
  </si>
  <si>
    <t>Aircraft Engines And Engine Parts</t>
  </si>
  <si>
    <t>Aircraft Engines and Engine Parts</t>
  </si>
  <si>
    <t>Establishments primarily engaged in manufacturing aircraft engines and engine parts. This industry also includes establishments owned by aircraft engine manufacturers and primarily engaged in research and development on aircraft engines and engine parts whether from enterprise funds or on a contract or fee basis. Also included are establishments engaged in repairing and rebuilding aircraft engines on a factory basis. Establishments primarily engaged in manufacturing guided missile and space vehicle propulsion units and parts are classified in Industry 3764; those manufacturing aircraft intake and exhaust valves and pistons are classified in Industry 3592; and those manufacturing aircraft internal combustion engine filters are classified in Industry 3714. Establishments primarily engaged in the repair of aircraft engines, except on a factory basis, are classified in Transportation, Industry 4581; and research and development on aircraft engines on a contract or fee basis by establishments not owned by aircraft engine manufacturers are classified in Services, Industry 8731. Air scoops, aircraft Aircraft engines and engine parts, internal combustion and jet Airfoils, aircraft engine Cooling systems, aircraft engine Engine heaters, aircraft Engine mount parts, aircraft Exhaust systems, aircraft External power units, aircraft: for hand-inertia starters Jet assisted takeoff devices (JATO) Lubricating systems, aircraft Pumps, aircraft engine Research and development on aircraft engines and engine parts by the Rocket motors, aircraft Starters, aircraft: nonelectric Turbines, aircraft type Turbo-superchargers, aircraft</t>
  </si>
  <si>
    <t>Aircraft Parts And Auxiliary Equipment, Not Elsewh</t>
  </si>
  <si>
    <t>Aircraft Parts and Auxiliary Equipment, Not Elsewhere Classified</t>
  </si>
  <si>
    <t>Establishments primarily engaged in manufacturing aircraft parts and auxiliary equipment, not elsewhere classified. This industry also includes establishments owned by manufacturers of aircraft parts and auxiliary equipment and primarily engaged in research and development on aircraft parts, whether from enterprise funds or on a contract or fee basis. Establishments primarily engaged in manufacturing or assembling complete aircraft are classified in Industry 3721; those manufacturing aircraft engines and parts are classified in Industry 3724; those manufacturing aeronautical instruments are classified in Industry 3812; those manufacturing aircraft engine electrical (aeronautical electrical) equipment are classified in Industry 3694; and those manufacturing guided missile and space vehicle parts and auxiliary equipment are classified in Industry 3769. Establishments not owned by manufacturers of aircraft parts but primarily engaged in research and development on aircraft parts on a contract or fee basis are classified in Services, Industry 8731. Adapter assemblies, hydromatic propeller Ailerons, aircraft Aircraft armament, except guns Aircraft arresting device system Aircraft assemblies, subŽassemblies, and parts, except engines Aircraft body assemblies and parts Aircraft power transmission equipment Aircraft propeller parts Airframe assemblies, except for guided missiles Airplane brake expanders Alighting assemblies (landing gear), aircraft Beaching gear, aircraft Blades, aircraft propeller: metal or wood Bomb racks, aircraft Brakes, aircraft Chaffing dispensers, aircraft Countermeasure dispensers, aircraft Deicing equipment, aircraft Dive brakes, aircraft Dusting and spraying equipment, aircraft Dynetric balancing stands, aircraft Elevators, aircraft Empennage (tail) assemblies and parts aircraft Fins, aircraft Flaps, aircraft wing Fuel tanks, aircraft: including self-sealing Fuselage assemblies, aircraft Gears, power transmission: aircraft Governors, aircraft propeller feathering Hubs, aircraft propeller Instrument panel mockups: aircraft training units Landing gear, aircraft Landing skis and tracks, aircraft Link trainers (aircraft training mechanisms) Nacelles, aircraft Oleo struts, aircraft Oxygen systems for aircraft Panel assemblies (hydromatic propeller test stands), aircraft Pontoons, aircraft Propeller alining tables Propellers, variable and fixed pitch and parts-aircraft Pumps, propeller feathering Refueling equipment, airplane: for use in night Research and development on aircraft parts and auxiliary equipment Roto-blades for helicopters Rudders, aircraft Seat ejector devices, aircraft Spinners, aircraft propeller Stabilizers, aircraft Target drones, aircraft Targets, trailer type: aircraft Tow targets, aircraft Training aids, aircraft: except electronic Transmissions, aircraft Turret test fixtures, aircraft Turrets and turret drives, aircraft Wheels, aircraft Wing assemblies and parts, aircraft</t>
  </si>
  <si>
    <t>Guided Missiles And Space Vehicles</t>
  </si>
  <si>
    <t>Guided Missiles and Space Vehicles</t>
  </si>
  <si>
    <t>Establishments primarily engaged in manufacturing complete guided missiles and space vehicles. This industry also includes establishments owned by guided missile and space vehicle manufacturers and primarily engaged in research and development on these products, whether from enterprise funds or on a contract or fee basis. Establishments primarily engaged in manufacturing guided missile and space vehicle propulsion units and propulsion unit parts are classified in Industry 3764; those manufacturing space satellites are classified in Industry 3669; those manufacturing guided missile and space vehicle airborne and ground guidance, checkout, and launch electronic systems and components are classified in Industry 3812; and those manufacturing guided missile and space vehicle airframes, nose cones, and space capsules are classified in Industry 3769. Research and development on guided missiles and space vehicles, on a contract or fee basis, by establishments not owned by guided missile or space vehicle manufacturers are classified in Services, Industry 8731. Ballistic missiles, complete Guided missiles, complete Research and development on guided missiles and space vehicles, by Rockets (guided missiles), space and military: complete Space vehicles, complete</t>
  </si>
  <si>
    <t>Railroad Transportation</t>
  </si>
  <si>
    <t>Railroads</t>
  </si>
  <si>
    <t>Local Suburban Transit</t>
  </si>
  <si>
    <t>Local And Suburban Passenger Transportation</t>
  </si>
  <si>
    <t>State Nondeposit Trust Companies</t>
  </si>
  <si>
    <t>State Nondeposit Trust Compani</t>
  </si>
  <si>
    <t>Ship Building And Repairing</t>
  </si>
  <si>
    <t>Ship Building and Repairing</t>
  </si>
  <si>
    <t>Establishments primarily engaged in building and repairing ships, barges, and lighters, whether self-propelled or towed by other craft. This industry also includes the conversion and alteration of ships and the manufacture of off-shore oil and gas well drilling and production platforms (whether or not self-propelled). Establishments primarily engaged in fabricating structural assemblies or components for ships, or subcontractors engaged in ship painting, joinery, carpentry work, and electrical wiring installation, are classified in other industries. Barges, building and repairing Cargo vessels, building and repairing Combat ships, building and repairing Crew boats, building and repairing Dredges, building and repairing Drilling and production platforms, floating, oil and gas Drydocks, floating Ferryboats, building and repairing Fireboats, building and repairing Fishing vessels, large: seiners and trawlers-building and repairing Hydrofoil vessels Landing ships, building and repairing Lighters, marine: building and repairing Lighthouse tenders, building and repairing Marine rigging Naval ships, building and repairing Offshore supply boats, building and repairing Passenger-cargo vessels, building and repairing Patrol boats, building and repairing Radar towers, floating Sailing vessels, commercial: building and repairing Scows, building and repairing Seiners, building and repairing Shipbuilding and repairing Submarine tenders, building and repairing Tankers (ships), building and repairing Tenders (ships), building and repairing Towboats, building and repairing Transport vessels, passenger and troop: building and repairing Trawlers, building and repairing Tugboats, building and repairing</t>
  </si>
  <si>
    <t>Boat Building And Repairing</t>
  </si>
  <si>
    <t>Boat Building and Repairing</t>
  </si>
  <si>
    <t>Establishments primarily engaged in building and repairing boats. Establishments primarily engaged in manufacturing rubber and nonrigid plastics boats are classified in Major Group 30. Establishments primarily engaged in operating marinas and which perform incidental boat repair are classified in Transportation, Industry 4493; membership yacht clubs are classified in Services, Industry 7997; and those performing outboard motor repair are classified in Services, Industry 7699. Boat kits, not a model Boats, fiberglass: building and repairing Boats, rigid: plastics Boats: motorboats, sailboats, rowboats, and canoes-building and Canoes, building and repairing Dinghies, building and repairing Dories, building and repairing Fishing boats, small Houseboats, building and repairing Hydrofoil boats Kayaks, building and repairing Life boats, building and repairing Life rafts, except inflatable (rubber and plastics) Motorboats, inboard and outboard: building and repairing Pontoons, except aircraft and inflatable (rubber and plastics) Skiffs, building and repairing</t>
  </si>
  <si>
    <t>Railroad Equipment</t>
  </si>
  <si>
    <t>Railroad Equipment, Not Elsewhere Classified</t>
  </si>
  <si>
    <t>Establishments primarily engaged in building and rebuilding locomotives (including frames and parts, not elsewhere classified) of any type or gauge; and railroad, street, and rapid transit cars and car equipment for operation on rails for freight and passenger service. Establishments primarily engaged in manufacturing mining cars are classified in Industry 3532. Repair shops, owned and operated by railroads or local transit companies, repairing locomotives or cars for their oWn use are classified in Transportation, Major Groups 40 and 41. Establishments primarily engaged in repairing railroad cars on a contract or fee basis are classified in Transportation, Industry 4789; and those repairing locomotive engines on a contract or fee basis are classified in Services, Industry 7699. Brakes, railway: air and vacuum Cars and car equipment, freight or passenger Dining cars and car equipment Engines, steam (locomotives) Freight cars and car equipment Industrial locomotives and parts Interurban cars and car equipment Locomotives, locomotive frames, and parts Lubrication systems, locomotive Mining locomotives and parts Railroad car rebuilding Railway motor cars Rapid transit cars and equipment Sleeping cars, railroad Streetcars and car equipment Switching locomotives and parts, electric and nonelectric Tank freight cars and car equipment Tenders, locomotive Trolley buses, trackless</t>
  </si>
  <si>
    <t>Motorcycles, Bicycles, And Parts</t>
  </si>
  <si>
    <t>Motorcycles, Bicycles, and Parts</t>
  </si>
  <si>
    <t>Establishments primarily engaged in manufacturing motorcycles, bicycles, and similar equipment, and parts. Establishments primarily engaged in manufacturing children's vehicles, except bicycles, are classified in Industry 3944. Establishments primarily engaged in manufacturing golf carts and other similar personnel carriers are classified in Industry 3799. Bicycles and parts Brakes, bicycle: friction clutch and other Frames, motorcycle and bicycle Gears, motorcycle and bicycle Handle bars, motorcycle and bicycle Mopeds and parts Motor scooters and parts Motorbikes and parts Motorcycles and parts Saddles, motorcycle and bicycle Seat posts, motorcycle and bicycle</t>
  </si>
  <si>
    <t>Guided Missiles And Space Vehicles And Parts</t>
  </si>
  <si>
    <t>Guided Missile And Space Vehicle Parts</t>
  </si>
  <si>
    <t>Miscellaneous Transportation Equipment</t>
  </si>
  <si>
    <t>Measure/Analyze/Control Equip</t>
  </si>
  <si>
    <t>Search, Detection, Navigation, Guidance, Aeronauti</t>
  </si>
  <si>
    <t>Engineering.Laboratory.Scienti</t>
  </si>
  <si>
    <t>Search, Detection, Navigation, Guidance</t>
  </si>
  <si>
    <t>Travel Trailers And Campers</t>
  </si>
  <si>
    <t>Travel Trailers and Campers</t>
  </si>
  <si>
    <t>Establishments primarily engaged in manufacturing travel trailers and campers for attachment to passenger cars or other vehicles, pickup coaches (campers) and caps (covers) for mounting on pickup trucks. Travel trailers are generally 35 feet long or less, 8 feet wide or less, and have storage facilities for water and waste. Establishments primarily engaged in manufacturing mobile homes are classified in Industry 2451. Campers, for mounting on trucks Camping trailers and chassis Pickup coaches (campers) for mounting on pickup trucks Pickup covers, canopies or caps Tent-type camping trailers Travel trailer chassis Truck campers (slide-in campers)</t>
  </si>
  <si>
    <t>Tanks And Tank Components</t>
  </si>
  <si>
    <t>Tanks and Tank Components</t>
  </si>
  <si>
    <t>Establishments primarily engaged in manufacturing complete tanks, specialized components for tanks, and self-propelled weapons. Establishments primarily engaged in manufacturing military vehicles, except tanks and self-propelled weapons, are classified in Industry Group 371, and those manufacturing tank engines are classified in Industry Group 351. Amphibian tanks, military Tank components, specialized: military Tank recovery vehicles Tanks, military: including factory rebuilding</t>
  </si>
  <si>
    <t>Transportation Equipment, Not Elsewhere Classified</t>
  </si>
  <si>
    <t>Establishments primarily engaged in manufacturing transportation equipment, not elsewhere classified. Establishments primarily engaged in manufacturing industrial trucks, tractors, trailers, and stackers are classified in Industry 3537, and those manufacturing children's vehicles except bicycles are classified in Industry 3944. All terrain vehicles (ATV) Automobile trailer chassis, except travel trailer Autos, midget: power driven Boat trailers Caddy cars Cars, electric: off-highway Electrocars for transporting golfers</t>
  </si>
  <si>
    <t>Search, Detection, Navigation, Guidance, Aeronautical, and Nautical Systems and Instruments</t>
  </si>
  <si>
    <t>Establishments primarily engaged in manufacturing search, detection, navigation, guidance, aeronautical, and nautical systems and instruments. Important products of this industry are radar systems and equipment; sonar systems and equipment; navigation systems and equipment; countermeasures equipment; aircraft and missile control systems and equipment; flight and navigation sensors, transmitters, and displays; gyroscopes; airframe equipment instruments; and speed, pitch, and roll navigational instruments and systems. Establishments primarily engaged in manufacturing aircraft engine instruments or meteorological systems and equipment, including weather tracking equipment, are classified in Industry 3829. Acceleration indicators and systems components, aerospace types Air traffic control radar systems and equipment Airborne integrated data systems/flight recorders Aircraft flight instruments Airframe equipment instruments Airspeed instrumentation (aeronautical instruments) Altimeters, aeronautical Angle-of-attack instrumentation Angle-of-yaw instrumentation Artificial horizon instrumentation Automatic pilots Bank and turn indicators and, components (aeronautical instruments) Cabin environment indicators, transmitters, and sensors Compasses, gyroscopic and magnetic except portable Distance measuring equipment (DME), aeronautical Driftmeters, aeronautical Fathometers Glide slope instrumentation Gyrocompasses Gyrogimbals Gyropilots Gyroscopes Heads-up display (HUD) systems, aeronautical Horizon situation instrumentation Hydrophones Inertial navigation systems, aeronautical Infrared homing systems, aeronautical Instrument landing system instrumentation, airborne or airport Light reconnaissance and surveillance systems and equipment Machmeters Missile guidance systems and equipment Nautical instruments Navigational instruments Omnibearing instrumentation Pictorial situation instrumentation Position indicators, airframe equipment: e.g., for landing gear, Radar systems and equipment Radio magnetic instrumentation (RMI) Rate-of-climb instrumentation Sextants, except surveying Sonabuoys Sonar fish finders Sonar systems and equipment Space vehicle guidance systems and equipment Taffrail logs Warfare countermeasures equipment Wheel position indicators and transmitters, aircraft</t>
  </si>
  <si>
    <t>Laboratory Apparatus And Furniture</t>
  </si>
  <si>
    <t>Laboratory Apparatus and Furniture</t>
  </si>
  <si>
    <t>Establishments primarily engaged in manufacturing laboratory apparatus and furniture. Important products of this industry include laboratory balances and scales, laboratory furnaces and ovens, laboratory centrifuges, and various components, parts, and accessories for laboratory apparatus. Laboratory instruments are classified elsewhere, generally in other industries of Industry Group 382. Autoclaves, laboratory Balances, laboratory Bunsen burners Calorimeters laboratory type Centrifuges, laboratory Crushing and grinding apparatus, laboratory Distilling apparatus, laboratory type Dryers, laboratory Evaporation apparatus, laboratory type Freezers, laboratory Furnaces, laboratory except dental Furniture, laboratory Granulators, laboratory Hotplates, laboratory Incubators, laboratory Laboratory equipment fume hoods, distillation racks, benches and Melting point apparatus, laboratory Microtomes Ovens, laboratory Particle size reduction apparatus, laboratory Pipettes, hemocytometer Sample preparation apparatus, laboratory type Shakers and stirrers, laboratory Sterilizers, laboratory Worktables, laboratory</t>
  </si>
  <si>
    <t>X-Ray Apparatus And Tubes And Related Irradiation</t>
  </si>
  <si>
    <t>X-Ray Apparatus and Tubes and Related Irradiation Apparatus</t>
  </si>
  <si>
    <t>Establishments primarily engaged in manufacturing radiographic X-ray, fluoroscopic X-ray, and therapeutic X-ray apparatus and tubes for medical, industrial, research, and control applications, or in manufacturing other irradiation equipment, including gamma and beta-ray equipment. Beta-ray irradiation equipment Fluoroscopes Fluoroscopic X-ray apparatus and tubes Gamma ray irradiation equipment Irradiation equipment Lamps, X-ray Nuclear irradiation equipment Radiographic X-ray apparatus and tubes: medical, industrial, and Radium equipment Therapeutic X-ray apparatus and tubes: medical, industrial, and</t>
  </si>
  <si>
    <t>Tires And Tubes</t>
  </si>
  <si>
    <t>Tires and Tubes</t>
  </si>
  <si>
    <t>Establishments primarily engaged in the wholesale distribution of tires and tubes for passenger and commercial vehicles. Repair materials, tire and tube-wholesale Tires, used-wholesale Tires and tubes, new-wholesale Tires, used-wholesale</t>
  </si>
  <si>
    <t>Furniture And Homefurnishings</t>
  </si>
  <si>
    <t>Lumber And Other Construction Materials</t>
  </si>
  <si>
    <t>Automatic Controls For Regulating Residential And</t>
  </si>
  <si>
    <t>Automatic Controls for Regulating Residential and Commercial Environments and Appliances</t>
  </si>
  <si>
    <t>Establishments primarily engaged in manufacturing temperature and related controls for heating and air-conditioning installations and refrigeration applications, which are electrically, electronically, or pneumatically actuated, and which measure and control variables such as temperature and humidity; and automatic regulators used as components of household appliances. Establishments primarily engaged in manufacturing industrial process controls are classified in Industry 3823; those manufacturing motor control switches are classified in Industry 3625; those manufacturing switches for household appliances are classified in Industry 3643; and those manufacturing appliance timers are classified in Industry 3873. Air flow controllers, air-conditioning and refrigeration except valves Appliance regulators, except switches Building services monitoring controls, automatic Clothes dryer controls including dryness controls Combination limit and fan controls Combination oil and hydronic controls Damper operators pneumatic, thermostatic, and electric Electric air cleaner controls, automatic Electric heat proportioning controls, modulating controls Electric space heater controls, automatic Energy cutoff controls, residential and commercial types Fan control, temperature responsive Flame safety controls for furnaces and boilers Float controls, residential and commercial types Gas burner automatic controls, except valves Gradual switches, pneumatic Humidistats wall, duct, and skeleton Humidity controls, air conditioning types Hydronic circulator control, automatic Hydronic limit control Hydronic pressure and temperature controls Ice bunk controls Ice maker controls Ignition controls for gas appliances and furnaces, automatic In-built thermostats, filled system and bimetal types Incinerator control systems, residential and commercial types Limit controls, residential and commercial heating types Line or limit control for electric heat Liquid level controls, residential and commercial heating types Oven temperature controls, nonindustrial Pneumatic relays, air-conditioning type Pressure controllers, air-conditioning system type Primary oil burner controls, including stack controls and cadmium Refrigeration controls, pressure Refrigeration thermostats Refrigeration/air-conditioning defrost controls Sequencing controls for electric heat Static pressure regulators Steam pressure controls, residential and commercial type Surface burner controls, temperature Switches pneumatic positioning remote Switches, thermostatic Temperature controls, automatic: residential and commercial types Temperature sensors for motor windings Thermocouples, vacuum: glass Thermostats: air-conditioning, refrigeration, comfort heating, Time program controls, air-conditioning systems Vapor heating controls Water heater controls</t>
  </si>
  <si>
    <t>Industrial Instruments For Measurement, Display, A</t>
  </si>
  <si>
    <t>Industrial Instruments for Measurement, Display, and Control of Process Variables; and Related Products</t>
  </si>
  <si>
    <t>Establishments primarily engaged in manufacturing industrial instruments and related products for measuring, displaying (indicating and/or recording), transmitting, and controlling process variables in manufacturing, energy conversion, and public service utilities. These instruments operate mechanically, pneumatically, electronically, or electrically to measure process variables, such as temperature, humidity, pressure, vacuum, combustion, flow, level, viscosity, density, acidity, alkalinity, specific gravity, gas and liquid concentration, sequence, time interval, mechanical motion, and rotation. Establishments primarily engaged in manufacturing electrical integrating meters are classified in Industry 3825; those manufacturing residential and commercial comfort controls are classified in Industry 3822; those manufacturing all liquid-in-glass and bimetal thermometers and glass hydrometers are classified in Industry 3829; those manufacturing recorder charts are classified in Industry Group 275; and those manufacturing analytical and optical instruments are classified in Industries 3826 and 3827. Absorption analyzers, industrial process type: e.g., infrared, X-ray Analyzers, industrial process type Annunciators, relay and solid-state types: industrial display Boiler controls: industrial, power, and marine type Buoyancy instruments, industrial process type Chromatographs, industrial process type Combustion control instruments, except commercial and household Computer interface equipment for industrial process control Controllers for process variables: electric, electronic, and pneumatic Coulometric analyzers, industrial process type Data loggers, industrial process type Density and specific gravity instruments, industrial process type Differential pressure instruments, industrial process type Digital displays of process variables Draft gauges, industrial process type Electrodes used in industrial process measurement Electrolytic conductivity instruments, industrial process type Flow instruments, industrial process type Fluidic devices, circuits, and systems for process control Gas and liquid analysis instruments, industrial process type Gas flow computers, industrial process type Humidity instruments, industrial process type Hydrometers, industrial process type Industrial process control instruments Infrared instruments, industrial process type Level and bulk measuring instruments, industrial process type Liquid analysis instruments, industrial process type Liquid concentration instruments, industrial process type Liquid level instruments, industrial process type Magnetic flow meters, industrial process type Manometers, industrial process type Moisture meters, industrial process type Nuclear reactor controls Panelboard indicators, recorders and controllers: receiver type Potentiometric self-balancing instruments, except X-Y plotters Pressure gauges, dial and digital Pressure instruments, industrial process type Primary elements for process flow measurement: orifice plates Programmers, process type Pyrometers, industrial process type Refractometers, industrial process type Resistance thermometers and bulbs, industrial process type Telemetering instruments, industrial process type Temperature instruments: industrial process type, except glass and Thermal conductivity instruments, industrial process type Thermistors, industrial process type Thermocouples, industrial process type Thermometers, filled system: industrial process type Time cycle and program controllers, industrial process type Transmitters of process variables, standard signal conversion Turbidity instruments, industrial process type Turbine flow meters, industrial process type Viscosimeters, industrial process type Water quality monitoring and control systems</t>
  </si>
  <si>
    <t>Clearinghouse-Associations</t>
  </si>
  <si>
    <t>Corporations For Banking Abroa</t>
  </si>
  <si>
    <t>Banking Related Services</t>
  </si>
  <si>
    <t>Credit Unions</t>
  </si>
  <si>
    <t>Totalizing Fluid Meters And Counting Devices</t>
  </si>
  <si>
    <t>Totalizing Fluid Meters and Counting Devices</t>
  </si>
  <si>
    <t>Establishments primarily engaged in manufacturing totalizing (registering) meters monitoring fluid flows, such as water meters and gas, meters; and producers of mechanical and electromechanical counters and associated metering devices. Establishments primarily engaged in manufacturing electricity integrating meters and electronic frequency counters are classified in Industry 3825, and those manufacturing industrial process instruments are classified in Industry 3823. Controls, revolution and timing instruments Counter type registers Counters, revolution Counters: mechanical, electrical, and electronic totalizing Electromechanical counters Electronic totalizing counters Gasmeters: domestic, large capacity, and industrial Gasoline dispensing meters (except pumps) Gauges for computing pressure-temperature corrections Impeller and counter driven flow meters Integrating meters, nonelectric Linear counters Magnetic counters Measuring wheels Meters: gas, liquid, tallying, and mechanical measuring-except Odometers Parking meters Pedometers Positive displacement meters Predetermined counters Production counters Propeller type meters with registers Registers, linear tallying Rotary type meters, consumption registering Speed indicators and recorders, vehicle Speedometers Tachometer, centrifugal Tally counters Tallying meters: except electrical instruments, watches, and clocks Tank truck meters Taximeters Totalizing meters, consumption registering, except aircraft Turbine meters, consumption registering Vehicle tank meters Watermeters, consumption registering</t>
  </si>
  <si>
    <t>Instruments For Measuring And Testing Of Electrici</t>
  </si>
  <si>
    <t>Instruments for Measuring and Testing of Electricity and Electrical Signals</t>
  </si>
  <si>
    <t>Establishments primarily engaged in manufacturing instruments for measuring the characteristics of electricity and electrical signals, such as voltmeters, ammeters, wattmeters, watt-hour meters, demand meters, and equipment for testing the electrical characteristics of electrical, radio, and communication circuits and of internal combustion engines. Establishments primarily engaged in the manufacturing of electronic checkout, monitoring, evaluating, and other electronic support equipment for electronic navigational, radar, and sonar systems are classified in Industry 3812, and those manufacturing similar equipment for communications systems classified in Industry Group 366. Alternator and generator testers Ammeters Ampere-hour meters Analog-to-digital converters, electronic instrumentation type Analyzers for testing electrical characteristics Audiometers, except medical Automotive ammeters and voltmeters Battery testers, electrical Bleed control cabinets (engine testers) Bridges, electrical: e.g., Kelvin, Wheatstone, vacuum tube, and Current measuring equipment Decade boxes: capacitance, inductance, and resistance Demand meters, electric Digital panel meters, electricity measuring Digital test equipment, electronic and electrical circuits and equipment Digital-to-analog converters, electronic instrumentation, type Diode and transistor testers Distortion meters and analyzers Elapsed time meters, electronic Electron tube test equipment Electronic test equipment for testing electrical characteristics Energy measuring equipment, electrical Field strength and intensity measuring equipment, electrical Frequency meters: electrical, mechanical, and electronic Frequency synthesizers Function generators Galvanometers, except geophysical Ignition testing instruments Impedance measuring equipment Indicating instruments, electric Instrument relays, all types Instrument shunts Instruments for measuring electrical quantities Instruments, electric: for testing electrical characteristics Integrated-circuit testers Integrating electricity meters Internal combustion engine analyzers, to test electrical characteristics Laboratory standards, electric: resistance, inductance, and capacitance Logic circuit testers Measuring equipment for electronic and electrical circuits and Measuring instruments and meters, electric Meters, electric: pocket, portable, panelboard, and graphic recording Meters, power factor and phase angle Microwave test equipment Multimeters Network analyzers Ohmmeters Oscillators, audio frequency and radio frequency (instrument types) Oscillographs and oscilloscopes Potentiometric instruments, except industrial process type Power measuring equipment, electrical Pulse (signal) generators Radar testing instruments, electric Radio apparatus analyzers for testing electrical characteristics Radio set analyzers, electrical Radio tube checkers, electrical Radio frequency measuring equipment Recorders, oscillographic Reflectometers, sliding shorts Resistance measuring equipment Semiconductor test equipment Signal generators and averages Spark plug testing instruments, electric Spectrum analyzers Standard cells Standards and calibration equipment for electrical measuring, except Standing wave ratio measuring equipment Stroboscopes Sweep generators Sweep oscillators Synchroscopes Tachometer generators Test equipment for electronic and electrical circuits and equipment Test sets, ignition harness Time code generators Transformers, instrument: portable Tube testers Volt-ohm milliammeters Voltmeters Watt-hour and demand meters, combined Watt-hour and time switch meters, combined Watt-hour meters, electric Wattmeters Waveform measuring and/or analyzing equipment</t>
  </si>
  <si>
    <t>Optical Instruments And Lenses</t>
  </si>
  <si>
    <t>Optical Instruments and Lenses</t>
  </si>
  <si>
    <t>Establishments primarily engaged in manufacturing instruments and apparatus that measure an optical property and optically project, measure, or magnify an image, such as binoculars, microscopes, prisms, and lenses. Included are establishments primarily engaged in manufacturing optical sighting and fire control equipment. Aiming circles (fire control equipment) Binoculars Boards: plotting, spotting, and gun fire adjustment Borescopes Cinetheodolites Coddington magnifying instruments Contour projectors Correctors: percentage, wind, and roll (sighting and fire control Fuse setters (fire control equipment) Glasses, field or opera Gratings, diffraction Gun sights, optical Interferometers Lens coating Lens grinding, except ophthalmic Lens mounts Lenses, optical: photographic, magnifying, projection, and instrument Light sources, standard Lupes magnifying instruments, optical Magnifying instruments, optical Metallographs Microprojectors Microscopes, except electron, proton and corneal Mirrors, optical Optical alignment and display instruments, except photographic Optical comparators Optical test and inspection equipment Periscopes Phototheodolites Prisms, optical Reflectors, optical Searchlight mirrors and reflectors Sighting and fire control equipment, optical Spy glasses Telescopes Telescopic sights Triplet magnifying instruments, optical</t>
  </si>
  <si>
    <t>Measuring And Controlling Devices</t>
  </si>
  <si>
    <t>Eye Instruments &amp; Lenses</t>
  </si>
  <si>
    <t>Surgical, Medical, And Dental Instruments And Supp</t>
  </si>
  <si>
    <t>Mixed, Manufactured, Or Liquefied Petroleum Gas Pr</t>
  </si>
  <si>
    <t>Mixed, Manufactured, or Liquefied Petroleum Gas Production and/or</t>
  </si>
  <si>
    <t>Establishments engaged in the manufacture and/or distribution of gas for sale, including mixtures of manufactured with natural gas. Establishments distributing liquefied petroleum (LP) gas in steel containers are classified in Retail Trade, Industry 5984. Blue gas, carbureted: production and distribution Coke oven gas, production and distribution Coke ovens, by-product: operated for manufacture or distribution of Gas, mixed natural and manufactured: production and distribution Liquefied petroleum (LP) gas, distribution through mains Manufactured gas production and distribution Synthetic natural gas from naphtha, production and distribution</t>
  </si>
  <si>
    <t>Electric And Other Services Combined</t>
  </si>
  <si>
    <t>Electric and Other Services Combined</t>
  </si>
  <si>
    <t>Establishments primarily engaged in providing electric services in combination with other services, with electric services as the major part though less than 95 percent of the total. Electric and other services combined (electric less than 95 percent of</t>
  </si>
  <si>
    <t>Refuse Systems</t>
  </si>
  <si>
    <t>Establishments primarily engaged in the collection and disposal of refuse by processing or destruction or in the operation of incinerators, waste treatment plants, landfills, or other sites for disposal of such materials. Establishments primarily engaged in collecting and transporting refuse without such disposal are classified in Transportation, Industry 4212. Acid waste, collection and disposal of Ashes, collection and disposal of Dumps, operation of Garbage: collecting, destroying, and processing Hazardous waste material disposal sites Incinerator operation Landfill, sanitary: operation of Radioactive waste materials, disposal of Refuse systems Rubbish collection and disposal Sludge disposal sites Street refuse systems Waste materials disposal at sea</t>
  </si>
  <si>
    <t>Sanitary Services, Not Elsewhere Classified</t>
  </si>
  <si>
    <t>Establishments primarily engaged in furnishing sanitary services, not elsewhere classified. Beach maintenance cleaning Malaria control Mosquito eradication Oil spill cleanup Snowplowing Sweeping service road, airport, parking lot, etc. Vacuuming of airport runways</t>
  </si>
  <si>
    <t>Steam and Air-Conditioning Supply</t>
  </si>
  <si>
    <t>Establishments engaged in the production and/or distribution of steam and heated or cooled air for sale. Air-conditioning supply services Cooled air suppliers Distribution of cooled air Geothermal steam production Steam heating systems (suppliers of heat) Steam supply systems, including geothermal</t>
  </si>
  <si>
    <t>Establishments primarily engaged in operating water supply systems for the purpose of irrigation. Establishments primarily engaged in operating irrigation systems for others, but which do not themselves provide water, are classified in Agricultural Services, Industry 0721. Impounding reservoirs, irrigation Irrigation system operation Water distribution or supply systems for irrigation</t>
  </si>
  <si>
    <t>Automobiles And Other Motor Vehicles</t>
  </si>
  <si>
    <t>Automobiles and Other Motor Vehicles</t>
  </si>
  <si>
    <t>Establishments primarily engaged in the wholesale distribution of new and used passenger automobiles, trucks, trailers, and other motor vehicles, including motorcycles, motor homes, and snowmobiles. Automotive distributors primarily engaged in selling at retail to individual consumers for personal use, and also selling a limited amount of new and used passenger automobiles and trucks at wholesale, are classified in Retail Trade, Industry 5511. Ambulances-wholesale Automobile auction-wholesale Automobiles-wholesale Bodies, automotive-wholesale Buses-wholesale Campers (pickup couches) for mounting on trucks-wholesale Mopeds-wholesale Motor homes-wholesale Motor scooters-wholesale Motor vehicles, commercial-wholesale Motorcycles-wholesale Popup campers-wholesale Recreational vehicles-wholesale Snowmobiles-wholesale Taxicabs-wholesale Trailers for passenger automobiles-wholesale Truck tractors-wholesale Truck trailers-wholesale Trucks-wholesale Vans-wholesale</t>
  </si>
  <si>
    <t>Motor Vehicle Supplies And New Parts</t>
  </si>
  <si>
    <t>Motor Vehicle Supplies and New Parts</t>
  </si>
  <si>
    <t>Establishments primarily engaged in the wholesale distribution of motor vehicle supplies, accessories, tools, and equipment; and new motor vehicle parts. Automobile engine testing equipment electrical-wholesale Automobile glass-wholesale Automobile service station equipment-wholesale Automotive accessories-wholesale Automotive engines, new-wholesale Automotive parts, new-wholesale Automotive stampings-wholesale Automotive supplies-wholesale Batteries, automotive-wholesale Engine electrical equipment, automotive-wholesale Garage service equipment-wholesale Hardware, automotive-wholesale Motorcycle parts-wholesale Pumps, measuring and dispensing: gasoline and oil-wholesale Seat belts, automotive-wholesale Seat covers, automotive-wholesale Service station equipment, automobile-wholesale Testing equipment, electrical: automotive-wholesale Tools and equipment, automotive-wholesale Wheels, motor vehicle: new-wholesale</t>
  </si>
  <si>
    <t>Chemicals &amp; Allied Products</t>
  </si>
  <si>
    <t>Credit Unions, Not Federally Chartered</t>
  </si>
  <si>
    <t>Cooperative thrift and loan associations (accepting deposits) organized under other than Federal charter to finance credit needs of their members. State credit unions, not federally chartered</t>
  </si>
  <si>
    <t>Foreign Banking And Branches And Agencies Of Forei</t>
  </si>
  <si>
    <t>Functions Related To Depository Banking</t>
  </si>
  <si>
    <t>Motor Vehicle Parts, Used</t>
  </si>
  <si>
    <t>Establishments primarily engaged in the distribution at wholesale or retail of used motor vehicle parts. This industry includes establishments primarily engaged in dismantling motor vehicles for the purpose of selling parts. Establishments primarily engaged in dismantling motor vehicles for scrap are classified in Industry 5093. Automobile engines, used-wholesale or retail Automobile parts, used-wholesale or retail Motor vehicle parts, used-wholesale or retail</t>
  </si>
  <si>
    <t>Furniture</t>
  </si>
  <si>
    <t>Establishments primarily engaged in the wholesale distribution of furniture, including bedsprings, mattresses, and other household furniture; office furniture; and furniture for public parks and buildings. Establishments primarily engaged in the wholesale distribution of partitions, shelving, lockers, and store fixtures are classified in Industry 5046. Bar furniture-wholesale Bedsprings-wholesale Cafeteria furniture-wholesale Chairs household, office, and public building-wholesale Church pews-wholesale Desks, including school-wholesale Furniture, juvenile-wholesale Furniture, unfinished-wholesale Furniture household, office, restaurant, and public building-wholesale Lawn furniture-wholesale Mattresses-wholesale School desks-wholesale Theater seats-wholesale Waterbeds-wholesale</t>
  </si>
  <si>
    <t>Homefurnishings</t>
  </si>
  <si>
    <t>Home furnishings</t>
  </si>
  <si>
    <t>Establishments primarily engaged in the wholesale distribution of home furnishings and housewares, including antiques; china; glassware and earthenware; lamps (including electric); curtains and draperies; linens and towels; and carpets, linoleum, and all other types of hard and soft surface floor coverings. Establishments primarily engaged in the wholesale distribution of other electrical household goods are classified in Industry 5064, and those distributing precious metal flatware are classified in Industry 5094. Aluminum ware-wholesale Bedspreads-wholesale Blankets-wholesale Carpets-wholesale China-wholesale Crockery-wholesale Curtains-wholesale Draperies-wholesale Floor coverings-wholesale Glassware, household-wholesale Home furnishings-wholesale Kitchen tools and utensils, except precious metal flatware-wholesale Lamps: floor, boudoir, desk-wholesale Linens-wholesale Linoleum-wholesale Pillow cases-wholesale Rugs-wholesale Sheets, textile-wholesale Slipcovers, furniture-wholesale Table linens-wholesale</t>
  </si>
  <si>
    <t>Lumber, Plywood, Millwork, And Wood Panels</t>
  </si>
  <si>
    <t>Lumber, Plywood, Millwork, and Wood Panels</t>
  </si>
  <si>
    <t>Establishments, with or without yards, primarily engaged in the wholesale distribution of rough, dressed, and finished lumber (but not timber); plywood; reconstituted wood fiber products; doors and windows and their frames (all materials); wood fencing; and other wood or metal millwork. Composite board products, wood-based-wholesale Door frames, all materials-wholesale Enameled tileboard (hardboard)-wholesale Fencing, wood-wholesale Hardboard-wholesale Kitchen cabinets to be built in-wholesale Lumber rough, dressed, and finished-wholesale Medium density fiberboard-wholesale Metal doors, sash and trim-wholesale Millwork-wholesale Molding all materials-wholesale Paneling wood-wholesale Particleboard-wholesale Plywood-wholesale Shingles wood-wholesale Structural assemblies prefabricated wood-wholesale Veneer-wholesale Wallboard-wholesale Window frames all materials-wholesale Windows and doors-wholesale Wood siding-wholesale</t>
  </si>
  <si>
    <t>Brick, Stone, And Related Construction Materials</t>
  </si>
  <si>
    <t>Brick, Stone, and Related Construction Materials</t>
  </si>
  <si>
    <t>Establishments primarily engaged in the wholesale distribution of stone, cement, lime, construction sand, and gravel; brick (except refractory); asphalt and concrete mixtures; and concrete, stone, and structural clay products (other than refractories). Distributors of industrial sand and of refractory materials are classified in Industry 5085. Establishments primarily engaged in producing ready-mixed concrete are classified in Manufacturing, Industry 3273. Aggregate-wholesale Asphalt mixtures-wholesale Blocks building-wholesale Brick, except refractory-wholesale Building stone-wholesale Cement-wholesale Ceramic construction materials except refractory-wholesale Ceramic wall and floor tile-wholesale Cinders-wholesale Clay construction materials except refractory-wholesale Concrete building products-wholesale Concrete mixtures-wholesale Granite building stone-wholesale Gravel-wholesale Lime except agricultural-wholesale Limestone-wholesale Marble building stone-wholesale Masons materials-wholesale Paving mixtures-wholesale Plaster-wholesale Sand, construction-wholesale Sewer pipe clay-wholesale Stone, building-wholesale Stone crushed or broken-wholesale Stucco-wholesale Terra cotta-wholesale Tile clay or other ceramic except refractory-wholesale Tile structural clay-wholesale</t>
  </si>
  <si>
    <t>Roofing, Siding, And Insulation Materials</t>
  </si>
  <si>
    <t>Roofing, Siding, and Insulation Materials</t>
  </si>
  <si>
    <t>Establishments primarily engaged in the wholesale distribution of roofing and siding (except wood) and insulation materials. Asphalt felts and coatings-wholesale Felts, tarred-wholesale Fiberglass insulation materials-wholesale Insulation, thermal-wholesale Mineral wool insulation materials-wholesale Roofing, asphalt and sheet metal-wholesale Shingles except wood-wholesale Siding except wood-wholesale</t>
  </si>
  <si>
    <t>Construction Materials, Not Elsewhere Classified</t>
  </si>
  <si>
    <t>Establishments primarily engaged in the wholesale distribution of mobile homes and of construction materials, not elsewhere classified, including prefabricated buildings and glass. Establishments selling construction materials to the general public and known as retail in the trade are classified in Retail Trade, Industry 5211. Establishments primarily engaged in marketing heavy structural metal products are classified in Industry 5051. Architectural metalwork-wholesale Awnings-wholesale Fencing and accessories wire-wholesale Glass flat: except automotive-wholesale Grain storage bins-wholesale Metal buildings-wholesale Mobile homes-wholesale Plate glass-wholesale Prefabricated buildings-wholesale Septic tanks-wholesale Structural assemblies prefabricated: non-wood-wholesale Window glass-wholesale</t>
  </si>
  <si>
    <t>Motorcycle Dealers</t>
  </si>
  <si>
    <t>Depository Institutions</t>
  </si>
  <si>
    <t>Central Reserve Depository Institutions</t>
  </si>
  <si>
    <t>Federal Reserve Banks</t>
  </si>
  <si>
    <t>The Federal Reserve banks and their branches, which serve as regional reserve and rediscount institutions for their member banks. Federal Reserve banks Federal Reserve branches</t>
  </si>
  <si>
    <t>Establishments primarily engaged in the wholesale distribution of photographic equipment and supplies. Establishments primarily engaged in the wholesale distribution of photocopy, microfilm, and similar equipment are classified in Industry 5044. Cameras equipment, and supplies-wholesale Darkroom apparatus-wholesale Developing apparatus photographic-wholesale Film photographic-wholesale Identity recorders for photographing checks and fingerprints-wholesale Motion picture cameras equipment and supplies-wholesale Photographic cameras, projectors, equipment and supplies-wholesale Printing apparatus photographic-wholesale Projection apparatus, motion picture and slide: photographic-wholesale</t>
  </si>
  <si>
    <t>Office Equipment</t>
  </si>
  <si>
    <t>Establishments primarily engaged in the wholesale distribution of office machines and related equipment, including photocopy and microfilm equipment and safes and vaults. These establishments frequently also sell office supplies. However, establishments primarily engaged in wholesaling most office supplies are classified in Industry Group 511. Establishments primarily engaged in wholesaling office furniture are classified in Industry 5021, and those wholesaling computers and peripheral equipment are classified in Industry 5045. Accounting machines-wholesale Adding machines-wholesale Addressing machines-wholesale Bank automatic teller machines-wholesale Blueprinting equipment-wholesale Brownprinting equipment-wholesale Calculating machines-wholesale Cash registers-wholesale Duplicating machines-wholesale Mailing machines-wholesale Microfilming equipment-wholesale Mimeograph equipment-wholesale Photocopy machines-wholesale Typewriters-wholesale Vaults and safes-wholesale Whiteprinting equipment-wholesale</t>
  </si>
  <si>
    <t>Computers And Computer Peripheral Equipment And So</t>
  </si>
  <si>
    <t>Computers and Computer Peripheral Equipment and Software</t>
  </si>
  <si>
    <t>Establishments primarily engaged in the wholesale distribution of computers, computer peripheral equipment, and computer software. These establishments frequently also may sell related supplies, but establishments primarily engaged in wholesaling supplies are classified according to the individual product (for example, computer paper in Industry 5112). Establishments primarily engaged in the wholesale distribution of modems and other electronic communications equipment are classified in Industry 5065. Establishment primarily engaged in selling computers and computer peripheral equipment and software for other than business or professional use are classified in Retail Trade, Industry 5734. Computer terminals-wholesale Computers-wholesale Disk drives-wholesale Keying equipment-wholesale Peripheral equipment computer-wholesale Printers computer-wholesale Software computer-wholesale</t>
  </si>
  <si>
    <t>Commercial Equipment, Not Elsewhere Classified</t>
  </si>
  <si>
    <t>Establishments primarily engaged in the wholesale distribution of commercial and related machines and equipment, not elsewhere classified, such as commercial cooking and food service equipment; partitions, shelving, lockers, and store fixtures; electrical signs; and balances and scales, except laboratory. Balances, except laboratory-wholesale Coffee urns, commercial-wholesale Cooking equipment, commercial-wholesale Fixtures, store, not refrigerated-wholesale Food warming equipment, commercial-wholesale Lockers, not refrigerated-wholesale Mannequins-wholesale Merchandising machines, automatic-wholesale Neon signs-wholesale Ovens, microwave: commercial-wholesale Partitions-wholesale Phonographs, coin-operated-wholesale Scales, except laboratory-wholesale Shelving-wholesale Signs, electrical-wholesale Soda fountain fixtures, except refrigerated-wholesale Vending machines-wholesale</t>
  </si>
  <si>
    <t>Medical, Dental, And Hospital Equipment And Suppli</t>
  </si>
  <si>
    <t>Medical, Dental, and Hospital Equipment and Supplies</t>
  </si>
  <si>
    <t>Establishments primarily engaged in the wholesale distribution of surgical and other medical instruments, apparatus, and equipment; dentist equipment; artificial limbs; operating room and hospital equipment; X-ray machines; and other electromedical equipment and apparatus used by physicians and in hospitals. Also included in this industry are establishments primarily engaged in the wholesale distribution of professional supplies used by medical and dental practitioners. Baths, whirlpool-wholesale Beds, hospital-wholesale Dental equipment-wholesale Dental laboratory equipment-wholesale Dentists'professional supplies-wholesale Diagnostic equipment, medical-wholesale Electromedical equipment-wholesale Hearing aids-wholesale Hospital equipment-wholesale Hospital furniture-wholesale Industrial safety devices: first-aid kits, Face and eye masks-wholesale Laboratory equipment, dental and medical-wholesale Medical equipment-wholesale Medical glass-wholesale Orthopedic equipment-wholesale Patient monitoring equipment-wholesale Physicians'equipment-wholesale Physicians'supplies-wholesale Surgical and medical instruments-wholesale Surgical equipment-wholesale Therapy equipment-wholesale</t>
  </si>
  <si>
    <t>Establishments primarily engaged in the wholesale distribution of professional equipment and goods used, prescribed, or sold by ophthalmologists, optometrists, and opticians, including ophthalmic frames, lenses, and sunglass lenses. Frames, ophthalmic-wholesale Lenses, ophthalmic-wholesale Ophthalmic goods-wholesale Optometric equipment and supplies-wholesale</t>
  </si>
  <si>
    <t>Professional Equipment And Supplies, Not Elsewhere</t>
  </si>
  <si>
    <t>Professional Equipment and Supplies, Not Elsewhere Classified</t>
  </si>
  <si>
    <t>Establishments primarily engaged in the wholesale distribution of professional equipment and supplies, not elsewhere classified, such as drafting instruments, laboratory equipment, and scientific instruments. Analytical instruments: photometers, spectrographs, and Architects'equipment and supplies-wholesale Drafting instruments and tables-wholesale Engineers'equipment and supplies-wholesale Laboratory equipment, except medical or dental-wholesale Scientific instruments-wholesale</t>
  </si>
  <si>
    <t>Metals And Minerals, Except Petroleum</t>
  </si>
  <si>
    <t>Coal And Other Minerals</t>
  </si>
  <si>
    <t>Electrical Goods</t>
  </si>
  <si>
    <t>Hardware, And Plumbing And Heating Equipment And S</t>
  </si>
  <si>
    <t>Machinery, Equipment, And Supplies</t>
  </si>
  <si>
    <t>Metals Service Centers And Offices</t>
  </si>
  <si>
    <t>Metals Service Centers and Offices</t>
  </si>
  <si>
    <t>Establishments primarily engaged in marketing semifinished metal products, except precious metals. Establishments in this industry may operate with warehouses (metals service centers) or without warehouses (metals sales offices). Establishments primarily engaged in marketing precious metals are classified in Industry 5094. Aluminum bars, rods, ingots, sheets, pipes, plates, etc.-wholesale Anode metal-wholesale Bale ties, wire-wholesale Bars, metal-wholesale Bearing piles, iron and steel-wholesale Black plate, iron and steel-wholesale Castings, rough iron and steel-wholesale Concrete reinforcing bars-wholesale Copper sheets, plates, bars, rods, pipes, etc.-wholesale Ferroalloys-wholesale Forgings, ferrous-wholesale Forms, concrete construction steel-wholesale Foundry products-wholesale Ingots-wholesale Iron and steel flat products-wholesale Iron and steel semifinished products-wholesale Lead-wholesale Mercury-wholesale Metals, except precious-wholesale Nails-wholesale Nonferrous metal, except precious e.g. sheets, bars, rods-wholesale Pig iron-wholesale Piling, iron and steel-wholesale Pipe and tubing, steel-wholesale Pipe, cast iron-wholesale Plates, metal-wholesale Rails and accessories-wholesale Reinforcement mesh, wire-wholesale Rods, metal-wholesale Sheets, galvanized or other coated-wholesale Sheets, metal-wholesale Steel-wholesale Strip, metal-wholesale Structural shapes, iron and steel-wholesale Terneplate-wholesale Tin and tin base metals, shapes, forms, etc.-wholesale Tin plate bars-wholesale Tin plate-wholesale Track spikes-wholesale Tubing, metal-wholesale Wire rods-wholesale Wire rope or cable, not insulated-wholesale Wire screening-wholesale Wire, not insulated-wholesale Zinc-wholesale</t>
  </si>
  <si>
    <t>Coal And Other Minerals And Ores</t>
  </si>
  <si>
    <t>Coal and Other Minerals and Ores</t>
  </si>
  <si>
    <t>Establishments primarily engaged in the wholesale distribution of coal and coke; copper, iron, lead, and other metallic ores, including precious metal ores; and crude nonmetallic minerals (including concentrates), except crude petroleum. Establishments primarily engaged in the wholesale distribution of nonmetallic minerals used in construction, such as sand and gravel, are included in Industry 5032. Coal-wholesale Coke-wholesale Copper ore-wholesale Gold ore-wholesale Iron ore-wholesale Lead ore-wholesale Metallic concentrates-wholesale Metallic ores-wholesale Nonmetallic minerals and concentrates crude: except Silver ore-wholesale Zinc ore-wholesale</t>
  </si>
  <si>
    <t>Electrical Apparatus And Equipment, Wiring Supplie</t>
  </si>
  <si>
    <t>Electrical Apparatus and Equipment Wiring Supplies, and Construction Materials</t>
  </si>
  <si>
    <t>Establishments primarily engaged in the wholesale distribution of electrical power equipment for the generation, transmission, distribution, or control of electric energy; electrical construction materials for outside power transmission lines and for electrical systems; and electric light fixtures and bulbs. Construction contractors primarily engaged in installing electrical systems and equipment from their own stock are classified in Construction, Industry 1731. Alarm signal systems-wholesale Batteries, except automotive-wholesale Boxes and fittings, electrical-wholesale Bus bars and trolley ducts-wholesale Cable conduit-wholesale Capacitors, except electronic-wholesale Circuit breakers-wholesale Coaxial cable-wholesale Conduits and raceways-wholesale Construction materials, electrical: interior and exterior-wholesale Distribution equipment, electrical-wholesale Flashlights-wholesale Fuses and accessories-wholesale Generators, electrical-wholesale Hanging and fastening devices, electrical-wholesale Industrial motor controls-wholesale Insulators, electrical-wholesale Lamp bulbs-wholesale Light bulbs, electric-wholesale Lighting fixtures: residential, commercial, and industrial-wholesale Lugs and connectors, electrical-wholesale Motor controls, electric-wholesale Motors, electric-wholesale Panelboards-wholesale Pole line hardware-wholesale Power transmission equipment, electric-wholesale Receptacles, electrical-wholesale Relays-wholesale Safety switches-wholesale Service entrance equipment, electrical-wholesale Signaling equipment, electrical-wholesale Storage batteries, industrial-wholesale Switchboards, electrical distribution-wholesale Switches, except electronic-wholesale Switchgear-wholesale Time switches-wholesale Transformers, electric: except electronic-wholesale Transmission equipment, electrical-wholesale Unit substations-wholesale Wire rope or cable, insulated-wholesale Wire, insulated-wholesale Wiring devices-wholesale Wiring materials, interior-wholesale Wiring supplies-wholesale</t>
  </si>
  <si>
    <t>Hardware</t>
  </si>
  <si>
    <t>Establishments primarily engaged in the wholesale distribution of cutlery and general hardware, including handsaws; saw blades; brads, staples, and tacks; and bolts, nuts, rivets, and screws. Establishments primarily engaged in the wholesale distribution of nails, non-insulated wire, and screening are classified in Industry 5051. Bolts, nuts, rivets, and screws-wholesale Brads-wholesale Builders'hardware-wholesale Cutlery-wholesale Fasteners, hardware-wholesale Handsaws-wholesale Handtools, except automotive and machinists'precision-wholesale Hardware, heavy-wholesale Hardware, shelf or light-wholesale Locks and related materials-wholesale Power handtools-wholesale Saw blades-wholesale Staples-wholesale Tacks-wholesale Washers, hardware-wholesale</t>
  </si>
  <si>
    <t>Plumbing And Heating Equipment And Supplies (Hydro</t>
  </si>
  <si>
    <t>Plumbing and Heating Equipment and Supplies (Hydronics)</t>
  </si>
  <si>
    <t>Establishments primarily engaged in the wholesale distribution of hydronic plumbing and heating equipment and supplies. Construction contractors primarily engaged in installing plumbing and heating equipment from their own stock are classified in Construction, Industry 1711. Boilers, power: industrial-wholesale Boilers, steam and hot water heating-wholesale Burners, fuel oil and distillate oil-wholesale Convectors-wholesale Fireplaces, prefabricated-wholesale Furnaces, except electric and warm air-wholesale Hydronic heating equipment and supplies-wholesale Metal sanitary ware-wholesale Oil burners-wholesale Pipe and boiler covering-wholesale Plumbers'brass goods, fittings, and valves-wholesale Plumbing and heating valves-wholesale Plumbing fixtures, equipment, and supplies-wholesale Radiators and parts, heating: nonelectric-wholesale Ranges, except electric-wholesale Sanitary ware, china or enameled iron-wholesale Sauna heaters, except electric-wholesale Solar heating panels and equipment-wholesale Steam fittings-wholesale Stoves, cooking: except electric-wholesale Stoves, wood burning-wholesale Valves, plumbing and heating-wholesale Water conditioning equipment-wholesale Water heaters, except electric-wholesale Water softeners-wholesale</t>
  </si>
  <si>
    <t>State Savings &amp; Loan Associati</t>
  </si>
  <si>
    <t>Savings &amp; Loan Associations (S</t>
  </si>
  <si>
    <t>Savings &amp; Loan Associations(St</t>
  </si>
  <si>
    <t>Silverware, Plated Ware, And Stainless Steel Ware</t>
  </si>
  <si>
    <t>Silverware, Plated Ware, and Stainless Steel Ware</t>
  </si>
  <si>
    <t>Establishments primarily engaged in manufacturing flatware (including knives, forks, and spoons), hollow ware, ecclesiastical ware, trophies, trays, and related products made of sterling silver; of metal plated with silver, gold, or other metal; of nickel silver; of pewter; or of stainless steel. Also included are establishments primarily engaged in manufacturing table flatware with blades and handles of metal. Establishments primarily engaged in manufacturing other metal cutlery are classified in Industry 3421, and those manufacturing metal trophies, trays and toilet ware, other than silver, nickel silver, pewter, stainless steel, and plated, are classified in Industry 3499. Carving sets, with metal handles and blades Cutlery, with metal handles and blades Ecclesiastical ware: silver, nickel silver, pewter, and plated Flatware, table with metal handles and blades Hollow ware, silver, nickel silver pewter, stainless steel, and plated Loving cups, silver, nickel silver, pewter, and plated Silversmithing Silverware: nickel silver, silver plated, Solid silver, and sterling Table and kitchen cutlery, all metal Toilet ware: silver, nickel silver, pewter, and plated Trays: silver, nickel silver, pewter, Trophies: silver, nickel silver, pewter, and plated</t>
  </si>
  <si>
    <t>Jewelers' Findings And Materials, And Lapidary Wor</t>
  </si>
  <si>
    <t>Jewelers' Findings and Materials, and Lapidary Work</t>
  </si>
  <si>
    <t>Establishments primarily engaged in manufacturing unassembled jewelry parts and stock shop products, such as sheet, wire, and tubing; and establishments of lapidaries primarily engaged in cutting, slabbing, tumbling, carving, engraving, polishing or faceting stones from natural or manmade precious or semiprecious gem raw materials, either for sale or on a contract basis for the trade; in recutting, repolishing, and setting gem stones; or in cutting, drilling, and otherwise preparing jewels for instruments, dies, watches, chronometers, and other industrial uses. This industry includes the drilling, sawing, and peeling of real or cultured pearls. Establishments primarily engaged in manufacturing synthetic stones for gem stones and industrial use are classified in Industry 3299, and those manufacturing artificial pearls are classified in Industry 3961. Diamond cutting and polishing Diamond points for phonograph needles Jewel bearings, synthetic Jewel cutting, drilling, polishing, recutting, or setting Jewel preparing: for instruments, tools, watches, and jewelry Jewelers'findings and materials Jewelry parts, unassembled Jewelry polishing for the trade Jewelry soldering for the trade Lapidary work, contract and other Machine chain, platinum or karat gold Pearls: drilling, sawing or peeling of Pin stems (jewelry findings) Soldering for the jewelry trade Stones: preparation of real and imitation gems for settings</t>
  </si>
  <si>
    <t>Establishments primarily engaged in manufacturing pianos, with or without player attachments; organs; other musical instruments; and parts and accessories for musical instruments. Accordions and parts Autophones (organs with perforated music rolls) Banjos and parts Bassoons Bells (musical instruments) Blowers, pipe organ Bugles and parts (musical instruments) Calliopes (steam organs) Carillon bells Cellos and parts Chimes and parts (musical instruments) Clarinets and parts Concertinas and parts Cornets and parts Cymbals and parts Drummers'traps Drums, parts, and accessories (musical instruments) Electric musical instruments Electronic musical instruments Flutes and parts Fretted instruments and parts Guitars and parts, electric and nonelectric Harmonicas Harps and parts Harpsichords Heads, banjo and drum Mandolins and parts Marimbas Mouthpieces for musical instruments Music rolls, perforated Music stands Musical instrument accessories: e.g. reeds, mouthpieces, stands, traps Musical instruments, including electric and electronic Oboes Ocarinas Octophones Organ parts and materials, except organ hardware Organs, all types: e.g., pipe, reed, hand, street, barrel, electronic, Percussion musical instruments Piano parts and materials, except piano hardware Pianos, all types: e.g., vertical, grand, spinet, player, coin-operated Piccolos and parts Saxophones and parts Stringed musical instruments and parts Strings, musical instrument Synthesizers, music Trombones and Parts Trumpets and parts Ukuleles and parts Vibraphones Violas and parts Violins and parts Woodwind and brass wind musical instrument Xylophones and parts Zithers and parts</t>
  </si>
  <si>
    <t>Dolls And Stuffed Toys</t>
  </si>
  <si>
    <t>Dolls and Stuffed Toys</t>
  </si>
  <si>
    <t>Establishments primarily engaged in manufacturing dolls, doll parts, and doll clothing, except doll wigs. Establishments primarily engaged in manufacturing stuffed toys are also included in this industry. Doll Wigs are classified in Industry 3999. Dolls, doll parts, and doll clothing: except wigs Dolls, miniature: collectors' Stuffed toys (including animals)</t>
  </si>
  <si>
    <t>Pens, Mechanical Pencils, And Parts</t>
  </si>
  <si>
    <t>Pens, Mechanical Pencils, and Parts</t>
  </si>
  <si>
    <t>Establishments primarily engaged in manufacturing pens (including ballpoint pens), refill cartridges, mechanical pencils, fine and broad tipped markers, and parts. Cartridges, refill: for ballpoint pens Fountain pens and fountain pen desk sets Markers, soft tip: e.g., felt, fabric, plastics Meter pens Nibs (pen points): gold, steel, or other metal Pencils and pencil parts, mechanical Penholders and parts Pen points: gold, steel, or other metal Pens and pen parts: fountain, stylographic, and ballpoint</t>
  </si>
  <si>
    <t>Linoleum, Asphalted-Felt-Base, And Other Hard Surf</t>
  </si>
  <si>
    <t>Linoleum, Asphalted-Felt-Base, and Other Hard Surface Floor Coverings, Not Elsewhere Classified</t>
  </si>
  <si>
    <t>Establishments primarily engaged in manufacturing linoleum, asphalted-felt-base, and other hard surface floor coverings, not elsewhere classified. Establishments primarily engaged in manufacturing rubber floor coverings are classified in Industry 3069, and those manufacturing cork floor and wall tile are classified in Industry 2499. Carpets, asphalted-felt-base (linoleum) Floor coverings, asphalted-felt-base (linoleum) Hard surfaced floor coverings, except rubber and cork Linoleum Tile, floor: supported plastics</t>
  </si>
  <si>
    <t>Professional Equipment &amp; Suppl</t>
  </si>
  <si>
    <t>Durable Goods, Not Elsewhere Classified</t>
  </si>
  <si>
    <t>Wholesale Trade-Nondurable</t>
  </si>
  <si>
    <t>Paper And Paper Products</t>
  </si>
  <si>
    <t>Printing And Writing Paper</t>
  </si>
  <si>
    <t>Printing and Writing Paper</t>
  </si>
  <si>
    <t>Establishments primarily engaged in the wholesale distribution of printing and writing paper, including envelope paper; fine paper; and groundwood paper. Paper, fine or printing and writing-wholesale Printing paper-wholesale</t>
  </si>
  <si>
    <t>Games, Toys, And Children's Vehicles, Except Dolls</t>
  </si>
  <si>
    <t>Games, Toys, and Children's Vehicles, Except Dolls and Bicycles</t>
  </si>
  <si>
    <t>Establishments primarily engaged in manufacturing games and game sets for adults and children, and mechanical and nonmechanical toys. Important products of this industry include games; toy furniture; doll carriages and carts; construction sets; mechanical trains; toy guns and rifles; baby carriages and strollers; children's tricycles, coaster wagons, play cars, sleds, and other children's outdoor wheel goods and vehicles, except bicycles. Included are establishments primarily engaged in manufacturing electronic board games; electronic toys; and electronic game machines, except coin-operated. Establishments primarily engaged in manufacturing dolls and stuffed toys are classified in Industry 3942; those manufacturing bicycles are classified in Industry 3751; those manufacturing sporting and athletic goods for children and adults are classified in Industry 3949; those manufacturing coin-operated game machines are classified in Industry 3999; those manufacturing electronic video game cartridges are classified in Services, Industry 7372; and those manufacturing rubber toys, except dolls, are classified in Industry 3069. Airplanes, toy Automobiles and trucks, toy Automobiles, children's pedal driven Banks, toy Baskets, toy Bells, toy Blocks, toy Carriages, baby Cars, play (children's vehicles) Craft and hobby kits and sets Cycles, sidewalk: children's Darts and dart games Dishes, toy Doll carriages and carts Drums, toy Electronic game machines, except coin-operated Electronic toys Engines, miniature Erector sets, toy Games for children and adults: puzzles, bingo, marbles, poker chips, Gocarts, children's Guns, toy Hobby horses Horns, toy Kites Magic lanterns (toys) Models, toy and hobby: e.g., airplane, boat, ship, railroad equipment Musical instruments, toy Paint sets, children's Pistols, toy Poker chips Rifles, toy Rocking horses Science kits: microscopes, chemistry sets, and natural science sets Scooters, children's Sleds, children's Strollers, baby (vehicles) Structural toy sets Sulkies, baby (vehicles) Tenders, baby (vehicles) Toys: except dolls, bicycles, rubber toys, and stuffed toys Trains and equipment, toy: electric an mechanical Tricycles, children's Vehicles except bicycles, children's Video game machines, except coin-operated Wagons, children's: coaster, express, and play Walkers, baby (vehicles)</t>
  </si>
  <si>
    <t>Sporting And Athletic Goods, Not Elsewhere Classif</t>
  </si>
  <si>
    <t>Sporting and Athletic Goods, Not Elsewhere Classified</t>
  </si>
  <si>
    <t>Establishments primarily engaged in manufacturing sporting and athletic goods, not elsewhere classified, such as fishing tackle; golf and tennis goods; baseball, football, basketball, and boxing equipment; roller skates and ice skates; gymnasium and playground equipment; billiard and pool tables; and bowling alleys and equipment. Establishments primarily engaged in manufacturing athletic apparel are classified in Major Group 23; those manufacturing athletic footwear are classified in Industries 3021 and 3149; those manufacturing small arms ammunition are classified in Industry 3482; and those manufacturing small arms are classified in Industry 3484. Ammunition belts, sporting type: of all materials Archery equipment Arrows, archery Athletic and sporting goods: except clothing, footwear, small arms, Badminton equipment Bait, fishing: artificial Balls: baseball, basketball, football golf, tennis, pool, and bowling Baseball equipment and supplies, except uniforms and footwear Bases, baseball Basketballs and basketball equipment and supplies, except uniforms Baskets, fish and bait Bats, game: e.g., baseball, softball, cricket Billiard and pool balls, cues, cue tips and tables Billiard chalk Bobsleds Boomerangs Bowling alleys and accessories Bowling pin machines, automatic Bowling pins Bows, archery Boxing equipment Bridges, billiard and pool Buckets, fish and bait Cartridge belts, sporting type Cases, gun and rod (sporting equipment) Creels, fish Cricket equipment Croquet sets Decoys, duck and other game birds Dumbbells Exercise cycles Exercising machines Fencing equipment (sporting goods) Fishing tackle (except lines, nets, and seines) Flies, artificial: for fishing Floats for fish lines Footballs and football equipment and supplies, except uniforms and Game calls Gloves, sport and athletic: e.g., boxing, baseball, racketball, handball Golf carts, hand Golfing equipment: e.g., caddy cars and bags, clubs, tees, balls Guards: e.g., football, basketball, soccer, lacrosse Gymnasium and playground equipment Helmets, athletic Hockey equipment, except uniforms and footwear Indian clubs Jogging machines Lacrosse equipment Mallets, sports: e.g., polo, croquet Masks, sports: e.g., baseball, fencing, hockey Nets: e.g., badminton, basketball, tennis-not made in weaving mills Pads, athletic: e.g., football, basketball, soccer, lacrosse Pigeons, clay (targets) Pin-setters for bowling, automatic Playground equipment Polo equipment, except apparel and footwear Pool balls, pockets, tables, and equipment Protectors, sports: e.g., baseball, basketball, hockey Rackets and frames, sports: e.g., tennis, badminton, squash, Rowing machines Sailboards Scoops, crab and fish Scuba diving equipment, except clothing Shafts, golf club Sinkers (fishing tackle) Skateboards Skates and parts, ice and roller Skin diving equipment, except clothing Skis and skiing equipment, except apparel Snowshoes Soccer equipment, except apparel Spearguns Spears, fishing Sporting goods: except clothing, footwear, small arms, and Squash equipment, except apparel Stand boards Sticks, sports: e.g., hockey, lacrosse Striking (punching) bags Strings, tennis racket Surfboards Swimming pools, plastics Tables: billiard pool, bagatelle, and ping pong Target shooting equipment, except small arms and ammunition Targets, archery and rifle shooting Targets, clay Tennis goods: e.g., balls, frames, rackets Toboggans Track and field athletic equipment, except apparel and footwear Trap racks (clay targets) Treadmills Wading pools, plastics coated fabric Windsurfing boards and equipment</t>
  </si>
  <si>
    <t>Pens, Pencils, And Other Artists' Materials</t>
  </si>
  <si>
    <t>Costume Jewelry, Costume Novelties, Buttons, And M</t>
  </si>
  <si>
    <t>Buttons</t>
  </si>
  <si>
    <t>Needles. Pins. Fasteners</t>
  </si>
  <si>
    <t>Fasteners, Buttons And Needles</t>
  </si>
  <si>
    <t>Burial Caskets</t>
  </si>
  <si>
    <t>Establishments primarily engaged in manufacturing burial caskets and cases, including shipping cases, of wood or other material except concrete. Burial cases, metal and wood Burial vaults, fiberglass Caskets, metal and wood Grave vaults, metal</t>
  </si>
  <si>
    <t>Lead Pencils, Crayons, And Artists' Materials</t>
  </si>
  <si>
    <t>Lead Pencils, Crayons, and Artists' Materials</t>
  </si>
  <si>
    <t>Establishments primarily engaged in manufacturing lead pencils, pencil leads, and crayons; and materials and equipment for artwork, such as air-brushes, drawing tables and boards, palettes, sketch boxes, pantographs, artists'colors and waxes, pyrography goods, drawing inks, and drafting materials. Establishments primarily engaged in manufacturing mechanical pencils are classified in Industry 3951, and those manufacturing drafting instruments are classified in Industry 3829. Artists'materials, except drafting instruments Boards, drawing: artists' Boxes, sketching and paint Brushes, air: artists' Burnishers and cushions, gilders' Canvas board, artists' Canvas, artists': prepared on frames Chalk: e.g., carpenters', blackboard, marking, artists', tailors' Colors, artists': water and oxide ceramic glass Crayons: chalk, gypsum, charcoal, fusains, pastel, and wax Drafting materials, except instruments Drawing tables and boards, artists' Easels, artists' Enamels, china painting Eraser guides and shields Frames for artists'canvases Frisket paper (artists'material) Gold or bronze mixtures, powders paints, and sizes: artists' India ink Ink, drawing: black and colored Lettering instruments, artists' Maulsticks, artists' Modeling clay Paints for burnt wood or leather work, platinum Paints for china painting Paints, artists' Palettes, artists' Pantographs for drafting Pastels, artists' Pencil holders Pencil lead: black, indelible, or colored Pencils, except mechanical Pyrography materials Sizes, artists': gold and bronze Sketching boxes, artists' Tracing cloth (drafting material) Walnut oil, artists' Water colors, artists' Wax, artists'</t>
  </si>
  <si>
    <t>Marking Devices</t>
  </si>
  <si>
    <t>Establishments primarily engaged in manufacturing rubber and metal hand-stamps, dies, and seals; steel letters and figures; and stencils for use in painting or marking. Establishments primarily engaged in manufacturing felt tip markers are classified in Industry 3951. Dies, hand seal Figures (marking devices), metal Hand stamps, stencils, and brands Irons, marking or branding Letters (marking devices), metal Numbering stamps, with rubber type: hand Pads, inking and stamping Paper stencils Printing dies, rubber Screens, textile printing Seal presses, notary, hand Seals, hand (dies) Stamps, hand: time, date, postmark, cancelling, shoe, and Stencils for use in painting and marking: e.g., metal, cardboard</t>
  </si>
  <si>
    <t>Carbon Paper And Inked Ribbons</t>
  </si>
  <si>
    <t>Carbon Paper and Inked Ribbons</t>
  </si>
  <si>
    <t>Establishments primarily engaged in manufacturing carbon paper; spirit or gelatin process and other stencil paper; and inked or carbon ribbons for business machines. Carbon paper Ribbons, inked: e.g., typewriter, adding machine, cash register Stencil paper for typewriters Stencil paper, gelatin or spirit process</t>
  </si>
  <si>
    <t>Costume Jewelry And Costume Novelties, Except Prec</t>
  </si>
  <si>
    <t>Costume Jewelry and Costume Novelties, Except Precious Metal</t>
  </si>
  <si>
    <t>Establishments primarily engaged in manufacturing costume jewelry, costume novelties, and ornaments made of all materials, except precious metal, precious or semiprecious stones, and rolled goldplate and gold- filled materials. Establishments primarily engaged in manufacturing jewelry of precious and semiprecious metal are classified in 3911; those manufacturing leather compacts and vanity cases are classified in Industry 3172; and those manufacturing synthetic stones for gem stone and industrial use are classified in Industry 3299. Compacts, except precious metal and solid leather Costume jewelry, except precious metal and precious or semi-precious Cuff-links and studs, except precious metal and gems Novelties, costume: except precious metal and gems Ornaments, costume: except precious metal and gems Pearls, artificial Rings, finger: gold-plated wire Rosaries and other small religious articles, except precious metal Vanity cases, except precious metal and leather Watchbands, base metal</t>
  </si>
  <si>
    <t>Fasteners, Buttons, Needles, And Pins</t>
  </si>
  <si>
    <t>Fasteners, Buttons, Needles, and Pins</t>
  </si>
  <si>
    <t>Establishments primarily engaged in manufacturing notions, such as slide and snap fasteners and zippers, machine and hand needles, pins, hooks and eyes, buckles, buttons, button parts, and button blanks. Establishments primarily engaged in manufacturing these products from precious metals or from precious or semiprecious stones are classified in Industry 3911. Buckle blanks and molds Buckles and buckle parts, except shoe buckles Button backs and parts Button blanks and molds Button coloring for the trade Buttons, except precious metal and precious or semiprecious stones Collar buttons, except precious metal and precious or semi-precious Cuff buttons, except precious metal and precious or semiprecious Eyelets, metal: for clothing, fabrics, boots and shoes, and paper Fasteners: glove, slide, snap, and hook-and-eye Hair curlers, except equipment designed for beauty parlor use Hairpins, except rubber Hooks and eyes Hooks, crochet Needles, hand and machine Pins, except jewelry: toilet, safety, hat pins, and hairpins-steel or Shirt studs, except precious metal and precious or semiprecious stones Tape, hook-and eye and snap fastener Zippers (slide fasteners)</t>
  </si>
  <si>
    <t>Brooms And Brushes</t>
  </si>
  <si>
    <t>Brooms and Brushes</t>
  </si>
  <si>
    <t>Establishments primarily engaged in manufacturing household, industrial, and street sweeping brooms; and brushes, such as paintbrushes, toothbrushes, toilet brushes, and household and industrial brushes. Artists'brushes, hand Brooms, hand and machine: bamboo, wire, fiber, splint, or other Brushes for vacuum cleaners, carpet sweepers, and other rotary Brushes, household and industrial Hair pencils (artists'brushes) Paint rollers Paintbrushes Push brooms Shaving brushes Street sweeping brooms, hand and machine Toilet brushes Toothbrushes, except electric Varnish brushes Whisk brooms</t>
  </si>
  <si>
    <t>Signs And Advertising Specialties</t>
  </si>
  <si>
    <t>Signs and Advertising Specialties</t>
  </si>
  <si>
    <t>Establishments primarily engaged in manufacturing electrical, mechanical, cutout, or plate signs and advertising displays, including neon signs, and advertising specialties. Sign painting shops doing business on a custom basis are classified in Services, Industry 7389. Establishments primarily engaged in manufacturing electric signal equipment are classified in Industry 3669, and those manufacturing commercial lighting fixtures are classified in Industry 3646. Advertising displays, except printed Advertising specialties-mfpm Cutouts and displays, window and lobby Displays, paint process Electrical signs and advertising displays Letters for signs, metal Name plates, metal: except e.g., engraved, etched, chased Neon signs Scoreboards, electric Signs, not made in custom sign painting shops</t>
  </si>
  <si>
    <t>Lighterage</t>
  </si>
  <si>
    <t>Towing &amp; Tugboat Services</t>
  </si>
  <si>
    <t>Manufacturing Industries, Not Elsewhere Classified</t>
  </si>
  <si>
    <t>Establishments primarily engaged in manufacturing miscellaneous fabricated products, including beauty shop and barber shop equipment; hair work; tobacco pipes and cigarette holders; coin-operated amusement machines; matches; candles; lamp shades; feathers; artificial trees and flowers made from all materials, except glass; dressed and dyed furs; umbrellas, parasols, and canes; and other articles, not elsewhere classified. Advertising curtains Amusement machines. coin-operated: except coin-operated Artificial and preserved flowers, foliage, fruits, and vines: except Artificial flower arrangements Atomizers, other than medical Badges for policemen and firemen-metal Barber shop equipment Barbers' clippers, hand and electric Beach umbrellas Beaded novelties Beads, unassembled Beauty shop equipment Beekeeping supplies, except wood Bone novelties Book matches Boutiquing: for the trade (decorating gift items) Bric-a-brac Bristles, dressing of Burnt wood articles Buttons: Red Cross, union, and identification Calendars, framed Candles Canes and cane trimmings, except precious metal Chairs, hydraulic: barber and beauty shop Christmas tree ornaments, except electrical and glass Christmas trees, artificial Cigar and cigarette holders Cigarette filters, not made in chemical plants Cigarette lighter flints Cleaners, pipe and cigarette holder Combs, except hard rubber Curlers, hair: designed for beauty parlors Curls, artificial (hair) Decalcomania work, except on china or glass: for the trade Desk pads, except paper Doll wigs Down (feathers) Dressing of furs: bleaching, blending, currying, scraping, and tanning Driers, hair: designed for beauty parlors Dusters, feather Embroidery kits Feathers: curling, dyeing, and renovating for the trade Figures, wax: mannikins Fingerprint equipment, except cameras and optical equipment Fire extinguishers, portable Flocking metal products for the trade Fly swatters Forms: display, dress, and show except shoe display forms Frames and handles, handbag and luggage: except precious metal Fruits, artificial, except glass Fur stripping Furniture, beauty shop and barber shop Furs, dressed: bleached, curried, scraped, tanned, and dyed Games, coin-operated: pinball and other Globes, geographical Gold stamping for the trade, except books Glass Grenades, hand (fire extinguishers) Grinding purchased nut shells Hair clippers for human use, hand and electric Hair goods: braids, nets, switches, toupees, and wigs Hair, dressing of, for the trade Hairpin mountings Hat blocks and display forms Honeycomb foundations (beekeepers' supplies) Hosiery kits, sewing and mending Identification plates Identification tags, except paper Lamp shade frames Lamp shades: except metal and glass Lighters, cigar and cigarette: except precious metal and electric Mannikins and display forms Marionettes (puppets) Massage machines, electric: designed for beauty and barber shops Matches and match books Military insignia, except textile Models, except toy and hobby Mosaics: ivory, shell, horn, and bone Mountings, comb and hairpin: except precious metal Music boxes Musical chests Novelties: bone, beaded, and shell Pads, permanent waving Painting instrument dials, for the trade Parasols and frames: handles, parts, and trimmings-except precious Pelts: scraping, currying, tanning, bleaching, and dyeing Permanent wave equipment and machines Picture plaques, laminated Pipes, pipe stems, and bib: tobacco-except hard rubber Plaques, picture: laminated Plumes, feather Preparation of slides and exhibits, for classroom use Printing eyeglass frames for the trade Puppets Scenery for theaters, opera houses halls, and schools Sewing kits, novelty: other than sewing cases and cabinets Shades, lamp and candle: except glass and metal Shell novelties Shoe patterns Slot machines Smokers, bee (beekeepers' supplies) Soap dispensers Sponges, bleaching and dyeing of Stage hardware and equipment, except lighting equipment Stereographs, photographic Sterilizers, beauty and barber shop Straw goods Stringing beads for the trade Tape measures Tear gas devices and equipment Tinsel Transformations, hair Treating clock and watch dials with luminous material Trees, Christmas, artificial Trimmings, feather Umbrellas and parts, except precious metal Umbrellas: beach, garden, and wagon Veils made of hair Vibrators, electric: designed for beauty and barber shops Walnut shell flour Wigs, including doll wigs, toupees, or wiglets, except custom made Wind c</t>
  </si>
  <si>
    <t>Railroads, Line-Haul Operating</t>
  </si>
  <si>
    <t>Establishments primarily engaged in line-haul railroad passenger and freight operations. Railways primarily engaged in furnishing passenger transportation confined principally to a single municipality, contiguous municipalities, or a municipality and its suburban areas are classified in Major Group 41. Electric railroads, line-haul operating Interurban railways Railroads, line-haul operating</t>
  </si>
  <si>
    <t>Railroad Switching And Terminal Establishments</t>
  </si>
  <si>
    <t>Railroad Switching and Terminal Establishments</t>
  </si>
  <si>
    <t>Establishments primarily engaged in the furnishing of terminal facilities for rail passenger or freight traffic for line-haul service, and in the movement of railroad cars between terminal yards, industrial sidings and other local sites. Terminal companies do not necessarily operate any vehicles themselves, but may operate the stations and terminals. Lessors of railway property are classified in Real Estate, Industry 6517. Belt line railroads Logging railroads Railroad terminals Stations operated by railway terminal companies</t>
  </si>
  <si>
    <t>Local And Suburban Transit</t>
  </si>
  <si>
    <t>Local and Suburban Transit</t>
  </si>
  <si>
    <t>Establishments primarily engaged in furnishing local and suburban mass passenger transportation over regular routes and on regular schedules, with operations confined principally to a municipality, contiguous municipalities, or a municipality and its suburban areas. Also included in this industry are establishments primarily engaged in furnishing passenger transportation by automobile, bus, or rail to, from, or between airports or rail terminals, over regular routes, and those providing bus and rail commuter services. Airport limousine scheduled service Airport transportation service, local: road or rail Bus line operation, local Cable cars, except aerial, amusement and scenic City and suburban bus line operation Commuter bus operation Commuter rail passenger operation Elevated railway operation Local railway passenger operation Monorails, regular route: except amusement and scenic Passenger transportation, regular route, road or rail: between airports Streetcar operation Suburban and urban railway operation Subway operation Trolley operation, except amusement and scenic</t>
  </si>
  <si>
    <t>Canal Operation</t>
  </si>
  <si>
    <t>Water Transportation Services</t>
  </si>
  <si>
    <t>Piece Goods, Notions, And Other Dry Goods</t>
  </si>
  <si>
    <t>Piece Goods, Notions, and Other Dry Good</t>
  </si>
  <si>
    <t>Establishments primarily engaged in the wholesale distribution of piece goods or yard goods of natural or manmade fibers, notions (sewing and hair accessories, etc.), and other dry goods. Converters who buy fabric goods (except knit goods) in the grey, have them finished on contract, and sell at wholesale are included here. Converters of knit goods are classified in Manufacturing, Industry Group 225. This industry does not include establishments primarily engaged in the wholesale distribution of home furnishings which are classified in Industry 5023. Belt and buckle assembly kits-wholesale Binding, textile-wholesale Broadwoven fabrics-wholesale Buttons-wholesale Cheesecloth-wholesale Circular knit fabrics-wholesale Coated fabrics-wholesale Cotton piece goods-wholesale Drapery material-wholesale Fiberglass fabrics-wholesale Hair accessories-wholesale Hat and cap material-wholesale Jute piece goods-wholesale Knit fabrics-wholesale Lace fabrics-wholesale Linen piece goods-wholesale Millinery supplies-wholesale Narrow fabrics-wholesale Net goods-wholesale Notions-wholesale Nylon piece goods-wholesale Piece goods-wholesale Rayon piece goods-wholesale Ribbon, textile-wholesale Sewing accessories-wholesale Sewing thread, except industrial-wholesale Shoulder pads-wholesale Silk piece goods-wholesale Tape, textile-wholesale Textile converters except knit goods-wholesale Textiles-wholesale Thread, except industrial-wholesale Trimmings, apparel-wholesale Warp knit fabrics-wholesale Weft knit fabrics-wholesale Woolen and worsted piece goods-wholesale Yard goods-wholesale Zippers-wholesale</t>
  </si>
  <si>
    <t>Piece Goods</t>
  </si>
  <si>
    <t>Notions &amp; Dry Goods</t>
  </si>
  <si>
    <t>Men's And Boys' Clothing And Furnishings</t>
  </si>
  <si>
    <t>Men's and Boy's Clothing and Furnishings</t>
  </si>
  <si>
    <t>Establishments primarily engaged in the wholesale distribution of men's and boys'apparel and furnishings, sportswear, hosiery, underwear, nightwear, and work clothing. Apparel belts, men's and boys'-wholesale Beachwear, men's and boys'-wholesale Caps, men's and boys'-wholesale Clothing, men's and boys'-wholesale Coats, men's and boys'-wholesale Furnishings, except shoes: men's and boys'-wholesale Gloves (all materials), men's and boys'-wholesale Handkerchiefs, men's and boys'-wholesale Hats, men's and boys'-wholesale Hosiery, men's and boys'-wholesale Leather and sheep-lined clothing, men's and boys'-wholesale Mittens, men's and boys'-wholesale Mufflers, men's and boys'-wholesale Neckwear, men's and boys'-wholesale Nightwear, men's and boys'-wholesale Outerwear, men's and boys'-wholesale Overcoats, men's and boys'-wholesale Raincoats, men's and boys'-wholesale Robes, men's and boys'-wholesale Scarves, men's and boys'-wholesale Shirts, men's and boys'-wholesale Sportswear, men's and boys'-wholesale Suits, men's and boys'-wholesale Ties, men's and boys'-wholesale Trousers, men's and boys'-wholesale Umbrellas, men's and boys'-wholesale Underwear, men's and boys'-wholesale Uniforms, men's and boys'-wholesale Waterproof outer garments, men's and boys'-wholesale Work clothing, men's and boys'-wholesale</t>
  </si>
  <si>
    <t>Footwear</t>
  </si>
  <si>
    <t>Establishments primarily engaged in the wholesale distribution of footwear (including athletic) of leather, rubber, and other materials. Athletic footwear-wholesale Footwear-wholesale Shoe accessories-wholesale Shoes-wholesale</t>
  </si>
  <si>
    <t>Packaged Frozen Foods</t>
  </si>
  <si>
    <t>Establishments primarily engaged in the wholesale distribution of packaged quick-frozen vegetables, juices, meats, fish, poultry, pastries, and other "deep freeze" products. Establishments primarily engaged in the wholesale distribution of frozen dairy products are classified in Industry 5143, and those distributing frozen poultry, fish, and meat which are not packaged are classified in Industries 5144, 5146, and 5147, respectively. Bakery products, frozen-wholesale Bread, frozen: packaged-wholesale Cakes, frozen: packaged-wholesale Dinners, frozen-wholesale Fish, frozen: packaged-wholesale Frozen foods, packaged-wholesale Frozen vegetables-wholesale Fruit juices, frozen-wholesale Fruits, frozen-wholesale Meat pies, frozen-wholesale Meat, frozen: packaged-wholesale Pies, fruit: frozen-wholesale Poultry pies, frozen-wholesale Poultry, frozen: packaged-wholesale Seafoods, frozen: packaged-wholesale Soup, frozen-wholesale</t>
  </si>
  <si>
    <t>Dairy Products, Except Dried Or Canned</t>
  </si>
  <si>
    <t>Dairy Products, Except Dried or Canned</t>
  </si>
  <si>
    <t>Establishments primarily engaged in the wholesale distribution of dairy products, such as butter, cheese, ice cream and ices, and fluid milk and cream. This industry does not include establishments primarily engaged in pasteurizing and bottling milk, which are classified in Manufacturing, Industry Group 202. Establishments primarily engaged in the wholesale distribution of dried or canned dairy products are classified in Industry 5149. Butter-wholesale Cheese-wholesale Cream stations-wholesale Dairy depots-wholesale Dairy products, except dried or canned-wholesale Frozen dairy desserts-wholesale Ice cream and ices-wholesale Milk and cream, fluid-wholesale Milk cooling stations, operated by farm assemblers Milk depots-wholesale Yogurt-wholesale</t>
  </si>
  <si>
    <t>Poultry And Poultry Products</t>
  </si>
  <si>
    <t>Poultry and Poultry Products</t>
  </si>
  <si>
    <t>Establishments primarily engaged in the wholesale distribution of poultry and poultry products, except canned and packaged frozen products. This industry does not include establishments primarily engaged in the killing and dressing of poultry, which are classified in Manufacturing, Industry 2015. Establishments primarily engaged in the wholesale distribution of packaged frozen poultry are classified in Industry 5142, and those distributing canned poultry are classified in Industry 5149. Eggs: cleaning, oil treating, packing, and grading-wholesale Eggs-wholesale Poultry products-wholesale Poultry: live, dressed, or frozen (except packaged)-wholesale</t>
  </si>
  <si>
    <t>Confectionery</t>
  </si>
  <si>
    <t>Establishments primarily engaged in the wholesale distribution of confectionery and related products, such as candy, chewing gum, fountain fruits, salted or roasted nuts, popcorn, fountain syrups, and potato, corn, and similar chips. Candy-wholesale Chewing gum-wholesale Confectionery-wholesale Corn chips-wholesale Fountain fruits and syrups-wholesale Nuts, salted or roasted-wholesale Popcorn-wholesale Potato chips-wholesale Syrups, fountain-wholesale Toppings, soda fountain-wholesale</t>
  </si>
  <si>
    <t>Books, Periodicals, And Newspapers</t>
  </si>
  <si>
    <t>Books, Periodicals, and Newspapers</t>
  </si>
  <si>
    <t>Establishments primarily engaged in the wholesale distribution of books, periodicals, and newspapers. Books-wholesale Magazines-wholesale Newspaper agencies-wholesale Periodicals-wholesale</t>
  </si>
  <si>
    <t>Fish And Seafoods</t>
  </si>
  <si>
    <t>Fish and Seafoods</t>
  </si>
  <si>
    <t>Establishments primarily engaged in the wholesale distribution (but not packaging) of fresh, cured, or frozen fish and seafoods, except canned or packaged frozen. The preparation of fresh or frozen packaged fish and other seafood, and the shucking and packing of fresh oysters in nonsealed containers, are classified in Manufacturing, Industry 2092. Establishments primarily engaged in the wholesale distribution of canned seafood are classified in Industry 5149, and those distributing packaged frozen foods are classified in Industry 5142. Fish, cured-wholesale Fish fresh-wholesale Fish frozen except packaged-wholesale Seafoods, not canned or frozen packaged-wholesale</t>
  </si>
  <si>
    <t>Federal Credit Unions</t>
  </si>
  <si>
    <t>State Credit Unions</t>
  </si>
  <si>
    <t>Industrial Loan Companies</t>
  </si>
  <si>
    <t>Meats And Meat Products</t>
  </si>
  <si>
    <t>Meats and Meat Products</t>
  </si>
  <si>
    <t>Establishments primarily engaged in the wholesale distribution of fresh, cured, and processed (but not canned) meats and lard. Establishments primarily engaged in the wholesale distribution of frozen packaged meats are classified in Industry 5142, and those distributing canned meats are classified in Industry 5149. Lard-wholesale Meats, cured or smoked-wholesale Meats, fresh-wholesale</t>
  </si>
  <si>
    <t>Groceries And Related Products, Not Elsewhere Clas</t>
  </si>
  <si>
    <t>Groceries and Related Products, Not Elsewhere Classified</t>
  </si>
  <si>
    <t>Establishments primarily engaged in the wholesale distribution of groceries and related products, not elsewhere classified. Establishments primarily engaged in the wholesale distribution of soft drinks, and in bottling and distributing natural spring and mineral waters, are classified in this industry, but establishments primarily engaged in bottling soft drinks are classified in Manufacturing, Major Group 20. This industry does not include establishments primarily engaged in the wholesale distribution of farm-product raw materials classified in Industry Group 515, nor those distributing beer, wine, and distilled alcoholic beverages of Industry Group 518. Bagging of tea Bakery products-wholesale Beverage concentrates-wholesale Bottling mineral or spring water-wholesale Breakfast cereals-wholesale Canned goods: fruits, vegetables, fish, seafoods, meats, and Canned specialties-wholesale Chocolate-wholesale Cleaning of dry foods and spices-wholesale Coffee: green, roasted, instant, freeze-dried, or extract-wholesale Cookies-wholesale Cooking oils-wholesale Crackers-wholesale Dairy products, dried or canned-wholesale Dog and cat food-wholesale Flavoring extract, except for fountain use-wholesale Flour-wholesale Fruit peel-wholesale Fruits, dried-wholesale Health foods-wholesale Honey-wholesale Hop extract-wholesale Macaroni-wholesale Malt extract-wholesale Malt-wholesale Margarine-wholesale Milk, canned or dried-wholesale Molasses, industrial-wholesale Pet food-wholesale Pickles, preserves, jellies, jams, and sauces-wholesale Pretzels-wholesale Rice, polished-wholesale Salad dressing-wholesale Salt, evaporated-wholesale Sandwiches-wholesale Sauces-wholesale Sausage casings-wholesale Shortening, vegetable-wholesale Soft drinks-wholesale Soups, except frozen-wholesale Spaghetti-wholesale Spices-wholesale Starches-wholesale Sugar, refined-wholesale Syrups, except for fountain use-wholesale Tea-wholesale Vegetable cooking oil-wholesale Wet corn milling products-wholesale Yeast-wholesale</t>
  </si>
  <si>
    <t>Grain And Field Beans</t>
  </si>
  <si>
    <t>Grain and Field Beans</t>
  </si>
  <si>
    <t>Establishments primarily engaged in buying and/or marketing grain (such as corn, wheat, oats, barley, and unpolished rice); dry beans; soybeans, and other inedible beans. Country grain elevators primarily engaged in buying or receiving grain from farmers are included, as well as terminal elevators and other merchants marketing grain. Establishments primarily engaged in the wholesale distribution of field and garden seeds are classified in Industry 5191. Barley-wholesale Beans, dry: bulk-wholesale Beans, inedible-wholesale Beans, unshelled-wholesale Corn-wholesale Grain elevators, except storage only-wholesale Grain-wholesale Oats-wholesale Rice, unpolished-wholesale Soybeans-wholesale Wheat-wholesale</t>
  </si>
  <si>
    <t>Livestock</t>
  </si>
  <si>
    <t>Establishments primarily engaged in buying and/or marketing cattle, hogs, sheep, and goats. This industry also includes the operation of livestock auction markets. Auctioning livestock-wholesale Cattle-wholesale Goats-wholesale Hogs-wholesale Livestock, except horses and mules-wholesale Sheep-wholesale</t>
  </si>
  <si>
    <t>Farm-Product Raw Materials, Not Elsewhere Classifi</t>
  </si>
  <si>
    <t>Farm-Product Raw Materials, Not Elsewhere Classified</t>
  </si>
  <si>
    <t>Establishments primarily engaged in buying and/or marketing farm products, not elsewhere classified. Establishments primarily engaged in the wholesale distribution of milk are classified in Industry 5143, and those distributing live poultry are classified in Industry 5144. Animal hair-wholesale Bristles-wholesale Broomcorn-wholesale Buyers of raw farm products, except grain, field beans, and Chicks-wholesale Cotton merchants, not members of exchanges-wholesale Cotton, raw-wholesale Country buyers of cotton or cotton linters Dealers in raw farm products, except grain, field beans, and Dried beet pulp-wholesale Feathers-wholesale Fibers, vegetable-wholesale Furs, raw-wholesale Hides (may include curing)-wholesale Hops-wholesale Horses-wholesale Merchants of raw farm products, except grain, field beans, and Mohair, raw-wholesale Moss-wholesale Mules-wholesale Nuts, unprocessed or shelled only-wholesale Oil kernels-wholesale Oil nuts-wholesale Oilseeds-wholesale Peanuts, bulk: unprocessed or shelled only-wholesale Pecan-wholesale Pelts-wholesale Semen, bovine-wholesale Silk, raw-wholesale Skins, raw-wholesale Sugar, raw-wholesale Tobacco auctioning and warehousing-wholesale Tobacco, leaf (including exporters)-wholesale Wool tops and noils-wholesale Wool, raw-wholesale</t>
  </si>
  <si>
    <t>Plastics Materials And Basic Forms And Shapes</t>
  </si>
  <si>
    <t>Plastics Materials and Basic Forms and Shapes</t>
  </si>
  <si>
    <t>Establishments primarily engaged in the wholesale distribution of plastics materials, and of unsupported plastics film, sheets, sheeting, rods, tubes, and other basic forms and shapes. Plastics basic shapes-wholesale Plastics film-wholesale Plastics materials-wholesale Plastics resins-wholesale Plastics sheet and rods-wholesale Resins, synthetic: except rubber-wholesale</t>
  </si>
  <si>
    <t>Flowers, Nursery Stock, And Florists' Supplies</t>
  </si>
  <si>
    <t>Flowers, Nursery Stock, and Florists' Supplies</t>
  </si>
  <si>
    <t>Establishments primarily engaged in the wholesale distribution of flowers, nursery stock, and florists'supplies. Florists-wholesale Flowers and florists'supplies-wholesale Flowers, artificial-wholesale Flowers, fresh-wholesale Nursery stock-wholesale Plants, potted-wholesale</t>
  </si>
  <si>
    <t>Auto And Home Supply Stores</t>
  </si>
  <si>
    <t>Gasoline Service Stations</t>
  </si>
  <si>
    <t>Boat Dealers</t>
  </si>
  <si>
    <t>Establishments primarily engaged in the retail sale of new and used motor boats and other watercraft, marine supplies, and outboard motors. Boat dealers-retail Marine supply dealers-retail Motorboat dealers-retail Outboard motor dealers-retail</t>
  </si>
  <si>
    <t>Chemicals And Allied Products, Not Elsewhere Class</t>
  </si>
  <si>
    <t>Chemicals and Allied Products, Not Elsewhere Classified</t>
  </si>
  <si>
    <t>Establishments primarily engaged in the wholesale distribution of chemicals and allied products, not elsewhere classified, such as acids, industrial and heavy chemicals, dyestuffs, industrial salts, rosin, and turpentine. Establishments primarily engaged in the wholesale distribution of ammunition are classified in Industry Group 509; those distributing agricultural chemicals and pesticides are classified in Industry 5191; those distributing drugs are classified in Industry 5122; and those distributing pigments, paints, and varnishes are classified in Industry 5198. Acids-wholesale Alcohol, industrial-wholesale Alkalies-wholesale Ammonia, except for fertilizer-wholesale Aromatic chemicals-wholesale Carbon black-wholesale Caustic soda-wholesale Chemical bulk stations and terminals-wholesale Chemicals, industrial and heavy-wholesale Chlorine-wholesale Coal tar products, primary and intermediate-wholesale Concrete additives-wholesale Cyclic crudes and intermediates-wholesale Detergents-wholesale Drilling mud-wholesale Dry ice-wholesale Dyestuffs-wholesale Essential oils-wholesale Explosives, all kinds except ammunition and fireworks-wholesale Food additives, chemical-wholesale Fuel additives-wholesale Gases, compressed and liquefied: except liquefied petroleum Gelatin-wholesale Glue-wholesale Gum and wood chemicals-wholesale Industrial gases-wholesale Laundry soap, chips, and powder-wholesale Manmade fibers-wholesale Metal cyanides-wholesale Metal polishes-wholesale Metal salts-wholesale Naval stores-wholesale Oil additives-wholesale Oil drilling muds-wholesale Organic chemicals, synthetic-wholesale Polishes: furniture, automobile, metal, shoe, etc.-wholesale Resins, synthetic rubber-wholesale Rosin-wholesale Rust-proofing chemicals-wholesale Salts, industrial-wholesale Sanitation preparations-wholesale Sealants-wholesale Surface active agents-wholesale Synthetic rubber-wholesale Turpentine-wholesale Waxes, except petroleum-wholesale</t>
  </si>
  <si>
    <t>Petroleum And Petroleum Products</t>
  </si>
  <si>
    <t>Petroleum Bulk Stations And Terminals</t>
  </si>
  <si>
    <t>Petroleum Bulk stations and Terminals</t>
  </si>
  <si>
    <t>Establishments primarily engaged in the wholesale distribution of crude petroleum and petroleum products, including liquefied petroleum gas, from bulk liquid storage facilities. Petroleum bulk stations and terminals-wholesale</t>
  </si>
  <si>
    <t>Petroleum And Petroleum Products Wholesalers, Exce</t>
  </si>
  <si>
    <t>Petroleum and Petroleum Products Wholesalers, Except Bulk Stations and Terminals</t>
  </si>
  <si>
    <t>Establishments primarily engaged in the wholesale distribution of petroleum and petroleum products, except those with bulk liquid storage facilities. Included are packaged and bottled petroleum products distributors, truck jobbers, and others marketing petroleum and its products at wholesale, but without bulk liquid storage facilities. Butane gas, except bulk stations and terminals-wholesale Crude oil, except bulk stations and terminals-wholesale Fuel oil, except bulk stations and terminals-wholesale Fueling services, aircraft-wholesale Gases, liquefied petroleum: except bulk stations and Gasoline, except bulk stations and terminals-wholesale Gasoline: buying in bulk and selling to farmers-wholesale Kerosene-wholesale Lubricating oils and greases-wholesale Naphtha, except bulk stations and terminals-wholesale Petroleum and its products, except bulk stations and Petroleum brokers-wholesale</t>
  </si>
  <si>
    <t>Beer, Wine, And Distilled Alcoholic Beverages</t>
  </si>
  <si>
    <t>Beer And Ale</t>
  </si>
  <si>
    <t>Beer and Ale</t>
  </si>
  <si>
    <t>Establishments primarily engaged in the wholesale distribution of beer, ale, porter, and other fermented malt beverages. Ale-wholesale Beer and other fermented malt liquors-wholesale Porter-wholesale</t>
  </si>
  <si>
    <t>Wine And Distilled Alcoholic Beverages</t>
  </si>
  <si>
    <t>Wine and Distilled Alcoholic Beverages</t>
  </si>
  <si>
    <t>Establishments primarily engaged in the wholesale distribution of distilled spirits, including neutral spirits and ethyl alcohol used in blended wines and distilled liquors. Bottling wines and liquors-wholesale Brandy and brandy spirits-wholesale Cocktails, alcoholic: premixed-wholesale Liquors, distilled-wholesale Neutral spirits-wholesale Spirits-wholesale Wine coolers, alcoholic-wholesale Wines-wholesale</t>
  </si>
  <si>
    <t>Miscellaneous Nondurable Goods</t>
  </si>
  <si>
    <t>Farm Supplies</t>
  </si>
  <si>
    <t>Establishments primarily engaged in the wholesale distribution of animal feeds, fertilizers, agricultural chemicals, pesticides, seeds, and other farm supplies, except grains. Establishments primarily engaged in the wholesale distribution of pet food are classified in Industry 5149, and those distributing pet supplies are classified in Industry 5199. Agricultural chemicals-wholesale Agricultural limestone-wholesale Alfalfa-wholesale Animal feeds, except pet-wholesale Beekeeping supplies-wholesale Farm supplies-wholesale Feed additives, animal-wholesale Feed, except unmixed grain-wholesale Fertilizer and fertilizer materials-wholesale Flower and field bulbs-wholesale Harness equipment-wholesale Harness made to individual order-wholesale Hay-wholesale Insecticides-wholesale Lime, agricultural-wholesale Mineral supplements, animal-wholesale Pesticides-wholesale Phosphate rock, ground-wholesale Seeds: field, garden, and flower-wholesale Straw-wholesale</t>
  </si>
  <si>
    <t>Water Transportation Services, Not Elsewhere Class</t>
  </si>
  <si>
    <t>Water Transportation Services, Not Elsewhere Classified</t>
  </si>
  <si>
    <t>Establishments primarily engaged in furnishing miscellaneous services incidental to water transportation, not elsewhere classified, such as lighterage, boat hiring, except for pleasure; chartering of vessels; canal operation; ship cleaning, except hold cleaning; and steamship leasing. Establishments primarily engaged in ship hold cleaning are classified in Industry 4491; and those primarily engaged in the operation of charter or party fishing boats or rental of small recreational boats are classified in Services, Industry 7999. Boat cleaning Boat hiring, except pleasure Boat livery, except pleasure Boat rental, commercial Canal operation Cargo salvaging, from distressed vessels Chartering of commercial boats Dismantling ships Lighterage Marine railways for drydocking, operation of Marine salvaging Marine surveyors, except cargo Marine wrecking: ships for scrap Piloting vessels in and out of harbors Ship cleaning, except hold cleaning Ship registers: survey and classification of ships and marine Steamship leasing</t>
  </si>
  <si>
    <t>Transportation By Air</t>
  </si>
  <si>
    <t>Air Transportation, Scheduled, And Air Courier Ser</t>
  </si>
  <si>
    <t>Airport Transportation. Certif</t>
  </si>
  <si>
    <t>Air Transportation, Scheduled</t>
  </si>
  <si>
    <t>Establishments primarily engaged in furnishing air transportation over regular routes and on regular schedules. This industry includes Alaskan carriers operating over regular or irregular routes. Air cargo carriers, scheduled Air passenger carriers, scheduled</t>
  </si>
  <si>
    <t>Air Courier Services</t>
  </si>
  <si>
    <t>Establishments primarily engaged in furnishing air delivery of individually addressed letters, parcels, and packages (generally under 100 pounds), except by the U.S. Postal Service. While these establishments deliver letters, parcels, and packages by air, the initial pick-up and the final delivery are often made by other modes of transportation, such as by truck, bicycle, or motorcycle. Separate establishments of air courier companies engaged in providing pick-up and delivery only; "drop-off points"; or distribution centers are all classified in this industry. Establishments of the U.S. Postal Service are classified in Industry 4311; and establishments furnishing delivery of individually addressed letters, parcels, or packages (generally under 100 pounds) other than by air are classified in Industry 4215. Establishments primarily engaged in undertaking the transportation of goods from shippers to receivers for charges covering the entire transportation, but making use of other transportation establishments to effect the entire delivery, are classified in Industry 4731. Courier services, air Letter delivery, private: air Package delivery, private: air Parcel delivery, private: air</t>
  </si>
  <si>
    <t>Air Transportation, Nonscheduled</t>
  </si>
  <si>
    <t>Airport Transportation. Non-Ce</t>
  </si>
  <si>
    <t>Establishments primarily engaged in furnishing nonscheduled air transportation. Also included in this industry are establishments primarily engaged in furnishing airplane sight-seeing services, air taxi services and helicopter passenger transportation services to, from, or between local airports, whether or not scheduled. Air cargo carriers, nonscheduled Air passenger carriers, nonscheduled Air taxi services Ambulance services, air Flying charter services Helicopter carriers</t>
  </si>
  <si>
    <t>Airports, Flying Fields, And Airport Terminal Serv</t>
  </si>
  <si>
    <t>Airports, Flying Fields, and Airport Terminal Services</t>
  </si>
  <si>
    <t>Establishments primarily engaged in operating and maintaining airports and flying fields; in servicing, repairing (except on a factory basis), maintaining, and storing aircraft; and in furnishing coordinated handling services for airfreight or passengers at airports. This industry also includes private establishments primarily engaged in air traffic control operations. Government air traffic control operations are classified in Public Administration, Industry 9621. Aircraft modification centers and establishments primarily engaged in factory type overhaul of aircraft are classified in Manufacturing, Major Group 37, and flying fields maintained by aviation clubs are classified in Services, Industry 7997. Air traffic control, except government Aircraft cleaning and janitorial service Aircraft servicing and repairing, except on a factory basis Aircraft storage at airports Aircraft upholstery repair Airfreight handling at airports Airport hangar rental Airport leasing, if operating airport Airport terminal services Airports Flying fields, except those maintained by aviation clubs Hangar operation</t>
  </si>
  <si>
    <t>Airports &amp; Flying Fields</t>
  </si>
  <si>
    <t>Airport Terminal Services</t>
  </si>
  <si>
    <t>Pipelines,Except Natural Gas</t>
  </si>
  <si>
    <t>Pipelines, Except Natural Gas</t>
  </si>
  <si>
    <t>Crude Petroleum Pipelines</t>
  </si>
  <si>
    <t>Establishments primarily engaged in the pipeline transportation of crude petroleum. Field gathering lines are classified in Mining, Major Group 13. Crude petroleum pipelines</t>
  </si>
  <si>
    <t>Pipelines, Not Elsewhere Classified</t>
  </si>
  <si>
    <t>Establishments primarily engaged in the pipeline transportation of commodities, except crude petroleum, refined products of petroleum, and natural gas. Establishments primarily engaged in the pipeline transportation of refined petroleum are classified in Industry 4613, and those engaged in natural gas transmission are classified in Industry 4922. Coal pipeline operation Pipeline operation except petroleum and natural gas pipelines Slurry pipeline operation</t>
  </si>
  <si>
    <t>Transportation Services</t>
  </si>
  <si>
    <t>Freight Forwarding</t>
  </si>
  <si>
    <t>Arrangement Of Passenger Transportation</t>
  </si>
  <si>
    <t>Passenger Transportation Arran</t>
  </si>
  <si>
    <t>Freight &amp; Cargo Transportation</t>
  </si>
  <si>
    <t>Travel Agencies</t>
  </si>
  <si>
    <t>Establishments primarily engaged in furnishing travel information and acting as agents in arranging tours, transportation, rental of cars, and lodging for travelers. Tour operators primarily engaged in arranging and assembling tours for sale through travel agents are classified in Industry 4725. Tourist agencies for the arrangement of transportation, lodging, and Travel agencies</t>
  </si>
  <si>
    <t>Tour Operators</t>
  </si>
  <si>
    <t>Establishments primarily engaged in arranging and assembling tours for sale through travel agents. Tour operators primarily engaged in selling their own tours directly to travelers are also included in this industry. Tour operation (travel) Tours, except sight-seeing buses, boats, and airplanes Wholesale tour operator</t>
  </si>
  <si>
    <t>Arrangement Of Passenger Transportation, Not Elsew</t>
  </si>
  <si>
    <t>Arrangement of Passenger Transportation, Not Elsewhere Classified</t>
  </si>
  <si>
    <t>Establishments primarily engaged in arranging passenger transportation, not elsewhere classified, such as ticket offices, not operated by transportation companies, for railroads, buses, ships, and airlines. Airline ticket offices, not operated by transportation companies Arrangement of carpools and vanpools Bus ticket offices, not operated by transportation companies Railroad ticket offices, not operated by transportation companies Steamship ticket offices, not operated by transportation companies</t>
  </si>
  <si>
    <t>Arrangement Of Transportation Of Freight And Cargo</t>
  </si>
  <si>
    <t>Arrangement of Transportation of Freight and Cargo</t>
  </si>
  <si>
    <t>Establishments primarily engaged in furnishing shipping information and acting as agents in arranging transportation for freight and cargo. Also included in this industry are freight forwarders which undertake the transportation of goods from the shippers to receivers for a charge covering the entire transportation, and, in turn, make use of the services of other transportation establishments as instrumentalities in effecting delivery. Agents, shipping Auditors, freight rate Brokers, shipping Brokers, transportation Consultants, tariff Customhouse brokers Customs clearance of freight Domestic forwarding Foreign forwarding Freight agencies, railroad: not operated by railroad companies Freight consolidation Freight forwarding Freight rate auditors Freight rate information service Shipping documents preparation Tariff consultant Tariff rate information service Transport clearinghouse Transportation rate services</t>
  </si>
  <si>
    <t>Rental Of Railroad Cars</t>
  </si>
  <si>
    <t>Rental of Railroad Cars</t>
  </si>
  <si>
    <t>Establishments primarily engaged in renting railroad cars, whether or not also performing services connected with the use thereof, or in performing services connected with the rental of railroad cars. Establishments such as banks and insurance companies, which purchase and lease railroad cars as investments are classified based on their primary activity. Grain leveling in railroad cars Grain trimming service for railroad shipment Precooling of fruits and vegetables in connection with transportation Railroad car cleaning, icing, ventilating, and heating Rental of railroad cars</t>
  </si>
  <si>
    <t>Railroad Car Rental With Servi</t>
  </si>
  <si>
    <t>Railroad Car Rental Without Se</t>
  </si>
  <si>
    <t>Miscellaneous Services Incidental To Transportatio</t>
  </si>
  <si>
    <t>Inspection &amp; Weighing Services</t>
  </si>
  <si>
    <t>Packing And Crating</t>
  </si>
  <si>
    <t>Packing and Crating</t>
  </si>
  <si>
    <t>Establishments primarily engaged in packing, crating, and otherwise preparing goods for shipping. Establishments primarily engaged in packaging and labeling merchandise for purposes other than shipping (retail packaging) are classified in Industry 7389. Crating goods for shipping Packing goods for shipping Transportation</t>
  </si>
  <si>
    <t>Fixed Facilities For Vehicles</t>
  </si>
  <si>
    <t>Communications</t>
  </si>
  <si>
    <t>Telephone Communications</t>
  </si>
  <si>
    <t>Fixed Facilities And Inspection And Weighing Servi</t>
  </si>
  <si>
    <t>Fixed Facilities and Inspection and Weighing Services for Motor Vehicle Transportation</t>
  </si>
  <si>
    <t>Establishments primarily engaged in the inspection and weighing of goods in connection with transportation or in the operation of fixed facilities for motor vehicle transportation, such as toll roads, highway bridges, and other fixed facilities, except terminals. Cargo checkers and surveyors, marine Highway bridges, operation of Inspection services connected with transportation Toll bridge operation Toll roads, operation of Tunnel operation, vehicular Weighing services connected with transportation</t>
  </si>
  <si>
    <t>Transportation Services, Not Elsewhere Classified</t>
  </si>
  <si>
    <t>Establishments primarily engaged in furnishing transportation or services incidental to transportation, not elsewhere classified. Included in this industry are stock yards that do not buy, sell, or auction livestock; sleeping and dining car operations not performed by railroads; and horse-drawn cabs and carriages for hire. Cabs, horse-drawn: for hire Car loading Carriages, horse-drawn: for hire Cleaning railroad ballasts Dining car operations, not performed by line-haul railroad companies Freight car loading and unloading, not trucking Parlor car operations, not performed by line-haul railroad companies Pipeline terminal facilities independently operated Railroad car repair, on a contract or fee basis Sleeping car and other passenger car operations, not performed by Space flight operations, except government</t>
  </si>
  <si>
    <t>Radiotelephone Communications</t>
  </si>
  <si>
    <t>Establishments primarily engaged in providing two-way radiotelephone communications services, such as cellular telephone services. This industry also includes establishments primarily engaged in providing telephone paging and beeper services and those engaged in leasing telephone lines or other methods of telephone transmission, such as optical fiber lines and microwave or satellite facilities, and reselling the use of such methods to others. Establishments primarily engaged in furnishing telephone answering services are classified in Services, Industry 7389. Beeper (radio pager) communications services Cellular telephone services Paging services: radiotelephone Radiotelephone communications</t>
  </si>
  <si>
    <t>Telephone Communications, Except Radiotelephone</t>
  </si>
  <si>
    <t>Establishments primarily engaged in furnishing telephone voice and data communications, except radiotelephone and telephone answering services. This industry also includes establishments primarily engaged in leasing telephone lines or other methods of telephone transmission, such as optical fiber lines and microwave or satellite facilities, and reselling the use of such methods to others. Establishments primarily engaged in furnishing radiotelephone communications are classified in Industry 4812, and those furnishing telephone answering services are classified in Services, Industry 7389. Data telephone communications Local telephone communications, except radio telephone Long distance telephone communications Voice telephone communications, except radio telephone</t>
  </si>
  <si>
    <t>Telegraph and Other Message Communications</t>
  </si>
  <si>
    <t>Establishments primarily engaged in furnishing telegraph and other nonvocal message communications services, such as cablegram, electronic mail, and facsimile transmission services. Cablegram services Electronic mail services Facsimile transmission services Mailgram services Photograph transmission services Radio telegraph services Telegram services Telegraph cable services Telegraph services Teletypewriter services Telex services</t>
  </si>
  <si>
    <t>Radio Broadcasting Stations</t>
  </si>
  <si>
    <t>Establishments primarily engaged in broadcasting aural programs by radio to the public. Included in this industry are commercial, religious, educational, and other radio stations. Also included here are establishments primarily engaged in radio broadcasting and which produce radio program materials. Separate establishments primarily engaged in producing radio program materials are classified in Services, Industry 7922. Radio broadcasting stations</t>
  </si>
  <si>
    <t>Television Broadcasting Stations</t>
  </si>
  <si>
    <t>Establishments primarily engaged in broadcasting visual programs by television to the public, except cable and other pay television services. Included in this industry are commercial, religious, educational, and other television stations. Also included here are establishments primarily engaged in television broadcasting and which produce taped television program materials. Separate establishments primarily engaged in producing taped television program materials are classified in Services, Industry 7812. Establishments primarily engaged in furnishing cable and other pay television services are classified in Industry 4841. Television broadcasting stations</t>
  </si>
  <si>
    <t>Cable and Other Pay Television Services</t>
  </si>
  <si>
    <t>Establishments primarily engaged in the dissemination of visual and textual television programs, on a subscription or fee basis. Included in this industry are establishments which are primarily engaged in cablecasting and which also produce taped program materials. Separate establishments primarily engaged in producing taped television or motion picture program materials are classified in Services, Industry 7812. Cable television services Closed circuit television services Direct broadcast satellite (DBS) services Multipoint distribution systems (MDS) services Satellite master antenna systems (SMATV) services Subscription television services</t>
  </si>
  <si>
    <t>Gas Production And Distribution</t>
  </si>
  <si>
    <t>Natural Gas Transmission</t>
  </si>
  <si>
    <t>Establishments engaged in the transmission and/or storage of natural gas for sale. Natural gas storage Natural gas transmission Pipelines, natural gas</t>
  </si>
  <si>
    <t>Natural Gas Transmission And Distribution</t>
  </si>
  <si>
    <t>Natural Gas Transmission and Distribution</t>
  </si>
  <si>
    <t>Establishments engaged in both the transmission and distribution of natural gas for sale. Natural gas transmission and distribution</t>
  </si>
  <si>
    <t>Natural Gas Distribution</t>
  </si>
  <si>
    <t>Establishments engaged in the distribution of natural gas for sale. Natural gas distribution</t>
  </si>
  <si>
    <t>Combination Electric And Gas, And Other Utility Se</t>
  </si>
  <si>
    <t>Establishments primarily engaged in furnishing communications services, not elsewhere classified. Establishments primarily engaged in providing on-line information retrieval services on a contract or fee basis are classified in Services, Industry 7375. Radar station operation Radio broadcasting operated by cab companies Satellite earth stations Satellite or missile tracking stations, operated on a contract basis Tracking missiles by telemetry and photography on a contract basis</t>
  </si>
  <si>
    <t>Auto and Home Supply Stores</t>
  </si>
  <si>
    <t>Establishments primarily engaged in the retail sale of new automobile tires, batteries, and other automobile parts and accessories. Such establishments frequently sell a substantial amount of home appliances, radios, and television sets. Establishments dealing primarily in used parts are classified in Wholesale Trade, Industry 5015. Establishments primarily engaged in both selling and installing such automotive parts as transmissions, mufflers, brake linings, and glass are classified in Services, Industry Group 753. Automobile accessory dealers-retail Automobile air-conditioning equipment sale and installation-retail Automobile parts dealers-retail Battery dealers, automobile-retail Speed shops-retail Tire dealers, automotive-retail Tire, battery, and accessory dealers-retail</t>
  </si>
  <si>
    <t>Gasoline service stations primarily engaged in selling gasoline and lubricating oils. These establishments frequently sell other merchandise, such as tires, batteries, and other automobile parts, or perform minor repair work. Gasoline stations combined with other activities, such as grocery stores, convenience stores, or carwashes, are classified according to the primary activity. Automobile service stations-retail Filling stations, gasoline-retail Gasoline and oil-retail Marine service stations-retail Service stations, gasoline-retail Truck stops-retail</t>
  </si>
  <si>
    <t>Establishments primarily engaged in the retail sale of new and used motor homes, recreational trailers, and campers (pickup coaches). Establishments primarily engaged in the retail sale of mobile homes are classified in Industry 5271, and those selling utility trailers are classified in Industry 5599. Campers (pickup coaches) for mounting on trucks-retail Motor home dealers-retail Recreational vehicle dealers-retail Recreational vehicle parts and accessories-retail Travel trailers, automobile: new and used-retail</t>
  </si>
  <si>
    <t>Drug Stores And Proprietary Stores</t>
  </si>
  <si>
    <t>Liquor Stores</t>
  </si>
  <si>
    <t>Used Merchandise Stores</t>
  </si>
  <si>
    <t>Miscellaneous Shopping Goods Stores</t>
  </si>
  <si>
    <t>Book Stores</t>
  </si>
  <si>
    <t>Establishments primarily engaged in the retail sale of new books and magazines. Establishments primarily engaged in the retail sale of used books are classified in Industry 5932. Book stores selling new books and magazines-retail Religious book stores-retail</t>
  </si>
  <si>
    <t>Establishments primarily engaged in the retail sale of new and used motorcycles, including motor scooters and mopeds, and all-terrain vehicles. All-terrain vehicles-retail Bicycles, motorized-retail Mopeds-retail Motor scooters-retail Motorcycle dealers-retail Motorcycle parts-retail</t>
  </si>
  <si>
    <t>Automotive Dealers, Not Elsewhere Classified</t>
  </si>
  <si>
    <t>Establishments primarily engaged in the retail sale of new and used automotive vehicles, utility trailers, and automotive equipment and supplies, not elsewhere classified, such as snowmobiles, dunebuggies, and gocarts. Also included in this industry are establishments primarily engaged in the retail sale of aircraft. Aircraft dealers-retail Dunebuggies-retail Gocarts-retail Snowmobiles-retail Trailers, utility-retail Utility trailers-retail</t>
  </si>
  <si>
    <t>Apparel &amp; Accessory Stores</t>
  </si>
  <si>
    <t>Men's And Boys' Clothing And Accessory Stores</t>
  </si>
  <si>
    <t>Men's and Boys' Clothing and Accessory Stores</t>
  </si>
  <si>
    <t>Establishments primarily engaged in the retail sale of men's and boys' ready-to-wear clothing and accessories. Apparel accessory stores, men's and boys'-retail Clothing stores, men's and boys'-retail Haberdashery stores-retail Hat stores, men's and boys'-retail Men's wearing apparel-retail Tie shops-retail</t>
  </si>
  <si>
    <t>Women's Clothing Stores</t>
  </si>
  <si>
    <t>Establishments primarily engaged in the retail sale of a general line of women's ready-to-wear clothing. This industry also includes establishments primarily engaged in the specialized retail sale of women's coats, suits, and dresses. Custom tailors primarily engaged in making women's clothing to individual order are classified in Industry 5699. Bridal shops, except custom-retail Clothing, ready-to-wear: women's-retail Dress shops-retail Maternity shops-retail Ready-to-wear stores, women's-retail</t>
  </si>
  <si>
    <t>Women's Accessory And Specialty Stores</t>
  </si>
  <si>
    <t>Women's Accessory &amp; Specialty</t>
  </si>
  <si>
    <t>Insurance Carriers, Not Elsewhere Classified</t>
  </si>
  <si>
    <t>Women's Accessory and Specialty Stores</t>
  </si>
  <si>
    <t>Establishments primarily engaged in the retail sale of women's clothing accessories and specialties, such as millinery, blouses, foundation garments, lingerie, hosiery, costume jewelry, gloves, handbags, and furs (including custom made furs). Apparel accessory stores, women's-retail Blouse stores-retail Costume jewelry stores-retail Foundation garments-retail Fur apparel made to custom order-retail Fur shops-retail Furriers-retail Handbag stores-retail Hosiery stores-retail Lingerie stores-retail Millinery stores-retail</t>
  </si>
  <si>
    <t>Children's And Infants' Wear Stores</t>
  </si>
  <si>
    <t>Children's and Infants' Wear Stores</t>
  </si>
  <si>
    <t>Establishments primarily engaged in the retail sale of children's and infants'clothing, furnishings, and accessories. Such establishments may specialize in either children's or infants'wear or they may sell a combination of children's and infants'wear. Children's wear stores-retail Infants'wear stores-retail</t>
  </si>
  <si>
    <t>Family Clothing Stores</t>
  </si>
  <si>
    <t>Establishments primarily engaged in the retail sale of clothing, furnishings, and accessories for men, women, and children, without specializing in sales for an individual sex or age group. Family clothing stores-retail Jeans stores-retail Unisex clothing stores-retail</t>
  </si>
  <si>
    <t>Shoe Stores</t>
  </si>
  <si>
    <t>Establishments primarily engaged in the retail sale of men's, women's, and children's footwear, including athletic footwear. These establishments frequently carry accessory lines, such as hosiery, gloves, and handbags. Athletic shoe stores-retail Footwear stores-retail Shoe stores-retail</t>
  </si>
  <si>
    <t>Furriers &amp; Fur Shops</t>
  </si>
  <si>
    <t>Miscellaneous Apparel And Accessory Stores</t>
  </si>
  <si>
    <t>Miscellaneous Apparel and Accessory Stores</t>
  </si>
  <si>
    <t>Establishments primarily engaged in the retail sale of specialized lines of apparel and accessories, not elsewhere classified, such as uniforms, bathing suits, raincoats, riding apparel, sports apparel, umbrellas, wigs, and toupees. This industry also includes custom tailors primarily engaged in making and selling men's and women's clothing, except fur apparel. Establishments primarily engaged in making fur apparel to custom order are classified in Industry 5632. Bathing suit stores-retail Belts, apparel custom-retail Custom tailors-retail Dresses made to order-retail Dressmakers'shops, custom-retail Merchant tailors-retail Raincoat stores-retail Riding apparel stores-retail Shirts custom made-retail Sports apparel stores-retail Tee shirts custom printed-retail Umbrella stores-retail Uniforms-retail Wig toupee and wiglet stores-retail</t>
  </si>
  <si>
    <t>Home Furniture &amp; Equip Stores</t>
  </si>
  <si>
    <t>Home Furniture And Furnishings Stores</t>
  </si>
  <si>
    <t>Furniture Stores</t>
  </si>
  <si>
    <t>Establishments primarily engaged in the retail sale of household furniture. These stores may also sell home furnishings, major appliances, and floor coverings. Beds and springs-retail Cabinet work on a custom basis to individual order-retail Cabinets, kitchen: not built in-retail Furniture, custom made-retail Furniture, household, with or without furnishings and appliances-retail Juvenile furniture-retail Mattress stores, including custom made-retail Outdoor furniture-retail Waterbeds-retail</t>
  </si>
  <si>
    <t>Floor Covering Stores</t>
  </si>
  <si>
    <t>Establishments primarily engaged in the retail sale of floor coverings. Establishments included in this industry may incidentally perform installation, but contractors primarily engaged in installing floor coverings for others are classified in Construction, Industry 1752. Floor covering stores-retail Floor tile stores-retail Linoleum stores-retail Rug stores-retail</t>
  </si>
  <si>
    <t>Drapery, Curtain, And Upholstery Stores</t>
  </si>
  <si>
    <t>Drapery, Curtain, and Upholstery Stores</t>
  </si>
  <si>
    <t>Establishments primarily engaged in the retail sale of draperies, curtains, and upholstery materials. Establishments primarily engaged in reupholstering or repairing furniture are classified in Services, Industry 7641. Curtain stores-retail Drapery stores-retail Slipcover stores-retail Upholstery materials stores-retail</t>
  </si>
  <si>
    <t>Miscellaneous Homefurnishings Stores</t>
  </si>
  <si>
    <t>Miscellaneous home furnishings Stores</t>
  </si>
  <si>
    <t>Establishments primarily engaged in the retail sale of miscellaneous home-furnishings, such as china, glassware, and metalware for kitchen and table use; bedding and linen; brooms and brushes; lamps and shades; mirrors and pictures; venetian blinds; and window shades. Establishments primarily engaged in the retail sale of miscellaneous home furnishings by house-to-house canvass or by party-plan merchandising are classified in Industry 5963. Aluminum ware stores-retail Bedding (sheets, blankets, spreads, and pillows)-retail Brooms-retail Brushes-retail China stores-retail Cookware-retail Crockery stores-retail Cutlery stores-retail Enamelware stores-retail Fireplace screens and accessories-retail Fireplace stores-retail Glassware stores-retail Housewares stores-retail Kitchenware stores-retail Lamp and shade shops-retail Linen shops-retail Metalware stores-retail Mirrors-retail Pottery stores-retail Tinware stores-retail Venetian blind shops-retail Window shade shops-retail Wood-burning stoves-retail</t>
  </si>
  <si>
    <t>Household Appliance Stores</t>
  </si>
  <si>
    <t>Establishments primarily engaged in the retail sale of electric and gas refrigerators, stoves, and other household appliances, such as electric irons, percolators, hot plates, and vacuum cleaners. Many such stores also sell radio and television sets. Retail stores operated by public utility companies and primarily engaged in the sale of electric and gas appliances for household use are classified in this industry. Air-conditioning room units, self-contained-retail Electric household appliance stores-retail Freezers, household-retail Garbage disposers, electric-retail Household appliance stores, electric or gas-retail Kitchens, complete (sinks, cabinets etc.)-retail Ranges, gas and electric-retail Refrigerators and related electric and gas appliances-retail Sewing machine stores-retail Stoves and related electric and gas appliances-retail Vacuum cleaner stores-retail</t>
  </si>
  <si>
    <t>Radio, Television, Consumer Electronics, And Music</t>
  </si>
  <si>
    <t>Radio, Television, And Consumer Electronics Stores</t>
  </si>
  <si>
    <t>Radio, Television, and Consumer Electronics Stores</t>
  </si>
  <si>
    <t>Establishments primarily engaged in the retail sale of radios, television sets, record players, stereo equipment, sound reproducing equipment, and other consumer audio and video electronics equipment (including automotive). Such establishments may also sell additional lines, such as household appliances; computers, computer peripheral equipment, and software; musical instruments; or records and prerecorded tapes. Establishments in this industry may perform incidental installation and repair work on radios, television sets, and other consumer electronic equipment. Establishments primarily engaged in the installation and repair of these products are classified in Services, Industry 7622. Establishments primarily engaged in the retail sale of computer equipment are classified in Industry 5734, and those selling electronic toys are classified in Industry 5945. Antenna stores, household-retail Consumer electronic equipment stores-retail High fidelity (hi-fi) equipment-retail Phonograph stores-retail Radio stores-retail Radio-phonograph stores-retail Tape recorders and players-retail Television set stores-retail Video camera stores-retail Video tape recorder stores-retail</t>
  </si>
  <si>
    <t>Radio &amp; Tv Stores</t>
  </si>
  <si>
    <t>Music Stores</t>
  </si>
  <si>
    <t>Computer And Computer Software Stores</t>
  </si>
  <si>
    <t>Computer and Computer Software Stores</t>
  </si>
  <si>
    <t>Establishments primarily engaged in the retail sale of computers, computer peripheral equipment, and software. Establishments primarily engaged in the sale of computers, computer peripheral equipment and software for business or professional use are classified in Wholesale Trade, Industry 5045. Computer printer stores-retail Computer software stores-retail Computer stores-retail Peripheral equipment, computer stores-retail</t>
  </si>
  <si>
    <t>Musical Instrument Stores</t>
  </si>
  <si>
    <t>Establishments primarily engaged in the retail sale of musical instruments, sheet music, and similar supplies. Musical instrument stores-retail Piano stores-retail Sheet music stores-retail</t>
  </si>
  <si>
    <t>Eating And Drinking Places</t>
  </si>
  <si>
    <t>Eating And Drinking Places, Not Elsewhere Classif</t>
  </si>
  <si>
    <t>Drinking Places (Alcoholic Beverages)</t>
  </si>
  <si>
    <t>Drinking Places (alcoholic Beverages)</t>
  </si>
  <si>
    <t>Establishments primarily engaged in the retail sale of alcoholic drinks, such as beer, ale, wine, and liquor, for consumption on the premises. The sale of food frequently accounts for a substantial portion of the receipts of these establishments. Bars (alcoholic beverage drinking places) Beer gardens (drinking places) Beer parlors (tap rooms) Beer taverns Beer, wine, and liquors: sale for on-premise consumption Bottle clubs (drinking places) Cabarets Cocktail lounges Discotheques, alcoholic beverage Drinking places, alcoholic beverages Night clubs Saloons (drinking places) Tap rooms (drinking places) Taverns (drinking places) Wine bars</t>
  </si>
  <si>
    <t>Drug Stores and Proprietary Stores</t>
  </si>
  <si>
    <t>Establishments engaged in the retail sale of prescription drugs, proprietary drugs, and non-prescription medicines, and which may also carry a number of related lines, such as cosmetics, toiletries, tobacco, and novelty merchandise. These stores are included on the basis of their usual trade designation rather than on the stricter interpretation of commodities handled. This industry includes drug stores which also operate a soda fountain or lunch counter. Apothecaries-retail Drug stores-retail Pharmacies-retail Proprietary (non-prescription medicines) stores-retail</t>
  </si>
  <si>
    <t>Establishments primarily engaged in the retail sale of packaged alcoholic beverages, such as ale, beer, wine, and liquor, for consumption off the premises. Stores selling prepared drinks for consumption on the premises are classified in Industry 5813. Beer, packaged-retail Liquor, packaged-retail Wine, packaged-retail</t>
  </si>
  <si>
    <t>This industry includes stores primarily engaged in the retail sale of used merchandise, antiques, and secondhand goods, such as clothing and shoes; furniture; books and rare manuscripts; musical instruments; office furniture; phonographs and phonograph records; and store fixtures and equipment. This industry also includes pawnshops. Dealers primarily engaged in selling used motor vehicles, trailers, and boats are classified in Major Group 55, and those selling used mobile homes are classified in Industry 5271. Establishments primarily selling used automobile parts and accessories are classified in Wholesale Trade, Industry 5015, and scrap and waste dealers are classified in Industry 5093. Establishments primarily engaged in automotive repair are classified in Services, Industry Group 753. Antique stores-retail Book stores, secondhand-retail Building materials, used-retail Clothing stores, secondhand-retail Furniture stores, secondhand-retail Furniture, antique-retail Glassware, antique-retail Home furnishing stores, secondhand-retail Home furnishings, antique-retail Manuscripts, rare-retail Musical instrument stores, second-hand-retail Objects of art, antique-retail Pawnshops Phonograph and phonograph record stores, secondhand-retail Shoe stores, secondhand-retail</t>
  </si>
  <si>
    <t>Sporting Goods Stores And Bicycle Shops</t>
  </si>
  <si>
    <t>Sporting Goods Stores and Bicycle Shops</t>
  </si>
  <si>
    <t>Establishments primarily engaged in the retail sale of sporting goods, sporting equipment, and bicycles, bicycle parts, and accessories. Retail establishments primarily engaged in selling motorized bicycles are classified in Industry 5571, and those engaged in the retail sale of athletic footwear are classified in Industry 5661. Establishments primarily engaged in repairing bicycles are classified in Services, Industry 7699, and those renting bicycles are classified in Industry 7999. Ammunition-retail Backpacking, hiking, and mountaineering equipment-retail Bait and tackle shops-retail Bicycle and bicycle parts dealer except motorized-retail Bowling equipment and supplies-retail Camping equipment-retail Exercise apparatus-retail Firearms-retail Fishing equipment-retail Golf goods and equipment-retail Golf professionals operating -retail stores Gymnasium equipment-retail Hunters'equipment-retail Playground equipment-retail Pool and billiards table stores-retail Riding goods and equipment-retail Saddlery stores-retail Skiing equipment-retail Skin diving and scuba equipment-retail Sporting goods stores-retail Tennis goods and equipment-retail</t>
  </si>
  <si>
    <t>Security,Commodity Brokers</t>
  </si>
  <si>
    <t>Security Brokers, Dealers, And Flotation Companies</t>
  </si>
  <si>
    <t>Commodity Contracts Brokers And Dealers, Not El</t>
  </si>
  <si>
    <t>Commodity Contracts Brokers And Dealers</t>
  </si>
  <si>
    <t>Farm and Garden Machinery and Equipment</t>
  </si>
  <si>
    <t>Establishments primarily engaged in the wholesale distribution of agricultural machinery and equipment for use in the preparation and maintenance of the soil, the planting and harvesting of crops, and other operations and processes pertaining to work on the farm or the lawn or garden; and daily and other livestock equipment. Agricultural machinery-wholesale Cream separators, farm-wholesale Cultivating machinery and equipment-wholesale Dairy farm machinery and equipment-wholesale Farm machinery and equipment-wholesale Garden machinery and equipment-wholesale Harvesting machinery and equipment-wholesale Haying machinery-wholesale Irrigation equipment-wholesale Land preparation machinery, agricultural-wholesale Lawn machinery and equipment-wholesale Milking machinery and equipment-wholesale Mowers, power-wholesale Planting machinery and equipment-wholesale Poultry equipment-wholesale Tractors, agricultural-wholesale Wind machines (frost protection equipment)-wholesale</t>
  </si>
  <si>
    <t>Sporting And Recreational Goods And Supplies</t>
  </si>
  <si>
    <t>Sporting and Recreational Goods and Supplies</t>
  </si>
  <si>
    <t>Establishments primarily engaged in the wholesale distribution of sporting goods and accessories, billiard and pool supplies; sporting firearms and ammunition; and marine pleasure craft, equipment, and supplies. Establishments primarily engaged in the wholesale distribution of motor vehicles and trailers are classified in Industry 5012; those distributing self-propelled golf carts are classified in Industry 5088; and those distributing athletic apparel and footwear are classified in Industry Group 513. Ammunition, sporting-wholesale Archery equipment-wholesale Athletic goods, except apparel and footwear-wholesale Bait, artificial-wholesale Bicycle tires and tubes-wholesale Bicycles-wholesale Billiards equipment and supplies-wholesale Boats, pleasure: canoes, motorboats, and sailboats-wholesale Bowling equipment-wholesale Camping equipment-wholesale Camping tents and equipment-wholesale Firearms, sporting-wholesale Gocarts-wholesale Golf carts, except self-propelled-wholesale Golf equipment-wholesale Hot tubs-wholesale Outboard motors-wholesale Pool equipment and supplies-wholesale Skiing equipment-wholesale Swimming pools and equipment-wholesale Underwater sports equipment-wholesale</t>
  </si>
  <si>
    <t>Toys And Hobby Goods And Supplies</t>
  </si>
  <si>
    <t>Toys and Hobby Goods and Supplies</t>
  </si>
  <si>
    <t>Establishments primarily engaged in the wholesale distribution of games, toys, hobby goods and supplies, and related goods, such as fireworks and playing cards. Craft kits-wholesale Dolls-wholesale Fireworks-wholesale Games (including electronic), except coin-operated-wholesale Hobby kits-wholesale Model kits-wholesale Playing cards-wholesale Stamps, philatelist-wholesale Toys (including electronic)-wholesale Vehicles, children's-wholesale</t>
  </si>
  <si>
    <t>Fresh Fruits And Vegetables</t>
  </si>
  <si>
    <t>Fresh Fruits and Vegetables</t>
  </si>
  <si>
    <t>Establishments primarily engaged in the wholesale distribution of fresh fruits and vegetables. Banana ripening for the trade-wholesale Fruits fresh-wholesale Potatoes fresh-wholesale Vegetables fresh-wholesale</t>
  </si>
  <si>
    <t>Farm-Product Raw Materials</t>
  </si>
  <si>
    <t>Electrical Appliances, Television And Radio Sets</t>
  </si>
  <si>
    <t>Electrical Appliances, Television and Radio Sets</t>
  </si>
  <si>
    <t>Establishments primarily engaged in the wholesale distribution of radio and television receiving sets, other household electronic sound or video equipment, self-contained air-conditioning room units, and household electrical appliances. Also included are establishments primarily engaged in the wholesale distribution of household nonelectric laundry equipment and refrigerators and freezers. Air-conditioning room units, self-contained-wholesale Answering machines, telephone-wholesale Clothes dryers, household: electric and gas-wholesale Dishwashers, household: electric-wholesale Electric appliances, household-wholesale Electric housewares and household fans-wholesale Electric irons-wholesale Electric ranges-wholesale Electric razors-wholesale Electric washing machines-wholesale Freezers, household-wholesale Garbage disposals, electric-wholesale Humidifiers and dehumidifiers, portable-wholesale Ironers, household: electric-wholesale Microwave ovens, household-wholesale Motor vehicle radios-wholesale Percolators, electric-wholesale Phonographs, except coin-operated-wholesale Radios, receiving only, household and automotive-wholesale Refrigerators, household: electric and gas-wholesale Sewing machines, household: electric-wholesale Stereo equipment-wholesale Stoves, cooking or heating, household electric-wholesale Tape players and recorders, household-wholesale Television sets-wholesale Toothbrushes, electric-wholesale Vacuum cleaners, household-wholesale Video disc players-wholesale Waffle irons, electric-wholesale Washing machines, household electric-wholesale Water heaters, electric-wholesale</t>
  </si>
  <si>
    <t>Electronic Parts And Equipment, Not Elsewhere Clas</t>
  </si>
  <si>
    <t>Electronic Parts and Equipment, Not Elsewhere Classified</t>
  </si>
  <si>
    <t>Establishments primarily engaged in the wholesale distribution of electronic parts and electronic communications equipment, not elsewhere classified, such as telephone and telegraphic equipment; radio and television broadcasting and communications equipment; and intercommunications equipment. Establishments primarily engaged in the wholesale distribution of radio and television receiving sets, phonographs, and other household sound or video equipment are classified in Industry 5064. Amateur radio communications equipment-wholesale Capacitors, electronic-wholesale Cassettes, recording-wholesale Cathode ray picture tubes-wholesale Citizens'band radios-wholesale Coils, electronic-wholesale Communications equipment, except household-wholesale Condensers, electronic-wholesale Connectors, electronic-wholesale Diodes-wholesale Diskettes-wholesale Electronic parts-wholesale Electronic tubes: receiving, transmitting, and industrial-wholesale Intercommunications equipment, electronic-wholesale Magnetic recording tape-wholesale Modems-wholesale Public address equipment-wholesale Radio parts and accessories-wholesale Rectifiers, electronic-wholesale Resistors, electronic-wholesale Semiconductor devices-wholesale Tapes, audio and video recording-wholesale Telegraph equipment-wholesale Telephone equipment-wholesale Television receiving and transmitting tubes-wholesale Transformers, electronic-wholesale Transistors-wholesale Transmitters-wholesale</t>
  </si>
  <si>
    <t>Warm Air Heating And Air-Conditioning Equipment An</t>
  </si>
  <si>
    <t>Warm Air Heating and Air-Conditioning Equipment and Supplies</t>
  </si>
  <si>
    <t>Establishments primarily engaged in the wholesale distribution of warm air heating and air-conditioning equipment and supplies. Construction contractors primarily engaged in installing warm air heating and air-conditioning equipment are classified in Construction, Industry 1711. Air pollution control equipment and supplies-wholesale Air-conditioning equipment, except room units-wholesale Automotive air-conditioners-wholesale Compressors, air-conditioning-wholesale Condensing units, air-conditioning-wholesale Dust collection equipment-wholesale Furnaces, heating: electric-wholesale Furnaces, warm air-wholesale Humidifiers and dehumidifiers, except portable-wholesale Ventilating equipment and supplies-wholesale Warm air heating and cooling equipment-wholesale</t>
  </si>
  <si>
    <t>Refrigeration Equipment And Supplies</t>
  </si>
  <si>
    <t>Refrigeration Equipment and Supplies</t>
  </si>
  <si>
    <t>Establishments primarily engaged in the wholesale distribution of refrigeration equipment and supplies. Construction contractors primarily engaged in the installation of refrigeration equipment from their own stock are classified in Construction, Industry 1711. Beverage coolers-wholesale Cold storage machinery-wholesale Condensing units, refrigeration-wholesale Display cases, refrigerated-wholesale Drinking water coolers, mechanical-wholesale Fixtures, refrigerated-wholesale Ice cream cabinets-wholesale Ice making machines-wholesale Refrigerators, commercial: reach-in and walk-in-wholesale Show cases, refrigerated-wholesale Soda fountain fixtures, refrigerated-wholesale</t>
  </si>
  <si>
    <t>Construction And Mining (Except Petroleum) Machine</t>
  </si>
  <si>
    <t>Construction and Mining (Except Petroleum) Machinery and Equipment</t>
  </si>
  <si>
    <t>Establishments primarily engaged in the wholesale distribution of construction or mining cranes, excavating machinery and equipment, power shovels, road construction and maintenance machinery, tractor-mounting equipment and other specialized machinery and equipment used in the construction, mining, and logging industries. Establishments engaged in marketing oil well machinery and equipment are classified in Industry 5084. Bituminous processing equipment-wholesale Concrete processing equipment-wholesale Construction machinery and equipment-wholesale Cranes, construction-wholesale Crushing, pulverizing and screening machinery for construction and Dredges and draglines, except ships-wholesale Excavating machinery and equipment-wholesale Forestry equipment-wholesale Front-end loaders-wholesale Graders, motor-wholesale Logging equipment-wholesale Mineral beneficiation machinery-wholesale Mining machinery and equipment, except petroleum-wholesale Mixers, construction and mining-wholesale Pavers-wholesale Quarrying machinery and equipment-wholesale Road construction and maintenance machinery-wholesale Scaffolding-wholesale Shovels, power-wholesale Tracklaying equipment-wholesale Tractor-mounting equipment-wholesale Tractors, construction-wholesale Well points (drilling equipment)-wholesale</t>
  </si>
  <si>
    <t>State Banks.Not Members Of Frs</t>
  </si>
  <si>
    <t>National Banks.Members Frs.Ins</t>
  </si>
  <si>
    <t>National Banks. Not Members Of</t>
  </si>
  <si>
    <t>Industrial Machinery And Equipment</t>
  </si>
  <si>
    <t>Industrial Machinery and Equipment</t>
  </si>
  <si>
    <t>Establishments primarily engaged in the wholesale distribution of industrial machinery and equipment, not elsewhere classified. Blanks, tips and inserts-wholesale Broaches-wholesale Cement making machinery-wholesale Chainsaws-wholesale Citrus processing machinery-wholesale Compressors, except air-conditioning and refrigeration-wholesale Controlling instruments and accessories, industrial-wholesale Conveyor systems-wholesale Counterbores-wholesale Countersinks-wholesale Cranes, industrial-wholesale Cream separators, except farm-wholesale Crushing machinery and equipment, industrial-wholesale Dairy products manufacturing machinery-wholesale Derricks-wholesale Dies, metalworking-wholesale Diesel engines and engine parts, industrial-wholesale Drilling bits-wholesale Elevators-wholesale Fans, industrial-wholesale Food product manufacturing machinery-wholesale Heat exchange equipment, industrial-wholesale Hobs-wholesale Hoists-wholesale Indicating instruments and accessories-wholesale Jigs-wholesale Ladders-wholesale Lift trucks-wholesale Machine tool accessories-wholesale Machine tools-wholesale Machinists'precision-measuring tools-wholesale Materials handling equipment-wholesale Measuring and testing equipment, electrical, except Metal refining machinery and equipment-wholesale Metalworking machinery-wholesale Metalworking tools: drills, taps, dies, grinding wheels, and Milk products manufacturing machinery and equipment-wholesale Oil refining machinery, equipment, and supplies-wholesale Oil well machinery, equipment, and supplies-wholesale Oil well supply houses-wholesale Packing machinery and equipment-wholesale Paint spray equipment, industrial-wholesale Paper manufacturing machinery-wholesale Power plant machinery, except electrical-wholesale Printing trades machinery, equipment, and supplies-wholesale Pulp (wood) manufacturing machinery-wholesale Pulverizing machinery and equipment, industrial-wholesale Pumps and pumping equipment, industrial-wholesale Reamers-wholesale Recapping machinery for tires-wholesale Recording instruments and accessories-wholesale Screening machinery and equipment, industrial-wholesale Sewing machines, industrial-wholesale Shoe manufacturing and repairing machinery-wholesale Smelting machinery and equipment-wholesale Stackers, industrial-wholesale Tapping attachments-wholesale Textile machinery and equipment-wholesale Threading tools-wholesale Tool holders (e.g., chucks, turrets)-wholesale Tractors, industrial-wholesale Trailers industrial-wholesale Trucks, industrial-wholesale Twist drills-wholesale Water pumps, industrial-wholesale Welding machinery and equipment-wholesale Winches-wholesale Woodworking machinery-wholesale</t>
  </si>
  <si>
    <t>Industrial Supplies</t>
  </si>
  <si>
    <t>Establishments primarily engaged in the wholesale distribution of industrial supplies, not elsewhere classified. Abrasives-wholesale Barrels, new and reconditioned-wholesale Bearings-wholesale Bort-wholesale Bottlers'supplies: caps, bottles, etc.-wholesale Bottles, glass or plastics-wholesale Box shooks-wholesale Boxes, crates, etc., other than paper-wholesale Cans for fruits and vegetables-wholesale Chain, power transmission-wholesale Cooperage stock-wholesale Cordage-wholesale Cork-wholesale Crates, except paper-wholesale Crowns and closures, metal-wholesale Diamonds, industrial: natural and crude-wholesale Drums, new and reconditioned-wholesale Gaskets-wholesale Gears-wholesale Glass bottles-wholesale Grommets-wholesale Hose, belting, and packing industrial-wholesale Hydraulic and pneumatic pistons and valves-wholesale Industrial fittings-wholesale Industrial sewing thread-wholesale Industrial wheels-wholesale Ink, printers'-wholesale Lapidary equipment-wholesale Leather belting, packing-wholesale Mill supplies-wholesale Pails, metal-wholesale Pistons and valves, industrial-wholesale Power transmission supplies, mechanical-wholesale Refractory material-wholesale Rope, except wire rope-wholesale Rubber goods, mechanical-wholesale Seals, gaskets, and packing-wholesale Sprockets-wholesale Textile printers'supplies-wholesale Twine-wholesale Valves and fittings, except plumbers'-wholesale</t>
  </si>
  <si>
    <t>Service Establishment Equipment And Supplies</t>
  </si>
  <si>
    <t>Service Establishment Equipment and Supplies</t>
  </si>
  <si>
    <t>Establishments primarily engaged in the wholesale distribution of equipment and supplies for barber shops, beauty parlors, power laundries, drycleaning plants, upholsterers, undertakers, and related personal service establishments. Barber shop equipment and supplies-wholesale Beauty parlor equipment and supplies-wholesale Boot and shoe cut stock and findings-wholesale Carnival and amusement park equipment-wholesale Carwash equipment and supplies-wholesale Caskets, burial-wholesale Chairs, hydraulic: beauty and barber shop-wholesale Concrete burial vaults and boxes-wholesale Drycleaning plant equipment and supplies-wholesale Dryers, beauty shop-wholesale Findings, shoe repair-wholesale Firefighting equipment-wholesale Janitors'supplies-wholesale Laundry equipment and supplies-wholesale Morticians'goods-wholesale Shoe heels-wholesale Shoe patterns-wholesale Shoe repair materials-wholesale Soles, shoe-wholesale Sprinkler systems, except agricultural-wholesale Tailors'supplies-wholesale Undertakers'equipment and supplies-wholesale Upholsterers'equipment and supplies, except fabrics-wholesale Upholstery filling and padding-wholesale Vacuum cleaning systems-wholesale Voting machines-wholesale</t>
  </si>
  <si>
    <t>Savings Institutions</t>
  </si>
  <si>
    <t>Mutual Savings Banks. Members</t>
  </si>
  <si>
    <t>Mutual Savings Banks. Not Memb</t>
  </si>
  <si>
    <t>Transportation Equipment And Supplies, Except Moto</t>
  </si>
  <si>
    <t>Transportation Equipment and Supplies, Except Motor Vehicles</t>
  </si>
  <si>
    <t>Establishments primarily engaged in the wholesale distribution of transportation equipment and supplies. Establishments primarily engaged in the wholesale distribution of motor vehicles and motor vehicle parts are classified in Industry Group 501, and those distributing pleasure boats are classified in Industry 5091. Aeronautical equipment and supplies-wholesale Aircraft and parts-wholesale Aircraft engines and engine parts-wholesale Aircraft equipment and supplies-wholesale Boats, except pleasure-wholesale Combat vehicles, except trucks-wholesale Golf carts, self-propelled-wholesale Guided missiles and space vehicles-wholesale Marine propulsion machinery and equipment-wholesale Marine supplies (dunnage)-wholesale Railroad equipment and supplies-wholesale Ships-wholesale Space propulsion units and parts-wholesale Tanks and tank components-wholesale Transportation equipment and supplies except motor</t>
  </si>
  <si>
    <t>Scrap And Waste Materials</t>
  </si>
  <si>
    <t>Scrap and Waste Materials</t>
  </si>
  <si>
    <t>Establishments primarily engaged in assembling, breaking up, sorting, and wholesale distribution of scrap and waste materials. This industry includes auto wreckers engaged in dismantling automobiles for scrap. However, those engaged in dismantling cars for the purpose of selling secondhand parts are classified in Industry 5015. Automotive wrecking for scrap-wholesale Bag Bottles, waste-wholesale Boxes, waste-wholesale Fur cuttings and scraps-wholesale Iron and steel scrap-wholesale Junk and scrap, general line-wholesale Metal waste and scrap-wholesale Nonferrous metals scrap-wholesale Oil, waste-wholesale Plastics scrap-wholesale Rags-wholesale Rubber scrap-wholesale Scavengering-wholesale Scrap and waste materials-wholesale Textile waste-wholesale Wastepaper, including paper recycling-wholesale Wiping rags, including washing and reconditioning-wholesale</t>
  </si>
  <si>
    <t>Jewelry, Watches, Precious Stones, And Precious Me</t>
  </si>
  <si>
    <t>Jewelry, Watches, Precious Stones, and Precious Metals</t>
  </si>
  <si>
    <t>Establishments primarily engaged in the wholesale distribution of jewelry, precious stones and metals, costume jewelry, watches, clocks, silverware, and jewelers'findings. Establishments primarily engaged in the wholesale distribution of precious metal ores are classified in Industry 5052. Bullion, precious'metals-wholesale Clocks-wholesale Coins-wholesale Diamonds (gems)-wholesale Gem stones-wholesale Jewelers, findings-wholesale Jewelry-wholesale Medallions-wholesale Metals, precious-wholesale Pearls-wholesale Precious metal mill shapes-wholesale Precious metals-wholesale Precious stones (gems)-wholesale Silverware and plated ware-wholesale Trophies-wholesale Watchcases-wholesale Watches and parts-wholesale</t>
  </si>
  <si>
    <t>Establishments primarily engaged in the wholesale distribution of durable goods, not elsewhere classified, such as musical instruments and forest products, except lumber. Ammunition, except sporting-wholesale Cassettes, prerecorded: audio-wholesale Cordwood-wholesale Fire extinguishers-wholesale Firearms, except sporting-wholesale Firewood-wholesale Game machines, coin-operated-wholesale Gas lighting fixtures-wholesale Logs, hewn ties, posts, and poles-wholesale Luggage-wholesale Machine guns-wholesale Monuments and grave markers-wholesale Musical instruments-wholesale Phonograph records-wholesale Portraits-wholesale Pulpwood-wholesale Roundwood-wholesale Signs, except electric-wholesale Tapes, audio prerecorded-wholesale Timber products, rough-wholesale Wood chips-wholesale</t>
  </si>
  <si>
    <t>Stationery And Office Supplies</t>
  </si>
  <si>
    <t>Stationery and Office Supplies</t>
  </si>
  <si>
    <t>Establishments primarily engaged in the wholesale distribution of stationery and office supplies, including computer and photocopy supplies, envelopes, typewriter paper, file cards and folders, pens, pencils, social stationery, and greeting cards. Albums (photo) and scrapbooks-wholesale Blankbooks-wholesale Business forms-wholesale Carbon paper-wholesale Commercial stationers (not printers)-wholesale Computer paper-wholesale Envelopes-wholesale File cards-wholesale File folders-wholesale Greeting cards-wholesale Inked ribbons-wholesale Looseleaf binders-wholesale Manifold business forms-wholesale Marking devices-wholesale Mimeograph paper-wholesale Office supplies-wholesale Pencils-wholesale Pens, writing-wholesale Photocopying supplies-wholesale Ribbons, inked-wholesale Sales and receipt books-wholesale Scrapbooks-wholesale Stationery and stationery supplies-wholesale Tabulation cards-wholesale Writing ink-wholesale</t>
  </si>
  <si>
    <t>Fuel Dealers, Not Elsewhere Classified</t>
  </si>
  <si>
    <t>Establishments primarily engaged in the retail sale of coal, wood, or other fuels, not elsewhere classified. Coal dealers-retail Wood dealers, fuel-retail</t>
  </si>
  <si>
    <t>Retail Stores, Not Elsewhere Classified</t>
  </si>
  <si>
    <t>Industrial And Personal Service Paper</t>
  </si>
  <si>
    <t>Industrial and Personal Service Paper</t>
  </si>
  <si>
    <t>Establishments primarily engaged in the wholesale distribution of wrapping and other coarse paper, paperboard, and converted paper and related disposable plastics products, such as bags, boxes, dishes, eating utensils, napkins, and shipping supplies. Bags, paper and disposable plastics-wholesale Boxes, paperboard and disposable plastics-wholesale Cardboard and products-wholesale Closures, paper and disposable plastics-wholesale Containers, paper and disposable plastics-wholesale Corrugated and solid fiber boxes-wholesale Cups, paper and disposable plastics-wholesale Dishes, paper and disposable plastics-wholesale Eating utensils forks, knives, spoons-disposable plastics-wholesale Fiber cans and drums-wholesale Folding paperboard boxes-wholesale Napkins, paper-wholesale Paper and products, wrapping or coarse-wholesale Paper, except printing or writing and office supplies-wholesale Paperboard and products, except office supplies-wholesale Patterns, paper-wholesale Pressed and molded pulp goods-wholesale Pressure sensitive tape-wholesale Sanitary food containers paper, paperboard, and disposable Setup paperboard boxes-wholesale Shipping supplies, paper and disposable plastics (e g, cartons, Towels, paper-wholesale</t>
  </si>
  <si>
    <t>Drugs, Drug Proprietaries, And Druggists' Sundries</t>
  </si>
  <si>
    <t>Drugs, Drug Proprietaries, and Druggists' Sundries</t>
  </si>
  <si>
    <t>Establishments primarily engaged in the wholesale distribution of prescription drugs, proprietary drugs, druggists'sundries, and toiletries. Establishments primarily engaged in the wholesale distribution of surgical, dental, and hospital equipment are classified in Industry 5047. Antiseptics-wholesale Bandages-wholesale Biologicals and allied products-wholesale Blood plasma-wholesale Cosmetics-wholesale Drug proprietaries-wholesale Druggists'sundries-wholesale Drugs-wholesale Hair preparations-wholesale Medical rubber goods-wholesale Medicinals and botanicals-wholesale Medicine cabinet sundries-wholesale Patent medicines-wholesale Perfumes-wholesale Pharmaceuticals-wholesale Proprietary (patent) medicines-wholesale Razor blades-wholesale Razors, nonelectric-wholesale Toilet articles-wholesale Toilet preparations-wholesale Toilet soap-wholesale Toothbrushes, except electric-wholesale Vitamins-wholesale</t>
  </si>
  <si>
    <t>Apparel, Piece Goods</t>
  </si>
  <si>
    <t>Apparel, Piece Goods, And Notions</t>
  </si>
  <si>
    <t>Groceries And Related Products</t>
  </si>
  <si>
    <t>Women's, Children's, And Infants' Clothing And Acc</t>
  </si>
  <si>
    <t>Women's, Children's, and Infants' Clothing and Accessories</t>
  </si>
  <si>
    <t>Establishments primarily engaged in the wholesale distribution of women's, children's, and infants'clothing and accessories, including hosiery, lingerie, millinery, and furs. Apparel belts: women's and children's-wholesale Baby goods-wholesale Blouses-wholesale Caps and gowns: women's and children's-wholesale Caps: women's and children's-wholesale Clothing accessories: women's, children's, and infants'-wholesale Clothing. women's, children's, and infants'-wholesale Coats: women's, children's, and infants'-wholesale Coordinate sets: women's, children's, and infants'-wholesale Corsets-wholesale Diapers-wholesale Dresses-wholesale Fur clothing-wholesale Furnishings, clothing except shoes: women's, children's, and Gloves, (all materials): women's, children's, and infants'-wholesale Handbags-wholesale Handkerchiefs: women's and children's-wholesale Hats: women's, children's, and infants'-wholesale Hosiery: women's, children's, and infants'-wholesale Hospital gowns: women's and children's-wholesale Infants'wear-wholesale Karate uniforms: women's and children's-wholesale Ladies'handkerchiefs-wholesale Ladies'purses-wholesale Leather and sheep-lined clothing women's and children's-wholesale Lingerie-wholesale Millinery-wholesale Mittens: women's, children's, and infants'-wholesale Nightwear: women's, children's, and infants'-wholesale Outerwear: women's, children's, and infants'-wholesale Purses: women's and children's-wholesale Raincoats: women's and children's-wholesale Robes and gowns: women's and children's-wholesale Scarves: women's, children's and infant's-wholesale Skirts-wholesale Sportswear: women's and children's-wholesale Suits: women's, children's, and infants'-wholesale Underwear: women's, children's, and infants'-wholesale Uniforms: women's and children's-wholesale Unisex clothing women's and children's-wholesale Waterproof outer garments: women's and children's-wholesale</t>
  </si>
  <si>
    <t>Groceries, General Line</t>
  </si>
  <si>
    <t>Establishments primarily engaged in the wholesale distribution of a general line of groceries. Establishments primarily engaged in roasting coffee, blending tea, or grinding and packaging spices are classified in Manufacturing, Major Group 20. Food brokers, general line-wholesale Groceries, general line-wholesale</t>
  </si>
  <si>
    <t>Short-Term Business Credit Institutions, Except Ag</t>
  </si>
  <si>
    <t>Short-Term Business Credit Institutions, Except Agricultural</t>
  </si>
  <si>
    <t>Establishments primarily engaged in extending credit to business enterprises for relatively short periods. Private establishments primarily engaged in extending agricultural credit are classified in Industry 6159. Business credit institutions, short-term Credit card service, Direct working capital financing Factors of commercial paper Financing of dealers by motor vehicle manufacturers'organizations Installment notes, buying of Installment paper dealer Mercantile financing Purchasers of accounts receivable and commercial paper Trust deeds, purchase and sale of Working capital financing</t>
  </si>
  <si>
    <t>Miscellaneous Business Credit Institutions</t>
  </si>
  <si>
    <t>Miscellaneous business Credit Institutions</t>
  </si>
  <si>
    <t>Establishments primarily engaged in furnishing intermediate or long-term general and industrial credit, including the finance leasing of automobiles, trucks, and machinery and equipment. Included in this industry are private establishments primarily engaged in extending agricultural credit. Federal and federally-sponsored credit agencies primarily engaged in extending agricultural credit are classified in Industry 6111. Establishments primarily engaged in other types of leasing of passenger cars and trucks are classified in Industry Group 751. Agricultural loan companies Automobile finance leasing Credit institutions, agricultural Farm mortgage companies Finance leasing of equipment and vehicles General and industrial loan institutions Intermediate investment "banks" Investment companies, small business Livestock loan companies Loan institutions, general and industrial Machinery and equipment finance leasing Pari-mutuel totalizator equipment finance leasing and maintenance Production credit association, agricultural Truck finance leasing</t>
  </si>
  <si>
    <t>Securities Or Commodities Serv</t>
  </si>
  <si>
    <t>Insurance Carriers</t>
  </si>
  <si>
    <t>Life Insurance</t>
  </si>
  <si>
    <t>Mortgage Bankers And Loan Correspondents</t>
  </si>
  <si>
    <t>Mortgage Bankers and Loan Correspondents</t>
  </si>
  <si>
    <t>Establishments primarily engaged in originating mortgage loans, selling mortgage loans to permanent investors, and servicing these loans. They may also provide real estate construction loans. Bond and mortgage companies Loan correspondents Mortgage bankers Mortgage brokers, using own money Mortgage companies, urban</t>
  </si>
  <si>
    <t>Loan Brokers</t>
  </si>
  <si>
    <t>Establishments primarily engaged in arranging loans for others. These establishments operate mostly on a commission or fee basis and do not ordinarily have any continuing relationship with either borrower or lender. Agents, farm or business loan Brokers, farm or business loan Loan agents Loan brokers Mortgage brokers arranging for loans but using money of others</t>
  </si>
  <si>
    <t>Security Brokers, Dealers, and Flotation Companies</t>
  </si>
  <si>
    <t>Establishments primarily engaged in the purchase, sale, and brokerage of securities; and those, generally known as investment bankers, primarily engaged in originating, underwriting, and distributing issues of securities. Establishments primarily engaged in issuing shares of mutual and money market funds, unit investment trusts, and face amount certificates are classified in Industry Group 672. Establishments primarily engaged in providing investment advice on a contract or fee basis to establishments which deal in financial contracts are classified in Industry 6282. Agents for mutual funds Bond dealers and brokers Distributors, security Floor traders, security Investment bankers Investment certificates, sale of Investment firm-general brokerage Mineral leases, dealers in Mineral royalties, dealers in Mortgages, buying and selling (rediscounting) Mutual fund agents Mutual funds, selling by independent salesperson Note brokers Oil and gas lease brokers Oil royalties, dealers in Option dealers, stock Sale of partnership shares in real estate syndicates Security brokers Security dealers Security flotation companies Security traders Security underwriters Stock brokers and dealers Tax certificate dealers</t>
  </si>
  <si>
    <t>Commodity Contracts Brokers and Dealers</t>
  </si>
  <si>
    <t>Establishments primarily engaged in buying and selling commodity contracts on either a spot or future basis for their own account or for the account of others. These establishments are members, or are associated with members, of recognized commodity exchanges. Establishments primarily engaged in buying and selling commodities are classified in Wholesale Trade. Commodity brokers (contracts) Commodity dealers (contracts) Futures brokers, commodity Futures dealers, commodity Traders, commodity contract</t>
  </si>
  <si>
    <t>Establishments primarily engaged in underwriting life insurance. These establishments are operated by enterprises that may be owned by stock-holders, policy holders, or other carriers. Assessment life insurance organizations Benevolent insurance associations Burial insurance societies Cooperative life insurance organizations Fraternal life insurance organizations Fraternal protective associations Funeral insurance Insurance carriers, life Legal reserve life insurance Life insurance Life insurance funds, savings bank Life reinsurance Reinsurance carriers, life</t>
  </si>
  <si>
    <t>Accident And Health Insurance</t>
  </si>
  <si>
    <t>Accident and Health Insurance</t>
  </si>
  <si>
    <t>Establishments primarily engaged in underwriting accident and health insurance. This industry includes establishments which provide health insurance protection for disability income losses and medical expense coverage on an indemnity basis. These establishments are operated by enterprises that may be owned by stock-holders, policy holders, or other carriers. Establishments primarily engaged in providing hospital, medical and other health services on a service basis or combination of service and indemnity bases are classified in Industry 6324. Accident and health insurance Assessment associations, accident and health insurance Disability health insurance Fraternal accident and health insurance organizations Health insurance, indemnity plans: except medical service Insurance carriers, accident Insurance carriers, health Mutual accident associations Reciprocal interinsurance exchanges, accident and health insurance Reinsurance carriers, accident and health Sick benefit associations, mutual</t>
  </si>
  <si>
    <t>Title Abstract Offices</t>
  </si>
  <si>
    <t>Establishments primarily engaged in searching real estate titles. This industry does not include title insurance companies which are classified in Industry 6361. Title abstract companies Title and trust companies Title reconveyance companies Title search companies</t>
  </si>
  <si>
    <t>Land Subdividers And Developers</t>
  </si>
  <si>
    <t>Habitational, Misc Lessors and Developers</t>
  </si>
  <si>
    <t>Real Estate: Habitational, Misc Lessors and Developers</t>
  </si>
  <si>
    <t>Hospital And Medical Service Plans</t>
  </si>
  <si>
    <t>Hospital and Medical Service Plans</t>
  </si>
  <si>
    <t>Establishments primarily engaged in providing hospital, medical, and other health services to subscribers or members in accordance with prearranged agreements or service plans. Generally, these service plans provide benefits to subscribers or members in return for specified subscription charges. The plans may be through a contract under which a participating hospital or physician agrees to render the covered services without charging any additional fees. Other plans provide for partial indemnity and service benefits. Also included in this industry are separate establishments of health maintenance organizations which provide medical insurance. Establishments providing these services through their own facilities or employed physicians are classified in Major Group 80. Dental insurance (providing services by contracts with health Group hospitalization plans Hospital and medical service plans Medical service plans</t>
  </si>
  <si>
    <t>Fire, Marine, And Casualty Insurance</t>
  </si>
  <si>
    <t>Fire, Marine, and Casualty Insurance</t>
  </si>
  <si>
    <t>Establishments primarily engaged in underwriting fire, marine, and casualty insurance. These establishments are operated by enterprises that may be owned by stock-holders, policy holders, or other carriers. Agricultural (crop and livestock) insurance Assessment associations: fire, marine, and casualty insurance Associated factory mutuals, fire and marine insurance Automobile insurance Boiler insurance Burglary and theft insurance Contact lens insurance Federal Crop Insurance Corporation Insurance carriers: fire, marine, and casualty Mutual fire, marine, and casualty insurance Plate glass insurance Property damage insurance Reciprocal interinsurance exchanges: fire, marine, and casualty Stock fire, marine, and casualty insurance Workers'compensation insurance</t>
  </si>
  <si>
    <t>Surety Insurance</t>
  </si>
  <si>
    <t>Establishments primarily engaged in underwriting financial responsibility insurance. Assessment associations, surety and fidelity insurance Bonding for guaranteeing job completion Bonding of employees Bonding, fidelity or surety Credit and other financial responsibility insurance Fidelity insurance Financial responsibility insurance Liability insurance Mortgage guaranty insurance Reciprocal interinsurance exchanges, Surety and fidelity insurance Surety insurance Warranty insurance, home</t>
  </si>
  <si>
    <t>Title Insurance</t>
  </si>
  <si>
    <t>Establishments primarily engaged in underwriting insurance to protect the owner of real estate, or lenders of money thereon, against loss sustained by reason of any defect of title. Guaranty of titles Real estate title insurance Title insurance</t>
  </si>
  <si>
    <t>Pension, Health, And Welfare Funds</t>
  </si>
  <si>
    <t>Pension, Health, and Welfare Funds</t>
  </si>
  <si>
    <t>Establishments primarily engaged in managing pension, retirement, health, and welfare funds. Pension funds Union trust funds Union welfare, benefit, and health funds Welfare pensions</t>
  </si>
  <si>
    <t>Establishments primarily engaged in underwriting insurance, not elsewhere classified, such as insuring bank deposits and shares in savings and loan associations. Bank deposit insurance Deposit or share insurance Federal Deposit Insurance Corporation Federal Savings and Loan Insurance Corporation Health insurance for pets Warranty insurance, automobile</t>
  </si>
  <si>
    <t>Insurance Agents, Brokers, and Service</t>
  </si>
  <si>
    <t>Agents primarily representing one or more insurance carriers, or brokers not representing any particular carriers primarily engaged as independent contractors in the sale or placement of insurance contracts with carriers, but not employees of the insurance carriers they represent. This industry also includes independent organizations concerned with insurance services. Establishments engaged in searching real estate titles are classified in Industry 6541. Fire Insurance Underwriters'Laboratories Fire loss appraisal Insurance adjusters Insurance advisory services Insurance agents Insurance brokers Insurance claim adjusters, not employed by insurance companies Insurance educational services Insurance information bureaus Insurance inspection and investigation services Insurance loss prevention services Insurance patrol services Insurance professional standards services Insurance reporting services Insurance research services Insurance services Life insurance agents Medical insurance claims, processing of: contract or fee basis Pension and retirement plan consultants Policy holders'consulting service Rate making organizations, insurance</t>
  </si>
  <si>
    <t>Real Estate Operators (Except Developers) And Less</t>
  </si>
  <si>
    <t>Real Estate Operators</t>
  </si>
  <si>
    <t>Lessors Of Railroad Property</t>
  </si>
  <si>
    <t>Lessors of Railroad Property</t>
  </si>
  <si>
    <t>Establishments primarily engaged in leasing railroad property. Lessors of railroad property</t>
  </si>
  <si>
    <t>Operators Of Nonresidential Buildings</t>
  </si>
  <si>
    <t>Operators of Nonresidential Buildings</t>
  </si>
  <si>
    <t>Establishments primarily engaged in the operation of nonresidential buildings. Bank buildings, operation of Insurance buildings, operation of Lessors of piers, docks, and associated buildings and facilities Operators of commercial and industrial buildings Operators of nonresidential buildings Retail establishments, property operation only Shopping centers, property operation only Theater buildings (ownership and operation)</t>
  </si>
  <si>
    <t>Operators Of Apartment Buildings</t>
  </si>
  <si>
    <t>Operators of Apartment Buildings</t>
  </si>
  <si>
    <t>Establishments primarily engaged in the operation of apartment buildings. Apartment buildings are defined as containing five or more housing units. This industry does not include hotels, rooming and boarding houses, camps, and other lodging places for transients which are classified in Services, Major Group 70. Operators of apartment buildings (five or more housing units) Operators of apartment hotels Operators of residential hotels Operators of retirement hotels</t>
  </si>
  <si>
    <t>Operators Of Dwellings Other Than Apartment Buildi</t>
  </si>
  <si>
    <t>Operators of Dwellings Other Than Apartment Buildings</t>
  </si>
  <si>
    <t>Establishments primarily engaged in the operation of dwellings other than apartment buildings. Dwellings other than apartment buildings are defined as containing four or fewer housing units. This industry does not include hotels, rooming and boarding houses, camps, and other lodging places for transients which are classified in Services, Major Group 70. Operators of dwellings (four or fewer housing units) Operators of residential buildings (four or fewer housing units)</t>
  </si>
  <si>
    <t>Operators Of Residential Mobile Home Sites</t>
  </si>
  <si>
    <t>Operators of Residential Mobile Home Sites</t>
  </si>
  <si>
    <t>Establishments primarily engaged in the operation of residential mobile home sites. Establishments primarily engaged in the operation of sites for overnight or transient use for travel trailers are classified in Services, Industry 7033. Operators of mobile home sites</t>
  </si>
  <si>
    <t>Lessors Of Real Property, Not Elsewhere Classified</t>
  </si>
  <si>
    <t>Lessors of Real Property, Not Elsewhere Classified</t>
  </si>
  <si>
    <t>Establishments primarily engaged in leasing real property, not elsewhere classified. Airport leasing, if not operating airport Landholding offices Lessors of property, except railroad, buildings, or mobile home sites</t>
  </si>
  <si>
    <t>Real Estate Agents and Managers</t>
  </si>
  <si>
    <t>Establishments primarily engaged in renting, buying, selling, managing, and appraising real estate for others. Agents, real estate Appraisers, real estate Brokers of manufactured homes, on site Brokers, real estate Buying agents, real estate Cemetery management service Condominium managers Cooperative apartment manager Escrow agents, real estate Fiduciaries, real estate Housing authorities, operating Listing service, real estate Managers, real estate Multiple listing services, real estate Real estate auctions Rental agents for real estate Selling agents for real estate Time-sharing real estate: sales, leasing, and rentals</t>
  </si>
  <si>
    <t>Land Subdividers And Developers, Except Cemeteries</t>
  </si>
  <si>
    <t>Land Subdividers and Developers, Except Cemeteries</t>
  </si>
  <si>
    <t>Establishments primarily engaged in subdividing real property into lots, except cemetery lots, and in developing it for resale on their own account. Establishments primarily engaged in developing lots for others are classified in Industry 1794. Real property subdividers and developers, except of cemetery lots</t>
  </si>
  <si>
    <t>Cemetery Subdividers And Developers</t>
  </si>
  <si>
    <t>Cemetery Subdividers and Developers</t>
  </si>
  <si>
    <t>Establishments primarily engaged in subdividing real property into cemetery lots, and in developing it for resale on their own account. Animal cemetery operation Cemeteries-real estate operation Cemetery associations Mausoleum operation Real property subdividers and developers, cemetery lots only</t>
  </si>
  <si>
    <t>Offices Of Bank Holding Companies</t>
  </si>
  <si>
    <t>Offices of Bank Holding Companies</t>
  </si>
  <si>
    <t>Establishments primarily engaged in holding or owning the securities of banks for the sole purpose of exercising some degree of control over the activities of bank companies whose securities they hold. Companies holding securities of banks, but which are predominantly operating the banks, are classified according to the kind of bank operated. Bank holding companies</t>
  </si>
  <si>
    <t>Offices Of Holding Companies, Not Elsewhere Classi</t>
  </si>
  <si>
    <t>Offices of Holding Companies, Not Elsewhere Classified</t>
  </si>
  <si>
    <t>Establishments primarily engaged in holding or owning securities of companies other than banks, for the sole purpose of exercising some degree of control over the activities of the companies whose securities they hold. Companies holding securities, but which are predominantly operating companies, are classified according to the kind of business operated. Holding companies, except bank Investment holding companies, except bank Personal holding companies, except bank Public utility holding companies</t>
  </si>
  <si>
    <t>Management Investment Offices, Open-End</t>
  </si>
  <si>
    <t>Establishments primarily engaged in issuing shares, other than unit investment trusts and face-amount certificate companies, whose shares contain a provision requiring redemption by the company upon request of the security holder. Management investment funds, open-end Money market mutual funds Mutual fund sales on own account</t>
  </si>
  <si>
    <t>Diaper Service</t>
  </si>
  <si>
    <t>Photographic Studios, Portrait</t>
  </si>
  <si>
    <t>Beauty Shops</t>
  </si>
  <si>
    <t>Barber Shops</t>
  </si>
  <si>
    <t>Establishments primarily engaged in furnishing barber and men's hair styling services. Barber colleges are included in this industry. Barber college Barber shops Hair stylists, men's</t>
  </si>
  <si>
    <t>Shoe Repair Shops And Shoeshine Parlors</t>
  </si>
  <si>
    <t>Unit Investment Trusts, Face-Amount Certificate Of</t>
  </si>
  <si>
    <t>Unit Investment Trusts, Face-Amount Certificate Offices, and Closed-End Management Investment Offices</t>
  </si>
  <si>
    <t>Establishments primarily engaged in issuing unit investment trusts or face-amount certificates; and establishments primarily engaged in issuing shares, other than unit investment trusts and face-amount certificate companies, whose shares contain no provision requiring redemption by the company upon request of the security holder. Unit investment trust companies (1) are organized under a trust indenture, contract of custodianship or agency, or similar instrument; (2) do not have a board of directors; and (3) issue only securities redeemable at the request of the security holder, each of which represents an undivided interest in a unit of specified securities, but does not include voting trusts. Face-amount certificates, sometimes referred to as guaranteed face-amount certificates, are essentially obligations of the issuing company to pay a fixed sum at a specified maturity date and usually require periodic payments by the purchaser. Face-amount certificate issuing Government National Mortgage Association (GNMA) pools Investment funds, closed-end: management of Investors'syndicates Issuing of face-amount installment certificates Management investment funds, closed-end Unit investment trusts</t>
  </si>
  <si>
    <t>Educational, Religious, And Charitable Trusts</t>
  </si>
  <si>
    <t>Educational, Religious, and Charitable Trusts</t>
  </si>
  <si>
    <t>Establishments primarily engaged in the management of the funds of trusts and foundations organized for religious, educational, charitable, or nonprofit research purposes. Charitable trusts, management of Educational trusts, management of Religious trusts, management of</t>
  </si>
  <si>
    <t>Trusts, Except Educational, Religious, And Charita</t>
  </si>
  <si>
    <t>Trusts, Except Educational, Religious, and Charitable</t>
  </si>
  <si>
    <t>Establishments primarily engaged in the management of the funds of trusts and foundations organized for purposes other than religious, educational, charitable, or nonprofit research. Administrators of private estates (non-operating) Personal investment trusts, management of Trustees: except for educational, religious, or charitable trusts Trusts except educational, religious, and charitable: management of Vacation funds for employees</t>
  </si>
  <si>
    <t>Patent Owners And Lessors</t>
  </si>
  <si>
    <t>Patent Owners and Lessors</t>
  </si>
  <si>
    <t>Establishments primarily engaged in owning or leasing franchises, patents, and copyrights which they in turn license others to use. Copyright buying and licensing Franchises, selling or licensing Music licensing to radio stations Music royalties, sheet and record Patent buying and licensing Patent leasing Performance rights, publishing and licensing of</t>
  </si>
  <si>
    <t>Real Estate Investment Trusts</t>
  </si>
  <si>
    <t>Establishments primarily engaged in closed-end investments in real estate or related mortgage assets operating so that they could meet the requirements of the Real Estate Investment Trust Act of 1960 as amended. This act exempts trusts from corporate income and capital gains taxation, provided they invest primarily in specified assets, pay out most of their income to shareholders, and meet certain requirements regarding the dispersion of trust ownership. Mortgage investment trusts Mortgage trusts Real estate investment trusts (REIT'S) Realty investment trusts Realty trusts</t>
  </si>
  <si>
    <t>Investors, Not Elsewhere Classified</t>
  </si>
  <si>
    <t>Establishments primarily engaged in investing, not elsewhere classified. Commodity contract pool operators Commodity contract trading companies Investment clubs Security speculators for own account Tax liens: holding, buying, and selling Venture capital companies</t>
  </si>
  <si>
    <t>Hotels and Motels</t>
  </si>
  <si>
    <t>Commercial establishments, known to the public as hotels, motor hotels, motels, or tourist courts, primarily engaged in providing lodging, or lodging and meals, for the general public. Hotels which are operated by membership organizations and open to the general public are included in this industry. Hotels operated by organizations for their members only are classified in Industry 7041. Apartment hotels are classified in Real Estate, Industry 6513; rooming and boarding houses are classified in Industry 7021; and sporting and recreational camps are classified in Industry 7032. Auto courts Bed and breakfast inns Cabins and cottages Casino hotels Hostels Hotels, except residential Inns, furnishing food and lodging Motels Recreational hotels Resort hotels Seasonal hotels Ski lodges and resorts Tourist cabins Tourist courts</t>
  </si>
  <si>
    <t>Rooming and Boarding Houses</t>
  </si>
  <si>
    <t>Establishments primarily engaged in renting rooms, with or without board, on a fee basis. Rental of apartments, apartment hotels, and other housing units are classified in Real Estate, Industry Group 651. Rooming and boarding houses operated by membership organizations for their members only are classified in Industry 7041. Homes for the aged, for children, and for the handicapped that also provide additional services, other than nursing care, are classified in Industry 8361, and homes that provide nursing care are classified in Industry Group 805. Boarding houses, except organization Dormitories, commercially operated Lodging houses, except organization Rental of furnished rooms Rooming houses, except organization</t>
  </si>
  <si>
    <t>Sporting And Recreational Camps</t>
  </si>
  <si>
    <t>Sporting and Recreational Camps</t>
  </si>
  <si>
    <t>Establishments primarily engaged in operating sporting and recreational camps, such as boys'and girls'camps, and fishing and hunting camps. Establishments primarily engaged in operating sports instructional camps, such as baseball, basketball, football, or karate camps, and those operating day camps are classified in Industry 7999. Boys'camps Camps, sporting and recreational Dude ranches Fishing camps Girls'camps Hunting camps Nudist camps Summer camps, except day and sports instructional</t>
  </si>
  <si>
    <t>Funeral Service and Crematories</t>
  </si>
  <si>
    <t>Establishments primarily engaged in preparing the dead for burial, conducting funerals, and cremating the dead. Crematories Funeral directors Funeral homes or parlors Morticians Undertakers</t>
  </si>
  <si>
    <t>Miscellaneous Personal Services, Not Elsewhere C</t>
  </si>
  <si>
    <t>Miscellaneous Personal Services</t>
  </si>
  <si>
    <t>Tobacco And Tobacco Products</t>
  </si>
  <si>
    <t>Tobacco and Tobacco Products</t>
  </si>
  <si>
    <t>Establishments primarily engaged in the wholesale distribution of tobacco and its products. Leaf tobacco wholesalers are classified in Industry 5159, and establishments primarily engaged in stemming and redrying tobacco are classified in Manufacturing, Industry 2141. Chewing tobacco-wholesale Cigarettes-wholesale Cigars-wholesale Smoking tobacco-wholesale Snuff-wholesale Tobacco products, manufactured-wholesale Tobacco, except leaf-wholesale</t>
  </si>
  <si>
    <t>Paints, Varnishes, And Supplies</t>
  </si>
  <si>
    <t>Paints, Varnishes, and Supplies</t>
  </si>
  <si>
    <t>Establishments primarily engaged in the wholesale distribution of paints, varnishes, wallpaper, and supplies. Establishments selling to the general public and known as retail in the trade are classified in Retail Trade, Industry 5231. Calcimines-wholesale Colors and pigments-wholesale Enamels-wholesale Lacquers-wholesale Paint brushes, rollers, and sprayers-wholesale Paints-wholesale Shellac-wholesale Varnishes-wholesale Wallpaper-wholesale</t>
  </si>
  <si>
    <t>Nondurable Goods, Not Elsewhere Classified</t>
  </si>
  <si>
    <t>Establishments primarily engaged in the wholesale distribution of non-durable goods, not elsewhere classified, such as art goods, industrial yarns, textile bags, and bagging and burlap. Advertising specialties-wholesale Art goods-wholesale Artists'materials-wholesale Bags, textile-wholesale Baskets: reed, rattan, willow, and wood-wholesale Broom, mop, and paint handles-wholesale Burlap-wholesale Candles-wholesale Canvas products-wholesale Cats-wholesale Chamois leather-wholesale Charcoal-wholesale Christmas trees, including artificial-wholesale Clothes hampers-wholesale Cotton yarns-wholesale Curios-wholesale Dogs-wholesale Felt-wholesale Fish, tropical-wholesale Foam rubber-wholesale Furs, dressed-wholesale Gifts and novelties-wholesale Glassware, novelty-wholesale Greases, animal and vegetable-wholesale Hairbrushes-wholesale Ice, manufactured or natural-wholesale Industrial yarn-wholesale Jewelry boxes-wholesale Leather and cut stock-wholesale Leather goods, except footwear, gloves, luggage, and Lighters, cigar and cigarette-wholesale Linseed oil-wholesale Matches-wholesale Novelties, paper-wholesale Oils, except cooking: animal and vegetable-wholesale Oilseed cake and meal-wholesale Pet supplies, except pet food-wholesale Pipes, smokers'-wholesale Plant food-wholesale Plastics foam-wholesale Rayon yarns-wholesale Rennet-wholesale Rubber, crude-wholesale Sawdust-wholesale Sheet music-wholesale Silk yarns-wholesale Smokers'supplies-wholesale Sponges-wholesale Statuary-wholesale Vegetable cake and meal-wholesale Wigs-wholesale Wood carvings-wholesale Woolen and worsted yarns-wholesale Worms-wholesale Yarns-wholesale</t>
  </si>
  <si>
    <t>Health And Allied Services, Not Elsewhere Classifi</t>
  </si>
  <si>
    <t>Health and Allied Services, Not Elsewhere Classified</t>
  </si>
  <si>
    <t>Establishments primarily engaged in providing health and allied services, not elsewhere classified. Offices and clinics of health practitioners are classified according to their primary activity in Industry Groups 801 through 804. Artists, medical Blood banks Blood donor stations Childbirth preparation classes Health screening service Hearing testing service Insurance physical examination service, except by physicians Medical photography and art Osteoporosis centers Oxygen tent service Physical examination service, except by physicians Plasmapheresis Centers Sperm banks</t>
  </si>
  <si>
    <t>Establishments which are headed by members of the bar and are primarily engaged in offering legal advice or services. Attorneys Counselors at law Law offices Lawyers Legal aid services Legal services Patent solicitors'offices Referees in bankruptcy</t>
  </si>
  <si>
    <t>Elementary and Secondary Schools</t>
  </si>
  <si>
    <t>Elementary and secondary schools furnishing academic courses, ordinarily for kindergarten through grade 12. Included in this industry are parochial schools and military academies furnishing academic courses for kindergarten through grade 12, and secondary schools which furnish both academic and technical courses. Academies, elementary and secondary schools Boarding schools Finishing schools, secondary High schools Kindergartens Military academies elementary and secondary level Parochial schools, elementary and secondary Preparatory schools Schools for the physically handicapped, elementary and secondary Schools for the retarded Schools, elementary and secondary Seminaries, below university grade Vocational high schools</t>
  </si>
  <si>
    <t>Colleges, Universities, And Professional Schools</t>
  </si>
  <si>
    <t>Colleges, Universities, and Professional Schools</t>
  </si>
  <si>
    <t>Colleges, universities, and professional schools furnishing academic courses and granting academic degrees. The requirement for admission is at least a high school diploma or equivalent general academic training. Colleges except junior Professional schools: eg dental engineering law medical Seminaries theological Service academies (college) Theological seminaries Universities</t>
  </si>
  <si>
    <t>Junior Colleges And Technical Institutes</t>
  </si>
  <si>
    <t>Junior Colleges and Technical Institutes</t>
  </si>
  <si>
    <t>Junior colleges and technical institutes furnishing academic, or academic and technical, courses and granting associate academic degrees, certificates, or diplomas. The requirement for admission is at least a high school diploma or equivalent general academic training. Schools having junior college grades in conjunction with secondary grades are classified in Industry 8211. Community colleges (junior) Junior colleges Technical institutes</t>
  </si>
  <si>
    <t>Museums &amp; Art Galleries</t>
  </si>
  <si>
    <t>Botanical &amp; Zoological Gardens</t>
  </si>
  <si>
    <t>Membership Organizations</t>
  </si>
  <si>
    <t>Job Training and Vocational Rehabilitation Services</t>
  </si>
  <si>
    <t>Establishments primarily engaged in providing manpower training and vocational rehabilitation and habilitation services for the unemployed, the underemployed, the handicapped, and to persons who have a job market disadvantage because of lack of education, job skill or experience. Included are upgrading and jobŽdevelopment services, skill training, world-of-work orientation, and vocational rehabilitation counseling. This industry includes offices of specialists providing rehabilitation and job counseling. Also included are establishments primarily engaged in providing work experience for rehabilitees. Community service employment training programs Job counseling Job training Manpower training Rehabilitation counseling and training, vocational Sheltered workshops Skill training centers Vocational rehabilitation agencies Vocational rehabilitation counseling Vocational training agencies, except schools Work experience centers</t>
  </si>
  <si>
    <t>Museums,Art Galleries&amp;Gardens</t>
  </si>
  <si>
    <t>Legislative bodies and their advisory and interdepartmental committees and commissions. Advisory commissions, legislative Boards of supervisors City and town councils Congress County commissioners Legislative assemblies Study commissions, legislative</t>
  </si>
  <si>
    <t>Public Finance &amp; Taxation</t>
  </si>
  <si>
    <t>Admin Economic Programs</t>
  </si>
  <si>
    <t>Regulation And Administration Of Transportation Pr</t>
  </si>
  <si>
    <t>Space Research And Technology</t>
  </si>
  <si>
    <t>Paints, Varnishes, Lacquers, Enamels, and Allied Products</t>
  </si>
  <si>
    <t>Establishments primarily engaged in manufacturing paints (in paste and ready-mixed form); varnishes; lacquers; enamels and shellac; putties, wood fillers, and sealers; paint and varnish removers; paint brush cleaners; and allied paint products. Establishments primarily engaged in manufacturing carbon black are classified in Industry 2895; those manufacturing bone black, lamp black, and inorganic color pigments are classified in Industry 2816; those manufacturing organic color pigments are classified in Industry 2865; those manufacturing plastics materials are classified in Industry 2821; those manufacturing printing ink are classified in Industry 2893; those manufacturing caulking compounds and sealants are classified in Industry 2891; those manufacturing artists'paints are classified in Industry 3952; and those manufacturing turpentine are classified in Industry 2861. Calcimines, dry and paste Coating, air curing Colors in oil, except artists' Dispersions, thermoplastics and colloidal: paint Dopes, paint Driers, paint Enamels, except dental and china painting Epoxy coatings, made from purchased resin Intaglio ink vehicle Japans, baking and drying Kalsomines, dry or paste Lacquer bases and dopes Lacquer thinner Lacquer, clear and pigmented Lacquers, plastics Lead-in-oil paints Linoleates, paint driers Lithographic varnishes Marine paints Naphthanate driers Oleate driers Paint driers Paint removers Paintbrush cleaners Paints, asphalt and bituminous Paints, plastics texture: paste and dry Paints, waterproof Paints: oil and alkyd vehicle, and water thinned Phenol formaldehyde coatings, baking and air curing Plastics base paints and varnishes Plastisol coating compound Polyurethane coatings Primers, paint Putty Resinate driers Shellac, protective coating Soyate driers Stains: varnish, oil, and wax Tallate driers Thinners, paint: prepared Undercoatings, paint Varnish removers Varnishes Vinyl coatings, strippable Vinyl plastisol Water paints Wood fillers and sealers Wood stains Zinc oxide in oil, paint</t>
  </si>
  <si>
    <t>Industrial Organic Chemicals</t>
  </si>
  <si>
    <t>Recreational Vehicle Parks And Campsites</t>
  </si>
  <si>
    <t>Recreational Vehicle Parks and Campsites</t>
  </si>
  <si>
    <t>Establishments primarily engaged in providing overnight or short-term sites for recreational vehicles, trailers, campers, or tents. Establishments primarily engaged in operating residential trailer parks are classified in Real Estate, Industry 6515. Campgrounds Campsites for transients Recreational vehicle parks Trailer parks for transients</t>
  </si>
  <si>
    <t>Organization Hotels and Lodging Houses, on Membership Basis</t>
  </si>
  <si>
    <t>Lodging houses and hotels operated by membership organizations for the benefit of their constituents, and not open to the general public. Commercial hotels operated by such organizations are classified in Industry 7011 and commercial rooming and boarding houses are classified in Industry 7021. Residential homes for the aged and handicapped are classified in Industry 8361. Boarding houses operated by organizations for members only Boarding houses, fraternity and sorority Fraternity residential houses Hotels operated by organizations for members only Lodging houses operated by organizations for members only Residence clubs operated by organizations for members only Rooming houses operated by organizations for members only Rooming houses, fraternity and sorority Sorority residential houses</t>
  </si>
  <si>
    <t>Power Laundries, Family And Commercial</t>
  </si>
  <si>
    <t>Power Laundries, Family and Commercial</t>
  </si>
  <si>
    <t>Establishments primarily engaged in operating mechanical laundries with steam or other power. Establishments primarily engaged in supplying laundered work clothing on a contract or fee basis are classified in Industry 7218. Laundries, power: family and commercial Laundry collecting and distributing outlets operated by power Power laundries, family and commercial</t>
  </si>
  <si>
    <t>Garment Pressing, And Agents For Laundries And Dry</t>
  </si>
  <si>
    <t>Garment Pressing, and Agents for Laundries and Drycleaners</t>
  </si>
  <si>
    <t>Establishments primarily engaged in providing laundry and drycleaning services but which have the laundry and drycleaning work done by others. Establishments in this industry may do their own pressing or finishing work. Establishments operating their own laundry plants are classified in Industry 7211, and those operating their own drycleaning plants are classified in Industry 7216. Agents, retail: for laundries and drycleaners Bobtailers, laundry and drycleaning Cleaning and laundry pickup stations not owned by laundries or Press shops for garments Truck route laundry and drycleaning, not operated by laundries or Valet apparel service</t>
  </si>
  <si>
    <t>Linen Supply</t>
  </si>
  <si>
    <t>Establishments primarily engaged in supplying to commercial establishments or household users, on a rental basis, such laundered items as uniforms, gowns, and coats of the type used by doctors, nurses, barbers, beauticians, and waitresses; and table linens, bed linens, towels and toweling, and similar items. Establishments included in this industry may or may not operate their own laundry facilities. Establishments primarily engaged in providing diaper service are classified in Industry 7219. Apron supply service Coat supply service Continuous towel supply service Gown supply service, uniform Linen supply service Shirt supply service Table cover supply service Towel supply service, except wiping Uniform supply service, except industrial</t>
  </si>
  <si>
    <t>Coin-Operated Laundries And Drycleaning</t>
  </si>
  <si>
    <t>Coin-Operated Laundries and Drycleaning</t>
  </si>
  <si>
    <t>Establishments primarily engaged in the operation of coin-operated or similar self-service laundry and drycleaning equipment for use on the premises, or in apartments, dormitories, and similar locations. Coin-operated laundries Drycleaning coin-operated Launderettes Laundromats Laundry machine routes, coin-operated Self-service laundry and drycleaning</t>
  </si>
  <si>
    <t>Drycleaning Plants, Except Rug Cleaning</t>
  </si>
  <si>
    <t>Establishments primarily engaged in drycleaning or dyeing apparel and household fabrics other than rugs. Press Shops and agents for drycleaners are classified in Industry 7212; establishments primarily engaged in cleaning rugs are classified in Industry 7217; and establishments primarily engaged in dyeing fabrics for the trade are classified in Manufacturing, Major Group 22. Cleaning and dyeing plants except rug cleaning Collecting and distributing agencies operated by cleaning plants Drapery drycleaning plants Drycleaning plants, except rug cleaning</t>
  </si>
  <si>
    <t>Carpet And Upholstery Cleaning</t>
  </si>
  <si>
    <t>Carpet and Upholstery Cleaning</t>
  </si>
  <si>
    <t>Establishments primarily engaged in cleaning carpets and upholstered furniture at a plant or on customers'premises.. Establishments primarily engaged in rug repair are classified in Industry 7699, and those primarily engaged in reupholstering and repairing furniture are classified in Industry 7641. Carpet cleaning and repairing plants Carpet cleaning on customers premises Furniture cleaning on customers premises Rug cleaning, dyeing and repairing plants Upholstery cleaning on customers premises</t>
  </si>
  <si>
    <t>Industrial Launderers</t>
  </si>
  <si>
    <t>Establishments primarily engaged in supplying laundered or drycleaned industrial work uniforms and related work clothing, such as protective apparel (flame and heat resistant) and clean room apparel; laundered mats and rugs; dust control items, such as treated mops, rugs, mats, dust tool covers, and cloths; laundered wiping towels; and other selected items to industrial, commercial, and government users. These items may belong to the industrial launderer and be supplied to users on a rental basis, or they may be the customers'own goods. Establishments included in this industry may or may not operate their own laundry or drycleaning facilities. Clean room apparel supply service Flame and heat resistant clothing supply service Industrial launderers Industrial uniform supply service Laundered mat and rug supply service Radiation protective garments supply service Safety glove supply service Towel supply service wiping Treated mats, rugs, mops, dust tool covers, and cloth supply service Wiping towel supply service Work clothing supply service, industrial</t>
  </si>
  <si>
    <t>Advertising</t>
  </si>
  <si>
    <t>Consumer Credit Reporting Agencies, Mercantile Rep</t>
  </si>
  <si>
    <t>Credit Reporting &amp; Collection</t>
  </si>
  <si>
    <t>Mailing, Reproduction, Commercial Art And Photogra</t>
  </si>
  <si>
    <t>Blueprinting &amp; Photocopying</t>
  </si>
  <si>
    <t>Laundry And Garment Services, Not Elsewhere Classi</t>
  </si>
  <si>
    <t>Laundry and Garment Services, Not Elsewhere Classified</t>
  </si>
  <si>
    <t>Establishments primarily engaged in furnishing laundry and garment services, not elsewhere classified, such as the repair, alteration, and storage of clothes for individuals and for the operation of hand laundries. Custom tailors and dressmakers are classified in Retail Trade, Industry 5699; fur shops making fur apparel to custom order are classified in Retail Trade, Industry 5632; and press shops are classified in Industry 7212. Diaper service Dressmaking services on material owned by individual customers Fur garments: cleaning, repairing, and storage Garment alteration and repair shops Hand laundries Laundries, except power and coin-operated Pillow cleaning and renovating Repair of furs and other garments for individuals Reweaving textiles (mending service) Storage of furs and other garments for individuals Tailor shops, except custom or merchant tailors</t>
  </si>
  <si>
    <t>Establishments primarily engaged in still or video portrait photography for the general public. Establishments primarily engaged in commercial photography are classified in Industry 7335; those engaged in video tape production other than portrait are classified in Industry 7812; and those engaged in film developing or print processing for the trade or for the general public are classified in Industry 7384. Establishments primarily engaged in processing film for the motion picture production industry are classified in Industry 7819, and those engaged in computer photography are classified in Industry 7299. Home photographers Passport photographers Photographers, portrait: still or video Portrait photographers School photographers Transient photographers Video photography, portrait</t>
  </si>
  <si>
    <t>Establishments primarily engaged in furnishing beauty or hairdressing services. This industry also includes combination beauty and barber shops, as well as hairdressing shops serving both male and female clientele. Beauty and cosmetology schools are included in this industry. Beauty and barber shops, combined Beauty culture schools Beauty shops or salons Cosmetology schools Cosmetology shops or salons Facial salons Hairdressers Manicure and pedicure salons Unisex hairdressers</t>
  </si>
  <si>
    <t>Shoe Repair Shops and Shoeshine Parlors</t>
  </si>
  <si>
    <t>Establishments primarily engaged in repairing footwear or shining shoes. Also included are establishments engaged in cleaning and blocking hats. Bootblack parlors Hat cleaning and blocking shops Shoe dyeing shops Shoe repair shops Shoeshine parlors</t>
  </si>
  <si>
    <t>Tax Return Preparation Services</t>
  </si>
  <si>
    <t>Establishments primarily engaged in providing tax return preparation services without also providing accounting, auditing, or bookkeeping services. Establishments engaged in providing income tax return preparation services which also provide accounting, auditing, or bookkeeping services are classified in Industry 8721. Income tax return preparation services without accounting, auditing, Tax return preparation services without accounting, auditing, or</t>
  </si>
  <si>
    <t>Miscellaneous Personal Services, Not Elsewhere Cla</t>
  </si>
  <si>
    <t>Miscellaneous Personal Services, Not Elsewhere Classified</t>
  </si>
  <si>
    <t>Establishments primarily engaged in providing personal services, not elsewhere classified. Establishments primarily engaged in operating physical fitness facilities, including health fitness spas and reducing salons, are classified in Major Group 70 if they provide lodging and in Industry 7991 if they do not, and those renting medical equipment are classified in Industry 7352. Babysitting bureaus Bartering services for individuals Birth certificate agencies Blood pressure testing, coin-operated Buyers'clubs Car title and tag service Checkroom concessions or services Clothing rental, except industrial launderers and linen supply Coin-operated service machine operation: scales, shoeshine, lockers, College clearinghouses Comfort station operation Computer photography or portraits Consumer buying service Costume rental Dating service Debt counseling or adjustment service to individuals Depilatory salons Diet workshops Dress suit rental Electrolysis (hair removal) Escort service Genealogical investigation service Hair removal (electrolysis) Hair weaving or replacement service Locker rental, except cold storage Marriage bureaus Massage parlors Porter service Quilting for individuals Rest room operation Scalp treatment service Shopping service for individuals Steam baths Tanning salons Tattoo parlors Turkish baths Tuxedo rental Valet parking Wardrobe service, except theatrical Wedding chapels, privately operated</t>
  </si>
  <si>
    <t>Advertising Agencies</t>
  </si>
  <si>
    <t>Establishments primarily engaged in preparing advertising (writing copy, artwork, graphics, and other creative work) and placing such advertising in periodicals, newspapers, radio and television, or other advertising media for clients on a contract or fee basis. Establishments which place advertising with media, but which perform no creative services (media buying service), are classified in Industry 7319; those which write advertising copy, but do not place the advertising with media, are classified in Industry 8999; and those which provide services in commercial art and graphics, or other creative advertising services, but do not place the advertising with media, are classified in Industry Group 733. Advertising agencies Advertising consultants (agencies)</t>
  </si>
  <si>
    <t>Outdoor Advertising Services</t>
  </si>
  <si>
    <t>Establishments primarily engaged in the preparation of poster displays and painted and electric spectacular displays on billboards, panels, bulletins, and frames, principally outdoors. Such establishments may construct, repair, and maintain display boards and may post advertisements. Special trade contractors primarily engaged in erecting display boards are classified in Construction, Major Group 17. Establishments primarily engaged in manufacturing electrical, mechanical, or plate signs and advertising displays are classified in Manufacturing, Industry 3993. Billboard advertising Outdoor advertising service Poster advertising service, outdoor</t>
  </si>
  <si>
    <t>Steno &amp; Duplicating Services</t>
  </si>
  <si>
    <t>Services To Dwellings And Other Buildings</t>
  </si>
  <si>
    <t>Window Cleaning</t>
  </si>
  <si>
    <t>Miscellaneous Equipment Rental And Leasing</t>
  </si>
  <si>
    <t>Radio, Television, And Publishers' Advertising Rep</t>
  </si>
  <si>
    <t>Radio, Television, and Publishers' Advertising Representatives</t>
  </si>
  <si>
    <t>Establishments primarily engaged in soliciting advertising on a contract or fee basis for newspapers, magazines, and other publications, or for radio and television stations. Separate offices of newspapers, magazines, and radio and television stations engaged in soliciting advertising are classified as auxiliaries. Newspaper advertising representatives, not auxiliary to publishing Radio representatives, advertising: not auxiliary to radio broadcasting Television and radio time, sale of: not auxiliary to television or radio</t>
  </si>
  <si>
    <t>Advertising, Not Elsewhere Classified</t>
  </si>
  <si>
    <t>Establishments primarily engaged in furnishing advertising services, not elsewhere classified, such as aerial advertising, circular and handbill distribution, distribution or delivery of advertising material or samples, and transit advertising. Establishments primarily engaged in direct mail advertising are classified in Industry 7331; those which write advertising copy, but do not place the advertising with media, are classified in Industry 8999; and those which provide services in commercial art, graphics, or other creative advertising services, but do not place the advertising with media, are classified in Industry Group 733. Aerial advertising Bus card advertising Circular distributing service Coupon distribution Display advertising service, except outdoor Handbill distribution service Media buying service Poster advertising service, except outdoor Samples, distribution of Shopping news advertising and distributing service Sky writing Taxicab card advertising Transit advertising</t>
  </si>
  <si>
    <t>Adjustment And Collection Services</t>
  </si>
  <si>
    <t>Adjustment and Collection Services</t>
  </si>
  <si>
    <t>Establishments primarily engaged in the collection or adjustment of claims, other than insurance. Establishments primarily engaged in providing credit card service with collection by a central agency are classified in Finance, Industry 6153; those providing insurance adjustment services are classified in Insurance, Industry 6411; and those providing debt counseling or adjustment services to individuals are classified in Industry 7299. Adjustment bureaus, except insurance adjustment agencies Collection agencies accounts</t>
  </si>
  <si>
    <t>Credit Reporting Services</t>
  </si>
  <si>
    <t>Establishments primarily engaged in providing mercantile and consumer credit reporting services. Consumer credit reporting bureaus Credit bureaus and agencies Credit clearinghouses Credit investigation services Mercantile credit reporting bureaus</t>
  </si>
  <si>
    <t>Direct Mail Advertising Services</t>
  </si>
  <si>
    <t>Establishments primarily engaged in furnishing services for direct mail advertising, such as creating, producing, and mailing of direct mail advertising. This industry also includes establishments primarily engaged in compiling and selling mailing lists. Establishments primarily engaged in reproducing direct mail copy on order, but performing none of the other direct mail advertising services, are classified in Manufacturing, Industry Group 275 if they print the copy, and in Industry 7334 if they duplicate the copy by photocopying or similar reproduction methods. Address list compilers Addressing service Direct mail advertising service Mail advertising service Mailing list compilers Mailing service</t>
  </si>
  <si>
    <t>Photocopying And Duplicating Services</t>
  </si>
  <si>
    <t>Photocopying and Duplicating Services</t>
  </si>
  <si>
    <t>Establishments primarily engaged in reproducing text, drawings, plans, maps, or other copy, by blueprinting, photocopying, mimeographing, or other methods of duplication other than printing or microfilming. Establishments primarily engaged in printing are classified in Manufacturing, Industry Group 275, and those engaged in providing microfilming services are classified in Industry 7389. Blueprinting service Duplicating services except printing Mimeographing service Multigraphing service Multilithing service Photocopying service</t>
  </si>
  <si>
    <t>Commercial Photography</t>
  </si>
  <si>
    <t>Establishments primarily engaged in providing commercial photography services for advertising agencies, publishers, and other business and industrial users. Establishments primarily engaged in still and video portrait photography are classified in Industry 7221, and those primarily engaged in mapmaking are classified in Industry 7389. Establishments primarily engaged in producing commercial video tape or films are classified in Industry 7812. Aerial photographic service, except mapmaking Commercial Photographic studios, commercial</t>
  </si>
  <si>
    <t>Commercial Art And Graphic Design</t>
  </si>
  <si>
    <t>Commercial Art and Graphic Design</t>
  </si>
  <si>
    <t>Establishments primarily engaged in providing commercial art or graphic design services for advertising agencies, publishers, and other business and industrial users. Establishments primarily engaged in art, except commercial and medical, are classified in Industry 8999; those engaged in medical art are classified in Industry 8099; and those providing drafting services are classified in Industry 7389. Artists commercial Chart and graph design Commercial art and illustration Film strip and slide producers Graphic arts and related design Silk screen design Slide film producers Still film producers</t>
  </si>
  <si>
    <t>Secretarial And Court Reporting Services</t>
  </si>
  <si>
    <t>Secretarial and Court Reporting Services</t>
  </si>
  <si>
    <t>Establishments primarily engaged in furnishing secretarial, typing, word processing, resume writing, and court reporting services. Court reporting service Editing service Letter writing service Proofreading service Resume writing service Secretarial service Stenographic service Typing service Word processing service (typing)</t>
  </si>
  <si>
    <t>Personnel Supply Services</t>
  </si>
  <si>
    <t>Temporary Aid Supply Services</t>
  </si>
  <si>
    <t>Computer Programming, Data Processing, And Other C</t>
  </si>
  <si>
    <t>Computer Maintenance And Repair</t>
  </si>
  <si>
    <t>Computer Maintenance and Repair</t>
  </si>
  <si>
    <t>Establishments primarily engaged in the maintenance and repair of computers and computer peripheral equipment. Computer peripheral equipment repair and maintenance Computer repair and maintenance</t>
  </si>
  <si>
    <t>Land, Mineral, Wildlife, And Forest Conservation</t>
  </si>
  <si>
    <t>Land, Mineral, Wildlife, and Forest Conservation</t>
  </si>
  <si>
    <t>Government establishments primarily engaged in regulation, supervision and control of land use, including recreational areas; conservation and preservation of natural resources; control of wind and water erosion; and the administration and protection of publicly and privately owned forest lands, including pest control. Planning, management, regulation, and conservation of game, fish, and wildlife populations, including wildlife management areas and field stations; and other matters relating to the protection of fish, game, and wildlife are also classified here. Parks are classified in Services, Industry 7999. Operators of forest property are classified in Forestry, Industry 0811. Operators of game or fish preserves are classified in Major Group 09. Private membership establishments- primarily engaged in promoting conservation of wildlife and protection of animals are classified in Services, Division I. Conservation and stabilization agencies-government Fish and wildlife conservation-government Game and inland fish agencies-government Land management agencies-government Recreational program administration-government Soil conservation services-government Wildlife conservation agencies-government Wind and water erosion control agencies-government</t>
  </si>
  <si>
    <t>Administration Of Housing Programs</t>
  </si>
  <si>
    <t>Administration of Housing Programs</t>
  </si>
  <si>
    <t>Government establishments primarily engaged in planning, administration and research for housing programs. Insurance and finance are classified in Finance, Division H. The operation and rental of apartments and houses is classified in Finance, Insurance, and Real Estate, Industry Group 651. Building standards agencies-government Housing agencies, nonoperating-government Housing authorities, nonoperating-government Planning and development of housing programs-government</t>
  </si>
  <si>
    <t>Administration Of Urban Planning And Community And</t>
  </si>
  <si>
    <t>Administration of Urban Planning and Community and Rural Development</t>
  </si>
  <si>
    <t>Government establishments primarily engaged in planning, administration, and research for the development of urban and rural areas, including programs for slum clearance, community redevelopment, urban renewal and land clearance. Also included are zoning boards and commissions. Private establishments primarily engaged in urban planning, rural planning, and community development planning are classified in Services, Major Group 87. Community development agencies-government County development agencies-government Redevelopment land agencies-government Urban planning commissions-government Urban renewal agencies-government Zoning boards and commissions</t>
  </si>
  <si>
    <t>Administration of General Economic Programs</t>
  </si>
  <si>
    <t>Government establishments primarily engaged in promotion and development of economic resources of all kinds, including tourism, business, and industry. Included are establishments responsible for the development of general statistical data and analyses and promotion of the general economic well-being of the Nation. Consumer protection offices-government Economic development agencies-government Energy development and conservation agencies-nonoperating General economic statistics agencies-government Trade commissions-government</t>
  </si>
  <si>
    <t>Regulation and Administration of Transportation Programs</t>
  </si>
  <si>
    <t>Government establishments primarily engaged in regulation, licensing, planning, inspection and investigation of transportation services and facilities. Motor vehicle and operator licensing is classified here. Establishments of the Coast Guard that perform functions related to the regulation, administration and operation of transportation are included here. Also included in this industry are civilian government air traffic control and aircraft inspection establishments. Parking authorities are classified here, but the operators of lots and garages are classified in Services, Industry 7521. Operators of railroads, subways, depots, ports, toll roads and bridges, and other transportation facilities are classified in Transportation and Public Utilities,</t>
  </si>
  <si>
    <t>Regulation And Administration Of Communications, E</t>
  </si>
  <si>
    <t>Regulation and Administration of Communications, Electric, Gas, and Other Utilities</t>
  </si>
  <si>
    <t>Government establishments primarily engaged in regulation, licensing and inspection of communications, electric (including nuclear), gas, water, sewer, and other utilities. Operators of utilities are classified in Transportation and Public Utilities, Division E. All establishments of the U.S. Postal Service are classified in Transportation and Public Utilities, Industry 4311. Communications commissions-government Irrigation districts-nonoperating Licensing and inspection of utilities Mosquito eradication districts Nuclear energy inspection and regulation offices Public service commissions, except transportation Public utility commissions Regulation of utilities Sanitary districts-nonoperating</t>
  </si>
  <si>
    <t>Regulation Of Agricultural Marketing And Commoditi</t>
  </si>
  <si>
    <t>Regulation of Agricultural Marketing and Commodities</t>
  </si>
  <si>
    <t>Government establishments primarily engaged in planning, administration, and coordination of agricultural programs for production, marketing, and utilization, including related research, educational, and promotional activities. Establishments responsible for regulating and controlling the grading, inspection, and warehousing of agricultural products; the grading and inspection of foods; and the handling of plants and animals are classified here. Government establishments primarily engaged in administration of programs for developing economic data about agriculture and trade in agricultural products are classified in Industry 9611. Government establishments primarily engaged in programs for conservation of agricultural resources are classified in Industry 9512. Government establishments primarily engaged in programs to provide food to people are classified in Industry 9441. Agriculture extension services Agriculture fair boards-government Food inspection agencies-government Marketing and consumer services-government Regulation and inspection of agricultural products-government</t>
  </si>
  <si>
    <t>Regulation, Licensing, And Inspection Of Miscellan</t>
  </si>
  <si>
    <t>Regulation, Licensing, and Inspection of Miscellaneous Commercial Sectors</t>
  </si>
  <si>
    <t>Government establishments primarily engaged in regulation, licensing, and inspection of other commercial sectors, such as retail trade, professional occupations, manufacturing, mining, construction and services. Maintenance of physical standards, regulating hazardous conditions not elsewhere classified, and alcoholic beverage control are classified here. Private establishments primarily engaged in regulation, licensing, and establishment of standards are classified in Services, Division I. Alcoholic beverage control boards-government Banking regulatory agencies-government Bureaus of standards-government Inspection for labor standards-government Insurance commissions-government Labor-management negotiations boards-government Licensing and permit for professional occupations-government Licensing and permit for retail trade-government Minimum wage program administration-government Price control agencies-government Rent control agencies-government Securities regulation commissions Wage control agencies-government</t>
  </si>
  <si>
    <t>Space and Research and Technology</t>
  </si>
  <si>
    <t>Government establishments primarily engaged in programs for manned and unmanned space flights, space exploration, and the like. Research and development laboratories operated by the National Aeronautics and Space Administration are classified as auxiliaries to this industry. Private establishments primarily engaged in operation of space flights on their own account are classified in Transportation and Public Utilities, Industry 4789. Space flight operations-government Space research and development-government</t>
  </si>
  <si>
    <t>Establishments of the armed forces, including the National Guard, primarily engaged in national security and related activities. Establishments primarily engaged in manufacturing ordnance, ships and other military goods are classified in Manufacturing, Division D. Service academies are classified in Services, Industry 8221, but military training schools are classified here. Military hospitals are classified in Services, Industry Group 806. Establishments of the Coast Guard primarily engaged in the administration, operation, or regulation of transportation are classified in Industry 9621. Air Force Army Marine Corps Military training schools National Guard Navy</t>
  </si>
  <si>
    <t>Establishments of U.S. and foreign governments primarily engaged in international affairs and programs relating to other nations and peoples. Trade commissions and councils operated by private establishments are classified in Services, Division I and government operated trade commissions and councils are classified in Major Group 96. Consulates Diplomatic services-government Embassies Foreign missions Immigration services-government United Nations</t>
  </si>
  <si>
    <t>Heavy Construction-Contractors</t>
  </si>
  <si>
    <t>Boxes. Folding Paperboard</t>
  </si>
  <si>
    <t>Dyeing And Finishing Textiles, Except Wool Fabrics</t>
  </si>
  <si>
    <t>Miscellaneous Fabricated Textile Products</t>
  </si>
  <si>
    <t>Litho Platemaking Services</t>
  </si>
  <si>
    <t>Steel Works, Blast Furnaces, And Rolling And Finis</t>
  </si>
  <si>
    <t>Screw Machine Products, And Bolts, Nuts, Screws, R</t>
  </si>
  <si>
    <t>Automotive Exhaust System Repair Shops</t>
  </si>
  <si>
    <t>Establishments primarily engaged in the installation, repair, or sale and installation of automotive exhaust systems. The sale of mufflers, tail pipes, and catalytic converters is considered to be incidental to the installation of these products. Catalytic converters, automotive: installation, repair, or sales and Exhaust system services, automotive Mufflers, automotive: installation, repair, or sales and installation</t>
  </si>
  <si>
    <t>Tire Retreading And Repair Shops</t>
  </si>
  <si>
    <t>Tire Retreading and Repair Shops</t>
  </si>
  <si>
    <t>Establishments primarily engaged in repairing and retreading automotive tires. Establishments classified here may either retread customers' tires or retread tires for sale or exchange to the user or the trade. Rebuilding and retreading tires for the trade Retreading tires Tire recapping Tire repair shops Tire studding and restudding Vulcanizing tires and tubes</t>
  </si>
  <si>
    <t>Paint Shops</t>
  </si>
  <si>
    <t>Automotive Glass Replacement Shops</t>
  </si>
  <si>
    <t>Establishments primarily engaged in the installation, repair, or sales and installation of automotive glass. The sale of the glass is considered incidental to the replacement. Glass replacement and repair, automotive</t>
  </si>
  <si>
    <t>Automotive Transmission Repair Shops</t>
  </si>
  <si>
    <t>Establishments primarily engaged in the installation, repair, or sales and installation of automotive transmissions. The sale of transmissions and related parts is considered incidental to the installation or repair of these products. Automatic transmission repair, automotive Transmission repair, automotive Transmission, automotive: installation, repair, or sale and installation</t>
  </si>
  <si>
    <t>General Automotive Repair Shops</t>
  </si>
  <si>
    <t>Establishments primarily engaged in general automotive repair. Establishments primarily engaged in industrial truck repair are classified in Industry 7699. Automotive repair shops, general Diesel engine repair, automotive Engine repair, automotive Engine repair, truck: except industrial Garages, general automotive repair and service Motor repair, automotive Truck engine repair, except industrial</t>
  </si>
  <si>
    <t>Video Recorder And Player Rental And Leasing</t>
  </si>
  <si>
    <t>Automotive Repair Shops, Not Elsewhere Classified</t>
  </si>
  <si>
    <t>Establishments primarily engaged in specialized automotive repair, not elsewhere classified, such as fuel service (carburetor repair), brake relining, front-end and wheel alignment, and radiator repair. Establishments primarily engaged in automotive welding are classified in Industry 7692. Air-conditioner repair, automotive Automotive springs, rebuilding and repair Axle straightening, automotive Brake linings, sale and installation Brake repairing, automotive Carburetor repair Electrical service, automotive (battery and ignition repair) Frame repair shops, automotive Front end repair, automotive Fuel system conversion, automotive Fuel system repair, automotive Generator and starter repair, automotive Radiator repair shops, automotive Wheel alignment, automotive</t>
  </si>
  <si>
    <t>Automotive Services, Except Repair</t>
  </si>
  <si>
    <t>Carwashes</t>
  </si>
  <si>
    <t>Establishments primarily engaged in washing, waging, and polishing motor vehicles, or in furnishing facilities for the self-service washing of motor vehicles. Bus washing Carwashes Cleaning and polishing (detailing) new autos for dealers on a Detailing (cleaning and polishing) new autos for dealers on a Laundries, automotive Truck washing Washing and polishing, automotive Waxing and polishing, automotive</t>
  </si>
  <si>
    <t>Automotive Services, Except Repair And Carwashes</t>
  </si>
  <si>
    <t>Automotive Services, Except Repair and Carwashes</t>
  </si>
  <si>
    <t>Establishments primarily engaged in furnishing automotive services, except repair and carwashes. Establishments primarily providing automobile driving instructions are classified in Industry 8299. Auto emissions testing, without repairs Diagnostic centers, automotive Emissions testing service, automotive: without repair Garages, do-it-yourself Inspection service, automotive Lubricating service, automotive Road service, automotive Rust-proofing service, automotive Towing service, automotive Undercoating service, automotive Window tinting, automotive Wrecker service (towing), automotive</t>
  </si>
  <si>
    <t>Miscellaneous Repair Services</t>
  </si>
  <si>
    <t>Electrical Repair Shops</t>
  </si>
  <si>
    <t>Radio And Television Repair Shops</t>
  </si>
  <si>
    <t>Radio and Television Repair Shops</t>
  </si>
  <si>
    <t>Establishments primarily engaged in repairing radios, televisions, phonographs, stereo equipment, and tape recorders. Also included are establishments engaged in installing and repairing television, amateur, and citizens'band antennas; or in installing and servicing radio transmitting and receiving equipment in homes, offices, boats, automobiles, or other vehicles. Establishments primarily engaged in installation, repair, or maintenance of radio and television broadcast transmitting antennas and towers are classified in Construction, Division C. Aircraft radio equipment repair Antennas, household: installation and service Automotive radio repair shops Citizens'band (CB) antennas, installation of Intercommunications equipment repair Phonograph repair: stereo, hi-fi, and tape recorder Public address system repair Radio and television receiver installation Radio repair shops Stereophonic equipment repair Television repair shops Video recorder or player repair</t>
  </si>
  <si>
    <t>Watch, Clock, And Jewelry Repair</t>
  </si>
  <si>
    <t>Reupholstery And Furniture Repair</t>
  </si>
  <si>
    <t>Miscellaneous Repair Shops And Related Services</t>
  </si>
  <si>
    <t>Repair Shops And Related Services</t>
  </si>
  <si>
    <t>Motion Pictures</t>
  </si>
  <si>
    <t>Motion Picture Production And Allied Services</t>
  </si>
  <si>
    <t>Refrigeration And Air-Conditioning Service And Rep</t>
  </si>
  <si>
    <t>Refrigeration and Air-Conditioning Service and Repair Shops</t>
  </si>
  <si>
    <t>Establishments primarily engaged in servicing and repairing household and commercial electrical refrigerators and air-conditioning and refrigeration equipment. Establishments primarily engaged in servicing and repairing gas refrigeration equipment are classified in Industry 7699, and those repairing automotive, air-conditioning equipment are classified in Industry 7539. Air-conditioner repair, self-contained units: except automotive Refrigeration repair service, electric Refrigerator repair service, electric</t>
  </si>
  <si>
    <t>Electrical And Electronic Repair Shops, Not Elsewh</t>
  </si>
  <si>
    <t>Electrical and Electronic Repair Shops, Not Elsewhere Classified</t>
  </si>
  <si>
    <t>Establishments primarily engaged in the repair of electrical and electronic equipment, not elsewhere classified, such as electrical household appliances and electrical and electronic industrial equipment. Establishments primarily engaged in the repair of electronic computers and computer peripheral equipment are classified in Industry 7378. Aircraft electrical equipment repair except radio Appliance repair, electrical Business machine repair, electrical Electric razor repair Electric tool repair Electrical measuring instrument repair and calibration Electrical repair shops, except radio, television, and refrigerator Electronic equipment repair, except computers and computer Hearing aid repair Medical equipment repair, electrical Office machine repair, electrical: except typewriters, computers, and Telephone set repair Washing machine repair</t>
  </si>
  <si>
    <t>Watch, Clock, and Jewelry Repair</t>
  </si>
  <si>
    <t>Establishments primarily engaged in the repair of watches, clocks, or jewelry. Establishments primarily engaged in assembling watches from purchased parts are classified in Manufacturing, Industry 3873. Clock repair shops Jewelry repair shops Pearl restringing for the trade Watch repair shops</t>
  </si>
  <si>
    <t>Reupholstery and Furniture Repair</t>
  </si>
  <si>
    <t>Establishments primarily engaged in furniture reupholstery and repair. Establishments primarily engaged in selling upholstery materials for personal or household consumption are classified in Retail Trade, Industry 5714; and those making furniture and cabinets on a custom basis are classified in Retail Trade, Industry 5712. Antique furniture repair and restoration Furniture refinishing Furniture repairing, redecorating, and remodeling shops Repair of furniture upholstery Reupholstery shops</t>
  </si>
  <si>
    <t>Welding Repair</t>
  </si>
  <si>
    <t>Establishments primarily engaged in general repair work by welding, including automotive welding. Establishments primarily engaged in welding at construction sites are classified in Construction, Industry 1799. Brazing (welding) Repair of cracked castings (welding service) Welding shops, including automotive</t>
  </si>
  <si>
    <t>Armature Rewinding Shops</t>
  </si>
  <si>
    <t>Establishments primarily engaged in rewinding armatures and rebuilding or repairing electric motors. Establishments classified here may either repair customers'equipment, or repair or rebuild for sale or exchange to users or the trade. Armature rewinding Coil winding service Electric motor repair Hermetics repair Rebuilding motors, other than automotive Rewinding stators</t>
  </si>
  <si>
    <t>Repair Shops And Related Services, Not Elsewhere C</t>
  </si>
  <si>
    <t>Repair Shops and Related Services, Not Elsewhere Classified</t>
  </si>
  <si>
    <t>Establishments primarily engaged in specialized repair services, not elsewhere classified, such as bicycle repair; leather goods repair; lock and gun repair, including the making of lock parts or gun parts to individual order; musical instrument repair; septic tank cleaning; farm machinery repair; furnace cleaning; motorcycle repair; tank truck cleaning; taxidermists; tractor repair; and typewriter repair. Agricultural equipment repair Antique repair and restoration, except furniture and automotive Awning repair shops Beer pump coil cleaning and repair service Bicycle repair shops Binoculars and other optical goods repair Blacksmith shops Boiler cleaning Boiler repair shops except manufacturing Bowling pins, refinishing or repair Camera repair shops Catch basin cleaning Cesspool cleaning China firing and decorating to individual order Cleaning and reglazing of baking pans Cleaning bricks Coppersmithing repair, except construction Covering textile rolls Dental instrument repair Drafting instrument repair Engine repair, except automotive Farm machinery repair Farriers (blacksmith shops) Fire control (military) equipment repair Furnace and chimney cleaning Furnace cleaning service Gas appliance repair service Glazing and cleaning baking pans Gun parts made to individual order Gunsmith shops Harness repair shops Horseshoeing Industrial truck repair Key duplicating shops Laboratory instrument repair, except electric Lawnmower repair shops Leather goods repair shops Lock parts made to individual order Locksmith shops Luggage repair shops Machinery cleaning Mattress renovating and repair shops Measuring and controlling instrument repair, mechanical Medical equipment repair, except electric Meteorological instrument repair Microscope repair Mirror repair shops Motorcycle repair service Musical instrument repair shops Nautical and navigational instrument repair, except electric Organ tuning and repair Piano tuning and repair Picture framing to individual order, not connected with retail art Picture framing, custom Pocketbook repair shops Precision instrument repair Rebabbitting Reneedling work Repair of optical instruments Repair of photographic equipment Repair of service station equipment Repair of speedometers Rug repair shops, not combined with cleaning Saddlery repair shops Scale repair service Scientific instrument repair, except electric Septic tank cleaning service Sewer cleaning and rodding Sewing machine repair shops Sharpening and repairing knives, saws, and tools Ship boiler and tank cleaning and repair-contractors Ship scaling-contractors Stove repair shops Surgical instrument repair Surveying instrument repair Tank and boiler cleaning service Tank truck cleaning service Taxidermists Tent repair shops Thermostat repair Tinsmithing repair, except construction Tractor repair Tuning of pianos and organs Typewriter repair, including electric Venetian blind repair shops Window shade repair shops</t>
  </si>
  <si>
    <t>Theatrical Producers (Except Motion Picture), Band</t>
  </si>
  <si>
    <t>Bowling Centers</t>
  </si>
  <si>
    <t>Billiard &amp; Pool Establishments</t>
  </si>
  <si>
    <t>Establishments known to the public as bowling centers or lanes. Such establishments frequently sell meals and refreshments. Bowling centers Candle pin centers Duck pin centers Ten pin centers</t>
  </si>
  <si>
    <t>Motion Picture And Video Tape Production</t>
  </si>
  <si>
    <t>Motion Picture and Video Tape Production</t>
  </si>
  <si>
    <t>Establishments primarily engaged in the production of theatrical and nontheatrical motion pictures and video tapes for exhibition or sale, including educational, industrial, and religious films. Included in the industry are establishments engaged in both production and distribution. Producers of live radio and television programs are classified in Industry 7922. Establishments primarily engaged in motion picture and video tape reproduction are classified in Industry 7819 and those engaged in distribution are classified in Industry 7822. Audiovisual motion picture program production Cartoon motion picture production Commercials, television: tape or film production Educational motion picture production Industrial motion picture production Motion picture production and distribution Music video production Nontheatrical motion picture production Religious motion picture production Tape production, video or motion picture Television film production Training motion picture production Video tape production</t>
  </si>
  <si>
    <t>Services Allied To Motion Picture Production</t>
  </si>
  <si>
    <t>Services Allied to Motion Picture Production</t>
  </si>
  <si>
    <t>Establishments primarily engaged in performing services independent of motion picture production, but allied thereto, such as motion picture film processing, editing, and titling; casting bureaus; wardrobe and studio property rental; television tape services; motion picture and video tape reproduction; and stock footage film libraries. Casting bureaus, motion picture Developing and printing of commercial motion picture film Directors, motion picture: independent Editing of motion picture film Film libraries, stock footage Film processing, motion picture Laboratories, motion picture Motion picture consultants Motion picture reproduction Rental of motion picture equipment Studio property rental for motion picture film production Television tape services (e.g., editing and transfers) Titling of motion picture film Video tape or disk reproduction Wardrobe rental for motion picture film production</t>
  </si>
  <si>
    <t>Motion Picture And Video Tape Distribution</t>
  </si>
  <si>
    <t>Motion Picture and Video Tape Distribution</t>
  </si>
  <si>
    <t>Establishments primarily engaged in the distribution (rental or sale) of theatrical and nontheatrical motion picture films or in the distribution of video tapes and disks, except to the general public. Establishments engaged in both distribution and production are classified in Industry 7812. Establishments primarily engaged in renting video tapes and disks to the general public are classified in Industry 7841, and those engaged in the sale of video tapes and disks to individuals for personal or household use are classified in Retail Trade, Industry 5735. Film exchanges, motion picture Motion picture distribution, exclusive of production Rental of motion picture film Tape distribution for television Tapes, video, recorded-wholesale Video tapes, recorded-wholesale</t>
  </si>
  <si>
    <t>Services Allied to Motion Picture Distribution</t>
  </si>
  <si>
    <t>Establishments primarily engaged in performing auxiliary services to motion picture distribution, such as film delivery service, film purchasing and booking agencies, and film libraries. Booking agencies, motion picture Film delivery, motion picture Film libraries, motion picture Film purchasing agencies, motion picture Theatrical booking agencies, motion picture</t>
  </si>
  <si>
    <t>Establishments primarily engaged in renting recorded video tapes and disks to the general public for personal or household use. Establishments primarily engaged in renting video recorders and players are classified in Industry 7359. Establishments primarily engaged in selling recorded video tapes and disks to the general public are classified in Retail Trade, Industry 5735, and those engaged in the wholesale distribution of recorded video tapes and disks are classified in Industry 7822. Motion picture film or tape rental to the general public Video disk rental to the general public Video tape rental to the general public</t>
  </si>
  <si>
    <t>Dance Studios, Schools, and Halls</t>
  </si>
  <si>
    <t>Establishments primarily engaged in operating dance studios, schools, and public dance halls or ballrooms. Establishments primarily engaged in renting facilities used as dance halls or ballrooms are classified in Real Estate, Industry 6512. Ballroom operation Children's dancing schools Dance hall operation Dance instructors Dance studios and schools Discotheques, except those serving alcoholic beverages Professional dancing schools</t>
  </si>
  <si>
    <t>Bands, Orchestras, Actors, And Other Entertainers</t>
  </si>
  <si>
    <t>Bands, Orchestras, Actors, and Other Entertainers and Entertainment Groups</t>
  </si>
  <si>
    <t>Establishments primarily engaged in providing entertainment other than live theatrical presentations. These establishments include bands, orchestras, and entertainers. Actors Actresses Classical music groups or artists Concert artists Dance bands Drum and bugle corps (drill team) Entertainers Entertainment groups Jazz music groups or artists Magicians Musicians Orchestras Performing artists Popular music groups or artists Symphony orchestras</t>
  </si>
  <si>
    <t>Professional Sports Clubs And Promoters</t>
  </si>
  <si>
    <t>Professional Sports Clubs and Promoters</t>
  </si>
  <si>
    <t>Establishments primarily engaged in operating and promoting professional and semiprofessional athletic clubs; promoting athletic events, including amateur; and managing individual professional athletes. Stadiums and athletic fields are included only if the operator is actually engaged in the promotion of athletic events. Establishments primarily engaged in operating stadiums and athletic fields are classified in Real Estate, Industry Group 651. Amateur sports and athletic clubs are classified in Industry Group 799. Arenas, boxing and wrestling (sports promotional): professional Athletic field operation (sports promotion) Baseball club, professional or semi-professional Basketball club, professional or semi-professional Football club, professional or semi-professional Ice hockey clubs, professional or semi-professional Managers of individual professional athletes Professional or semiprofessional sports clubs Promoters, sports events Soccer clubs, professional or semi-professional Sports field operation (sports promotion) Sports promotion: baseball, football, boxing, etc. Stadiums (sports promotion)</t>
  </si>
  <si>
    <t>Theatrical Producers (Except Motion Picture) And M</t>
  </si>
  <si>
    <t>Theatrical Producers (Except Motion Picture) and Miscellaneous Theatrical Services</t>
  </si>
  <si>
    <t>Establishments primarily engaged in providing live theatrical presentations, such as road companies and summer theaters. This industry also includes services allied with theatrical presentations, such as casting agencies; booking agencies for plays, artists, and concerts; scenery, lighting, and other equipment services; and theatrical ticket agencies. Also included in this industry are producers of live and taped radio programs and commercials and producers of live television programs. Establishments primarily engaged in the production of taped television programs and commercials are classified in Industry 7812. Theaters which are normally rented to theatrical producers and stock companies are classified in Real Estate, Industry 6512. Motion picture theaters and motion picture service industries are classified in Major Group 78. Establishments primarily engaged in operating dinner theaters are classified in Retail Trade, Industry 5812. Agents or managers for entertainers Agents, talent: theatrical Ballet production Booking agencies, theatrical: except motion picture Burlesque companies Casting agencies, theatrical: except motion picture Community theater productions Concert management service Costume design, theatrical Employment agencies: theatrical, radio, and television-except motion Legitimate theater producers Opera companies Performing arts center productions Plays (road companies and stock companies) Radio programs, including commercials: producers of Rental of theatrical scenery Repertory or stock companies, theatrical Road companies, theatrical Scenery design, theatrical Stock companies, theatrical Summer theaters, except dinner theaters Television programs (including commercials): live Theatrical companies Theatrical equipment rental Theatrical lighting on a contract basis Theatrical production, except motion picture Theatrical ticket agencies Vaudeville companies</t>
  </si>
  <si>
    <t>Racing, Including Track Operation</t>
  </si>
  <si>
    <t>Promoters and participants in racing activities, including racetrack operators, operators of racing stables, jockeys, racehorse trainers, and race car owners and operators. Dog racing Dragstrip operation Horses, race: training Horses, racing of Jockeys, horse racing Motorcycle racing Race car drivers and owners Racetrack operation: e.g. horse, dog, auto Racing stables, operation of Speedway operation Stock car racing Training racehorses</t>
  </si>
  <si>
    <t>Physical Fitness Facilities</t>
  </si>
  <si>
    <t>Establishments primarily engaged in operating reducing and other health clubs, spas, and similar facilities featuring exercise and other active physical fitness conditioning, whether or not on a membership basis. Also included in this industry are establishments providing aerobic dance and exercise classes. Sports and recreation clubs are classified in Industry 7997 if operated on a membership basis, and in Industries 7992 or 7999 if open to the general public. Health resorts and spas providing lodging are classified in</t>
  </si>
  <si>
    <t>Public Golf Courses</t>
  </si>
  <si>
    <t>Establishments primarily engaged in the operation of golf courses open to the general public on a contract or fee basis. Membership golf and country clubs are classified in Industry 7997. Miniature golf courses and golf driving ranges are classified in Industry 7999. Golf club, nonmembership Golf courses, public: operation of</t>
  </si>
  <si>
    <t>Coin-Operated Amusement Devices</t>
  </si>
  <si>
    <t>Establishments primarily engaged in operating coin-operated amusement devices, either in their own or in other places of business. Such amusement devices include juke boxes, pinball machines, mechanical games, slot machines, and similar types of amusement equipment. Amusement (including video game) arcades and parlors are also included in this industry. Amusement device parlors, coin-operated Amusement machines, coin-operated: operation of Arcades, amusement Gambling establishments primarily operating coin-operated machines Gambling machines, coin-operated: operation of Juke boxes, operation of Mechanical games, coin-operated: operation of Music distribution systems, coin-operated Pinball machines, operation of Slot machines, operation of Video game arcades</t>
  </si>
  <si>
    <t>Amusement Parks</t>
  </si>
  <si>
    <t>Establishments of the type known as amusement parks and kiddie parks which group together and operate in whole or in part a number of attractions, such as mechanical rides, amusement devices, refreshment stands, and picnic grounds. Amusement concessionaires operating within the park are generally classified in Industry 7999. Amusement centers and parks (not fairs, circuses, or carnivals) Amusement parks Kiddie parks Piers, amusement Theme parks, amusement</t>
  </si>
  <si>
    <t>Membership Sports And Recreation Clubs</t>
  </si>
  <si>
    <t>Membership Sports and Recreation Clubs</t>
  </si>
  <si>
    <t>Sports and recreation clubs which are restricted to use by members and their guests. Country, golf, tennis, yacht, and amateur sports and recreation clubs are included in this industry. Physical fitness facilities are classified in Industry 7991. Aviation clubs, membership Baseball clubs except professional and semiprofessional Bathing beaches, membership Beach clubs, membership Boating clubs, membership Bowling leagues or teams, except professional and semiprofessional Bridge clubs, membership Club, membership: sports and recreation, except physical fitness Country clubs, membership Flying fields maintained by aviation club Football club, except professional and semiprofessional Golf clubs, membership Gun clubs, membership Handball clubs, membership Hockey clubs, except professional and semiprofessional Hunt clubs, membership Racquetball clubs, membership Recreation and sports club, membership: except physical fitness Riding clubs, membership Shooting clubs, membership Soccer clubs, except professional and semiprofessional Sports and recreation clubs, membership: except physical fitness Swimming clubs, membership Tennis clubs, membership Yacht clubs, membership</t>
  </si>
  <si>
    <t>Offices And Clinics Of Other Health Practitioners</t>
  </si>
  <si>
    <t>Nursing And Personal Care Facilities</t>
  </si>
  <si>
    <t>zero_loss_ind</t>
  </si>
  <si>
    <t>log_l_mean_clm_cnt_123*SIC_Class_C</t>
  </si>
  <si>
    <t>log_l_mean_clm_cnt_123*SIC_Class_E</t>
  </si>
  <si>
    <t>log_l_mean_clm_cnt_123*SIC_Class_F</t>
  </si>
  <si>
    <t>log_l_mean_clm_cnt_123*SIC_Class_G</t>
  </si>
  <si>
    <t>SIC_Class_F</t>
  </si>
  <si>
    <t>SIC_Class_G</t>
  </si>
  <si>
    <t>SIC_Class_J</t>
  </si>
  <si>
    <t>SIC_Class_D</t>
  </si>
  <si>
    <t>log_density</t>
  </si>
  <si>
    <t>EDU_index</t>
  </si>
  <si>
    <t xml:space="preserve">Definition: </t>
  </si>
  <si>
    <t xml:space="preserve">Limitations: </t>
  </si>
  <si>
    <t xml:space="preserve">Do not score if </t>
  </si>
  <si>
    <t>Coverage</t>
  </si>
  <si>
    <t>div_factor</t>
  </si>
  <si>
    <t>2016 Rate Need</t>
  </si>
  <si>
    <t>offbalance</t>
  </si>
  <si>
    <t>2016rateneed</t>
  </si>
  <si>
    <t>Prior Claim Count 3 year average &gt;50</t>
  </si>
  <si>
    <t>div_59</t>
  </si>
  <si>
    <t>div_54</t>
  </si>
  <si>
    <t>div_82</t>
  </si>
  <si>
    <t>SIC_Class_E</t>
  </si>
  <si>
    <t>state_CA</t>
  </si>
  <si>
    <t>GC</t>
  </si>
  <si>
    <t>Parameter Estimates Covariance Matrix</t>
  </si>
  <si>
    <t>miss_ind</t>
  </si>
  <si>
    <t>countrywide</t>
  </si>
  <si>
    <t>mean_st</t>
  </si>
  <si>
    <t>weight_st</t>
  </si>
  <si>
    <t>unlimited_st</t>
  </si>
  <si>
    <t>unlimted_st</t>
  </si>
  <si>
    <t>52</t>
  </si>
  <si>
    <t>61</t>
  </si>
  <si>
    <t>53</t>
  </si>
  <si>
    <t>54</t>
  </si>
  <si>
    <t>55</t>
  </si>
  <si>
    <t>73</t>
  </si>
  <si>
    <t>78</t>
  </si>
  <si>
    <t>75</t>
  </si>
  <si>
    <t>79</t>
  </si>
  <si>
    <t>57</t>
  </si>
  <si>
    <t>58</t>
  </si>
  <si>
    <t>59</t>
  </si>
  <si>
    <t>60</t>
  </si>
  <si>
    <t>70</t>
  </si>
  <si>
    <t>71</t>
  </si>
  <si>
    <t>72</t>
  </si>
  <si>
    <t>62</t>
  </si>
  <si>
    <t>80</t>
  </si>
  <si>
    <t>81</t>
  </si>
  <si>
    <t>82</t>
  </si>
  <si>
    <t>27</t>
  </si>
  <si>
    <t>28</t>
  </si>
  <si>
    <t>32</t>
  </si>
  <si>
    <t>63</t>
  </si>
  <si>
    <t>65</t>
  </si>
  <si>
    <t>66</t>
  </si>
  <si>
    <t>67</t>
  </si>
  <si>
    <t>10</t>
  </si>
  <si>
    <t>12</t>
  </si>
  <si>
    <t>13</t>
  </si>
  <si>
    <t>33</t>
  </si>
  <si>
    <t>34</t>
  </si>
  <si>
    <t>01</t>
  </si>
  <si>
    <t>07</t>
  </si>
  <si>
    <t>02</t>
  </si>
  <si>
    <t>14</t>
  </si>
  <si>
    <t>08</t>
  </si>
  <si>
    <t>29</t>
  </si>
  <si>
    <t>09</t>
  </si>
  <si>
    <t>11</t>
  </si>
  <si>
    <t>30</t>
  </si>
  <si>
    <t>31</t>
  </si>
  <si>
    <t>93</t>
  </si>
  <si>
    <t>94</t>
  </si>
  <si>
    <t>35</t>
  </si>
  <si>
    <t>95</t>
  </si>
  <si>
    <t>89</t>
  </si>
  <si>
    <t>91</t>
  </si>
  <si>
    <t>92</t>
  </si>
  <si>
    <t>36</t>
  </si>
  <si>
    <t>44</t>
  </si>
  <si>
    <t>37</t>
  </si>
  <si>
    <t>49</t>
  </si>
  <si>
    <t>50</t>
  </si>
  <si>
    <t>38</t>
  </si>
  <si>
    <t>39</t>
  </si>
  <si>
    <t>96</t>
  </si>
  <si>
    <t>41</t>
  </si>
  <si>
    <t>42</t>
  </si>
  <si>
    <t>43</t>
  </si>
  <si>
    <t>83</t>
  </si>
  <si>
    <t>64</t>
  </si>
  <si>
    <t>84</t>
  </si>
  <si>
    <t>86</t>
  </si>
  <si>
    <t>87</t>
  </si>
  <si>
    <t>46</t>
  </si>
  <si>
    <t>88</t>
  </si>
  <si>
    <t>99</t>
  </si>
  <si>
    <t>97</t>
  </si>
  <si>
    <t>20</t>
  </si>
  <si>
    <t>21</t>
  </si>
  <si>
    <t>22</t>
  </si>
  <si>
    <t>26</t>
  </si>
  <si>
    <t>15</t>
  </si>
  <si>
    <t>16</t>
  </si>
  <si>
    <t>17</t>
  </si>
  <si>
    <t>48</t>
  </si>
  <si>
    <t>19</t>
  </si>
  <si>
    <t>23</t>
  </si>
  <si>
    <t>51</t>
  </si>
  <si>
    <t>25</t>
  </si>
  <si>
    <t>24</t>
  </si>
  <si>
    <t>40</t>
  </si>
  <si>
    <t>45</t>
  </si>
  <si>
    <t>47</t>
  </si>
  <si>
    <t>56</t>
  </si>
  <si>
    <t>76</t>
  </si>
  <si>
    <t>Number of claims in the last year:</t>
  </si>
  <si>
    <t>Number of claims in the 2nd last year:</t>
  </si>
  <si>
    <t>Number of claims in the 3rd last year:</t>
  </si>
  <si>
    <t>Exposure Size</t>
  </si>
  <si>
    <t>Mid Point</t>
  </si>
  <si>
    <t>Higher Point</t>
  </si>
  <si>
    <t>Lower Point</t>
  </si>
  <si>
    <t>Warnings</t>
  </si>
  <si>
    <t>Broker Target</t>
  </si>
  <si>
    <t>range</t>
  </si>
  <si>
    <t>Predominant State</t>
  </si>
  <si>
    <t>Headquarter Zip Code</t>
  </si>
  <si>
    <t>Account Signal</t>
  </si>
  <si>
    <t>Population Density in Zip</t>
  </si>
  <si>
    <t>Retention Amount</t>
  </si>
  <si>
    <t>GC GL Account Signal Scoring</t>
  </si>
  <si>
    <t xml:space="preserve">Predominant State: </t>
  </si>
  <si>
    <t>State with the largest premium</t>
  </si>
  <si>
    <t>Exposure &gt; $500M of Sales</t>
  </si>
  <si>
    <t>Exposure &gt; $500 M of Payroll</t>
  </si>
  <si>
    <t>tttttttttttttttttttttttttttttttt</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</si>
</sst>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44" formatCode="_(&quot;$&quot;* #,##0.00_);_(&quot;$&quot;* \(#,##0.00\);_(&quot;$&quot;* &quot;-&quot;??_);_(@_)"/>
    <numFmt numFmtId="43" formatCode="_(* #,##0.00_);_(* \(#,##0.00\);_(* &quot;-&quot;??_);_(@_)"/>
    <numFmt numFmtId="164" formatCode="_(&quot;$&quot;* #,##0_);_(&quot;$&quot;* \(#,##0\);_(&quot;$&quot;* &quot;-&quot;??_);_(@_)"/>
    <numFmt numFmtId="165" formatCode="0.000"/>
    <numFmt numFmtId="166" formatCode="_(* #,##0_);_(* \(#,##0\);_(* &quot;-&quot;??_);_(@_)"/>
    <numFmt numFmtId="167" formatCode="0.0%"/>
    <numFmt numFmtId="168" formatCode="0.00000"/>
    <numFmt numFmtId="169" formatCode="m/d/yy;@"/>
    <numFmt numFmtId="170" formatCode="mmm\-yyyy"/>
    <numFmt numFmtId="171" formatCode="[$$-409]#,##0.00_);\([$$-409]#,##0.00\)"/>
    <numFmt numFmtId="172" formatCode="[$-409]mmm\-yy;@"/>
    <numFmt numFmtId="173" formatCode="[$$-409]#,##0;\([$$-409]#,##0\)"/>
    <numFmt numFmtId="174" formatCode="&quot;$&quot;\ #,##0.00_);[Red]\(&quot;$&quot;\ #,##0.00\)"/>
    <numFmt numFmtId="175" formatCode="_(&quot;$&quot;\ * #,##0_);_(&quot;$&quot;\ * \(#,##0\);_(&quot;$&quot;\ * &quot;-&quot;_);_(@_)"/>
    <numFmt numFmtId="176" formatCode="&quot;$&quot;\ #,##0_);\(&quot;$&quot;\ #,##0\)"/>
    <numFmt numFmtId="177" formatCode="&quot;$&quot;\ #,##0.00_);\(&quot;$&quot;\ #,##0.00\)"/>
    <numFmt numFmtId="178" formatCode="&quot;\&quot;#,##0.00;[Red]\-&quot;\&quot;#,##0.00"/>
    <numFmt numFmtId="179" formatCode="#,###,;\(#,###,\)"/>
    <numFmt numFmtId="180" formatCode="0.0000"/>
    <numFmt numFmtId="181" formatCode="0.000E+00"/>
    <numFmt numFmtId="182" formatCode="0000"/>
    <numFmt numFmtId="183" formatCode="&quot;$&quot;#,##0"/>
    <numFmt numFmtId="184" formatCode="00000"/>
  </numFmts>
  <fonts count="102">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0"/>
      <name val="Arial"/>
      <family val="2"/>
    </font>
    <font>
      <sz val="10"/>
      <color theme="1"/>
      <name val="Times New Roman"/>
      <family val="2"/>
    </font>
    <font>
      <b/>
      <sz val="10"/>
      <name val="Arial"/>
      <family val="2"/>
    </font>
    <font>
      <b/>
      <sz val="12"/>
      <name val="Arial"/>
      <family val="2"/>
    </font>
    <font>
      <sz val="12"/>
      <name val="Arial"/>
      <family val="2"/>
    </font>
    <font>
      <b/>
      <sz val="12"/>
      <color indexed="10"/>
      <name val="Arial"/>
      <family val="2"/>
    </font>
    <font>
      <i/>
      <sz val="10"/>
      <name val="Arial"/>
      <family val="2"/>
    </font>
    <font>
      <sz val="9"/>
      <name val="Arial"/>
      <family val="2"/>
    </font>
    <font>
      <b/>
      <sz val="24"/>
      <name val="Arial"/>
      <family val="2"/>
    </font>
    <font>
      <b/>
      <sz val="24"/>
      <color indexed="10"/>
      <name val="Arial"/>
      <family val="2"/>
    </font>
    <font>
      <b/>
      <sz val="22"/>
      <color indexed="10"/>
      <name val="Tw Cen MT"/>
      <family val="2"/>
    </font>
    <font>
      <sz val="8"/>
      <name val="Times New Roman"/>
      <family val="1"/>
    </font>
    <font>
      <sz val="10"/>
      <name val="Calibri"/>
      <family val="2"/>
    </font>
    <font>
      <sz val="10"/>
      <color theme="1"/>
      <name val="Arial"/>
      <family val="2"/>
    </font>
    <font>
      <sz val="10"/>
      <color theme="1"/>
      <name val="Calibri"/>
      <family val="2"/>
    </font>
    <font>
      <sz val="11"/>
      <color rgb="FF717073"/>
      <name val="Calibri"/>
      <family val="2"/>
      <scheme val="minor"/>
    </font>
    <font>
      <sz val="10"/>
      <name val="Verdana"/>
      <family val="2"/>
    </font>
    <font>
      <sz val="10"/>
      <name val="CG Times (W1)"/>
    </font>
    <font>
      <sz val="8"/>
      <name val="Courier New"/>
      <family val="3"/>
    </font>
    <font>
      <b/>
      <sz val="8"/>
      <name val="Courier New"/>
      <family val="3"/>
    </font>
    <font>
      <sz val="8"/>
      <color indexed="9"/>
      <name val="Courier New"/>
      <family val="3"/>
    </font>
    <font>
      <u/>
      <sz val="8.6999999999999993"/>
      <color theme="10"/>
      <name val="Times New Roman"/>
      <family val="2"/>
    </font>
    <font>
      <b/>
      <sz val="28"/>
      <color theme="0"/>
      <name val="Calibri"/>
      <family val="2"/>
      <scheme val="minor"/>
    </font>
    <font>
      <sz val="12"/>
      <name val="Century Schoolbook"/>
      <family val="1"/>
    </font>
    <font>
      <b/>
      <sz val="9"/>
      <color indexed="10"/>
      <name val="Comic Sans MS"/>
      <family val="4"/>
    </font>
    <font>
      <b/>
      <sz val="14"/>
      <color theme="0"/>
      <name val="Calibri"/>
      <family val="2"/>
      <scheme val="minor"/>
    </font>
    <font>
      <u/>
      <sz val="10"/>
      <color theme="10"/>
      <name val="Arial"/>
      <family val="2"/>
    </font>
    <font>
      <u/>
      <sz val="11"/>
      <color theme="10"/>
      <name val="Calibri"/>
      <family val="2"/>
      <scheme val="minor"/>
    </font>
    <font>
      <u/>
      <sz val="10"/>
      <color indexed="12"/>
      <name val="Arial"/>
      <family val="2"/>
    </font>
    <font>
      <sz val="11"/>
      <color indexed="8"/>
      <name val="Calibri"/>
      <family val="2"/>
    </font>
    <font>
      <sz val="11"/>
      <color indexed="9"/>
      <name val="Calibri"/>
      <family val="2"/>
    </font>
    <font>
      <sz val="11"/>
      <color indexed="20"/>
      <name val="Calibri"/>
      <family val="2"/>
    </font>
    <font>
      <b/>
      <sz val="11"/>
      <name val="Calibri"/>
      <family val="2"/>
    </font>
    <font>
      <sz val="11"/>
      <name val="Calibri"/>
      <family val="2"/>
    </font>
    <font>
      <b/>
      <sz val="11"/>
      <color indexed="52"/>
      <name val="Calibri"/>
      <family val="2"/>
    </font>
    <font>
      <b/>
      <sz val="11"/>
      <color indexed="9"/>
      <name val="Calibri"/>
      <family val="2"/>
    </font>
    <font>
      <sz val="11"/>
      <color theme="1"/>
      <name val="Tahoma"/>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color theme="1"/>
      <name val="Tahoma"/>
      <family val="2"/>
    </font>
    <font>
      <sz val="10"/>
      <color indexed="64"/>
      <name val="Arial"/>
      <family val="2"/>
    </font>
    <font>
      <sz val="9"/>
      <color theme="1"/>
      <name val="Calibri"/>
      <family val="2"/>
      <scheme val="minor"/>
    </font>
    <font>
      <b/>
      <sz val="11"/>
      <color indexed="63"/>
      <name val="Calibri"/>
      <family val="2"/>
    </font>
    <font>
      <b/>
      <sz val="18"/>
      <color indexed="56"/>
      <name val="Cambria"/>
      <family val="2"/>
    </font>
    <font>
      <b/>
      <sz val="11"/>
      <color indexed="8"/>
      <name val="Calibri"/>
      <family val="2"/>
    </font>
    <font>
      <sz val="11"/>
      <color indexed="10"/>
      <name val="Calibri"/>
      <family val="2"/>
    </font>
    <font>
      <b/>
      <sz val="12"/>
      <name val="SWISS"/>
      <family val="2"/>
    </font>
    <font>
      <sz val="10"/>
      <name val="Courier"/>
      <family val="3"/>
    </font>
    <font>
      <sz val="10"/>
      <color indexed="8"/>
      <name val="Arial"/>
      <family val="2"/>
    </font>
    <font>
      <sz val="9"/>
      <name val="Times New Roman"/>
      <family val="1"/>
    </font>
    <font>
      <i/>
      <sz val="11"/>
      <color theme="1"/>
      <name val="Calibri"/>
      <family val="2"/>
      <scheme val="minor"/>
    </font>
    <font>
      <b/>
      <sz val="20"/>
      <color theme="0"/>
      <name val="Futura"/>
    </font>
    <font>
      <sz val="10"/>
      <name val="MS Sans Serif"/>
      <family val="2"/>
    </font>
    <font>
      <sz val="10"/>
      <color theme="1"/>
      <name val="Calibri"/>
      <family val="2"/>
      <scheme val="minor"/>
    </font>
    <font>
      <sz val="10"/>
      <name val="Tahoma"/>
      <family val="2"/>
    </font>
    <font>
      <sz val="9"/>
      <color indexed="8"/>
      <name val="Times New Roman"/>
      <family val="1"/>
    </font>
    <font>
      <b/>
      <sz val="10"/>
      <name val="Courier New"/>
      <family val="3"/>
    </font>
    <font>
      <sz val="10"/>
      <name val="Courier New"/>
      <family val="3"/>
    </font>
    <font>
      <i/>
      <sz val="10"/>
      <name val="Courier New"/>
      <family val="3"/>
    </font>
    <font>
      <sz val="11"/>
      <color indexed="23"/>
      <name val="Calibri"/>
      <family val="2"/>
    </font>
    <font>
      <b/>
      <sz val="11"/>
      <color theme="1"/>
      <name val="Arial"/>
      <family val="2"/>
    </font>
    <font>
      <sz val="11"/>
      <color theme="1"/>
      <name val="Times New Roman"/>
      <family val="1"/>
    </font>
    <font>
      <sz val="11"/>
      <color rgb="FF0000FF"/>
      <name val="Times New Roman"/>
      <family val="1"/>
    </font>
    <font>
      <sz val="11"/>
      <color rgb="FF000000"/>
      <name val="Calibri"/>
      <family val="2"/>
      <scheme val="minor"/>
    </font>
    <font>
      <sz val="14"/>
      <name val="Calibri"/>
      <family val="2"/>
      <scheme val="minor"/>
    </font>
    <font>
      <b/>
      <sz val="10"/>
      <color rgb="FF112277"/>
      <name val="Arial"/>
      <family val="2"/>
    </font>
    <font>
      <b/>
      <sz val="16"/>
      <color theme="0"/>
      <name val="Calibri"/>
      <family val="2"/>
      <scheme val="minor"/>
    </font>
    <font>
      <b/>
      <u/>
      <sz val="11"/>
      <color theme="1"/>
      <name val="Calibri"/>
      <family val="2"/>
      <scheme val="minor"/>
    </font>
    <font>
      <b/>
      <u/>
      <sz val="12"/>
      <color theme="1"/>
      <name val="Calibri"/>
      <family val="2"/>
      <scheme val="minor"/>
    </font>
    <font>
      <sz val="10"/>
      <name val="Arial Narrow"/>
      <family val="2"/>
    </font>
    <font>
      <sz val="11"/>
      <color theme="0" tint="-0.499984740745262"/>
      <name val="Calibri"/>
      <family val="2"/>
      <scheme val="minor"/>
    </font>
    <font>
      <sz val="11"/>
      <color rgb="FFC3D69A"/>
      <name val="Calibri"/>
      <family val="2"/>
      <scheme val="minor"/>
    </font>
    <font>
      <sz val="10"/>
      <color indexed="8"/>
      <name val="Calibri"/>
      <family val="2"/>
    </font>
    <font>
      <sz val="12"/>
      <name val="Helv"/>
      <family val="2"/>
    </font>
    <font>
      <u/>
      <sz val="11"/>
      <color theme="10"/>
      <name val="Calibri"/>
      <family val="2"/>
    </font>
    <font>
      <sz val="10"/>
      <color rgb="FF000000"/>
      <name val="Arial"/>
      <family val="2"/>
    </font>
    <font>
      <b/>
      <sz val="10"/>
      <color rgb="FF000000"/>
      <name val="Arial"/>
      <family val="2"/>
    </font>
  </fonts>
  <fills count="8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92D050"/>
        <bgColor indexed="64"/>
      </patternFill>
    </fill>
    <fill>
      <patternFill patternType="solid">
        <fgColor rgb="FFFFFF00"/>
        <bgColor indexed="64"/>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1"/>
        <bgColor indexed="64"/>
      </patternFill>
    </fill>
    <fill>
      <patternFill patternType="solid">
        <fgColor indexed="31"/>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0" tint="-0.14996795556505021"/>
        <bgColor indexed="64"/>
      </patternFill>
    </fill>
    <fill>
      <patternFill patternType="solid">
        <fgColor theme="5" tint="0.39994506668294322"/>
        <bgColor indexed="64"/>
      </patternFill>
    </fill>
    <fill>
      <patternFill patternType="solid">
        <fgColor rgb="FFFF0000"/>
        <bgColor indexed="64"/>
      </patternFill>
    </fill>
    <fill>
      <patternFill patternType="solid">
        <fgColor theme="0"/>
        <bgColor indexed="64"/>
      </patternFill>
    </fill>
    <fill>
      <patternFill patternType="solid">
        <fgColor rgb="FF33C5FF"/>
        <bgColor indexed="64"/>
      </patternFill>
    </fill>
    <fill>
      <patternFill patternType="solid">
        <fgColor rgb="FF00A4E4"/>
        <bgColor indexed="64"/>
      </patternFill>
    </fill>
    <fill>
      <patternFill patternType="solid">
        <fgColor indexed="26"/>
      </patternFill>
    </fill>
    <fill>
      <patternFill patternType="solid">
        <fgColor rgb="FF71707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darkTrellis">
        <fgColor indexed="18"/>
      </patternFill>
    </fill>
    <fill>
      <patternFill patternType="solid">
        <fgColor rgb="FFBDEBFF"/>
        <bgColor indexed="64"/>
      </patternFill>
    </fill>
    <fill>
      <patternFill patternType="solid">
        <fgColor indexed="29"/>
        <bgColor indexed="64"/>
      </patternFill>
    </fill>
    <fill>
      <patternFill patternType="solid">
        <fgColor rgb="FF00CCFF"/>
        <bgColor indexed="64"/>
      </patternFill>
    </fill>
    <fill>
      <patternFill patternType="solid">
        <fgColor rgb="FFC0C0C0"/>
        <bgColor indexed="64"/>
      </patternFill>
    </fill>
    <fill>
      <patternFill patternType="solid">
        <fgColor theme="0" tint="-0.14999847407452621"/>
        <bgColor indexed="64"/>
      </patternFill>
    </fill>
    <fill>
      <patternFill patternType="solid">
        <fgColor rgb="FFD5E2B8"/>
        <bgColor indexed="64"/>
      </patternFill>
    </fill>
    <fill>
      <patternFill patternType="solid">
        <fgColor rgb="FF0070C0"/>
        <bgColor indexed="64"/>
      </patternFill>
    </fill>
    <fill>
      <patternFill patternType="solid">
        <fgColor theme="3" tint="0.39997558519241921"/>
        <bgColor indexed="64"/>
      </patternFill>
    </fill>
    <fill>
      <patternFill patternType="solid">
        <fgColor rgb="FFFFFFFF"/>
        <bgColor indexed="64"/>
      </patternFill>
    </fill>
    <fill>
      <patternFill patternType="solid">
        <fgColor theme="0" tint="-0.249977111117893"/>
        <bgColor indexed="64"/>
      </patternFill>
    </fill>
    <fill>
      <patternFill patternType="solid">
        <fgColor rgb="FFEDF2F9"/>
        <bgColor indexed="64"/>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double">
        <color indexed="10"/>
      </left>
      <right style="double">
        <color indexed="10"/>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rgb="FF7F7F7F"/>
      </bottom>
      <diagonal/>
    </border>
    <border>
      <left/>
      <right/>
      <top style="double">
        <color indexed="64"/>
      </top>
      <bottom style="double">
        <color indexed="64"/>
      </bottom>
      <diagonal/>
    </border>
    <border>
      <left/>
      <right/>
      <top/>
      <bottom style="medium">
        <color indexed="30"/>
      </bottom>
      <diagonal/>
    </border>
    <border>
      <left style="thin">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auto="1"/>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diagonal/>
    </border>
    <border>
      <left style="thin">
        <color indexed="64"/>
      </left>
      <right style="thin">
        <color rgb="FF7F7F7F"/>
      </right>
      <top style="thin">
        <color indexed="64"/>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style="thin">
        <color indexed="64"/>
      </right>
      <top style="thin">
        <color indexed="64"/>
      </top>
      <bottom style="thin">
        <color rgb="FF7F7F7F"/>
      </bottom>
      <diagonal/>
    </border>
    <border>
      <left style="thin">
        <color indexed="64"/>
      </left>
      <right style="thin">
        <color rgb="FF7F7F7F"/>
      </right>
      <top style="thin">
        <color rgb="FF7F7F7F"/>
      </top>
      <bottom style="thin">
        <color indexed="64"/>
      </bottom>
      <diagonal/>
    </border>
    <border>
      <left style="thin">
        <color rgb="FF7F7F7F"/>
      </left>
      <right style="thin">
        <color rgb="FF7F7F7F"/>
      </right>
      <top style="thin">
        <color rgb="FF7F7F7F"/>
      </top>
      <bottom style="thin">
        <color indexed="64"/>
      </bottom>
      <diagonal/>
    </border>
    <border>
      <left style="thin">
        <color rgb="FF7F7F7F"/>
      </left>
      <right style="thin">
        <color indexed="64"/>
      </right>
      <top style="thin">
        <color rgb="FF7F7F7F"/>
      </top>
      <bottom style="thin">
        <color indexed="64"/>
      </bottom>
      <diagonal/>
    </border>
    <border>
      <left style="thin">
        <color rgb="FF7F7F7F"/>
      </left>
      <right style="thin">
        <color rgb="FF7F7F7F"/>
      </right>
      <top/>
      <bottom/>
      <diagonal/>
    </border>
    <border>
      <left/>
      <right/>
      <top/>
      <bottom style="thin">
        <color auto="1"/>
      </bottom>
      <diagonal/>
    </border>
    <border>
      <left/>
      <right style="thin">
        <color auto="1"/>
      </right>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style="medium">
        <color rgb="FFC1C1C1"/>
      </right>
      <top/>
      <bottom style="medium">
        <color rgb="FFC1C1C1"/>
      </bottom>
      <diagonal/>
    </border>
    <border>
      <left/>
      <right style="medium">
        <color rgb="FFC1C1C1"/>
      </right>
      <top/>
      <bottom/>
      <diagonal/>
    </border>
    <border>
      <left style="medium">
        <color rgb="FFC1C1C1"/>
      </left>
      <right style="medium">
        <color rgb="FFB0B7BB"/>
      </right>
      <top/>
      <bottom style="medium">
        <color rgb="FFB0B7BB"/>
      </bottom>
      <diagonal/>
    </border>
    <border>
      <left style="medium">
        <color rgb="FFC1C1C1"/>
      </left>
      <right/>
      <top style="medium">
        <color rgb="FFC1C1C1"/>
      </top>
      <bottom style="medium">
        <color rgb="FFB0B7BB"/>
      </bottom>
      <diagonal/>
    </border>
    <border>
      <left/>
      <right/>
      <top style="medium">
        <color rgb="FFC1C1C1"/>
      </top>
      <bottom style="medium">
        <color rgb="FFB0B7BB"/>
      </bottom>
      <diagonal/>
    </border>
    <border>
      <left style="medium">
        <color rgb="FFC1C1C1"/>
      </left>
      <right style="medium">
        <color rgb="FFB0B7BB"/>
      </right>
      <top/>
      <bottom/>
      <diagonal/>
    </border>
    <border>
      <left/>
      <right style="thin">
        <color rgb="FF7F7F7F"/>
      </right>
      <top style="thin">
        <color indexed="64"/>
      </top>
      <bottom style="thin">
        <color rgb="FF7F7F7F"/>
      </bottom>
      <diagonal/>
    </border>
    <border>
      <left/>
      <right style="thin">
        <color rgb="FF7F7F7F"/>
      </right>
      <top style="thin">
        <color rgb="FF7F7F7F"/>
      </top>
      <bottom style="thin">
        <color indexed="64"/>
      </bottom>
      <diagonal/>
    </border>
  </borders>
  <cellStyleXfs count="39275">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5" fillId="5" borderId="1" applyNumberFormat="0" applyAlignment="0" applyProtection="0"/>
    <xf numFmtId="0" fontId="19"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9" fillId="0" borderId="0"/>
    <xf numFmtId="43" fontId="19" fillId="0" borderId="0" applyFont="0" applyFill="0" applyBorder="0" applyAlignment="0" applyProtection="0"/>
    <xf numFmtId="43" fontId="19" fillId="0" borderId="0" applyFont="0" applyFill="0" applyBorder="0" applyAlignment="0" applyProtection="0"/>
    <xf numFmtId="44" fontId="19" fillId="0" borderId="0" applyFont="0" applyFill="0" applyBorder="0" applyAlignment="0" applyProtection="0"/>
    <xf numFmtId="0" fontId="19" fillId="0" borderId="0"/>
    <xf numFmtId="0" fontId="1" fillId="0" borderId="0"/>
    <xf numFmtId="0" fontId="1" fillId="0" borderId="0"/>
    <xf numFmtId="9" fontId="19" fillId="0" borderId="0" applyFont="0" applyFill="0" applyBorder="0" applyAlignment="0" applyProtection="0"/>
    <xf numFmtId="0" fontId="1" fillId="0" borderId="0"/>
    <xf numFmtId="0" fontId="1" fillId="0" borderId="0"/>
    <xf numFmtId="0" fontId="19"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 fillId="0" borderId="0"/>
    <xf numFmtId="0" fontId="1" fillId="0" borderId="0"/>
    <xf numFmtId="0" fontId="1" fillId="0" borderId="0"/>
    <xf numFmtId="0" fontId="1" fillId="0" borderId="0"/>
    <xf numFmtId="0" fontId="19"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20" fillId="0" borderId="0"/>
    <xf numFmtId="43" fontId="20" fillId="0" borderId="0" applyFont="0" applyFill="0" applyBorder="0" applyAlignment="0" applyProtection="0"/>
    <xf numFmtId="0" fontId="1" fillId="0" borderId="0"/>
    <xf numFmtId="43" fontId="19" fillId="0" borderId="0" applyFont="0" applyFill="0" applyBorder="0" applyAlignment="0" applyProtection="0"/>
    <xf numFmtId="0" fontId="1" fillId="44" borderId="0" applyNumberFormat="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7" fillId="14" borderId="0" applyNumberFormat="0" applyBorder="0" applyAlignment="0" applyProtection="0"/>
    <xf numFmtId="0" fontId="7" fillId="18" borderId="0" applyNumberFormat="0" applyBorder="0" applyAlignment="0" applyProtection="0"/>
    <xf numFmtId="0" fontId="7" fillId="22" borderId="0" applyNumberFormat="0" applyBorder="0" applyAlignment="0" applyProtection="0"/>
    <xf numFmtId="0" fontId="7" fillId="26" borderId="0" applyNumberFormat="0" applyBorder="0" applyAlignment="0" applyProtection="0"/>
    <xf numFmtId="0" fontId="7" fillId="30" borderId="0" applyNumberFormat="0" applyBorder="0" applyAlignment="0" applyProtection="0"/>
    <xf numFmtId="0" fontId="7" fillId="34" borderId="0" applyNumberFormat="0" applyBorder="0" applyAlignment="0" applyProtection="0"/>
    <xf numFmtId="0" fontId="7" fillId="11" borderId="0" applyNumberFormat="0" applyBorder="0" applyAlignment="0" applyProtection="0"/>
    <xf numFmtId="0" fontId="7" fillId="15" borderId="0" applyNumberFormat="0" applyBorder="0" applyAlignment="0" applyProtection="0"/>
    <xf numFmtId="0" fontId="7" fillId="19" borderId="0" applyNumberFormat="0" applyBorder="0" applyAlignment="0" applyProtection="0"/>
    <xf numFmtId="0" fontId="7" fillId="23" borderId="0" applyNumberFormat="0" applyBorder="0" applyAlignment="0" applyProtection="0"/>
    <xf numFmtId="0" fontId="7" fillId="27" borderId="0" applyNumberFormat="0" applyBorder="0" applyAlignment="0" applyProtection="0"/>
    <xf numFmtId="0" fontId="7" fillId="31" borderId="0" applyNumberFormat="0" applyBorder="0" applyAlignment="0" applyProtection="0"/>
    <xf numFmtId="0" fontId="34" fillId="41" borderId="17" applyNumberFormat="0"/>
    <xf numFmtId="0" fontId="34" fillId="41" borderId="17" applyNumberFormat="0"/>
    <xf numFmtId="0" fontId="3" fillId="3" borderId="0" applyNumberFormat="0" applyBorder="0" applyAlignment="0" applyProtection="0"/>
    <xf numFmtId="169" fontId="26" fillId="0" borderId="17" applyNumberFormat="0" applyAlignment="0">
      <alignment horizontal="left" wrapText="1"/>
      <protection hidden="1"/>
    </xf>
    <xf numFmtId="0" fontId="26" fillId="0" borderId="17" applyNumberFormat="0" applyAlignment="0">
      <protection hidden="1"/>
    </xf>
    <xf numFmtId="0" fontId="14" fillId="8" borderId="1" applyNumberFormat="0" applyAlignment="0" applyProtection="0"/>
    <xf numFmtId="0" fontId="16" fillId="9" borderId="10" applyNumberFormat="0" applyAlignment="0" applyProtection="0"/>
    <xf numFmtId="0" fontId="35" fillId="0" borderId="0" applyNumberFormat="0" applyFont="0" applyFill="0" applyBorder="0" applyProtection="0">
      <alignment horizontal="center"/>
    </xf>
    <xf numFmtId="0" fontId="35" fillId="0" borderId="0" applyNumberFormat="0" applyFont="0" applyFill="0" applyBorder="0" applyProtection="0">
      <alignment horizontal="center"/>
    </xf>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37" fontId="35" fillId="0" borderId="0" applyNumberFormat="0" applyFill="0" applyProtection="0">
      <alignment horizontal="center"/>
    </xf>
    <xf numFmtId="0" fontId="35" fillId="0" borderId="0" applyNumberFormat="0" applyFont="0" applyFill="0" applyBorder="0" applyProtection="0">
      <alignment horizontal="center"/>
    </xf>
    <xf numFmtId="169" fontId="26" fillId="38" borderId="15" applyFont="0" applyFill="0" applyBorder="0" applyProtection="0">
      <alignment horizontal="left" vertical="center"/>
      <protection locked="0"/>
    </xf>
    <xf numFmtId="49" fontId="26" fillId="37" borderId="17" applyNumberFormat="0" applyAlignment="0">
      <alignment horizontal="left" wrapText="1"/>
      <protection locked="0"/>
    </xf>
    <xf numFmtId="0" fontId="36" fillId="0" borderId="0">
      <alignment horizontal="center"/>
    </xf>
    <xf numFmtId="0" fontId="18" fillId="0" borderId="0" applyNumberFormat="0" applyFill="0" applyBorder="0" applyAlignment="0" applyProtection="0"/>
    <xf numFmtId="4" fontId="26" fillId="0" borderId="17" applyFont="0" applyFill="0" applyBorder="0" applyProtection="0">
      <alignment horizontal="right" vertical="center"/>
    </xf>
    <xf numFmtId="165" fontId="37" fillId="0" borderId="0" applyFont="0" applyFill="0" applyBorder="0" applyAlignment="0" applyProtection="0"/>
    <xf numFmtId="165" fontId="37" fillId="0" borderId="0" applyFont="0" applyFill="0" applyBorder="0" applyAlignment="0" applyProtection="0"/>
    <xf numFmtId="0" fontId="2" fillId="2" borderId="0" applyNumberFormat="0" applyBorder="0" applyAlignment="0" applyProtection="0"/>
    <xf numFmtId="0" fontId="21" fillId="35" borderId="17">
      <alignment horizontal="left" vertical="center" wrapText="1"/>
    </xf>
    <xf numFmtId="0" fontId="21" fillId="0" borderId="0">
      <alignment horizontal="left" vertical="center" wrapText="1"/>
    </xf>
    <xf numFmtId="0" fontId="38" fillId="0" borderId="0" applyNumberFormat="0" applyFill="0" applyBorder="0" applyProtection="0">
      <alignment horizontal="centerContinuous"/>
    </xf>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39" fillId="0" borderId="0" applyNumberFormat="0" applyFill="0" applyBorder="0" applyAlignment="0" applyProtection="0">
      <alignment horizontal="centerContinuous"/>
    </xf>
    <xf numFmtId="0" fontId="40" fillId="0" borderId="0" applyNumberFormat="0" applyFill="0" applyBorder="0" applyAlignment="0" applyProtection="0">
      <alignment vertical="top"/>
      <protection locked="0"/>
    </xf>
    <xf numFmtId="0" fontId="25" fillId="0" borderId="0" applyNumberFormat="0" applyFill="0" applyBorder="0" applyProtection="0">
      <alignment horizontal="center" wrapText="1"/>
    </xf>
    <xf numFmtId="0" fontId="25" fillId="0" borderId="0" applyNumberFormat="0" applyFill="0" applyBorder="0" applyProtection="0">
      <alignment horizontal="center" wrapText="1"/>
    </xf>
    <xf numFmtId="0" fontId="25" fillId="0" borderId="0" applyNumberFormat="0" applyFill="0" applyBorder="0" applyProtection="0">
      <alignment horizontal="center" wrapText="1"/>
    </xf>
    <xf numFmtId="0" fontId="25" fillId="0" borderId="0" applyNumberFormat="0" applyFill="0" applyBorder="0" applyProtection="0">
      <alignment horizontal="center" wrapText="1"/>
    </xf>
    <xf numFmtId="0" fontId="25" fillId="0" borderId="0" applyNumberFormat="0" applyFill="0" applyBorder="0" applyProtection="0">
      <alignment horizontal="center" wrapText="1"/>
    </xf>
    <xf numFmtId="0" fontId="25" fillId="0" borderId="0" applyNumberFormat="0" applyFill="0" applyBorder="0" applyProtection="0">
      <alignment horizontal="center" wrapText="1"/>
    </xf>
    <xf numFmtId="0" fontId="5" fillId="5" borderId="1" applyNumberFormat="0" applyAlignment="0" applyProtection="0"/>
    <xf numFmtId="49" fontId="26" fillId="0" borderId="0">
      <alignment horizontal="right" vertical="center" wrapText="1" indent="1"/>
    </xf>
    <xf numFmtId="0" fontId="26" fillId="0" borderId="0">
      <alignment horizontal="left" vertical="center" wrapText="1" indent="1"/>
    </xf>
    <xf numFmtId="0" fontId="26" fillId="0" borderId="0">
      <alignment horizontal="center" wrapText="1"/>
    </xf>
    <xf numFmtId="0" fontId="26" fillId="38" borderId="14" applyFont="0" applyFill="0" applyBorder="0" applyProtection="0">
      <alignment horizontal="left" vertical="center" wrapText="1"/>
      <protection locked="0"/>
    </xf>
    <xf numFmtId="0" fontId="15" fillId="0" borderId="9" applyNumberFormat="0" applyFill="0" applyAlignment="0" applyProtection="0"/>
    <xf numFmtId="0" fontId="41" fillId="46" borderId="0">
      <alignment horizontal="center" vertical="center"/>
    </xf>
    <xf numFmtId="0" fontId="4" fillId="4" borderId="0" applyNumberFormat="0" applyBorder="0" applyAlignment="0" applyProtection="0"/>
    <xf numFmtId="0" fontId="33" fillId="0" borderId="0"/>
    <xf numFmtId="49" fontId="19" fillId="0" borderId="0">
      <alignment horizontal="left" vertical="top" wrapText="1"/>
    </xf>
    <xf numFmtId="0" fontId="32" fillId="0" borderId="0"/>
    <xf numFmtId="0" fontId="42" fillId="0" borderId="0"/>
    <xf numFmtId="0" fontId="19" fillId="0" borderId="0"/>
    <xf numFmtId="0" fontId="19" fillId="0" borderId="0"/>
    <xf numFmtId="0" fontId="19" fillId="0" borderId="0"/>
    <xf numFmtId="0" fontId="19" fillId="0" borderId="0"/>
    <xf numFmtId="0" fontId="19" fillId="0" borderId="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 fillId="10" borderId="11" applyNumberFormat="0" applyFont="0" applyAlignment="0" applyProtection="0"/>
    <xf numFmtId="0" fontId="26" fillId="39" borderId="0" applyNumberFormat="0" applyFont="0" applyBorder="0" applyAlignment="0">
      <alignment vertical="center"/>
    </xf>
    <xf numFmtId="0" fontId="19" fillId="39" borderId="0" applyNumberFormat="0" applyFont="0" applyBorder="0" applyAlignment="0"/>
    <xf numFmtId="49" fontId="22" fillId="0" borderId="0">
      <alignment horizontal="left" vertical="center"/>
      <protection hidden="1"/>
    </xf>
    <xf numFmtId="0" fontId="13" fillId="8" borderId="8" applyNumberFormat="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26" fillId="38" borderId="17" applyNumberFormat="0" applyAlignment="0">
      <alignment horizontal="left" vertical="center" wrapText="1"/>
      <protection locked="0"/>
    </xf>
    <xf numFmtId="0" fontId="34" fillId="42" borderId="17" applyNumberFormat="0">
      <protection locked="0"/>
    </xf>
    <xf numFmtId="11" fontId="30" fillId="0" borderId="0">
      <alignment horizontal="right"/>
    </xf>
    <xf numFmtId="0" fontId="37" fillId="1" borderId="0" applyNumberFormat="0" applyFont="0" applyBorder="0" applyAlignment="0" applyProtection="0">
      <alignment horizontal="centerContinuous"/>
    </xf>
    <xf numFmtId="164" fontId="43" fillId="0" borderId="0" applyNumberFormat="0"/>
    <xf numFmtId="0" fontId="44" fillId="48" borderId="13" applyBorder="0">
      <alignment horizontal="center" vertical="center"/>
    </xf>
    <xf numFmtId="49" fontId="26" fillId="38" borderId="17" applyFont="0" applyFill="0" applyBorder="0" applyProtection="0">
      <alignment horizontal="left" vertical="center"/>
      <protection locked="0"/>
    </xf>
    <xf numFmtId="0" fontId="9" fillId="0" borderId="0" applyNumberFormat="0" applyFill="0" applyBorder="0" applyAlignment="0" applyProtection="0"/>
    <xf numFmtId="0" fontId="6" fillId="0" borderId="12" applyNumberFormat="0" applyFill="0" applyAlignment="0" applyProtection="0"/>
    <xf numFmtId="49" fontId="24" fillId="0" borderId="0">
      <alignment horizontal="left" vertical="center"/>
      <protection hidden="1"/>
    </xf>
    <xf numFmtId="0" fontId="17" fillId="0" borderId="0" applyNumberFormat="0" applyFill="0" applyBorder="0" applyAlignment="0" applyProtection="0"/>
    <xf numFmtId="0" fontId="1" fillId="0" borderId="0"/>
    <xf numFmtId="0" fontId="46" fillId="0" borderId="0" applyNumberFormat="0" applyFill="0" applyBorder="0" applyAlignment="0" applyProtection="0"/>
    <xf numFmtId="0" fontId="1" fillId="0" borderId="0"/>
    <xf numFmtId="0" fontId="47" fillId="0" borderId="0" applyNumberFormat="0" applyFill="0" applyBorder="0" applyAlignment="0" applyProtection="0">
      <alignment vertical="top"/>
      <protection locked="0"/>
    </xf>
    <xf numFmtId="0" fontId="1" fillId="0" borderId="0"/>
    <xf numFmtId="0" fontId="1" fillId="44" borderId="0" applyNumberFormat="0"/>
    <xf numFmtId="0" fontId="1" fillId="0" borderId="0"/>
    <xf numFmtId="0" fontId="1" fillId="44" borderId="0" applyNumberFormat="0"/>
    <xf numFmtId="0" fontId="1" fillId="0" borderId="0"/>
    <xf numFmtId="0" fontId="48" fillId="49" borderId="0" applyNumberFormat="0" applyBorder="0" applyAlignment="0" applyProtection="0"/>
    <xf numFmtId="0" fontId="1" fillId="12" borderId="0" applyNumberFormat="0" applyBorder="0" applyAlignment="0" applyProtection="0"/>
    <xf numFmtId="0" fontId="48" fillId="50" borderId="0" applyNumberFormat="0" applyBorder="0" applyAlignment="0" applyProtection="0"/>
    <xf numFmtId="0" fontId="1" fillId="16" borderId="0" applyNumberFormat="0" applyBorder="0" applyAlignment="0" applyProtection="0"/>
    <xf numFmtId="0" fontId="48" fillId="51" borderId="0" applyNumberFormat="0" applyBorder="0" applyAlignment="0" applyProtection="0"/>
    <xf numFmtId="0" fontId="1" fillId="20" borderId="0" applyNumberFormat="0" applyBorder="0" applyAlignment="0" applyProtection="0"/>
    <xf numFmtId="0" fontId="48" fillId="52" borderId="0" applyNumberFormat="0" applyBorder="0" applyAlignment="0" applyProtection="0"/>
    <xf numFmtId="0" fontId="1" fillId="24" borderId="0" applyNumberFormat="0" applyBorder="0" applyAlignment="0" applyProtection="0"/>
    <xf numFmtId="0" fontId="48" fillId="53" borderId="0" applyNumberFormat="0" applyBorder="0" applyAlignment="0" applyProtection="0"/>
    <xf numFmtId="0" fontId="1" fillId="28" borderId="0" applyNumberFormat="0" applyBorder="0" applyAlignment="0" applyProtection="0"/>
    <xf numFmtId="0" fontId="48" fillId="54" borderId="0" applyNumberFormat="0" applyBorder="0" applyAlignment="0" applyProtection="0"/>
    <xf numFmtId="0" fontId="1" fillId="32" borderId="0" applyNumberFormat="0" applyBorder="0" applyAlignment="0" applyProtection="0"/>
    <xf numFmtId="0" fontId="48" fillId="55" borderId="0" applyNumberFormat="0" applyBorder="0" applyAlignment="0" applyProtection="0"/>
    <xf numFmtId="0" fontId="1" fillId="13" borderId="0" applyNumberFormat="0" applyBorder="0" applyAlignment="0" applyProtection="0"/>
    <xf numFmtId="0" fontId="48" fillId="56" borderId="0" applyNumberFormat="0" applyBorder="0" applyAlignment="0" applyProtection="0"/>
    <xf numFmtId="0" fontId="1" fillId="17" borderId="0" applyNumberFormat="0" applyBorder="0" applyAlignment="0" applyProtection="0"/>
    <xf numFmtId="0" fontId="48" fillId="57" borderId="0" applyNumberFormat="0" applyBorder="0" applyAlignment="0" applyProtection="0"/>
    <xf numFmtId="0" fontId="1" fillId="21" borderId="0" applyNumberFormat="0" applyBorder="0" applyAlignment="0" applyProtection="0"/>
    <xf numFmtId="0" fontId="48" fillId="52" borderId="0" applyNumberFormat="0" applyBorder="0" applyAlignment="0" applyProtection="0"/>
    <xf numFmtId="0" fontId="1" fillId="25" borderId="0" applyNumberFormat="0" applyBorder="0" applyAlignment="0" applyProtection="0"/>
    <xf numFmtId="0" fontId="48" fillId="55" borderId="0" applyNumberFormat="0" applyBorder="0" applyAlignment="0" applyProtection="0"/>
    <xf numFmtId="0" fontId="1" fillId="29" borderId="0" applyNumberFormat="0" applyBorder="0" applyAlignment="0" applyProtection="0"/>
    <xf numFmtId="0" fontId="48" fillId="58" borderId="0" applyNumberFormat="0" applyBorder="0" applyAlignment="0" applyProtection="0"/>
    <xf numFmtId="0" fontId="1" fillId="33" borderId="0" applyNumberFormat="0" applyBorder="0" applyAlignment="0" applyProtection="0"/>
    <xf numFmtId="0" fontId="49" fillId="59" borderId="0" applyNumberFormat="0" applyBorder="0" applyAlignment="0" applyProtection="0"/>
    <xf numFmtId="0" fontId="49" fillId="56" borderId="0" applyNumberFormat="0" applyBorder="0" applyAlignment="0" applyProtection="0"/>
    <xf numFmtId="0" fontId="49" fillId="57" borderId="0" applyNumberFormat="0" applyBorder="0" applyAlignment="0" applyProtection="0"/>
    <xf numFmtId="0" fontId="49" fillId="60" borderId="0" applyNumberFormat="0" applyBorder="0" applyAlignment="0" applyProtection="0"/>
    <xf numFmtId="0" fontId="49" fillId="61" borderId="0" applyNumberFormat="0" applyBorder="0" applyAlignment="0" applyProtection="0"/>
    <xf numFmtId="0" fontId="49" fillId="62" borderId="0" applyNumberFormat="0" applyBorder="0" applyAlignment="0" applyProtection="0"/>
    <xf numFmtId="0" fontId="49" fillId="63" borderId="0" applyNumberFormat="0" applyBorder="0" applyAlignment="0" applyProtection="0"/>
    <xf numFmtId="0" fontId="49" fillId="64" borderId="0" applyNumberFormat="0" applyBorder="0" applyAlignment="0" applyProtection="0"/>
    <xf numFmtId="0" fontId="49" fillId="65" borderId="0" applyNumberFormat="0" applyBorder="0" applyAlignment="0" applyProtection="0"/>
    <xf numFmtId="0" fontId="49" fillId="60" borderId="0" applyNumberFormat="0" applyBorder="0" applyAlignment="0" applyProtection="0"/>
    <xf numFmtId="0" fontId="49" fillId="61" borderId="0" applyNumberFormat="0" applyBorder="0" applyAlignment="0" applyProtection="0"/>
    <xf numFmtId="0" fontId="49" fillId="66" borderId="0" applyNumberFormat="0" applyBorder="0" applyAlignment="0" applyProtection="0"/>
    <xf numFmtId="0" fontId="50" fillId="50" borderId="0" applyNumberFormat="0" applyBorder="0" applyAlignment="0" applyProtection="0"/>
    <xf numFmtId="170" fontId="51" fillId="0" borderId="0"/>
    <xf numFmtId="2" fontId="52" fillId="0" borderId="0"/>
    <xf numFmtId="0" fontId="53" fillId="67" borderId="20" applyNumberFormat="0" applyAlignment="0" applyProtection="0"/>
    <xf numFmtId="0" fontId="54" fillId="68" borderId="2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55" fillId="0" borderId="0" applyFont="0" applyFill="0" applyBorder="0" applyAlignment="0" applyProtection="0"/>
    <xf numFmtId="43" fontId="33" fillId="0" borderId="0" applyFont="0" applyFill="0" applyBorder="0" applyAlignment="0" applyProtection="0"/>
    <xf numFmtId="43" fontId="1" fillId="0" borderId="0" applyFont="0" applyFill="0" applyBorder="0" applyAlignment="0" applyProtection="0"/>
    <xf numFmtId="43" fontId="32"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6" fillId="0" borderId="0" applyNumberFormat="0" applyFill="0" applyBorder="0" applyAlignment="0" applyProtection="0"/>
    <xf numFmtId="0" fontId="57" fillId="51" borderId="0" applyNumberFormat="0" applyBorder="0" applyAlignment="0" applyProtection="0"/>
    <xf numFmtId="0" fontId="51" fillId="0" borderId="0"/>
    <xf numFmtId="0" fontId="58" fillId="0" borderId="22" applyNumberFormat="0" applyFill="0" applyAlignment="0" applyProtection="0"/>
    <xf numFmtId="0" fontId="59" fillId="0" borderId="23" applyNumberFormat="0" applyFill="0" applyAlignment="0" applyProtection="0"/>
    <xf numFmtId="0" fontId="60" fillId="0" borderId="24" applyNumberFormat="0" applyFill="0" applyAlignment="0" applyProtection="0"/>
    <xf numFmtId="0" fontId="60" fillId="0" borderId="0" applyNumberFormat="0" applyFill="0" applyBorder="0" applyAlignment="0" applyProtection="0"/>
    <xf numFmtId="0" fontId="61" fillId="54" borderId="20" applyNumberFormat="0" applyAlignment="0" applyProtection="0"/>
    <xf numFmtId="0" fontId="62" fillId="0" borderId="25" applyNumberFormat="0" applyFill="0" applyAlignment="0" applyProtection="0"/>
    <xf numFmtId="0" fontId="63" fillId="69" borderId="0" applyNumberFormat="0" applyBorder="0" applyAlignment="0" applyProtection="0"/>
    <xf numFmtId="0" fontId="19" fillId="0" borderId="0"/>
    <xf numFmtId="0" fontId="19" fillId="0" borderId="0"/>
    <xf numFmtId="171" fontId="19" fillId="0" borderId="0" applyNumberFormat="0"/>
    <xf numFmtId="0" fontId="19" fillId="0" borderId="0"/>
    <xf numFmtId="0" fontId="1" fillId="0" borderId="0"/>
    <xf numFmtId="172" fontId="19" fillId="0" borderId="0"/>
    <xf numFmtId="171" fontId="19" fillId="0" borderId="0"/>
    <xf numFmtId="171" fontId="64" fillId="0" borderId="0"/>
    <xf numFmtId="171" fontId="55" fillId="0" borderId="0"/>
    <xf numFmtId="171" fontId="19" fillId="0" borderId="0"/>
    <xf numFmtId="171" fontId="19" fillId="0" borderId="0"/>
    <xf numFmtId="171" fontId="64" fillId="0" borderId="0"/>
    <xf numFmtId="171" fontId="64" fillId="0" borderId="0"/>
    <xf numFmtId="0" fontId="52" fillId="0" borderId="0"/>
    <xf numFmtId="171" fontId="1" fillId="0" borderId="0"/>
    <xf numFmtId="0" fontId="1" fillId="0" borderId="0"/>
    <xf numFmtId="0" fontId="19" fillId="0" borderId="0"/>
    <xf numFmtId="0" fontId="65" fillId="0" borderId="0"/>
    <xf numFmtId="0" fontId="1" fillId="0" borderId="0"/>
    <xf numFmtId="171" fontId="19" fillId="0" borderId="0"/>
    <xf numFmtId="0" fontId="19" fillId="0" borderId="0"/>
    <xf numFmtId="0" fontId="1" fillId="0" borderId="0"/>
    <xf numFmtId="0" fontId="1" fillId="0" borderId="0"/>
    <xf numFmtId="171" fontId="1" fillId="0" borderId="0"/>
    <xf numFmtId="171" fontId="1" fillId="0" borderId="0"/>
    <xf numFmtId="0" fontId="1" fillId="0" borderId="0"/>
    <xf numFmtId="0" fontId="1" fillId="0" borderId="0"/>
    <xf numFmtId="0" fontId="19" fillId="0" borderId="0"/>
    <xf numFmtId="0" fontId="64" fillId="0" borderId="0"/>
    <xf numFmtId="173" fontId="55" fillId="0" borderId="0"/>
    <xf numFmtId="0" fontId="19" fillId="0" borderId="0"/>
    <xf numFmtId="0" fontId="19" fillId="0" borderId="0"/>
    <xf numFmtId="0" fontId="32" fillId="0" borderId="0"/>
    <xf numFmtId="0" fontId="1" fillId="0" borderId="0"/>
    <xf numFmtId="0" fontId="1" fillId="0" borderId="0"/>
    <xf numFmtId="0" fontId="19" fillId="0" borderId="0"/>
    <xf numFmtId="0" fontId="52" fillId="0" borderId="0"/>
    <xf numFmtId="0" fontId="1" fillId="0" borderId="0"/>
    <xf numFmtId="0" fontId="19" fillId="0" borderId="0"/>
    <xf numFmtId="0" fontId="1" fillId="0" borderId="0"/>
    <xf numFmtId="0" fontId="66" fillId="0" borderId="0"/>
    <xf numFmtId="0" fontId="19" fillId="0" borderId="0"/>
    <xf numFmtId="0" fontId="1" fillId="0" borderId="0"/>
    <xf numFmtId="0" fontId="19" fillId="0" borderId="0"/>
    <xf numFmtId="0" fontId="1" fillId="0" borderId="0"/>
    <xf numFmtId="0" fontId="1" fillId="0" borderId="0"/>
    <xf numFmtId="0" fontId="1" fillId="0" borderId="0"/>
    <xf numFmtId="0" fontId="19" fillId="0" borderId="0"/>
    <xf numFmtId="0" fontId="65" fillId="0" borderId="0"/>
    <xf numFmtId="0" fontId="1" fillId="0" borderId="0"/>
    <xf numFmtId="0" fontId="19" fillId="0" borderId="0"/>
    <xf numFmtId="0" fontId="19" fillId="0" borderId="0"/>
    <xf numFmtId="0" fontId="1" fillId="0" borderId="0"/>
    <xf numFmtId="0" fontId="19" fillId="0" borderId="0"/>
    <xf numFmtId="0" fontId="1" fillId="0" borderId="0"/>
    <xf numFmtId="0" fontId="48" fillId="47" borderId="26" applyNumberFormat="0" applyFont="0" applyAlignment="0" applyProtection="0"/>
    <xf numFmtId="0" fontId="19" fillId="10" borderId="11"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19"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32" fillId="0" borderId="0" applyFont="0" applyFill="0" applyBorder="0" applyAlignment="0" applyProtection="0"/>
    <xf numFmtId="9" fontId="19" fillId="0" borderId="0" applyFont="0" applyFill="0" applyBorder="0" applyAlignment="0" applyProtection="0"/>
    <xf numFmtId="9" fontId="33"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48" fillId="0" borderId="0" applyFont="0" applyFill="0" applyBorder="0" applyAlignment="0" applyProtection="0"/>
    <xf numFmtId="0" fontId="68" fillId="0" borderId="0" applyNumberFormat="0" applyFill="0" applyBorder="0" applyAlignment="0" applyProtection="0"/>
    <xf numFmtId="0" fontId="69" fillId="0" borderId="28" applyNumberFormat="0" applyFill="0" applyAlignment="0" applyProtection="0"/>
    <xf numFmtId="0" fontId="70" fillId="0" borderId="0" applyNumberFormat="0" applyFill="0" applyBorder="0" applyAlignment="0" applyProtection="0"/>
    <xf numFmtId="0" fontId="52" fillId="0" borderId="0"/>
    <xf numFmtId="0" fontId="52" fillId="0" borderId="0"/>
    <xf numFmtId="43" fontId="52" fillId="0" borderId="0" applyFont="0" applyFill="0" applyBorder="0" applyAlignment="0" applyProtection="0"/>
    <xf numFmtId="0" fontId="52" fillId="0" borderId="0"/>
    <xf numFmtId="43" fontId="52" fillId="0" borderId="0" applyFont="0" applyFill="0" applyBorder="0" applyAlignment="0" applyProtection="0"/>
    <xf numFmtId="43" fontId="1" fillId="0" borderId="0" applyFont="0" applyFill="0" applyBorder="0" applyAlignment="0" applyProtection="0"/>
    <xf numFmtId="0" fontId="19" fillId="0" borderId="0"/>
    <xf numFmtId="43" fontId="1" fillId="0" borderId="0" applyFont="0" applyFill="0" applyBorder="0" applyAlignment="0" applyProtection="0"/>
    <xf numFmtId="0" fontId="19" fillId="0" borderId="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3" fontId="52" fillId="0" borderId="0" applyFont="0" applyFill="0" applyBorder="0" applyAlignment="0" applyProtection="0"/>
    <xf numFmtId="9" fontId="52"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9" fillId="0" borderId="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7" fillId="14" borderId="0" applyNumberFormat="0" applyBorder="0" applyAlignment="0" applyProtection="0"/>
    <xf numFmtId="0" fontId="7" fillId="18" borderId="0" applyNumberFormat="0" applyBorder="0" applyAlignment="0" applyProtection="0"/>
    <xf numFmtId="0" fontId="7" fillId="22" borderId="0" applyNumberFormat="0" applyBorder="0" applyAlignment="0" applyProtection="0"/>
    <xf numFmtId="0" fontId="7" fillId="26" borderId="0" applyNumberFormat="0" applyBorder="0" applyAlignment="0" applyProtection="0"/>
    <xf numFmtId="0" fontId="7" fillId="30" borderId="0" applyNumberFormat="0" applyBorder="0" applyAlignment="0" applyProtection="0"/>
    <xf numFmtId="0" fontId="7" fillId="34" borderId="0" applyNumberFormat="0" applyBorder="0" applyAlignment="0" applyProtection="0"/>
    <xf numFmtId="0" fontId="7" fillId="11" borderId="0" applyNumberFormat="0" applyBorder="0" applyAlignment="0" applyProtection="0"/>
    <xf numFmtId="0" fontId="7" fillId="15" borderId="0" applyNumberFormat="0" applyBorder="0" applyAlignment="0" applyProtection="0"/>
    <xf numFmtId="0" fontId="7" fillId="19" borderId="0" applyNumberFormat="0" applyBorder="0" applyAlignment="0" applyProtection="0"/>
    <xf numFmtId="0" fontId="7" fillId="23" borderId="0" applyNumberFormat="0" applyBorder="0" applyAlignment="0" applyProtection="0"/>
    <xf numFmtId="0" fontId="7" fillId="27" borderId="0" applyNumberFormat="0" applyBorder="0" applyAlignment="0" applyProtection="0"/>
    <xf numFmtId="0" fontId="7" fillId="31" borderId="0" applyNumberFormat="0" applyBorder="0" applyAlignment="0" applyProtection="0"/>
    <xf numFmtId="0" fontId="34" fillId="41" borderId="17" applyNumberFormat="0"/>
    <xf numFmtId="0" fontId="3" fillId="3" borderId="0" applyNumberFormat="0" applyBorder="0" applyAlignment="0" applyProtection="0"/>
    <xf numFmtId="169" fontId="26" fillId="0" borderId="17" applyNumberFormat="0" applyAlignment="0">
      <alignment horizontal="left" wrapText="1"/>
      <protection hidden="1"/>
    </xf>
    <xf numFmtId="0" fontId="14" fillId="8" borderId="1" applyNumberFormat="0" applyAlignment="0" applyProtection="0"/>
    <xf numFmtId="0" fontId="16" fillId="9" borderId="10" applyNumberFormat="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4" fontId="19" fillId="0" borderId="0" applyFont="0" applyFill="0" applyBorder="0" applyAlignment="0" applyProtection="0"/>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0" fontId="18" fillId="0" borderId="0" applyNumberFormat="0" applyFill="0" applyBorder="0" applyAlignment="0" applyProtection="0"/>
    <xf numFmtId="4" fontId="26" fillId="0" borderId="17" applyFont="0" applyFill="0" applyBorder="0" applyProtection="0">
      <alignment horizontal="right" vertical="center"/>
    </xf>
    <xf numFmtId="0" fontId="1" fillId="44" borderId="0"/>
    <xf numFmtId="0" fontId="2" fillId="2" borderId="0" applyNumberFormat="0" applyBorder="0" applyAlignment="0" applyProtection="0"/>
    <xf numFmtId="0" fontId="21" fillId="35" borderId="17">
      <alignment horizontal="left" vertical="center" wrapText="1"/>
    </xf>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5" fillId="5" borderId="1" applyNumberFormat="0" applyAlignment="0" applyProtection="0"/>
    <xf numFmtId="0" fontId="26" fillId="38" borderId="16" applyFont="0" applyFill="0" applyBorder="0" applyProtection="0">
      <alignment horizontal="left" vertical="center" wrapText="1"/>
      <protection locked="0"/>
    </xf>
    <xf numFmtId="0" fontId="15" fillId="0" borderId="9" applyNumberFormat="0" applyFill="0" applyAlignment="0" applyProtection="0"/>
    <xf numFmtId="0" fontId="4" fillId="4" borderId="0" applyNumberFormat="0" applyBorder="0" applyAlignment="0" applyProtection="0"/>
    <xf numFmtId="0" fontId="1" fillId="0" borderId="0"/>
    <xf numFmtId="0" fontId="1" fillId="0" borderId="0"/>
    <xf numFmtId="0" fontId="1" fillId="0" borderId="0"/>
    <xf numFmtId="0" fontId="1" fillId="0" borderId="0"/>
    <xf numFmtId="0" fontId="19" fillId="0" borderId="0"/>
    <xf numFmtId="0" fontId="19"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0" fontId="13" fillId="8" borderId="8" applyNumberFormat="0" applyAlignment="0" applyProtection="0"/>
    <xf numFmtId="9" fontId="19" fillId="0" borderId="0" applyFont="0" applyFill="0" applyBorder="0" applyAlignment="0" applyProtection="0"/>
    <xf numFmtId="9" fontId="1" fillId="0" borderId="0" applyFont="0" applyFill="0" applyBorder="0" applyAlignment="0" applyProtection="0"/>
    <xf numFmtId="0" fontId="34" fillId="42" borderId="17" applyNumberFormat="0">
      <protection locked="0"/>
    </xf>
    <xf numFmtId="0" fontId="44" fillId="48" borderId="13" applyBorder="0">
      <alignment horizontal="center" vertical="center"/>
    </xf>
    <xf numFmtId="49" fontId="26" fillId="38" borderId="17" applyFont="0" applyFill="0" applyBorder="0" applyProtection="0">
      <alignment horizontal="left" vertical="center"/>
      <protection locked="0"/>
    </xf>
    <xf numFmtId="0" fontId="9" fillId="0" borderId="0" applyNumberFormat="0" applyFill="0" applyBorder="0" applyAlignment="0" applyProtection="0"/>
    <xf numFmtId="0" fontId="6" fillId="0" borderId="12" applyNumberFormat="0" applyFill="0" applyAlignment="0" applyProtection="0"/>
    <xf numFmtId="0" fontId="17" fillId="0" borderId="0" applyNumberFormat="0" applyFill="0" applyBorder="0" applyAlignment="0" applyProtection="0"/>
    <xf numFmtId="0" fontId="1" fillId="0" borderId="0"/>
    <xf numFmtId="0" fontId="33" fillId="0" borderId="0"/>
    <xf numFmtId="0" fontId="1" fillId="0" borderId="0"/>
    <xf numFmtId="0" fontId="1" fillId="0" borderId="0"/>
    <xf numFmtId="43" fontId="1" fillId="0" borderId="0" applyFont="0" applyFill="0" applyBorder="0" applyAlignment="0" applyProtection="0"/>
    <xf numFmtId="0" fontId="1" fillId="0" borderId="0"/>
    <xf numFmtId="0" fontId="45" fillId="0" borderId="0" applyNumberFormat="0" applyFill="0" applyBorder="0" applyAlignment="0" applyProtection="0"/>
    <xf numFmtId="0" fontId="1" fillId="0" borderId="0"/>
    <xf numFmtId="0" fontId="1" fillId="0" borderId="0"/>
    <xf numFmtId="0" fontId="1" fillId="0" borderId="0"/>
    <xf numFmtId="0" fontId="23" fillId="0" borderId="0"/>
    <xf numFmtId="0" fontId="72" fillId="0" borderId="19"/>
    <xf numFmtId="0" fontId="71" fillId="70" borderId="30"/>
    <xf numFmtId="0" fontId="23" fillId="0" borderId="0"/>
    <xf numFmtId="43" fontId="23" fillId="0" borderId="0" applyFont="0" applyFill="0" applyBorder="0" applyAlignment="0" applyProtection="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2" fillId="0" borderId="19"/>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2" fillId="0" borderId="19"/>
    <xf numFmtId="0" fontId="1" fillId="0" borderId="0"/>
    <xf numFmtId="0" fontId="1" fillId="0" borderId="0"/>
    <xf numFmtId="0" fontId="1" fillId="0" borderId="0"/>
    <xf numFmtId="0" fontId="1" fillId="44" borderId="0" applyNumberFormat="0"/>
    <xf numFmtId="0" fontId="60" fillId="0" borderId="24" applyNumberFormat="0" applyFill="0" applyAlignment="0" applyProtection="0"/>
    <xf numFmtId="0" fontId="1" fillId="0" borderId="0"/>
    <xf numFmtId="0" fontId="1" fillId="44" borderId="0" applyNumberFormat="0"/>
    <xf numFmtId="0" fontId="1" fillId="0" borderId="0"/>
    <xf numFmtId="0" fontId="53" fillId="67" borderId="20" applyNumberFormat="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69" fillId="0" borderId="28" applyNumberFormat="0" applyFill="0" applyAlignment="0" applyProtection="0"/>
    <xf numFmtId="0" fontId="1" fillId="17" borderId="0" applyNumberFormat="0" applyBorder="0" applyAlignment="0" applyProtection="0"/>
    <xf numFmtId="0" fontId="60" fillId="0" borderId="24" applyNumberFormat="0" applyFill="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169" fontId="26" fillId="38" borderId="29" applyFont="0" applyFill="0" applyBorder="0" applyProtection="0">
      <alignment horizontal="left" vertical="center"/>
      <protection locked="0"/>
    </xf>
    <xf numFmtId="0" fontId="1" fillId="33" borderId="0" applyNumberFormat="0" applyBorder="0" applyAlignment="0" applyProtection="0"/>
    <xf numFmtId="0" fontId="69" fillId="0" borderId="28" applyNumberFormat="0" applyFill="0" applyAlignment="0" applyProtection="0"/>
    <xf numFmtId="0" fontId="67" fillId="67" borderId="27" applyNumberFormat="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8" fillId="0" borderId="22" applyNumberFormat="0" applyFill="0" applyAlignment="0" applyProtection="0"/>
    <xf numFmtId="0" fontId="59" fillId="0" borderId="23" applyNumberFormat="0" applyFill="0" applyAlignment="0" applyProtection="0"/>
    <xf numFmtId="0" fontId="60" fillId="0" borderId="24"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60" fillId="0" borderId="24" applyNumberFormat="0" applyFill="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28" applyNumberFormat="0" applyFill="0" applyAlignment="0" applyProtection="0"/>
    <xf numFmtId="0" fontId="1" fillId="0" borderId="0"/>
    <xf numFmtId="0" fontId="67" fillId="67" borderId="27" applyNumberFormat="0" applyAlignment="0" applyProtection="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67" fillId="67" borderId="27" applyNumberFormat="0" applyAlignment="0" applyProtection="0"/>
    <xf numFmtId="0" fontId="19" fillId="47" borderId="26" applyNumberFormat="0" applyFont="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69" fillId="0" borderId="28" applyNumberFormat="0" applyFill="0" applyAlignment="0" applyProtection="0"/>
    <xf numFmtId="0" fontId="53" fillId="67" borderId="20" applyNumberFormat="0" applyAlignment="0" applyProtection="0"/>
    <xf numFmtId="0" fontId="34" fillId="41" borderId="17" applyNumberFormat="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1" fillId="0" borderId="0"/>
    <xf numFmtId="0" fontId="1" fillId="0" borderId="0"/>
    <xf numFmtId="0" fontId="1" fillId="0" borderId="0"/>
    <xf numFmtId="0" fontId="1" fillId="0" borderId="0"/>
    <xf numFmtId="0" fontId="53" fillId="67" borderId="20" applyNumberFormat="0" applyAlignment="0" applyProtection="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26" applyNumberFormat="0" applyFont="0" applyAlignment="0" applyProtection="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0" fontId="44" fillId="48" borderId="13" applyBorder="0">
      <alignment horizontal="center" vertical="center"/>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26" applyNumberFormat="0" applyFont="0" applyAlignment="0" applyProtection="0"/>
    <xf numFmtId="0" fontId="61" fillId="54" borderId="20" applyNumberFormat="0" applyAlignment="0" applyProtection="0"/>
    <xf numFmtId="0" fontId="34" fillId="42" borderId="17" applyNumberFormat="0">
      <protection locked="0"/>
    </xf>
    <xf numFmtId="4" fontId="26" fillId="0" borderId="17" applyFont="0" applyFill="0" applyBorder="0" applyProtection="0">
      <alignment horizontal="right" vertical="center"/>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60" fillId="0" borderId="24" applyNumberFormat="0" applyFill="0" applyAlignment="0" applyProtection="0"/>
    <xf numFmtId="0" fontId="26" fillId="38" borderId="16" applyFont="0" applyFill="0" applyBorder="0" applyProtection="0">
      <alignment horizontal="left" vertical="center" wrapText="1"/>
      <protection locked="0"/>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34" fillId="42" borderId="17" applyNumberFormat="0">
      <protection locked="0"/>
    </xf>
    <xf numFmtId="0" fontId="67" fillId="67" borderId="27" applyNumberFormat="0" applyAlignment="0" applyProtection="0"/>
    <xf numFmtId="0" fontId="60" fillId="0" borderId="24" applyNumberFormat="0" applyFill="0" applyAlignment="0" applyProtection="0"/>
    <xf numFmtId="0" fontId="72" fillId="0" borderId="19"/>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7" fillId="67" borderId="27" applyNumberFormat="0" applyAlignment="0" applyProtection="0"/>
    <xf numFmtId="0" fontId="72" fillId="0" borderId="19"/>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72" fillId="0" borderId="19"/>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1" borderId="17" applyNumberFormat="0"/>
    <xf numFmtId="0" fontId="72" fillId="0" borderId="19"/>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44" fillId="48" borderId="13" applyBorder="0">
      <alignment horizontal="center" vertical="center"/>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44" borderId="0" applyNumberFormat="0"/>
    <xf numFmtId="0" fontId="60" fillId="0" borderId="24" applyNumberFormat="0" applyFill="0" applyAlignment="0" applyProtection="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69" fillId="0" borderId="28" applyNumberFormat="0" applyFill="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0" borderId="0"/>
    <xf numFmtId="0" fontId="19" fillId="47" borderId="26" applyNumberFormat="0" applyFont="0" applyAlignment="0" applyProtection="0"/>
    <xf numFmtId="171" fontId="1" fillId="0" borderId="0"/>
    <xf numFmtId="0" fontId="1" fillId="0" borderId="0"/>
    <xf numFmtId="0" fontId="53" fillId="67" borderId="20" applyNumberFormat="0" applyAlignment="0" applyProtection="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 fillId="0" borderId="0"/>
    <xf numFmtId="0" fontId="1" fillId="0" borderId="0"/>
    <xf numFmtId="0" fontId="1" fillId="0" borderId="0"/>
    <xf numFmtId="0" fontId="1" fillId="0" borderId="0"/>
    <xf numFmtId="0" fontId="61" fillId="54" borderId="20" applyNumberFormat="0" applyAlignment="0" applyProtection="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60" fillId="0" borderId="24" applyNumberFormat="0" applyFill="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72" fillId="0" borderId="19"/>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0" fillId="0" borderId="24" applyNumberFormat="0" applyFill="0" applyAlignment="0" applyProtection="0"/>
    <xf numFmtId="0" fontId="53" fillId="67" borderId="20" applyNumberFormat="0" applyAlignment="0" applyProtection="0"/>
    <xf numFmtId="0" fontId="67" fillId="67" borderId="27" applyNumberFormat="0" applyAlignment="0" applyProtection="0"/>
    <xf numFmtId="0" fontId="60" fillId="0" borderId="24" applyNumberFormat="0" applyFill="0" applyAlignment="0" applyProtection="0"/>
    <xf numFmtId="0" fontId="72" fillId="0" borderId="19"/>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53" fillId="67" borderId="20" applyNumberFormat="0" applyAlignment="0" applyProtection="0"/>
    <xf numFmtId="0" fontId="61" fillId="54" borderId="20" applyNumberFormat="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72" fillId="0" borderId="19"/>
    <xf numFmtId="0" fontId="60" fillId="0" borderId="24" applyNumberFormat="0" applyFill="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72" fillId="0" borderId="19"/>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72" fillId="0" borderId="19"/>
    <xf numFmtId="0" fontId="60" fillId="0" borderId="24" applyNumberFormat="0" applyFill="0" applyAlignment="0" applyProtection="0"/>
    <xf numFmtId="0" fontId="53" fillId="67" borderId="20" applyNumberFormat="0" applyAlignment="0" applyProtection="0"/>
    <xf numFmtId="0" fontId="69" fillId="0" borderId="28" applyNumberFormat="0" applyFill="0" applyAlignment="0" applyProtection="0"/>
    <xf numFmtId="0" fontId="60" fillId="0" borderId="24" applyNumberFormat="0" applyFill="0" applyAlignment="0" applyProtection="0"/>
    <xf numFmtId="0" fontId="69" fillId="0" borderId="28" applyNumberFormat="0" applyFill="0" applyAlignment="0" applyProtection="0"/>
    <xf numFmtId="0" fontId="67" fillId="67" borderId="27" applyNumberFormat="0" applyAlignment="0" applyProtection="0"/>
    <xf numFmtId="0" fontId="53" fillId="67" borderId="20" applyNumberFormat="0" applyAlignment="0" applyProtection="0"/>
    <xf numFmtId="0" fontId="60" fillId="0" borderId="24"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60" fillId="0" borderId="24"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53" fillId="67" borderId="20" applyNumberFormat="0" applyAlignment="0" applyProtection="0"/>
    <xf numFmtId="0" fontId="34" fillId="41" borderId="17" applyNumberFormat="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61" fillId="54"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0" fontId="34" fillId="42" borderId="17" applyNumberFormat="0">
      <protection locked="0"/>
    </xf>
    <xf numFmtId="4" fontId="26" fillId="0" borderId="17" applyFont="0" applyFill="0" applyBorder="0" applyProtection="0">
      <alignment horizontal="right" vertical="center"/>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60" fillId="0" borderId="24" applyNumberFormat="0" applyFill="0" applyAlignment="0" applyProtection="0"/>
    <xf numFmtId="0" fontId="26" fillId="38" borderId="16" applyFont="0" applyFill="0" applyBorder="0" applyProtection="0">
      <alignment horizontal="left" vertical="center" wrapText="1"/>
      <protection locked="0"/>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34" fillId="42" borderId="17" applyNumberFormat="0">
      <protection locked="0"/>
    </xf>
    <xf numFmtId="0" fontId="67" fillId="67" borderId="27" applyNumberFormat="0" applyAlignment="0" applyProtection="0"/>
    <xf numFmtId="0" fontId="60" fillId="0" borderId="24" applyNumberFormat="0" applyFill="0" applyAlignment="0" applyProtection="0"/>
    <xf numFmtId="0" fontId="72" fillId="0" borderId="19"/>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7" fillId="67" borderId="27" applyNumberFormat="0" applyAlignment="0" applyProtection="0"/>
    <xf numFmtId="0" fontId="72" fillId="0" borderId="19"/>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72" fillId="0" borderId="19"/>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1" borderId="17" applyNumberFormat="0"/>
    <xf numFmtId="0" fontId="72" fillId="0" borderId="19"/>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69" fillId="0" borderId="28" applyNumberFormat="0" applyFill="0" applyAlignment="0" applyProtection="0"/>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72" fillId="0" borderId="19"/>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0" fillId="0" borderId="24" applyNumberFormat="0" applyFill="0" applyAlignment="0" applyProtection="0"/>
    <xf numFmtId="0" fontId="53" fillId="67" borderId="20" applyNumberFormat="0" applyAlignment="0" applyProtection="0"/>
    <xf numFmtId="0" fontId="67" fillId="67" borderId="27" applyNumberFormat="0" applyAlignment="0" applyProtection="0"/>
    <xf numFmtId="0" fontId="60" fillId="0" borderId="24" applyNumberFormat="0" applyFill="0" applyAlignment="0" applyProtection="0"/>
    <xf numFmtId="0" fontId="72" fillId="0" borderId="19"/>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67" fillId="67" borderId="27" applyNumberFormat="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53" fillId="67"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48" fillId="47" borderId="26" applyNumberFormat="0" applyFont="0" applyAlignment="0" applyProtection="0"/>
    <xf numFmtId="0" fontId="34" fillId="41" borderId="32" applyNumberFormat="0"/>
    <xf numFmtId="169" fontId="26" fillId="0" borderId="32" applyNumberFormat="0" applyAlignment="0">
      <alignment horizontal="left" wrapText="1"/>
      <protection hidden="1"/>
    </xf>
    <xf numFmtId="169" fontId="26" fillId="38" borderId="15"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72" fillId="0" borderId="19"/>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33"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33"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18"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34"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35"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33"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33" applyNumberFormat="0" applyAlignment="0" applyProtection="0"/>
    <xf numFmtId="0" fontId="48" fillId="47" borderId="18" applyNumberFormat="0" applyFont="0" applyAlignment="0" applyProtection="0"/>
    <xf numFmtId="0" fontId="67" fillId="67" borderId="34" applyNumberFormat="0" applyAlignment="0" applyProtection="0"/>
    <xf numFmtId="0" fontId="69" fillId="0" borderId="35"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15"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33"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33"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18"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34"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35"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33"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33" applyNumberFormat="0" applyAlignment="0" applyProtection="0"/>
    <xf numFmtId="0" fontId="48" fillId="47" borderId="18" applyNumberFormat="0" applyFont="0" applyAlignment="0" applyProtection="0"/>
    <xf numFmtId="0" fontId="67" fillId="67" borderId="34" applyNumberFormat="0" applyAlignment="0" applyProtection="0"/>
    <xf numFmtId="0" fontId="69" fillId="0" borderId="35"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33"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33"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18"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34"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35"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33"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33" applyNumberFormat="0" applyAlignment="0" applyProtection="0"/>
    <xf numFmtId="0" fontId="48" fillId="47" borderId="18" applyNumberFormat="0" applyFont="0" applyAlignment="0" applyProtection="0"/>
    <xf numFmtId="0" fontId="67" fillId="67" borderId="34" applyNumberFormat="0" applyAlignment="0" applyProtection="0"/>
    <xf numFmtId="0" fontId="69" fillId="0" borderId="35"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15"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2" fillId="0" borderId="19"/>
    <xf numFmtId="0" fontId="1" fillId="0" borderId="0"/>
    <xf numFmtId="0" fontId="1" fillId="0" borderId="0"/>
    <xf numFmtId="0" fontId="1" fillId="0" borderId="0"/>
    <xf numFmtId="0" fontId="1" fillId="44" borderId="0" applyNumberFormat="0"/>
    <xf numFmtId="0" fontId="60" fillId="0" borderId="24" applyNumberFormat="0" applyFill="0" applyAlignment="0" applyProtection="0"/>
    <xf numFmtId="0" fontId="1" fillId="0" borderId="0"/>
    <xf numFmtId="0" fontId="1" fillId="44" borderId="0" applyNumberFormat="0"/>
    <xf numFmtId="0" fontId="1" fillId="0" borderId="0"/>
    <xf numFmtId="0" fontId="53" fillId="67" borderId="33" applyNumberFormat="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69" fillId="0" borderId="35" applyNumberFormat="0" applyFill="0" applyAlignment="0" applyProtection="0"/>
    <xf numFmtId="0" fontId="1" fillId="17" borderId="0" applyNumberFormat="0" applyBorder="0" applyAlignment="0" applyProtection="0"/>
    <xf numFmtId="0" fontId="60" fillId="0" borderId="24" applyNumberFormat="0" applyFill="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169" fontId="26" fillId="38" borderId="29" applyFont="0" applyFill="0" applyBorder="0" applyProtection="0">
      <alignment horizontal="left" vertical="center"/>
      <protection locked="0"/>
    </xf>
    <xf numFmtId="0" fontId="1" fillId="33" borderId="0" applyNumberFormat="0" applyBorder="0" applyAlignment="0" applyProtection="0"/>
    <xf numFmtId="0" fontId="69" fillId="0" borderId="35" applyNumberFormat="0" applyFill="0" applyAlignment="0" applyProtection="0"/>
    <xf numFmtId="0" fontId="67" fillId="67" borderId="27" applyNumberFormat="0" applyAlignment="0" applyProtection="0"/>
    <xf numFmtId="0" fontId="53" fillId="67" borderId="33"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19" fillId="47" borderId="18" applyNumberFormat="0" applyFont="0" applyAlignment="0" applyProtection="0"/>
    <xf numFmtId="0" fontId="61" fillId="54" borderId="33" applyNumberFormat="0" applyAlignment="0" applyProtection="0"/>
    <xf numFmtId="0" fontId="60" fillId="0" borderId="24" applyNumberFormat="0" applyFill="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9" fillId="47" borderId="18" applyNumberFormat="0" applyFont="0" applyAlignment="0" applyProtection="0"/>
    <xf numFmtId="0" fontId="19" fillId="47" borderId="18"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35" applyNumberFormat="0" applyFill="0" applyAlignment="0" applyProtection="0"/>
    <xf numFmtId="0" fontId="1" fillId="0" borderId="0"/>
    <xf numFmtId="0" fontId="67" fillId="67" borderId="27" applyNumberFormat="0" applyAlignment="0" applyProtection="0"/>
    <xf numFmtId="0" fontId="48" fillId="47" borderId="18"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3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67" fillId="67" borderId="27" applyNumberFormat="0" applyAlignment="0" applyProtection="0"/>
    <xf numFmtId="0" fontId="19" fillId="47" borderId="18" applyNumberFormat="0" applyFont="0" applyAlignment="0" applyProtection="0"/>
    <xf numFmtId="9" fontId="1" fillId="0" borderId="0" applyFont="0" applyFill="0" applyBorder="0" applyAlignment="0" applyProtection="0"/>
    <xf numFmtId="0" fontId="69" fillId="0" borderId="35"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33"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33" applyNumberFormat="0" applyAlignment="0" applyProtection="0"/>
    <xf numFmtId="0" fontId="48" fillId="47" borderId="18" applyNumberFormat="0" applyFont="0" applyAlignment="0" applyProtection="0"/>
    <xf numFmtId="0" fontId="67" fillId="67" borderId="34" applyNumberFormat="0" applyAlignment="0" applyProtection="0"/>
    <xf numFmtId="0" fontId="69" fillId="0" borderId="35" applyNumberFormat="0" applyFill="0" applyAlignment="0" applyProtection="0"/>
    <xf numFmtId="49" fontId="26" fillId="38" borderId="32" applyFont="0" applyFill="0" applyBorder="0" applyProtection="0">
      <alignment horizontal="left" vertical="center"/>
      <protection locked="0"/>
    </xf>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69" fillId="0" borderId="35" applyNumberFormat="0" applyFill="0" applyAlignment="0" applyProtection="0"/>
    <xf numFmtId="0" fontId="53" fillId="67" borderId="33" applyNumberFormat="0" applyAlignment="0" applyProtection="0"/>
    <xf numFmtId="0" fontId="34" fillId="41" borderId="32" applyNumberFormat="0"/>
    <xf numFmtId="0" fontId="48" fillId="47" borderId="18" applyNumberFormat="0" applyFont="0" applyAlignment="0" applyProtection="0"/>
    <xf numFmtId="169" fontId="26" fillId="0" borderId="32" applyNumberFormat="0" applyAlignment="0">
      <alignment horizontal="left" wrapText="1"/>
      <protection hidden="1"/>
    </xf>
    <xf numFmtId="0" fontId="53" fillId="67" borderId="33"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19" fillId="47" borderId="18" applyNumberFormat="0" applyFont="0" applyAlignment="0" applyProtection="0"/>
    <xf numFmtId="0" fontId="48" fillId="47" borderId="18" applyNumberFormat="0" applyFont="0" applyAlignment="0" applyProtection="0"/>
    <xf numFmtId="0" fontId="19" fillId="47" borderId="18" applyNumberFormat="0" applyFont="0" applyAlignment="0" applyProtection="0"/>
    <xf numFmtId="169" fontId="26" fillId="0" borderId="32" applyNumberFormat="0" applyAlignment="0">
      <alignment horizontal="left" wrapText="1"/>
      <protection hidden="1"/>
    </xf>
    <xf numFmtId="0" fontId="26" fillId="38" borderId="31" applyFont="0" applyFill="0" applyBorder="0" applyProtection="0">
      <alignment horizontal="left" vertical="center" wrapText="1"/>
      <protection locked="0"/>
    </xf>
    <xf numFmtId="0" fontId="53" fillId="67" borderId="33" applyNumberFormat="0" applyAlignment="0" applyProtection="0"/>
    <xf numFmtId="169" fontId="26" fillId="38" borderId="29" applyFont="0" applyFill="0" applyBorder="0" applyProtection="0">
      <alignment horizontal="left" vertical="center"/>
      <protection locked="0"/>
    </xf>
    <xf numFmtId="0" fontId="61" fillId="54" borderId="33" applyNumberFormat="0" applyAlignment="0" applyProtection="0"/>
    <xf numFmtId="0" fontId="1" fillId="0" borderId="0"/>
    <xf numFmtId="0" fontId="1" fillId="0" borderId="0"/>
    <xf numFmtId="0" fontId="1" fillId="0" borderId="0"/>
    <xf numFmtId="0" fontId="1" fillId="0" borderId="0"/>
    <xf numFmtId="0" fontId="53" fillId="67" borderId="33" applyNumberFormat="0" applyAlignment="0" applyProtection="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0" fontId="69" fillId="0" borderId="35" applyNumberFormat="0" applyFill="0" applyAlignment="0" applyProtection="0"/>
    <xf numFmtId="0" fontId="19" fillId="47" borderId="18" applyNumberFormat="0" applyFont="0" applyAlignment="0" applyProtection="0"/>
    <xf numFmtId="0" fontId="19" fillId="47" borderId="18"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18" applyNumberFormat="0" applyFont="0" applyAlignment="0" applyProtection="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18" applyNumberFormat="0" applyFont="0" applyAlignment="0" applyProtection="0"/>
    <xf numFmtId="0" fontId="61" fillId="54" borderId="33" applyNumberFormat="0" applyAlignment="0" applyProtection="0"/>
    <xf numFmtId="0" fontId="34" fillId="42" borderId="32" applyNumberFormat="0">
      <protection locked="0"/>
    </xf>
    <xf numFmtId="4" fontId="26" fillId="0" borderId="32" applyFont="0" applyFill="0" applyBorder="0" applyProtection="0">
      <alignment horizontal="right" vertical="center"/>
    </xf>
    <xf numFmtId="0" fontId="61" fillId="54" borderId="33" applyNumberFormat="0" applyAlignment="0" applyProtection="0"/>
    <xf numFmtId="0" fontId="48" fillId="47" borderId="18" applyNumberFormat="0" applyFont="0" applyAlignment="0" applyProtection="0"/>
    <xf numFmtId="0" fontId="67" fillId="67" borderId="27" applyNumberFormat="0" applyAlignment="0" applyProtection="0"/>
    <xf numFmtId="0" fontId="69" fillId="0" borderId="35" applyNumberFormat="0" applyFill="0" applyAlignment="0" applyProtection="0"/>
    <xf numFmtId="0" fontId="67" fillId="67" borderId="27" applyNumberFormat="0" applyAlignment="0" applyProtection="0"/>
    <xf numFmtId="0" fontId="69" fillId="0" borderId="35" applyNumberFormat="0" applyFill="0" applyAlignment="0" applyProtection="0"/>
    <xf numFmtId="0" fontId="34" fillId="42" borderId="32" applyNumberFormat="0">
      <protection locked="0"/>
    </xf>
    <xf numFmtId="0" fontId="53" fillId="67" borderId="33" applyNumberFormat="0" applyAlignment="0" applyProtection="0"/>
    <xf numFmtId="0" fontId="19" fillId="47" borderId="18" applyNumberFormat="0" applyFont="0" applyAlignment="0" applyProtection="0"/>
    <xf numFmtId="0" fontId="69" fillId="0" borderId="35" applyNumberFormat="0" applyFill="0" applyAlignment="0" applyProtection="0"/>
    <xf numFmtId="0" fontId="61" fillId="54" borderId="33" applyNumberFormat="0" applyAlignment="0" applyProtection="0"/>
    <xf numFmtId="0" fontId="61" fillId="54" borderId="33" applyNumberFormat="0" applyAlignment="0" applyProtection="0"/>
    <xf numFmtId="0" fontId="61" fillId="54" borderId="33" applyNumberFormat="0" applyAlignment="0" applyProtection="0"/>
    <xf numFmtId="4" fontId="26" fillId="0" borderId="32" applyFont="0" applyFill="0" applyBorder="0" applyProtection="0">
      <alignment horizontal="right" vertical="center"/>
    </xf>
    <xf numFmtId="0" fontId="60" fillId="0" borderId="24" applyNumberFormat="0" applyFill="0" applyAlignment="0" applyProtection="0"/>
    <xf numFmtId="0" fontId="26" fillId="38" borderId="31" applyFont="0" applyFill="0" applyBorder="0" applyProtection="0">
      <alignment horizontal="left" vertical="center" wrapText="1"/>
      <protection locked="0"/>
    </xf>
    <xf numFmtId="0" fontId="26" fillId="38" borderId="31" applyFont="0" applyFill="0" applyBorder="0" applyProtection="0">
      <alignment horizontal="left" vertical="center" wrapText="1"/>
      <protection locked="0"/>
    </xf>
    <xf numFmtId="49" fontId="26" fillId="38" borderId="32" applyFont="0" applyFill="0" applyBorder="0" applyProtection="0">
      <alignment horizontal="left" vertical="center"/>
      <protection locked="0"/>
    </xf>
    <xf numFmtId="0" fontId="21" fillId="35" borderId="32">
      <alignment horizontal="left" vertical="center" wrapText="1"/>
    </xf>
    <xf numFmtId="0" fontId="48" fillId="47" borderId="18" applyNumberFormat="0" applyFont="0" applyAlignment="0" applyProtection="0"/>
    <xf numFmtId="0" fontId="67" fillId="67" borderId="27" applyNumberFormat="0" applyAlignment="0" applyProtection="0"/>
    <xf numFmtId="0" fontId="69" fillId="0" borderId="35" applyNumberFormat="0" applyFill="0" applyAlignment="0" applyProtection="0"/>
    <xf numFmtId="0" fontId="48" fillId="47" borderId="18" applyNumberFormat="0" applyFont="0" applyAlignment="0" applyProtection="0"/>
    <xf numFmtId="169" fontId="26" fillId="0" borderId="32" applyNumberFormat="0" applyAlignment="0">
      <alignment horizontal="left" wrapText="1"/>
      <protection hidden="1"/>
    </xf>
    <xf numFmtId="0" fontId="53" fillId="67" borderId="33" applyNumberFormat="0" applyAlignment="0" applyProtection="0"/>
    <xf numFmtId="0" fontId="61" fillId="54" borderId="33" applyNumberFormat="0" applyAlignment="0" applyProtection="0"/>
    <xf numFmtId="0" fontId="34" fillId="41" borderId="32" applyNumberFormat="0"/>
    <xf numFmtId="0" fontId="61" fillId="54" borderId="33" applyNumberFormat="0" applyAlignment="0" applyProtection="0"/>
    <xf numFmtId="0" fontId="53" fillId="67" borderId="33" applyNumberFormat="0" applyAlignment="0" applyProtection="0"/>
    <xf numFmtId="0" fontId="69" fillId="0" borderId="35" applyNumberFormat="0" applyFill="0" applyAlignment="0" applyProtection="0"/>
    <xf numFmtId="0" fontId="21" fillId="35" borderId="32">
      <alignment horizontal="left" vertical="center" wrapText="1"/>
    </xf>
    <xf numFmtId="0" fontId="48" fillId="47" borderId="18" applyNumberFormat="0" applyFont="0" applyAlignment="0" applyProtection="0"/>
    <xf numFmtId="0" fontId="53" fillId="67" borderId="33" applyNumberFormat="0" applyAlignment="0" applyProtection="0"/>
    <xf numFmtId="0" fontId="53" fillId="67" borderId="33" applyNumberFormat="0" applyAlignment="0" applyProtection="0"/>
    <xf numFmtId="0" fontId="34" fillId="42" borderId="32" applyNumberFormat="0">
      <protection locked="0"/>
    </xf>
    <xf numFmtId="0" fontId="67" fillId="67" borderId="27" applyNumberFormat="0" applyAlignment="0" applyProtection="0"/>
    <xf numFmtId="0" fontId="60" fillId="0" borderId="24" applyNumberFormat="0" applyFill="0" applyAlignment="0" applyProtection="0"/>
    <xf numFmtId="0" fontId="72" fillId="0" borderId="19"/>
    <xf numFmtId="169" fontId="26" fillId="38" borderId="29" applyFont="0" applyFill="0" applyBorder="0" applyProtection="0">
      <alignment horizontal="left" vertical="center"/>
      <protection locked="0"/>
    </xf>
    <xf numFmtId="0" fontId="48"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61" fillId="54" borderId="33" applyNumberFormat="0" applyAlignment="0" applyProtection="0"/>
    <xf numFmtId="0" fontId="34" fillId="42" borderId="32" applyNumberFormat="0">
      <protection locked="0"/>
    </xf>
    <xf numFmtId="0" fontId="19" fillId="47" borderId="18" applyNumberFormat="0" applyFont="0" applyAlignment="0" applyProtection="0"/>
    <xf numFmtId="0" fontId="26" fillId="38" borderId="31" applyFont="0" applyFill="0" applyBorder="0" applyProtection="0">
      <alignment horizontal="left" vertical="center" wrapText="1"/>
      <protection locked="0"/>
    </xf>
    <xf numFmtId="49" fontId="26" fillId="37" borderId="32" applyNumberFormat="0" applyAlignment="0">
      <alignment horizontal="left" wrapText="1"/>
      <protection locked="0"/>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69" fillId="0" borderId="35" applyNumberFormat="0" applyFill="0" applyAlignment="0" applyProtection="0"/>
    <xf numFmtId="0" fontId="53" fillId="67" borderId="33" applyNumberFormat="0" applyAlignment="0" applyProtection="0"/>
    <xf numFmtId="0" fontId="67" fillId="67" borderId="27" applyNumberFormat="0" applyAlignment="0" applyProtection="0"/>
    <xf numFmtId="0" fontId="67" fillId="67" borderId="27" applyNumberFormat="0" applyAlignment="0" applyProtection="0"/>
    <xf numFmtId="0" fontId="72" fillId="0" borderId="19"/>
    <xf numFmtId="0" fontId="53" fillId="67" borderId="33" applyNumberFormat="0" applyAlignment="0" applyProtection="0"/>
    <xf numFmtId="0" fontId="19" fillId="47" borderId="18" applyNumberFormat="0" applyFont="0" applyAlignment="0" applyProtection="0"/>
    <xf numFmtId="0" fontId="19" fillId="47" borderId="18"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21" fillId="35" borderId="32">
      <alignment horizontal="left" vertical="center" wrapText="1"/>
    </xf>
    <xf numFmtId="49" fontId="26" fillId="37" borderId="32" applyNumberFormat="0" applyAlignment="0">
      <alignment horizontal="left" wrapText="1"/>
      <protection locked="0"/>
    </xf>
    <xf numFmtId="0" fontId="69" fillId="0" borderId="35" applyNumberFormat="0" applyFill="0" applyAlignment="0" applyProtection="0"/>
    <xf numFmtId="0" fontId="19" fillId="47" borderId="18"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53" fillId="67" borderId="33" applyNumberFormat="0" applyAlignment="0" applyProtection="0"/>
    <xf numFmtId="0" fontId="61" fillId="54" borderId="33"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18" applyNumberFormat="0" applyFont="0" applyAlignment="0" applyProtection="0"/>
    <xf numFmtId="0" fontId="48" fillId="47" borderId="18" applyNumberFormat="0" applyFont="0" applyAlignment="0" applyProtection="0"/>
    <xf numFmtId="0" fontId="69" fillId="0" borderId="35" applyNumberFormat="0" applyFill="0" applyAlignment="0" applyProtection="0"/>
    <xf numFmtId="0" fontId="53" fillId="67" borderId="33" applyNumberFormat="0" applyAlignment="0" applyProtection="0"/>
    <xf numFmtId="0" fontId="48" fillId="47" borderId="18" applyNumberFormat="0" applyFont="0" applyAlignment="0" applyProtection="0"/>
    <xf numFmtId="0" fontId="53" fillId="67" borderId="33" applyNumberFormat="0" applyAlignment="0" applyProtection="0"/>
    <xf numFmtId="0" fontId="61" fillId="54" borderId="33" applyNumberFormat="0" applyAlignment="0" applyProtection="0"/>
    <xf numFmtId="0" fontId="61" fillId="54" borderId="33" applyNumberFormat="0" applyAlignment="0" applyProtection="0"/>
    <xf numFmtId="0" fontId="34" fillId="41" borderId="32" applyNumberFormat="0"/>
    <xf numFmtId="0" fontId="19" fillId="47" borderId="18" applyNumberFormat="0" applyFont="0" applyAlignment="0" applyProtection="0"/>
    <xf numFmtId="0" fontId="19" fillId="47" borderId="18" applyNumberFormat="0" applyFont="0" applyAlignment="0" applyProtection="0"/>
    <xf numFmtId="0" fontId="61" fillId="54" borderId="33" applyNumberFormat="0" applyAlignment="0" applyProtection="0"/>
    <xf numFmtId="0" fontId="26" fillId="38" borderId="31" applyFont="0" applyFill="0" applyBorder="0" applyProtection="0">
      <alignment horizontal="left" vertical="center" wrapText="1"/>
      <protection locked="0"/>
    </xf>
    <xf numFmtId="0" fontId="67" fillId="67" borderId="27" applyNumberFormat="0" applyAlignment="0" applyProtection="0"/>
    <xf numFmtId="0" fontId="61" fillId="54" borderId="33" applyNumberFormat="0" applyAlignment="0" applyProtection="0"/>
    <xf numFmtId="0" fontId="69" fillId="0" borderId="35" applyNumberFormat="0" applyFill="0" applyAlignment="0" applyProtection="0"/>
    <xf numFmtId="0" fontId="61" fillId="54" borderId="33" applyNumberFormat="0" applyAlignment="0" applyProtection="0"/>
    <xf numFmtId="4" fontId="26" fillId="0" borderId="32" applyFont="0" applyFill="0" applyBorder="0" applyProtection="0">
      <alignment horizontal="right" vertical="center"/>
    </xf>
    <xf numFmtId="0" fontId="72" fillId="0" borderId="19"/>
    <xf numFmtId="0" fontId="48" fillId="47" borderId="18" applyNumberFormat="0" applyFont="0" applyAlignment="0" applyProtection="0"/>
    <xf numFmtId="0" fontId="53" fillId="67" borderId="33" applyNumberFormat="0" applyAlignment="0" applyProtection="0"/>
    <xf numFmtId="0" fontId="48" fillId="47" borderId="18" applyNumberFormat="0" applyFont="0" applyAlignment="0" applyProtection="0"/>
    <xf numFmtId="0" fontId="69" fillId="0" borderId="35" applyNumberFormat="0" applyFill="0" applyAlignment="0" applyProtection="0"/>
    <xf numFmtId="0" fontId="61" fillId="54" borderId="33" applyNumberFormat="0" applyAlignment="0" applyProtection="0"/>
    <xf numFmtId="0" fontId="61" fillId="54" borderId="33" applyNumberFormat="0" applyAlignment="0" applyProtection="0"/>
    <xf numFmtId="49" fontId="26" fillId="37" borderId="32" applyNumberFormat="0" applyAlignment="0">
      <alignment horizontal="left" wrapText="1"/>
      <protection locked="0"/>
    </xf>
    <xf numFmtId="0" fontId="48" fillId="47" borderId="18" applyNumberFormat="0" applyFont="0" applyAlignment="0" applyProtection="0"/>
    <xf numFmtId="49" fontId="26" fillId="38" borderId="32" applyFont="0" applyFill="0" applyBorder="0" applyProtection="0">
      <alignment horizontal="left" vertical="center"/>
      <protection locked="0"/>
    </xf>
    <xf numFmtId="0" fontId="67" fillId="67" borderId="27" applyNumberFormat="0" applyAlignment="0" applyProtection="0"/>
    <xf numFmtId="0" fontId="19" fillId="47" borderId="18" applyNumberFormat="0" applyFont="0" applyAlignment="0" applyProtection="0"/>
    <xf numFmtId="0" fontId="34" fillId="41" borderId="32" applyNumberFormat="0"/>
    <xf numFmtId="0" fontId="72" fillId="0" borderId="19"/>
    <xf numFmtId="0" fontId="48" fillId="47" borderId="18" applyNumberFormat="0" applyFont="0" applyAlignment="0" applyProtection="0"/>
    <xf numFmtId="0" fontId="53" fillId="67" borderId="33" applyNumberFormat="0" applyAlignment="0" applyProtection="0"/>
    <xf numFmtId="0" fontId="34" fillId="41" borderId="32" applyNumberFormat="0"/>
    <xf numFmtId="0" fontId="61" fillId="54" borderId="33" applyNumberFormat="0" applyAlignment="0" applyProtection="0"/>
    <xf numFmtId="0" fontId="48" fillId="47" borderId="18" applyNumberFormat="0" applyFont="0" applyAlignment="0" applyProtection="0"/>
    <xf numFmtId="49" fontId="26" fillId="37" borderId="32" applyNumberFormat="0" applyAlignment="0">
      <alignment horizontal="left" wrapText="1"/>
      <protection locked="0"/>
    </xf>
    <xf numFmtId="0" fontId="69" fillId="0" borderId="35" applyNumberFormat="0" applyFill="0" applyAlignment="0" applyProtection="0"/>
    <xf numFmtId="0" fontId="19" fillId="47" borderId="18" applyNumberFormat="0" applyFont="0" applyAlignment="0" applyProtection="0"/>
    <xf numFmtId="0" fontId="21" fillId="35" borderId="32">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18" applyNumberFormat="0" applyFont="0" applyAlignment="0" applyProtection="0"/>
    <xf numFmtId="0" fontId="67" fillId="67" borderId="27" applyNumberFormat="0" applyAlignment="0" applyProtection="0"/>
    <xf numFmtId="0" fontId="19" fillId="47" borderId="18" applyNumberFormat="0" applyFont="0" applyAlignment="0" applyProtection="0"/>
    <xf numFmtId="4" fontId="26" fillId="0" borderId="32" applyFont="0" applyFill="0" applyBorder="0" applyProtection="0">
      <alignment horizontal="right" vertical="center"/>
    </xf>
    <xf numFmtId="0" fontId="53" fillId="67" borderId="33" applyNumberFormat="0" applyAlignment="0" applyProtection="0"/>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24" applyNumberFormat="0" applyFill="0" applyAlignment="0" applyProtection="0"/>
    <xf numFmtId="0" fontId="69" fillId="0" borderId="35" applyNumberFormat="0" applyFill="0" applyAlignment="0" applyProtection="0"/>
    <xf numFmtId="49" fontId="26" fillId="38" borderId="32" applyFont="0" applyFill="0" applyBorder="0" applyProtection="0">
      <alignment horizontal="left" vertical="center"/>
      <protection locked="0"/>
    </xf>
    <xf numFmtId="0" fontId="69" fillId="0" borderId="35"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1"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1"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44" borderId="0" applyNumberFormat="0"/>
    <xf numFmtId="0" fontId="60" fillId="0" borderId="24" applyNumberFormat="0" applyFill="0" applyAlignment="0" applyProtection="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69" fillId="0" borderId="35" applyNumberFormat="0" applyFill="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33"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33"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0" borderId="0"/>
    <xf numFmtId="0" fontId="19" fillId="47" borderId="18" applyNumberFormat="0" applyFont="0" applyAlignment="0" applyProtection="0"/>
    <xf numFmtId="171" fontId="1" fillId="0" borderId="0"/>
    <xf numFmtId="0" fontId="1" fillId="0" borderId="0"/>
    <xf numFmtId="0" fontId="53" fillId="67" borderId="33" applyNumberFormat="0" applyAlignment="0" applyProtection="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18"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35"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33"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33" applyNumberFormat="0" applyAlignment="0" applyProtection="0"/>
    <xf numFmtId="0" fontId="48" fillId="47" borderId="18" applyNumberFormat="0" applyFont="0" applyAlignment="0" applyProtection="0"/>
    <xf numFmtId="0" fontId="67" fillId="67" borderId="27" applyNumberFormat="0" applyAlignment="0" applyProtection="0"/>
    <xf numFmtId="0" fontId="69" fillId="0" borderId="35"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9" fillId="47" borderId="18" applyNumberFormat="0" applyFont="0" applyAlignment="0" applyProtection="0"/>
    <xf numFmtId="0" fontId="19" fillId="47" borderId="18" applyNumberFormat="0" applyFont="0" applyAlignment="0" applyProtection="0"/>
    <xf numFmtId="0" fontId="1" fillId="0" borderId="0"/>
    <xf numFmtId="0" fontId="1" fillId="0" borderId="0"/>
    <xf numFmtId="0" fontId="1" fillId="0" borderId="0"/>
    <xf numFmtId="0" fontId="1" fillId="0" borderId="0"/>
    <xf numFmtId="0" fontId="61" fillId="54" borderId="33" applyNumberFormat="0" applyAlignment="0" applyProtection="0"/>
    <xf numFmtId="0" fontId="1" fillId="0" borderId="0"/>
    <xf numFmtId="0" fontId="1" fillId="0" borderId="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33"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24" applyNumberFormat="0" applyFill="0" applyAlignment="0" applyProtection="0"/>
    <xf numFmtId="0" fontId="61" fillId="54" borderId="33"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18"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35"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33"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33" applyNumberFormat="0" applyAlignment="0" applyProtection="0"/>
    <xf numFmtId="0" fontId="48" fillId="47" borderId="18" applyNumberFormat="0" applyFont="0" applyAlignment="0" applyProtection="0"/>
    <xf numFmtId="0" fontId="67" fillId="67" borderId="27" applyNumberFormat="0" applyAlignment="0" applyProtection="0"/>
    <xf numFmtId="0" fontId="69" fillId="0" borderId="35"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60" fillId="0" borderId="24" applyNumberFormat="0" applyFill="0" applyAlignment="0" applyProtection="0"/>
    <xf numFmtId="0" fontId="53" fillId="67" borderId="33" applyNumberFormat="0" applyAlignment="0" applyProtection="0"/>
    <xf numFmtId="0" fontId="53" fillId="67" borderId="33" applyNumberFormat="0" applyAlignment="0" applyProtection="0"/>
    <xf numFmtId="0" fontId="61" fillId="54" borderId="33" applyNumberFormat="0" applyAlignment="0" applyProtection="0"/>
    <xf numFmtId="0" fontId="67" fillId="67" borderId="27" applyNumberFormat="0" applyAlignment="0" applyProtection="0"/>
    <xf numFmtId="0" fontId="48" fillId="47" borderId="18" applyNumberFormat="0" applyFont="0" applyAlignment="0" applyProtection="0"/>
    <xf numFmtId="0" fontId="19" fillId="47" borderId="18" applyNumberFormat="0" applyFont="0" applyAlignment="0" applyProtection="0"/>
    <xf numFmtId="0" fontId="34" fillId="41" borderId="32" applyNumberFormat="0"/>
    <xf numFmtId="0" fontId="67" fillId="67" borderId="27" applyNumberFormat="0" applyAlignment="0" applyProtection="0"/>
    <xf numFmtId="0" fontId="48" fillId="47" borderId="18" applyNumberFormat="0" applyFont="0" applyAlignment="0" applyProtection="0"/>
    <xf numFmtId="0" fontId="69" fillId="0" borderId="35" applyNumberFormat="0" applyFill="0" applyAlignment="0" applyProtection="0"/>
    <xf numFmtId="0" fontId="67" fillId="67" borderId="27" applyNumberFormat="0" applyAlignment="0" applyProtection="0"/>
    <xf numFmtId="0" fontId="61" fillId="54" borderId="33" applyNumberFormat="0" applyAlignment="0" applyProtection="0"/>
    <xf numFmtId="0" fontId="53" fillId="67" borderId="33" applyNumberFormat="0" applyAlignment="0" applyProtection="0"/>
    <xf numFmtId="0" fontId="67" fillId="67" borderId="27" applyNumberFormat="0" applyAlignment="0" applyProtection="0"/>
    <xf numFmtId="0" fontId="34" fillId="41" borderId="32" applyNumberFormat="0"/>
    <xf numFmtId="49" fontId="26" fillId="38" borderId="32" applyFont="0" applyFill="0" applyBorder="0" applyProtection="0">
      <alignment horizontal="left" vertical="center"/>
      <protection locked="0"/>
    </xf>
    <xf numFmtId="0" fontId="34" fillId="42" borderId="32" applyNumberFormat="0">
      <protection locked="0"/>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49" fontId="26" fillId="37" borderId="32" applyNumberFormat="0" applyAlignment="0">
      <alignment horizontal="left" wrapText="1"/>
      <protection locked="0"/>
    </xf>
    <xf numFmtId="0" fontId="26" fillId="38" borderId="31" applyFont="0" applyFill="0" applyBorder="0" applyProtection="0">
      <alignment horizontal="left" vertical="center" wrapText="1"/>
      <protection locked="0"/>
    </xf>
    <xf numFmtId="0" fontId="21" fillId="35" borderId="32">
      <alignment horizontal="left" vertical="center" wrapText="1"/>
    </xf>
    <xf numFmtId="0" fontId="21" fillId="35" borderId="32">
      <alignment horizontal="left" vertical="center" wrapText="1"/>
    </xf>
    <xf numFmtId="0" fontId="26" fillId="38" borderId="31"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4" fontId="26" fillId="0" borderId="32" applyFont="0" applyFill="0" applyBorder="0" applyProtection="0">
      <alignment horizontal="right" vertical="center"/>
    </xf>
    <xf numFmtId="0" fontId="72" fillId="0" borderId="19"/>
    <xf numFmtId="0" fontId="19" fillId="47" borderId="18" applyNumberFormat="0" applyFont="0" applyAlignment="0" applyProtection="0"/>
    <xf numFmtId="0" fontId="48" fillId="47" borderId="18" applyNumberFormat="0" applyFont="0" applyAlignment="0" applyProtection="0"/>
    <xf numFmtId="0" fontId="53" fillId="67" borderId="33" applyNumberFormat="0" applyAlignment="0" applyProtection="0"/>
    <xf numFmtId="0" fontId="60" fillId="0" borderId="24" applyNumberFormat="0" applyFill="0" applyAlignment="0" applyProtection="0"/>
    <xf numFmtId="0" fontId="61" fillId="54" borderId="33" applyNumberFormat="0" applyAlignment="0" applyProtection="0"/>
    <xf numFmtId="0" fontId="48" fillId="47" borderId="18" applyNumberFormat="0" applyFont="0" applyAlignment="0" applyProtection="0"/>
    <xf numFmtId="0" fontId="61" fillId="54" borderId="33" applyNumberFormat="0" applyAlignment="0" applyProtection="0"/>
    <xf numFmtId="0" fontId="48" fillId="47" borderId="18" applyNumberFormat="0" applyFont="0" applyAlignment="0" applyProtection="0"/>
    <xf numFmtId="0" fontId="67" fillId="67" borderId="27" applyNumberFormat="0" applyAlignment="0" applyProtection="0"/>
    <xf numFmtId="0" fontId="69" fillId="0" borderId="35" applyNumberFormat="0" applyFill="0" applyAlignment="0" applyProtection="0"/>
    <xf numFmtId="0" fontId="53" fillId="67" borderId="33" applyNumberFormat="0" applyAlignment="0" applyProtection="0"/>
    <xf numFmtId="49" fontId="26" fillId="38" borderId="32" applyFont="0" applyFill="0" applyBorder="0" applyProtection="0">
      <alignment horizontal="left" vertical="center"/>
      <protection locked="0"/>
    </xf>
    <xf numFmtId="0" fontId="69" fillId="0" borderId="35" applyNumberFormat="0" applyFill="0" applyAlignment="0" applyProtection="0"/>
    <xf numFmtId="0" fontId="61" fillId="54" borderId="33" applyNumberFormat="0" applyAlignment="0" applyProtection="0"/>
    <xf numFmtId="0" fontId="48" fillId="47" borderId="18" applyNumberFormat="0" applyFont="0" applyAlignment="0" applyProtection="0"/>
    <xf numFmtId="0" fontId="67" fillId="67" borderId="27" applyNumberFormat="0" applyAlignment="0" applyProtection="0"/>
    <xf numFmtId="0" fontId="69" fillId="0" borderId="35" applyNumberFormat="0" applyFill="0" applyAlignment="0" applyProtection="0"/>
    <xf numFmtId="0" fontId="60" fillId="0" borderId="24" applyNumberFormat="0" applyFill="0" applyAlignment="0" applyProtection="0"/>
    <xf numFmtId="0" fontId="53" fillId="67" borderId="33" applyNumberFormat="0" applyAlignment="0" applyProtection="0"/>
    <xf numFmtId="0" fontId="67" fillId="67" borderId="27" applyNumberFormat="0" applyAlignment="0" applyProtection="0"/>
    <xf numFmtId="0" fontId="60" fillId="0" borderId="24" applyNumberFormat="0" applyFill="0" applyAlignment="0" applyProtection="0"/>
    <xf numFmtId="0" fontId="72" fillId="0" borderId="19"/>
    <xf numFmtId="0" fontId="69" fillId="0" borderId="35" applyNumberFormat="0" applyFill="0" applyAlignment="0" applyProtection="0"/>
    <xf numFmtId="0" fontId="61" fillId="54" borderId="33" applyNumberFormat="0" applyAlignment="0" applyProtection="0"/>
    <xf numFmtId="0" fontId="48" fillId="47" borderId="18" applyNumberFormat="0" applyFont="0" applyAlignment="0" applyProtection="0"/>
    <xf numFmtId="0" fontId="48" fillId="47" borderId="18" applyNumberFormat="0" applyFont="0" applyAlignment="0" applyProtection="0"/>
    <xf numFmtId="0" fontId="19" fillId="47" borderId="18" applyNumberFormat="0" applyFont="0" applyAlignment="0" applyProtection="0"/>
    <xf numFmtId="0" fontId="53" fillId="67" borderId="33" applyNumberFormat="0" applyAlignment="0" applyProtection="0"/>
    <xf numFmtId="0" fontId="69" fillId="0" borderId="35" applyNumberFormat="0" applyFill="0" applyAlignment="0" applyProtection="0"/>
    <xf numFmtId="0" fontId="69" fillId="0" borderId="35" applyNumberFormat="0" applyFill="0" applyAlignment="0" applyProtection="0"/>
    <xf numFmtId="0" fontId="61" fillId="54" borderId="33" applyNumberFormat="0" applyAlignment="0" applyProtection="0"/>
    <xf numFmtId="169" fontId="26" fillId="0" borderId="32" applyNumberFormat="0" applyAlignment="0">
      <alignment horizontal="left" wrapText="1"/>
      <protection hidden="1"/>
    </xf>
    <xf numFmtId="0" fontId="34" fillId="42" borderId="32" applyNumberFormat="0">
      <protection locked="0"/>
    </xf>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9" fillId="47" borderId="18" applyNumberFormat="0" applyFont="0" applyAlignment="0" applyProtection="0"/>
    <xf numFmtId="0" fontId="67" fillId="67" borderId="27" applyNumberForma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1"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1" applyFont="0" applyFill="0" applyBorder="0" applyProtection="0">
      <alignment horizontal="left" vertical="center" wrapText="1"/>
      <protection locked="0"/>
    </xf>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19" fillId="47" borderId="18"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72" fillId="0" borderId="19"/>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72" fillId="0" borderId="19"/>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72" fillId="0" borderId="19"/>
    <xf numFmtId="0" fontId="60" fillId="0" borderId="24" applyNumberFormat="0" applyFill="0" applyAlignment="0" applyProtection="0"/>
    <xf numFmtId="0" fontId="53" fillId="67" borderId="20" applyNumberFormat="0" applyAlignment="0" applyProtection="0"/>
    <xf numFmtId="0" fontId="69" fillId="0" borderId="28" applyNumberFormat="0" applyFill="0" applyAlignment="0" applyProtection="0"/>
    <xf numFmtId="0" fontId="60" fillId="0" borderId="24" applyNumberFormat="0" applyFill="0" applyAlignment="0" applyProtection="0"/>
    <xf numFmtId="169" fontId="26" fillId="38" borderId="29" applyFont="0" applyFill="0" applyBorder="0" applyProtection="0">
      <alignment horizontal="left" vertical="center"/>
      <protection locked="0"/>
    </xf>
    <xf numFmtId="0" fontId="69" fillId="0" borderId="28" applyNumberFormat="0" applyFill="0" applyAlignment="0" applyProtection="0"/>
    <xf numFmtId="0" fontId="67" fillId="67" borderId="27" applyNumberFormat="0" applyAlignment="0" applyProtection="0"/>
    <xf numFmtId="0" fontId="53" fillId="67" borderId="20" applyNumberFormat="0" applyAlignment="0" applyProtection="0"/>
    <xf numFmtId="0" fontId="60" fillId="0" borderId="24"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60" fillId="0" borderId="24"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53" fillId="67" borderId="20" applyNumberFormat="0" applyAlignment="0" applyProtection="0"/>
    <xf numFmtId="0" fontId="34" fillId="41" borderId="17" applyNumberFormat="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0" fontId="34" fillId="42" borderId="17" applyNumberFormat="0">
      <protection locked="0"/>
    </xf>
    <xf numFmtId="4" fontId="26" fillId="0" borderId="17" applyFont="0" applyFill="0" applyBorder="0" applyProtection="0">
      <alignment horizontal="right" vertical="center"/>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60" fillId="0" borderId="24" applyNumberFormat="0" applyFill="0" applyAlignment="0" applyProtection="0"/>
    <xf numFmtId="0" fontId="26" fillId="38" borderId="16" applyFont="0" applyFill="0" applyBorder="0" applyProtection="0">
      <alignment horizontal="left" vertical="center" wrapText="1"/>
      <protection locked="0"/>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34" fillId="42" borderId="17" applyNumberFormat="0">
      <protection locked="0"/>
    </xf>
    <xf numFmtId="0" fontId="67" fillId="67" borderId="27" applyNumberFormat="0" applyAlignment="0" applyProtection="0"/>
    <xf numFmtId="0" fontId="60" fillId="0" borderId="24" applyNumberFormat="0" applyFill="0" applyAlignment="0" applyProtection="0"/>
    <xf numFmtId="0" fontId="72" fillId="0" borderId="19"/>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7" fillId="67" borderId="27" applyNumberFormat="0" applyAlignment="0" applyProtection="0"/>
    <xf numFmtId="0" fontId="72" fillId="0" borderId="19"/>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60" fillId="0" borderId="24" applyNumberFormat="0" applyFill="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72" fillId="0" borderId="19"/>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1" borderId="17" applyNumberFormat="0"/>
    <xf numFmtId="0" fontId="72" fillId="0" borderId="19"/>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69" fillId="0" borderId="28" applyNumberFormat="0" applyFill="0" applyAlignment="0" applyProtection="0"/>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24" applyNumberFormat="0" applyFill="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72" fillId="0" borderId="19"/>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0" fillId="0" borderId="24"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0" fillId="0" borderId="24" applyNumberFormat="0" applyFill="0" applyAlignment="0" applyProtection="0"/>
    <xf numFmtId="0" fontId="53" fillId="67" borderId="20" applyNumberFormat="0" applyAlignment="0" applyProtection="0"/>
    <xf numFmtId="0" fontId="67" fillId="67" borderId="27" applyNumberFormat="0" applyAlignment="0" applyProtection="0"/>
    <xf numFmtId="0" fontId="60" fillId="0" borderId="24" applyNumberFormat="0" applyFill="0" applyAlignment="0" applyProtection="0"/>
    <xf numFmtId="0" fontId="72" fillId="0" borderId="19"/>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26" fillId="0" borderId="17" applyNumberFormat="0" applyAlignment="0">
      <protection hidden="1"/>
    </xf>
    <xf numFmtId="0" fontId="61" fillId="54" borderId="20" applyNumberFormat="0" applyAlignment="0" applyProtection="0"/>
    <xf numFmtId="0" fontId="1" fillId="0" borderId="0"/>
    <xf numFmtId="169" fontId="26" fillId="0" borderId="17" applyNumberFormat="0" applyAlignment="0">
      <alignment horizontal="left" wrapText="1"/>
      <protection hidden="1"/>
    </xf>
    <xf numFmtId="0" fontId="1" fillId="0" borderId="0"/>
    <xf numFmtId="0" fontId="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169" fontId="26" fillId="0" borderId="17" applyNumberFormat="0" applyAlignment="0">
      <alignment horizontal="left" wrapText="1"/>
      <protection hidden="1"/>
    </xf>
    <xf numFmtId="0" fontId="21" fillId="35" borderId="17">
      <alignment horizontal="left" vertical="center" wrapText="1"/>
    </xf>
    <xf numFmtId="0" fontId="26" fillId="0" borderId="17" applyNumberFormat="0" applyAlignment="0">
      <protection hidden="1"/>
    </xf>
    <xf numFmtId="0" fontId="61" fillId="54" borderId="20" applyNumberFormat="0" applyAlignment="0" applyProtection="0"/>
    <xf numFmtId="0" fontId="67" fillId="67" borderId="27" applyNumberFormat="0" applyAlignment="0" applyProtection="0"/>
    <xf numFmtId="0" fontId="34" fillId="41" borderId="17" applyNumberFormat="0"/>
    <xf numFmtId="0" fontId="61" fillId="54" borderId="20" applyNumberFormat="0" applyAlignment="0" applyProtection="0"/>
    <xf numFmtId="0" fontId="69" fillId="0" borderId="28" applyNumberFormat="0" applyFill="0" applyAlignment="0" applyProtection="0"/>
    <xf numFmtId="0" fontId="34" fillId="42" borderId="17" applyNumberFormat="0">
      <protection locked="0"/>
    </xf>
    <xf numFmtId="0" fontId="21" fillId="35" borderId="17">
      <alignment horizontal="left" vertical="center" wrapText="1"/>
    </xf>
    <xf numFmtId="0" fontId="1" fillId="44" borderId="0" applyNumberFormat="0"/>
    <xf numFmtId="0" fontId="1" fillId="0" borderId="0"/>
    <xf numFmtId="0" fontId="1" fillId="0" borderId="0"/>
    <xf numFmtId="0" fontId="1" fillId="0" borderId="0"/>
    <xf numFmtId="0" fontId="1" fillId="0" borderId="0"/>
    <xf numFmtId="0" fontId="33"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26" fillId="38" borderId="17" applyNumberFormat="0" applyAlignment="0">
      <alignment horizontal="left" vertical="center" wrapText="1"/>
      <protection locked="0"/>
    </xf>
    <xf numFmtId="0" fontId="1" fillId="0" borderId="0"/>
    <xf numFmtId="0" fontId="1" fillId="44" borderId="0" applyNumberFormat="0"/>
    <xf numFmtId="0" fontId="75" fillId="0" borderId="36"/>
    <xf numFmtId="0" fontId="8" fillId="71" borderId="17" applyNumberFormat="0">
      <protection locked="0"/>
    </xf>
    <xf numFmtId="43" fontId="1" fillId="0" borderId="0" applyFont="0" applyFill="0" applyBorder="0" applyAlignment="0" applyProtection="0"/>
    <xf numFmtId="0" fontId="34" fillId="42" borderId="17">
      <protection locked="0"/>
    </xf>
    <xf numFmtId="0" fontId="1" fillId="0" borderId="0"/>
    <xf numFmtId="0" fontId="1" fillId="0" borderId="0"/>
    <xf numFmtId="0" fontId="1" fillId="0" borderId="0"/>
    <xf numFmtId="0" fontId="1" fillId="0" borderId="0"/>
    <xf numFmtId="9" fontId="1" fillId="0" borderId="0" applyFont="0" applyFill="0" applyBorder="0" applyAlignment="0" applyProtection="0"/>
    <xf numFmtId="166" fontId="32" fillId="40" borderId="0" applyNumberFormat="0" applyFont="0" applyBorder="0" applyAlignment="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4" fontId="76" fillId="46" borderId="0">
      <alignment vertical="center" wrapText="1"/>
      <protection locked="0"/>
    </xf>
    <xf numFmtId="0" fontId="8" fillId="45" borderId="17"/>
    <xf numFmtId="0" fontId="26" fillId="38" borderId="17" applyNumberFormat="0" applyAlignment="0">
      <alignment horizontal="left" vertical="center" wrapText="1"/>
      <protection locked="0"/>
    </xf>
    <xf numFmtId="0" fontId="79" fillId="0" borderId="0"/>
    <xf numFmtId="0" fontId="72" fillId="0" borderId="0">
      <alignment vertical="center"/>
    </xf>
    <xf numFmtId="0" fontId="48" fillId="49" borderId="0" applyNumberFormat="0" applyBorder="0" applyAlignment="0" applyProtection="0"/>
    <xf numFmtId="0" fontId="48" fillId="50" borderId="0" applyNumberFormat="0" applyBorder="0" applyAlignment="0" applyProtection="0"/>
    <xf numFmtId="0" fontId="48" fillId="51" borderId="0" applyNumberFormat="0" applyBorder="0" applyAlignment="0" applyProtection="0"/>
    <xf numFmtId="0" fontId="48" fillId="52" borderId="0" applyNumberFormat="0" applyBorder="0" applyAlignment="0" applyProtection="0"/>
    <xf numFmtId="0" fontId="48" fillId="53" borderId="0" applyNumberFormat="0" applyBorder="0" applyAlignment="0" applyProtection="0"/>
    <xf numFmtId="0" fontId="48" fillId="54" borderId="0" applyNumberFormat="0" applyBorder="0" applyAlignment="0" applyProtection="0"/>
    <xf numFmtId="0" fontId="48" fillId="55" borderId="0" applyNumberFormat="0" applyBorder="0" applyAlignment="0" applyProtection="0"/>
    <xf numFmtId="0" fontId="48" fillId="56" borderId="0" applyNumberFormat="0" applyBorder="0" applyAlignment="0" applyProtection="0"/>
    <xf numFmtId="0" fontId="48" fillId="57" borderId="0" applyNumberFormat="0" applyBorder="0" applyAlignment="0" applyProtection="0"/>
    <xf numFmtId="0" fontId="48" fillId="52" borderId="0" applyNumberFormat="0" applyBorder="0" applyAlignment="0" applyProtection="0"/>
    <xf numFmtId="0" fontId="48" fillId="55" borderId="0" applyNumberFormat="0" applyBorder="0" applyAlignment="0" applyProtection="0"/>
    <xf numFmtId="0" fontId="48" fillId="58" borderId="0" applyNumberFormat="0" applyBorder="0" applyAlignment="0" applyProtection="0"/>
    <xf numFmtId="0" fontId="49" fillId="59" borderId="0" applyNumberFormat="0" applyBorder="0" applyAlignment="0" applyProtection="0"/>
    <xf numFmtId="0" fontId="49" fillId="56" borderId="0" applyNumberFormat="0" applyBorder="0" applyAlignment="0" applyProtection="0"/>
    <xf numFmtId="0" fontId="49" fillId="57" borderId="0" applyNumberFormat="0" applyBorder="0" applyAlignment="0" applyProtection="0"/>
    <xf numFmtId="0" fontId="49" fillId="60" borderId="0" applyNumberFormat="0" applyBorder="0" applyAlignment="0" applyProtection="0"/>
    <xf numFmtId="0" fontId="49" fillId="61" borderId="0" applyNumberFormat="0" applyBorder="0" applyAlignment="0" applyProtection="0"/>
    <xf numFmtId="0" fontId="49" fillId="62" borderId="0" applyNumberFormat="0" applyBorder="0" applyAlignment="0" applyProtection="0"/>
    <xf numFmtId="0" fontId="49" fillId="63" borderId="0" applyNumberFormat="0" applyBorder="0" applyAlignment="0" applyProtection="0"/>
    <xf numFmtId="0" fontId="49" fillId="64" borderId="0" applyNumberFormat="0" applyBorder="0" applyAlignment="0" applyProtection="0"/>
    <xf numFmtId="0" fontId="49" fillId="65" borderId="0" applyNumberFormat="0" applyBorder="0" applyAlignment="0" applyProtection="0"/>
    <xf numFmtId="0" fontId="49" fillId="60" borderId="0" applyNumberFormat="0" applyBorder="0" applyAlignment="0" applyProtection="0"/>
    <xf numFmtId="0" fontId="49" fillId="61" borderId="0" applyNumberFormat="0" applyBorder="0" applyAlignment="0" applyProtection="0"/>
    <xf numFmtId="0" fontId="49" fillId="66" borderId="0" applyNumberFormat="0" applyBorder="0" applyAlignment="0" applyProtection="0"/>
    <xf numFmtId="0" fontId="67" fillId="67" borderId="27" applyNumberFormat="0" applyAlignment="0" applyProtection="0"/>
    <xf numFmtId="0" fontId="53" fillId="67" borderId="20" applyNumberFormat="0" applyAlignment="0" applyProtection="0"/>
    <xf numFmtId="174" fontId="19" fillId="0" borderId="0" applyFill="0" applyBorder="0" applyAlignment="0"/>
    <xf numFmtId="175" fontId="19" fillId="0" borderId="0" applyFill="0" applyBorder="0" applyAlignment="0"/>
    <xf numFmtId="174" fontId="19" fillId="0" borderId="0" applyFill="0" applyBorder="0" applyAlignment="0"/>
    <xf numFmtId="176" fontId="26" fillId="0" borderId="0" applyFill="0" applyBorder="0" applyAlignment="0"/>
    <xf numFmtId="177" fontId="19" fillId="0" borderId="0" applyFill="0" applyBorder="0" applyAlignment="0"/>
    <xf numFmtId="174" fontId="19" fillId="0" borderId="0" applyFill="0" applyBorder="0" applyAlignment="0"/>
    <xf numFmtId="174" fontId="19" fillId="0" borderId="0" applyFill="0" applyBorder="0" applyAlignment="0"/>
    <xf numFmtId="175" fontId="19" fillId="0" borderId="0" applyFill="0" applyBorder="0" applyAlignment="0"/>
    <xf numFmtId="174" fontId="19" fillId="0" borderId="0" applyFont="0" applyFill="0" applyBorder="0" applyAlignment="0" applyProtection="0"/>
    <xf numFmtId="175" fontId="19" fillId="0" borderId="0" applyFont="0" applyFill="0" applyBorder="0" applyAlignment="0" applyProtection="0"/>
    <xf numFmtId="0" fontId="19" fillId="36" borderId="0" applyNumberFormat="0" applyFont="0" applyBorder="0" applyAlignment="0">
      <protection locked="0"/>
    </xf>
    <xf numFmtId="0" fontId="19" fillId="35" borderId="0" applyNumberFormat="0" applyFont="0" applyBorder="0" applyAlignment="0">
      <protection locked="0"/>
    </xf>
    <xf numFmtId="14" fontId="73" fillId="0" borderId="0" applyFill="0" applyBorder="0" applyAlignment="0"/>
    <xf numFmtId="38" fontId="77" fillId="0" borderId="37">
      <alignment vertical="center"/>
    </xf>
    <xf numFmtId="0" fontId="61" fillId="54" borderId="20" applyNumberFormat="0" applyAlignment="0" applyProtection="0"/>
    <xf numFmtId="174" fontId="19" fillId="0" borderId="0" applyFill="0" applyBorder="0" applyAlignment="0"/>
    <xf numFmtId="175" fontId="19" fillId="0" borderId="0" applyFill="0" applyBorder="0" applyAlignment="0"/>
    <xf numFmtId="174" fontId="19" fillId="0" borderId="0" applyFill="0" applyBorder="0" applyAlignment="0"/>
    <xf numFmtId="174" fontId="19" fillId="0" borderId="0" applyFill="0" applyBorder="0" applyAlignment="0"/>
    <xf numFmtId="175" fontId="19" fillId="0" borderId="0" applyFill="0" applyBorder="0" applyAlignment="0"/>
    <xf numFmtId="0" fontId="69" fillId="0" borderId="28" applyNumberFormat="0" applyFill="0" applyAlignment="0" applyProtection="0"/>
    <xf numFmtId="0" fontId="56" fillId="0" borderId="0" applyNumberFormat="0" applyFill="0" applyBorder="0" applyAlignment="0" applyProtection="0"/>
    <xf numFmtId="0" fontId="57" fillId="51" borderId="0" applyNumberFormat="0" applyBorder="0" applyAlignment="0" applyProtection="0"/>
    <xf numFmtId="0" fontId="22" fillId="0" borderId="3" applyNumberFormat="0" applyAlignment="0" applyProtection="0">
      <alignment horizontal="left" vertical="center"/>
    </xf>
    <xf numFmtId="174" fontId="19" fillId="0" borderId="0" applyFill="0" applyBorder="0" applyAlignment="0"/>
    <xf numFmtId="175" fontId="19" fillId="0" borderId="0" applyFill="0" applyBorder="0" applyAlignment="0"/>
    <xf numFmtId="174" fontId="19" fillId="0" borderId="0" applyFill="0" applyBorder="0" applyAlignment="0"/>
    <xf numFmtId="174" fontId="19" fillId="0" borderId="0" applyFill="0" applyBorder="0" applyAlignment="0"/>
    <xf numFmtId="175" fontId="19" fillId="0" borderId="0" applyFill="0" applyBorder="0" applyAlignment="0"/>
    <xf numFmtId="0" fontId="19" fillId="47" borderId="26" applyNumberFormat="0" applyFont="0" applyAlignment="0" applyProtection="0"/>
    <xf numFmtId="177" fontId="19" fillId="0" borderId="0" applyFont="0" applyFill="0" applyBorder="0" applyAlignment="0" applyProtection="0"/>
    <xf numFmtId="178" fontId="74" fillId="0" borderId="0" applyFont="0" applyFill="0" applyBorder="0" applyAlignment="0" applyProtection="0"/>
    <xf numFmtId="174" fontId="19" fillId="0" borderId="0" applyFill="0" applyBorder="0" applyAlignment="0"/>
    <xf numFmtId="175" fontId="19" fillId="0" borderId="0" applyFill="0" applyBorder="0" applyAlignment="0"/>
    <xf numFmtId="174" fontId="19" fillId="0" borderId="0" applyFill="0" applyBorder="0" applyAlignment="0"/>
    <xf numFmtId="174" fontId="19" fillId="0" borderId="0" applyFill="0" applyBorder="0" applyAlignment="0"/>
    <xf numFmtId="175" fontId="19" fillId="0" borderId="0" applyFill="0" applyBorder="0" applyAlignment="0"/>
    <xf numFmtId="0" fontId="50" fillId="50" borderId="0" applyNumberFormat="0" applyBorder="0" applyAlignment="0" applyProtection="0"/>
    <xf numFmtId="179" fontId="80" fillId="0" borderId="0" applyFont="0" applyFill="0" applyBorder="0" applyAlignment="0" applyProtection="0"/>
    <xf numFmtId="0" fontId="81" fillId="0" borderId="0" applyNumberFormat="0" applyFill="0" applyBorder="0">
      <alignment horizontal="left" wrapText="1"/>
    </xf>
    <xf numFmtId="0" fontId="82" fillId="0" borderId="0" applyNumberFormat="0" applyFill="0" applyBorder="0">
      <alignment horizontal="right" wrapText="1"/>
    </xf>
    <xf numFmtId="0" fontId="83" fillId="0" borderId="0" applyNumberFormat="0" applyFill="0" applyBorder="0">
      <alignment horizontal="left" wrapText="1"/>
    </xf>
    <xf numFmtId="0" fontId="82" fillId="0" borderId="0" applyNumberFormat="0" applyBorder="0">
      <alignment horizontal="left" wrapText="1"/>
    </xf>
    <xf numFmtId="49" fontId="73" fillId="0" borderId="0" applyFill="0" applyBorder="0" applyAlignment="0"/>
    <xf numFmtId="175" fontId="19" fillId="0" borderId="0" applyFill="0" applyBorder="0" applyAlignment="0"/>
    <xf numFmtId="177" fontId="19" fillId="0" borderId="0" applyFill="0" applyBorder="0" applyAlignment="0"/>
    <xf numFmtId="0" fontId="68" fillId="0" borderId="0" applyNumberFormat="0" applyFill="0" applyBorder="0" applyAlignment="0" applyProtection="0"/>
    <xf numFmtId="0" fontId="62" fillId="0" borderId="25" applyNumberFormat="0" applyFill="0" applyAlignment="0" applyProtection="0"/>
    <xf numFmtId="0" fontId="70" fillId="0" borderId="0" applyNumberFormat="0" applyFill="0" applyBorder="0" applyAlignment="0" applyProtection="0"/>
    <xf numFmtId="0" fontId="54" fillId="68" borderId="2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19" fillId="0" borderId="0"/>
    <xf numFmtId="0" fontId="31" fillId="0" borderId="0"/>
    <xf numFmtId="44" fontId="1" fillId="0" borderId="0" applyFont="0" applyFill="0" applyBorder="0" applyAlignment="0" applyProtection="0"/>
    <xf numFmtId="14" fontId="1" fillId="44" borderId="17">
      <alignment vertical="center"/>
    </xf>
    <xf numFmtId="167" fontId="52" fillId="0" borderId="17" applyNumberFormat="0" applyAlignment="0">
      <alignment vertical="center"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69" fontId="26" fillId="0" borderId="17" applyNumberFormat="0" applyAlignment="0">
      <alignment horizontal="left"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7" borderId="17" applyNumberFormat="0" applyAlignment="0">
      <alignment horizontal="left" wrapText="1"/>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8" borderId="17" applyFont="0" applyFill="0" applyBorder="0" applyProtection="0">
      <alignment horizontal="left" vertical="center"/>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2"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 fontId="26" fillId="0" borderId="17" applyFont="0" applyFill="0" applyBorder="0" applyProtection="0">
      <alignment horizontal="right" vertical="center"/>
    </xf>
    <xf numFmtId="0" fontId="21" fillId="35" borderId="17">
      <alignment horizontal="left" vertical="center" wrapText="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8" fillId="7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7" fillId="43" borderId="17"/>
    <xf numFmtId="0" fontId="7" fillId="43" borderId="17">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4" fontId="8" fillId="45" borderId="17" applyNumberFormat="0">
      <protection locked="0"/>
    </xf>
    <xf numFmtId="14" fontId="8" fillId="45" borderId="17">
      <protection locked="0"/>
    </xf>
    <xf numFmtId="0" fontId="78" fillId="0" borderId="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0" fontId="21" fillId="35" borderId="17">
      <alignment horizontal="left" vertical="center" wrapText="1"/>
    </xf>
    <xf numFmtId="0" fontId="84" fillId="72" borderId="17">
      <protection locked="0"/>
    </xf>
    <xf numFmtId="0" fontId="1" fillId="0" borderId="0"/>
    <xf numFmtId="0" fontId="1" fillId="0" borderId="0"/>
    <xf numFmtId="0" fontId="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 fontId="26" fillId="0" borderId="17" applyFont="0" applyFill="0" applyBorder="0" applyProtection="0">
      <alignment horizontal="right" vertical="center"/>
    </xf>
    <xf numFmtId="0" fontId="26" fillId="0" borderId="17" applyNumberFormat="0" applyAlignment="0">
      <protection hidden="1"/>
    </xf>
    <xf numFmtId="0" fontId="1" fillId="44" borderId="0" applyNumberFormat="0"/>
    <xf numFmtId="0" fontId="5" fillId="5" borderId="1"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26" fillId="38" borderId="17" applyNumberFormat="0" applyAlignment="0">
      <alignment horizontal="left" vertical="center" wrapText="1"/>
      <protection locked="0"/>
    </xf>
    <xf numFmtId="0" fontId="1" fillId="0" borderId="0"/>
    <xf numFmtId="0" fontId="1" fillId="0" borderId="0"/>
    <xf numFmtId="0" fontId="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6" fillId="0" borderId="17" applyNumberFormat="0" applyAlignment="0">
      <protection hidden="1"/>
    </xf>
    <xf numFmtId="0" fontId="19" fillId="47" borderId="26" applyNumberFormat="0" applyFont="0" applyAlignment="0" applyProtection="0"/>
    <xf numFmtId="0" fontId="1" fillId="44" borderId="0" applyNumberFormat="0"/>
    <xf numFmtId="0" fontId="34" fillId="41" borderId="17" applyNumberFormat="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26" fillId="38" borderId="17" applyNumberFormat="0" applyAlignment="0">
      <alignment horizontal="left" vertical="center" wrapText="1"/>
      <protection locked="0"/>
    </xf>
    <xf numFmtId="0" fontId="1" fillId="0" borderId="0"/>
    <xf numFmtId="0" fontId="1" fillId="44" borderId="0" applyNumberFormat="0"/>
    <xf numFmtId="0" fontId="8" fillId="71" borderId="17" applyNumberFormat="0">
      <protection locked="0"/>
    </xf>
    <xf numFmtId="43" fontId="1" fillId="0" borderId="0" applyFont="0" applyFill="0" applyBorder="0" applyAlignment="0" applyProtection="0"/>
    <xf numFmtId="0" fontId="34" fillId="42" borderId="17">
      <protection locked="0"/>
    </xf>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5" fillId="5" borderId="1" applyNumberFormat="0" applyAlignment="0" applyProtection="0"/>
    <xf numFmtId="0" fontId="5" fillId="5" borderId="1" applyNumberFormat="0" applyAlignment="0" applyProtection="0"/>
    <xf numFmtId="0" fontId="26" fillId="38" borderId="17" applyNumberFormat="0" applyAlignment="0">
      <alignment horizontal="left" vertical="center" wrapText="1"/>
      <protection locked="0"/>
    </xf>
    <xf numFmtId="0" fontId="67" fillId="67" borderId="27" applyNumberFormat="0" applyAlignment="0" applyProtection="0"/>
    <xf numFmtId="0" fontId="53" fillId="67"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4" fontId="1" fillId="0" borderId="0" applyFont="0" applyFill="0" applyBorder="0" applyAlignment="0" applyProtection="0"/>
    <xf numFmtId="14" fontId="1" fillId="44" borderId="17">
      <alignment vertical="center"/>
    </xf>
    <xf numFmtId="167" fontId="52" fillId="0" borderId="17" applyNumberFormat="0" applyAlignment="0">
      <alignment vertical="center"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69" fontId="26" fillId="0" borderId="17" applyNumberFormat="0" applyAlignment="0">
      <alignment horizontal="left"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7" borderId="17" applyNumberFormat="0" applyAlignment="0">
      <alignment horizontal="left" wrapText="1"/>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8" borderId="17" applyFont="0" applyFill="0" applyBorder="0" applyProtection="0">
      <alignment horizontal="left" vertical="center"/>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2"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 fontId="26" fillId="0" borderId="17" applyFont="0" applyFill="0" applyBorder="0" applyProtection="0">
      <alignment horizontal="right" vertical="center"/>
    </xf>
    <xf numFmtId="0" fontId="21" fillId="35" borderId="17">
      <alignment horizontal="left" vertical="center" wrapText="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8" fillId="7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7" fillId="43" borderId="17"/>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4" fontId="8" fillId="45" borderId="17" applyNumberFormat="0">
      <protection locked="0"/>
    </xf>
    <xf numFmtId="14" fontId="8" fillId="45" borderId="17">
      <protection locked="0"/>
    </xf>
    <xf numFmtId="0" fontId="1" fillId="0" borderId="0"/>
    <xf numFmtId="0" fontId="1" fillId="0" borderId="0"/>
    <xf numFmtId="0" fontId="1" fillId="0" borderId="0"/>
    <xf numFmtId="0" fontId="1" fillId="44" borderId="0" applyNumberFormat="0"/>
    <xf numFmtId="0" fontId="19" fillId="0" borderId="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9" fillId="47" borderId="26" applyNumberFormat="0" applyFont="0" applyAlignment="0" applyProtection="0"/>
    <xf numFmtId="0" fontId="1" fillId="28" borderId="0" applyNumberFormat="0" applyBorder="0" applyAlignment="0" applyProtection="0"/>
    <xf numFmtId="0" fontId="19" fillId="47" borderId="26" applyNumberFormat="0" applyFont="0" applyAlignment="0" applyProtection="0"/>
    <xf numFmtId="0" fontId="1" fillId="32" borderId="0" applyNumberFormat="0" applyBorder="0" applyAlignment="0" applyProtection="0"/>
    <xf numFmtId="0" fontId="19" fillId="47" borderId="26" applyNumberFormat="0" applyFont="0" applyAlignment="0" applyProtection="0"/>
    <xf numFmtId="0" fontId="1" fillId="13" borderId="0" applyNumberFormat="0" applyBorder="0" applyAlignment="0" applyProtection="0"/>
    <xf numFmtId="0" fontId="19" fillId="47" borderId="26" applyNumberFormat="0" applyFont="0" applyAlignment="0" applyProtection="0"/>
    <xf numFmtId="0" fontId="1" fillId="17" borderId="0" applyNumberFormat="0" applyBorder="0" applyAlignment="0" applyProtection="0"/>
    <xf numFmtId="0" fontId="19" fillId="47" borderId="26" applyNumberFormat="0" applyFont="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169" fontId="26" fillId="38" borderId="29" applyFont="0" applyFill="0" applyBorder="0" applyProtection="0">
      <alignment horizontal="left" vertical="center"/>
      <protection locked="0"/>
    </xf>
    <xf numFmtId="0" fontId="53" fillId="67" borderId="20" applyNumberFormat="0" applyAlignment="0" applyProtection="0"/>
    <xf numFmtId="0" fontId="48" fillId="47" borderId="26" applyNumberFormat="0" applyFon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9" fillId="47" borderId="26" applyNumberFormat="0" applyFont="0" applyAlignment="0" applyProtection="0"/>
    <xf numFmtId="0" fontId="34" fillId="42" borderId="17" applyNumberFormat="0">
      <protection locked="0"/>
    </xf>
    <xf numFmtId="43" fontId="1" fillId="0" borderId="0" applyFont="0" applyFill="0" applyBorder="0" applyAlignment="0" applyProtection="0"/>
    <xf numFmtId="43" fontId="1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9" fillId="0" borderId="0" applyFont="0" applyFill="0" applyBorder="0" applyAlignment="0" applyProtection="0"/>
    <xf numFmtId="0" fontId="60" fillId="0" borderId="38" applyNumberFormat="0" applyFill="0" applyAlignment="0" applyProtection="0"/>
    <xf numFmtId="0" fontId="61" fillId="54" borderId="20" applyNumberFormat="0" applyAlignment="0" applyProtection="0"/>
    <xf numFmtId="0" fontId="19" fillId="0" borderId="0"/>
    <xf numFmtId="0" fontId="19" fillId="0" borderId="0"/>
    <xf numFmtId="0" fontId="1" fillId="0" borderId="0"/>
    <xf numFmtId="172" fontId="19" fillId="0" borderId="0"/>
    <xf numFmtId="171" fontId="19" fillId="0" borderId="0"/>
    <xf numFmtId="171" fontId="64"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64" fillId="0" borderId="0"/>
    <xf numFmtId="173" fontId="55"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9" fillId="0" borderId="0"/>
    <xf numFmtId="0" fontId="1" fillId="0" borderId="0"/>
    <xf numFmtId="0" fontId="19" fillId="0" borderId="0"/>
    <xf numFmtId="0" fontId="1" fillId="0" borderId="0"/>
    <xf numFmtId="0" fontId="19" fillId="0" borderId="0"/>
    <xf numFmtId="0" fontId="48" fillId="47" borderId="26" applyNumberFormat="0" applyFont="0" applyAlignment="0" applyProtection="0"/>
    <xf numFmtId="0" fontId="19" fillId="10" borderId="11"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19"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169" fontId="26" fillId="0" borderId="17" applyNumberFormat="0" applyAlignment="0">
      <alignment horizontal="left" wrapText="1"/>
      <protection hidden="1"/>
    </xf>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169" fontId="26" fillId="0" borderId="17" applyNumberFormat="0" applyAlignment="0">
      <alignment horizontal="left" wrapText="1"/>
      <protection hidden="1"/>
    </xf>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9"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0" fontId="67" fillId="67" borderId="27" applyNumberFormat="0" applyAlignment="0" applyProtection="0"/>
    <xf numFmtId="0" fontId="34" fillId="41" borderId="17" applyNumberFormat="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34" fillId="42" borderId="17" applyNumberFormat="0">
      <protection locked="0"/>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72" fillId="0" borderId="19"/>
    <xf numFmtId="4" fontId="26" fillId="0" borderId="17" applyFont="0" applyFill="0" applyBorder="0" applyProtection="0">
      <alignment horizontal="right" vertical="center"/>
    </xf>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2" fillId="0" borderId="19"/>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2" fillId="0" borderId="19"/>
    <xf numFmtId="0" fontId="1" fillId="0" borderId="0"/>
    <xf numFmtId="0" fontId="1" fillId="0" borderId="0"/>
    <xf numFmtId="0" fontId="1" fillId="0" borderId="0"/>
    <xf numFmtId="0" fontId="1" fillId="44" borderId="0" applyNumberFormat="0"/>
    <xf numFmtId="0" fontId="60" fillId="0" borderId="38" applyNumberFormat="0" applyFill="0" applyAlignment="0" applyProtection="0"/>
    <xf numFmtId="0" fontId="1" fillId="0" borderId="0"/>
    <xf numFmtId="0" fontId="1" fillId="44" borderId="0" applyNumberFormat="0"/>
    <xf numFmtId="0" fontId="1" fillId="0" borderId="0"/>
    <xf numFmtId="0" fontId="53" fillId="67" borderId="20" applyNumberFormat="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69" fillId="0" borderId="28" applyNumberFormat="0" applyFill="0" applyAlignment="0" applyProtection="0"/>
    <xf numFmtId="0" fontId="1" fillId="17" borderId="0" applyNumberFormat="0" applyBorder="0" applyAlignment="0" applyProtection="0"/>
    <xf numFmtId="0" fontId="60" fillId="0" borderId="38" applyNumberFormat="0" applyFill="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169" fontId="26" fillId="38" borderId="29" applyFont="0" applyFill="0" applyBorder="0" applyProtection="0">
      <alignment horizontal="left" vertical="center"/>
      <protection locked="0"/>
    </xf>
    <xf numFmtId="0" fontId="1" fillId="33" borderId="0" applyNumberFormat="0" applyBorder="0" applyAlignment="0" applyProtection="0"/>
    <xf numFmtId="0" fontId="69" fillId="0" borderId="28" applyNumberFormat="0" applyFill="0" applyAlignment="0" applyProtection="0"/>
    <xf numFmtId="0" fontId="67" fillId="67" borderId="27" applyNumberFormat="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60" fillId="0" borderId="38" applyNumberFormat="0" applyFill="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28" applyNumberFormat="0" applyFill="0" applyAlignment="0" applyProtection="0"/>
    <xf numFmtId="0" fontId="1" fillId="0" borderId="0"/>
    <xf numFmtId="0" fontId="67" fillId="67" borderId="27" applyNumberFormat="0" applyAlignment="0" applyProtection="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67" fillId="67" borderId="27" applyNumberFormat="0" applyAlignment="0" applyProtection="0"/>
    <xf numFmtId="0" fontId="19" fillId="47" borderId="26" applyNumberFormat="0" applyFont="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69" fillId="0" borderId="28" applyNumberFormat="0" applyFill="0" applyAlignment="0" applyProtection="0"/>
    <xf numFmtId="0" fontId="53" fillId="67" borderId="20" applyNumberFormat="0" applyAlignment="0" applyProtection="0"/>
    <xf numFmtId="0" fontId="34" fillId="41" borderId="17" applyNumberFormat="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1" fillId="0" borderId="0"/>
    <xf numFmtId="0" fontId="1" fillId="0" borderId="0"/>
    <xf numFmtId="0" fontId="1" fillId="0" borderId="0"/>
    <xf numFmtId="0" fontId="1" fillId="0" borderId="0"/>
    <xf numFmtId="0" fontId="53" fillId="67" borderId="20" applyNumberFormat="0" applyAlignment="0" applyProtection="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26" applyNumberFormat="0" applyFont="0" applyAlignment="0" applyProtection="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0" fontId="44" fillId="48" borderId="13" applyBorder="0">
      <alignment horizontal="center" vertical="center"/>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26" applyNumberFormat="0" applyFont="0" applyAlignment="0" applyProtection="0"/>
    <xf numFmtId="0" fontId="61" fillId="54" borderId="20" applyNumberFormat="0" applyAlignment="0" applyProtection="0"/>
    <xf numFmtId="0" fontId="34" fillId="42" borderId="17" applyNumberFormat="0">
      <protection locked="0"/>
    </xf>
    <xf numFmtId="4" fontId="26" fillId="0" borderId="17" applyFont="0" applyFill="0" applyBorder="0" applyProtection="0">
      <alignment horizontal="right" vertical="center"/>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60" fillId="0" borderId="38" applyNumberFormat="0" applyFill="0" applyAlignment="0" applyProtection="0"/>
    <xf numFmtId="0" fontId="26" fillId="38" borderId="16" applyFont="0" applyFill="0" applyBorder="0" applyProtection="0">
      <alignment horizontal="left" vertical="center" wrapText="1"/>
      <protection locked="0"/>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34" fillId="42" borderId="17" applyNumberFormat="0">
      <protection locked="0"/>
    </xf>
    <xf numFmtId="0" fontId="67" fillId="67" borderId="27" applyNumberFormat="0" applyAlignment="0" applyProtection="0"/>
    <xf numFmtId="0" fontId="60" fillId="0" borderId="38" applyNumberFormat="0" applyFill="0" applyAlignment="0" applyProtection="0"/>
    <xf numFmtId="0" fontId="72" fillId="0" borderId="19"/>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7" fillId="67" borderId="27" applyNumberFormat="0" applyAlignment="0" applyProtection="0"/>
    <xf numFmtId="0" fontId="72" fillId="0" borderId="19"/>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0" fillId="0" borderId="38" applyNumberFormat="0" applyFill="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60" fillId="0" borderId="38" applyNumberFormat="0" applyFill="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72" fillId="0" borderId="19"/>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1" borderId="17" applyNumberFormat="0"/>
    <xf numFmtId="0" fontId="72" fillId="0" borderId="19"/>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44" borderId="0" applyNumberFormat="0"/>
    <xf numFmtId="0" fontId="60" fillId="0" borderId="38" applyNumberFormat="0" applyFill="0" applyAlignment="0" applyProtection="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69" fillId="0" borderId="28" applyNumberFormat="0" applyFill="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0" borderId="0"/>
    <xf numFmtId="0" fontId="19" fillId="47" borderId="26" applyNumberFormat="0" applyFont="0" applyAlignment="0" applyProtection="0"/>
    <xf numFmtId="171" fontId="1" fillId="0" borderId="0"/>
    <xf numFmtId="0" fontId="1" fillId="0" borderId="0"/>
    <xf numFmtId="0" fontId="53" fillId="67" borderId="20" applyNumberFormat="0" applyAlignment="0" applyProtection="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 fillId="0" borderId="0"/>
    <xf numFmtId="0" fontId="1" fillId="0" borderId="0"/>
    <xf numFmtId="0" fontId="1" fillId="0" borderId="0"/>
    <xf numFmtId="0" fontId="1" fillId="0" borderId="0"/>
    <xf numFmtId="0" fontId="61" fillId="54" borderId="20" applyNumberFormat="0" applyAlignment="0" applyProtection="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20"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20"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26"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27"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28"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20"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60" fillId="0" borderId="38" applyNumberFormat="0" applyFill="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72" fillId="0" borderId="19"/>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0" fillId="0" borderId="38" applyNumberFormat="0" applyFill="0" applyAlignment="0" applyProtection="0"/>
    <xf numFmtId="0" fontId="53" fillId="67" borderId="20" applyNumberFormat="0" applyAlignment="0" applyProtection="0"/>
    <xf numFmtId="0" fontId="67" fillId="67" borderId="27" applyNumberFormat="0" applyAlignment="0" applyProtection="0"/>
    <xf numFmtId="0" fontId="60" fillId="0" borderId="38" applyNumberFormat="0" applyFill="0" applyAlignment="0" applyProtection="0"/>
    <xf numFmtId="0" fontId="72" fillId="0" borderId="19"/>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48" fillId="47" borderId="26" applyNumberFormat="0" applyFont="0" applyAlignment="0" applyProtection="0"/>
    <xf numFmtId="0" fontId="21" fillId="35" borderId="17">
      <alignment horizontal="left" vertical="center" wrapText="1"/>
    </xf>
    <xf numFmtId="0" fontId="53" fillId="67" borderId="20" applyNumberForma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34" fillId="42" borderId="17" applyNumberFormat="0">
      <protection locked="0"/>
    </xf>
    <xf numFmtId="0" fontId="21" fillId="35" borderId="17">
      <alignment horizontal="left" vertical="center" wrapText="1"/>
    </xf>
    <xf numFmtId="4" fontId="26" fillId="0" borderId="17" applyFont="0" applyFill="0" applyBorder="0" applyProtection="0">
      <alignment horizontal="right" vertical="center"/>
    </xf>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0" fontId="53" fillId="67" borderId="20" applyNumberForma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34" fillId="41" borderId="17" applyNumberFormat="0"/>
    <xf numFmtId="169" fontId="26" fillId="38" borderId="29" applyFont="0" applyFill="0" applyBorder="0" applyProtection="0">
      <alignment horizontal="left" vertical="center"/>
      <protection locked="0"/>
    </xf>
    <xf numFmtId="0" fontId="53" fillId="67" borderId="20" applyNumberFormat="0" applyAlignment="0" applyProtection="0"/>
    <xf numFmtId="169" fontId="26" fillId="0" borderId="17" applyNumberFormat="0" applyAlignment="0">
      <alignment horizontal="left" wrapText="1"/>
      <protection hidden="1"/>
    </xf>
    <xf numFmtId="0" fontId="48" fillId="47" borderId="26" applyNumberFormat="0" applyFont="0" applyAlignment="0" applyProtection="0"/>
    <xf numFmtId="0" fontId="34" fillId="41" borderId="17" applyNumberFormat="0"/>
    <xf numFmtId="0" fontId="61" fillId="54" borderId="20" applyNumberFormat="0" applyAlignment="0" applyProtection="0"/>
    <xf numFmtId="0" fontId="61" fillId="54" borderId="20" applyNumberForma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72" fillId="0" borderId="19"/>
    <xf numFmtId="0" fontId="53" fillId="67" borderId="20" applyNumberForma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67" fillId="67" borderId="27" applyNumberFormat="0" applyAlignment="0" applyProtection="0"/>
    <xf numFmtId="0" fontId="61" fillId="54" borderId="20" applyNumberFormat="0" applyAlignment="0" applyProtection="0"/>
    <xf numFmtId="0" fontId="19" fillId="47" borderId="26" applyNumberFormat="0" applyFon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0" fontId="34" fillId="42" borderId="17" applyNumberFormat="0">
      <protection locked="0"/>
    </xf>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34" fillId="42" borderId="17" applyNumberFormat="0">
      <protection locked="0"/>
    </xf>
    <xf numFmtId="0" fontId="53" fillId="67" borderId="20" applyNumberFormat="0" applyAlignment="0" applyProtection="0"/>
    <xf numFmtId="0" fontId="67" fillId="67" borderId="27" applyNumberFormat="0" applyAlignment="0" applyProtection="0"/>
    <xf numFmtId="0" fontId="21" fillId="35" borderId="17">
      <alignment horizontal="left" vertical="center" wrapText="1"/>
    </xf>
    <xf numFmtId="49" fontId="26" fillId="38" borderId="17" applyFont="0" applyFill="0" applyBorder="0" applyProtection="0">
      <alignment horizontal="left" vertical="center"/>
      <protection locked="0"/>
    </xf>
    <xf numFmtId="0" fontId="53" fillId="67" borderId="20" applyNumberFormat="0" applyAlignment="0" applyProtection="0"/>
    <xf numFmtId="0" fontId="21" fillId="35" borderId="17">
      <alignment horizontal="left" vertical="center" wrapText="1"/>
    </xf>
    <xf numFmtId="0" fontId="34" fillId="41" borderId="17" applyNumberFormat="0"/>
    <xf numFmtId="0" fontId="19" fillId="47" borderId="26" applyNumberFormat="0" applyFont="0" applyAlignment="0" applyProtection="0"/>
    <xf numFmtId="0" fontId="48" fillId="47" borderId="26" applyNumberFormat="0" applyFont="0" applyAlignment="0" applyProtection="0"/>
    <xf numFmtId="0" fontId="34" fillId="42" borderId="17" applyNumberFormat="0">
      <protection locked="0"/>
    </xf>
    <xf numFmtId="0" fontId="21" fillId="35" borderId="17">
      <alignment horizontal="left" vertical="center" wrapText="1"/>
    </xf>
    <xf numFmtId="0" fontId="21" fillId="35" borderId="17">
      <alignment horizontal="left" vertical="center" wrapText="1"/>
    </xf>
    <xf numFmtId="49" fontId="26" fillId="38" borderId="17"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34" fillId="41" borderId="17" applyNumberFormat="0"/>
    <xf numFmtId="0" fontId="53" fillId="67" borderId="20" applyNumberFormat="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1" borderId="17" applyNumberFormat="0"/>
    <xf numFmtId="0" fontId="53" fillId="67" borderId="20" applyNumberFormat="0" applyAlignment="0" applyProtection="0"/>
    <xf numFmtId="169" fontId="26" fillId="0" borderId="17" applyNumberFormat="0" applyAlignment="0">
      <alignment horizontal="left" wrapText="1"/>
      <protection hidden="1"/>
    </xf>
    <xf numFmtId="0" fontId="48"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1" fillId="54" borderId="20"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21" fillId="35" borderId="17">
      <alignment horizontal="left" vertical="center" wrapText="1"/>
    </xf>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19" fillId="47" borderId="26" applyNumberFormat="0" applyFont="0" applyAlignment="0" applyProtection="0"/>
    <xf numFmtId="0" fontId="67" fillId="67" borderId="27" applyNumberForma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19" fillId="47" borderId="26" applyNumberFormat="0" applyFont="0" applyAlignment="0" applyProtection="0"/>
    <xf numFmtId="4" fontId="26" fillId="0" borderId="17" applyFont="0" applyFill="0" applyBorder="0" applyProtection="0">
      <alignment horizontal="right" vertical="center"/>
    </xf>
    <xf numFmtId="0" fontId="67" fillId="67" borderId="27" applyNumberFormat="0" applyAlignment="0" applyProtection="0"/>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0" fontId="19" fillId="47" borderId="26" applyNumberFormat="0" applyFont="0" applyAlignment="0" applyProtection="0"/>
    <xf numFmtId="0" fontId="60" fillId="0" borderId="38" applyNumberFormat="0" applyFill="0" applyAlignment="0" applyProtection="0"/>
    <xf numFmtId="169" fontId="26" fillId="0" borderId="17" applyNumberFormat="0" applyAlignment="0">
      <alignment horizontal="left" wrapText="1"/>
      <protection hidden="1"/>
    </xf>
    <xf numFmtId="0" fontId="61" fillId="54" borderId="20" applyNumberFormat="0" applyAlignment="0" applyProtection="0"/>
    <xf numFmtId="0" fontId="34" fillId="41" borderId="17" applyNumberFormat="0"/>
    <xf numFmtId="4" fontId="26" fillId="0" borderId="17" applyFont="0" applyFill="0" applyBorder="0" applyProtection="0">
      <alignment horizontal="right" vertical="center"/>
    </xf>
    <xf numFmtId="0" fontId="48"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61" fillId="54" borderId="20" applyNumberFormat="0" applyAlignment="0" applyProtection="0"/>
    <xf numFmtId="0" fontId="67" fillId="67" borderId="27" applyNumberForma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7" fillId="67" borderId="27" applyNumberFormat="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34" fillId="42" borderId="17" applyNumberFormat="0">
      <protection locked="0"/>
    </xf>
    <xf numFmtId="0" fontId="48" fillId="47" borderId="26" applyNumberFormat="0" applyFont="0" applyAlignment="0" applyProtection="0"/>
    <xf numFmtId="0" fontId="34" fillId="41" borderId="17" applyNumberFormat="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60" fillId="0" borderId="38" applyNumberFormat="0" applyFill="0" applyAlignment="0" applyProtection="0"/>
    <xf numFmtId="0" fontId="67" fillId="67" borderId="27" applyNumberFormat="0" applyAlignment="0" applyProtection="0"/>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72" fillId="0" borderId="19"/>
    <xf numFmtId="0" fontId="53" fillId="67"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60" fillId="0" borderId="38" applyNumberFormat="0" applyFill="0" applyAlignment="0" applyProtection="0"/>
    <xf numFmtId="0" fontId="53" fillId="67" borderId="20"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4" fontId="26" fillId="0" borderId="17" applyFont="0" applyFill="0" applyBorder="0" applyProtection="0">
      <alignment horizontal="right" vertical="center"/>
    </xf>
    <xf numFmtId="0" fontId="48"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0" fontId="34" fillId="41" borderId="17" applyNumberFormat="0"/>
    <xf numFmtId="0" fontId="67" fillId="67" borderId="27" applyNumberFormat="0" applyAlignment="0" applyProtection="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69" fillId="0" borderId="28" applyNumberFormat="0" applyFill="0" applyAlignment="0" applyProtection="0"/>
    <xf numFmtId="0" fontId="34" fillId="41" borderId="17" applyNumberFormat="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21" fillId="35" borderId="17">
      <alignment horizontal="left" vertical="center" wrapText="1"/>
    </xf>
    <xf numFmtId="0" fontId="53" fillId="67" borderId="20" applyNumberFormat="0" applyAlignment="0" applyProtection="0"/>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169" fontId="26" fillId="0" borderId="17" applyNumberFormat="0" applyAlignment="0">
      <alignment horizontal="left" wrapText="1"/>
      <protection hidden="1"/>
    </xf>
    <xf numFmtId="0" fontId="67" fillId="67" borderId="27" applyNumberFormat="0" applyAlignment="0" applyProtection="0"/>
    <xf numFmtId="0" fontId="21" fillId="35" borderId="17">
      <alignment horizontal="left" vertical="center" wrapText="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34" fillId="41" borderId="17" applyNumberFormat="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1" fillId="54" borderId="20" applyNumberFormat="0" applyAlignment="0" applyProtection="0"/>
    <xf numFmtId="0" fontId="61" fillId="54" borderId="20" applyNumberFormat="0" applyAlignment="0" applyProtection="0"/>
    <xf numFmtId="0" fontId="34" fillId="41" borderId="17" applyNumberFormat="0"/>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61" fillId="54" borderId="20" applyNumberFormat="0" applyAlignment="0" applyProtection="0"/>
    <xf numFmtId="169" fontId="26" fillId="38" borderId="29"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49" fontId="26" fillId="37" borderId="17" applyNumberFormat="0" applyAlignment="0">
      <alignment horizontal="left" wrapText="1"/>
      <protection locked="0"/>
    </xf>
    <xf numFmtId="0" fontId="67" fillId="67" borderId="27" applyNumberFormat="0" applyAlignment="0" applyProtection="0"/>
    <xf numFmtId="0" fontId="48"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34" fillId="42" borderId="17" applyNumberFormat="0">
      <protection locked="0"/>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53" fillId="67" borderId="20" applyNumberForma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69" fillId="0" borderId="28" applyNumberFormat="0" applyFill="0" applyAlignment="0" applyProtection="0"/>
    <xf numFmtId="0" fontId="72" fillId="0" borderId="19"/>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19" fillId="47" borderId="26" applyNumberFormat="0" applyFont="0" applyAlignment="0" applyProtection="0"/>
    <xf numFmtId="0" fontId="21" fillId="35" borderId="17">
      <alignment horizontal="left" vertical="center" wrapText="1"/>
    </xf>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61" fillId="54" borderId="20"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61" fillId="54"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67" fillId="67" borderId="27" applyNumberFormat="0" applyAlignment="0" applyProtection="0"/>
    <xf numFmtId="0" fontId="21" fillId="35" borderId="17">
      <alignment horizontal="left" vertical="center" wrapText="1"/>
    </xf>
    <xf numFmtId="0" fontId="69" fillId="0" borderId="28" applyNumberFormat="0" applyFill="0" applyAlignment="0" applyProtection="0"/>
    <xf numFmtId="169" fontId="26" fillId="0" borderId="17" applyNumberFormat="0" applyAlignment="0">
      <alignment horizontal="left" wrapText="1"/>
      <protection hidden="1"/>
    </xf>
    <xf numFmtId="0" fontId="48" fillId="47" borderId="26" applyNumberFormat="0" applyFont="0" applyAlignment="0" applyProtection="0"/>
    <xf numFmtId="0" fontId="69" fillId="0" borderId="28" applyNumberFormat="0" applyFill="0" applyAlignment="0" applyProtection="0"/>
    <xf numFmtId="0" fontId="34" fillId="42" borderId="17" applyNumberFormat="0">
      <protection locked="0"/>
    </xf>
    <xf numFmtId="0" fontId="19" fillId="47" borderId="26" applyNumberFormat="0" applyFont="0" applyAlignment="0" applyProtection="0"/>
    <xf numFmtId="0" fontId="53" fillId="67" borderId="20" applyNumberFormat="0" applyAlignment="0" applyProtection="0"/>
    <xf numFmtId="0" fontId="34" fillId="41" borderId="17" applyNumberFormat="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67" fillId="67" borderId="27" applyNumberForma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1" fillId="54" borderId="20" applyNumberFormat="0" applyAlignment="0" applyProtection="0"/>
    <xf numFmtId="0" fontId="72" fillId="0" borderId="19"/>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48"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49" fontId="26" fillId="38" borderId="17" applyFont="0" applyFill="0" applyBorder="0" applyProtection="0">
      <alignment horizontal="left" vertical="center"/>
      <protection locked="0"/>
    </xf>
    <xf numFmtId="0" fontId="53" fillId="67" borderId="20" applyNumberFormat="0" applyAlignment="0" applyProtection="0"/>
    <xf numFmtId="0" fontId="48" fillId="47" borderId="26" applyNumberFormat="0" applyFont="0" applyAlignment="0" applyProtection="0"/>
    <xf numFmtId="0" fontId="34" fillId="41" borderId="17" applyNumberFormat="0"/>
    <xf numFmtId="0" fontId="19" fillId="47" borderId="26" applyNumberFormat="0" applyFont="0" applyAlignment="0" applyProtection="0"/>
    <xf numFmtId="0" fontId="61" fillId="54" borderId="20" applyNumberFormat="0" applyAlignment="0" applyProtection="0"/>
    <xf numFmtId="49" fontId="26" fillId="37" borderId="17" applyNumberFormat="0" applyAlignment="0">
      <alignment horizontal="left"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53" fillId="67" borderId="20" applyNumberFormat="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60" fillId="0" borderId="38" applyNumberFormat="0" applyFill="0" applyAlignment="0" applyProtection="0"/>
    <xf numFmtId="0" fontId="61" fillId="54" borderId="20" applyNumberFormat="0" applyAlignment="0" applyProtection="0"/>
    <xf numFmtId="0" fontId="53" fillId="67"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67" fillId="67" borderId="27" applyNumberFormat="0" applyAlignment="0" applyProtection="0"/>
    <xf numFmtId="0" fontId="48" fillId="47" borderId="26" applyNumberFormat="0" applyFont="0" applyAlignment="0" applyProtection="0"/>
    <xf numFmtId="0" fontId="21" fillId="35" borderId="17">
      <alignment horizontal="left" vertical="center" wrapText="1"/>
    </xf>
    <xf numFmtId="4" fontId="26" fillId="0" borderId="17" applyFont="0" applyFill="0" applyBorder="0" applyProtection="0">
      <alignment horizontal="right" vertical="center"/>
    </xf>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72" fillId="0" borderId="19"/>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48" fillId="47" borderId="26" applyNumberFormat="0" applyFon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9" fillId="0" borderId="28" applyNumberFormat="0" applyFill="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0" fillId="0" borderId="38" applyNumberFormat="0" applyFill="0" applyAlignment="0" applyProtection="0"/>
    <xf numFmtId="0" fontId="34" fillId="41" borderId="17" applyNumberFormat="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72" fillId="0" borderId="19"/>
    <xf numFmtId="0" fontId="34" fillId="41" borderId="17" applyNumberFormat="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0" fontId="61" fillId="54" borderId="20" applyNumberFormat="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53" fillId="67" borderId="20"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49" fontId="26" fillId="38" borderId="17" applyFont="0" applyFill="0" applyBorder="0" applyProtection="0">
      <alignment horizontal="left" vertical="center"/>
      <protection locked="0"/>
    </xf>
    <xf numFmtId="0" fontId="34" fillId="41" borderId="17" applyNumberFormat="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0" fillId="0" borderId="38" applyNumberFormat="0" applyFill="0" applyAlignment="0" applyProtection="0"/>
    <xf numFmtId="0" fontId="61" fillId="54" borderId="20" applyNumberFormat="0" applyAlignment="0" applyProtection="0"/>
    <xf numFmtId="0" fontId="19" fillId="47" borderId="26" applyNumberFormat="0" applyFont="0" applyAlignment="0" applyProtection="0"/>
    <xf numFmtId="0" fontId="34" fillId="41" borderId="17" applyNumberFormat="0"/>
    <xf numFmtId="49" fontId="26" fillId="37" borderId="17" applyNumberFormat="0" applyAlignment="0">
      <alignment horizontal="left" wrapText="1"/>
      <protection locked="0"/>
    </xf>
    <xf numFmtId="0" fontId="19" fillId="47" borderId="26" applyNumberFormat="0" applyFont="0" applyAlignment="0" applyProtection="0"/>
    <xf numFmtId="0" fontId="48" fillId="47" borderId="26" applyNumberFormat="0" applyFont="0" applyAlignment="0" applyProtection="0"/>
    <xf numFmtId="0" fontId="34" fillId="42" borderId="17" applyNumberFormat="0">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169" fontId="26" fillId="38" borderId="29" applyFont="0" applyFill="0" applyBorder="0" applyProtection="0">
      <alignment horizontal="left" vertical="center"/>
      <protection locked="0"/>
    </xf>
    <xf numFmtId="169" fontId="26" fillId="38" borderId="29"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53" fillId="67" borderId="20" applyNumberFormat="0" applyAlignment="0" applyProtection="0"/>
    <xf numFmtId="169" fontId="26" fillId="0" borderId="17" applyNumberFormat="0" applyAlignment="0">
      <alignment horizontal="left" wrapText="1"/>
      <protection hidden="1"/>
    </xf>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69" fillId="0" borderId="28" applyNumberFormat="0" applyFill="0" applyAlignment="0" applyProtection="0"/>
    <xf numFmtId="4" fontId="26" fillId="0" borderId="17" applyFont="0" applyFill="0" applyBorder="0" applyProtection="0">
      <alignment horizontal="right" vertical="center"/>
    </xf>
    <xf numFmtId="49" fontId="26" fillId="38" borderId="17" applyFont="0" applyFill="0" applyBorder="0" applyProtection="0">
      <alignment horizontal="left" vertical="center"/>
      <protection locked="0"/>
    </xf>
    <xf numFmtId="49" fontId="26" fillId="37" borderId="17" applyNumberFormat="0" applyAlignment="0">
      <alignment horizontal="left" wrapText="1"/>
      <protection locked="0"/>
    </xf>
    <xf numFmtId="0" fontId="48" fillId="47" borderId="26" applyNumberFormat="0" applyFont="0" applyAlignment="0" applyProtection="0"/>
    <xf numFmtId="0" fontId="34" fillId="41" borderId="17" applyNumberFormat="0"/>
    <xf numFmtId="0" fontId="19" fillId="47" borderId="26" applyNumberFormat="0" applyFont="0" applyAlignment="0" applyProtection="0"/>
    <xf numFmtId="0" fontId="69" fillId="0" borderId="28" applyNumberFormat="0" applyFill="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4" fontId="26" fillId="0" borderId="17" applyFont="0" applyFill="0" applyBorder="0" applyProtection="0">
      <alignment horizontal="right" vertical="center"/>
    </xf>
    <xf numFmtId="0" fontId="61" fillId="54" borderId="20" applyNumberFormat="0" applyAlignment="0" applyProtection="0"/>
    <xf numFmtId="0" fontId="60" fillId="0" borderId="3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53" fillId="67" borderId="20" applyNumberFormat="0" applyAlignment="0" applyProtection="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0" fillId="0" borderId="38" applyNumberFormat="0" applyFill="0" applyAlignment="0" applyProtection="0"/>
    <xf numFmtId="0" fontId="53" fillId="67"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0" fillId="0" borderId="38" applyNumberFormat="0" applyFill="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69" fillId="0" borderId="28" applyNumberFormat="0" applyFill="0" applyAlignment="0" applyProtection="0"/>
    <xf numFmtId="0" fontId="67" fillId="67" borderId="27" applyNumberFormat="0" applyAlignment="0" applyProtection="0"/>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60" fillId="0" borderId="38" applyNumberFormat="0" applyFill="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21" fillId="35" borderId="17">
      <alignment horizontal="left" vertical="center" wrapText="1"/>
    </xf>
    <xf numFmtId="0" fontId="69" fillId="0" borderId="28" applyNumberFormat="0" applyFill="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53" fillId="67" borderId="20" applyNumberForma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60" fillId="0" borderId="38" applyNumberFormat="0" applyFill="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0" fillId="0" borderId="38" applyNumberFormat="0" applyFill="0" applyAlignment="0" applyProtection="0"/>
    <xf numFmtId="169" fontId="26" fillId="0" borderId="17" applyNumberFormat="0" applyAlignment="0">
      <alignment horizontal="left" wrapText="1"/>
      <protection hidden="1"/>
    </xf>
    <xf numFmtId="0" fontId="21" fillId="35" borderId="17">
      <alignment horizontal="left" vertical="center" wrapText="1"/>
    </xf>
    <xf numFmtId="0" fontId="61" fillId="54" borderId="20" applyNumberFormat="0" applyAlignment="0" applyProtection="0"/>
    <xf numFmtId="49" fontId="26" fillId="38" borderId="17" applyFont="0" applyFill="0" applyBorder="0" applyProtection="0">
      <alignment horizontal="left" vertical="center"/>
      <protection locked="0"/>
    </xf>
    <xf numFmtId="0" fontId="34" fillId="42" borderId="17" applyNumberFormat="0">
      <protection locked="0"/>
    </xf>
    <xf numFmtId="0" fontId="69" fillId="0" borderId="28" applyNumberFormat="0" applyFill="0" applyAlignment="0" applyProtection="0"/>
    <xf numFmtId="0" fontId="60" fillId="0" borderId="38" applyNumberFormat="0" applyFill="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53" fillId="67" borderId="20" applyNumberFormat="0" applyAlignment="0" applyProtection="0"/>
    <xf numFmtId="0" fontId="21" fillId="35" borderId="17">
      <alignment horizontal="left" vertical="center" wrapText="1"/>
    </xf>
    <xf numFmtId="0" fontId="19" fillId="47" borderId="26" applyNumberFormat="0" applyFont="0" applyAlignment="0" applyProtection="0"/>
    <xf numFmtId="0" fontId="53" fillId="67" borderId="20" applyNumberFormat="0" applyAlignment="0" applyProtection="0"/>
    <xf numFmtId="49" fontId="26" fillId="37" borderId="17" applyNumberFormat="0" applyAlignment="0">
      <alignment horizontal="left" wrapText="1"/>
      <protection locked="0"/>
    </xf>
    <xf numFmtId="0" fontId="53" fillId="67"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7" fillId="67" borderId="27" applyNumberFormat="0" applyAlignment="0" applyProtection="0"/>
    <xf numFmtId="0" fontId="19" fillId="47" borderId="26" applyNumberFormat="0" applyFon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67" fillId="67" borderId="27" applyNumberFormat="0" applyAlignment="0" applyProtection="0"/>
    <xf numFmtId="0" fontId="21" fillId="35" borderId="17">
      <alignment horizontal="left" vertical="center" wrapText="1"/>
    </xf>
    <xf numFmtId="169" fontId="26" fillId="38" borderId="29"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0" fontId="53" fillId="67" borderId="20" applyNumberFormat="0" applyAlignment="0" applyProtection="0"/>
    <xf numFmtId="0" fontId="48" fillId="47" borderId="26" applyNumberFormat="0" applyFont="0" applyAlignment="0" applyProtection="0"/>
    <xf numFmtId="0" fontId="34" fillId="41" borderId="17" applyNumberFormat="0"/>
    <xf numFmtId="0" fontId="67" fillId="67" borderId="27" applyNumberFormat="0" applyAlignment="0" applyProtection="0"/>
    <xf numFmtId="0" fontId="34" fillId="42" borderId="17" applyNumberFormat="0">
      <protection locked="0"/>
    </xf>
    <xf numFmtId="0" fontId="21" fillId="35" borderId="17">
      <alignment horizontal="left" vertical="center" wrapText="1"/>
    </xf>
    <xf numFmtId="49" fontId="26" fillId="37" borderId="17" applyNumberFormat="0" applyAlignment="0">
      <alignment horizontal="left" wrapText="1"/>
      <protection locked="0"/>
    </xf>
    <xf numFmtId="49" fontId="26" fillId="37" borderId="17" applyNumberFormat="0" applyAlignment="0">
      <alignment horizontal="left" wrapText="1"/>
      <protection locked="0"/>
    </xf>
    <xf numFmtId="0" fontId="34" fillId="42" borderId="17" applyNumberFormat="0">
      <protection locked="0"/>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48"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7" fillId="67" borderId="27" applyNumberFormat="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0" fontId="61" fillId="54"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34" fillId="41" borderId="17" applyNumberFormat="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53" fillId="67" borderId="20" applyNumberFormat="0" applyAlignment="0" applyProtection="0"/>
    <xf numFmtId="0" fontId="21" fillId="35" borderId="17">
      <alignment horizontal="left" vertical="center" wrapText="1"/>
    </xf>
    <xf numFmtId="0" fontId="21" fillId="35" borderId="17">
      <alignment horizontal="left" vertical="center" wrapText="1"/>
    </xf>
    <xf numFmtId="0" fontId="48"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21" fillId="35" borderId="17">
      <alignment horizontal="left" vertical="center" wrapText="1"/>
    </xf>
    <xf numFmtId="0" fontId="72" fillId="0" borderId="19"/>
    <xf numFmtId="0" fontId="53" fillId="67" borderId="20" applyNumberFormat="0" applyAlignment="0" applyProtection="0"/>
    <xf numFmtId="0" fontId="21" fillId="35" borderId="17">
      <alignment horizontal="left" vertical="center" wrapText="1"/>
    </xf>
    <xf numFmtId="0" fontId="67" fillId="67" borderId="27" applyNumberFormat="0" applyAlignment="0" applyProtection="0"/>
    <xf numFmtId="0" fontId="34" fillId="41" borderId="17" applyNumberFormat="0"/>
    <xf numFmtId="0" fontId="34" fillId="42" borderId="17" applyNumberFormat="0">
      <protection locked="0"/>
    </xf>
    <xf numFmtId="0" fontId="67" fillId="67" borderId="27" applyNumberFormat="0" applyAlignment="0" applyProtection="0"/>
    <xf numFmtId="0" fontId="67" fillId="67" borderId="27" applyNumberFormat="0" applyAlignment="0" applyProtection="0"/>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53" fillId="67" borderId="20" applyNumberFormat="0" applyAlignment="0" applyProtection="0"/>
    <xf numFmtId="169" fontId="26" fillId="0" borderId="17" applyNumberFormat="0" applyAlignment="0">
      <alignment horizontal="left" wrapText="1"/>
      <protection hidden="1"/>
    </xf>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4" fontId="26" fillId="0" borderId="17" applyFont="0" applyFill="0" applyBorder="0" applyProtection="0">
      <alignment horizontal="right" vertical="center"/>
    </xf>
    <xf numFmtId="0" fontId="53" fillId="67" borderId="20"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21" fillId="35" borderId="17">
      <alignment horizontal="left" vertical="center" wrapText="1"/>
    </xf>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21" fillId="35" borderId="17">
      <alignment horizontal="left" vertical="center" wrapText="1"/>
    </xf>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0" fontId="34" fillId="41" borderId="17" applyNumberFormat="0"/>
    <xf numFmtId="0" fontId="19" fillId="47" borderId="26" applyNumberFormat="0" applyFont="0" applyAlignment="0" applyProtection="0"/>
    <xf numFmtId="0" fontId="21" fillId="35" borderId="17">
      <alignment horizontal="left" vertical="center" wrapText="1"/>
    </xf>
    <xf numFmtId="0" fontId="72" fillId="0" borderId="19"/>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61" fillId="54" borderId="20" applyNumberFormat="0" applyAlignment="0" applyProtection="0"/>
    <xf numFmtId="0" fontId="34" fillId="42" borderId="17" applyNumberFormat="0">
      <protection locked="0"/>
    </xf>
    <xf numFmtId="0" fontId="21" fillId="35" borderId="17">
      <alignment horizontal="left" vertical="center" wrapText="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34" fillId="42" borderId="17" applyNumberFormat="0">
      <protection locked="0"/>
    </xf>
    <xf numFmtId="0" fontId="19" fillId="47" borderId="26" applyNumberFormat="0" applyFon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34" fillId="42" borderId="17" applyNumberFormat="0">
      <protection locked="0"/>
    </xf>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0" fontId="34" fillId="42" borderId="17" applyNumberFormat="0">
      <protection locked="0"/>
    </xf>
    <xf numFmtId="4" fontId="26" fillId="0" borderId="17" applyFont="0" applyFill="0" applyBorder="0" applyProtection="0">
      <alignment horizontal="right" vertical="center"/>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60" fillId="0" borderId="38" applyNumberFormat="0" applyFill="0" applyAlignment="0" applyProtection="0"/>
    <xf numFmtId="0" fontId="26" fillId="38" borderId="16" applyFont="0" applyFill="0" applyBorder="0" applyProtection="0">
      <alignment horizontal="left" vertical="center" wrapText="1"/>
      <protection locked="0"/>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34" fillId="42" borderId="17" applyNumberFormat="0">
      <protection locked="0"/>
    </xf>
    <xf numFmtId="0" fontId="67" fillId="67" borderId="27" applyNumberFormat="0" applyAlignment="0" applyProtection="0"/>
    <xf numFmtId="0" fontId="60" fillId="0" borderId="38" applyNumberFormat="0" applyFill="0" applyAlignment="0" applyProtection="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0" fillId="0" borderId="38" applyNumberFormat="0" applyFill="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60" fillId="0" borderId="38" applyNumberFormat="0" applyFill="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1" borderId="17" applyNumberFormat="0"/>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67" fillId="67" borderId="27" applyNumberForma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53" fillId="67" borderId="20" applyNumberFormat="0" applyAlignment="0" applyProtection="0"/>
    <xf numFmtId="0" fontId="67" fillId="67" borderId="27" applyNumberForma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53" fillId="67"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34" fillId="41" borderId="17" applyNumberFormat="0"/>
    <xf numFmtId="0" fontId="60" fillId="0" borderId="38" applyNumberFormat="0" applyFill="0" applyAlignment="0" applyProtection="0"/>
    <xf numFmtId="0" fontId="61" fillId="54"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21" fillId="35" borderId="17">
      <alignment horizontal="left" vertical="center" wrapText="1"/>
    </xf>
    <xf numFmtId="0" fontId="48"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21" fillId="35" borderId="17">
      <alignment horizontal="left" vertical="center" wrapText="1"/>
    </xf>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34" fillId="42" borderId="17" applyNumberFormat="0">
      <protection locked="0"/>
    </xf>
    <xf numFmtId="0" fontId="48" fillId="47" borderId="26" applyNumberFormat="0" applyFont="0" applyAlignment="0" applyProtection="0"/>
    <xf numFmtId="0" fontId="67" fillId="67" borderId="27" applyNumberFormat="0" applyAlignment="0" applyProtection="0"/>
    <xf numFmtId="0" fontId="34" fillId="42" borderId="17" applyNumberFormat="0">
      <protection locked="0"/>
    </xf>
    <xf numFmtId="0" fontId="19" fillId="47" borderId="26" applyNumberFormat="0" applyFont="0" applyAlignment="0" applyProtection="0"/>
    <xf numFmtId="0" fontId="34" fillId="41" borderId="17" applyNumberFormat="0"/>
    <xf numFmtId="0" fontId="19" fillId="47" borderId="26" applyNumberFormat="0" applyFon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19" fillId="47" borderId="26" applyNumberFormat="0" applyFont="0" applyAlignment="0" applyProtection="0"/>
    <xf numFmtId="0" fontId="34" fillId="41" borderId="17" applyNumberFormat="0"/>
    <xf numFmtId="0" fontId="61" fillId="54" borderId="20" applyNumberFormat="0" applyAlignment="0" applyProtection="0"/>
    <xf numFmtId="0" fontId="19" fillId="47" borderId="26" applyNumberFormat="0" applyFont="0" applyAlignment="0" applyProtection="0"/>
    <xf numFmtId="0" fontId="34" fillId="42" borderId="17" applyNumberFormat="0">
      <protection locked="0"/>
    </xf>
    <xf numFmtId="0" fontId="34" fillId="42" borderId="17" applyNumberFormat="0">
      <protection locked="0"/>
    </xf>
    <xf numFmtId="0" fontId="21" fillId="35" borderId="17">
      <alignment horizontal="left" vertical="center" wrapText="1"/>
    </xf>
    <xf numFmtId="49" fontId="26" fillId="37" borderId="17" applyNumberFormat="0" applyAlignment="0">
      <alignment horizontal="left" wrapText="1"/>
      <protection locked="0"/>
    </xf>
    <xf numFmtId="0" fontId="61" fillId="54" borderId="20" applyNumberFormat="0" applyAlignment="0" applyProtection="0"/>
    <xf numFmtId="169" fontId="26" fillId="38" borderId="29" applyFont="0" applyFill="0" applyBorder="0" applyProtection="0">
      <alignment horizontal="left" vertical="center"/>
      <protection locked="0"/>
    </xf>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1" fillId="54" borderId="20" applyNumberFormat="0" applyAlignment="0" applyProtection="0"/>
    <xf numFmtId="0" fontId="34" fillId="42" borderId="17" applyNumberFormat="0">
      <protection locked="0"/>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49" fontId="26" fillId="38" borderId="17" applyFont="0" applyFill="0" applyBorder="0" applyProtection="0">
      <alignment horizontal="left" vertical="center"/>
      <protection locked="0"/>
    </xf>
    <xf numFmtId="0" fontId="34" fillId="41" borderId="17" applyNumberFormat="0"/>
    <xf numFmtId="4" fontId="26" fillId="0" borderId="17" applyFont="0" applyFill="0" applyBorder="0" applyProtection="0">
      <alignment horizontal="right" vertical="center"/>
    </xf>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61" fillId="54"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19" fillId="47" borderId="26" applyNumberFormat="0" applyFont="0" applyAlignment="0" applyProtection="0"/>
    <xf numFmtId="0" fontId="34" fillId="42" borderId="17" applyNumberFormat="0">
      <protection locked="0"/>
    </xf>
    <xf numFmtId="49" fontId="26" fillId="37" borderId="17" applyNumberFormat="0" applyAlignment="0">
      <alignment horizontal="left" wrapText="1"/>
      <protection locked="0"/>
    </xf>
    <xf numFmtId="0" fontId="69" fillId="0" borderId="28" applyNumberFormat="0" applyFill="0" applyAlignment="0" applyProtection="0"/>
    <xf numFmtId="0" fontId="48" fillId="47" borderId="26" applyNumberFormat="0" applyFont="0" applyAlignment="0" applyProtection="0"/>
    <xf numFmtId="0" fontId="67" fillId="67" borderId="27" applyNumberFormat="0" applyAlignment="0" applyProtection="0"/>
    <xf numFmtId="169" fontId="26" fillId="38" borderId="29"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69" fillId="0" borderId="28" applyNumberFormat="0" applyFill="0" applyAlignment="0" applyProtection="0"/>
    <xf numFmtId="0" fontId="53" fillId="67" borderId="20" applyNumberFormat="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34" fillId="41" borderId="17" applyNumberFormat="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67" fillId="67" borderId="27" applyNumberFormat="0" applyAlignment="0" applyProtection="0"/>
    <xf numFmtId="49" fontId="26" fillId="38" borderId="17" applyFont="0" applyFill="0" applyBorder="0" applyProtection="0">
      <alignment horizontal="left" vertical="center"/>
      <protection locked="0"/>
    </xf>
    <xf numFmtId="0" fontId="61" fillId="54" borderId="20"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49" fontId="26" fillId="37" borderId="17" applyNumberFormat="0" applyAlignment="0">
      <alignment horizontal="left" wrapText="1"/>
      <protection locked="0"/>
    </xf>
    <xf numFmtId="169" fontId="26" fillId="38" borderId="29"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48" fillId="47" borderId="26" applyNumberFormat="0" applyFont="0" applyAlignment="0" applyProtection="0"/>
    <xf numFmtId="0" fontId="60" fillId="0" borderId="38" applyNumberFormat="0" applyFill="0" applyAlignment="0" applyProtection="0"/>
    <xf numFmtId="0" fontId="21" fillId="35" borderId="17">
      <alignment horizontal="left" vertical="center" wrapText="1"/>
    </xf>
    <xf numFmtId="0" fontId="69" fillId="0" borderId="28" applyNumberFormat="0" applyFill="0" applyAlignment="0" applyProtection="0"/>
    <xf numFmtId="0" fontId="48" fillId="47" borderId="26" applyNumberFormat="0" applyFont="0" applyAlignment="0" applyProtection="0"/>
    <xf numFmtId="0" fontId="67" fillId="67" borderId="27" applyNumberFormat="0" applyAlignment="0" applyProtection="0"/>
    <xf numFmtId="0" fontId="34" fillId="42" borderId="17" applyNumberFormat="0">
      <protection locked="0"/>
    </xf>
    <xf numFmtId="0" fontId="61" fillId="54" borderId="20" applyNumberFormat="0" applyAlignment="0" applyProtection="0"/>
    <xf numFmtId="0" fontId="67" fillId="67" borderId="27" applyNumberFormat="0" applyAlignment="0" applyProtection="0"/>
    <xf numFmtId="0" fontId="19" fillId="47" borderId="26" applyNumberFormat="0" applyFont="0" applyAlignment="0" applyProtection="0"/>
    <xf numFmtId="0" fontId="72" fillId="0" borderId="19"/>
    <xf numFmtId="0" fontId="67" fillId="67" borderId="27" applyNumberFormat="0" applyAlignment="0" applyProtection="0"/>
    <xf numFmtId="0" fontId="21" fillId="35" borderId="17">
      <alignment horizontal="left" vertical="center" wrapText="1"/>
    </xf>
    <xf numFmtId="0" fontId="69" fillId="0" borderId="28" applyNumberFormat="0" applyFill="0" applyAlignment="0" applyProtection="0"/>
    <xf numFmtId="0" fontId="21" fillId="35" borderId="17">
      <alignment horizontal="left" vertical="center" wrapText="1"/>
    </xf>
    <xf numFmtId="4" fontId="26" fillId="0" borderId="17" applyFont="0" applyFill="0" applyBorder="0" applyProtection="0">
      <alignment horizontal="right" vertical="center"/>
    </xf>
    <xf numFmtId="0" fontId="69" fillId="0" borderId="28" applyNumberFormat="0" applyFill="0" applyAlignment="0" applyProtection="0"/>
    <xf numFmtId="0" fontId="69" fillId="0" borderId="28" applyNumberFormat="0" applyFill="0" applyAlignment="0" applyProtection="0"/>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34" fillId="42" borderId="17" applyNumberFormat="0">
      <protection locked="0"/>
    </xf>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19" fillId="47" borderId="26" applyNumberFormat="0" applyFon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34" fillId="41" borderId="17" applyNumberFormat="0"/>
    <xf numFmtId="0" fontId="26" fillId="38" borderId="16" applyFont="0" applyFill="0" applyBorder="0" applyProtection="0">
      <alignment horizontal="left" vertical="center" wrapText="1"/>
      <protection locked="0"/>
    </xf>
    <xf numFmtId="0" fontId="21" fillId="35" borderId="17">
      <alignment horizontal="left" vertical="center" wrapText="1"/>
    </xf>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53" fillId="67" borderId="20" applyNumberFormat="0" applyAlignment="0" applyProtection="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0" fontId="19" fillId="47" borderId="26" applyNumberFormat="0" applyFon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0" fontId="69" fillId="0" borderId="28" applyNumberFormat="0" applyFill="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53" fillId="67" borderId="20" applyNumberFormat="0" applyAlignment="0" applyProtection="0"/>
    <xf numFmtId="0" fontId="60" fillId="0" borderId="38" applyNumberFormat="0" applyFill="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0" fillId="0" borderId="38" applyNumberFormat="0" applyFill="0" applyAlignment="0" applyProtection="0"/>
    <xf numFmtId="0" fontId="53" fillId="67" borderId="20" applyNumberFormat="0" applyAlignment="0" applyProtection="0"/>
    <xf numFmtId="0" fontId="67" fillId="67" borderId="27" applyNumberFormat="0" applyAlignment="0" applyProtection="0"/>
    <xf numFmtId="0" fontId="60" fillId="0" borderId="38" applyNumberFormat="0" applyFill="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60" fillId="0" borderId="3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60" fillId="0" borderId="38" applyNumberFormat="0" applyFill="0" applyAlignment="0" applyProtection="0"/>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9" fontId="26" fillId="37" borderId="17" applyNumberFormat="0" applyAlignment="0">
      <alignment horizontal="left" wrapText="1"/>
      <protection locked="0"/>
    </xf>
    <xf numFmtId="0" fontId="67" fillId="67" borderId="27" applyNumberFormat="0" applyAlignment="0" applyProtection="0"/>
    <xf numFmtId="0" fontId="34" fillId="42" borderId="17" applyNumberFormat="0">
      <protection locked="0"/>
    </xf>
    <xf numFmtId="0" fontId="34" fillId="42" borderId="17" applyNumberFormat="0">
      <protection locked="0"/>
    </xf>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34" fillId="41" borderId="17" applyNumberFormat="0"/>
    <xf numFmtId="0" fontId="61" fillId="54"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53" fillId="67" borderId="20" applyNumberFormat="0" applyAlignment="0" applyProtection="0"/>
    <xf numFmtId="0" fontId="21" fillId="35" borderId="17">
      <alignment horizontal="left" vertical="center" wrapText="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34" fillId="41" borderId="17" applyNumberFormat="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1" fillId="54" borderId="20" applyNumberFormat="0" applyAlignment="0" applyProtection="0"/>
    <xf numFmtId="49" fontId="26" fillId="37" borderId="17" applyNumberFormat="0" applyAlignment="0">
      <alignment horizontal="left" wrapText="1"/>
      <protection locked="0"/>
    </xf>
    <xf numFmtId="49" fontId="26" fillId="38" borderId="17" applyFont="0" applyFill="0" applyBorder="0" applyProtection="0">
      <alignment horizontal="left" vertical="center"/>
      <protection locked="0"/>
    </xf>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53" fillId="67"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4" fontId="26" fillId="0" borderId="17" applyFont="0" applyFill="0" applyBorder="0" applyProtection="0">
      <alignment horizontal="right" vertical="center"/>
    </xf>
    <xf numFmtId="0" fontId="67" fillId="67" borderId="27" applyNumberFormat="0" applyAlignment="0" applyProtection="0"/>
    <xf numFmtId="4" fontId="26" fillId="0" borderId="17" applyFont="0" applyFill="0" applyBorder="0" applyProtection="0">
      <alignment horizontal="right" vertical="center"/>
    </xf>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61" fillId="54" borderId="20" applyNumberFormat="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0" fontId="67" fillId="67" borderId="27"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34" fillId="41" borderId="17" applyNumberFormat="0"/>
    <xf numFmtId="0" fontId="34" fillId="41" borderId="17" applyNumberFormat="0"/>
    <xf numFmtId="0" fontId="67" fillId="67" borderId="27" applyNumberFormat="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0" fillId="0" borderId="38" applyNumberFormat="0" applyFill="0" applyAlignment="0" applyProtection="0"/>
    <xf numFmtId="0" fontId="67" fillId="67" borderId="27" applyNumberFormat="0" applyAlignment="0" applyProtection="0"/>
    <xf numFmtId="0" fontId="61" fillId="54" borderId="20" applyNumberFormat="0" applyAlignment="0" applyProtection="0"/>
    <xf numFmtId="0" fontId="19" fillId="47" borderId="26" applyNumberFormat="0" applyFon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48"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72" fillId="0" borderId="19"/>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53" fillId="67" borderId="20" applyNumberFormat="0" applyAlignment="0" applyProtection="0"/>
    <xf numFmtId="0" fontId="67" fillId="67" borderId="27" applyNumberFormat="0" applyAlignment="0" applyProtection="0"/>
    <xf numFmtId="0" fontId="60" fillId="0" borderId="38" applyNumberFormat="0" applyFill="0" applyAlignment="0" applyProtection="0"/>
    <xf numFmtId="0" fontId="72" fillId="0" borderId="19"/>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21" fillId="35" borderId="17">
      <alignment horizontal="left" vertical="center" wrapText="1"/>
    </xf>
    <xf numFmtId="0" fontId="69" fillId="0" borderId="28" applyNumberFormat="0" applyFill="0" applyAlignment="0" applyProtection="0"/>
    <xf numFmtId="0" fontId="21" fillId="35" borderId="17">
      <alignment horizontal="left" vertical="center" wrapText="1"/>
    </xf>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7" fillId="67" borderId="27"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34" fillId="41" borderId="17" applyNumberFormat="0"/>
    <xf numFmtId="0" fontId="21" fillId="35" borderId="17">
      <alignment horizontal="left" vertical="center" wrapText="1"/>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34" fillId="42" borderId="17" applyNumberFormat="0">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34" fillId="42" borderId="17" applyNumberFormat="0">
      <protection locked="0"/>
    </xf>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53" fillId="67" borderId="20" applyNumberFormat="0" applyAlignment="0" applyProtection="0"/>
    <xf numFmtId="0" fontId="61" fillId="54" borderId="20" applyNumberFormat="0" applyAlignment="0" applyProtection="0"/>
    <xf numFmtId="0" fontId="34" fillId="41" borderId="17" applyNumberFormat="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34" fillId="41" borderId="17" applyNumberFormat="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0" fillId="0" borderId="38" applyNumberFormat="0" applyFill="0" applyAlignment="0" applyProtection="0"/>
    <xf numFmtId="0" fontId="53" fillId="67" borderId="20" applyNumberFormat="0" applyAlignment="0" applyProtection="0"/>
    <xf numFmtId="0" fontId="67" fillId="67" borderId="27" applyNumberFormat="0" applyAlignment="0" applyProtection="0"/>
    <xf numFmtId="0" fontId="60" fillId="0" borderId="38" applyNumberFormat="0" applyFill="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26" fillId="38" borderId="17" applyNumberFormat="0" applyAlignment="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8" fillId="71" borderId="17" applyNumberFormat="0">
      <protection locked="0"/>
    </xf>
    <xf numFmtId="0" fontId="34" fillId="42" borderId="17">
      <protection locked="0"/>
    </xf>
    <xf numFmtId="0" fontId="69" fillId="0" borderId="28" applyNumberFormat="0" applyFill="0" applyAlignment="0" applyProtection="0"/>
    <xf numFmtId="0" fontId="19" fillId="47" borderId="26" applyNumberFormat="0" applyFont="0" applyAlignment="0" applyProtection="0"/>
    <xf numFmtId="0" fontId="48" fillId="47" borderId="26" applyNumberFormat="0" applyFont="0" applyAlignment="0" applyProtection="0"/>
    <xf numFmtId="0" fontId="26" fillId="38" borderId="17" applyNumberFormat="0" applyAlignment="0">
      <alignment horizontal="left" vertical="center" wrapText="1"/>
      <protection locked="0"/>
    </xf>
    <xf numFmtId="4" fontId="26" fillId="0" borderId="17" applyFont="0" applyFill="0" applyBorder="0" applyProtection="0">
      <alignment horizontal="right" vertical="center"/>
    </xf>
    <xf numFmtId="49" fontId="26" fillId="37" borderId="17" applyNumberFormat="0" applyAlignment="0">
      <alignment horizontal="left" wrapText="1"/>
      <protection locked="0"/>
    </xf>
    <xf numFmtId="169" fontId="26" fillId="38" borderId="29" applyFont="0" applyFill="0" applyBorder="0" applyProtection="0">
      <alignment horizontal="left" vertical="center"/>
      <protection locked="0"/>
    </xf>
    <xf numFmtId="169" fontId="26" fillId="0" borderId="17" applyNumberFormat="0" applyAlignment="0">
      <alignment horizontal="left" wrapText="1"/>
      <protection hidden="1"/>
    </xf>
    <xf numFmtId="0" fontId="34" fillId="41" borderId="17" applyNumberFormat="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53" fillId="67" borderId="20" applyNumberFormat="0" applyAlignment="0" applyProtection="0"/>
    <xf numFmtId="0" fontId="69" fillId="0" borderId="28" applyNumberFormat="0" applyFill="0" applyAlignment="0" applyProtection="0"/>
    <xf numFmtId="0" fontId="67" fillId="67" borderId="27" applyNumberFormat="0" applyAlignment="0" applyProtection="0"/>
    <xf numFmtId="0" fontId="67" fillId="67" borderId="27"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0" fontId="19" fillId="47" borderId="26" applyNumberFormat="0" applyFont="0" applyAlignment="0" applyProtection="0"/>
    <xf numFmtId="0" fontId="61" fillId="54"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19" fillId="47" borderId="26" applyNumberFormat="0" applyFont="0" applyAlignment="0" applyProtection="0"/>
    <xf numFmtId="14" fontId="1" fillId="44" borderId="17">
      <alignment vertical="center"/>
    </xf>
    <xf numFmtId="167" fontId="52" fillId="0" borderId="17" applyNumberFormat="0" applyAlignment="0">
      <alignment vertical="center" wrapText="1"/>
      <protection hidden="1"/>
    </xf>
    <xf numFmtId="0" fontId="61" fillId="54" borderId="20" applyNumberFormat="0" applyAlignment="0" applyProtection="0"/>
    <xf numFmtId="4" fontId="26" fillId="0" borderId="17" applyFont="0" applyFill="0" applyBorder="0" applyProtection="0">
      <alignment horizontal="right" vertical="center"/>
    </xf>
    <xf numFmtId="169" fontId="26" fillId="38" borderId="29" applyFont="0" applyFill="0" applyBorder="0" applyProtection="0">
      <alignment horizontal="left" vertical="center"/>
      <protection locked="0"/>
    </xf>
    <xf numFmtId="0" fontId="34" fillId="41" borderId="17" applyNumberFormat="0">
      <protection locked="0"/>
    </xf>
    <xf numFmtId="0" fontId="61" fillId="54" borderId="20" applyNumberFormat="0" applyAlignment="0" applyProtection="0"/>
    <xf numFmtId="169" fontId="26" fillId="0" borderId="17" applyNumberFormat="0" applyAlignment="0">
      <alignment horizontal="left" wrapText="1"/>
      <protection hidden="1"/>
    </xf>
    <xf numFmtId="0" fontId="67" fillId="67" borderId="27" applyNumberFormat="0" applyAlignment="0" applyProtection="0"/>
    <xf numFmtId="49" fontId="26" fillId="37" borderId="17" applyNumberFormat="0" applyAlignment="0">
      <alignment horizontal="left" wrapText="1"/>
      <protection locked="0"/>
    </xf>
    <xf numFmtId="0" fontId="53" fillId="67" borderId="20" applyNumberFormat="0" applyAlignment="0" applyProtection="0"/>
    <xf numFmtId="0" fontId="53" fillId="67" borderId="20" applyNumberForma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53" fillId="67" borderId="20" applyNumberForma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21" fillId="35" borderId="17">
      <alignment horizontal="left" vertical="center" wrapText="1"/>
    </xf>
    <xf numFmtId="49" fontId="26" fillId="38" borderId="17" applyFont="0" applyFill="0" applyBorder="0" applyProtection="0">
      <alignment horizontal="left" vertical="center"/>
      <protection locked="0"/>
    </xf>
    <xf numFmtId="49" fontId="26" fillId="37" borderId="17" applyNumberFormat="0" applyAlignment="0">
      <alignment horizontal="left" wrapText="1"/>
      <protection locked="0"/>
    </xf>
    <xf numFmtId="0" fontId="69" fillId="0" borderId="28" applyNumberFormat="0" applyFill="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69" fillId="0" borderId="28" applyNumberFormat="0" applyFill="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0" fontId="34" fillId="41" borderId="17" applyNumberFormat="0"/>
    <xf numFmtId="0" fontId="72" fillId="0" borderId="19"/>
    <xf numFmtId="0" fontId="48" fillId="47" borderId="26" applyNumberFormat="0" applyFont="0" applyAlignment="0" applyProtection="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53" fillId="67" borderId="20" applyNumberFormat="0" applyAlignment="0" applyProtection="0"/>
    <xf numFmtId="49" fontId="26" fillId="37" borderId="17" applyNumberFormat="0" applyAlignment="0">
      <alignment horizontal="left" wrapText="1"/>
      <protection locked="0"/>
    </xf>
    <xf numFmtId="0" fontId="21" fillId="35" borderId="17">
      <alignment horizontal="left" vertical="center" wrapText="1"/>
    </xf>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53" fillId="67" borderId="20" applyNumberFormat="0" applyAlignment="0" applyProtection="0"/>
    <xf numFmtId="169" fontId="26" fillId="0" borderId="17" applyNumberFormat="0" applyAlignment="0">
      <alignment horizontal="left" wrapText="1"/>
      <protection hidden="1"/>
    </xf>
    <xf numFmtId="0" fontId="72" fillId="0" borderId="19"/>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21" fillId="35" borderId="17">
      <alignment horizontal="left" vertical="center" wrapText="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34" fillId="41" borderId="17" applyNumberFormat="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34" fillId="42" borderId="17" applyNumberFormat="0">
      <protection locked="0"/>
    </xf>
    <xf numFmtId="4" fontId="26" fillId="0" borderId="17" applyFont="0" applyFill="0" applyBorder="0" applyProtection="0">
      <alignment horizontal="right" vertical="center"/>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0" fontId="34" fillId="41" borderId="17" applyNumberFormat="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34" fillId="42" borderId="17" applyNumberFormat="0">
      <protection locked="0"/>
    </xf>
    <xf numFmtId="0" fontId="48" fillId="47" borderId="26" applyNumberFormat="0" applyFont="0" applyAlignment="0" applyProtection="0"/>
    <xf numFmtId="0" fontId="34" fillId="41" borderId="17" applyNumberFormat="0"/>
    <xf numFmtId="49" fontId="26" fillId="38" borderId="17" applyFont="0" applyFill="0" applyBorder="0" applyProtection="0">
      <alignment horizontal="left" vertical="center"/>
      <protection locked="0"/>
    </xf>
    <xf numFmtId="4" fontId="26" fillId="0" borderId="17" applyFont="0" applyFill="0" applyBorder="0" applyProtection="0">
      <alignment horizontal="right" vertical="center"/>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0" fontId="34" fillId="41" borderId="17" applyNumberFormat="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69" fillId="0" borderId="28" applyNumberFormat="0" applyFill="0" applyAlignment="0" applyProtection="0"/>
    <xf numFmtId="0" fontId="34" fillId="41" borderId="17" applyNumberFormat="0"/>
    <xf numFmtId="0" fontId="19"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169" fontId="26" fillId="0" borderId="17" applyNumberFormat="0" applyAlignment="0">
      <alignment horizontal="left" wrapText="1"/>
      <protection hidden="1"/>
    </xf>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34" fillId="42" borderId="17" applyNumberFormat="0">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0" fontId="61" fillId="54" borderId="20" applyNumberFormat="0" applyAlignment="0" applyProtection="0"/>
    <xf numFmtId="0" fontId="21" fillId="35" borderId="17">
      <alignment horizontal="left" vertical="center" wrapText="1"/>
    </xf>
    <xf numFmtId="169" fontId="26" fillId="38" borderId="29" applyFont="0" applyFill="0" applyBorder="0" applyProtection="0">
      <alignment horizontal="left" vertical="center"/>
      <protection locked="0"/>
    </xf>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67" fillId="67" borderId="27" applyNumberForma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9" fillId="0" borderId="28" applyNumberFormat="0" applyFill="0" applyAlignment="0" applyProtection="0"/>
    <xf numFmtId="0" fontId="72" fillId="0" borderId="19"/>
    <xf numFmtId="0" fontId="21" fillId="35" borderId="17">
      <alignment horizontal="left" vertical="center" wrapText="1"/>
    </xf>
    <xf numFmtId="49" fontId="26" fillId="37" borderId="17" applyNumberFormat="0" applyAlignment="0">
      <alignment horizontal="left" wrapText="1"/>
      <protection locked="0"/>
    </xf>
    <xf numFmtId="0" fontId="61" fillId="54"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34" fillId="41" borderId="17" applyNumberFormat="0"/>
    <xf numFmtId="0" fontId="61" fillId="54"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7" fillId="67" borderId="27" applyNumberFormat="0" applyAlignment="0" applyProtection="0"/>
    <xf numFmtId="0" fontId="67" fillId="67" borderId="27" applyNumberFormat="0" applyAlignment="0" applyProtection="0"/>
    <xf numFmtId="0" fontId="67" fillId="67" borderId="27" applyNumberForma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61" fillId="54" borderId="20" applyNumberFormat="0" applyAlignment="0" applyProtection="0"/>
    <xf numFmtId="0" fontId="72" fillId="0" borderId="19"/>
    <xf numFmtId="0" fontId="53" fillId="67" borderId="20" applyNumberFormat="0" applyAlignment="0" applyProtection="0"/>
    <xf numFmtId="0" fontId="19" fillId="47" borderId="26" applyNumberFormat="0" applyFont="0" applyAlignment="0" applyProtection="0"/>
    <xf numFmtId="0" fontId="21" fillId="35" borderId="17">
      <alignment horizontal="left" vertical="center" wrapText="1"/>
    </xf>
    <xf numFmtId="0" fontId="53" fillId="67" borderId="20" applyNumberFormat="0" applyAlignment="0" applyProtection="0"/>
    <xf numFmtId="0" fontId="67" fillId="67" borderId="27" applyNumberFormat="0" applyAlignment="0" applyProtection="0"/>
    <xf numFmtId="169" fontId="26" fillId="0" borderId="17" applyNumberFormat="0" applyAlignment="0">
      <alignment horizontal="left" wrapText="1"/>
      <protection hidden="1"/>
    </xf>
    <xf numFmtId="0" fontId="48"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48" fillId="47" borderId="26" applyNumberFormat="0" applyFont="0" applyAlignment="0" applyProtection="0"/>
    <xf numFmtId="0" fontId="53" fillId="67" borderId="20" applyNumberFormat="0" applyAlignment="0" applyProtection="0"/>
    <xf numFmtId="0" fontId="34" fillId="41" borderId="17" applyNumberFormat="0">
      <protection locked="0"/>
    </xf>
    <xf numFmtId="0" fontId="61" fillId="54" borderId="20" applyNumberFormat="0" applyAlignment="0" applyProtection="0"/>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34" fillId="42" borderId="17" applyNumberFormat="0">
      <protection locked="0"/>
    </xf>
    <xf numFmtId="0" fontId="53" fillId="67" borderId="20" applyNumberFormat="0" applyAlignment="0" applyProtection="0"/>
    <xf numFmtId="49" fontId="26" fillId="37" borderId="17" applyNumberFormat="0" applyAlignment="0">
      <alignment horizontal="left" wrapText="1"/>
      <protection locked="0"/>
    </xf>
    <xf numFmtId="169" fontId="26" fillId="38" borderId="29" applyFont="0" applyFill="0" applyBorder="0" applyProtection="0">
      <alignment horizontal="left" vertical="center"/>
      <protection locked="0"/>
    </xf>
    <xf numFmtId="4" fontId="26" fillId="0" borderId="17" applyFont="0" applyFill="0" applyBorder="0" applyProtection="0">
      <alignment horizontal="right" vertical="center"/>
    </xf>
    <xf numFmtId="0" fontId="69" fillId="0" borderId="28" applyNumberFormat="0" applyFill="0" applyAlignment="0" applyProtection="0"/>
    <xf numFmtId="0" fontId="69" fillId="0" borderId="28" applyNumberFormat="0" applyFill="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34" fillId="42" borderId="17" applyNumberFormat="0">
      <protection locked="0"/>
    </xf>
    <xf numFmtId="0" fontId="61" fillId="54" borderId="20" applyNumberFormat="0" applyAlignment="0" applyProtection="0"/>
    <xf numFmtId="0" fontId="21" fillId="35" borderId="17">
      <alignment horizontal="left" vertical="center" wrapText="1"/>
    </xf>
    <xf numFmtId="0" fontId="19" fillId="47" borderId="26" applyNumberFormat="0" applyFont="0" applyAlignment="0" applyProtection="0"/>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1" borderId="17" applyNumberFormat="0"/>
    <xf numFmtId="0" fontId="19" fillId="47" borderId="26" applyNumberFormat="0" applyFont="0" applyAlignment="0" applyProtection="0"/>
    <xf numFmtId="4" fontId="26" fillId="0" borderId="17" applyFont="0" applyFill="0" applyBorder="0" applyProtection="0">
      <alignment horizontal="right" vertical="center"/>
    </xf>
    <xf numFmtId="0" fontId="21" fillId="35" borderId="17">
      <alignment horizontal="left" vertical="center" wrapText="1"/>
    </xf>
    <xf numFmtId="0" fontId="8" fillId="71" borderId="17" applyNumberFormat="0">
      <protection locked="0"/>
    </xf>
    <xf numFmtId="0" fontId="7" fillId="43" borderId="17"/>
    <xf numFmtId="0" fontId="48"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21" fillId="35" borderId="17">
      <alignment horizontal="left" vertical="center" wrapText="1"/>
    </xf>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53" fillId="67" borderId="20" applyNumberFormat="0" applyAlignment="0" applyProtection="0"/>
    <xf numFmtId="0" fontId="61" fillId="54" borderId="20" applyNumberForma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53" fillId="67" borderId="20" applyNumberFormat="0" applyAlignment="0" applyProtection="0"/>
    <xf numFmtId="49" fontId="26" fillId="37" borderId="17" applyNumberFormat="0" applyAlignment="0">
      <alignment horizontal="left" wrapText="1"/>
      <protection locked="0"/>
    </xf>
    <xf numFmtId="169" fontId="26" fillId="0" borderId="17" applyNumberFormat="0" applyAlignment="0">
      <alignment horizontal="left" wrapText="1"/>
      <protection hidden="1"/>
    </xf>
    <xf numFmtId="0" fontId="34" fillId="41" borderId="17" applyNumberFormat="0"/>
    <xf numFmtId="0" fontId="48" fillId="47" borderId="26" applyNumberFormat="0" applyFont="0" applyAlignment="0" applyProtection="0"/>
    <xf numFmtId="0" fontId="69" fillId="0" borderId="28" applyNumberFormat="0" applyFill="0" applyAlignment="0" applyProtection="0"/>
    <xf numFmtId="0" fontId="48"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14" fontId="8" fillId="45" borderId="17" applyNumberFormat="0">
      <protection locked="0"/>
    </xf>
    <xf numFmtId="14" fontId="8" fillId="45" borderId="17">
      <protection locked="0"/>
    </xf>
    <xf numFmtId="0" fontId="69" fillId="0" borderId="28" applyNumberFormat="0" applyFill="0" applyAlignment="0" applyProtection="0"/>
    <xf numFmtId="0" fontId="34" fillId="41" borderId="17" applyNumberFormat="0"/>
    <xf numFmtId="0" fontId="34" fillId="41" borderId="17" applyNumberFormat="0"/>
    <xf numFmtId="169" fontId="26" fillId="0" borderId="17" applyNumberFormat="0" applyAlignment="0">
      <alignment horizontal="left" wrapText="1"/>
      <protection hidden="1"/>
    </xf>
    <xf numFmtId="0" fontId="26" fillId="0" borderId="17" applyNumberFormat="0" applyAlignment="0">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5" fillId="5" borderId="1" applyNumberForma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26" fillId="38" borderId="17" applyNumberFormat="0" applyAlignment="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0" fontId="34" fillId="41" borderId="17" applyNumberFormat="0"/>
    <xf numFmtId="169" fontId="26" fillId="0" borderId="17" applyNumberFormat="0" applyAlignment="0">
      <alignment horizontal="left" wrapText="1"/>
      <protection hidden="1"/>
    </xf>
    <xf numFmtId="0" fontId="26" fillId="0" borderId="17" applyNumberFormat="0" applyAlignment="0">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26" fillId="38" borderId="17" applyNumberFormat="0" applyAlignment="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8" fillId="71" borderId="17" applyNumberFormat="0">
      <protection locked="0"/>
    </xf>
    <xf numFmtId="0" fontId="34" fillId="42" borderId="17">
      <protection locked="0"/>
    </xf>
    <xf numFmtId="0" fontId="19" fillId="47" borderId="26" applyNumberFormat="0" applyFon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26" fillId="38" borderId="17" applyNumberFormat="0" applyAlignment="0">
      <alignment horizontal="left" vertical="center" wrapText="1"/>
      <protection locked="0"/>
    </xf>
    <xf numFmtId="0" fontId="67" fillId="67" borderId="27" applyNumberFormat="0" applyAlignment="0" applyProtection="0"/>
    <xf numFmtId="0" fontId="53" fillId="67"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4" fontId="1" fillId="44" borderId="17">
      <alignment vertical="center"/>
    </xf>
    <xf numFmtId="167" fontId="52" fillId="0" borderId="17" applyNumberFormat="0" applyAlignment="0">
      <alignment vertical="center"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69" fontId="26" fillId="0" borderId="17" applyNumberFormat="0" applyAlignment="0">
      <alignment horizontal="left"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7" borderId="17" applyNumberFormat="0" applyAlignment="0">
      <alignment horizontal="left" wrapText="1"/>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8" borderId="17" applyFont="0" applyFill="0" applyBorder="0" applyProtection="0">
      <alignment horizontal="left" vertical="center"/>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2"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 fontId="26" fillId="0" borderId="17" applyFont="0" applyFill="0" applyBorder="0" applyProtection="0">
      <alignment horizontal="right" vertical="center"/>
    </xf>
    <xf numFmtId="0" fontId="21" fillId="35" borderId="17">
      <alignment horizontal="left" vertical="center" wrapText="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8" fillId="7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7" fillId="43" borderId="17"/>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4" fontId="8" fillId="45" borderId="17" applyNumberFormat="0">
      <protection locked="0"/>
    </xf>
    <xf numFmtId="14" fontId="8" fillId="45" borderId="17">
      <protection locked="0"/>
    </xf>
    <xf numFmtId="169" fontId="26" fillId="38" borderId="29" applyFont="0" applyFill="0" applyBorder="0" applyProtection="0">
      <alignment horizontal="left" vertical="center"/>
      <protection locked="0"/>
    </xf>
    <xf numFmtId="0" fontId="21" fillId="35" borderId="17">
      <alignment horizontal="left" vertical="center" wrapText="1"/>
    </xf>
    <xf numFmtId="0" fontId="19" fillId="47" borderId="26" applyNumberFormat="0" applyFont="0" applyAlignment="0" applyProtection="0"/>
    <xf numFmtId="0" fontId="19" fillId="47" borderId="26" applyNumberFormat="0" applyFont="0" applyAlignment="0" applyProtection="0"/>
    <xf numFmtId="0" fontId="21" fillId="35" borderId="17">
      <alignment horizontal="left" vertical="center" wrapText="1"/>
    </xf>
    <xf numFmtId="169" fontId="26" fillId="38" borderId="29"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49" fontId="26" fillId="37" borderId="17" applyNumberFormat="0" applyAlignment="0">
      <alignment horizontal="left" wrapText="1"/>
      <protection locked="0"/>
    </xf>
    <xf numFmtId="0" fontId="34" fillId="41" borderId="17" applyNumberFormat="0"/>
    <xf numFmtId="0" fontId="61" fillId="54" borderId="20" applyNumberFormat="0" applyAlignment="0" applyProtection="0"/>
    <xf numFmtId="0" fontId="53" fillId="67" borderId="20" applyNumberFormat="0" applyAlignment="0" applyProtection="0"/>
    <xf numFmtId="0" fontId="48" fillId="47" borderId="26" applyNumberFormat="0" applyFont="0" applyAlignment="0" applyProtection="0"/>
    <xf numFmtId="0" fontId="72" fillId="0" borderId="19"/>
    <xf numFmtId="49" fontId="26" fillId="38" borderId="17" applyFont="0" applyFill="0" applyBorder="0" applyProtection="0">
      <alignment horizontal="left" vertical="center"/>
      <protection locked="0"/>
    </xf>
    <xf numFmtId="0" fontId="21" fillId="35" borderId="17">
      <alignment horizontal="left" vertical="center" wrapText="1"/>
    </xf>
    <xf numFmtId="0" fontId="21" fillId="35" borderId="17">
      <alignment horizontal="left" vertical="center" wrapText="1"/>
    </xf>
    <xf numFmtId="0" fontId="53" fillId="67" borderId="20"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49" fontId="26" fillId="37" borderId="17" applyNumberFormat="0" applyAlignment="0">
      <alignment horizontal="left" wrapText="1"/>
      <protection locked="0"/>
    </xf>
    <xf numFmtId="169" fontId="26" fillId="38" borderId="29" applyFont="0" applyFill="0" applyBorder="0" applyProtection="0">
      <alignment horizontal="left" vertical="center"/>
      <protection locked="0"/>
    </xf>
    <xf numFmtId="169" fontId="26" fillId="0" borderId="17" applyNumberFormat="0" applyAlignment="0">
      <alignment horizontal="left" wrapText="1"/>
      <protection hidden="1"/>
    </xf>
    <xf numFmtId="0" fontId="61" fillId="54" borderId="20" applyNumberFormat="0" applyAlignment="0" applyProtection="0"/>
    <xf numFmtId="0" fontId="19" fillId="47" borderId="26" applyNumberFormat="0" applyFont="0" applyAlignment="0" applyProtection="0"/>
    <xf numFmtId="0" fontId="67" fillId="67" borderId="27" applyNumberFormat="0" applyAlignment="0" applyProtection="0"/>
    <xf numFmtId="0" fontId="34" fillId="41" borderId="17" applyNumberFormat="0"/>
    <xf numFmtId="0" fontId="53" fillId="67"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53" fillId="67" borderId="20" applyNumberFormat="0" applyAlignment="0" applyProtection="0"/>
    <xf numFmtId="0" fontId="21" fillId="35" borderId="17">
      <alignment horizontal="left" vertical="center" wrapText="1"/>
    </xf>
    <xf numFmtId="0" fontId="34" fillId="41" borderId="17" applyNumberFormat="0"/>
    <xf numFmtId="169" fontId="26" fillId="0" borderId="17" applyNumberFormat="0" applyAlignment="0">
      <alignment horizontal="left" wrapText="1"/>
      <protection hidden="1"/>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7" fillId="67" borderId="27" applyNumberFormat="0" applyAlignment="0" applyProtection="0"/>
    <xf numFmtId="0" fontId="67" fillId="67" borderId="27"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34" fillId="41" borderId="17" applyNumberFormat="0"/>
    <xf numFmtId="0" fontId="19" fillId="47" borderId="26" applyNumberFormat="0" applyFont="0" applyAlignment="0" applyProtection="0"/>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69" fillId="0" borderId="28" applyNumberFormat="0" applyFill="0" applyAlignment="0" applyProtection="0"/>
    <xf numFmtId="0" fontId="48" fillId="47" borderId="26" applyNumberFormat="0" applyFont="0" applyAlignment="0" applyProtection="0"/>
    <xf numFmtId="0" fontId="69" fillId="0" borderId="28" applyNumberFormat="0" applyFill="0" applyAlignment="0" applyProtection="0"/>
    <xf numFmtId="0" fontId="34" fillId="41" borderId="17" applyNumberFormat="0"/>
    <xf numFmtId="0" fontId="69" fillId="0" borderId="28" applyNumberFormat="0" applyFill="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7" fillId="67" borderId="27" applyNumberFormat="0" applyAlignment="0" applyProtection="0"/>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4" fontId="26" fillId="0" borderId="17" applyFont="0" applyFill="0" applyBorder="0" applyProtection="0">
      <alignment horizontal="right" vertical="center"/>
    </xf>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58" fillId="0" borderId="22" applyNumberFormat="0" applyFill="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34" fillId="41" borderId="17" applyNumberFormat="0"/>
    <xf numFmtId="0" fontId="61" fillId="54" borderId="20"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72" fillId="0" borderId="19"/>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9" fillId="0" borderId="28" applyNumberFormat="0" applyFill="0" applyAlignment="0" applyProtection="0"/>
    <xf numFmtId="49" fontId="26" fillId="37" borderId="17" applyNumberFormat="0" applyAlignment="0">
      <alignment horizontal="left" wrapText="1"/>
      <protection locked="0"/>
    </xf>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72" fillId="0" borderId="19"/>
    <xf numFmtId="0" fontId="53" fillId="67" borderId="20" applyNumberFormat="0" applyAlignment="0" applyProtection="0"/>
    <xf numFmtId="0" fontId="61" fillId="54" borderId="20" applyNumberFormat="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34" fillId="41" borderId="17" applyNumberFormat="0"/>
    <xf numFmtId="0" fontId="67" fillId="67" borderId="27" applyNumberForma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0" fontId="69" fillId="0" borderId="28" applyNumberFormat="0" applyFill="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49" fontId="26" fillId="37" borderId="17" applyNumberFormat="0" applyAlignment="0">
      <alignment horizontal="left" wrapText="1"/>
      <protection locked="0"/>
    </xf>
    <xf numFmtId="49" fontId="26" fillId="38" borderId="17"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21" fillId="35" borderId="17">
      <alignment horizontal="left" vertical="center" wrapText="1"/>
    </xf>
    <xf numFmtId="0" fontId="48"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69" fillId="0" borderId="28" applyNumberFormat="0" applyFill="0" applyAlignment="0" applyProtection="0"/>
    <xf numFmtId="0" fontId="67" fillId="67" borderId="27" applyNumberFormat="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34" fillId="41" borderId="17" applyNumberFormat="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19" fillId="47" borderId="26" applyNumberFormat="0" applyFont="0" applyAlignment="0" applyProtection="0"/>
    <xf numFmtId="0" fontId="21" fillId="35" borderId="17">
      <alignment horizontal="left" vertical="center" wrapText="1"/>
    </xf>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48" fillId="47" borderId="26" applyNumberFormat="0" applyFon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72" fillId="0" borderId="19"/>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169" fontId="26" fillId="38" borderId="29" applyFont="0" applyFill="0" applyBorder="0" applyProtection="0">
      <alignment horizontal="left" vertical="center"/>
      <protection locked="0"/>
    </xf>
    <xf numFmtId="0" fontId="61" fillId="54" borderId="20" applyNumberFormat="0" applyAlignment="0" applyProtection="0"/>
    <xf numFmtId="0" fontId="34" fillId="42" borderId="17" applyNumberFormat="0">
      <protection locked="0"/>
    </xf>
    <xf numFmtId="0" fontId="34" fillId="42" borderId="17" applyNumberFormat="0">
      <protection locked="0"/>
    </xf>
    <xf numFmtId="0" fontId="53" fillId="67" borderId="20" applyNumberFormat="0" applyAlignment="0" applyProtection="0"/>
    <xf numFmtId="0" fontId="53" fillId="67" borderId="20" applyNumberForma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48" fillId="47" borderId="26" applyNumberFormat="0" applyFont="0" applyAlignment="0" applyProtection="0"/>
    <xf numFmtId="0" fontId="61" fillId="54" borderId="20" applyNumberFormat="0" applyAlignment="0" applyProtection="0"/>
    <xf numFmtId="0" fontId="34" fillId="42" borderId="17" applyNumberFormat="0">
      <protection locked="0"/>
    </xf>
    <xf numFmtId="4" fontId="26" fillId="0" borderId="17" applyFont="0" applyFill="0" applyBorder="0" applyProtection="0">
      <alignment horizontal="right" vertical="center"/>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34" fillId="42" borderId="17" applyNumberFormat="0">
      <protection locked="0"/>
    </xf>
    <xf numFmtId="0" fontId="67" fillId="67" borderId="27" applyNumberFormat="0" applyAlignment="0" applyProtection="0"/>
    <xf numFmtId="0" fontId="48" fillId="47" borderId="26" applyNumberFormat="0" applyFon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7" fillId="67" borderId="27" applyNumberForma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72" fillId="0" borderId="19"/>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1" borderId="17" applyNumberFormat="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169" fontId="26" fillId="0" borderId="17" applyNumberFormat="0" applyAlignment="0">
      <alignment horizontal="left" wrapText="1"/>
      <protection hidden="1"/>
    </xf>
    <xf numFmtId="0" fontId="69" fillId="0" borderId="28" applyNumberFormat="0" applyFill="0" applyAlignment="0" applyProtection="0"/>
    <xf numFmtId="0" fontId="53" fillId="67" borderId="20" applyNumberFormat="0" applyAlignment="0" applyProtection="0"/>
    <xf numFmtId="0" fontId="34" fillId="42" borderId="17" applyNumberFormat="0">
      <protection locked="0"/>
    </xf>
    <xf numFmtId="0" fontId="61" fillId="54"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67" fillId="67" borderId="27" applyNumberFormat="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34" fillId="41" borderId="17" applyNumberFormat="0"/>
    <xf numFmtId="0" fontId="59" fillId="0" borderId="23" applyNumberFormat="0" applyFill="0" applyAlignment="0" applyProtection="0"/>
    <xf numFmtId="0" fontId="19"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4" fontId="26" fillId="0" borderId="17" applyFont="0" applyFill="0" applyBorder="0" applyProtection="0">
      <alignment horizontal="right" vertical="center"/>
    </xf>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48" fillId="47" borderId="26" applyNumberFormat="0" applyFont="0" applyAlignment="0" applyProtection="0"/>
    <xf numFmtId="0" fontId="21" fillId="35" borderId="17">
      <alignment horizontal="left" vertical="center" wrapText="1"/>
    </xf>
    <xf numFmtId="0" fontId="53" fillId="67" borderId="20" applyNumberForma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34" fillId="42" borderId="17" applyNumberFormat="0">
      <protection locked="0"/>
    </xf>
    <xf numFmtId="0" fontId="21" fillId="35" borderId="17">
      <alignment horizontal="left" vertical="center" wrapText="1"/>
    </xf>
    <xf numFmtId="4" fontId="26" fillId="0" borderId="17" applyFont="0" applyFill="0" applyBorder="0" applyProtection="0">
      <alignment horizontal="right" vertical="center"/>
    </xf>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0" fontId="53" fillId="67" borderId="20" applyNumberForma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34" fillId="41" borderId="17" applyNumberFormat="0"/>
    <xf numFmtId="169" fontId="26" fillId="38" borderId="29" applyFont="0" applyFill="0" applyBorder="0" applyProtection="0">
      <alignment horizontal="left" vertical="center"/>
      <protection locked="0"/>
    </xf>
    <xf numFmtId="0" fontId="53" fillId="67" borderId="20" applyNumberFormat="0" applyAlignment="0" applyProtection="0"/>
    <xf numFmtId="169" fontId="26" fillId="0" borderId="17" applyNumberFormat="0" applyAlignment="0">
      <alignment horizontal="left" wrapText="1"/>
      <protection hidden="1"/>
    </xf>
    <xf numFmtId="0" fontId="48" fillId="47" borderId="26" applyNumberFormat="0" applyFont="0" applyAlignment="0" applyProtection="0"/>
    <xf numFmtId="0" fontId="34" fillId="41" borderId="17" applyNumberFormat="0"/>
    <xf numFmtId="0" fontId="61" fillId="54" borderId="20" applyNumberFormat="0" applyAlignment="0" applyProtection="0"/>
    <xf numFmtId="0" fontId="61" fillId="54" borderId="20" applyNumberForma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61" fillId="54" borderId="20" applyNumberFormat="0" applyAlignment="0" applyProtection="0"/>
    <xf numFmtId="0" fontId="53" fillId="67" borderId="20" applyNumberForma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67" fillId="67" borderId="27" applyNumberFormat="0" applyAlignment="0" applyProtection="0"/>
    <xf numFmtId="0" fontId="61" fillId="54" borderId="20" applyNumberFormat="0" applyAlignment="0" applyProtection="0"/>
    <xf numFmtId="0" fontId="19" fillId="47" borderId="26" applyNumberFormat="0" applyFon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0" fontId="34" fillId="42" borderId="17" applyNumberFormat="0">
      <protection locked="0"/>
    </xf>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34" fillId="42" borderId="17" applyNumberFormat="0">
      <protection locked="0"/>
    </xf>
    <xf numFmtId="0" fontId="53" fillId="67" borderId="20" applyNumberFormat="0" applyAlignment="0" applyProtection="0"/>
    <xf numFmtId="0" fontId="67" fillId="67" borderId="27" applyNumberFormat="0" applyAlignment="0" applyProtection="0"/>
    <xf numFmtId="0" fontId="21" fillId="35" borderId="17">
      <alignment horizontal="left" vertical="center" wrapText="1"/>
    </xf>
    <xf numFmtId="49" fontId="26" fillId="38" borderId="17" applyFont="0" applyFill="0" applyBorder="0" applyProtection="0">
      <alignment horizontal="left" vertical="center"/>
      <protection locked="0"/>
    </xf>
    <xf numFmtId="0" fontId="53" fillId="67" borderId="20" applyNumberFormat="0" applyAlignment="0" applyProtection="0"/>
    <xf numFmtId="0" fontId="21" fillId="35" borderId="17">
      <alignment horizontal="left" vertical="center" wrapText="1"/>
    </xf>
    <xf numFmtId="0" fontId="34" fillId="41" borderId="17" applyNumberFormat="0"/>
    <xf numFmtId="0" fontId="19" fillId="47" borderId="26" applyNumberFormat="0" applyFont="0" applyAlignment="0" applyProtection="0"/>
    <xf numFmtId="0" fontId="48" fillId="47" borderId="26" applyNumberFormat="0" applyFont="0" applyAlignment="0" applyProtection="0"/>
    <xf numFmtId="0" fontId="34" fillId="42" borderId="17" applyNumberFormat="0">
      <protection locked="0"/>
    </xf>
    <xf numFmtId="0" fontId="21" fillId="35" borderId="17">
      <alignment horizontal="left" vertical="center" wrapText="1"/>
    </xf>
    <xf numFmtId="0" fontId="21" fillId="35" borderId="17">
      <alignment horizontal="left" vertical="center" wrapText="1"/>
    </xf>
    <xf numFmtId="49" fontId="26" fillId="38" borderId="17"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34" fillId="41" borderId="17" applyNumberFormat="0"/>
    <xf numFmtId="0" fontId="53" fillId="67" borderId="20" applyNumberFormat="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1" borderId="17" applyNumberFormat="0"/>
    <xf numFmtId="0" fontId="53" fillId="67" borderId="20" applyNumberFormat="0" applyAlignment="0" applyProtection="0"/>
    <xf numFmtId="169" fontId="26" fillId="0" borderId="17" applyNumberFormat="0" applyAlignment="0">
      <alignment horizontal="left" wrapText="1"/>
      <protection hidden="1"/>
    </xf>
    <xf numFmtId="0" fontId="48"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1" fillId="54" borderId="20"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21" fillId="35" borderId="17">
      <alignment horizontal="left" vertical="center" wrapText="1"/>
    </xf>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19" fillId="47" borderId="26" applyNumberFormat="0" applyFont="0" applyAlignment="0" applyProtection="0"/>
    <xf numFmtId="0" fontId="67" fillId="67" borderId="27" applyNumberForma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19" fillId="47" borderId="26" applyNumberFormat="0" applyFont="0" applyAlignment="0" applyProtection="0"/>
    <xf numFmtId="4" fontId="26" fillId="0" borderId="17" applyFont="0" applyFill="0" applyBorder="0" applyProtection="0">
      <alignment horizontal="right" vertical="center"/>
    </xf>
    <xf numFmtId="0" fontId="67" fillId="67" borderId="27" applyNumberFormat="0" applyAlignment="0" applyProtection="0"/>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0" fontId="19" fillId="47" borderId="26" applyNumberFormat="0" applyFont="0" applyAlignment="0" applyProtection="0"/>
    <xf numFmtId="0" fontId="60" fillId="0" borderId="38" applyNumberFormat="0" applyFill="0" applyAlignment="0" applyProtection="0"/>
    <xf numFmtId="169" fontId="26" fillId="0" borderId="17" applyNumberFormat="0" applyAlignment="0">
      <alignment horizontal="left" wrapText="1"/>
      <protection hidden="1"/>
    </xf>
    <xf numFmtId="0" fontId="61" fillId="54" borderId="20" applyNumberFormat="0" applyAlignment="0" applyProtection="0"/>
    <xf numFmtId="0" fontId="34" fillId="41" borderId="17" applyNumberFormat="0"/>
    <xf numFmtId="4" fontId="26" fillId="0" borderId="17" applyFont="0" applyFill="0" applyBorder="0" applyProtection="0">
      <alignment horizontal="right" vertical="center"/>
    </xf>
    <xf numFmtId="0" fontId="48"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61" fillId="54" borderId="20" applyNumberFormat="0" applyAlignment="0" applyProtection="0"/>
    <xf numFmtId="0" fontId="67" fillId="67" borderId="27" applyNumberForma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7" fillId="67" borderId="27" applyNumberFormat="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34" fillId="42" borderId="17" applyNumberFormat="0">
      <protection locked="0"/>
    </xf>
    <xf numFmtId="0" fontId="48" fillId="47" borderId="26" applyNumberFormat="0" applyFont="0" applyAlignment="0" applyProtection="0"/>
    <xf numFmtId="0" fontId="34" fillId="41" borderId="17" applyNumberFormat="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60" fillId="0" borderId="38" applyNumberFormat="0" applyFill="0" applyAlignment="0" applyProtection="0"/>
    <xf numFmtId="0" fontId="67" fillId="67" borderId="27" applyNumberFormat="0" applyAlignment="0" applyProtection="0"/>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60" fillId="0" borderId="38" applyNumberFormat="0" applyFill="0" applyAlignment="0" applyProtection="0"/>
    <xf numFmtId="0" fontId="53" fillId="67" borderId="20"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4" fontId="26" fillId="0" borderId="17" applyFont="0" applyFill="0" applyBorder="0" applyProtection="0">
      <alignment horizontal="right" vertical="center"/>
    </xf>
    <xf numFmtId="0" fontId="48"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0" fontId="34" fillId="41" borderId="17" applyNumberFormat="0"/>
    <xf numFmtId="0" fontId="67" fillId="67" borderId="27" applyNumberFormat="0" applyAlignment="0" applyProtection="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69" fillId="0" borderId="28" applyNumberFormat="0" applyFill="0" applyAlignment="0" applyProtection="0"/>
    <xf numFmtId="0" fontId="34" fillId="41" borderId="17" applyNumberFormat="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21" fillId="35" borderId="17">
      <alignment horizontal="left" vertical="center" wrapText="1"/>
    </xf>
    <xf numFmtId="0" fontId="53" fillId="67" borderId="20" applyNumberFormat="0" applyAlignment="0" applyProtection="0"/>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169" fontId="26" fillId="0" borderId="17" applyNumberFormat="0" applyAlignment="0">
      <alignment horizontal="left" wrapText="1"/>
      <protection hidden="1"/>
    </xf>
    <xf numFmtId="0" fontId="67" fillId="67" borderId="27" applyNumberFormat="0" applyAlignment="0" applyProtection="0"/>
    <xf numFmtId="0" fontId="21" fillId="35" borderId="17">
      <alignment horizontal="left" vertical="center" wrapText="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34" fillId="41" borderId="17" applyNumberFormat="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1" fillId="54" borderId="20" applyNumberFormat="0" applyAlignment="0" applyProtection="0"/>
    <xf numFmtId="0" fontId="61" fillId="54" borderId="20" applyNumberFormat="0" applyAlignment="0" applyProtection="0"/>
    <xf numFmtId="0" fontId="34" fillId="41" borderId="17" applyNumberFormat="0"/>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61" fillId="54" borderId="20" applyNumberFormat="0" applyAlignment="0" applyProtection="0"/>
    <xf numFmtId="169" fontId="26" fillId="38" borderId="29" applyFont="0" applyFill="0" applyBorder="0" applyProtection="0">
      <alignment horizontal="left" vertical="center"/>
      <protection locked="0"/>
    </xf>
    <xf numFmtId="49" fontId="26" fillId="38" borderId="17" applyFont="0" applyFill="0" applyBorder="0" applyProtection="0">
      <alignment horizontal="left" vertical="center"/>
      <protection locked="0"/>
    </xf>
    <xf numFmtId="49" fontId="26" fillId="37" borderId="17" applyNumberFormat="0" applyAlignment="0">
      <alignment horizontal="left" wrapText="1"/>
      <protection locked="0"/>
    </xf>
    <xf numFmtId="0" fontId="67" fillId="67" borderId="27" applyNumberFormat="0" applyAlignment="0" applyProtection="0"/>
    <xf numFmtId="0" fontId="48"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34" fillId="42" borderId="17" applyNumberFormat="0">
      <protection locked="0"/>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53" fillId="67" borderId="20" applyNumberForma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19" fillId="47" borderId="26" applyNumberFormat="0" applyFont="0" applyAlignment="0" applyProtection="0"/>
    <xf numFmtId="0" fontId="21" fillId="35" borderId="17">
      <alignment horizontal="left" vertical="center" wrapText="1"/>
    </xf>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61" fillId="54" borderId="20"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61" fillId="54"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67" fillId="67" borderId="27" applyNumberFormat="0" applyAlignment="0" applyProtection="0"/>
    <xf numFmtId="0" fontId="21" fillId="35" borderId="17">
      <alignment horizontal="left" vertical="center" wrapText="1"/>
    </xf>
    <xf numFmtId="0" fontId="69" fillId="0" borderId="28" applyNumberFormat="0" applyFill="0" applyAlignment="0" applyProtection="0"/>
    <xf numFmtId="169" fontId="26" fillId="0" borderId="17" applyNumberFormat="0" applyAlignment="0">
      <alignment horizontal="left" wrapText="1"/>
      <protection hidden="1"/>
    </xf>
    <xf numFmtId="0" fontId="48" fillId="47" borderId="26" applyNumberFormat="0" applyFont="0" applyAlignment="0" applyProtection="0"/>
    <xf numFmtId="0" fontId="69" fillId="0" borderId="28" applyNumberFormat="0" applyFill="0" applyAlignment="0" applyProtection="0"/>
    <xf numFmtId="0" fontId="34" fillId="42" borderId="17" applyNumberFormat="0">
      <protection locked="0"/>
    </xf>
    <xf numFmtId="0" fontId="19" fillId="47" borderId="26" applyNumberFormat="0" applyFont="0" applyAlignment="0" applyProtection="0"/>
    <xf numFmtId="0" fontId="53" fillId="67" borderId="20" applyNumberFormat="0" applyAlignment="0" applyProtection="0"/>
    <xf numFmtId="0" fontId="34" fillId="41" borderId="17" applyNumberFormat="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67" fillId="67" borderId="27" applyNumberForma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48"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49" fontId="26" fillId="38" borderId="17" applyFont="0" applyFill="0" applyBorder="0" applyProtection="0">
      <alignment horizontal="left" vertical="center"/>
      <protection locked="0"/>
    </xf>
    <xf numFmtId="0" fontId="53" fillId="67" borderId="20" applyNumberFormat="0" applyAlignment="0" applyProtection="0"/>
    <xf numFmtId="0" fontId="48" fillId="47" borderId="26" applyNumberFormat="0" applyFont="0" applyAlignment="0" applyProtection="0"/>
    <xf numFmtId="0" fontId="34" fillId="41" borderId="17" applyNumberFormat="0"/>
    <xf numFmtId="0" fontId="19" fillId="47" borderId="26" applyNumberFormat="0" applyFont="0" applyAlignment="0" applyProtection="0"/>
    <xf numFmtId="0" fontId="61" fillId="54" borderId="20" applyNumberFormat="0" applyAlignment="0" applyProtection="0"/>
    <xf numFmtId="49" fontId="26" fillId="37" borderId="17" applyNumberFormat="0" applyAlignment="0">
      <alignment horizontal="left"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53" fillId="67" borderId="20" applyNumberFormat="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67" fillId="67" borderId="27" applyNumberFormat="0" applyAlignment="0" applyProtection="0"/>
    <xf numFmtId="0" fontId="48" fillId="47" borderId="26" applyNumberFormat="0" applyFont="0" applyAlignment="0" applyProtection="0"/>
    <xf numFmtId="0" fontId="21" fillId="35" borderId="17">
      <alignment horizontal="left" vertical="center" wrapText="1"/>
    </xf>
    <xf numFmtId="4" fontId="26" fillId="0" borderId="17" applyFont="0" applyFill="0" applyBorder="0" applyProtection="0">
      <alignment horizontal="right" vertical="center"/>
    </xf>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53" fillId="67" borderId="20" applyNumberFormat="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48" fillId="47" borderId="26" applyNumberFormat="0" applyFon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9" fillId="0" borderId="28" applyNumberFormat="0" applyFill="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0" fillId="0" borderId="38" applyNumberFormat="0" applyFill="0" applyAlignment="0" applyProtection="0"/>
    <xf numFmtId="0" fontId="34" fillId="41" borderId="17" applyNumberFormat="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34" fillId="41" borderId="17" applyNumberFormat="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0" fontId="61" fillId="54" borderId="20" applyNumberFormat="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53" fillId="67" borderId="20"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49" fontId="26" fillId="38" borderId="17" applyFont="0" applyFill="0" applyBorder="0" applyProtection="0">
      <alignment horizontal="left" vertical="center"/>
      <protection locked="0"/>
    </xf>
    <xf numFmtId="0" fontId="34" fillId="41" borderId="17" applyNumberFormat="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0" fillId="0" borderId="38" applyNumberFormat="0" applyFill="0" applyAlignment="0" applyProtection="0"/>
    <xf numFmtId="0" fontId="61" fillId="54" borderId="20" applyNumberFormat="0" applyAlignment="0" applyProtection="0"/>
    <xf numFmtId="0" fontId="19" fillId="47" borderId="26" applyNumberFormat="0" applyFont="0" applyAlignment="0" applyProtection="0"/>
    <xf numFmtId="0" fontId="34" fillId="41" borderId="17" applyNumberFormat="0"/>
    <xf numFmtId="49" fontId="26" fillId="37" borderId="17" applyNumberFormat="0" applyAlignment="0">
      <alignment horizontal="left" wrapText="1"/>
      <protection locked="0"/>
    </xf>
    <xf numFmtId="0" fontId="19" fillId="47" borderId="26" applyNumberFormat="0" applyFont="0" applyAlignment="0" applyProtection="0"/>
    <xf numFmtId="0" fontId="48" fillId="47" borderId="26" applyNumberFormat="0" applyFont="0" applyAlignment="0" applyProtection="0"/>
    <xf numFmtId="0" fontId="34" fillId="42" borderId="17" applyNumberFormat="0">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169" fontId="26" fillId="38" borderId="29" applyFont="0" applyFill="0" applyBorder="0" applyProtection="0">
      <alignment horizontal="left" vertical="center"/>
      <protection locked="0"/>
    </xf>
    <xf numFmtId="169" fontId="26" fillId="38" borderId="29"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53" fillId="67" borderId="20" applyNumberFormat="0" applyAlignment="0" applyProtection="0"/>
    <xf numFmtId="169" fontId="26" fillId="0" borderId="17" applyNumberFormat="0" applyAlignment="0">
      <alignment horizontal="left" wrapText="1"/>
      <protection hidden="1"/>
    </xf>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69" fillId="0" borderId="28" applyNumberFormat="0" applyFill="0" applyAlignment="0" applyProtection="0"/>
    <xf numFmtId="4" fontId="26" fillId="0" borderId="17" applyFont="0" applyFill="0" applyBorder="0" applyProtection="0">
      <alignment horizontal="right" vertical="center"/>
    </xf>
    <xf numFmtId="49" fontId="26" fillId="38" borderId="17" applyFont="0" applyFill="0" applyBorder="0" applyProtection="0">
      <alignment horizontal="left" vertical="center"/>
      <protection locked="0"/>
    </xf>
    <xf numFmtId="49" fontId="26" fillId="37" borderId="17" applyNumberFormat="0" applyAlignment="0">
      <alignment horizontal="left" wrapText="1"/>
      <protection locked="0"/>
    </xf>
    <xf numFmtId="0" fontId="48" fillId="47" borderId="26" applyNumberFormat="0" applyFont="0" applyAlignment="0" applyProtection="0"/>
    <xf numFmtId="0" fontId="34" fillId="41" borderId="17" applyNumberFormat="0"/>
    <xf numFmtId="0" fontId="19" fillId="47" borderId="26" applyNumberFormat="0" applyFont="0" applyAlignment="0" applyProtection="0"/>
    <xf numFmtId="0" fontId="69" fillId="0" borderId="28" applyNumberFormat="0" applyFill="0" applyAlignment="0" applyProtection="0"/>
    <xf numFmtId="169" fontId="26" fillId="0" borderId="17" applyNumberFormat="0" applyAlignment="0">
      <alignment horizontal="left" wrapText="1"/>
      <protection hidden="1"/>
    </xf>
    <xf numFmtId="4" fontId="26" fillId="0" borderId="17" applyFont="0" applyFill="0" applyBorder="0" applyProtection="0">
      <alignment horizontal="right" vertical="center"/>
    </xf>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4" fontId="26" fillId="0" borderId="17" applyFont="0" applyFill="0" applyBorder="0" applyProtection="0">
      <alignment horizontal="right" vertical="center"/>
    </xf>
    <xf numFmtId="0" fontId="61" fillId="54" borderId="20" applyNumberFormat="0" applyAlignment="0" applyProtection="0"/>
    <xf numFmtId="0" fontId="60" fillId="0" borderId="3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53" fillId="67" borderId="20" applyNumberFormat="0" applyAlignment="0" applyProtection="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69" fillId="0" borderId="28" applyNumberFormat="0" applyFill="0" applyAlignment="0" applyProtection="0"/>
    <xf numFmtId="0" fontId="67" fillId="67" borderId="27" applyNumberFormat="0" applyAlignment="0" applyProtection="0"/>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21" fillId="35" borderId="17">
      <alignment horizontal="left" vertical="center" wrapText="1"/>
    </xf>
    <xf numFmtId="0" fontId="69" fillId="0" borderId="28" applyNumberFormat="0" applyFill="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53" fillId="67" borderId="20" applyNumberForma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60" fillId="0" borderId="38" applyNumberFormat="0" applyFill="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0" fillId="0" borderId="38" applyNumberFormat="0" applyFill="0" applyAlignment="0" applyProtection="0"/>
    <xf numFmtId="169" fontId="26" fillId="0" borderId="17" applyNumberFormat="0" applyAlignment="0">
      <alignment horizontal="left" wrapText="1"/>
      <protection hidden="1"/>
    </xf>
    <xf numFmtId="0" fontId="21" fillId="35" borderId="17">
      <alignment horizontal="left" vertical="center" wrapText="1"/>
    </xf>
    <xf numFmtId="0" fontId="61" fillId="54" borderId="20" applyNumberFormat="0" applyAlignment="0" applyProtection="0"/>
    <xf numFmtId="49" fontId="26" fillId="38" borderId="17" applyFont="0" applyFill="0" applyBorder="0" applyProtection="0">
      <alignment horizontal="left" vertical="center"/>
      <protection locked="0"/>
    </xf>
    <xf numFmtId="0" fontId="34" fillId="42" borderId="17" applyNumberFormat="0">
      <protection locked="0"/>
    </xf>
    <xf numFmtId="0" fontId="69" fillId="0" borderId="28" applyNumberFormat="0" applyFill="0" applyAlignment="0" applyProtection="0"/>
    <xf numFmtId="0" fontId="60" fillId="0" borderId="38" applyNumberFormat="0" applyFill="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53" fillId="67" borderId="20" applyNumberFormat="0" applyAlignment="0" applyProtection="0"/>
    <xf numFmtId="0" fontId="21" fillId="35" borderId="17">
      <alignment horizontal="left" vertical="center" wrapText="1"/>
    </xf>
    <xf numFmtId="0" fontId="19" fillId="47" borderId="26" applyNumberFormat="0" applyFont="0" applyAlignment="0" applyProtection="0"/>
    <xf numFmtId="0" fontId="53" fillId="67" borderId="20" applyNumberFormat="0" applyAlignment="0" applyProtection="0"/>
    <xf numFmtId="49" fontId="26" fillId="37" borderId="17" applyNumberFormat="0" applyAlignment="0">
      <alignment horizontal="left" wrapText="1"/>
      <protection locked="0"/>
    </xf>
    <xf numFmtId="0" fontId="53" fillId="67"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7" fillId="67" borderId="27" applyNumberFormat="0" applyAlignment="0" applyProtection="0"/>
    <xf numFmtId="0" fontId="19" fillId="47" borderId="26" applyNumberFormat="0" applyFon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67" fillId="67" borderId="27" applyNumberFormat="0" applyAlignment="0" applyProtection="0"/>
    <xf numFmtId="0" fontId="21" fillId="35" borderId="17">
      <alignment horizontal="left" vertical="center" wrapText="1"/>
    </xf>
    <xf numFmtId="169" fontId="26" fillId="38" borderId="29"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0" fontId="53" fillId="67" borderId="20" applyNumberFormat="0" applyAlignment="0" applyProtection="0"/>
    <xf numFmtId="0" fontId="48" fillId="47" borderId="26" applyNumberFormat="0" applyFont="0" applyAlignment="0" applyProtection="0"/>
    <xf numFmtId="0" fontId="34" fillId="41" borderId="17" applyNumberFormat="0"/>
    <xf numFmtId="0" fontId="67" fillId="67" borderId="27" applyNumberFormat="0" applyAlignment="0" applyProtection="0"/>
    <xf numFmtId="0" fontId="34" fillId="42" borderId="17" applyNumberFormat="0">
      <protection locked="0"/>
    </xf>
    <xf numFmtId="0" fontId="21" fillId="35" borderId="17">
      <alignment horizontal="left" vertical="center" wrapText="1"/>
    </xf>
    <xf numFmtId="49" fontId="26" fillId="37" borderId="17" applyNumberFormat="0" applyAlignment="0">
      <alignment horizontal="left" wrapText="1"/>
      <protection locked="0"/>
    </xf>
    <xf numFmtId="49" fontId="26" fillId="37" borderId="17" applyNumberFormat="0" applyAlignment="0">
      <alignment horizontal="left" wrapText="1"/>
      <protection locked="0"/>
    </xf>
    <xf numFmtId="0" fontId="34" fillId="42" borderId="17" applyNumberFormat="0">
      <protection locked="0"/>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48"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7" fillId="67" borderId="27" applyNumberFormat="0" applyAlignment="0" applyProtection="0"/>
    <xf numFmtId="4" fontId="26" fillId="0" borderId="17" applyFont="0" applyFill="0" applyBorder="0" applyProtection="0">
      <alignment horizontal="right" vertical="center"/>
    </xf>
    <xf numFmtId="0" fontId="69" fillId="0" borderId="28" applyNumberFormat="0" applyFill="0" applyAlignment="0" applyProtection="0"/>
    <xf numFmtId="0" fontId="61" fillId="54"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34" fillId="41" borderId="17" applyNumberFormat="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53" fillId="67" borderId="20" applyNumberFormat="0" applyAlignment="0" applyProtection="0"/>
    <xf numFmtId="0" fontId="21" fillId="35" borderId="17">
      <alignment horizontal="left" vertical="center" wrapText="1"/>
    </xf>
    <xf numFmtId="0" fontId="21" fillId="35" borderId="17">
      <alignment horizontal="left" vertical="center" wrapText="1"/>
    </xf>
    <xf numFmtId="0" fontId="48"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21" fillId="35" borderId="17">
      <alignment horizontal="left" vertical="center" wrapText="1"/>
    </xf>
    <xf numFmtId="0" fontId="61" fillId="54" borderId="20" applyNumberFormat="0" applyAlignment="0" applyProtection="0"/>
    <xf numFmtId="0" fontId="53" fillId="67" borderId="20" applyNumberFormat="0" applyAlignment="0" applyProtection="0"/>
    <xf numFmtId="0" fontId="21" fillId="35" borderId="17">
      <alignment horizontal="left" vertical="center" wrapText="1"/>
    </xf>
    <xf numFmtId="0" fontId="67" fillId="67" borderId="27" applyNumberFormat="0" applyAlignment="0" applyProtection="0"/>
    <xf numFmtId="0" fontId="34" fillId="41" borderId="17" applyNumberFormat="0"/>
    <xf numFmtId="0" fontId="34" fillId="42" borderId="17" applyNumberFormat="0">
      <protection locked="0"/>
    </xf>
    <xf numFmtId="0" fontId="67" fillId="67" borderId="27" applyNumberFormat="0" applyAlignment="0" applyProtection="0"/>
    <xf numFmtId="0" fontId="67" fillId="67" borderId="27" applyNumberFormat="0" applyAlignment="0" applyProtection="0"/>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53" fillId="67" borderId="20" applyNumberFormat="0" applyAlignment="0" applyProtection="0"/>
    <xf numFmtId="169" fontId="26" fillId="0" borderId="17" applyNumberFormat="0" applyAlignment="0">
      <alignment horizontal="left" wrapText="1"/>
      <protection hidden="1"/>
    </xf>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4" fontId="26" fillId="0" borderId="17" applyFont="0" applyFill="0" applyBorder="0" applyProtection="0">
      <alignment horizontal="right" vertical="center"/>
    </xf>
    <xf numFmtId="0" fontId="53" fillId="67" borderId="20"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67" fillId="67" borderId="27"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21" fillId="35" borderId="17">
      <alignment horizontal="left" vertical="center" wrapText="1"/>
    </xf>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21" fillId="35" borderId="17">
      <alignment horizontal="left" vertical="center" wrapText="1"/>
    </xf>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169" fontId="26" fillId="38" borderId="29" applyFont="0" applyFill="0" applyBorder="0" applyProtection="0">
      <alignment horizontal="left" vertical="center"/>
      <protection locked="0"/>
    </xf>
    <xf numFmtId="0" fontId="34" fillId="41" borderId="17" applyNumberFormat="0"/>
    <xf numFmtId="0" fontId="19" fillId="47" borderId="26" applyNumberFormat="0" applyFont="0" applyAlignment="0" applyProtection="0"/>
    <xf numFmtId="0" fontId="21" fillId="35" borderId="17">
      <alignment horizontal="left" vertical="center" wrapText="1"/>
    </xf>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61" fillId="54" borderId="20" applyNumberFormat="0" applyAlignment="0" applyProtection="0"/>
    <xf numFmtId="0" fontId="34" fillId="42" borderId="17" applyNumberFormat="0">
      <protection locked="0"/>
    </xf>
    <xf numFmtId="0" fontId="21" fillId="35" borderId="17">
      <alignment horizontal="left" vertical="center" wrapText="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34" fillId="42" borderId="17" applyNumberFormat="0">
      <protection locked="0"/>
    </xf>
    <xf numFmtId="0" fontId="19" fillId="47" borderId="26" applyNumberFormat="0" applyFon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34" fillId="42" borderId="17" applyNumberFormat="0">
      <protection locked="0"/>
    </xf>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1" fillId="54" borderId="20" applyNumberFormat="0" applyAlignment="0" applyProtection="0"/>
    <xf numFmtId="0" fontId="34" fillId="42" borderId="17" applyNumberFormat="0">
      <protection locked="0"/>
    </xf>
    <xf numFmtId="4" fontId="26" fillId="0" borderId="17" applyFont="0" applyFill="0" applyBorder="0" applyProtection="0">
      <alignment horizontal="right" vertical="center"/>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34" fillId="42" borderId="17" applyNumberFormat="0">
      <protection locked="0"/>
    </xf>
    <xf numFmtId="0" fontId="53" fillId="67"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21" fillId="35" borderId="17">
      <alignment horizontal="left" vertical="center" wrapText="1"/>
    </xf>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34" fillId="41" borderId="17" applyNumberFormat="0"/>
    <xf numFmtId="0" fontId="61" fillId="54" borderId="20" applyNumberFormat="0" applyAlignment="0" applyProtection="0"/>
    <xf numFmtId="0" fontId="53" fillId="67" borderId="20" applyNumberFormat="0" applyAlignment="0" applyProtection="0"/>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34" fillId="42" borderId="17" applyNumberFormat="0">
      <protection locked="0"/>
    </xf>
    <xf numFmtId="0" fontId="67" fillId="67" borderId="27" applyNumberFormat="0" applyAlignment="0" applyProtection="0"/>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21" fillId="35" borderId="17">
      <alignment horizontal="left" vertical="center" wrapText="1"/>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61" fillId="54" borderId="20" applyNumberForma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61" fillId="54" borderId="20" applyNumberFormat="0" applyAlignment="0" applyProtection="0"/>
    <xf numFmtId="0" fontId="69" fillId="0" borderId="28" applyNumberFormat="0" applyFill="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21" fillId="35" borderId="17">
      <alignment horizontal="left" vertical="center" wrapText="1"/>
    </xf>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1" fillId="54" borderId="20" applyNumberForma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34" fillId="41" borderId="17" applyNumberFormat="0"/>
    <xf numFmtId="0" fontId="48" fillId="47" borderId="26" applyNumberFormat="0" applyFont="0" applyAlignment="0" applyProtection="0"/>
    <xf numFmtId="0" fontId="53" fillId="67" borderId="20" applyNumberFormat="0" applyAlignment="0" applyProtection="0"/>
    <xf numFmtId="0" fontId="34" fillId="41" borderId="17" applyNumberFormat="0"/>
    <xf numFmtId="0" fontId="61" fillId="54" borderId="20" applyNumberFormat="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1" fillId="54" borderId="20"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49" fontId="26" fillId="38" borderId="17" applyFont="0" applyFill="0" applyBorder="0" applyProtection="0">
      <alignment horizontal="left" vertical="center"/>
      <protection locked="0"/>
    </xf>
    <xf numFmtId="0" fontId="53" fillId="67" borderId="20" applyNumberFormat="0" applyAlignment="0" applyProtection="0"/>
    <xf numFmtId="0" fontId="67" fillId="67" borderId="27" applyNumberForma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53" fillId="67"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34" fillId="41" borderId="17" applyNumberFormat="0"/>
    <xf numFmtId="0" fontId="61" fillId="54" borderId="20" applyNumberFormat="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21" fillId="35" borderId="17">
      <alignment horizontal="left" vertical="center" wrapText="1"/>
    </xf>
    <xf numFmtId="0" fontId="48" fillId="47" borderId="26" applyNumberFormat="0" applyFont="0" applyAlignment="0" applyProtection="0"/>
    <xf numFmtId="0" fontId="19"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21" fillId="35" borderId="17">
      <alignment horizontal="left" vertical="center" wrapText="1"/>
    </xf>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9" fillId="0" borderId="28" applyNumberFormat="0" applyFill="0" applyAlignment="0" applyProtection="0"/>
    <xf numFmtId="0" fontId="53" fillId="67" borderId="20" applyNumberFormat="0" applyAlignment="0" applyProtection="0"/>
    <xf numFmtId="0" fontId="34" fillId="42" borderId="17" applyNumberFormat="0">
      <protection locked="0"/>
    </xf>
    <xf numFmtId="0" fontId="48" fillId="47" borderId="26" applyNumberFormat="0" applyFont="0" applyAlignment="0" applyProtection="0"/>
    <xf numFmtId="0" fontId="67" fillId="67" borderId="27" applyNumberFormat="0" applyAlignment="0" applyProtection="0"/>
    <xf numFmtId="0" fontId="34" fillId="42" borderId="17" applyNumberFormat="0">
      <protection locked="0"/>
    </xf>
    <xf numFmtId="0" fontId="19" fillId="47" borderId="26" applyNumberFormat="0" applyFont="0" applyAlignment="0" applyProtection="0"/>
    <xf numFmtId="0" fontId="34" fillId="41" borderId="17" applyNumberFormat="0"/>
    <xf numFmtId="0" fontId="19" fillId="47" borderId="26" applyNumberFormat="0" applyFon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19" fillId="47" borderId="26" applyNumberFormat="0" applyFont="0" applyAlignment="0" applyProtection="0"/>
    <xf numFmtId="0" fontId="34" fillId="41" borderId="17" applyNumberFormat="0"/>
    <xf numFmtId="0" fontId="61" fillId="54" borderId="20" applyNumberFormat="0" applyAlignment="0" applyProtection="0"/>
    <xf numFmtId="0" fontId="19" fillId="47" borderId="26" applyNumberFormat="0" applyFont="0" applyAlignment="0" applyProtection="0"/>
    <xf numFmtId="0" fontId="34" fillId="42" borderId="17" applyNumberFormat="0">
      <protection locked="0"/>
    </xf>
    <xf numFmtId="0" fontId="34" fillId="42" borderId="17" applyNumberFormat="0">
      <protection locked="0"/>
    </xf>
    <xf numFmtId="0" fontId="21" fillId="35" borderId="17">
      <alignment horizontal="left" vertical="center" wrapText="1"/>
    </xf>
    <xf numFmtId="49" fontId="26" fillId="37" borderId="17" applyNumberFormat="0" applyAlignment="0">
      <alignment horizontal="left" wrapText="1"/>
      <protection locked="0"/>
    </xf>
    <xf numFmtId="0" fontId="61" fillId="54" borderId="20" applyNumberFormat="0" applyAlignment="0" applyProtection="0"/>
    <xf numFmtId="169" fontId="26" fillId="38" borderId="29" applyFont="0" applyFill="0" applyBorder="0" applyProtection="0">
      <alignment horizontal="left" vertical="center"/>
      <protection locked="0"/>
    </xf>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48" fillId="47" borderId="26" applyNumberFormat="0" applyFon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1" fillId="54" borderId="20" applyNumberFormat="0" applyAlignment="0" applyProtection="0"/>
    <xf numFmtId="0" fontId="34" fillId="42" borderId="17" applyNumberFormat="0">
      <protection locked="0"/>
    </xf>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49" fontId="26" fillId="38" borderId="17" applyFont="0" applyFill="0" applyBorder="0" applyProtection="0">
      <alignment horizontal="left" vertical="center"/>
      <protection locked="0"/>
    </xf>
    <xf numFmtId="0" fontId="34" fillId="41" borderId="17" applyNumberFormat="0"/>
    <xf numFmtId="4" fontId="26" fillId="0" borderId="17" applyFont="0" applyFill="0" applyBorder="0" applyProtection="0">
      <alignment horizontal="right" vertical="center"/>
    </xf>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61" fillId="54" borderId="20" applyNumberFormat="0" applyAlignment="0" applyProtection="0"/>
    <xf numFmtId="169" fontId="26" fillId="38" borderId="29" applyFont="0" applyFill="0" applyBorder="0" applyProtection="0">
      <alignment horizontal="left" vertical="center"/>
      <protection locked="0"/>
    </xf>
    <xf numFmtId="0" fontId="61" fillId="54" borderId="20" applyNumberFormat="0" applyAlignment="0" applyProtection="0"/>
    <xf numFmtId="0" fontId="19" fillId="47" borderId="26" applyNumberFormat="0" applyFont="0" applyAlignment="0" applyProtection="0"/>
    <xf numFmtId="0" fontId="34" fillId="42" borderId="17" applyNumberFormat="0">
      <protection locked="0"/>
    </xf>
    <xf numFmtId="49" fontId="26" fillId="37" borderId="17" applyNumberFormat="0" applyAlignment="0">
      <alignment horizontal="left" wrapText="1"/>
      <protection locked="0"/>
    </xf>
    <xf numFmtId="0" fontId="69" fillId="0" borderId="28" applyNumberFormat="0" applyFill="0" applyAlignment="0" applyProtection="0"/>
    <xf numFmtId="0" fontId="48" fillId="47" borderId="26" applyNumberFormat="0" applyFont="0" applyAlignment="0" applyProtection="0"/>
    <xf numFmtId="0" fontId="67" fillId="67" borderId="27" applyNumberFormat="0" applyAlignment="0" applyProtection="0"/>
    <xf numFmtId="169" fontId="26" fillId="38" borderId="29" applyFont="0" applyFill="0" applyBorder="0" applyProtection="0">
      <alignment horizontal="left" vertical="center"/>
      <protection locked="0"/>
    </xf>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69" fillId="0" borderId="28" applyNumberFormat="0" applyFill="0" applyAlignment="0" applyProtection="0"/>
    <xf numFmtId="0" fontId="53" fillId="67" borderId="20" applyNumberFormat="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0" borderId="17" applyNumberFormat="0" applyAlignment="0">
      <alignment horizontal="left" wrapText="1"/>
      <protection hidden="1"/>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34" fillId="41" borderId="17" applyNumberFormat="0"/>
    <xf numFmtId="0" fontId="67" fillId="67" borderId="27" applyNumberForma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67" fillId="67" borderId="27" applyNumberFormat="0" applyAlignment="0" applyProtection="0"/>
    <xf numFmtId="49" fontId="26" fillId="38" borderId="17" applyFont="0" applyFill="0" applyBorder="0" applyProtection="0">
      <alignment horizontal="left" vertical="center"/>
      <protection locked="0"/>
    </xf>
    <xf numFmtId="0" fontId="61" fillId="54" borderId="20"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19" fillId="47" borderId="26" applyNumberFormat="0" applyFont="0" applyAlignment="0" applyProtection="0"/>
    <xf numFmtId="169" fontId="26" fillId="38" borderId="29" applyFont="0" applyFill="0" applyBorder="0" applyProtection="0">
      <alignment horizontal="left" vertical="center"/>
      <protection locked="0"/>
    </xf>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49" fontId="26" fillId="37" borderId="17" applyNumberFormat="0" applyAlignment="0">
      <alignment horizontal="left" wrapText="1"/>
      <protection locked="0"/>
    </xf>
    <xf numFmtId="169" fontId="26" fillId="38" borderId="29"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48" fillId="47" borderId="26" applyNumberFormat="0" applyFont="0" applyAlignment="0" applyProtection="0"/>
    <xf numFmtId="0" fontId="60" fillId="0" borderId="38" applyNumberFormat="0" applyFill="0" applyAlignment="0" applyProtection="0"/>
    <xf numFmtId="0" fontId="21" fillId="35" borderId="17">
      <alignment horizontal="left" vertical="center" wrapText="1"/>
    </xf>
    <xf numFmtId="0" fontId="69" fillId="0" borderId="28" applyNumberFormat="0" applyFill="0" applyAlignment="0" applyProtection="0"/>
    <xf numFmtId="0" fontId="48" fillId="47" borderId="26" applyNumberFormat="0" applyFont="0" applyAlignment="0" applyProtection="0"/>
    <xf numFmtId="0" fontId="67" fillId="67" borderId="27" applyNumberFormat="0" applyAlignment="0" applyProtection="0"/>
    <xf numFmtId="0" fontId="34" fillId="42" borderId="17" applyNumberFormat="0">
      <protection locked="0"/>
    </xf>
    <xf numFmtId="0" fontId="61" fillId="54" borderId="20" applyNumberFormat="0" applyAlignment="0" applyProtection="0"/>
    <xf numFmtId="0" fontId="67" fillId="67" borderId="27" applyNumberForma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21" fillId="35" borderId="17">
      <alignment horizontal="left" vertical="center" wrapText="1"/>
    </xf>
    <xf numFmtId="0" fontId="69" fillId="0" borderId="28" applyNumberFormat="0" applyFill="0" applyAlignment="0" applyProtection="0"/>
    <xf numFmtId="0" fontId="21" fillId="35" borderId="17">
      <alignment horizontal="left" vertical="center" wrapText="1"/>
    </xf>
    <xf numFmtId="4" fontId="26" fillId="0" borderId="17" applyFont="0" applyFill="0" applyBorder="0" applyProtection="0">
      <alignment horizontal="right" vertical="center"/>
    </xf>
    <xf numFmtId="0" fontId="69" fillId="0" borderId="28" applyNumberFormat="0" applyFill="0" applyAlignment="0" applyProtection="0"/>
    <xf numFmtId="0" fontId="69" fillId="0" borderId="28" applyNumberFormat="0" applyFill="0" applyAlignment="0" applyProtection="0"/>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0" fontId="53" fillId="67" borderId="20" applyNumberFormat="0" applyAlignment="0" applyProtection="0"/>
    <xf numFmtId="0" fontId="61" fillId="54" borderId="20" applyNumberFormat="0" applyAlignment="0" applyProtection="0"/>
    <xf numFmtId="0" fontId="34" fillId="42" borderId="17" applyNumberFormat="0">
      <protection locked="0"/>
    </xf>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19" fillId="47" borderId="26" applyNumberFormat="0" applyFon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61" fillId="54" borderId="20" applyNumberFormat="0" applyAlignment="0" applyProtection="0"/>
    <xf numFmtId="4" fontId="26" fillId="0" borderId="17" applyFont="0" applyFill="0" applyBorder="0" applyProtection="0">
      <alignment horizontal="right" vertical="center"/>
    </xf>
    <xf numFmtId="0" fontId="34" fillId="41" borderId="17" applyNumberFormat="0"/>
    <xf numFmtId="0" fontId="26" fillId="38" borderId="16" applyFont="0" applyFill="0" applyBorder="0" applyProtection="0">
      <alignment horizontal="left" vertical="center" wrapText="1"/>
      <protection locked="0"/>
    </xf>
    <xf numFmtId="0" fontId="21" fillId="35" borderId="17">
      <alignment horizontal="left" vertical="center" wrapText="1"/>
    </xf>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53" fillId="67" borderId="20" applyNumberFormat="0" applyAlignment="0" applyProtection="0"/>
    <xf numFmtId="169" fontId="26" fillId="0" borderId="17" applyNumberFormat="0" applyAlignment="0">
      <alignment horizontal="left" wrapText="1"/>
      <protection hidden="1"/>
    </xf>
    <xf numFmtId="49" fontId="26" fillId="37" borderId="17" applyNumberFormat="0" applyAlignment="0">
      <alignment horizontal="left" wrapText="1"/>
      <protection locked="0"/>
    </xf>
    <xf numFmtId="0" fontId="19" fillId="47" borderId="26" applyNumberFormat="0" applyFont="0" applyAlignment="0" applyProtection="0"/>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61" fillId="54" borderId="20" applyNumberFormat="0" applyAlignment="0" applyProtection="0"/>
    <xf numFmtId="0" fontId="61" fillId="54" borderId="20"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61" fillId="54"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69" fillId="0" borderId="28" applyNumberFormat="0" applyFill="0" applyAlignment="0" applyProtection="0"/>
    <xf numFmtId="0" fontId="69" fillId="0" borderId="28" applyNumberFormat="0" applyFill="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69" fillId="0" borderId="28" applyNumberFormat="0" applyFill="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49" fontId="26" fillId="37" borderId="17" applyNumberFormat="0" applyAlignment="0">
      <alignment horizontal="left" wrapText="1"/>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7" fillId="67" borderId="27" applyNumberFormat="0" applyAlignment="0" applyProtection="0"/>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0" fontId="60" fillId="0" borderId="3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26" fillId="38" borderId="16" applyFont="0" applyFill="0" applyBorder="0" applyProtection="0">
      <alignment horizontal="left" vertical="center" wrapText="1"/>
      <protection locked="0"/>
    </xf>
    <xf numFmtId="0" fontId="53" fillId="67" borderId="20" applyNumberFormat="0" applyAlignment="0" applyProtection="0"/>
    <xf numFmtId="0" fontId="60" fillId="0" borderId="38" applyNumberFormat="0" applyFill="0" applyAlignment="0" applyProtection="0"/>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9" fontId="26" fillId="37" borderId="17" applyNumberFormat="0" applyAlignment="0">
      <alignment horizontal="left" wrapText="1"/>
      <protection locked="0"/>
    </xf>
    <xf numFmtId="0" fontId="67" fillId="67" borderId="27" applyNumberFormat="0" applyAlignment="0" applyProtection="0"/>
    <xf numFmtId="0" fontId="34" fillId="42" borderId="17" applyNumberFormat="0">
      <protection locked="0"/>
    </xf>
    <xf numFmtId="0" fontId="34" fillId="42" borderId="17" applyNumberFormat="0">
      <protection locked="0"/>
    </xf>
    <xf numFmtId="169" fontId="26" fillId="0" borderId="17" applyNumberFormat="0" applyAlignment="0">
      <alignment horizontal="left" wrapText="1"/>
      <protection hidden="1"/>
    </xf>
    <xf numFmtId="0" fontId="26" fillId="38" borderId="16" applyFont="0" applyFill="0" applyBorder="0" applyProtection="0">
      <alignment horizontal="left" vertical="center" wrapText="1"/>
      <protection locked="0"/>
    </xf>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34" fillId="41" borderId="17" applyNumberFormat="0"/>
    <xf numFmtId="169" fontId="26" fillId="0" borderId="17" applyNumberFormat="0" applyAlignment="0">
      <alignment horizontal="left" wrapText="1"/>
      <protection hidden="1"/>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48" fillId="47" borderId="26" applyNumberFormat="0" applyFont="0" applyAlignment="0" applyProtection="0"/>
    <xf numFmtId="0" fontId="69" fillId="0" borderId="28" applyNumberFormat="0" applyFill="0" applyAlignment="0" applyProtection="0"/>
    <xf numFmtId="49" fontId="26" fillId="38" borderId="17" applyFont="0" applyFill="0" applyBorder="0" applyProtection="0">
      <alignment horizontal="left" vertical="center"/>
      <protection locked="0"/>
    </xf>
    <xf numFmtId="0" fontId="34" fillId="41" borderId="17" applyNumberFormat="0"/>
    <xf numFmtId="0" fontId="61" fillId="54" borderId="20"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26" fillId="38" borderId="16" applyFont="0" applyFill="0" applyBorder="0" applyProtection="0">
      <alignment horizontal="left" vertical="center" wrapText="1"/>
      <protection locked="0"/>
    </xf>
    <xf numFmtId="0" fontId="48"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67" fillId="67" borderId="27" applyNumberFormat="0" applyAlignment="0" applyProtection="0"/>
    <xf numFmtId="0" fontId="53" fillId="67" borderId="20" applyNumberFormat="0" applyAlignment="0" applyProtection="0"/>
    <xf numFmtId="0" fontId="21" fillId="35" borderId="17">
      <alignment horizontal="left" vertical="center" wrapText="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34" fillId="41" borderId="17" applyNumberFormat="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1" fillId="54" borderId="20" applyNumberFormat="0" applyAlignment="0" applyProtection="0"/>
    <xf numFmtId="49" fontId="26" fillId="37" borderId="17" applyNumberFormat="0" applyAlignment="0">
      <alignment horizontal="left" wrapText="1"/>
      <protection locked="0"/>
    </xf>
    <xf numFmtId="49" fontId="26" fillId="38" borderId="17" applyFont="0" applyFill="0" applyBorder="0" applyProtection="0">
      <alignment horizontal="left" vertical="center"/>
      <protection locked="0"/>
    </xf>
    <xf numFmtId="0" fontId="61" fillId="54" borderId="20"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61" fillId="54" borderId="20"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21" fillId="35" borderId="17">
      <alignment horizontal="left" vertical="center" wrapText="1"/>
    </xf>
    <xf numFmtId="0" fontId="67" fillId="67" borderId="27" applyNumberFormat="0" applyAlignment="0" applyProtection="0"/>
    <xf numFmtId="0" fontId="53" fillId="67" borderId="20" applyNumberFormat="0" applyAlignment="0" applyProtection="0"/>
    <xf numFmtId="0" fontId="53" fillId="67" borderId="20" applyNumberFormat="0" applyAlignment="0" applyProtection="0"/>
    <xf numFmtId="0" fontId="19"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4" fontId="26" fillId="0" borderId="17" applyFont="0" applyFill="0" applyBorder="0" applyProtection="0">
      <alignment horizontal="right" vertical="center"/>
    </xf>
    <xf numFmtId="0" fontId="67" fillId="67" borderId="27" applyNumberFormat="0" applyAlignment="0" applyProtection="0"/>
    <xf numFmtId="4" fontId="26" fillId="0" borderId="17" applyFont="0" applyFill="0" applyBorder="0" applyProtection="0">
      <alignment horizontal="right" vertical="center"/>
    </xf>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67" fillId="67" borderId="27" applyNumberFormat="0" applyAlignment="0" applyProtection="0"/>
    <xf numFmtId="169" fontId="26" fillId="38" borderId="29"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7" fillId="67" borderId="27" applyNumberFormat="0" applyAlignment="0" applyProtection="0"/>
    <xf numFmtId="0" fontId="61" fillId="54" borderId="20" applyNumberFormat="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69" fillId="0" borderId="28" applyNumberFormat="0" applyFill="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19" fillId="47" borderId="26" applyNumberFormat="0" applyFont="0" applyAlignment="0" applyProtection="0"/>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53" fillId="67" borderId="20" applyNumberFormat="0" applyAlignment="0" applyProtection="0"/>
    <xf numFmtId="0" fontId="34" fillId="41" borderId="17" applyNumberFormat="0"/>
    <xf numFmtId="0" fontId="67" fillId="67" borderId="27"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53" fillId="67" borderId="20" applyNumberFormat="0" applyAlignment="0" applyProtection="0"/>
    <xf numFmtId="0" fontId="67" fillId="67" borderId="27" applyNumberForma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34" fillId="41" borderId="17" applyNumberFormat="0"/>
    <xf numFmtId="0" fontId="34" fillId="41" borderId="17" applyNumberFormat="0"/>
    <xf numFmtId="0" fontId="67" fillId="67" borderId="27" applyNumberFormat="0" applyAlignment="0" applyProtection="0"/>
    <xf numFmtId="49" fontId="26" fillId="38" borderId="17" applyFont="0" applyFill="0" applyBorder="0" applyProtection="0">
      <alignment horizontal="left" vertical="center"/>
      <protection locked="0"/>
    </xf>
    <xf numFmtId="0" fontId="48"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4" fontId="26" fillId="0" borderId="17" applyFont="0" applyFill="0" applyBorder="0" applyProtection="0">
      <alignment horizontal="right" vertical="center"/>
    </xf>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0" fillId="0" borderId="38" applyNumberFormat="0" applyFill="0" applyAlignment="0" applyProtection="0"/>
    <xf numFmtId="0" fontId="67" fillId="67" borderId="27" applyNumberFormat="0" applyAlignment="0" applyProtection="0"/>
    <xf numFmtId="0" fontId="61" fillId="54" borderId="20" applyNumberFormat="0" applyAlignment="0" applyProtection="0"/>
    <xf numFmtId="0" fontId="19" fillId="47" borderId="26" applyNumberFormat="0" applyFont="0" applyAlignment="0" applyProtection="0"/>
    <xf numFmtId="0" fontId="34" fillId="41" borderId="17" applyNumberFormat="0"/>
    <xf numFmtId="0" fontId="19"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26" fillId="38" borderId="16" applyFont="0" applyFill="0" applyBorder="0" applyProtection="0">
      <alignment horizontal="left" vertical="center" wrapText="1"/>
      <protection locked="0"/>
    </xf>
    <xf numFmtId="0" fontId="61" fillId="54" borderId="20" applyNumberFormat="0" applyAlignment="0" applyProtection="0"/>
    <xf numFmtId="0" fontId="48" fillId="47" borderId="26" applyNumberFormat="0" applyFont="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49" fontId="26" fillId="37" borderId="17" applyNumberFormat="0" applyAlignment="0">
      <alignment horizontal="left" wrapText="1"/>
      <protection locked="0"/>
    </xf>
    <xf numFmtId="0" fontId="69" fillId="0" borderId="28" applyNumberFormat="0" applyFill="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67" fillId="67" borderId="27" applyNumberFormat="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169" fontId="26" fillId="38" borderId="29" applyFont="0" applyFill="0" applyBorder="0" applyProtection="0">
      <alignment horizontal="left" vertical="center"/>
      <protection locked="0"/>
    </xf>
    <xf numFmtId="0" fontId="53" fillId="67" borderId="20" applyNumberFormat="0" applyAlignment="0" applyProtection="0"/>
    <xf numFmtId="0" fontId="67" fillId="67" borderId="27" applyNumberFormat="0" applyAlignment="0" applyProtection="0"/>
    <xf numFmtId="0" fontId="60" fillId="0" borderId="38" applyNumberFormat="0" applyFill="0" applyAlignment="0" applyProtection="0"/>
    <xf numFmtId="169" fontId="26" fillId="38" borderId="29"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169" fontId="26" fillId="0" borderId="17" applyNumberFormat="0" applyAlignment="0">
      <alignment horizontal="left" wrapText="1"/>
      <protection hidden="1"/>
    </xf>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21" fillId="35" borderId="17">
      <alignment horizontal="left" vertical="center" wrapText="1"/>
    </xf>
    <xf numFmtId="0" fontId="69" fillId="0" borderId="28" applyNumberFormat="0" applyFill="0" applyAlignment="0" applyProtection="0"/>
    <xf numFmtId="0" fontId="21" fillId="35" borderId="17">
      <alignment horizontal="left" vertical="center" wrapText="1"/>
    </xf>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53" fillId="67" borderId="20" applyNumberFormat="0" applyAlignment="0" applyProtection="0"/>
    <xf numFmtId="4" fontId="26" fillId="0" borderId="17" applyFont="0" applyFill="0" applyBorder="0" applyProtection="0">
      <alignment horizontal="right" vertical="center"/>
    </xf>
    <xf numFmtId="0" fontId="26" fillId="38" borderId="16" applyFont="0" applyFill="0" applyBorder="0" applyProtection="0">
      <alignment horizontal="left" vertical="center" wrapText="1"/>
      <protection locked="0"/>
    </xf>
    <xf numFmtId="0" fontId="67" fillId="67" borderId="27"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9" fillId="0" borderId="28" applyNumberFormat="0" applyFill="0" applyAlignment="0" applyProtection="0"/>
    <xf numFmtId="0" fontId="19" fillId="47" borderId="26" applyNumberFormat="0" applyFont="0" applyAlignment="0" applyProtection="0"/>
    <xf numFmtId="0" fontId="34" fillId="41" borderId="17" applyNumberFormat="0"/>
    <xf numFmtId="0" fontId="21" fillId="35" borderId="17">
      <alignment horizontal="left" vertical="center" wrapText="1"/>
    </xf>
    <xf numFmtId="0" fontId="26" fillId="38" borderId="16" applyFont="0" applyFill="0" applyBorder="0" applyProtection="0">
      <alignment horizontal="left" vertical="center" wrapText="1"/>
      <protection locked="0"/>
    </xf>
    <xf numFmtId="49" fontId="26" fillId="38" borderId="17" applyFont="0" applyFill="0" applyBorder="0" applyProtection="0">
      <alignment horizontal="left" vertical="center"/>
      <protection locked="0"/>
    </xf>
    <xf numFmtId="0" fontId="67" fillId="67" borderId="27" applyNumberFormat="0" applyAlignment="0" applyProtection="0"/>
    <xf numFmtId="0" fontId="19" fillId="47" borderId="26" applyNumberFormat="0" applyFont="0" applyAlignment="0" applyProtection="0"/>
    <xf numFmtId="0" fontId="69" fillId="0" borderId="28" applyNumberFormat="0" applyFill="0" applyAlignment="0" applyProtection="0"/>
    <xf numFmtId="0" fontId="19" fillId="47" borderId="26" applyNumberFormat="0" applyFont="0" applyAlignment="0" applyProtection="0"/>
    <xf numFmtId="0" fontId="34" fillId="42" borderId="17" applyNumberFormat="0">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34" fillId="42" borderId="17" applyNumberFormat="0">
      <protection locked="0"/>
    </xf>
    <xf numFmtId="0" fontId="69" fillId="0" borderId="28" applyNumberFormat="0" applyFill="0" applyAlignment="0" applyProtection="0"/>
    <xf numFmtId="0" fontId="21" fillId="35" borderId="17">
      <alignment horizontal="left" vertical="center" wrapText="1"/>
    </xf>
    <xf numFmtId="0" fontId="48" fillId="47" borderId="26" applyNumberFormat="0" applyFont="0" applyAlignment="0" applyProtection="0"/>
    <xf numFmtId="49" fontId="26" fillId="38" borderId="17" applyFont="0" applyFill="0" applyBorder="0" applyProtection="0">
      <alignment horizontal="left" vertical="center"/>
      <protection locked="0"/>
    </xf>
    <xf numFmtId="0" fontId="53" fillId="67" borderId="20" applyNumberFormat="0" applyAlignment="0" applyProtection="0"/>
    <xf numFmtId="0" fontId="61" fillId="54" borderId="20" applyNumberFormat="0" applyAlignment="0" applyProtection="0"/>
    <xf numFmtId="0" fontId="34" fillId="41" borderId="17" applyNumberFormat="0"/>
    <xf numFmtId="0" fontId="67" fillId="67" borderId="27" applyNumberFormat="0" applyAlignment="0" applyProtection="0"/>
    <xf numFmtId="0" fontId="69" fillId="0" borderId="28" applyNumberFormat="0" applyFill="0" applyAlignment="0" applyProtection="0"/>
    <xf numFmtId="0" fontId="48" fillId="47" borderId="26" applyNumberFormat="0" applyFont="0" applyAlignment="0" applyProtection="0"/>
    <xf numFmtId="49" fontId="26" fillId="37" borderId="17" applyNumberFormat="0" applyAlignment="0">
      <alignment horizontal="left" wrapText="1"/>
      <protection locked="0"/>
    </xf>
    <xf numFmtId="0" fontId="19"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34" fillId="41" borderId="17" applyNumberFormat="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4" fontId="26" fillId="0" borderId="17" applyFont="0" applyFill="0" applyBorder="0" applyProtection="0">
      <alignment horizontal="right" vertical="center"/>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60" fillId="0" borderId="38" applyNumberFormat="0" applyFill="0" applyAlignment="0" applyProtection="0"/>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0" fillId="0" borderId="3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60" fillId="0" borderId="38" applyNumberFormat="0" applyFill="0" applyAlignment="0" applyProtection="0"/>
    <xf numFmtId="0" fontId="53" fillId="67" borderId="20" applyNumberFormat="0" applyAlignment="0" applyProtection="0"/>
    <xf numFmtId="0" fontId="67" fillId="67" borderId="27" applyNumberFormat="0" applyAlignment="0" applyProtection="0"/>
    <xf numFmtId="0" fontId="60" fillId="0" borderId="38" applyNumberFormat="0" applyFill="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61" fillId="54" borderId="20"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53" fillId="67" borderId="20" applyNumberFormat="0" applyAlignment="0" applyProtection="0"/>
    <xf numFmtId="0" fontId="53" fillId="67" borderId="20" applyNumberFormat="0" applyAlignment="0" applyProtection="0"/>
    <xf numFmtId="0" fontId="61" fillId="54" borderId="20" applyNumberFormat="0" applyAlignment="0" applyProtection="0"/>
    <xf numFmtId="0" fontId="67" fillId="67" borderId="27" applyNumberFormat="0" applyAlignment="0" applyProtection="0"/>
    <xf numFmtId="0" fontId="48" fillId="47" borderId="26" applyNumberFormat="0" applyFont="0" applyAlignment="0" applyProtection="0"/>
    <xf numFmtId="0" fontId="19" fillId="47" borderId="26" applyNumberFormat="0" applyFont="0" applyAlignment="0" applyProtection="0"/>
    <xf numFmtId="0" fontId="34" fillId="41" borderId="17" applyNumberFormat="0"/>
    <xf numFmtId="0" fontId="67" fillId="67" borderId="27" applyNumberFormat="0" applyAlignment="0" applyProtection="0"/>
    <xf numFmtId="0" fontId="48" fillId="47" borderId="26" applyNumberFormat="0" applyFont="0" applyAlignment="0" applyProtection="0"/>
    <xf numFmtId="0" fontId="69" fillId="0" borderId="28" applyNumberFormat="0" applyFill="0" applyAlignment="0" applyProtection="0"/>
    <xf numFmtId="0" fontId="67" fillId="67" borderId="27" applyNumberFormat="0" applyAlignment="0" applyProtection="0"/>
    <xf numFmtId="0" fontId="61" fillId="54" borderId="20" applyNumberFormat="0" applyAlignment="0" applyProtection="0"/>
    <xf numFmtId="0" fontId="53" fillId="67" borderId="20" applyNumberFormat="0" applyAlignment="0" applyProtection="0"/>
    <xf numFmtId="0" fontId="67" fillId="67" borderId="27" applyNumberFormat="0" applyAlignment="0" applyProtection="0"/>
    <xf numFmtId="0" fontId="34" fillId="41" borderId="17" applyNumberFormat="0"/>
    <xf numFmtId="49" fontId="26" fillId="38" borderId="17" applyFont="0" applyFill="0" applyBorder="0" applyProtection="0">
      <alignment horizontal="left" vertical="center"/>
      <protection locked="0"/>
    </xf>
    <xf numFmtId="0" fontId="34" fillId="42" borderId="17" applyNumberFormat="0">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9" fontId="26" fillId="37" borderId="17" applyNumberFormat="0" applyAlignment="0">
      <alignment horizontal="left" wrapText="1"/>
      <protection locked="0"/>
    </xf>
    <xf numFmtId="0" fontId="26" fillId="38" borderId="16" applyFont="0" applyFill="0" applyBorder="0" applyProtection="0">
      <alignment horizontal="left" vertical="center" wrapText="1"/>
      <protection locked="0"/>
    </xf>
    <xf numFmtId="0" fontId="21" fillId="35" borderId="17">
      <alignment horizontal="left" vertical="center" wrapText="1"/>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38" borderId="29" applyFont="0" applyFill="0" applyBorder="0" applyProtection="0">
      <alignment horizontal="left" vertical="center"/>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4" fontId="26" fillId="0" borderId="17" applyFont="0" applyFill="0" applyBorder="0" applyProtection="0">
      <alignment horizontal="right" vertical="center"/>
    </xf>
    <xf numFmtId="0" fontId="19" fillId="47" borderId="26" applyNumberFormat="0" applyFont="0" applyAlignment="0" applyProtection="0"/>
    <xf numFmtId="0" fontId="48" fillId="47" borderId="26" applyNumberFormat="0" applyFont="0" applyAlignment="0" applyProtection="0"/>
    <xf numFmtId="0" fontId="53" fillId="67" borderId="20" applyNumberFormat="0" applyAlignment="0" applyProtection="0"/>
    <xf numFmtId="0" fontId="61" fillId="54" borderId="20" applyNumberFormat="0" applyAlignment="0" applyProtection="0"/>
    <xf numFmtId="0" fontId="48" fillId="47" borderId="26" applyNumberFormat="0" applyFont="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49" fontId="26" fillId="38" borderId="17" applyFont="0" applyFill="0" applyBorder="0" applyProtection="0">
      <alignment horizontal="left" vertical="center"/>
      <protection locked="0"/>
    </xf>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67" fillId="67" borderId="27" applyNumberFormat="0" applyAlignment="0" applyProtection="0"/>
    <xf numFmtId="0" fontId="69" fillId="0" borderId="28" applyNumberFormat="0" applyFill="0" applyAlignment="0" applyProtection="0"/>
    <xf numFmtId="0" fontId="53" fillId="67" borderId="20" applyNumberFormat="0" applyAlignment="0" applyProtection="0"/>
    <xf numFmtId="0" fontId="67" fillId="67" borderId="27" applyNumberFormat="0" applyAlignment="0" applyProtection="0"/>
    <xf numFmtId="0" fontId="69" fillId="0" borderId="28" applyNumberFormat="0" applyFill="0" applyAlignment="0" applyProtection="0"/>
    <xf numFmtId="0" fontId="61" fillId="54" borderId="20"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19" fillId="47" borderId="26" applyNumberFormat="0" applyFont="0" applyAlignment="0" applyProtection="0"/>
    <xf numFmtId="0" fontId="53" fillId="67" borderId="20" applyNumberFormat="0" applyAlignment="0" applyProtection="0"/>
    <xf numFmtId="0" fontId="69" fillId="0" borderId="28" applyNumberFormat="0" applyFill="0" applyAlignment="0" applyProtection="0"/>
    <xf numFmtId="0" fontId="69" fillId="0" borderId="28" applyNumberFormat="0" applyFill="0" applyAlignment="0" applyProtection="0"/>
    <xf numFmtId="0" fontId="61" fillId="54" borderId="20" applyNumberFormat="0" applyAlignment="0" applyProtection="0"/>
    <xf numFmtId="169" fontId="26" fillId="0" borderId="17" applyNumberFormat="0" applyAlignment="0">
      <alignment horizontal="left" wrapText="1"/>
      <protection hidden="1"/>
    </xf>
    <xf numFmtId="0" fontId="34" fillId="42" borderId="17" applyNumberFormat="0">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67" fillId="67" borderId="27" applyNumberForma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169" fontId="26" fillId="0" borderId="17" applyNumberFormat="0" applyAlignment="0">
      <alignment horizontal="left" wrapText="1"/>
      <protection hidden="1"/>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34" fillId="41" borderId="17" applyNumberFormat="0"/>
    <xf numFmtId="169" fontId="26" fillId="0" borderId="17" applyNumberFormat="0" applyAlignment="0">
      <alignment horizontal="left" wrapText="1"/>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43" fontId="20" fillId="0" borderId="0" applyFont="0" applyFill="0" applyBorder="0" applyAlignment="0" applyProtection="0"/>
    <xf numFmtId="43" fontId="19" fillId="0" borderId="0" applyFont="0" applyFill="0" applyBorder="0" applyAlignment="0" applyProtection="0"/>
    <xf numFmtId="0" fontId="58" fillId="0" borderId="22" applyNumberFormat="0" applyFill="0" applyAlignment="0" applyProtection="0"/>
    <xf numFmtId="0" fontId="59" fillId="0" borderId="23"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0" fillId="0" borderId="38" applyNumberFormat="0" applyFill="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0" fontId="61" fillId="54" borderId="20" applyNumberFormat="0" applyAlignment="0" applyProtection="0"/>
    <xf numFmtId="0" fontId="1" fillId="0" borderId="0"/>
    <xf numFmtId="0" fontId="1" fillId="0" borderId="0"/>
    <xf numFmtId="0" fontId="1" fillId="0" borderId="0"/>
    <xf numFmtId="9" fontId="19" fillId="0" borderId="0" applyFont="0" applyFill="0" applyBorder="0" applyAlignment="0" applyProtection="0"/>
    <xf numFmtId="0" fontId="44" fillId="48" borderId="13" applyBorder="0">
      <alignment horizontal="center" vertical="center"/>
    </xf>
    <xf numFmtId="0" fontId="44" fillId="48" borderId="13" applyBorder="0">
      <alignment horizontal="center" vertical="center"/>
    </xf>
    <xf numFmtId="0" fontId="44" fillId="48" borderId="13" applyBorder="0">
      <alignment horizontal="center" vertical="center"/>
    </xf>
    <xf numFmtId="0" fontId="44" fillId="48" borderId="13" applyBorder="0">
      <alignment horizontal="center" vertical="center"/>
    </xf>
    <xf numFmtId="0" fontId="44" fillId="48" borderId="13" applyBorder="0">
      <alignment horizontal="center" vertical="center"/>
    </xf>
    <xf numFmtId="0" fontId="44" fillId="48" borderId="13" applyBorder="0">
      <alignment horizontal="center" vertical="center"/>
    </xf>
    <xf numFmtId="0" fontId="44" fillId="48" borderId="13" applyBorder="0">
      <alignment horizontal="center" vertical="center"/>
    </xf>
    <xf numFmtId="0" fontId="44" fillId="48" borderId="13" applyBorder="0">
      <alignment horizontal="center" vertical="center"/>
    </xf>
    <xf numFmtId="0" fontId="1" fillId="0" borderId="0"/>
    <xf numFmtId="0" fontId="1" fillId="0" borderId="0"/>
    <xf numFmtId="0" fontId="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0" fontId="34" fillId="41" borderId="17" applyNumberFormat="0"/>
    <xf numFmtId="169" fontId="26" fillId="0" borderId="17" applyNumberFormat="0" applyAlignment="0">
      <alignment horizontal="left" wrapText="1"/>
      <protection hidden="1"/>
    </xf>
    <xf numFmtId="0" fontId="26" fillId="0" borderId="17" applyNumberFormat="0" applyAlignment="0">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applyNumberFormat="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26" fillId="38" borderId="17" applyNumberFormat="0" applyAlignment="0">
      <alignment horizontal="left" vertical="center" wrapText="1"/>
      <protection locked="0"/>
    </xf>
    <xf numFmtId="0" fontId="34" fillId="42" borderId="17" applyNumberFormat="0">
      <protection locked="0"/>
    </xf>
    <xf numFmtId="0" fontId="44" fillId="48" borderId="13" applyBorder="0">
      <alignment horizontal="center" vertical="center"/>
    </xf>
    <xf numFmtId="49" fontId="26" fillId="38" borderId="17" applyFont="0" applyFill="0" applyBorder="0" applyProtection="0">
      <alignment horizontal="left" vertical="center"/>
      <protection locked="0"/>
    </xf>
    <xf numFmtId="0" fontId="1" fillId="0" borderId="0"/>
    <xf numFmtId="0" fontId="1" fillId="44" borderId="0" applyNumberFormat="0"/>
    <xf numFmtId="0" fontId="8" fillId="71" borderId="17" applyNumberFormat="0">
      <protection locked="0"/>
    </xf>
    <xf numFmtId="43" fontId="1" fillId="0" borderId="0" applyFont="0" applyFill="0" applyBorder="0" applyAlignment="0" applyProtection="0"/>
    <xf numFmtId="0" fontId="34" fillId="42" borderId="17">
      <protection locked="0"/>
    </xf>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26" fillId="38" borderId="32" applyNumberFormat="0" applyAlignment="0">
      <alignment horizontal="left" vertical="center" wrapText="1"/>
      <protection locked="0"/>
    </xf>
    <xf numFmtId="0" fontId="67" fillId="67" borderId="27" applyNumberFormat="0" applyAlignment="0" applyProtection="0"/>
    <xf numFmtId="0" fontId="53" fillId="67"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19" fillId="47" borderId="26" applyNumberFormat="0" applyFont="0" applyAlignment="0" applyProtection="0"/>
    <xf numFmtId="44" fontId="1" fillId="0" borderId="0" applyFont="0" applyFill="0" applyBorder="0" applyAlignment="0" applyProtection="0"/>
    <xf numFmtId="14" fontId="1" fillId="44" borderId="17">
      <alignment vertical="center"/>
    </xf>
    <xf numFmtId="167" fontId="52" fillId="0" borderId="17" applyNumberFormat="0" applyAlignment="0">
      <alignment vertical="center" wrapText="1"/>
      <protection hidden="1"/>
    </xf>
    <xf numFmtId="0" fontId="34" fillId="41" borderId="32" applyNumberFormat="0">
      <protection locked="0"/>
    </xf>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9" fontId="26" fillId="38" borderId="32" applyFont="0" applyFill="0" applyBorder="0" applyProtection="0">
      <alignment horizontal="left" vertical="center"/>
      <protection locked="0"/>
    </xf>
    <xf numFmtId="0" fontId="34" fillId="42" borderId="32" applyNumberFormat="0">
      <protection locked="0"/>
    </xf>
    <xf numFmtId="0" fontId="34" fillId="41" borderId="17" applyNumberFormat="0">
      <protection locked="0"/>
    </xf>
    <xf numFmtId="4" fontId="26" fillId="0" borderId="32" applyFont="0" applyFill="0" applyBorder="0" applyProtection="0">
      <alignment horizontal="right" vertical="center"/>
    </xf>
    <xf numFmtId="0" fontId="21" fillId="35" borderId="32">
      <alignment horizontal="left" vertical="center" wrapText="1"/>
    </xf>
    <xf numFmtId="0" fontId="8" fillId="71" borderId="32" applyNumberFormat="0">
      <protection locked="0"/>
    </xf>
    <xf numFmtId="0" fontId="7" fillId="43" borderId="17"/>
    <xf numFmtId="14" fontId="8" fillId="45" borderId="17" applyNumberFormat="0">
      <protection locked="0"/>
    </xf>
    <xf numFmtId="14" fontId="8" fillId="45" borderId="17">
      <protection locked="0"/>
    </xf>
    <xf numFmtId="0" fontId="1" fillId="0" borderId="0"/>
    <xf numFmtId="0" fontId="1" fillId="0" borderId="0"/>
    <xf numFmtId="0" fontId="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0" fontId="34" fillId="41" borderId="17" applyNumberFormat="0"/>
    <xf numFmtId="169" fontId="26" fillId="0" borderId="17" applyNumberFormat="0" applyAlignment="0">
      <alignment horizontal="left" wrapText="1"/>
      <protection hidden="1"/>
    </xf>
    <xf numFmtId="0" fontId="26" fillId="0" borderId="17" applyNumberFormat="0" applyAlignment="0">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applyNumberFormat="0"/>
    <xf numFmtId="0" fontId="21" fillId="35" borderId="17">
      <alignment horizontal="left" vertical="center" wrapText="1"/>
    </xf>
    <xf numFmtId="0" fontId="5" fillId="5" borderId="1" applyNumberFormat="0" applyAlignment="0" applyProtection="0"/>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26" fillId="38" borderId="17" applyNumberFormat="0" applyAlignment="0">
      <alignment horizontal="left" vertical="center" wrapText="1"/>
      <protection locked="0"/>
    </xf>
    <xf numFmtId="0" fontId="34" fillId="42" borderId="17" applyNumberFormat="0">
      <protection locked="0"/>
    </xf>
    <xf numFmtId="0" fontId="44" fillId="48" borderId="13" applyBorder="0">
      <alignment horizontal="center" vertical="center"/>
    </xf>
    <xf numFmtId="49" fontId="26" fillId="38" borderId="17" applyFont="0" applyFill="0" applyBorder="0" applyProtection="0">
      <alignment horizontal="left" vertical="center"/>
      <protection locked="0"/>
    </xf>
    <xf numFmtId="0" fontId="1" fillId="0" borderId="0"/>
    <xf numFmtId="0" fontId="1" fillId="0" borderId="0"/>
    <xf numFmtId="0" fontId="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17" applyNumberFormat="0"/>
    <xf numFmtId="0" fontId="34" fillId="41" borderId="17" applyNumberFormat="0"/>
    <xf numFmtId="169" fontId="26" fillId="0" borderId="17" applyNumberFormat="0" applyAlignment="0">
      <alignment horizontal="left" wrapText="1"/>
      <protection hidden="1"/>
    </xf>
    <xf numFmtId="0" fontId="26" fillId="0" borderId="17" applyNumberFormat="0" applyAlignment="0">
      <protection hidden="1"/>
    </xf>
    <xf numFmtId="169" fontId="26" fillId="38" borderId="29" applyFont="0" applyFill="0" applyBorder="0" applyProtection="0">
      <alignment horizontal="left" vertical="center"/>
      <protection locked="0"/>
    </xf>
    <xf numFmtId="49" fontId="26" fillId="37" borderId="17" applyNumberFormat="0" applyAlignment="0">
      <alignment horizontal="left" wrapText="1"/>
      <protection locked="0"/>
    </xf>
    <xf numFmtId="4" fontId="26" fillId="0" borderId="17" applyFont="0" applyFill="0" applyBorder="0" applyProtection="0">
      <alignment horizontal="right" vertical="center"/>
    </xf>
    <xf numFmtId="0" fontId="1" fillId="44" borderId="0" applyNumberFormat="0"/>
    <xf numFmtId="0" fontId="21" fillId="35" borderId="17">
      <alignment horizontal="left" vertical="center" wrapText="1"/>
    </xf>
    <xf numFmtId="0" fontId="26" fillId="38" borderId="16"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9" fillId="47" borderId="26"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26" fillId="38" borderId="17" applyNumberFormat="0" applyAlignment="0">
      <alignment horizontal="left" vertical="center" wrapText="1"/>
      <protection locked="0"/>
    </xf>
    <xf numFmtId="0" fontId="34" fillId="42" borderId="17" applyNumberFormat="0">
      <protection locked="0"/>
    </xf>
    <xf numFmtId="49" fontId="26" fillId="38" borderId="17" applyFont="0" applyFill="0" applyBorder="0" applyProtection="0">
      <alignment horizontal="left" vertical="center"/>
      <protection locked="0"/>
    </xf>
    <xf numFmtId="0" fontId="1" fillId="0" borderId="0"/>
    <xf numFmtId="0" fontId="1" fillId="44" borderId="0" applyNumberFormat="0"/>
    <xf numFmtId="0" fontId="8" fillId="71" borderId="17" applyNumberFormat="0">
      <protection locked="0"/>
    </xf>
    <xf numFmtId="43" fontId="1" fillId="0" borderId="0" applyFont="0" applyFill="0" applyBorder="0" applyAlignment="0" applyProtection="0"/>
    <xf numFmtId="0" fontId="34" fillId="42" borderId="17">
      <protection locked="0"/>
    </xf>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26" fillId="38" borderId="17" applyNumberFormat="0" applyAlignment="0">
      <alignment horizontal="left" vertical="center" wrapText="1"/>
      <protection locked="0"/>
    </xf>
    <xf numFmtId="0" fontId="67" fillId="67" borderId="27" applyNumberFormat="0" applyAlignment="0" applyProtection="0"/>
    <xf numFmtId="0" fontId="53" fillId="67" borderId="20" applyNumberFormat="0" applyAlignment="0" applyProtection="0"/>
    <xf numFmtId="0" fontId="61" fillId="54" borderId="20" applyNumberFormat="0" applyAlignment="0" applyProtection="0"/>
    <xf numFmtId="0" fontId="69" fillId="0" borderId="28" applyNumberFormat="0" applyFill="0" applyAlignment="0" applyProtection="0"/>
    <xf numFmtId="0" fontId="19" fillId="47" borderId="26" applyNumberFormat="0" applyFon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4" fontId="1" fillId="0" borderId="0" applyFont="0" applyFill="0" applyBorder="0" applyAlignment="0" applyProtection="0"/>
    <xf numFmtId="14" fontId="1" fillId="44" borderId="17">
      <alignment vertical="center"/>
    </xf>
    <xf numFmtId="167" fontId="52" fillId="0" borderId="17" applyNumberFormat="0" applyAlignment="0">
      <alignment vertical="center"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69" fontId="26" fillId="0" borderId="17" applyNumberFormat="0" applyAlignment="0">
      <alignment horizontal="left" wrapText="1"/>
      <protection hidden="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7" borderId="17" applyNumberFormat="0" applyAlignment="0">
      <alignment horizontal="left" wrapText="1"/>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9" fontId="26" fillId="38" borderId="17" applyFont="0" applyFill="0" applyBorder="0" applyProtection="0">
      <alignment horizontal="left" vertical="center"/>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2"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34" fillId="4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4" fontId="26" fillId="0" borderId="17" applyFont="0" applyFill="0" applyBorder="0" applyProtection="0">
      <alignment horizontal="right" vertical="center"/>
    </xf>
    <xf numFmtId="0" fontId="21" fillId="35" borderId="17">
      <alignment horizontal="left" vertical="center" wrapText="1"/>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8" fillId="71" borderId="17" applyNumberFormat="0">
      <protection locked="0"/>
    </xf>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7" fillId="43" borderId="17"/>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0" fontId="5" fillId="5" borderId="1" applyNumberFormat="0" applyAlignment="0" applyProtection="0"/>
    <xf numFmtId="14" fontId="8" fillId="45" borderId="17" applyNumberFormat="0">
      <protection locked="0"/>
    </xf>
    <xf numFmtId="14" fontId="8" fillId="45" borderId="17">
      <protection locked="0"/>
    </xf>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0" fontId="44" fillId="48" borderId="13" applyBorder="0">
      <alignment horizontal="center" vertical="center"/>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72" fillId="0" borderId="19"/>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2" fillId="0" borderId="19"/>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2" fillId="0" borderId="19"/>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53" fillId="67" borderId="41" applyNumberFormat="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69" fillId="0" borderId="44" applyNumberFormat="0" applyFill="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169" fontId="26" fillId="38" borderId="46" applyFont="0" applyFill="0" applyBorder="0" applyProtection="0">
      <alignment horizontal="left" vertical="center"/>
      <protection locked="0"/>
    </xf>
    <xf numFmtId="0" fontId="1" fillId="33" borderId="0" applyNumberFormat="0" applyBorder="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8" fillId="0" borderId="22" applyNumberFormat="0" applyFill="0" applyAlignment="0" applyProtection="0"/>
    <xf numFmtId="0" fontId="59" fillId="0" borderId="23"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44" applyNumberFormat="0" applyFill="0" applyAlignment="0" applyProtection="0"/>
    <xf numFmtId="0" fontId="1" fillId="0" borderId="0"/>
    <xf numFmtId="0" fontId="67" fillId="67" borderId="43" applyNumberFormat="0" applyAlignment="0" applyProtection="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67" fillId="67" borderId="43" applyNumberFormat="0" applyAlignment="0" applyProtection="0"/>
    <xf numFmtId="0" fontId="19" fillId="47" borderId="42" applyNumberFormat="0" applyFont="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69" fillId="0" borderId="44" applyNumberFormat="0" applyFill="0" applyAlignment="0" applyProtection="0"/>
    <xf numFmtId="0" fontId="53" fillId="67" borderId="41" applyNumberFormat="0" applyAlignment="0" applyProtection="0"/>
    <xf numFmtId="0" fontId="34" fillId="41" borderId="40" applyNumberFormat="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0" fontId="26" fillId="38" borderId="45"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1" fillId="0" borderId="0"/>
    <xf numFmtId="0" fontId="1" fillId="0" borderId="0"/>
    <xf numFmtId="0" fontId="1" fillId="0" borderId="0"/>
    <xf numFmtId="0" fontId="1" fillId="0" borderId="0"/>
    <xf numFmtId="0" fontId="53" fillId="67" borderId="41" applyNumberFormat="0" applyAlignment="0" applyProtection="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42" applyNumberFormat="0" applyFont="0" applyAlignment="0" applyProtection="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0" fontId="44" fillId="48" borderId="13" applyBorder="0">
      <alignment horizontal="center" vertical="center"/>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42" applyNumberFormat="0" applyFont="0" applyAlignment="0" applyProtection="0"/>
    <xf numFmtId="0" fontId="61" fillId="54" borderId="41" applyNumberFormat="0" applyAlignment="0" applyProtection="0"/>
    <xf numFmtId="0" fontId="34" fillId="42" borderId="40" applyNumberFormat="0">
      <protection locked="0"/>
    </xf>
    <xf numFmtId="4" fontId="26" fillId="0" borderId="40"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40"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26" fillId="38" borderId="45" applyFont="0" applyFill="0" applyBorder="0" applyProtection="0">
      <alignment horizontal="left" vertical="center" wrapText="1"/>
      <protection locked="0"/>
    </xf>
    <xf numFmtId="0" fontId="26" fillId="38" borderId="45" applyFont="0" applyFill="0" applyBorder="0" applyProtection="0">
      <alignment horizontal="left" vertical="center" wrapText="1"/>
      <protection locked="0"/>
    </xf>
    <xf numFmtId="49" fontId="26" fillId="38" borderId="40" applyFont="0" applyFill="0" applyBorder="0" applyProtection="0">
      <alignment horizontal="left" vertical="center"/>
      <protection locked="0"/>
    </xf>
    <xf numFmtId="0" fontId="21" fillId="35" borderId="40">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40"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40">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40" applyNumberFormat="0">
      <protection locked="0"/>
    </xf>
    <xf numFmtId="0" fontId="67" fillId="67" borderId="43" applyNumberFormat="0" applyAlignment="0" applyProtection="0"/>
    <xf numFmtId="0" fontId="72" fillId="0" borderId="19"/>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40" applyNumberFormat="0">
      <protection locked="0"/>
    </xf>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49" fontId="26" fillId="37" borderId="40"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72" fillId="0" borderId="19"/>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21" fillId="35" borderId="40">
      <alignment horizontal="left" vertical="center" wrapText="1"/>
    </xf>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40"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45"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72" fillId="0" borderId="19"/>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40" applyNumberFormat="0" applyAlignment="0">
      <alignment horizontal="left" wrapText="1"/>
      <protection locked="0"/>
    </xf>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40" applyNumberFormat="0"/>
    <xf numFmtId="0" fontId="72" fillId="0" borderId="19"/>
    <xf numFmtId="0" fontId="48" fillId="47" borderId="42" applyNumberFormat="0" applyFont="0" applyAlignment="0" applyProtection="0"/>
    <xf numFmtId="0" fontId="53" fillId="67" borderId="41" applyNumberFormat="0" applyAlignment="0" applyProtection="0"/>
    <xf numFmtId="0" fontId="34" fillId="41" borderId="40" applyNumberFormat="0"/>
    <xf numFmtId="0" fontId="61" fillId="54" borderId="41" applyNumberFormat="0" applyAlignment="0" applyProtection="0"/>
    <xf numFmtId="0" fontId="48" fillId="47" borderId="42" applyNumberFormat="0" applyFont="0" applyAlignment="0" applyProtection="0"/>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40">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53" fillId="67" borderId="41" applyNumberFormat="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0" fontId="44" fillId="48" borderId="13" applyBorder="0">
      <alignment horizontal="center" vertical="center"/>
    </xf>
    <xf numFmtId="49" fontId="26" fillId="38" borderId="40" applyFont="0" applyFill="0" applyBorder="0" applyProtection="0">
      <alignment horizontal="left" vertical="center"/>
      <protection locked="0"/>
    </xf>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69" fillId="0" borderId="44" applyNumberFormat="0" applyFill="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0" borderId="0"/>
    <xf numFmtId="0" fontId="19" fillId="47" borderId="42" applyNumberFormat="0" applyFont="0" applyAlignment="0" applyProtection="0"/>
    <xf numFmtId="171" fontId="1" fillId="0" borderId="0"/>
    <xf numFmtId="0" fontId="1" fillId="0" borderId="0"/>
    <xf numFmtId="0" fontId="53" fillId="67" borderId="41" applyNumberFormat="0" applyAlignment="0" applyProtection="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 fillId="0" borderId="0"/>
    <xf numFmtId="0" fontId="1" fillId="0" borderId="0"/>
    <xf numFmtId="0" fontId="1" fillId="0" borderId="0"/>
    <xf numFmtId="0" fontId="1" fillId="0" borderId="0"/>
    <xf numFmtId="0" fontId="61" fillId="54" borderId="41" applyNumberFormat="0" applyAlignment="0" applyProtection="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72" fillId="0" borderId="19"/>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72" fillId="0" borderId="19"/>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48" fillId="47" borderId="42" applyNumberFormat="0" applyFont="0" applyAlignment="0" applyProtection="0"/>
    <xf numFmtId="0" fontId="21" fillId="35" borderId="40">
      <alignment horizontal="left" vertical="center" wrapText="1"/>
    </xf>
    <xf numFmtId="0" fontId="53" fillId="67" borderId="41" applyNumberFormat="0" applyAlignment="0" applyProtection="0"/>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34" fillId="42" borderId="40" applyNumberFormat="0">
      <protection locked="0"/>
    </xf>
    <xf numFmtId="0" fontId="21" fillId="35" borderId="40">
      <alignment horizontal="left" vertical="center" wrapText="1"/>
    </xf>
    <xf numFmtId="4" fontId="26" fillId="0" borderId="40" applyFont="0" applyFill="0" applyBorder="0" applyProtection="0">
      <alignment horizontal="right" vertical="center"/>
    </xf>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49" fontId="26" fillId="38" borderId="40" applyFont="0" applyFill="0" applyBorder="0" applyProtection="0">
      <alignment horizontal="left" vertical="center"/>
      <protection locked="0"/>
    </xf>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0" fontId="53" fillId="67" borderId="41" applyNumberFormat="0" applyAlignment="0" applyProtection="0"/>
    <xf numFmtId="169" fontId="26" fillId="0" borderId="40" applyNumberFormat="0" applyAlignment="0">
      <alignment horizontal="left" wrapText="1"/>
      <protection hidden="1"/>
    </xf>
    <xf numFmtId="0" fontId="53" fillId="67" borderId="41" applyNumberFormat="0" applyAlignment="0" applyProtection="0"/>
    <xf numFmtId="0" fontId="34" fillId="41" borderId="40" applyNumberFormat="0"/>
    <xf numFmtId="169" fontId="26" fillId="38" borderId="46" applyFont="0" applyFill="0" applyBorder="0" applyProtection="0">
      <alignment horizontal="left" vertical="center"/>
      <protection locked="0"/>
    </xf>
    <xf numFmtId="0" fontId="53" fillId="67" borderId="41" applyNumberFormat="0" applyAlignment="0" applyProtection="0"/>
    <xf numFmtId="169" fontId="26" fillId="0" borderId="40" applyNumberFormat="0" applyAlignment="0">
      <alignment horizontal="left" wrapText="1"/>
      <protection hidden="1"/>
    </xf>
    <xf numFmtId="0" fontId="48" fillId="47" borderId="42" applyNumberFormat="0" applyFont="0" applyAlignment="0" applyProtection="0"/>
    <xf numFmtId="0" fontId="34" fillId="41" borderId="40" applyNumberFormat="0"/>
    <xf numFmtId="0" fontId="61" fillId="54" borderId="41" applyNumberFormat="0" applyAlignment="0" applyProtection="0"/>
    <xf numFmtId="0" fontId="61" fillId="54" borderId="41" applyNumberFormat="0" applyAlignment="0" applyProtection="0"/>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72" fillId="0" borderId="19"/>
    <xf numFmtId="0" fontId="53" fillId="67" borderId="41" applyNumberFormat="0" applyAlignment="0" applyProtection="0"/>
    <xf numFmtId="169" fontId="26" fillId="0" borderId="40" applyNumberFormat="0" applyAlignment="0">
      <alignment horizontal="left" wrapText="1"/>
      <protection hidden="1"/>
    </xf>
    <xf numFmtId="0" fontId="53" fillId="67" borderId="41" applyNumberFormat="0" applyAlignment="0" applyProtection="0"/>
    <xf numFmtId="49" fontId="26" fillId="37" borderId="40" applyNumberFormat="0" applyAlignment="0">
      <alignment horizontal="left" wrapText="1"/>
      <protection locked="0"/>
    </xf>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67" fillId="67" borderId="43" applyNumberFormat="0" applyAlignment="0" applyProtection="0"/>
    <xf numFmtId="0" fontId="61" fillId="54" borderId="41" applyNumberFormat="0" applyAlignment="0" applyProtection="0"/>
    <xf numFmtId="0" fontId="19" fillId="47" borderId="42" applyNumberFormat="0" applyFont="0" applyAlignment="0" applyProtection="0"/>
    <xf numFmtId="0" fontId="53" fillId="67" borderId="41" applyNumberFormat="0" applyAlignment="0" applyProtection="0"/>
    <xf numFmtId="4" fontId="26" fillId="0" borderId="40" applyFont="0" applyFill="0" applyBorder="0" applyProtection="0">
      <alignment horizontal="right" vertical="center"/>
    </xf>
    <xf numFmtId="0" fontId="69" fillId="0" borderId="44" applyNumberFormat="0" applyFill="0" applyAlignment="0" applyProtection="0"/>
    <xf numFmtId="0" fontId="34" fillId="42" borderId="40" applyNumberFormat="0">
      <protection locked="0"/>
    </xf>
    <xf numFmtId="0" fontId="34" fillId="42" borderId="40" applyNumberFormat="0">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34" fillId="42" borderId="40" applyNumberFormat="0">
      <protection locked="0"/>
    </xf>
    <xf numFmtId="0" fontId="53" fillId="67" borderId="41" applyNumberFormat="0" applyAlignment="0" applyProtection="0"/>
    <xf numFmtId="0" fontId="67" fillId="67" borderId="43" applyNumberFormat="0" applyAlignment="0" applyProtection="0"/>
    <xf numFmtId="0" fontId="21" fillId="35" borderId="40">
      <alignment horizontal="left" vertical="center" wrapText="1"/>
    </xf>
    <xf numFmtId="49" fontId="26" fillId="38" borderId="40" applyFont="0" applyFill="0" applyBorder="0" applyProtection="0">
      <alignment horizontal="left" vertical="center"/>
      <protection locked="0"/>
    </xf>
    <xf numFmtId="0" fontId="53" fillId="67" borderId="41" applyNumberFormat="0" applyAlignment="0" applyProtection="0"/>
    <xf numFmtId="0" fontId="21" fillId="35" borderId="40">
      <alignment horizontal="left" vertical="center" wrapText="1"/>
    </xf>
    <xf numFmtId="0" fontId="34" fillId="41" borderId="40" applyNumberFormat="0"/>
    <xf numFmtId="0" fontId="19" fillId="47" borderId="42" applyNumberFormat="0" applyFont="0" applyAlignment="0" applyProtection="0"/>
    <xf numFmtId="0" fontId="48" fillId="47" borderId="42" applyNumberFormat="0" applyFont="0" applyAlignment="0" applyProtection="0"/>
    <xf numFmtId="0" fontId="34" fillId="42" borderId="40" applyNumberFormat="0">
      <protection locked="0"/>
    </xf>
    <xf numFmtId="0" fontId="21" fillId="35" borderId="40">
      <alignment horizontal="left" vertical="center" wrapText="1"/>
    </xf>
    <xf numFmtId="0" fontId="21" fillId="35" borderId="40">
      <alignment horizontal="left" vertical="center" wrapText="1"/>
    </xf>
    <xf numFmtId="49" fontId="26" fillId="38" borderId="40" applyFont="0" applyFill="0" applyBorder="0" applyProtection="0">
      <alignment horizontal="left" vertical="center"/>
      <protection locked="0"/>
    </xf>
    <xf numFmtId="49" fontId="26" fillId="38" borderId="40" applyFont="0" applyFill="0" applyBorder="0" applyProtection="0">
      <alignment horizontal="left" vertical="center"/>
      <protection locked="0"/>
    </xf>
    <xf numFmtId="0" fontId="19" fillId="47" borderId="42" applyNumberFormat="0" applyFont="0" applyAlignment="0" applyProtection="0"/>
    <xf numFmtId="169" fontId="26" fillId="38" borderId="46" applyFont="0" applyFill="0" applyBorder="0" applyProtection="0">
      <alignment horizontal="left" vertical="center"/>
      <protection locked="0"/>
    </xf>
    <xf numFmtId="0" fontId="19" fillId="47" borderId="42" applyNumberFormat="0" applyFont="0" applyAlignment="0" applyProtection="0"/>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34" fillId="41" borderId="32" applyNumberFormat="0"/>
    <xf numFmtId="0" fontId="53" fillId="67" borderId="41" applyNumberFormat="0" applyAlignment="0" applyProtection="0"/>
    <xf numFmtId="0" fontId="69" fillId="0" borderId="44" applyNumberFormat="0" applyFill="0" applyAlignment="0" applyProtection="0"/>
    <xf numFmtId="49" fontId="26" fillId="37" borderId="40" applyNumberFormat="0" applyAlignment="0">
      <alignment horizontal="left" wrapText="1"/>
      <protection locked="0"/>
    </xf>
    <xf numFmtId="0" fontId="19" fillId="47" borderId="42" applyNumberFormat="0" applyFont="0" applyAlignment="0" applyProtection="0"/>
    <xf numFmtId="0" fontId="61" fillId="54" borderId="41" applyNumberFormat="0" applyAlignment="0" applyProtection="0"/>
    <xf numFmtId="0" fontId="53" fillId="67" borderId="41" applyNumberFormat="0" applyAlignment="0" applyProtection="0"/>
    <xf numFmtId="49" fontId="26" fillId="37" borderId="40" applyNumberFormat="0" applyAlignment="0">
      <alignment horizontal="left" wrapText="1"/>
      <protection locked="0"/>
    </xf>
    <xf numFmtId="0" fontId="69" fillId="0" borderId="44" applyNumberFormat="0" applyFill="0" applyAlignment="0" applyProtection="0"/>
    <xf numFmtId="0" fontId="34" fillId="41" borderId="40" applyNumberFormat="0"/>
    <xf numFmtId="0" fontId="19"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49" fontId="26" fillId="37" borderId="32"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0" fontId="53" fillId="67"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1" borderId="40" applyNumberFormat="0"/>
    <xf numFmtId="0" fontId="53" fillId="67" borderId="41" applyNumberFormat="0" applyAlignment="0" applyProtection="0"/>
    <xf numFmtId="169" fontId="26" fillId="0" borderId="40" applyNumberFormat="0" applyAlignment="0">
      <alignment horizontal="left" wrapText="1"/>
      <protection hidden="1"/>
    </xf>
    <xf numFmtId="0" fontId="48"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34" fillId="42" borderId="40" applyNumberFormat="0">
      <protection locked="0"/>
    </xf>
    <xf numFmtId="49" fontId="26" fillId="38" borderId="40" applyFont="0" applyFill="0" applyBorder="0" applyProtection="0">
      <alignment horizontal="left" vertical="center"/>
      <protection locked="0"/>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9" fillId="47" borderId="42" applyNumberFormat="0" applyFont="0" applyAlignment="0" applyProtection="0"/>
    <xf numFmtId="0" fontId="21" fillId="35" borderId="40">
      <alignment horizontal="left" vertical="center" wrapText="1"/>
    </xf>
    <xf numFmtId="4" fontId="26" fillId="0" borderId="40" applyFont="0" applyFill="0" applyBorder="0" applyProtection="0">
      <alignment horizontal="right" vertical="center"/>
    </xf>
    <xf numFmtId="169" fontId="26" fillId="0" borderId="40" applyNumberFormat="0" applyAlignment="0">
      <alignment horizontal="left" wrapText="1"/>
      <protection hidden="1"/>
    </xf>
    <xf numFmtId="169" fontId="26" fillId="0" borderId="32" applyNumberFormat="0" applyAlignment="0">
      <alignment horizontal="left" wrapText="1"/>
      <protection hidden="1"/>
    </xf>
    <xf numFmtId="0" fontId="19" fillId="47" borderId="42" applyNumberFormat="0" applyFont="0" applyAlignment="0" applyProtection="0"/>
    <xf numFmtId="0" fontId="67" fillId="67" borderId="43" applyNumberFormat="0" applyAlignment="0" applyProtection="0"/>
    <xf numFmtId="0" fontId="26" fillId="38" borderId="45" applyFont="0" applyFill="0" applyBorder="0" applyProtection="0">
      <alignment horizontal="left" vertical="center" wrapText="1"/>
      <protection locked="0"/>
    </xf>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0" fontId="34" fillId="42" borderId="40" applyNumberFormat="0">
      <protection locked="0"/>
    </xf>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34" fillId="41" borderId="40" applyNumberFormat="0"/>
    <xf numFmtId="0" fontId="19" fillId="47" borderId="42" applyNumberFormat="0" applyFont="0" applyAlignment="0" applyProtection="0"/>
    <xf numFmtId="4" fontId="26" fillId="0" borderId="40" applyFont="0" applyFill="0" applyBorder="0" applyProtection="0">
      <alignment horizontal="right" vertical="center"/>
    </xf>
    <xf numFmtId="0" fontId="67" fillId="67" borderId="43" applyNumberFormat="0" applyAlignment="0" applyProtection="0"/>
    <xf numFmtId="0" fontId="26" fillId="38" borderId="45" applyFont="0" applyFill="0" applyBorder="0" applyProtection="0">
      <alignment horizontal="left" vertical="center" wrapText="1"/>
      <protection locked="0"/>
    </xf>
    <xf numFmtId="0" fontId="69" fillId="0" borderId="44" applyNumberFormat="0" applyFill="0" applyAlignment="0" applyProtection="0"/>
    <xf numFmtId="0" fontId="19" fillId="47" borderId="42" applyNumberFormat="0" applyFont="0" applyAlignment="0" applyProtection="0"/>
    <xf numFmtId="0" fontId="60" fillId="0" borderId="38" applyNumberFormat="0" applyFill="0" applyAlignment="0" applyProtection="0"/>
    <xf numFmtId="169" fontId="26" fillId="0" borderId="40" applyNumberFormat="0" applyAlignment="0">
      <alignment horizontal="left" wrapText="1"/>
      <protection hidden="1"/>
    </xf>
    <xf numFmtId="0" fontId="61" fillId="54" borderId="41" applyNumberFormat="0" applyAlignment="0" applyProtection="0"/>
    <xf numFmtId="0" fontId="34" fillId="41" borderId="40" applyNumberFormat="0"/>
    <xf numFmtId="4" fontId="26" fillId="0" borderId="40" applyFont="0" applyFill="0" applyBorder="0" applyProtection="0">
      <alignment horizontal="right" vertical="center"/>
    </xf>
    <xf numFmtId="0" fontId="48"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61" fillId="54" borderId="41" applyNumberFormat="0" applyAlignment="0" applyProtection="0"/>
    <xf numFmtId="0" fontId="67" fillId="67" borderId="43" applyNumberForma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53" fillId="67" borderId="41" applyNumberFormat="0" applyAlignment="0" applyProtection="0"/>
    <xf numFmtId="0" fontId="67" fillId="67" borderId="43" applyNumberFormat="0" applyAlignment="0" applyProtection="0"/>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4" fontId="26" fillId="0" borderId="40" applyFont="0" applyFill="0" applyBorder="0" applyProtection="0">
      <alignment horizontal="right" vertical="center"/>
    </xf>
    <xf numFmtId="0" fontId="26" fillId="38" borderId="45" applyFont="0" applyFill="0" applyBorder="0" applyProtection="0">
      <alignment horizontal="left" vertical="center" wrapText="1"/>
      <protection locked="0"/>
    </xf>
    <xf numFmtId="0" fontId="67" fillId="67" borderId="43" applyNumberFormat="0" applyAlignment="0" applyProtection="0"/>
    <xf numFmtId="4" fontId="26" fillId="0" borderId="40" applyFont="0" applyFill="0" applyBorder="0" applyProtection="0">
      <alignment horizontal="right" vertical="center"/>
    </xf>
    <xf numFmtId="0" fontId="69" fillId="0" borderId="44" applyNumberFormat="0" applyFill="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34" fillId="42" borderId="40" applyNumberFormat="0">
      <protection locked="0"/>
    </xf>
    <xf numFmtId="0" fontId="48" fillId="47" borderId="42" applyNumberFormat="0" applyFont="0" applyAlignment="0" applyProtection="0"/>
    <xf numFmtId="0" fontId="34" fillId="41" borderId="40" applyNumberFormat="0"/>
    <xf numFmtId="0" fontId="19"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60" fillId="0" borderId="38" applyNumberFormat="0" applyFill="0" applyAlignment="0" applyProtection="0"/>
    <xf numFmtId="0" fontId="67" fillId="67" borderId="43" applyNumberFormat="0" applyAlignment="0" applyProtection="0"/>
    <xf numFmtId="169" fontId="26" fillId="0" borderId="40" applyNumberFormat="0" applyAlignment="0">
      <alignment horizontal="left" wrapText="1"/>
      <protection hidden="1"/>
    </xf>
    <xf numFmtId="169" fontId="26" fillId="0" borderId="40" applyNumberFormat="0" applyAlignment="0">
      <alignment horizontal="left" wrapText="1"/>
      <protection hidden="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19" fillId="47" borderId="42" applyNumberFormat="0" applyFont="0" applyAlignment="0" applyProtection="0"/>
    <xf numFmtId="0" fontId="72" fillId="0" borderId="19"/>
    <xf numFmtId="0" fontId="53" fillId="67" borderId="41" applyNumberFormat="0" applyAlignment="0" applyProtection="0"/>
    <xf numFmtId="0" fontId="19"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60" fillId="0" borderId="38"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26" fillId="38" borderId="45" applyFont="0" applyFill="0" applyBorder="0" applyProtection="0">
      <alignment horizontal="left" vertical="center" wrapText="1"/>
      <protection locked="0"/>
    </xf>
    <xf numFmtId="0" fontId="69" fillId="0" borderId="44" applyNumberFormat="0" applyFill="0" applyAlignment="0" applyProtection="0"/>
    <xf numFmtId="4" fontId="26" fillId="0" borderId="40" applyFont="0" applyFill="0" applyBorder="0" applyProtection="0">
      <alignment horizontal="right" vertical="center"/>
    </xf>
    <xf numFmtId="0" fontId="48"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169" fontId="26" fillId="0" borderId="40" applyNumberFormat="0" applyAlignment="0">
      <alignment horizontal="left" wrapText="1"/>
      <protection hidden="1"/>
    </xf>
    <xf numFmtId="0" fontId="69" fillId="0" borderId="44" applyNumberFormat="0" applyFill="0" applyAlignment="0" applyProtection="0"/>
    <xf numFmtId="0" fontId="69" fillId="0" borderId="44" applyNumberFormat="0" applyFill="0" applyAlignment="0" applyProtection="0"/>
    <xf numFmtId="0" fontId="19" fillId="47" borderId="42" applyNumberFormat="0" applyFont="0" applyAlignment="0" applyProtection="0"/>
    <xf numFmtId="0" fontId="53" fillId="67" borderId="41" applyNumberFormat="0" applyAlignment="0" applyProtection="0"/>
    <xf numFmtId="0" fontId="34" fillId="41" borderId="40" applyNumberFormat="0"/>
    <xf numFmtId="0" fontId="67" fillId="67" borderId="43" applyNumberFormat="0" applyAlignment="0" applyProtection="0"/>
    <xf numFmtId="0" fontId="19" fillId="47" borderId="42" applyNumberFormat="0" applyFon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169" fontId="26" fillId="0" borderId="40" applyNumberFormat="0" applyAlignment="0">
      <alignment horizontal="left" wrapText="1"/>
      <protection hidden="1"/>
    </xf>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34" fillId="41" borderId="40" applyNumberFormat="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34" fillId="42" borderId="40" applyNumberFormat="0">
      <protection locked="0"/>
    </xf>
    <xf numFmtId="0" fontId="53" fillId="67" borderId="41" applyNumberFormat="0" applyAlignment="0" applyProtection="0"/>
    <xf numFmtId="0" fontId="21" fillId="35" borderId="40">
      <alignment horizontal="left" vertical="center" wrapText="1"/>
    </xf>
    <xf numFmtId="0" fontId="53" fillId="67" borderId="41" applyNumberFormat="0" applyAlignment="0" applyProtection="0"/>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9" fillId="47" borderId="42" applyNumberFormat="0" applyFont="0" applyAlignment="0" applyProtection="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0" fontId="34" fillId="42" borderId="40" applyNumberFormat="0">
      <protection locked="0"/>
    </xf>
    <xf numFmtId="49" fontId="26" fillId="38" borderId="40" applyFont="0" applyFill="0" applyBorder="0" applyProtection="0">
      <alignment horizontal="left" vertical="center"/>
      <protection locked="0"/>
    </xf>
    <xf numFmtId="0" fontId="19" fillId="47" borderId="42" applyNumberFormat="0" applyFont="0" applyAlignment="0" applyProtection="0"/>
    <xf numFmtId="169" fontId="26" fillId="0" borderId="40" applyNumberFormat="0" applyAlignment="0">
      <alignment horizontal="left" wrapText="1"/>
      <protection hidden="1"/>
    </xf>
    <xf numFmtId="0" fontId="67" fillId="67" borderId="43" applyNumberFormat="0" applyAlignment="0" applyProtection="0"/>
    <xf numFmtId="0" fontId="21" fillId="35" borderId="40">
      <alignment horizontal="left" vertical="center" wrapText="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34" fillId="41" borderId="40" applyNumberFormat="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53" fillId="67" borderId="41" applyNumberFormat="0" applyAlignment="0" applyProtection="0"/>
    <xf numFmtId="49" fontId="26" fillId="38" borderId="32" applyFont="0" applyFill="0" applyBorder="0" applyProtection="0">
      <alignment horizontal="left" vertical="center"/>
      <protection locked="0"/>
    </xf>
    <xf numFmtId="0" fontId="61" fillId="54" borderId="41" applyNumberFormat="0" applyAlignment="0" applyProtection="0"/>
    <xf numFmtId="0" fontId="61" fillId="54" borderId="41" applyNumberFormat="0" applyAlignment="0" applyProtection="0"/>
    <xf numFmtId="0" fontId="34" fillId="41" borderId="32" applyNumberFormat="0"/>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61" fillId="54" borderId="41" applyNumberFormat="0" applyAlignment="0" applyProtection="0"/>
    <xf numFmtId="169" fontId="26" fillId="38" borderId="46" applyFont="0" applyFill="0" applyBorder="0" applyProtection="0">
      <alignment horizontal="left" vertical="center"/>
      <protection locked="0"/>
    </xf>
    <xf numFmtId="49" fontId="26" fillId="38" borderId="40" applyFont="0" applyFill="0" applyBorder="0" applyProtection="0">
      <alignment horizontal="left" vertical="center"/>
      <protection locked="0"/>
    </xf>
    <xf numFmtId="49" fontId="26" fillId="37" borderId="40" applyNumberFormat="0" applyAlignment="0">
      <alignment horizontal="left" wrapText="1"/>
      <protection locked="0"/>
    </xf>
    <xf numFmtId="0" fontId="67" fillId="67" borderId="43" applyNumberFormat="0" applyAlignment="0" applyProtection="0"/>
    <xf numFmtId="0" fontId="48" fillId="47" borderId="42" applyNumberFormat="0" applyFon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0" fontId="26" fillId="38" borderId="45" applyFont="0" applyFill="0" applyBorder="0" applyProtection="0">
      <alignment horizontal="left" vertical="center" wrapText="1"/>
      <protection locked="0"/>
    </xf>
    <xf numFmtId="0" fontId="53" fillId="67"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34" fillId="42" borderId="40" applyNumberFormat="0">
      <protection locked="0"/>
    </xf>
    <xf numFmtId="0" fontId="26" fillId="38" borderId="45" applyFont="0" applyFill="0" applyBorder="0" applyProtection="0">
      <alignment horizontal="left" vertical="center" wrapText="1"/>
      <protection locked="0"/>
    </xf>
    <xf numFmtId="0" fontId="48" fillId="47" borderId="42" applyNumberFormat="0" applyFont="0" applyAlignment="0" applyProtection="0"/>
    <xf numFmtId="4" fontId="26" fillId="0" borderId="40" applyFont="0" applyFill="0" applyBorder="0" applyProtection="0">
      <alignment horizontal="right" vertical="center"/>
    </xf>
    <xf numFmtId="0" fontId="53" fillId="67" borderId="41" applyNumberFormat="0" applyAlignment="0" applyProtection="0"/>
    <xf numFmtId="0" fontId="53" fillId="67" borderId="41" applyNumberFormat="0" applyAlignment="0" applyProtection="0"/>
    <xf numFmtId="0" fontId="19" fillId="47" borderId="42" applyNumberFormat="0" applyFont="0" applyAlignment="0" applyProtection="0"/>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2" borderId="32" applyNumberFormat="0">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40" applyNumberFormat="0">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72" fillId="0" borderId="19"/>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19" fillId="47" borderId="42" applyNumberFormat="0" applyFont="0" applyAlignment="0" applyProtection="0"/>
    <xf numFmtId="0" fontId="21" fillId="35" borderId="40">
      <alignment horizontal="left" vertical="center" wrapText="1"/>
    </xf>
    <xf numFmtId="0" fontId="26" fillId="38" borderId="45" applyFont="0" applyFill="0" applyBorder="0" applyProtection="0">
      <alignment horizontal="left" vertical="center" wrapText="1"/>
      <protection locked="0"/>
    </xf>
    <xf numFmtId="49" fontId="26" fillId="37" borderId="40" applyNumberFormat="0" applyAlignment="0">
      <alignment horizontal="left" wrapText="1"/>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4" fontId="26" fillId="0" borderId="40" applyFont="0" applyFill="0" applyBorder="0" applyProtection="0">
      <alignment horizontal="right" vertical="center"/>
    </xf>
    <xf numFmtId="0" fontId="61" fillId="54" borderId="41" applyNumberFormat="0" applyAlignment="0" applyProtection="0"/>
    <xf numFmtId="0" fontId="69" fillId="0" borderId="44" applyNumberFormat="0" applyFill="0" applyAlignment="0" applyProtection="0"/>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61" fillId="54" borderId="41" applyNumberFormat="0" applyAlignment="0" applyProtection="0"/>
    <xf numFmtId="0" fontId="19"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19" fillId="47" borderId="42" applyNumberFormat="0" applyFont="0" applyAlignment="0" applyProtection="0"/>
    <xf numFmtId="0" fontId="21" fillId="35" borderId="40">
      <alignment horizontal="left" vertical="center" wrapText="1"/>
    </xf>
    <xf numFmtId="0" fontId="67" fillId="67" borderId="43" applyNumberFormat="0" applyAlignment="0" applyProtection="0"/>
    <xf numFmtId="0" fontId="69" fillId="0" borderId="44" applyNumberFormat="0" applyFill="0" applyAlignment="0" applyProtection="0"/>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169" fontId="26" fillId="38" borderId="46" applyFont="0" applyFill="0" applyBorder="0" applyProtection="0">
      <alignment horizontal="left" vertical="center"/>
      <protection locked="0"/>
    </xf>
    <xf numFmtId="0" fontId="67" fillId="67" borderId="43" applyNumberFormat="0" applyAlignment="0" applyProtection="0"/>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0" fontId="19" fillId="47" borderId="42" applyNumberFormat="0" applyFont="0" applyAlignment="0" applyProtection="0"/>
    <xf numFmtId="0" fontId="67" fillId="67" borderId="43" applyNumberFormat="0" applyAlignment="0" applyProtection="0"/>
    <xf numFmtId="0" fontId="21" fillId="35" borderId="40">
      <alignment horizontal="left" vertical="center" wrapText="1"/>
    </xf>
    <xf numFmtId="0" fontId="69" fillId="0" borderId="44" applyNumberFormat="0" applyFill="0" applyAlignment="0" applyProtection="0"/>
    <xf numFmtId="169" fontId="26" fillId="0" borderId="40" applyNumberFormat="0" applyAlignment="0">
      <alignment horizontal="left" wrapText="1"/>
      <protection hidden="1"/>
    </xf>
    <xf numFmtId="0" fontId="48" fillId="47" borderId="42" applyNumberFormat="0" applyFont="0" applyAlignment="0" applyProtection="0"/>
    <xf numFmtId="0" fontId="69" fillId="0" borderId="44" applyNumberFormat="0" applyFill="0" applyAlignment="0" applyProtection="0"/>
    <xf numFmtId="0" fontId="34" fillId="42" borderId="40" applyNumberFormat="0">
      <protection locked="0"/>
    </xf>
    <xf numFmtId="0" fontId="19" fillId="47" borderId="42" applyNumberFormat="0" applyFont="0" applyAlignment="0" applyProtection="0"/>
    <xf numFmtId="0" fontId="53" fillId="67" borderId="41" applyNumberFormat="0" applyAlignment="0" applyProtection="0"/>
    <xf numFmtId="0" fontId="34" fillId="41" borderId="40" applyNumberFormat="0"/>
    <xf numFmtId="0" fontId="19"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4" fontId="26" fillId="0" borderId="40" applyFont="0" applyFill="0" applyBorder="0" applyProtection="0">
      <alignment horizontal="right" vertical="center"/>
    </xf>
    <xf numFmtId="0" fontId="67" fillId="67" borderId="43" applyNumberFormat="0" applyAlignment="0" applyProtection="0"/>
    <xf numFmtId="0" fontId="61" fillId="54" borderId="41" applyNumberFormat="0" applyAlignment="0" applyProtection="0"/>
    <xf numFmtId="0" fontId="19" fillId="47" borderId="42" applyNumberFormat="0" applyFont="0" applyAlignment="0" applyProtection="0"/>
    <xf numFmtId="0" fontId="48" fillId="47" borderId="42" applyNumberFormat="0" applyFont="0" applyAlignment="0" applyProtection="0"/>
    <xf numFmtId="0" fontId="61" fillId="54" borderId="41" applyNumberFormat="0" applyAlignment="0" applyProtection="0"/>
    <xf numFmtId="0" fontId="72" fillId="0" borderId="19"/>
    <xf numFmtId="4" fontId="26" fillId="0" borderId="40" applyFont="0" applyFill="0" applyBorder="0" applyProtection="0">
      <alignment horizontal="right" vertical="center"/>
    </xf>
    <xf numFmtId="4" fontId="26" fillId="0" borderId="40" applyFont="0" applyFill="0" applyBorder="0" applyProtection="0">
      <alignment horizontal="right" vertical="center"/>
    </xf>
    <xf numFmtId="0" fontId="67" fillId="67" borderId="43" applyNumberFormat="0" applyAlignment="0" applyProtection="0"/>
    <xf numFmtId="0" fontId="19" fillId="47" borderId="42" applyNumberFormat="0" applyFont="0" applyAlignment="0" applyProtection="0"/>
    <xf numFmtId="0" fontId="67" fillId="67" borderId="43" applyNumberFormat="0" applyAlignment="0" applyProtection="0"/>
    <xf numFmtId="0" fontId="48" fillId="47" borderId="42" applyNumberFormat="0" applyFont="0" applyAlignment="0" applyProtection="0"/>
    <xf numFmtId="0" fontId="34" fillId="41" borderId="40" applyNumberFormat="0"/>
    <xf numFmtId="169" fontId="26" fillId="0" borderId="40" applyNumberFormat="0" applyAlignment="0">
      <alignment horizontal="left" wrapText="1"/>
      <protection hidden="1"/>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67" fillId="67" borderId="43" applyNumberForma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49" fontId="26" fillId="38" borderId="40" applyFont="0" applyFill="0" applyBorder="0" applyProtection="0">
      <alignment horizontal="left" vertical="center"/>
      <protection locked="0"/>
    </xf>
    <xf numFmtId="0" fontId="53" fillId="67" borderId="41" applyNumberFormat="0" applyAlignment="0" applyProtection="0"/>
    <xf numFmtId="0" fontId="48" fillId="47" borderId="42" applyNumberFormat="0" applyFont="0" applyAlignment="0" applyProtection="0"/>
    <xf numFmtId="0" fontId="34" fillId="41" borderId="40" applyNumberFormat="0"/>
    <xf numFmtId="0" fontId="19" fillId="47" borderId="42" applyNumberFormat="0" applyFont="0" applyAlignment="0" applyProtection="0"/>
    <xf numFmtId="0" fontId="61" fillId="54" borderId="41" applyNumberFormat="0" applyAlignment="0" applyProtection="0"/>
    <xf numFmtId="49" fontId="26" fillId="37" borderId="40" applyNumberFormat="0" applyAlignment="0">
      <alignment horizontal="left"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53" fillId="67" borderId="41" applyNumberFormat="0" applyAlignment="0" applyProtection="0"/>
    <xf numFmtId="169" fontId="26" fillId="0" borderId="40" applyNumberFormat="0" applyAlignment="0">
      <alignment horizontal="left" wrapText="1"/>
      <protection hidden="1"/>
    </xf>
    <xf numFmtId="4" fontId="26" fillId="0" borderId="40" applyFont="0" applyFill="0" applyBorder="0" applyProtection="0">
      <alignment horizontal="right" vertical="center"/>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67" fillId="67" borderId="43" applyNumberFormat="0" applyAlignment="0" applyProtection="0"/>
    <xf numFmtId="0" fontId="48" fillId="47" borderId="42" applyNumberFormat="0" applyFont="0" applyAlignment="0" applyProtection="0"/>
    <xf numFmtId="0" fontId="21" fillId="35" borderId="32">
      <alignment horizontal="left" vertical="center" wrapText="1"/>
    </xf>
    <xf numFmtId="4" fontId="26" fillId="0" borderId="40" applyFont="0" applyFill="0" applyBorder="0" applyProtection="0">
      <alignment horizontal="right" vertical="center"/>
    </xf>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7" fillId="67" borderId="43" applyNumberFormat="0" applyAlignment="0" applyProtection="0"/>
    <xf numFmtId="0" fontId="72" fillId="0" borderId="19"/>
    <xf numFmtId="169" fontId="26" fillId="0" borderId="40" applyNumberFormat="0" applyAlignment="0">
      <alignment horizontal="left" wrapText="1"/>
      <protection hidden="1"/>
    </xf>
    <xf numFmtId="4" fontId="26" fillId="0" borderId="40" applyFont="0" applyFill="0" applyBorder="0" applyProtection="0">
      <alignment horizontal="right" vertical="center"/>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48" fillId="47" borderId="42" applyNumberFormat="0" applyFont="0" applyAlignment="0" applyProtection="0"/>
    <xf numFmtId="0" fontId="61" fillId="54" borderId="41" applyNumberFormat="0" applyAlignment="0" applyProtection="0"/>
    <xf numFmtId="0" fontId="61" fillId="54" borderId="41" applyNumberFormat="0" applyAlignment="0" applyProtection="0"/>
    <xf numFmtId="0" fontId="34" fillId="41" borderId="40" applyNumberFormat="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42" applyNumberFormat="0" applyFont="0" applyAlignment="0" applyProtection="0"/>
    <xf numFmtId="49" fontId="26" fillId="37" borderId="40" applyNumberFormat="0" applyAlignment="0">
      <alignment horizontal="left" wrapText="1"/>
      <protection locked="0"/>
    </xf>
    <xf numFmtId="0" fontId="19" fillId="47" borderId="42" applyNumberFormat="0" applyFont="0" applyAlignment="0" applyProtection="0"/>
    <xf numFmtId="0" fontId="60" fillId="0" borderId="38" applyNumberFormat="0" applyFill="0" applyAlignment="0" applyProtection="0"/>
    <xf numFmtId="0" fontId="34" fillId="41" borderId="40" applyNumberFormat="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72" fillId="0" borderId="19"/>
    <xf numFmtId="0" fontId="34" fillId="41" borderId="40" applyNumberFormat="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48" fillId="47" borderId="42" applyNumberFormat="0" applyFont="0" applyAlignment="0" applyProtection="0"/>
    <xf numFmtId="0" fontId="61" fillId="54" borderId="41" applyNumberFormat="0" applyAlignment="0" applyProtection="0"/>
    <xf numFmtId="169" fontId="26" fillId="0" borderId="40" applyNumberFormat="0" applyAlignment="0">
      <alignment horizontal="left" wrapText="1"/>
      <protection hidden="1"/>
    </xf>
    <xf numFmtId="4" fontId="26" fillId="0" borderId="40" applyFont="0" applyFill="0" applyBorder="0" applyProtection="0">
      <alignment horizontal="right" vertical="center"/>
    </xf>
    <xf numFmtId="0" fontId="53" fillId="67" borderId="41" applyNumberForma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49" fontId="26" fillId="38" borderId="40" applyFont="0" applyFill="0" applyBorder="0" applyProtection="0">
      <alignment horizontal="left" vertical="center"/>
      <protection locked="0"/>
    </xf>
    <xf numFmtId="0" fontId="34" fillId="41" borderId="40" applyNumberFormat="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0" fillId="0" borderId="38" applyNumberFormat="0" applyFill="0" applyAlignment="0" applyProtection="0"/>
    <xf numFmtId="0" fontId="61" fillId="54" borderId="41" applyNumberFormat="0" applyAlignment="0" applyProtection="0"/>
    <xf numFmtId="0" fontId="19" fillId="47" borderId="42" applyNumberFormat="0" applyFont="0" applyAlignment="0" applyProtection="0"/>
    <xf numFmtId="0" fontId="34" fillId="41" borderId="40" applyNumberFormat="0"/>
    <xf numFmtId="49" fontId="26" fillId="37" borderId="40" applyNumberFormat="0" applyAlignment="0">
      <alignment horizontal="left" wrapText="1"/>
      <protection locked="0"/>
    </xf>
    <xf numFmtId="0" fontId="19" fillId="47" borderId="42" applyNumberFormat="0" applyFont="0" applyAlignment="0" applyProtection="0"/>
    <xf numFmtId="0" fontId="48" fillId="47" borderId="42" applyNumberFormat="0" applyFont="0" applyAlignment="0" applyProtection="0"/>
    <xf numFmtId="0" fontId="34" fillId="42" borderId="40" applyNumberFormat="0">
      <protection locked="0"/>
    </xf>
    <xf numFmtId="0" fontId="67" fillId="67" borderId="43" applyNumberFormat="0" applyAlignment="0" applyProtection="0"/>
    <xf numFmtId="169" fontId="26" fillId="38" borderId="46" applyFont="0" applyFill="0" applyBorder="0" applyProtection="0">
      <alignment horizontal="left" vertical="center"/>
      <protection locked="0"/>
    </xf>
    <xf numFmtId="169" fontId="26" fillId="38" borderId="46" applyFont="0" applyFill="0" applyBorder="0" applyProtection="0">
      <alignment horizontal="left" vertical="center"/>
      <protection locked="0"/>
    </xf>
    <xf numFmtId="169" fontId="26" fillId="38" borderId="46" applyFont="0" applyFill="0" applyBorder="0" applyProtection="0">
      <alignment horizontal="left" vertical="center"/>
      <protection locked="0"/>
    </xf>
    <xf numFmtId="0" fontId="26" fillId="38" borderId="39" applyFont="0" applyFill="0" applyBorder="0" applyProtection="0">
      <alignment horizontal="left" vertical="center" wrapText="1"/>
      <protection locked="0"/>
    </xf>
    <xf numFmtId="0" fontId="48" fillId="47" borderId="42" applyNumberFormat="0" applyFont="0" applyAlignment="0" applyProtection="0"/>
    <xf numFmtId="0" fontId="53" fillId="67" borderId="41" applyNumberFormat="0" applyAlignment="0" applyProtection="0"/>
    <xf numFmtId="169" fontId="26" fillId="0" borderId="40" applyNumberFormat="0" applyAlignment="0">
      <alignment horizontal="left" wrapText="1"/>
      <protection hidden="1"/>
    </xf>
    <xf numFmtId="0" fontId="19" fillId="47" borderId="42" applyNumberFormat="0" applyFont="0" applyAlignment="0" applyProtection="0"/>
    <xf numFmtId="4" fontId="26" fillId="0" borderId="40" applyFont="0" applyFill="0" applyBorder="0" applyProtection="0">
      <alignment horizontal="right" vertical="center"/>
    </xf>
    <xf numFmtId="0" fontId="19" fillId="47" borderId="42" applyNumberFormat="0" applyFont="0" applyAlignment="0" applyProtection="0"/>
    <xf numFmtId="0" fontId="69" fillId="0" borderId="44" applyNumberFormat="0" applyFill="0" applyAlignment="0" applyProtection="0"/>
    <xf numFmtId="4" fontId="26" fillId="0" borderId="40" applyFont="0" applyFill="0" applyBorder="0" applyProtection="0">
      <alignment horizontal="right" vertical="center"/>
    </xf>
    <xf numFmtId="49" fontId="26" fillId="38" borderId="40" applyFont="0" applyFill="0" applyBorder="0" applyProtection="0">
      <alignment horizontal="left" vertical="center"/>
      <protection locked="0"/>
    </xf>
    <xf numFmtId="49" fontId="26" fillId="37" borderId="32" applyNumberFormat="0" applyAlignment="0">
      <alignment horizontal="left" wrapText="1"/>
      <protection locked="0"/>
    </xf>
    <xf numFmtId="0" fontId="48" fillId="47" borderId="42" applyNumberFormat="0" applyFont="0" applyAlignment="0" applyProtection="0"/>
    <xf numFmtId="0" fontId="34" fillId="41" borderId="40" applyNumberFormat="0"/>
    <xf numFmtId="0" fontId="19" fillId="47" borderId="42" applyNumberFormat="0" applyFont="0" applyAlignment="0" applyProtection="0"/>
    <xf numFmtId="0" fontId="69" fillId="0" borderId="44" applyNumberFormat="0" applyFill="0" applyAlignment="0" applyProtection="0"/>
    <xf numFmtId="169" fontId="26" fillId="0" borderId="40" applyNumberFormat="0" applyAlignment="0">
      <alignment horizontal="left" wrapText="1"/>
      <protection hidden="1"/>
    </xf>
    <xf numFmtId="4" fontId="26" fillId="0" borderId="40" applyFont="0" applyFill="0" applyBorder="0" applyProtection="0">
      <alignment horizontal="right" vertical="center"/>
    </xf>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169" fontId="26" fillId="38" borderId="46"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4" fontId="26" fillId="0" borderId="40" applyFont="0" applyFill="0" applyBorder="0" applyProtection="0">
      <alignment horizontal="right" vertical="center"/>
    </xf>
    <xf numFmtId="0" fontId="61" fillId="54" borderId="41" applyNumberFormat="0" applyAlignment="0" applyProtection="0"/>
    <xf numFmtId="0" fontId="60" fillId="0" borderId="38"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53" fillId="67" borderId="41" applyNumberFormat="0" applyAlignment="0" applyProtection="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169" fontId="26" fillId="38" borderId="46" applyFont="0" applyFill="0" applyBorder="0" applyProtection="0">
      <alignment horizontal="left" vertical="center"/>
      <protection locked="0"/>
    </xf>
    <xf numFmtId="0" fontId="34" fillId="42" borderId="40" applyNumberFormat="0">
      <protection locked="0"/>
    </xf>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169" fontId="26" fillId="38" borderId="46" applyFont="0" applyFill="0" applyBorder="0" applyProtection="0">
      <alignment horizontal="left" vertical="center"/>
      <protection locked="0"/>
    </xf>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21" fillId="35" borderId="40">
      <alignment horizontal="left" vertical="center" wrapText="1"/>
    </xf>
    <xf numFmtId="0" fontId="69" fillId="0" borderId="44" applyNumberFormat="0" applyFill="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48" fillId="47" borderId="42" applyNumberFormat="0" applyFont="0" applyAlignment="0" applyProtection="0"/>
    <xf numFmtId="0" fontId="19" fillId="47" borderId="42" applyNumberFormat="0" applyFont="0" applyAlignment="0" applyProtection="0"/>
    <xf numFmtId="49" fontId="26" fillId="38" borderId="40" applyFont="0" applyFill="0" applyBorder="0" applyProtection="0">
      <alignment horizontal="left" vertical="center"/>
      <protection locked="0"/>
    </xf>
    <xf numFmtId="0" fontId="26" fillId="38" borderId="39" applyFont="0" applyFill="0" applyBorder="0" applyProtection="0">
      <alignment horizontal="left" vertical="center" wrapText="1"/>
      <protection locked="0"/>
    </xf>
    <xf numFmtId="0" fontId="53" fillId="67" borderId="41" applyNumberFormat="0" applyAlignment="0" applyProtection="0"/>
    <xf numFmtId="49" fontId="26" fillId="37" borderId="40" applyNumberFormat="0" applyAlignment="0">
      <alignment horizontal="left" wrapText="1"/>
      <protection locked="0"/>
    </xf>
    <xf numFmtId="0" fontId="67" fillId="67" borderId="43" applyNumberFormat="0" applyAlignment="0" applyProtection="0"/>
    <xf numFmtId="0" fontId="69" fillId="0" borderId="44" applyNumberFormat="0" applyFill="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0" fontId="60" fillId="0" borderId="38" applyNumberFormat="0" applyFill="0" applyAlignment="0" applyProtection="0"/>
    <xf numFmtId="0" fontId="53" fillId="67" borderId="41" applyNumberFormat="0" applyAlignment="0" applyProtection="0"/>
    <xf numFmtId="0" fontId="19"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26" fillId="38" borderId="45" applyFont="0" applyFill="0" applyBorder="0" applyProtection="0">
      <alignment horizontal="left" vertical="center" wrapText="1"/>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0" fillId="0" borderId="38" applyNumberFormat="0" applyFill="0" applyAlignment="0" applyProtection="0"/>
    <xf numFmtId="169" fontId="26" fillId="0" borderId="40" applyNumberFormat="0" applyAlignment="0">
      <alignment horizontal="left" wrapText="1"/>
      <protection hidden="1"/>
    </xf>
    <xf numFmtId="0" fontId="21" fillId="35" borderId="40">
      <alignment horizontal="left" vertical="center" wrapText="1"/>
    </xf>
    <xf numFmtId="0" fontId="61" fillId="54" borderId="41" applyNumberFormat="0" applyAlignment="0" applyProtection="0"/>
    <xf numFmtId="49" fontId="26" fillId="38" borderId="40" applyFont="0" applyFill="0" applyBorder="0" applyProtection="0">
      <alignment horizontal="left" vertical="center"/>
      <protection locked="0"/>
    </xf>
    <xf numFmtId="0" fontId="34" fillId="42" borderId="40" applyNumberFormat="0">
      <protection locked="0"/>
    </xf>
    <xf numFmtId="0" fontId="69" fillId="0" borderId="44" applyNumberFormat="0" applyFill="0" applyAlignment="0" applyProtection="0"/>
    <xf numFmtId="0" fontId="60" fillId="0" borderId="38" applyNumberFormat="0" applyFill="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67" fillId="67" borderId="43" applyNumberFormat="0" applyAlignment="0" applyProtection="0"/>
    <xf numFmtId="0" fontId="53" fillId="67" borderId="41" applyNumberFormat="0" applyAlignment="0" applyProtection="0"/>
    <xf numFmtId="0" fontId="21" fillId="35" borderId="40">
      <alignment horizontal="left" vertical="center" wrapText="1"/>
    </xf>
    <xf numFmtId="0" fontId="19" fillId="47" borderId="42" applyNumberFormat="0" applyFont="0" applyAlignment="0" applyProtection="0"/>
    <xf numFmtId="0" fontId="53" fillId="67" borderId="41" applyNumberFormat="0" applyAlignment="0" applyProtection="0"/>
    <xf numFmtId="49" fontId="26" fillId="37" borderId="40" applyNumberFormat="0" applyAlignment="0">
      <alignment horizontal="left" wrapText="1"/>
      <protection locked="0"/>
    </xf>
    <xf numFmtId="0" fontId="53" fillId="67" borderId="41" applyNumberFormat="0" applyAlignment="0" applyProtection="0"/>
    <xf numFmtId="0" fontId="19"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48" fillId="47" borderId="42" applyNumberFormat="0" applyFont="0" applyAlignment="0" applyProtection="0"/>
    <xf numFmtId="0" fontId="61" fillId="54" borderId="41" applyNumberFormat="0" applyAlignment="0" applyProtection="0"/>
    <xf numFmtId="49" fontId="26" fillId="37" borderId="32" applyNumberFormat="0" applyAlignment="0">
      <alignment horizontal="left" wrapText="1"/>
      <protection locked="0"/>
    </xf>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19" fillId="47" borderId="42" applyNumberFormat="0" applyFont="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67" fillId="67" borderId="43" applyNumberFormat="0" applyAlignment="0" applyProtection="0"/>
    <xf numFmtId="0" fontId="21" fillId="35" borderId="32">
      <alignment horizontal="left" vertical="center" wrapText="1"/>
    </xf>
    <xf numFmtId="169" fontId="26" fillId="38" borderId="46" applyFont="0" applyFill="0" applyBorder="0" applyProtection="0">
      <alignment horizontal="left" vertical="center"/>
      <protection locked="0"/>
    </xf>
    <xf numFmtId="0" fontId="19" fillId="47" borderId="42" applyNumberFormat="0" applyFont="0" applyAlignment="0" applyProtection="0"/>
    <xf numFmtId="169" fontId="26" fillId="38" borderId="46" applyFont="0" applyFill="0" applyBorder="0" applyProtection="0">
      <alignment horizontal="left" vertical="center"/>
      <protection locked="0"/>
    </xf>
    <xf numFmtId="169" fontId="26" fillId="0" borderId="40" applyNumberFormat="0" applyAlignment="0">
      <alignment horizontal="left" wrapText="1"/>
      <protection hidden="1"/>
    </xf>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0" fontId="53" fillId="67" borderId="41" applyNumberFormat="0" applyAlignment="0" applyProtection="0"/>
    <xf numFmtId="0" fontId="48" fillId="47" borderId="42" applyNumberFormat="0" applyFont="0" applyAlignment="0" applyProtection="0"/>
    <xf numFmtId="0" fontId="34" fillId="41" borderId="40" applyNumberFormat="0"/>
    <xf numFmtId="0" fontId="67" fillId="67" borderId="43" applyNumberFormat="0" applyAlignment="0" applyProtection="0"/>
    <xf numFmtId="0" fontId="34" fillId="42" borderId="40" applyNumberFormat="0">
      <protection locked="0"/>
    </xf>
    <xf numFmtId="0" fontId="21" fillId="35" borderId="40">
      <alignment horizontal="left" vertical="center" wrapText="1"/>
    </xf>
    <xf numFmtId="49" fontId="26" fillId="37" borderId="40" applyNumberFormat="0" applyAlignment="0">
      <alignment horizontal="left" wrapText="1"/>
      <protection locked="0"/>
    </xf>
    <xf numFmtId="49" fontId="26" fillId="37" borderId="40" applyNumberFormat="0" applyAlignment="0">
      <alignment horizontal="left" wrapText="1"/>
      <protection locked="0"/>
    </xf>
    <xf numFmtId="0" fontId="34" fillId="42" borderId="40" applyNumberFormat="0">
      <protection locked="0"/>
    </xf>
    <xf numFmtId="0" fontId="53" fillId="67"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48" fillId="47" borderId="42" applyNumberFormat="0" applyFont="0" applyAlignment="0" applyProtection="0"/>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0" fontId="69" fillId="0" borderId="44" applyNumberFormat="0" applyFill="0" applyAlignment="0" applyProtection="0"/>
    <xf numFmtId="0" fontId="19" fillId="47" borderId="42" applyNumberFormat="0" applyFont="0" applyAlignment="0" applyProtection="0"/>
    <xf numFmtId="0" fontId="53" fillId="67" borderId="41" applyNumberFormat="0" applyAlignment="0" applyProtection="0"/>
    <xf numFmtId="49" fontId="26" fillId="37" borderId="40" applyNumberFormat="0" applyAlignment="0">
      <alignment horizontal="left" wrapText="1"/>
      <protection locked="0"/>
    </xf>
    <xf numFmtId="0" fontId="19" fillId="47" borderId="42" applyNumberFormat="0" applyFont="0" applyAlignment="0" applyProtection="0"/>
    <xf numFmtId="0" fontId="67" fillId="67" borderId="43" applyNumberFormat="0" applyAlignment="0" applyProtection="0"/>
    <xf numFmtId="4" fontId="26" fillId="0" borderId="40" applyFont="0" applyFill="0" applyBorder="0" applyProtection="0">
      <alignment horizontal="right" vertical="center"/>
    </xf>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34" fillId="41" borderId="40" applyNumberFormat="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0" fontId="26" fillId="38" borderId="45"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53" fillId="67" borderId="41" applyNumberFormat="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4" fontId="26" fillId="0" borderId="40" applyFont="0" applyFill="0" applyBorder="0" applyProtection="0">
      <alignment horizontal="right" vertical="center"/>
    </xf>
    <xf numFmtId="0" fontId="19"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21" fillId="35" borderId="32">
      <alignment horizontal="left" vertical="center" wrapText="1"/>
    </xf>
    <xf numFmtId="0" fontId="21" fillId="35" borderId="40">
      <alignment horizontal="left" vertical="center" wrapText="1"/>
    </xf>
    <xf numFmtId="0" fontId="48" fillId="47" borderId="42" applyNumberFormat="0" applyFon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21" fillId="35" borderId="40">
      <alignment horizontal="left" vertical="center" wrapText="1"/>
    </xf>
    <xf numFmtId="0" fontId="72" fillId="0" borderId="19"/>
    <xf numFmtId="0" fontId="53" fillId="67" borderId="41" applyNumberFormat="0" applyAlignment="0" applyProtection="0"/>
    <xf numFmtId="0" fontId="21" fillId="35" borderId="40">
      <alignment horizontal="left" vertical="center" wrapText="1"/>
    </xf>
    <xf numFmtId="0" fontId="67" fillId="67" borderId="43" applyNumberFormat="0" applyAlignment="0" applyProtection="0"/>
    <xf numFmtId="0" fontId="34" fillId="41" borderId="40" applyNumberFormat="0"/>
    <xf numFmtId="0" fontId="34" fillId="42" borderId="40" applyNumberFormat="0">
      <protection locked="0"/>
    </xf>
    <xf numFmtId="0" fontId="67" fillId="67" borderId="43" applyNumberFormat="0" applyAlignment="0" applyProtection="0"/>
    <xf numFmtId="0" fontId="67" fillId="67" borderId="43" applyNumberFormat="0" applyAlignment="0" applyProtection="0"/>
    <xf numFmtId="169" fontId="26" fillId="0" borderId="40" applyNumberFormat="0" applyAlignment="0">
      <alignment horizontal="left" wrapText="1"/>
      <protection hidden="1"/>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49" fontId="26" fillId="38" borderId="40" applyFont="0" applyFill="0" applyBorder="0" applyProtection="0">
      <alignment horizontal="left" vertical="center"/>
      <protection locked="0"/>
    </xf>
    <xf numFmtId="4" fontId="26" fillId="0" borderId="40" applyFont="0" applyFill="0" applyBorder="0" applyProtection="0">
      <alignment horizontal="right" vertical="center"/>
    </xf>
    <xf numFmtId="0" fontId="19"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67" fillId="67" borderId="43" applyNumberFormat="0" applyAlignment="0" applyProtection="0"/>
    <xf numFmtId="0" fontId="61" fillId="54" borderId="41" applyNumberFormat="0" applyAlignment="0" applyProtection="0"/>
    <xf numFmtId="0" fontId="48"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9" fillId="47" borderId="42" applyNumberFormat="0" applyFont="0" applyAlignment="0" applyProtection="0"/>
    <xf numFmtId="0" fontId="53" fillId="67" borderId="41" applyNumberFormat="0" applyAlignment="0" applyProtection="0"/>
    <xf numFmtId="169" fontId="26" fillId="0" borderId="40" applyNumberFormat="0" applyAlignment="0">
      <alignment horizontal="left" wrapText="1"/>
      <protection hidden="1"/>
    </xf>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48"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0" fontId="61" fillId="54" borderId="41" applyNumberFormat="0" applyAlignment="0" applyProtection="0"/>
    <xf numFmtId="0" fontId="26" fillId="38" borderId="45" applyFont="0" applyFill="0" applyBorder="0" applyProtection="0">
      <alignment horizontal="left" vertical="center" wrapText="1"/>
      <protection locked="0"/>
    </xf>
    <xf numFmtId="4" fontId="26" fillId="0" borderId="32" applyFont="0" applyFill="0" applyBorder="0" applyProtection="0">
      <alignment horizontal="right" vertical="center"/>
    </xf>
    <xf numFmtId="0" fontId="53" fillId="67" borderId="41" applyNumberFormat="0" applyAlignment="0" applyProtection="0"/>
    <xf numFmtId="0" fontId="53" fillId="67" borderId="41" applyNumberFormat="0" applyAlignment="0" applyProtection="0"/>
    <xf numFmtId="0" fontId="26" fillId="38" borderId="45" applyFont="0" applyFill="0" applyBorder="0" applyProtection="0">
      <alignment horizontal="left" vertical="center" wrapText="1"/>
      <protection locked="0"/>
    </xf>
    <xf numFmtId="0" fontId="61" fillId="54" borderId="41"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48" fillId="47" borderId="42" applyNumberFormat="0" applyFont="0" applyAlignment="0" applyProtection="0"/>
    <xf numFmtId="0" fontId="67" fillId="67" borderId="43"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49" fontId="26" fillId="38" borderId="40" applyFont="0" applyFill="0" applyBorder="0" applyProtection="0">
      <alignment horizontal="left" vertical="center"/>
      <protection locked="0"/>
    </xf>
    <xf numFmtId="0" fontId="19" fillId="47" borderId="42" applyNumberFormat="0" applyFont="0" applyAlignment="0" applyProtection="0"/>
    <xf numFmtId="0" fontId="21" fillId="35" borderId="40">
      <alignment horizontal="left" vertical="center" wrapText="1"/>
    </xf>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21" fillId="35" borderId="40">
      <alignment horizontal="left" vertical="center" wrapText="1"/>
    </xf>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19" fillId="47" borderId="42" applyNumberFormat="0" applyFont="0" applyAlignment="0" applyProtection="0"/>
    <xf numFmtId="0" fontId="61" fillId="54" borderId="41" applyNumberFormat="0" applyAlignment="0" applyProtection="0"/>
    <xf numFmtId="0" fontId="61" fillId="54" borderId="41" applyNumberFormat="0" applyAlignment="0" applyProtection="0"/>
    <xf numFmtId="0" fontId="34" fillId="41" borderId="40" applyNumberFormat="0"/>
    <xf numFmtId="0" fontId="26" fillId="38" borderId="45" applyFont="0" applyFill="0" applyBorder="0" applyProtection="0">
      <alignment horizontal="left" vertical="center" wrapText="1"/>
      <protection locked="0"/>
    </xf>
    <xf numFmtId="0" fontId="61" fillId="54" borderId="41" applyNumberFormat="0" applyAlignment="0" applyProtection="0"/>
    <xf numFmtId="0" fontId="26" fillId="38" borderId="45" applyFont="0" applyFill="0" applyBorder="0" applyProtection="0">
      <alignment horizontal="left" vertical="center" wrapText="1"/>
      <protection locked="0"/>
    </xf>
    <xf numFmtId="0" fontId="67" fillId="67" borderId="43" applyNumberFormat="0" applyAlignment="0" applyProtection="0"/>
    <xf numFmtId="169" fontId="26" fillId="38" borderId="46" applyFont="0" applyFill="0" applyBorder="0" applyProtection="0">
      <alignment horizontal="left" vertical="center"/>
      <protection locked="0"/>
    </xf>
    <xf numFmtId="0" fontId="34" fillId="41" borderId="40" applyNumberFormat="0"/>
    <xf numFmtId="0" fontId="19" fillId="47" borderId="42" applyNumberFormat="0" applyFont="0" applyAlignment="0" applyProtection="0"/>
    <xf numFmtId="0" fontId="21" fillId="35" borderId="40">
      <alignment horizontal="left" vertical="center" wrapText="1"/>
    </xf>
    <xf numFmtId="0" fontId="72" fillId="0" borderId="19"/>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49" fontId="26" fillId="37" borderId="32" applyNumberFormat="0" applyAlignment="0">
      <alignment horizontal="left" wrapText="1"/>
      <protection locked="0"/>
    </xf>
    <xf numFmtId="4" fontId="26" fillId="0" borderId="40" applyFont="0" applyFill="0" applyBorder="0" applyProtection="0">
      <alignment horizontal="right" vertical="center"/>
    </xf>
    <xf numFmtId="169" fontId="26" fillId="0" borderId="40" applyNumberFormat="0" applyAlignment="0">
      <alignment horizontal="left" wrapText="1"/>
      <protection hidden="1"/>
    </xf>
    <xf numFmtId="0" fontId="26" fillId="38" borderId="45" applyFont="0" applyFill="0" applyBorder="0" applyProtection="0">
      <alignment horizontal="left" vertical="center" wrapText="1"/>
      <protection locked="0"/>
    </xf>
    <xf numFmtId="0" fontId="53" fillId="67" borderId="41" applyNumberFormat="0" applyAlignment="0" applyProtection="0"/>
    <xf numFmtId="0" fontId="61" fillId="54" borderId="41" applyNumberFormat="0" applyAlignment="0" applyProtection="0"/>
    <xf numFmtId="0" fontId="34" fillId="42" borderId="40" applyNumberFormat="0">
      <protection locked="0"/>
    </xf>
    <xf numFmtId="0" fontId="21" fillId="35" borderId="40">
      <alignment horizontal="left" vertical="center" wrapText="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48" fillId="47" borderId="42" applyNumberFormat="0" applyFont="0" applyAlignment="0" applyProtection="0"/>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34" fillId="42" borderId="40" applyNumberFormat="0">
      <protection locked="0"/>
    </xf>
    <xf numFmtId="0" fontId="19" fillId="47" borderId="42" applyNumberFormat="0" applyFon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34" fillId="42" borderId="40" applyNumberFormat="0">
      <protection locked="0"/>
    </xf>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34" fillId="42" borderId="40" applyNumberFormat="0">
      <protection locked="0"/>
    </xf>
    <xf numFmtId="4" fontId="26" fillId="0" borderId="40"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40"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26" fillId="38" borderId="45" applyFont="0" applyFill="0" applyBorder="0" applyProtection="0">
      <alignment horizontal="left" vertical="center" wrapText="1"/>
      <protection locked="0"/>
    </xf>
    <xf numFmtId="0" fontId="26" fillId="38" borderId="45" applyFont="0" applyFill="0" applyBorder="0" applyProtection="0">
      <alignment horizontal="left" vertical="center" wrapText="1"/>
      <protection locked="0"/>
    </xf>
    <xf numFmtId="49" fontId="26" fillId="38" borderId="40" applyFont="0" applyFill="0" applyBorder="0" applyProtection="0">
      <alignment horizontal="left" vertical="center"/>
      <protection locked="0"/>
    </xf>
    <xf numFmtId="0" fontId="21" fillId="35" borderId="40">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40"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40">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40" applyNumberFormat="0">
      <protection locked="0"/>
    </xf>
    <xf numFmtId="0" fontId="67" fillId="67" borderId="43" applyNumberFormat="0" applyAlignment="0" applyProtection="0"/>
    <xf numFmtId="0" fontId="19" fillId="47" borderId="42" applyNumberFormat="0" applyFont="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40" applyNumberFormat="0">
      <protection locked="0"/>
    </xf>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49" fontId="26" fillId="37" borderId="40"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21" fillId="35" borderId="40">
      <alignment horizontal="left" vertical="center" wrapText="1"/>
    </xf>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40"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45"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21" fillId="35" borderId="40">
      <alignment horizontal="left" vertical="center" wrapText="1"/>
    </xf>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40" applyNumberFormat="0" applyAlignment="0">
      <alignment horizontal="left" wrapText="1"/>
      <protection locked="0"/>
    </xf>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40" applyNumberFormat="0"/>
    <xf numFmtId="0" fontId="48" fillId="47" borderId="42" applyNumberFormat="0" applyFont="0" applyAlignment="0" applyProtection="0"/>
    <xf numFmtId="0" fontId="53" fillId="67" borderId="41" applyNumberFormat="0" applyAlignment="0" applyProtection="0"/>
    <xf numFmtId="0" fontId="34" fillId="41" borderId="40" applyNumberFormat="0"/>
    <xf numFmtId="0" fontId="61" fillId="54" borderId="41" applyNumberFormat="0" applyAlignment="0" applyProtection="0"/>
    <xf numFmtId="0" fontId="48" fillId="47" borderId="42" applyNumberFormat="0" applyFont="0" applyAlignment="0" applyProtection="0"/>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40">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53" fillId="67" borderId="41" applyNumberFormat="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49" fontId="26" fillId="38" borderId="40" applyFont="0" applyFill="0" applyBorder="0" applyProtection="0">
      <alignment horizontal="left" vertical="center"/>
      <protection locked="0"/>
    </xf>
    <xf numFmtId="0" fontId="53" fillId="67" borderId="41" applyNumberFormat="0" applyAlignment="0" applyProtection="0"/>
    <xf numFmtId="0" fontId="67" fillId="67" borderId="43" applyNumberFormat="0" applyAlignment="0" applyProtection="0"/>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19" fillId="47" borderId="42" applyNumberFormat="0" applyFont="0" applyAlignment="0" applyProtection="0"/>
    <xf numFmtId="0" fontId="48" fillId="47" borderId="42" applyNumberFormat="0" applyFont="0" applyAlignment="0" applyProtection="0"/>
    <xf numFmtId="0" fontId="34" fillId="41" borderId="40" applyNumberFormat="0"/>
    <xf numFmtId="0" fontId="61" fillId="54"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9"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21" fillId="35" borderId="40">
      <alignment horizontal="left" vertical="center" wrapText="1"/>
    </xf>
    <xf numFmtId="0" fontId="48"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0" fontId="19" fillId="47" borderId="42"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9"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21" fillId="35" borderId="40">
      <alignment horizontal="left" vertical="center" wrapText="1"/>
    </xf>
    <xf numFmtId="0" fontId="67" fillId="67" borderId="43" applyNumberFormat="0" applyAlignment="0" applyProtection="0"/>
    <xf numFmtId="0" fontId="19"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34" fillId="42" borderId="40" applyNumberFormat="0">
      <protection locked="0"/>
    </xf>
    <xf numFmtId="0" fontId="48" fillId="47" borderId="42" applyNumberFormat="0" applyFont="0" applyAlignment="0" applyProtection="0"/>
    <xf numFmtId="0" fontId="67" fillId="67" borderId="43" applyNumberFormat="0" applyAlignment="0" applyProtection="0"/>
    <xf numFmtId="0" fontId="34" fillId="42" borderId="40" applyNumberFormat="0">
      <protection locked="0"/>
    </xf>
    <xf numFmtId="0" fontId="19" fillId="47" borderId="42" applyNumberFormat="0" applyFont="0" applyAlignment="0" applyProtection="0"/>
    <xf numFmtId="0" fontId="34" fillId="41" borderId="40" applyNumberFormat="0"/>
    <xf numFmtId="0" fontId="19" fillId="47" borderId="42" applyNumberFormat="0" applyFont="0" applyAlignment="0" applyProtection="0"/>
    <xf numFmtId="0" fontId="69" fillId="0" borderId="44" applyNumberFormat="0" applyFill="0" applyAlignment="0" applyProtection="0"/>
    <xf numFmtId="169" fontId="26" fillId="38" borderId="46" applyFont="0" applyFill="0" applyBorder="0" applyProtection="0">
      <alignment horizontal="left" vertical="center"/>
      <protection locked="0"/>
    </xf>
    <xf numFmtId="0" fontId="26" fillId="38" borderId="45" applyFont="0" applyFill="0" applyBorder="0" applyProtection="0">
      <alignment horizontal="left" vertical="center" wrapText="1"/>
      <protection locked="0"/>
    </xf>
    <xf numFmtId="0" fontId="61" fillId="54" borderId="41" applyNumberFormat="0" applyAlignment="0" applyProtection="0"/>
    <xf numFmtId="0" fontId="19" fillId="47" borderId="42" applyNumberFormat="0" applyFont="0" applyAlignment="0" applyProtection="0"/>
    <xf numFmtId="0" fontId="34" fillId="41" borderId="40" applyNumberFormat="0"/>
    <xf numFmtId="0" fontId="61" fillId="54" borderId="41" applyNumberFormat="0" applyAlignment="0" applyProtection="0"/>
    <xf numFmtId="0" fontId="19" fillId="47" borderId="42" applyNumberFormat="0" applyFont="0" applyAlignment="0" applyProtection="0"/>
    <xf numFmtId="0" fontId="34" fillId="42" borderId="40" applyNumberFormat="0">
      <protection locked="0"/>
    </xf>
    <xf numFmtId="0" fontId="34" fillId="42" borderId="40" applyNumberFormat="0">
      <protection locked="0"/>
    </xf>
    <xf numFmtId="0" fontId="21" fillId="35" borderId="32">
      <alignment horizontal="left" vertical="center" wrapText="1"/>
    </xf>
    <xf numFmtId="49" fontId="26" fillId="37" borderId="40" applyNumberFormat="0" applyAlignment="0">
      <alignment horizontal="left" wrapText="1"/>
      <protection locked="0"/>
    </xf>
    <xf numFmtId="0" fontId="61" fillId="54" borderId="41" applyNumberFormat="0" applyAlignment="0" applyProtection="0"/>
    <xf numFmtId="169" fontId="26" fillId="38" borderId="46" applyFont="0" applyFill="0" applyBorder="0" applyProtection="0">
      <alignment horizontal="left" vertical="center"/>
      <protection locked="0"/>
    </xf>
    <xf numFmtId="0" fontId="34" fillId="42" borderId="40" applyNumberFormat="0">
      <protection locked="0"/>
    </xf>
    <xf numFmtId="0" fontId="53" fillId="67" borderId="41" applyNumberFormat="0" applyAlignment="0" applyProtection="0"/>
    <xf numFmtId="0" fontId="61" fillId="54" borderId="41" applyNumberFormat="0" applyAlignment="0" applyProtection="0"/>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48" fillId="47" borderId="42" applyNumberFormat="0" applyFont="0" applyAlignment="0" applyProtection="0"/>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34" fillId="42" borderId="40" applyNumberFormat="0">
      <protection locked="0"/>
    </xf>
    <xf numFmtId="169" fontId="26" fillId="0" borderId="40" applyNumberFormat="0" applyAlignment="0">
      <alignment horizontal="left" wrapText="1"/>
      <protection hidden="1"/>
    </xf>
    <xf numFmtId="169" fontId="26" fillId="0" borderId="32" applyNumberFormat="0" applyAlignment="0">
      <alignment horizontal="left" wrapText="1"/>
      <protection hidden="1"/>
    </xf>
    <xf numFmtId="49" fontId="26" fillId="38" borderId="40" applyFont="0" applyFill="0" applyBorder="0" applyProtection="0">
      <alignment horizontal="left" vertical="center"/>
      <protection locked="0"/>
    </xf>
    <xf numFmtId="0" fontId="34" fillId="41" borderId="40" applyNumberFormat="0"/>
    <xf numFmtId="4" fontId="26" fillId="0" borderId="40" applyFont="0" applyFill="0" applyBorder="0" applyProtection="0">
      <alignment horizontal="right" vertical="center"/>
    </xf>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61" fillId="54"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19" fillId="47" borderId="42" applyNumberFormat="0" applyFont="0" applyAlignment="0" applyProtection="0"/>
    <xf numFmtId="0" fontId="34" fillId="42" borderId="40" applyNumberFormat="0">
      <protection locked="0"/>
    </xf>
    <xf numFmtId="49" fontId="26" fillId="37" borderId="40" applyNumberFormat="0" applyAlignment="0">
      <alignment horizontal="left" wrapText="1"/>
      <protection locked="0"/>
    </xf>
    <xf numFmtId="0" fontId="69" fillId="0" borderId="44" applyNumberFormat="0" applyFill="0" applyAlignment="0" applyProtection="0"/>
    <xf numFmtId="0" fontId="48" fillId="47" borderId="42" applyNumberFormat="0" applyFont="0" applyAlignment="0" applyProtection="0"/>
    <xf numFmtId="0" fontId="67" fillId="67" borderId="43" applyNumberFormat="0" applyAlignment="0" applyProtection="0"/>
    <xf numFmtId="169" fontId="26" fillId="38" borderId="46" applyFont="0" applyFill="0" applyBorder="0" applyProtection="0">
      <alignment horizontal="left" vertical="center"/>
      <protection locked="0"/>
    </xf>
    <xf numFmtId="0" fontId="26" fillId="38" borderId="45" applyFont="0" applyFill="0" applyBorder="0" applyProtection="0">
      <alignment horizontal="left" vertical="center" wrapText="1"/>
      <protection locked="0"/>
    </xf>
    <xf numFmtId="0" fontId="61" fillId="54"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0" borderId="40"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19" fillId="47" borderId="42" applyNumberFormat="0" applyFont="0" applyAlignment="0" applyProtection="0"/>
    <xf numFmtId="0" fontId="61" fillId="54" borderId="41" applyNumberFormat="0" applyAlignment="0" applyProtection="0"/>
    <xf numFmtId="0" fontId="53" fillId="67" borderId="41" applyNumberFormat="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34" fillId="41" borderId="40" applyNumberFormat="0"/>
    <xf numFmtId="0" fontId="67" fillId="67" borderId="43" applyNumberForma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19" fillId="47" borderId="42" applyNumberFormat="0" applyFont="0" applyAlignment="0" applyProtection="0"/>
    <xf numFmtId="0" fontId="61" fillId="54"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67" fillId="67" borderId="43" applyNumberFormat="0" applyAlignment="0" applyProtection="0"/>
    <xf numFmtId="49" fontId="26" fillId="38" borderId="40" applyFont="0" applyFill="0" applyBorder="0" applyProtection="0">
      <alignment horizontal="left" vertical="center"/>
      <protection locked="0"/>
    </xf>
    <xf numFmtId="0" fontId="61" fillId="54" borderId="41" applyNumberForma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169" fontId="26" fillId="38" borderId="46" applyFont="0" applyFill="0" applyBorder="0" applyProtection="0">
      <alignment horizontal="left" vertical="center"/>
      <protection locked="0"/>
    </xf>
    <xf numFmtId="0" fontId="19" fillId="47" borderId="42" applyNumberFormat="0" applyFont="0" applyAlignment="0" applyProtection="0"/>
    <xf numFmtId="169" fontId="26" fillId="38" borderId="46" applyFont="0" applyFill="0" applyBorder="0" applyProtection="0">
      <alignment horizontal="left" vertical="center"/>
      <protection locked="0"/>
    </xf>
    <xf numFmtId="0" fontId="34" fillId="42" borderId="40" applyNumberFormat="0">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49" fontId="26" fillId="37" borderId="40" applyNumberFormat="0" applyAlignment="0">
      <alignment horizontal="left" wrapText="1"/>
      <protection locked="0"/>
    </xf>
    <xf numFmtId="169" fontId="26" fillId="38" borderId="46"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48" fillId="47" borderId="42" applyNumberFormat="0" applyFont="0" applyAlignment="0" applyProtection="0"/>
    <xf numFmtId="0" fontId="60" fillId="0" borderId="38" applyNumberFormat="0" applyFill="0" applyAlignment="0" applyProtection="0"/>
    <xf numFmtId="0" fontId="21" fillId="35" borderId="40">
      <alignment horizontal="left" vertical="center" wrapText="1"/>
    </xf>
    <xf numFmtId="0" fontId="69" fillId="0" borderId="44" applyNumberFormat="0" applyFill="0" applyAlignment="0" applyProtection="0"/>
    <xf numFmtId="0" fontId="48" fillId="47" borderId="42" applyNumberFormat="0" applyFont="0" applyAlignment="0" applyProtection="0"/>
    <xf numFmtId="0" fontId="67" fillId="67" borderId="43" applyNumberFormat="0" applyAlignment="0" applyProtection="0"/>
    <xf numFmtId="0" fontId="34" fillId="42" borderId="40" applyNumberFormat="0">
      <protection locked="0"/>
    </xf>
    <xf numFmtId="0" fontId="61" fillId="54" borderId="41" applyNumberFormat="0" applyAlignment="0" applyProtection="0"/>
    <xf numFmtId="0" fontId="67" fillId="67" borderId="43" applyNumberFormat="0" applyAlignment="0" applyProtection="0"/>
    <xf numFmtId="0" fontId="19" fillId="47" borderId="42" applyNumberFormat="0" applyFont="0" applyAlignment="0" applyProtection="0"/>
    <xf numFmtId="0" fontId="72" fillId="0" borderId="19"/>
    <xf numFmtId="0" fontId="67" fillId="67" borderId="43" applyNumberFormat="0" applyAlignment="0" applyProtection="0"/>
    <xf numFmtId="0" fontId="21" fillId="35" borderId="40">
      <alignment horizontal="left" vertical="center" wrapText="1"/>
    </xf>
    <xf numFmtId="0" fontId="69" fillId="0" borderId="44" applyNumberFormat="0" applyFill="0" applyAlignment="0" applyProtection="0"/>
    <xf numFmtId="0" fontId="21" fillId="35" borderId="40">
      <alignment horizontal="left" vertical="center" wrapText="1"/>
    </xf>
    <xf numFmtId="4" fontId="26" fillId="0" borderId="40" applyFont="0" applyFill="0" applyBorder="0" applyProtection="0">
      <alignment horizontal="right" vertical="center"/>
    </xf>
    <xf numFmtId="0" fontId="69" fillId="0" borderId="44" applyNumberFormat="0" applyFill="0" applyAlignment="0" applyProtection="0"/>
    <xf numFmtId="0" fontId="69" fillId="0" borderId="44" applyNumberFormat="0" applyFill="0" applyAlignment="0" applyProtection="0"/>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0" fontId="53" fillId="67" borderId="41" applyNumberFormat="0" applyAlignment="0" applyProtection="0"/>
    <xf numFmtId="0" fontId="61" fillId="54" borderId="41" applyNumberFormat="0" applyAlignment="0" applyProtection="0"/>
    <xf numFmtId="0" fontId="34" fillId="42" borderId="40" applyNumberFormat="0">
      <protection locked="0"/>
    </xf>
    <xf numFmtId="0" fontId="61" fillId="54" borderId="41" applyNumberForma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6" fillId="38" borderId="45" applyFont="0" applyFill="0" applyBorder="0" applyProtection="0">
      <alignment horizontal="left" vertical="center" wrapText="1"/>
      <protection locked="0"/>
    </xf>
    <xf numFmtId="0" fontId="67" fillId="67" borderId="43" applyNumberFormat="0" applyAlignment="0" applyProtection="0"/>
    <xf numFmtId="0" fontId="19" fillId="47" borderId="42" applyNumberFormat="0" applyFont="0" applyAlignment="0" applyProtection="0"/>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34" fillId="41" borderId="40" applyNumberFormat="0"/>
    <xf numFmtId="0" fontId="26" fillId="38" borderId="45" applyFont="0" applyFill="0" applyBorder="0" applyProtection="0">
      <alignment horizontal="left" vertical="center" wrapText="1"/>
      <protection locked="0"/>
    </xf>
    <xf numFmtId="0" fontId="21" fillId="35" borderId="40">
      <alignment horizontal="left" vertical="center" wrapText="1"/>
    </xf>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53" fillId="67" borderId="41" applyNumberFormat="0" applyAlignment="0" applyProtection="0"/>
    <xf numFmtId="169" fontId="26" fillId="0" borderId="40" applyNumberFormat="0" applyAlignment="0">
      <alignment horizontal="left" wrapText="1"/>
      <protection hidden="1"/>
    </xf>
    <xf numFmtId="49" fontId="26" fillId="37" borderId="40" applyNumberFormat="0" applyAlignment="0">
      <alignment horizontal="left" wrapText="1"/>
      <protection locked="0"/>
    </xf>
    <xf numFmtId="0" fontId="19" fillId="47" borderId="42" applyNumberFormat="0" applyFont="0" applyAlignment="0" applyProtection="0"/>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61" fillId="54" borderId="41" applyNumberFormat="0" applyAlignment="0" applyProtection="0"/>
    <xf numFmtId="0" fontId="61" fillId="54" borderId="41" applyNumberFormat="0" applyAlignment="0" applyProtection="0"/>
    <xf numFmtId="0" fontId="19" fillId="47" borderId="42" applyNumberFormat="0" applyFont="0" applyAlignment="0" applyProtection="0"/>
    <xf numFmtId="0" fontId="48" fillId="47" borderId="42" applyNumberFormat="0" applyFont="0" applyAlignment="0" applyProtection="0"/>
    <xf numFmtId="0" fontId="26" fillId="38" borderId="45" applyFont="0" applyFill="0" applyBorder="0" applyProtection="0">
      <alignment horizontal="left" vertical="center" wrapText="1"/>
      <protection locked="0"/>
    </xf>
    <xf numFmtId="0" fontId="61" fillId="54"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69" fillId="0" borderId="44" applyNumberFormat="0" applyFill="0" applyAlignment="0" applyProtection="0"/>
    <xf numFmtId="0" fontId="69" fillId="0" borderId="44" applyNumberFormat="0" applyFill="0" applyAlignment="0" applyProtection="0"/>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9"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4" fontId="26" fillId="0" borderId="40"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49" fontId="26" fillId="37" borderId="40" applyNumberFormat="0" applyAlignment="0">
      <alignment horizontal="left" wrapText="1"/>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0" fontId="60" fillId="0" borderId="38"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48" fillId="47" borderId="42" applyNumberFormat="0" applyFont="0" applyAlignment="0" applyProtection="0"/>
    <xf numFmtId="0" fontId="26" fillId="38" borderId="39" applyFont="0" applyFill="0" applyBorder="0" applyProtection="0">
      <alignment horizontal="left" vertical="center" wrapText="1"/>
      <protection locked="0"/>
    </xf>
    <xf numFmtId="0" fontId="53" fillId="67" borderId="41" applyNumberFormat="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9" fontId="26" fillId="37" borderId="40" applyNumberFormat="0" applyAlignment="0">
      <alignment horizontal="left" wrapText="1"/>
      <protection locked="0"/>
    </xf>
    <xf numFmtId="0" fontId="67" fillId="67" borderId="43" applyNumberFormat="0" applyAlignment="0" applyProtection="0"/>
    <xf numFmtId="0" fontId="34" fillId="42" borderId="40" applyNumberFormat="0">
      <protection locked="0"/>
    </xf>
    <xf numFmtId="0" fontId="34" fillId="42" borderId="40" applyNumberFormat="0">
      <protection locked="0"/>
    </xf>
    <xf numFmtId="169" fontId="26" fillId="0" borderId="40" applyNumberFormat="0" applyAlignment="0">
      <alignment horizontal="left" wrapText="1"/>
      <protection hidden="1"/>
    </xf>
    <xf numFmtId="0" fontId="26" fillId="38" borderId="45" applyFont="0" applyFill="0" applyBorder="0" applyProtection="0">
      <alignment horizontal="left" vertical="center" wrapText="1"/>
      <protection locked="0"/>
    </xf>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34" fillId="41" borderId="40" applyNumberFormat="0"/>
    <xf numFmtId="169" fontId="26" fillId="0" borderId="40" applyNumberFormat="0" applyAlignment="0">
      <alignment horizontal="left" wrapText="1"/>
      <protection hidden="1"/>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34" fillId="41" borderId="40" applyNumberFormat="0"/>
    <xf numFmtId="0" fontId="61" fillId="54"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26" fillId="38" borderId="45" applyFont="0" applyFill="0" applyBorder="0" applyProtection="0">
      <alignment horizontal="left" vertical="center" wrapText="1"/>
      <protection locked="0"/>
    </xf>
    <xf numFmtId="0" fontId="48" fillId="47" borderId="42" applyNumberFormat="0" applyFont="0" applyAlignment="0" applyProtection="0"/>
    <xf numFmtId="49" fontId="26" fillId="37" borderId="40" applyNumberFormat="0" applyAlignment="0">
      <alignment horizontal="left" wrapText="1"/>
      <protection locked="0"/>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67" fillId="67" borderId="43" applyNumberFormat="0" applyAlignment="0" applyProtection="0"/>
    <xf numFmtId="0" fontId="53" fillId="67" borderId="41" applyNumberFormat="0" applyAlignment="0" applyProtection="0"/>
    <xf numFmtId="0" fontId="21" fillId="35" borderId="40">
      <alignment horizontal="left" vertical="center" wrapText="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34" fillId="41" borderId="40" applyNumberFormat="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1" fillId="54" borderId="41" applyNumberFormat="0" applyAlignment="0" applyProtection="0"/>
    <xf numFmtId="49" fontId="26" fillId="37" borderId="40" applyNumberFormat="0" applyAlignment="0">
      <alignment horizontal="left" wrapText="1"/>
      <protection locked="0"/>
    </xf>
    <xf numFmtId="49" fontId="26" fillId="38" borderId="40" applyFont="0" applyFill="0" applyBorder="0" applyProtection="0">
      <alignment horizontal="left" vertical="center"/>
      <protection locked="0"/>
    </xf>
    <xf numFmtId="0" fontId="61" fillId="54" borderId="41"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9" fillId="47" borderId="42" applyNumberFormat="0" applyFont="0" applyAlignment="0" applyProtection="0"/>
    <xf numFmtId="0" fontId="21" fillId="35" borderId="40">
      <alignment horizontal="left" vertical="center" wrapText="1"/>
    </xf>
    <xf numFmtId="0" fontId="67" fillId="67" borderId="43" applyNumberFormat="0" applyAlignment="0" applyProtection="0"/>
    <xf numFmtId="0" fontId="53" fillId="67"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53" fillId="67" borderId="41" applyNumberFormat="0" applyAlignment="0" applyProtection="0"/>
    <xf numFmtId="0" fontId="67" fillId="67" borderId="43" applyNumberFormat="0" applyAlignment="0" applyProtection="0"/>
    <xf numFmtId="4" fontId="26" fillId="0" borderId="40" applyFont="0" applyFill="0" applyBorder="0" applyProtection="0">
      <alignment horizontal="right" vertical="center"/>
    </xf>
    <xf numFmtId="0" fontId="67" fillId="67" borderId="43" applyNumberFormat="0" applyAlignment="0" applyProtection="0"/>
    <xf numFmtId="4" fontId="26" fillId="0" borderId="40" applyFont="0" applyFill="0" applyBorder="0" applyProtection="0">
      <alignment horizontal="right" vertical="center"/>
    </xf>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7" fillId="67" borderId="43" applyNumberFormat="0" applyAlignment="0" applyProtection="0"/>
    <xf numFmtId="0" fontId="61" fillId="54" borderId="41" applyNumberFormat="0" applyAlignment="0" applyProtection="0"/>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69" fillId="0" borderId="44" applyNumberFormat="0" applyFill="0" applyAlignment="0" applyProtection="0"/>
    <xf numFmtId="49" fontId="26" fillId="37" borderId="40"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53" fillId="67" borderId="41" applyNumberFormat="0" applyAlignment="0" applyProtection="0"/>
    <xf numFmtId="0" fontId="34" fillId="41" borderId="32" applyNumberFormat="0"/>
    <xf numFmtId="0" fontId="67" fillId="67" borderId="43" applyNumberForma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67" fillId="67" borderId="43" applyNumberForma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34" fillId="41" borderId="40" applyNumberFormat="0"/>
    <xf numFmtId="0" fontId="34" fillId="41" borderId="40" applyNumberFormat="0"/>
    <xf numFmtId="0" fontId="67" fillId="67" borderId="43" applyNumberFormat="0" applyAlignment="0" applyProtection="0"/>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4" fontId="26" fillId="0" borderId="40" applyFont="0" applyFill="0" applyBorder="0" applyProtection="0">
      <alignment horizontal="right" vertical="center"/>
    </xf>
    <xf numFmtId="4" fontId="26" fillId="0" borderId="32" applyFont="0" applyFill="0" applyBorder="0" applyProtection="0">
      <alignment horizontal="right" vertical="center"/>
    </xf>
    <xf numFmtId="0" fontId="26" fillId="38" borderId="45" applyFont="0" applyFill="0" applyBorder="0" applyProtection="0">
      <alignment horizontal="left" vertical="center" wrapText="1"/>
      <protection locked="0"/>
    </xf>
    <xf numFmtId="0" fontId="60" fillId="0" borderId="38" applyNumberFormat="0" applyFill="0" applyAlignment="0" applyProtection="0"/>
    <xf numFmtId="0" fontId="67" fillId="67" borderId="43" applyNumberFormat="0" applyAlignment="0" applyProtection="0"/>
    <xf numFmtId="0" fontId="61" fillId="54" borderId="41" applyNumberFormat="0" applyAlignment="0" applyProtection="0"/>
    <xf numFmtId="0" fontId="19" fillId="47" borderId="42" applyNumberFormat="0" applyFont="0" applyAlignment="0" applyProtection="0"/>
    <xf numFmtId="0" fontId="34" fillId="41" borderId="40" applyNumberFormat="0"/>
    <xf numFmtId="0" fontId="19"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26" fillId="38" borderId="45" applyFont="0" applyFill="0" applyBorder="0" applyProtection="0">
      <alignment horizontal="left" vertical="center" wrapText="1"/>
      <protection locked="0"/>
    </xf>
    <xf numFmtId="0" fontId="61" fillId="54" borderId="41" applyNumberFormat="0" applyAlignment="0" applyProtection="0"/>
    <xf numFmtId="0" fontId="48" fillId="47" borderId="42" applyNumberFormat="0" applyFont="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67" fillId="67" borderId="43" applyNumberFormat="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72" fillId="0" borderId="19"/>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169" fontId="26" fillId="38" borderId="46" applyFont="0" applyFill="0" applyBorder="0" applyProtection="0">
      <alignment horizontal="left" vertical="center"/>
      <protection locked="0"/>
    </xf>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72" fillId="0" borderId="19"/>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169" fontId="26" fillId="0" borderId="32" applyNumberFormat="0" applyAlignment="0">
      <alignment horizontal="left" wrapText="1"/>
      <protection hidden="1"/>
    </xf>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0" fillId="0" borderId="38" applyNumberFormat="0" applyFill="0" applyAlignment="0" applyProtection="0"/>
    <xf numFmtId="0" fontId="21" fillId="35" borderId="40">
      <alignment horizontal="left" vertical="center" wrapText="1"/>
    </xf>
    <xf numFmtId="0" fontId="69" fillId="0" borderId="44" applyNumberFormat="0" applyFill="0" applyAlignment="0" applyProtection="0"/>
    <xf numFmtId="0" fontId="21" fillId="35" borderId="40">
      <alignment horizontal="left" vertical="center" wrapText="1"/>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53" fillId="67" borderId="41" applyNumberFormat="0" applyAlignment="0" applyProtection="0"/>
    <xf numFmtId="4" fontId="26" fillId="0" borderId="40" applyFont="0" applyFill="0" applyBorder="0" applyProtection="0">
      <alignment horizontal="right" vertical="center"/>
    </xf>
    <xf numFmtId="0" fontId="26" fillId="38" borderId="45" applyFont="0" applyFill="0" applyBorder="0" applyProtection="0">
      <alignment horizontal="left" vertical="center" wrapText="1"/>
      <protection locked="0"/>
    </xf>
    <xf numFmtId="0" fontId="67" fillId="67" borderId="43"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19" fillId="47" borderId="42" applyNumberFormat="0" applyFont="0" applyAlignment="0" applyProtection="0"/>
    <xf numFmtId="0" fontId="34" fillId="41" borderId="40" applyNumberFormat="0"/>
    <xf numFmtId="0" fontId="21" fillId="35" borderId="40">
      <alignment horizontal="left" vertical="center" wrapText="1"/>
    </xf>
    <xf numFmtId="0" fontId="26" fillId="38" borderId="45" applyFont="0" applyFill="0" applyBorder="0" applyProtection="0">
      <alignment horizontal="left" vertical="center" wrapText="1"/>
      <protection locked="0"/>
    </xf>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34" fillId="42" borderId="32" applyNumberFormat="0">
      <protection locked="0"/>
    </xf>
    <xf numFmtId="4" fontId="26" fillId="0" borderId="32" applyFont="0" applyFill="0" applyBorder="0" applyProtection="0">
      <alignment horizontal="right" vertical="center"/>
    </xf>
    <xf numFmtId="0" fontId="19" fillId="47" borderId="42" applyNumberFormat="0" applyFont="0" applyAlignment="0" applyProtection="0"/>
    <xf numFmtId="0" fontId="34" fillId="42" borderId="32" applyNumberFormat="0">
      <protection locked="0"/>
    </xf>
    <xf numFmtId="0" fontId="69" fillId="0" borderId="44" applyNumberFormat="0" applyFill="0" applyAlignment="0" applyProtection="0"/>
    <xf numFmtId="0" fontId="21" fillId="35" borderId="40">
      <alignment horizontal="left" vertical="center" wrapText="1"/>
    </xf>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34" fillId="41" borderId="32" applyNumberFormat="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49" fontId="26" fillId="37" borderId="40" applyNumberFormat="0" applyAlignment="0">
      <alignment horizontal="left" wrapText="1"/>
      <protection locked="0"/>
    </xf>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34" fillId="41" borderId="40" applyNumberFormat="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4" fontId="26" fillId="0" borderId="32" applyFont="0" applyFill="0" applyBorder="0" applyProtection="0">
      <alignment horizontal="right" vertical="center"/>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9"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9"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20" fillId="0" borderId="0"/>
    <xf numFmtId="0" fontId="1" fillId="0" borderId="0"/>
    <xf numFmtId="43" fontId="19" fillId="0" borderId="0" applyFont="0" applyFill="0" applyBorder="0" applyAlignment="0" applyProtection="0"/>
    <xf numFmtId="0" fontId="1" fillId="44" borderId="0" applyNumberFormat="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9" fillId="47" borderId="42" applyNumberFormat="0" applyFont="0" applyAlignment="0" applyProtection="0"/>
    <xf numFmtId="0" fontId="26" fillId="38" borderId="39" applyFont="0" applyFill="0" applyBorder="0" applyProtection="0">
      <alignment horizontal="left" vertical="center" wrapText="1"/>
      <protection locked="0"/>
    </xf>
    <xf numFmtId="0" fontId="34" fillId="41" borderId="40" applyNumberFormat="0"/>
    <xf numFmtId="0" fontId="34" fillId="41" borderId="40" applyNumberFormat="0"/>
    <xf numFmtId="169" fontId="26" fillId="0" borderId="40" applyNumberFormat="0" applyAlignment="0">
      <alignment horizontal="left" wrapText="1"/>
      <protection hidden="1"/>
    </xf>
    <xf numFmtId="0" fontId="26" fillId="0" borderId="40" applyNumberFormat="0" applyAlignment="0">
      <protection hidden="1"/>
    </xf>
    <xf numFmtId="0" fontId="26" fillId="0" borderId="40" applyNumberFormat="0" applyAlignment="0">
      <protection hidden="1"/>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0" fontId="26" fillId="38" borderId="40" applyNumberFormat="0" applyAlignment="0">
      <alignment horizontal="left" vertical="center" wrapText="1"/>
      <protection locked="0"/>
    </xf>
    <xf numFmtId="0" fontId="34" fillId="42" borderId="40" applyNumberFormat="0">
      <protection locked="0"/>
    </xf>
    <xf numFmtId="0" fontId="44" fillId="48" borderId="13" applyBorder="0">
      <alignment horizontal="center" vertical="center"/>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44" fillId="48" borderId="13" applyBorder="0">
      <alignment horizontal="center" vertical="center"/>
    </xf>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26" fillId="38" borderId="40" applyNumberFormat="0" applyAlignment="0">
      <alignment horizontal="left" vertical="center" wrapText="1"/>
      <protection locked="0"/>
    </xf>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9"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9" fillId="0" borderId="0"/>
    <xf numFmtId="0" fontId="1" fillId="0" borderId="0"/>
    <xf numFmtId="172" fontId="19" fillId="0" borderId="0"/>
    <xf numFmtId="171" fontId="19" fillId="0" borderId="0"/>
    <xf numFmtId="171" fontId="64"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9" fillId="47" borderId="42" applyNumberFormat="0" applyFont="0" applyAlignment="0" applyProtection="0"/>
    <xf numFmtId="0" fontId="19" fillId="47" borderId="42" applyNumberFormat="0" applyFont="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0" fontId="44" fillId="48" borderId="13" applyBorder="0">
      <alignment horizontal="center" vertical="center"/>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60" fillId="0" borderId="38" applyNumberFormat="0" applyFill="0" applyAlignment="0" applyProtection="0"/>
    <xf numFmtId="0" fontId="1" fillId="0" borderId="0"/>
    <xf numFmtId="0" fontId="1" fillId="44" borderId="0" applyNumberFormat="0"/>
    <xf numFmtId="0" fontId="1" fillId="0" borderId="0"/>
    <xf numFmtId="0" fontId="53" fillId="67" borderId="41" applyNumberFormat="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69" fillId="0" borderId="44" applyNumberFormat="0" applyFill="0" applyAlignment="0" applyProtection="0"/>
    <xf numFmtId="0" fontId="1" fillId="17" borderId="0" applyNumberFormat="0" applyBorder="0" applyAlignment="0" applyProtection="0"/>
    <xf numFmtId="0" fontId="60" fillId="0" borderId="38" applyNumberFormat="0" applyFill="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169" fontId="26" fillId="38" borderId="46" applyFont="0" applyFill="0" applyBorder="0" applyProtection="0">
      <alignment horizontal="left" vertical="center"/>
      <protection locked="0"/>
    </xf>
    <xf numFmtId="0" fontId="1" fillId="33" borderId="0" applyNumberFormat="0" applyBorder="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44" applyNumberFormat="0" applyFill="0" applyAlignment="0" applyProtection="0"/>
    <xf numFmtId="0" fontId="1" fillId="0" borderId="0"/>
    <xf numFmtId="0" fontId="67" fillId="67" borderId="43" applyNumberFormat="0" applyAlignment="0" applyProtection="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67" fillId="67" borderId="43" applyNumberFormat="0" applyAlignment="0" applyProtection="0"/>
    <xf numFmtId="0" fontId="19" fillId="47" borderId="42" applyNumberFormat="0" applyFont="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69" fillId="0" borderId="44" applyNumberFormat="0" applyFill="0" applyAlignment="0" applyProtection="0"/>
    <xf numFmtId="0" fontId="53" fillId="67" borderId="41" applyNumberFormat="0" applyAlignment="0" applyProtection="0"/>
    <xf numFmtId="0" fontId="34" fillId="41" borderId="40" applyNumberFormat="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0" fontId="26" fillId="38" borderId="45"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1" fillId="0" borderId="0"/>
    <xf numFmtId="0" fontId="1" fillId="0" borderId="0"/>
    <xf numFmtId="0" fontId="1" fillId="0" borderId="0"/>
    <xf numFmtId="0" fontId="1" fillId="0" borderId="0"/>
    <xf numFmtId="0" fontId="53" fillId="67" borderId="41" applyNumberFormat="0" applyAlignment="0" applyProtection="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42" applyNumberFormat="0" applyFont="0" applyAlignment="0" applyProtection="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0" fontId="44" fillId="48" borderId="13" applyBorder="0">
      <alignment horizontal="center" vertical="center"/>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42" applyNumberFormat="0" applyFont="0" applyAlignment="0" applyProtection="0"/>
    <xf numFmtId="0" fontId="61" fillId="54" borderId="41" applyNumberFormat="0" applyAlignment="0" applyProtection="0"/>
    <xf numFmtId="0" fontId="34" fillId="42" borderId="40" applyNumberFormat="0">
      <protection locked="0"/>
    </xf>
    <xf numFmtId="4" fontId="26" fillId="0" borderId="40"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40"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60" fillId="0" borderId="38" applyNumberFormat="0" applyFill="0" applyAlignment="0" applyProtection="0"/>
    <xf numFmtId="0" fontId="26" fillId="38" borderId="45" applyFont="0" applyFill="0" applyBorder="0" applyProtection="0">
      <alignment horizontal="left" vertical="center" wrapText="1"/>
      <protection locked="0"/>
    </xf>
    <xf numFmtId="0" fontId="26" fillId="38" borderId="45" applyFont="0" applyFill="0" applyBorder="0" applyProtection="0">
      <alignment horizontal="left" vertical="center" wrapText="1"/>
      <protection locked="0"/>
    </xf>
    <xf numFmtId="49" fontId="26" fillId="38" borderId="40" applyFont="0" applyFill="0" applyBorder="0" applyProtection="0">
      <alignment horizontal="left" vertical="center"/>
      <protection locked="0"/>
    </xf>
    <xf numFmtId="0" fontId="21" fillId="35" borderId="40">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40"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40">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40" applyNumberFormat="0">
      <protection locked="0"/>
    </xf>
    <xf numFmtId="0" fontId="67" fillId="67" borderId="43" applyNumberFormat="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40" applyNumberFormat="0">
      <protection locked="0"/>
    </xf>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49" fontId="26" fillId="37" borderId="40"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40">
      <alignment horizontal="left" vertical="center" wrapText="1"/>
    </xf>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40"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45"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40" applyNumberFormat="0" applyAlignment="0">
      <alignment horizontal="left" wrapText="1"/>
      <protection locked="0"/>
    </xf>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40" applyNumberFormat="0"/>
    <xf numFmtId="0" fontId="48" fillId="47" borderId="42" applyNumberFormat="0" applyFont="0" applyAlignment="0" applyProtection="0"/>
    <xf numFmtId="0" fontId="53" fillId="67" borderId="41" applyNumberFormat="0" applyAlignment="0" applyProtection="0"/>
    <xf numFmtId="0" fontId="34" fillId="41" borderId="40" applyNumberFormat="0"/>
    <xf numFmtId="0" fontId="61" fillId="54" borderId="41" applyNumberFormat="0" applyAlignment="0" applyProtection="0"/>
    <xf numFmtId="0" fontId="48" fillId="47" borderId="42" applyNumberFormat="0" applyFont="0" applyAlignment="0" applyProtection="0"/>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40">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53" fillId="67" borderId="41" applyNumberFormat="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0" fontId="44" fillId="48" borderId="13" applyBorder="0">
      <alignment horizontal="center" vertical="center"/>
    </xf>
    <xf numFmtId="49" fontId="26" fillId="38" borderId="40"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44" borderId="0" applyNumberFormat="0"/>
    <xf numFmtId="0" fontId="60" fillId="0" borderId="38" applyNumberFormat="0" applyFill="0" applyAlignment="0" applyProtection="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69" fillId="0" borderId="44" applyNumberFormat="0" applyFill="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0" borderId="0"/>
    <xf numFmtId="0" fontId="19" fillId="47" borderId="42" applyNumberFormat="0" applyFont="0" applyAlignment="0" applyProtection="0"/>
    <xf numFmtId="171" fontId="1" fillId="0" borderId="0"/>
    <xf numFmtId="0" fontId="1" fillId="0" borderId="0"/>
    <xf numFmtId="0" fontId="53" fillId="67" borderId="41" applyNumberFormat="0" applyAlignment="0" applyProtection="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 fillId="0" borderId="0"/>
    <xf numFmtId="0" fontId="1" fillId="0" borderId="0"/>
    <xf numFmtId="0" fontId="1" fillId="0" borderId="0"/>
    <xf numFmtId="0" fontId="1" fillId="0" borderId="0"/>
    <xf numFmtId="0" fontId="61" fillId="54" borderId="41" applyNumberFormat="0" applyAlignment="0" applyProtection="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 fillId="44" borderId="0"/>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72" fillId="0" borderId="19"/>
    <xf numFmtId="0" fontId="60" fillId="0" borderId="38"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34" fillId="42" borderId="32" applyNumberFormat="0">
      <protection locked="0"/>
    </xf>
    <xf numFmtId="49" fontId="26" fillId="38" borderId="32" applyFont="0" applyFill="0" applyBorder="0" applyProtection="0">
      <alignment horizontal="left" vertical="center"/>
      <protection locked="0"/>
    </xf>
    <xf numFmtId="0" fontId="72" fillId="0" borderId="19"/>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34" fillId="42" borderId="32" applyNumberFormat="0">
      <protection locked="0"/>
    </xf>
    <xf numFmtId="49" fontId="26" fillId="38" borderId="32" applyFont="0" applyFill="0" applyBorder="0" applyProtection="0">
      <alignment horizontal="left" vertical="center"/>
      <protection locked="0"/>
    </xf>
    <xf numFmtId="0" fontId="72" fillId="0" borderId="19"/>
    <xf numFmtId="0" fontId="60" fillId="0" borderId="38"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34" fillId="41" borderId="32" applyNumberFormat="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32" applyNumberFormat="0" applyAlignment="0">
      <alignment horizontal="left" wrapText="1"/>
      <protection hidden="1"/>
    </xf>
    <xf numFmtId="0" fontId="26" fillId="38" borderId="39" applyFont="0" applyFill="0" applyBorder="0" applyProtection="0">
      <alignment horizontal="left" vertical="center" wrapText="1"/>
      <protection locked="0"/>
    </xf>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34" fillId="42" borderId="32" applyNumberFormat="0">
      <protection locked="0"/>
    </xf>
    <xf numFmtId="4" fontId="26" fillId="0" borderId="32"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32"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60" fillId="0" borderId="38" applyNumberFormat="0" applyFill="0" applyAlignment="0" applyProtection="0"/>
    <xf numFmtId="0" fontId="26" fillId="38" borderId="39" applyFont="0" applyFill="0" applyBorder="0" applyProtection="0">
      <alignment horizontal="left" vertical="center" wrapText="1"/>
      <protection locked="0"/>
    </xf>
    <xf numFmtId="0" fontId="26" fillId="38" borderId="39" applyFont="0" applyFill="0" applyBorder="0" applyProtection="0">
      <alignment horizontal="left" vertical="center" wrapText="1"/>
      <protection locked="0"/>
    </xf>
    <xf numFmtId="49" fontId="26" fillId="38" borderId="32" applyFont="0" applyFill="0" applyBorder="0" applyProtection="0">
      <alignment horizontal="left" vertical="center"/>
      <protection locked="0"/>
    </xf>
    <xf numFmtId="0" fontId="21" fillId="35" borderId="32">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32"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32">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32" applyNumberFormat="0">
      <protection locked="0"/>
    </xf>
    <xf numFmtId="0" fontId="67" fillId="67" borderId="43" applyNumberFormat="0" applyAlignment="0" applyProtection="0"/>
    <xf numFmtId="0" fontId="60" fillId="0" borderId="38" applyNumberFormat="0" applyFill="0" applyAlignment="0" applyProtection="0"/>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32" applyNumberFormat="0">
      <protection locked="0"/>
    </xf>
    <xf numFmtId="0" fontId="19" fillId="47" borderId="42" applyNumberFormat="0" applyFont="0" applyAlignment="0" applyProtection="0"/>
    <xf numFmtId="0" fontId="26" fillId="38" borderId="39" applyFont="0" applyFill="0" applyBorder="0" applyProtection="0">
      <alignment horizontal="left" vertical="center" wrapText="1"/>
      <protection locked="0"/>
    </xf>
    <xf numFmtId="49" fontId="26" fillId="37" borderId="32"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32">
      <alignment horizontal="left" vertical="center" wrapText="1"/>
    </xf>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32"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39"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32" applyNumberFormat="0" applyAlignment="0">
      <alignment horizontal="left" wrapText="1"/>
      <protection locked="0"/>
    </xf>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32" applyNumberFormat="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34" fillId="41" borderId="32" applyNumberFormat="0"/>
    <xf numFmtId="0" fontId="61" fillId="54" borderId="41" applyNumberFormat="0" applyAlignment="0" applyProtection="0"/>
    <xf numFmtId="0" fontId="48" fillId="47" borderId="42" applyNumberFormat="0" applyFont="0" applyAlignment="0" applyProtection="0"/>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32">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53" fillId="67" borderId="41" applyNumberFormat="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9"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32"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32" applyNumberFormat="0"/>
    <xf numFmtId="49" fontId="26" fillId="38" borderId="32" applyFont="0" applyFill="0" applyBorder="0" applyProtection="0">
      <alignment horizontal="left" vertical="center"/>
      <protection locked="0"/>
    </xf>
    <xf numFmtId="0" fontId="34" fillId="42" borderId="32"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32" applyNumberFormat="0" applyAlignment="0">
      <alignment horizontal="left" wrapText="1"/>
      <protection locked="0"/>
    </xf>
    <xf numFmtId="0" fontId="26" fillId="38" borderId="39" applyFont="0" applyFill="0" applyBorder="0" applyProtection="0">
      <alignment horizontal="left" vertical="center" wrapText="1"/>
      <protection locked="0"/>
    </xf>
    <xf numFmtId="0" fontId="21" fillId="35" borderId="32">
      <alignment horizontal="left" vertical="center" wrapText="1"/>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32" applyNumberFormat="0" applyAlignment="0">
      <alignment horizontal="left" wrapText="1"/>
      <protection hidden="1"/>
    </xf>
    <xf numFmtId="0" fontId="34" fillId="42" borderId="32" applyNumberFormat="0">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67" fillId="67" borderId="43" applyNumberFormat="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53" fillId="67"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48" fillId="47" borderId="42" applyNumberFormat="0" applyFont="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72" fillId="0" borderId="19"/>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44" borderId="0" applyNumberFormat="0"/>
    <xf numFmtId="0" fontId="60" fillId="0" borderId="38" applyNumberFormat="0" applyFill="0" applyAlignment="0" applyProtection="0"/>
    <xf numFmtId="0" fontId="1" fillId="0" borderId="0"/>
    <xf numFmtId="0" fontId="1" fillId="44" borderId="0" applyNumberFormat="0"/>
    <xf numFmtId="0" fontId="1" fillId="0" borderId="0"/>
    <xf numFmtId="0" fontId="53" fillId="67" borderId="41" applyNumberFormat="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69" fillId="0" borderId="44" applyNumberFormat="0" applyFill="0" applyAlignment="0" applyProtection="0"/>
    <xf numFmtId="0" fontId="1" fillId="17" borderId="0" applyNumberFormat="0" applyBorder="0" applyAlignment="0" applyProtection="0"/>
    <xf numFmtId="0" fontId="60" fillId="0" borderId="38" applyNumberFormat="0" applyFill="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169" fontId="26" fillId="38" borderId="46" applyFont="0" applyFill="0" applyBorder="0" applyProtection="0">
      <alignment horizontal="left" vertical="center"/>
      <protection locked="0"/>
    </xf>
    <xf numFmtId="0" fontId="1" fillId="33" borderId="0" applyNumberFormat="0" applyBorder="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44" applyNumberFormat="0" applyFill="0" applyAlignment="0" applyProtection="0"/>
    <xf numFmtId="0" fontId="1" fillId="0" borderId="0"/>
    <xf numFmtId="0" fontId="67" fillId="67" borderId="43" applyNumberFormat="0" applyAlignment="0" applyProtection="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67" fillId="67" borderId="43" applyNumberFormat="0" applyAlignment="0" applyProtection="0"/>
    <xf numFmtId="0" fontId="19" fillId="47" borderId="42" applyNumberFormat="0" applyFont="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69" fillId="0" borderId="44" applyNumberFormat="0" applyFill="0" applyAlignment="0" applyProtection="0"/>
    <xf numFmtId="0" fontId="53" fillId="67" borderId="41" applyNumberFormat="0" applyAlignment="0" applyProtection="0"/>
    <xf numFmtId="0" fontId="34" fillId="41" borderId="32" applyNumberFormat="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32" applyNumberFormat="0" applyAlignment="0">
      <alignment horizontal="left" wrapText="1"/>
      <protection hidden="1"/>
    </xf>
    <xf numFmtId="0" fontId="26" fillId="38" borderId="39"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1" fillId="0" borderId="0"/>
    <xf numFmtId="0" fontId="1" fillId="0" borderId="0"/>
    <xf numFmtId="0" fontId="1" fillId="0" borderId="0"/>
    <xf numFmtId="0" fontId="1" fillId="0" borderId="0"/>
    <xf numFmtId="0" fontId="53" fillId="67" borderId="41" applyNumberFormat="0" applyAlignment="0" applyProtection="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42" applyNumberFormat="0" applyFont="0" applyAlignment="0" applyProtection="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48" fillId="47" borderId="42" applyNumberFormat="0" applyFont="0" applyAlignment="0" applyProtection="0"/>
    <xf numFmtId="0" fontId="61" fillId="54" borderId="41" applyNumberFormat="0" applyAlignment="0" applyProtection="0"/>
    <xf numFmtId="0" fontId="34" fillId="42" borderId="32" applyNumberFormat="0">
      <protection locked="0"/>
    </xf>
    <xf numFmtId="4" fontId="26" fillId="0" borderId="32"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32"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60" fillId="0" borderId="38" applyNumberFormat="0" applyFill="0" applyAlignment="0" applyProtection="0"/>
    <xf numFmtId="0" fontId="26" fillId="38" borderId="39" applyFont="0" applyFill="0" applyBorder="0" applyProtection="0">
      <alignment horizontal="left" vertical="center" wrapText="1"/>
      <protection locked="0"/>
    </xf>
    <xf numFmtId="0" fontId="26" fillId="38" borderId="39" applyFont="0" applyFill="0" applyBorder="0" applyProtection="0">
      <alignment horizontal="left" vertical="center" wrapText="1"/>
      <protection locked="0"/>
    </xf>
    <xf numFmtId="49" fontId="26" fillId="38" borderId="32" applyFont="0" applyFill="0" applyBorder="0" applyProtection="0">
      <alignment horizontal="left" vertical="center"/>
      <protection locked="0"/>
    </xf>
    <xf numFmtId="0" fontId="21" fillId="35" borderId="32">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32"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32">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32" applyNumberFormat="0">
      <protection locked="0"/>
    </xf>
    <xf numFmtId="0" fontId="67" fillId="67" borderId="43" applyNumberFormat="0" applyAlignment="0" applyProtection="0"/>
    <xf numFmtId="0" fontId="60" fillId="0" borderId="38" applyNumberFormat="0" applyFill="0" applyAlignment="0" applyProtection="0"/>
    <xf numFmtId="0" fontId="72" fillId="0" borderId="19"/>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32" applyNumberFormat="0">
      <protection locked="0"/>
    </xf>
    <xf numFmtId="0" fontId="19" fillId="47" borderId="42" applyNumberFormat="0" applyFont="0" applyAlignment="0" applyProtection="0"/>
    <xf numFmtId="0" fontId="26" fillId="38" borderId="39" applyFont="0" applyFill="0" applyBorder="0" applyProtection="0">
      <alignment horizontal="left" vertical="center" wrapText="1"/>
      <protection locked="0"/>
    </xf>
    <xf numFmtId="49" fontId="26" fillId="37" borderId="32"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72" fillId="0" borderId="19"/>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32">
      <alignment horizontal="left" vertical="center" wrapText="1"/>
    </xf>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32"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39"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72" fillId="0" borderId="19"/>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32" applyNumberFormat="0" applyAlignment="0">
      <alignment horizontal="left" wrapText="1"/>
      <protection locked="0"/>
    </xf>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32" applyNumberFormat="0"/>
    <xf numFmtId="0" fontId="72" fillId="0" borderId="19"/>
    <xf numFmtId="0" fontId="48" fillId="47" borderId="42" applyNumberFormat="0" applyFont="0" applyAlignment="0" applyProtection="0"/>
    <xf numFmtId="0" fontId="53" fillId="67" borderId="41" applyNumberFormat="0" applyAlignment="0" applyProtection="0"/>
    <xf numFmtId="0" fontId="34" fillId="41" borderId="32" applyNumberFormat="0"/>
    <xf numFmtId="0" fontId="61" fillId="54" borderId="41" applyNumberFormat="0" applyAlignment="0" applyProtection="0"/>
    <xf numFmtId="0" fontId="48" fillId="47" borderId="42" applyNumberFormat="0" applyFont="0" applyAlignment="0" applyProtection="0"/>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32">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53" fillId="67" borderId="41" applyNumberFormat="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44" borderId="0" applyNumberFormat="0"/>
    <xf numFmtId="0" fontId="60" fillId="0" borderId="38" applyNumberFormat="0" applyFill="0" applyAlignment="0" applyProtection="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69" fillId="0" borderId="44" applyNumberFormat="0" applyFill="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0" borderId="0"/>
    <xf numFmtId="0" fontId="19" fillId="47" borderId="42" applyNumberFormat="0" applyFont="0" applyAlignment="0" applyProtection="0"/>
    <xf numFmtId="171" fontId="1" fillId="0" borderId="0"/>
    <xf numFmtId="0" fontId="1" fillId="0" borderId="0"/>
    <xf numFmtId="0" fontId="53" fillId="67" borderId="41" applyNumberFormat="0" applyAlignment="0" applyProtection="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 fillId="0" borderId="0"/>
    <xf numFmtId="0" fontId="1" fillId="0" borderId="0"/>
    <xf numFmtId="0" fontId="1" fillId="0" borderId="0"/>
    <xf numFmtId="0" fontId="1" fillId="0" borderId="0"/>
    <xf numFmtId="0" fontId="61" fillId="54" borderId="41" applyNumberFormat="0" applyAlignment="0" applyProtection="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44" borderId="0" applyNumberFormat="0"/>
    <xf numFmtId="0" fontId="1" fillId="0" borderId="0"/>
    <xf numFmtId="0" fontId="1" fillId="44" borderId="0" applyNumberFormat="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53" fillId="67" borderId="41"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60" fillId="0" borderId="38" applyNumberFormat="0" applyFill="0" applyAlignment="0" applyProtection="0"/>
    <xf numFmtId="0" fontId="61" fillId="54" borderId="41" applyNumberFormat="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8" fillId="47" borderId="42" applyNumberFormat="0" applyFont="0" applyAlignment="0" applyProtection="0"/>
    <xf numFmtId="0" fontId="1" fillId="10" borderId="11" applyNumberFormat="0" applyFont="0" applyAlignment="0" applyProtection="0"/>
    <xf numFmtId="0" fontId="1" fillId="10" borderId="11" applyNumberFormat="0" applyFont="0" applyAlignment="0" applyProtection="0"/>
    <xf numFmtId="0" fontId="67" fillId="67" borderId="43"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69" fillId="0" borderId="44"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53" fillId="67" borderId="41" applyNumberFormat="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1" fillId="24" borderId="0" applyNumberFormat="0" applyBorder="0" applyAlignment="0" applyProtection="0"/>
    <xf numFmtId="0" fontId="1" fillId="17" borderId="0" applyNumberFormat="0" applyBorder="0" applyAlignment="0" applyProtection="0"/>
    <xf numFmtId="0" fontId="1" fillId="28" borderId="0" applyNumberFormat="0" applyBorder="0" applyAlignment="0" applyProtection="0"/>
    <xf numFmtId="0" fontId="1" fillId="12" borderId="0" applyNumberFormat="0" applyBorder="0" applyAlignment="0" applyProtection="0"/>
    <xf numFmtId="0" fontId="1" fillId="20" borderId="0" applyNumberFormat="0" applyBorder="0" applyAlignment="0" applyProtection="0"/>
    <xf numFmtId="0" fontId="1" fillId="16"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171" fontId="1" fillId="0" borderId="0"/>
    <xf numFmtId="0" fontId="1" fillId="0" borderId="0"/>
    <xf numFmtId="0" fontId="1" fillId="0" borderId="0"/>
    <xf numFmtId="0" fontId="1" fillId="0" borderId="0"/>
    <xf numFmtId="0" fontId="1" fillId="0" borderId="0"/>
    <xf numFmtId="171" fontId="1" fillId="0" borderId="0"/>
    <xf numFmtId="171"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0" borderId="11"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 fillId="44" borderId="0"/>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 fillId="10" borderId="11" applyNumberFormat="0" applyFont="0" applyAlignment="0" applyProtection="0"/>
    <xf numFmtId="9" fontId="1" fillId="0" borderId="0" applyFont="0" applyFill="0" applyBorder="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32"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32" applyNumberFormat="0"/>
    <xf numFmtId="49" fontId="26" fillId="38" borderId="32" applyFont="0" applyFill="0" applyBorder="0" applyProtection="0">
      <alignment horizontal="left" vertical="center"/>
      <protection locked="0"/>
    </xf>
    <xf numFmtId="0" fontId="34" fillId="42" borderId="32"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32" applyNumberFormat="0" applyAlignment="0">
      <alignment horizontal="left" wrapText="1"/>
      <protection locked="0"/>
    </xf>
    <xf numFmtId="0" fontId="26" fillId="38" borderId="39" applyFont="0" applyFill="0" applyBorder="0" applyProtection="0">
      <alignment horizontal="left" vertical="center" wrapText="1"/>
      <protection locked="0"/>
    </xf>
    <xf numFmtId="0" fontId="21" fillId="35" borderId="32">
      <alignment horizontal="left" vertical="center" wrapText="1"/>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72" fillId="0" borderId="19"/>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72" fillId="0" borderId="19"/>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32" applyNumberFormat="0" applyAlignment="0">
      <alignment horizontal="left" wrapText="1"/>
      <protection hidden="1"/>
    </xf>
    <xf numFmtId="0" fontId="34" fillId="42" borderId="32" applyNumberFormat="0">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72" fillId="0" borderId="19"/>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72" fillId="0" borderId="19"/>
    <xf numFmtId="0" fontId="60" fillId="0" borderId="38"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34" fillId="41" borderId="40" applyNumberFormat="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40" applyNumberFormat="0" applyAlignment="0">
      <alignment horizontal="left" wrapText="1"/>
      <protection hidden="1"/>
    </xf>
    <xf numFmtId="0" fontId="26" fillId="38" borderId="45"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34" fillId="42" borderId="40" applyNumberFormat="0">
      <protection locked="0"/>
    </xf>
    <xf numFmtId="4" fontId="26" fillId="0" borderId="40"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40"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60" fillId="0" borderId="38" applyNumberFormat="0" applyFill="0" applyAlignment="0" applyProtection="0"/>
    <xf numFmtId="0" fontId="26" fillId="38" borderId="45" applyFont="0" applyFill="0" applyBorder="0" applyProtection="0">
      <alignment horizontal="left" vertical="center" wrapText="1"/>
      <protection locked="0"/>
    </xf>
    <xf numFmtId="0" fontId="26" fillId="38" borderId="45" applyFont="0" applyFill="0" applyBorder="0" applyProtection="0">
      <alignment horizontal="left" vertical="center" wrapText="1"/>
      <protection locked="0"/>
    </xf>
    <xf numFmtId="49" fontId="26" fillId="38" borderId="40" applyFont="0" applyFill="0" applyBorder="0" applyProtection="0">
      <alignment horizontal="left" vertical="center"/>
      <protection locked="0"/>
    </xf>
    <xf numFmtId="0" fontId="21" fillId="35" borderId="40">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40"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40"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40">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40" applyNumberFormat="0">
      <protection locked="0"/>
    </xf>
    <xf numFmtId="0" fontId="67" fillId="67" borderId="43" applyNumberFormat="0" applyAlignment="0" applyProtection="0"/>
    <xf numFmtId="0" fontId="60" fillId="0" borderId="38" applyNumberFormat="0" applyFill="0" applyAlignment="0" applyProtection="0"/>
    <xf numFmtId="0" fontId="72" fillId="0" borderId="19"/>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40" applyNumberFormat="0">
      <protection locked="0"/>
    </xf>
    <xf numFmtId="0" fontId="19" fillId="47" borderId="42" applyNumberFormat="0" applyFont="0" applyAlignment="0" applyProtection="0"/>
    <xf numFmtId="0" fontId="26" fillId="38" borderId="45" applyFont="0" applyFill="0" applyBorder="0" applyProtection="0">
      <alignment horizontal="left" vertical="center" wrapText="1"/>
      <protection locked="0"/>
    </xf>
    <xf numFmtId="49" fontId="26" fillId="37" borderId="40"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72" fillId="0" borderId="19"/>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40">
      <alignment horizontal="left" vertical="center" wrapText="1"/>
    </xf>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40"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45"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40" applyFont="0" applyFill="0" applyBorder="0" applyProtection="0">
      <alignment horizontal="right" vertical="center"/>
    </xf>
    <xf numFmtId="0" fontId="72" fillId="0" borderId="19"/>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40" applyNumberFormat="0" applyAlignment="0">
      <alignment horizontal="left" wrapText="1"/>
      <protection locked="0"/>
    </xf>
    <xf numFmtId="0" fontId="48" fillId="47" borderId="42" applyNumberFormat="0" applyFont="0" applyAlignment="0" applyProtection="0"/>
    <xf numFmtId="49" fontId="26" fillId="38" borderId="40"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40" applyNumberFormat="0"/>
    <xf numFmtId="0" fontId="72" fillId="0" borderId="19"/>
    <xf numFmtId="0" fontId="48" fillId="47" borderId="42" applyNumberFormat="0" applyFont="0" applyAlignment="0" applyProtection="0"/>
    <xf numFmtId="0" fontId="53" fillId="67" borderId="41" applyNumberFormat="0" applyAlignment="0" applyProtection="0"/>
    <xf numFmtId="0" fontId="34" fillId="41" borderId="40" applyNumberFormat="0"/>
    <xf numFmtId="0" fontId="61" fillId="54" borderId="41" applyNumberFormat="0" applyAlignment="0" applyProtection="0"/>
    <xf numFmtId="0" fontId="48" fillId="47" borderId="42" applyNumberFormat="0" applyFont="0" applyAlignment="0" applyProtection="0"/>
    <xf numFmtId="49" fontId="26" fillId="37" borderId="40"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40">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53" fillId="67" borderId="41" applyNumberFormat="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19"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40"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40" applyNumberFormat="0"/>
    <xf numFmtId="49" fontId="26" fillId="38" borderId="40" applyFont="0" applyFill="0" applyBorder="0" applyProtection="0">
      <alignment horizontal="left" vertical="center"/>
      <protection locked="0"/>
    </xf>
    <xf numFmtId="0" fontId="34" fillId="42" borderId="40"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40" applyNumberFormat="0" applyAlignment="0">
      <alignment horizontal="left" wrapText="1"/>
      <protection locked="0"/>
    </xf>
    <xf numFmtId="0" fontId="26" fillId="38" borderId="45" applyFont="0" applyFill="0" applyBorder="0" applyProtection="0">
      <alignment horizontal="left" vertical="center" wrapText="1"/>
      <protection locked="0"/>
    </xf>
    <xf numFmtId="0" fontId="21" fillId="35" borderId="40">
      <alignment horizontal="left" vertical="center" wrapText="1"/>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40" applyFont="0" applyFill="0" applyBorder="0" applyProtection="0">
      <alignment horizontal="right" vertical="center"/>
    </xf>
    <xf numFmtId="0" fontId="72" fillId="0" borderId="19"/>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40"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72" fillId="0" borderId="19"/>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40" applyNumberFormat="0" applyAlignment="0">
      <alignment horizontal="left" wrapText="1"/>
      <protection hidden="1"/>
    </xf>
    <xf numFmtId="0" fontId="34" fillId="42" borderId="40" applyNumberFormat="0">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169" fontId="26" fillId="0" borderId="40"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34" fillId="41" borderId="40" applyNumberFormat="0"/>
    <xf numFmtId="169" fontId="26" fillId="0" borderId="40"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40" applyNumberFormat="0" applyAlignment="0">
      <alignment horizontal="left" wrapText="1"/>
      <protection locked="0"/>
    </xf>
    <xf numFmtId="4" fontId="26" fillId="0" borderId="40" applyFont="0" applyFill="0" applyBorder="0" applyProtection="0">
      <alignment horizontal="right" vertical="center"/>
    </xf>
    <xf numFmtId="0" fontId="21" fillId="35" borderId="40">
      <alignment horizontal="left" vertical="center" wrapText="1"/>
    </xf>
    <xf numFmtId="0" fontId="26" fillId="38" borderId="45"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40" applyNumberFormat="0">
      <protection locked="0"/>
    </xf>
    <xf numFmtId="49" fontId="26" fillId="38" borderId="40"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0" fontId="44" fillId="48" borderId="13" applyBorder="0">
      <alignment horizontal="center" vertical="center"/>
    </xf>
    <xf numFmtId="49" fontId="26" fillId="38" borderId="32"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34" fillId="41" borderId="32" applyNumberFormat="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32" applyNumberFormat="0" applyAlignment="0">
      <alignment horizontal="left" wrapText="1"/>
      <protection hidden="1"/>
    </xf>
    <xf numFmtId="0" fontId="26" fillId="38" borderId="39"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0" fontId="44" fillId="48" borderId="13" applyBorder="0">
      <alignment horizontal="center" vertical="center"/>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34" fillId="42" borderId="32" applyNumberFormat="0">
      <protection locked="0"/>
    </xf>
    <xf numFmtId="4" fontId="26" fillId="0" borderId="32"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32"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60" fillId="0" borderId="38" applyNumberFormat="0" applyFill="0" applyAlignment="0" applyProtection="0"/>
    <xf numFmtId="0" fontId="26" fillId="38" borderId="39" applyFont="0" applyFill="0" applyBorder="0" applyProtection="0">
      <alignment horizontal="left" vertical="center" wrapText="1"/>
      <protection locked="0"/>
    </xf>
    <xf numFmtId="0" fontId="26" fillId="38" borderId="39" applyFont="0" applyFill="0" applyBorder="0" applyProtection="0">
      <alignment horizontal="left" vertical="center" wrapText="1"/>
      <protection locked="0"/>
    </xf>
    <xf numFmtId="49" fontId="26" fillId="38" borderId="32" applyFont="0" applyFill="0" applyBorder="0" applyProtection="0">
      <alignment horizontal="left" vertical="center"/>
      <protection locked="0"/>
    </xf>
    <xf numFmtId="0" fontId="21" fillId="35" borderId="32">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32"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32">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32" applyNumberFormat="0">
      <protection locked="0"/>
    </xf>
    <xf numFmtId="0" fontId="67" fillId="67" borderId="43" applyNumberFormat="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32" applyNumberFormat="0">
      <protection locked="0"/>
    </xf>
    <xf numFmtId="0" fontId="19" fillId="47" borderId="42" applyNumberFormat="0" applyFont="0" applyAlignment="0" applyProtection="0"/>
    <xf numFmtId="0" fontId="26" fillId="38" borderId="39" applyFont="0" applyFill="0" applyBorder="0" applyProtection="0">
      <alignment horizontal="left" vertical="center" wrapText="1"/>
      <protection locked="0"/>
    </xf>
    <xf numFmtId="49" fontId="26" fillId="37" borderId="32"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32">
      <alignment horizontal="left" vertical="center" wrapText="1"/>
    </xf>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32"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39"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32" applyNumberFormat="0" applyAlignment="0">
      <alignment horizontal="left" wrapText="1"/>
      <protection locked="0"/>
    </xf>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32" applyNumberFormat="0"/>
    <xf numFmtId="0" fontId="48" fillId="47" borderId="42" applyNumberFormat="0" applyFont="0" applyAlignment="0" applyProtection="0"/>
    <xf numFmtId="0" fontId="53" fillId="67" borderId="41" applyNumberFormat="0" applyAlignment="0" applyProtection="0"/>
    <xf numFmtId="0" fontId="34" fillId="41" borderId="32" applyNumberFormat="0"/>
    <xf numFmtId="0" fontId="61" fillId="54" borderId="41" applyNumberFormat="0" applyAlignment="0" applyProtection="0"/>
    <xf numFmtId="0" fontId="48" fillId="47" borderId="42" applyNumberFormat="0" applyFont="0" applyAlignment="0" applyProtection="0"/>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32">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53" fillId="67" borderId="41" applyNumberFormat="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0" fontId="44" fillId="48" borderId="13" applyBorder="0">
      <alignment horizontal="center" vertical="center"/>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9"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32"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32" applyNumberFormat="0"/>
    <xf numFmtId="49" fontId="26" fillId="38" borderId="32" applyFont="0" applyFill="0" applyBorder="0" applyProtection="0">
      <alignment horizontal="left" vertical="center"/>
      <protection locked="0"/>
    </xf>
    <xf numFmtId="0" fontId="34" fillId="42" borderId="32"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32" applyNumberFormat="0" applyAlignment="0">
      <alignment horizontal="left" wrapText="1"/>
      <protection locked="0"/>
    </xf>
    <xf numFmtId="0" fontId="26" fillId="38" borderId="39" applyFont="0" applyFill="0" applyBorder="0" applyProtection="0">
      <alignment horizontal="left" vertical="center" wrapText="1"/>
      <protection locked="0"/>
    </xf>
    <xf numFmtId="0" fontId="21" fillId="35" borderId="32">
      <alignment horizontal="left" vertical="center" wrapText="1"/>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32" applyNumberFormat="0" applyAlignment="0">
      <alignment horizontal="left" wrapText="1"/>
      <protection hidden="1"/>
    </xf>
    <xf numFmtId="0" fontId="34" fillId="42" borderId="32" applyNumberFormat="0">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34" fillId="41" borderId="32" applyNumberFormat="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32" applyNumberFormat="0" applyAlignment="0">
      <alignment horizontal="left" wrapText="1"/>
      <protection hidden="1"/>
    </xf>
    <xf numFmtId="0" fontId="26" fillId="38" borderId="39" applyFont="0" applyFill="0" applyBorder="0" applyProtection="0">
      <alignment horizontal="left" vertical="center" wrapText="1"/>
      <protection locked="0"/>
    </xf>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34" fillId="42" borderId="32" applyNumberFormat="0">
      <protection locked="0"/>
    </xf>
    <xf numFmtId="4" fontId="26" fillId="0" borderId="32"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32"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60" fillId="0" borderId="38" applyNumberFormat="0" applyFill="0" applyAlignment="0" applyProtection="0"/>
    <xf numFmtId="0" fontId="26" fillId="38" borderId="39" applyFont="0" applyFill="0" applyBorder="0" applyProtection="0">
      <alignment horizontal="left" vertical="center" wrapText="1"/>
      <protection locked="0"/>
    </xf>
    <xf numFmtId="0" fontId="26" fillId="38" borderId="39" applyFont="0" applyFill="0" applyBorder="0" applyProtection="0">
      <alignment horizontal="left" vertical="center" wrapText="1"/>
      <protection locked="0"/>
    </xf>
    <xf numFmtId="49" fontId="26" fillId="38" borderId="32" applyFont="0" applyFill="0" applyBorder="0" applyProtection="0">
      <alignment horizontal="left" vertical="center"/>
      <protection locked="0"/>
    </xf>
    <xf numFmtId="0" fontId="21" fillId="35" borderId="32">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32"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32">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32" applyNumberFormat="0">
      <protection locked="0"/>
    </xf>
    <xf numFmtId="0" fontId="67" fillId="67" borderId="43" applyNumberFormat="0" applyAlignment="0" applyProtection="0"/>
    <xf numFmtId="0" fontId="60" fillId="0" borderId="38" applyNumberFormat="0" applyFill="0" applyAlignment="0" applyProtection="0"/>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32" applyNumberFormat="0">
      <protection locked="0"/>
    </xf>
    <xf numFmtId="0" fontId="19" fillId="47" borderId="42" applyNumberFormat="0" applyFont="0" applyAlignment="0" applyProtection="0"/>
    <xf numFmtId="0" fontId="26" fillId="38" borderId="39" applyFont="0" applyFill="0" applyBorder="0" applyProtection="0">
      <alignment horizontal="left" vertical="center" wrapText="1"/>
      <protection locked="0"/>
    </xf>
    <xf numFmtId="49" fontId="26" fillId="37" borderId="32"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32">
      <alignment horizontal="left" vertical="center" wrapText="1"/>
    </xf>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32"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39"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32" applyNumberFormat="0" applyAlignment="0">
      <alignment horizontal="left" wrapText="1"/>
      <protection locked="0"/>
    </xf>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32" applyNumberFormat="0"/>
    <xf numFmtId="0" fontId="48" fillId="47" borderId="42" applyNumberFormat="0" applyFont="0" applyAlignment="0" applyProtection="0"/>
    <xf numFmtId="0" fontId="53" fillId="67" borderId="41" applyNumberFormat="0" applyAlignment="0" applyProtection="0"/>
    <xf numFmtId="0" fontId="34" fillId="41" borderId="32" applyNumberFormat="0"/>
    <xf numFmtId="0" fontId="61" fillId="54" borderId="41" applyNumberFormat="0" applyAlignment="0" applyProtection="0"/>
    <xf numFmtId="0" fontId="48" fillId="47" borderId="42" applyNumberFormat="0" applyFont="0" applyAlignment="0" applyProtection="0"/>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32">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53" fillId="67" borderId="41" applyNumberFormat="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9"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32"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32" applyNumberFormat="0"/>
    <xf numFmtId="49" fontId="26" fillId="38" borderId="32" applyFont="0" applyFill="0" applyBorder="0" applyProtection="0">
      <alignment horizontal="left" vertical="center"/>
      <protection locked="0"/>
    </xf>
    <xf numFmtId="0" fontId="34" fillId="42" borderId="32"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32" applyNumberFormat="0" applyAlignment="0">
      <alignment horizontal="left" wrapText="1"/>
      <protection locked="0"/>
    </xf>
    <xf numFmtId="0" fontId="26" fillId="38" borderId="39" applyFont="0" applyFill="0" applyBorder="0" applyProtection="0">
      <alignment horizontal="left" vertical="center" wrapText="1"/>
      <protection locked="0"/>
    </xf>
    <xf numFmtId="0" fontId="21" fillId="35" borderId="32">
      <alignment horizontal="left" vertical="center" wrapText="1"/>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32" applyNumberFormat="0" applyAlignment="0">
      <alignment horizontal="left" wrapText="1"/>
      <protection hidden="1"/>
    </xf>
    <xf numFmtId="0" fontId="34" fillId="42" borderId="32" applyNumberFormat="0">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53" fillId="67"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34" fillId="41" borderId="32" applyNumberFormat="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32" applyNumberFormat="0" applyAlignment="0">
      <alignment horizontal="left" wrapText="1"/>
      <protection hidden="1"/>
    </xf>
    <xf numFmtId="0" fontId="26" fillId="38" borderId="39"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34" fillId="42" borderId="32" applyNumberFormat="0">
      <protection locked="0"/>
    </xf>
    <xf numFmtId="4" fontId="26" fillId="0" borderId="32"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32"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60" fillId="0" borderId="38" applyNumberFormat="0" applyFill="0" applyAlignment="0" applyProtection="0"/>
    <xf numFmtId="0" fontId="26" fillId="38" borderId="39" applyFont="0" applyFill="0" applyBorder="0" applyProtection="0">
      <alignment horizontal="left" vertical="center" wrapText="1"/>
      <protection locked="0"/>
    </xf>
    <xf numFmtId="0" fontId="26" fillId="38" borderId="39" applyFont="0" applyFill="0" applyBorder="0" applyProtection="0">
      <alignment horizontal="left" vertical="center" wrapText="1"/>
      <protection locked="0"/>
    </xf>
    <xf numFmtId="49" fontId="26" fillId="38" borderId="32" applyFont="0" applyFill="0" applyBorder="0" applyProtection="0">
      <alignment horizontal="left" vertical="center"/>
      <protection locked="0"/>
    </xf>
    <xf numFmtId="0" fontId="21" fillId="35" borderId="32">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32"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32">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32" applyNumberFormat="0">
      <protection locked="0"/>
    </xf>
    <xf numFmtId="0" fontId="67" fillId="67" borderId="43" applyNumberFormat="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32" applyNumberFormat="0">
      <protection locked="0"/>
    </xf>
    <xf numFmtId="0" fontId="19" fillId="47" borderId="42" applyNumberFormat="0" applyFont="0" applyAlignment="0" applyProtection="0"/>
    <xf numFmtId="0" fontId="26" fillId="38" borderId="39" applyFont="0" applyFill="0" applyBorder="0" applyProtection="0">
      <alignment horizontal="left" vertical="center" wrapText="1"/>
      <protection locked="0"/>
    </xf>
    <xf numFmtId="49" fontId="26" fillId="37" borderId="32"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32">
      <alignment horizontal="left" vertical="center" wrapText="1"/>
    </xf>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32"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39"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32" applyNumberFormat="0" applyAlignment="0">
      <alignment horizontal="left" wrapText="1"/>
      <protection locked="0"/>
    </xf>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32" applyNumberFormat="0"/>
    <xf numFmtId="0" fontId="48" fillId="47" borderId="42" applyNumberFormat="0" applyFont="0" applyAlignment="0" applyProtection="0"/>
    <xf numFmtId="0" fontId="53" fillId="67" borderId="41" applyNumberFormat="0" applyAlignment="0" applyProtection="0"/>
    <xf numFmtId="0" fontId="34" fillId="41" borderId="32" applyNumberFormat="0"/>
    <xf numFmtId="0" fontId="61" fillId="54" borderId="41" applyNumberFormat="0" applyAlignment="0" applyProtection="0"/>
    <xf numFmtId="0" fontId="48" fillId="47" borderId="42" applyNumberFormat="0" applyFont="0" applyAlignment="0" applyProtection="0"/>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32">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53" fillId="67" borderId="41" applyNumberFormat="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9"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32"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32" applyNumberFormat="0"/>
    <xf numFmtId="49" fontId="26" fillId="38" borderId="32" applyFont="0" applyFill="0" applyBorder="0" applyProtection="0">
      <alignment horizontal="left" vertical="center"/>
      <protection locked="0"/>
    </xf>
    <xf numFmtId="0" fontId="34" fillId="42" borderId="32"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32" applyNumberFormat="0" applyAlignment="0">
      <alignment horizontal="left" wrapText="1"/>
      <protection locked="0"/>
    </xf>
    <xf numFmtId="0" fontId="26" fillId="38" borderId="39" applyFont="0" applyFill="0" applyBorder="0" applyProtection="0">
      <alignment horizontal="left" vertical="center" wrapText="1"/>
      <protection locked="0"/>
    </xf>
    <xf numFmtId="0" fontId="21" fillId="35" borderId="32">
      <alignment horizontal="left" vertical="center" wrapText="1"/>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32" applyNumberFormat="0" applyAlignment="0">
      <alignment horizontal="left" wrapText="1"/>
      <protection hidden="1"/>
    </xf>
    <xf numFmtId="0" fontId="34" fillId="42" borderId="32" applyNumberFormat="0">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61" fillId="54" borderId="41" applyNumberFormat="0" applyAlignment="0" applyProtection="0"/>
    <xf numFmtId="0" fontId="60" fillId="0" borderId="38"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67" fillId="67" borderId="43"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53" fillId="67" borderId="41" applyNumberFormat="0" applyAlignment="0" applyProtection="0"/>
    <xf numFmtId="0" fontId="34" fillId="41" borderId="32" applyNumberFormat="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19"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169" fontId="26" fillId="0" borderId="32" applyNumberFormat="0" applyAlignment="0">
      <alignment horizontal="left" wrapText="1"/>
      <protection hidden="1"/>
    </xf>
    <xf numFmtId="0" fontId="26" fillId="38" borderId="39" applyFont="0" applyFill="0" applyBorder="0" applyProtection="0">
      <alignment horizontal="left" vertical="center" wrapText="1"/>
      <protection locked="0"/>
    </xf>
    <xf numFmtId="0" fontId="53" fillId="67" borderId="41" applyNumberFormat="0" applyAlignment="0" applyProtection="0"/>
    <xf numFmtId="169" fontId="26" fillId="38" borderId="46" applyFont="0" applyFill="0" applyBorder="0" applyProtection="0">
      <alignment horizontal="left" vertical="center"/>
      <protection locked="0"/>
    </xf>
    <xf numFmtId="0" fontId="61" fillId="54" borderId="41"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48" fillId="47" borderId="42" applyNumberFormat="0" applyFont="0" applyAlignment="0" applyProtection="0"/>
    <xf numFmtId="0" fontId="61" fillId="54" borderId="41" applyNumberFormat="0" applyAlignment="0" applyProtection="0"/>
    <xf numFmtId="0" fontId="34" fillId="42" borderId="32" applyNumberFormat="0">
      <protection locked="0"/>
    </xf>
    <xf numFmtId="4" fontId="26" fillId="0" borderId="32" applyFont="0" applyFill="0" applyBorder="0" applyProtection="0">
      <alignment horizontal="right" vertical="center"/>
    </xf>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34" fillId="42" borderId="32" applyNumberFormat="0">
      <protection locked="0"/>
    </xf>
    <xf numFmtId="0" fontId="53" fillId="67" borderId="41" applyNumberFormat="0" applyAlignment="0" applyProtection="0"/>
    <xf numFmtId="0" fontId="19"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60" fillId="0" borderId="38" applyNumberFormat="0" applyFill="0" applyAlignment="0" applyProtection="0"/>
    <xf numFmtId="0" fontId="26" fillId="38" borderId="39" applyFont="0" applyFill="0" applyBorder="0" applyProtection="0">
      <alignment horizontal="left" vertical="center" wrapText="1"/>
      <protection locked="0"/>
    </xf>
    <xf numFmtId="0" fontId="26" fillId="38" borderId="39" applyFont="0" applyFill="0" applyBorder="0" applyProtection="0">
      <alignment horizontal="left" vertical="center" wrapText="1"/>
      <protection locked="0"/>
    </xf>
    <xf numFmtId="49" fontId="26" fillId="38" borderId="32" applyFont="0" applyFill="0" applyBorder="0" applyProtection="0">
      <alignment horizontal="left" vertical="center"/>
      <protection locked="0"/>
    </xf>
    <xf numFmtId="0" fontId="21" fillId="35" borderId="32">
      <alignment horizontal="left" vertical="center" wrapText="1"/>
    </xf>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42" applyNumberFormat="0" applyFont="0" applyAlignment="0" applyProtection="0"/>
    <xf numFmtId="169" fontId="26" fillId="0" borderId="32" applyNumberFormat="0" applyAlignment="0">
      <alignment horizontal="left" wrapText="1"/>
      <protection hidden="1"/>
    </xf>
    <xf numFmtId="0" fontId="53" fillId="67" borderId="41" applyNumberFormat="0" applyAlignment="0" applyProtection="0"/>
    <xf numFmtId="0" fontId="61" fillId="54" borderId="41" applyNumberFormat="0" applyAlignment="0" applyProtection="0"/>
    <xf numFmtId="0" fontId="34" fillId="41" borderId="32" applyNumberFormat="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21" fillId="35" borderId="32">
      <alignment horizontal="left" vertical="center" wrapText="1"/>
    </xf>
    <xf numFmtId="0" fontId="48" fillId="47" borderId="42" applyNumberFormat="0" applyFont="0" applyAlignment="0" applyProtection="0"/>
    <xf numFmtId="0" fontId="53" fillId="67" borderId="41" applyNumberFormat="0" applyAlignment="0" applyProtection="0"/>
    <xf numFmtId="0" fontId="53" fillId="67" borderId="41" applyNumberFormat="0" applyAlignment="0" applyProtection="0"/>
    <xf numFmtId="0" fontId="34" fillId="42" borderId="32" applyNumberFormat="0">
      <protection locked="0"/>
    </xf>
    <xf numFmtId="0" fontId="67" fillId="67" borderId="43" applyNumberFormat="0" applyAlignment="0" applyProtection="0"/>
    <xf numFmtId="0" fontId="60" fillId="0" borderId="38" applyNumberFormat="0" applyFill="0" applyAlignment="0" applyProtection="0"/>
    <xf numFmtId="169" fontId="26" fillId="38" borderId="46" applyFont="0" applyFill="0" applyBorder="0" applyProtection="0">
      <alignment horizontal="left" vertical="center"/>
      <protection locked="0"/>
    </xf>
    <xf numFmtId="0" fontId="48"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34" fillId="42" borderId="32" applyNumberFormat="0">
      <protection locked="0"/>
    </xf>
    <xf numFmtId="0" fontId="19" fillId="47" borderId="42" applyNumberFormat="0" applyFont="0" applyAlignment="0" applyProtection="0"/>
    <xf numFmtId="0" fontId="26" fillId="38" borderId="39" applyFont="0" applyFill="0" applyBorder="0" applyProtection="0">
      <alignment horizontal="left" vertical="center" wrapText="1"/>
      <protection locked="0"/>
    </xf>
    <xf numFmtId="49" fontId="26" fillId="37" borderId="32" applyNumberFormat="0" applyAlignment="0">
      <alignment horizontal="left"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21" fillId="35" borderId="32">
      <alignment horizontal="left" vertical="center" wrapText="1"/>
    </xf>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67" fillId="67" borderId="43" applyNumberFormat="0" applyAlignment="0" applyProtection="0"/>
    <xf numFmtId="0" fontId="60" fillId="0" borderId="38"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48" fillId="47" borderId="42"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34" fillId="41" borderId="32" applyNumberFormat="0"/>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26" fillId="38" borderId="39" applyFont="0" applyFill="0" applyBorder="0" applyProtection="0">
      <alignment horizontal="left" vertical="center" wrapText="1"/>
      <protection locked="0"/>
    </xf>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4" fontId="26" fillId="0" borderId="32" applyFont="0" applyFill="0" applyBorder="0" applyProtection="0">
      <alignment horizontal="right" vertical="center"/>
    </xf>
    <xf numFmtId="0" fontId="48"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49" fontId="26" fillId="37" borderId="32" applyNumberFormat="0" applyAlignment="0">
      <alignment horizontal="left" wrapText="1"/>
      <protection locked="0"/>
    </xf>
    <xf numFmtId="0" fontId="48" fillId="47" borderId="42" applyNumberFormat="0" applyFont="0" applyAlignment="0" applyProtection="0"/>
    <xf numFmtId="49" fontId="26" fillId="38" borderId="32" applyFont="0" applyFill="0" applyBorder="0" applyProtection="0">
      <alignment horizontal="left" vertical="center"/>
      <protection locked="0"/>
    </xf>
    <xf numFmtId="0" fontId="67" fillId="67" borderId="43" applyNumberFormat="0" applyAlignment="0" applyProtection="0"/>
    <xf numFmtId="0" fontId="19" fillId="47" borderId="42" applyNumberFormat="0" applyFont="0" applyAlignment="0" applyProtection="0"/>
    <xf numFmtId="0" fontId="34" fillId="41" borderId="32" applyNumberFormat="0"/>
    <xf numFmtId="0" fontId="48" fillId="47" borderId="42" applyNumberFormat="0" applyFont="0" applyAlignment="0" applyProtection="0"/>
    <xf numFmtId="0" fontId="53" fillId="67" borderId="41" applyNumberFormat="0" applyAlignment="0" applyProtection="0"/>
    <xf numFmtId="0" fontId="34" fillId="41" borderId="32" applyNumberFormat="0"/>
    <xf numFmtId="0" fontId="61" fillId="54" borderId="41" applyNumberFormat="0" applyAlignment="0" applyProtection="0"/>
    <xf numFmtId="0" fontId="48" fillId="47" borderId="42" applyNumberFormat="0" applyFont="0" applyAlignment="0" applyProtection="0"/>
    <xf numFmtId="49" fontId="26" fillId="37" borderId="32" applyNumberFormat="0" applyAlignment="0">
      <alignment horizontal="left" wrapText="1"/>
      <protection locked="0"/>
    </xf>
    <xf numFmtId="0" fontId="69" fillId="0" borderId="44" applyNumberFormat="0" applyFill="0" applyAlignment="0" applyProtection="0"/>
    <xf numFmtId="0" fontId="19" fillId="47" borderId="42" applyNumberFormat="0" applyFont="0" applyAlignment="0" applyProtection="0"/>
    <xf numFmtId="0" fontId="21" fillId="35" borderId="32">
      <alignment horizontal="left" vertical="center" wrapText="1"/>
    </xf>
    <xf numFmtId="0" fontId="67" fillId="67" borderId="43" applyNumberFormat="0" applyAlignment="0" applyProtection="0"/>
    <xf numFmtId="0" fontId="67" fillId="67" borderId="43" applyNumberFormat="0" applyAlignment="0" applyProtection="0"/>
    <xf numFmtId="0" fontId="48"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53" fillId="67" borderId="41" applyNumberFormat="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19" fillId="47" borderId="42" applyNumberFormat="0" applyFont="0" applyAlignment="0" applyProtection="0"/>
    <xf numFmtId="0" fontId="53" fillId="67"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61" fillId="54" borderId="41"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60" fillId="0" borderId="38"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42" applyNumberFormat="0" applyFont="0" applyAlignment="0" applyProtection="0"/>
    <xf numFmtId="0" fontId="19" fillId="47" borderId="42" applyNumberFormat="0" applyFont="0" applyAlignment="0" applyProtection="0"/>
    <xf numFmtId="0" fontId="34" fillId="41" borderId="32" applyNumberFormat="0"/>
    <xf numFmtId="0" fontId="67" fillId="67" borderId="43" applyNumberFormat="0" applyAlignment="0" applyProtection="0"/>
    <xf numFmtId="0" fontId="48" fillId="47" borderId="42"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34" fillId="41" borderId="32" applyNumberFormat="0"/>
    <xf numFmtId="49" fontId="26" fillId="38" borderId="32" applyFont="0" applyFill="0" applyBorder="0" applyProtection="0">
      <alignment horizontal="left" vertical="center"/>
      <protection locked="0"/>
    </xf>
    <xf numFmtId="0" fontId="34" fillId="42" borderId="32" applyNumberFormat="0">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9" fontId="26" fillId="37" borderId="32" applyNumberFormat="0" applyAlignment="0">
      <alignment horizontal="left" wrapText="1"/>
      <protection locked="0"/>
    </xf>
    <xf numFmtId="0" fontId="26" fillId="38" borderId="39" applyFont="0" applyFill="0" applyBorder="0" applyProtection="0">
      <alignment horizontal="left" vertical="center" wrapText="1"/>
      <protection locked="0"/>
    </xf>
    <xf numFmtId="0" fontId="21" fillId="35" borderId="32">
      <alignment horizontal="left" vertical="center" wrapText="1"/>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38" borderId="46" applyFont="0" applyFill="0" applyBorder="0" applyProtection="0">
      <alignment horizontal="left" vertical="center"/>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4" fontId="26" fillId="0" borderId="32" applyFont="0" applyFill="0" applyBorder="0" applyProtection="0">
      <alignment horizontal="right" vertical="center"/>
    </xf>
    <xf numFmtId="0" fontId="19" fillId="47" borderId="42" applyNumberFormat="0" applyFont="0" applyAlignment="0" applyProtection="0"/>
    <xf numFmtId="0" fontId="48" fillId="47" borderId="42" applyNumberFormat="0" applyFont="0" applyAlignment="0" applyProtection="0"/>
    <xf numFmtId="0" fontId="53" fillId="67" borderId="41" applyNumberFormat="0" applyAlignment="0" applyProtection="0"/>
    <xf numFmtId="0" fontId="60" fillId="0" borderId="38"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49" fontId="26" fillId="38" borderId="32" applyFont="0" applyFill="0" applyBorder="0" applyProtection="0">
      <alignment horizontal="left" vertical="center"/>
      <protection locked="0"/>
    </xf>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0" fillId="0" borderId="38" applyNumberFormat="0" applyFill="0" applyAlignment="0" applyProtection="0"/>
    <xf numFmtId="0" fontId="53" fillId="67" borderId="41" applyNumberFormat="0" applyAlignment="0" applyProtection="0"/>
    <xf numFmtId="0" fontId="67" fillId="67" borderId="43" applyNumberFormat="0" applyAlignment="0" applyProtection="0"/>
    <xf numFmtId="0" fontId="60" fillId="0" borderId="38"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42" applyNumberFormat="0" applyFont="0" applyAlignment="0" applyProtection="0"/>
    <xf numFmtId="0" fontId="48" fillId="47" borderId="42" applyNumberFormat="0" applyFont="0" applyAlignment="0" applyProtection="0"/>
    <xf numFmtId="0" fontId="19" fillId="47" borderId="42"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169" fontId="26" fillId="0" borderId="32" applyNumberFormat="0" applyAlignment="0">
      <alignment horizontal="left" wrapText="1"/>
      <protection hidden="1"/>
    </xf>
    <xf numFmtId="0" fontId="34" fillId="42" borderId="32" applyNumberFormat="0">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67" fillId="67" borderId="43" applyNumberForma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169" fontId="26" fillId="0" borderId="32" applyNumberFormat="0" applyAlignment="0">
      <alignment horizontal="left" wrapText="1"/>
      <protection hidden="1"/>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34" fillId="41" borderId="32" applyNumberFormat="0"/>
    <xf numFmtId="169" fontId="26" fillId="0" borderId="32" applyNumberFormat="0" applyAlignment="0">
      <alignment horizontal="left" wrapText="1"/>
      <protection hidden="1"/>
    </xf>
    <xf numFmtId="169" fontId="26" fillId="38" borderId="46" applyFont="0" applyFill="0" applyBorder="0" applyProtection="0">
      <alignment horizontal="left" vertical="center"/>
      <protection locked="0"/>
    </xf>
    <xf numFmtId="49" fontId="26" fillId="37" borderId="32" applyNumberFormat="0" applyAlignment="0">
      <alignment horizontal="left" wrapText="1"/>
      <protection locked="0"/>
    </xf>
    <xf numFmtId="4" fontId="26" fillId="0" borderId="32" applyFont="0" applyFill="0" applyBorder="0" applyProtection="0">
      <alignment horizontal="right" vertical="center"/>
    </xf>
    <xf numFmtId="0" fontId="21" fillId="35" borderId="32">
      <alignment horizontal="left" vertical="center" wrapText="1"/>
    </xf>
    <xf numFmtId="0" fontId="26" fillId="38" borderId="39" applyFont="0" applyFill="0" applyBorder="0" applyProtection="0">
      <alignment horizontal="left" vertical="center" wrapText="1"/>
      <protection locked="0"/>
    </xf>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19" fillId="47" borderId="42" applyNumberFormat="0" applyFont="0" applyAlignment="0" applyProtection="0"/>
    <xf numFmtId="0" fontId="34" fillId="42" borderId="32" applyNumberFormat="0">
      <protection locked="0"/>
    </xf>
    <xf numFmtId="49" fontId="26" fillId="38" borderId="32" applyFont="0" applyFill="0" applyBorder="0" applyProtection="0">
      <alignment horizontal="left" vertical="center"/>
      <protection locked="0"/>
    </xf>
    <xf numFmtId="0" fontId="1" fillId="0" borderId="0"/>
    <xf numFmtId="43" fontId="1" fillId="0" borderId="0" applyFont="0" applyFill="0" applyBorder="0" applyAlignment="0" applyProtection="0"/>
    <xf numFmtId="0" fontId="4" fillId="4" borderId="0" applyNumberFormat="0" applyBorder="0" applyAlignment="0" applyProtection="0"/>
    <xf numFmtId="0" fontId="9" fillId="0" borderId="0" applyNumberFormat="0" applyFill="0" applyBorder="0" applyAlignment="0" applyProtection="0"/>
    <xf numFmtId="0" fontId="10" fillId="0" borderId="5" applyNumberFormat="0" applyFill="0" applyAlignment="0" applyProtection="0"/>
    <xf numFmtId="0" fontId="11" fillId="0" borderId="6" applyNumberFormat="0" applyFill="0" applyAlignment="0" applyProtection="0"/>
    <xf numFmtId="0" fontId="12" fillId="0" borderId="7" applyNumberFormat="0" applyFill="0" applyAlignment="0" applyProtection="0"/>
    <xf numFmtId="0" fontId="12" fillId="0" borderId="0" applyNumberFormat="0" applyFill="0" applyBorder="0" applyAlignment="0" applyProtection="0"/>
    <xf numFmtId="0" fontId="13" fillId="8" borderId="8" applyNumberFormat="0" applyAlignment="0" applyProtection="0"/>
    <xf numFmtId="0" fontId="14" fillId="8" borderId="1" applyNumberFormat="0" applyAlignment="0" applyProtection="0"/>
    <xf numFmtId="0" fontId="15" fillId="0" borderId="9" applyNumberFormat="0" applyFill="0" applyAlignment="0" applyProtection="0"/>
    <xf numFmtId="0" fontId="16" fillId="9" borderId="10" applyNumberFormat="0" applyAlignment="0" applyProtection="0"/>
    <xf numFmtId="0" fontId="17" fillId="0" borderId="0" applyNumberFormat="0" applyFill="0" applyBorder="0" applyAlignment="0" applyProtection="0"/>
    <xf numFmtId="0" fontId="1" fillId="10" borderId="11" applyNumberFormat="0" applyFont="0" applyAlignment="0" applyProtection="0"/>
    <xf numFmtId="0" fontId="18" fillId="0" borderId="0" applyNumberFormat="0" applyFill="0" applyBorder="0" applyAlignment="0" applyProtection="0"/>
    <xf numFmtId="0" fontId="6" fillId="0" borderId="12" applyNumberFormat="0" applyFill="0" applyAlignment="0" applyProtection="0"/>
    <xf numFmtId="0" fontId="7"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7" fillId="22" borderId="0" applyNumberFormat="0" applyBorder="0" applyAlignment="0" applyProtection="0"/>
    <xf numFmtId="0" fontId="7"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7" fillId="26" borderId="0" applyNumberFormat="0" applyBorder="0" applyAlignment="0" applyProtection="0"/>
    <xf numFmtId="0" fontId="7"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7" fillId="34" borderId="0" applyNumberFormat="0" applyBorder="0" applyAlignment="0" applyProtection="0"/>
    <xf numFmtId="0" fontId="94" fillId="0" borderId="0"/>
    <xf numFmtId="0" fontId="52" fillId="0" borderId="0"/>
    <xf numFmtId="0" fontId="19" fillId="0" borderId="0"/>
    <xf numFmtId="0" fontId="34" fillId="41" borderId="82" applyNumberFormat="0"/>
    <xf numFmtId="169" fontId="26" fillId="0" borderId="82" applyNumberFormat="0" applyAlignment="0">
      <alignment horizontal="left" wrapText="1"/>
      <protection hidden="1"/>
    </xf>
    <xf numFmtId="49" fontId="26" fillId="37" borderId="82" applyNumberFormat="0" applyAlignment="0">
      <alignment horizontal="left" wrapText="1"/>
      <protection locked="0"/>
    </xf>
    <xf numFmtId="4" fontId="26" fillId="0" borderId="82" applyFont="0" applyFill="0" applyBorder="0" applyProtection="0">
      <alignment horizontal="right" vertical="center"/>
    </xf>
    <xf numFmtId="0" fontId="21" fillId="35" borderId="82">
      <alignment horizontal="left" vertical="center" wrapText="1"/>
    </xf>
    <xf numFmtId="0" fontId="26" fillId="38" borderId="81" applyFont="0" applyFill="0" applyBorder="0" applyProtection="0">
      <alignment horizontal="left" vertical="center" wrapText="1"/>
      <protection locked="0"/>
    </xf>
    <xf numFmtId="0" fontId="34" fillId="42" borderId="82" applyNumberFormat="0">
      <protection locked="0"/>
    </xf>
    <xf numFmtId="49" fontId="26" fillId="38" borderId="82" applyFont="0" applyFill="0" applyBorder="0" applyProtection="0">
      <alignment horizontal="left" vertical="center"/>
      <protection locked="0"/>
    </xf>
    <xf numFmtId="0" fontId="72" fillId="0" borderId="80"/>
    <xf numFmtId="0" fontId="34" fillId="41" borderId="82" applyNumberFormat="0"/>
    <xf numFmtId="169" fontId="26" fillId="0" borderId="82" applyNumberFormat="0" applyAlignment="0">
      <alignment horizontal="left" wrapText="1"/>
      <protection hidden="1"/>
    </xf>
    <xf numFmtId="49" fontId="26" fillId="37" borderId="82" applyNumberFormat="0" applyAlignment="0">
      <alignment horizontal="left" wrapText="1"/>
      <protection locked="0"/>
    </xf>
    <xf numFmtId="4" fontId="26" fillId="0" borderId="82" applyFont="0" applyFill="0" applyBorder="0" applyProtection="0">
      <alignment horizontal="right" vertical="center"/>
    </xf>
    <xf numFmtId="0" fontId="21" fillId="35" borderId="82">
      <alignment horizontal="left" vertical="center" wrapText="1"/>
    </xf>
    <xf numFmtId="0" fontId="26" fillId="38" borderId="81" applyFont="0" applyFill="0" applyBorder="0" applyProtection="0">
      <alignment horizontal="left" vertical="center" wrapText="1"/>
      <protection locked="0"/>
    </xf>
    <xf numFmtId="0" fontId="34" fillId="42" borderId="82" applyNumberFormat="0">
      <protection locked="0"/>
    </xf>
    <xf numFmtId="49" fontId="26" fillId="38" borderId="82" applyFont="0" applyFill="0" applyBorder="0" applyProtection="0">
      <alignment horizontal="left" vertical="center"/>
      <protection locked="0"/>
    </xf>
    <xf numFmtId="0" fontId="72" fillId="0" borderId="80"/>
    <xf numFmtId="0" fontId="34" fillId="41" borderId="82" applyNumberFormat="0"/>
    <xf numFmtId="169" fontId="26" fillId="0" borderId="82" applyNumberFormat="0" applyAlignment="0">
      <alignment horizontal="left" wrapText="1"/>
      <protection hidden="1"/>
    </xf>
    <xf numFmtId="49" fontId="26" fillId="37" borderId="82" applyNumberFormat="0" applyAlignment="0">
      <alignment horizontal="left" wrapText="1"/>
      <protection locked="0"/>
    </xf>
    <xf numFmtId="4" fontId="26" fillId="0" borderId="82" applyFont="0" applyFill="0" applyBorder="0" applyProtection="0">
      <alignment horizontal="right" vertical="center"/>
    </xf>
    <xf numFmtId="0" fontId="21" fillId="35" borderId="82">
      <alignment horizontal="left" vertical="center" wrapText="1"/>
    </xf>
    <xf numFmtId="0" fontId="26" fillId="38" borderId="81" applyFont="0" applyFill="0" applyBorder="0" applyProtection="0">
      <alignment horizontal="left" vertical="center" wrapText="1"/>
      <protection locked="0"/>
    </xf>
    <xf numFmtId="0" fontId="34" fillId="42" borderId="82" applyNumberFormat="0">
      <protection locked="0"/>
    </xf>
    <xf numFmtId="49" fontId="26" fillId="38" borderId="82" applyFont="0" applyFill="0" applyBorder="0" applyProtection="0">
      <alignment horizontal="left" vertical="center"/>
      <protection locked="0"/>
    </xf>
    <xf numFmtId="0" fontId="34" fillId="41" borderId="82" applyNumberFormat="0"/>
    <xf numFmtId="169" fontId="26" fillId="0" borderId="82" applyNumberFormat="0" applyAlignment="0">
      <alignment horizontal="left" wrapText="1"/>
      <protection hidden="1"/>
    </xf>
    <xf numFmtId="49" fontId="26" fillId="37" borderId="82" applyNumberFormat="0" applyAlignment="0">
      <alignment horizontal="left" wrapText="1"/>
      <protection locked="0"/>
    </xf>
    <xf numFmtId="4" fontId="26" fillId="0" borderId="82" applyFont="0" applyFill="0" applyBorder="0" applyProtection="0">
      <alignment horizontal="right" vertical="center"/>
    </xf>
    <xf numFmtId="0" fontId="21" fillId="35" borderId="82">
      <alignment horizontal="left" vertical="center" wrapText="1"/>
    </xf>
    <xf numFmtId="0" fontId="26" fillId="38" borderId="81" applyFont="0" applyFill="0" applyBorder="0" applyProtection="0">
      <alignment horizontal="left" vertical="center" wrapText="1"/>
      <protection locked="0"/>
    </xf>
    <xf numFmtId="0" fontId="34" fillId="42" borderId="82" applyNumberFormat="0">
      <protection locked="0"/>
    </xf>
    <xf numFmtId="49" fontId="26" fillId="38" borderId="82" applyFont="0" applyFill="0" applyBorder="0" applyProtection="0">
      <alignment horizontal="left" vertical="center"/>
      <protection locked="0"/>
    </xf>
    <xf numFmtId="0" fontId="72" fillId="0" borderId="80"/>
    <xf numFmtId="0" fontId="72" fillId="0" borderId="80"/>
    <xf numFmtId="0" fontId="72" fillId="0" borderId="80"/>
    <xf numFmtId="0" fontId="72" fillId="0" borderId="80"/>
    <xf numFmtId="0" fontId="72" fillId="0" borderId="80"/>
    <xf numFmtId="0" fontId="72" fillId="0" borderId="80"/>
    <xf numFmtId="0" fontId="72" fillId="0" borderId="80"/>
    <xf numFmtId="0" fontId="48" fillId="49" borderId="0" applyNumberFormat="0" applyBorder="0" applyAlignment="0" applyProtection="0"/>
    <xf numFmtId="0" fontId="48" fillId="50" borderId="0" applyNumberFormat="0" applyBorder="0" applyAlignment="0" applyProtection="0"/>
    <xf numFmtId="0" fontId="48" fillId="51" borderId="0" applyNumberFormat="0" applyBorder="0" applyAlignment="0" applyProtection="0"/>
    <xf numFmtId="0" fontId="48" fillId="52" borderId="0" applyNumberFormat="0" applyBorder="0" applyAlignment="0" applyProtection="0"/>
    <xf numFmtId="0" fontId="48" fillId="53" borderId="0" applyNumberFormat="0" applyBorder="0" applyAlignment="0" applyProtection="0"/>
    <xf numFmtId="0" fontId="48" fillId="54" borderId="0" applyNumberFormat="0" applyBorder="0" applyAlignment="0" applyProtection="0"/>
    <xf numFmtId="0" fontId="48" fillId="55" borderId="0" applyNumberFormat="0" applyBorder="0" applyAlignment="0" applyProtection="0"/>
    <xf numFmtId="0" fontId="48" fillId="56" borderId="0" applyNumberFormat="0" applyBorder="0" applyAlignment="0" applyProtection="0"/>
    <xf numFmtId="0" fontId="48" fillId="57" borderId="0" applyNumberFormat="0" applyBorder="0" applyAlignment="0" applyProtection="0"/>
    <xf numFmtId="0" fontId="48" fillId="52" borderId="0" applyNumberFormat="0" applyBorder="0" applyAlignment="0" applyProtection="0"/>
    <xf numFmtId="0" fontId="48" fillId="55" borderId="0" applyNumberFormat="0" applyBorder="0" applyAlignment="0" applyProtection="0"/>
    <xf numFmtId="0" fontId="48" fillId="58" borderId="0" applyNumberFormat="0" applyBorder="0" applyAlignment="0" applyProtection="0"/>
    <xf numFmtId="0" fontId="49" fillId="59" borderId="0" applyNumberFormat="0" applyBorder="0" applyAlignment="0" applyProtection="0"/>
    <xf numFmtId="0" fontId="49" fillId="56" borderId="0" applyNumberFormat="0" applyBorder="0" applyAlignment="0" applyProtection="0"/>
    <xf numFmtId="0" fontId="49" fillId="57" borderId="0" applyNumberFormat="0" applyBorder="0" applyAlignment="0" applyProtection="0"/>
    <xf numFmtId="0" fontId="49" fillId="60" borderId="0" applyNumberFormat="0" applyBorder="0" applyAlignment="0" applyProtection="0"/>
    <xf numFmtId="0" fontId="49" fillId="61" borderId="0" applyNumberFormat="0" applyBorder="0" applyAlignment="0" applyProtection="0"/>
    <xf numFmtId="0" fontId="49" fillId="62" borderId="0" applyNumberFormat="0" applyBorder="0" applyAlignment="0" applyProtection="0"/>
    <xf numFmtId="0" fontId="49" fillId="63" borderId="0" applyNumberFormat="0" applyBorder="0" applyAlignment="0" applyProtection="0"/>
    <xf numFmtId="0" fontId="49" fillId="64" borderId="0" applyNumberFormat="0" applyBorder="0" applyAlignment="0" applyProtection="0"/>
    <xf numFmtId="0" fontId="49" fillId="65" borderId="0" applyNumberFormat="0" applyBorder="0" applyAlignment="0" applyProtection="0"/>
    <xf numFmtId="0" fontId="49" fillId="60" borderId="0" applyNumberFormat="0" applyBorder="0" applyAlignment="0" applyProtection="0"/>
    <xf numFmtId="0" fontId="49" fillId="61" borderId="0" applyNumberFormat="0" applyBorder="0" applyAlignment="0" applyProtection="0"/>
    <xf numFmtId="0" fontId="49" fillId="66" borderId="0" applyNumberFormat="0" applyBorder="0" applyAlignment="0" applyProtection="0"/>
    <xf numFmtId="0" fontId="50" fillId="50" borderId="0" applyNumberFormat="0" applyBorder="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4" fillId="68" borderId="21" applyNumberFormat="0" applyAlignment="0" applyProtection="0"/>
    <xf numFmtId="40" fontId="77" fillId="0" borderId="0" applyFont="0" applyFill="0" applyBorder="0" applyAlignment="0" applyProtection="0"/>
    <xf numFmtId="43" fontId="97" fillId="0" borderId="0" applyFont="0" applyFill="0" applyBorder="0" applyAlignment="0" applyProtection="0"/>
    <xf numFmtId="43" fontId="48" fillId="0" borderId="0" applyFont="0" applyFill="0" applyBorder="0" applyAlignment="0" applyProtection="0"/>
    <xf numFmtId="43" fontId="33" fillId="0" borderId="0" applyFont="0" applyFill="0" applyBorder="0" applyAlignment="0" applyProtection="0"/>
    <xf numFmtId="0" fontId="56" fillId="0" borderId="0" applyNumberFormat="0" applyFill="0" applyBorder="0" applyAlignment="0" applyProtection="0"/>
    <xf numFmtId="0" fontId="57" fillId="51" borderId="0" applyNumberFormat="0" applyBorder="0" applyAlignment="0" applyProtection="0"/>
    <xf numFmtId="0" fontId="58" fillId="0" borderId="22" applyNumberFormat="0" applyFill="0" applyAlignment="0" applyProtection="0"/>
    <xf numFmtId="0" fontId="59" fillId="0" borderId="23" applyNumberFormat="0" applyFill="0" applyAlignment="0" applyProtection="0"/>
    <xf numFmtId="0" fontId="60" fillId="0" borderId="38" applyNumberFormat="0" applyFill="0" applyAlignment="0" applyProtection="0"/>
    <xf numFmtId="0" fontId="60" fillId="0" borderId="0" applyNumberFormat="0" applyFill="0" applyBorder="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2" fillId="0" borderId="25" applyNumberFormat="0" applyFill="0" applyAlignment="0" applyProtection="0"/>
    <xf numFmtId="0" fontId="63" fillId="69" borderId="0" applyNumberFormat="0" applyBorder="0" applyAlignment="0" applyProtection="0"/>
    <xf numFmtId="0" fontId="23" fillId="0" borderId="0"/>
    <xf numFmtId="0" fontId="33" fillId="0" borderId="0"/>
    <xf numFmtId="0" fontId="98" fillId="0" borderId="0"/>
    <xf numFmtId="0" fontId="19" fillId="0" borderId="0"/>
    <xf numFmtId="0" fontId="1" fillId="0" borderId="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9" fontId="48" fillId="0" borderId="0" applyFont="0" applyFill="0" applyBorder="0" applyAlignment="0" applyProtection="0"/>
    <xf numFmtId="9" fontId="97" fillId="0" borderId="0" applyFont="0" applyFill="0" applyBorder="0" applyAlignment="0" applyProtection="0"/>
    <xf numFmtId="9" fontId="19" fillId="0" borderId="0" applyFont="0" applyFill="0" applyBorder="0" applyAlignment="0" applyProtection="0"/>
    <xf numFmtId="9" fontId="33" fillId="0" borderId="0" applyFont="0" applyFill="0" applyBorder="0" applyAlignment="0" applyProtection="0"/>
    <xf numFmtId="0" fontId="68" fillId="0" borderId="0" applyNumberFormat="0" applyFill="0" applyBorder="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70" fillId="0" borderId="0" applyNumberFormat="0" applyFill="0" applyBorder="0" applyAlignment="0" applyProtection="0"/>
    <xf numFmtId="43" fontId="33" fillId="0" borderId="0" applyFont="0" applyFill="0" applyBorder="0" applyAlignment="0" applyProtection="0"/>
    <xf numFmtId="0" fontId="33" fillId="0" borderId="0"/>
    <xf numFmtId="9" fontId="1" fillId="0" borderId="0" applyFont="0" applyFill="0" applyBorder="0" applyAlignment="0" applyProtection="0"/>
    <xf numFmtId="9" fontId="33" fillId="0" borderId="0" applyFont="0" applyFill="0" applyBorder="0" applyAlignment="0" applyProtection="0"/>
    <xf numFmtId="0" fontId="99" fillId="0" borderId="0" applyNumberFormat="0" applyFill="0" applyBorder="0" applyAlignment="0" applyProtection="0">
      <alignment vertical="top"/>
      <protection locked="0"/>
    </xf>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99" fillId="0" borderId="0" applyNumberFormat="0" applyFill="0" applyBorder="0" applyAlignment="0" applyProtection="0">
      <alignment vertical="top"/>
      <protection locked="0"/>
    </xf>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61" fillId="54" borderId="41" applyNumberFormat="0" applyAlignment="0" applyProtection="0"/>
    <xf numFmtId="0" fontId="67" fillId="67" borderId="43" applyNumberFormat="0" applyAlignment="0" applyProtection="0"/>
    <xf numFmtId="0" fontId="61" fillId="54" borderId="41" applyNumberFormat="0" applyAlignment="0" applyProtection="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53" fillId="67"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53" fillId="67"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67" fillId="67" borderId="43" applyNumberFormat="0" applyAlignment="0" applyProtection="0"/>
    <xf numFmtId="0" fontId="53" fillId="67" borderId="41" applyNumberFormat="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7" fillId="67" borderId="43"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53" fillId="67" borderId="41" applyNumberFormat="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1" fillId="54" borderId="41"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48" fillId="47" borderId="26" applyNumberFormat="0" applyFont="0" applyAlignment="0" applyProtection="0"/>
    <xf numFmtId="0" fontId="61" fillId="54" borderId="41" applyNumberFormat="0" applyAlignment="0" applyProtection="0"/>
    <xf numFmtId="0" fontId="48" fillId="47" borderId="26" applyNumberFormat="0" applyFont="0" applyAlignment="0" applyProtection="0"/>
    <xf numFmtId="0" fontId="48" fillId="47" borderId="26" applyNumberFormat="0" applyFon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7" fillId="67" borderId="43" applyNumberFormat="0" applyAlignment="0" applyProtection="0"/>
    <xf numFmtId="0" fontId="67" fillId="67" borderId="43" applyNumberFormat="0" applyAlignment="0" applyProtection="0"/>
    <xf numFmtId="0" fontId="61" fillId="54" borderId="41" applyNumberFormat="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7" fillId="67" borderId="43" applyNumberFormat="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61" fillId="54" borderId="41" applyNumberFormat="0" applyAlignment="0" applyProtection="0"/>
    <xf numFmtId="0" fontId="67" fillId="67" borderId="43" applyNumberFormat="0" applyAlignment="0" applyProtection="0"/>
    <xf numFmtId="0" fontId="67" fillId="67" borderId="43" applyNumberFormat="0" applyAlignment="0" applyProtection="0"/>
    <xf numFmtId="0" fontId="67" fillId="67" borderId="43"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9" fillId="0" borderId="44" applyNumberFormat="0" applyFill="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48" fillId="47" borderId="26" applyNumberFormat="0" applyFont="0" applyAlignment="0" applyProtection="0"/>
    <xf numFmtId="0" fontId="48" fillId="47" borderId="26" applyNumberFormat="0" applyFont="0" applyAlignment="0" applyProtection="0"/>
    <xf numFmtId="0" fontId="48" fillId="47" borderId="26" applyNumberFormat="0" applyFont="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67" fillId="67" borderId="43" applyNumberFormat="0" applyAlignment="0" applyProtection="0"/>
    <xf numFmtId="0" fontId="53" fillId="67" borderId="41" applyNumberFormat="0" applyAlignment="0" applyProtection="0"/>
    <xf numFmtId="0" fontId="61" fillId="54" borderId="41" applyNumberFormat="0" applyAlignment="0" applyProtection="0"/>
    <xf numFmtId="0" fontId="53" fillId="67" borderId="41" applyNumberFormat="0" applyAlignment="0" applyProtection="0"/>
    <xf numFmtId="0" fontId="53" fillId="67" borderId="41" applyNumberFormat="0" applyAlignment="0" applyProtection="0"/>
    <xf numFmtId="0" fontId="67" fillId="67" borderId="43" applyNumberFormat="0" applyAlignment="0" applyProtection="0"/>
    <xf numFmtId="0" fontId="69" fillId="0" borderId="44" applyNumberFormat="0" applyFill="0" applyAlignment="0" applyProtection="0"/>
    <xf numFmtId="0" fontId="61" fillId="54" borderId="41" applyNumberForma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xf numFmtId="0" fontId="48" fillId="47" borderId="26" applyNumberFormat="0" applyFont="0" applyAlignment="0" applyProtection="0"/>
    <xf numFmtId="0" fontId="53" fillId="67" borderId="41" applyNumberFormat="0" applyAlignment="0" applyProtection="0"/>
    <xf numFmtId="0" fontId="61" fillId="54" borderId="41" applyNumberFormat="0" applyAlignment="0" applyProtection="0"/>
    <xf numFmtId="0" fontId="48" fillId="47" borderId="26" applyNumberFormat="0" applyFont="0" applyAlignment="0" applyProtection="0"/>
    <xf numFmtId="0" fontId="67" fillId="67" borderId="43" applyNumberFormat="0" applyAlignment="0" applyProtection="0"/>
    <xf numFmtId="0" fontId="69" fillId="0" borderId="44" applyNumberFormat="0" applyFill="0" applyAlignment="0" applyProtection="0"/>
  </cellStyleXfs>
  <cellXfs count="391">
    <xf numFmtId="0" fontId="0" fillId="0" borderId="0" xfId="0"/>
    <xf numFmtId="0" fontId="6" fillId="6" borderId="2" xfId="0" applyFont="1" applyFill="1" applyBorder="1" applyAlignment="1">
      <alignment horizontal="center" vertical="center"/>
    </xf>
    <xf numFmtId="0" fontId="6" fillId="6" borderId="3" xfId="0" applyFont="1" applyFill="1" applyBorder="1" applyAlignment="1">
      <alignment horizontal="center" vertical="center"/>
    </xf>
    <xf numFmtId="0" fontId="6" fillId="6" borderId="4" xfId="0" applyFont="1" applyFill="1" applyBorder="1" applyAlignment="1">
      <alignment horizontal="center" vertical="center"/>
    </xf>
    <xf numFmtId="0" fontId="6" fillId="6" borderId="4" xfId="0" applyFont="1" applyFill="1" applyBorder="1" applyAlignment="1">
      <alignment horizontal="center"/>
    </xf>
    <xf numFmtId="0" fontId="0" fillId="0" borderId="0" xfId="0" applyBorder="1"/>
    <xf numFmtId="0" fontId="6" fillId="0" borderId="0" xfId="0" applyFont="1"/>
    <xf numFmtId="0" fontId="6" fillId="0" borderId="0" xfId="0" applyFont="1" applyFill="1" applyBorder="1"/>
    <xf numFmtId="0" fontId="6" fillId="0" borderId="0" xfId="0" applyFont="1" applyBorder="1"/>
    <xf numFmtId="165" fontId="0" fillId="0" borderId="0" xfId="0" applyNumberFormat="1"/>
    <xf numFmtId="164" fontId="0" fillId="0" borderId="0" xfId="1" applyNumberFormat="1" applyFont="1"/>
    <xf numFmtId="9" fontId="0" fillId="0" borderId="0" xfId="2" applyFont="1"/>
    <xf numFmtId="0" fontId="2" fillId="2" borderId="0" xfId="3"/>
    <xf numFmtId="9" fontId="0" fillId="7" borderId="0" xfId="2" applyFont="1" applyFill="1"/>
    <xf numFmtId="0" fontId="5" fillId="5" borderId="1" xfId="5"/>
    <xf numFmtId="0" fontId="2" fillId="2" borderId="0" xfId="3" applyAlignment="1">
      <alignment horizontal="center" vertical="center"/>
    </xf>
    <xf numFmtId="0" fontId="0" fillId="0" borderId="0" xfId="0" applyAlignment="1">
      <alignment horizontal="right"/>
    </xf>
    <xf numFmtId="0" fontId="2" fillId="2" borderId="0" xfId="3" applyAlignment="1">
      <alignment horizontal="right" vertical="center"/>
    </xf>
    <xf numFmtId="0" fontId="0" fillId="7" borderId="0" xfId="0" applyFill="1"/>
    <xf numFmtId="0" fontId="0" fillId="0" borderId="0" xfId="0" applyNumberFormat="1"/>
    <xf numFmtId="49" fontId="0" fillId="0" borderId="0" xfId="0" applyNumberFormat="1"/>
    <xf numFmtId="0" fontId="19" fillId="0" borderId="0" xfId="6"/>
    <xf numFmtId="0" fontId="19" fillId="38" borderId="0" xfId="6" applyFill="1" applyAlignment="1" applyProtection="1">
      <alignment horizontal="center"/>
    </xf>
    <xf numFmtId="0" fontId="27" fillId="0" borderId="0" xfId="6" quotePrefix="1" applyFont="1" applyAlignment="1" applyProtection="1">
      <alignment horizontal="left"/>
    </xf>
    <xf numFmtId="0" fontId="27" fillId="0" borderId="0" xfId="6" applyFont="1" applyAlignment="1" applyProtection="1">
      <alignment horizontal="left"/>
    </xf>
    <xf numFmtId="168" fontId="19" fillId="38" borderId="0" xfId="6" applyNumberFormat="1" applyFill="1" applyProtection="1"/>
    <xf numFmtId="0" fontId="29" fillId="38" borderId="0" xfId="6" applyFont="1" applyFill="1" applyProtection="1"/>
    <xf numFmtId="0" fontId="0" fillId="0" borderId="0" xfId="0"/>
    <xf numFmtId="0" fontId="0" fillId="0" borderId="0" xfId="0"/>
    <xf numFmtId="0" fontId="0" fillId="0" borderId="0" xfId="0" applyAlignment="1">
      <alignment wrapText="1"/>
    </xf>
    <xf numFmtId="0" fontId="6" fillId="7" borderId="32" xfId="0" applyFont="1" applyFill="1" applyBorder="1"/>
    <xf numFmtId="0" fontId="0" fillId="0" borderId="32" xfId="0" applyBorder="1"/>
    <xf numFmtId="3" fontId="0" fillId="0" borderId="32" xfId="0" applyNumberFormat="1" applyBorder="1"/>
    <xf numFmtId="0" fontId="0" fillId="0" borderId="32" xfId="0" applyFont="1" applyBorder="1"/>
    <xf numFmtId="0" fontId="0" fillId="0" borderId="0" xfId="0"/>
    <xf numFmtId="0" fontId="0" fillId="0" borderId="0" xfId="0" applyFill="1" applyBorder="1" applyAlignment="1">
      <alignment wrapText="1"/>
    </xf>
    <xf numFmtId="0" fontId="85" fillId="73" borderId="47" xfId="0" applyFont="1" applyFill="1" applyBorder="1" applyAlignment="1">
      <alignment horizontal="center" vertical="center"/>
    </xf>
    <xf numFmtId="0" fontId="85" fillId="73" borderId="48" xfId="0" applyFont="1" applyFill="1" applyBorder="1" applyAlignment="1">
      <alignment horizontal="center" vertical="center" wrapText="1"/>
    </xf>
    <xf numFmtId="0" fontId="86" fillId="0" borderId="49" xfId="0" applyFont="1" applyBorder="1" applyAlignment="1">
      <alignment horizontal="center" vertical="center"/>
    </xf>
    <xf numFmtId="0" fontId="87" fillId="74" borderId="50" xfId="0" applyFont="1" applyFill="1" applyBorder="1" applyAlignment="1">
      <alignment horizontal="center" vertical="center"/>
    </xf>
    <xf numFmtId="3" fontId="0" fillId="0" borderId="0" xfId="0" applyNumberFormat="1"/>
    <xf numFmtId="180" fontId="0" fillId="0" borderId="0" xfId="0" applyNumberFormat="1"/>
    <xf numFmtId="0" fontId="0" fillId="0" borderId="52" xfId="0" applyBorder="1"/>
    <xf numFmtId="0" fontId="0" fillId="0" borderId="53" xfId="0" applyBorder="1"/>
    <xf numFmtId="0" fontId="0" fillId="0" borderId="0" xfId="0" applyBorder="1" applyAlignment="1">
      <alignment wrapText="1"/>
    </xf>
    <xf numFmtId="0" fontId="0" fillId="0" borderId="54" xfId="0" applyBorder="1"/>
    <xf numFmtId="0" fontId="0" fillId="0" borderId="55" xfId="0" applyBorder="1"/>
    <xf numFmtId="0" fontId="0" fillId="0" borderId="56" xfId="0" applyBorder="1"/>
    <xf numFmtId="0" fontId="0" fillId="0" borderId="57" xfId="0" applyBorder="1"/>
    <xf numFmtId="0" fontId="0" fillId="0" borderId="58" xfId="0" applyBorder="1"/>
    <xf numFmtId="0" fontId="6" fillId="7" borderId="32" xfId="0" applyFont="1" applyFill="1" applyBorder="1" applyAlignment="1">
      <alignment wrapText="1"/>
    </xf>
    <xf numFmtId="0" fontId="0" fillId="0" borderId="40" xfId="0" applyBorder="1"/>
    <xf numFmtId="0" fontId="6" fillId="7" borderId="40" xfId="0" applyFont="1" applyFill="1" applyBorder="1"/>
    <xf numFmtId="0" fontId="0" fillId="0" borderId="40" xfId="0" applyNumberFormat="1" applyBorder="1"/>
    <xf numFmtId="0" fontId="6" fillId="7" borderId="0" xfId="0" applyFont="1" applyFill="1" applyBorder="1" applyAlignment="1">
      <alignment wrapText="1"/>
    </xf>
    <xf numFmtId="3" fontId="6" fillId="7" borderId="0" xfId="0" applyNumberFormat="1" applyFont="1" applyFill="1" applyBorder="1" applyAlignment="1">
      <alignment wrapText="1"/>
    </xf>
    <xf numFmtId="166" fontId="0" fillId="0" borderId="0" xfId="36538" applyNumberFormat="1" applyFont="1"/>
    <xf numFmtId="0" fontId="88" fillId="0" borderId="0" xfId="0" applyFont="1"/>
    <xf numFmtId="0" fontId="0" fillId="0" borderId="0" xfId="0" applyAlignment="1">
      <alignment horizontal="justify" vertical="center"/>
    </xf>
    <xf numFmtId="0" fontId="75" fillId="0" borderId="0" xfId="0" applyFont="1" applyAlignment="1">
      <alignment horizontal="justify" vertical="center"/>
    </xf>
    <xf numFmtId="0" fontId="1" fillId="0" borderId="0" xfId="0" applyFont="1" applyAlignment="1">
      <alignment horizontal="justify" vertical="center"/>
    </xf>
    <xf numFmtId="0" fontId="86" fillId="0" borderId="40" xfId="0" applyFont="1" applyBorder="1" applyAlignment="1">
      <alignment horizontal="center" vertical="center"/>
    </xf>
    <xf numFmtId="11" fontId="0" fillId="0" borderId="40" xfId="0" applyNumberFormat="1" applyBorder="1"/>
    <xf numFmtId="0" fontId="86" fillId="0" borderId="40" xfId="0" applyFont="1" applyFill="1" applyBorder="1" applyAlignment="1">
      <alignment horizontal="center" vertical="center"/>
    </xf>
    <xf numFmtId="168" fontId="0" fillId="0" borderId="40" xfId="0" applyNumberFormat="1" applyBorder="1"/>
    <xf numFmtId="9" fontId="0" fillId="0" borderId="40" xfId="0" applyNumberFormat="1" applyBorder="1"/>
    <xf numFmtId="1" fontId="0" fillId="0" borderId="0" xfId="0" applyNumberFormat="1" applyBorder="1"/>
    <xf numFmtId="0" fontId="0" fillId="0" borderId="40" xfId="0" applyFill="1" applyBorder="1" applyAlignment="1">
      <alignment wrapText="1"/>
    </xf>
    <xf numFmtId="0" fontId="0" fillId="0" borderId="52" xfId="0" applyFill="1" applyBorder="1" applyAlignment="1">
      <alignment wrapText="1"/>
    </xf>
    <xf numFmtId="166" fontId="0" fillId="0" borderId="54" xfId="36538" applyNumberFormat="1" applyFont="1" applyBorder="1" applyAlignment="1">
      <alignment wrapText="1"/>
    </xf>
    <xf numFmtId="166" fontId="0" fillId="0" borderId="54" xfId="36538" applyNumberFormat="1" applyFont="1" applyBorder="1"/>
    <xf numFmtId="166" fontId="0" fillId="0" borderId="56" xfId="36538" applyNumberFormat="1" applyFont="1" applyBorder="1"/>
    <xf numFmtId="0" fontId="0" fillId="0" borderId="46" xfId="0" applyBorder="1"/>
    <xf numFmtId="0" fontId="0" fillId="0" borderId="46" xfId="0" applyFill="1" applyBorder="1" applyAlignment="1">
      <alignment wrapText="1"/>
    </xf>
    <xf numFmtId="0" fontId="86" fillId="0" borderId="0" xfId="0" applyFont="1" applyFill="1" applyBorder="1" applyAlignment="1">
      <alignment horizontal="center" vertical="center"/>
    </xf>
    <xf numFmtId="168" fontId="0" fillId="0" borderId="0" xfId="0" applyNumberFormat="1" applyBorder="1"/>
    <xf numFmtId="0" fontId="0" fillId="0" borderId="61" xfId="0" applyBorder="1"/>
    <xf numFmtId="0" fontId="0" fillId="0" borderId="62" xfId="0" applyBorder="1"/>
    <xf numFmtId="0" fontId="0" fillId="0" borderId="46" xfId="0" applyBorder="1" applyAlignment="1">
      <alignment horizontal="center"/>
    </xf>
    <xf numFmtId="180" fontId="0" fillId="0" borderId="62" xfId="0" applyNumberFormat="1" applyBorder="1"/>
    <xf numFmtId="180" fontId="0" fillId="0" borderId="46" xfId="0" applyNumberFormat="1" applyBorder="1"/>
    <xf numFmtId="180" fontId="0" fillId="0" borderId="61" xfId="0" applyNumberFormat="1" applyBorder="1"/>
    <xf numFmtId="0" fontId="6" fillId="0" borderId="40" xfId="0" applyFont="1" applyBorder="1"/>
    <xf numFmtId="0" fontId="6" fillId="0" borderId="62" xfId="0" applyFont="1" applyBorder="1" applyAlignment="1">
      <alignment horizontal="right"/>
    </xf>
    <xf numFmtId="166" fontId="0" fillId="0" borderId="51" xfId="36538" applyNumberFormat="1" applyFont="1" applyBorder="1" applyAlignment="1">
      <alignment wrapText="1"/>
    </xf>
    <xf numFmtId="166" fontId="0" fillId="0" borderId="0" xfId="36538" applyNumberFormat="1" applyFont="1" applyBorder="1"/>
    <xf numFmtId="0" fontId="0" fillId="0" borderId="51" xfId="36538" applyNumberFormat="1" applyFont="1" applyFill="1" applyBorder="1"/>
    <xf numFmtId="166" fontId="0" fillId="0" borderId="51" xfId="36538" applyNumberFormat="1" applyFont="1" applyBorder="1"/>
    <xf numFmtId="0" fontId="0" fillId="0" borderId="46" xfId="36538" applyNumberFormat="1" applyFont="1" applyBorder="1"/>
    <xf numFmtId="166" fontId="0" fillId="0" borderId="61" xfId="36538" applyNumberFormat="1" applyFont="1" applyBorder="1"/>
    <xf numFmtId="3" fontId="0" fillId="0" borderId="61" xfId="0" applyNumberFormat="1" applyBorder="1"/>
    <xf numFmtId="3" fontId="0" fillId="0" borderId="62" xfId="0" applyNumberFormat="1" applyBorder="1"/>
    <xf numFmtId="2" fontId="0" fillId="0" borderId="52" xfId="0" applyNumberFormat="1" applyFill="1" applyBorder="1" applyAlignment="1">
      <alignment wrapText="1"/>
    </xf>
    <xf numFmtId="2" fontId="0" fillId="0" borderId="0" xfId="0" applyNumberFormat="1" applyFill="1" applyBorder="1" applyAlignment="1">
      <alignment wrapText="1"/>
    </xf>
    <xf numFmtId="2" fontId="0" fillId="0" borderId="57" xfId="0" applyNumberFormat="1" applyFill="1" applyBorder="1" applyAlignment="1">
      <alignment wrapText="1"/>
    </xf>
    <xf numFmtId="0" fontId="6" fillId="0" borderId="46" xfId="0" applyFont="1" applyBorder="1"/>
    <xf numFmtId="166" fontId="0" fillId="0" borderId="46" xfId="36538" applyNumberFormat="1" applyFont="1" applyBorder="1"/>
    <xf numFmtId="166" fontId="0" fillId="0" borderId="62" xfId="36538" applyNumberFormat="1" applyFont="1" applyBorder="1"/>
    <xf numFmtId="0" fontId="0" fillId="0" borderId="46" xfId="0" applyNumberFormat="1" applyBorder="1"/>
    <xf numFmtId="0" fontId="0" fillId="0" borderId="62" xfId="0" applyNumberFormat="1" applyBorder="1"/>
    <xf numFmtId="0" fontId="6" fillId="0" borderId="46" xfId="0" applyFont="1" applyFill="1" applyBorder="1" applyAlignment="1">
      <alignment wrapText="1"/>
    </xf>
    <xf numFmtId="0" fontId="6" fillId="0" borderId="62" xfId="0" applyFont="1" applyFill="1" applyBorder="1" applyAlignment="1">
      <alignment wrapText="1"/>
    </xf>
    <xf numFmtId="166" fontId="0" fillId="0" borderId="40" xfId="36538" applyNumberFormat="1" applyFont="1" applyBorder="1"/>
    <xf numFmtId="166" fontId="0" fillId="0" borderId="46" xfId="36538" applyNumberFormat="1" applyFont="1" applyBorder="1" applyAlignment="1">
      <alignment wrapText="1"/>
    </xf>
    <xf numFmtId="166" fontId="0" fillId="0" borderId="61" xfId="36538" applyNumberFormat="1" applyFont="1" applyBorder="1" applyAlignment="1">
      <alignment wrapText="1"/>
    </xf>
    <xf numFmtId="0" fontId="0" fillId="0" borderId="61" xfId="0" applyFill="1" applyBorder="1" applyAlignment="1">
      <alignment wrapText="1"/>
    </xf>
    <xf numFmtId="2" fontId="0" fillId="0" borderId="46" xfId="0" applyNumberFormat="1" applyFill="1" applyBorder="1" applyAlignment="1">
      <alignment wrapText="1"/>
    </xf>
    <xf numFmtId="2" fontId="0" fillId="0" borderId="61" xfId="0" applyNumberFormat="1" applyFill="1" applyBorder="1" applyAlignment="1">
      <alignment wrapText="1"/>
    </xf>
    <xf numFmtId="2" fontId="0" fillId="0" borderId="62" xfId="0" applyNumberFormat="1" applyFill="1" applyBorder="1" applyAlignment="1">
      <alignment wrapText="1"/>
    </xf>
    <xf numFmtId="0" fontId="0" fillId="0" borderId="46" xfId="36538" applyNumberFormat="1" applyFont="1" applyFill="1" applyBorder="1"/>
    <xf numFmtId="166" fontId="0" fillId="0" borderId="53" xfId="36538" applyNumberFormat="1" applyFont="1" applyBorder="1"/>
    <xf numFmtId="166" fontId="0" fillId="0" borderId="55" xfId="36538" applyNumberFormat="1" applyFont="1" applyBorder="1"/>
    <xf numFmtId="166" fontId="0" fillId="0" borderId="58" xfId="36538" applyNumberFormat="1" applyFont="1" applyBorder="1"/>
    <xf numFmtId="166" fontId="0" fillId="0" borderId="52" xfId="36538" applyNumberFormat="1" applyFont="1" applyBorder="1"/>
    <xf numFmtId="0" fontId="0" fillId="0" borderId="53" xfId="36538" applyNumberFormat="1" applyFont="1" applyBorder="1"/>
    <xf numFmtId="0" fontId="0" fillId="0" borderId="58" xfId="36538" applyNumberFormat="1" applyFont="1" applyBorder="1"/>
    <xf numFmtId="0" fontId="0" fillId="0" borderId="62" xfId="36538" applyNumberFormat="1" applyFont="1" applyBorder="1"/>
    <xf numFmtId="166" fontId="0" fillId="0" borderId="52" xfId="36538" applyNumberFormat="1" applyFont="1" applyBorder="1" applyAlignment="1">
      <alignment wrapText="1"/>
    </xf>
    <xf numFmtId="166" fontId="0" fillId="0" borderId="52" xfId="36538" applyNumberFormat="1" applyFont="1" applyFill="1" applyBorder="1" applyAlignment="1">
      <alignment wrapText="1"/>
    </xf>
    <xf numFmtId="166" fontId="0" fillId="0" borderId="0" xfId="36538" applyNumberFormat="1" applyFont="1" applyBorder="1" applyAlignment="1">
      <alignment wrapText="1"/>
    </xf>
    <xf numFmtId="166" fontId="0" fillId="0" borderId="0" xfId="36538" applyNumberFormat="1" applyFont="1" applyFill="1" applyBorder="1" applyAlignment="1">
      <alignment wrapText="1"/>
    </xf>
    <xf numFmtId="166" fontId="0" fillId="0" borderId="57" xfId="36538" applyNumberFormat="1" applyFont="1" applyBorder="1" applyAlignment="1">
      <alignment wrapText="1"/>
    </xf>
    <xf numFmtId="166" fontId="0" fillId="0" borderId="57" xfId="36538" applyNumberFormat="1" applyFont="1" applyFill="1" applyBorder="1" applyAlignment="1">
      <alignment wrapText="1"/>
    </xf>
    <xf numFmtId="0" fontId="6" fillId="0" borderId="61" xfId="0" applyFont="1" applyFill="1" applyBorder="1" applyAlignment="1">
      <alignment wrapText="1"/>
    </xf>
    <xf numFmtId="166" fontId="0" fillId="0" borderId="62" xfId="36538" applyNumberFormat="1" applyFont="1" applyBorder="1" applyAlignment="1">
      <alignment wrapText="1"/>
    </xf>
    <xf numFmtId="166" fontId="0" fillId="0" borderId="46" xfId="36538" applyNumberFormat="1" applyFont="1" applyFill="1" applyBorder="1" applyAlignment="1">
      <alignment wrapText="1"/>
    </xf>
    <xf numFmtId="166" fontId="0" fillId="0" borderId="61" xfId="36538" applyNumberFormat="1" applyFont="1" applyFill="1" applyBorder="1" applyAlignment="1">
      <alignment wrapText="1"/>
    </xf>
    <xf numFmtId="166" fontId="0" fillId="0" borderId="62" xfId="36538" applyNumberFormat="1" applyFont="1" applyFill="1" applyBorder="1" applyAlignment="1">
      <alignment wrapText="1"/>
    </xf>
    <xf numFmtId="11" fontId="0" fillId="0" borderId="46" xfId="36538" applyNumberFormat="1" applyFont="1" applyBorder="1"/>
    <xf numFmtId="11" fontId="0" fillId="0" borderId="61" xfId="36538" applyNumberFormat="1" applyFont="1" applyBorder="1"/>
    <xf numFmtId="11" fontId="0" fillId="0" borderId="62" xfId="36538" applyNumberFormat="1" applyFont="1" applyBorder="1"/>
    <xf numFmtId="11" fontId="0" fillId="0" borderId="40" xfId="36538" applyNumberFormat="1" applyFont="1" applyBorder="1"/>
    <xf numFmtId="0" fontId="0" fillId="0" borderId="52" xfId="36538" applyNumberFormat="1" applyFont="1" applyFill="1" applyBorder="1" applyAlignment="1">
      <alignment wrapText="1"/>
    </xf>
    <xf numFmtId="166" fontId="0" fillId="0" borderId="61" xfId="0" applyNumberFormat="1" applyBorder="1"/>
    <xf numFmtId="166" fontId="0" fillId="0" borderId="46" xfId="0" applyNumberFormat="1" applyBorder="1" applyAlignment="1">
      <alignment wrapText="1"/>
    </xf>
    <xf numFmtId="166" fontId="0" fillId="0" borderId="61" xfId="0" applyNumberFormat="1" applyBorder="1" applyAlignment="1">
      <alignment wrapText="1"/>
    </xf>
    <xf numFmtId="166" fontId="0" fillId="0" borderId="62" xfId="0" applyNumberFormat="1" applyBorder="1" applyAlignment="1">
      <alignment wrapText="1"/>
    </xf>
    <xf numFmtId="166" fontId="0" fillId="0" borderId="46" xfId="0" applyNumberFormat="1" applyFill="1" applyBorder="1" applyAlignment="1">
      <alignment wrapText="1"/>
    </xf>
    <xf numFmtId="166" fontId="0" fillId="0" borderId="61" xfId="0" applyNumberFormat="1" applyFill="1" applyBorder="1" applyAlignment="1">
      <alignment wrapText="1"/>
    </xf>
    <xf numFmtId="166" fontId="0" fillId="0" borderId="62" xfId="0" applyNumberFormat="1" applyFill="1" applyBorder="1" applyAlignment="1">
      <alignment wrapText="1"/>
    </xf>
    <xf numFmtId="0" fontId="0" fillId="0" borderId="46" xfId="0" applyNumberFormat="1" applyFill="1" applyBorder="1" applyAlignment="1">
      <alignment wrapText="1"/>
    </xf>
    <xf numFmtId="0" fontId="0" fillId="0" borderId="46" xfId="36538" applyNumberFormat="1" applyFont="1" applyFill="1" applyBorder="1" applyAlignment="1">
      <alignment wrapText="1"/>
    </xf>
    <xf numFmtId="11" fontId="0" fillId="0" borderId="0" xfId="0" applyNumberFormat="1"/>
    <xf numFmtId="0" fontId="6" fillId="0" borderId="40" xfId="0" applyFont="1" applyFill="1" applyBorder="1" applyAlignment="1">
      <alignment wrapText="1"/>
    </xf>
    <xf numFmtId="181" fontId="32" fillId="0" borderId="4" xfId="0" applyNumberFormat="1" applyFont="1" applyBorder="1" applyAlignment="1">
      <alignment horizontal="center" vertical="center"/>
    </xf>
    <xf numFmtId="43" fontId="0" fillId="0" borderId="46" xfId="36538" applyNumberFormat="1" applyFont="1" applyBorder="1"/>
    <xf numFmtId="0" fontId="0" fillId="0" borderId="55" xfId="36538" applyNumberFormat="1" applyFont="1" applyBorder="1"/>
    <xf numFmtId="11" fontId="0" fillId="0" borderId="55" xfId="36538" applyNumberFormat="1" applyFont="1" applyBorder="1"/>
    <xf numFmtId="43" fontId="0" fillId="0" borderId="61" xfId="36538" applyNumberFormat="1" applyFont="1" applyBorder="1"/>
    <xf numFmtId="43" fontId="0" fillId="0" borderId="62" xfId="36538" applyNumberFormat="1" applyFont="1" applyBorder="1"/>
    <xf numFmtId="166" fontId="0" fillId="0" borderId="53" xfId="36538" applyNumberFormat="1" applyFont="1" applyBorder="1" applyAlignment="1">
      <alignment wrapText="1"/>
    </xf>
    <xf numFmtId="166" fontId="0" fillId="0" borderId="55" xfId="36538" applyNumberFormat="1" applyFont="1" applyBorder="1" applyAlignment="1">
      <alignment wrapText="1"/>
    </xf>
    <xf numFmtId="166" fontId="0" fillId="0" borderId="58" xfId="36538" applyNumberFormat="1" applyFont="1" applyBorder="1" applyAlignment="1">
      <alignment wrapText="1"/>
    </xf>
    <xf numFmtId="0" fontId="21" fillId="0" borderId="50" xfId="10" applyFont="1" applyFill="1" applyBorder="1" applyAlignment="1">
      <alignment horizontal="center" wrapText="1"/>
    </xf>
    <xf numFmtId="9" fontId="0" fillId="0" borderId="63" xfId="17" applyFont="1" applyFill="1" applyBorder="1" applyAlignment="1">
      <alignment horizontal="center" wrapText="1"/>
    </xf>
    <xf numFmtId="9" fontId="0" fillId="0" borderId="64" xfId="17" applyFont="1" applyFill="1" applyBorder="1" applyAlignment="1">
      <alignment horizontal="center" wrapText="1"/>
    </xf>
    <xf numFmtId="9" fontId="0" fillId="0" borderId="50" xfId="17" applyFont="1" applyFill="1" applyBorder="1" applyAlignment="1">
      <alignment horizontal="center" wrapText="1"/>
    </xf>
    <xf numFmtId="182" fontId="19" fillId="0" borderId="65" xfId="96" applyNumberFormat="1" applyFill="1" applyBorder="1" applyAlignment="1">
      <alignment horizontal="center"/>
    </xf>
    <xf numFmtId="9" fontId="0" fillId="0" borderId="13" xfId="17" applyFont="1" applyFill="1" applyBorder="1" applyAlignment="1">
      <alignment horizontal="center"/>
    </xf>
    <xf numFmtId="9" fontId="0" fillId="0" borderId="66" xfId="17" applyFont="1" applyFill="1" applyBorder="1" applyAlignment="1">
      <alignment horizontal="center"/>
    </xf>
    <xf numFmtId="9" fontId="0" fillId="0" borderId="48" xfId="17" applyFont="1" applyFill="1" applyBorder="1" applyAlignment="1">
      <alignment horizontal="center"/>
    </xf>
    <xf numFmtId="182" fontId="19" fillId="0" borderId="67" xfId="96" applyNumberFormat="1" applyFill="1" applyBorder="1" applyAlignment="1">
      <alignment horizontal="center"/>
    </xf>
    <xf numFmtId="9" fontId="0" fillId="0" borderId="68" xfId="17" applyFont="1" applyFill="1" applyBorder="1" applyAlignment="1">
      <alignment horizontal="center"/>
    </xf>
    <xf numFmtId="9" fontId="0" fillId="0" borderId="0" xfId="17" applyFont="1" applyFill="1" applyBorder="1" applyAlignment="1">
      <alignment horizontal="center"/>
    </xf>
    <xf numFmtId="9" fontId="0" fillId="0" borderId="69" xfId="17" applyFont="1" applyFill="1" applyBorder="1" applyAlignment="1">
      <alignment horizontal="center"/>
    </xf>
    <xf numFmtId="182" fontId="19" fillId="0" borderId="49" xfId="96" applyNumberFormat="1" applyFill="1" applyBorder="1" applyAlignment="1">
      <alignment horizontal="center"/>
    </xf>
    <xf numFmtId="9" fontId="0" fillId="0" borderId="63" xfId="17" applyFont="1" applyFill="1" applyBorder="1" applyAlignment="1">
      <alignment horizontal="center"/>
    </xf>
    <xf numFmtId="9" fontId="0" fillId="0" borderId="64" xfId="17" applyFont="1" applyFill="1" applyBorder="1" applyAlignment="1">
      <alignment horizontal="center"/>
    </xf>
    <xf numFmtId="9" fontId="0" fillId="0" borderId="50" xfId="17" applyFont="1" applyFill="1" applyBorder="1" applyAlignment="1">
      <alignment horizontal="center"/>
    </xf>
    <xf numFmtId="0" fontId="6" fillId="0" borderId="46" xfId="0" applyFont="1" applyFill="1" applyBorder="1"/>
    <xf numFmtId="10" fontId="0" fillId="0" borderId="0" xfId="2" applyNumberFormat="1" applyFont="1"/>
    <xf numFmtId="2" fontId="0" fillId="0" borderId="40" xfId="0" applyNumberFormat="1" applyFill="1" applyBorder="1" applyAlignment="1">
      <alignment wrapText="1"/>
    </xf>
    <xf numFmtId="167" fontId="0" fillId="0" borderId="40" xfId="2" applyNumberFormat="1" applyFont="1" applyBorder="1"/>
    <xf numFmtId="167" fontId="0" fillId="0" borderId="40" xfId="0" applyNumberFormat="1" applyBorder="1"/>
    <xf numFmtId="0" fontId="0" fillId="0" borderId="0" xfId="0" applyFill="1"/>
    <xf numFmtId="0" fontId="0" fillId="0" borderId="0" xfId="0"/>
    <xf numFmtId="0" fontId="0" fillId="0" borderId="0" xfId="0" applyNumberFormat="1"/>
    <xf numFmtId="0" fontId="0" fillId="0" borderId="40" xfId="0" applyBorder="1"/>
    <xf numFmtId="0" fontId="6" fillId="0" borderId="46" xfId="0" applyFont="1" applyBorder="1"/>
    <xf numFmtId="183" fontId="0" fillId="0" borderId="61" xfId="36538" applyNumberFormat="1" applyFont="1" applyBorder="1"/>
    <xf numFmtId="183" fontId="0" fillId="0" borderId="62" xfId="36538" applyNumberFormat="1" applyFont="1" applyBorder="1"/>
    <xf numFmtId="0" fontId="6" fillId="0" borderId="51" xfId="0" applyFont="1" applyBorder="1"/>
    <xf numFmtId="0" fontId="6" fillId="0" borderId="53" xfId="0" applyFont="1" applyBorder="1"/>
    <xf numFmtId="0" fontId="6" fillId="0" borderId="61" xfId="0" applyFont="1" applyFill="1" applyBorder="1"/>
    <xf numFmtId="0" fontId="0" fillId="0" borderId="0" xfId="0" applyFill="1" applyBorder="1"/>
    <xf numFmtId="0" fontId="6" fillId="0" borderId="52" xfId="0" applyFont="1" applyBorder="1"/>
    <xf numFmtId="0" fontId="6" fillId="0" borderId="53" xfId="0" applyFont="1" applyFill="1" applyBorder="1"/>
    <xf numFmtId="164" fontId="5" fillId="5" borderId="70" xfId="5" applyNumberFormat="1" applyBorder="1" applyAlignment="1">
      <alignment horizontal="center" vertical="center"/>
    </xf>
    <xf numFmtId="9" fontId="5" fillId="5" borderId="70" xfId="5" applyNumberFormat="1" applyBorder="1" applyAlignment="1">
      <alignment horizontal="center" vertical="center"/>
    </xf>
    <xf numFmtId="0" fontId="0" fillId="0" borderId="51" xfId="0" applyBorder="1"/>
    <xf numFmtId="10" fontId="0" fillId="0" borderId="0" xfId="2" applyNumberFormat="1" applyFont="1" applyBorder="1"/>
    <xf numFmtId="0" fontId="90" fillId="0" borderId="57" xfId="0" applyFont="1" applyFill="1" applyBorder="1" applyAlignment="1">
      <alignment horizontal="right" wrapText="1"/>
    </xf>
    <xf numFmtId="0" fontId="90" fillId="0" borderId="57" xfId="0" applyFont="1" applyFill="1" applyBorder="1" applyAlignment="1">
      <alignment horizontal="left" wrapText="1"/>
    </xf>
    <xf numFmtId="0" fontId="6" fillId="0" borderId="57" xfId="0" applyFont="1" applyBorder="1" applyAlignment="1">
      <alignment horizontal="center"/>
    </xf>
    <xf numFmtId="0" fontId="0" fillId="0" borderId="0" xfId="0"/>
    <xf numFmtId="0" fontId="0" fillId="0" borderId="57" xfId="0" applyBorder="1" applyAlignment="1">
      <alignment horizontal="center"/>
    </xf>
    <xf numFmtId="0" fontId="0" fillId="0" borderId="0" xfId="0"/>
    <xf numFmtId="0" fontId="6" fillId="0" borderId="0" xfId="0" applyFont="1" applyBorder="1" applyAlignment="1">
      <alignment horizontal="center"/>
    </xf>
    <xf numFmtId="0" fontId="0" fillId="0" borderId="0" xfId="0"/>
    <xf numFmtId="0" fontId="6" fillId="0" borderId="0" xfId="0" applyFont="1" applyAlignment="1">
      <alignment horizontal="center"/>
    </xf>
    <xf numFmtId="0" fontId="0" fillId="0" borderId="0" xfId="0"/>
    <xf numFmtId="0" fontId="6" fillId="0" borderId="0" xfId="0" applyFont="1" applyAlignment="1">
      <alignment horizontal="center"/>
    </xf>
    <xf numFmtId="0" fontId="6" fillId="0" borderId="0" xfId="0" applyFont="1"/>
    <xf numFmtId="0" fontId="6" fillId="0" borderId="57" xfId="0" applyFont="1" applyBorder="1" applyAlignment="1">
      <alignment horizontal="right"/>
    </xf>
    <xf numFmtId="0" fontId="0" fillId="0" borderId="0" xfId="0" applyAlignment="1">
      <alignment vertical="center"/>
    </xf>
    <xf numFmtId="0" fontId="6" fillId="0" borderId="61" xfId="0" applyFont="1" applyBorder="1"/>
    <xf numFmtId="0" fontId="0" fillId="0" borderId="0" xfId="0"/>
    <xf numFmtId="0" fontId="6" fillId="0" borderId="0" xfId="0" applyFont="1" applyAlignment="1">
      <alignment horizontal="center"/>
    </xf>
    <xf numFmtId="0" fontId="0" fillId="44" borderId="0" xfId="0" applyFill="1"/>
    <xf numFmtId="0" fontId="6" fillId="0" borderId="0" xfId="0" applyFont="1"/>
    <xf numFmtId="0" fontId="0" fillId="0" borderId="0" xfId="0"/>
    <xf numFmtId="0" fontId="0" fillId="0" borderId="0" xfId="0"/>
    <xf numFmtId="0" fontId="0" fillId="0" borderId="0" xfId="0"/>
    <xf numFmtId="165" fontId="0" fillId="0" borderId="0" xfId="0" applyNumberFormat="1"/>
    <xf numFmtId="0" fontId="2" fillId="2" borderId="0" xfId="3"/>
    <xf numFmtId="0" fontId="0" fillId="7" borderId="0" xfId="0" applyFill="1"/>
    <xf numFmtId="0" fontId="0" fillId="0" borderId="0" xfId="0" applyFill="1"/>
    <xf numFmtId="0" fontId="0" fillId="44" borderId="0" xfId="0" applyFill="1" applyBorder="1"/>
    <xf numFmtId="0" fontId="0" fillId="44" borderId="55" xfId="0" applyFill="1" applyBorder="1"/>
    <xf numFmtId="0" fontId="0" fillId="44" borderId="54" xfId="0" applyFill="1" applyBorder="1"/>
    <xf numFmtId="0" fontId="5" fillId="5" borderId="1" xfId="5" applyAlignment="1">
      <alignment horizontal="center"/>
    </xf>
    <xf numFmtId="0" fontId="2" fillId="44" borderId="0" xfId="3" applyFill="1" applyBorder="1" applyAlignment="1">
      <alignment horizontal="center" vertical="center"/>
    </xf>
    <xf numFmtId="0" fontId="0" fillId="44" borderId="0" xfId="0" applyNumberFormat="1" applyFill="1" applyBorder="1"/>
    <xf numFmtId="0" fontId="0" fillId="44" borderId="55" xfId="0" applyNumberFormat="1" applyFill="1" applyBorder="1"/>
    <xf numFmtId="0" fontId="0" fillId="0" borderId="0" xfId="0" applyFill="1" applyBorder="1" applyAlignment="1">
      <alignment horizontal="left"/>
    </xf>
    <xf numFmtId="164" fontId="89" fillId="76" borderId="74" xfId="4" applyNumberFormat="1" applyFont="1" applyFill="1" applyBorder="1" applyAlignment="1">
      <alignment horizontal="center"/>
    </xf>
    <xf numFmtId="164" fontId="89" fillId="76" borderId="75" xfId="4" applyNumberFormat="1" applyFont="1" applyFill="1" applyBorder="1" applyAlignment="1">
      <alignment horizontal="center"/>
    </xf>
    <xf numFmtId="164" fontId="89" fillId="76" borderId="76" xfId="4" applyNumberFormat="1" applyFont="1" applyFill="1" applyBorder="1" applyAlignment="1">
      <alignment horizontal="center"/>
    </xf>
    <xf numFmtId="0" fontId="91" fillId="77" borderId="71" xfId="4" applyFont="1" applyFill="1" applyBorder="1" applyAlignment="1">
      <alignment horizontal="center"/>
    </xf>
    <xf numFmtId="0" fontId="91" fillId="77" borderId="72" xfId="4" applyFont="1" applyFill="1" applyBorder="1" applyAlignment="1">
      <alignment horizontal="center"/>
    </xf>
    <xf numFmtId="0" fontId="91" fillId="77" borderId="73" xfId="4" applyFont="1" applyFill="1" applyBorder="1" applyAlignment="1">
      <alignment horizontal="center"/>
    </xf>
    <xf numFmtId="0" fontId="0" fillId="0" borderId="0" xfId="0"/>
    <xf numFmtId="0" fontId="0" fillId="0" borderId="0" xfId="0" applyBorder="1"/>
    <xf numFmtId="0" fontId="0" fillId="0" borderId="67" xfId="0" applyBorder="1" applyAlignment="1">
      <alignment horizontal="left"/>
    </xf>
    <xf numFmtId="0" fontId="8" fillId="7" borderId="77" xfId="5" applyFont="1" applyFill="1" applyBorder="1"/>
    <xf numFmtId="0" fontId="0" fillId="0" borderId="54" xfId="0" applyFill="1" applyBorder="1"/>
    <xf numFmtId="1" fontId="0" fillId="0" borderId="0" xfId="0" quotePrefix="1" applyNumberFormat="1"/>
    <xf numFmtId="0" fontId="0" fillId="0" borderId="0" xfId="0"/>
    <xf numFmtId="0" fontId="0" fillId="0" borderId="0" xfId="0" quotePrefix="1"/>
    <xf numFmtId="166" fontId="0" fillId="0" borderId="0" xfId="36538" applyNumberFormat="1" applyFont="1"/>
    <xf numFmtId="16" fontId="0" fillId="0" borderId="0" xfId="0" quotePrefix="1" applyNumberFormat="1"/>
    <xf numFmtId="2" fontId="0" fillId="0" borderId="0" xfId="36538" applyNumberFormat="1" applyFont="1"/>
    <xf numFmtId="0" fontId="0" fillId="0" borderId="0" xfId="0"/>
    <xf numFmtId="0" fontId="0" fillId="0" borderId="0" xfId="0" quotePrefix="1"/>
    <xf numFmtId="16" fontId="0" fillId="0" borderId="0" xfId="0" quotePrefix="1" applyNumberFormat="1"/>
    <xf numFmtId="2" fontId="0" fillId="0" borderId="0" xfId="36538" applyNumberFormat="1" applyFont="1"/>
    <xf numFmtId="2" fontId="0" fillId="0" borderId="0" xfId="36538" applyNumberFormat="1" applyFont="1"/>
    <xf numFmtId="0" fontId="0" fillId="0" borderId="0" xfId="0"/>
    <xf numFmtId="2" fontId="0" fillId="0" borderId="0" xfId="36538" applyNumberFormat="1" applyFont="1"/>
    <xf numFmtId="0" fontId="0" fillId="0" borderId="0" xfId="0"/>
    <xf numFmtId="0" fontId="0" fillId="0" borderId="0" xfId="0" quotePrefix="1"/>
    <xf numFmtId="2" fontId="0" fillId="0" borderId="0" xfId="36538" applyNumberFormat="1" applyFont="1"/>
    <xf numFmtId="0" fontId="0" fillId="0" borderId="0" xfId="0"/>
    <xf numFmtId="0" fontId="0" fillId="0" borderId="0" xfId="0" quotePrefix="1"/>
    <xf numFmtId="0" fontId="0" fillId="0" borderId="0" xfId="0"/>
    <xf numFmtId="0" fontId="0" fillId="0" borderId="0" xfId="0" quotePrefix="1"/>
    <xf numFmtId="0" fontId="0" fillId="0" borderId="0" xfId="0"/>
    <xf numFmtId="0" fontId="0" fillId="0" borderId="0" xfId="0" quotePrefix="1"/>
    <xf numFmtId="2" fontId="0" fillId="0" borderId="0" xfId="36538" applyNumberFormat="1" applyFont="1"/>
    <xf numFmtId="2" fontId="0" fillId="0" borderId="0" xfId="36538" applyNumberFormat="1" applyFont="1"/>
    <xf numFmtId="2" fontId="0" fillId="0" borderId="0" xfId="36538" applyNumberFormat="1" applyFont="1"/>
    <xf numFmtId="2" fontId="0" fillId="0" borderId="0" xfId="36538" applyNumberFormat="1" applyFont="1"/>
    <xf numFmtId="0" fontId="0" fillId="0" borderId="0" xfId="0"/>
    <xf numFmtId="0" fontId="0" fillId="0" borderId="0" xfId="0" quotePrefix="1"/>
    <xf numFmtId="2" fontId="0" fillId="0" borderId="0" xfId="36538" applyNumberFormat="1" applyFont="1"/>
    <xf numFmtId="2" fontId="0" fillId="0" borderId="0" xfId="0" applyNumberFormat="1"/>
    <xf numFmtId="0" fontId="0" fillId="0" borderId="0" xfId="0"/>
    <xf numFmtId="183" fontId="0" fillId="44" borderId="0" xfId="0" applyNumberFormat="1" applyFill="1" applyBorder="1"/>
    <xf numFmtId="166" fontId="96" fillId="0" borderId="51" xfId="36538" applyNumberFormat="1" applyFont="1" applyBorder="1"/>
    <xf numFmtId="1" fontId="2" fillId="2" borderId="0" xfId="3" applyNumberFormat="1"/>
    <xf numFmtId="166" fontId="0" fillId="0" borderId="0" xfId="0" applyNumberFormat="1"/>
    <xf numFmtId="0" fontId="7" fillId="78" borderId="40" xfId="0" applyFont="1" applyFill="1" applyBorder="1"/>
    <xf numFmtId="0" fontId="0" fillId="0" borderId="54" xfId="0" applyBorder="1"/>
    <xf numFmtId="0" fontId="0" fillId="0" borderId="0" xfId="0" applyBorder="1"/>
    <xf numFmtId="0" fontId="0" fillId="0" borderId="55" xfId="0" applyBorder="1"/>
    <xf numFmtId="0" fontId="0" fillId="0" borderId="83" xfId="0" applyBorder="1"/>
    <xf numFmtId="0" fontId="0" fillId="0" borderId="78" xfId="0" applyBorder="1"/>
    <xf numFmtId="0" fontId="0" fillId="0" borderId="79" xfId="0" applyBorder="1"/>
    <xf numFmtId="0" fontId="8" fillId="0" borderId="0" xfId="0" applyFont="1"/>
    <xf numFmtId="1" fontId="0" fillId="0" borderId="0" xfId="0" applyNumberFormat="1"/>
    <xf numFmtId="0" fontId="6" fillId="0" borderId="0" xfId="0" applyFont="1" applyAlignment="1">
      <alignment horizontal="left"/>
    </xf>
    <xf numFmtId="0" fontId="0" fillId="0" borderId="0" xfId="0"/>
    <xf numFmtId="0" fontId="0" fillId="0" borderId="0" xfId="0" applyNumberFormat="1"/>
    <xf numFmtId="184" fontId="0" fillId="0" borderId="0" xfId="0" applyNumberFormat="1"/>
    <xf numFmtId="0" fontId="0" fillId="0" borderId="2" xfId="0" applyBorder="1"/>
    <xf numFmtId="0" fontId="0" fillId="0" borderId="3" xfId="0" applyBorder="1"/>
    <xf numFmtId="0" fontId="0" fillId="0" borderId="4" xfId="0" applyBorder="1"/>
    <xf numFmtId="0" fontId="0" fillId="0" borderId="68" xfId="0" applyBorder="1"/>
    <xf numFmtId="0" fontId="0" fillId="0" borderId="69" xfId="0" applyBorder="1"/>
    <xf numFmtId="0" fontId="0" fillId="0" borderId="63" xfId="0" applyBorder="1"/>
    <xf numFmtId="0" fontId="0" fillId="0" borderId="64" xfId="0" applyBorder="1"/>
    <xf numFmtId="0" fontId="0" fillId="0" borderId="50" xfId="0" applyBorder="1"/>
    <xf numFmtId="9" fontId="0" fillId="0" borderId="69" xfId="0" applyNumberFormat="1" applyBorder="1"/>
    <xf numFmtId="9" fontId="0" fillId="0" borderId="50" xfId="0" applyNumberFormat="1" applyBorder="1"/>
    <xf numFmtId="0" fontId="6" fillId="0" borderId="54" xfId="0" applyFont="1" applyBorder="1"/>
    <xf numFmtId="180" fontId="0" fillId="0" borderId="0" xfId="0" applyNumberFormat="1" applyBorder="1"/>
    <xf numFmtId="0" fontId="0" fillId="0" borderId="0" xfId="0"/>
    <xf numFmtId="0" fontId="100" fillId="79" borderId="84" xfId="0" applyFont="1" applyFill="1" applyBorder="1" applyAlignment="1">
      <alignment horizontal="right" vertical="top"/>
    </xf>
    <xf numFmtId="0" fontId="101" fillId="81" borderId="86" xfId="0" applyFont="1" applyFill="1" applyBorder="1" applyAlignment="1">
      <alignment horizontal="left" vertical="top"/>
    </xf>
    <xf numFmtId="0" fontId="17" fillId="44" borderId="0" xfId="0" applyFont="1" applyFill="1" applyBorder="1"/>
    <xf numFmtId="0" fontId="0" fillId="0" borderId="55" xfId="0" applyFill="1" applyBorder="1"/>
    <xf numFmtId="0" fontId="90" fillId="81" borderId="86" xfId="0" applyFont="1" applyFill="1" applyBorder="1" applyAlignment="1">
      <alignment horizontal="left" wrapText="1"/>
    </xf>
    <xf numFmtId="0" fontId="101" fillId="81" borderId="89" xfId="0" applyFont="1" applyFill="1" applyBorder="1" applyAlignment="1">
      <alignment horizontal="left" vertical="top"/>
    </xf>
    <xf numFmtId="0" fontId="100" fillId="79" borderId="85" xfId="0" applyFont="1" applyFill="1" applyBorder="1" applyAlignment="1">
      <alignment horizontal="right" vertical="top"/>
    </xf>
    <xf numFmtId="11" fontId="100" fillId="79" borderId="85" xfId="0" applyNumberFormat="1" applyFont="1" applyFill="1" applyBorder="1" applyAlignment="1">
      <alignment horizontal="right" vertical="top"/>
    </xf>
    <xf numFmtId="165" fontId="100" fillId="79" borderId="84" xfId="0" applyNumberFormat="1" applyFont="1" applyFill="1" applyBorder="1" applyAlignment="1">
      <alignment horizontal="right" vertical="top"/>
    </xf>
    <xf numFmtId="168" fontId="0" fillId="0" borderId="0" xfId="0" applyNumberFormat="1"/>
    <xf numFmtId="0" fontId="0" fillId="0" borderId="67" xfId="0" applyFill="1" applyBorder="1" applyAlignment="1">
      <alignment horizontal="left"/>
    </xf>
    <xf numFmtId="0" fontId="0" fillId="44" borderId="78" xfId="0" applyFill="1" applyBorder="1"/>
    <xf numFmtId="0" fontId="7" fillId="44" borderId="0" xfId="0" applyFont="1" applyFill="1" applyBorder="1"/>
    <xf numFmtId="0" fontId="7" fillId="44" borderId="61" xfId="0" applyFont="1" applyFill="1" applyBorder="1" applyAlignment="1">
      <alignment horizontal="center"/>
    </xf>
    <xf numFmtId="0" fontId="7" fillId="44" borderId="62" xfId="0" applyFont="1" applyFill="1" applyBorder="1" applyAlignment="1">
      <alignment horizontal="center"/>
    </xf>
    <xf numFmtId="0" fontId="16" fillId="77" borderId="46" xfId="0" applyFont="1" applyFill="1" applyBorder="1" applyAlignment="1">
      <alignment horizontal="center"/>
    </xf>
    <xf numFmtId="9" fontId="7" fillId="44" borderId="0" xfId="2" applyFont="1" applyFill="1" applyBorder="1" applyAlignment="1">
      <alignment horizontal="right"/>
    </xf>
    <xf numFmtId="0" fontId="0" fillId="44" borderId="0" xfId="0" applyFill="1" applyBorder="1" applyAlignment="1">
      <alignment horizontal="right"/>
    </xf>
    <xf numFmtId="0" fontId="91" fillId="77" borderId="53" xfId="0" applyFont="1" applyFill="1" applyBorder="1" applyAlignment="1">
      <alignment horizontal="center" vertical="center"/>
    </xf>
    <xf numFmtId="0" fontId="0" fillId="44" borderId="83" xfId="0" applyFill="1" applyBorder="1"/>
    <xf numFmtId="0" fontId="0" fillId="0" borderId="79" xfId="0" applyFill="1" applyBorder="1"/>
    <xf numFmtId="0" fontId="8" fillId="44" borderId="0" xfId="0" applyFont="1" applyFill="1" applyBorder="1" applyAlignment="1">
      <alignment horizontal="left"/>
    </xf>
    <xf numFmtId="0" fontId="17" fillId="44" borderId="0" xfId="3" applyFont="1" applyFill="1" applyBorder="1" applyAlignment="1">
      <alignment horizontal="center" vertical="center"/>
    </xf>
    <xf numFmtId="0" fontId="0" fillId="44" borderId="0" xfId="0" applyNumberFormat="1" applyFill="1"/>
    <xf numFmtId="49" fontId="0" fillId="44" borderId="0" xfId="0" applyNumberFormat="1" applyFill="1"/>
    <xf numFmtId="0" fontId="7" fillId="44" borderId="0" xfId="0" applyFont="1" applyFill="1"/>
    <xf numFmtId="0" fontId="91" fillId="77" borderId="90" xfId="4" applyFont="1" applyFill="1" applyBorder="1" applyAlignment="1">
      <alignment horizontal="center"/>
    </xf>
    <xf numFmtId="164" fontId="89" fillId="76" borderId="91" xfId="4" applyNumberFormat="1" applyFont="1" applyFill="1" applyBorder="1" applyAlignment="1">
      <alignment horizontal="center"/>
    </xf>
    <xf numFmtId="0" fontId="7" fillId="44" borderId="0" xfId="0" applyFont="1" applyFill="1" applyBorder="1" applyAlignment="1">
      <alignment horizontal="center"/>
    </xf>
    <xf numFmtId="0" fontId="7" fillId="0" borderId="0" xfId="0" applyFont="1" applyFill="1"/>
    <xf numFmtId="14" fontId="2" fillId="7" borderId="62" xfId="3" applyNumberFormat="1" applyFill="1" applyBorder="1" applyAlignment="1" applyProtection="1">
      <alignment horizontal="right" vertical="center"/>
      <protection locked="0"/>
    </xf>
    <xf numFmtId="0" fontId="2" fillId="7" borderId="82" xfId="3" applyFill="1" applyBorder="1" applyAlignment="1" applyProtection="1">
      <alignment horizontal="right" vertical="center"/>
      <protection locked="0"/>
    </xf>
    <xf numFmtId="0" fontId="95" fillId="75" borderId="82" xfId="0" applyFont="1" applyFill="1" applyBorder="1" applyAlignment="1" applyProtection="1">
      <alignment horizontal="right"/>
      <protection locked="0"/>
    </xf>
    <xf numFmtId="182" fontId="2" fillId="7" borderId="82" xfId="3" applyNumberFormat="1" applyFill="1" applyBorder="1" applyAlignment="1" applyProtection="1">
      <alignment horizontal="right" vertical="center"/>
      <protection locked="0"/>
    </xf>
    <xf numFmtId="0" fontId="95" fillId="75" borderId="82" xfId="0" applyFont="1" applyFill="1" applyBorder="1" applyAlignment="1" applyProtection="1">
      <alignment horizontal="left"/>
      <protection locked="0"/>
    </xf>
    <xf numFmtId="183" fontId="2" fillId="7" borderId="82" xfId="36538" applyNumberFormat="1" applyFont="1" applyFill="1" applyBorder="1" applyAlignment="1" applyProtection="1">
      <alignment horizontal="right" vertical="center"/>
      <protection locked="0"/>
    </xf>
    <xf numFmtId="183" fontId="2" fillId="7" borderId="82" xfId="3" applyNumberFormat="1" applyFill="1" applyBorder="1" applyAlignment="1" applyProtection="1">
      <alignment horizontal="right" vertical="center"/>
      <protection locked="0"/>
    </xf>
    <xf numFmtId="0" fontId="8" fillId="80" borderId="82" xfId="0" applyFont="1" applyFill="1" applyBorder="1" applyAlignment="1" applyProtection="1">
      <alignment horizontal="right"/>
      <protection locked="0"/>
    </xf>
    <xf numFmtId="0" fontId="91" fillId="77" borderId="51" xfId="0" applyFont="1" applyFill="1" applyBorder="1" applyAlignment="1">
      <alignment horizontal="center" vertical="center"/>
    </xf>
    <xf numFmtId="0" fontId="91" fillId="77" borderId="52" xfId="0" applyFont="1" applyFill="1" applyBorder="1" applyAlignment="1">
      <alignment horizontal="center" vertical="center"/>
    </xf>
    <xf numFmtId="0" fontId="93" fillId="44" borderId="54" xfId="0" applyFont="1" applyFill="1" applyBorder="1" applyAlignment="1">
      <alignment horizontal="left"/>
    </xf>
    <xf numFmtId="0" fontId="93" fillId="44" borderId="0" xfId="0" applyFont="1" applyFill="1" applyBorder="1" applyAlignment="1">
      <alignment horizontal="left"/>
    </xf>
    <xf numFmtId="0" fontId="92" fillId="44" borderId="0" xfId="0" applyNumberFormat="1" applyFont="1" applyFill="1" applyBorder="1" applyAlignment="1">
      <alignment horizontal="left"/>
    </xf>
    <xf numFmtId="0" fontId="0" fillId="44" borderId="51" xfId="0" applyFill="1" applyBorder="1" applyAlignment="1">
      <alignment horizontal="left"/>
    </xf>
    <xf numFmtId="0" fontId="0" fillId="44" borderId="53" xfId="0" applyFill="1" applyBorder="1" applyAlignment="1">
      <alignment horizontal="left"/>
    </xf>
    <xf numFmtId="0" fontId="0" fillId="44" borderId="54" xfId="0" applyFill="1" applyBorder="1" applyAlignment="1">
      <alignment horizontal="left"/>
    </xf>
    <xf numFmtId="0" fontId="0" fillId="44" borderId="55" xfId="0" applyFill="1" applyBorder="1" applyAlignment="1">
      <alignment horizontal="left"/>
    </xf>
    <xf numFmtId="0" fontId="95" fillId="75" borderId="81" xfId="0" applyFont="1" applyFill="1" applyBorder="1" applyAlignment="1" applyProtection="1">
      <alignment horizontal="left"/>
      <protection locked="0"/>
    </xf>
    <xf numFmtId="0" fontId="95" fillId="75" borderId="59" xfId="0" applyFont="1" applyFill="1" applyBorder="1" applyAlignment="1" applyProtection="1">
      <alignment horizontal="left"/>
      <protection locked="0"/>
    </xf>
    <xf numFmtId="0" fontId="95" fillId="75" borderId="60" xfId="0" applyFont="1" applyFill="1" applyBorder="1" applyAlignment="1" applyProtection="1">
      <alignment horizontal="left"/>
      <protection locked="0"/>
    </xf>
    <xf numFmtId="0" fontId="8" fillId="0" borderId="54" xfId="0" applyFont="1" applyFill="1" applyBorder="1" applyAlignment="1">
      <alignment horizontal="left"/>
    </xf>
    <xf numFmtId="0" fontId="8" fillId="0" borderId="55" xfId="0" applyFont="1" applyFill="1" applyBorder="1" applyAlignment="1">
      <alignment horizontal="left"/>
    </xf>
    <xf numFmtId="0" fontId="0" fillId="44" borderId="0" xfId="0" applyFill="1" applyBorder="1" applyAlignment="1">
      <alignment horizontal="left" vertical="top" wrapText="1"/>
    </xf>
    <xf numFmtId="0" fontId="92" fillId="44" borderId="54" xfId="0" applyFont="1" applyFill="1" applyBorder="1" applyAlignment="1"/>
    <xf numFmtId="0" fontId="92" fillId="44" borderId="55" xfId="0" applyFont="1" applyFill="1" applyBorder="1" applyAlignment="1"/>
    <xf numFmtId="0" fontId="0" fillId="44" borderId="0" xfId="0" applyNumberFormat="1" applyFill="1" applyBorder="1" applyAlignment="1">
      <alignment horizontal="left"/>
    </xf>
    <xf numFmtId="0" fontId="0" fillId="44" borderId="55" xfId="0" applyNumberFormat="1" applyFill="1" applyBorder="1" applyAlignment="1">
      <alignment horizontal="left"/>
    </xf>
    <xf numFmtId="0" fontId="8" fillId="44" borderId="0" xfId="0" applyFont="1" applyFill="1" applyBorder="1" applyAlignment="1">
      <alignment horizontal="left"/>
    </xf>
    <xf numFmtId="0" fontId="8" fillId="44" borderId="55" xfId="0" applyFont="1" applyFill="1" applyBorder="1" applyAlignment="1">
      <alignment horizontal="left"/>
    </xf>
    <xf numFmtId="0" fontId="0" fillId="44" borderId="0" xfId="0" applyFill="1" applyBorder="1" applyAlignment="1">
      <alignment horizontal="left"/>
    </xf>
    <xf numFmtId="0" fontId="90" fillId="81" borderId="87" xfId="0" applyFont="1" applyFill="1" applyBorder="1" applyAlignment="1">
      <alignment horizontal="center" wrapText="1"/>
    </xf>
    <xf numFmtId="0" fontId="90" fillId="81" borderId="88" xfId="0" applyFont="1" applyFill="1" applyBorder="1" applyAlignment="1">
      <alignment horizontal="center" wrapText="1"/>
    </xf>
    <xf numFmtId="0" fontId="0" fillId="0" borderId="40" xfId="0" applyBorder="1" applyAlignment="1">
      <alignment horizontal="center"/>
    </xf>
    <xf numFmtId="166" fontId="0" fillId="0" borderId="45" xfId="36538" applyNumberFormat="1" applyFont="1" applyBorder="1" applyAlignment="1">
      <alignment horizontal="center"/>
    </xf>
    <xf numFmtId="166" fontId="0" fillId="0" borderId="59" xfId="36538" applyNumberFormat="1" applyFont="1" applyBorder="1" applyAlignment="1">
      <alignment horizontal="center"/>
    </xf>
    <xf numFmtId="166" fontId="0" fillId="0" borderId="60" xfId="36538" applyNumberFormat="1" applyFont="1" applyBorder="1" applyAlignment="1">
      <alignment horizontal="center"/>
    </xf>
    <xf numFmtId="0" fontId="6" fillId="0" borderId="45" xfId="0" applyFont="1" applyBorder="1" applyAlignment="1">
      <alignment horizontal="right"/>
    </xf>
    <xf numFmtId="0" fontId="6" fillId="0" borderId="59" xfId="0" applyFont="1" applyBorder="1" applyAlignment="1">
      <alignment horizontal="right"/>
    </xf>
    <xf numFmtId="0" fontId="6" fillId="0" borderId="60" xfId="0" applyFont="1" applyBorder="1" applyAlignment="1">
      <alignment horizontal="right"/>
    </xf>
    <xf numFmtId="0" fontId="0" fillId="0" borderId="40" xfId="0" applyFill="1" applyBorder="1" applyAlignment="1">
      <alignment wrapText="1"/>
    </xf>
    <xf numFmtId="0" fontId="0" fillId="0" borderId="40" xfId="0" applyBorder="1"/>
    <xf numFmtId="0" fontId="0" fillId="0" borderId="40" xfId="0" applyBorder="1" applyAlignment="1">
      <alignment wrapText="1"/>
    </xf>
    <xf numFmtId="0" fontId="6" fillId="0" borderId="40" xfId="0" applyFont="1" applyBorder="1"/>
    <xf numFmtId="0" fontId="6" fillId="0" borderId="40" xfId="0" applyFont="1" applyBorder="1" applyAlignment="1">
      <alignment wrapText="1"/>
    </xf>
    <xf numFmtId="166" fontId="0" fillId="0" borderId="45" xfId="36538" applyNumberFormat="1" applyFont="1" applyBorder="1" applyAlignment="1"/>
    <xf numFmtId="166" fontId="0" fillId="0" borderId="59" xfId="36538" applyNumberFormat="1" applyFont="1" applyBorder="1" applyAlignment="1"/>
    <xf numFmtId="166" fontId="0" fillId="0" borderId="60" xfId="36538" applyNumberFormat="1" applyFont="1" applyBorder="1" applyAlignment="1"/>
    <xf numFmtId="0" fontId="6" fillId="0" borderId="46" xfId="0" applyFont="1" applyBorder="1"/>
    <xf numFmtId="0" fontId="6" fillId="0" borderId="46" xfId="0" applyFont="1" applyBorder="1" applyAlignment="1">
      <alignment wrapText="1"/>
    </xf>
    <xf numFmtId="0" fontId="0" fillId="0" borderId="40" xfId="0" applyBorder="1" applyAlignment="1">
      <alignment horizontal="right"/>
    </xf>
    <xf numFmtId="0" fontId="6" fillId="0" borderId="40" xfId="0" applyFont="1" applyFill="1" applyBorder="1" applyAlignment="1">
      <alignment wrapText="1"/>
    </xf>
    <xf numFmtId="0" fontId="6" fillId="0" borderId="61" xfId="0" applyFont="1" applyFill="1" applyBorder="1" applyAlignment="1">
      <alignment wrapText="1"/>
    </xf>
    <xf numFmtId="0" fontId="6" fillId="0" borderId="62" xfId="0" applyFont="1" applyFill="1" applyBorder="1" applyAlignment="1">
      <alignment wrapText="1"/>
    </xf>
    <xf numFmtId="0" fontId="6" fillId="0" borderId="45" xfId="0" applyFont="1" applyBorder="1" applyAlignment="1">
      <alignment wrapText="1"/>
    </xf>
    <xf numFmtId="0" fontId="6" fillId="0" borderId="59" xfId="0" applyFont="1" applyFill="1" applyBorder="1" applyAlignment="1">
      <alignment wrapText="1"/>
    </xf>
    <xf numFmtId="0" fontId="6" fillId="0" borderId="46" xfId="0" applyFont="1" applyFill="1" applyBorder="1" applyAlignment="1">
      <alignment wrapText="1"/>
    </xf>
    <xf numFmtId="0" fontId="6" fillId="0" borderId="60" xfId="0" applyFont="1" applyFill="1" applyBorder="1" applyAlignment="1">
      <alignment wrapText="1"/>
    </xf>
    <xf numFmtId="166" fontId="0" fillId="0" borderId="45" xfId="36538" applyNumberFormat="1" applyFont="1" applyFill="1" applyBorder="1" applyAlignment="1">
      <alignment horizontal="center"/>
    </xf>
    <xf numFmtId="166" fontId="0" fillId="0" borderId="59" xfId="36538" applyNumberFormat="1" applyFont="1" applyFill="1" applyBorder="1" applyAlignment="1">
      <alignment horizontal="center"/>
    </xf>
    <xf numFmtId="166" fontId="0" fillId="0" borderId="60" xfId="36538" applyNumberFormat="1" applyFont="1" applyFill="1" applyBorder="1" applyAlignment="1">
      <alignment horizontal="center"/>
    </xf>
    <xf numFmtId="0" fontId="6" fillId="0" borderId="40" xfId="0" applyFont="1" applyBorder="1" applyAlignment="1">
      <alignment horizontal="right"/>
    </xf>
    <xf numFmtId="0" fontId="6" fillId="0" borderId="51" xfId="0" applyFont="1" applyBorder="1" applyAlignment="1">
      <alignment wrapText="1"/>
    </xf>
    <xf numFmtId="0" fontId="6" fillId="0" borderId="52" xfId="0" applyFont="1" applyFill="1" applyBorder="1" applyAlignment="1">
      <alignment wrapText="1"/>
    </xf>
    <xf numFmtId="0" fontId="6" fillId="0" borderId="53" xfId="0" applyFont="1" applyFill="1" applyBorder="1" applyAlignment="1">
      <alignment wrapText="1"/>
    </xf>
  </cellXfs>
  <cellStyles count="39275">
    <cellStyle name="_x000a_386grabber=S" xfId="8179"/>
    <cellStyle name="20% - Accent1" xfId="36554" builtinId="30" customBuiltin="1"/>
    <cellStyle name="20% - Accent1 2" xfId="102"/>
    <cellStyle name="20% - Accent1 2 2" xfId="218"/>
    <cellStyle name="20% - Accent1 2 2 10" xfId="9286"/>
    <cellStyle name="20% - Accent1 2 2 10 2" xfId="26737"/>
    <cellStyle name="20% - Accent1 2 2 11" xfId="20148"/>
    <cellStyle name="20% - Accent1 2 2 2" xfId="377"/>
    <cellStyle name="20% - Accent1 2 2 2 2" xfId="542"/>
    <cellStyle name="20% - Accent1 2 2 2 2 2" xfId="968"/>
    <cellStyle name="20% - Accent1 2 2 2 2 2 2" xfId="1728"/>
    <cellStyle name="20% - Accent1 2 2 2 2 2 2 2" xfId="5583"/>
    <cellStyle name="20% - Accent1 2 2 2 2 2 2 2 2" xfId="31961"/>
    <cellStyle name="20% - Accent1 2 2 2 2 2 2 3" xfId="11738"/>
    <cellStyle name="20% - Accent1 2 2 2 2 2 2 3 2" xfId="28121"/>
    <cellStyle name="20% - Accent1 2 2 2 2 2 2 4" xfId="22568"/>
    <cellStyle name="20% - Accent1 2 2 2 2 2 3" xfId="2521"/>
    <cellStyle name="20% - Accent1 2 2 2 2 2 3 2" xfId="6374"/>
    <cellStyle name="20% - Accent1 2 2 2 2 2 3 2 2" xfId="32750"/>
    <cellStyle name="20% - Accent1 2 2 2 2 2 3 3" xfId="12529"/>
    <cellStyle name="20% - Accent1 2 2 2 2 2 3 3 2" xfId="28911"/>
    <cellStyle name="20% - Accent1 2 2 2 2 2 3 4" xfId="23356"/>
    <cellStyle name="20% - Accent1 2 2 2 2 2 4" xfId="3475"/>
    <cellStyle name="20% - Accent1 2 2 2 2 2 4 2" xfId="7326"/>
    <cellStyle name="20% - Accent1 2 2 2 2 2 4 2 2" xfId="33702"/>
    <cellStyle name="20% - Accent1 2 2 2 2 2 4 3" xfId="13482"/>
    <cellStyle name="20% - Accent1 2 2 2 2 2 4 3 2" xfId="29861"/>
    <cellStyle name="20% - Accent1 2 2 2 2 2 4 4" xfId="24302"/>
    <cellStyle name="20% - Accent1 2 2 2 2 2 5" xfId="4824"/>
    <cellStyle name="20% - Accent1 2 2 2 2 2 5 2" xfId="31202"/>
    <cellStyle name="20% - Accent1 2 2 2 2 2 6" xfId="10978"/>
    <cellStyle name="20% - Accent1 2 2 2 2 2 6 2" xfId="27362"/>
    <cellStyle name="20% - Accent1 2 2 2 2 2 7" xfId="21809"/>
    <cellStyle name="20% - Accent1 2 2 2 2 3" xfId="1348"/>
    <cellStyle name="20% - Accent1 2 2 2 2 3 2" xfId="5203"/>
    <cellStyle name="20% - Accent1 2 2 2 2 3 2 2" xfId="31581"/>
    <cellStyle name="20% - Accent1 2 2 2 2 3 3" xfId="11358"/>
    <cellStyle name="20% - Accent1 2 2 2 2 3 3 2" xfId="27741"/>
    <cellStyle name="20% - Accent1 2 2 2 2 3 4" xfId="22189"/>
    <cellStyle name="20% - Accent1 2 2 2 2 4" xfId="2128"/>
    <cellStyle name="20% - Accent1 2 2 2 2 4 2" xfId="5981"/>
    <cellStyle name="20% - Accent1 2 2 2 2 4 2 2" xfId="32357"/>
    <cellStyle name="20% - Accent1 2 2 2 2 4 3" xfId="12136"/>
    <cellStyle name="20% - Accent1 2 2 2 2 4 3 2" xfId="28518"/>
    <cellStyle name="20% - Accent1 2 2 2 2 4 4" xfId="22964"/>
    <cellStyle name="20% - Accent1 2 2 2 2 5" xfId="3094"/>
    <cellStyle name="20% - Accent1 2 2 2 2 5 2" xfId="6945"/>
    <cellStyle name="20% - Accent1 2 2 2 2 5 2 2" xfId="33321"/>
    <cellStyle name="20% - Accent1 2 2 2 2 5 3" xfId="13101"/>
    <cellStyle name="20% - Accent1 2 2 2 2 5 3 2" xfId="29480"/>
    <cellStyle name="20% - Accent1 2 2 2 2 5 4" xfId="23922"/>
    <cellStyle name="20% - Accent1 2 2 2 2 6" xfId="4441"/>
    <cellStyle name="20% - Accent1 2 2 2 2 6 2" xfId="30820"/>
    <cellStyle name="20% - Accent1 2 2 2 2 7" xfId="10589"/>
    <cellStyle name="20% - Accent1 2 2 2 2 7 2" xfId="26978"/>
    <cellStyle name="20% - Accent1 2 2 2 2 8" xfId="21427"/>
    <cellStyle name="20% - Accent1 2 2 2 3" xfId="805"/>
    <cellStyle name="20% - Accent1 2 2 2 3 2" xfId="1565"/>
    <cellStyle name="20% - Accent1 2 2 2 3 2 2" xfId="5420"/>
    <cellStyle name="20% - Accent1 2 2 2 3 2 2 2" xfId="31798"/>
    <cellStyle name="20% - Accent1 2 2 2 3 2 3" xfId="11575"/>
    <cellStyle name="20% - Accent1 2 2 2 3 2 3 2" xfId="27958"/>
    <cellStyle name="20% - Accent1 2 2 2 3 2 4" xfId="22405"/>
    <cellStyle name="20% - Accent1 2 2 2 3 3" xfId="2358"/>
    <cellStyle name="20% - Accent1 2 2 2 3 3 2" xfId="6211"/>
    <cellStyle name="20% - Accent1 2 2 2 3 3 2 2" xfId="32587"/>
    <cellStyle name="20% - Accent1 2 2 2 3 3 3" xfId="12366"/>
    <cellStyle name="20% - Accent1 2 2 2 3 3 3 2" xfId="28748"/>
    <cellStyle name="20% - Accent1 2 2 2 3 3 4" xfId="23193"/>
    <cellStyle name="20% - Accent1 2 2 2 3 4" xfId="3312"/>
    <cellStyle name="20% - Accent1 2 2 2 3 4 2" xfId="7163"/>
    <cellStyle name="20% - Accent1 2 2 2 3 4 2 2" xfId="33539"/>
    <cellStyle name="20% - Accent1 2 2 2 3 4 3" xfId="13319"/>
    <cellStyle name="20% - Accent1 2 2 2 3 4 3 2" xfId="29698"/>
    <cellStyle name="20% - Accent1 2 2 2 3 4 4" xfId="24139"/>
    <cellStyle name="20% - Accent1 2 2 2 3 5" xfId="4661"/>
    <cellStyle name="20% - Accent1 2 2 2 3 5 2" xfId="31039"/>
    <cellStyle name="20% - Accent1 2 2 2 3 6" xfId="10815"/>
    <cellStyle name="20% - Accent1 2 2 2 3 6 2" xfId="27199"/>
    <cellStyle name="20% - Accent1 2 2 2 3 7" xfId="21646"/>
    <cellStyle name="20% - Accent1 2 2 2 4" xfId="1185"/>
    <cellStyle name="20% - Accent1 2 2 2 4 2" xfId="5040"/>
    <cellStyle name="20% - Accent1 2 2 2 4 2 2" xfId="31418"/>
    <cellStyle name="20% - Accent1 2 2 2 4 3" xfId="11195"/>
    <cellStyle name="20% - Accent1 2 2 2 4 3 2" xfId="27578"/>
    <cellStyle name="20% - Accent1 2 2 2 4 4" xfId="22026"/>
    <cellStyle name="20% - Accent1 2 2 2 5" xfId="1964"/>
    <cellStyle name="20% - Accent1 2 2 2 5 2" xfId="5817"/>
    <cellStyle name="20% - Accent1 2 2 2 5 2 2" xfId="32193"/>
    <cellStyle name="20% - Accent1 2 2 2 5 3" xfId="11972"/>
    <cellStyle name="20% - Accent1 2 2 2 5 3 2" xfId="28354"/>
    <cellStyle name="20% - Accent1 2 2 2 5 4" xfId="22800"/>
    <cellStyle name="20% - Accent1 2 2 2 6" xfId="2931"/>
    <cellStyle name="20% - Accent1 2 2 2 6 2" xfId="6782"/>
    <cellStyle name="20% - Accent1 2 2 2 6 2 2" xfId="33158"/>
    <cellStyle name="20% - Accent1 2 2 2 6 3" xfId="12938"/>
    <cellStyle name="20% - Accent1 2 2 2 6 3 2" xfId="29317"/>
    <cellStyle name="20% - Accent1 2 2 2 6 4" xfId="23759"/>
    <cellStyle name="20% - Accent1 2 2 2 7" xfId="4278"/>
    <cellStyle name="20% - Accent1 2 2 2 7 2" xfId="30657"/>
    <cellStyle name="20% - Accent1 2 2 2 8" xfId="10425"/>
    <cellStyle name="20% - Accent1 2 2 2 8 2" xfId="26815"/>
    <cellStyle name="20% - Accent1 2 2 2 9" xfId="21264"/>
    <cellStyle name="20% - Accent1 2 2 3" xfId="440"/>
    <cellStyle name="20% - Accent1 2 2 3 2" xfId="599"/>
    <cellStyle name="20% - Accent1 2 2 3 2 2" xfId="1025"/>
    <cellStyle name="20% - Accent1 2 2 3 2 2 2" xfId="1785"/>
    <cellStyle name="20% - Accent1 2 2 3 2 2 2 2" xfId="5640"/>
    <cellStyle name="20% - Accent1 2 2 3 2 2 2 2 2" xfId="32018"/>
    <cellStyle name="20% - Accent1 2 2 3 2 2 2 3" xfId="11795"/>
    <cellStyle name="20% - Accent1 2 2 3 2 2 2 3 2" xfId="28178"/>
    <cellStyle name="20% - Accent1 2 2 3 2 2 2 4" xfId="22625"/>
    <cellStyle name="20% - Accent1 2 2 3 2 2 3" xfId="2578"/>
    <cellStyle name="20% - Accent1 2 2 3 2 2 3 2" xfId="6431"/>
    <cellStyle name="20% - Accent1 2 2 3 2 2 3 2 2" xfId="32807"/>
    <cellStyle name="20% - Accent1 2 2 3 2 2 3 3" xfId="12586"/>
    <cellStyle name="20% - Accent1 2 2 3 2 2 3 3 2" xfId="28968"/>
    <cellStyle name="20% - Accent1 2 2 3 2 2 3 4" xfId="23413"/>
    <cellStyle name="20% - Accent1 2 2 3 2 2 4" xfId="3532"/>
    <cellStyle name="20% - Accent1 2 2 3 2 2 4 2" xfId="7383"/>
    <cellStyle name="20% - Accent1 2 2 3 2 2 4 2 2" xfId="33759"/>
    <cellStyle name="20% - Accent1 2 2 3 2 2 4 3" xfId="13539"/>
    <cellStyle name="20% - Accent1 2 2 3 2 2 4 3 2" xfId="29918"/>
    <cellStyle name="20% - Accent1 2 2 3 2 2 4 4" xfId="24359"/>
    <cellStyle name="20% - Accent1 2 2 3 2 2 5" xfId="4881"/>
    <cellStyle name="20% - Accent1 2 2 3 2 2 5 2" xfId="31259"/>
    <cellStyle name="20% - Accent1 2 2 3 2 2 6" xfId="11035"/>
    <cellStyle name="20% - Accent1 2 2 3 2 2 6 2" xfId="27419"/>
    <cellStyle name="20% - Accent1 2 2 3 2 2 7" xfId="21866"/>
    <cellStyle name="20% - Accent1 2 2 3 2 3" xfId="1405"/>
    <cellStyle name="20% - Accent1 2 2 3 2 3 2" xfId="5260"/>
    <cellStyle name="20% - Accent1 2 2 3 2 3 2 2" xfId="31638"/>
    <cellStyle name="20% - Accent1 2 2 3 2 3 3" xfId="11415"/>
    <cellStyle name="20% - Accent1 2 2 3 2 3 3 2" xfId="27798"/>
    <cellStyle name="20% - Accent1 2 2 3 2 3 4" xfId="22246"/>
    <cellStyle name="20% - Accent1 2 2 3 2 4" xfId="2185"/>
    <cellStyle name="20% - Accent1 2 2 3 2 4 2" xfId="6038"/>
    <cellStyle name="20% - Accent1 2 2 3 2 4 2 2" xfId="32414"/>
    <cellStyle name="20% - Accent1 2 2 3 2 4 3" xfId="12193"/>
    <cellStyle name="20% - Accent1 2 2 3 2 4 3 2" xfId="28575"/>
    <cellStyle name="20% - Accent1 2 2 3 2 4 4" xfId="23021"/>
    <cellStyle name="20% - Accent1 2 2 3 2 5" xfId="3151"/>
    <cellStyle name="20% - Accent1 2 2 3 2 5 2" xfId="7002"/>
    <cellStyle name="20% - Accent1 2 2 3 2 5 2 2" xfId="33378"/>
    <cellStyle name="20% - Accent1 2 2 3 2 5 3" xfId="13158"/>
    <cellStyle name="20% - Accent1 2 2 3 2 5 3 2" xfId="29537"/>
    <cellStyle name="20% - Accent1 2 2 3 2 5 4" xfId="23979"/>
    <cellStyle name="20% - Accent1 2 2 3 2 6" xfId="4498"/>
    <cellStyle name="20% - Accent1 2 2 3 2 6 2" xfId="30877"/>
    <cellStyle name="20% - Accent1 2 2 3 2 7" xfId="10646"/>
    <cellStyle name="20% - Accent1 2 2 3 2 7 2" xfId="27035"/>
    <cellStyle name="20% - Accent1 2 2 3 2 8" xfId="21484"/>
    <cellStyle name="20% - Accent1 2 2 3 3" xfId="866"/>
    <cellStyle name="20% - Accent1 2 2 3 3 2" xfId="1626"/>
    <cellStyle name="20% - Accent1 2 2 3 3 2 2" xfId="5481"/>
    <cellStyle name="20% - Accent1 2 2 3 3 2 2 2" xfId="31859"/>
    <cellStyle name="20% - Accent1 2 2 3 3 2 3" xfId="11636"/>
    <cellStyle name="20% - Accent1 2 2 3 3 2 3 2" xfId="28019"/>
    <cellStyle name="20% - Accent1 2 2 3 3 2 4" xfId="22466"/>
    <cellStyle name="20% - Accent1 2 2 3 3 3" xfId="2419"/>
    <cellStyle name="20% - Accent1 2 2 3 3 3 2" xfId="6272"/>
    <cellStyle name="20% - Accent1 2 2 3 3 3 2 2" xfId="32648"/>
    <cellStyle name="20% - Accent1 2 2 3 3 3 3" xfId="12427"/>
    <cellStyle name="20% - Accent1 2 2 3 3 3 3 2" xfId="28809"/>
    <cellStyle name="20% - Accent1 2 2 3 3 3 4" xfId="23254"/>
    <cellStyle name="20% - Accent1 2 2 3 3 4" xfId="3373"/>
    <cellStyle name="20% - Accent1 2 2 3 3 4 2" xfId="7224"/>
    <cellStyle name="20% - Accent1 2 2 3 3 4 2 2" xfId="33600"/>
    <cellStyle name="20% - Accent1 2 2 3 3 4 3" xfId="13380"/>
    <cellStyle name="20% - Accent1 2 2 3 3 4 3 2" xfId="29759"/>
    <cellStyle name="20% - Accent1 2 2 3 3 4 4" xfId="24200"/>
    <cellStyle name="20% - Accent1 2 2 3 3 5" xfId="4722"/>
    <cellStyle name="20% - Accent1 2 2 3 3 5 2" xfId="31100"/>
    <cellStyle name="20% - Accent1 2 2 3 3 6" xfId="10876"/>
    <cellStyle name="20% - Accent1 2 2 3 3 6 2" xfId="27260"/>
    <cellStyle name="20% - Accent1 2 2 3 3 7" xfId="21707"/>
    <cellStyle name="20% - Accent1 2 2 3 4" xfId="1246"/>
    <cellStyle name="20% - Accent1 2 2 3 4 2" xfId="5101"/>
    <cellStyle name="20% - Accent1 2 2 3 4 2 2" xfId="31479"/>
    <cellStyle name="20% - Accent1 2 2 3 4 3" xfId="11256"/>
    <cellStyle name="20% - Accent1 2 2 3 4 3 2" xfId="27639"/>
    <cellStyle name="20% - Accent1 2 2 3 4 4" xfId="22087"/>
    <cellStyle name="20% - Accent1 2 2 3 5" xfId="2026"/>
    <cellStyle name="20% - Accent1 2 2 3 5 2" xfId="5879"/>
    <cellStyle name="20% - Accent1 2 2 3 5 2 2" xfId="32255"/>
    <cellStyle name="20% - Accent1 2 2 3 5 3" xfId="12034"/>
    <cellStyle name="20% - Accent1 2 2 3 5 3 2" xfId="28416"/>
    <cellStyle name="20% - Accent1 2 2 3 5 4" xfId="22862"/>
    <cellStyle name="20% - Accent1 2 2 3 6" xfId="2992"/>
    <cellStyle name="20% - Accent1 2 2 3 6 2" xfId="6843"/>
    <cellStyle name="20% - Accent1 2 2 3 6 2 2" xfId="33219"/>
    <cellStyle name="20% - Accent1 2 2 3 6 3" xfId="12999"/>
    <cellStyle name="20% - Accent1 2 2 3 6 3 2" xfId="29378"/>
    <cellStyle name="20% - Accent1 2 2 3 6 4" xfId="23820"/>
    <cellStyle name="20% - Accent1 2 2 3 7" xfId="4339"/>
    <cellStyle name="20% - Accent1 2 2 3 7 2" xfId="30718"/>
    <cellStyle name="20% - Accent1 2 2 3 8" xfId="10487"/>
    <cellStyle name="20% - Accent1 2 2 3 8 2" xfId="26876"/>
    <cellStyle name="20% - Accent1 2 2 3 9" xfId="21325"/>
    <cellStyle name="20% - Accent1 2 2 4" xfId="480"/>
    <cellStyle name="20% - Accent1 2 2 4 2" xfId="906"/>
    <cellStyle name="20% - Accent1 2 2 4 2 2" xfId="1666"/>
    <cellStyle name="20% - Accent1 2 2 4 2 2 2" xfId="5521"/>
    <cellStyle name="20% - Accent1 2 2 4 2 2 2 2" xfId="31899"/>
    <cellStyle name="20% - Accent1 2 2 4 2 2 3" xfId="11676"/>
    <cellStyle name="20% - Accent1 2 2 4 2 2 3 2" xfId="28059"/>
    <cellStyle name="20% - Accent1 2 2 4 2 2 4" xfId="22506"/>
    <cellStyle name="20% - Accent1 2 2 4 2 3" xfId="2459"/>
    <cellStyle name="20% - Accent1 2 2 4 2 3 2" xfId="6312"/>
    <cellStyle name="20% - Accent1 2 2 4 2 3 2 2" xfId="32688"/>
    <cellStyle name="20% - Accent1 2 2 4 2 3 3" xfId="12467"/>
    <cellStyle name="20% - Accent1 2 2 4 2 3 3 2" xfId="28849"/>
    <cellStyle name="20% - Accent1 2 2 4 2 3 4" xfId="23294"/>
    <cellStyle name="20% - Accent1 2 2 4 2 4" xfId="3413"/>
    <cellStyle name="20% - Accent1 2 2 4 2 4 2" xfId="7264"/>
    <cellStyle name="20% - Accent1 2 2 4 2 4 2 2" xfId="33640"/>
    <cellStyle name="20% - Accent1 2 2 4 2 4 3" xfId="13420"/>
    <cellStyle name="20% - Accent1 2 2 4 2 4 3 2" xfId="29799"/>
    <cellStyle name="20% - Accent1 2 2 4 2 4 4" xfId="24240"/>
    <cellStyle name="20% - Accent1 2 2 4 2 5" xfId="4762"/>
    <cellStyle name="20% - Accent1 2 2 4 2 5 2" xfId="31140"/>
    <cellStyle name="20% - Accent1 2 2 4 2 6" xfId="10916"/>
    <cellStyle name="20% - Accent1 2 2 4 2 6 2" xfId="27300"/>
    <cellStyle name="20% - Accent1 2 2 4 2 7" xfId="21747"/>
    <cellStyle name="20% - Accent1 2 2 4 3" xfId="1286"/>
    <cellStyle name="20% - Accent1 2 2 4 3 2" xfId="5141"/>
    <cellStyle name="20% - Accent1 2 2 4 3 2 2" xfId="31519"/>
    <cellStyle name="20% - Accent1 2 2 4 3 3" xfId="11296"/>
    <cellStyle name="20% - Accent1 2 2 4 3 3 2" xfId="27679"/>
    <cellStyle name="20% - Accent1 2 2 4 3 4" xfId="22127"/>
    <cellStyle name="20% - Accent1 2 2 4 4" xfId="2066"/>
    <cellStyle name="20% - Accent1 2 2 4 4 2" xfId="5919"/>
    <cellStyle name="20% - Accent1 2 2 4 4 2 2" xfId="32295"/>
    <cellStyle name="20% - Accent1 2 2 4 4 3" xfId="12074"/>
    <cellStyle name="20% - Accent1 2 2 4 4 3 2" xfId="28456"/>
    <cellStyle name="20% - Accent1 2 2 4 4 4" xfId="22902"/>
    <cellStyle name="20% - Accent1 2 2 4 5" xfId="3032"/>
    <cellStyle name="20% - Accent1 2 2 4 5 2" xfId="6883"/>
    <cellStyle name="20% - Accent1 2 2 4 5 2 2" xfId="33259"/>
    <cellStyle name="20% - Accent1 2 2 4 5 3" xfId="13039"/>
    <cellStyle name="20% - Accent1 2 2 4 5 3 2" xfId="29418"/>
    <cellStyle name="20% - Accent1 2 2 4 5 4" xfId="23860"/>
    <cellStyle name="20% - Accent1 2 2 4 6" xfId="4379"/>
    <cellStyle name="20% - Accent1 2 2 4 6 2" xfId="30758"/>
    <cellStyle name="20% - Accent1 2 2 4 7" xfId="10527"/>
    <cellStyle name="20% - Accent1 2 2 4 7 2" xfId="26916"/>
    <cellStyle name="20% - Accent1 2 2 4 8" xfId="21365"/>
    <cellStyle name="20% - Accent1 2 2 5" xfId="736"/>
    <cellStyle name="20% - Accent1 2 2 5 2" xfId="1496"/>
    <cellStyle name="20% - Accent1 2 2 5 2 2" xfId="5351"/>
    <cellStyle name="20% - Accent1 2 2 5 2 2 2" xfId="31729"/>
    <cellStyle name="20% - Accent1 2 2 5 2 3" xfId="11506"/>
    <cellStyle name="20% - Accent1 2 2 5 2 3 2" xfId="27889"/>
    <cellStyle name="20% - Accent1 2 2 5 2 4" xfId="22337"/>
    <cellStyle name="20% - Accent1 2 2 5 3" xfId="2290"/>
    <cellStyle name="20% - Accent1 2 2 5 3 2" xfId="6143"/>
    <cellStyle name="20% - Accent1 2 2 5 3 2 2" xfId="32519"/>
    <cellStyle name="20% - Accent1 2 2 5 3 3" xfId="12298"/>
    <cellStyle name="20% - Accent1 2 2 5 3 3 2" xfId="28680"/>
    <cellStyle name="20% - Accent1 2 2 5 3 4" xfId="23126"/>
    <cellStyle name="20% - Accent1 2 2 5 4" xfId="3244"/>
    <cellStyle name="20% - Accent1 2 2 5 4 2" xfId="7095"/>
    <cellStyle name="20% - Accent1 2 2 5 4 2 2" xfId="33471"/>
    <cellStyle name="20% - Accent1 2 2 5 4 3" xfId="13251"/>
    <cellStyle name="20% - Accent1 2 2 5 4 3 2" xfId="29630"/>
    <cellStyle name="20% - Accent1 2 2 5 4 4" xfId="24072"/>
    <cellStyle name="20% - Accent1 2 2 5 5" xfId="4592"/>
    <cellStyle name="20% - Accent1 2 2 5 5 2" xfId="30970"/>
    <cellStyle name="20% - Accent1 2 2 5 6" xfId="10746"/>
    <cellStyle name="20% - Accent1 2 2 5 6 2" xfId="27130"/>
    <cellStyle name="20% - Accent1 2 2 5 7" xfId="21578"/>
    <cellStyle name="20% - Accent1 2 2 6" xfId="1117"/>
    <cellStyle name="20% - Accent1 2 2 6 2" xfId="4972"/>
    <cellStyle name="20% - Accent1 2 2 6 2 2" xfId="31350"/>
    <cellStyle name="20% - Accent1 2 2 6 3" xfId="11127"/>
    <cellStyle name="20% - Accent1 2 2 6 3 2" xfId="27510"/>
    <cellStyle name="20% - Accent1 2 2 6 4" xfId="21958"/>
    <cellStyle name="20% - Accent1 2 2 7" xfId="1880"/>
    <cellStyle name="20% - Accent1 2 2 7 2" xfId="5735"/>
    <cellStyle name="20% - Accent1 2 2 7 2 2" xfId="32111"/>
    <cellStyle name="20% - Accent1 2 2 7 3" xfId="11890"/>
    <cellStyle name="20% - Accent1 2 2 7 3 2" xfId="28272"/>
    <cellStyle name="20% - Accent1 2 2 7 4" xfId="22719"/>
    <cellStyle name="20% - Accent1 2 2 8" xfId="2857"/>
    <cellStyle name="20% - Accent1 2 2 8 2" xfId="6708"/>
    <cellStyle name="20% - Accent1 2 2 8 2 2" xfId="33084"/>
    <cellStyle name="20% - Accent1 2 2 8 3" xfId="12864"/>
    <cellStyle name="20% - Accent1 2 2 8 3 2" xfId="29243"/>
    <cellStyle name="20% - Accent1 2 2 8 4" xfId="23686"/>
    <cellStyle name="20% - Accent1 2 2 9" xfId="4206"/>
    <cellStyle name="20% - Accent1 2 2 9 2" xfId="10326"/>
    <cellStyle name="20% - Accent1 2 2 9 2 2" xfId="30585"/>
    <cellStyle name="20% - Accent1 2 2 9 3" xfId="21196"/>
    <cellStyle name="20% - Accent1 2 3" xfId="643"/>
    <cellStyle name="20% - Accent1 2 3 2" xfId="1068"/>
    <cellStyle name="20% - Accent1 2 3 2 2" xfId="1828"/>
    <cellStyle name="20% - Accent1 2 3 2 2 2" xfId="5683"/>
    <cellStyle name="20% - Accent1 2 3 2 2 2 2" xfId="32061"/>
    <cellStyle name="20% - Accent1 2 3 2 2 3" xfId="11838"/>
    <cellStyle name="20% - Accent1 2 3 2 2 3 2" xfId="28221"/>
    <cellStyle name="20% - Accent1 2 3 2 2 4" xfId="22668"/>
    <cellStyle name="20% - Accent1 2 3 2 3" xfId="2621"/>
    <cellStyle name="20% - Accent1 2 3 2 3 2" xfId="6474"/>
    <cellStyle name="20% - Accent1 2 3 2 3 2 2" xfId="32850"/>
    <cellStyle name="20% - Accent1 2 3 2 3 3" xfId="12629"/>
    <cellStyle name="20% - Accent1 2 3 2 3 3 2" xfId="29011"/>
    <cellStyle name="20% - Accent1 2 3 2 3 4" xfId="23456"/>
    <cellStyle name="20% - Accent1 2 3 2 4" xfId="3575"/>
    <cellStyle name="20% - Accent1 2 3 2 4 2" xfId="7426"/>
    <cellStyle name="20% - Accent1 2 3 2 4 2 2" xfId="33802"/>
    <cellStyle name="20% - Accent1 2 3 2 4 3" xfId="13582"/>
    <cellStyle name="20% - Accent1 2 3 2 4 3 2" xfId="29961"/>
    <cellStyle name="20% - Accent1 2 3 2 4 4" xfId="24402"/>
    <cellStyle name="20% - Accent1 2 3 2 5" xfId="4924"/>
    <cellStyle name="20% - Accent1 2 3 2 5 2" xfId="31302"/>
    <cellStyle name="20% - Accent1 2 3 2 6" xfId="11078"/>
    <cellStyle name="20% - Accent1 2 3 2 6 2" xfId="27462"/>
    <cellStyle name="20% - Accent1 2 3 2 7" xfId="21909"/>
    <cellStyle name="20% - Accent1 2 3 3" xfId="1448"/>
    <cellStyle name="20% - Accent1 2 3 3 2" xfId="5303"/>
    <cellStyle name="20% - Accent1 2 3 3 2 2" xfId="31681"/>
    <cellStyle name="20% - Accent1 2 3 3 3" xfId="11458"/>
    <cellStyle name="20% - Accent1 2 3 3 3 2" xfId="27841"/>
    <cellStyle name="20% - Accent1 2 3 3 4" xfId="22289"/>
    <cellStyle name="20% - Accent1 2 3 4" xfId="2228"/>
    <cellStyle name="20% - Accent1 2 3 4 2" xfId="6081"/>
    <cellStyle name="20% - Accent1 2 3 4 2 2" xfId="32457"/>
    <cellStyle name="20% - Accent1 2 3 4 3" xfId="12236"/>
    <cellStyle name="20% - Accent1 2 3 4 3 2" xfId="28618"/>
    <cellStyle name="20% - Accent1 2 3 4 4" xfId="23064"/>
    <cellStyle name="20% - Accent1 2 3 5" xfId="3194"/>
    <cellStyle name="20% - Accent1 2 3 5 2" xfId="7045"/>
    <cellStyle name="20% - Accent1 2 3 5 2 2" xfId="33421"/>
    <cellStyle name="20% - Accent1 2 3 5 3" xfId="13201"/>
    <cellStyle name="20% - Accent1 2 3 5 3 2" xfId="29580"/>
    <cellStyle name="20% - Accent1 2 3 5 4" xfId="24022"/>
    <cellStyle name="20% - Accent1 2 3 6" xfId="4541"/>
    <cellStyle name="20% - Accent1 2 3 6 2" xfId="10689"/>
    <cellStyle name="20% - Accent1 2 3 6 2 2" xfId="30920"/>
    <cellStyle name="20% - Accent1 2 3 6 3" xfId="21527"/>
    <cellStyle name="20% - Accent1 2 3 7" xfId="9251"/>
    <cellStyle name="20% - Accent1 2 3 7 2" xfId="27078"/>
    <cellStyle name="20% - Accent1 2 3 8" xfId="20103"/>
    <cellStyle name="20% - Accent1 2 4" xfId="217"/>
    <cellStyle name="20% - Accent1 2 5" xfId="8121"/>
    <cellStyle name="20% - Accent1 2 5 2" xfId="26698"/>
    <cellStyle name="20% - Accent1 2 6" xfId="20028"/>
    <cellStyle name="20% - Accent1 3" xfId="36621"/>
    <cellStyle name="20% - Accent2" xfId="36558" builtinId="34" customBuiltin="1"/>
    <cellStyle name="20% - Accent2 2" xfId="103"/>
    <cellStyle name="20% - Accent2 2 2" xfId="220"/>
    <cellStyle name="20% - Accent2 2 2 10" xfId="9287"/>
    <cellStyle name="20% - Accent2 2 2 10 2" xfId="26738"/>
    <cellStyle name="20% - Accent2 2 2 11" xfId="20149"/>
    <cellStyle name="20% - Accent2 2 2 2" xfId="379"/>
    <cellStyle name="20% - Accent2 2 2 2 2" xfId="544"/>
    <cellStyle name="20% - Accent2 2 2 2 2 2" xfId="970"/>
    <cellStyle name="20% - Accent2 2 2 2 2 2 2" xfId="1730"/>
    <cellStyle name="20% - Accent2 2 2 2 2 2 2 2" xfId="5585"/>
    <cellStyle name="20% - Accent2 2 2 2 2 2 2 2 2" xfId="31963"/>
    <cellStyle name="20% - Accent2 2 2 2 2 2 2 3" xfId="11740"/>
    <cellStyle name="20% - Accent2 2 2 2 2 2 2 3 2" xfId="28123"/>
    <cellStyle name="20% - Accent2 2 2 2 2 2 2 4" xfId="22570"/>
    <cellStyle name="20% - Accent2 2 2 2 2 2 3" xfId="2523"/>
    <cellStyle name="20% - Accent2 2 2 2 2 2 3 2" xfId="6376"/>
    <cellStyle name="20% - Accent2 2 2 2 2 2 3 2 2" xfId="32752"/>
    <cellStyle name="20% - Accent2 2 2 2 2 2 3 3" xfId="12531"/>
    <cellStyle name="20% - Accent2 2 2 2 2 2 3 3 2" xfId="28913"/>
    <cellStyle name="20% - Accent2 2 2 2 2 2 3 4" xfId="23358"/>
    <cellStyle name="20% - Accent2 2 2 2 2 2 4" xfId="3477"/>
    <cellStyle name="20% - Accent2 2 2 2 2 2 4 2" xfId="7328"/>
    <cellStyle name="20% - Accent2 2 2 2 2 2 4 2 2" xfId="33704"/>
    <cellStyle name="20% - Accent2 2 2 2 2 2 4 3" xfId="13484"/>
    <cellStyle name="20% - Accent2 2 2 2 2 2 4 3 2" xfId="29863"/>
    <cellStyle name="20% - Accent2 2 2 2 2 2 4 4" xfId="24304"/>
    <cellStyle name="20% - Accent2 2 2 2 2 2 5" xfId="4826"/>
    <cellStyle name="20% - Accent2 2 2 2 2 2 5 2" xfId="31204"/>
    <cellStyle name="20% - Accent2 2 2 2 2 2 6" xfId="10980"/>
    <cellStyle name="20% - Accent2 2 2 2 2 2 6 2" xfId="27364"/>
    <cellStyle name="20% - Accent2 2 2 2 2 2 7" xfId="21811"/>
    <cellStyle name="20% - Accent2 2 2 2 2 3" xfId="1350"/>
    <cellStyle name="20% - Accent2 2 2 2 2 3 2" xfId="5205"/>
    <cellStyle name="20% - Accent2 2 2 2 2 3 2 2" xfId="31583"/>
    <cellStyle name="20% - Accent2 2 2 2 2 3 3" xfId="11360"/>
    <cellStyle name="20% - Accent2 2 2 2 2 3 3 2" xfId="27743"/>
    <cellStyle name="20% - Accent2 2 2 2 2 3 4" xfId="22191"/>
    <cellStyle name="20% - Accent2 2 2 2 2 4" xfId="2130"/>
    <cellStyle name="20% - Accent2 2 2 2 2 4 2" xfId="5983"/>
    <cellStyle name="20% - Accent2 2 2 2 2 4 2 2" xfId="32359"/>
    <cellStyle name="20% - Accent2 2 2 2 2 4 3" xfId="12138"/>
    <cellStyle name="20% - Accent2 2 2 2 2 4 3 2" xfId="28520"/>
    <cellStyle name="20% - Accent2 2 2 2 2 4 4" xfId="22966"/>
    <cellStyle name="20% - Accent2 2 2 2 2 5" xfId="3096"/>
    <cellStyle name="20% - Accent2 2 2 2 2 5 2" xfId="6947"/>
    <cellStyle name="20% - Accent2 2 2 2 2 5 2 2" xfId="33323"/>
    <cellStyle name="20% - Accent2 2 2 2 2 5 3" xfId="13103"/>
    <cellStyle name="20% - Accent2 2 2 2 2 5 3 2" xfId="29482"/>
    <cellStyle name="20% - Accent2 2 2 2 2 5 4" xfId="23924"/>
    <cellStyle name="20% - Accent2 2 2 2 2 6" xfId="4443"/>
    <cellStyle name="20% - Accent2 2 2 2 2 6 2" xfId="30822"/>
    <cellStyle name="20% - Accent2 2 2 2 2 7" xfId="10591"/>
    <cellStyle name="20% - Accent2 2 2 2 2 7 2" xfId="26980"/>
    <cellStyle name="20% - Accent2 2 2 2 2 8" xfId="21429"/>
    <cellStyle name="20% - Accent2 2 2 2 3" xfId="807"/>
    <cellStyle name="20% - Accent2 2 2 2 3 2" xfId="1567"/>
    <cellStyle name="20% - Accent2 2 2 2 3 2 2" xfId="5422"/>
    <cellStyle name="20% - Accent2 2 2 2 3 2 2 2" xfId="31800"/>
    <cellStyle name="20% - Accent2 2 2 2 3 2 3" xfId="11577"/>
    <cellStyle name="20% - Accent2 2 2 2 3 2 3 2" xfId="27960"/>
    <cellStyle name="20% - Accent2 2 2 2 3 2 4" xfId="22407"/>
    <cellStyle name="20% - Accent2 2 2 2 3 3" xfId="2360"/>
    <cellStyle name="20% - Accent2 2 2 2 3 3 2" xfId="6213"/>
    <cellStyle name="20% - Accent2 2 2 2 3 3 2 2" xfId="32589"/>
    <cellStyle name="20% - Accent2 2 2 2 3 3 3" xfId="12368"/>
    <cellStyle name="20% - Accent2 2 2 2 3 3 3 2" xfId="28750"/>
    <cellStyle name="20% - Accent2 2 2 2 3 3 4" xfId="23195"/>
    <cellStyle name="20% - Accent2 2 2 2 3 4" xfId="3314"/>
    <cellStyle name="20% - Accent2 2 2 2 3 4 2" xfId="7165"/>
    <cellStyle name="20% - Accent2 2 2 2 3 4 2 2" xfId="33541"/>
    <cellStyle name="20% - Accent2 2 2 2 3 4 3" xfId="13321"/>
    <cellStyle name="20% - Accent2 2 2 2 3 4 3 2" xfId="29700"/>
    <cellStyle name="20% - Accent2 2 2 2 3 4 4" xfId="24141"/>
    <cellStyle name="20% - Accent2 2 2 2 3 5" xfId="4663"/>
    <cellStyle name="20% - Accent2 2 2 2 3 5 2" xfId="31041"/>
    <cellStyle name="20% - Accent2 2 2 2 3 6" xfId="10817"/>
    <cellStyle name="20% - Accent2 2 2 2 3 6 2" xfId="27201"/>
    <cellStyle name="20% - Accent2 2 2 2 3 7" xfId="21648"/>
    <cellStyle name="20% - Accent2 2 2 2 4" xfId="1187"/>
    <cellStyle name="20% - Accent2 2 2 2 4 2" xfId="5042"/>
    <cellStyle name="20% - Accent2 2 2 2 4 2 2" xfId="31420"/>
    <cellStyle name="20% - Accent2 2 2 2 4 3" xfId="11197"/>
    <cellStyle name="20% - Accent2 2 2 2 4 3 2" xfId="27580"/>
    <cellStyle name="20% - Accent2 2 2 2 4 4" xfId="22028"/>
    <cellStyle name="20% - Accent2 2 2 2 5" xfId="1966"/>
    <cellStyle name="20% - Accent2 2 2 2 5 2" xfId="5819"/>
    <cellStyle name="20% - Accent2 2 2 2 5 2 2" xfId="32195"/>
    <cellStyle name="20% - Accent2 2 2 2 5 3" xfId="11974"/>
    <cellStyle name="20% - Accent2 2 2 2 5 3 2" xfId="28356"/>
    <cellStyle name="20% - Accent2 2 2 2 5 4" xfId="22802"/>
    <cellStyle name="20% - Accent2 2 2 2 6" xfId="2933"/>
    <cellStyle name="20% - Accent2 2 2 2 6 2" xfId="6784"/>
    <cellStyle name="20% - Accent2 2 2 2 6 2 2" xfId="33160"/>
    <cellStyle name="20% - Accent2 2 2 2 6 3" xfId="12940"/>
    <cellStyle name="20% - Accent2 2 2 2 6 3 2" xfId="29319"/>
    <cellStyle name="20% - Accent2 2 2 2 6 4" xfId="23761"/>
    <cellStyle name="20% - Accent2 2 2 2 7" xfId="4280"/>
    <cellStyle name="20% - Accent2 2 2 2 7 2" xfId="30659"/>
    <cellStyle name="20% - Accent2 2 2 2 8" xfId="10427"/>
    <cellStyle name="20% - Accent2 2 2 2 8 2" xfId="26817"/>
    <cellStyle name="20% - Accent2 2 2 2 9" xfId="21266"/>
    <cellStyle name="20% - Accent2 2 2 3" xfId="442"/>
    <cellStyle name="20% - Accent2 2 2 3 2" xfId="601"/>
    <cellStyle name="20% - Accent2 2 2 3 2 2" xfId="1027"/>
    <cellStyle name="20% - Accent2 2 2 3 2 2 2" xfId="1787"/>
    <cellStyle name="20% - Accent2 2 2 3 2 2 2 2" xfId="5642"/>
    <cellStyle name="20% - Accent2 2 2 3 2 2 2 2 2" xfId="32020"/>
    <cellStyle name="20% - Accent2 2 2 3 2 2 2 3" xfId="11797"/>
    <cellStyle name="20% - Accent2 2 2 3 2 2 2 3 2" xfId="28180"/>
    <cellStyle name="20% - Accent2 2 2 3 2 2 2 4" xfId="22627"/>
    <cellStyle name="20% - Accent2 2 2 3 2 2 3" xfId="2580"/>
    <cellStyle name="20% - Accent2 2 2 3 2 2 3 2" xfId="6433"/>
    <cellStyle name="20% - Accent2 2 2 3 2 2 3 2 2" xfId="32809"/>
    <cellStyle name="20% - Accent2 2 2 3 2 2 3 3" xfId="12588"/>
    <cellStyle name="20% - Accent2 2 2 3 2 2 3 3 2" xfId="28970"/>
    <cellStyle name="20% - Accent2 2 2 3 2 2 3 4" xfId="23415"/>
    <cellStyle name="20% - Accent2 2 2 3 2 2 4" xfId="3534"/>
    <cellStyle name="20% - Accent2 2 2 3 2 2 4 2" xfId="7385"/>
    <cellStyle name="20% - Accent2 2 2 3 2 2 4 2 2" xfId="33761"/>
    <cellStyle name="20% - Accent2 2 2 3 2 2 4 3" xfId="13541"/>
    <cellStyle name="20% - Accent2 2 2 3 2 2 4 3 2" xfId="29920"/>
    <cellStyle name="20% - Accent2 2 2 3 2 2 4 4" xfId="24361"/>
    <cellStyle name="20% - Accent2 2 2 3 2 2 5" xfId="4883"/>
    <cellStyle name="20% - Accent2 2 2 3 2 2 5 2" xfId="31261"/>
    <cellStyle name="20% - Accent2 2 2 3 2 2 6" xfId="11037"/>
    <cellStyle name="20% - Accent2 2 2 3 2 2 6 2" xfId="27421"/>
    <cellStyle name="20% - Accent2 2 2 3 2 2 7" xfId="21868"/>
    <cellStyle name="20% - Accent2 2 2 3 2 3" xfId="1407"/>
    <cellStyle name="20% - Accent2 2 2 3 2 3 2" xfId="5262"/>
    <cellStyle name="20% - Accent2 2 2 3 2 3 2 2" xfId="31640"/>
    <cellStyle name="20% - Accent2 2 2 3 2 3 3" xfId="11417"/>
    <cellStyle name="20% - Accent2 2 2 3 2 3 3 2" xfId="27800"/>
    <cellStyle name="20% - Accent2 2 2 3 2 3 4" xfId="22248"/>
    <cellStyle name="20% - Accent2 2 2 3 2 4" xfId="2187"/>
    <cellStyle name="20% - Accent2 2 2 3 2 4 2" xfId="6040"/>
    <cellStyle name="20% - Accent2 2 2 3 2 4 2 2" xfId="32416"/>
    <cellStyle name="20% - Accent2 2 2 3 2 4 3" xfId="12195"/>
    <cellStyle name="20% - Accent2 2 2 3 2 4 3 2" xfId="28577"/>
    <cellStyle name="20% - Accent2 2 2 3 2 4 4" xfId="23023"/>
    <cellStyle name="20% - Accent2 2 2 3 2 5" xfId="3153"/>
    <cellStyle name="20% - Accent2 2 2 3 2 5 2" xfId="7004"/>
    <cellStyle name="20% - Accent2 2 2 3 2 5 2 2" xfId="33380"/>
    <cellStyle name="20% - Accent2 2 2 3 2 5 3" xfId="13160"/>
    <cellStyle name="20% - Accent2 2 2 3 2 5 3 2" xfId="29539"/>
    <cellStyle name="20% - Accent2 2 2 3 2 5 4" xfId="23981"/>
    <cellStyle name="20% - Accent2 2 2 3 2 6" xfId="4500"/>
    <cellStyle name="20% - Accent2 2 2 3 2 6 2" xfId="30879"/>
    <cellStyle name="20% - Accent2 2 2 3 2 7" xfId="10648"/>
    <cellStyle name="20% - Accent2 2 2 3 2 7 2" xfId="27037"/>
    <cellStyle name="20% - Accent2 2 2 3 2 8" xfId="21486"/>
    <cellStyle name="20% - Accent2 2 2 3 3" xfId="868"/>
    <cellStyle name="20% - Accent2 2 2 3 3 2" xfId="1628"/>
    <cellStyle name="20% - Accent2 2 2 3 3 2 2" xfId="5483"/>
    <cellStyle name="20% - Accent2 2 2 3 3 2 2 2" xfId="31861"/>
    <cellStyle name="20% - Accent2 2 2 3 3 2 3" xfId="11638"/>
    <cellStyle name="20% - Accent2 2 2 3 3 2 3 2" xfId="28021"/>
    <cellStyle name="20% - Accent2 2 2 3 3 2 4" xfId="22468"/>
    <cellStyle name="20% - Accent2 2 2 3 3 3" xfId="2421"/>
    <cellStyle name="20% - Accent2 2 2 3 3 3 2" xfId="6274"/>
    <cellStyle name="20% - Accent2 2 2 3 3 3 2 2" xfId="32650"/>
    <cellStyle name="20% - Accent2 2 2 3 3 3 3" xfId="12429"/>
    <cellStyle name="20% - Accent2 2 2 3 3 3 3 2" xfId="28811"/>
    <cellStyle name="20% - Accent2 2 2 3 3 3 4" xfId="23256"/>
    <cellStyle name="20% - Accent2 2 2 3 3 4" xfId="3375"/>
    <cellStyle name="20% - Accent2 2 2 3 3 4 2" xfId="7226"/>
    <cellStyle name="20% - Accent2 2 2 3 3 4 2 2" xfId="33602"/>
    <cellStyle name="20% - Accent2 2 2 3 3 4 3" xfId="13382"/>
    <cellStyle name="20% - Accent2 2 2 3 3 4 3 2" xfId="29761"/>
    <cellStyle name="20% - Accent2 2 2 3 3 4 4" xfId="24202"/>
    <cellStyle name="20% - Accent2 2 2 3 3 5" xfId="4724"/>
    <cellStyle name="20% - Accent2 2 2 3 3 5 2" xfId="31102"/>
    <cellStyle name="20% - Accent2 2 2 3 3 6" xfId="10878"/>
    <cellStyle name="20% - Accent2 2 2 3 3 6 2" xfId="27262"/>
    <cellStyle name="20% - Accent2 2 2 3 3 7" xfId="21709"/>
    <cellStyle name="20% - Accent2 2 2 3 4" xfId="1248"/>
    <cellStyle name="20% - Accent2 2 2 3 4 2" xfId="5103"/>
    <cellStyle name="20% - Accent2 2 2 3 4 2 2" xfId="31481"/>
    <cellStyle name="20% - Accent2 2 2 3 4 3" xfId="11258"/>
    <cellStyle name="20% - Accent2 2 2 3 4 3 2" xfId="27641"/>
    <cellStyle name="20% - Accent2 2 2 3 4 4" xfId="22089"/>
    <cellStyle name="20% - Accent2 2 2 3 5" xfId="2028"/>
    <cellStyle name="20% - Accent2 2 2 3 5 2" xfId="5881"/>
    <cellStyle name="20% - Accent2 2 2 3 5 2 2" xfId="32257"/>
    <cellStyle name="20% - Accent2 2 2 3 5 3" xfId="12036"/>
    <cellStyle name="20% - Accent2 2 2 3 5 3 2" xfId="28418"/>
    <cellStyle name="20% - Accent2 2 2 3 5 4" xfId="22864"/>
    <cellStyle name="20% - Accent2 2 2 3 6" xfId="2994"/>
    <cellStyle name="20% - Accent2 2 2 3 6 2" xfId="6845"/>
    <cellStyle name="20% - Accent2 2 2 3 6 2 2" xfId="33221"/>
    <cellStyle name="20% - Accent2 2 2 3 6 3" xfId="13001"/>
    <cellStyle name="20% - Accent2 2 2 3 6 3 2" xfId="29380"/>
    <cellStyle name="20% - Accent2 2 2 3 6 4" xfId="23822"/>
    <cellStyle name="20% - Accent2 2 2 3 7" xfId="4341"/>
    <cellStyle name="20% - Accent2 2 2 3 7 2" xfId="30720"/>
    <cellStyle name="20% - Accent2 2 2 3 8" xfId="10489"/>
    <cellStyle name="20% - Accent2 2 2 3 8 2" xfId="26878"/>
    <cellStyle name="20% - Accent2 2 2 3 9" xfId="21327"/>
    <cellStyle name="20% - Accent2 2 2 4" xfId="481"/>
    <cellStyle name="20% - Accent2 2 2 4 2" xfId="907"/>
    <cellStyle name="20% - Accent2 2 2 4 2 2" xfId="1667"/>
    <cellStyle name="20% - Accent2 2 2 4 2 2 2" xfId="5522"/>
    <cellStyle name="20% - Accent2 2 2 4 2 2 2 2" xfId="31900"/>
    <cellStyle name="20% - Accent2 2 2 4 2 2 3" xfId="11677"/>
    <cellStyle name="20% - Accent2 2 2 4 2 2 3 2" xfId="28060"/>
    <cellStyle name="20% - Accent2 2 2 4 2 2 4" xfId="22507"/>
    <cellStyle name="20% - Accent2 2 2 4 2 3" xfId="2460"/>
    <cellStyle name="20% - Accent2 2 2 4 2 3 2" xfId="6313"/>
    <cellStyle name="20% - Accent2 2 2 4 2 3 2 2" xfId="32689"/>
    <cellStyle name="20% - Accent2 2 2 4 2 3 3" xfId="12468"/>
    <cellStyle name="20% - Accent2 2 2 4 2 3 3 2" xfId="28850"/>
    <cellStyle name="20% - Accent2 2 2 4 2 3 4" xfId="23295"/>
    <cellStyle name="20% - Accent2 2 2 4 2 4" xfId="3414"/>
    <cellStyle name="20% - Accent2 2 2 4 2 4 2" xfId="7265"/>
    <cellStyle name="20% - Accent2 2 2 4 2 4 2 2" xfId="33641"/>
    <cellStyle name="20% - Accent2 2 2 4 2 4 3" xfId="13421"/>
    <cellStyle name="20% - Accent2 2 2 4 2 4 3 2" xfId="29800"/>
    <cellStyle name="20% - Accent2 2 2 4 2 4 4" xfId="24241"/>
    <cellStyle name="20% - Accent2 2 2 4 2 5" xfId="4763"/>
    <cellStyle name="20% - Accent2 2 2 4 2 5 2" xfId="31141"/>
    <cellStyle name="20% - Accent2 2 2 4 2 6" xfId="10917"/>
    <cellStyle name="20% - Accent2 2 2 4 2 6 2" xfId="27301"/>
    <cellStyle name="20% - Accent2 2 2 4 2 7" xfId="21748"/>
    <cellStyle name="20% - Accent2 2 2 4 3" xfId="1287"/>
    <cellStyle name="20% - Accent2 2 2 4 3 2" xfId="5142"/>
    <cellStyle name="20% - Accent2 2 2 4 3 2 2" xfId="31520"/>
    <cellStyle name="20% - Accent2 2 2 4 3 3" xfId="11297"/>
    <cellStyle name="20% - Accent2 2 2 4 3 3 2" xfId="27680"/>
    <cellStyle name="20% - Accent2 2 2 4 3 4" xfId="22128"/>
    <cellStyle name="20% - Accent2 2 2 4 4" xfId="2067"/>
    <cellStyle name="20% - Accent2 2 2 4 4 2" xfId="5920"/>
    <cellStyle name="20% - Accent2 2 2 4 4 2 2" xfId="32296"/>
    <cellStyle name="20% - Accent2 2 2 4 4 3" xfId="12075"/>
    <cellStyle name="20% - Accent2 2 2 4 4 3 2" xfId="28457"/>
    <cellStyle name="20% - Accent2 2 2 4 4 4" xfId="22903"/>
    <cellStyle name="20% - Accent2 2 2 4 5" xfId="3033"/>
    <cellStyle name="20% - Accent2 2 2 4 5 2" xfId="6884"/>
    <cellStyle name="20% - Accent2 2 2 4 5 2 2" xfId="33260"/>
    <cellStyle name="20% - Accent2 2 2 4 5 3" xfId="13040"/>
    <cellStyle name="20% - Accent2 2 2 4 5 3 2" xfId="29419"/>
    <cellStyle name="20% - Accent2 2 2 4 5 4" xfId="23861"/>
    <cellStyle name="20% - Accent2 2 2 4 6" xfId="4380"/>
    <cellStyle name="20% - Accent2 2 2 4 6 2" xfId="30759"/>
    <cellStyle name="20% - Accent2 2 2 4 7" xfId="10528"/>
    <cellStyle name="20% - Accent2 2 2 4 7 2" xfId="26917"/>
    <cellStyle name="20% - Accent2 2 2 4 8" xfId="21366"/>
    <cellStyle name="20% - Accent2 2 2 5" xfId="737"/>
    <cellStyle name="20% - Accent2 2 2 5 2" xfId="1497"/>
    <cellStyle name="20% - Accent2 2 2 5 2 2" xfId="5352"/>
    <cellStyle name="20% - Accent2 2 2 5 2 2 2" xfId="31730"/>
    <cellStyle name="20% - Accent2 2 2 5 2 3" xfId="11507"/>
    <cellStyle name="20% - Accent2 2 2 5 2 3 2" xfId="27890"/>
    <cellStyle name="20% - Accent2 2 2 5 2 4" xfId="22338"/>
    <cellStyle name="20% - Accent2 2 2 5 3" xfId="2291"/>
    <cellStyle name="20% - Accent2 2 2 5 3 2" xfId="6144"/>
    <cellStyle name="20% - Accent2 2 2 5 3 2 2" xfId="32520"/>
    <cellStyle name="20% - Accent2 2 2 5 3 3" xfId="12299"/>
    <cellStyle name="20% - Accent2 2 2 5 3 3 2" xfId="28681"/>
    <cellStyle name="20% - Accent2 2 2 5 3 4" xfId="23127"/>
    <cellStyle name="20% - Accent2 2 2 5 4" xfId="3245"/>
    <cellStyle name="20% - Accent2 2 2 5 4 2" xfId="7096"/>
    <cellStyle name="20% - Accent2 2 2 5 4 2 2" xfId="33472"/>
    <cellStyle name="20% - Accent2 2 2 5 4 3" xfId="13252"/>
    <cellStyle name="20% - Accent2 2 2 5 4 3 2" xfId="29631"/>
    <cellStyle name="20% - Accent2 2 2 5 4 4" xfId="24073"/>
    <cellStyle name="20% - Accent2 2 2 5 5" xfId="4593"/>
    <cellStyle name="20% - Accent2 2 2 5 5 2" xfId="30971"/>
    <cellStyle name="20% - Accent2 2 2 5 6" xfId="10747"/>
    <cellStyle name="20% - Accent2 2 2 5 6 2" xfId="27131"/>
    <cellStyle name="20% - Accent2 2 2 5 7" xfId="21579"/>
    <cellStyle name="20% - Accent2 2 2 6" xfId="1118"/>
    <cellStyle name="20% - Accent2 2 2 6 2" xfId="4973"/>
    <cellStyle name="20% - Accent2 2 2 6 2 2" xfId="31351"/>
    <cellStyle name="20% - Accent2 2 2 6 3" xfId="11128"/>
    <cellStyle name="20% - Accent2 2 2 6 3 2" xfId="27511"/>
    <cellStyle name="20% - Accent2 2 2 6 4" xfId="21959"/>
    <cellStyle name="20% - Accent2 2 2 7" xfId="1881"/>
    <cellStyle name="20% - Accent2 2 2 7 2" xfId="5736"/>
    <cellStyle name="20% - Accent2 2 2 7 2 2" xfId="32112"/>
    <cellStyle name="20% - Accent2 2 2 7 3" xfId="11891"/>
    <cellStyle name="20% - Accent2 2 2 7 3 2" xfId="28273"/>
    <cellStyle name="20% - Accent2 2 2 7 4" xfId="22720"/>
    <cellStyle name="20% - Accent2 2 2 8" xfId="2858"/>
    <cellStyle name="20% - Accent2 2 2 8 2" xfId="6709"/>
    <cellStyle name="20% - Accent2 2 2 8 2 2" xfId="33085"/>
    <cellStyle name="20% - Accent2 2 2 8 3" xfId="12865"/>
    <cellStyle name="20% - Accent2 2 2 8 3 2" xfId="29244"/>
    <cellStyle name="20% - Accent2 2 2 8 4" xfId="23687"/>
    <cellStyle name="20% - Accent2 2 2 9" xfId="4207"/>
    <cellStyle name="20% - Accent2 2 2 9 2" xfId="10327"/>
    <cellStyle name="20% - Accent2 2 2 9 2 2" xfId="30586"/>
    <cellStyle name="20% - Accent2 2 2 9 3" xfId="21197"/>
    <cellStyle name="20% - Accent2 2 3" xfId="644"/>
    <cellStyle name="20% - Accent2 2 3 2" xfId="1069"/>
    <cellStyle name="20% - Accent2 2 3 2 2" xfId="1829"/>
    <cellStyle name="20% - Accent2 2 3 2 2 2" xfId="5684"/>
    <cellStyle name="20% - Accent2 2 3 2 2 2 2" xfId="32062"/>
    <cellStyle name="20% - Accent2 2 3 2 2 3" xfId="11839"/>
    <cellStyle name="20% - Accent2 2 3 2 2 3 2" xfId="28222"/>
    <cellStyle name="20% - Accent2 2 3 2 2 4" xfId="22669"/>
    <cellStyle name="20% - Accent2 2 3 2 3" xfId="2622"/>
    <cellStyle name="20% - Accent2 2 3 2 3 2" xfId="6475"/>
    <cellStyle name="20% - Accent2 2 3 2 3 2 2" xfId="32851"/>
    <cellStyle name="20% - Accent2 2 3 2 3 3" xfId="12630"/>
    <cellStyle name="20% - Accent2 2 3 2 3 3 2" xfId="29012"/>
    <cellStyle name="20% - Accent2 2 3 2 3 4" xfId="23457"/>
    <cellStyle name="20% - Accent2 2 3 2 4" xfId="3576"/>
    <cellStyle name="20% - Accent2 2 3 2 4 2" xfId="7427"/>
    <cellStyle name="20% - Accent2 2 3 2 4 2 2" xfId="33803"/>
    <cellStyle name="20% - Accent2 2 3 2 4 3" xfId="13583"/>
    <cellStyle name="20% - Accent2 2 3 2 4 3 2" xfId="29962"/>
    <cellStyle name="20% - Accent2 2 3 2 4 4" xfId="24403"/>
    <cellStyle name="20% - Accent2 2 3 2 5" xfId="4925"/>
    <cellStyle name="20% - Accent2 2 3 2 5 2" xfId="31303"/>
    <cellStyle name="20% - Accent2 2 3 2 6" xfId="11079"/>
    <cellStyle name="20% - Accent2 2 3 2 6 2" xfId="27463"/>
    <cellStyle name="20% - Accent2 2 3 2 7" xfId="21910"/>
    <cellStyle name="20% - Accent2 2 3 3" xfId="1449"/>
    <cellStyle name="20% - Accent2 2 3 3 2" xfId="5304"/>
    <cellStyle name="20% - Accent2 2 3 3 2 2" xfId="31682"/>
    <cellStyle name="20% - Accent2 2 3 3 3" xfId="11459"/>
    <cellStyle name="20% - Accent2 2 3 3 3 2" xfId="27842"/>
    <cellStyle name="20% - Accent2 2 3 3 4" xfId="22290"/>
    <cellStyle name="20% - Accent2 2 3 4" xfId="2229"/>
    <cellStyle name="20% - Accent2 2 3 4 2" xfId="6082"/>
    <cellStyle name="20% - Accent2 2 3 4 2 2" xfId="32458"/>
    <cellStyle name="20% - Accent2 2 3 4 3" xfId="12237"/>
    <cellStyle name="20% - Accent2 2 3 4 3 2" xfId="28619"/>
    <cellStyle name="20% - Accent2 2 3 4 4" xfId="23065"/>
    <cellStyle name="20% - Accent2 2 3 5" xfId="3195"/>
    <cellStyle name="20% - Accent2 2 3 5 2" xfId="7046"/>
    <cellStyle name="20% - Accent2 2 3 5 2 2" xfId="33422"/>
    <cellStyle name="20% - Accent2 2 3 5 3" xfId="13202"/>
    <cellStyle name="20% - Accent2 2 3 5 3 2" xfId="29581"/>
    <cellStyle name="20% - Accent2 2 3 5 4" xfId="24023"/>
    <cellStyle name="20% - Accent2 2 3 6" xfId="4542"/>
    <cellStyle name="20% - Accent2 2 3 6 2" xfId="10690"/>
    <cellStyle name="20% - Accent2 2 3 6 2 2" xfId="30921"/>
    <cellStyle name="20% - Accent2 2 3 6 3" xfId="21528"/>
    <cellStyle name="20% - Accent2 2 3 7" xfId="9252"/>
    <cellStyle name="20% - Accent2 2 3 7 2" xfId="27079"/>
    <cellStyle name="20% - Accent2 2 3 8" xfId="20104"/>
    <cellStyle name="20% - Accent2 2 4" xfId="219"/>
    <cellStyle name="20% - Accent2 2 5" xfId="8122"/>
    <cellStyle name="20% - Accent2 2 5 2" xfId="26699"/>
    <cellStyle name="20% - Accent2 2 6" xfId="20029"/>
    <cellStyle name="20% - Accent2 3" xfId="36622"/>
    <cellStyle name="20% - Accent3" xfId="36562" builtinId="38" customBuiltin="1"/>
    <cellStyle name="20% - Accent3 2" xfId="104"/>
    <cellStyle name="20% - Accent3 2 2" xfId="222"/>
    <cellStyle name="20% - Accent3 2 2 10" xfId="9288"/>
    <cellStyle name="20% - Accent3 2 2 10 2" xfId="26739"/>
    <cellStyle name="20% - Accent3 2 2 11" xfId="20150"/>
    <cellStyle name="20% - Accent3 2 2 2" xfId="378"/>
    <cellStyle name="20% - Accent3 2 2 2 2" xfId="543"/>
    <cellStyle name="20% - Accent3 2 2 2 2 2" xfId="969"/>
    <cellStyle name="20% - Accent3 2 2 2 2 2 2" xfId="1729"/>
    <cellStyle name="20% - Accent3 2 2 2 2 2 2 2" xfId="5584"/>
    <cellStyle name="20% - Accent3 2 2 2 2 2 2 2 2" xfId="31962"/>
    <cellStyle name="20% - Accent3 2 2 2 2 2 2 3" xfId="11739"/>
    <cellStyle name="20% - Accent3 2 2 2 2 2 2 3 2" xfId="28122"/>
    <cellStyle name="20% - Accent3 2 2 2 2 2 2 4" xfId="22569"/>
    <cellStyle name="20% - Accent3 2 2 2 2 2 3" xfId="2522"/>
    <cellStyle name="20% - Accent3 2 2 2 2 2 3 2" xfId="6375"/>
    <cellStyle name="20% - Accent3 2 2 2 2 2 3 2 2" xfId="32751"/>
    <cellStyle name="20% - Accent3 2 2 2 2 2 3 3" xfId="12530"/>
    <cellStyle name="20% - Accent3 2 2 2 2 2 3 3 2" xfId="28912"/>
    <cellStyle name="20% - Accent3 2 2 2 2 2 3 4" xfId="23357"/>
    <cellStyle name="20% - Accent3 2 2 2 2 2 4" xfId="3476"/>
    <cellStyle name="20% - Accent3 2 2 2 2 2 4 2" xfId="7327"/>
    <cellStyle name="20% - Accent3 2 2 2 2 2 4 2 2" xfId="33703"/>
    <cellStyle name="20% - Accent3 2 2 2 2 2 4 3" xfId="13483"/>
    <cellStyle name="20% - Accent3 2 2 2 2 2 4 3 2" xfId="29862"/>
    <cellStyle name="20% - Accent3 2 2 2 2 2 4 4" xfId="24303"/>
    <cellStyle name="20% - Accent3 2 2 2 2 2 5" xfId="4825"/>
    <cellStyle name="20% - Accent3 2 2 2 2 2 5 2" xfId="31203"/>
    <cellStyle name="20% - Accent3 2 2 2 2 2 6" xfId="10979"/>
    <cellStyle name="20% - Accent3 2 2 2 2 2 6 2" xfId="27363"/>
    <cellStyle name="20% - Accent3 2 2 2 2 2 7" xfId="21810"/>
    <cellStyle name="20% - Accent3 2 2 2 2 3" xfId="1349"/>
    <cellStyle name="20% - Accent3 2 2 2 2 3 2" xfId="5204"/>
    <cellStyle name="20% - Accent3 2 2 2 2 3 2 2" xfId="31582"/>
    <cellStyle name="20% - Accent3 2 2 2 2 3 3" xfId="11359"/>
    <cellStyle name="20% - Accent3 2 2 2 2 3 3 2" xfId="27742"/>
    <cellStyle name="20% - Accent3 2 2 2 2 3 4" xfId="22190"/>
    <cellStyle name="20% - Accent3 2 2 2 2 4" xfId="2129"/>
    <cellStyle name="20% - Accent3 2 2 2 2 4 2" xfId="5982"/>
    <cellStyle name="20% - Accent3 2 2 2 2 4 2 2" xfId="32358"/>
    <cellStyle name="20% - Accent3 2 2 2 2 4 3" xfId="12137"/>
    <cellStyle name="20% - Accent3 2 2 2 2 4 3 2" xfId="28519"/>
    <cellStyle name="20% - Accent3 2 2 2 2 4 4" xfId="22965"/>
    <cellStyle name="20% - Accent3 2 2 2 2 5" xfId="3095"/>
    <cellStyle name="20% - Accent3 2 2 2 2 5 2" xfId="6946"/>
    <cellStyle name="20% - Accent3 2 2 2 2 5 2 2" xfId="33322"/>
    <cellStyle name="20% - Accent3 2 2 2 2 5 3" xfId="13102"/>
    <cellStyle name="20% - Accent3 2 2 2 2 5 3 2" xfId="29481"/>
    <cellStyle name="20% - Accent3 2 2 2 2 5 4" xfId="23923"/>
    <cellStyle name="20% - Accent3 2 2 2 2 6" xfId="4442"/>
    <cellStyle name="20% - Accent3 2 2 2 2 6 2" xfId="30821"/>
    <cellStyle name="20% - Accent3 2 2 2 2 7" xfId="10590"/>
    <cellStyle name="20% - Accent3 2 2 2 2 7 2" xfId="26979"/>
    <cellStyle name="20% - Accent3 2 2 2 2 8" xfId="21428"/>
    <cellStyle name="20% - Accent3 2 2 2 3" xfId="806"/>
    <cellStyle name="20% - Accent3 2 2 2 3 2" xfId="1566"/>
    <cellStyle name="20% - Accent3 2 2 2 3 2 2" xfId="5421"/>
    <cellStyle name="20% - Accent3 2 2 2 3 2 2 2" xfId="31799"/>
    <cellStyle name="20% - Accent3 2 2 2 3 2 3" xfId="11576"/>
    <cellStyle name="20% - Accent3 2 2 2 3 2 3 2" xfId="27959"/>
    <cellStyle name="20% - Accent3 2 2 2 3 2 4" xfId="22406"/>
    <cellStyle name="20% - Accent3 2 2 2 3 3" xfId="2359"/>
    <cellStyle name="20% - Accent3 2 2 2 3 3 2" xfId="6212"/>
    <cellStyle name="20% - Accent3 2 2 2 3 3 2 2" xfId="32588"/>
    <cellStyle name="20% - Accent3 2 2 2 3 3 3" xfId="12367"/>
    <cellStyle name="20% - Accent3 2 2 2 3 3 3 2" xfId="28749"/>
    <cellStyle name="20% - Accent3 2 2 2 3 3 4" xfId="23194"/>
    <cellStyle name="20% - Accent3 2 2 2 3 4" xfId="3313"/>
    <cellStyle name="20% - Accent3 2 2 2 3 4 2" xfId="7164"/>
    <cellStyle name="20% - Accent3 2 2 2 3 4 2 2" xfId="33540"/>
    <cellStyle name="20% - Accent3 2 2 2 3 4 3" xfId="13320"/>
    <cellStyle name="20% - Accent3 2 2 2 3 4 3 2" xfId="29699"/>
    <cellStyle name="20% - Accent3 2 2 2 3 4 4" xfId="24140"/>
    <cellStyle name="20% - Accent3 2 2 2 3 5" xfId="4662"/>
    <cellStyle name="20% - Accent3 2 2 2 3 5 2" xfId="31040"/>
    <cellStyle name="20% - Accent3 2 2 2 3 6" xfId="10816"/>
    <cellStyle name="20% - Accent3 2 2 2 3 6 2" xfId="27200"/>
    <cellStyle name="20% - Accent3 2 2 2 3 7" xfId="21647"/>
    <cellStyle name="20% - Accent3 2 2 2 4" xfId="1186"/>
    <cellStyle name="20% - Accent3 2 2 2 4 2" xfId="5041"/>
    <cellStyle name="20% - Accent3 2 2 2 4 2 2" xfId="31419"/>
    <cellStyle name="20% - Accent3 2 2 2 4 3" xfId="11196"/>
    <cellStyle name="20% - Accent3 2 2 2 4 3 2" xfId="27579"/>
    <cellStyle name="20% - Accent3 2 2 2 4 4" xfId="22027"/>
    <cellStyle name="20% - Accent3 2 2 2 5" xfId="1965"/>
    <cellStyle name="20% - Accent3 2 2 2 5 2" xfId="5818"/>
    <cellStyle name="20% - Accent3 2 2 2 5 2 2" xfId="32194"/>
    <cellStyle name="20% - Accent3 2 2 2 5 3" xfId="11973"/>
    <cellStyle name="20% - Accent3 2 2 2 5 3 2" xfId="28355"/>
    <cellStyle name="20% - Accent3 2 2 2 5 4" xfId="22801"/>
    <cellStyle name="20% - Accent3 2 2 2 6" xfId="2932"/>
    <cellStyle name="20% - Accent3 2 2 2 6 2" xfId="6783"/>
    <cellStyle name="20% - Accent3 2 2 2 6 2 2" xfId="33159"/>
    <cellStyle name="20% - Accent3 2 2 2 6 3" xfId="12939"/>
    <cellStyle name="20% - Accent3 2 2 2 6 3 2" xfId="29318"/>
    <cellStyle name="20% - Accent3 2 2 2 6 4" xfId="23760"/>
    <cellStyle name="20% - Accent3 2 2 2 7" xfId="4279"/>
    <cellStyle name="20% - Accent3 2 2 2 7 2" xfId="30658"/>
    <cellStyle name="20% - Accent3 2 2 2 8" xfId="10426"/>
    <cellStyle name="20% - Accent3 2 2 2 8 2" xfId="26816"/>
    <cellStyle name="20% - Accent3 2 2 2 9" xfId="21265"/>
    <cellStyle name="20% - Accent3 2 2 3" xfId="441"/>
    <cellStyle name="20% - Accent3 2 2 3 2" xfId="600"/>
    <cellStyle name="20% - Accent3 2 2 3 2 2" xfId="1026"/>
    <cellStyle name="20% - Accent3 2 2 3 2 2 2" xfId="1786"/>
    <cellStyle name="20% - Accent3 2 2 3 2 2 2 2" xfId="5641"/>
    <cellStyle name="20% - Accent3 2 2 3 2 2 2 2 2" xfId="32019"/>
    <cellStyle name="20% - Accent3 2 2 3 2 2 2 3" xfId="11796"/>
    <cellStyle name="20% - Accent3 2 2 3 2 2 2 3 2" xfId="28179"/>
    <cellStyle name="20% - Accent3 2 2 3 2 2 2 4" xfId="22626"/>
    <cellStyle name="20% - Accent3 2 2 3 2 2 3" xfId="2579"/>
    <cellStyle name="20% - Accent3 2 2 3 2 2 3 2" xfId="6432"/>
    <cellStyle name="20% - Accent3 2 2 3 2 2 3 2 2" xfId="32808"/>
    <cellStyle name="20% - Accent3 2 2 3 2 2 3 3" xfId="12587"/>
    <cellStyle name="20% - Accent3 2 2 3 2 2 3 3 2" xfId="28969"/>
    <cellStyle name="20% - Accent3 2 2 3 2 2 3 4" xfId="23414"/>
    <cellStyle name="20% - Accent3 2 2 3 2 2 4" xfId="3533"/>
    <cellStyle name="20% - Accent3 2 2 3 2 2 4 2" xfId="7384"/>
    <cellStyle name="20% - Accent3 2 2 3 2 2 4 2 2" xfId="33760"/>
    <cellStyle name="20% - Accent3 2 2 3 2 2 4 3" xfId="13540"/>
    <cellStyle name="20% - Accent3 2 2 3 2 2 4 3 2" xfId="29919"/>
    <cellStyle name="20% - Accent3 2 2 3 2 2 4 4" xfId="24360"/>
    <cellStyle name="20% - Accent3 2 2 3 2 2 5" xfId="4882"/>
    <cellStyle name="20% - Accent3 2 2 3 2 2 5 2" xfId="31260"/>
    <cellStyle name="20% - Accent3 2 2 3 2 2 6" xfId="11036"/>
    <cellStyle name="20% - Accent3 2 2 3 2 2 6 2" xfId="27420"/>
    <cellStyle name="20% - Accent3 2 2 3 2 2 7" xfId="21867"/>
    <cellStyle name="20% - Accent3 2 2 3 2 3" xfId="1406"/>
    <cellStyle name="20% - Accent3 2 2 3 2 3 2" xfId="5261"/>
    <cellStyle name="20% - Accent3 2 2 3 2 3 2 2" xfId="31639"/>
    <cellStyle name="20% - Accent3 2 2 3 2 3 3" xfId="11416"/>
    <cellStyle name="20% - Accent3 2 2 3 2 3 3 2" xfId="27799"/>
    <cellStyle name="20% - Accent3 2 2 3 2 3 4" xfId="22247"/>
    <cellStyle name="20% - Accent3 2 2 3 2 4" xfId="2186"/>
    <cellStyle name="20% - Accent3 2 2 3 2 4 2" xfId="6039"/>
    <cellStyle name="20% - Accent3 2 2 3 2 4 2 2" xfId="32415"/>
    <cellStyle name="20% - Accent3 2 2 3 2 4 3" xfId="12194"/>
    <cellStyle name="20% - Accent3 2 2 3 2 4 3 2" xfId="28576"/>
    <cellStyle name="20% - Accent3 2 2 3 2 4 4" xfId="23022"/>
    <cellStyle name="20% - Accent3 2 2 3 2 5" xfId="3152"/>
    <cellStyle name="20% - Accent3 2 2 3 2 5 2" xfId="7003"/>
    <cellStyle name="20% - Accent3 2 2 3 2 5 2 2" xfId="33379"/>
    <cellStyle name="20% - Accent3 2 2 3 2 5 3" xfId="13159"/>
    <cellStyle name="20% - Accent3 2 2 3 2 5 3 2" xfId="29538"/>
    <cellStyle name="20% - Accent3 2 2 3 2 5 4" xfId="23980"/>
    <cellStyle name="20% - Accent3 2 2 3 2 6" xfId="4499"/>
    <cellStyle name="20% - Accent3 2 2 3 2 6 2" xfId="30878"/>
    <cellStyle name="20% - Accent3 2 2 3 2 7" xfId="10647"/>
    <cellStyle name="20% - Accent3 2 2 3 2 7 2" xfId="27036"/>
    <cellStyle name="20% - Accent3 2 2 3 2 8" xfId="21485"/>
    <cellStyle name="20% - Accent3 2 2 3 3" xfId="867"/>
    <cellStyle name="20% - Accent3 2 2 3 3 2" xfId="1627"/>
    <cellStyle name="20% - Accent3 2 2 3 3 2 2" xfId="5482"/>
    <cellStyle name="20% - Accent3 2 2 3 3 2 2 2" xfId="31860"/>
    <cellStyle name="20% - Accent3 2 2 3 3 2 3" xfId="11637"/>
    <cellStyle name="20% - Accent3 2 2 3 3 2 3 2" xfId="28020"/>
    <cellStyle name="20% - Accent3 2 2 3 3 2 4" xfId="22467"/>
    <cellStyle name="20% - Accent3 2 2 3 3 3" xfId="2420"/>
    <cellStyle name="20% - Accent3 2 2 3 3 3 2" xfId="6273"/>
    <cellStyle name="20% - Accent3 2 2 3 3 3 2 2" xfId="32649"/>
    <cellStyle name="20% - Accent3 2 2 3 3 3 3" xfId="12428"/>
    <cellStyle name="20% - Accent3 2 2 3 3 3 3 2" xfId="28810"/>
    <cellStyle name="20% - Accent3 2 2 3 3 3 4" xfId="23255"/>
    <cellStyle name="20% - Accent3 2 2 3 3 4" xfId="3374"/>
    <cellStyle name="20% - Accent3 2 2 3 3 4 2" xfId="7225"/>
    <cellStyle name="20% - Accent3 2 2 3 3 4 2 2" xfId="33601"/>
    <cellStyle name="20% - Accent3 2 2 3 3 4 3" xfId="13381"/>
    <cellStyle name="20% - Accent3 2 2 3 3 4 3 2" xfId="29760"/>
    <cellStyle name="20% - Accent3 2 2 3 3 4 4" xfId="24201"/>
    <cellStyle name="20% - Accent3 2 2 3 3 5" xfId="4723"/>
    <cellStyle name="20% - Accent3 2 2 3 3 5 2" xfId="31101"/>
    <cellStyle name="20% - Accent3 2 2 3 3 6" xfId="10877"/>
    <cellStyle name="20% - Accent3 2 2 3 3 6 2" xfId="27261"/>
    <cellStyle name="20% - Accent3 2 2 3 3 7" xfId="21708"/>
    <cellStyle name="20% - Accent3 2 2 3 4" xfId="1247"/>
    <cellStyle name="20% - Accent3 2 2 3 4 2" xfId="5102"/>
    <cellStyle name="20% - Accent3 2 2 3 4 2 2" xfId="31480"/>
    <cellStyle name="20% - Accent3 2 2 3 4 3" xfId="11257"/>
    <cellStyle name="20% - Accent3 2 2 3 4 3 2" xfId="27640"/>
    <cellStyle name="20% - Accent3 2 2 3 4 4" xfId="22088"/>
    <cellStyle name="20% - Accent3 2 2 3 5" xfId="2027"/>
    <cellStyle name="20% - Accent3 2 2 3 5 2" xfId="5880"/>
    <cellStyle name="20% - Accent3 2 2 3 5 2 2" xfId="32256"/>
    <cellStyle name="20% - Accent3 2 2 3 5 3" xfId="12035"/>
    <cellStyle name="20% - Accent3 2 2 3 5 3 2" xfId="28417"/>
    <cellStyle name="20% - Accent3 2 2 3 5 4" xfId="22863"/>
    <cellStyle name="20% - Accent3 2 2 3 6" xfId="2993"/>
    <cellStyle name="20% - Accent3 2 2 3 6 2" xfId="6844"/>
    <cellStyle name="20% - Accent3 2 2 3 6 2 2" xfId="33220"/>
    <cellStyle name="20% - Accent3 2 2 3 6 3" xfId="13000"/>
    <cellStyle name="20% - Accent3 2 2 3 6 3 2" xfId="29379"/>
    <cellStyle name="20% - Accent3 2 2 3 6 4" xfId="23821"/>
    <cellStyle name="20% - Accent3 2 2 3 7" xfId="4340"/>
    <cellStyle name="20% - Accent3 2 2 3 7 2" xfId="30719"/>
    <cellStyle name="20% - Accent3 2 2 3 8" xfId="10488"/>
    <cellStyle name="20% - Accent3 2 2 3 8 2" xfId="26877"/>
    <cellStyle name="20% - Accent3 2 2 3 9" xfId="21326"/>
    <cellStyle name="20% - Accent3 2 2 4" xfId="482"/>
    <cellStyle name="20% - Accent3 2 2 4 2" xfId="908"/>
    <cellStyle name="20% - Accent3 2 2 4 2 2" xfId="1668"/>
    <cellStyle name="20% - Accent3 2 2 4 2 2 2" xfId="5523"/>
    <cellStyle name="20% - Accent3 2 2 4 2 2 2 2" xfId="31901"/>
    <cellStyle name="20% - Accent3 2 2 4 2 2 3" xfId="11678"/>
    <cellStyle name="20% - Accent3 2 2 4 2 2 3 2" xfId="28061"/>
    <cellStyle name="20% - Accent3 2 2 4 2 2 4" xfId="22508"/>
    <cellStyle name="20% - Accent3 2 2 4 2 3" xfId="2461"/>
    <cellStyle name="20% - Accent3 2 2 4 2 3 2" xfId="6314"/>
    <cellStyle name="20% - Accent3 2 2 4 2 3 2 2" xfId="32690"/>
    <cellStyle name="20% - Accent3 2 2 4 2 3 3" xfId="12469"/>
    <cellStyle name="20% - Accent3 2 2 4 2 3 3 2" xfId="28851"/>
    <cellStyle name="20% - Accent3 2 2 4 2 3 4" xfId="23296"/>
    <cellStyle name="20% - Accent3 2 2 4 2 4" xfId="3415"/>
    <cellStyle name="20% - Accent3 2 2 4 2 4 2" xfId="7266"/>
    <cellStyle name="20% - Accent3 2 2 4 2 4 2 2" xfId="33642"/>
    <cellStyle name="20% - Accent3 2 2 4 2 4 3" xfId="13422"/>
    <cellStyle name="20% - Accent3 2 2 4 2 4 3 2" xfId="29801"/>
    <cellStyle name="20% - Accent3 2 2 4 2 4 4" xfId="24242"/>
    <cellStyle name="20% - Accent3 2 2 4 2 5" xfId="4764"/>
    <cellStyle name="20% - Accent3 2 2 4 2 5 2" xfId="31142"/>
    <cellStyle name="20% - Accent3 2 2 4 2 6" xfId="10918"/>
    <cellStyle name="20% - Accent3 2 2 4 2 6 2" xfId="27302"/>
    <cellStyle name="20% - Accent3 2 2 4 2 7" xfId="21749"/>
    <cellStyle name="20% - Accent3 2 2 4 3" xfId="1288"/>
    <cellStyle name="20% - Accent3 2 2 4 3 2" xfId="5143"/>
    <cellStyle name="20% - Accent3 2 2 4 3 2 2" xfId="31521"/>
    <cellStyle name="20% - Accent3 2 2 4 3 3" xfId="11298"/>
    <cellStyle name="20% - Accent3 2 2 4 3 3 2" xfId="27681"/>
    <cellStyle name="20% - Accent3 2 2 4 3 4" xfId="22129"/>
    <cellStyle name="20% - Accent3 2 2 4 4" xfId="2068"/>
    <cellStyle name="20% - Accent3 2 2 4 4 2" xfId="5921"/>
    <cellStyle name="20% - Accent3 2 2 4 4 2 2" xfId="32297"/>
    <cellStyle name="20% - Accent3 2 2 4 4 3" xfId="12076"/>
    <cellStyle name="20% - Accent3 2 2 4 4 3 2" xfId="28458"/>
    <cellStyle name="20% - Accent3 2 2 4 4 4" xfId="22904"/>
    <cellStyle name="20% - Accent3 2 2 4 5" xfId="3034"/>
    <cellStyle name="20% - Accent3 2 2 4 5 2" xfId="6885"/>
    <cellStyle name="20% - Accent3 2 2 4 5 2 2" xfId="33261"/>
    <cellStyle name="20% - Accent3 2 2 4 5 3" xfId="13041"/>
    <cellStyle name="20% - Accent3 2 2 4 5 3 2" xfId="29420"/>
    <cellStyle name="20% - Accent3 2 2 4 5 4" xfId="23862"/>
    <cellStyle name="20% - Accent3 2 2 4 6" xfId="4381"/>
    <cellStyle name="20% - Accent3 2 2 4 6 2" xfId="30760"/>
    <cellStyle name="20% - Accent3 2 2 4 7" xfId="10529"/>
    <cellStyle name="20% - Accent3 2 2 4 7 2" xfId="26918"/>
    <cellStyle name="20% - Accent3 2 2 4 8" xfId="21367"/>
    <cellStyle name="20% - Accent3 2 2 5" xfId="738"/>
    <cellStyle name="20% - Accent3 2 2 5 2" xfId="1498"/>
    <cellStyle name="20% - Accent3 2 2 5 2 2" xfId="5353"/>
    <cellStyle name="20% - Accent3 2 2 5 2 2 2" xfId="31731"/>
    <cellStyle name="20% - Accent3 2 2 5 2 3" xfId="11508"/>
    <cellStyle name="20% - Accent3 2 2 5 2 3 2" xfId="27891"/>
    <cellStyle name="20% - Accent3 2 2 5 2 4" xfId="22339"/>
    <cellStyle name="20% - Accent3 2 2 5 3" xfId="2292"/>
    <cellStyle name="20% - Accent3 2 2 5 3 2" xfId="6145"/>
    <cellStyle name="20% - Accent3 2 2 5 3 2 2" xfId="32521"/>
    <cellStyle name="20% - Accent3 2 2 5 3 3" xfId="12300"/>
    <cellStyle name="20% - Accent3 2 2 5 3 3 2" xfId="28682"/>
    <cellStyle name="20% - Accent3 2 2 5 3 4" xfId="23128"/>
    <cellStyle name="20% - Accent3 2 2 5 4" xfId="3246"/>
    <cellStyle name="20% - Accent3 2 2 5 4 2" xfId="7097"/>
    <cellStyle name="20% - Accent3 2 2 5 4 2 2" xfId="33473"/>
    <cellStyle name="20% - Accent3 2 2 5 4 3" xfId="13253"/>
    <cellStyle name="20% - Accent3 2 2 5 4 3 2" xfId="29632"/>
    <cellStyle name="20% - Accent3 2 2 5 4 4" xfId="24074"/>
    <cellStyle name="20% - Accent3 2 2 5 5" xfId="4594"/>
    <cellStyle name="20% - Accent3 2 2 5 5 2" xfId="30972"/>
    <cellStyle name="20% - Accent3 2 2 5 6" xfId="10748"/>
    <cellStyle name="20% - Accent3 2 2 5 6 2" xfId="27132"/>
    <cellStyle name="20% - Accent3 2 2 5 7" xfId="21580"/>
    <cellStyle name="20% - Accent3 2 2 6" xfId="1119"/>
    <cellStyle name="20% - Accent3 2 2 6 2" xfId="4974"/>
    <cellStyle name="20% - Accent3 2 2 6 2 2" xfId="31352"/>
    <cellStyle name="20% - Accent3 2 2 6 3" xfId="11129"/>
    <cellStyle name="20% - Accent3 2 2 6 3 2" xfId="27512"/>
    <cellStyle name="20% - Accent3 2 2 6 4" xfId="21960"/>
    <cellStyle name="20% - Accent3 2 2 7" xfId="1882"/>
    <cellStyle name="20% - Accent3 2 2 7 2" xfId="5737"/>
    <cellStyle name="20% - Accent3 2 2 7 2 2" xfId="32113"/>
    <cellStyle name="20% - Accent3 2 2 7 3" xfId="11892"/>
    <cellStyle name="20% - Accent3 2 2 7 3 2" xfId="28274"/>
    <cellStyle name="20% - Accent3 2 2 7 4" xfId="22721"/>
    <cellStyle name="20% - Accent3 2 2 8" xfId="2859"/>
    <cellStyle name="20% - Accent3 2 2 8 2" xfId="6710"/>
    <cellStyle name="20% - Accent3 2 2 8 2 2" xfId="33086"/>
    <cellStyle name="20% - Accent3 2 2 8 3" xfId="12866"/>
    <cellStyle name="20% - Accent3 2 2 8 3 2" xfId="29245"/>
    <cellStyle name="20% - Accent3 2 2 8 4" xfId="23688"/>
    <cellStyle name="20% - Accent3 2 2 9" xfId="4208"/>
    <cellStyle name="20% - Accent3 2 2 9 2" xfId="10328"/>
    <cellStyle name="20% - Accent3 2 2 9 2 2" xfId="30587"/>
    <cellStyle name="20% - Accent3 2 2 9 3" xfId="21198"/>
    <cellStyle name="20% - Accent3 2 3" xfId="645"/>
    <cellStyle name="20% - Accent3 2 3 2" xfId="1070"/>
    <cellStyle name="20% - Accent3 2 3 2 2" xfId="1830"/>
    <cellStyle name="20% - Accent3 2 3 2 2 2" xfId="5685"/>
    <cellStyle name="20% - Accent3 2 3 2 2 2 2" xfId="32063"/>
    <cellStyle name="20% - Accent3 2 3 2 2 3" xfId="11840"/>
    <cellStyle name="20% - Accent3 2 3 2 2 3 2" xfId="28223"/>
    <cellStyle name="20% - Accent3 2 3 2 2 4" xfId="22670"/>
    <cellStyle name="20% - Accent3 2 3 2 3" xfId="2623"/>
    <cellStyle name="20% - Accent3 2 3 2 3 2" xfId="6476"/>
    <cellStyle name="20% - Accent3 2 3 2 3 2 2" xfId="32852"/>
    <cellStyle name="20% - Accent3 2 3 2 3 3" xfId="12631"/>
    <cellStyle name="20% - Accent3 2 3 2 3 3 2" xfId="29013"/>
    <cellStyle name="20% - Accent3 2 3 2 3 4" xfId="23458"/>
    <cellStyle name="20% - Accent3 2 3 2 4" xfId="3577"/>
    <cellStyle name="20% - Accent3 2 3 2 4 2" xfId="7428"/>
    <cellStyle name="20% - Accent3 2 3 2 4 2 2" xfId="33804"/>
    <cellStyle name="20% - Accent3 2 3 2 4 3" xfId="13584"/>
    <cellStyle name="20% - Accent3 2 3 2 4 3 2" xfId="29963"/>
    <cellStyle name="20% - Accent3 2 3 2 4 4" xfId="24404"/>
    <cellStyle name="20% - Accent3 2 3 2 5" xfId="4926"/>
    <cellStyle name="20% - Accent3 2 3 2 5 2" xfId="31304"/>
    <cellStyle name="20% - Accent3 2 3 2 6" xfId="11080"/>
    <cellStyle name="20% - Accent3 2 3 2 6 2" xfId="27464"/>
    <cellStyle name="20% - Accent3 2 3 2 7" xfId="21911"/>
    <cellStyle name="20% - Accent3 2 3 3" xfId="1450"/>
    <cellStyle name="20% - Accent3 2 3 3 2" xfId="5305"/>
    <cellStyle name="20% - Accent3 2 3 3 2 2" xfId="31683"/>
    <cellStyle name="20% - Accent3 2 3 3 3" xfId="11460"/>
    <cellStyle name="20% - Accent3 2 3 3 3 2" xfId="27843"/>
    <cellStyle name="20% - Accent3 2 3 3 4" xfId="22291"/>
    <cellStyle name="20% - Accent3 2 3 4" xfId="2230"/>
    <cellStyle name="20% - Accent3 2 3 4 2" xfId="6083"/>
    <cellStyle name="20% - Accent3 2 3 4 2 2" xfId="32459"/>
    <cellStyle name="20% - Accent3 2 3 4 3" xfId="12238"/>
    <cellStyle name="20% - Accent3 2 3 4 3 2" xfId="28620"/>
    <cellStyle name="20% - Accent3 2 3 4 4" xfId="23066"/>
    <cellStyle name="20% - Accent3 2 3 5" xfId="3196"/>
    <cellStyle name="20% - Accent3 2 3 5 2" xfId="7047"/>
    <cellStyle name="20% - Accent3 2 3 5 2 2" xfId="33423"/>
    <cellStyle name="20% - Accent3 2 3 5 3" xfId="13203"/>
    <cellStyle name="20% - Accent3 2 3 5 3 2" xfId="29582"/>
    <cellStyle name="20% - Accent3 2 3 5 4" xfId="24024"/>
    <cellStyle name="20% - Accent3 2 3 6" xfId="4543"/>
    <cellStyle name="20% - Accent3 2 3 6 2" xfId="10691"/>
    <cellStyle name="20% - Accent3 2 3 6 2 2" xfId="30922"/>
    <cellStyle name="20% - Accent3 2 3 6 3" xfId="21529"/>
    <cellStyle name="20% - Accent3 2 3 7" xfId="9253"/>
    <cellStyle name="20% - Accent3 2 3 7 2" xfId="27080"/>
    <cellStyle name="20% - Accent3 2 3 8" xfId="20105"/>
    <cellStyle name="20% - Accent3 2 4" xfId="221"/>
    <cellStyle name="20% - Accent3 2 5" xfId="8123"/>
    <cellStyle name="20% - Accent3 2 5 2" xfId="26700"/>
    <cellStyle name="20% - Accent3 2 6" xfId="20030"/>
    <cellStyle name="20% - Accent3 3" xfId="36623"/>
    <cellStyle name="20% - Accent4" xfId="36566" builtinId="42" customBuiltin="1"/>
    <cellStyle name="20% - Accent4 2" xfId="105"/>
    <cellStyle name="20% - Accent4 2 2" xfId="224"/>
    <cellStyle name="20% - Accent4 2 2 10" xfId="9289"/>
    <cellStyle name="20% - Accent4 2 2 10 2" xfId="26741"/>
    <cellStyle name="20% - Accent4 2 2 11" xfId="20151"/>
    <cellStyle name="20% - Accent4 2 2 2" xfId="374"/>
    <cellStyle name="20% - Accent4 2 2 2 2" xfId="539"/>
    <cellStyle name="20% - Accent4 2 2 2 2 2" xfId="965"/>
    <cellStyle name="20% - Accent4 2 2 2 2 2 2" xfId="1725"/>
    <cellStyle name="20% - Accent4 2 2 2 2 2 2 2" xfId="5580"/>
    <cellStyle name="20% - Accent4 2 2 2 2 2 2 2 2" xfId="31958"/>
    <cellStyle name="20% - Accent4 2 2 2 2 2 2 3" xfId="11735"/>
    <cellStyle name="20% - Accent4 2 2 2 2 2 2 3 2" xfId="28118"/>
    <cellStyle name="20% - Accent4 2 2 2 2 2 2 4" xfId="22565"/>
    <cellStyle name="20% - Accent4 2 2 2 2 2 3" xfId="2518"/>
    <cellStyle name="20% - Accent4 2 2 2 2 2 3 2" xfId="6371"/>
    <cellStyle name="20% - Accent4 2 2 2 2 2 3 2 2" xfId="32747"/>
    <cellStyle name="20% - Accent4 2 2 2 2 2 3 3" xfId="12526"/>
    <cellStyle name="20% - Accent4 2 2 2 2 2 3 3 2" xfId="28908"/>
    <cellStyle name="20% - Accent4 2 2 2 2 2 3 4" xfId="23353"/>
    <cellStyle name="20% - Accent4 2 2 2 2 2 4" xfId="3472"/>
    <cellStyle name="20% - Accent4 2 2 2 2 2 4 2" xfId="7323"/>
    <cellStyle name="20% - Accent4 2 2 2 2 2 4 2 2" xfId="33699"/>
    <cellStyle name="20% - Accent4 2 2 2 2 2 4 3" xfId="13479"/>
    <cellStyle name="20% - Accent4 2 2 2 2 2 4 3 2" xfId="29858"/>
    <cellStyle name="20% - Accent4 2 2 2 2 2 4 4" xfId="24299"/>
    <cellStyle name="20% - Accent4 2 2 2 2 2 5" xfId="4821"/>
    <cellStyle name="20% - Accent4 2 2 2 2 2 5 2" xfId="31199"/>
    <cellStyle name="20% - Accent4 2 2 2 2 2 6" xfId="10975"/>
    <cellStyle name="20% - Accent4 2 2 2 2 2 6 2" xfId="27359"/>
    <cellStyle name="20% - Accent4 2 2 2 2 2 7" xfId="21806"/>
    <cellStyle name="20% - Accent4 2 2 2 2 3" xfId="1345"/>
    <cellStyle name="20% - Accent4 2 2 2 2 3 2" xfId="5200"/>
    <cellStyle name="20% - Accent4 2 2 2 2 3 2 2" xfId="31578"/>
    <cellStyle name="20% - Accent4 2 2 2 2 3 3" xfId="11355"/>
    <cellStyle name="20% - Accent4 2 2 2 2 3 3 2" xfId="27738"/>
    <cellStyle name="20% - Accent4 2 2 2 2 3 4" xfId="22186"/>
    <cellStyle name="20% - Accent4 2 2 2 2 4" xfId="2125"/>
    <cellStyle name="20% - Accent4 2 2 2 2 4 2" xfId="5978"/>
    <cellStyle name="20% - Accent4 2 2 2 2 4 2 2" xfId="32354"/>
    <cellStyle name="20% - Accent4 2 2 2 2 4 3" xfId="12133"/>
    <cellStyle name="20% - Accent4 2 2 2 2 4 3 2" xfId="28515"/>
    <cellStyle name="20% - Accent4 2 2 2 2 4 4" xfId="22961"/>
    <cellStyle name="20% - Accent4 2 2 2 2 5" xfId="3091"/>
    <cellStyle name="20% - Accent4 2 2 2 2 5 2" xfId="6942"/>
    <cellStyle name="20% - Accent4 2 2 2 2 5 2 2" xfId="33318"/>
    <cellStyle name="20% - Accent4 2 2 2 2 5 3" xfId="13098"/>
    <cellStyle name="20% - Accent4 2 2 2 2 5 3 2" xfId="29477"/>
    <cellStyle name="20% - Accent4 2 2 2 2 5 4" xfId="23919"/>
    <cellStyle name="20% - Accent4 2 2 2 2 6" xfId="4438"/>
    <cellStyle name="20% - Accent4 2 2 2 2 6 2" xfId="30817"/>
    <cellStyle name="20% - Accent4 2 2 2 2 7" xfId="10586"/>
    <cellStyle name="20% - Accent4 2 2 2 2 7 2" xfId="26975"/>
    <cellStyle name="20% - Accent4 2 2 2 2 8" xfId="21424"/>
    <cellStyle name="20% - Accent4 2 2 2 3" xfId="802"/>
    <cellStyle name="20% - Accent4 2 2 2 3 2" xfId="1562"/>
    <cellStyle name="20% - Accent4 2 2 2 3 2 2" xfId="5417"/>
    <cellStyle name="20% - Accent4 2 2 2 3 2 2 2" xfId="31795"/>
    <cellStyle name="20% - Accent4 2 2 2 3 2 3" xfId="11572"/>
    <cellStyle name="20% - Accent4 2 2 2 3 2 3 2" xfId="27955"/>
    <cellStyle name="20% - Accent4 2 2 2 3 2 4" xfId="22402"/>
    <cellStyle name="20% - Accent4 2 2 2 3 3" xfId="2355"/>
    <cellStyle name="20% - Accent4 2 2 2 3 3 2" xfId="6208"/>
    <cellStyle name="20% - Accent4 2 2 2 3 3 2 2" xfId="32584"/>
    <cellStyle name="20% - Accent4 2 2 2 3 3 3" xfId="12363"/>
    <cellStyle name="20% - Accent4 2 2 2 3 3 3 2" xfId="28745"/>
    <cellStyle name="20% - Accent4 2 2 2 3 3 4" xfId="23190"/>
    <cellStyle name="20% - Accent4 2 2 2 3 4" xfId="3309"/>
    <cellStyle name="20% - Accent4 2 2 2 3 4 2" xfId="7160"/>
    <cellStyle name="20% - Accent4 2 2 2 3 4 2 2" xfId="33536"/>
    <cellStyle name="20% - Accent4 2 2 2 3 4 3" xfId="13316"/>
    <cellStyle name="20% - Accent4 2 2 2 3 4 3 2" xfId="29695"/>
    <cellStyle name="20% - Accent4 2 2 2 3 4 4" xfId="24136"/>
    <cellStyle name="20% - Accent4 2 2 2 3 5" xfId="4658"/>
    <cellStyle name="20% - Accent4 2 2 2 3 5 2" xfId="31036"/>
    <cellStyle name="20% - Accent4 2 2 2 3 6" xfId="10812"/>
    <cellStyle name="20% - Accent4 2 2 2 3 6 2" xfId="27196"/>
    <cellStyle name="20% - Accent4 2 2 2 3 7" xfId="21643"/>
    <cellStyle name="20% - Accent4 2 2 2 4" xfId="1182"/>
    <cellStyle name="20% - Accent4 2 2 2 4 2" xfId="5037"/>
    <cellStyle name="20% - Accent4 2 2 2 4 2 2" xfId="31415"/>
    <cellStyle name="20% - Accent4 2 2 2 4 3" xfId="11192"/>
    <cellStyle name="20% - Accent4 2 2 2 4 3 2" xfId="27575"/>
    <cellStyle name="20% - Accent4 2 2 2 4 4" xfId="22023"/>
    <cellStyle name="20% - Accent4 2 2 2 5" xfId="1961"/>
    <cellStyle name="20% - Accent4 2 2 2 5 2" xfId="5814"/>
    <cellStyle name="20% - Accent4 2 2 2 5 2 2" xfId="32190"/>
    <cellStyle name="20% - Accent4 2 2 2 5 3" xfId="11969"/>
    <cellStyle name="20% - Accent4 2 2 2 5 3 2" xfId="28351"/>
    <cellStyle name="20% - Accent4 2 2 2 5 4" xfId="22797"/>
    <cellStyle name="20% - Accent4 2 2 2 6" xfId="2928"/>
    <cellStyle name="20% - Accent4 2 2 2 6 2" xfId="6779"/>
    <cellStyle name="20% - Accent4 2 2 2 6 2 2" xfId="33155"/>
    <cellStyle name="20% - Accent4 2 2 2 6 3" xfId="12935"/>
    <cellStyle name="20% - Accent4 2 2 2 6 3 2" xfId="29314"/>
    <cellStyle name="20% - Accent4 2 2 2 6 4" xfId="23756"/>
    <cellStyle name="20% - Accent4 2 2 2 7" xfId="4275"/>
    <cellStyle name="20% - Accent4 2 2 2 7 2" xfId="30654"/>
    <cellStyle name="20% - Accent4 2 2 2 8" xfId="10422"/>
    <cellStyle name="20% - Accent4 2 2 2 8 2" xfId="26812"/>
    <cellStyle name="20% - Accent4 2 2 2 9" xfId="21261"/>
    <cellStyle name="20% - Accent4 2 2 3" xfId="437"/>
    <cellStyle name="20% - Accent4 2 2 3 2" xfId="596"/>
    <cellStyle name="20% - Accent4 2 2 3 2 2" xfId="1022"/>
    <cellStyle name="20% - Accent4 2 2 3 2 2 2" xfId="1782"/>
    <cellStyle name="20% - Accent4 2 2 3 2 2 2 2" xfId="5637"/>
    <cellStyle name="20% - Accent4 2 2 3 2 2 2 2 2" xfId="32015"/>
    <cellStyle name="20% - Accent4 2 2 3 2 2 2 3" xfId="11792"/>
    <cellStyle name="20% - Accent4 2 2 3 2 2 2 3 2" xfId="28175"/>
    <cellStyle name="20% - Accent4 2 2 3 2 2 2 4" xfId="22622"/>
    <cellStyle name="20% - Accent4 2 2 3 2 2 3" xfId="2575"/>
    <cellStyle name="20% - Accent4 2 2 3 2 2 3 2" xfId="6428"/>
    <cellStyle name="20% - Accent4 2 2 3 2 2 3 2 2" xfId="32804"/>
    <cellStyle name="20% - Accent4 2 2 3 2 2 3 3" xfId="12583"/>
    <cellStyle name="20% - Accent4 2 2 3 2 2 3 3 2" xfId="28965"/>
    <cellStyle name="20% - Accent4 2 2 3 2 2 3 4" xfId="23410"/>
    <cellStyle name="20% - Accent4 2 2 3 2 2 4" xfId="3529"/>
    <cellStyle name="20% - Accent4 2 2 3 2 2 4 2" xfId="7380"/>
    <cellStyle name="20% - Accent4 2 2 3 2 2 4 2 2" xfId="33756"/>
    <cellStyle name="20% - Accent4 2 2 3 2 2 4 3" xfId="13536"/>
    <cellStyle name="20% - Accent4 2 2 3 2 2 4 3 2" xfId="29915"/>
    <cellStyle name="20% - Accent4 2 2 3 2 2 4 4" xfId="24356"/>
    <cellStyle name="20% - Accent4 2 2 3 2 2 5" xfId="4878"/>
    <cellStyle name="20% - Accent4 2 2 3 2 2 5 2" xfId="31256"/>
    <cellStyle name="20% - Accent4 2 2 3 2 2 6" xfId="11032"/>
    <cellStyle name="20% - Accent4 2 2 3 2 2 6 2" xfId="27416"/>
    <cellStyle name="20% - Accent4 2 2 3 2 2 7" xfId="21863"/>
    <cellStyle name="20% - Accent4 2 2 3 2 3" xfId="1402"/>
    <cellStyle name="20% - Accent4 2 2 3 2 3 2" xfId="5257"/>
    <cellStyle name="20% - Accent4 2 2 3 2 3 2 2" xfId="31635"/>
    <cellStyle name="20% - Accent4 2 2 3 2 3 3" xfId="11412"/>
    <cellStyle name="20% - Accent4 2 2 3 2 3 3 2" xfId="27795"/>
    <cellStyle name="20% - Accent4 2 2 3 2 3 4" xfId="22243"/>
    <cellStyle name="20% - Accent4 2 2 3 2 4" xfId="2182"/>
    <cellStyle name="20% - Accent4 2 2 3 2 4 2" xfId="6035"/>
    <cellStyle name="20% - Accent4 2 2 3 2 4 2 2" xfId="32411"/>
    <cellStyle name="20% - Accent4 2 2 3 2 4 3" xfId="12190"/>
    <cellStyle name="20% - Accent4 2 2 3 2 4 3 2" xfId="28572"/>
    <cellStyle name="20% - Accent4 2 2 3 2 4 4" xfId="23018"/>
    <cellStyle name="20% - Accent4 2 2 3 2 5" xfId="3148"/>
    <cellStyle name="20% - Accent4 2 2 3 2 5 2" xfId="6999"/>
    <cellStyle name="20% - Accent4 2 2 3 2 5 2 2" xfId="33375"/>
    <cellStyle name="20% - Accent4 2 2 3 2 5 3" xfId="13155"/>
    <cellStyle name="20% - Accent4 2 2 3 2 5 3 2" xfId="29534"/>
    <cellStyle name="20% - Accent4 2 2 3 2 5 4" xfId="23976"/>
    <cellStyle name="20% - Accent4 2 2 3 2 6" xfId="4495"/>
    <cellStyle name="20% - Accent4 2 2 3 2 6 2" xfId="30874"/>
    <cellStyle name="20% - Accent4 2 2 3 2 7" xfId="10643"/>
    <cellStyle name="20% - Accent4 2 2 3 2 7 2" xfId="27032"/>
    <cellStyle name="20% - Accent4 2 2 3 2 8" xfId="21481"/>
    <cellStyle name="20% - Accent4 2 2 3 3" xfId="863"/>
    <cellStyle name="20% - Accent4 2 2 3 3 2" xfId="1623"/>
    <cellStyle name="20% - Accent4 2 2 3 3 2 2" xfId="5478"/>
    <cellStyle name="20% - Accent4 2 2 3 3 2 2 2" xfId="31856"/>
    <cellStyle name="20% - Accent4 2 2 3 3 2 3" xfId="11633"/>
    <cellStyle name="20% - Accent4 2 2 3 3 2 3 2" xfId="28016"/>
    <cellStyle name="20% - Accent4 2 2 3 3 2 4" xfId="22463"/>
    <cellStyle name="20% - Accent4 2 2 3 3 3" xfId="2416"/>
    <cellStyle name="20% - Accent4 2 2 3 3 3 2" xfId="6269"/>
    <cellStyle name="20% - Accent4 2 2 3 3 3 2 2" xfId="32645"/>
    <cellStyle name="20% - Accent4 2 2 3 3 3 3" xfId="12424"/>
    <cellStyle name="20% - Accent4 2 2 3 3 3 3 2" xfId="28806"/>
    <cellStyle name="20% - Accent4 2 2 3 3 3 4" xfId="23251"/>
    <cellStyle name="20% - Accent4 2 2 3 3 4" xfId="3370"/>
    <cellStyle name="20% - Accent4 2 2 3 3 4 2" xfId="7221"/>
    <cellStyle name="20% - Accent4 2 2 3 3 4 2 2" xfId="33597"/>
    <cellStyle name="20% - Accent4 2 2 3 3 4 3" xfId="13377"/>
    <cellStyle name="20% - Accent4 2 2 3 3 4 3 2" xfId="29756"/>
    <cellStyle name="20% - Accent4 2 2 3 3 4 4" xfId="24197"/>
    <cellStyle name="20% - Accent4 2 2 3 3 5" xfId="4719"/>
    <cellStyle name="20% - Accent4 2 2 3 3 5 2" xfId="31097"/>
    <cellStyle name="20% - Accent4 2 2 3 3 6" xfId="10873"/>
    <cellStyle name="20% - Accent4 2 2 3 3 6 2" xfId="27257"/>
    <cellStyle name="20% - Accent4 2 2 3 3 7" xfId="21704"/>
    <cellStyle name="20% - Accent4 2 2 3 4" xfId="1243"/>
    <cellStyle name="20% - Accent4 2 2 3 4 2" xfId="5098"/>
    <cellStyle name="20% - Accent4 2 2 3 4 2 2" xfId="31476"/>
    <cellStyle name="20% - Accent4 2 2 3 4 3" xfId="11253"/>
    <cellStyle name="20% - Accent4 2 2 3 4 3 2" xfId="27636"/>
    <cellStyle name="20% - Accent4 2 2 3 4 4" xfId="22084"/>
    <cellStyle name="20% - Accent4 2 2 3 5" xfId="2023"/>
    <cellStyle name="20% - Accent4 2 2 3 5 2" xfId="5876"/>
    <cellStyle name="20% - Accent4 2 2 3 5 2 2" xfId="32252"/>
    <cellStyle name="20% - Accent4 2 2 3 5 3" xfId="12031"/>
    <cellStyle name="20% - Accent4 2 2 3 5 3 2" xfId="28413"/>
    <cellStyle name="20% - Accent4 2 2 3 5 4" xfId="22859"/>
    <cellStyle name="20% - Accent4 2 2 3 6" xfId="2989"/>
    <cellStyle name="20% - Accent4 2 2 3 6 2" xfId="6840"/>
    <cellStyle name="20% - Accent4 2 2 3 6 2 2" xfId="33216"/>
    <cellStyle name="20% - Accent4 2 2 3 6 3" xfId="12996"/>
    <cellStyle name="20% - Accent4 2 2 3 6 3 2" xfId="29375"/>
    <cellStyle name="20% - Accent4 2 2 3 6 4" xfId="23817"/>
    <cellStyle name="20% - Accent4 2 2 3 7" xfId="4336"/>
    <cellStyle name="20% - Accent4 2 2 3 7 2" xfId="30715"/>
    <cellStyle name="20% - Accent4 2 2 3 8" xfId="10484"/>
    <cellStyle name="20% - Accent4 2 2 3 8 2" xfId="26873"/>
    <cellStyle name="20% - Accent4 2 2 3 9" xfId="21322"/>
    <cellStyle name="20% - Accent4 2 2 4" xfId="483"/>
    <cellStyle name="20% - Accent4 2 2 4 2" xfId="909"/>
    <cellStyle name="20% - Accent4 2 2 4 2 2" xfId="1669"/>
    <cellStyle name="20% - Accent4 2 2 4 2 2 2" xfId="5524"/>
    <cellStyle name="20% - Accent4 2 2 4 2 2 2 2" xfId="31902"/>
    <cellStyle name="20% - Accent4 2 2 4 2 2 3" xfId="11679"/>
    <cellStyle name="20% - Accent4 2 2 4 2 2 3 2" xfId="28062"/>
    <cellStyle name="20% - Accent4 2 2 4 2 2 4" xfId="22509"/>
    <cellStyle name="20% - Accent4 2 2 4 2 3" xfId="2462"/>
    <cellStyle name="20% - Accent4 2 2 4 2 3 2" xfId="6315"/>
    <cellStyle name="20% - Accent4 2 2 4 2 3 2 2" xfId="32691"/>
    <cellStyle name="20% - Accent4 2 2 4 2 3 3" xfId="12470"/>
    <cellStyle name="20% - Accent4 2 2 4 2 3 3 2" xfId="28852"/>
    <cellStyle name="20% - Accent4 2 2 4 2 3 4" xfId="23297"/>
    <cellStyle name="20% - Accent4 2 2 4 2 4" xfId="3416"/>
    <cellStyle name="20% - Accent4 2 2 4 2 4 2" xfId="7267"/>
    <cellStyle name="20% - Accent4 2 2 4 2 4 2 2" xfId="33643"/>
    <cellStyle name="20% - Accent4 2 2 4 2 4 3" xfId="13423"/>
    <cellStyle name="20% - Accent4 2 2 4 2 4 3 2" xfId="29802"/>
    <cellStyle name="20% - Accent4 2 2 4 2 4 4" xfId="24243"/>
    <cellStyle name="20% - Accent4 2 2 4 2 5" xfId="4765"/>
    <cellStyle name="20% - Accent4 2 2 4 2 5 2" xfId="31143"/>
    <cellStyle name="20% - Accent4 2 2 4 2 6" xfId="10919"/>
    <cellStyle name="20% - Accent4 2 2 4 2 6 2" xfId="27303"/>
    <cellStyle name="20% - Accent4 2 2 4 2 7" xfId="21750"/>
    <cellStyle name="20% - Accent4 2 2 4 3" xfId="1289"/>
    <cellStyle name="20% - Accent4 2 2 4 3 2" xfId="5144"/>
    <cellStyle name="20% - Accent4 2 2 4 3 2 2" xfId="31522"/>
    <cellStyle name="20% - Accent4 2 2 4 3 3" xfId="11299"/>
    <cellStyle name="20% - Accent4 2 2 4 3 3 2" xfId="27682"/>
    <cellStyle name="20% - Accent4 2 2 4 3 4" xfId="22130"/>
    <cellStyle name="20% - Accent4 2 2 4 4" xfId="2069"/>
    <cellStyle name="20% - Accent4 2 2 4 4 2" xfId="5922"/>
    <cellStyle name="20% - Accent4 2 2 4 4 2 2" xfId="32298"/>
    <cellStyle name="20% - Accent4 2 2 4 4 3" xfId="12077"/>
    <cellStyle name="20% - Accent4 2 2 4 4 3 2" xfId="28459"/>
    <cellStyle name="20% - Accent4 2 2 4 4 4" xfId="22905"/>
    <cellStyle name="20% - Accent4 2 2 4 5" xfId="3035"/>
    <cellStyle name="20% - Accent4 2 2 4 5 2" xfId="6886"/>
    <cellStyle name="20% - Accent4 2 2 4 5 2 2" xfId="33262"/>
    <cellStyle name="20% - Accent4 2 2 4 5 3" xfId="13042"/>
    <cellStyle name="20% - Accent4 2 2 4 5 3 2" xfId="29421"/>
    <cellStyle name="20% - Accent4 2 2 4 5 4" xfId="23863"/>
    <cellStyle name="20% - Accent4 2 2 4 6" xfId="4382"/>
    <cellStyle name="20% - Accent4 2 2 4 6 2" xfId="30761"/>
    <cellStyle name="20% - Accent4 2 2 4 7" xfId="10530"/>
    <cellStyle name="20% - Accent4 2 2 4 7 2" xfId="26919"/>
    <cellStyle name="20% - Accent4 2 2 4 8" xfId="21368"/>
    <cellStyle name="20% - Accent4 2 2 5" xfId="739"/>
    <cellStyle name="20% - Accent4 2 2 5 2" xfId="1499"/>
    <cellStyle name="20% - Accent4 2 2 5 2 2" xfId="5354"/>
    <cellStyle name="20% - Accent4 2 2 5 2 2 2" xfId="31732"/>
    <cellStyle name="20% - Accent4 2 2 5 2 3" xfId="11509"/>
    <cellStyle name="20% - Accent4 2 2 5 2 3 2" xfId="27892"/>
    <cellStyle name="20% - Accent4 2 2 5 2 4" xfId="22340"/>
    <cellStyle name="20% - Accent4 2 2 5 3" xfId="2293"/>
    <cellStyle name="20% - Accent4 2 2 5 3 2" xfId="6146"/>
    <cellStyle name="20% - Accent4 2 2 5 3 2 2" xfId="32522"/>
    <cellStyle name="20% - Accent4 2 2 5 3 3" xfId="12301"/>
    <cellStyle name="20% - Accent4 2 2 5 3 3 2" xfId="28683"/>
    <cellStyle name="20% - Accent4 2 2 5 3 4" xfId="23129"/>
    <cellStyle name="20% - Accent4 2 2 5 4" xfId="3247"/>
    <cellStyle name="20% - Accent4 2 2 5 4 2" xfId="7098"/>
    <cellStyle name="20% - Accent4 2 2 5 4 2 2" xfId="33474"/>
    <cellStyle name="20% - Accent4 2 2 5 4 3" xfId="13254"/>
    <cellStyle name="20% - Accent4 2 2 5 4 3 2" xfId="29633"/>
    <cellStyle name="20% - Accent4 2 2 5 4 4" xfId="24075"/>
    <cellStyle name="20% - Accent4 2 2 5 5" xfId="4595"/>
    <cellStyle name="20% - Accent4 2 2 5 5 2" xfId="30973"/>
    <cellStyle name="20% - Accent4 2 2 5 6" xfId="10749"/>
    <cellStyle name="20% - Accent4 2 2 5 6 2" xfId="27133"/>
    <cellStyle name="20% - Accent4 2 2 5 7" xfId="21581"/>
    <cellStyle name="20% - Accent4 2 2 6" xfId="1120"/>
    <cellStyle name="20% - Accent4 2 2 6 2" xfId="4975"/>
    <cellStyle name="20% - Accent4 2 2 6 2 2" xfId="31353"/>
    <cellStyle name="20% - Accent4 2 2 6 3" xfId="11130"/>
    <cellStyle name="20% - Accent4 2 2 6 3 2" xfId="27513"/>
    <cellStyle name="20% - Accent4 2 2 6 4" xfId="21961"/>
    <cellStyle name="20% - Accent4 2 2 7" xfId="1883"/>
    <cellStyle name="20% - Accent4 2 2 7 2" xfId="5738"/>
    <cellStyle name="20% - Accent4 2 2 7 2 2" xfId="32114"/>
    <cellStyle name="20% - Accent4 2 2 7 3" xfId="11893"/>
    <cellStyle name="20% - Accent4 2 2 7 3 2" xfId="28275"/>
    <cellStyle name="20% - Accent4 2 2 7 4" xfId="22722"/>
    <cellStyle name="20% - Accent4 2 2 8" xfId="2860"/>
    <cellStyle name="20% - Accent4 2 2 8 2" xfId="6711"/>
    <cellStyle name="20% - Accent4 2 2 8 2 2" xfId="33087"/>
    <cellStyle name="20% - Accent4 2 2 8 3" xfId="12867"/>
    <cellStyle name="20% - Accent4 2 2 8 3 2" xfId="29246"/>
    <cellStyle name="20% - Accent4 2 2 8 4" xfId="23689"/>
    <cellStyle name="20% - Accent4 2 2 9" xfId="4209"/>
    <cellStyle name="20% - Accent4 2 2 9 2" xfId="10329"/>
    <cellStyle name="20% - Accent4 2 2 9 2 2" xfId="30588"/>
    <cellStyle name="20% - Accent4 2 2 9 3" xfId="21199"/>
    <cellStyle name="20% - Accent4 2 3" xfId="646"/>
    <cellStyle name="20% - Accent4 2 3 2" xfId="1071"/>
    <cellStyle name="20% - Accent4 2 3 2 2" xfId="1831"/>
    <cellStyle name="20% - Accent4 2 3 2 2 2" xfId="5686"/>
    <cellStyle name="20% - Accent4 2 3 2 2 2 2" xfId="32064"/>
    <cellStyle name="20% - Accent4 2 3 2 2 3" xfId="11841"/>
    <cellStyle name="20% - Accent4 2 3 2 2 3 2" xfId="28224"/>
    <cellStyle name="20% - Accent4 2 3 2 2 4" xfId="22671"/>
    <cellStyle name="20% - Accent4 2 3 2 3" xfId="2624"/>
    <cellStyle name="20% - Accent4 2 3 2 3 2" xfId="6477"/>
    <cellStyle name="20% - Accent4 2 3 2 3 2 2" xfId="32853"/>
    <cellStyle name="20% - Accent4 2 3 2 3 3" xfId="12632"/>
    <cellStyle name="20% - Accent4 2 3 2 3 3 2" xfId="29014"/>
    <cellStyle name="20% - Accent4 2 3 2 3 4" xfId="23459"/>
    <cellStyle name="20% - Accent4 2 3 2 4" xfId="3578"/>
    <cellStyle name="20% - Accent4 2 3 2 4 2" xfId="7429"/>
    <cellStyle name="20% - Accent4 2 3 2 4 2 2" xfId="33805"/>
    <cellStyle name="20% - Accent4 2 3 2 4 3" xfId="13585"/>
    <cellStyle name="20% - Accent4 2 3 2 4 3 2" xfId="29964"/>
    <cellStyle name="20% - Accent4 2 3 2 4 4" xfId="24405"/>
    <cellStyle name="20% - Accent4 2 3 2 5" xfId="4927"/>
    <cellStyle name="20% - Accent4 2 3 2 5 2" xfId="31305"/>
    <cellStyle name="20% - Accent4 2 3 2 6" xfId="11081"/>
    <cellStyle name="20% - Accent4 2 3 2 6 2" xfId="27465"/>
    <cellStyle name="20% - Accent4 2 3 2 7" xfId="21912"/>
    <cellStyle name="20% - Accent4 2 3 3" xfId="1451"/>
    <cellStyle name="20% - Accent4 2 3 3 2" xfId="5306"/>
    <cellStyle name="20% - Accent4 2 3 3 2 2" xfId="31684"/>
    <cellStyle name="20% - Accent4 2 3 3 3" xfId="11461"/>
    <cellStyle name="20% - Accent4 2 3 3 3 2" xfId="27844"/>
    <cellStyle name="20% - Accent4 2 3 3 4" xfId="22292"/>
    <cellStyle name="20% - Accent4 2 3 4" xfId="2231"/>
    <cellStyle name="20% - Accent4 2 3 4 2" xfId="6084"/>
    <cellStyle name="20% - Accent4 2 3 4 2 2" xfId="32460"/>
    <cellStyle name="20% - Accent4 2 3 4 3" xfId="12239"/>
    <cellStyle name="20% - Accent4 2 3 4 3 2" xfId="28621"/>
    <cellStyle name="20% - Accent4 2 3 4 4" xfId="23067"/>
    <cellStyle name="20% - Accent4 2 3 5" xfId="3197"/>
    <cellStyle name="20% - Accent4 2 3 5 2" xfId="7048"/>
    <cellStyle name="20% - Accent4 2 3 5 2 2" xfId="33424"/>
    <cellStyle name="20% - Accent4 2 3 5 3" xfId="13204"/>
    <cellStyle name="20% - Accent4 2 3 5 3 2" xfId="29583"/>
    <cellStyle name="20% - Accent4 2 3 5 4" xfId="24025"/>
    <cellStyle name="20% - Accent4 2 3 6" xfId="4544"/>
    <cellStyle name="20% - Accent4 2 3 6 2" xfId="10692"/>
    <cellStyle name="20% - Accent4 2 3 6 2 2" xfId="30923"/>
    <cellStyle name="20% - Accent4 2 3 6 3" xfId="21530"/>
    <cellStyle name="20% - Accent4 2 3 7" xfId="9254"/>
    <cellStyle name="20% - Accent4 2 3 7 2" xfId="27081"/>
    <cellStyle name="20% - Accent4 2 3 8" xfId="20106"/>
    <cellStyle name="20% - Accent4 2 4" xfId="223"/>
    <cellStyle name="20% - Accent4 2 5" xfId="8124"/>
    <cellStyle name="20% - Accent4 2 5 2" xfId="26701"/>
    <cellStyle name="20% - Accent4 2 6" xfId="20031"/>
    <cellStyle name="20% - Accent4 3" xfId="36624"/>
    <cellStyle name="20% - Accent5" xfId="36570" builtinId="46" customBuiltin="1"/>
    <cellStyle name="20% - Accent5 2" xfId="106"/>
    <cellStyle name="20% - Accent5 2 2" xfId="226"/>
    <cellStyle name="20% - Accent5 2 2 10" xfId="9290"/>
    <cellStyle name="20% - Accent5 2 2 10 2" xfId="26742"/>
    <cellStyle name="20% - Accent5 2 2 11" xfId="20152"/>
    <cellStyle name="20% - Accent5 2 2 2" xfId="376"/>
    <cellStyle name="20% - Accent5 2 2 2 2" xfId="541"/>
    <cellStyle name="20% - Accent5 2 2 2 2 2" xfId="967"/>
    <cellStyle name="20% - Accent5 2 2 2 2 2 2" xfId="1727"/>
    <cellStyle name="20% - Accent5 2 2 2 2 2 2 2" xfId="5582"/>
    <cellStyle name="20% - Accent5 2 2 2 2 2 2 2 2" xfId="31960"/>
    <cellStyle name="20% - Accent5 2 2 2 2 2 2 3" xfId="11737"/>
    <cellStyle name="20% - Accent5 2 2 2 2 2 2 3 2" xfId="28120"/>
    <cellStyle name="20% - Accent5 2 2 2 2 2 2 4" xfId="22567"/>
    <cellStyle name="20% - Accent5 2 2 2 2 2 3" xfId="2520"/>
    <cellStyle name="20% - Accent5 2 2 2 2 2 3 2" xfId="6373"/>
    <cellStyle name="20% - Accent5 2 2 2 2 2 3 2 2" xfId="32749"/>
    <cellStyle name="20% - Accent5 2 2 2 2 2 3 3" xfId="12528"/>
    <cellStyle name="20% - Accent5 2 2 2 2 2 3 3 2" xfId="28910"/>
    <cellStyle name="20% - Accent5 2 2 2 2 2 3 4" xfId="23355"/>
    <cellStyle name="20% - Accent5 2 2 2 2 2 4" xfId="3474"/>
    <cellStyle name="20% - Accent5 2 2 2 2 2 4 2" xfId="7325"/>
    <cellStyle name="20% - Accent5 2 2 2 2 2 4 2 2" xfId="33701"/>
    <cellStyle name="20% - Accent5 2 2 2 2 2 4 3" xfId="13481"/>
    <cellStyle name="20% - Accent5 2 2 2 2 2 4 3 2" xfId="29860"/>
    <cellStyle name="20% - Accent5 2 2 2 2 2 4 4" xfId="24301"/>
    <cellStyle name="20% - Accent5 2 2 2 2 2 5" xfId="4823"/>
    <cellStyle name="20% - Accent5 2 2 2 2 2 5 2" xfId="31201"/>
    <cellStyle name="20% - Accent5 2 2 2 2 2 6" xfId="10977"/>
    <cellStyle name="20% - Accent5 2 2 2 2 2 6 2" xfId="27361"/>
    <cellStyle name="20% - Accent5 2 2 2 2 2 7" xfId="21808"/>
    <cellStyle name="20% - Accent5 2 2 2 2 3" xfId="1347"/>
    <cellStyle name="20% - Accent5 2 2 2 2 3 2" xfId="5202"/>
    <cellStyle name="20% - Accent5 2 2 2 2 3 2 2" xfId="31580"/>
    <cellStyle name="20% - Accent5 2 2 2 2 3 3" xfId="11357"/>
    <cellStyle name="20% - Accent5 2 2 2 2 3 3 2" xfId="27740"/>
    <cellStyle name="20% - Accent5 2 2 2 2 3 4" xfId="22188"/>
    <cellStyle name="20% - Accent5 2 2 2 2 4" xfId="2127"/>
    <cellStyle name="20% - Accent5 2 2 2 2 4 2" xfId="5980"/>
    <cellStyle name="20% - Accent5 2 2 2 2 4 2 2" xfId="32356"/>
    <cellStyle name="20% - Accent5 2 2 2 2 4 3" xfId="12135"/>
    <cellStyle name="20% - Accent5 2 2 2 2 4 3 2" xfId="28517"/>
    <cellStyle name="20% - Accent5 2 2 2 2 4 4" xfId="22963"/>
    <cellStyle name="20% - Accent5 2 2 2 2 5" xfId="3093"/>
    <cellStyle name="20% - Accent5 2 2 2 2 5 2" xfId="6944"/>
    <cellStyle name="20% - Accent5 2 2 2 2 5 2 2" xfId="33320"/>
    <cellStyle name="20% - Accent5 2 2 2 2 5 3" xfId="13100"/>
    <cellStyle name="20% - Accent5 2 2 2 2 5 3 2" xfId="29479"/>
    <cellStyle name="20% - Accent5 2 2 2 2 5 4" xfId="23921"/>
    <cellStyle name="20% - Accent5 2 2 2 2 6" xfId="4440"/>
    <cellStyle name="20% - Accent5 2 2 2 2 6 2" xfId="30819"/>
    <cellStyle name="20% - Accent5 2 2 2 2 7" xfId="10588"/>
    <cellStyle name="20% - Accent5 2 2 2 2 7 2" xfId="26977"/>
    <cellStyle name="20% - Accent5 2 2 2 2 8" xfId="21426"/>
    <cellStyle name="20% - Accent5 2 2 2 3" xfId="804"/>
    <cellStyle name="20% - Accent5 2 2 2 3 2" xfId="1564"/>
    <cellStyle name="20% - Accent5 2 2 2 3 2 2" xfId="5419"/>
    <cellStyle name="20% - Accent5 2 2 2 3 2 2 2" xfId="31797"/>
    <cellStyle name="20% - Accent5 2 2 2 3 2 3" xfId="11574"/>
    <cellStyle name="20% - Accent5 2 2 2 3 2 3 2" xfId="27957"/>
    <cellStyle name="20% - Accent5 2 2 2 3 2 4" xfId="22404"/>
    <cellStyle name="20% - Accent5 2 2 2 3 3" xfId="2357"/>
    <cellStyle name="20% - Accent5 2 2 2 3 3 2" xfId="6210"/>
    <cellStyle name="20% - Accent5 2 2 2 3 3 2 2" xfId="32586"/>
    <cellStyle name="20% - Accent5 2 2 2 3 3 3" xfId="12365"/>
    <cellStyle name="20% - Accent5 2 2 2 3 3 3 2" xfId="28747"/>
    <cellStyle name="20% - Accent5 2 2 2 3 3 4" xfId="23192"/>
    <cellStyle name="20% - Accent5 2 2 2 3 4" xfId="3311"/>
    <cellStyle name="20% - Accent5 2 2 2 3 4 2" xfId="7162"/>
    <cellStyle name="20% - Accent5 2 2 2 3 4 2 2" xfId="33538"/>
    <cellStyle name="20% - Accent5 2 2 2 3 4 3" xfId="13318"/>
    <cellStyle name="20% - Accent5 2 2 2 3 4 3 2" xfId="29697"/>
    <cellStyle name="20% - Accent5 2 2 2 3 4 4" xfId="24138"/>
    <cellStyle name="20% - Accent5 2 2 2 3 5" xfId="4660"/>
    <cellStyle name="20% - Accent5 2 2 2 3 5 2" xfId="31038"/>
    <cellStyle name="20% - Accent5 2 2 2 3 6" xfId="10814"/>
    <cellStyle name="20% - Accent5 2 2 2 3 6 2" xfId="27198"/>
    <cellStyle name="20% - Accent5 2 2 2 3 7" xfId="21645"/>
    <cellStyle name="20% - Accent5 2 2 2 4" xfId="1184"/>
    <cellStyle name="20% - Accent5 2 2 2 4 2" xfId="5039"/>
    <cellStyle name="20% - Accent5 2 2 2 4 2 2" xfId="31417"/>
    <cellStyle name="20% - Accent5 2 2 2 4 3" xfId="11194"/>
    <cellStyle name="20% - Accent5 2 2 2 4 3 2" xfId="27577"/>
    <cellStyle name="20% - Accent5 2 2 2 4 4" xfId="22025"/>
    <cellStyle name="20% - Accent5 2 2 2 5" xfId="1963"/>
    <cellStyle name="20% - Accent5 2 2 2 5 2" xfId="5816"/>
    <cellStyle name="20% - Accent5 2 2 2 5 2 2" xfId="32192"/>
    <cellStyle name="20% - Accent5 2 2 2 5 3" xfId="11971"/>
    <cellStyle name="20% - Accent5 2 2 2 5 3 2" xfId="28353"/>
    <cellStyle name="20% - Accent5 2 2 2 5 4" xfId="22799"/>
    <cellStyle name="20% - Accent5 2 2 2 6" xfId="2930"/>
    <cellStyle name="20% - Accent5 2 2 2 6 2" xfId="6781"/>
    <cellStyle name="20% - Accent5 2 2 2 6 2 2" xfId="33157"/>
    <cellStyle name="20% - Accent5 2 2 2 6 3" xfId="12937"/>
    <cellStyle name="20% - Accent5 2 2 2 6 3 2" xfId="29316"/>
    <cellStyle name="20% - Accent5 2 2 2 6 4" xfId="23758"/>
    <cellStyle name="20% - Accent5 2 2 2 7" xfId="4277"/>
    <cellStyle name="20% - Accent5 2 2 2 7 2" xfId="30656"/>
    <cellStyle name="20% - Accent5 2 2 2 8" xfId="10424"/>
    <cellStyle name="20% - Accent5 2 2 2 8 2" xfId="26814"/>
    <cellStyle name="20% - Accent5 2 2 2 9" xfId="21263"/>
    <cellStyle name="20% - Accent5 2 2 3" xfId="439"/>
    <cellStyle name="20% - Accent5 2 2 3 2" xfId="598"/>
    <cellStyle name="20% - Accent5 2 2 3 2 2" xfId="1024"/>
    <cellStyle name="20% - Accent5 2 2 3 2 2 2" xfId="1784"/>
    <cellStyle name="20% - Accent5 2 2 3 2 2 2 2" xfId="5639"/>
    <cellStyle name="20% - Accent5 2 2 3 2 2 2 2 2" xfId="32017"/>
    <cellStyle name="20% - Accent5 2 2 3 2 2 2 3" xfId="11794"/>
    <cellStyle name="20% - Accent5 2 2 3 2 2 2 3 2" xfId="28177"/>
    <cellStyle name="20% - Accent5 2 2 3 2 2 2 4" xfId="22624"/>
    <cellStyle name="20% - Accent5 2 2 3 2 2 3" xfId="2577"/>
    <cellStyle name="20% - Accent5 2 2 3 2 2 3 2" xfId="6430"/>
    <cellStyle name="20% - Accent5 2 2 3 2 2 3 2 2" xfId="32806"/>
    <cellStyle name="20% - Accent5 2 2 3 2 2 3 3" xfId="12585"/>
    <cellStyle name="20% - Accent5 2 2 3 2 2 3 3 2" xfId="28967"/>
    <cellStyle name="20% - Accent5 2 2 3 2 2 3 4" xfId="23412"/>
    <cellStyle name="20% - Accent5 2 2 3 2 2 4" xfId="3531"/>
    <cellStyle name="20% - Accent5 2 2 3 2 2 4 2" xfId="7382"/>
    <cellStyle name="20% - Accent5 2 2 3 2 2 4 2 2" xfId="33758"/>
    <cellStyle name="20% - Accent5 2 2 3 2 2 4 3" xfId="13538"/>
    <cellStyle name="20% - Accent5 2 2 3 2 2 4 3 2" xfId="29917"/>
    <cellStyle name="20% - Accent5 2 2 3 2 2 4 4" xfId="24358"/>
    <cellStyle name="20% - Accent5 2 2 3 2 2 5" xfId="4880"/>
    <cellStyle name="20% - Accent5 2 2 3 2 2 5 2" xfId="31258"/>
    <cellStyle name="20% - Accent5 2 2 3 2 2 6" xfId="11034"/>
    <cellStyle name="20% - Accent5 2 2 3 2 2 6 2" xfId="27418"/>
    <cellStyle name="20% - Accent5 2 2 3 2 2 7" xfId="21865"/>
    <cellStyle name="20% - Accent5 2 2 3 2 3" xfId="1404"/>
    <cellStyle name="20% - Accent5 2 2 3 2 3 2" xfId="5259"/>
    <cellStyle name="20% - Accent5 2 2 3 2 3 2 2" xfId="31637"/>
    <cellStyle name="20% - Accent5 2 2 3 2 3 3" xfId="11414"/>
    <cellStyle name="20% - Accent5 2 2 3 2 3 3 2" xfId="27797"/>
    <cellStyle name="20% - Accent5 2 2 3 2 3 4" xfId="22245"/>
    <cellStyle name="20% - Accent5 2 2 3 2 4" xfId="2184"/>
    <cellStyle name="20% - Accent5 2 2 3 2 4 2" xfId="6037"/>
    <cellStyle name="20% - Accent5 2 2 3 2 4 2 2" xfId="32413"/>
    <cellStyle name="20% - Accent5 2 2 3 2 4 3" xfId="12192"/>
    <cellStyle name="20% - Accent5 2 2 3 2 4 3 2" xfId="28574"/>
    <cellStyle name="20% - Accent5 2 2 3 2 4 4" xfId="23020"/>
    <cellStyle name="20% - Accent5 2 2 3 2 5" xfId="3150"/>
    <cellStyle name="20% - Accent5 2 2 3 2 5 2" xfId="7001"/>
    <cellStyle name="20% - Accent5 2 2 3 2 5 2 2" xfId="33377"/>
    <cellStyle name="20% - Accent5 2 2 3 2 5 3" xfId="13157"/>
    <cellStyle name="20% - Accent5 2 2 3 2 5 3 2" xfId="29536"/>
    <cellStyle name="20% - Accent5 2 2 3 2 5 4" xfId="23978"/>
    <cellStyle name="20% - Accent5 2 2 3 2 6" xfId="4497"/>
    <cellStyle name="20% - Accent5 2 2 3 2 6 2" xfId="30876"/>
    <cellStyle name="20% - Accent5 2 2 3 2 7" xfId="10645"/>
    <cellStyle name="20% - Accent5 2 2 3 2 7 2" xfId="27034"/>
    <cellStyle name="20% - Accent5 2 2 3 2 8" xfId="21483"/>
    <cellStyle name="20% - Accent5 2 2 3 3" xfId="865"/>
    <cellStyle name="20% - Accent5 2 2 3 3 2" xfId="1625"/>
    <cellStyle name="20% - Accent5 2 2 3 3 2 2" xfId="5480"/>
    <cellStyle name="20% - Accent5 2 2 3 3 2 2 2" xfId="31858"/>
    <cellStyle name="20% - Accent5 2 2 3 3 2 3" xfId="11635"/>
    <cellStyle name="20% - Accent5 2 2 3 3 2 3 2" xfId="28018"/>
    <cellStyle name="20% - Accent5 2 2 3 3 2 4" xfId="22465"/>
    <cellStyle name="20% - Accent5 2 2 3 3 3" xfId="2418"/>
    <cellStyle name="20% - Accent5 2 2 3 3 3 2" xfId="6271"/>
    <cellStyle name="20% - Accent5 2 2 3 3 3 2 2" xfId="32647"/>
    <cellStyle name="20% - Accent5 2 2 3 3 3 3" xfId="12426"/>
    <cellStyle name="20% - Accent5 2 2 3 3 3 3 2" xfId="28808"/>
    <cellStyle name="20% - Accent5 2 2 3 3 3 4" xfId="23253"/>
    <cellStyle name="20% - Accent5 2 2 3 3 4" xfId="3372"/>
    <cellStyle name="20% - Accent5 2 2 3 3 4 2" xfId="7223"/>
    <cellStyle name="20% - Accent5 2 2 3 3 4 2 2" xfId="33599"/>
    <cellStyle name="20% - Accent5 2 2 3 3 4 3" xfId="13379"/>
    <cellStyle name="20% - Accent5 2 2 3 3 4 3 2" xfId="29758"/>
    <cellStyle name="20% - Accent5 2 2 3 3 4 4" xfId="24199"/>
    <cellStyle name="20% - Accent5 2 2 3 3 5" xfId="4721"/>
    <cellStyle name="20% - Accent5 2 2 3 3 5 2" xfId="31099"/>
    <cellStyle name="20% - Accent5 2 2 3 3 6" xfId="10875"/>
    <cellStyle name="20% - Accent5 2 2 3 3 6 2" xfId="27259"/>
    <cellStyle name="20% - Accent5 2 2 3 3 7" xfId="21706"/>
    <cellStyle name="20% - Accent5 2 2 3 4" xfId="1245"/>
    <cellStyle name="20% - Accent5 2 2 3 4 2" xfId="5100"/>
    <cellStyle name="20% - Accent5 2 2 3 4 2 2" xfId="31478"/>
    <cellStyle name="20% - Accent5 2 2 3 4 3" xfId="11255"/>
    <cellStyle name="20% - Accent5 2 2 3 4 3 2" xfId="27638"/>
    <cellStyle name="20% - Accent5 2 2 3 4 4" xfId="22086"/>
    <cellStyle name="20% - Accent5 2 2 3 5" xfId="2025"/>
    <cellStyle name="20% - Accent5 2 2 3 5 2" xfId="5878"/>
    <cellStyle name="20% - Accent5 2 2 3 5 2 2" xfId="32254"/>
    <cellStyle name="20% - Accent5 2 2 3 5 3" xfId="12033"/>
    <cellStyle name="20% - Accent5 2 2 3 5 3 2" xfId="28415"/>
    <cellStyle name="20% - Accent5 2 2 3 5 4" xfId="22861"/>
    <cellStyle name="20% - Accent5 2 2 3 6" xfId="2991"/>
    <cellStyle name="20% - Accent5 2 2 3 6 2" xfId="6842"/>
    <cellStyle name="20% - Accent5 2 2 3 6 2 2" xfId="33218"/>
    <cellStyle name="20% - Accent5 2 2 3 6 3" xfId="12998"/>
    <cellStyle name="20% - Accent5 2 2 3 6 3 2" xfId="29377"/>
    <cellStyle name="20% - Accent5 2 2 3 6 4" xfId="23819"/>
    <cellStyle name="20% - Accent5 2 2 3 7" xfId="4338"/>
    <cellStyle name="20% - Accent5 2 2 3 7 2" xfId="30717"/>
    <cellStyle name="20% - Accent5 2 2 3 8" xfId="10486"/>
    <cellStyle name="20% - Accent5 2 2 3 8 2" xfId="26875"/>
    <cellStyle name="20% - Accent5 2 2 3 9" xfId="21324"/>
    <cellStyle name="20% - Accent5 2 2 4" xfId="484"/>
    <cellStyle name="20% - Accent5 2 2 4 2" xfId="910"/>
    <cellStyle name="20% - Accent5 2 2 4 2 2" xfId="1670"/>
    <cellStyle name="20% - Accent5 2 2 4 2 2 2" xfId="5525"/>
    <cellStyle name="20% - Accent5 2 2 4 2 2 2 2" xfId="31903"/>
    <cellStyle name="20% - Accent5 2 2 4 2 2 3" xfId="11680"/>
    <cellStyle name="20% - Accent5 2 2 4 2 2 3 2" xfId="28063"/>
    <cellStyle name="20% - Accent5 2 2 4 2 2 4" xfId="22510"/>
    <cellStyle name="20% - Accent5 2 2 4 2 3" xfId="2463"/>
    <cellStyle name="20% - Accent5 2 2 4 2 3 2" xfId="6316"/>
    <cellStyle name="20% - Accent5 2 2 4 2 3 2 2" xfId="32692"/>
    <cellStyle name="20% - Accent5 2 2 4 2 3 3" xfId="12471"/>
    <cellStyle name="20% - Accent5 2 2 4 2 3 3 2" xfId="28853"/>
    <cellStyle name="20% - Accent5 2 2 4 2 3 4" xfId="23298"/>
    <cellStyle name="20% - Accent5 2 2 4 2 4" xfId="3417"/>
    <cellStyle name="20% - Accent5 2 2 4 2 4 2" xfId="7268"/>
    <cellStyle name="20% - Accent5 2 2 4 2 4 2 2" xfId="33644"/>
    <cellStyle name="20% - Accent5 2 2 4 2 4 3" xfId="13424"/>
    <cellStyle name="20% - Accent5 2 2 4 2 4 3 2" xfId="29803"/>
    <cellStyle name="20% - Accent5 2 2 4 2 4 4" xfId="24244"/>
    <cellStyle name="20% - Accent5 2 2 4 2 5" xfId="4766"/>
    <cellStyle name="20% - Accent5 2 2 4 2 5 2" xfId="31144"/>
    <cellStyle name="20% - Accent5 2 2 4 2 6" xfId="10920"/>
    <cellStyle name="20% - Accent5 2 2 4 2 6 2" xfId="27304"/>
    <cellStyle name="20% - Accent5 2 2 4 2 7" xfId="21751"/>
    <cellStyle name="20% - Accent5 2 2 4 3" xfId="1290"/>
    <cellStyle name="20% - Accent5 2 2 4 3 2" xfId="5145"/>
    <cellStyle name="20% - Accent5 2 2 4 3 2 2" xfId="31523"/>
    <cellStyle name="20% - Accent5 2 2 4 3 3" xfId="11300"/>
    <cellStyle name="20% - Accent5 2 2 4 3 3 2" xfId="27683"/>
    <cellStyle name="20% - Accent5 2 2 4 3 4" xfId="22131"/>
    <cellStyle name="20% - Accent5 2 2 4 4" xfId="2070"/>
    <cellStyle name="20% - Accent5 2 2 4 4 2" xfId="5923"/>
    <cellStyle name="20% - Accent5 2 2 4 4 2 2" xfId="32299"/>
    <cellStyle name="20% - Accent5 2 2 4 4 3" xfId="12078"/>
    <cellStyle name="20% - Accent5 2 2 4 4 3 2" xfId="28460"/>
    <cellStyle name="20% - Accent5 2 2 4 4 4" xfId="22906"/>
    <cellStyle name="20% - Accent5 2 2 4 5" xfId="3036"/>
    <cellStyle name="20% - Accent5 2 2 4 5 2" xfId="6887"/>
    <cellStyle name="20% - Accent5 2 2 4 5 2 2" xfId="33263"/>
    <cellStyle name="20% - Accent5 2 2 4 5 3" xfId="13043"/>
    <cellStyle name="20% - Accent5 2 2 4 5 3 2" xfId="29422"/>
    <cellStyle name="20% - Accent5 2 2 4 5 4" xfId="23864"/>
    <cellStyle name="20% - Accent5 2 2 4 6" xfId="4383"/>
    <cellStyle name="20% - Accent5 2 2 4 6 2" xfId="30762"/>
    <cellStyle name="20% - Accent5 2 2 4 7" xfId="10531"/>
    <cellStyle name="20% - Accent5 2 2 4 7 2" xfId="26920"/>
    <cellStyle name="20% - Accent5 2 2 4 8" xfId="21369"/>
    <cellStyle name="20% - Accent5 2 2 5" xfId="740"/>
    <cellStyle name="20% - Accent5 2 2 5 2" xfId="1500"/>
    <cellStyle name="20% - Accent5 2 2 5 2 2" xfId="5355"/>
    <cellStyle name="20% - Accent5 2 2 5 2 2 2" xfId="31733"/>
    <cellStyle name="20% - Accent5 2 2 5 2 3" xfId="11510"/>
    <cellStyle name="20% - Accent5 2 2 5 2 3 2" xfId="27893"/>
    <cellStyle name="20% - Accent5 2 2 5 2 4" xfId="22341"/>
    <cellStyle name="20% - Accent5 2 2 5 3" xfId="2294"/>
    <cellStyle name="20% - Accent5 2 2 5 3 2" xfId="6147"/>
    <cellStyle name="20% - Accent5 2 2 5 3 2 2" xfId="32523"/>
    <cellStyle name="20% - Accent5 2 2 5 3 3" xfId="12302"/>
    <cellStyle name="20% - Accent5 2 2 5 3 3 2" xfId="28684"/>
    <cellStyle name="20% - Accent5 2 2 5 3 4" xfId="23130"/>
    <cellStyle name="20% - Accent5 2 2 5 4" xfId="3248"/>
    <cellStyle name="20% - Accent5 2 2 5 4 2" xfId="7099"/>
    <cellStyle name="20% - Accent5 2 2 5 4 2 2" xfId="33475"/>
    <cellStyle name="20% - Accent5 2 2 5 4 3" xfId="13255"/>
    <cellStyle name="20% - Accent5 2 2 5 4 3 2" xfId="29634"/>
    <cellStyle name="20% - Accent5 2 2 5 4 4" xfId="24076"/>
    <cellStyle name="20% - Accent5 2 2 5 5" xfId="4596"/>
    <cellStyle name="20% - Accent5 2 2 5 5 2" xfId="30974"/>
    <cellStyle name="20% - Accent5 2 2 5 6" xfId="10750"/>
    <cellStyle name="20% - Accent5 2 2 5 6 2" xfId="27134"/>
    <cellStyle name="20% - Accent5 2 2 5 7" xfId="21582"/>
    <cellStyle name="20% - Accent5 2 2 6" xfId="1121"/>
    <cellStyle name="20% - Accent5 2 2 6 2" xfId="4976"/>
    <cellStyle name="20% - Accent5 2 2 6 2 2" xfId="31354"/>
    <cellStyle name="20% - Accent5 2 2 6 3" xfId="11131"/>
    <cellStyle name="20% - Accent5 2 2 6 3 2" xfId="27514"/>
    <cellStyle name="20% - Accent5 2 2 6 4" xfId="21962"/>
    <cellStyle name="20% - Accent5 2 2 7" xfId="1884"/>
    <cellStyle name="20% - Accent5 2 2 7 2" xfId="5739"/>
    <cellStyle name="20% - Accent5 2 2 7 2 2" xfId="32115"/>
    <cellStyle name="20% - Accent5 2 2 7 3" xfId="11894"/>
    <cellStyle name="20% - Accent5 2 2 7 3 2" xfId="28276"/>
    <cellStyle name="20% - Accent5 2 2 7 4" xfId="22723"/>
    <cellStyle name="20% - Accent5 2 2 8" xfId="2861"/>
    <cellStyle name="20% - Accent5 2 2 8 2" xfId="6712"/>
    <cellStyle name="20% - Accent5 2 2 8 2 2" xfId="33088"/>
    <cellStyle name="20% - Accent5 2 2 8 3" xfId="12868"/>
    <cellStyle name="20% - Accent5 2 2 8 3 2" xfId="29247"/>
    <cellStyle name="20% - Accent5 2 2 8 4" xfId="23690"/>
    <cellStyle name="20% - Accent5 2 2 9" xfId="4210"/>
    <cellStyle name="20% - Accent5 2 2 9 2" xfId="10331"/>
    <cellStyle name="20% - Accent5 2 2 9 2 2" xfId="30589"/>
    <cellStyle name="20% - Accent5 2 2 9 3" xfId="21200"/>
    <cellStyle name="20% - Accent5 2 3" xfId="647"/>
    <cellStyle name="20% - Accent5 2 3 2" xfId="1072"/>
    <cellStyle name="20% - Accent5 2 3 2 2" xfId="1832"/>
    <cellStyle name="20% - Accent5 2 3 2 2 2" xfId="5687"/>
    <cellStyle name="20% - Accent5 2 3 2 2 2 2" xfId="32065"/>
    <cellStyle name="20% - Accent5 2 3 2 2 3" xfId="11842"/>
    <cellStyle name="20% - Accent5 2 3 2 2 3 2" xfId="28225"/>
    <cellStyle name="20% - Accent5 2 3 2 2 4" xfId="22672"/>
    <cellStyle name="20% - Accent5 2 3 2 3" xfId="2625"/>
    <cellStyle name="20% - Accent5 2 3 2 3 2" xfId="6478"/>
    <cellStyle name="20% - Accent5 2 3 2 3 2 2" xfId="32854"/>
    <cellStyle name="20% - Accent5 2 3 2 3 3" xfId="12633"/>
    <cellStyle name="20% - Accent5 2 3 2 3 3 2" xfId="29015"/>
    <cellStyle name="20% - Accent5 2 3 2 3 4" xfId="23460"/>
    <cellStyle name="20% - Accent5 2 3 2 4" xfId="3579"/>
    <cellStyle name="20% - Accent5 2 3 2 4 2" xfId="7430"/>
    <cellStyle name="20% - Accent5 2 3 2 4 2 2" xfId="33806"/>
    <cellStyle name="20% - Accent5 2 3 2 4 3" xfId="13586"/>
    <cellStyle name="20% - Accent5 2 3 2 4 3 2" xfId="29965"/>
    <cellStyle name="20% - Accent5 2 3 2 4 4" xfId="24406"/>
    <cellStyle name="20% - Accent5 2 3 2 5" xfId="4928"/>
    <cellStyle name="20% - Accent5 2 3 2 5 2" xfId="31306"/>
    <cellStyle name="20% - Accent5 2 3 2 6" xfId="11082"/>
    <cellStyle name="20% - Accent5 2 3 2 6 2" xfId="27466"/>
    <cellStyle name="20% - Accent5 2 3 2 7" xfId="21913"/>
    <cellStyle name="20% - Accent5 2 3 3" xfId="1452"/>
    <cellStyle name="20% - Accent5 2 3 3 2" xfId="5307"/>
    <cellStyle name="20% - Accent5 2 3 3 2 2" xfId="31685"/>
    <cellStyle name="20% - Accent5 2 3 3 3" xfId="11462"/>
    <cellStyle name="20% - Accent5 2 3 3 3 2" xfId="27845"/>
    <cellStyle name="20% - Accent5 2 3 3 4" xfId="22293"/>
    <cellStyle name="20% - Accent5 2 3 4" xfId="2232"/>
    <cellStyle name="20% - Accent5 2 3 4 2" xfId="6085"/>
    <cellStyle name="20% - Accent5 2 3 4 2 2" xfId="32461"/>
    <cellStyle name="20% - Accent5 2 3 4 3" xfId="12240"/>
    <cellStyle name="20% - Accent5 2 3 4 3 2" xfId="28622"/>
    <cellStyle name="20% - Accent5 2 3 4 4" xfId="23068"/>
    <cellStyle name="20% - Accent5 2 3 5" xfId="3198"/>
    <cellStyle name="20% - Accent5 2 3 5 2" xfId="7049"/>
    <cellStyle name="20% - Accent5 2 3 5 2 2" xfId="33425"/>
    <cellStyle name="20% - Accent5 2 3 5 3" xfId="13205"/>
    <cellStyle name="20% - Accent5 2 3 5 3 2" xfId="29584"/>
    <cellStyle name="20% - Accent5 2 3 5 4" xfId="24026"/>
    <cellStyle name="20% - Accent5 2 3 6" xfId="4545"/>
    <cellStyle name="20% - Accent5 2 3 6 2" xfId="10693"/>
    <cellStyle name="20% - Accent5 2 3 6 2 2" xfId="30924"/>
    <cellStyle name="20% - Accent5 2 3 6 3" xfId="21531"/>
    <cellStyle name="20% - Accent5 2 3 7" xfId="9255"/>
    <cellStyle name="20% - Accent5 2 3 7 2" xfId="27082"/>
    <cellStyle name="20% - Accent5 2 3 8" xfId="20107"/>
    <cellStyle name="20% - Accent5 2 4" xfId="225"/>
    <cellStyle name="20% - Accent5 2 5" xfId="8125"/>
    <cellStyle name="20% - Accent5 2 5 2" xfId="26702"/>
    <cellStyle name="20% - Accent5 2 6" xfId="20032"/>
    <cellStyle name="20% - Accent5 3" xfId="36625"/>
    <cellStyle name="20% - Accent6" xfId="36574" builtinId="50" customBuiltin="1"/>
    <cellStyle name="20% - Accent6 2" xfId="107"/>
    <cellStyle name="20% - Accent6 2 2" xfId="228"/>
    <cellStyle name="20% - Accent6 2 2 10" xfId="9291"/>
    <cellStyle name="20% - Accent6 2 2 10 2" xfId="26743"/>
    <cellStyle name="20% - Accent6 2 2 11" xfId="20153"/>
    <cellStyle name="20% - Accent6 2 2 2" xfId="380"/>
    <cellStyle name="20% - Accent6 2 2 2 2" xfId="545"/>
    <cellStyle name="20% - Accent6 2 2 2 2 2" xfId="971"/>
    <cellStyle name="20% - Accent6 2 2 2 2 2 2" xfId="1731"/>
    <cellStyle name="20% - Accent6 2 2 2 2 2 2 2" xfId="5586"/>
    <cellStyle name="20% - Accent6 2 2 2 2 2 2 2 2" xfId="31964"/>
    <cellStyle name="20% - Accent6 2 2 2 2 2 2 3" xfId="11741"/>
    <cellStyle name="20% - Accent6 2 2 2 2 2 2 3 2" xfId="28124"/>
    <cellStyle name="20% - Accent6 2 2 2 2 2 2 4" xfId="22571"/>
    <cellStyle name="20% - Accent6 2 2 2 2 2 3" xfId="2524"/>
    <cellStyle name="20% - Accent6 2 2 2 2 2 3 2" xfId="6377"/>
    <cellStyle name="20% - Accent6 2 2 2 2 2 3 2 2" xfId="32753"/>
    <cellStyle name="20% - Accent6 2 2 2 2 2 3 3" xfId="12532"/>
    <cellStyle name="20% - Accent6 2 2 2 2 2 3 3 2" xfId="28914"/>
    <cellStyle name="20% - Accent6 2 2 2 2 2 3 4" xfId="23359"/>
    <cellStyle name="20% - Accent6 2 2 2 2 2 4" xfId="3478"/>
    <cellStyle name="20% - Accent6 2 2 2 2 2 4 2" xfId="7329"/>
    <cellStyle name="20% - Accent6 2 2 2 2 2 4 2 2" xfId="33705"/>
    <cellStyle name="20% - Accent6 2 2 2 2 2 4 3" xfId="13485"/>
    <cellStyle name="20% - Accent6 2 2 2 2 2 4 3 2" xfId="29864"/>
    <cellStyle name="20% - Accent6 2 2 2 2 2 4 4" xfId="24305"/>
    <cellStyle name="20% - Accent6 2 2 2 2 2 5" xfId="4827"/>
    <cellStyle name="20% - Accent6 2 2 2 2 2 5 2" xfId="31205"/>
    <cellStyle name="20% - Accent6 2 2 2 2 2 6" xfId="10981"/>
    <cellStyle name="20% - Accent6 2 2 2 2 2 6 2" xfId="27365"/>
    <cellStyle name="20% - Accent6 2 2 2 2 2 7" xfId="21812"/>
    <cellStyle name="20% - Accent6 2 2 2 2 3" xfId="1351"/>
    <cellStyle name="20% - Accent6 2 2 2 2 3 2" xfId="5206"/>
    <cellStyle name="20% - Accent6 2 2 2 2 3 2 2" xfId="31584"/>
    <cellStyle name="20% - Accent6 2 2 2 2 3 3" xfId="11361"/>
    <cellStyle name="20% - Accent6 2 2 2 2 3 3 2" xfId="27744"/>
    <cellStyle name="20% - Accent6 2 2 2 2 3 4" xfId="22192"/>
    <cellStyle name="20% - Accent6 2 2 2 2 4" xfId="2131"/>
    <cellStyle name="20% - Accent6 2 2 2 2 4 2" xfId="5984"/>
    <cellStyle name="20% - Accent6 2 2 2 2 4 2 2" xfId="32360"/>
    <cellStyle name="20% - Accent6 2 2 2 2 4 3" xfId="12139"/>
    <cellStyle name="20% - Accent6 2 2 2 2 4 3 2" xfId="28521"/>
    <cellStyle name="20% - Accent6 2 2 2 2 4 4" xfId="22967"/>
    <cellStyle name="20% - Accent6 2 2 2 2 5" xfId="3097"/>
    <cellStyle name="20% - Accent6 2 2 2 2 5 2" xfId="6948"/>
    <cellStyle name="20% - Accent6 2 2 2 2 5 2 2" xfId="33324"/>
    <cellStyle name="20% - Accent6 2 2 2 2 5 3" xfId="13104"/>
    <cellStyle name="20% - Accent6 2 2 2 2 5 3 2" xfId="29483"/>
    <cellStyle name="20% - Accent6 2 2 2 2 5 4" xfId="23925"/>
    <cellStyle name="20% - Accent6 2 2 2 2 6" xfId="4444"/>
    <cellStyle name="20% - Accent6 2 2 2 2 6 2" xfId="30823"/>
    <cellStyle name="20% - Accent6 2 2 2 2 7" xfId="10592"/>
    <cellStyle name="20% - Accent6 2 2 2 2 7 2" xfId="26981"/>
    <cellStyle name="20% - Accent6 2 2 2 2 8" xfId="21430"/>
    <cellStyle name="20% - Accent6 2 2 2 3" xfId="808"/>
    <cellStyle name="20% - Accent6 2 2 2 3 2" xfId="1568"/>
    <cellStyle name="20% - Accent6 2 2 2 3 2 2" xfId="5423"/>
    <cellStyle name="20% - Accent6 2 2 2 3 2 2 2" xfId="31801"/>
    <cellStyle name="20% - Accent6 2 2 2 3 2 3" xfId="11578"/>
    <cellStyle name="20% - Accent6 2 2 2 3 2 3 2" xfId="27961"/>
    <cellStyle name="20% - Accent6 2 2 2 3 2 4" xfId="22408"/>
    <cellStyle name="20% - Accent6 2 2 2 3 3" xfId="2361"/>
    <cellStyle name="20% - Accent6 2 2 2 3 3 2" xfId="6214"/>
    <cellStyle name="20% - Accent6 2 2 2 3 3 2 2" xfId="32590"/>
    <cellStyle name="20% - Accent6 2 2 2 3 3 3" xfId="12369"/>
    <cellStyle name="20% - Accent6 2 2 2 3 3 3 2" xfId="28751"/>
    <cellStyle name="20% - Accent6 2 2 2 3 3 4" xfId="23196"/>
    <cellStyle name="20% - Accent6 2 2 2 3 4" xfId="3315"/>
    <cellStyle name="20% - Accent6 2 2 2 3 4 2" xfId="7166"/>
    <cellStyle name="20% - Accent6 2 2 2 3 4 2 2" xfId="33542"/>
    <cellStyle name="20% - Accent6 2 2 2 3 4 3" xfId="13322"/>
    <cellStyle name="20% - Accent6 2 2 2 3 4 3 2" xfId="29701"/>
    <cellStyle name="20% - Accent6 2 2 2 3 4 4" xfId="24142"/>
    <cellStyle name="20% - Accent6 2 2 2 3 5" xfId="4664"/>
    <cellStyle name="20% - Accent6 2 2 2 3 5 2" xfId="31042"/>
    <cellStyle name="20% - Accent6 2 2 2 3 6" xfId="10818"/>
    <cellStyle name="20% - Accent6 2 2 2 3 6 2" xfId="27202"/>
    <cellStyle name="20% - Accent6 2 2 2 3 7" xfId="21649"/>
    <cellStyle name="20% - Accent6 2 2 2 4" xfId="1188"/>
    <cellStyle name="20% - Accent6 2 2 2 4 2" xfId="5043"/>
    <cellStyle name="20% - Accent6 2 2 2 4 2 2" xfId="31421"/>
    <cellStyle name="20% - Accent6 2 2 2 4 3" xfId="11198"/>
    <cellStyle name="20% - Accent6 2 2 2 4 3 2" xfId="27581"/>
    <cellStyle name="20% - Accent6 2 2 2 4 4" xfId="22029"/>
    <cellStyle name="20% - Accent6 2 2 2 5" xfId="1967"/>
    <cellStyle name="20% - Accent6 2 2 2 5 2" xfId="5820"/>
    <cellStyle name="20% - Accent6 2 2 2 5 2 2" xfId="32196"/>
    <cellStyle name="20% - Accent6 2 2 2 5 3" xfId="11975"/>
    <cellStyle name="20% - Accent6 2 2 2 5 3 2" xfId="28357"/>
    <cellStyle name="20% - Accent6 2 2 2 5 4" xfId="22803"/>
    <cellStyle name="20% - Accent6 2 2 2 6" xfId="2934"/>
    <cellStyle name="20% - Accent6 2 2 2 6 2" xfId="6785"/>
    <cellStyle name="20% - Accent6 2 2 2 6 2 2" xfId="33161"/>
    <cellStyle name="20% - Accent6 2 2 2 6 3" xfId="12941"/>
    <cellStyle name="20% - Accent6 2 2 2 6 3 2" xfId="29320"/>
    <cellStyle name="20% - Accent6 2 2 2 6 4" xfId="23762"/>
    <cellStyle name="20% - Accent6 2 2 2 7" xfId="4281"/>
    <cellStyle name="20% - Accent6 2 2 2 7 2" xfId="30660"/>
    <cellStyle name="20% - Accent6 2 2 2 8" xfId="10428"/>
    <cellStyle name="20% - Accent6 2 2 2 8 2" xfId="26818"/>
    <cellStyle name="20% - Accent6 2 2 2 9" xfId="21267"/>
    <cellStyle name="20% - Accent6 2 2 3" xfId="443"/>
    <cellStyle name="20% - Accent6 2 2 3 2" xfId="602"/>
    <cellStyle name="20% - Accent6 2 2 3 2 2" xfId="1028"/>
    <cellStyle name="20% - Accent6 2 2 3 2 2 2" xfId="1788"/>
    <cellStyle name="20% - Accent6 2 2 3 2 2 2 2" xfId="5643"/>
    <cellStyle name="20% - Accent6 2 2 3 2 2 2 2 2" xfId="32021"/>
    <cellStyle name="20% - Accent6 2 2 3 2 2 2 3" xfId="11798"/>
    <cellStyle name="20% - Accent6 2 2 3 2 2 2 3 2" xfId="28181"/>
    <cellStyle name="20% - Accent6 2 2 3 2 2 2 4" xfId="22628"/>
    <cellStyle name="20% - Accent6 2 2 3 2 2 3" xfId="2581"/>
    <cellStyle name="20% - Accent6 2 2 3 2 2 3 2" xfId="6434"/>
    <cellStyle name="20% - Accent6 2 2 3 2 2 3 2 2" xfId="32810"/>
    <cellStyle name="20% - Accent6 2 2 3 2 2 3 3" xfId="12589"/>
    <cellStyle name="20% - Accent6 2 2 3 2 2 3 3 2" xfId="28971"/>
    <cellStyle name="20% - Accent6 2 2 3 2 2 3 4" xfId="23416"/>
    <cellStyle name="20% - Accent6 2 2 3 2 2 4" xfId="3535"/>
    <cellStyle name="20% - Accent6 2 2 3 2 2 4 2" xfId="7386"/>
    <cellStyle name="20% - Accent6 2 2 3 2 2 4 2 2" xfId="33762"/>
    <cellStyle name="20% - Accent6 2 2 3 2 2 4 3" xfId="13542"/>
    <cellStyle name="20% - Accent6 2 2 3 2 2 4 3 2" xfId="29921"/>
    <cellStyle name="20% - Accent6 2 2 3 2 2 4 4" xfId="24362"/>
    <cellStyle name="20% - Accent6 2 2 3 2 2 5" xfId="4884"/>
    <cellStyle name="20% - Accent6 2 2 3 2 2 5 2" xfId="31262"/>
    <cellStyle name="20% - Accent6 2 2 3 2 2 6" xfId="11038"/>
    <cellStyle name="20% - Accent6 2 2 3 2 2 6 2" xfId="27422"/>
    <cellStyle name="20% - Accent6 2 2 3 2 2 7" xfId="21869"/>
    <cellStyle name="20% - Accent6 2 2 3 2 3" xfId="1408"/>
    <cellStyle name="20% - Accent6 2 2 3 2 3 2" xfId="5263"/>
    <cellStyle name="20% - Accent6 2 2 3 2 3 2 2" xfId="31641"/>
    <cellStyle name="20% - Accent6 2 2 3 2 3 3" xfId="11418"/>
    <cellStyle name="20% - Accent6 2 2 3 2 3 3 2" xfId="27801"/>
    <cellStyle name="20% - Accent6 2 2 3 2 3 4" xfId="22249"/>
    <cellStyle name="20% - Accent6 2 2 3 2 4" xfId="2188"/>
    <cellStyle name="20% - Accent6 2 2 3 2 4 2" xfId="6041"/>
    <cellStyle name="20% - Accent6 2 2 3 2 4 2 2" xfId="32417"/>
    <cellStyle name="20% - Accent6 2 2 3 2 4 3" xfId="12196"/>
    <cellStyle name="20% - Accent6 2 2 3 2 4 3 2" xfId="28578"/>
    <cellStyle name="20% - Accent6 2 2 3 2 4 4" xfId="23024"/>
    <cellStyle name="20% - Accent6 2 2 3 2 5" xfId="3154"/>
    <cellStyle name="20% - Accent6 2 2 3 2 5 2" xfId="7005"/>
    <cellStyle name="20% - Accent6 2 2 3 2 5 2 2" xfId="33381"/>
    <cellStyle name="20% - Accent6 2 2 3 2 5 3" xfId="13161"/>
    <cellStyle name="20% - Accent6 2 2 3 2 5 3 2" xfId="29540"/>
    <cellStyle name="20% - Accent6 2 2 3 2 5 4" xfId="23982"/>
    <cellStyle name="20% - Accent6 2 2 3 2 6" xfId="4501"/>
    <cellStyle name="20% - Accent6 2 2 3 2 6 2" xfId="30880"/>
    <cellStyle name="20% - Accent6 2 2 3 2 7" xfId="10649"/>
    <cellStyle name="20% - Accent6 2 2 3 2 7 2" xfId="27038"/>
    <cellStyle name="20% - Accent6 2 2 3 2 8" xfId="21487"/>
    <cellStyle name="20% - Accent6 2 2 3 3" xfId="869"/>
    <cellStyle name="20% - Accent6 2 2 3 3 2" xfId="1629"/>
    <cellStyle name="20% - Accent6 2 2 3 3 2 2" xfId="5484"/>
    <cellStyle name="20% - Accent6 2 2 3 3 2 2 2" xfId="31862"/>
    <cellStyle name="20% - Accent6 2 2 3 3 2 3" xfId="11639"/>
    <cellStyle name="20% - Accent6 2 2 3 3 2 3 2" xfId="28022"/>
    <cellStyle name="20% - Accent6 2 2 3 3 2 4" xfId="22469"/>
    <cellStyle name="20% - Accent6 2 2 3 3 3" xfId="2422"/>
    <cellStyle name="20% - Accent6 2 2 3 3 3 2" xfId="6275"/>
    <cellStyle name="20% - Accent6 2 2 3 3 3 2 2" xfId="32651"/>
    <cellStyle name="20% - Accent6 2 2 3 3 3 3" xfId="12430"/>
    <cellStyle name="20% - Accent6 2 2 3 3 3 3 2" xfId="28812"/>
    <cellStyle name="20% - Accent6 2 2 3 3 3 4" xfId="23257"/>
    <cellStyle name="20% - Accent6 2 2 3 3 4" xfId="3376"/>
    <cellStyle name="20% - Accent6 2 2 3 3 4 2" xfId="7227"/>
    <cellStyle name="20% - Accent6 2 2 3 3 4 2 2" xfId="33603"/>
    <cellStyle name="20% - Accent6 2 2 3 3 4 3" xfId="13383"/>
    <cellStyle name="20% - Accent6 2 2 3 3 4 3 2" xfId="29762"/>
    <cellStyle name="20% - Accent6 2 2 3 3 4 4" xfId="24203"/>
    <cellStyle name="20% - Accent6 2 2 3 3 5" xfId="4725"/>
    <cellStyle name="20% - Accent6 2 2 3 3 5 2" xfId="31103"/>
    <cellStyle name="20% - Accent6 2 2 3 3 6" xfId="10879"/>
    <cellStyle name="20% - Accent6 2 2 3 3 6 2" xfId="27263"/>
    <cellStyle name="20% - Accent6 2 2 3 3 7" xfId="21710"/>
    <cellStyle name="20% - Accent6 2 2 3 4" xfId="1249"/>
    <cellStyle name="20% - Accent6 2 2 3 4 2" xfId="5104"/>
    <cellStyle name="20% - Accent6 2 2 3 4 2 2" xfId="31482"/>
    <cellStyle name="20% - Accent6 2 2 3 4 3" xfId="11259"/>
    <cellStyle name="20% - Accent6 2 2 3 4 3 2" xfId="27642"/>
    <cellStyle name="20% - Accent6 2 2 3 4 4" xfId="22090"/>
    <cellStyle name="20% - Accent6 2 2 3 5" xfId="2029"/>
    <cellStyle name="20% - Accent6 2 2 3 5 2" xfId="5882"/>
    <cellStyle name="20% - Accent6 2 2 3 5 2 2" xfId="32258"/>
    <cellStyle name="20% - Accent6 2 2 3 5 3" xfId="12037"/>
    <cellStyle name="20% - Accent6 2 2 3 5 3 2" xfId="28419"/>
    <cellStyle name="20% - Accent6 2 2 3 5 4" xfId="22865"/>
    <cellStyle name="20% - Accent6 2 2 3 6" xfId="2995"/>
    <cellStyle name="20% - Accent6 2 2 3 6 2" xfId="6846"/>
    <cellStyle name="20% - Accent6 2 2 3 6 2 2" xfId="33222"/>
    <cellStyle name="20% - Accent6 2 2 3 6 3" xfId="13002"/>
    <cellStyle name="20% - Accent6 2 2 3 6 3 2" xfId="29381"/>
    <cellStyle name="20% - Accent6 2 2 3 6 4" xfId="23823"/>
    <cellStyle name="20% - Accent6 2 2 3 7" xfId="4342"/>
    <cellStyle name="20% - Accent6 2 2 3 7 2" xfId="30721"/>
    <cellStyle name="20% - Accent6 2 2 3 8" xfId="10490"/>
    <cellStyle name="20% - Accent6 2 2 3 8 2" xfId="26879"/>
    <cellStyle name="20% - Accent6 2 2 3 9" xfId="21328"/>
    <cellStyle name="20% - Accent6 2 2 4" xfId="485"/>
    <cellStyle name="20% - Accent6 2 2 4 2" xfId="911"/>
    <cellStyle name="20% - Accent6 2 2 4 2 2" xfId="1671"/>
    <cellStyle name="20% - Accent6 2 2 4 2 2 2" xfId="5526"/>
    <cellStyle name="20% - Accent6 2 2 4 2 2 2 2" xfId="31904"/>
    <cellStyle name="20% - Accent6 2 2 4 2 2 3" xfId="11681"/>
    <cellStyle name="20% - Accent6 2 2 4 2 2 3 2" xfId="28064"/>
    <cellStyle name="20% - Accent6 2 2 4 2 2 4" xfId="22511"/>
    <cellStyle name="20% - Accent6 2 2 4 2 3" xfId="2464"/>
    <cellStyle name="20% - Accent6 2 2 4 2 3 2" xfId="6317"/>
    <cellStyle name="20% - Accent6 2 2 4 2 3 2 2" xfId="32693"/>
    <cellStyle name="20% - Accent6 2 2 4 2 3 3" xfId="12472"/>
    <cellStyle name="20% - Accent6 2 2 4 2 3 3 2" xfId="28854"/>
    <cellStyle name="20% - Accent6 2 2 4 2 3 4" xfId="23299"/>
    <cellStyle name="20% - Accent6 2 2 4 2 4" xfId="3418"/>
    <cellStyle name="20% - Accent6 2 2 4 2 4 2" xfId="7269"/>
    <cellStyle name="20% - Accent6 2 2 4 2 4 2 2" xfId="33645"/>
    <cellStyle name="20% - Accent6 2 2 4 2 4 3" xfId="13425"/>
    <cellStyle name="20% - Accent6 2 2 4 2 4 3 2" xfId="29804"/>
    <cellStyle name="20% - Accent6 2 2 4 2 4 4" xfId="24245"/>
    <cellStyle name="20% - Accent6 2 2 4 2 5" xfId="4767"/>
    <cellStyle name="20% - Accent6 2 2 4 2 5 2" xfId="31145"/>
    <cellStyle name="20% - Accent6 2 2 4 2 6" xfId="10921"/>
    <cellStyle name="20% - Accent6 2 2 4 2 6 2" xfId="27305"/>
    <cellStyle name="20% - Accent6 2 2 4 2 7" xfId="21752"/>
    <cellStyle name="20% - Accent6 2 2 4 3" xfId="1291"/>
    <cellStyle name="20% - Accent6 2 2 4 3 2" xfId="5146"/>
    <cellStyle name="20% - Accent6 2 2 4 3 2 2" xfId="31524"/>
    <cellStyle name="20% - Accent6 2 2 4 3 3" xfId="11301"/>
    <cellStyle name="20% - Accent6 2 2 4 3 3 2" xfId="27684"/>
    <cellStyle name="20% - Accent6 2 2 4 3 4" xfId="22132"/>
    <cellStyle name="20% - Accent6 2 2 4 4" xfId="2071"/>
    <cellStyle name="20% - Accent6 2 2 4 4 2" xfId="5924"/>
    <cellStyle name="20% - Accent6 2 2 4 4 2 2" xfId="32300"/>
    <cellStyle name="20% - Accent6 2 2 4 4 3" xfId="12079"/>
    <cellStyle name="20% - Accent6 2 2 4 4 3 2" xfId="28461"/>
    <cellStyle name="20% - Accent6 2 2 4 4 4" xfId="22907"/>
    <cellStyle name="20% - Accent6 2 2 4 5" xfId="3037"/>
    <cellStyle name="20% - Accent6 2 2 4 5 2" xfId="6888"/>
    <cellStyle name="20% - Accent6 2 2 4 5 2 2" xfId="33264"/>
    <cellStyle name="20% - Accent6 2 2 4 5 3" xfId="13044"/>
    <cellStyle name="20% - Accent6 2 2 4 5 3 2" xfId="29423"/>
    <cellStyle name="20% - Accent6 2 2 4 5 4" xfId="23865"/>
    <cellStyle name="20% - Accent6 2 2 4 6" xfId="4384"/>
    <cellStyle name="20% - Accent6 2 2 4 6 2" xfId="30763"/>
    <cellStyle name="20% - Accent6 2 2 4 7" xfId="10532"/>
    <cellStyle name="20% - Accent6 2 2 4 7 2" xfId="26921"/>
    <cellStyle name="20% - Accent6 2 2 4 8" xfId="21370"/>
    <cellStyle name="20% - Accent6 2 2 5" xfId="741"/>
    <cellStyle name="20% - Accent6 2 2 5 2" xfId="1501"/>
    <cellStyle name="20% - Accent6 2 2 5 2 2" xfId="5356"/>
    <cellStyle name="20% - Accent6 2 2 5 2 2 2" xfId="31734"/>
    <cellStyle name="20% - Accent6 2 2 5 2 3" xfId="11511"/>
    <cellStyle name="20% - Accent6 2 2 5 2 3 2" xfId="27894"/>
    <cellStyle name="20% - Accent6 2 2 5 2 4" xfId="22342"/>
    <cellStyle name="20% - Accent6 2 2 5 3" xfId="2295"/>
    <cellStyle name="20% - Accent6 2 2 5 3 2" xfId="6148"/>
    <cellStyle name="20% - Accent6 2 2 5 3 2 2" xfId="32524"/>
    <cellStyle name="20% - Accent6 2 2 5 3 3" xfId="12303"/>
    <cellStyle name="20% - Accent6 2 2 5 3 3 2" xfId="28685"/>
    <cellStyle name="20% - Accent6 2 2 5 3 4" xfId="23131"/>
    <cellStyle name="20% - Accent6 2 2 5 4" xfId="3249"/>
    <cellStyle name="20% - Accent6 2 2 5 4 2" xfId="7100"/>
    <cellStyle name="20% - Accent6 2 2 5 4 2 2" xfId="33476"/>
    <cellStyle name="20% - Accent6 2 2 5 4 3" xfId="13256"/>
    <cellStyle name="20% - Accent6 2 2 5 4 3 2" xfId="29635"/>
    <cellStyle name="20% - Accent6 2 2 5 4 4" xfId="24077"/>
    <cellStyle name="20% - Accent6 2 2 5 5" xfId="4597"/>
    <cellStyle name="20% - Accent6 2 2 5 5 2" xfId="30975"/>
    <cellStyle name="20% - Accent6 2 2 5 6" xfId="10751"/>
    <cellStyle name="20% - Accent6 2 2 5 6 2" xfId="27135"/>
    <cellStyle name="20% - Accent6 2 2 5 7" xfId="21583"/>
    <cellStyle name="20% - Accent6 2 2 6" xfId="1122"/>
    <cellStyle name="20% - Accent6 2 2 6 2" xfId="4977"/>
    <cellStyle name="20% - Accent6 2 2 6 2 2" xfId="31355"/>
    <cellStyle name="20% - Accent6 2 2 6 3" xfId="11132"/>
    <cellStyle name="20% - Accent6 2 2 6 3 2" xfId="27515"/>
    <cellStyle name="20% - Accent6 2 2 6 4" xfId="21963"/>
    <cellStyle name="20% - Accent6 2 2 7" xfId="1885"/>
    <cellStyle name="20% - Accent6 2 2 7 2" xfId="5740"/>
    <cellStyle name="20% - Accent6 2 2 7 2 2" xfId="32116"/>
    <cellStyle name="20% - Accent6 2 2 7 3" xfId="11895"/>
    <cellStyle name="20% - Accent6 2 2 7 3 2" xfId="28277"/>
    <cellStyle name="20% - Accent6 2 2 7 4" xfId="22724"/>
    <cellStyle name="20% - Accent6 2 2 8" xfId="2862"/>
    <cellStyle name="20% - Accent6 2 2 8 2" xfId="6713"/>
    <cellStyle name="20% - Accent6 2 2 8 2 2" xfId="33089"/>
    <cellStyle name="20% - Accent6 2 2 8 3" xfId="12869"/>
    <cellStyle name="20% - Accent6 2 2 8 3 2" xfId="29248"/>
    <cellStyle name="20% - Accent6 2 2 8 4" xfId="23691"/>
    <cellStyle name="20% - Accent6 2 2 9" xfId="4211"/>
    <cellStyle name="20% - Accent6 2 2 9 2" xfId="10333"/>
    <cellStyle name="20% - Accent6 2 2 9 2 2" xfId="30590"/>
    <cellStyle name="20% - Accent6 2 2 9 3" xfId="21201"/>
    <cellStyle name="20% - Accent6 2 3" xfId="648"/>
    <cellStyle name="20% - Accent6 2 3 2" xfId="1073"/>
    <cellStyle name="20% - Accent6 2 3 2 2" xfId="1833"/>
    <cellStyle name="20% - Accent6 2 3 2 2 2" xfId="5688"/>
    <cellStyle name="20% - Accent6 2 3 2 2 2 2" xfId="32066"/>
    <cellStyle name="20% - Accent6 2 3 2 2 3" xfId="11843"/>
    <cellStyle name="20% - Accent6 2 3 2 2 3 2" xfId="28226"/>
    <cellStyle name="20% - Accent6 2 3 2 2 4" xfId="22673"/>
    <cellStyle name="20% - Accent6 2 3 2 3" xfId="2626"/>
    <cellStyle name="20% - Accent6 2 3 2 3 2" xfId="6479"/>
    <cellStyle name="20% - Accent6 2 3 2 3 2 2" xfId="32855"/>
    <cellStyle name="20% - Accent6 2 3 2 3 3" xfId="12634"/>
    <cellStyle name="20% - Accent6 2 3 2 3 3 2" xfId="29016"/>
    <cellStyle name="20% - Accent6 2 3 2 3 4" xfId="23461"/>
    <cellStyle name="20% - Accent6 2 3 2 4" xfId="3580"/>
    <cellStyle name="20% - Accent6 2 3 2 4 2" xfId="7431"/>
    <cellStyle name="20% - Accent6 2 3 2 4 2 2" xfId="33807"/>
    <cellStyle name="20% - Accent6 2 3 2 4 3" xfId="13587"/>
    <cellStyle name="20% - Accent6 2 3 2 4 3 2" xfId="29966"/>
    <cellStyle name="20% - Accent6 2 3 2 4 4" xfId="24407"/>
    <cellStyle name="20% - Accent6 2 3 2 5" xfId="4929"/>
    <cellStyle name="20% - Accent6 2 3 2 5 2" xfId="31307"/>
    <cellStyle name="20% - Accent6 2 3 2 6" xfId="11083"/>
    <cellStyle name="20% - Accent6 2 3 2 6 2" xfId="27467"/>
    <cellStyle name="20% - Accent6 2 3 2 7" xfId="21914"/>
    <cellStyle name="20% - Accent6 2 3 3" xfId="1453"/>
    <cellStyle name="20% - Accent6 2 3 3 2" xfId="5308"/>
    <cellStyle name="20% - Accent6 2 3 3 2 2" xfId="31686"/>
    <cellStyle name="20% - Accent6 2 3 3 3" xfId="11463"/>
    <cellStyle name="20% - Accent6 2 3 3 3 2" xfId="27846"/>
    <cellStyle name="20% - Accent6 2 3 3 4" xfId="22294"/>
    <cellStyle name="20% - Accent6 2 3 4" xfId="2233"/>
    <cellStyle name="20% - Accent6 2 3 4 2" xfId="6086"/>
    <cellStyle name="20% - Accent6 2 3 4 2 2" xfId="32462"/>
    <cellStyle name="20% - Accent6 2 3 4 3" xfId="12241"/>
    <cellStyle name="20% - Accent6 2 3 4 3 2" xfId="28623"/>
    <cellStyle name="20% - Accent6 2 3 4 4" xfId="23069"/>
    <cellStyle name="20% - Accent6 2 3 5" xfId="3199"/>
    <cellStyle name="20% - Accent6 2 3 5 2" xfId="7050"/>
    <cellStyle name="20% - Accent6 2 3 5 2 2" xfId="33426"/>
    <cellStyle name="20% - Accent6 2 3 5 3" xfId="13206"/>
    <cellStyle name="20% - Accent6 2 3 5 3 2" xfId="29585"/>
    <cellStyle name="20% - Accent6 2 3 5 4" xfId="24027"/>
    <cellStyle name="20% - Accent6 2 3 6" xfId="4546"/>
    <cellStyle name="20% - Accent6 2 3 6 2" xfId="10694"/>
    <cellStyle name="20% - Accent6 2 3 6 2 2" xfId="30925"/>
    <cellStyle name="20% - Accent6 2 3 6 3" xfId="21532"/>
    <cellStyle name="20% - Accent6 2 3 7" xfId="9256"/>
    <cellStyle name="20% - Accent6 2 3 7 2" xfId="27083"/>
    <cellStyle name="20% - Accent6 2 3 8" xfId="20108"/>
    <cellStyle name="20% - Accent6 2 4" xfId="227"/>
    <cellStyle name="20% - Accent6 2 5" xfId="8126"/>
    <cellStyle name="20% - Accent6 2 5 2" xfId="26703"/>
    <cellStyle name="20% - Accent6 2 6" xfId="20033"/>
    <cellStyle name="20% - Accent6 3" xfId="36626"/>
    <cellStyle name="20% - Akzent1" xfId="8180"/>
    <cellStyle name="20% - Akzent2" xfId="8181"/>
    <cellStyle name="20% - Akzent3" xfId="8182"/>
    <cellStyle name="20% - Akzent4" xfId="8183"/>
    <cellStyle name="20% - Akzent5" xfId="8184"/>
    <cellStyle name="20% - Akzent6" xfId="8185"/>
    <cellStyle name="40% - Accent1" xfId="36555" builtinId="31" customBuiltin="1"/>
    <cellStyle name="40% - Accent1 2" xfId="108"/>
    <cellStyle name="40% - Accent1 2 2" xfId="230"/>
    <cellStyle name="40% - Accent1 2 2 10" xfId="9292"/>
    <cellStyle name="40% - Accent1 2 2 10 2" xfId="26744"/>
    <cellStyle name="40% - Accent1 2 2 11" xfId="20154"/>
    <cellStyle name="40% - Accent1 2 2 2" xfId="381"/>
    <cellStyle name="40% - Accent1 2 2 2 2" xfId="546"/>
    <cellStyle name="40% - Accent1 2 2 2 2 2" xfId="972"/>
    <cellStyle name="40% - Accent1 2 2 2 2 2 2" xfId="1732"/>
    <cellStyle name="40% - Accent1 2 2 2 2 2 2 2" xfId="5587"/>
    <cellStyle name="40% - Accent1 2 2 2 2 2 2 2 2" xfId="31965"/>
    <cellStyle name="40% - Accent1 2 2 2 2 2 2 3" xfId="11742"/>
    <cellStyle name="40% - Accent1 2 2 2 2 2 2 3 2" xfId="28125"/>
    <cellStyle name="40% - Accent1 2 2 2 2 2 2 4" xfId="22572"/>
    <cellStyle name="40% - Accent1 2 2 2 2 2 3" xfId="2525"/>
    <cellStyle name="40% - Accent1 2 2 2 2 2 3 2" xfId="6378"/>
    <cellStyle name="40% - Accent1 2 2 2 2 2 3 2 2" xfId="32754"/>
    <cellStyle name="40% - Accent1 2 2 2 2 2 3 3" xfId="12533"/>
    <cellStyle name="40% - Accent1 2 2 2 2 2 3 3 2" xfId="28915"/>
    <cellStyle name="40% - Accent1 2 2 2 2 2 3 4" xfId="23360"/>
    <cellStyle name="40% - Accent1 2 2 2 2 2 4" xfId="3479"/>
    <cellStyle name="40% - Accent1 2 2 2 2 2 4 2" xfId="7330"/>
    <cellStyle name="40% - Accent1 2 2 2 2 2 4 2 2" xfId="33706"/>
    <cellStyle name="40% - Accent1 2 2 2 2 2 4 3" xfId="13486"/>
    <cellStyle name="40% - Accent1 2 2 2 2 2 4 3 2" xfId="29865"/>
    <cellStyle name="40% - Accent1 2 2 2 2 2 4 4" xfId="24306"/>
    <cellStyle name="40% - Accent1 2 2 2 2 2 5" xfId="4828"/>
    <cellStyle name="40% - Accent1 2 2 2 2 2 5 2" xfId="31206"/>
    <cellStyle name="40% - Accent1 2 2 2 2 2 6" xfId="10982"/>
    <cellStyle name="40% - Accent1 2 2 2 2 2 6 2" xfId="27366"/>
    <cellStyle name="40% - Accent1 2 2 2 2 2 7" xfId="21813"/>
    <cellStyle name="40% - Accent1 2 2 2 2 3" xfId="1352"/>
    <cellStyle name="40% - Accent1 2 2 2 2 3 2" xfId="5207"/>
    <cellStyle name="40% - Accent1 2 2 2 2 3 2 2" xfId="31585"/>
    <cellStyle name="40% - Accent1 2 2 2 2 3 3" xfId="11362"/>
    <cellStyle name="40% - Accent1 2 2 2 2 3 3 2" xfId="27745"/>
    <cellStyle name="40% - Accent1 2 2 2 2 3 4" xfId="22193"/>
    <cellStyle name="40% - Accent1 2 2 2 2 4" xfId="2132"/>
    <cellStyle name="40% - Accent1 2 2 2 2 4 2" xfId="5985"/>
    <cellStyle name="40% - Accent1 2 2 2 2 4 2 2" xfId="32361"/>
    <cellStyle name="40% - Accent1 2 2 2 2 4 3" xfId="12140"/>
    <cellStyle name="40% - Accent1 2 2 2 2 4 3 2" xfId="28522"/>
    <cellStyle name="40% - Accent1 2 2 2 2 4 4" xfId="22968"/>
    <cellStyle name="40% - Accent1 2 2 2 2 5" xfId="3098"/>
    <cellStyle name="40% - Accent1 2 2 2 2 5 2" xfId="6949"/>
    <cellStyle name="40% - Accent1 2 2 2 2 5 2 2" xfId="33325"/>
    <cellStyle name="40% - Accent1 2 2 2 2 5 3" xfId="13105"/>
    <cellStyle name="40% - Accent1 2 2 2 2 5 3 2" xfId="29484"/>
    <cellStyle name="40% - Accent1 2 2 2 2 5 4" xfId="23926"/>
    <cellStyle name="40% - Accent1 2 2 2 2 6" xfId="4445"/>
    <cellStyle name="40% - Accent1 2 2 2 2 6 2" xfId="30824"/>
    <cellStyle name="40% - Accent1 2 2 2 2 7" xfId="10593"/>
    <cellStyle name="40% - Accent1 2 2 2 2 7 2" xfId="26982"/>
    <cellStyle name="40% - Accent1 2 2 2 2 8" xfId="21431"/>
    <cellStyle name="40% - Accent1 2 2 2 3" xfId="809"/>
    <cellStyle name="40% - Accent1 2 2 2 3 2" xfId="1569"/>
    <cellStyle name="40% - Accent1 2 2 2 3 2 2" xfId="5424"/>
    <cellStyle name="40% - Accent1 2 2 2 3 2 2 2" xfId="31802"/>
    <cellStyle name="40% - Accent1 2 2 2 3 2 3" xfId="11579"/>
    <cellStyle name="40% - Accent1 2 2 2 3 2 3 2" xfId="27962"/>
    <cellStyle name="40% - Accent1 2 2 2 3 2 4" xfId="22409"/>
    <cellStyle name="40% - Accent1 2 2 2 3 3" xfId="2362"/>
    <cellStyle name="40% - Accent1 2 2 2 3 3 2" xfId="6215"/>
    <cellStyle name="40% - Accent1 2 2 2 3 3 2 2" xfId="32591"/>
    <cellStyle name="40% - Accent1 2 2 2 3 3 3" xfId="12370"/>
    <cellStyle name="40% - Accent1 2 2 2 3 3 3 2" xfId="28752"/>
    <cellStyle name="40% - Accent1 2 2 2 3 3 4" xfId="23197"/>
    <cellStyle name="40% - Accent1 2 2 2 3 4" xfId="3316"/>
    <cellStyle name="40% - Accent1 2 2 2 3 4 2" xfId="7167"/>
    <cellStyle name="40% - Accent1 2 2 2 3 4 2 2" xfId="33543"/>
    <cellStyle name="40% - Accent1 2 2 2 3 4 3" xfId="13323"/>
    <cellStyle name="40% - Accent1 2 2 2 3 4 3 2" xfId="29702"/>
    <cellStyle name="40% - Accent1 2 2 2 3 4 4" xfId="24143"/>
    <cellStyle name="40% - Accent1 2 2 2 3 5" xfId="4665"/>
    <cellStyle name="40% - Accent1 2 2 2 3 5 2" xfId="31043"/>
    <cellStyle name="40% - Accent1 2 2 2 3 6" xfId="10819"/>
    <cellStyle name="40% - Accent1 2 2 2 3 6 2" xfId="27203"/>
    <cellStyle name="40% - Accent1 2 2 2 3 7" xfId="21650"/>
    <cellStyle name="40% - Accent1 2 2 2 4" xfId="1189"/>
    <cellStyle name="40% - Accent1 2 2 2 4 2" xfId="5044"/>
    <cellStyle name="40% - Accent1 2 2 2 4 2 2" xfId="31422"/>
    <cellStyle name="40% - Accent1 2 2 2 4 3" xfId="11199"/>
    <cellStyle name="40% - Accent1 2 2 2 4 3 2" xfId="27582"/>
    <cellStyle name="40% - Accent1 2 2 2 4 4" xfId="22030"/>
    <cellStyle name="40% - Accent1 2 2 2 5" xfId="1968"/>
    <cellStyle name="40% - Accent1 2 2 2 5 2" xfId="5821"/>
    <cellStyle name="40% - Accent1 2 2 2 5 2 2" xfId="32197"/>
    <cellStyle name="40% - Accent1 2 2 2 5 3" xfId="11976"/>
    <cellStyle name="40% - Accent1 2 2 2 5 3 2" xfId="28358"/>
    <cellStyle name="40% - Accent1 2 2 2 5 4" xfId="22804"/>
    <cellStyle name="40% - Accent1 2 2 2 6" xfId="2935"/>
    <cellStyle name="40% - Accent1 2 2 2 6 2" xfId="6786"/>
    <cellStyle name="40% - Accent1 2 2 2 6 2 2" xfId="33162"/>
    <cellStyle name="40% - Accent1 2 2 2 6 3" xfId="12942"/>
    <cellStyle name="40% - Accent1 2 2 2 6 3 2" xfId="29321"/>
    <cellStyle name="40% - Accent1 2 2 2 6 4" xfId="23763"/>
    <cellStyle name="40% - Accent1 2 2 2 7" xfId="4282"/>
    <cellStyle name="40% - Accent1 2 2 2 7 2" xfId="30661"/>
    <cellStyle name="40% - Accent1 2 2 2 8" xfId="10429"/>
    <cellStyle name="40% - Accent1 2 2 2 8 2" xfId="26819"/>
    <cellStyle name="40% - Accent1 2 2 2 9" xfId="21268"/>
    <cellStyle name="40% - Accent1 2 2 3" xfId="444"/>
    <cellStyle name="40% - Accent1 2 2 3 2" xfId="603"/>
    <cellStyle name="40% - Accent1 2 2 3 2 2" xfId="1029"/>
    <cellStyle name="40% - Accent1 2 2 3 2 2 2" xfId="1789"/>
    <cellStyle name="40% - Accent1 2 2 3 2 2 2 2" xfId="5644"/>
    <cellStyle name="40% - Accent1 2 2 3 2 2 2 2 2" xfId="32022"/>
    <cellStyle name="40% - Accent1 2 2 3 2 2 2 3" xfId="11799"/>
    <cellStyle name="40% - Accent1 2 2 3 2 2 2 3 2" xfId="28182"/>
    <cellStyle name="40% - Accent1 2 2 3 2 2 2 4" xfId="22629"/>
    <cellStyle name="40% - Accent1 2 2 3 2 2 3" xfId="2582"/>
    <cellStyle name="40% - Accent1 2 2 3 2 2 3 2" xfId="6435"/>
    <cellStyle name="40% - Accent1 2 2 3 2 2 3 2 2" xfId="32811"/>
    <cellStyle name="40% - Accent1 2 2 3 2 2 3 3" xfId="12590"/>
    <cellStyle name="40% - Accent1 2 2 3 2 2 3 3 2" xfId="28972"/>
    <cellStyle name="40% - Accent1 2 2 3 2 2 3 4" xfId="23417"/>
    <cellStyle name="40% - Accent1 2 2 3 2 2 4" xfId="3536"/>
    <cellStyle name="40% - Accent1 2 2 3 2 2 4 2" xfId="7387"/>
    <cellStyle name="40% - Accent1 2 2 3 2 2 4 2 2" xfId="33763"/>
    <cellStyle name="40% - Accent1 2 2 3 2 2 4 3" xfId="13543"/>
    <cellStyle name="40% - Accent1 2 2 3 2 2 4 3 2" xfId="29922"/>
    <cellStyle name="40% - Accent1 2 2 3 2 2 4 4" xfId="24363"/>
    <cellStyle name="40% - Accent1 2 2 3 2 2 5" xfId="4885"/>
    <cellStyle name="40% - Accent1 2 2 3 2 2 5 2" xfId="31263"/>
    <cellStyle name="40% - Accent1 2 2 3 2 2 6" xfId="11039"/>
    <cellStyle name="40% - Accent1 2 2 3 2 2 6 2" xfId="27423"/>
    <cellStyle name="40% - Accent1 2 2 3 2 2 7" xfId="21870"/>
    <cellStyle name="40% - Accent1 2 2 3 2 3" xfId="1409"/>
    <cellStyle name="40% - Accent1 2 2 3 2 3 2" xfId="5264"/>
    <cellStyle name="40% - Accent1 2 2 3 2 3 2 2" xfId="31642"/>
    <cellStyle name="40% - Accent1 2 2 3 2 3 3" xfId="11419"/>
    <cellStyle name="40% - Accent1 2 2 3 2 3 3 2" xfId="27802"/>
    <cellStyle name="40% - Accent1 2 2 3 2 3 4" xfId="22250"/>
    <cellStyle name="40% - Accent1 2 2 3 2 4" xfId="2189"/>
    <cellStyle name="40% - Accent1 2 2 3 2 4 2" xfId="6042"/>
    <cellStyle name="40% - Accent1 2 2 3 2 4 2 2" xfId="32418"/>
    <cellStyle name="40% - Accent1 2 2 3 2 4 3" xfId="12197"/>
    <cellStyle name="40% - Accent1 2 2 3 2 4 3 2" xfId="28579"/>
    <cellStyle name="40% - Accent1 2 2 3 2 4 4" xfId="23025"/>
    <cellStyle name="40% - Accent1 2 2 3 2 5" xfId="3155"/>
    <cellStyle name="40% - Accent1 2 2 3 2 5 2" xfId="7006"/>
    <cellStyle name="40% - Accent1 2 2 3 2 5 2 2" xfId="33382"/>
    <cellStyle name="40% - Accent1 2 2 3 2 5 3" xfId="13162"/>
    <cellStyle name="40% - Accent1 2 2 3 2 5 3 2" xfId="29541"/>
    <cellStyle name="40% - Accent1 2 2 3 2 5 4" xfId="23983"/>
    <cellStyle name="40% - Accent1 2 2 3 2 6" xfId="4502"/>
    <cellStyle name="40% - Accent1 2 2 3 2 6 2" xfId="30881"/>
    <cellStyle name="40% - Accent1 2 2 3 2 7" xfId="10650"/>
    <cellStyle name="40% - Accent1 2 2 3 2 7 2" xfId="27039"/>
    <cellStyle name="40% - Accent1 2 2 3 2 8" xfId="21488"/>
    <cellStyle name="40% - Accent1 2 2 3 3" xfId="870"/>
    <cellStyle name="40% - Accent1 2 2 3 3 2" xfId="1630"/>
    <cellStyle name="40% - Accent1 2 2 3 3 2 2" xfId="5485"/>
    <cellStyle name="40% - Accent1 2 2 3 3 2 2 2" xfId="31863"/>
    <cellStyle name="40% - Accent1 2 2 3 3 2 3" xfId="11640"/>
    <cellStyle name="40% - Accent1 2 2 3 3 2 3 2" xfId="28023"/>
    <cellStyle name="40% - Accent1 2 2 3 3 2 4" xfId="22470"/>
    <cellStyle name="40% - Accent1 2 2 3 3 3" xfId="2423"/>
    <cellStyle name="40% - Accent1 2 2 3 3 3 2" xfId="6276"/>
    <cellStyle name="40% - Accent1 2 2 3 3 3 2 2" xfId="32652"/>
    <cellStyle name="40% - Accent1 2 2 3 3 3 3" xfId="12431"/>
    <cellStyle name="40% - Accent1 2 2 3 3 3 3 2" xfId="28813"/>
    <cellStyle name="40% - Accent1 2 2 3 3 3 4" xfId="23258"/>
    <cellStyle name="40% - Accent1 2 2 3 3 4" xfId="3377"/>
    <cellStyle name="40% - Accent1 2 2 3 3 4 2" xfId="7228"/>
    <cellStyle name="40% - Accent1 2 2 3 3 4 2 2" xfId="33604"/>
    <cellStyle name="40% - Accent1 2 2 3 3 4 3" xfId="13384"/>
    <cellStyle name="40% - Accent1 2 2 3 3 4 3 2" xfId="29763"/>
    <cellStyle name="40% - Accent1 2 2 3 3 4 4" xfId="24204"/>
    <cellStyle name="40% - Accent1 2 2 3 3 5" xfId="4726"/>
    <cellStyle name="40% - Accent1 2 2 3 3 5 2" xfId="31104"/>
    <cellStyle name="40% - Accent1 2 2 3 3 6" xfId="10880"/>
    <cellStyle name="40% - Accent1 2 2 3 3 6 2" xfId="27264"/>
    <cellStyle name="40% - Accent1 2 2 3 3 7" xfId="21711"/>
    <cellStyle name="40% - Accent1 2 2 3 4" xfId="1250"/>
    <cellStyle name="40% - Accent1 2 2 3 4 2" xfId="5105"/>
    <cellStyle name="40% - Accent1 2 2 3 4 2 2" xfId="31483"/>
    <cellStyle name="40% - Accent1 2 2 3 4 3" xfId="11260"/>
    <cellStyle name="40% - Accent1 2 2 3 4 3 2" xfId="27643"/>
    <cellStyle name="40% - Accent1 2 2 3 4 4" xfId="22091"/>
    <cellStyle name="40% - Accent1 2 2 3 5" xfId="2030"/>
    <cellStyle name="40% - Accent1 2 2 3 5 2" xfId="5883"/>
    <cellStyle name="40% - Accent1 2 2 3 5 2 2" xfId="32259"/>
    <cellStyle name="40% - Accent1 2 2 3 5 3" xfId="12038"/>
    <cellStyle name="40% - Accent1 2 2 3 5 3 2" xfId="28420"/>
    <cellStyle name="40% - Accent1 2 2 3 5 4" xfId="22866"/>
    <cellStyle name="40% - Accent1 2 2 3 6" xfId="2996"/>
    <cellStyle name="40% - Accent1 2 2 3 6 2" xfId="6847"/>
    <cellStyle name="40% - Accent1 2 2 3 6 2 2" xfId="33223"/>
    <cellStyle name="40% - Accent1 2 2 3 6 3" xfId="13003"/>
    <cellStyle name="40% - Accent1 2 2 3 6 3 2" xfId="29382"/>
    <cellStyle name="40% - Accent1 2 2 3 6 4" xfId="23824"/>
    <cellStyle name="40% - Accent1 2 2 3 7" xfId="4343"/>
    <cellStyle name="40% - Accent1 2 2 3 7 2" xfId="30722"/>
    <cellStyle name="40% - Accent1 2 2 3 8" xfId="10491"/>
    <cellStyle name="40% - Accent1 2 2 3 8 2" xfId="26880"/>
    <cellStyle name="40% - Accent1 2 2 3 9" xfId="21329"/>
    <cellStyle name="40% - Accent1 2 2 4" xfId="486"/>
    <cellStyle name="40% - Accent1 2 2 4 2" xfId="912"/>
    <cellStyle name="40% - Accent1 2 2 4 2 2" xfId="1672"/>
    <cellStyle name="40% - Accent1 2 2 4 2 2 2" xfId="5527"/>
    <cellStyle name="40% - Accent1 2 2 4 2 2 2 2" xfId="31905"/>
    <cellStyle name="40% - Accent1 2 2 4 2 2 3" xfId="11682"/>
    <cellStyle name="40% - Accent1 2 2 4 2 2 3 2" xfId="28065"/>
    <cellStyle name="40% - Accent1 2 2 4 2 2 4" xfId="22512"/>
    <cellStyle name="40% - Accent1 2 2 4 2 3" xfId="2465"/>
    <cellStyle name="40% - Accent1 2 2 4 2 3 2" xfId="6318"/>
    <cellStyle name="40% - Accent1 2 2 4 2 3 2 2" xfId="32694"/>
    <cellStyle name="40% - Accent1 2 2 4 2 3 3" xfId="12473"/>
    <cellStyle name="40% - Accent1 2 2 4 2 3 3 2" xfId="28855"/>
    <cellStyle name="40% - Accent1 2 2 4 2 3 4" xfId="23300"/>
    <cellStyle name="40% - Accent1 2 2 4 2 4" xfId="3419"/>
    <cellStyle name="40% - Accent1 2 2 4 2 4 2" xfId="7270"/>
    <cellStyle name="40% - Accent1 2 2 4 2 4 2 2" xfId="33646"/>
    <cellStyle name="40% - Accent1 2 2 4 2 4 3" xfId="13426"/>
    <cellStyle name="40% - Accent1 2 2 4 2 4 3 2" xfId="29805"/>
    <cellStyle name="40% - Accent1 2 2 4 2 4 4" xfId="24246"/>
    <cellStyle name="40% - Accent1 2 2 4 2 5" xfId="4768"/>
    <cellStyle name="40% - Accent1 2 2 4 2 5 2" xfId="31146"/>
    <cellStyle name="40% - Accent1 2 2 4 2 6" xfId="10922"/>
    <cellStyle name="40% - Accent1 2 2 4 2 6 2" xfId="27306"/>
    <cellStyle name="40% - Accent1 2 2 4 2 7" xfId="21753"/>
    <cellStyle name="40% - Accent1 2 2 4 3" xfId="1292"/>
    <cellStyle name="40% - Accent1 2 2 4 3 2" xfId="5147"/>
    <cellStyle name="40% - Accent1 2 2 4 3 2 2" xfId="31525"/>
    <cellStyle name="40% - Accent1 2 2 4 3 3" xfId="11302"/>
    <cellStyle name="40% - Accent1 2 2 4 3 3 2" xfId="27685"/>
    <cellStyle name="40% - Accent1 2 2 4 3 4" xfId="22133"/>
    <cellStyle name="40% - Accent1 2 2 4 4" xfId="2072"/>
    <cellStyle name="40% - Accent1 2 2 4 4 2" xfId="5925"/>
    <cellStyle name="40% - Accent1 2 2 4 4 2 2" xfId="32301"/>
    <cellStyle name="40% - Accent1 2 2 4 4 3" xfId="12080"/>
    <cellStyle name="40% - Accent1 2 2 4 4 3 2" xfId="28462"/>
    <cellStyle name="40% - Accent1 2 2 4 4 4" xfId="22908"/>
    <cellStyle name="40% - Accent1 2 2 4 5" xfId="3038"/>
    <cellStyle name="40% - Accent1 2 2 4 5 2" xfId="6889"/>
    <cellStyle name="40% - Accent1 2 2 4 5 2 2" xfId="33265"/>
    <cellStyle name="40% - Accent1 2 2 4 5 3" xfId="13045"/>
    <cellStyle name="40% - Accent1 2 2 4 5 3 2" xfId="29424"/>
    <cellStyle name="40% - Accent1 2 2 4 5 4" xfId="23866"/>
    <cellStyle name="40% - Accent1 2 2 4 6" xfId="4385"/>
    <cellStyle name="40% - Accent1 2 2 4 6 2" xfId="30764"/>
    <cellStyle name="40% - Accent1 2 2 4 7" xfId="10533"/>
    <cellStyle name="40% - Accent1 2 2 4 7 2" xfId="26922"/>
    <cellStyle name="40% - Accent1 2 2 4 8" xfId="21371"/>
    <cellStyle name="40% - Accent1 2 2 5" xfId="742"/>
    <cellStyle name="40% - Accent1 2 2 5 2" xfId="1502"/>
    <cellStyle name="40% - Accent1 2 2 5 2 2" xfId="5357"/>
    <cellStyle name="40% - Accent1 2 2 5 2 2 2" xfId="31735"/>
    <cellStyle name="40% - Accent1 2 2 5 2 3" xfId="11512"/>
    <cellStyle name="40% - Accent1 2 2 5 2 3 2" xfId="27895"/>
    <cellStyle name="40% - Accent1 2 2 5 2 4" xfId="22343"/>
    <cellStyle name="40% - Accent1 2 2 5 3" xfId="2296"/>
    <cellStyle name="40% - Accent1 2 2 5 3 2" xfId="6149"/>
    <cellStyle name="40% - Accent1 2 2 5 3 2 2" xfId="32525"/>
    <cellStyle name="40% - Accent1 2 2 5 3 3" xfId="12304"/>
    <cellStyle name="40% - Accent1 2 2 5 3 3 2" xfId="28686"/>
    <cellStyle name="40% - Accent1 2 2 5 3 4" xfId="23132"/>
    <cellStyle name="40% - Accent1 2 2 5 4" xfId="3250"/>
    <cellStyle name="40% - Accent1 2 2 5 4 2" xfId="7101"/>
    <cellStyle name="40% - Accent1 2 2 5 4 2 2" xfId="33477"/>
    <cellStyle name="40% - Accent1 2 2 5 4 3" xfId="13257"/>
    <cellStyle name="40% - Accent1 2 2 5 4 3 2" xfId="29636"/>
    <cellStyle name="40% - Accent1 2 2 5 4 4" xfId="24078"/>
    <cellStyle name="40% - Accent1 2 2 5 5" xfId="4598"/>
    <cellStyle name="40% - Accent1 2 2 5 5 2" xfId="30976"/>
    <cellStyle name="40% - Accent1 2 2 5 6" xfId="10752"/>
    <cellStyle name="40% - Accent1 2 2 5 6 2" xfId="27136"/>
    <cellStyle name="40% - Accent1 2 2 5 7" xfId="21584"/>
    <cellStyle name="40% - Accent1 2 2 6" xfId="1123"/>
    <cellStyle name="40% - Accent1 2 2 6 2" xfId="4978"/>
    <cellStyle name="40% - Accent1 2 2 6 2 2" xfId="31356"/>
    <cellStyle name="40% - Accent1 2 2 6 3" xfId="11133"/>
    <cellStyle name="40% - Accent1 2 2 6 3 2" xfId="27516"/>
    <cellStyle name="40% - Accent1 2 2 6 4" xfId="21964"/>
    <cellStyle name="40% - Accent1 2 2 7" xfId="1886"/>
    <cellStyle name="40% - Accent1 2 2 7 2" xfId="5741"/>
    <cellStyle name="40% - Accent1 2 2 7 2 2" xfId="32117"/>
    <cellStyle name="40% - Accent1 2 2 7 3" xfId="11896"/>
    <cellStyle name="40% - Accent1 2 2 7 3 2" xfId="28278"/>
    <cellStyle name="40% - Accent1 2 2 7 4" xfId="22725"/>
    <cellStyle name="40% - Accent1 2 2 8" xfId="2863"/>
    <cellStyle name="40% - Accent1 2 2 8 2" xfId="6714"/>
    <cellStyle name="40% - Accent1 2 2 8 2 2" xfId="33090"/>
    <cellStyle name="40% - Accent1 2 2 8 3" xfId="12870"/>
    <cellStyle name="40% - Accent1 2 2 8 3 2" xfId="29249"/>
    <cellStyle name="40% - Accent1 2 2 8 4" xfId="23692"/>
    <cellStyle name="40% - Accent1 2 2 9" xfId="4212"/>
    <cellStyle name="40% - Accent1 2 2 9 2" xfId="10335"/>
    <cellStyle name="40% - Accent1 2 2 9 2 2" xfId="30591"/>
    <cellStyle name="40% - Accent1 2 2 9 3" xfId="21202"/>
    <cellStyle name="40% - Accent1 2 3" xfId="649"/>
    <cellStyle name="40% - Accent1 2 3 2" xfId="1074"/>
    <cellStyle name="40% - Accent1 2 3 2 2" xfId="1834"/>
    <cellStyle name="40% - Accent1 2 3 2 2 2" xfId="5689"/>
    <cellStyle name="40% - Accent1 2 3 2 2 2 2" xfId="32067"/>
    <cellStyle name="40% - Accent1 2 3 2 2 3" xfId="11844"/>
    <cellStyle name="40% - Accent1 2 3 2 2 3 2" xfId="28227"/>
    <cellStyle name="40% - Accent1 2 3 2 2 4" xfId="22674"/>
    <cellStyle name="40% - Accent1 2 3 2 3" xfId="2627"/>
    <cellStyle name="40% - Accent1 2 3 2 3 2" xfId="6480"/>
    <cellStyle name="40% - Accent1 2 3 2 3 2 2" xfId="32856"/>
    <cellStyle name="40% - Accent1 2 3 2 3 3" xfId="12635"/>
    <cellStyle name="40% - Accent1 2 3 2 3 3 2" xfId="29017"/>
    <cellStyle name="40% - Accent1 2 3 2 3 4" xfId="23462"/>
    <cellStyle name="40% - Accent1 2 3 2 4" xfId="3581"/>
    <cellStyle name="40% - Accent1 2 3 2 4 2" xfId="7432"/>
    <cellStyle name="40% - Accent1 2 3 2 4 2 2" xfId="33808"/>
    <cellStyle name="40% - Accent1 2 3 2 4 3" xfId="13588"/>
    <cellStyle name="40% - Accent1 2 3 2 4 3 2" xfId="29967"/>
    <cellStyle name="40% - Accent1 2 3 2 4 4" xfId="24408"/>
    <cellStyle name="40% - Accent1 2 3 2 5" xfId="4930"/>
    <cellStyle name="40% - Accent1 2 3 2 5 2" xfId="31308"/>
    <cellStyle name="40% - Accent1 2 3 2 6" xfId="11084"/>
    <cellStyle name="40% - Accent1 2 3 2 6 2" xfId="27468"/>
    <cellStyle name="40% - Accent1 2 3 2 7" xfId="21915"/>
    <cellStyle name="40% - Accent1 2 3 3" xfId="1454"/>
    <cellStyle name="40% - Accent1 2 3 3 2" xfId="5309"/>
    <cellStyle name="40% - Accent1 2 3 3 2 2" xfId="31687"/>
    <cellStyle name="40% - Accent1 2 3 3 3" xfId="11464"/>
    <cellStyle name="40% - Accent1 2 3 3 3 2" xfId="27847"/>
    <cellStyle name="40% - Accent1 2 3 3 4" xfId="22295"/>
    <cellStyle name="40% - Accent1 2 3 4" xfId="2234"/>
    <cellStyle name="40% - Accent1 2 3 4 2" xfId="6087"/>
    <cellStyle name="40% - Accent1 2 3 4 2 2" xfId="32463"/>
    <cellStyle name="40% - Accent1 2 3 4 3" xfId="12242"/>
    <cellStyle name="40% - Accent1 2 3 4 3 2" xfId="28624"/>
    <cellStyle name="40% - Accent1 2 3 4 4" xfId="23070"/>
    <cellStyle name="40% - Accent1 2 3 5" xfId="3200"/>
    <cellStyle name="40% - Accent1 2 3 5 2" xfId="7051"/>
    <cellStyle name="40% - Accent1 2 3 5 2 2" xfId="33427"/>
    <cellStyle name="40% - Accent1 2 3 5 3" xfId="13207"/>
    <cellStyle name="40% - Accent1 2 3 5 3 2" xfId="29586"/>
    <cellStyle name="40% - Accent1 2 3 5 4" xfId="24028"/>
    <cellStyle name="40% - Accent1 2 3 6" xfId="4547"/>
    <cellStyle name="40% - Accent1 2 3 6 2" xfId="10695"/>
    <cellStyle name="40% - Accent1 2 3 6 2 2" xfId="30926"/>
    <cellStyle name="40% - Accent1 2 3 6 3" xfId="21533"/>
    <cellStyle name="40% - Accent1 2 3 7" xfId="9257"/>
    <cellStyle name="40% - Accent1 2 3 7 2" xfId="27084"/>
    <cellStyle name="40% - Accent1 2 3 8" xfId="20109"/>
    <cellStyle name="40% - Accent1 2 4" xfId="229"/>
    <cellStyle name="40% - Accent1 2 5" xfId="8127"/>
    <cellStyle name="40% - Accent1 2 5 2" xfId="26704"/>
    <cellStyle name="40% - Accent1 2 6" xfId="20034"/>
    <cellStyle name="40% - Accent1 3" xfId="36627"/>
    <cellStyle name="40% - Accent2" xfId="36559" builtinId="35" customBuiltin="1"/>
    <cellStyle name="40% - Accent2 2" xfId="109"/>
    <cellStyle name="40% - Accent2 2 2" xfId="232"/>
    <cellStyle name="40% - Accent2 2 2 10" xfId="9293"/>
    <cellStyle name="40% - Accent2 2 2 10 2" xfId="26745"/>
    <cellStyle name="40% - Accent2 2 2 11" xfId="20155"/>
    <cellStyle name="40% - Accent2 2 2 2" xfId="375"/>
    <cellStyle name="40% - Accent2 2 2 2 2" xfId="540"/>
    <cellStyle name="40% - Accent2 2 2 2 2 2" xfId="966"/>
    <cellStyle name="40% - Accent2 2 2 2 2 2 2" xfId="1726"/>
    <cellStyle name="40% - Accent2 2 2 2 2 2 2 2" xfId="5581"/>
    <cellStyle name="40% - Accent2 2 2 2 2 2 2 2 2" xfId="31959"/>
    <cellStyle name="40% - Accent2 2 2 2 2 2 2 3" xfId="11736"/>
    <cellStyle name="40% - Accent2 2 2 2 2 2 2 3 2" xfId="28119"/>
    <cellStyle name="40% - Accent2 2 2 2 2 2 2 4" xfId="22566"/>
    <cellStyle name="40% - Accent2 2 2 2 2 2 3" xfId="2519"/>
    <cellStyle name="40% - Accent2 2 2 2 2 2 3 2" xfId="6372"/>
    <cellStyle name="40% - Accent2 2 2 2 2 2 3 2 2" xfId="32748"/>
    <cellStyle name="40% - Accent2 2 2 2 2 2 3 3" xfId="12527"/>
    <cellStyle name="40% - Accent2 2 2 2 2 2 3 3 2" xfId="28909"/>
    <cellStyle name="40% - Accent2 2 2 2 2 2 3 4" xfId="23354"/>
    <cellStyle name="40% - Accent2 2 2 2 2 2 4" xfId="3473"/>
    <cellStyle name="40% - Accent2 2 2 2 2 2 4 2" xfId="7324"/>
    <cellStyle name="40% - Accent2 2 2 2 2 2 4 2 2" xfId="33700"/>
    <cellStyle name="40% - Accent2 2 2 2 2 2 4 3" xfId="13480"/>
    <cellStyle name="40% - Accent2 2 2 2 2 2 4 3 2" xfId="29859"/>
    <cellStyle name="40% - Accent2 2 2 2 2 2 4 4" xfId="24300"/>
    <cellStyle name="40% - Accent2 2 2 2 2 2 5" xfId="4822"/>
    <cellStyle name="40% - Accent2 2 2 2 2 2 5 2" xfId="31200"/>
    <cellStyle name="40% - Accent2 2 2 2 2 2 6" xfId="10976"/>
    <cellStyle name="40% - Accent2 2 2 2 2 2 6 2" xfId="27360"/>
    <cellStyle name="40% - Accent2 2 2 2 2 2 7" xfId="21807"/>
    <cellStyle name="40% - Accent2 2 2 2 2 3" xfId="1346"/>
    <cellStyle name="40% - Accent2 2 2 2 2 3 2" xfId="5201"/>
    <cellStyle name="40% - Accent2 2 2 2 2 3 2 2" xfId="31579"/>
    <cellStyle name="40% - Accent2 2 2 2 2 3 3" xfId="11356"/>
    <cellStyle name="40% - Accent2 2 2 2 2 3 3 2" xfId="27739"/>
    <cellStyle name="40% - Accent2 2 2 2 2 3 4" xfId="22187"/>
    <cellStyle name="40% - Accent2 2 2 2 2 4" xfId="2126"/>
    <cellStyle name="40% - Accent2 2 2 2 2 4 2" xfId="5979"/>
    <cellStyle name="40% - Accent2 2 2 2 2 4 2 2" xfId="32355"/>
    <cellStyle name="40% - Accent2 2 2 2 2 4 3" xfId="12134"/>
    <cellStyle name="40% - Accent2 2 2 2 2 4 3 2" xfId="28516"/>
    <cellStyle name="40% - Accent2 2 2 2 2 4 4" xfId="22962"/>
    <cellStyle name="40% - Accent2 2 2 2 2 5" xfId="3092"/>
    <cellStyle name="40% - Accent2 2 2 2 2 5 2" xfId="6943"/>
    <cellStyle name="40% - Accent2 2 2 2 2 5 2 2" xfId="33319"/>
    <cellStyle name="40% - Accent2 2 2 2 2 5 3" xfId="13099"/>
    <cellStyle name="40% - Accent2 2 2 2 2 5 3 2" xfId="29478"/>
    <cellStyle name="40% - Accent2 2 2 2 2 5 4" xfId="23920"/>
    <cellStyle name="40% - Accent2 2 2 2 2 6" xfId="4439"/>
    <cellStyle name="40% - Accent2 2 2 2 2 6 2" xfId="30818"/>
    <cellStyle name="40% - Accent2 2 2 2 2 7" xfId="10587"/>
    <cellStyle name="40% - Accent2 2 2 2 2 7 2" xfId="26976"/>
    <cellStyle name="40% - Accent2 2 2 2 2 8" xfId="21425"/>
    <cellStyle name="40% - Accent2 2 2 2 3" xfId="803"/>
    <cellStyle name="40% - Accent2 2 2 2 3 2" xfId="1563"/>
    <cellStyle name="40% - Accent2 2 2 2 3 2 2" xfId="5418"/>
    <cellStyle name="40% - Accent2 2 2 2 3 2 2 2" xfId="31796"/>
    <cellStyle name="40% - Accent2 2 2 2 3 2 3" xfId="11573"/>
    <cellStyle name="40% - Accent2 2 2 2 3 2 3 2" xfId="27956"/>
    <cellStyle name="40% - Accent2 2 2 2 3 2 4" xfId="22403"/>
    <cellStyle name="40% - Accent2 2 2 2 3 3" xfId="2356"/>
    <cellStyle name="40% - Accent2 2 2 2 3 3 2" xfId="6209"/>
    <cellStyle name="40% - Accent2 2 2 2 3 3 2 2" xfId="32585"/>
    <cellStyle name="40% - Accent2 2 2 2 3 3 3" xfId="12364"/>
    <cellStyle name="40% - Accent2 2 2 2 3 3 3 2" xfId="28746"/>
    <cellStyle name="40% - Accent2 2 2 2 3 3 4" xfId="23191"/>
    <cellStyle name="40% - Accent2 2 2 2 3 4" xfId="3310"/>
    <cellStyle name="40% - Accent2 2 2 2 3 4 2" xfId="7161"/>
    <cellStyle name="40% - Accent2 2 2 2 3 4 2 2" xfId="33537"/>
    <cellStyle name="40% - Accent2 2 2 2 3 4 3" xfId="13317"/>
    <cellStyle name="40% - Accent2 2 2 2 3 4 3 2" xfId="29696"/>
    <cellStyle name="40% - Accent2 2 2 2 3 4 4" xfId="24137"/>
    <cellStyle name="40% - Accent2 2 2 2 3 5" xfId="4659"/>
    <cellStyle name="40% - Accent2 2 2 2 3 5 2" xfId="31037"/>
    <cellStyle name="40% - Accent2 2 2 2 3 6" xfId="10813"/>
    <cellStyle name="40% - Accent2 2 2 2 3 6 2" xfId="27197"/>
    <cellStyle name="40% - Accent2 2 2 2 3 7" xfId="21644"/>
    <cellStyle name="40% - Accent2 2 2 2 4" xfId="1183"/>
    <cellStyle name="40% - Accent2 2 2 2 4 2" xfId="5038"/>
    <cellStyle name="40% - Accent2 2 2 2 4 2 2" xfId="31416"/>
    <cellStyle name="40% - Accent2 2 2 2 4 3" xfId="11193"/>
    <cellStyle name="40% - Accent2 2 2 2 4 3 2" xfId="27576"/>
    <cellStyle name="40% - Accent2 2 2 2 4 4" xfId="22024"/>
    <cellStyle name="40% - Accent2 2 2 2 5" xfId="1962"/>
    <cellStyle name="40% - Accent2 2 2 2 5 2" xfId="5815"/>
    <cellStyle name="40% - Accent2 2 2 2 5 2 2" xfId="32191"/>
    <cellStyle name="40% - Accent2 2 2 2 5 3" xfId="11970"/>
    <cellStyle name="40% - Accent2 2 2 2 5 3 2" xfId="28352"/>
    <cellStyle name="40% - Accent2 2 2 2 5 4" xfId="22798"/>
    <cellStyle name="40% - Accent2 2 2 2 6" xfId="2929"/>
    <cellStyle name="40% - Accent2 2 2 2 6 2" xfId="6780"/>
    <cellStyle name="40% - Accent2 2 2 2 6 2 2" xfId="33156"/>
    <cellStyle name="40% - Accent2 2 2 2 6 3" xfId="12936"/>
    <cellStyle name="40% - Accent2 2 2 2 6 3 2" xfId="29315"/>
    <cellStyle name="40% - Accent2 2 2 2 6 4" xfId="23757"/>
    <cellStyle name="40% - Accent2 2 2 2 7" xfId="4276"/>
    <cellStyle name="40% - Accent2 2 2 2 7 2" xfId="30655"/>
    <cellStyle name="40% - Accent2 2 2 2 8" xfId="10423"/>
    <cellStyle name="40% - Accent2 2 2 2 8 2" xfId="26813"/>
    <cellStyle name="40% - Accent2 2 2 2 9" xfId="21262"/>
    <cellStyle name="40% - Accent2 2 2 3" xfId="438"/>
    <cellStyle name="40% - Accent2 2 2 3 2" xfId="597"/>
    <cellStyle name="40% - Accent2 2 2 3 2 2" xfId="1023"/>
    <cellStyle name="40% - Accent2 2 2 3 2 2 2" xfId="1783"/>
    <cellStyle name="40% - Accent2 2 2 3 2 2 2 2" xfId="5638"/>
    <cellStyle name="40% - Accent2 2 2 3 2 2 2 2 2" xfId="32016"/>
    <cellStyle name="40% - Accent2 2 2 3 2 2 2 3" xfId="11793"/>
    <cellStyle name="40% - Accent2 2 2 3 2 2 2 3 2" xfId="28176"/>
    <cellStyle name="40% - Accent2 2 2 3 2 2 2 4" xfId="22623"/>
    <cellStyle name="40% - Accent2 2 2 3 2 2 3" xfId="2576"/>
    <cellStyle name="40% - Accent2 2 2 3 2 2 3 2" xfId="6429"/>
    <cellStyle name="40% - Accent2 2 2 3 2 2 3 2 2" xfId="32805"/>
    <cellStyle name="40% - Accent2 2 2 3 2 2 3 3" xfId="12584"/>
    <cellStyle name="40% - Accent2 2 2 3 2 2 3 3 2" xfId="28966"/>
    <cellStyle name="40% - Accent2 2 2 3 2 2 3 4" xfId="23411"/>
    <cellStyle name="40% - Accent2 2 2 3 2 2 4" xfId="3530"/>
    <cellStyle name="40% - Accent2 2 2 3 2 2 4 2" xfId="7381"/>
    <cellStyle name="40% - Accent2 2 2 3 2 2 4 2 2" xfId="33757"/>
    <cellStyle name="40% - Accent2 2 2 3 2 2 4 3" xfId="13537"/>
    <cellStyle name="40% - Accent2 2 2 3 2 2 4 3 2" xfId="29916"/>
    <cellStyle name="40% - Accent2 2 2 3 2 2 4 4" xfId="24357"/>
    <cellStyle name="40% - Accent2 2 2 3 2 2 5" xfId="4879"/>
    <cellStyle name="40% - Accent2 2 2 3 2 2 5 2" xfId="31257"/>
    <cellStyle name="40% - Accent2 2 2 3 2 2 6" xfId="11033"/>
    <cellStyle name="40% - Accent2 2 2 3 2 2 6 2" xfId="27417"/>
    <cellStyle name="40% - Accent2 2 2 3 2 2 7" xfId="21864"/>
    <cellStyle name="40% - Accent2 2 2 3 2 3" xfId="1403"/>
    <cellStyle name="40% - Accent2 2 2 3 2 3 2" xfId="5258"/>
    <cellStyle name="40% - Accent2 2 2 3 2 3 2 2" xfId="31636"/>
    <cellStyle name="40% - Accent2 2 2 3 2 3 3" xfId="11413"/>
    <cellStyle name="40% - Accent2 2 2 3 2 3 3 2" xfId="27796"/>
    <cellStyle name="40% - Accent2 2 2 3 2 3 4" xfId="22244"/>
    <cellStyle name="40% - Accent2 2 2 3 2 4" xfId="2183"/>
    <cellStyle name="40% - Accent2 2 2 3 2 4 2" xfId="6036"/>
    <cellStyle name="40% - Accent2 2 2 3 2 4 2 2" xfId="32412"/>
    <cellStyle name="40% - Accent2 2 2 3 2 4 3" xfId="12191"/>
    <cellStyle name="40% - Accent2 2 2 3 2 4 3 2" xfId="28573"/>
    <cellStyle name="40% - Accent2 2 2 3 2 4 4" xfId="23019"/>
    <cellStyle name="40% - Accent2 2 2 3 2 5" xfId="3149"/>
    <cellStyle name="40% - Accent2 2 2 3 2 5 2" xfId="7000"/>
    <cellStyle name="40% - Accent2 2 2 3 2 5 2 2" xfId="33376"/>
    <cellStyle name="40% - Accent2 2 2 3 2 5 3" xfId="13156"/>
    <cellStyle name="40% - Accent2 2 2 3 2 5 3 2" xfId="29535"/>
    <cellStyle name="40% - Accent2 2 2 3 2 5 4" xfId="23977"/>
    <cellStyle name="40% - Accent2 2 2 3 2 6" xfId="4496"/>
    <cellStyle name="40% - Accent2 2 2 3 2 6 2" xfId="30875"/>
    <cellStyle name="40% - Accent2 2 2 3 2 7" xfId="10644"/>
    <cellStyle name="40% - Accent2 2 2 3 2 7 2" xfId="27033"/>
    <cellStyle name="40% - Accent2 2 2 3 2 8" xfId="21482"/>
    <cellStyle name="40% - Accent2 2 2 3 3" xfId="864"/>
    <cellStyle name="40% - Accent2 2 2 3 3 2" xfId="1624"/>
    <cellStyle name="40% - Accent2 2 2 3 3 2 2" xfId="5479"/>
    <cellStyle name="40% - Accent2 2 2 3 3 2 2 2" xfId="31857"/>
    <cellStyle name="40% - Accent2 2 2 3 3 2 3" xfId="11634"/>
    <cellStyle name="40% - Accent2 2 2 3 3 2 3 2" xfId="28017"/>
    <cellStyle name="40% - Accent2 2 2 3 3 2 4" xfId="22464"/>
    <cellStyle name="40% - Accent2 2 2 3 3 3" xfId="2417"/>
    <cellStyle name="40% - Accent2 2 2 3 3 3 2" xfId="6270"/>
    <cellStyle name="40% - Accent2 2 2 3 3 3 2 2" xfId="32646"/>
    <cellStyle name="40% - Accent2 2 2 3 3 3 3" xfId="12425"/>
    <cellStyle name="40% - Accent2 2 2 3 3 3 3 2" xfId="28807"/>
    <cellStyle name="40% - Accent2 2 2 3 3 3 4" xfId="23252"/>
    <cellStyle name="40% - Accent2 2 2 3 3 4" xfId="3371"/>
    <cellStyle name="40% - Accent2 2 2 3 3 4 2" xfId="7222"/>
    <cellStyle name="40% - Accent2 2 2 3 3 4 2 2" xfId="33598"/>
    <cellStyle name="40% - Accent2 2 2 3 3 4 3" xfId="13378"/>
    <cellStyle name="40% - Accent2 2 2 3 3 4 3 2" xfId="29757"/>
    <cellStyle name="40% - Accent2 2 2 3 3 4 4" xfId="24198"/>
    <cellStyle name="40% - Accent2 2 2 3 3 5" xfId="4720"/>
    <cellStyle name="40% - Accent2 2 2 3 3 5 2" xfId="31098"/>
    <cellStyle name="40% - Accent2 2 2 3 3 6" xfId="10874"/>
    <cellStyle name="40% - Accent2 2 2 3 3 6 2" xfId="27258"/>
    <cellStyle name="40% - Accent2 2 2 3 3 7" xfId="21705"/>
    <cellStyle name="40% - Accent2 2 2 3 4" xfId="1244"/>
    <cellStyle name="40% - Accent2 2 2 3 4 2" xfId="5099"/>
    <cellStyle name="40% - Accent2 2 2 3 4 2 2" xfId="31477"/>
    <cellStyle name="40% - Accent2 2 2 3 4 3" xfId="11254"/>
    <cellStyle name="40% - Accent2 2 2 3 4 3 2" xfId="27637"/>
    <cellStyle name="40% - Accent2 2 2 3 4 4" xfId="22085"/>
    <cellStyle name="40% - Accent2 2 2 3 5" xfId="2024"/>
    <cellStyle name="40% - Accent2 2 2 3 5 2" xfId="5877"/>
    <cellStyle name="40% - Accent2 2 2 3 5 2 2" xfId="32253"/>
    <cellStyle name="40% - Accent2 2 2 3 5 3" xfId="12032"/>
    <cellStyle name="40% - Accent2 2 2 3 5 3 2" xfId="28414"/>
    <cellStyle name="40% - Accent2 2 2 3 5 4" xfId="22860"/>
    <cellStyle name="40% - Accent2 2 2 3 6" xfId="2990"/>
    <cellStyle name="40% - Accent2 2 2 3 6 2" xfId="6841"/>
    <cellStyle name="40% - Accent2 2 2 3 6 2 2" xfId="33217"/>
    <cellStyle name="40% - Accent2 2 2 3 6 3" xfId="12997"/>
    <cellStyle name="40% - Accent2 2 2 3 6 3 2" xfId="29376"/>
    <cellStyle name="40% - Accent2 2 2 3 6 4" xfId="23818"/>
    <cellStyle name="40% - Accent2 2 2 3 7" xfId="4337"/>
    <cellStyle name="40% - Accent2 2 2 3 7 2" xfId="30716"/>
    <cellStyle name="40% - Accent2 2 2 3 8" xfId="10485"/>
    <cellStyle name="40% - Accent2 2 2 3 8 2" xfId="26874"/>
    <cellStyle name="40% - Accent2 2 2 3 9" xfId="21323"/>
    <cellStyle name="40% - Accent2 2 2 4" xfId="487"/>
    <cellStyle name="40% - Accent2 2 2 4 2" xfId="913"/>
    <cellStyle name="40% - Accent2 2 2 4 2 2" xfId="1673"/>
    <cellStyle name="40% - Accent2 2 2 4 2 2 2" xfId="5528"/>
    <cellStyle name="40% - Accent2 2 2 4 2 2 2 2" xfId="31906"/>
    <cellStyle name="40% - Accent2 2 2 4 2 2 3" xfId="11683"/>
    <cellStyle name="40% - Accent2 2 2 4 2 2 3 2" xfId="28066"/>
    <cellStyle name="40% - Accent2 2 2 4 2 2 4" xfId="22513"/>
    <cellStyle name="40% - Accent2 2 2 4 2 3" xfId="2466"/>
    <cellStyle name="40% - Accent2 2 2 4 2 3 2" xfId="6319"/>
    <cellStyle name="40% - Accent2 2 2 4 2 3 2 2" xfId="32695"/>
    <cellStyle name="40% - Accent2 2 2 4 2 3 3" xfId="12474"/>
    <cellStyle name="40% - Accent2 2 2 4 2 3 3 2" xfId="28856"/>
    <cellStyle name="40% - Accent2 2 2 4 2 3 4" xfId="23301"/>
    <cellStyle name="40% - Accent2 2 2 4 2 4" xfId="3420"/>
    <cellStyle name="40% - Accent2 2 2 4 2 4 2" xfId="7271"/>
    <cellStyle name="40% - Accent2 2 2 4 2 4 2 2" xfId="33647"/>
    <cellStyle name="40% - Accent2 2 2 4 2 4 3" xfId="13427"/>
    <cellStyle name="40% - Accent2 2 2 4 2 4 3 2" xfId="29806"/>
    <cellStyle name="40% - Accent2 2 2 4 2 4 4" xfId="24247"/>
    <cellStyle name="40% - Accent2 2 2 4 2 5" xfId="4769"/>
    <cellStyle name="40% - Accent2 2 2 4 2 5 2" xfId="31147"/>
    <cellStyle name="40% - Accent2 2 2 4 2 6" xfId="10923"/>
    <cellStyle name="40% - Accent2 2 2 4 2 6 2" xfId="27307"/>
    <cellStyle name="40% - Accent2 2 2 4 2 7" xfId="21754"/>
    <cellStyle name="40% - Accent2 2 2 4 3" xfId="1293"/>
    <cellStyle name="40% - Accent2 2 2 4 3 2" xfId="5148"/>
    <cellStyle name="40% - Accent2 2 2 4 3 2 2" xfId="31526"/>
    <cellStyle name="40% - Accent2 2 2 4 3 3" xfId="11303"/>
    <cellStyle name="40% - Accent2 2 2 4 3 3 2" xfId="27686"/>
    <cellStyle name="40% - Accent2 2 2 4 3 4" xfId="22134"/>
    <cellStyle name="40% - Accent2 2 2 4 4" xfId="2073"/>
    <cellStyle name="40% - Accent2 2 2 4 4 2" xfId="5926"/>
    <cellStyle name="40% - Accent2 2 2 4 4 2 2" xfId="32302"/>
    <cellStyle name="40% - Accent2 2 2 4 4 3" xfId="12081"/>
    <cellStyle name="40% - Accent2 2 2 4 4 3 2" xfId="28463"/>
    <cellStyle name="40% - Accent2 2 2 4 4 4" xfId="22909"/>
    <cellStyle name="40% - Accent2 2 2 4 5" xfId="3039"/>
    <cellStyle name="40% - Accent2 2 2 4 5 2" xfId="6890"/>
    <cellStyle name="40% - Accent2 2 2 4 5 2 2" xfId="33266"/>
    <cellStyle name="40% - Accent2 2 2 4 5 3" xfId="13046"/>
    <cellStyle name="40% - Accent2 2 2 4 5 3 2" xfId="29425"/>
    <cellStyle name="40% - Accent2 2 2 4 5 4" xfId="23867"/>
    <cellStyle name="40% - Accent2 2 2 4 6" xfId="4386"/>
    <cellStyle name="40% - Accent2 2 2 4 6 2" xfId="30765"/>
    <cellStyle name="40% - Accent2 2 2 4 7" xfId="10534"/>
    <cellStyle name="40% - Accent2 2 2 4 7 2" xfId="26923"/>
    <cellStyle name="40% - Accent2 2 2 4 8" xfId="21372"/>
    <cellStyle name="40% - Accent2 2 2 5" xfId="743"/>
    <cellStyle name="40% - Accent2 2 2 5 2" xfId="1503"/>
    <cellStyle name="40% - Accent2 2 2 5 2 2" xfId="5358"/>
    <cellStyle name="40% - Accent2 2 2 5 2 2 2" xfId="31736"/>
    <cellStyle name="40% - Accent2 2 2 5 2 3" xfId="11513"/>
    <cellStyle name="40% - Accent2 2 2 5 2 3 2" xfId="27896"/>
    <cellStyle name="40% - Accent2 2 2 5 2 4" xfId="22344"/>
    <cellStyle name="40% - Accent2 2 2 5 3" xfId="2297"/>
    <cellStyle name="40% - Accent2 2 2 5 3 2" xfId="6150"/>
    <cellStyle name="40% - Accent2 2 2 5 3 2 2" xfId="32526"/>
    <cellStyle name="40% - Accent2 2 2 5 3 3" xfId="12305"/>
    <cellStyle name="40% - Accent2 2 2 5 3 3 2" xfId="28687"/>
    <cellStyle name="40% - Accent2 2 2 5 3 4" xfId="23133"/>
    <cellStyle name="40% - Accent2 2 2 5 4" xfId="3251"/>
    <cellStyle name="40% - Accent2 2 2 5 4 2" xfId="7102"/>
    <cellStyle name="40% - Accent2 2 2 5 4 2 2" xfId="33478"/>
    <cellStyle name="40% - Accent2 2 2 5 4 3" xfId="13258"/>
    <cellStyle name="40% - Accent2 2 2 5 4 3 2" xfId="29637"/>
    <cellStyle name="40% - Accent2 2 2 5 4 4" xfId="24079"/>
    <cellStyle name="40% - Accent2 2 2 5 5" xfId="4599"/>
    <cellStyle name="40% - Accent2 2 2 5 5 2" xfId="30977"/>
    <cellStyle name="40% - Accent2 2 2 5 6" xfId="10753"/>
    <cellStyle name="40% - Accent2 2 2 5 6 2" xfId="27137"/>
    <cellStyle name="40% - Accent2 2 2 5 7" xfId="21585"/>
    <cellStyle name="40% - Accent2 2 2 6" xfId="1124"/>
    <cellStyle name="40% - Accent2 2 2 6 2" xfId="4979"/>
    <cellStyle name="40% - Accent2 2 2 6 2 2" xfId="31357"/>
    <cellStyle name="40% - Accent2 2 2 6 3" xfId="11134"/>
    <cellStyle name="40% - Accent2 2 2 6 3 2" xfId="27517"/>
    <cellStyle name="40% - Accent2 2 2 6 4" xfId="21965"/>
    <cellStyle name="40% - Accent2 2 2 7" xfId="1888"/>
    <cellStyle name="40% - Accent2 2 2 7 2" xfId="5743"/>
    <cellStyle name="40% - Accent2 2 2 7 2 2" xfId="32119"/>
    <cellStyle name="40% - Accent2 2 2 7 3" xfId="11898"/>
    <cellStyle name="40% - Accent2 2 2 7 3 2" xfId="28280"/>
    <cellStyle name="40% - Accent2 2 2 7 4" xfId="22727"/>
    <cellStyle name="40% - Accent2 2 2 8" xfId="2864"/>
    <cellStyle name="40% - Accent2 2 2 8 2" xfId="6715"/>
    <cellStyle name="40% - Accent2 2 2 8 2 2" xfId="33091"/>
    <cellStyle name="40% - Accent2 2 2 8 3" xfId="12871"/>
    <cellStyle name="40% - Accent2 2 2 8 3 2" xfId="29250"/>
    <cellStyle name="40% - Accent2 2 2 8 4" xfId="23693"/>
    <cellStyle name="40% - Accent2 2 2 9" xfId="4213"/>
    <cellStyle name="40% - Accent2 2 2 9 2" xfId="10337"/>
    <cellStyle name="40% - Accent2 2 2 9 2 2" xfId="30592"/>
    <cellStyle name="40% - Accent2 2 2 9 3" xfId="21203"/>
    <cellStyle name="40% - Accent2 2 3" xfId="650"/>
    <cellStyle name="40% - Accent2 2 3 2" xfId="1075"/>
    <cellStyle name="40% - Accent2 2 3 2 2" xfId="1835"/>
    <cellStyle name="40% - Accent2 2 3 2 2 2" xfId="5690"/>
    <cellStyle name="40% - Accent2 2 3 2 2 2 2" xfId="32068"/>
    <cellStyle name="40% - Accent2 2 3 2 2 3" xfId="11845"/>
    <cellStyle name="40% - Accent2 2 3 2 2 3 2" xfId="28228"/>
    <cellStyle name="40% - Accent2 2 3 2 2 4" xfId="22675"/>
    <cellStyle name="40% - Accent2 2 3 2 3" xfId="2628"/>
    <cellStyle name="40% - Accent2 2 3 2 3 2" xfId="6481"/>
    <cellStyle name="40% - Accent2 2 3 2 3 2 2" xfId="32857"/>
    <cellStyle name="40% - Accent2 2 3 2 3 3" xfId="12636"/>
    <cellStyle name="40% - Accent2 2 3 2 3 3 2" xfId="29018"/>
    <cellStyle name="40% - Accent2 2 3 2 3 4" xfId="23463"/>
    <cellStyle name="40% - Accent2 2 3 2 4" xfId="3582"/>
    <cellStyle name="40% - Accent2 2 3 2 4 2" xfId="7433"/>
    <cellStyle name="40% - Accent2 2 3 2 4 2 2" xfId="33809"/>
    <cellStyle name="40% - Accent2 2 3 2 4 3" xfId="13589"/>
    <cellStyle name="40% - Accent2 2 3 2 4 3 2" xfId="29968"/>
    <cellStyle name="40% - Accent2 2 3 2 4 4" xfId="24409"/>
    <cellStyle name="40% - Accent2 2 3 2 5" xfId="4931"/>
    <cellStyle name="40% - Accent2 2 3 2 5 2" xfId="31309"/>
    <cellStyle name="40% - Accent2 2 3 2 6" xfId="11085"/>
    <cellStyle name="40% - Accent2 2 3 2 6 2" xfId="27469"/>
    <cellStyle name="40% - Accent2 2 3 2 7" xfId="21916"/>
    <cellStyle name="40% - Accent2 2 3 3" xfId="1455"/>
    <cellStyle name="40% - Accent2 2 3 3 2" xfId="5310"/>
    <cellStyle name="40% - Accent2 2 3 3 2 2" xfId="31688"/>
    <cellStyle name="40% - Accent2 2 3 3 3" xfId="11465"/>
    <cellStyle name="40% - Accent2 2 3 3 3 2" xfId="27848"/>
    <cellStyle name="40% - Accent2 2 3 3 4" xfId="22296"/>
    <cellStyle name="40% - Accent2 2 3 4" xfId="2235"/>
    <cellStyle name="40% - Accent2 2 3 4 2" xfId="6088"/>
    <cellStyle name="40% - Accent2 2 3 4 2 2" xfId="32464"/>
    <cellStyle name="40% - Accent2 2 3 4 3" xfId="12243"/>
    <cellStyle name="40% - Accent2 2 3 4 3 2" xfId="28625"/>
    <cellStyle name="40% - Accent2 2 3 4 4" xfId="23071"/>
    <cellStyle name="40% - Accent2 2 3 5" xfId="3201"/>
    <cellStyle name="40% - Accent2 2 3 5 2" xfId="7052"/>
    <cellStyle name="40% - Accent2 2 3 5 2 2" xfId="33428"/>
    <cellStyle name="40% - Accent2 2 3 5 3" xfId="13208"/>
    <cellStyle name="40% - Accent2 2 3 5 3 2" xfId="29587"/>
    <cellStyle name="40% - Accent2 2 3 5 4" xfId="24029"/>
    <cellStyle name="40% - Accent2 2 3 6" xfId="4548"/>
    <cellStyle name="40% - Accent2 2 3 6 2" xfId="10696"/>
    <cellStyle name="40% - Accent2 2 3 6 2 2" xfId="30927"/>
    <cellStyle name="40% - Accent2 2 3 6 3" xfId="21534"/>
    <cellStyle name="40% - Accent2 2 3 7" xfId="9258"/>
    <cellStyle name="40% - Accent2 2 3 7 2" xfId="27085"/>
    <cellStyle name="40% - Accent2 2 3 8" xfId="20110"/>
    <cellStyle name="40% - Accent2 2 4" xfId="231"/>
    <cellStyle name="40% - Accent2 2 5" xfId="8128"/>
    <cellStyle name="40% - Accent2 2 5 2" xfId="26705"/>
    <cellStyle name="40% - Accent2 2 6" xfId="20035"/>
    <cellStyle name="40% - Accent2 3" xfId="36628"/>
    <cellStyle name="40% - Accent3" xfId="36563" builtinId="39" customBuiltin="1"/>
    <cellStyle name="40% - Accent3 2" xfId="110"/>
    <cellStyle name="40% - Accent3 2 2" xfId="234"/>
    <cellStyle name="40% - Accent3 2 2 10" xfId="9294"/>
    <cellStyle name="40% - Accent3 2 2 10 2" xfId="26747"/>
    <cellStyle name="40% - Accent3 2 2 11" xfId="20156"/>
    <cellStyle name="40% - Accent3 2 2 2" xfId="382"/>
    <cellStyle name="40% - Accent3 2 2 2 2" xfId="547"/>
    <cellStyle name="40% - Accent3 2 2 2 2 2" xfId="973"/>
    <cellStyle name="40% - Accent3 2 2 2 2 2 2" xfId="1733"/>
    <cellStyle name="40% - Accent3 2 2 2 2 2 2 2" xfId="5588"/>
    <cellStyle name="40% - Accent3 2 2 2 2 2 2 2 2" xfId="31966"/>
    <cellStyle name="40% - Accent3 2 2 2 2 2 2 3" xfId="11743"/>
    <cellStyle name="40% - Accent3 2 2 2 2 2 2 3 2" xfId="28126"/>
    <cellStyle name="40% - Accent3 2 2 2 2 2 2 4" xfId="22573"/>
    <cellStyle name="40% - Accent3 2 2 2 2 2 3" xfId="2526"/>
    <cellStyle name="40% - Accent3 2 2 2 2 2 3 2" xfId="6379"/>
    <cellStyle name="40% - Accent3 2 2 2 2 2 3 2 2" xfId="32755"/>
    <cellStyle name="40% - Accent3 2 2 2 2 2 3 3" xfId="12534"/>
    <cellStyle name="40% - Accent3 2 2 2 2 2 3 3 2" xfId="28916"/>
    <cellStyle name="40% - Accent3 2 2 2 2 2 3 4" xfId="23361"/>
    <cellStyle name="40% - Accent3 2 2 2 2 2 4" xfId="3480"/>
    <cellStyle name="40% - Accent3 2 2 2 2 2 4 2" xfId="7331"/>
    <cellStyle name="40% - Accent3 2 2 2 2 2 4 2 2" xfId="33707"/>
    <cellStyle name="40% - Accent3 2 2 2 2 2 4 3" xfId="13487"/>
    <cellStyle name="40% - Accent3 2 2 2 2 2 4 3 2" xfId="29866"/>
    <cellStyle name="40% - Accent3 2 2 2 2 2 4 4" xfId="24307"/>
    <cellStyle name="40% - Accent3 2 2 2 2 2 5" xfId="4829"/>
    <cellStyle name="40% - Accent3 2 2 2 2 2 5 2" xfId="31207"/>
    <cellStyle name="40% - Accent3 2 2 2 2 2 6" xfId="10983"/>
    <cellStyle name="40% - Accent3 2 2 2 2 2 6 2" xfId="27367"/>
    <cellStyle name="40% - Accent3 2 2 2 2 2 7" xfId="21814"/>
    <cellStyle name="40% - Accent3 2 2 2 2 3" xfId="1353"/>
    <cellStyle name="40% - Accent3 2 2 2 2 3 2" xfId="5208"/>
    <cellStyle name="40% - Accent3 2 2 2 2 3 2 2" xfId="31586"/>
    <cellStyle name="40% - Accent3 2 2 2 2 3 3" xfId="11363"/>
    <cellStyle name="40% - Accent3 2 2 2 2 3 3 2" xfId="27746"/>
    <cellStyle name="40% - Accent3 2 2 2 2 3 4" xfId="22194"/>
    <cellStyle name="40% - Accent3 2 2 2 2 4" xfId="2133"/>
    <cellStyle name="40% - Accent3 2 2 2 2 4 2" xfId="5986"/>
    <cellStyle name="40% - Accent3 2 2 2 2 4 2 2" xfId="32362"/>
    <cellStyle name="40% - Accent3 2 2 2 2 4 3" xfId="12141"/>
    <cellStyle name="40% - Accent3 2 2 2 2 4 3 2" xfId="28523"/>
    <cellStyle name="40% - Accent3 2 2 2 2 4 4" xfId="22969"/>
    <cellStyle name="40% - Accent3 2 2 2 2 5" xfId="3099"/>
    <cellStyle name="40% - Accent3 2 2 2 2 5 2" xfId="6950"/>
    <cellStyle name="40% - Accent3 2 2 2 2 5 2 2" xfId="33326"/>
    <cellStyle name="40% - Accent3 2 2 2 2 5 3" xfId="13106"/>
    <cellStyle name="40% - Accent3 2 2 2 2 5 3 2" xfId="29485"/>
    <cellStyle name="40% - Accent3 2 2 2 2 5 4" xfId="23927"/>
    <cellStyle name="40% - Accent3 2 2 2 2 6" xfId="4446"/>
    <cellStyle name="40% - Accent3 2 2 2 2 6 2" xfId="30825"/>
    <cellStyle name="40% - Accent3 2 2 2 2 7" xfId="10594"/>
    <cellStyle name="40% - Accent3 2 2 2 2 7 2" xfId="26983"/>
    <cellStyle name="40% - Accent3 2 2 2 2 8" xfId="21432"/>
    <cellStyle name="40% - Accent3 2 2 2 3" xfId="810"/>
    <cellStyle name="40% - Accent3 2 2 2 3 2" xfId="1570"/>
    <cellStyle name="40% - Accent3 2 2 2 3 2 2" xfId="5425"/>
    <cellStyle name="40% - Accent3 2 2 2 3 2 2 2" xfId="31803"/>
    <cellStyle name="40% - Accent3 2 2 2 3 2 3" xfId="11580"/>
    <cellStyle name="40% - Accent3 2 2 2 3 2 3 2" xfId="27963"/>
    <cellStyle name="40% - Accent3 2 2 2 3 2 4" xfId="22410"/>
    <cellStyle name="40% - Accent3 2 2 2 3 3" xfId="2363"/>
    <cellStyle name="40% - Accent3 2 2 2 3 3 2" xfId="6216"/>
    <cellStyle name="40% - Accent3 2 2 2 3 3 2 2" xfId="32592"/>
    <cellStyle name="40% - Accent3 2 2 2 3 3 3" xfId="12371"/>
    <cellStyle name="40% - Accent3 2 2 2 3 3 3 2" xfId="28753"/>
    <cellStyle name="40% - Accent3 2 2 2 3 3 4" xfId="23198"/>
    <cellStyle name="40% - Accent3 2 2 2 3 4" xfId="3317"/>
    <cellStyle name="40% - Accent3 2 2 2 3 4 2" xfId="7168"/>
    <cellStyle name="40% - Accent3 2 2 2 3 4 2 2" xfId="33544"/>
    <cellStyle name="40% - Accent3 2 2 2 3 4 3" xfId="13324"/>
    <cellStyle name="40% - Accent3 2 2 2 3 4 3 2" xfId="29703"/>
    <cellStyle name="40% - Accent3 2 2 2 3 4 4" xfId="24144"/>
    <cellStyle name="40% - Accent3 2 2 2 3 5" xfId="4666"/>
    <cellStyle name="40% - Accent3 2 2 2 3 5 2" xfId="31044"/>
    <cellStyle name="40% - Accent3 2 2 2 3 6" xfId="10820"/>
    <cellStyle name="40% - Accent3 2 2 2 3 6 2" xfId="27204"/>
    <cellStyle name="40% - Accent3 2 2 2 3 7" xfId="21651"/>
    <cellStyle name="40% - Accent3 2 2 2 4" xfId="1190"/>
    <cellStyle name="40% - Accent3 2 2 2 4 2" xfId="5045"/>
    <cellStyle name="40% - Accent3 2 2 2 4 2 2" xfId="31423"/>
    <cellStyle name="40% - Accent3 2 2 2 4 3" xfId="11200"/>
    <cellStyle name="40% - Accent3 2 2 2 4 3 2" xfId="27583"/>
    <cellStyle name="40% - Accent3 2 2 2 4 4" xfId="22031"/>
    <cellStyle name="40% - Accent3 2 2 2 5" xfId="1969"/>
    <cellStyle name="40% - Accent3 2 2 2 5 2" xfId="5822"/>
    <cellStyle name="40% - Accent3 2 2 2 5 2 2" xfId="32198"/>
    <cellStyle name="40% - Accent3 2 2 2 5 3" xfId="11977"/>
    <cellStyle name="40% - Accent3 2 2 2 5 3 2" xfId="28359"/>
    <cellStyle name="40% - Accent3 2 2 2 5 4" xfId="22805"/>
    <cellStyle name="40% - Accent3 2 2 2 6" xfId="2936"/>
    <cellStyle name="40% - Accent3 2 2 2 6 2" xfId="6787"/>
    <cellStyle name="40% - Accent3 2 2 2 6 2 2" xfId="33163"/>
    <cellStyle name="40% - Accent3 2 2 2 6 3" xfId="12943"/>
    <cellStyle name="40% - Accent3 2 2 2 6 3 2" xfId="29322"/>
    <cellStyle name="40% - Accent3 2 2 2 6 4" xfId="23764"/>
    <cellStyle name="40% - Accent3 2 2 2 7" xfId="4283"/>
    <cellStyle name="40% - Accent3 2 2 2 7 2" xfId="30662"/>
    <cellStyle name="40% - Accent3 2 2 2 8" xfId="10430"/>
    <cellStyle name="40% - Accent3 2 2 2 8 2" xfId="26820"/>
    <cellStyle name="40% - Accent3 2 2 2 9" xfId="21269"/>
    <cellStyle name="40% - Accent3 2 2 3" xfId="445"/>
    <cellStyle name="40% - Accent3 2 2 3 2" xfId="604"/>
    <cellStyle name="40% - Accent3 2 2 3 2 2" xfId="1030"/>
    <cellStyle name="40% - Accent3 2 2 3 2 2 2" xfId="1790"/>
    <cellStyle name="40% - Accent3 2 2 3 2 2 2 2" xfId="5645"/>
    <cellStyle name="40% - Accent3 2 2 3 2 2 2 2 2" xfId="32023"/>
    <cellStyle name="40% - Accent3 2 2 3 2 2 2 3" xfId="11800"/>
    <cellStyle name="40% - Accent3 2 2 3 2 2 2 3 2" xfId="28183"/>
    <cellStyle name="40% - Accent3 2 2 3 2 2 2 4" xfId="22630"/>
    <cellStyle name="40% - Accent3 2 2 3 2 2 3" xfId="2583"/>
    <cellStyle name="40% - Accent3 2 2 3 2 2 3 2" xfId="6436"/>
    <cellStyle name="40% - Accent3 2 2 3 2 2 3 2 2" xfId="32812"/>
    <cellStyle name="40% - Accent3 2 2 3 2 2 3 3" xfId="12591"/>
    <cellStyle name="40% - Accent3 2 2 3 2 2 3 3 2" xfId="28973"/>
    <cellStyle name="40% - Accent3 2 2 3 2 2 3 4" xfId="23418"/>
    <cellStyle name="40% - Accent3 2 2 3 2 2 4" xfId="3537"/>
    <cellStyle name="40% - Accent3 2 2 3 2 2 4 2" xfId="7388"/>
    <cellStyle name="40% - Accent3 2 2 3 2 2 4 2 2" xfId="33764"/>
    <cellStyle name="40% - Accent3 2 2 3 2 2 4 3" xfId="13544"/>
    <cellStyle name="40% - Accent3 2 2 3 2 2 4 3 2" xfId="29923"/>
    <cellStyle name="40% - Accent3 2 2 3 2 2 4 4" xfId="24364"/>
    <cellStyle name="40% - Accent3 2 2 3 2 2 5" xfId="4886"/>
    <cellStyle name="40% - Accent3 2 2 3 2 2 5 2" xfId="31264"/>
    <cellStyle name="40% - Accent3 2 2 3 2 2 6" xfId="11040"/>
    <cellStyle name="40% - Accent3 2 2 3 2 2 6 2" xfId="27424"/>
    <cellStyle name="40% - Accent3 2 2 3 2 2 7" xfId="21871"/>
    <cellStyle name="40% - Accent3 2 2 3 2 3" xfId="1410"/>
    <cellStyle name="40% - Accent3 2 2 3 2 3 2" xfId="5265"/>
    <cellStyle name="40% - Accent3 2 2 3 2 3 2 2" xfId="31643"/>
    <cellStyle name="40% - Accent3 2 2 3 2 3 3" xfId="11420"/>
    <cellStyle name="40% - Accent3 2 2 3 2 3 3 2" xfId="27803"/>
    <cellStyle name="40% - Accent3 2 2 3 2 3 4" xfId="22251"/>
    <cellStyle name="40% - Accent3 2 2 3 2 4" xfId="2190"/>
    <cellStyle name="40% - Accent3 2 2 3 2 4 2" xfId="6043"/>
    <cellStyle name="40% - Accent3 2 2 3 2 4 2 2" xfId="32419"/>
    <cellStyle name="40% - Accent3 2 2 3 2 4 3" xfId="12198"/>
    <cellStyle name="40% - Accent3 2 2 3 2 4 3 2" xfId="28580"/>
    <cellStyle name="40% - Accent3 2 2 3 2 4 4" xfId="23026"/>
    <cellStyle name="40% - Accent3 2 2 3 2 5" xfId="3156"/>
    <cellStyle name="40% - Accent3 2 2 3 2 5 2" xfId="7007"/>
    <cellStyle name="40% - Accent3 2 2 3 2 5 2 2" xfId="33383"/>
    <cellStyle name="40% - Accent3 2 2 3 2 5 3" xfId="13163"/>
    <cellStyle name="40% - Accent3 2 2 3 2 5 3 2" xfId="29542"/>
    <cellStyle name="40% - Accent3 2 2 3 2 5 4" xfId="23984"/>
    <cellStyle name="40% - Accent3 2 2 3 2 6" xfId="4503"/>
    <cellStyle name="40% - Accent3 2 2 3 2 6 2" xfId="30882"/>
    <cellStyle name="40% - Accent3 2 2 3 2 7" xfId="10651"/>
    <cellStyle name="40% - Accent3 2 2 3 2 7 2" xfId="27040"/>
    <cellStyle name="40% - Accent3 2 2 3 2 8" xfId="21489"/>
    <cellStyle name="40% - Accent3 2 2 3 3" xfId="871"/>
    <cellStyle name="40% - Accent3 2 2 3 3 2" xfId="1631"/>
    <cellStyle name="40% - Accent3 2 2 3 3 2 2" xfId="5486"/>
    <cellStyle name="40% - Accent3 2 2 3 3 2 2 2" xfId="31864"/>
    <cellStyle name="40% - Accent3 2 2 3 3 2 3" xfId="11641"/>
    <cellStyle name="40% - Accent3 2 2 3 3 2 3 2" xfId="28024"/>
    <cellStyle name="40% - Accent3 2 2 3 3 2 4" xfId="22471"/>
    <cellStyle name="40% - Accent3 2 2 3 3 3" xfId="2424"/>
    <cellStyle name="40% - Accent3 2 2 3 3 3 2" xfId="6277"/>
    <cellStyle name="40% - Accent3 2 2 3 3 3 2 2" xfId="32653"/>
    <cellStyle name="40% - Accent3 2 2 3 3 3 3" xfId="12432"/>
    <cellStyle name="40% - Accent3 2 2 3 3 3 3 2" xfId="28814"/>
    <cellStyle name="40% - Accent3 2 2 3 3 3 4" xfId="23259"/>
    <cellStyle name="40% - Accent3 2 2 3 3 4" xfId="3378"/>
    <cellStyle name="40% - Accent3 2 2 3 3 4 2" xfId="7229"/>
    <cellStyle name="40% - Accent3 2 2 3 3 4 2 2" xfId="33605"/>
    <cellStyle name="40% - Accent3 2 2 3 3 4 3" xfId="13385"/>
    <cellStyle name="40% - Accent3 2 2 3 3 4 3 2" xfId="29764"/>
    <cellStyle name="40% - Accent3 2 2 3 3 4 4" xfId="24205"/>
    <cellStyle name="40% - Accent3 2 2 3 3 5" xfId="4727"/>
    <cellStyle name="40% - Accent3 2 2 3 3 5 2" xfId="31105"/>
    <cellStyle name="40% - Accent3 2 2 3 3 6" xfId="10881"/>
    <cellStyle name="40% - Accent3 2 2 3 3 6 2" xfId="27265"/>
    <cellStyle name="40% - Accent3 2 2 3 3 7" xfId="21712"/>
    <cellStyle name="40% - Accent3 2 2 3 4" xfId="1251"/>
    <cellStyle name="40% - Accent3 2 2 3 4 2" xfId="5106"/>
    <cellStyle name="40% - Accent3 2 2 3 4 2 2" xfId="31484"/>
    <cellStyle name="40% - Accent3 2 2 3 4 3" xfId="11261"/>
    <cellStyle name="40% - Accent3 2 2 3 4 3 2" xfId="27644"/>
    <cellStyle name="40% - Accent3 2 2 3 4 4" xfId="22092"/>
    <cellStyle name="40% - Accent3 2 2 3 5" xfId="2031"/>
    <cellStyle name="40% - Accent3 2 2 3 5 2" xfId="5884"/>
    <cellStyle name="40% - Accent3 2 2 3 5 2 2" xfId="32260"/>
    <cellStyle name="40% - Accent3 2 2 3 5 3" xfId="12039"/>
    <cellStyle name="40% - Accent3 2 2 3 5 3 2" xfId="28421"/>
    <cellStyle name="40% - Accent3 2 2 3 5 4" xfId="22867"/>
    <cellStyle name="40% - Accent3 2 2 3 6" xfId="2997"/>
    <cellStyle name="40% - Accent3 2 2 3 6 2" xfId="6848"/>
    <cellStyle name="40% - Accent3 2 2 3 6 2 2" xfId="33224"/>
    <cellStyle name="40% - Accent3 2 2 3 6 3" xfId="13004"/>
    <cellStyle name="40% - Accent3 2 2 3 6 3 2" xfId="29383"/>
    <cellStyle name="40% - Accent3 2 2 3 6 4" xfId="23825"/>
    <cellStyle name="40% - Accent3 2 2 3 7" xfId="4344"/>
    <cellStyle name="40% - Accent3 2 2 3 7 2" xfId="30723"/>
    <cellStyle name="40% - Accent3 2 2 3 8" xfId="10492"/>
    <cellStyle name="40% - Accent3 2 2 3 8 2" xfId="26881"/>
    <cellStyle name="40% - Accent3 2 2 3 9" xfId="21330"/>
    <cellStyle name="40% - Accent3 2 2 4" xfId="488"/>
    <cellStyle name="40% - Accent3 2 2 4 2" xfId="914"/>
    <cellStyle name="40% - Accent3 2 2 4 2 2" xfId="1674"/>
    <cellStyle name="40% - Accent3 2 2 4 2 2 2" xfId="5529"/>
    <cellStyle name="40% - Accent3 2 2 4 2 2 2 2" xfId="31907"/>
    <cellStyle name="40% - Accent3 2 2 4 2 2 3" xfId="11684"/>
    <cellStyle name="40% - Accent3 2 2 4 2 2 3 2" xfId="28067"/>
    <cellStyle name="40% - Accent3 2 2 4 2 2 4" xfId="22514"/>
    <cellStyle name="40% - Accent3 2 2 4 2 3" xfId="2467"/>
    <cellStyle name="40% - Accent3 2 2 4 2 3 2" xfId="6320"/>
    <cellStyle name="40% - Accent3 2 2 4 2 3 2 2" xfId="32696"/>
    <cellStyle name="40% - Accent3 2 2 4 2 3 3" xfId="12475"/>
    <cellStyle name="40% - Accent3 2 2 4 2 3 3 2" xfId="28857"/>
    <cellStyle name="40% - Accent3 2 2 4 2 3 4" xfId="23302"/>
    <cellStyle name="40% - Accent3 2 2 4 2 4" xfId="3421"/>
    <cellStyle name="40% - Accent3 2 2 4 2 4 2" xfId="7272"/>
    <cellStyle name="40% - Accent3 2 2 4 2 4 2 2" xfId="33648"/>
    <cellStyle name="40% - Accent3 2 2 4 2 4 3" xfId="13428"/>
    <cellStyle name="40% - Accent3 2 2 4 2 4 3 2" xfId="29807"/>
    <cellStyle name="40% - Accent3 2 2 4 2 4 4" xfId="24248"/>
    <cellStyle name="40% - Accent3 2 2 4 2 5" xfId="4770"/>
    <cellStyle name="40% - Accent3 2 2 4 2 5 2" xfId="31148"/>
    <cellStyle name="40% - Accent3 2 2 4 2 6" xfId="10924"/>
    <cellStyle name="40% - Accent3 2 2 4 2 6 2" xfId="27308"/>
    <cellStyle name="40% - Accent3 2 2 4 2 7" xfId="21755"/>
    <cellStyle name="40% - Accent3 2 2 4 3" xfId="1294"/>
    <cellStyle name="40% - Accent3 2 2 4 3 2" xfId="5149"/>
    <cellStyle name="40% - Accent3 2 2 4 3 2 2" xfId="31527"/>
    <cellStyle name="40% - Accent3 2 2 4 3 3" xfId="11304"/>
    <cellStyle name="40% - Accent3 2 2 4 3 3 2" xfId="27687"/>
    <cellStyle name="40% - Accent3 2 2 4 3 4" xfId="22135"/>
    <cellStyle name="40% - Accent3 2 2 4 4" xfId="2074"/>
    <cellStyle name="40% - Accent3 2 2 4 4 2" xfId="5927"/>
    <cellStyle name="40% - Accent3 2 2 4 4 2 2" xfId="32303"/>
    <cellStyle name="40% - Accent3 2 2 4 4 3" xfId="12082"/>
    <cellStyle name="40% - Accent3 2 2 4 4 3 2" xfId="28464"/>
    <cellStyle name="40% - Accent3 2 2 4 4 4" xfId="22910"/>
    <cellStyle name="40% - Accent3 2 2 4 5" xfId="3040"/>
    <cellStyle name="40% - Accent3 2 2 4 5 2" xfId="6891"/>
    <cellStyle name="40% - Accent3 2 2 4 5 2 2" xfId="33267"/>
    <cellStyle name="40% - Accent3 2 2 4 5 3" xfId="13047"/>
    <cellStyle name="40% - Accent3 2 2 4 5 3 2" xfId="29426"/>
    <cellStyle name="40% - Accent3 2 2 4 5 4" xfId="23868"/>
    <cellStyle name="40% - Accent3 2 2 4 6" xfId="4387"/>
    <cellStyle name="40% - Accent3 2 2 4 6 2" xfId="30766"/>
    <cellStyle name="40% - Accent3 2 2 4 7" xfId="10535"/>
    <cellStyle name="40% - Accent3 2 2 4 7 2" xfId="26924"/>
    <cellStyle name="40% - Accent3 2 2 4 8" xfId="21373"/>
    <cellStyle name="40% - Accent3 2 2 5" xfId="744"/>
    <cellStyle name="40% - Accent3 2 2 5 2" xfId="1504"/>
    <cellStyle name="40% - Accent3 2 2 5 2 2" xfId="5359"/>
    <cellStyle name="40% - Accent3 2 2 5 2 2 2" xfId="31737"/>
    <cellStyle name="40% - Accent3 2 2 5 2 3" xfId="11514"/>
    <cellStyle name="40% - Accent3 2 2 5 2 3 2" xfId="27897"/>
    <cellStyle name="40% - Accent3 2 2 5 2 4" xfId="22345"/>
    <cellStyle name="40% - Accent3 2 2 5 3" xfId="2298"/>
    <cellStyle name="40% - Accent3 2 2 5 3 2" xfId="6151"/>
    <cellStyle name="40% - Accent3 2 2 5 3 2 2" xfId="32527"/>
    <cellStyle name="40% - Accent3 2 2 5 3 3" xfId="12306"/>
    <cellStyle name="40% - Accent3 2 2 5 3 3 2" xfId="28688"/>
    <cellStyle name="40% - Accent3 2 2 5 3 4" xfId="23134"/>
    <cellStyle name="40% - Accent3 2 2 5 4" xfId="3252"/>
    <cellStyle name="40% - Accent3 2 2 5 4 2" xfId="7103"/>
    <cellStyle name="40% - Accent3 2 2 5 4 2 2" xfId="33479"/>
    <cellStyle name="40% - Accent3 2 2 5 4 3" xfId="13259"/>
    <cellStyle name="40% - Accent3 2 2 5 4 3 2" xfId="29638"/>
    <cellStyle name="40% - Accent3 2 2 5 4 4" xfId="24080"/>
    <cellStyle name="40% - Accent3 2 2 5 5" xfId="4600"/>
    <cellStyle name="40% - Accent3 2 2 5 5 2" xfId="30978"/>
    <cellStyle name="40% - Accent3 2 2 5 6" xfId="10754"/>
    <cellStyle name="40% - Accent3 2 2 5 6 2" xfId="27138"/>
    <cellStyle name="40% - Accent3 2 2 5 7" xfId="21586"/>
    <cellStyle name="40% - Accent3 2 2 6" xfId="1125"/>
    <cellStyle name="40% - Accent3 2 2 6 2" xfId="4980"/>
    <cellStyle name="40% - Accent3 2 2 6 2 2" xfId="31358"/>
    <cellStyle name="40% - Accent3 2 2 6 3" xfId="11135"/>
    <cellStyle name="40% - Accent3 2 2 6 3 2" xfId="27518"/>
    <cellStyle name="40% - Accent3 2 2 6 4" xfId="21966"/>
    <cellStyle name="40% - Accent3 2 2 7" xfId="1890"/>
    <cellStyle name="40% - Accent3 2 2 7 2" xfId="5745"/>
    <cellStyle name="40% - Accent3 2 2 7 2 2" xfId="32121"/>
    <cellStyle name="40% - Accent3 2 2 7 3" xfId="11900"/>
    <cellStyle name="40% - Accent3 2 2 7 3 2" xfId="28282"/>
    <cellStyle name="40% - Accent3 2 2 7 4" xfId="22728"/>
    <cellStyle name="40% - Accent3 2 2 8" xfId="2865"/>
    <cellStyle name="40% - Accent3 2 2 8 2" xfId="6716"/>
    <cellStyle name="40% - Accent3 2 2 8 2 2" xfId="33092"/>
    <cellStyle name="40% - Accent3 2 2 8 3" xfId="12872"/>
    <cellStyle name="40% - Accent3 2 2 8 3 2" xfId="29251"/>
    <cellStyle name="40% - Accent3 2 2 8 4" xfId="23694"/>
    <cellStyle name="40% - Accent3 2 2 9" xfId="4215"/>
    <cellStyle name="40% - Accent3 2 2 9 2" xfId="10339"/>
    <cellStyle name="40% - Accent3 2 2 9 2 2" xfId="30594"/>
    <cellStyle name="40% - Accent3 2 2 9 3" xfId="21204"/>
    <cellStyle name="40% - Accent3 2 3" xfId="651"/>
    <cellStyle name="40% - Accent3 2 3 2" xfId="1076"/>
    <cellStyle name="40% - Accent3 2 3 2 2" xfId="1836"/>
    <cellStyle name="40% - Accent3 2 3 2 2 2" xfId="5691"/>
    <cellStyle name="40% - Accent3 2 3 2 2 2 2" xfId="32069"/>
    <cellStyle name="40% - Accent3 2 3 2 2 3" xfId="11846"/>
    <cellStyle name="40% - Accent3 2 3 2 2 3 2" xfId="28229"/>
    <cellStyle name="40% - Accent3 2 3 2 2 4" xfId="22676"/>
    <cellStyle name="40% - Accent3 2 3 2 3" xfId="2629"/>
    <cellStyle name="40% - Accent3 2 3 2 3 2" xfId="6482"/>
    <cellStyle name="40% - Accent3 2 3 2 3 2 2" xfId="32858"/>
    <cellStyle name="40% - Accent3 2 3 2 3 3" xfId="12637"/>
    <cellStyle name="40% - Accent3 2 3 2 3 3 2" xfId="29019"/>
    <cellStyle name="40% - Accent3 2 3 2 3 4" xfId="23464"/>
    <cellStyle name="40% - Accent3 2 3 2 4" xfId="3583"/>
    <cellStyle name="40% - Accent3 2 3 2 4 2" xfId="7434"/>
    <cellStyle name="40% - Accent3 2 3 2 4 2 2" xfId="33810"/>
    <cellStyle name="40% - Accent3 2 3 2 4 3" xfId="13590"/>
    <cellStyle name="40% - Accent3 2 3 2 4 3 2" xfId="29969"/>
    <cellStyle name="40% - Accent3 2 3 2 4 4" xfId="24410"/>
    <cellStyle name="40% - Accent3 2 3 2 5" xfId="4932"/>
    <cellStyle name="40% - Accent3 2 3 2 5 2" xfId="31310"/>
    <cellStyle name="40% - Accent3 2 3 2 6" xfId="11086"/>
    <cellStyle name="40% - Accent3 2 3 2 6 2" xfId="27470"/>
    <cellStyle name="40% - Accent3 2 3 2 7" xfId="21917"/>
    <cellStyle name="40% - Accent3 2 3 3" xfId="1456"/>
    <cellStyle name="40% - Accent3 2 3 3 2" xfId="5311"/>
    <cellStyle name="40% - Accent3 2 3 3 2 2" xfId="31689"/>
    <cellStyle name="40% - Accent3 2 3 3 3" xfId="11466"/>
    <cellStyle name="40% - Accent3 2 3 3 3 2" xfId="27849"/>
    <cellStyle name="40% - Accent3 2 3 3 4" xfId="22297"/>
    <cellStyle name="40% - Accent3 2 3 4" xfId="2236"/>
    <cellStyle name="40% - Accent3 2 3 4 2" xfId="6089"/>
    <cellStyle name="40% - Accent3 2 3 4 2 2" xfId="32465"/>
    <cellStyle name="40% - Accent3 2 3 4 3" xfId="12244"/>
    <cellStyle name="40% - Accent3 2 3 4 3 2" xfId="28626"/>
    <cellStyle name="40% - Accent3 2 3 4 4" xfId="23072"/>
    <cellStyle name="40% - Accent3 2 3 5" xfId="3202"/>
    <cellStyle name="40% - Accent3 2 3 5 2" xfId="7053"/>
    <cellStyle name="40% - Accent3 2 3 5 2 2" xfId="33429"/>
    <cellStyle name="40% - Accent3 2 3 5 3" xfId="13209"/>
    <cellStyle name="40% - Accent3 2 3 5 3 2" xfId="29588"/>
    <cellStyle name="40% - Accent3 2 3 5 4" xfId="24030"/>
    <cellStyle name="40% - Accent3 2 3 6" xfId="4549"/>
    <cellStyle name="40% - Accent3 2 3 6 2" xfId="10697"/>
    <cellStyle name="40% - Accent3 2 3 6 2 2" xfId="30928"/>
    <cellStyle name="40% - Accent3 2 3 6 3" xfId="21535"/>
    <cellStyle name="40% - Accent3 2 3 7" xfId="9259"/>
    <cellStyle name="40% - Accent3 2 3 7 2" xfId="27086"/>
    <cellStyle name="40% - Accent3 2 3 8" xfId="20111"/>
    <cellStyle name="40% - Accent3 2 4" xfId="233"/>
    <cellStyle name="40% - Accent3 2 5" xfId="8129"/>
    <cellStyle name="40% - Accent3 2 5 2" xfId="26706"/>
    <cellStyle name="40% - Accent3 2 6" xfId="20036"/>
    <cellStyle name="40% - Accent3 3" xfId="36629"/>
    <cellStyle name="40% - Accent4" xfId="36567" builtinId="43" customBuiltin="1"/>
    <cellStyle name="40% - Accent4 2" xfId="111"/>
    <cellStyle name="40% - Accent4 2 2" xfId="236"/>
    <cellStyle name="40% - Accent4 2 2 10" xfId="9295"/>
    <cellStyle name="40% - Accent4 2 2 10 2" xfId="26748"/>
    <cellStyle name="40% - Accent4 2 2 11" xfId="20157"/>
    <cellStyle name="40% - Accent4 2 2 2" xfId="383"/>
    <cellStyle name="40% - Accent4 2 2 2 2" xfId="548"/>
    <cellStyle name="40% - Accent4 2 2 2 2 2" xfId="974"/>
    <cellStyle name="40% - Accent4 2 2 2 2 2 2" xfId="1734"/>
    <cellStyle name="40% - Accent4 2 2 2 2 2 2 2" xfId="5589"/>
    <cellStyle name="40% - Accent4 2 2 2 2 2 2 2 2" xfId="31967"/>
    <cellStyle name="40% - Accent4 2 2 2 2 2 2 3" xfId="11744"/>
    <cellStyle name="40% - Accent4 2 2 2 2 2 2 3 2" xfId="28127"/>
    <cellStyle name="40% - Accent4 2 2 2 2 2 2 4" xfId="22574"/>
    <cellStyle name="40% - Accent4 2 2 2 2 2 3" xfId="2527"/>
    <cellStyle name="40% - Accent4 2 2 2 2 2 3 2" xfId="6380"/>
    <cellStyle name="40% - Accent4 2 2 2 2 2 3 2 2" xfId="32756"/>
    <cellStyle name="40% - Accent4 2 2 2 2 2 3 3" xfId="12535"/>
    <cellStyle name="40% - Accent4 2 2 2 2 2 3 3 2" xfId="28917"/>
    <cellStyle name="40% - Accent4 2 2 2 2 2 3 4" xfId="23362"/>
    <cellStyle name="40% - Accent4 2 2 2 2 2 4" xfId="3481"/>
    <cellStyle name="40% - Accent4 2 2 2 2 2 4 2" xfId="7332"/>
    <cellStyle name="40% - Accent4 2 2 2 2 2 4 2 2" xfId="33708"/>
    <cellStyle name="40% - Accent4 2 2 2 2 2 4 3" xfId="13488"/>
    <cellStyle name="40% - Accent4 2 2 2 2 2 4 3 2" xfId="29867"/>
    <cellStyle name="40% - Accent4 2 2 2 2 2 4 4" xfId="24308"/>
    <cellStyle name="40% - Accent4 2 2 2 2 2 5" xfId="4830"/>
    <cellStyle name="40% - Accent4 2 2 2 2 2 5 2" xfId="31208"/>
    <cellStyle name="40% - Accent4 2 2 2 2 2 6" xfId="10984"/>
    <cellStyle name="40% - Accent4 2 2 2 2 2 6 2" xfId="27368"/>
    <cellStyle name="40% - Accent4 2 2 2 2 2 7" xfId="21815"/>
    <cellStyle name="40% - Accent4 2 2 2 2 3" xfId="1354"/>
    <cellStyle name="40% - Accent4 2 2 2 2 3 2" xfId="5209"/>
    <cellStyle name="40% - Accent4 2 2 2 2 3 2 2" xfId="31587"/>
    <cellStyle name="40% - Accent4 2 2 2 2 3 3" xfId="11364"/>
    <cellStyle name="40% - Accent4 2 2 2 2 3 3 2" xfId="27747"/>
    <cellStyle name="40% - Accent4 2 2 2 2 3 4" xfId="22195"/>
    <cellStyle name="40% - Accent4 2 2 2 2 4" xfId="2134"/>
    <cellStyle name="40% - Accent4 2 2 2 2 4 2" xfId="5987"/>
    <cellStyle name="40% - Accent4 2 2 2 2 4 2 2" xfId="32363"/>
    <cellStyle name="40% - Accent4 2 2 2 2 4 3" xfId="12142"/>
    <cellStyle name="40% - Accent4 2 2 2 2 4 3 2" xfId="28524"/>
    <cellStyle name="40% - Accent4 2 2 2 2 4 4" xfId="22970"/>
    <cellStyle name="40% - Accent4 2 2 2 2 5" xfId="3100"/>
    <cellStyle name="40% - Accent4 2 2 2 2 5 2" xfId="6951"/>
    <cellStyle name="40% - Accent4 2 2 2 2 5 2 2" xfId="33327"/>
    <cellStyle name="40% - Accent4 2 2 2 2 5 3" xfId="13107"/>
    <cellStyle name="40% - Accent4 2 2 2 2 5 3 2" xfId="29486"/>
    <cellStyle name="40% - Accent4 2 2 2 2 5 4" xfId="23928"/>
    <cellStyle name="40% - Accent4 2 2 2 2 6" xfId="4447"/>
    <cellStyle name="40% - Accent4 2 2 2 2 6 2" xfId="30826"/>
    <cellStyle name="40% - Accent4 2 2 2 2 7" xfId="10595"/>
    <cellStyle name="40% - Accent4 2 2 2 2 7 2" xfId="26984"/>
    <cellStyle name="40% - Accent4 2 2 2 2 8" xfId="21433"/>
    <cellStyle name="40% - Accent4 2 2 2 3" xfId="811"/>
    <cellStyle name="40% - Accent4 2 2 2 3 2" xfId="1571"/>
    <cellStyle name="40% - Accent4 2 2 2 3 2 2" xfId="5426"/>
    <cellStyle name="40% - Accent4 2 2 2 3 2 2 2" xfId="31804"/>
    <cellStyle name="40% - Accent4 2 2 2 3 2 3" xfId="11581"/>
    <cellStyle name="40% - Accent4 2 2 2 3 2 3 2" xfId="27964"/>
    <cellStyle name="40% - Accent4 2 2 2 3 2 4" xfId="22411"/>
    <cellStyle name="40% - Accent4 2 2 2 3 3" xfId="2364"/>
    <cellStyle name="40% - Accent4 2 2 2 3 3 2" xfId="6217"/>
    <cellStyle name="40% - Accent4 2 2 2 3 3 2 2" xfId="32593"/>
    <cellStyle name="40% - Accent4 2 2 2 3 3 3" xfId="12372"/>
    <cellStyle name="40% - Accent4 2 2 2 3 3 3 2" xfId="28754"/>
    <cellStyle name="40% - Accent4 2 2 2 3 3 4" xfId="23199"/>
    <cellStyle name="40% - Accent4 2 2 2 3 4" xfId="3318"/>
    <cellStyle name="40% - Accent4 2 2 2 3 4 2" xfId="7169"/>
    <cellStyle name="40% - Accent4 2 2 2 3 4 2 2" xfId="33545"/>
    <cellStyle name="40% - Accent4 2 2 2 3 4 3" xfId="13325"/>
    <cellStyle name="40% - Accent4 2 2 2 3 4 3 2" xfId="29704"/>
    <cellStyle name="40% - Accent4 2 2 2 3 4 4" xfId="24145"/>
    <cellStyle name="40% - Accent4 2 2 2 3 5" xfId="4667"/>
    <cellStyle name="40% - Accent4 2 2 2 3 5 2" xfId="31045"/>
    <cellStyle name="40% - Accent4 2 2 2 3 6" xfId="10821"/>
    <cellStyle name="40% - Accent4 2 2 2 3 6 2" xfId="27205"/>
    <cellStyle name="40% - Accent4 2 2 2 3 7" xfId="21652"/>
    <cellStyle name="40% - Accent4 2 2 2 4" xfId="1191"/>
    <cellStyle name="40% - Accent4 2 2 2 4 2" xfId="5046"/>
    <cellStyle name="40% - Accent4 2 2 2 4 2 2" xfId="31424"/>
    <cellStyle name="40% - Accent4 2 2 2 4 3" xfId="11201"/>
    <cellStyle name="40% - Accent4 2 2 2 4 3 2" xfId="27584"/>
    <cellStyle name="40% - Accent4 2 2 2 4 4" xfId="22032"/>
    <cellStyle name="40% - Accent4 2 2 2 5" xfId="1970"/>
    <cellStyle name="40% - Accent4 2 2 2 5 2" xfId="5823"/>
    <cellStyle name="40% - Accent4 2 2 2 5 2 2" xfId="32199"/>
    <cellStyle name="40% - Accent4 2 2 2 5 3" xfId="11978"/>
    <cellStyle name="40% - Accent4 2 2 2 5 3 2" xfId="28360"/>
    <cellStyle name="40% - Accent4 2 2 2 5 4" xfId="22806"/>
    <cellStyle name="40% - Accent4 2 2 2 6" xfId="2937"/>
    <cellStyle name="40% - Accent4 2 2 2 6 2" xfId="6788"/>
    <cellStyle name="40% - Accent4 2 2 2 6 2 2" xfId="33164"/>
    <cellStyle name="40% - Accent4 2 2 2 6 3" xfId="12944"/>
    <cellStyle name="40% - Accent4 2 2 2 6 3 2" xfId="29323"/>
    <cellStyle name="40% - Accent4 2 2 2 6 4" xfId="23765"/>
    <cellStyle name="40% - Accent4 2 2 2 7" xfId="4284"/>
    <cellStyle name="40% - Accent4 2 2 2 7 2" xfId="30663"/>
    <cellStyle name="40% - Accent4 2 2 2 8" xfId="10431"/>
    <cellStyle name="40% - Accent4 2 2 2 8 2" xfId="26821"/>
    <cellStyle name="40% - Accent4 2 2 2 9" xfId="21270"/>
    <cellStyle name="40% - Accent4 2 2 3" xfId="446"/>
    <cellStyle name="40% - Accent4 2 2 3 2" xfId="605"/>
    <cellStyle name="40% - Accent4 2 2 3 2 2" xfId="1031"/>
    <cellStyle name="40% - Accent4 2 2 3 2 2 2" xfId="1791"/>
    <cellStyle name="40% - Accent4 2 2 3 2 2 2 2" xfId="5646"/>
    <cellStyle name="40% - Accent4 2 2 3 2 2 2 2 2" xfId="32024"/>
    <cellStyle name="40% - Accent4 2 2 3 2 2 2 3" xfId="11801"/>
    <cellStyle name="40% - Accent4 2 2 3 2 2 2 3 2" xfId="28184"/>
    <cellStyle name="40% - Accent4 2 2 3 2 2 2 4" xfId="22631"/>
    <cellStyle name="40% - Accent4 2 2 3 2 2 3" xfId="2584"/>
    <cellStyle name="40% - Accent4 2 2 3 2 2 3 2" xfId="6437"/>
    <cellStyle name="40% - Accent4 2 2 3 2 2 3 2 2" xfId="32813"/>
    <cellStyle name="40% - Accent4 2 2 3 2 2 3 3" xfId="12592"/>
    <cellStyle name="40% - Accent4 2 2 3 2 2 3 3 2" xfId="28974"/>
    <cellStyle name="40% - Accent4 2 2 3 2 2 3 4" xfId="23419"/>
    <cellStyle name="40% - Accent4 2 2 3 2 2 4" xfId="3538"/>
    <cellStyle name="40% - Accent4 2 2 3 2 2 4 2" xfId="7389"/>
    <cellStyle name="40% - Accent4 2 2 3 2 2 4 2 2" xfId="33765"/>
    <cellStyle name="40% - Accent4 2 2 3 2 2 4 3" xfId="13545"/>
    <cellStyle name="40% - Accent4 2 2 3 2 2 4 3 2" xfId="29924"/>
    <cellStyle name="40% - Accent4 2 2 3 2 2 4 4" xfId="24365"/>
    <cellStyle name="40% - Accent4 2 2 3 2 2 5" xfId="4887"/>
    <cellStyle name="40% - Accent4 2 2 3 2 2 5 2" xfId="31265"/>
    <cellStyle name="40% - Accent4 2 2 3 2 2 6" xfId="11041"/>
    <cellStyle name="40% - Accent4 2 2 3 2 2 6 2" xfId="27425"/>
    <cellStyle name="40% - Accent4 2 2 3 2 2 7" xfId="21872"/>
    <cellStyle name="40% - Accent4 2 2 3 2 3" xfId="1411"/>
    <cellStyle name="40% - Accent4 2 2 3 2 3 2" xfId="5266"/>
    <cellStyle name="40% - Accent4 2 2 3 2 3 2 2" xfId="31644"/>
    <cellStyle name="40% - Accent4 2 2 3 2 3 3" xfId="11421"/>
    <cellStyle name="40% - Accent4 2 2 3 2 3 3 2" xfId="27804"/>
    <cellStyle name="40% - Accent4 2 2 3 2 3 4" xfId="22252"/>
    <cellStyle name="40% - Accent4 2 2 3 2 4" xfId="2191"/>
    <cellStyle name="40% - Accent4 2 2 3 2 4 2" xfId="6044"/>
    <cellStyle name="40% - Accent4 2 2 3 2 4 2 2" xfId="32420"/>
    <cellStyle name="40% - Accent4 2 2 3 2 4 3" xfId="12199"/>
    <cellStyle name="40% - Accent4 2 2 3 2 4 3 2" xfId="28581"/>
    <cellStyle name="40% - Accent4 2 2 3 2 4 4" xfId="23027"/>
    <cellStyle name="40% - Accent4 2 2 3 2 5" xfId="3157"/>
    <cellStyle name="40% - Accent4 2 2 3 2 5 2" xfId="7008"/>
    <cellStyle name="40% - Accent4 2 2 3 2 5 2 2" xfId="33384"/>
    <cellStyle name="40% - Accent4 2 2 3 2 5 3" xfId="13164"/>
    <cellStyle name="40% - Accent4 2 2 3 2 5 3 2" xfId="29543"/>
    <cellStyle name="40% - Accent4 2 2 3 2 5 4" xfId="23985"/>
    <cellStyle name="40% - Accent4 2 2 3 2 6" xfId="4504"/>
    <cellStyle name="40% - Accent4 2 2 3 2 6 2" xfId="30883"/>
    <cellStyle name="40% - Accent4 2 2 3 2 7" xfId="10652"/>
    <cellStyle name="40% - Accent4 2 2 3 2 7 2" xfId="27041"/>
    <cellStyle name="40% - Accent4 2 2 3 2 8" xfId="21490"/>
    <cellStyle name="40% - Accent4 2 2 3 3" xfId="872"/>
    <cellStyle name="40% - Accent4 2 2 3 3 2" xfId="1632"/>
    <cellStyle name="40% - Accent4 2 2 3 3 2 2" xfId="5487"/>
    <cellStyle name="40% - Accent4 2 2 3 3 2 2 2" xfId="31865"/>
    <cellStyle name="40% - Accent4 2 2 3 3 2 3" xfId="11642"/>
    <cellStyle name="40% - Accent4 2 2 3 3 2 3 2" xfId="28025"/>
    <cellStyle name="40% - Accent4 2 2 3 3 2 4" xfId="22472"/>
    <cellStyle name="40% - Accent4 2 2 3 3 3" xfId="2425"/>
    <cellStyle name="40% - Accent4 2 2 3 3 3 2" xfId="6278"/>
    <cellStyle name="40% - Accent4 2 2 3 3 3 2 2" xfId="32654"/>
    <cellStyle name="40% - Accent4 2 2 3 3 3 3" xfId="12433"/>
    <cellStyle name="40% - Accent4 2 2 3 3 3 3 2" xfId="28815"/>
    <cellStyle name="40% - Accent4 2 2 3 3 3 4" xfId="23260"/>
    <cellStyle name="40% - Accent4 2 2 3 3 4" xfId="3379"/>
    <cellStyle name="40% - Accent4 2 2 3 3 4 2" xfId="7230"/>
    <cellStyle name="40% - Accent4 2 2 3 3 4 2 2" xfId="33606"/>
    <cellStyle name="40% - Accent4 2 2 3 3 4 3" xfId="13386"/>
    <cellStyle name="40% - Accent4 2 2 3 3 4 3 2" xfId="29765"/>
    <cellStyle name="40% - Accent4 2 2 3 3 4 4" xfId="24206"/>
    <cellStyle name="40% - Accent4 2 2 3 3 5" xfId="4728"/>
    <cellStyle name="40% - Accent4 2 2 3 3 5 2" xfId="31106"/>
    <cellStyle name="40% - Accent4 2 2 3 3 6" xfId="10882"/>
    <cellStyle name="40% - Accent4 2 2 3 3 6 2" xfId="27266"/>
    <cellStyle name="40% - Accent4 2 2 3 3 7" xfId="21713"/>
    <cellStyle name="40% - Accent4 2 2 3 4" xfId="1252"/>
    <cellStyle name="40% - Accent4 2 2 3 4 2" xfId="5107"/>
    <cellStyle name="40% - Accent4 2 2 3 4 2 2" xfId="31485"/>
    <cellStyle name="40% - Accent4 2 2 3 4 3" xfId="11262"/>
    <cellStyle name="40% - Accent4 2 2 3 4 3 2" xfId="27645"/>
    <cellStyle name="40% - Accent4 2 2 3 4 4" xfId="22093"/>
    <cellStyle name="40% - Accent4 2 2 3 5" xfId="2032"/>
    <cellStyle name="40% - Accent4 2 2 3 5 2" xfId="5885"/>
    <cellStyle name="40% - Accent4 2 2 3 5 2 2" xfId="32261"/>
    <cellStyle name="40% - Accent4 2 2 3 5 3" xfId="12040"/>
    <cellStyle name="40% - Accent4 2 2 3 5 3 2" xfId="28422"/>
    <cellStyle name="40% - Accent4 2 2 3 5 4" xfId="22868"/>
    <cellStyle name="40% - Accent4 2 2 3 6" xfId="2998"/>
    <cellStyle name="40% - Accent4 2 2 3 6 2" xfId="6849"/>
    <cellStyle name="40% - Accent4 2 2 3 6 2 2" xfId="33225"/>
    <cellStyle name="40% - Accent4 2 2 3 6 3" xfId="13005"/>
    <cellStyle name="40% - Accent4 2 2 3 6 3 2" xfId="29384"/>
    <cellStyle name="40% - Accent4 2 2 3 6 4" xfId="23826"/>
    <cellStyle name="40% - Accent4 2 2 3 7" xfId="4345"/>
    <cellStyle name="40% - Accent4 2 2 3 7 2" xfId="30724"/>
    <cellStyle name="40% - Accent4 2 2 3 8" xfId="10493"/>
    <cellStyle name="40% - Accent4 2 2 3 8 2" xfId="26882"/>
    <cellStyle name="40% - Accent4 2 2 3 9" xfId="21331"/>
    <cellStyle name="40% - Accent4 2 2 4" xfId="489"/>
    <cellStyle name="40% - Accent4 2 2 4 2" xfId="915"/>
    <cellStyle name="40% - Accent4 2 2 4 2 2" xfId="1675"/>
    <cellStyle name="40% - Accent4 2 2 4 2 2 2" xfId="5530"/>
    <cellStyle name="40% - Accent4 2 2 4 2 2 2 2" xfId="31908"/>
    <cellStyle name="40% - Accent4 2 2 4 2 2 3" xfId="11685"/>
    <cellStyle name="40% - Accent4 2 2 4 2 2 3 2" xfId="28068"/>
    <cellStyle name="40% - Accent4 2 2 4 2 2 4" xfId="22515"/>
    <cellStyle name="40% - Accent4 2 2 4 2 3" xfId="2468"/>
    <cellStyle name="40% - Accent4 2 2 4 2 3 2" xfId="6321"/>
    <cellStyle name="40% - Accent4 2 2 4 2 3 2 2" xfId="32697"/>
    <cellStyle name="40% - Accent4 2 2 4 2 3 3" xfId="12476"/>
    <cellStyle name="40% - Accent4 2 2 4 2 3 3 2" xfId="28858"/>
    <cellStyle name="40% - Accent4 2 2 4 2 3 4" xfId="23303"/>
    <cellStyle name="40% - Accent4 2 2 4 2 4" xfId="3422"/>
    <cellStyle name="40% - Accent4 2 2 4 2 4 2" xfId="7273"/>
    <cellStyle name="40% - Accent4 2 2 4 2 4 2 2" xfId="33649"/>
    <cellStyle name="40% - Accent4 2 2 4 2 4 3" xfId="13429"/>
    <cellStyle name="40% - Accent4 2 2 4 2 4 3 2" xfId="29808"/>
    <cellStyle name="40% - Accent4 2 2 4 2 4 4" xfId="24249"/>
    <cellStyle name="40% - Accent4 2 2 4 2 5" xfId="4771"/>
    <cellStyle name="40% - Accent4 2 2 4 2 5 2" xfId="31149"/>
    <cellStyle name="40% - Accent4 2 2 4 2 6" xfId="10925"/>
    <cellStyle name="40% - Accent4 2 2 4 2 6 2" xfId="27309"/>
    <cellStyle name="40% - Accent4 2 2 4 2 7" xfId="21756"/>
    <cellStyle name="40% - Accent4 2 2 4 3" xfId="1295"/>
    <cellStyle name="40% - Accent4 2 2 4 3 2" xfId="5150"/>
    <cellStyle name="40% - Accent4 2 2 4 3 2 2" xfId="31528"/>
    <cellStyle name="40% - Accent4 2 2 4 3 3" xfId="11305"/>
    <cellStyle name="40% - Accent4 2 2 4 3 3 2" xfId="27688"/>
    <cellStyle name="40% - Accent4 2 2 4 3 4" xfId="22136"/>
    <cellStyle name="40% - Accent4 2 2 4 4" xfId="2075"/>
    <cellStyle name="40% - Accent4 2 2 4 4 2" xfId="5928"/>
    <cellStyle name="40% - Accent4 2 2 4 4 2 2" xfId="32304"/>
    <cellStyle name="40% - Accent4 2 2 4 4 3" xfId="12083"/>
    <cellStyle name="40% - Accent4 2 2 4 4 3 2" xfId="28465"/>
    <cellStyle name="40% - Accent4 2 2 4 4 4" xfId="22911"/>
    <cellStyle name="40% - Accent4 2 2 4 5" xfId="3041"/>
    <cellStyle name="40% - Accent4 2 2 4 5 2" xfId="6892"/>
    <cellStyle name="40% - Accent4 2 2 4 5 2 2" xfId="33268"/>
    <cellStyle name="40% - Accent4 2 2 4 5 3" xfId="13048"/>
    <cellStyle name="40% - Accent4 2 2 4 5 3 2" xfId="29427"/>
    <cellStyle name="40% - Accent4 2 2 4 5 4" xfId="23869"/>
    <cellStyle name="40% - Accent4 2 2 4 6" xfId="4388"/>
    <cellStyle name="40% - Accent4 2 2 4 6 2" xfId="30767"/>
    <cellStyle name="40% - Accent4 2 2 4 7" xfId="10536"/>
    <cellStyle name="40% - Accent4 2 2 4 7 2" xfId="26925"/>
    <cellStyle name="40% - Accent4 2 2 4 8" xfId="21374"/>
    <cellStyle name="40% - Accent4 2 2 5" xfId="745"/>
    <cellStyle name="40% - Accent4 2 2 5 2" xfId="1505"/>
    <cellStyle name="40% - Accent4 2 2 5 2 2" xfId="5360"/>
    <cellStyle name="40% - Accent4 2 2 5 2 2 2" xfId="31738"/>
    <cellStyle name="40% - Accent4 2 2 5 2 3" xfId="11515"/>
    <cellStyle name="40% - Accent4 2 2 5 2 3 2" xfId="27898"/>
    <cellStyle name="40% - Accent4 2 2 5 2 4" xfId="22346"/>
    <cellStyle name="40% - Accent4 2 2 5 3" xfId="2299"/>
    <cellStyle name="40% - Accent4 2 2 5 3 2" xfId="6152"/>
    <cellStyle name="40% - Accent4 2 2 5 3 2 2" xfId="32528"/>
    <cellStyle name="40% - Accent4 2 2 5 3 3" xfId="12307"/>
    <cellStyle name="40% - Accent4 2 2 5 3 3 2" xfId="28689"/>
    <cellStyle name="40% - Accent4 2 2 5 3 4" xfId="23135"/>
    <cellStyle name="40% - Accent4 2 2 5 4" xfId="3253"/>
    <cellStyle name="40% - Accent4 2 2 5 4 2" xfId="7104"/>
    <cellStyle name="40% - Accent4 2 2 5 4 2 2" xfId="33480"/>
    <cellStyle name="40% - Accent4 2 2 5 4 3" xfId="13260"/>
    <cellStyle name="40% - Accent4 2 2 5 4 3 2" xfId="29639"/>
    <cellStyle name="40% - Accent4 2 2 5 4 4" xfId="24081"/>
    <cellStyle name="40% - Accent4 2 2 5 5" xfId="4601"/>
    <cellStyle name="40% - Accent4 2 2 5 5 2" xfId="30979"/>
    <cellStyle name="40% - Accent4 2 2 5 6" xfId="10755"/>
    <cellStyle name="40% - Accent4 2 2 5 6 2" xfId="27139"/>
    <cellStyle name="40% - Accent4 2 2 5 7" xfId="21587"/>
    <cellStyle name="40% - Accent4 2 2 6" xfId="1126"/>
    <cellStyle name="40% - Accent4 2 2 6 2" xfId="4981"/>
    <cellStyle name="40% - Accent4 2 2 6 2 2" xfId="31359"/>
    <cellStyle name="40% - Accent4 2 2 6 3" xfId="11136"/>
    <cellStyle name="40% - Accent4 2 2 6 3 2" xfId="27519"/>
    <cellStyle name="40% - Accent4 2 2 6 4" xfId="21967"/>
    <cellStyle name="40% - Accent4 2 2 7" xfId="1891"/>
    <cellStyle name="40% - Accent4 2 2 7 2" xfId="5746"/>
    <cellStyle name="40% - Accent4 2 2 7 2 2" xfId="32122"/>
    <cellStyle name="40% - Accent4 2 2 7 3" xfId="11901"/>
    <cellStyle name="40% - Accent4 2 2 7 3 2" xfId="28283"/>
    <cellStyle name="40% - Accent4 2 2 7 4" xfId="22729"/>
    <cellStyle name="40% - Accent4 2 2 8" xfId="2867"/>
    <cellStyle name="40% - Accent4 2 2 8 2" xfId="6718"/>
    <cellStyle name="40% - Accent4 2 2 8 2 2" xfId="33094"/>
    <cellStyle name="40% - Accent4 2 2 8 3" xfId="12874"/>
    <cellStyle name="40% - Accent4 2 2 8 3 2" xfId="29253"/>
    <cellStyle name="40% - Accent4 2 2 8 4" xfId="23696"/>
    <cellStyle name="40% - Accent4 2 2 9" xfId="4216"/>
    <cellStyle name="40% - Accent4 2 2 9 2" xfId="10340"/>
    <cellStyle name="40% - Accent4 2 2 9 2 2" xfId="30595"/>
    <cellStyle name="40% - Accent4 2 2 9 3" xfId="21205"/>
    <cellStyle name="40% - Accent4 2 3" xfId="652"/>
    <cellStyle name="40% - Accent4 2 3 2" xfId="1077"/>
    <cellStyle name="40% - Accent4 2 3 2 2" xfId="1837"/>
    <cellStyle name="40% - Accent4 2 3 2 2 2" xfId="5692"/>
    <cellStyle name="40% - Accent4 2 3 2 2 2 2" xfId="32070"/>
    <cellStyle name="40% - Accent4 2 3 2 2 3" xfId="11847"/>
    <cellStyle name="40% - Accent4 2 3 2 2 3 2" xfId="28230"/>
    <cellStyle name="40% - Accent4 2 3 2 2 4" xfId="22677"/>
    <cellStyle name="40% - Accent4 2 3 2 3" xfId="2630"/>
    <cellStyle name="40% - Accent4 2 3 2 3 2" xfId="6483"/>
    <cellStyle name="40% - Accent4 2 3 2 3 2 2" xfId="32859"/>
    <cellStyle name="40% - Accent4 2 3 2 3 3" xfId="12638"/>
    <cellStyle name="40% - Accent4 2 3 2 3 3 2" xfId="29020"/>
    <cellStyle name="40% - Accent4 2 3 2 3 4" xfId="23465"/>
    <cellStyle name="40% - Accent4 2 3 2 4" xfId="3584"/>
    <cellStyle name="40% - Accent4 2 3 2 4 2" xfId="7435"/>
    <cellStyle name="40% - Accent4 2 3 2 4 2 2" xfId="33811"/>
    <cellStyle name="40% - Accent4 2 3 2 4 3" xfId="13591"/>
    <cellStyle name="40% - Accent4 2 3 2 4 3 2" xfId="29970"/>
    <cellStyle name="40% - Accent4 2 3 2 4 4" xfId="24411"/>
    <cellStyle name="40% - Accent4 2 3 2 5" xfId="4933"/>
    <cellStyle name="40% - Accent4 2 3 2 5 2" xfId="31311"/>
    <cellStyle name="40% - Accent4 2 3 2 6" xfId="11087"/>
    <cellStyle name="40% - Accent4 2 3 2 6 2" xfId="27471"/>
    <cellStyle name="40% - Accent4 2 3 2 7" xfId="21918"/>
    <cellStyle name="40% - Accent4 2 3 3" xfId="1457"/>
    <cellStyle name="40% - Accent4 2 3 3 2" xfId="5312"/>
    <cellStyle name="40% - Accent4 2 3 3 2 2" xfId="31690"/>
    <cellStyle name="40% - Accent4 2 3 3 3" xfId="11467"/>
    <cellStyle name="40% - Accent4 2 3 3 3 2" xfId="27850"/>
    <cellStyle name="40% - Accent4 2 3 3 4" xfId="22298"/>
    <cellStyle name="40% - Accent4 2 3 4" xfId="2237"/>
    <cellStyle name="40% - Accent4 2 3 4 2" xfId="6090"/>
    <cellStyle name="40% - Accent4 2 3 4 2 2" xfId="32466"/>
    <cellStyle name="40% - Accent4 2 3 4 3" xfId="12245"/>
    <cellStyle name="40% - Accent4 2 3 4 3 2" xfId="28627"/>
    <cellStyle name="40% - Accent4 2 3 4 4" xfId="23073"/>
    <cellStyle name="40% - Accent4 2 3 5" xfId="3203"/>
    <cellStyle name="40% - Accent4 2 3 5 2" xfId="7054"/>
    <cellStyle name="40% - Accent4 2 3 5 2 2" xfId="33430"/>
    <cellStyle name="40% - Accent4 2 3 5 3" xfId="13210"/>
    <cellStyle name="40% - Accent4 2 3 5 3 2" xfId="29589"/>
    <cellStyle name="40% - Accent4 2 3 5 4" xfId="24031"/>
    <cellStyle name="40% - Accent4 2 3 6" xfId="4550"/>
    <cellStyle name="40% - Accent4 2 3 6 2" xfId="10698"/>
    <cellStyle name="40% - Accent4 2 3 6 2 2" xfId="30929"/>
    <cellStyle name="40% - Accent4 2 3 6 3" xfId="21536"/>
    <cellStyle name="40% - Accent4 2 3 7" xfId="9260"/>
    <cellStyle name="40% - Accent4 2 3 7 2" xfId="27087"/>
    <cellStyle name="40% - Accent4 2 3 8" xfId="20112"/>
    <cellStyle name="40% - Accent4 2 4" xfId="235"/>
    <cellStyle name="40% - Accent4 2 5" xfId="8130"/>
    <cellStyle name="40% - Accent4 2 5 2" xfId="26707"/>
    <cellStyle name="40% - Accent4 2 6" xfId="20037"/>
    <cellStyle name="40% - Accent4 3" xfId="36630"/>
    <cellStyle name="40% - Accent5" xfId="36571" builtinId="47" customBuiltin="1"/>
    <cellStyle name="40% - Accent5 2" xfId="112"/>
    <cellStyle name="40% - Accent5 2 2" xfId="238"/>
    <cellStyle name="40% - Accent5 2 2 10" xfId="9296"/>
    <cellStyle name="40% - Accent5 2 2 10 2" xfId="26749"/>
    <cellStyle name="40% - Accent5 2 2 11" xfId="20158"/>
    <cellStyle name="40% - Accent5 2 2 2" xfId="384"/>
    <cellStyle name="40% - Accent5 2 2 2 2" xfId="549"/>
    <cellStyle name="40% - Accent5 2 2 2 2 2" xfId="975"/>
    <cellStyle name="40% - Accent5 2 2 2 2 2 2" xfId="1735"/>
    <cellStyle name="40% - Accent5 2 2 2 2 2 2 2" xfId="5590"/>
    <cellStyle name="40% - Accent5 2 2 2 2 2 2 2 2" xfId="31968"/>
    <cellStyle name="40% - Accent5 2 2 2 2 2 2 3" xfId="11745"/>
    <cellStyle name="40% - Accent5 2 2 2 2 2 2 3 2" xfId="28128"/>
    <cellStyle name="40% - Accent5 2 2 2 2 2 2 4" xfId="22575"/>
    <cellStyle name="40% - Accent5 2 2 2 2 2 3" xfId="2528"/>
    <cellStyle name="40% - Accent5 2 2 2 2 2 3 2" xfId="6381"/>
    <cellStyle name="40% - Accent5 2 2 2 2 2 3 2 2" xfId="32757"/>
    <cellStyle name="40% - Accent5 2 2 2 2 2 3 3" xfId="12536"/>
    <cellStyle name="40% - Accent5 2 2 2 2 2 3 3 2" xfId="28918"/>
    <cellStyle name="40% - Accent5 2 2 2 2 2 3 4" xfId="23363"/>
    <cellStyle name="40% - Accent5 2 2 2 2 2 4" xfId="3482"/>
    <cellStyle name="40% - Accent5 2 2 2 2 2 4 2" xfId="7333"/>
    <cellStyle name="40% - Accent5 2 2 2 2 2 4 2 2" xfId="33709"/>
    <cellStyle name="40% - Accent5 2 2 2 2 2 4 3" xfId="13489"/>
    <cellStyle name="40% - Accent5 2 2 2 2 2 4 3 2" xfId="29868"/>
    <cellStyle name="40% - Accent5 2 2 2 2 2 4 4" xfId="24309"/>
    <cellStyle name="40% - Accent5 2 2 2 2 2 5" xfId="4831"/>
    <cellStyle name="40% - Accent5 2 2 2 2 2 5 2" xfId="31209"/>
    <cellStyle name="40% - Accent5 2 2 2 2 2 6" xfId="10985"/>
    <cellStyle name="40% - Accent5 2 2 2 2 2 6 2" xfId="27369"/>
    <cellStyle name="40% - Accent5 2 2 2 2 2 7" xfId="21816"/>
    <cellStyle name="40% - Accent5 2 2 2 2 3" xfId="1355"/>
    <cellStyle name="40% - Accent5 2 2 2 2 3 2" xfId="5210"/>
    <cellStyle name="40% - Accent5 2 2 2 2 3 2 2" xfId="31588"/>
    <cellStyle name="40% - Accent5 2 2 2 2 3 3" xfId="11365"/>
    <cellStyle name="40% - Accent5 2 2 2 2 3 3 2" xfId="27748"/>
    <cellStyle name="40% - Accent5 2 2 2 2 3 4" xfId="22196"/>
    <cellStyle name="40% - Accent5 2 2 2 2 4" xfId="2135"/>
    <cellStyle name="40% - Accent5 2 2 2 2 4 2" xfId="5988"/>
    <cellStyle name="40% - Accent5 2 2 2 2 4 2 2" xfId="32364"/>
    <cellStyle name="40% - Accent5 2 2 2 2 4 3" xfId="12143"/>
    <cellStyle name="40% - Accent5 2 2 2 2 4 3 2" xfId="28525"/>
    <cellStyle name="40% - Accent5 2 2 2 2 4 4" xfId="22971"/>
    <cellStyle name="40% - Accent5 2 2 2 2 5" xfId="3101"/>
    <cellStyle name="40% - Accent5 2 2 2 2 5 2" xfId="6952"/>
    <cellStyle name="40% - Accent5 2 2 2 2 5 2 2" xfId="33328"/>
    <cellStyle name="40% - Accent5 2 2 2 2 5 3" xfId="13108"/>
    <cellStyle name="40% - Accent5 2 2 2 2 5 3 2" xfId="29487"/>
    <cellStyle name="40% - Accent5 2 2 2 2 5 4" xfId="23929"/>
    <cellStyle name="40% - Accent5 2 2 2 2 6" xfId="4448"/>
    <cellStyle name="40% - Accent5 2 2 2 2 6 2" xfId="30827"/>
    <cellStyle name="40% - Accent5 2 2 2 2 7" xfId="10596"/>
    <cellStyle name="40% - Accent5 2 2 2 2 7 2" xfId="26985"/>
    <cellStyle name="40% - Accent5 2 2 2 2 8" xfId="21434"/>
    <cellStyle name="40% - Accent5 2 2 2 3" xfId="812"/>
    <cellStyle name="40% - Accent5 2 2 2 3 2" xfId="1572"/>
    <cellStyle name="40% - Accent5 2 2 2 3 2 2" xfId="5427"/>
    <cellStyle name="40% - Accent5 2 2 2 3 2 2 2" xfId="31805"/>
    <cellStyle name="40% - Accent5 2 2 2 3 2 3" xfId="11582"/>
    <cellStyle name="40% - Accent5 2 2 2 3 2 3 2" xfId="27965"/>
    <cellStyle name="40% - Accent5 2 2 2 3 2 4" xfId="22412"/>
    <cellStyle name="40% - Accent5 2 2 2 3 3" xfId="2365"/>
    <cellStyle name="40% - Accent5 2 2 2 3 3 2" xfId="6218"/>
    <cellStyle name="40% - Accent5 2 2 2 3 3 2 2" xfId="32594"/>
    <cellStyle name="40% - Accent5 2 2 2 3 3 3" xfId="12373"/>
    <cellStyle name="40% - Accent5 2 2 2 3 3 3 2" xfId="28755"/>
    <cellStyle name="40% - Accent5 2 2 2 3 3 4" xfId="23200"/>
    <cellStyle name="40% - Accent5 2 2 2 3 4" xfId="3319"/>
    <cellStyle name="40% - Accent5 2 2 2 3 4 2" xfId="7170"/>
    <cellStyle name="40% - Accent5 2 2 2 3 4 2 2" xfId="33546"/>
    <cellStyle name="40% - Accent5 2 2 2 3 4 3" xfId="13326"/>
    <cellStyle name="40% - Accent5 2 2 2 3 4 3 2" xfId="29705"/>
    <cellStyle name="40% - Accent5 2 2 2 3 4 4" xfId="24146"/>
    <cellStyle name="40% - Accent5 2 2 2 3 5" xfId="4668"/>
    <cellStyle name="40% - Accent5 2 2 2 3 5 2" xfId="31046"/>
    <cellStyle name="40% - Accent5 2 2 2 3 6" xfId="10822"/>
    <cellStyle name="40% - Accent5 2 2 2 3 6 2" xfId="27206"/>
    <cellStyle name="40% - Accent5 2 2 2 3 7" xfId="21653"/>
    <cellStyle name="40% - Accent5 2 2 2 4" xfId="1192"/>
    <cellStyle name="40% - Accent5 2 2 2 4 2" xfId="5047"/>
    <cellStyle name="40% - Accent5 2 2 2 4 2 2" xfId="31425"/>
    <cellStyle name="40% - Accent5 2 2 2 4 3" xfId="11202"/>
    <cellStyle name="40% - Accent5 2 2 2 4 3 2" xfId="27585"/>
    <cellStyle name="40% - Accent5 2 2 2 4 4" xfId="22033"/>
    <cellStyle name="40% - Accent5 2 2 2 5" xfId="1971"/>
    <cellStyle name="40% - Accent5 2 2 2 5 2" xfId="5824"/>
    <cellStyle name="40% - Accent5 2 2 2 5 2 2" xfId="32200"/>
    <cellStyle name="40% - Accent5 2 2 2 5 3" xfId="11979"/>
    <cellStyle name="40% - Accent5 2 2 2 5 3 2" xfId="28361"/>
    <cellStyle name="40% - Accent5 2 2 2 5 4" xfId="22807"/>
    <cellStyle name="40% - Accent5 2 2 2 6" xfId="2938"/>
    <cellStyle name="40% - Accent5 2 2 2 6 2" xfId="6789"/>
    <cellStyle name="40% - Accent5 2 2 2 6 2 2" xfId="33165"/>
    <cellStyle name="40% - Accent5 2 2 2 6 3" xfId="12945"/>
    <cellStyle name="40% - Accent5 2 2 2 6 3 2" xfId="29324"/>
    <cellStyle name="40% - Accent5 2 2 2 6 4" xfId="23766"/>
    <cellStyle name="40% - Accent5 2 2 2 7" xfId="4285"/>
    <cellStyle name="40% - Accent5 2 2 2 7 2" xfId="30664"/>
    <cellStyle name="40% - Accent5 2 2 2 8" xfId="10432"/>
    <cellStyle name="40% - Accent5 2 2 2 8 2" xfId="26822"/>
    <cellStyle name="40% - Accent5 2 2 2 9" xfId="21271"/>
    <cellStyle name="40% - Accent5 2 2 3" xfId="447"/>
    <cellStyle name="40% - Accent5 2 2 3 2" xfId="606"/>
    <cellStyle name="40% - Accent5 2 2 3 2 2" xfId="1032"/>
    <cellStyle name="40% - Accent5 2 2 3 2 2 2" xfId="1792"/>
    <cellStyle name="40% - Accent5 2 2 3 2 2 2 2" xfId="5647"/>
    <cellStyle name="40% - Accent5 2 2 3 2 2 2 2 2" xfId="32025"/>
    <cellStyle name="40% - Accent5 2 2 3 2 2 2 3" xfId="11802"/>
    <cellStyle name="40% - Accent5 2 2 3 2 2 2 3 2" xfId="28185"/>
    <cellStyle name="40% - Accent5 2 2 3 2 2 2 4" xfId="22632"/>
    <cellStyle name="40% - Accent5 2 2 3 2 2 3" xfId="2585"/>
    <cellStyle name="40% - Accent5 2 2 3 2 2 3 2" xfId="6438"/>
    <cellStyle name="40% - Accent5 2 2 3 2 2 3 2 2" xfId="32814"/>
    <cellStyle name="40% - Accent5 2 2 3 2 2 3 3" xfId="12593"/>
    <cellStyle name="40% - Accent5 2 2 3 2 2 3 3 2" xfId="28975"/>
    <cellStyle name="40% - Accent5 2 2 3 2 2 3 4" xfId="23420"/>
    <cellStyle name="40% - Accent5 2 2 3 2 2 4" xfId="3539"/>
    <cellStyle name="40% - Accent5 2 2 3 2 2 4 2" xfId="7390"/>
    <cellStyle name="40% - Accent5 2 2 3 2 2 4 2 2" xfId="33766"/>
    <cellStyle name="40% - Accent5 2 2 3 2 2 4 3" xfId="13546"/>
    <cellStyle name="40% - Accent5 2 2 3 2 2 4 3 2" xfId="29925"/>
    <cellStyle name="40% - Accent5 2 2 3 2 2 4 4" xfId="24366"/>
    <cellStyle name="40% - Accent5 2 2 3 2 2 5" xfId="4888"/>
    <cellStyle name="40% - Accent5 2 2 3 2 2 5 2" xfId="31266"/>
    <cellStyle name="40% - Accent5 2 2 3 2 2 6" xfId="11042"/>
    <cellStyle name="40% - Accent5 2 2 3 2 2 6 2" xfId="27426"/>
    <cellStyle name="40% - Accent5 2 2 3 2 2 7" xfId="21873"/>
    <cellStyle name="40% - Accent5 2 2 3 2 3" xfId="1412"/>
    <cellStyle name="40% - Accent5 2 2 3 2 3 2" xfId="5267"/>
    <cellStyle name="40% - Accent5 2 2 3 2 3 2 2" xfId="31645"/>
    <cellStyle name="40% - Accent5 2 2 3 2 3 3" xfId="11422"/>
    <cellStyle name="40% - Accent5 2 2 3 2 3 3 2" xfId="27805"/>
    <cellStyle name="40% - Accent5 2 2 3 2 3 4" xfId="22253"/>
    <cellStyle name="40% - Accent5 2 2 3 2 4" xfId="2192"/>
    <cellStyle name="40% - Accent5 2 2 3 2 4 2" xfId="6045"/>
    <cellStyle name="40% - Accent5 2 2 3 2 4 2 2" xfId="32421"/>
    <cellStyle name="40% - Accent5 2 2 3 2 4 3" xfId="12200"/>
    <cellStyle name="40% - Accent5 2 2 3 2 4 3 2" xfId="28582"/>
    <cellStyle name="40% - Accent5 2 2 3 2 4 4" xfId="23028"/>
    <cellStyle name="40% - Accent5 2 2 3 2 5" xfId="3158"/>
    <cellStyle name="40% - Accent5 2 2 3 2 5 2" xfId="7009"/>
    <cellStyle name="40% - Accent5 2 2 3 2 5 2 2" xfId="33385"/>
    <cellStyle name="40% - Accent5 2 2 3 2 5 3" xfId="13165"/>
    <cellStyle name="40% - Accent5 2 2 3 2 5 3 2" xfId="29544"/>
    <cellStyle name="40% - Accent5 2 2 3 2 5 4" xfId="23986"/>
    <cellStyle name="40% - Accent5 2 2 3 2 6" xfId="4505"/>
    <cellStyle name="40% - Accent5 2 2 3 2 6 2" xfId="30884"/>
    <cellStyle name="40% - Accent5 2 2 3 2 7" xfId="10653"/>
    <cellStyle name="40% - Accent5 2 2 3 2 7 2" xfId="27042"/>
    <cellStyle name="40% - Accent5 2 2 3 2 8" xfId="21491"/>
    <cellStyle name="40% - Accent5 2 2 3 3" xfId="873"/>
    <cellStyle name="40% - Accent5 2 2 3 3 2" xfId="1633"/>
    <cellStyle name="40% - Accent5 2 2 3 3 2 2" xfId="5488"/>
    <cellStyle name="40% - Accent5 2 2 3 3 2 2 2" xfId="31866"/>
    <cellStyle name="40% - Accent5 2 2 3 3 2 3" xfId="11643"/>
    <cellStyle name="40% - Accent5 2 2 3 3 2 3 2" xfId="28026"/>
    <cellStyle name="40% - Accent5 2 2 3 3 2 4" xfId="22473"/>
    <cellStyle name="40% - Accent5 2 2 3 3 3" xfId="2426"/>
    <cellStyle name="40% - Accent5 2 2 3 3 3 2" xfId="6279"/>
    <cellStyle name="40% - Accent5 2 2 3 3 3 2 2" xfId="32655"/>
    <cellStyle name="40% - Accent5 2 2 3 3 3 3" xfId="12434"/>
    <cellStyle name="40% - Accent5 2 2 3 3 3 3 2" xfId="28816"/>
    <cellStyle name="40% - Accent5 2 2 3 3 3 4" xfId="23261"/>
    <cellStyle name="40% - Accent5 2 2 3 3 4" xfId="3380"/>
    <cellStyle name="40% - Accent5 2 2 3 3 4 2" xfId="7231"/>
    <cellStyle name="40% - Accent5 2 2 3 3 4 2 2" xfId="33607"/>
    <cellStyle name="40% - Accent5 2 2 3 3 4 3" xfId="13387"/>
    <cellStyle name="40% - Accent5 2 2 3 3 4 3 2" xfId="29766"/>
    <cellStyle name="40% - Accent5 2 2 3 3 4 4" xfId="24207"/>
    <cellStyle name="40% - Accent5 2 2 3 3 5" xfId="4729"/>
    <cellStyle name="40% - Accent5 2 2 3 3 5 2" xfId="31107"/>
    <cellStyle name="40% - Accent5 2 2 3 3 6" xfId="10883"/>
    <cellStyle name="40% - Accent5 2 2 3 3 6 2" xfId="27267"/>
    <cellStyle name="40% - Accent5 2 2 3 3 7" xfId="21714"/>
    <cellStyle name="40% - Accent5 2 2 3 4" xfId="1253"/>
    <cellStyle name="40% - Accent5 2 2 3 4 2" xfId="5108"/>
    <cellStyle name="40% - Accent5 2 2 3 4 2 2" xfId="31486"/>
    <cellStyle name="40% - Accent5 2 2 3 4 3" xfId="11263"/>
    <cellStyle name="40% - Accent5 2 2 3 4 3 2" xfId="27646"/>
    <cellStyle name="40% - Accent5 2 2 3 4 4" xfId="22094"/>
    <cellStyle name="40% - Accent5 2 2 3 5" xfId="2033"/>
    <cellStyle name="40% - Accent5 2 2 3 5 2" xfId="5886"/>
    <cellStyle name="40% - Accent5 2 2 3 5 2 2" xfId="32262"/>
    <cellStyle name="40% - Accent5 2 2 3 5 3" xfId="12041"/>
    <cellStyle name="40% - Accent5 2 2 3 5 3 2" xfId="28423"/>
    <cellStyle name="40% - Accent5 2 2 3 5 4" xfId="22869"/>
    <cellStyle name="40% - Accent5 2 2 3 6" xfId="2999"/>
    <cellStyle name="40% - Accent5 2 2 3 6 2" xfId="6850"/>
    <cellStyle name="40% - Accent5 2 2 3 6 2 2" xfId="33226"/>
    <cellStyle name="40% - Accent5 2 2 3 6 3" xfId="13006"/>
    <cellStyle name="40% - Accent5 2 2 3 6 3 2" xfId="29385"/>
    <cellStyle name="40% - Accent5 2 2 3 6 4" xfId="23827"/>
    <cellStyle name="40% - Accent5 2 2 3 7" xfId="4346"/>
    <cellStyle name="40% - Accent5 2 2 3 7 2" xfId="30725"/>
    <cellStyle name="40% - Accent5 2 2 3 8" xfId="10494"/>
    <cellStyle name="40% - Accent5 2 2 3 8 2" xfId="26883"/>
    <cellStyle name="40% - Accent5 2 2 3 9" xfId="21332"/>
    <cellStyle name="40% - Accent5 2 2 4" xfId="490"/>
    <cellStyle name="40% - Accent5 2 2 4 2" xfId="916"/>
    <cellStyle name="40% - Accent5 2 2 4 2 2" xfId="1676"/>
    <cellStyle name="40% - Accent5 2 2 4 2 2 2" xfId="5531"/>
    <cellStyle name="40% - Accent5 2 2 4 2 2 2 2" xfId="31909"/>
    <cellStyle name="40% - Accent5 2 2 4 2 2 3" xfId="11686"/>
    <cellStyle name="40% - Accent5 2 2 4 2 2 3 2" xfId="28069"/>
    <cellStyle name="40% - Accent5 2 2 4 2 2 4" xfId="22516"/>
    <cellStyle name="40% - Accent5 2 2 4 2 3" xfId="2469"/>
    <cellStyle name="40% - Accent5 2 2 4 2 3 2" xfId="6322"/>
    <cellStyle name="40% - Accent5 2 2 4 2 3 2 2" xfId="32698"/>
    <cellStyle name="40% - Accent5 2 2 4 2 3 3" xfId="12477"/>
    <cellStyle name="40% - Accent5 2 2 4 2 3 3 2" xfId="28859"/>
    <cellStyle name="40% - Accent5 2 2 4 2 3 4" xfId="23304"/>
    <cellStyle name="40% - Accent5 2 2 4 2 4" xfId="3423"/>
    <cellStyle name="40% - Accent5 2 2 4 2 4 2" xfId="7274"/>
    <cellStyle name="40% - Accent5 2 2 4 2 4 2 2" xfId="33650"/>
    <cellStyle name="40% - Accent5 2 2 4 2 4 3" xfId="13430"/>
    <cellStyle name="40% - Accent5 2 2 4 2 4 3 2" xfId="29809"/>
    <cellStyle name="40% - Accent5 2 2 4 2 4 4" xfId="24250"/>
    <cellStyle name="40% - Accent5 2 2 4 2 5" xfId="4772"/>
    <cellStyle name="40% - Accent5 2 2 4 2 5 2" xfId="31150"/>
    <cellStyle name="40% - Accent5 2 2 4 2 6" xfId="10926"/>
    <cellStyle name="40% - Accent5 2 2 4 2 6 2" xfId="27310"/>
    <cellStyle name="40% - Accent5 2 2 4 2 7" xfId="21757"/>
    <cellStyle name="40% - Accent5 2 2 4 3" xfId="1296"/>
    <cellStyle name="40% - Accent5 2 2 4 3 2" xfId="5151"/>
    <cellStyle name="40% - Accent5 2 2 4 3 2 2" xfId="31529"/>
    <cellStyle name="40% - Accent5 2 2 4 3 3" xfId="11306"/>
    <cellStyle name="40% - Accent5 2 2 4 3 3 2" xfId="27689"/>
    <cellStyle name="40% - Accent5 2 2 4 3 4" xfId="22137"/>
    <cellStyle name="40% - Accent5 2 2 4 4" xfId="2076"/>
    <cellStyle name="40% - Accent5 2 2 4 4 2" xfId="5929"/>
    <cellStyle name="40% - Accent5 2 2 4 4 2 2" xfId="32305"/>
    <cellStyle name="40% - Accent5 2 2 4 4 3" xfId="12084"/>
    <cellStyle name="40% - Accent5 2 2 4 4 3 2" xfId="28466"/>
    <cellStyle name="40% - Accent5 2 2 4 4 4" xfId="22912"/>
    <cellStyle name="40% - Accent5 2 2 4 5" xfId="3042"/>
    <cellStyle name="40% - Accent5 2 2 4 5 2" xfId="6893"/>
    <cellStyle name="40% - Accent5 2 2 4 5 2 2" xfId="33269"/>
    <cellStyle name="40% - Accent5 2 2 4 5 3" xfId="13049"/>
    <cellStyle name="40% - Accent5 2 2 4 5 3 2" xfId="29428"/>
    <cellStyle name="40% - Accent5 2 2 4 5 4" xfId="23870"/>
    <cellStyle name="40% - Accent5 2 2 4 6" xfId="4389"/>
    <cellStyle name="40% - Accent5 2 2 4 6 2" xfId="30768"/>
    <cellStyle name="40% - Accent5 2 2 4 7" xfId="10537"/>
    <cellStyle name="40% - Accent5 2 2 4 7 2" xfId="26926"/>
    <cellStyle name="40% - Accent5 2 2 4 8" xfId="21375"/>
    <cellStyle name="40% - Accent5 2 2 5" xfId="746"/>
    <cellStyle name="40% - Accent5 2 2 5 2" xfId="1506"/>
    <cellStyle name="40% - Accent5 2 2 5 2 2" xfId="5361"/>
    <cellStyle name="40% - Accent5 2 2 5 2 2 2" xfId="31739"/>
    <cellStyle name="40% - Accent5 2 2 5 2 3" xfId="11516"/>
    <cellStyle name="40% - Accent5 2 2 5 2 3 2" xfId="27899"/>
    <cellStyle name="40% - Accent5 2 2 5 2 4" xfId="22347"/>
    <cellStyle name="40% - Accent5 2 2 5 3" xfId="2300"/>
    <cellStyle name="40% - Accent5 2 2 5 3 2" xfId="6153"/>
    <cellStyle name="40% - Accent5 2 2 5 3 2 2" xfId="32529"/>
    <cellStyle name="40% - Accent5 2 2 5 3 3" xfId="12308"/>
    <cellStyle name="40% - Accent5 2 2 5 3 3 2" xfId="28690"/>
    <cellStyle name="40% - Accent5 2 2 5 3 4" xfId="23136"/>
    <cellStyle name="40% - Accent5 2 2 5 4" xfId="3254"/>
    <cellStyle name="40% - Accent5 2 2 5 4 2" xfId="7105"/>
    <cellStyle name="40% - Accent5 2 2 5 4 2 2" xfId="33481"/>
    <cellStyle name="40% - Accent5 2 2 5 4 3" xfId="13261"/>
    <cellStyle name="40% - Accent5 2 2 5 4 3 2" xfId="29640"/>
    <cellStyle name="40% - Accent5 2 2 5 4 4" xfId="24082"/>
    <cellStyle name="40% - Accent5 2 2 5 5" xfId="4602"/>
    <cellStyle name="40% - Accent5 2 2 5 5 2" xfId="30980"/>
    <cellStyle name="40% - Accent5 2 2 5 6" xfId="10756"/>
    <cellStyle name="40% - Accent5 2 2 5 6 2" xfId="27140"/>
    <cellStyle name="40% - Accent5 2 2 5 7" xfId="21588"/>
    <cellStyle name="40% - Accent5 2 2 6" xfId="1127"/>
    <cellStyle name="40% - Accent5 2 2 6 2" xfId="4982"/>
    <cellStyle name="40% - Accent5 2 2 6 2 2" xfId="31360"/>
    <cellStyle name="40% - Accent5 2 2 6 3" xfId="11137"/>
    <cellStyle name="40% - Accent5 2 2 6 3 2" xfId="27520"/>
    <cellStyle name="40% - Accent5 2 2 6 4" xfId="21968"/>
    <cellStyle name="40% - Accent5 2 2 7" xfId="1892"/>
    <cellStyle name="40% - Accent5 2 2 7 2" xfId="5747"/>
    <cellStyle name="40% - Accent5 2 2 7 2 2" xfId="32123"/>
    <cellStyle name="40% - Accent5 2 2 7 3" xfId="11902"/>
    <cellStyle name="40% - Accent5 2 2 7 3 2" xfId="28284"/>
    <cellStyle name="40% - Accent5 2 2 7 4" xfId="22730"/>
    <cellStyle name="40% - Accent5 2 2 8" xfId="2868"/>
    <cellStyle name="40% - Accent5 2 2 8 2" xfId="6719"/>
    <cellStyle name="40% - Accent5 2 2 8 2 2" xfId="33095"/>
    <cellStyle name="40% - Accent5 2 2 8 3" xfId="12875"/>
    <cellStyle name="40% - Accent5 2 2 8 3 2" xfId="29254"/>
    <cellStyle name="40% - Accent5 2 2 8 4" xfId="23697"/>
    <cellStyle name="40% - Accent5 2 2 9" xfId="4217"/>
    <cellStyle name="40% - Accent5 2 2 9 2" xfId="10341"/>
    <cellStyle name="40% - Accent5 2 2 9 2 2" xfId="30596"/>
    <cellStyle name="40% - Accent5 2 2 9 3" xfId="21206"/>
    <cellStyle name="40% - Accent5 2 3" xfId="653"/>
    <cellStyle name="40% - Accent5 2 3 2" xfId="1078"/>
    <cellStyle name="40% - Accent5 2 3 2 2" xfId="1838"/>
    <cellStyle name="40% - Accent5 2 3 2 2 2" xfId="5693"/>
    <cellStyle name="40% - Accent5 2 3 2 2 2 2" xfId="32071"/>
    <cellStyle name="40% - Accent5 2 3 2 2 3" xfId="11848"/>
    <cellStyle name="40% - Accent5 2 3 2 2 3 2" xfId="28231"/>
    <cellStyle name="40% - Accent5 2 3 2 2 4" xfId="22678"/>
    <cellStyle name="40% - Accent5 2 3 2 3" xfId="2631"/>
    <cellStyle name="40% - Accent5 2 3 2 3 2" xfId="6484"/>
    <cellStyle name="40% - Accent5 2 3 2 3 2 2" xfId="32860"/>
    <cellStyle name="40% - Accent5 2 3 2 3 3" xfId="12639"/>
    <cellStyle name="40% - Accent5 2 3 2 3 3 2" xfId="29021"/>
    <cellStyle name="40% - Accent5 2 3 2 3 4" xfId="23466"/>
    <cellStyle name="40% - Accent5 2 3 2 4" xfId="3585"/>
    <cellStyle name="40% - Accent5 2 3 2 4 2" xfId="7436"/>
    <cellStyle name="40% - Accent5 2 3 2 4 2 2" xfId="33812"/>
    <cellStyle name="40% - Accent5 2 3 2 4 3" xfId="13592"/>
    <cellStyle name="40% - Accent5 2 3 2 4 3 2" xfId="29971"/>
    <cellStyle name="40% - Accent5 2 3 2 4 4" xfId="24412"/>
    <cellStyle name="40% - Accent5 2 3 2 5" xfId="4934"/>
    <cellStyle name="40% - Accent5 2 3 2 5 2" xfId="31312"/>
    <cellStyle name="40% - Accent5 2 3 2 6" xfId="11088"/>
    <cellStyle name="40% - Accent5 2 3 2 6 2" xfId="27472"/>
    <cellStyle name="40% - Accent5 2 3 2 7" xfId="21919"/>
    <cellStyle name="40% - Accent5 2 3 3" xfId="1458"/>
    <cellStyle name="40% - Accent5 2 3 3 2" xfId="5313"/>
    <cellStyle name="40% - Accent5 2 3 3 2 2" xfId="31691"/>
    <cellStyle name="40% - Accent5 2 3 3 3" xfId="11468"/>
    <cellStyle name="40% - Accent5 2 3 3 3 2" xfId="27851"/>
    <cellStyle name="40% - Accent5 2 3 3 4" xfId="22299"/>
    <cellStyle name="40% - Accent5 2 3 4" xfId="2238"/>
    <cellStyle name="40% - Accent5 2 3 4 2" xfId="6091"/>
    <cellStyle name="40% - Accent5 2 3 4 2 2" xfId="32467"/>
    <cellStyle name="40% - Accent5 2 3 4 3" xfId="12246"/>
    <cellStyle name="40% - Accent5 2 3 4 3 2" xfId="28628"/>
    <cellStyle name="40% - Accent5 2 3 4 4" xfId="23074"/>
    <cellStyle name="40% - Accent5 2 3 5" xfId="3204"/>
    <cellStyle name="40% - Accent5 2 3 5 2" xfId="7055"/>
    <cellStyle name="40% - Accent5 2 3 5 2 2" xfId="33431"/>
    <cellStyle name="40% - Accent5 2 3 5 3" xfId="13211"/>
    <cellStyle name="40% - Accent5 2 3 5 3 2" xfId="29590"/>
    <cellStyle name="40% - Accent5 2 3 5 4" xfId="24032"/>
    <cellStyle name="40% - Accent5 2 3 6" xfId="4551"/>
    <cellStyle name="40% - Accent5 2 3 6 2" xfId="10699"/>
    <cellStyle name="40% - Accent5 2 3 6 2 2" xfId="30930"/>
    <cellStyle name="40% - Accent5 2 3 6 3" xfId="21537"/>
    <cellStyle name="40% - Accent5 2 3 7" xfId="9261"/>
    <cellStyle name="40% - Accent5 2 3 7 2" xfId="27088"/>
    <cellStyle name="40% - Accent5 2 3 8" xfId="20113"/>
    <cellStyle name="40% - Accent5 2 4" xfId="237"/>
    <cellStyle name="40% - Accent5 2 5" xfId="8131"/>
    <cellStyle name="40% - Accent5 2 5 2" xfId="26708"/>
    <cellStyle name="40% - Accent5 2 6" xfId="20038"/>
    <cellStyle name="40% - Accent5 3" xfId="36631"/>
    <cellStyle name="40% - Accent6" xfId="36575" builtinId="51" customBuiltin="1"/>
    <cellStyle name="40% - Accent6 2" xfId="113"/>
    <cellStyle name="40% - Accent6 2 2" xfId="240"/>
    <cellStyle name="40% - Accent6 2 2 10" xfId="9297"/>
    <cellStyle name="40% - Accent6 2 2 10 2" xfId="26750"/>
    <cellStyle name="40% - Accent6 2 2 11" xfId="20159"/>
    <cellStyle name="40% - Accent6 2 2 2" xfId="385"/>
    <cellStyle name="40% - Accent6 2 2 2 2" xfId="550"/>
    <cellStyle name="40% - Accent6 2 2 2 2 2" xfId="976"/>
    <cellStyle name="40% - Accent6 2 2 2 2 2 2" xfId="1736"/>
    <cellStyle name="40% - Accent6 2 2 2 2 2 2 2" xfId="5591"/>
    <cellStyle name="40% - Accent6 2 2 2 2 2 2 2 2" xfId="31969"/>
    <cellStyle name="40% - Accent6 2 2 2 2 2 2 3" xfId="11746"/>
    <cellStyle name="40% - Accent6 2 2 2 2 2 2 3 2" xfId="28129"/>
    <cellStyle name="40% - Accent6 2 2 2 2 2 2 4" xfId="22576"/>
    <cellStyle name="40% - Accent6 2 2 2 2 2 3" xfId="2529"/>
    <cellStyle name="40% - Accent6 2 2 2 2 2 3 2" xfId="6382"/>
    <cellStyle name="40% - Accent6 2 2 2 2 2 3 2 2" xfId="32758"/>
    <cellStyle name="40% - Accent6 2 2 2 2 2 3 3" xfId="12537"/>
    <cellStyle name="40% - Accent6 2 2 2 2 2 3 3 2" xfId="28919"/>
    <cellStyle name="40% - Accent6 2 2 2 2 2 3 4" xfId="23364"/>
    <cellStyle name="40% - Accent6 2 2 2 2 2 4" xfId="3483"/>
    <cellStyle name="40% - Accent6 2 2 2 2 2 4 2" xfId="7334"/>
    <cellStyle name="40% - Accent6 2 2 2 2 2 4 2 2" xfId="33710"/>
    <cellStyle name="40% - Accent6 2 2 2 2 2 4 3" xfId="13490"/>
    <cellStyle name="40% - Accent6 2 2 2 2 2 4 3 2" xfId="29869"/>
    <cellStyle name="40% - Accent6 2 2 2 2 2 4 4" xfId="24310"/>
    <cellStyle name="40% - Accent6 2 2 2 2 2 5" xfId="4832"/>
    <cellStyle name="40% - Accent6 2 2 2 2 2 5 2" xfId="31210"/>
    <cellStyle name="40% - Accent6 2 2 2 2 2 6" xfId="10986"/>
    <cellStyle name="40% - Accent6 2 2 2 2 2 6 2" xfId="27370"/>
    <cellStyle name="40% - Accent6 2 2 2 2 2 7" xfId="21817"/>
    <cellStyle name="40% - Accent6 2 2 2 2 3" xfId="1356"/>
    <cellStyle name="40% - Accent6 2 2 2 2 3 2" xfId="5211"/>
    <cellStyle name="40% - Accent6 2 2 2 2 3 2 2" xfId="31589"/>
    <cellStyle name="40% - Accent6 2 2 2 2 3 3" xfId="11366"/>
    <cellStyle name="40% - Accent6 2 2 2 2 3 3 2" xfId="27749"/>
    <cellStyle name="40% - Accent6 2 2 2 2 3 4" xfId="22197"/>
    <cellStyle name="40% - Accent6 2 2 2 2 4" xfId="2136"/>
    <cellStyle name="40% - Accent6 2 2 2 2 4 2" xfId="5989"/>
    <cellStyle name="40% - Accent6 2 2 2 2 4 2 2" xfId="32365"/>
    <cellStyle name="40% - Accent6 2 2 2 2 4 3" xfId="12144"/>
    <cellStyle name="40% - Accent6 2 2 2 2 4 3 2" xfId="28526"/>
    <cellStyle name="40% - Accent6 2 2 2 2 4 4" xfId="22972"/>
    <cellStyle name="40% - Accent6 2 2 2 2 5" xfId="3102"/>
    <cellStyle name="40% - Accent6 2 2 2 2 5 2" xfId="6953"/>
    <cellStyle name="40% - Accent6 2 2 2 2 5 2 2" xfId="33329"/>
    <cellStyle name="40% - Accent6 2 2 2 2 5 3" xfId="13109"/>
    <cellStyle name="40% - Accent6 2 2 2 2 5 3 2" xfId="29488"/>
    <cellStyle name="40% - Accent6 2 2 2 2 5 4" xfId="23930"/>
    <cellStyle name="40% - Accent6 2 2 2 2 6" xfId="4449"/>
    <cellStyle name="40% - Accent6 2 2 2 2 6 2" xfId="30828"/>
    <cellStyle name="40% - Accent6 2 2 2 2 7" xfId="10597"/>
    <cellStyle name="40% - Accent6 2 2 2 2 7 2" xfId="26986"/>
    <cellStyle name="40% - Accent6 2 2 2 2 8" xfId="21435"/>
    <cellStyle name="40% - Accent6 2 2 2 3" xfId="813"/>
    <cellStyle name="40% - Accent6 2 2 2 3 2" xfId="1573"/>
    <cellStyle name="40% - Accent6 2 2 2 3 2 2" xfId="5428"/>
    <cellStyle name="40% - Accent6 2 2 2 3 2 2 2" xfId="31806"/>
    <cellStyle name="40% - Accent6 2 2 2 3 2 3" xfId="11583"/>
    <cellStyle name="40% - Accent6 2 2 2 3 2 3 2" xfId="27966"/>
    <cellStyle name="40% - Accent6 2 2 2 3 2 4" xfId="22413"/>
    <cellStyle name="40% - Accent6 2 2 2 3 3" xfId="2366"/>
    <cellStyle name="40% - Accent6 2 2 2 3 3 2" xfId="6219"/>
    <cellStyle name="40% - Accent6 2 2 2 3 3 2 2" xfId="32595"/>
    <cellStyle name="40% - Accent6 2 2 2 3 3 3" xfId="12374"/>
    <cellStyle name="40% - Accent6 2 2 2 3 3 3 2" xfId="28756"/>
    <cellStyle name="40% - Accent6 2 2 2 3 3 4" xfId="23201"/>
    <cellStyle name="40% - Accent6 2 2 2 3 4" xfId="3320"/>
    <cellStyle name="40% - Accent6 2 2 2 3 4 2" xfId="7171"/>
    <cellStyle name="40% - Accent6 2 2 2 3 4 2 2" xfId="33547"/>
    <cellStyle name="40% - Accent6 2 2 2 3 4 3" xfId="13327"/>
    <cellStyle name="40% - Accent6 2 2 2 3 4 3 2" xfId="29706"/>
    <cellStyle name="40% - Accent6 2 2 2 3 4 4" xfId="24147"/>
    <cellStyle name="40% - Accent6 2 2 2 3 5" xfId="4669"/>
    <cellStyle name="40% - Accent6 2 2 2 3 5 2" xfId="31047"/>
    <cellStyle name="40% - Accent6 2 2 2 3 6" xfId="10823"/>
    <cellStyle name="40% - Accent6 2 2 2 3 6 2" xfId="27207"/>
    <cellStyle name="40% - Accent6 2 2 2 3 7" xfId="21654"/>
    <cellStyle name="40% - Accent6 2 2 2 4" xfId="1193"/>
    <cellStyle name="40% - Accent6 2 2 2 4 2" xfId="5048"/>
    <cellStyle name="40% - Accent6 2 2 2 4 2 2" xfId="31426"/>
    <cellStyle name="40% - Accent6 2 2 2 4 3" xfId="11203"/>
    <cellStyle name="40% - Accent6 2 2 2 4 3 2" xfId="27586"/>
    <cellStyle name="40% - Accent6 2 2 2 4 4" xfId="22034"/>
    <cellStyle name="40% - Accent6 2 2 2 5" xfId="1972"/>
    <cellStyle name="40% - Accent6 2 2 2 5 2" xfId="5825"/>
    <cellStyle name="40% - Accent6 2 2 2 5 2 2" xfId="32201"/>
    <cellStyle name="40% - Accent6 2 2 2 5 3" xfId="11980"/>
    <cellStyle name="40% - Accent6 2 2 2 5 3 2" xfId="28362"/>
    <cellStyle name="40% - Accent6 2 2 2 5 4" xfId="22808"/>
    <cellStyle name="40% - Accent6 2 2 2 6" xfId="2939"/>
    <cellStyle name="40% - Accent6 2 2 2 6 2" xfId="6790"/>
    <cellStyle name="40% - Accent6 2 2 2 6 2 2" xfId="33166"/>
    <cellStyle name="40% - Accent6 2 2 2 6 3" xfId="12946"/>
    <cellStyle name="40% - Accent6 2 2 2 6 3 2" xfId="29325"/>
    <cellStyle name="40% - Accent6 2 2 2 6 4" xfId="23767"/>
    <cellStyle name="40% - Accent6 2 2 2 7" xfId="4286"/>
    <cellStyle name="40% - Accent6 2 2 2 7 2" xfId="30665"/>
    <cellStyle name="40% - Accent6 2 2 2 8" xfId="10433"/>
    <cellStyle name="40% - Accent6 2 2 2 8 2" xfId="26823"/>
    <cellStyle name="40% - Accent6 2 2 2 9" xfId="21272"/>
    <cellStyle name="40% - Accent6 2 2 3" xfId="448"/>
    <cellStyle name="40% - Accent6 2 2 3 2" xfId="607"/>
    <cellStyle name="40% - Accent6 2 2 3 2 2" xfId="1033"/>
    <cellStyle name="40% - Accent6 2 2 3 2 2 2" xfId="1793"/>
    <cellStyle name="40% - Accent6 2 2 3 2 2 2 2" xfId="5648"/>
    <cellStyle name="40% - Accent6 2 2 3 2 2 2 2 2" xfId="32026"/>
    <cellStyle name="40% - Accent6 2 2 3 2 2 2 3" xfId="11803"/>
    <cellStyle name="40% - Accent6 2 2 3 2 2 2 3 2" xfId="28186"/>
    <cellStyle name="40% - Accent6 2 2 3 2 2 2 4" xfId="22633"/>
    <cellStyle name="40% - Accent6 2 2 3 2 2 3" xfId="2586"/>
    <cellStyle name="40% - Accent6 2 2 3 2 2 3 2" xfId="6439"/>
    <cellStyle name="40% - Accent6 2 2 3 2 2 3 2 2" xfId="32815"/>
    <cellStyle name="40% - Accent6 2 2 3 2 2 3 3" xfId="12594"/>
    <cellStyle name="40% - Accent6 2 2 3 2 2 3 3 2" xfId="28976"/>
    <cellStyle name="40% - Accent6 2 2 3 2 2 3 4" xfId="23421"/>
    <cellStyle name="40% - Accent6 2 2 3 2 2 4" xfId="3540"/>
    <cellStyle name="40% - Accent6 2 2 3 2 2 4 2" xfId="7391"/>
    <cellStyle name="40% - Accent6 2 2 3 2 2 4 2 2" xfId="33767"/>
    <cellStyle name="40% - Accent6 2 2 3 2 2 4 3" xfId="13547"/>
    <cellStyle name="40% - Accent6 2 2 3 2 2 4 3 2" xfId="29926"/>
    <cellStyle name="40% - Accent6 2 2 3 2 2 4 4" xfId="24367"/>
    <cellStyle name="40% - Accent6 2 2 3 2 2 5" xfId="4889"/>
    <cellStyle name="40% - Accent6 2 2 3 2 2 5 2" xfId="31267"/>
    <cellStyle name="40% - Accent6 2 2 3 2 2 6" xfId="11043"/>
    <cellStyle name="40% - Accent6 2 2 3 2 2 6 2" xfId="27427"/>
    <cellStyle name="40% - Accent6 2 2 3 2 2 7" xfId="21874"/>
    <cellStyle name="40% - Accent6 2 2 3 2 3" xfId="1413"/>
    <cellStyle name="40% - Accent6 2 2 3 2 3 2" xfId="5268"/>
    <cellStyle name="40% - Accent6 2 2 3 2 3 2 2" xfId="31646"/>
    <cellStyle name="40% - Accent6 2 2 3 2 3 3" xfId="11423"/>
    <cellStyle name="40% - Accent6 2 2 3 2 3 3 2" xfId="27806"/>
    <cellStyle name="40% - Accent6 2 2 3 2 3 4" xfId="22254"/>
    <cellStyle name="40% - Accent6 2 2 3 2 4" xfId="2193"/>
    <cellStyle name="40% - Accent6 2 2 3 2 4 2" xfId="6046"/>
    <cellStyle name="40% - Accent6 2 2 3 2 4 2 2" xfId="32422"/>
    <cellStyle name="40% - Accent6 2 2 3 2 4 3" xfId="12201"/>
    <cellStyle name="40% - Accent6 2 2 3 2 4 3 2" xfId="28583"/>
    <cellStyle name="40% - Accent6 2 2 3 2 4 4" xfId="23029"/>
    <cellStyle name="40% - Accent6 2 2 3 2 5" xfId="3159"/>
    <cellStyle name="40% - Accent6 2 2 3 2 5 2" xfId="7010"/>
    <cellStyle name="40% - Accent6 2 2 3 2 5 2 2" xfId="33386"/>
    <cellStyle name="40% - Accent6 2 2 3 2 5 3" xfId="13166"/>
    <cellStyle name="40% - Accent6 2 2 3 2 5 3 2" xfId="29545"/>
    <cellStyle name="40% - Accent6 2 2 3 2 5 4" xfId="23987"/>
    <cellStyle name="40% - Accent6 2 2 3 2 6" xfId="4506"/>
    <cellStyle name="40% - Accent6 2 2 3 2 6 2" xfId="30885"/>
    <cellStyle name="40% - Accent6 2 2 3 2 7" xfId="10654"/>
    <cellStyle name="40% - Accent6 2 2 3 2 7 2" xfId="27043"/>
    <cellStyle name="40% - Accent6 2 2 3 2 8" xfId="21492"/>
    <cellStyle name="40% - Accent6 2 2 3 3" xfId="874"/>
    <cellStyle name="40% - Accent6 2 2 3 3 2" xfId="1634"/>
    <cellStyle name="40% - Accent6 2 2 3 3 2 2" xfId="5489"/>
    <cellStyle name="40% - Accent6 2 2 3 3 2 2 2" xfId="31867"/>
    <cellStyle name="40% - Accent6 2 2 3 3 2 3" xfId="11644"/>
    <cellStyle name="40% - Accent6 2 2 3 3 2 3 2" xfId="28027"/>
    <cellStyle name="40% - Accent6 2 2 3 3 2 4" xfId="22474"/>
    <cellStyle name="40% - Accent6 2 2 3 3 3" xfId="2427"/>
    <cellStyle name="40% - Accent6 2 2 3 3 3 2" xfId="6280"/>
    <cellStyle name="40% - Accent6 2 2 3 3 3 2 2" xfId="32656"/>
    <cellStyle name="40% - Accent6 2 2 3 3 3 3" xfId="12435"/>
    <cellStyle name="40% - Accent6 2 2 3 3 3 3 2" xfId="28817"/>
    <cellStyle name="40% - Accent6 2 2 3 3 3 4" xfId="23262"/>
    <cellStyle name="40% - Accent6 2 2 3 3 4" xfId="3381"/>
    <cellStyle name="40% - Accent6 2 2 3 3 4 2" xfId="7232"/>
    <cellStyle name="40% - Accent6 2 2 3 3 4 2 2" xfId="33608"/>
    <cellStyle name="40% - Accent6 2 2 3 3 4 3" xfId="13388"/>
    <cellStyle name="40% - Accent6 2 2 3 3 4 3 2" xfId="29767"/>
    <cellStyle name="40% - Accent6 2 2 3 3 4 4" xfId="24208"/>
    <cellStyle name="40% - Accent6 2 2 3 3 5" xfId="4730"/>
    <cellStyle name="40% - Accent6 2 2 3 3 5 2" xfId="31108"/>
    <cellStyle name="40% - Accent6 2 2 3 3 6" xfId="10884"/>
    <cellStyle name="40% - Accent6 2 2 3 3 6 2" xfId="27268"/>
    <cellStyle name="40% - Accent6 2 2 3 3 7" xfId="21715"/>
    <cellStyle name="40% - Accent6 2 2 3 4" xfId="1254"/>
    <cellStyle name="40% - Accent6 2 2 3 4 2" xfId="5109"/>
    <cellStyle name="40% - Accent6 2 2 3 4 2 2" xfId="31487"/>
    <cellStyle name="40% - Accent6 2 2 3 4 3" xfId="11264"/>
    <cellStyle name="40% - Accent6 2 2 3 4 3 2" xfId="27647"/>
    <cellStyle name="40% - Accent6 2 2 3 4 4" xfId="22095"/>
    <cellStyle name="40% - Accent6 2 2 3 5" xfId="2034"/>
    <cellStyle name="40% - Accent6 2 2 3 5 2" xfId="5887"/>
    <cellStyle name="40% - Accent6 2 2 3 5 2 2" xfId="32263"/>
    <cellStyle name="40% - Accent6 2 2 3 5 3" xfId="12042"/>
    <cellStyle name="40% - Accent6 2 2 3 5 3 2" xfId="28424"/>
    <cellStyle name="40% - Accent6 2 2 3 5 4" xfId="22870"/>
    <cellStyle name="40% - Accent6 2 2 3 6" xfId="3000"/>
    <cellStyle name="40% - Accent6 2 2 3 6 2" xfId="6851"/>
    <cellStyle name="40% - Accent6 2 2 3 6 2 2" xfId="33227"/>
    <cellStyle name="40% - Accent6 2 2 3 6 3" xfId="13007"/>
    <cellStyle name="40% - Accent6 2 2 3 6 3 2" xfId="29386"/>
    <cellStyle name="40% - Accent6 2 2 3 6 4" xfId="23828"/>
    <cellStyle name="40% - Accent6 2 2 3 7" xfId="4347"/>
    <cellStyle name="40% - Accent6 2 2 3 7 2" xfId="30726"/>
    <cellStyle name="40% - Accent6 2 2 3 8" xfId="10495"/>
    <cellStyle name="40% - Accent6 2 2 3 8 2" xfId="26884"/>
    <cellStyle name="40% - Accent6 2 2 3 9" xfId="21333"/>
    <cellStyle name="40% - Accent6 2 2 4" xfId="491"/>
    <cellStyle name="40% - Accent6 2 2 4 2" xfId="917"/>
    <cellStyle name="40% - Accent6 2 2 4 2 2" xfId="1677"/>
    <cellStyle name="40% - Accent6 2 2 4 2 2 2" xfId="5532"/>
    <cellStyle name="40% - Accent6 2 2 4 2 2 2 2" xfId="31910"/>
    <cellStyle name="40% - Accent6 2 2 4 2 2 3" xfId="11687"/>
    <cellStyle name="40% - Accent6 2 2 4 2 2 3 2" xfId="28070"/>
    <cellStyle name="40% - Accent6 2 2 4 2 2 4" xfId="22517"/>
    <cellStyle name="40% - Accent6 2 2 4 2 3" xfId="2470"/>
    <cellStyle name="40% - Accent6 2 2 4 2 3 2" xfId="6323"/>
    <cellStyle name="40% - Accent6 2 2 4 2 3 2 2" xfId="32699"/>
    <cellStyle name="40% - Accent6 2 2 4 2 3 3" xfId="12478"/>
    <cellStyle name="40% - Accent6 2 2 4 2 3 3 2" xfId="28860"/>
    <cellStyle name="40% - Accent6 2 2 4 2 3 4" xfId="23305"/>
    <cellStyle name="40% - Accent6 2 2 4 2 4" xfId="3424"/>
    <cellStyle name="40% - Accent6 2 2 4 2 4 2" xfId="7275"/>
    <cellStyle name="40% - Accent6 2 2 4 2 4 2 2" xfId="33651"/>
    <cellStyle name="40% - Accent6 2 2 4 2 4 3" xfId="13431"/>
    <cellStyle name="40% - Accent6 2 2 4 2 4 3 2" xfId="29810"/>
    <cellStyle name="40% - Accent6 2 2 4 2 4 4" xfId="24251"/>
    <cellStyle name="40% - Accent6 2 2 4 2 5" xfId="4773"/>
    <cellStyle name="40% - Accent6 2 2 4 2 5 2" xfId="31151"/>
    <cellStyle name="40% - Accent6 2 2 4 2 6" xfId="10927"/>
    <cellStyle name="40% - Accent6 2 2 4 2 6 2" xfId="27311"/>
    <cellStyle name="40% - Accent6 2 2 4 2 7" xfId="21758"/>
    <cellStyle name="40% - Accent6 2 2 4 3" xfId="1297"/>
    <cellStyle name="40% - Accent6 2 2 4 3 2" xfId="5152"/>
    <cellStyle name="40% - Accent6 2 2 4 3 2 2" xfId="31530"/>
    <cellStyle name="40% - Accent6 2 2 4 3 3" xfId="11307"/>
    <cellStyle name="40% - Accent6 2 2 4 3 3 2" xfId="27690"/>
    <cellStyle name="40% - Accent6 2 2 4 3 4" xfId="22138"/>
    <cellStyle name="40% - Accent6 2 2 4 4" xfId="2077"/>
    <cellStyle name="40% - Accent6 2 2 4 4 2" xfId="5930"/>
    <cellStyle name="40% - Accent6 2 2 4 4 2 2" xfId="32306"/>
    <cellStyle name="40% - Accent6 2 2 4 4 3" xfId="12085"/>
    <cellStyle name="40% - Accent6 2 2 4 4 3 2" xfId="28467"/>
    <cellStyle name="40% - Accent6 2 2 4 4 4" xfId="22913"/>
    <cellStyle name="40% - Accent6 2 2 4 5" xfId="3043"/>
    <cellStyle name="40% - Accent6 2 2 4 5 2" xfId="6894"/>
    <cellStyle name="40% - Accent6 2 2 4 5 2 2" xfId="33270"/>
    <cellStyle name="40% - Accent6 2 2 4 5 3" xfId="13050"/>
    <cellStyle name="40% - Accent6 2 2 4 5 3 2" xfId="29429"/>
    <cellStyle name="40% - Accent6 2 2 4 5 4" xfId="23871"/>
    <cellStyle name="40% - Accent6 2 2 4 6" xfId="4390"/>
    <cellStyle name="40% - Accent6 2 2 4 6 2" xfId="30769"/>
    <cellStyle name="40% - Accent6 2 2 4 7" xfId="10538"/>
    <cellStyle name="40% - Accent6 2 2 4 7 2" xfId="26927"/>
    <cellStyle name="40% - Accent6 2 2 4 8" xfId="21376"/>
    <cellStyle name="40% - Accent6 2 2 5" xfId="747"/>
    <cellStyle name="40% - Accent6 2 2 5 2" xfId="1507"/>
    <cellStyle name="40% - Accent6 2 2 5 2 2" xfId="5362"/>
    <cellStyle name="40% - Accent6 2 2 5 2 2 2" xfId="31740"/>
    <cellStyle name="40% - Accent6 2 2 5 2 3" xfId="11517"/>
    <cellStyle name="40% - Accent6 2 2 5 2 3 2" xfId="27900"/>
    <cellStyle name="40% - Accent6 2 2 5 2 4" xfId="22348"/>
    <cellStyle name="40% - Accent6 2 2 5 3" xfId="2301"/>
    <cellStyle name="40% - Accent6 2 2 5 3 2" xfId="6154"/>
    <cellStyle name="40% - Accent6 2 2 5 3 2 2" xfId="32530"/>
    <cellStyle name="40% - Accent6 2 2 5 3 3" xfId="12309"/>
    <cellStyle name="40% - Accent6 2 2 5 3 3 2" xfId="28691"/>
    <cellStyle name="40% - Accent6 2 2 5 3 4" xfId="23137"/>
    <cellStyle name="40% - Accent6 2 2 5 4" xfId="3255"/>
    <cellStyle name="40% - Accent6 2 2 5 4 2" xfId="7106"/>
    <cellStyle name="40% - Accent6 2 2 5 4 2 2" xfId="33482"/>
    <cellStyle name="40% - Accent6 2 2 5 4 3" xfId="13262"/>
    <cellStyle name="40% - Accent6 2 2 5 4 3 2" xfId="29641"/>
    <cellStyle name="40% - Accent6 2 2 5 4 4" xfId="24083"/>
    <cellStyle name="40% - Accent6 2 2 5 5" xfId="4603"/>
    <cellStyle name="40% - Accent6 2 2 5 5 2" xfId="30981"/>
    <cellStyle name="40% - Accent6 2 2 5 6" xfId="10757"/>
    <cellStyle name="40% - Accent6 2 2 5 6 2" xfId="27141"/>
    <cellStyle name="40% - Accent6 2 2 5 7" xfId="21589"/>
    <cellStyle name="40% - Accent6 2 2 6" xfId="1128"/>
    <cellStyle name="40% - Accent6 2 2 6 2" xfId="4983"/>
    <cellStyle name="40% - Accent6 2 2 6 2 2" xfId="31361"/>
    <cellStyle name="40% - Accent6 2 2 6 3" xfId="11138"/>
    <cellStyle name="40% - Accent6 2 2 6 3 2" xfId="27521"/>
    <cellStyle name="40% - Accent6 2 2 6 4" xfId="21969"/>
    <cellStyle name="40% - Accent6 2 2 7" xfId="1894"/>
    <cellStyle name="40% - Accent6 2 2 7 2" xfId="5749"/>
    <cellStyle name="40% - Accent6 2 2 7 2 2" xfId="32125"/>
    <cellStyle name="40% - Accent6 2 2 7 3" xfId="11904"/>
    <cellStyle name="40% - Accent6 2 2 7 3 2" xfId="28286"/>
    <cellStyle name="40% - Accent6 2 2 7 4" xfId="22732"/>
    <cellStyle name="40% - Accent6 2 2 8" xfId="2869"/>
    <cellStyle name="40% - Accent6 2 2 8 2" xfId="6720"/>
    <cellStyle name="40% - Accent6 2 2 8 2 2" xfId="33096"/>
    <cellStyle name="40% - Accent6 2 2 8 3" xfId="12876"/>
    <cellStyle name="40% - Accent6 2 2 8 3 2" xfId="29255"/>
    <cellStyle name="40% - Accent6 2 2 8 4" xfId="23698"/>
    <cellStyle name="40% - Accent6 2 2 9" xfId="4218"/>
    <cellStyle name="40% - Accent6 2 2 9 2" xfId="10342"/>
    <cellStyle name="40% - Accent6 2 2 9 2 2" xfId="30597"/>
    <cellStyle name="40% - Accent6 2 2 9 3" xfId="21207"/>
    <cellStyle name="40% - Accent6 2 3" xfId="654"/>
    <cellStyle name="40% - Accent6 2 3 2" xfId="1079"/>
    <cellStyle name="40% - Accent6 2 3 2 2" xfId="1839"/>
    <cellStyle name="40% - Accent6 2 3 2 2 2" xfId="5694"/>
    <cellStyle name="40% - Accent6 2 3 2 2 2 2" xfId="32072"/>
    <cellStyle name="40% - Accent6 2 3 2 2 3" xfId="11849"/>
    <cellStyle name="40% - Accent6 2 3 2 2 3 2" xfId="28232"/>
    <cellStyle name="40% - Accent6 2 3 2 2 4" xfId="22679"/>
    <cellStyle name="40% - Accent6 2 3 2 3" xfId="2632"/>
    <cellStyle name="40% - Accent6 2 3 2 3 2" xfId="6485"/>
    <cellStyle name="40% - Accent6 2 3 2 3 2 2" xfId="32861"/>
    <cellStyle name="40% - Accent6 2 3 2 3 3" xfId="12640"/>
    <cellStyle name="40% - Accent6 2 3 2 3 3 2" xfId="29022"/>
    <cellStyle name="40% - Accent6 2 3 2 3 4" xfId="23467"/>
    <cellStyle name="40% - Accent6 2 3 2 4" xfId="3586"/>
    <cellStyle name="40% - Accent6 2 3 2 4 2" xfId="7437"/>
    <cellStyle name="40% - Accent6 2 3 2 4 2 2" xfId="33813"/>
    <cellStyle name="40% - Accent6 2 3 2 4 3" xfId="13593"/>
    <cellStyle name="40% - Accent6 2 3 2 4 3 2" xfId="29972"/>
    <cellStyle name="40% - Accent6 2 3 2 4 4" xfId="24413"/>
    <cellStyle name="40% - Accent6 2 3 2 5" xfId="4935"/>
    <cellStyle name="40% - Accent6 2 3 2 5 2" xfId="31313"/>
    <cellStyle name="40% - Accent6 2 3 2 6" xfId="11089"/>
    <cellStyle name="40% - Accent6 2 3 2 6 2" xfId="27473"/>
    <cellStyle name="40% - Accent6 2 3 2 7" xfId="21920"/>
    <cellStyle name="40% - Accent6 2 3 3" xfId="1459"/>
    <cellStyle name="40% - Accent6 2 3 3 2" xfId="5314"/>
    <cellStyle name="40% - Accent6 2 3 3 2 2" xfId="31692"/>
    <cellStyle name="40% - Accent6 2 3 3 3" xfId="11469"/>
    <cellStyle name="40% - Accent6 2 3 3 3 2" xfId="27852"/>
    <cellStyle name="40% - Accent6 2 3 3 4" xfId="22300"/>
    <cellStyle name="40% - Accent6 2 3 4" xfId="2239"/>
    <cellStyle name="40% - Accent6 2 3 4 2" xfId="6092"/>
    <cellStyle name="40% - Accent6 2 3 4 2 2" xfId="32468"/>
    <cellStyle name="40% - Accent6 2 3 4 3" xfId="12247"/>
    <cellStyle name="40% - Accent6 2 3 4 3 2" xfId="28629"/>
    <cellStyle name="40% - Accent6 2 3 4 4" xfId="23075"/>
    <cellStyle name="40% - Accent6 2 3 5" xfId="3205"/>
    <cellStyle name="40% - Accent6 2 3 5 2" xfId="7056"/>
    <cellStyle name="40% - Accent6 2 3 5 2 2" xfId="33432"/>
    <cellStyle name="40% - Accent6 2 3 5 3" xfId="13212"/>
    <cellStyle name="40% - Accent6 2 3 5 3 2" xfId="29591"/>
    <cellStyle name="40% - Accent6 2 3 5 4" xfId="24033"/>
    <cellStyle name="40% - Accent6 2 3 6" xfId="4552"/>
    <cellStyle name="40% - Accent6 2 3 6 2" xfId="10700"/>
    <cellStyle name="40% - Accent6 2 3 6 2 2" xfId="30931"/>
    <cellStyle name="40% - Accent6 2 3 6 3" xfId="21538"/>
    <cellStyle name="40% - Accent6 2 3 7" xfId="9262"/>
    <cellStyle name="40% - Accent6 2 3 7 2" xfId="27089"/>
    <cellStyle name="40% - Accent6 2 3 8" xfId="20114"/>
    <cellStyle name="40% - Accent6 2 4" xfId="239"/>
    <cellStyle name="40% - Accent6 2 5" xfId="8132"/>
    <cellStyle name="40% - Accent6 2 5 2" xfId="26709"/>
    <cellStyle name="40% - Accent6 2 6" xfId="20039"/>
    <cellStyle name="40% - Accent6 3" xfId="36632"/>
    <cellStyle name="40% - Akzent1" xfId="8186"/>
    <cellStyle name="40% - Akzent2" xfId="8187"/>
    <cellStyle name="40% - Akzent3" xfId="8188"/>
    <cellStyle name="40% - Akzent4" xfId="8189"/>
    <cellStyle name="40% - Akzent5" xfId="8190"/>
    <cellStyle name="40% - Akzent6" xfId="8191"/>
    <cellStyle name="60% - Accent1" xfId="36556" builtinId="32" customBuiltin="1"/>
    <cellStyle name="60% - Accent1 2" xfId="114"/>
    <cellStyle name="60% - Accent1 2 2" xfId="655"/>
    <cellStyle name="60% - Accent1 2 3" xfId="241"/>
    <cellStyle name="60% - Accent1 3" xfId="36633"/>
    <cellStyle name="60% - Accent2" xfId="36560" builtinId="36" customBuiltin="1"/>
    <cellStyle name="60% - Accent2 2" xfId="115"/>
    <cellStyle name="60% - Accent2 2 2" xfId="656"/>
    <cellStyle name="60% - Accent2 2 3" xfId="242"/>
    <cellStyle name="60% - Accent2 3" xfId="36634"/>
    <cellStyle name="60% - Accent3" xfId="36564" builtinId="40" customBuiltin="1"/>
    <cellStyle name="60% - Accent3 2" xfId="116"/>
    <cellStyle name="60% - Accent3 2 2" xfId="657"/>
    <cellStyle name="60% - Accent3 2 3" xfId="243"/>
    <cellStyle name="60% - Accent3 3" xfId="36635"/>
    <cellStyle name="60% - Accent4" xfId="36568" builtinId="44" customBuiltin="1"/>
    <cellStyle name="60% - Accent4 2" xfId="117"/>
    <cellStyle name="60% - Accent4 2 2" xfId="658"/>
    <cellStyle name="60% - Accent4 2 3" xfId="244"/>
    <cellStyle name="60% - Accent4 3" xfId="36636"/>
    <cellStyle name="60% - Accent5" xfId="36572" builtinId="48" customBuiltin="1"/>
    <cellStyle name="60% - Accent5 2" xfId="118"/>
    <cellStyle name="60% - Accent5 2 2" xfId="659"/>
    <cellStyle name="60% - Accent5 2 3" xfId="245"/>
    <cellStyle name="60% - Accent5 3" xfId="36637"/>
    <cellStyle name="60% - Accent6" xfId="36576" builtinId="52" customBuiltin="1"/>
    <cellStyle name="60% - Accent6 2" xfId="119"/>
    <cellStyle name="60% - Accent6 2 2" xfId="660"/>
    <cellStyle name="60% - Accent6 2 3" xfId="246"/>
    <cellStyle name="60% - Accent6 3" xfId="36638"/>
    <cellStyle name="60% - Akzent1" xfId="8192"/>
    <cellStyle name="60% - Akzent2" xfId="8193"/>
    <cellStyle name="60% - Akzent3" xfId="8194"/>
    <cellStyle name="60% - Akzent4" xfId="8195"/>
    <cellStyle name="60% - Akzent5" xfId="8196"/>
    <cellStyle name="60% - Akzent6" xfId="8197"/>
    <cellStyle name="Accent1" xfId="36553" builtinId="29" customBuiltin="1"/>
    <cellStyle name="Accent1 2" xfId="120"/>
    <cellStyle name="Accent1 2 2" xfId="661"/>
    <cellStyle name="Accent1 2 3" xfId="247"/>
    <cellStyle name="Accent1 3" xfId="36639"/>
    <cellStyle name="Accent2" xfId="36557" builtinId="33" customBuiltin="1"/>
    <cellStyle name="Accent2 2" xfId="121"/>
    <cellStyle name="Accent2 2 2" xfId="662"/>
    <cellStyle name="Accent2 2 3" xfId="248"/>
    <cellStyle name="Accent2 3" xfId="36640"/>
    <cellStyle name="Accent3" xfId="36561" builtinId="37" customBuiltin="1"/>
    <cellStyle name="Accent3 2" xfId="122"/>
    <cellStyle name="Accent3 2 2" xfId="663"/>
    <cellStyle name="Accent3 2 3" xfId="249"/>
    <cellStyle name="Accent3 3" xfId="36641"/>
    <cellStyle name="Accent4" xfId="36565" builtinId="41" customBuiltin="1"/>
    <cellStyle name="Accent4 2" xfId="123"/>
    <cellStyle name="Accent4 2 2" xfId="664"/>
    <cellStyle name="Accent4 2 3" xfId="250"/>
    <cellStyle name="Accent4 3" xfId="36642"/>
    <cellStyle name="Accent5" xfId="36569" builtinId="45" customBuiltin="1"/>
    <cellStyle name="Accent5 2" xfId="124"/>
    <cellStyle name="Accent5 2 2" xfId="665"/>
    <cellStyle name="Accent5 2 3" xfId="251"/>
    <cellStyle name="Accent5 3" xfId="36643"/>
    <cellStyle name="Accent6" xfId="36573" builtinId="49" customBuiltin="1"/>
    <cellStyle name="Accent6 2" xfId="125"/>
    <cellStyle name="Accent6 2 2" xfId="666"/>
    <cellStyle name="Accent6 2 3" xfId="252"/>
    <cellStyle name="Accent6 3" xfId="36644"/>
    <cellStyle name="Akzent1" xfId="8198"/>
    <cellStyle name="Akzent2" xfId="8199"/>
    <cellStyle name="Akzent3" xfId="8200"/>
    <cellStyle name="Akzent4" xfId="8201"/>
    <cellStyle name="Akzent5" xfId="8202"/>
    <cellStyle name="Akzent6" xfId="8203"/>
    <cellStyle name="Answer" xfId="126"/>
    <cellStyle name="Answer 10" xfId="3625"/>
    <cellStyle name="Answer 10 2" xfId="4100"/>
    <cellStyle name="Answer 10 2 2" xfId="15091"/>
    <cellStyle name="Answer 10 2 2 2" xfId="30481"/>
    <cellStyle name="Answer 10 2 3" xfId="19219"/>
    <cellStyle name="Answer 10 2 3 2" xfId="35380"/>
    <cellStyle name="Answer 10 2 4" xfId="25894"/>
    <cellStyle name="Answer 10 3" xfId="7476"/>
    <cellStyle name="Answer 10 3 2" xfId="15378"/>
    <cellStyle name="Answer 10 3 2 2" xfId="33852"/>
    <cellStyle name="Answer 10 3 3" xfId="19503"/>
    <cellStyle name="Answer 10 3 3 2" xfId="35910"/>
    <cellStyle name="Answer 10 3 4" xfId="26178"/>
    <cellStyle name="Answer 10 4" xfId="8009"/>
    <cellStyle name="Answer 10 4 2" xfId="15576"/>
    <cellStyle name="Answer 10 4 2 2" xfId="34384"/>
    <cellStyle name="Answer 10 4 3" xfId="19701"/>
    <cellStyle name="Answer 10 4 3 2" xfId="36434"/>
    <cellStyle name="Answer 10 4 4" xfId="26376"/>
    <cellStyle name="Answer 10 5" xfId="15726"/>
    <cellStyle name="Answer 10 5 2" xfId="19851"/>
    <cellStyle name="Answer 10 5 3" xfId="26526"/>
    <cellStyle name="Answer 10 6" xfId="13632"/>
    <cellStyle name="Answer 10 6 2" xfId="30011"/>
    <cellStyle name="Answer 10 7" xfId="17774"/>
    <cellStyle name="Answer 10 7 2" xfId="34916"/>
    <cellStyle name="Answer 10 8" xfId="9301"/>
    <cellStyle name="Answer 10 9" xfId="24451"/>
    <cellStyle name="Answer 11" xfId="3633"/>
    <cellStyle name="Answer 11 2" xfId="4108"/>
    <cellStyle name="Answer 11 2 2" xfId="15099"/>
    <cellStyle name="Answer 11 2 2 2" xfId="30489"/>
    <cellStyle name="Answer 11 2 3" xfId="19227"/>
    <cellStyle name="Answer 11 2 3 2" xfId="35388"/>
    <cellStyle name="Answer 11 2 4" xfId="25902"/>
    <cellStyle name="Answer 11 3" xfId="7484"/>
    <cellStyle name="Answer 11 3 2" xfId="15386"/>
    <cellStyle name="Answer 11 3 2 2" xfId="33860"/>
    <cellStyle name="Answer 11 3 3" xfId="19511"/>
    <cellStyle name="Answer 11 3 3 2" xfId="35918"/>
    <cellStyle name="Answer 11 3 4" xfId="26186"/>
    <cellStyle name="Answer 11 4" xfId="8017"/>
    <cellStyle name="Answer 11 4 2" xfId="15584"/>
    <cellStyle name="Answer 11 4 2 2" xfId="34392"/>
    <cellStyle name="Answer 11 4 3" xfId="19709"/>
    <cellStyle name="Answer 11 4 3 2" xfId="36442"/>
    <cellStyle name="Answer 11 4 4" xfId="26384"/>
    <cellStyle name="Answer 11 5" xfId="15734"/>
    <cellStyle name="Answer 11 5 2" xfId="19859"/>
    <cellStyle name="Answer 11 5 3" xfId="26534"/>
    <cellStyle name="Answer 11 6" xfId="13640"/>
    <cellStyle name="Answer 11 6 2" xfId="30019"/>
    <cellStyle name="Answer 11 7" xfId="17782"/>
    <cellStyle name="Answer 11 7 2" xfId="34924"/>
    <cellStyle name="Answer 11 8" xfId="15860"/>
    <cellStyle name="Answer 11 9" xfId="24459"/>
    <cellStyle name="Answer 12" xfId="667"/>
    <cellStyle name="Answer 12 2" xfId="10702"/>
    <cellStyle name="Answer 12 2 2" xfId="27092"/>
    <cellStyle name="Answer 12 3" xfId="17226"/>
    <cellStyle name="Answer 12 3 2" xfId="34500"/>
    <cellStyle name="Answer 12 4" xfId="21539"/>
    <cellStyle name="Answer 13" xfId="3735"/>
    <cellStyle name="Answer 13 2" xfId="13878"/>
    <cellStyle name="Answer 13 2 2" xfId="30119"/>
    <cellStyle name="Answer 13 3" xfId="18017"/>
    <cellStyle name="Answer 13 3 2" xfId="35024"/>
    <cellStyle name="Answer 13 4" xfId="24694"/>
    <cellStyle name="Answer 14" xfId="4554"/>
    <cellStyle name="Answer 14 2" xfId="14587"/>
    <cellStyle name="Answer 14 2 2" xfId="30933"/>
    <cellStyle name="Answer 14 3" xfId="18723"/>
    <cellStyle name="Answer 14 3 2" xfId="35494"/>
    <cellStyle name="Answer 14 4" xfId="25399"/>
    <cellStyle name="Answer 15" xfId="7587"/>
    <cellStyle name="Answer 15 2" xfId="15330"/>
    <cellStyle name="Answer 15 2 2" xfId="33963"/>
    <cellStyle name="Answer 15 3" xfId="19455"/>
    <cellStyle name="Answer 15 3 2" xfId="36019"/>
    <cellStyle name="Answer 15 4" xfId="26130"/>
    <cellStyle name="Answer 16" xfId="15319"/>
    <cellStyle name="Answer 16 2" xfId="19444"/>
    <cellStyle name="Answer 16 3" xfId="26119"/>
    <cellStyle name="Answer 17" xfId="10705"/>
    <cellStyle name="Answer 17 2" xfId="26712"/>
    <cellStyle name="Answer 18" xfId="17268"/>
    <cellStyle name="Answer 19" xfId="20040"/>
    <cellStyle name="Answer 2" xfId="127"/>
    <cellStyle name="Answer 2 10" xfId="3701"/>
    <cellStyle name="Answer 2 10 2" xfId="4174"/>
    <cellStyle name="Answer 2 10 2 2" xfId="15167"/>
    <cellStyle name="Answer 2 10 2 2 2" xfId="30553"/>
    <cellStyle name="Answer 2 10 2 3" xfId="19292"/>
    <cellStyle name="Answer 2 10 2 3 2" xfId="35452"/>
    <cellStyle name="Answer 2 10 2 4" xfId="25967"/>
    <cellStyle name="Answer 2 10 3" xfId="7552"/>
    <cellStyle name="Answer 2 10 3 2" xfId="15454"/>
    <cellStyle name="Answer 2 10 3 2 2" xfId="33928"/>
    <cellStyle name="Answer 2 10 3 3" xfId="19579"/>
    <cellStyle name="Answer 2 10 3 3 2" xfId="35984"/>
    <cellStyle name="Answer 2 10 3 4" xfId="26254"/>
    <cellStyle name="Answer 2 10 4" xfId="8085"/>
    <cellStyle name="Answer 2 10 4 2" xfId="15650"/>
    <cellStyle name="Answer 2 10 4 2 2" xfId="34460"/>
    <cellStyle name="Answer 2 10 4 3" xfId="19775"/>
    <cellStyle name="Answer 2 10 4 3 2" xfId="36508"/>
    <cellStyle name="Answer 2 10 4 4" xfId="26450"/>
    <cellStyle name="Answer 2 10 5" xfId="15797"/>
    <cellStyle name="Answer 2 10 5 2" xfId="19922"/>
    <cellStyle name="Answer 2 10 5 3" xfId="26597"/>
    <cellStyle name="Answer 2 10 6" xfId="13708"/>
    <cellStyle name="Answer 2 10 6 2" xfId="30085"/>
    <cellStyle name="Answer 2 10 7" xfId="17847"/>
    <cellStyle name="Answer 2 10 7 2" xfId="34990"/>
    <cellStyle name="Answer 2 10 8" xfId="17218"/>
    <cellStyle name="Answer 2 10 9" xfId="24524"/>
    <cellStyle name="Answer 2 11" xfId="3716"/>
    <cellStyle name="Answer 2 11 2" xfId="4188"/>
    <cellStyle name="Answer 2 11 2 2" xfId="15182"/>
    <cellStyle name="Answer 2 11 2 2 2" xfId="30567"/>
    <cellStyle name="Answer 2 11 2 3" xfId="19307"/>
    <cellStyle name="Answer 2 11 2 3 2" xfId="35466"/>
    <cellStyle name="Answer 2 11 2 4" xfId="25982"/>
    <cellStyle name="Answer 2 11 3" xfId="7567"/>
    <cellStyle name="Answer 2 11 3 2" xfId="15469"/>
    <cellStyle name="Answer 2 11 3 2 2" xfId="33943"/>
    <cellStyle name="Answer 2 11 3 3" xfId="19594"/>
    <cellStyle name="Answer 2 11 3 3 2" xfId="35999"/>
    <cellStyle name="Answer 2 11 3 4" xfId="26269"/>
    <cellStyle name="Answer 2 11 4" xfId="8100"/>
    <cellStyle name="Answer 2 11 4 2" xfId="15665"/>
    <cellStyle name="Answer 2 11 4 2 2" xfId="34475"/>
    <cellStyle name="Answer 2 11 4 3" xfId="19790"/>
    <cellStyle name="Answer 2 11 4 3 2" xfId="36523"/>
    <cellStyle name="Answer 2 11 4 4" xfId="26465"/>
    <cellStyle name="Answer 2 11 5" xfId="15812"/>
    <cellStyle name="Answer 2 11 5 2" xfId="19937"/>
    <cellStyle name="Answer 2 11 5 3" xfId="26612"/>
    <cellStyle name="Answer 2 11 6" xfId="13723"/>
    <cellStyle name="Answer 2 11 6 2" xfId="30100"/>
    <cellStyle name="Answer 2 11 7" xfId="17862"/>
    <cellStyle name="Answer 2 11 7 2" xfId="35005"/>
    <cellStyle name="Answer 2 11 8" xfId="15839"/>
    <cellStyle name="Answer 2 11 9" xfId="24539"/>
    <cellStyle name="Answer 2 12" xfId="1080"/>
    <cellStyle name="Answer 2 12 2" xfId="11090"/>
    <cellStyle name="Answer 2 12 2 2" xfId="27474"/>
    <cellStyle name="Answer 2 12 3" xfId="17275"/>
    <cellStyle name="Answer 2 12 3 2" xfId="34525"/>
    <cellStyle name="Answer 2 12 4" xfId="21921"/>
    <cellStyle name="Answer 2 13" xfId="3750"/>
    <cellStyle name="Answer 2 13 2" xfId="14025"/>
    <cellStyle name="Answer 2 13 2 2" xfId="30134"/>
    <cellStyle name="Answer 2 13 3" xfId="18164"/>
    <cellStyle name="Answer 2 13 3 2" xfId="35038"/>
    <cellStyle name="Answer 2 13 4" xfId="24841"/>
    <cellStyle name="Answer 2 14" xfId="4936"/>
    <cellStyle name="Answer 2 14 2" xfId="14581"/>
    <cellStyle name="Answer 2 14 2 2" xfId="31314"/>
    <cellStyle name="Answer 2 14 3" xfId="18717"/>
    <cellStyle name="Answer 2 14 3 2" xfId="35519"/>
    <cellStyle name="Answer 2 14 4" xfId="25393"/>
    <cellStyle name="Answer 2 15" xfId="7612"/>
    <cellStyle name="Answer 2 15 2" xfId="15225"/>
    <cellStyle name="Answer 2 15 2 2" xfId="33988"/>
    <cellStyle name="Answer 2 15 3" xfId="19350"/>
    <cellStyle name="Answer 2 15 3 2" xfId="36043"/>
    <cellStyle name="Answer 2 15 4" xfId="26025"/>
    <cellStyle name="Answer 2 16" xfId="13842"/>
    <cellStyle name="Answer 2 16 2" xfId="17981"/>
    <cellStyle name="Answer 2 16 3" xfId="24658"/>
    <cellStyle name="Answer 2 17" xfId="8138"/>
    <cellStyle name="Answer 2 17 2" xfId="26713"/>
    <cellStyle name="Answer 2 18" xfId="17209"/>
    <cellStyle name="Answer 2 19" xfId="20041"/>
    <cellStyle name="Answer 2 2" xfId="1840"/>
    <cellStyle name="Answer 2 2 10" xfId="36606"/>
    <cellStyle name="Answer 2 2 2" xfId="3768"/>
    <cellStyle name="Answer 2 2 2 2" xfId="11850"/>
    <cellStyle name="Answer 2 2 2 2 2" xfId="30152"/>
    <cellStyle name="Answer 2 2 2 3" xfId="17366"/>
    <cellStyle name="Answer 2 2 2 3 2" xfId="35055"/>
    <cellStyle name="Answer 2 2 2 4" xfId="22680"/>
    <cellStyle name="Answer 2 2 3" xfId="5695"/>
    <cellStyle name="Answer 2 2 3 2" xfId="14310"/>
    <cellStyle name="Answer 2 2 3 2 2" xfId="32073"/>
    <cellStyle name="Answer 2 2 3 3" xfId="18448"/>
    <cellStyle name="Answer 2 2 3 3 2" xfId="35567"/>
    <cellStyle name="Answer 2 2 3 4" xfId="25125"/>
    <cellStyle name="Answer 2 2 4" xfId="7661"/>
    <cellStyle name="Answer 2 2 4 2" xfId="13911"/>
    <cellStyle name="Answer 2 2 4 2 2" xfId="34036"/>
    <cellStyle name="Answer 2 2 4 3" xfId="18050"/>
    <cellStyle name="Answer 2 2 4 3 2" xfId="36091"/>
    <cellStyle name="Answer 2 2 4 4" xfId="24727"/>
    <cellStyle name="Answer 2 2 5" xfId="15258"/>
    <cellStyle name="Answer 2 2 5 2" xfId="19383"/>
    <cellStyle name="Answer 2 2 5 3" xfId="26058"/>
    <cellStyle name="Answer 2 2 6" xfId="14059"/>
    <cellStyle name="Answer 2 2 6 2" xfId="18198"/>
    <cellStyle name="Answer 2 2 6 3" xfId="24875"/>
    <cellStyle name="Answer 2 2 7" xfId="16151"/>
    <cellStyle name="Answer 2 2 7 2" xfId="28233"/>
    <cellStyle name="Answer 2 2 8" xfId="17189"/>
    <cellStyle name="Answer 2 2 8 2" xfId="34573"/>
    <cellStyle name="Answer 2 2 9" xfId="20161"/>
    <cellStyle name="Answer 2 20" xfId="36589"/>
    <cellStyle name="Answer 2 3" xfId="2633"/>
    <cellStyle name="Answer 2 3 2" xfId="3842"/>
    <cellStyle name="Answer 2 3 2 2" xfId="12641"/>
    <cellStyle name="Answer 2 3 2 2 2" xfId="30226"/>
    <cellStyle name="Answer 2 3 2 3" xfId="17486"/>
    <cellStyle name="Answer 2 3 2 3 2" xfId="35126"/>
    <cellStyle name="Answer 2 3 2 4" xfId="23468"/>
    <cellStyle name="Answer 2 3 3" xfId="6486"/>
    <cellStyle name="Answer 2 3 3 2" xfId="14611"/>
    <cellStyle name="Answer 2 3 3 2 2" xfId="32862"/>
    <cellStyle name="Answer 2 3 3 3" xfId="18747"/>
    <cellStyle name="Answer 2 3 3 3 2" xfId="35648"/>
    <cellStyle name="Answer 2 3 3 4" xfId="25423"/>
    <cellStyle name="Answer 2 3 4" xfId="7743"/>
    <cellStyle name="Answer 2 3 4 2" xfId="14051"/>
    <cellStyle name="Answer 2 3 4 2 2" xfId="34118"/>
    <cellStyle name="Answer 2 3 4 3" xfId="18190"/>
    <cellStyle name="Answer 2 3 4 3 2" xfId="36172"/>
    <cellStyle name="Answer 2 3 4 4" xfId="24867"/>
    <cellStyle name="Answer 2 3 5" xfId="14825"/>
    <cellStyle name="Answer 2 3 5 2" xfId="18956"/>
    <cellStyle name="Answer 2 3 5 3" xfId="25631"/>
    <cellStyle name="Answer 2 3 6" xfId="15553"/>
    <cellStyle name="Answer 2 3 6 2" xfId="19678"/>
    <cellStyle name="Answer 2 3 6 3" xfId="26353"/>
    <cellStyle name="Answer 2 3 7" xfId="16132"/>
    <cellStyle name="Answer 2 3 7 2" xfId="29023"/>
    <cellStyle name="Answer 2 3 8" xfId="16078"/>
    <cellStyle name="Answer 2 3 8 2" xfId="34652"/>
    <cellStyle name="Answer 2 3 9" xfId="20116"/>
    <cellStyle name="Answer 2 4" xfId="2788"/>
    <cellStyle name="Answer 2 4 2" xfId="3978"/>
    <cellStyle name="Answer 2 4 2 2" xfId="14751"/>
    <cellStyle name="Answer 2 4 2 2 2" xfId="30359"/>
    <cellStyle name="Answer 2 4 2 3" xfId="18883"/>
    <cellStyle name="Answer 2 4 2 3 2" xfId="35258"/>
    <cellStyle name="Answer 2 4 2 4" xfId="25559"/>
    <cellStyle name="Answer 2 4 3" xfId="6640"/>
    <cellStyle name="Answer 2 4 3 2" xfId="14264"/>
    <cellStyle name="Answer 2 4 3 2 2" xfId="33016"/>
    <cellStyle name="Answer 2 4 3 3" xfId="18402"/>
    <cellStyle name="Answer 2 4 3 3 2" xfId="35782"/>
    <cellStyle name="Answer 2 4 3 4" xfId="25079"/>
    <cellStyle name="Answer 2 4 4" xfId="7881"/>
    <cellStyle name="Answer 2 4 4 2" xfId="13770"/>
    <cellStyle name="Answer 2 4 4 2 2" xfId="34256"/>
    <cellStyle name="Answer 2 4 4 3" xfId="17909"/>
    <cellStyle name="Answer 2 4 4 3 2" xfId="36306"/>
    <cellStyle name="Answer 2 4 4 4" xfId="24586"/>
    <cellStyle name="Answer 2 4 5" xfId="14911"/>
    <cellStyle name="Answer 2 4 5 2" xfId="19041"/>
    <cellStyle name="Answer 2 4 5 3" xfId="25716"/>
    <cellStyle name="Answer 2 4 6" xfId="12796"/>
    <cellStyle name="Answer 2 4 6 2" xfId="29174"/>
    <cellStyle name="Answer 2 4 7" xfId="17620"/>
    <cellStyle name="Answer 2 4 7 2" xfId="34787"/>
    <cellStyle name="Answer 2 4 8" xfId="15965"/>
    <cellStyle name="Answer 2 4 9" xfId="23619"/>
    <cellStyle name="Answer 2 5" xfId="2807"/>
    <cellStyle name="Answer 2 5 2" xfId="3995"/>
    <cellStyle name="Answer 2 5 2 2" xfId="14769"/>
    <cellStyle name="Answer 2 5 2 2 2" xfId="30376"/>
    <cellStyle name="Answer 2 5 2 3" xfId="18901"/>
    <cellStyle name="Answer 2 5 2 3 2" xfId="35275"/>
    <cellStyle name="Answer 2 5 2 4" xfId="25576"/>
    <cellStyle name="Answer 2 5 3" xfId="6658"/>
    <cellStyle name="Answer 2 5 3 2" xfId="14183"/>
    <cellStyle name="Answer 2 5 3 2 2" xfId="33034"/>
    <cellStyle name="Answer 2 5 3 3" xfId="18322"/>
    <cellStyle name="Answer 2 5 3 3 2" xfId="35800"/>
    <cellStyle name="Answer 2 5 3 4" xfId="24999"/>
    <cellStyle name="Answer 2 5 4" xfId="7899"/>
    <cellStyle name="Answer 2 5 4 2" xfId="14224"/>
    <cellStyle name="Answer 2 5 4 2 2" xfId="34274"/>
    <cellStyle name="Answer 2 5 4 3" xfId="18362"/>
    <cellStyle name="Answer 2 5 4 3 2" xfId="36324"/>
    <cellStyle name="Answer 2 5 4 4" xfId="25039"/>
    <cellStyle name="Answer 2 5 5" xfId="14432"/>
    <cellStyle name="Answer 2 5 5 2" xfId="18568"/>
    <cellStyle name="Answer 2 5 5 3" xfId="25244"/>
    <cellStyle name="Answer 2 5 6" xfId="12814"/>
    <cellStyle name="Answer 2 5 6 2" xfId="29193"/>
    <cellStyle name="Answer 2 5 7" xfId="17638"/>
    <cellStyle name="Answer 2 5 7 2" xfId="34806"/>
    <cellStyle name="Answer 2 5 8" xfId="15972"/>
    <cellStyle name="Answer 2 5 9" xfId="23637"/>
    <cellStyle name="Answer 2 6" xfId="2822"/>
    <cellStyle name="Answer 2 6 2" xfId="4009"/>
    <cellStyle name="Answer 2 6 2 2" xfId="14784"/>
    <cellStyle name="Answer 2 6 2 2 2" xfId="30390"/>
    <cellStyle name="Answer 2 6 2 3" xfId="18916"/>
    <cellStyle name="Answer 2 6 2 3 2" xfId="35289"/>
    <cellStyle name="Answer 2 6 2 4" xfId="25591"/>
    <cellStyle name="Answer 2 6 3" xfId="6673"/>
    <cellStyle name="Answer 2 6 3 2" xfId="14235"/>
    <cellStyle name="Answer 2 6 3 2 2" xfId="33049"/>
    <cellStyle name="Answer 2 6 3 3" xfId="18373"/>
    <cellStyle name="Answer 2 6 3 3 2" xfId="35815"/>
    <cellStyle name="Answer 2 6 3 4" xfId="25050"/>
    <cellStyle name="Answer 2 6 4" xfId="7914"/>
    <cellStyle name="Answer 2 6 4 2" xfId="14881"/>
    <cellStyle name="Answer 2 6 4 2 2" xfId="34289"/>
    <cellStyle name="Answer 2 6 4 3" xfId="19011"/>
    <cellStyle name="Answer 2 6 4 3 2" xfId="36339"/>
    <cellStyle name="Answer 2 6 4 4" xfId="25686"/>
    <cellStyle name="Answer 2 6 5" xfId="13999"/>
    <cellStyle name="Answer 2 6 5 2" xfId="18138"/>
    <cellStyle name="Answer 2 6 5 3" xfId="24815"/>
    <cellStyle name="Answer 2 6 6" xfId="12829"/>
    <cellStyle name="Answer 2 6 6 2" xfId="29208"/>
    <cellStyle name="Answer 2 6 7" xfId="17653"/>
    <cellStyle name="Answer 2 6 7 2" xfId="34821"/>
    <cellStyle name="Answer 2 6 8" xfId="15953"/>
    <cellStyle name="Answer 2 6 9" xfId="23652"/>
    <cellStyle name="Answer 2 7" xfId="2837"/>
    <cellStyle name="Answer 2 7 2" xfId="4023"/>
    <cellStyle name="Answer 2 7 2 2" xfId="14799"/>
    <cellStyle name="Answer 2 7 2 2 2" xfId="30404"/>
    <cellStyle name="Answer 2 7 2 3" xfId="18931"/>
    <cellStyle name="Answer 2 7 2 3 2" xfId="35303"/>
    <cellStyle name="Answer 2 7 2 4" xfId="25606"/>
    <cellStyle name="Answer 2 7 3" xfId="6688"/>
    <cellStyle name="Answer 2 7 3 2" xfId="14515"/>
    <cellStyle name="Answer 2 7 3 2 2" xfId="33064"/>
    <cellStyle name="Answer 2 7 3 3" xfId="18651"/>
    <cellStyle name="Answer 2 7 3 3 2" xfId="35830"/>
    <cellStyle name="Answer 2 7 3 4" xfId="25327"/>
    <cellStyle name="Answer 2 7 4" xfId="7929"/>
    <cellStyle name="Answer 2 7 4 2" xfId="14238"/>
    <cellStyle name="Answer 2 7 4 2 2" xfId="34304"/>
    <cellStyle name="Answer 2 7 4 3" xfId="18376"/>
    <cellStyle name="Answer 2 7 4 3 2" xfId="36354"/>
    <cellStyle name="Answer 2 7 4 4" xfId="25053"/>
    <cellStyle name="Answer 2 7 5" xfId="14874"/>
    <cellStyle name="Answer 2 7 5 2" xfId="19004"/>
    <cellStyle name="Answer 2 7 5 3" xfId="25679"/>
    <cellStyle name="Answer 2 7 6" xfId="12844"/>
    <cellStyle name="Answer 2 7 6 2" xfId="29223"/>
    <cellStyle name="Answer 2 7 7" xfId="17668"/>
    <cellStyle name="Answer 2 7 7 2" xfId="34836"/>
    <cellStyle name="Answer 2 7 8" xfId="15904"/>
    <cellStyle name="Answer 2 7 9" xfId="23667"/>
    <cellStyle name="Answer 2 8" xfId="3587"/>
    <cellStyle name="Answer 2 8 2" xfId="4080"/>
    <cellStyle name="Answer 2 8 2 2" xfId="15064"/>
    <cellStyle name="Answer 2 8 2 2 2" xfId="30461"/>
    <cellStyle name="Answer 2 8 2 3" xfId="19193"/>
    <cellStyle name="Answer 2 8 2 3 2" xfId="35360"/>
    <cellStyle name="Answer 2 8 2 4" xfId="25868"/>
    <cellStyle name="Answer 2 8 3" xfId="7438"/>
    <cellStyle name="Answer 2 8 3 2" xfId="15353"/>
    <cellStyle name="Answer 2 8 3 2 2" xfId="33814"/>
    <cellStyle name="Answer 2 8 3 3" xfId="19478"/>
    <cellStyle name="Answer 2 8 3 3 2" xfId="35889"/>
    <cellStyle name="Answer 2 8 3 4" xfId="26153"/>
    <cellStyle name="Answer 2 8 4" xfId="7988"/>
    <cellStyle name="Answer 2 8 4 2" xfId="15554"/>
    <cellStyle name="Answer 2 8 4 2 2" xfId="34363"/>
    <cellStyle name="Answer 2 8 4 3" xfId="19679"/>
    <cellStyle name="Answer 2 8 4 3 2" xfId="36413"/>
    <cellStyle name="Answer 2 8 4 4" xfId="26354"/>
    <cellStyle name="Answer 2 8 5" xfId="15706"/>
    <cellStyle name="Answer 2 8 5 2" xfId="19831"/>
    <cellStyle name="Answer 2 8 5 3" xfId="26506"/>
    <cellStyle name="Answer 2 8 6" xfId="13594"/>
    <cellStyle name="Answer 2 8 6 2" xfId="29973"/>
    <cellStyle name="Answer 2 8 7" xfId="17752"/>
    <cellStyle name="Answer 2 8 7 2" xfId="34895"/>
    <cellStyle name="Answer 2 8 8" xfId="17311"/>
    <cellStyle name="Answer 2 8 9" xfId="24414"/>
    <cellStyle name="Answer 2 9" xfId="3685"/>
    <cellStyle name="Answer 2 9 2" xfId="4159"/>
    <cellStyle name="Answer 2 9 2 2" xfId="15151"/>
    <cellStyle name="Answer 2 9 2 2 2" xfId="30538"/>
    <cellStyle name="Answer 2 9 2 3" xfId="19276"/>
    <cellStyle name="Answer 2 9 2 3 2" xfId="35437"/>
    <cellStyle name="Answer 2 9 2 4" xfId="25951"/>
    <cellStyle name="Answer 2 9 3" xfId="7536"/>
    <cellStyle name="Answer 2 9 3 2" xfId="15438"/>
    <cellStyle name="Answer 2 9 3 2 2" xfId="33912"/>
    <cellStyle name="Answer 2 9 3 3" xfId="19563"/>
    <cellStyle name="Answer 2 9 3 3 2" xfId="35968"/>
    <cellStyle name="Answer 2 9 3 4" xfId="26238"/>
    <cellStyle name="Answer 2 9 4" xfId="8069"/>
    <cellStyle name="Answer 2 9 4 2" xfId="15634"/>
    <cellStyle name="Answer 2 9 4 2 2" xfId="34444"/>
    <cellStyle name="Answer 2 9 4 3" xfId="19759"/>
    <cellStyle name="Answer 2 9 4 3 2" xfId="36492"/>
    <cellStyle name="Answer 2 9 4 4" xfId="26434"/>
    <cellStyle name="Answer 2 9 5" xfId="15781"/>
    <cellStyle name="Answer 2 9 5 2" xfId="19906"/>
    <cellStyle name="Answer 2 9 5 3" xfId="26581"/>
    <cellStyle name="Answer 2 9 6" xfId="13692"/>
    <cellStyle name="Answer 2 9 6 2" xfId="30069"/>
    <cellStyle name="Answer 2 9 7" xfId="17831"/>
    <cellStyle name="Answer 2 9 7 2" xfId="34974"/>
    <cellStyle name="Answer 2 9 8" xfId="17171"/>
    <cellStyle name="Answer 2 9 9" xfId="24508"/>
    <cellStyle name="Answer 20" xfId="36580"/>
    <cellStyle name="Answer 3" xfId="1460"/>
    <cellStyle name="Answer 3 10" xfId="17707"/>
    <cellStyle name="Answer 3 11" xfId="20070"/>
    <cellStyle name="Answer 3 12" xfId="36598"/>
    <cellStyle name="Answer 3 2" xfId="3759"/>
    <cellStyle name="Answer 3 2 2" xfId="9319"/>
    <cellStyle name="Answer 3 2 2 2" xfId="30143"/>
    <cellStyle name="Answer 3 2 3" xfId="16168"/>
    <cellStyle name="Answer 3 2 3 2" xfId="35046"/>
    <cellStyle name="Answer 3 2 4" xfId="20189"/>
    <cellStyle name="Answer 3 3" xfId="5315"/>
    <cellStyle name="Answer 3 3 2" xfId="11470"/>
    <cellStyle name="Answer 3 3 2 2" xfId="31693"/>
    <cellStyle name="Answer 3 3 3" xfId="17316"/>
    <cellStyle name="Answer 3 3 3 2" xfId="35543"/>
    <cellStyle name="Answer 3 3 4" xfId="22301"/>
    <cellStyle name="Answer 3 4" xfId="7637"/>
    <cellStyle name="Answer 3 4 2" xfId="14163"/>
    <cellStyle name="Answer 3 4 2 2" xfId="34012"/>
    <cellStyle name="Answer 3 4 3" xfId="18302"/>
    <cellStyle name="Answer 3 4 3 2" xfId="36067"/>
    <cellStyle name="Answer 3 4 4" xfId="24979"/>
    <cellStyle name="Answer 3 5" xfId="14241"/>
    <cellStyle name="Answer 3 5 2" xfId="18379"/>
    <cellStyle name="Answer 3 5 3" xfId="25056"/>
    <cellStyle name="Answer 3 6" xfId="14285"/>
    <cellStyle name="Answer 3 6 2" xfId="18423"/>
    <cellStyle name="Answer 3 6 3" xfId="25100"/>
    <cellStyle name="Answer 3 7" xfId="15542"/>
    <cellStyle name="Answer 3 7 2" xfId="19667"/>
    <cellStyle name="Answer 3 7 3" xfId="26342"/>
    <cellStyle name="Answer 3 8" xfId="8163"/>
    <cellStyle name="Answer 3 8 2" xfId="27853"/>
    <cellStyle name="Answer 3 9" xfId="15829"/>
    <cellStyle name="Answer 3 9 2" xfId="34549"/>
    <cellStyle name="Answer 4" xfId="2242"/>
    <cellStyle name="Answer 4 2" xfId="3805"/>
    <cellStyle name="Answer 4 2 2" xfId="12250"/>
    <cellStyle name="Answer 4 2 2 2" xfId="30189"/>
    <cellStyle name="Answer 4 2 3" xfId="17423"/>
    <cellStyle name="Answer 4 2 3 2" xfId="35090"/>
    <cellStyle name="Answer 4 2 4" xfId="23078"/>
    <cellStyle name="Answer 4 3" xfId="6095"/>
    <cellStyle name="Answer 4 3 2" xfId="14456"/>
    <cellStyle name="Answer 4 3 2 2" xfId="32471"/>
    <cellStyle name="Answer 4 3 3" xfId="18592"/>
    <cellStyle name="Answer 4 3 3 2" xfId="35610"/>
    <cellStyle name="Answer 4 3 4" xfId="25268"/>
    <cellStyle name="Answer 4 4" xfId="7705"/>
    <cellStyle name="Answer 4 4 2" xfId="13765"/>
    <cellStyle name="Answer 4 4 2 2" xfId="34080"/>
    <cellStyle name="Answer 4 4 3" xfId="17904"/>
    <cellStyle name="Answer 4 4 3 2" xfId="36134"/>
    <cellStyle name="Answer 4 4 4" xfId="24581"/>
    <cellStyle name="Answer 4 5" xfId="13824"/>
    <cellStyle name="Answer 4 5 2" xfId="17963"/>
    <cellStyle name="Answer 4 5 3" xfId="24640"/>
    <cellStyle name="Answer 4 6" xfId="15329"/>
    <cellStyle name="Answer 4 6 2" xfId="19454"/>
    <cellStyle name="Answer 4 6 3" xfId="26129"/>
    <cellStyle name="Answer 4 7" xfId="16150"/>
    <cellStyle name="Answer 4 7 2" xfId="28632"/>
    <cellStyle name="Answer 4 8" xfId="16120"/>
    <cellStyle name="Answer 4 8 2" xfId="34615"/>
    <cellStyle name="Answer 4 9" xfId="20160"/>
    <cellStyle name="Answer 5" xfId="2694"/>
    <cellStyle name="Answer 5 10" xfId="8644"/>
    <cellStyle name="Answer 5 10 2" xfId="9721"/>
    <cellStyle name="Answer 5 10 2 2" xfId="16565"/>
    <cellStyle name="Answer 5 10 2 3" xfId="20592"/>
    <cellStyle name="Answer 5 10 3" xfId="16082"/>
    <cellStyle name="Answer 5 10 4" xfId="20095"/>
    <cellStyle name="Answer 5 2" xfId="3885"/>
    <cellStyle name="Answer 5 2 2" xfId="12702"/>
    <cellStyle name="Answer 5 2 2 2" xfId="30269"/>
    <cellStyle name="Answer 5 2 3" xfId="17530"/>
    <cellStyle name="Answer 5 2 3 2" xfId="35169"/>
    <cellStyle name="Answer 5 2 4" xfId="23528"/>
    <cellStyle name="Answer 5 3" xfId="6546"/>
    <cellStyle name="Answer 5 3 2" xfId="14658"/>
    <cellStyle name="Answer 5 3 2 2" xfId="32922"/>
    <cellStyle name="Answer 5 3 3" xfId="18793"/>
    <cellStyle name="Answer 5 3 3 2" xfId="35692"/>
    <cellStyle name="Answer 5 3 4" xfId="25469"/>
    <cellStyle name="Answer 5 4" xfId="7787"/>
    <cellStyle name="Answer 5 4 2" xfId="13921"/>
    <cellStyle name="Answer 5 4 2 2" xfId="34162"/>
    <cellStyle name="Answer 5 4 3" xfId="18060"/>
    <cellStyle name="Answer 5 4 3 2" xfId="36216"/>
    <cellStyle name="Answer 5 4 4" xfId="24737"/>
    <cellStyle name="Answer 5 5" xfId="14963"/>
    <cellStyle name="Answer 5 5 2" xfId="19092"/>
    <cellStyle name="Answer 5 5 3" xfId="25767"/>
    <cellStyle name="Answer 5 6" xfId="15345"/>
    <cellStyle name="Answer 5 6 2" xfId="19470"/>
    <cellStyle name="Answer 5 6 3" xfId="26145"/>
    <cellStyle name="Answer 5 7" xfId="16131"/>
    <cellStyle name="Answer 5 7 2" xfId="29084"/>
    <cellStyle name="Answer 5 8" xfId="15996"/>
    <cellStyle name="Answer 5 8 2" xfId="34697"/>
    <cellStyle name="Answer 5 9" xfId="20115"/>
    <cellStyle name="Answer 6" xfId="2770"/>
    <cellStyle name="Answer 6 10" xfId="8523"/>
    <cellStyle name="Answer 6 10 2" xfId="9600"/>
    <cellStyle name="Answer 6 10 2 2" xfId="16444"/>
    <cellStyle name="Answer 6 10 2 3" xfId="20471"/>
    <cellStyle name="Answer 6 10 3" xfId="16047"/>
    <cellStyle name="Answer 6 10 4" xfId="20092"/>
    <cellStyle name="Answer 6 11" xfId="8273"/>
    <cellStyle name="Answer 6 11 2" xfId="9350"/>
    <cellStyle name="Answer 6 11 2 2" xfId="16194"/>
    <cellStyle name="Answer 6 11 2 3" xfId="20221"/>
    <cellStyle name="Answer 6 11 3" xfId="15871"/>
    <cellStyle name="Answer 6 11 4" xfId="20087"/>
    <cellStyle name="Answer 6 2" xfId="3960"/>
    <cellStyle name="Answer 6 2 2" xfId="14734"/>
    <cellStyle name="Answer 6 2 2 2" xfId="30341"/>
    <cellStyle name="Answer 6 2 3" xfId="18866"/>
    <cellStyle name="Answer 6 2 3 2" xfId="35241"/>
    <cellStyle name="Answer 6 2 4" xfId="25542"/>
    <cellStyle name="Answer 6 3" xfId="6622"/>
    <cellStyle name="Answer 6 3 2" xfId="15040"/>
    <cellStyle name="Answer 6 3 2 2" xfId="32998"/>
    <cellStyle name="Answer 6 3 3" xfId="19169"/>
    <cellStyle name="Answer 6 3 3 2" xfId="35765"/>
    <cellStyle name="Answer 6 3 4" xfId="25844"/>
    <cellStyle name="Answer 6 4" xfId="7863"/>
    <cellStyle name="Answer 6 4 2" xfId="14254"/>
    <cellStyle name="Answer 6 4 2 2" xfId="34238"/>
    <cellStyle name="Answer 6 4 3" xfId="18392"/>
    <cellStyle name="Answer 6 4 3 2" xfId="36289"/>
    <cellStyle name="Answer 6 4 4" xfId="25069"/>
    <cellStyle name="Answer 6 5" xfId="15524"/>
    <cellStyle name="Answer 6 5 2" xfId="19649"/>
    <cellStyle name="Answer 6 5 3" xfId="26324"/>
    <cellStyle name="Answer 6 6" xfId="12778"/>
    <cellStyle name="Answer 6 6 2" xfId="29157"/>
    <cellStyle name="Answer 6 7" xfId="17602"/>
    <cellStyle name="Answer 6 7 2" xfId="34770"/>
    <cellStyle name="Answer 6 8" xfId="15960"/>
    <cellStyle name="Answer 6 9" xfId="23601"/>
    <cellStyle name="Answer 7" xfId="2748"/>
    <cellStyle name="Answer 7 2" xfId="3938"/>
    <cellStyle name="Answer 7 2 2" xfId="14712"/>
    <cellStyle name="Answer 7 2 2 2" xfId="30320"/>
    <cellStyle name="Answer 7 2 3" xfId="18844"/>
    <cellStyle name="Answer 7 2 3 2" xfId="35220"/>
    <cellStyle name="Answer 7 2 4" xfId="25520"/>
    <cellStyle name="Answer 7 3" xfId="6600"/>
    <cellStyle name="Answer 7 3 2" xfId="14950"/>
    <cellStyle name="Answer 7 3 2 2" xfId="32976"/>
    <cellStyle name="Answer 7 3 3" xfId="19080"/>
    <cellStyle name="Answer 7 3 3 2" xfId="35744"/>
    <cellStyle name="Answer 7 3 4" xfId="25755"/>
    <cellStyle name="Answer 7 4" xfId="7841"/>
    <cellStyle name="Answer 7 4 2" xfId="13957"/>
    <cellStyle name="Answer 7 4 2 2" xfId="34216"/>
    <cellStyle name="Answer 7 4 3" xfId="18096"/>
    <cellStyle name="Answer 7 4 3 2" xfId="36268"/>
    <cellStyle name="Answer 7 4 4" xfId="24773"/>
    <cellStyle name="Answer 7 5" xfId="15233"/>
    <cellStyle name="Answer 7 5 2" xfId="19358"/>
    <cellStyle name="Answer 7 5 3" xfId="26033"/>
    <cellStyle name="Answer 7 6" xfId="12756"/>
    <cellStyle name="Answer 7 6 2" xfId="29136"/>
    <cellStyle name="Answer 7 7" xfId="17580"/>
    <cellStyle name="Answer 7 7 2" xfId="34749"/>
    <cellStyle name="Answer 7 8" xfId="16018"/>
    <cellStyle name="Answer 7 9" xfId="23579"/>
    <cellStyle name="Answer 8" xfId="2774"/>
    <cellStyle name="Answer 8 2" xfId="3964"/>
    <cellStyle name="Answer 8 2 2" xfId="14737"/>
    <cellStyle name="Answer 8 2 2 2" xfId="30345"/>
    <cellStyle name="Answer 8 2 3" xfId="18869"/>
    <cellStyle name="Answer 8 2 3 2" xfId="35244"/>
    <cellStyle name="Answer 8 2 4" xfId="25545"/>
    <cellStyle name="Answer 8 3" xfId="6626"/>
    <cellStyle name="Answer 8 3 2" xfId="13851"/>
    <cellStyle name="Answer 8 3 2 2" xfId="33002"/>
    <cellStyle name="Answer 8 3 3" xfId="17990"/>
    <cellStyle name="Answer 8 3 3 2" xfId="35768"/>
    <cellStyle name="Answer 8 3 4" xfId="24667"/>
    <cellStyle name="Answer 8 4" xfId="7867"/>
    <cellStyle name="Answer 8 4 2" xfId="14013"/>
    <cellStyle name="Answer 8 4 2 2" xfId="34242"/>
    <cellStyle name="Answer 8 4 3" xfId="18152"/>
    <cellStyle name="Answer 8 4 3 2" xfId="36292"/>
    <cellStyle name="Answer 8 4 4" xfId="24829"/>
    <cellStyle name="Answer 8 5" xfId="14144"/>
    <cellStyle name="Answer 8 5 2" xfId="18283"/>
    <cellStyle name="Answer 8 5 3" xfId="24960"/>
    <cellStyle name="Answer 8 6" xfId="12782"/>
    <cellStyle name="Answer 8 6 2" xfId="29160"/>
    <cellStyle name="Answer 8 7" xfId="17606"/>
    <cellStyle name="Answer 8 7 2" xfId="34773"/>
    <cellStyle name="Answer 8 8" xfId="15939"/>
    <cellStyle name="Answer 8 9" xfId="23605"/>
    <cellStyle name="Answer 9" xfId="3206"/>
    <cellStyle name="Answer 9 2" xfId="4053"/>
    <cellStyle name="Answer 9 2 2" xfId="14927"/>
    <cellStyle name="Answer 9 2 2 2" xfId="30434"/>
    <cellStyle name="Answer 9 2 3" xfId="19057"/>
    <cellStyle name="Answer 9 2 3 2" xfId="35333"/>
    <cellStyle name="Answer 9 2 4" xfId="25732"/>
    <cellStyle name="Answer 9 3" xfId="7057"/>
    <cellStyle name="Answer 9 3 2" xfId="15249"/>
    <cellStyle name="Answer 9 3 2 2" xfId="33433"/>
    <cellStyle name="Answer 9 3 3" xfId="19374"/>
    <cellStyle name="Answer 9 3 3 2" xfId="35861"/>
    <cellStyle name="Answer 9 3 4" xfId="26049"/>
    <cellStyle name="Answer 9 4" xfId="7960"/>
    <cellStyle name="Answer 9 4 2" xfId="14908"/>
    <cellStyle name="Answer 9 4 2 2" xfId="34335"/>
    <cellStyle name="Answer 9 4 3" xfId="19038"/>
    <cellStyle name="Answer 9 4 3 2" xfId="36385"/>
    <cellStyle name="Answer 9 4 4" xfId="25713"/>
    <cellStyle name="Answer 9 5" xfId="15679"/>
    <cellStyle name="Answer 9 5 2" xfId="19804"/>
    <cellStyle name="Answer 9 5 3" xfId="26479"/>
    <cellStyle name="Answer 9 6" xfId="13213"/>
    <cellStyle name="Answer 9 6 2" xfId="29592"/>
    <cellStyle name="Answer 9 7" xfId="17710"/>
    <cellStyle name="Answer 9 7 2" xfId="34867"/>
    <cellStyle name="Answer 9 8" xfId="17201"/>
    <cellStyle name="Answer 9 9" xfId="24034"/>
    <cellStyle name="Answer_Critical" xfId="8754"/>
    <cellStyle name="AnswerReqRow" xfId="8175"/>
    <cellStyle name="Ausgabe" xfId="8204"/>
    <cellStyle name="Ausgabe 2" xfId="9330"/>
    <cellStyle name="Ausgabe 2 2" xfId="16175"/>
    <cellStyle name="Ausgabe 2 3" xfId="20201"/>
    <cellStyle name="Ausgabe 3" xfId="15851"/>
    <cellStyle name="Ausgabe 4" xfId="20079"/>
    <cellStyle name="Bad" xfId="4" builtinId="27" customBuiltin="1"/>
    <cellStyle name="Bad 2" xfId="128"/>
    <cellStyle name="Bad 2 2" xfId="668"/>
    <cellStyle name="Bad 2 3" xfId="253"/>
    <cellStyle name="Bad 3" xfId="36645"/>
    <cellStyle name="Berechnung" xfId="8205"/>
    <cellStyle name="Berechnung 2" xfId="9331"/>
    <cellStyle name="Berechnung 2 2" xfId="16176"/>
    <cellStyle name="Berechnung 2 3" xfId="20202"/>
    <cellStyle name="Berechnung 3" xfId="15852"/>
    <cellStyle name="Berechnung 4" xfId="20080"/>
    <cellStyle name="BOT" xfId="726"/>
    <cellStyle name="BOT 10" xfId="4585"/>
    <cellStyle name="BOT 10 2" xfId="30963"/>
    <cellStyle name="BOT 11" xfId="7601"/>
    <cellStyle name="BOT 11 2" xfId="33977"/>
    <cellStyle name="BOT 12" xfId="10738"/>
    <cellStyle name="BOT 13" xfId="17306"/>
    <cellStyle name="BOT 14" xfId="21571"/>
    <cellStyle name="BOT 15" xfId="36588"/>
    <cellStyle name="BOT 2" xfId="1110"/>
    <cellStyle name="BOT 2 2" xfId="1870"/>
    <cellStyle name="BOT 2 2 2" xfId="3776"/>
    <cellStyle name="BOT 2 2 2 2" xfId="14240"/>
    <cellStyle name="BOT 2 2 2 2 2" xfId="30160"/>
    <cellStyle name="BOT 2 2 2 3" xfId="25055"/>
    <cellStyle name="BOT 2 2 3" xfId="5725"/>
    <cellStyle name="BOT 2 2 3 2" xfId="14511"/>
    <cellStyle name="BOT 2 2 3 3" xfId="25323"/>
    <cellStyle name="BOT 2 2 4" xfId="7675"/>
    <cellStyle name="BOT 2 2 4 2" xfId="34050"/>
    <cellStyle name="BOT 2 2 5" xfId="11880"/>
    <cellStyle name="BOT 2 2 6" xfId="17283"/>
    <cellStyle name="BOT 2 2 7" xfId="22710"/>
    <cellStyle name="BOT 2 2 8" xfId="36614"/>
    <cellStyle name="BOT 2 3" xfId="3758"/>
    <cellStyle name="BOT 2 3 2" xfId="14156"/>
    <cellStyle name="BOT 2 3 2 2" xfId="30142"/>
    <cellStyle name="BOT 2 3 3" xfId="24972"/>
    <cellStyle name="BOT 2 4" xfId="7626"/>
    <cellStyle name="BOT 2 4 2" xfId="13787"/>
    <cellStyle name="BOT 2 4 3" xfId="24603"/>
    <cellStyle name="BOT 2 5" xfId="11120"/>
    <cellStyle name="BOT 2 6" xfId="17462"/>
    <cellStyle name="BOT 2 7" xfId="21951"/>
    <cellStyle name="BOT 2 8" xfId="36597"/>
    <cellStyle name="BOT 3" xfId="2724"/>
    <cellStyle name="BOT 3 2" xfId="3914"/>
    <cellStyle name="BOT 3 2 2" xfId="14211"/>
    <cellStyle name="BOT 3 2 3" xfId="25026"/>
    <cellStyle name="BOT 3 3" xfId="6576"/>
    <cellStyle name="BOT 3 3 2" xfId="32952"/>
    <cellStyle name="BOT 3 4" xfId="7817"/>
    <cellStyle name="BOT 3 4 2" xfId="34192"/>
    <cellStyle name="BOT 3 5" xfId="12732"/>
    <cellStyle name="BOT 3 6" xfId="16035"/>
    <cellStyle name="BOT 3 7" xfId="23557"/>
    <cellStyle name="BOT 3 8" xfId="36616"/>
    <cellStyle name="BOT 4" xfId="2705"/>
    <cellStyle name="BOT 4 2" xfId="3896"/>
    <cellStyle name="BOT 4 2 2" xfId="14099"/>
    <cellStyle name="BOT 4 2 3" xfId="24915"/>
    <cellStyle name="BOT 4 3" xfId="6557"/>
    <cellStyle name="BOT 4 3 2" xfId="32933"/>
    <cellStyle name="BOT 4 4" xfId="7798"/>
    <cellStyle name="BOT 4 4 2" xfId="34173"/>
    <cellStyle name="BOT 4 5" xfId="12713"/>
    <cellStyle name="BOT 4 6" xfId="16003"/>
    <cellStyle name="BOT 4 7" xfId="23538"/>
    <cellStyle name="BOT 4 8" xfId="36615"/>
    <cellStyle name="BOT 5" xfId="2758"/>
    <cellStyle name="BOT 5 2" xfId="3948"/>
    <cellStyle name="BOT 5 2 2" xfId="13977"/>
    <cellStyle name="BOT 5 2 3" xfId="24793"/>
    <cellStyle name="BOT 5 3" xfId="6610"/>
    <cellStyle name="BOT 5 3 2" xfId="32986"/>
    <cellStyle name="BOT 5 4" xfId="7851"/>
    <cellStyle name="BOT 5 4 2" xfId="34226"/>
    <cellStyle name="BOT 5 5" xfId="12766"/>
    <cellStyle name="BOT 5 6" xfId="15905"/>
    <cellStyle name="BOT 5 7" xfId="23589"/>
    <cellStyle name="BOT 5 8" xfId="36617"/>
    <cellStyle name="BOT 6" xfId="2771"/>
    <cellStyle name="BOT 6 2" xfId="3961"/>
    <cellStyle name="BOT 6 2 2" xfId="14590"/>
    <cellStyle name="BOT 6 2 3" xfId="25402"/>
    <cellStyle name="BOT 6 3" xfId="6623"/>
    <cellStyle name="BOT 6 3 2" xfId="32999"/>
    <cellStyle name="BOT 6 4" xfId="7864"/>
    <cellStyle name="BOT 6 4 2" xfId="34239"/>
    <cellStyle name="BOT 6 5" xfId="12779"/>
    <cellStyle name="BOT 6 6" xfId="15925"/>
    <cellStyle name="BOT 6 7" xfId="23602"/>
    <cellStyle name="BOT 6 8" xfId="36618"/>
    <cellStyle name="BOT 7" xfId="3651"/>
    <cellStyle name="BOT 7 2" xfId="4125"/>
    <cellStyle name="BOT 7 2 2" xfId="15404"/>
    <cellStyle name="BOT 7 2 3" xfId="26204"/>
    <cellStyle name="BOT 7 3" xfId="7502"/>
    <cellStyle name="BOT 7 3 2" xfId="33878"/>
    <cellStyle name="BOT 7 4" xfId="8035"/>
    <cellStyle name="BOT 7 4 2" xfId="34410"/>
    <cellStyle name="BOT 7 5" xfId="13658"/>
    <cellStyle name="BOT 7 6" xfId="17590"/>
    <cellStyle name="BOT 7 7" xfId="24477"/>
    <cellStyle name="BOT 7 8" xfId="36619"/>
    <cellStyle name="BOT 8" xfId="3673"/>
    <cellStyle name="BOT 8 2" xfId="4147"/>
    <cellStyle name="BOT 8 2 2" xfId="15426"/>
    <cellStyle name="BOT 8 2 3" xfId="26226"/>
    <cellStyle name="BOT 8 3" xfId="7524"/>
    <cellStyle name="BOT 8 3 2" xfId="33900"/>
    <cellStyle name="BOT 8 4" xfId="8057"/>
    <cellStyle name="BOT 8 4 2" xfId="34432"/>
    <cellStyle name="BOT 8 5" xfId="13680"/>
    <cellStyle name="BOT 8 6" xfId="17175"/>
    <cellStyle name="BOT 8 7" xfId="24496"/>
    <cellStyle name="BOT 8 8" xfId="36620"/>
    <cellStyle name="BOT 9" xfId="3748"/>
    <cellStyle name="BOT 9 2" xfId="15006"/>
    <cellStyle name="BOT 9 2 2" xfId="30132"/>
    <cellStyle name="BOT 9 3" xfId="25810"/>
    <cellStyle name="BuffetDate203" xfId="254"/>
    <cellStyle name="BuffetValue2" xfId="255"/>
    <cellStyle name="Calc Currency (0)" xfId="8206"/>
    <cellStyle name="Calc Currency (2)" xfId="8207"/>
    <cellStyle name="Calc Percent (0)" xfId="8208"/>
    <cellStyle name="Calc Percent (1)" xfId="8209"/>
    <cellStyle name="Calc Percent (2)" xfId="8210"/>
    <cellStyle name="Calc Units (0)" xfId="8211"/>
    <cellStyle name="Calc Units (1)" xfId="8212"/>
    <cellStyle name="Calc Units (2)" xfId="8213"/>
    <cellStyle name="CalcPercBorder" xfId="8263"/>
    <cellStyle name="CalcPercBorder 2" xfId="9340"/>
    <cellStyle name="CalcPercBorder 2 2" xfId="16184"/>
    <cellStyle name="CalcPercBorder 2 3" xfId="20211"/>
    <cellStyle name="CalcPercBorder 3" xfId="15867"/>
    <cellStyle name="CalcPercBorder 4" xfId="20086"/>
    <cellStyle name="Calculated" xfId="129"/>
    <cellStyle name="Calculated 10" xfId="3683"/>
    <cellStyle name="Calculated 10 2" xfId="4157"/>
    <cellStyle name="Calculated 10 2 2" xfId="15149"/>
    <cellStyle name="Calculated 10 2 2 2" xfId="30536"/>
    <cellStyle name="Calculated 10 2 3" xfId="19274"/>
    <cellStyle name="Calculated 10 2 3 2" xfId="35435"/>
    <cellStyle name="Calculated 10 2 4" xfId="25949"/>
    <cellStyle name="Calculated 10 3" xfId="7534"/>
    <cellStyle name="Calculated 10 3 2" xfId="15436"/>
    <cellStyle name="Calculated 10 3 2 2" xfId="33910"/>
    <cellStyle name="Calculated 10 3 3" xfId="19561"/>
    <cellStyle name="Calculated 10 3 3 2" xfId="35966"/>
    <cellStyle name="Calculated 10 3 4" xfId="26236"/>
    <cellStyle name="Calculated 10 4" xfId="8067"/>
    <cellStyle name="Calculated 10 4 2" xfId="15632"/>
    <cellStyle name="Calculated 10 4 2 2" xfId="34442"/>
    <cellStyle name="Calculated 10 4 3" xfId="19757"/>
    <cellStyle name="Calculated 10 4 3 2" xfId="36490"/>
    <cellStyle name="Calculated 10 4 4" xfId="26432"/>
    <cellStyle name="Calculated 10 5" xfId="15779"/>
    <cellStyle name="Calculated 10 5 2" xfId="19904"/>
    <cellStyle name="Calculated 10 5 3" xfId="26579"/>
    <cellStyle name="Calculated 10 6" xfId="13690"/>
    <cellStyle name="Calculated 10 6 2" xfId="30067"/>
    <cellStyle name="Calculated 10 7" xfId="17829"/>
    <cellStyle name="Calculated 10 7 2" xfId="34972"/>
    <cellStyle name="Calculated 10 8" xfId="17222"/>
    <cellStyle name="Calculated 10 9" xfId="24506"/>
    <cellStyle name="Calculated 11" xfId="3708"/>
    <cellStyle name="Calculated 11 2" xfId="4180"/>
    <cellStyle name="Calculated 11 2 2" xfId="15174"/>
    <cellStyle name="Calculated 11 2 2 2" xfId="30559"/>
    <cellStyle name="Calculated 11 2 3" xfId="19299"/>
    <cellStyle name="Calculated 11 2 3 2" xfId="35458"/>
    <cellStyle name="Calculated 11 2 4" xfId="25974"/>
    <cellStyle name="Calculated 11 3" xfId="7559"/>
    <cellStyle name="Calculated 11 3 2" xfId="15461"/>
    <cellStyle name="Calculated 11 3 2 2" xfId="33935"/>
    <cellStyle name="Calculated 11 3 3" xfId="19586"/>
    <cellStyle name="Calculated 11 3 3 2" xfId="35991"/>
    <cellStyle name="Calculated 11 3 4" xfId="26261"/>
    <cellStyle name="Calculated 11 4" xfId="8092"/>
    <cellStyle name="Calculated 11 4 2" xfId="15657"/>
    <cellStyle name="Calculated 11 4 2 2" xfId="34467"/>
    <cellStyle name="Calculated 11 4 3" xfId="19782"/>
    <cellStyle name="Calculated 11 4 3 2" xfId="36515"/>
    <cellStyle name="Calculated 11 4 4" xfId="26457"/>
    <cellStyle name="Calculated 11 5" xfId="15804"/>
    <cellStyle name="Calculated 11 5 2" xfId="19929"/>
    <cellStyle name="Calculated 11 5 3" xfId="26604"/>
    <cellStyle name="Calculated 11 6" xfId="13715"/>
    <cellStyle name="Calculated 11 6 2" xfId="30092"/>
    <cellStyle name="Calculated 11 7" xfId="17854"/>
    <cellStyle name="Calculated 11 7 2" xfId="34997"/>
    <cellStyle name="Calculated 11 8" xfId="8117"/>
    <cellStyle name="Calculated 11 9" xfId="24531"/>
    <cellStyle name="Calculated 12" xfId="669"/>
    <cellStyle name="Calculated 12 2" xfId="10703"/>
    <cellStyle name="Calculated 12 2 2" xfId="27093"/>
    <cellStyle name="Calculated 12 3" xfId="17228"/>
    <cellStyle name="Calculated 12 3 2" xfId="34501"/>
    <cellStyle name="Calculated 12 4" xfId="21540"/>
    <cellStyle name="Calculated 13" xfId="3736"/>
    <cellStyle name="Calculated 13 2" xfId="13880"/>
    <cellStyle name="Calculated 13 2 2" xfId="30120"/>
    <cellStyle name="Calculated 13 3" xfId="18019"/>
    <cellStyle name="Calculated 13 3 2" xfId="35025"/>
    <cellStyle name="Calculated 13 4" xfId="24696"/>
    <cellStyle name="Calculated 14" xfId="4555"/>
    <cellStyle name="Calculated 14 2" xfId="14006"/>
    <cellStyle name="Calculated 14 2 2" xfId="30934"/>
    <cellStyle name="Calculated 14 3" xfId="18145"/>
    <cellStyle name="Calculated 14 3 2" xfId="35495"/>
    <cellStyle name="Calculated 14 4" xfId="24822"/>
    <cellStyle name="Calculated 15" xfId="7588"/>
    <cellStyle name="Calculated 15 2" xfId="14596"/>
    <cellStyle name="Calculated 15 2 2" xfId="33964"/>
    <cellStyle name="Calculated 15 3" xfId="18732"/>
    <cellStyle name="Calculated 15 3 2" xfId="36020"/>
    <cellStyle name="Calculated 15 4" xfId="25408"/>
    <cellStyle name="Calculated 16" xfId="14906"/>
    <cellStyle name="Calculated 16 2" xfId="19036"/>
    <cellStyle name="Calculated 16 3" xfId="25711"/>
    <cellStyle name="Calculated 17" xfId="10467"/>
    <cellStyle name="Calculated 17 2" xfId="26714"/>
    <cellStyle name="Calculated 18" xfId="17202"/>
    <cellStyle name="Calculated 19" xfId="20042"/>
    <cellStyle name="Calculated 2" xfId="130"/>
    <cellStyle name="Calculated 2 10" xfId="3702"/>
    <cellStyle name="Calculated 2 10 2" xfId="4175"/>
    <cellStyle name="Calculated 2 10 2 2" xfId="15168"/>
    <cellStyle name="Calculated 2 10 2 2 2" xfId="30554"/>
    <cellStyle name="Calculated 2 10 2 3" xfId="19293"/>
    <cellStyle name="Calculated 2 10 2 3 2" xfId="35453"/>
    <cellStyle name="Calculated 2 10 2 4" xfId="25968"/>
    <cellStyle name="Calculated 2 10 3" xfId="7553"/>
    <cellStyle name="Calculated 2 10 3 2" xfId="15455"/>
    <cellStyle name="Calculated 2 10 3 2 2" xfId="33929"/>
    <cellStyle name="Calculated 2 10 3 3" xfId="19580"/>
    <cellStyle name="Calculated 2 10 3 3 2" xfId="35985"/>
    <cellStyle name="Calculated 2 10 3 4" xfId="26255"/>
    <cellStyle name="Calculated 2 10 4" xfId="8086"/>
    <cellStyle name="Calculated 2 10 4 2" xfId="15651"/>
    <cellStyle name="Calculated 2 10 4 2 2" xfId="34461"/>
    <cellStyle name="Calculated 2 10 4 3" xfId="19776"/>
    <cellStyle name="Calculated 2 10 4 3 2" xfId="36509"/>
    <cellStyle name="Calculated 2 10 4 4" xfId="26451"/>
    <cellStyle name="Calculated 2 10 5" xfId="15798"/>
    <cellStyle name="Calculated 2 10 5 2" xfId="19923"/>
    <cellStyle name="Calculated 2 10 5 3" xfId="26598"/>
    <cellStyle name="Calculated 2 10 6" xfId="13709"/>
    <cellStyle name="Calculated 2 10 6 2" xfId="30086"/>
    <cellStyle name="Calculated 2 10 7" xfId="17848"/>
    <cellStyle name="Calculated 2 10 7 2" xfId="34991"/>
    <cellStyle name="Calculated 2 10 8" xfId="10408"/>
    <cellStyle name="Calculated 2 10 9" xfId="24525"/>
    <cellStyle name="Calculated 2 11" xfId="3717"/>
    <cellStyle name="Calculated 2 11 2" xfId="4189"/>
    <cellStyle name="Calculated 2 11 2 2" xfId="15183"/>
    <cellStyle name="Calculated 2 11 2 2 2" xfId="30568"/>
    <cellStyle name="Calculated 2 11 2 3" xfId="19308"/>
    <cellStyle name="Calculated 2 11 2 3 2" xfId="35467"/>
    <cellStyle name="Calculated 2 11 2 4" xfId="25983"/>
    <cellStyle name="Calculated 2 11 3" xfId="7568"/>
    <cellStyle name="Calculated 2 11 3 2" xfId="15470"/>
    <cellStyle name="Calculated 2 11 3 2 2" xfId="33944"/>
    <cellStyle name="Calculated 2 11 3 3" xfId="19595"/>
    <cellStyle name="Calculated 2 11 3 3 2" xfId="36000"/>
    <cellStyle name="Calculated 2 11 3 4" xfId="26270"/>
    <cellStyle name="Calculated 2 11 4" xfId="8101"/>
    <cellStyle name="Calculated 2 11 4 2" xfId="15666"/>
    <cellStyle name="Calculated 2 11 4 2 2" xfId="34476"/>
    <cellStyle name="Calculated 2 11 4 3" xfId="19791"/>
    <cellStyle name="Calculated 2 11 4 3 2" xfId="36524"/>
    <cellStyle name="Calculated 2 11 4 4" xfId="26466"/>
    <cellStyle name="Calculated 2 11 5" xfId="15813"/>
    <cellStyle name="Calculated 2 11 5 2" xfId="19938"/>
    <cellStyle name="Calculated 2 11 5 3" xfId="26613"/>
    <cellStyle name="Calculated 2 11 6" xfId="13724"/>
    <cellStyle name="Calculated 2 11 6 2" xfId="30101"/>
    <cellStyle name="Calculated 2 11 7" xfId="17863"/>
    <cellStyle name="Calculated 2 11 7 2" xfId="35006"/>
    <cellStyle name="Calculated 2 11 8" xfId="15838"/>
    <cellStyle name="Calculated 2 11 9" xfId="24540"/>
    <cellStyle name="Calculated 2 12" xfId="1081"/>
    <cellStyle name="Calculated 2 12 2" xfId="11091"/>
    <cellStyle name="Calculated 2 12 2 2" xfId="27475"/>
    <cellStyle name="Calculated 2 12 3" xfId="17276"/>
    <cellStyle name="Calculated 2 12 3 2" xfId="34526"/>
    <cellStyle name="Calculated 2 12 4" xfId="21922"/>
    <cellStyle name="Calculated 2 13" xfId="3751"/>
    <cellStyle name="Calculated 2 13 2" xfId="14026"/>
    <cellStyle name="Calculated 2 13 2 2" xfId="30135"/>
    <cellStyle name="Calculated 2 13 3" xfId="18165"/>
    <cellStyle name="Calculated 2 13 3 2" xfId="35039"/>
    <cellStyle name="Calculated 2 13 4" xfId="24842"/>
    <cellStyle name="Calculated 2 14" xfId="4937"/>
    <cellStyle name="Calculated 2 14 2" xfId="14276"/>
    <cellStyle name="Calculated 2 14 2 2" xfId="31315"/>
    <cellStyle name="Calculated 2 14 3" xfId="18414"/>
    <cellStyle name="Calculated 2 14 3 2" xfId="35520"/>
    <cellStyle name="Calculated 2 14 4" xfId="25091"/>
    <cellStyle name="Calculated 2 15" xfId="7613"/>
    <cellStyle name="Calculated 2 15 2" xfId="14376"/>
    <cellStyle name="Calculated 2 15 2 2" xfId="33989"/>
    <cellStyle name="Calculated 2 15 3" xfId="18512"/>
    <cellStyle name="Calculated 2 15 3 2" xfId="36044"/>
    <cellStyle name="Calculated 2 15 4" xfId="25188"/>
    <cellStyle name="Calculated 2 16" xfId="13896"/>
    <cellStyle name="Calculated 2 16 2" xfId="18035"/>
    <cellStyle name="Calculated 2 16 3" xfId="24712"/>
    <cellStyle name="Calculated 2 17" xfId="8135"/>
    <cellStyle name="Calculated 2 17 2" xfId="26715"/>
    <cellStyle name="Calculated 2 18" xfId="8114"/>
    <cellStyle name="Calculated 2 18 2" xfId="26716"/>
    <cellStyle name="Calculated 2 19" xfId="17682"/>
    <cellStyle name="Calculated 2 2" xfId="1841"/>
    <cellStyle name="Calculated 2 2 10" xfId="20163"/>
    <cellStyle name="Calculated 2 2 11" xfId="36607"/>
    <cellStyle name="Calculated 2 2 2" xfId="3769"/>
    <cellStyle name="Calculated 2 2 2 2" xfId="11851"/>
    <cellStyle name="Calculated 2 2 2 2 2" xfId="30153"/>
    <cellStyle name="Calculated 2 2 2 3" xfId="17367"/>
    <cellStyle name="Calculated 2 2 2 3 2" xfId="35056"/>
    <cellStyle name="Calculated 2 2 2 4" xfId="22681"/>
    <cellStyle name="Calculated 2 2 3" xfId="5696"/>
    <cellStyle name="Calculated 2 2 3 2" xfId="14311"/>
    <cellStyle name="Calculated 2 2 3 2 2" xfId="32074"/>
    <cellStyle name="Calculated 2 2 3 3" xfId="18449"/>
    <cellStyle name="Calculated 2 2 3 3 2" xfId="35568"/>
    <cellStyle name="Calculated 2 2 3 4" xfId="25126"/>
    <cellStyle name="Calculated 2 2 4" xfId="7662"/>
    <cellStyle name="Calculated 2 2 4 2" xfId="13768"/>
    <cellStyle name="Calculated 2 2 4 2 2" xfId="34037"/>
    <cellStyle name="Calculated 2 2 4 3" xfId="17907"/>
    <cellStyle name="Calculated 2 2 4 3 2" xfId="36092"/>
    <cellStyle name="Calculated 2 2 4 4" xfId="24584"/>
    <cellStyle name="Calculated 2 2 5" xfId="13760"/>
    <cellStyle name="Calculated 2 2 5 2" xfId="17899"/>
    <cellStyle name="Calculated 2 2 5 3" xfId="24576"/>
    <cellStyle name="Calculated 2 2 6" xfId="15489"/>
    <cellStyle name="Calculated 2 2 6 2" xfId="19614"/>
    <cellStyle name="Calculated 2 2 6 3" xfId="26289"/>
    <cellStyle name="Calculated 2 2 7" xfId="9298"/>
    <cellStyle name="Calculated 2 2 7 2" xfId="28234"/>
    <cellStyle name="Calculated 2 2 8" xfId="16153"/>
    <cellStyle name="Calculated 2 2 8 2" xfId="34574"/>
    <cellStyle name="Calculated 2 2 9" xfId="8133"/>
    <cellStyle name="Calculated 2 20" xfId="20043"/>
    <cellStyle name="Calculated 2 21" xfId="36590"/>
    <cellStyle name="Calculated 2 3" xfId="2634"/>
    <cellStyle name="Calculated 2 3 10" xfId="20118"/>
    <cellStyle name="Calculated 2 3 2" xfId="3843"/>
    <cellStyle name="Calculated 2 3 2 2" xfId="12642"/>
    <cellStyle name="Calculated 2 3 2 2 2" xfId="30227"/>
    <cellStyle name="Calculated 2 3 2 3" xfId="17487"/>
    <cellStyle name="Calculated 2 3 2 3 2" xfId="35127"/>
    <cellStyle name="Calculated 2 3 2 4" xfId="23469"/>
    <cellStyle name="Calculated 2 3 3" xfId="6487"/>
    <cellStyle name="Calculated 2 3 3 2" xfId="14612"/>
    <cellStyle name="Calculated 2 3 3 2 2" xfId="32863"/>
    <cellStyle name="Calculated 2 3 3 3" xfId="18748"/>
    <cellStyle name="Calculated 2 3 3 3 2" xfId="35649"/>
    <cellStyle name="Calculated 2 3 3 4" xfId="25424"/>
    <cellStyle name="Calculated 2 3 4" xfId="7744"/>
    <cellStyle name="Calculated 2 3 4 2" xfId="14952"/>
    <cellStyle name="Calculated 2 3 4 2 2" xfId="34119"/>
    <cellStyle name="Calculated 2 3 4 3" xfId="19082"/>
    <cellStyle name="Calculated 2 3 4 3 2" xfId="36173"/>
    <cellStyle name="Calculated 2 3 4 4" xfId="25757"/>
    <cellStyle name="Calculated 2 3 5" xfId="14428"/>
    <cellStyle name="Calculated 2 3 5 2" xfId="18564"/>
    <cellStyle name="Calculated 2 3 5 3" xfId="25240"/>
    <cellStyle name="Calculated 2 3 6" xfId="13971"/>
    <cellStyle name="Calculated 2 3 6 2" xfId="18110"/>
    <cellStyle name="Calculated 2 3 6 3" xfId="24787"/>
    <cellStyle name="Calculated 2 3 7" xfId="9264"/>
    <cellStyle name="Calculated 2 3 7 2" xfId="29024"/>
    <cellStyle name="Calculated 2 3 8" xfId="16134"/>
    <cellStyle name="Calculated 2 3 8 2" xfId="34653"/>
    <cellStyle name="Calculated 2 3 9" xfId="16050"/>
    <cellStyle name="Calculated 2 4" xfId="2789"/>
    <cellStyle name="Calculated 2 4 2" xfId="3979"/>
    <cellStyle name="Calculated 2 4 2 2" xfId="14752"/>
    <cellStyle name="Calculated 2 4 2 2 2" xfId="30360"/>
    <cellStyle name="Calculated 2 4 2 3" xfId="18884"/>
    <cellStyle name="Calculated 2 4 2 3 2" xfId="35259"/>
    <cellStyle name="Calculated 2 4 2 4" xfId="25560"/>
    <cellStyle name="Calculated 2 4 3" xfId="6641"/>
    <cellStyle name="Calculated 2 4 3 2" xfId="13994"/>
    <cellStyle name="Calculated 2 4 3 2 2" xfId="33017"/>
    <cellStyle name="Calculated 2 4 3 3" xfId="18133"/>
    <cellStyle name="Calculated 2 4 3 3 2" xfId="35783"/>
    <cellStyle name="Calculated 2 4 3 4" xfId="24810"/>
    <cellStyle name="Calculated 2 4 4" xfId="7882"/>
    <cellStyle name="Calculated 2 4 4 2" xfId="14427"/>
    <cellStyle name="Calculated 2 4 4 2 2" xfId="34257"/>
    <cellStyle name="Calculated 2 4 4 3" xfId="18563"/>
    <cellStyle name="Calculated 2 4 4 3 2" xfId="36307"/>
    <cellStyle name="Calculated 2 4 4 4" xfId="25239"/>
    <cellStyle name="Calculated 2 4 5" xfId="15226"/>
    <cellStyle name="Calculated 2 4 5 2" xfId="19351"/>
    <cellStyle name="Calculated 2 4 5 3" xfId="26026"/>
    <cellStyle name="Calculated 2 4 6" xfId="12797"/>
    <cellStyle name="Calculated 2 4 6 2" xfId="29175"/>
    <cellStyle name="Calculated 2 4 7" xfId="17621"/>
    <cellStyle name="Calculated 2 4 7 2" xfId="34788"/>
    <cellStyle name="Calculated 2 4 8" xfId="15976"/>
    <cellStyle name="Calculated 2 4 9" xfId="23620"/>
    <cellStyle name="Calculated 2 5" xfId="2808"/>
    <cellStyle name="Calculated 2 5 2" xfId="3996"/>
    <cellStyle name="Calculated 2 5 2 2" xfId="14770"/>
    <cellStyle name="Calculated 2 5 2 2 2" xfId="30377"/>
    <cellStyle name="Calculated 2 5 2 3" xfId="18902"/>
    <cellStyle name="Calculated 2 5 2 3 2" xfId="35276"/>
    <cellStyle name="Calculated 2 5 2 4" xfId="25577"/>
    <cellStyle name="Calculated 2 5 3" xfId="6659"/>
    <cellStyle name="Calculated 2 5 3 2" xfId="13919"/>
    <cellStyle name="Calculated 2 5 3 2 2" xfId="33035"/>
    <cellStyle name="Calculated 2 5 3 3" xfId="18058"/>
    <cellStyle name="Calculated 2 5 3 3 2" xfId="35801"/>
    <cellStyle name="Calculated 2 5 3 4" xfId="24735"/>
    <cellStyle name="Calculated 2 5 4" xfId="7900"/>
    <cellStyle name="Calculated 2 5 4 2" xfId="14038"/>
    <cellStyle name="Calculated 2 5 4 2 2" xfId="34275"/>
    <cellStyle name="Calculated 2 5 4 3" xfId="18177"/>
    <cellStyle name="Calculated 2 5 4 3 2" xfId="36325"/>
    <cellStyle name="Calculated 2 5 4 4" xfId="24854"/>
    <cellStyle name="Calculated 2 5 5" xfId="14190"/>
    <cellStyle name="Calculated 2 5 5 2" xfId="18329"/>
    <cellStyle name="Calculated 2 5 5 3" xfId="25006"/>
    <cellStyle name="Calculated 2 5 6" xfId="12815"/>
    <cellStyle name="Calculated 2 5 6 2" xfId="29194"/>
    <cellStyle name="Calculated 2 5 7" xfId="17639"/>
    <cellStyle name="Calculated 2 5 7 2" xfId="34807"/>
    <cellStyle name="Calculated 2 5 8" xfId="15969"/>
    <cellStyle name="Calculated 2 5 9" xfId="23638"/>
    <cellStyle name="Calculated 2 6" xfId="2823"/>
    <cellStyle name="Calculated 2 6 2" xfId="4010"/>
    <cellStyle name="Calculated 2 6 2 2" xfId="14785"/>
    <cellStyle name="Calculated 2 6 2 2 2" xfId="30391"/>
    <cellStyle name="Calculated 2 6 2 3" xfId="18917"/>
    <cellStyle name="Calculated 2 6 2 3 2" xfId="35290"/>
    <cellStyle name="Calculated 2 6 2 4" xfId="25592"/>
    <cellStyle name="Calculated 2 6 3" xfId="6674"/>
    <cellStyle name="Calculated 2 6 3 2" xfId="13967"/>
    <cellStyle name="Calculated 2 6 3 2 2" xfId="33050"/>
    <cellStyle name="Calculated 2 6 3 3" xfId="18106"/>
    <cellStyle name="Calculated 2 6 3 3 2" xfId="35816"/>
    <cellStyle name="Calculated 2 6 3 4" xfId="24783"/>
    <cellStyle name="Calculated 2 6 4" xfId="7915"/>
    <cellStyle name="Calculated 2 6 4 2" xfId="14483"/>
    <cellStyle name="Calculated 2 6 4 2 2" xfId="34290"/>
    <cellStyle name="Calculated 2 6 4 3" xfId="18619"/>
    <cellStyle name="Calculated 2 6 4 3 2" xfId="36340"/>
    <cellStyle name="Calculated 2 6 4 4" xfId="25295"/>
    <cellStyle name="Calculated 2 6 5" xfId="14138"/>
    <cellStyle name="Calculated 2 6 5 2" xfId="18277"/>
    <cellStyle name="Calculated 2 6 5 3" xfId="24954"/>
    <cellStyle name="Calculated 2 6 6" xfId="12830"/>
    <cellStyle name="Calculated 2 6 6 2" xfId="29209"/>
    <cellStyle name="Calculated 2 6 7" xfId="17654"/>
    <cellStyle name="Calculated 2 6 7 2" xfId="34822"/>
    <cellStyle name="Calculated 2 6 8" xfId="15945"/>
    <cellStyle name="Calculated 2 6 9" xfId="23653"/>
    <cellStyle name="Calculated 2 7" xfId="2838"/>
    <cellStyle name="Calculated 2 7 2" xfId="4024"/>
    <cellStyle name="Calculated 2 7 2 2" xfId="14800"/>
    <cellStyle name="Calculated 2 7 2 2 2" xfId="30405"/>
    <cellStyle name="Calculated 2 7 2 3" xfId="18932"/>
    <cellStyle name="Calculated 2 7 2 3 2" xfId="35304"/>
    <cellStyle name="Calculated 2 7 2 4" xfId="25607"/>
    <cellStyle name="Calculated 2 7 3" xfId="6689"/>
    <cellStyle name="Calculated 2 7 3 2" xfId="14212"/>
    <cellStyle name="Calculated 2 7 3 2 2" xfId="33065"/>
    <cellStyle name="Calculated 2 7 3 3" xfId="18350"/>
    <cellStyle name="Calculated 2 7 3 3 2" xfId="35831"/>
    <cellStyle name="Calculated 2 7 3 4" xfId="25027"/>
    <cellStyle name="Calculated 2 7 4" xfId="7930"/>
    <cellStyle name="Calculated 2 7 4 2" xfId="13895"/>
    <cellStyle name="Calculated 2 7 4 2 2" xfId="34305"/>
    <cellStyle name="Calculated 2 7 4 3" xfId="18034"/>
    <cellStyle name="Calculated 2 7 4 3 2" xfId="36355"/>
    <cellStyle name="Calculated 2 7 4 4" xfId="24711"/>
    <cellStyle name="Calculated 2 7 5" xfId="14519"/>
    <cellStyle name="Calculated 2 7 5 2" xfId="18655"/>
    <cellStyle name="Calculated 2 7 5 3" xfId="25331"/>
    <cellStyle name="Calculated 2 7 6" xfId="12845"/>
    <cellStyle name="Calculated 2 7 6 2" xfId="29224"/>
    <cellStyle name="Calculated 2 7 7" xfId="17669"/>
    <cellStyle name="Calculated 2 7 7 2" xfId="34837"/>
    <cellStyle name="Calculated 2 7 8" xfId="15892"/>
    <cellStyle name="Calculated 2 7 9" xfId="23668"/>
    <cellStyle name="Calculated 2 8" xfId="3588"/>
    <cellStyle name="Calculated 2 8 2" xfId="4081"/>
    <cellStyle name="Calculated 2 8 2 2" xfId="15065"/>
    <cellStyle name="Calculated 2 8 2 2 2" xfId="30462"/>
    <cellStyle name="Calculated 2 8 2 3" xfId="19194"/>
    <cellStyle name="Calculated 2 8 2 3 2" xfId="35361"/>
    <cellStyle name="Calculated 2 8 2 4" xfId="25869"/>
    <cellStyle name="Calculated 2 8 3" xfId="7439"/>
    <cellStyle name="Calculated 2 8 3 2" xfId="15354"/>
    <cellStyle name="Calculated 2 8 3 2 2" xfId="33815"/>
    <cellStyle name="Calculated 2 8 3 3" xfId="19479"/>
    <cellStyle name="Calculated 2 8 3 3 2" xfId="35890"/>
    <cellStyle name="Calculated 2 8 3 4" xfId="26154"/>
    <cellStyle name="Calculated 2 8 4" xfId="7989"/>
    <cellStyle name="Calculated 2 8 4 2" xfId="15555"/>
    <cellStyle name="Calculated 2 8 4 2 2" xfId="34364"/>
    <cellStyle name="Calculated 2 8 4 3" xfId="19680"/>
    <cellStyle name="Calculated 2 8 4 3 2" xfId="36414"/>
    <cellStyle name="Calculated 2 8 4 4" xfId="26355"/>
    <cellStyle name="Calculated 2 8 5" xfId="15707"/>
    <cellStyle name="Calculated 2 8 5 2" xfId="19832"/>
    <cellStyle name="Calculated 2 8 5 3" xfId="26507"/>
    <cellStyle name="Calculated 2 8 6" xfId="13595"/>
    <cellStyle name="Calculated 2 8 6 2" xfId="29974"/>
    <cellStyle name="Calculated 2 8 7" xfId="17753"/>
    <cellStyle name="Calculated 2 8 7 2" xfId="34896"/>
    <cellStyle name="Calculated 2 8 8" xfId="17744"/>
    <cellStyle name="Calculated 2 8 9" xfId="24415"/>
    <cellStyle name="Calculated 2 9" xfId="3686"/>
    <cellStyle name="Calculated 2 9 2" xfId="4160"/>
    <cellStyle name="Calculated 2 9 2 2" xfId="15152"/>
    <cellStyle name="Calculated 2 9 2 2 2" xfId="30539"/>
    <cellStyle name="Calculated 2 9 2 3" xfId="19277"/>
    <cellStyle name="Calculated 2 9 2 3 2" xfId="35438"/>
    <cellStyle name="Calculated 2 9 2 4" xfId="25952"/>
    <cellStyle name="Calculated 2 9 3" xfId="7537"/>
    <cellStyle name="Calculated 2 9 3 2" xfId="15439"/>
    <cellStyle name="Calculated 2 9 3 2 2" xfId="33913"/>
    <cellStyle name="Calculated 2 9 3 3" xfId="19564"/>
    <cellStyle name="Calculated 2 9 3 3 2" xfId="35969"/>
    <cellStyle name="Calculated 2 9 3 4" xfId="26239"/>
    <cellStyle name="Calculated 2 9 4" xfId="8070"/>
    <cellStyle name="Calculated 2 9 4 2" xfId="15635"/>
    <cellStyle name="Calculated 2 9 4 2 2" xfId="34445"/>
    <cellStyle name="Calculated 2 9 4 3" xfId="19760"/>
    <cellStyle name="Calculated 2 9 4 3 2" xfId="36493"/>
    <cellStyle name="Calculated 2 9 4 4" xfId="26435"/>
    <cellStyle name="Calculated 2 9 5" xfId="15782"/>
    <cellStyle name="Calculated 2 9 5 2" xfId="19907"/>
    <cellStyle name="Calculated 2 9 5 3" xfId="26582"/>
    <cellStyle name="Calculated 2 9 6" xfId="13693"/>
    <cellStyle name="Calculated 2 9 6 2" xfId="30070"/>
    <cellStyle name="Calculated 2 9 7" xfId="17832"/>
    <cellStyle name="Calculated 2 9 7 2" xfId="34975"/>
    <cellStyle name="Calculated 2 9 8" xfId="17221"/>
    <cellStyle name="Calculated 2 9 9" xfId="24509"/>
    <cellStyle name="Calculated 20" xfId="36581"/>
    <cellStyle name="Calculated 3" xfId="1461"/>
    <cellStyle name="Calculated 3 10" xfId="36599"/>
    <cellStyle name="Calculated 3 2" xfId="3760"/>
    <cellStyle name="Calculated 3 2 2" xfId="11471"/>
    <cellStyle name="Calculated 3 2 2 2" xfId="30144"/>
    <cellStyle name="Calculated 3 2 3" xfId="17317"/>
    <cellStyle name="Calculated 3 2 3 2" xfId="35047"/>
    <cellStyle name="Calculated 3 2 4" xfId="22302"/>
    <cellStyle name="Calculated 3 3" xfId="5316"/>
    <cellStyle name="Calculated 3 3 2" xfId="14164"/>
    <cellStyle name="Calculated 3 3 2 2" xfId="31694"/>
    <cellStyle name="Calculated 3 3 3" xfId="18303"/>
    <cellStyle name="Calculated 3 3 3 2" xfId="35544"/>
    <cellStyle name="Calculated 3 3 4" xfId="24980"/>
    <cellStyle name="Calculated 3 4" xfId="7638"/>
    <cellStyle name="Calculated 3 4 2" xfId="13970"/>
    <cellStyle name="Calculated 3 4 2 2" xfId="34013"/>
    <cellStyle name="Calculated 3 4 3" xfId="18109"/>
    <cellStyle name="Calculated 3 4 3 2" xfId="36068"/>
    <cellStyle name="Calculated 3 4 4" xfId="24786"/>
    <cellStyle name="Calculated 3 5" xfId="14390"/>
    <cellStyle name="Calculated 3 5 2" xfId="18526"/>
    <cellStyle name="Calculated 3 5 3" xfId="25202"/>
    <cellStyle name="Calculated 3 6" xfId="15014"/>
    <cellStyle name="Calculated 3 6 2" xfId="19143"/>
    <cellStyle name="Calculated 3 6 3" xfId="25818"/>
    <cellStyle name="Calculated 3 7" xfId="16152"/>
    <cellStyle name="Calculated 3 7 2" xfId="27854"/>
    <cellStyle name="Calculated 3 8" xfId="17418"/>
    <cellStyle name="Calculated 3 8 2" xfId="34550"/>
    <cellStyle name="Calculated 3 9" xfId="20162"/>
    <cellStyle name="Calculated 4" xfId="2244"/>
    <cellStyle name="Calculated 4 10" xfId="8282"/>
    <cellStyle name="Calculated 4 10 2" xfId="9359"/>
    <cellStyle name="Calculated 4 10 2 2" xfId="16203"/>
    <cellStyle name="Calculated 4 10 2 3" xfId="20230"/>
    <cellStyle name="Calculated 4 10 3" xfId="15873"/>
    <cellStyle name="Calculated 4 10 4" xfId="20088"/>
    <cellStyle name="Calculated 4 2" xfId="3807"/>
    <cellStyle name="Calculated 4 2 2" xfId="12252"/>
    <cellStyle name="Calculated 4 2 2 2" xfId="30191"/>
    <cellStyle name="Calculated 4 2 3" xfId="17425"/>
    <cellStyle name="Calculated 4 2 3 2" xfId="35092"/>
    <cellStyle name="Calculated 4 2 4" xfId="23080"/>
    <cellStyle name="Calculated 4 3" xfId="6097"/>
    <cellStyle name="Calculated 4 3 2" xfId="14458"/>
    <cellStyle name="Calculated 4 3 2 2" xfId="32473"/>
    <cellStyle name="Calculated 4 3 3" xfId="18594"/>
    <cellStyle name="Calculated 4 3 3 2" xfId="35612"/>
    <cellStyle name="Calculated 4 3 4" xfId="25270"/>
    <cellStyle name="Calculated 4 4" xfId="7707"/>
    <cellStyle name="Calculated 4 4 2" xfId="13763"/>
    <cellStyle name="Calculated 4 4 2 2" xfId="34082"/>
    <cellStyle name="Calculated 4 4 3" xfId="17902"/>
    <cellStyle name="Calculated 4 4 3 2" xfId="36136"/>
    <cellStyle name="Calculated 4 4 4" xfId="24579"/>
    <cellStyle name="Calculated 4 5" xfId="15219"/>
    <cellStyle name="Calculated 4 5 2" xfId="19344"/>
    <cellStyle name="Calculated 4 5 3" xfId="26019"/>
    <cellStyle name="Calculated 4 6" xfId="14114"/>
    <cellStyle name="Calculated 4 6 2" xfId="18253"/>
    <cellStyle name="Calculated 4 6 3" xfId="24930"/>
    <cellStyle name="Calculated 4 7" xfId="16133"/>
    <cellStyle name="Calculated 4 7 2" xfId="28634"/>
    <cellStyle name="Calculated 4 8" xfId="16119"/>
    <cellStyle name="Calculated 4 8 2" xfId="34617"/>
    <cellStyle name="Calculated 4 9" xfId="20117"/>
    <cellStyle name="Calculated 5" xfId="2253"/>
    <cellStyle name="Calculated 5 2" xfId="3815"/>
    <cellStyle name="Calculated 5 2 2" xfId="14466"/>
    <cellStyle name="Calculated 5 2 2 2" xfId="30199"/>
    <cellStyle name="Calculated 5 2 3" xfId="18602"/>
    <cellStyle name="Calculated 5 2 3 2" xfId="35100"/>
    <cellStyle name="Calculated 5 2 4" xfId="25278"/>
    <cellStyle name="Calculated 5 3" xfId="6106"/>
    <cellStyle name="Calculated 5 3 2" xfId="14042"/>
    <cellStyle name="Calculated 5 3 2 2" xfId="32482"/>
    <cellStyle name="Calculated 5 3 3" xfId="18181"/>
    <cellStyle name="Calculated 5 3 3 2" xfId="35620"/>
    <cellStyle name="Calculated 5 3 4" xfId="24858"/>
    <cellStyle name="Calculated 5 4" xfId="7715"/>
    <cellStyle name="Calculated 5 4 2" xfId="15202"/>
    <cellStyle name="Calculated 5 4 2 2" xfId="34090"/>
    <cellStyle name="Calculated 5 4 3" xfId="19327"/>
    <cellStyle name="Calculated 5 4 3 2" xfId="36144"/>
    <cellStyle name="Calculated 5 4 4" xfId="26002"/>
    <cellStyle name="Calculated 5 5" xfId="14520"/>
    <cellStyle name="Calculated 5 5 2" xfId="18656"/>
    <cellStyle name="Calculated 5 5 3" xfId="25332"/>
    <cellStyle name="Calculated 5 6" xfId="12261"/>
    <cellStyle name="Calculated 5 6 2" xfId="28643"/>
    <cellStyle name="Calculated 5 7" xfId="17433"/>
    <cellStyle name="Calculated 5 7 2" xfId="34625"/>
    <cellStyle name="Calculated 5 8" xfId="16099"/>
    <cellStyle name="Calculated 5 9" xfId="23089"/>
    <cellStyle name="Calculated 6" xfId="2691"/>
    <cellStyle name="Calculated 6 2" xfId="3882"/>
    <cellStyle name="Calculated 6 2 2" xfId="14655"/>
    <cellStyle name="Calculated 6 2 2 2" xfId="30266"/>
    <cellStyle name="Calculated 6 2 3" xfId="18790"/>
    <cellStyle name="Calculated 6 2 3 2" xfId="35166"/>
    <cellStyle name="Calculated 6 2 4" xfId="25466"/>
    <cellStyle name="Calculated 6 3" xfId="6543"/>
    <cellStyle name="Calculated 6 3 2" xfId="14951"/>
    <cellStyle name="Calculated 6 3 2 2" xfId="32919"/>
    <cellStyle name="Calculated 6 3 3" xfId="19081"/>
    <cellStyle name="Calculated 6 3 3 2" xfId="35689"/>
    <cellStyle name="Calculated 6 3 4" xfId="25756"/>
    <cellStyle name="Calculated 6 4" xfId="7784"/>
    <cellStyle name="Calculated 6 4 2" xfId="14905"/>
    <cellStyle name="Calculated 6 4 2 2" xfId="34159"/>
    <cellStyle name="Calculated 6 4 3" xfId="19035"/>
    <cellStyle name="Calculated 6 4 3 2" xfId="36213"/>
    <cellStyle name="Calculated 6 4 4" xfId="25710"/>
    <cellStyle name="Calculated 6 5" xfId="14543"/>
    <cellStyle name="Calculated 6 5 2" xfId="18679"/>
    <cellStyle name="Calculated 6 5 3" xfId="25355"/>
    <cellStyle name="Calculated 6 6" xfId="12699"/>
    <cellStyle name="Calculated 6 6 2" xfId="29081"/>
    <cellStyle name="Calculated 6 7" xfId="17527"/>
    <cellStyle name="Calculated 6 7 2" xfId="34694"/>
    <cellStyle name="Calculated 6 8" xfId="16041"/>
    <cellStyle name="Calculated 6 9" xfId="23525"/>
    <cellStyle name="Calculated 7" xfId="2814"/>
    <cellStyle name="Calculated 7 2" xfId="4001"/>
    <cellStyle name="Calculated 7 2 2" xfId="14776"/>
    <cellStyle name="Calculated 7 2 2 2" xfId="30382"/>
    <cellStyle name="Calculated 7 2 3" xfId="18908"/>
    <cellStyle name="Calculated 7 2 3 2" xfId="35281"/>
    <cellStyle name="Calculated 7 2 4" xfId="25583"/>
    <cellStyle name="Calculated 7 3" xfId="6665"/>
    <cellStyle name="Calculated 7 3 2" xfId="14248"/>
    <cellStyle name="Calculated 7 3 2 2" xfId="33041"/>
    <cellStyle name="Calculated 7 3 3" xfId="18386"/>
    <cellStyle name="Calculated 7 3 3 2" xfId="35807"/>
    <cellStyle name="Calculated 7 3 4" xfId="25063"/>
    <cellStyle name="Calculated 7 4" xfId="7906"/>
    <cellStyle name="Calculated 7 4 2" xfId="14607"/>
    <cellStyle name="Calculated 7 4 2 2" xfId="34281"/>
    <cellStyle name="Calculated 7 4 3" xfId="18743"/>
    <cellStyle name="Calculated 7 4 3 2" xfId="36331"/>
    <cellStyle name="Calculated 7 4 4" xfId="25419"/>
    <cellStyle name="Calculated 7 5" xfId="15049"/>
    <cellStyle name="Calculated 7 5 2" xfId="19178"/>
    <cellStyle name="Calculated 7 5 3" xfId="25853"/>
    <cellStyle name="Calculated 7 6" xfId="12821"/>
    <cellStyle name="Calculated 7 6 2" xfId="29200"/>
    <cellStyle name="Calculated 7 7" xfId="17645"/>
    <cellStyle name="Calculated 7 7 2" xfId="34813"/>
    <cellStyle name="Calculated 7 8" xfId="15924"/>
    <cellStyle name="Calculated 7 9" xfId="23644"/>
    <cellStyle name="Calculated 8" xfId="2829"/>
    <cellStyle name="Calculated 8 2" xfId="4015"/>
    <cellStyle name="Calculated 8 2 2" xfId="14791"/>
    <cellStyle name="Calculated 8 2 2 2" xfId="30396"/>
    <cellStyle name="Calculated 8 2 3" xfId="18923"/>
    <cellStyle name="Calculated 8 2 3 2" xfId="35295"/>
    <cellStyle name="Calculated 8 2 4" xfId="25598"/>
    <cellStyle name="Calculated 8 3" xfId="6680"/>
    <cellStyle name="Calculated 8 3 2" xfId="14288"/>
    <cellStyle name="Calculated 8 3 2 2" xfId="33056"/>
    <cellStyle name="Calculated 8 3 3" xfId="18426"/>
    <cellStyle name="Calculated 8 3 3 2" xfId="35822"/>
    <cellStyle name="Calculated 8 3 4" xfId="25103"/>
    <cellStyle name="Calculated 8 4" xfId="7921"/>
    <cellStyle name="Calculated 8 4 2" xfId="14187"/>
    <cellStyle name="Calculated 8 4 2 2" xfId="34296"/>
    <cellStyle name="Calculated 8 4 3" xfId="18326"/>
    <cellStyle name="Calculated 8 4 3 2" xfId="36346"/>
    <cellStyle name="Calculated 8 4 4" xfId="25003"/>
    <cellStyle name="Calculated 8 5" xfId="14563"/>
    <cellStyle name="Calculated 8 5 2" xfId="18699"/>
    <cellStyle name="Calculated 8 5 3" xfId="25375"/>
    <cellStyle name="Calculated 8 6" xfId="12836"/>
    <cellStyle name="Calculated 8 6 2" xfId="29215"/>
    <cellStyle name="Calculated 8 7" xfId="17660"/>
    <cellStyle name="Calculated 8 7 2" xfId="34828"/>
    <cellStyle name="Calculated 8 8" xfId="15946"/>
    <cellStyle name="Calculated 8 9" xfId="23659"/>
    <cellStyle name="Calculated 9" xfId="3207"/>
    <cellStyle name="Calculated 9 2" xfId="4054"/>
    <cellStyle name="Calculated 9 2 2" xfId="14928"/>
    <cellStyle name="Calculated 9 2 2 2" xfId="30435"/>
    <cellStyle name="Calculated 9 2 3" xfId="19058"/>
    <cellStyle name="Calculated 9 2 3 2" xfId="35334"/>
    <cellStyle name="Calculated 9 2 4" xfId="25733"/>
    <cellStyle name="Calculated 9 3" xfId="7058"/>
    <cellStyle name="Calculated 9 3 2" xfId="15250"/>
    <cellStyle name="Calculated 9 3 2 2" xfId="33434"/>
    <cellStyle name="Calculated 9 3 3" xfId="19375"/>
    <cellStyle name="Calculated 9 3 3 2" xfId="35862"/>
    <cellStyle name="Calculated 9 3 4" xfId="26050"/>
    <cellStyle name="Calculated 9 4" xfId="7961"/>
    <cellStyle name="Calculated 9 4 2" xfId="13789"/>
    <cellStyle name="Calculated 9 4 2 2" xfId="34336"/>
    <cellStyle name="Calculated 9 4 3" xfId="17928"/>
    <cellStyle name="Calculated 9 4 3 2" xfId="36386"/>
    <cellStyle name="Calculated 9 4 4" xfId="24605"/>
    <cellStyle name="Calculated 9 5" xfId="15680"/>
    <cellStyle name="Calculated 9 5 2" xfId="19805"/>
    <cellStyle name="Calculated 9 5 3" xfId="26480"/>
    <cellStyle name="Calculated 9 6" xfId="13214"/>
    <cellStyle name="Calculated 9 6 2" xfId="29593"/>
    <cellStyle name="Calculated 9 7" xfId="17711"/>
    <cellStyle name="Calculated 9 7 2" xfId="34868"/>
    <cellStyle name="Calculated 9 8" xfId="17185"/>
    <cellStyle name="Calculated 9 9" xfId="24035"/>
    <cellStyle name="Calculated_Prem Ops Exposure Rating" xfId="9243"/>
    <cellStyle name="Calculation" xfId="36546" builtinId="22" customBuiltin="1"/>
    <cellStyle name="Calculation 2" xfId="131"/>
    <cellStyle name="Calculation 2 10" xfId="2760"/>
    <cellStyle name="Calculation 2 10 2" xfId="3950"/>
    <cellStyle name="Calculation 2 10 2 2" xfId="14724"/>
    <cellStyle name="Calculation 2 10 2 2 2" xfId="30331"/>
    <cellStyle name="Calculation 2 10 2 3" xfId="18856"/>
    <cellStyle name="Calculation 2 10 2 3 2" xfId="35231"/>
    <cellStyle name="Calculation 2 10 2 4" xfId="25532"/>
    <cellStyle name="Calculation 2 10 3" xfId="6612"/>
    <cellStyle name="Calculation 2 10 3 2" xfId="14860"/>
    <cellStyle name="Calculation 2 10 3 2 2" xfId="32988"/>
    <cellStyle name="Calculation 2 10 3 3" xfId="18990"/>
    <cellStyle name="Calculation 2 10 3 3 2" xfId="35755"/>
    <cellStyle name="Calculation 2 10 3 4" xfId="25665"/>
    <cellStyle name="Calculation 2 10 4" xfId="7853"/>
    <cellStyle name="Calculation 2 10 4 2" xfId="14947"/>
    <cellStyle name="Calculation 2 10 4 2 2" xfId="34228"/>
    <cellStyle name="Calculation 2 10 4 3" xfId="19077"/>
    <cellStyle name="Calculation 2 10 4 3 2" xfId="36279"/>
    <cellStyle name="Calculation 2 10 4 4" xfId="25752"/>
    <cellStyle name="Calculation 2 10 5" xfId="14378"/>
    <cellStyle name="Calculation 2 10 5 2" xfId="18514"/>
    <cellStyle name="Calculation 2 10 5 3" xfId="25190"/>
    <cellStyle name="Calculation 2 10 6" xfId="12768"/>
    <cellStyle name="Calculation 2 10 6 2" xfId="29147"/>
    <cellStyle name="Calculation 2 10 7" xfId="17592"/>
    <cellStyle name="Calculation 2 10 7 2" xfId="34760"/>
    <cellStyle name="Calculation 2 10 8" xfId="15877"/>
    <cellStyle name="Calculation 2 10 9" xfId="23591"/>
    <cellStyle name="Calculation 2 11" xfId="2773"/>
    <cellStyle name="Calculation 2 11 2" xfId="3963"/>
    <cellStyle name="Calculation 2 11 2 2" xfId="14736"/>
    <cellStyle name="Calculation 2 11 2 2 2" xfId="30344"/>
    <cellStyle name="Calculation 2 11 2 3" xfId="18868"/>
    <cellStyle name="Calculation 2 11 2 3 2" xfId="35243"/>
    <cellStyle name="Calculation 2 11 2 4" xfId="25544"/>
    <cellStyle name="Calculation 2 11 3" xfId="6625"/>
    <cellStyle name="Calculation 2 11 3 2" xfId="14007"/>
    <cellStyle name="Calculation 2 11 3 2 2" xfId="33001"/>
    <cellStyle name="Calculation 2 11 3 3" xfId="18146"/>
    <cellStyle name="Calculation 2 11 3 3 2" xfId="35767"/>
    <cellStyle name="Calculation 2 11 3 4" xfId="24823"/>
    <cellStyle name="Calculation 2 11 4" xfId="7866"/>
    <cellStyle name="Calculation 2 11 4 2" xfId="14948"/>
    <cellStyle name="Calculation 2 11 4 2 2" xfId="34241"/>
    <cellStyle name="Calculation 2 11 4 3" xfId="19078"/>
    <cellStyle name="Calculation 2 11 4 3 2" xfId="36291"/>
    <cellStyle name="Calculation 2 11 4 4" xfId="25753"/>
    <cellStyle name="Calculation 2 11 5" xfId="14196"/>
    <cellStyle name="Calculation 2 11 5 2" xfId="18334"/>
    <cellStyle name="Calculation 2 11 5 3" xfId="25011"/>
    <cellStyle name="Calculation 2 11 6" xfId="12781"/>
    <cellStyle name="Calculation 2 11 6 2" xfId="29159"/>
    <cellStyle name="Calculation 2 11 7" xfId="17605"/>
    <cellStyle name="Calculation 2 11 7 2" xfId="34772"/>
    <cellStyle name="Calculation 2 11 8" xfId="15923"/>
    <cellStyle name="Calculation 2 11 9" xfId="23604"/>
    <cellStyle name="Calculation 2 12" xfId="2870"/>
    <cellStyle name="Calculation 2 12 2" xfId="4038"/>
    <cellStyle name="Calculation 2 12 2 2" xfId="14822"/>
    <cellStyle name="Calculation 2 12 2 2 2" xfId="30419"/>
    <cellStyle name="Calculation 2 12 2 3" xfId="18953"/>
    <cellStyle name="Calculation 2 12 2 3 2" xfId="35318"/>
    <cellStyle name="Calculation 2 12 2 4" xfId="25628"/>
    <cellStyle name="Calculation 2 12 3" xfId="6721"/>
    <cellStyle name="Calculation 2 12 3 2" xfId="14555"/>
    <cellStyle name="Calculation 2 12 3 2 2" xfId="33097"/>
    <cellStyle name="Calculation 2 12 3 3" xfId="18691"/>
    <cellStyle name="Calculation 2 12 3 3 2" xfId="35846"/>
    <cellStyle name="Calculation 2 12 3 4" xfId="25367"/>
    <cellStyle name="Calculation 2 12 4" xfId="7945"/>
    <cellStyle name="Calculation 2 12 4 2" xfId="15349"/>
    <cellStyle name="Calculation 2 12 4 2 2" xfId="34320"/>
    <cellStyle name="Calculation 2 12 4 3" xfId="19474"/>
    <cellStyle name="Calculation 2 12 4 3 2" xfId="36370"/>
    <cellStyle name="Calculation 2 12 4 4" xfId="26149"/>
    <cellStyle name="Calculation 2 12 5" xfId="14503"/>
    <cellStyle name="Calculation 2 12 5 2" xfId="18639"/>
    <cellStyle name="Calculation 2 12 5 3" xfId="25315"/>
    <cellStyle name="Calculation 2 12 6" xfId="12877"/>
    <cellStyle name="Calculation 2 12 6 2" xfId="29256"/>
    <cellStyle name="Calculation 2 12 7" xfId="17684"/>
    <cellStyle name="Calculation 2 12 7 2" xfId="34852"/>
    <cellStyle name="Calculation 2 12 8" xfId="15880"/>
    <cellStyle name="Calculation 2 12 9" xfId="23699"/>
    <cellStyle name="Calculation 2 13" xfId="3620"/>
    <cellStyle name="Calculation 2 13 2" xfId="4095"/>
    <cellStyle name="Calculation 2 13 2 2" xfId="15086"/>
    <cellStyle name="Calculation 2 13 2 2 2" xfId="30476"/>
    <cellStyle name="Calculation 2 13 2 3" xfId="19214"/>
    <cellStyle name="Calculation 2 13 2 3 2" xfId="35375"/>
    <cellStyle name="Calculation 2 13 2 4" xfId="25889"/>
    <cellStyle name="Calculation 2 13 3" xfId="7471"/>
    <cellStyle name="Calculation 2 13 3 2" xfId="15373"/>
    <cellStyle name="Calculation 2 13 3 2 2" xfId="33847"/>
    <cellStyle name="Calculation 2 13 3 3" xfId="19498"/>
    <cellStyle name="Calculation 2 13 3 3 2" xfId="35905"/>
    <cellStyle name="Calculation 2 13 3 4" xfId="26173"/>
    <cellStyle name="Calculation 2 13 4" xfId="8004"/>
    <cellStyle name="Calculation 2 13 4 2" xfId="15571"/>
    <cellStyle name="Calculation 2 13 4 2 2" xfId="34379"/>
    <cellStyle name="Calculation 2 13 4 3" xfId="19696"/>
    <cellStyle name="Calculation 2 13 4 3 2" xfId="36429"/>
    <cellStyle name="Calculation 2 13 4 4" xfId="26371"/>
    <cellStyle name="Calculation 2 13 5" xfId="15721"/>
    <cellStyle name="Calculation 2 13 5 2" xfId="19846"/>
    <cellStyle name="Calculation 2 13 5 3" xfId="26521"/>
    <cellStyle name="Calculation 2 13 6" xfId="13627"/>
    <cellStyle name="Calculation 2 13 6 2" xfId="30006"/>
    <cellStyle name="Calculation 2 13 7" xfId="17769"/>
    <cellStyle name="Calculation 2 13 7 2" xfId="34911"/>
    <cellStyle name="Calculation 2 13 8" xfId="17361"/>
    <cellStyle name="Calculation 2 13 9" xfId="24446"/>
    <cellStyle name="Calculation 2 14" xfId="256"/>
    <cellStyle name="Calculation 2 14 2" xfId="10346"/>
    <cellStyle name="Calculation 2 14 2 2" xfId="26753"/>
    <cellStyle name="Calculation 2 14 3" xfId="17179"/>
    <cellStyle name="Calculation 2 14 3 2" xfId="34489"/>
    <cellStyle name="Calculation 2 14 4" xfId="21208"/>
    <cellStyle name="Calculation 2 15" xfId="3730"/>
    <cellStyle name="Calculation 2 15 2" xfId="13764"/>
    <cellStyle name="Calculation 2 15 2 2" xfId="30114"/>
    <cellStyle name="Calculation 2 15 3" xfId="17903"/>
    <cellStyle name="Calculation 2 15 3 2" xfId="35019"/>
    <cellStyle name="Calculation 2 15 4" xfId="24580"/>
    <cellStyle name="Calculation 2 16" xfId="4219"/>
    <cellStyle name="Calculation 2 16 2" xfId="14447"/>
    <cellStyle name="Calculation 2 16 2 2" xfId="30598"/>
    <cellStyle name="Calculation 2 16 3" xfId="18583"/>
    <cellStyle name="Calculation 2 16 3 2" xfId="35480"/>
    <cellStyle name="Calculation 2 16 4" xfId="25259"/>
    <cellStyle name="Calculation 2 17" xfId="4232"/>
    <cellStyle name="Calculation 2 17 2" xfId="14957"/>
    <cellStyle name="Calculation 2 17 2 2" xfId="30611"/>
    <cellStyle name="Calculation 2 17 3" xfId="19086"/>
    <cellStyle name="Calculation 2 17 3 2" xfId="35484"/>
    <cellStyle name="Calculation 2 17 4" xfId="25761"/>
    <cellStyle name="Calculation 2 18" xfId="15286"/>
    <cellStyle name="Calculation 2 18 2" xfId="19411"/>
    <cellStyle name="Calculation 2 18 3" xfId="26086"/>
    <cellStyle name="Calculation 2 19" xfId="17208"/>
    <cellStyle name="Calculation 2 2" xfId="373"/>
    <cellStyle name="Calculation 2 2 10" xfId="2927"/>
    <cellStyle name="Calculation 2 2 10 2" xfId="4048"/>
    <cellStyle name="Calculation 2 2 10 2 2" xfId="14843"/>
    <cellStyle name="Calculation 2 2 10 2 2 2" xfId="30429"/>
    <cellStyle name="Calculation 2 2 10 2 3" xfId="18973"/>
    <cellStyle name="Calculation 2 2 10 2 3 2" xfId="35328"/>
    <cellStyle name="Calculation 2 2 10 2 4" xfId="25648"/>
    <cellStyle name="Calculation 2 2 10 3" xfId="6778"/>
    <cellStyle name="Calculation 2 2 10 3 2" xfId="14554"/>
    <cellStyle name="Calculation 2 2 10 3 2 2" xfId="33154"/>
    <cellStyle name="Calculation 2 2 10 3 3" xfId="18690"/>
    <cellStyle name="Calculation 2 2 10 3 3 2" xfId="35856"/>
    <cellStyle name="Calculation 2 2 10 3 4" xfId="25366"/>
    <cellStyle name="Calculation 2 2 10 4" xfId="7955"/>
    <cellStyle name="Calculation 2 2 10 4 2" xfId="15348"/>
    <cellStyle name="Calculation 2 2 10 4 2 2" xfId="34330"/>
    <cellStyle name="Calculation 2 2 10 4 3" xfId="19473"/>
    <cellStyle name="Calculation 2 2 10 4 3 2" xfId="36380"/>
    <cellStyle name="Calculation 2 2 10 4 4" xfId="26148"/>
    <cellStyle name="Calculation 2 2 10 5" xfId="13981"/>
    <cellStyle name="Calculation 2 2 10 5 2" xfId="18120"/>
    <cellStyle name="Calculation 2 2 10 5 3" xfId="24797"/>
    <cellStyle name="Calculation 2 2 10 6" xfId="12934"/>
    <cellStyle name="Calculation 2 2 10 6 2" xfId="29313"/>
    <cellStyle name="Calculation 2 2 10 7" xfId="17695"/>
    <cellStyle name="Calculation 2 2 10 7 2" xfId="34862"/>
    <cellStyle name="Calculation 2 2 10 8" xfId="15876"/>
    <cellStyle name="Calculation 2 2 10 9" xfId="23755"/>
    <cellStyle name="Calculation 2 2 11" xfId="3619"/>
    <cellStyle name="Calculation 2 2 11 2" xfId="4094"/>
    <cellStyle name="Calculation 2 2 11 2 2" xfId="15085"/>
    <cellStyle name="Calculation 2 2 11 2 2 2" xfId="30475"/>
    <cellStyle name="Calculation 2 2 11 2 3" xfId="19213"/>
    <cellStyle name="Calculation 2 2 11 2 3 2" xfId="35374"/>
    <cellStyle name="Calculation 2 2 11 2 4" xfId="25888"/>
    <cellStyle name="Calculation 2 2 11 3" xfId="7470"/>
    <cellStyle name="Calculation 2 2 11 3 2" xfId="15372"/>
    <cellStyle name="Calculation 2 2 11 3 2 2" xfId="33846"/>
    <cellStyle name="Calculation 2 2 11 3 3" xfId="19497"/>
    <cellStyle name="Calculation 2 2 11 3 3 2" xfId="35904"/>
    <cellStyle name="Calculation 2 2 11 3 4" xfId="26172"/>
    <cellStyle name="Calculation 2 2 11 4" xfId="8003"/>
    <cellStyle name="Calculation 2 2 11 4 2" xfId="15570"/>
    <cellStyle name="Calculation 2 2 11 4 2 2" xfId="34378"/>
    <cellStyle name="Calculation 2 2 11 4 3" xfId="19695"/>
    <cellStyle name="Calculation 2 2 11 4 3 2" xfId="36428"/>
    <cellStyle name="Calculation 2 2 11 4 4" xfId="26370"/>
    <cellStyle name="Calculation 2 2 11 5" xfId="15720"/>
    <cellStyle name="Calculation 2 2 11 5 2" xfId="19845"/>
    <cellStyle name="Calculation 2 2 11 5 3" xfId="26520"/>
    <cellStyle name="Calculation 2 2 11 6" xfId="13626"/>
    <cellStyle name="Calculation 2 2 11 6 2" xfId="30005"/>
    <cellStyle name="Calculation 2 2 11 7" xfId="17768"/>
    <cellStyle name="Calculation 2 2 11 7 2" xfId="34910"/>
    <cellStyle name="Calculation 2 2 11 8" xfId="17481"/>
    <cellStyle name="Calculation 2 2 11 9" xfId="24445"/>
    <cellStyle name="Calculation 2 2 12" xfId="3733"/>
    <cellStyle name="Calculation 2 2 12 2" xfId="13790"/>
    <cellStyle name="Calculation 2 2 12 2 2" xfId="30117"/>
    <cellStyle name="Calculation 2 2 12 3" xfId="17929"/>
    <cellStyle name="Calculation 2 2 12 3 2" xfId="35022"/>
    <cellStyle name="Calculation 2 2 12 4" xfId="24606"/>
    <cellStyle name="Calculation 2 2 13" xfId="4274"/>
    <cellStyle name="Calculation 2 2 13 2" xfId="14984"/>
    <cellStyle name="Calculation 2 2 13 2 2" xfId="30653"/>
    <cellStyle name="Calculation 2 2 13 3" xfId="19113"/>
    <cellStyle name="Calculation 2 2 13 3 2" xfId="35488"/>
    <cellStyle name="Calculation 2 2 13 4" xfId="25788"/>
    <cellStyle name="Calculation 2 2 14" xfId="7582"/>
    <cellStyle name="Calculation 2 2 14 2" xfId="14891"/>
    <cellStyle name="Calculation 2 2 14 2 2" xfId="33958"/>
    <cellStyle name="Calculation 2 2 14 3" xfId="19021"/>
    <cellStyle name="Calculation 2 2 14 3 2" xfId="36014"/>
    <cellStyle name="Calculation 2 2 14 4" xfId="25696"/>
    <cellStyle name="Calculation 2 2 15" xfId="14092"/>
    <cellStyle name="Calculation 2 2 15 2" xfId="18231"/>
    <cellStyle name="Calculation 2 2 15 3" xfId="24908"/>
    <cellStyle name="Calculation 2 2 16" xfId="10421"/>
    <cellStyle name="Calculation 2 2 16 2" xfId="26811"/>
    <cellStyle name="Calculation 2 2 17" xfId="17199"/>
    <cellStyle name="Calculation 2 2 17 2" xfId="34495"/>
    <cellStyle name="Calculation 2 2 18" xfId="17307"/>
    <cellStyle name="Calculation 2 2 19" xfId="21260"/>
    <cellStyle name="Calculation 2 2 2" xfId="801"/>
    <cellStyle name="Calculation 2 2 2 10" xfId="3631"/>
    <cellStyle name="Calculation 2 2 2 10 2" xfId="4106"/>
    <cellStyle name="Calculation 2 2 2 10 2 2" xfId="15097"/>
    <cellStyle name="Calculation 2 2 2 10 2 2 2" xfId="30487"/>
    <cellStyle name="Calculation 2 2 2 10 2 3" xfId="19225"/>
    <cellStyle name="Calculation 2 2 2 10 2 3 2" xfId="35386"/>
    <cellStyle name="Calculation 2 2 2 10 2 4" xfId="25900"/>
    <cellStyle name="Calculation 2 2 2 10 3" xfId="7482"/>
    <cellStyle name="Calculation 2 2 2 10 3 2" xfId="15384"/>
    <cellStyle name="Calculation 2 2 2 10 3 2 2" xfId="33858"/>
    <cellStyle name="Calculation 2 2 2 10 3 3" xfId="19509"/>
    <cellStyle name="Calculation 2 2 2 10 3 3 2" xfId="35916"/>
    <cellStyle name="Calculation 2 2 2 10 3 4" xfId="26184"/>
    <cellStyle name="Calculation 2 2 2 10 4" xfId="8015"/>
    <cellStyle name="Calculation 2 2 2 10 4 2" xfId="15582"/>
    <cellStyle name="Calculation 2 2 2 10 4 2 2" xfId="34390"/>
    <cellStyle name="Calculation 2 2 2 10 4 3" xfId="19707"/>
    <cellStyle name="Calculation 2 2 2 10 4 3 2" xfId="36440"/>
    <cellStyle name="Calculation 2 2 2 10 4 4" xfId="26382"/>
    <cellStyle name="Calculation 2 2 2 10 5" xfId="15732"/>
    <cellStyle name="Calculation 2 2 2 10 5 2" xfId="19857"/>
    <cellStyle name="Calculation 2 2 2 10 5 3" xfId="26532"/>
    <cellStyle name="Calculation 2 2 2 10 6" xfId="13638"/>
    <cellStyle name="Calculation 2 2 2 10 6 2" xfId="30017"/>
    <cellStyle name="Calculation 2 2 2 10 7" xfId="17780"/>
    <cellStyle name="Calculation 2 2 2 10 7 2" xfId="34922"/>
    <cellStyle name="Calculation 2 2 2 10 8" xfId="17229"/>
    <cellStyle name="Calculation 2 2 2 10 9" xfId="24457"/>
    <cellStyle name="Calculation 2 2 2 11" xfId="3679"/>
    <cellStyle name="Calculation 2 2 2 11 2" xfId="4153"/>
    <cellStyle name="Calculation 2 2 2 11 2 2" xfId="15145"/>
    <cellStyle name="Calculation 2 2 2 11 2 2 2" xfId="30532"/>
    <cellStyle name="Calculation 2 2 2 11 2 3" xfId="19270"/>
    <cellStyle name="Calculation 2 2 2 11 2 3 2" xfId="35431"/>
    <cellStyle name="Calculation 2 2 2 11 2 4" xfId="25945"/>
    <cellStyle name="Calculation 2 2 2 11 3" xfId="7530"/>
    <cellStyle name="Calculation 2 2 2 11 3 2" xfId="15432"/>
    <cellStyle name="Calculation 2 2 2 11 3 2 2" xfId="33906"/>
    <cellStyle name="Calculation 2 2 2 11 3 3" xfId="19557"/>
    <cellStyle name="Calculation 2 2 2 11 3 3 2" xfId="35962"/>
    <cellStyle name="Calculation 2 2 2 11 3 4" xfId="26232"/>
    <cellStyle name="Calculation 2 2 2 11 4" xfId="8063"/>
    <cellStyle name="Calculation 2 2 2 11 4 2" xfId="15628"/>
    <cellStyle name="Calculation 2 2 2 11 4 2 2" xfId="34438"/>
    <cellStyle name="Calculation 2 2 2 11 4 3" xfId="19753"/>
    <cellStyle name="Calculation 2 2 2 11 4 3 2" xfId="36486"/>
    <cellStyle name="Calculation 2 2 2 11 4 4" xfId="26428"/>
    <cellStyle name="Calculation 2 2 2 11 5" xfId="15775"/>
    <cellStyle name="Calculation 2 2 2 11 5 2" xfId="19900"/>
    <cellStyle name="Calculation 2 2 2 11 5 3" xfId="26575"/>
    <cellStyle name="Calculation 2 2 2 11 6" xfId="13686"/>
    <cellStyle name="Calculation 2 2 2 11 6 2" xfId="30063"/>
    <cellStyle name="Calculation 2 2 2 11 7" xfId="17825"/>
    <cellStyle name="Calculation 2 2 2 11 7 2" xfId="34968"/>
    <cellStyle name="Calculation 2 2 2 11 8" xfId="17173"/>
    <cellStyle name="Calculation 2 2 2 11 9" xfId="24502"/>
    <cellStyle name="Calculation 2 2 2 12" xfId="4657"/>
    <cellStyle name="Calculation 2 2 2 12 2" xfId="13942"/>
    <cellStyle name="Calculation 2 2 2 12 2 2" xfId="31035"/>
    <cellStyle name="Calculation 2 2 2 12 3" xfId="18081"/>
    <cellStyle name="Calculation 2 2 2 12 3 2" xfId="35514"/>
    <cellStyle name="Calculation 2 2 2 12 4" xfId="24758"/>
    <cellStyle name="Calculation 2 2 2 13" xfId="7607"/>
    <cellStyle name="Calculation 2 2 2 13 2" xfId="14430"/>
    <cellStyle name="Calculation 2 2 2 13 2 2" xfId="33983"/>
    <cellStyle name="Calculation 2 2 2 13 3" xfId="18566"/>
    <cellStyle name="Calculation 2 2 2 13 3 2" xfId="36038"/>
    <cellStyle name="Calculation 2 2 2 13 4" xfId="25242"/>
    <cellStyle name="Calculation 2 2 2 14" xfId="13740"/>
    <cellStyle name="Calculation 2 2 2 14 2" xfId="17879"/>
    <cellStyle name="Calculation 2 2 2 14 3" xfId="24556"/>
    <cellStyle name="Calculation 2 2 2 15" xfId="15318"/>
    <cellStyle name="Calculation 2 2 2 15 2" xfId="19443"/>
    <cellStyle name="Calculation 2 2 2 15 3" xfId="26118"/>
    <cellStyle name="Calculation 2 2 2 16" xfId="10811"/>
    <cellStyle name="Calculation 2 2 2 16 2" xfId="27195"/>
    <cellStyle name="Calculation 2 2 2 17" xfId="17257"/>
    <cellStyle name="Calculation 2 2 2 17 2" xfId="34520"/>
    <cellStyle name="Calculation 2 2 2 18" xfId="17344"/>
    <cellStyle name="Calculation 2 2 2 19" xfId="21642"/>
    <cellStyle name="Calculation 2 2 2 2" xfId="1561"/>
    <cellStyle name="Calculation 2 2 2 2 2" xfId="5416"/>
    <cellStyle name="Calculation 2 2 2 2 2 2" xfId="14209"/>
    <cellStyle name="Calculation 2 2 2 2 2 2 2" xfId="31794"/>
    <cellStyle name="Calculation 2 2 2 2 2 2 2 2" xfId="37930"/>
    <cellStyle name="Calculation 2 2 2 2 2 2 2 3" xfId="39166"/>
    <cellStyle name="Calculation 2 2 2 2 2 2 3" xfId="37666"/>
    <cellStyle name="Calculation 2 2 2 2 2 2 4" xfId="38598"/>
    <cellStyle name="Calculation 2 2 2 2 2 3" xfId="18347"/>
    <cellStyle name="Calculation 2 2 2 2 2 3 2" xfId="35562"/>
    <cellStyle name="Calculation 2 2 2 2 2 3 3" xfId="38852"/>
    <cellStyle name="Calculation 2 2 2 2 2 4" xfId="25024"/>
    <cellStyle name="Calculation 2 2 2 2 2 5" xfId="38349"/>
    <cellStyle name="Calculation 2 2 2 2 3" xfId="7656"/>
    <cellStyle name="Calculation 2 2 2 2 3 2" xfId="14866"/>
    <cellStyle name="Calculation 2 2 2 2 3 2 2" xfId="34031"/>
    <cellStyle name="Calculation 2 2 2 2 3 2 2 2" xfId="37998"/>
    <cellStyle name="Calculation 2 2 2 2 3 2 2 3" xfId="39223"/>
    <cellStyle name="Calculation 2 2 2 2 3 2 3" xfId="37794"/>
    <cellStyle name="Calculation 2 2 2 2 3 2 4" xfId="38655"/>
    <cellStyle name="Calculation 2 2 2 2 3 3" xfId="18996"/>
    <cellStyle name="Calculation 2 2 2 2 3 3 2" xfId="36086"/>
    <cellStyle name="Calculation 2 2 2 2 3 3 3" xfId="38907"/>
    <cellStyle name="Calculation 2 2 2 2 3 4" xfId="25671"/>
    <cellStyle name="Calculation 2 2 2 2 3 5" xfId="38404"/>
    <cellStyle name="Calculation 2 2 2 2 4" xfId="13983"/>
    <cellStyle name="Calculation 2 2 2 2 4 2" xfId="18122"/>
    <cellStyle name="Calculation 2 2 2 2 4 2 2" xfId="37856"/>
    <cellStyle name="Calculation 2 2 2 2 4 2 3" xfId="39054"/>
    <cellStyle name="Calculation 2 2 2 2 4 2 4" xfId="37233"/>
    <cellStyle name="Calculation 2 2 2 2 4 3" xfId="24799"/>
    <cellStyle name="Calculation 2 2 2 2 4 4" xfId="38732"/>
    <cellStyle name="Calculation 2 2 2 2 5" xfId="14122"/>
    <cellStyle name="Calculation 2 2 2 2 5 2" xfId="18261"/>
    <cellStyle name="Calculation 2 2 2 2 5 2 2" xfId="37421"/>
    <cellStyle name="Calculation 2 2 2 2 5 3" xfId="24938"/>
    <cellStyle name="Calculation 2 2 2 2 6" xfId="11571"/>
    <cellStyle name="Calculation 2 2 2 2 6 2" xfId="27954"/>
    <cellStyle name="Calculation 2 2 2 2 7" xfId="17346"/>
    <cellStyle name="Calculation 2 2 2 2 7 2" xfId="34568"/>
    <cellStyle name="Calculation 2 2 2 2 8" xfId="17747"/>
    <cellStyle name="Calculation 2 2 2 2 8 2" xfId="36646"/>
    <cellStyle name="Calculation 2 2 2 2 9" xfId="22401"/>
    <cellStyle name="Calculation 2 2 2 3" xfId="2354"/>
    <cellStyle name="Calculation 2 2 2 3 2" xfId="3837"/>
    <cellStyle name="Calculation 2 2 2 3 2 2" xfId="14512"/>
    <cellStyle name="Calculation 2 2 2 3 2 2 2" xfId="30221"/>
    <cellStyle name="Calculation 2 2 2 3 2 2 2 2" xfId="37642"/>
    <cellStyle name="Calculation 2 2 2 3 2 2 2 3" xfId="39193"/>
    <cellStyle name="Calculation 2 2 2 3 2 2 3" xfId="37846"/>
    <cellStyle name="Calculation 2 2 2 3 2 2 4" xfId="38625"/>
    <cellStyle name="Calculation 2 2 2 3 2 3" xfId="18648"/>
    <cellStyle name="Calculation 2 2 2 3 2 3 2" xfId="35121"/>
    <cellStyle name="Calculation 2 2 2 3 2 3 3" xfId="38879"/>
    <cellStyle name="Calculation 2 2 2 3 2 4" xfId="25324"/>
    <cellStyle name="Calculation 2 2 2 3 2 5" xfId="38376"/>
    <cellStyle name="Calculation 2 2 2 3 3" xfId="6207"/>
    <cellStyle name="Calculation 2 2 2 3 3 2" xfId="14403"/>
    <cellStyle name="Calculation 2 2 2 3 3 2 2" xfId="32583"/>
    <cellStyle name="Calculation 2 2 2 3 3 2 2 2" xfId="38164"/>
    <cellStyle name="Calculation 2 2 2 3 3 2 2 3" xfId="39253"/>
    <cellStyle name="Calculation 2 2 2 3 3 2 3" xfId="37878"/>
    <cellStyle name="Calculation 2 2 2 3 3 2 4" xfId="38685"/>
    <cellStyle name="Calculation 2 2 2 3 3 3" xfId="18539"/>
    <cellStyle name="Calculation 2 2 2 3 3 3 2" xfId="35643"/>
    <cellStyle name="Calculation 2 2 2 3 3 3 3" xfId="38937"/>
    <cellStyle name="Calculation 2 2 2 3 3 4" xfId="25215"/>
    <cellStyle name="Calculation 2 2 2 3 3 5" xfId="38434"/>
    <cellStyle name="Calculation 2 2 2 3 4" xfId="7738"/>
    <cellStyle name="Calculation 2 2 2 3 4 2" xfId="14868"/>
    <cellStyle name="Calculation 2 2 2 3 4 2 2" xfId="34113"/>
    <cellStyle name="Calculation 2 2 2 3 4 2 3" xfId="39084"/>
    <cellStyle name="Calculation 2 2 2 3 4 3" xfId="18998"/>
    <cellStyle name="Calculation 2 2 2 3 4 3 2" xfId="36167"/>
    <cellStyle name="Calculation 2 2 2 3 4 4" xfId="25673"/>
    <cellStyle name="Calculation 2 2 2 3 5" xfId="14901"/>
    <cellStyle name="Calculation 2 2 2 3 5 2" xfId="19031"/>
    <cellStyle name="Calculation 2 2 2 3 5 2 2" xfId="37623"/>
    <cellStyle name="Calculation 2 2 2 3 5 3" xfId="25706"/>
    <cellStyle name="Calculation 2 2 2 3 6" xfId="12362"/>
    <cellStyle name="Calculation 2 2 2 3 6 2" xfId="28744"/>
    <cellStyle name="Calculation 2 2 2 3 7" xfId="17464"/>
    <cellStyle name="Calculation 2 2 2 3 7 2" xfId="34647"/>
    <cellStyle name="Calculation 2 2 2 3 8" xfId="16086"/>
    <cellStyle name="Calculation 2 2 2 3 8 2" xfId="36804"/>
    <cellStyle name="Calculation 2 2 2 3 9" xfId="23189"/>
    <cellStyle name="Calculation 2 2 2 4" xfId="2736"/>
    <cellStyle name="Calculation 2 2 2 4 2" xfId="3926"/>
    <cellStyle name="Calculation 2 2 2 4 2 2" xfId="14700"/>
    <cellStyle name="Calculation 2 2 2 4 2 2 2" xfId="30308"/>
    <cellStyle name="Calculation 2 2 2 4 2 2 3" xfId="39026"/>
    <cellStyle name="Calculation 2 2 2 4 2 3" xfId="18832"/>
    <cellStyle name="Calculation 2 2 2 4 2 3 2" xfId="35208"/>
    <cellStyle name="Calculation 2 2 2 4 2 4" xfId="25508"/>
    <cellStyle name="Calculation 2 2 2 4 3" xfId="6588"/>
    <cellStyle name="Calculation 2 2 2 4 3 2" xfId="13746"/>
    <cellStyle name="Calculation 2 2 2 4 3 2 2" xfId="32964"/>
    <cellStyle name="Calculation 2 2 2 4 3 3" xfId="17885"/>
    <cellStyle name="Calculation 2 2 2 4 3 3 2" xfId="35732"/>
    <cellStyle name="Calculation 2 2 2 4 3 4" xfId="24562"/>
    <cellStyle name="Calculation 2 2 2 4 4" xfId="7829"/>
    <cellStyle name="Calculation 2 2 2 4 4 2" xfId="14073"/>
    <cellStyle name="Calculation 2 2 2 4 4 2 2" xfId="34204"/>
    <cellStyle name="Calculation 2 2 2 4 4 3" xfId="18212"/>
    <cellStyle name="Calculation 2 2 2 4 4 3 2" xfId="36256"/>
    <cellStyle name="Calculation 2 2 2 4 4 4" xfId="24889"/>
    <cellStyle name="Calculation 2 2 2 4 5" xfId="15540"/>
    <cellStyle name="Calculation 2 2 2 4 5 2" xfId="19665"/>
    <cellStyle name="Calculation 2 2 2 4 5 3" xfId="26340"/>
    <cellStyle name="Calculation 2 2 2 4 6" xfId="12744"/>
    <cellStyle name="Calculation 2 2 2 4 6 2" xfId="29124"/>
    <cellStyle name="Calculation 2 2 2 4 7" xfId="17568"/>
    <cellStyle name="Calculation 2 2 2 4 7 2" xfId="34737"/>
    <cellStyle name="Calculation 2 2 2 4 8" xfId="15993"/>
    <cellStyle name="Calculation 2 2 2 4 9" xfId="23567"/>
    <cellStyle name="Calculation 2 2 2 5" xfId="2721"/>
    <cellStyle name="Calculation 2 2 2 5 2" xfId="3911"/>
    <cellStyle name="Calculation 2 2 2 5 2 2" xfId="14685"/>
    <cellStyle name="Calculation 2 2 2 5 2 2 2" xfId="30294"/>
    <cellStyle name="Calculation 2 2 2 5 2 2 3" xfId="39127"/>
    <cellStyle name="Calculation 2 2 2 5 2 3" xfId="18819"/>
    <cellStyle name="Calculation 2 2 2 5 2 3 2" xfId="35194"/>
    <cellStyle name="Calculation 2 2 2 5 2 4" xfId="25495"/>
    <cellStyle name="Calculation 2 2 2 5 3" xfId="6573"/>
    <cellStyle name="Calculation 2 2 2 5 3 2" xfId="14076"/>
    <cellStyle name="Calculation 2 2 2 5 3 2 2" xfId="32949"/>
    <cellStyle name="Calculation 2 2 2 5 3 3" xfId="18215"/>
    <cellStyle name="Calculation 2 2 2 5 3 3 2" xfId="35718"/>
    <cellStyle name="Calculation 2 2 2 5 3 4" xfId="24892"/>
    <cellStyle name="Calculation 2 2 2 5 4" xfId="7814"/>
    <cellStyle name="Calculation 2 2 2 5 4 2" xfId="14549"/>
    <cellStyle name="Calculation 2 2 2 5 4 2 2" xfId="34189"/>
    <cellStyle name="Calculation 2 2 2 5 4 3" xfId="18685"/>
    <cellStyle name="Calculation 2 2 2 5 4 3 2" xfId="36242"/>
    <cellStyle name="Calculation 2 2 2 5 4 4" xfId="25361"/>
    <cellStyle name="Calculation 2 2 2 5 5" xfId="13737"/>
    <cellStyle name="Calculation 2 2 2 5 5 2" xfId="17876"/>
    <cellStyle name="Calculation 2 2 2 5 5 3" xfId="24553"/>
    <cellStyle name="Calculation 2 2 2 5 6" xfId="12729"/>
    <cellStyle name="Calculation 2 2 2 5 6 2" xfId="29110"/>
    <cellStyle name="Calculation 2 2 2 5 7" xfId="17556"/>
    <cellStyle name="Calculation 2 2 2 5 7 2" xfId="34723"/>
    <cellStyle name="Calculation 2 2 2 5 8" xfId="16039"/>
    <cellStyle name="Calculation 2 2 2 5 9" xfId="23554"/>
    <cellStyle name="Calculation 2 2 2 6" xfId="2255"/>
    <cellStyle name="Calculation 2 2 2 6 2" xfId="3817"/>
    <cellStyle name="Calculation 2 2 2 6 2 2" xfId="14468"/>
    <cellStyle name="Calculation 2 2 2 6 2 2 2" xfId="30201"/>
    <cellStyle name="Calculation 2 2 2 6 2 2 3" xfId="39153"/>
    <cellStyle name="Calculation 2 2 2 6 2 3" xfId="18604"/>
    <cellStyle name="Calculation 2 2 2 6 2 3 2" xfId="35102"/>
    <cellStyle name="Calculation 2 2 2 6 2 4" xfId="25280"/>
    <cellStyle name="Calculation 2 2 2 6 3" xfId="6108"/>
    <cellStyle name="Calculation 2 2 2 6 3 2" xfId="13879"/>
    <cellStyle name="Calculation 2 2 2 6 3 2 2" xfId="32484"/>
    <cellStyle name="Calculation 2 2 2 6 3 3" xfId="18018"/>
    <cellStyle name="Calculation 2 2 2 6 3 3 2" xfId="35622"/>
    <cellStyle name="Calculation 2 2 2 6 3 4" xfId="24695"/>
    <cellStyle name="Calculation 2 2 2 6 4" xfId="7717"/>
    <cellStyle name="Calculation 2 2 2 6 4 2" xfId="14350"/>
    <cellStyle name="Calculation 2 2 2 6 4 2 2" xfId="34092"/>
    <cellStyle name="Calculation 2 2 2 6 4 3" xfId="18486"/>
    <cellStyle name="Calculation 2 2 2 6 4 3 2" xfId="36146"/>
    <cellStyle name="Calculation 2 2 2 6 4 4" xfId="25162"/>
    <cellStyle name="Calculation 2 2 2 6 5" xfId="15048"/>
    <cellStyle name="Calculation 2 2 2 6 5 2" xfId="19177"/>
    <cellStyle name="Calculation 2 2 2 6 5 3" xfId="25852"/>
    <cellStyle name="Calculation 2 2 2 6 6" xfId="12263"/>
    <cellStyle name="Calculation 2 2 2 6 6 2" xfId="28645"/>
    <cellStyle name="Calculation 2 2 2 6 7" xfId="17435"/>
    <cellStyle name="Calculation 2 2 2 6 7 2" xfId="34627"/>
    <cellStyle name="Calculation 2 2 2 6 8" xfId="16109"/>
    <cellStyle name="Calculation 2 2 2 6 9" xfId="23091"/>
    <cellStyle name="Calculation 2 2 2 7" xfId="2745"/>
    <cellStyle name="Calculation 2 2 2 7 2" xfId="3935"/>
    <cellStyle name="Calculation 2 2 2 7 2 2" xfId="14709"/>
    <cellStyle name="Calculation 2 2 2 7 2 2 2" xfId="30317"/>
    <cellStyle name="Calculation 2 2 2 7 2 3" xfId="18841"/>
    <cellStyle name="Calculation 2 2 2 7 2 3 2" xfId="35217"/>
    <cellStyle name="Calculation 2 2 2 7 2 4" xfId="25517"/>
    <cellStyle name="Calculation 2 2 2 7 3" xfId="6597"/>
    <cellStyle name="Calculation 2 2 2 7 3 2" xfId="14817"/>
    <cellStyle name="Calculation 2 2 2 7 3 2 2" xfId="32973"/>
    <cellStyle name="Calculation 2 2 2 7 3 3" xfId="18948"/>
    <cellStyle name="Calculation 2 2 2 7 3 3 2" xfId="35741"/>
    <cellStyle name="Calculation 2 2 2 7 3 4" xfId="25623"/>
    <cellStyle name="Calculation 2 2 2 7 4" xfId="7838"/>
    <cellStyle name="Calculation 2 2 2 7 4 2" xfId="15325"/>
    <cellStyle name="Calculation 2 2 2 7 4 2 2" xfId="34213"/>
    <cellStyle name="Calculation 2 2 2 7 4 3" xfId="19450"/>
    <cellStyle name="Calculation 2 2 2 7 4 3 2" xfId="36265"/>
    <cellStyle name="Calculation 2 2 2 7 4 4" xfId="26125"/>
    <cellStyle name="Calculation 2 2 2 7 5" xfId="14853"/>
    <cellStyle name="Calculation 2 2 2 7 5 2" xfId="18983"/>
    <cellStyle name="Calculation 2 2 2 7 5 3" xfId="25658"/>
    <cellStyle name="Calculation 2 2 2 7 6" xfId="12753"/>
    <cellStyle name="Calculation 2 2 2 7 6 2" xfId="29133"/>
    <cellStyle name="Calculation 2 2 2 7 7" xfId="17577"/>
    <cellStyle name="Calculation 2 2 2 7 7 2" xfId="34746"/>
    <cellStyle name="Calculation 2 2 2 7 8" xfId="16013"/>
    <cellStyle name="Calculation 2 2 2 7 9" xfId="23576"/>
    <cellStyle name="Calculation 2 2 2 8" xfId="3308"/>
    <cellStyle name="Calculation 2 2 2 8 2" xfId="4075"/>
    <cellStyle name="Calculation 2 2 2 8 2 2" xfId="14969"/>
    <cellStyle name="Calculation 2 2 2 8 2 2 2" xfId="30456"/>
    <cellStyle name="Calculation 2 2 2 8 2 3" xfId="19098"/>
    <cellStyle name="Calculation 2 2 2 8 2 3 2" xfId="35355"/>
    <cellStyle name="Calculation 2 2 2 8 2 4" xfId="25773"/>
    <cellStyle name="Calculation 2 2 2 8 3" xfId="7159"/>
    <cellStyle name="Calculation 2 2 2 8 3 2" xfId="15287"/>
    <cellStyle name="Calculation 2 2 2 8 3 2 2" xfId="33535"/>
    <cellStyle name="Calculation 2 2 2 8 3 3" xfId="19412"/>
    <cellStyle name="Calculation 2 2 2 8 3 3 2" xfId="35884"/>
    <cellStyle name="Calculation 2 2 2 8 3 4" xfId="26087"/>
    <cellStyle name="Calculation 2 2 2 8 4" xfId="7983"/>
    <cellStyle name="Calculation 2 2 2 8 4 2" xfId="15511"/>
    <cellStyle name="Calculation 2 2 2 8 4 2 2" xfId="34358"/>
    <cellStyle name="Calculation 2 2 2 8 4 3" xfId="19636"/>
    <cellStyle name="Calculation 2 2 2 8 4 3 2" xfId="36408"/>
    <cellStyle name="Calculation 2 2 2 8 4 4" xfId="26311"/>
    <cellStyle name="Calculation 2 2 2 8 5" xfId="15701"/>
    <cellStyle name="Calculation 2 2 2 8 5 2" xfId="19826"/>
    <cellStyle name="Calculation 2 2 2 8 5 3" xfId="26501"/>
    <cellStyle name="Calculation 2 2 2 8 6" xfId="13315"/>
    <cellStyle name="Calculation 2 2 2 8 6 2" xfId="29694"/>
    <cellStyle name="Calculation 2 2 2 8 7" xfId="17737"/>
    <cellStyle name="Calculation 2 2 2 8 7 2" xfId="34890"/>
    <cellStyle name="Calculation 2 2 2 8 8" xfId="17416"/>
    <cellStyle name="Calculation 2 2 2 8 9" xfId="24135"/>
    <cellStyle name="Calculation 2 2 2 9" xfId="3662"/>
    <cellStyle name="Calculation 2 2 2 9 2" xfId="4136"/>
    <cellStyle name="Calculation 2 2 2 9 2 2" xfId="15128"/>
    <cellStyle name="Calculation 2 2 2 9 2 2 2" xfId="30516"/>
    <cellStyle name="Calculation 2 2 2 9 2 3" xfId="19255"/>
    <cellStyle name="Calculation 2 2 2 9 2 3 2" xfId="35415"/>
    <cellStyle name="Calculation 2 2 2 9 2 4" xfId="25930"/>
    <cellStyle name="Calculation 2 2 2 9 3" xfId="7513"/>
    <cellStyle name="Calculation 2 2 2 9 3 2" xfId="15415"/>
    <cellStyle name="Calculation 2 2 2 9 3 2 2" xfId="33889"/>
    <cellStyle name="Calculation 2 2 2 9 3 3" xfId="19540"/>
    <cellStyle name="Calculation 2 2 2 9 3 3 2" xfId="35946"/>
    <cellStyle name="Calculation 2 2 2 9 3 4" xfId="26215"/>
    <cellStyle name="Calculation 2 2 2 9 4" xfId="8046"/>
    <cellStyle name="Calculation 2 2 2 9 4 2" xfId="15612"/>
    <cellStyle name="Calculation 2 2 2 9 4 2 2" xfId="34421"/>
    <cellStyle name="Calculation 2 2 2 9 4 3" xfId="19737"/>
    <cellStyle name="Calculation 2 2 2 9 4 3 2" xfId="36470"/>
    <cellStyle name="Calculation 2 2 2 9 4 4" xfId="26412"/>
    <cellStyle name="Calculation 2 2 2 9 5" xfId="15761"/>
    <cellStyle name="Calculation 2 2 2 9 5 2" xfId="19886"/>
    <cellStyle name="Calculation 2 2 2 9 5 3" xfId="26561"/>
    <cellStyle name="Calculation 2 2 2 9 6" xfId="13669"/>
    <cellStyle name="Calculation 2 2 2 9 6 2" xfId="30047"/>
    <cellStyle name="Calculation 2 2 2 9 7" xfId="17810"/>
    <cellStyle name="Calculation 2 2 2 9 7 2" xfId="34952"/>
    <cellStyle name="Calculation 2 2 2 9 8" xfId="17245"/>
    <cellStyle name="Calculation 2 2 2 9 9" xfId="24487"/>
    <cellStyle name="Calculation 2 2 3" xfId="1181"/>
    <cellStyle name="Calculation 2 2 3 2" xfId="5036"/>
    <cellStyle name="Calculation 2 2 3 2 2" xfId="14074"/>
    <cellStyle name="Calculation 2 2 3 2 2 2" xfId="31414"/>
    <cellStyle name="Calculation 2 2 3 2 2 2 2" xfId="37932"/>
    <cellStyle name="Calculation 2 2 3 2 2 2 3" xfId="39011"/>
    <cellStyle name="Calculation 2 2 3 2 2 3" xfId="38023"/>
    <cellStyle name="Calculation 2 2 3 2 2 4" xfId="38495"/>
    <cellStyle name="Calculation 2 2 3 2 3" xfId="18213"/>
    <cellStyle name="Calculation 2 2 3 2 3 2" xfId="35538"/>
    <cellStyle name="Calculation 2 2 3 2 3 3" xfId="38768"/>
    <cellStyle name="Calculation 2 2 3 2 4" xfId="24890"/>
    <cellStyle name="Calculation 2 2 3 2 5" xfId="38251"/>
    <cellStyle name="Calculation 2 2 3 3" xfId="7632"/>
    <cellStyle name="Calculation 2 2 3 3 2" xfId="14833"/>
    <cellStyle name="Calculation 2 2 3 3 2 2" xfId="34007"/>
    <cellStyle name="Calculation 2 2 3 3 2 2 2" xfId="37700"/>
    <cellStyle name="Calculation 2 2 3 3 2 2 3" xfId="39112"/>
    <cellStyle name="Calculation 2 2 3 3 2 3" xfId="38171"/>
    <cellStyle name="Calculation 2 2 3 3 2 4" xfId="38556"/>
    <cellStyle name="Calculation 2 2 3 3 3" xfId="18963"/>
    <cellStyle name="Calculation 2 2 3 3 3 2" xfId="36062"/>
    <cellStyle name="Calculation 2 2 3 3 3 3" xfId="38811"/>
    <cellStyle name="Calculation 2 2 3 3 4" xfId="25638"/>
    <cellStyle name="Calculation 2 2 3 3 5" xfId="38308"/>
    <cellStyle name="Calculation 2 2 3 4" xfId="13818"/>
    <cellStyle name="Calculation 2 2 3 4 2" xfId="17957"/>
    <cellStyle name="Calculation 2 2 3 4 2 2" xfId="37259"/>
    <cellStyle name="Calculation 2 2 3 4 2 2 2" xfId="37529"/>
    <cellStyle name="Calculation 2 2 3 4 2 2 3" xfId="39101"/>
    <cellStyle name="Calculation 2 2 3 4 2 3" xfId="38210"/>
    <cellStyle name="Calculation 2 2 3 4 2 4" xfId="38545"/>
    <cellStyle name="Calculation 2 2 3 4 2 5" xfId="36959"/>
    <cellStyle name="Calculation 2 2 3 4 3" xfId="24634"/>
    <cellStyle name="Calculation 2 2 3 4 3 2" xfId="37691"/>
    <cellStyle name="Calculation 2 2 3 4 3 3" xfId="38800"/>
    <cellStyle name="Calculation 2 2 3 4 4" xfId="37422"/>
    <cellStyle name="Calculation 2 2 3 4 5" xfId="38297"/>
    <cellStyle name="Calculation 2 2 3 5" xfId="15305"/>
    <cellStyle name="Calculation 2 2 3 5 2" xfId="19430"/>
    <cellStyle name="Calculation 2 2 3 5 2 2" xfId="38165"/>
    <cellStyle name="Calculation 2 2 3 5 2 3" xfId="38964"/>
    <cellStyle name="Calculation 2 2 3 5 2 4" xfId="37187"/>
    <cellStyle name="Calculation 2 2 3 5 3" xfId="26105"/>
    <cellStyle name="Calculation 2 2 3 5 4" xfId="38706"/>
    <cellStyle name="Calculation 2 2 3 6" xfId="11191"/>
    <cellStyle name="Calculation 2 2 3 6 2" xfId="27574"/>
    <cellStyle name="Calculation 2 2 3 6 3" xfId="38460"/>
    <cellStyle name="Calculation 2 2 3 7" xfId="17301"/>
    <cellStyle name="Calculation 2 2 3 7 2" xfId="34544"/>
    <cellStyle name="Calculation 2 2 3 8" xfId="17190"/>
    <cellStyle name="Calculation 2 2 3 8 2" xfId="38221"/>
    <cellStyle name="Calculation 2 2 3 9" xfId="22022"/>
    <cellStyle name="Calculation 2 2 4" xfId="1960"/>
    <cellStyle name="Calculation 2 2 4 2" xfId="3797"/>
    <cellStyle name="Calculation 2 2 4 2 2" xfId="14371"/>
    <cellStyle name="Calculation 2 2 4 2 2 2" xfId="30181"/>
    <cellStyle name="Calculation 2 2 4 2 2 2 2" xfId="37719"/>
    <cellStyle name="Calculation 2 2 4 2 2 2 3" xfId="39168"/>
    <cellStyle name="Calculation 2 2 4 2 2 3" xfId="38183"/>
    <cellStyle name="Calculation 2 2 4 2 2 4" xfId="38600"/>
    <cellStyle name="Calculation 2 2 4 2 3" xfId="18507"/>
    <cellStyle name="Calculation 2 2 4 2 3 2" xfId="35082"/>
    <cellStyle name="Calculation 2 2 4 2 3 3" xfId="38854"/>
    <cellStyle name="Calculation 2 2 4 2 4" xfId="25183"/>
    <cellStyle name="Calculation 2 2 4 2 5" xfId="38351"/>
    <cellStyle name="Calculation 2 2 4 3" xfId="5813"/>
    <cellStyle name="Calculation 2 2 4 3 2" xfId="14146"/>
    <cellStyle name="Calculation 2 2 4 3 2 2" xfId="32189"/>
    <cellStyle name="Calculation 2 2 4 3 2 2 2" xfId="37883"/>
    <cellStyle name="Calculation 2 2 4 3 2 2 3" xfId="39208"/>
    <cellStyle name="Calculation 2 2 4 3 2 3" xfId="37461"/>
    <cellStyle name="Calculation 2 2 4 3 2 4" xfId="38640"/>
    <cellStyle name="Calculation 2 2 4 3 3" xfId="18285"/>
    <cellStyle name="Calculation 2 2 4 3 3 2" xfId="35602"/>
    <cellStyle name="Calculation 2 2 4 3 3 3" xfId="38893"/>
    <cellStyle name="Calculation 2 2 4 3 4" xfId="24962"/>
    <cellStyle name="Calculation 2 2 4 3 5" xfId="38390"/>
    <cellStyle name="Calculation 2 2 4 4" xfId="7697"/>
    <cellStyle name="Calculation 2 2 4 4 2" xfId="13848"/>
    <cellStyle name="Calculation 2 2 4 4 2 2" xfId="34072"/>
    <cellStyle name="Calculation 2 2 4 4 2 3" xfId="39040"/>
    <cellStyle name="Calculation 2 2 4 4 3" xfId="17987"/>
    <cellStyle name="Calculation 2 2 4 4 3 2" xfId="36126"/>
    <cellStyle name="Calculation 2 2 4 4 4" xfId="24664"/>
    <cellStyle name="Calculation 2 2 4 5" xfId="13843"/>
    <cellStyle name="Calculation 2 2 4 5 2" xfId="17982"/>
    <cellStyle name="Calculation 2 2 4 5 2 2" xfId="37838"/>
    <cellStyle name="Calculation 2 2 4 5 3" xfId="24659"/>
    <cellStyle name="Calculation 2 2 4 6" xfId="11968"/>
    <cellStyle name="Calculation 2 2 4 6 2" xfId="28350"/>
    <cellStyle name="Calculation 2 2 4 7" xfId="17402"/>
    <cellStyle name="Calculation 2 2 4 7 2" xfId="34607"/>
    <cellStyle name="Calculation 2 2 4 8" xfId="15864"/>
    <cellStyle name="Calculation 2 2 4 8 2" xfId="36768"/>
    <cellStyle name="Calculation 2 2 4 9" xfId="22796"/>
    <cellStyle name="Calculation 2 2 5" xfId="1879"/>
    <cellStyle name="Calculation 2 2 5 2" xfId="3778"/>
    <cellStyle name="Calculation 2 2 5 2 2" xfId="14333"/>
    <cellStyle name="Calculation 2 2 5 2 2 2" xfId="30162"/>
    <cellStyle name="Calculation 2 2 5 2 2 2 2" xfId="38022"/>
    <cellStyle name="Calculation 2 2 5 2 2 2 3" xfId="39178"/>
    <cellStyle name="Calculation 2 2 5 2 2 3" xfId="37814"/>
    <cellStyle name="Calculation 2 2 5 2 2 4" xfId="38610"/>
    <cellStyle name="Calculation 2 2 5 2 3" xfId="18470"/>
    <cellStyle name="Calculation 2 2 5 2 3 2" xfId="35064"/>
    <cellStyle name="Calculation 2 2 5 2 3 3" xfId="38864"/>
    <cellStyle name="Calculation 2 2 5 2 4" xfId="25147"/>
    <cellStyle name="Calculation 2 2 5 2 5" xfId="38361"/>
    <cellStyle name="Calculation 2 2 5 3" xfId="5734"/>
    <cellStyle name="Calculation 2 2 5 3 2" xfId="13855"/>
    <cellStyle name="Calculation 2 2 5 3 2 2" xfId="32110"/>
    <cellStyle name="Calculation 2 2 5 3 2 2 2" xfId="38073"/>
    <cellStyle name="Calculation 2 2 5 3 2 2 3" xfId="39238"/>
    <cellStyle name="Calculation 2 2 5 3 2 3" xfId="37596"/>
    <cellStyle name="Calculation 2 2 5 3 2 4" xfId="38670"/>
    <cellStyle name="Calculation 2 2 5 3 3" xfId="17994"/>
    <cellStyle name="Calculation 2 2 5 3 3 2" xfId="35582"/>
    <cellStyle name="Calculation 2 2 5 3 3 3" xfId="38922"/>
    <cellStyle name="Calculation 2 2 5 3 4" xfId="24671"/>
    <cellStyle name="Calculation 2 2 5 3 5" xfId="38419"/>
    <cellStyle name="Calculation 2 2 5 4" xfId="7677"/>
    <cellStyle name="Calculation 2 2 5 4 2" xfId="14018"/>
    <cellStyle name="Calculation 2 2 5 4 2 2" xfId="34052"/>
    <cellStyle name="Calculation 2 2 5 4 2 3" xfId="39069"/>
    <cellStyle name="Calculation 2 2 5 4 3" xfId="18157"/>
    <cellStyle name="Calculation 2 2 5 4 3 2" xfId="36106"/>
    <cellStyle name="Calculation 2 2 5 4 4" xfId="24834"/>
    <cellStyle name="Calculation 2 2 5 5" xfId="13900"/>
    <cellStyle name="Calculation 2 2 5 5 2" xfId="18039"/>
    <cellStyle name="Calculation 2 2 5 5 2 2" xfId="38087"/>
    <cellStyle name="Calculation 2 2 5 5 3" xfId="24716"/>
    <cellStyle name="Calculation 2 2 5 6" xfId="11889"/>
    <cellStyle name="Calculation 2 2 5 6 2" xfId="28271"/>
    <cellStyle name="Calculation 2 2 5 7" xfId="17382"/>
    <cellStyle name="Calculation 2 2 5 7 2" xfId="34588"/>
    <cellStyle name="Calculation 2 2 5 8" xfId="17266"/>
    <cellStyle name="Calculation 2 2 5 8 2" xfId="36790"/>
    <cellStyle name="Calculation 2 2 5 9" xfId="22718"/>
    <cellStyle name="Calculation 2 2 6" xfId="2701"/>
    <cellStyle name="Calculation 2 2 6 2" xfId="3892"/>
    <cellStyle name="Calculation 2 2 6 2 2" xfId="14665"/>
    <cellStyle name="Calculation 2 2 6 2 2 2" xfId="30276"/>
    <cellStyle name="Calculation 2 2 6 2 2 3" xfId="38996"/>
    <cellStyle name="Calculation 2 2 6 2 3" xfId="18800"/>
    <cellStyle name="Calculation 2 2 6 2 3 2" xfId="35176"/>
    <cellStyle name="Calculation 2 2 6 2 4" xfId="25476"/>
    <cellStyle name="Calculation 2 2 6 3" xfId="6553"/>
    <cellStyle name="Calculation 2 2 6 3 2" xfId="13978"/>
    <cellStyle name="Calculation 2 2 6 3 2 2" xfId="32929"/>
    <cellStyle name="Calculation 2 2 6 3 3" xfId="18117"/>
    <cellStyle name="Calculation 2 2 6 3 3 2" xfId="35699"/>
    <cellStyle name="Calculation 2 2 6 3 4" xfId="24794"/>
    <cellStyle name="Calculation 2 2 6 4" xfId="7794"/>
    <cellStyle name="Calculation 2 2 6 4 2" xfId="15083"/>
    <cellStyle name="Calculation 2 2 6 4 2 2" xfId="34169"/>
    <cellStyle name="Calculation 2 2 6 4 3" xfId="19212"/>
    <cellStyle name="Calculation 2 2 6 4 3 2" xfId="36223"/>
    <cellStyle name="Calculation 2 2 6 4 4" xfId="25887"/>
    <cellStyle name="Calculation 2 2 6 5" xfId="13788"/>
    <cellStyle name="Calculation 2 2 6 5 2" xfId="17927"/>
    <cellStyle name="Calculation 2 2 6 5 3" xfId="24604"/>
    <cellStyle name="Calculation 2 2 6 6" xfId="12709"/>
    <cellStyle name="Calculation 2 2 6 6 2" xfId="29091"/>
    <cellStyle name="Calculation 2 2 6 7" xfId="17537"/>
    <cellStyle name="Calculation 2 2 6 7 2" xfId="34704"/>
    <cellStyle name="Calculation 2 2 6 8" xfId="16036"/>
    <cellStyle name="Calculation 2 2 6 9" xfId="23535"/>
    <cellStyle name="Calculation 2 2 7" xfId="2692"/>
    <cellStyle name="Calculation 2 2 7 2" xfId="3883"/>
    <cellStyle name="Calculation 2 2 7 2 2" xfId="14656"/>
    <cellStyle name="Calculation 2 2 7 2 2 2" xfId="30267"/>
    <cellStyle name="Calculation 2 2 7 2 3" xfId="18791"/>
    <cellStyle name="Calculation 2 2 7 2 3 2" xfId="35167"/>
    <cellStyle name="Calculation 2 2 7 2 4" xfId="25467"/>
    <cellStyle name="Calculation 2 2 7 3" xfId="6544"/>
    <cellStyle name="Calculation 2 2 7 3 2" xfId="14494"/>
    <cellStyle name="Calculation 2 2 7 3 2 2" xfId="32920"/>
    <cellStyle name="Calculation 2 2 7 3 3" xfId="18630"/>
    <cellStyle name="Calculation 2 2 7 3 3 2" xfId="35690"/>
    <cellStyle name="Calculation 2 2 7 3 4" xfId="25306"/>
    <cellStyle name="Calculation 2 2 7 4" xfId="7785"/>
    <cellStyle name="Calculation 2 2 7 4 2" xfId="14415"/>
    <cellStyle name="Calculation 2 2 7 4 2 2" xfId="34160"/>
    <cellStyle name="Calculation 2 2 7 4 3" xfId="18551"/>
    <cellStyle name="Calculation 2 2 7 4 3 2" xfId="36214"/>
    <cellStyle name="Calculation 2 2 7 4 4" xfId="25227"/>
    <cellStyle name="Calculation 2 2 7 5" xfId="13864"/>
    <cellStyle name="Calculation 2 2 7 5 2" xfId="18003"/>
    <cellStyle name="Calculation 2 2 7 5 3" xfId="24680"/>
    <cellStyle name="Calculation 2 2 7 6" xfId="12700"/>
    <cellStyle name="Calculation 2 2 7 6 2" xfId="29082"/>
    <cellStyle name="Calculation 2 2 7 7" xfId="17528"/>
    <cellStyle name="Calculation 2 2 7 7 2" xfId="34695"/>
    <cellStyle name="Calculation 2 2 7 8" xfId="16029"/>
    <cellStyle name="Calculation 2 2 7 9" xfId="23526"/>
    <cellStyle name="Calculation 2 2 8" xfId="2725"/>
    <cellStyle name="Calculation 2 2 8 2" xfId="3915"/>
    <cellStyle name="Calculation 2 2 8 2 2" xfId="14689"/>
    <cellStyle name="Calculation 2 2 8 2 2 2" xfId="30297"/>
    <cellStyle name="Calculation 2 2 8 2 3" xfId="18823"/>
    <cellStyle name="Calculation 2 2 8 2 3 2" xfId="35197"/>
    <cellStyle name="Calculation 2 2 8 2 4" xfId="25499"/>
    <cellStyle name="Calculation 2 2 8 3" xfId="6577"/>
    <cellStyle name="Calculation 2 2 8 3 2" xfId="13944"/>
    <cellStyle name="Calculation 2 2 8 3 2 2" xfId="32953"/>
    <cellStyle name="Calculation 2 2 8 3 3" xfId="18083"/>
    <cellStyle name="Calculation 2 2 8 3 3 2" xfId="35721"/>
    <cellStyle name="Calculation 2 2 8 3 4" xfId="24760"/>
    <cellStyle name="Calculation 2 2 8 4" xfId="7818"/>
    <cellStyle name="Calculation 2 2 8 4 2" xfId="14523"/>
    <cellStyle name="Calculation 2 2 8 4 2 2" xfId="34193"/>
    <cellStyle name="Calculation 2 2 8 4 3" xfId="18659"/>
    <cellStyle name="Calculation 2 2 8 4 3 2" xfId="36245"/>
    <cellStyle name="Calculation 2 2 8 4 4" xfId="25335"/>
    <cellStyle name="Calculation 2 2 8 5" xfId="13822"/>
    <cellStyle name="Calculation 2 2 8 5 2" xfId="17961"/>
    <cellStyle name="Calculation 2 2 8 5 3" xfId="24638"/>
    <cellStyle name="Calculation 2 2 8 6" xfId="12733"/>
    <cellStyle name="Calculation 2 2 8 6 2" xfId="29113"/>
    <cellStyle name="Calculation 2 2 8 7" xfId="17559"/>
    <cellStyle name="Calculation 2 2 8 7 2" xfId="34726"/>
    <cellStyle name="Calculation 2 2 8 8" xfId="16046"/>
    <cellStyle name="Calculation 2 2 8 9" xfId="23558"/>
    <cellStyle name="Calculation 2 2 9" xfId="2245"/>
    <cellStyle name="Calculation 2 2 9 2" xfId="3808"/>
    <cellStyle name="Calculation 2 2 9 2 2" xfId="14459"/>
    <cellStyle name="Calculation 2 2 9 2 2 2" xfId="30192"/>
    <cellStyle name="Calculation 2 2 9 2 3" xfId="18595"/>
    <cellStyle name="Calculation 2 2 9 2 3 2" xfId="35093"/>
    <cellStyle name="Calculation 2 2 9 2 4" xfId="25271"/>
    <cellStyle name="Calculation 2 2 9 3" xfId="6098"/>
    <cellStyle name="Calculation 2 2 9 3 2" xfId="13762"/>
    <cellStyle name="Calculation 2 2 9 3 2 2" xfId="32474"/>
    <cellStyle name="Calculation 2 2 9 3 3" xfId="17901"/>
    <cellStyle name="Calculation 2 2 9 3 3 2" xfId="35613"/>
    <cellStyle name="Calculation 2 2 9 3 4" xfId="24578"/>
    <cellStyle name="Calculation 2 2 9 4" xfId="7708"/>
    <cellStyle name="Calculation 2 2 9 4 2" xfId="15018"/>
    <cellStyle name="Calculation 2 2 9 4 2 2" xfId="34083"/>
    <cellStyle name="Calculation 2 2 9 4 3" xfId="19147"/>
    <cellStyle name="Calculation 2 2 9 4 3 2" xfId="36137"/>
    <cellStyle name="Calculation 2 2 9 4 4" xfId="25822"/>
    <cellStyle name="Calculation 2 2 9 5" xfId="15289"/>
    <cellStyle name="Calculation 2 2 9 5 2" xfId="19414"/>
    <cellStyle name="Calculation 2 2 9 5 3" xfId="26089"/>
    <cellStyle name="Calculation 2 2 9 6" xfId="12253"/>
    <cellStyle name="Calculation 2 2 9 6 2" xfId="28635"/>
    <cellStyle name="Calculation 2 2 9 7" xfId="17426"/>
    <cellStyle name="Calculation 2 2 9 7 2" xfId="34618"/>
    <cellStyle name="Calculation 2 2 9 8" xfId="16117"/>
    <cellStyle name="Calculation 2 2 9 9" xfId="23081"/>
    <cellStyle name="Calculation 2 3" xfId="670"/>
    <cellStyle name="Calculation 2 3 10" xfId="37439"/>
    <cellStyle name="Calculation 2 3 11" xfId="36647"/>
    <cellStyle name="Calculation 2 3 2" xfId="36648"/>
    <cellStyle name="Calculation 2 3 2 10" xfId="38217"/>
    <cellStyle name="Calculation 2 3 2 2" xfId="36782"/>
    <cellStyle name="Calculation 2 3 2 2 2" xfId="36847"/>
    <cellStyle name="Calculation 2 3 2 2 2 2" xfId="36995"/>
    <cellStyle name="Calculation 2 3 2 2 2 2 2" xfId="37295"/>
    <cellStyle name="Calculation 2 3 2 2 2 2 2 2" xfId="37520"/>
    <cellStyle name="Calculation 2 3 2 2 2 2 2 3" xfId="39169"/>
    <cellStyle name="Calculation 2 3 2 2 2 2 3" xfId="37769"/>
    <cellStyle name="Calculation 2 3 2 2 2 2 4" xfId="38601"/>
    <cellStyle name="Calculation 2 3 2 2 2 3" xfId="37135"/>
    <cellStyle name="Calculation 2 3 2 2 2 3 2" xfId="37604"/>
    <cellStyle name="Calculation 2 3 2 2 2 3 3" xfId="38855"/>
    <cellStyle name="Calculation 2 3 2 2 2 4" xfId="38137"/>
    <cellStyle name="Calculation 2 3 2 2 2 5" xfId="38352"/>
    <cellStyle name="Calculation 2 3 2 2 3" xfId="36867"/>
    <cellStyle name="Calculation 2 3 2 2 3 2" xfId="37017"/>
    <cellStyle name="Calculation 2 3 2 2 3 2 2" xfId="37319"/>
    <cellStyle name="Calculation 2 3 2 2 3 2 2 2" xfId="37511"/>
    <cellStyle name="Calculation 2 3 2 2 3 2 2 3" xfId="39228"/>
    <cellStyle name="Calculation 2 3 2 2 3 2 3" xfId="37895"/>
    <cellStyle name="Calculation 2 3 2 2 3 2 4" xfId="38660"/>
    <cellStyle name="Calculation 2 3 2 2 3 3" xfId="37155"/>
    <cellStyle name="Calculation 2 3 2 2 3 3 2" xfId="37616"/>
    <cellStyle name="Calculation 2 3 2 2 3 3 3" xfId="38912"/>
    <cellStyle name="Calculation 2 3 2 2 3 4" xfId="37943"/>
    <cellStyle name="Calculation 2 3 2 2 3 5" xfId="38409"/>
    <cellStyle name="Calculation 2 3 2 2 4" xfId="37060"/>
    <cellStyle name="Calculation 2 3 2 2 4 2" xfId="37238"/>
    <cellStyle name="Calculation 2 3 2 2 4 2 2" xfId="38069"/>
    <cellStyle name="Calculation 2 3 2 2 4 2 3" xfId="39059"/>
    <cellStyle name="Calculation 2 3 2 2 4 3" xfId="37714"/>
    <cellStyle name="Calculation 2 3 2 2 4 4" xfId="38737"/>
    <cellStyle name="Calculation 2 3 2 2 5" xfId="36938"/>
    <cellStyle name="Calculation 2 3 2 2 5 2" xfId="37801"/>
    <cellStyle name="Calculation 2 3 2 2 5 3" xfId="38519"/>
    <cellStyle name="Calculation 2 3 2 2 6" xfId="37661"/>
    <cellStyle name="Calculation 2 3 2 2 7" xfId="38274"/>
    <cellStyle name="Calculation 2 3 2 3" xfId="36809"/>
    <cellStyle name="Calculation 2 3 2 3 2" xfId="36855"/>
    <cellStyle name="Calculation 2 3 2 3 2 2" xfId="37005"/>
    <cellStyle name="Calculation 2 3 2 3 2 2 2" xfId="37307"/>
    <cellStyle name="Calculation 2 3 2 3 2 2 2 2" xfId="37740"/>
    <cellStyle name="Calculation 2 3 2 3 2 2 2 3" xfId="39198"/>
    <cellStyle name="Calculation 2 3 2 3 2 2 3" xfId="38066"/>
    <cellStyle name="Calculation 2 3 2 3 2 2 4" xfId="38630"/>
    <cellStyle name="Calculation 2 3 2 3 2 3" xfId="37143"/>
    <cellStyle name="Calculation 2 3 2 3 2 3 2" xfId="37671"/>
    <cellStyle name="Calculation 2 3 2 3 2 3 3" xfId="38884"/>
    <cellStyle name="Calculation 2 3 2 3 2 4" xfId="37683"/>
    <cellStyle name="Calculation 2 3 2 3 2 5" xfId="38381"/>
    <cellStyle name="Calculation 2 3 2 3 3" xfId="36879"/>
    <cellStyle name="Calculation 2 3 2 3 3 2" xfId="37029"/>
    <cellStyle name="Calculation 2 3 2 3 3 2 2" xfId="37333"/>
    <cellStyle name="Calculation 2 3 2 3 3 2 2 2" xfId="37716"/>
    <cellStyle name="Calculation 2 3 2 3 3 2 2 3" xfId="39258"/>
    <cellStyle name="Calculation 2 3 2 3 3 2 3" xfId="37776"/>
    <cellStyle name="Calculation 2 3 2 3 3 2 4" xfId="38690"/>
    <cellStyle name="Calculation 2 3 2 3 3 3" xfId="37167"/>
    <cellStyle name="Calculation 2 3 2 3 3 3 2" xfId="38012"/>
    <cellStyle name="Calculation 2 3 2 3 3 3 3" xfId="38942"/>
    <cellStyle name="Calculation 2 3 2 3 3 4" xfId="38179"/>
    <cellStyle name="Calculation 2 3 2 3 3 5" xfId="38439"/>
    <cellStyle name="Calculation 2 3 2 3 4" xfId="36950"/>
    <cellStyle name="Calculation 2 3 2 3 4 2" xfId="37250"/>
    <cellStyle name="Calculation 2 3 2 3 4 2 2" xfId="37619"/>
    <cellStyle name="Calculation 2 3 2 3 4 2 3" xfId="39089"/>
    <cellStyle name="Calculation 2 3 2 3 4 3" xfId="37752"/>
    <cellStyle name="Calculation 2 3 2 3 4 4" xfId="38533"/>
    <cellStyle name="Calculation 2 3 2 3 5" xfId="37099"/>
    <cellStyle name="Calculation 2 3 2 3 5 2" xfId="38198"/>
    <cellStyle name="Calculation 2 3 2 3 5 3" xfId="38791"/>
    <cellStyle name="Calculation 2 3 2 3 6" xfId="37521"/>
    <cellStyle name="Calculation 2 3 2 3 7" xfId="38286"/>
    <cellStyle name="Calculation 2 3 2 4" xfId="36760"/>
    <cellStyle name="Calculation 2 3 2 4 2" xfId="36926"/>
    <cellStyle name="Calculation 2 3 2 4 2 2" xfId="37218"/>
    <cellStyle name="Calculation 2 3 2 4 2 2 2" xfId="37918"/>
    <cellStyle name="Calculation 2 3 2 4 2 2 3" xfId="39031"/>
    <cellStyle name="Calculation 2 3 2 4 2 3" xfId="37743"/>
    <cellStyle name="Calculation 2 3 2 4 2 4" xfId="38507"/>
    <cellStyle name="Calculation 2 3 2 4 3" xfId="37089"/>
    <cellStyle name="Calculation 2 3 2 4 3 2" xfId="38133"/>
    <cellStyle name="Calculation 2 3 2 4 3 3" xfId="38779"/>
    <cellStyle name="Calculation 2 3 2 4 4" xfId="38191"/>
    <cellStyle name="Calculation 2 3 2 4 5" xfId="38262"/>
    <cellStyle name="Calculation 2 3 2 5" xfId="36826"/>
    <cellStyle name="Calculation 2 3 2 5 2" xfId="36971"/>
    <cellStyle name="Calculation 2 3 2 5 2 2" xfId="37271"/>
    <cellStyle name="Calculation 2 3 2 5 2 2 2" xfId="37595"/>
    <cellStyle name="Calculation 2 3 2 5 2 2 3" xfId="39132"/>
    <cellStyle name="Calculation 2 3 2 5 2 3" xfId="37587"/>
    <cellStyle name="Calculation 2 3 2 5 2 4" xfId="38568"/>
    <cellStyle name="Calculation 2 3 2 5 3" xfId="37114"/>
    <cellStyle name="Calculation 2 3 2 5 3 2" xfId="38194"/>
    <cellStyle name="Calculation 2 3 2 5 3 3" xfId="38822"/>
    <cellStyle name="Calculation 2 3 2 5 4" xfId="38055"/>
    <cellStyle name="Calculation 2 3 2 5 5" xfId="38319"/>
    <cellStyle name="Calculation 2 3 2 6" xfId="36832"/>
    <cellStyle name="Calculation 2 3 2 6 2" xfId="36978"/>
    <cellStyle name="Calculation 2 3 2 6 2 2" xfId="37278"/>
    <cellStyle name="Calculation 2 3 2 6 2 2 2" xfId="37697"/>
    <cellStyle name="Calculation 2 3 2 6 2 2 3" xfId="39141"/>
    <cellStyle name="Calculation 2 3 2 6 2 3" xfId="37682"/>
    <cellStyle name="Calculation 2 3 2 6 2 4" xfId="38576"/>
    <cellStyle name="Calculation 2 3 2 6 3" xfId="37120"/>
    <cellStyle name="Calculation 2 3 2 6 3 2" xfId="38065"/>
    <cellStyle name="Calculation 2 3 2 6 3 3" xfId="38830"/>
    <cellStyle name="Calculation 2 3 2 6 4" xfId="37510"/>
    <cellStyle name="Calculation 2 3 2 6 5" xfId="38327"/>
    <cellStyle name="Calculation 2 3 2 7" xfId="37048"/>
    <cellStyle name="Calculation 2 3 2 7 2" xfId="37182"/>
    <cellStyle name="Calculation 2 3 2 7 2 2" xfId="37538"/>
    <cellStyle name="Calculation 2 3 2 7 2 3" xfId="38958"/>
    <cellStyle name="Calculation 2 3 2 7 3" xfId="38156"/>
    <cellStyle name="Calculation 2 3 2 7 4" xfId="38717"/>
    <cellStyle name="Calculation 2 3 2 8" xfId="36892"/>
    <cellStyle name="Calculation 2 3 2 8 2" xfId="37345"/>
    <cellStyle name="Calculation 2 3 2 8 2 2" xfId="38218"/>
    <cellStyle name="Calculation 2 3 2 8 2 3" xfId="39270"/>
    <cellStyle name="Calculation 2 3 2 8 3" xfId="37487"/>
    <cellStyle name="Calculation 2 3 2 8 4" xfId="38454"/>
    <cellStyle name="Calculation 2 3 2 9" xfId="37449"/>
    <cellStyle name="Calculation 2 3 3" xfId="36734"/>
    <cellStyle name="Calculation 2 3 3 2" xfId="36754"/>
    <cellStyle name="Calculation 2 3 3 2 2" xfId="36920"/>
    <cellStyle name="Calculation 2 3 3 2 2 2" xfId="37212"/>
    <cellStyle name="Calculation 2 3 3 2 2 2 2" xfId="37639"/>
    <cellStyle name="Calculation 2 3 3 2 2 2 3" xfId="39016"/>
    <cellStyle name="Calculation 2 3 3 2 2 3" xfId="37825"/>
    <cellStyle name="Calculation 2 3 3 2 2 4" xfId="38500"/>
    <cellStyle name="Calculation 2 3 3 2 3" xfId="37083"/>
    <cellStyle name="Calculation 2 3 3 2 3 2" xfId="37758"/>
    <cellStyle name="Calculation 2 3 3 2 3 3" xfId="38773"/>
    <cellStyle name="Calculation 2 3 3 2 4" xfId="38123"/>
    <cellStyle name="Calculation 2 3 3 2 5" xfId="38256"/>
    <cellStyle name="Calculation 2 3 3 3" xfId="36820"/>
    <cellStyle name="Calculation 2 3 3 3 2" xfId="36965"/>
    <cellStyle name="Calculation 2 3 3 3 2 2" xfId="37265"/>
    <cellStyle name="Calculation 2 3 3 3 2 2 2" xfId="37793"/>
    <cellStyle name="Calculation 2 3 3 3 2 2 3" xfId="39117"/>
    <cellStyle name="Calculation 2 3 3 3 2 3" xfId="37724"/>
    <cellStyle name="Calculation 2 3 3 3 2 4" xfId="38561"/>
    <cellStyle name="Calculation 2 3 3 3 3" xfId="37108"/>
    <cellStyle name="Calculation 2 3 3 3 3 2" xfId="37533"/>
    <cellStyle name="Calculation 2 3 3 3 3 3" xfId="38816"/>
    <cellStyle name="Calculation 2 3 3 3 4" xfId="37635"/>
    <cellStyle name="Calculation 2 3 3 3 5" xfId="38313"/>
    <cellStyle name="Calculation 2 3 3 4" xfId="36739"/>
    <cellStyle name="Calculation 2 3 3 4 2" xfId="36905"/>
    <cellStyle name="Calculation 2 3 3 4 2 2" xfId="37197"/>
    <cellStyle name="Calculation 2 3 3 4 2 2 2" xfId="38209"/>
    <cellStyle name="Calculation 2 3 3 4 2 2 3" xfId="38977"/>
    <cellStyle name="Calculation 2 3 3 4 2 3" xfId="38039"/>
    <cellStyle name="Calculation 2 3 3 4 2 4" xfId="38472"/>
    <cellStyle name="Calculation 2 3 3 4 3" xfId="37069"/>
    <cellStyle name="Calculation 2 3 3 4 3 2" xfId="37539"/>
    <cellStyle name="Calculation 2 3 3 4 3 3" xfId="38748"/>
    <cellStyle name="Calculation 2 3 3 4 4" xfId="37730"/>
    <cellStyle name="Calculation 2 3 3 4 5" xfId="38231"/>
    <cellStyle name="Calculation 2 3 3 5" xfId="37042"/>
    <cellStyle name="Calculation 2 3 3 5 2" xfId="37190"/>
    <cellStyle name="Calculation 2 3 3 5 2 2" xfId="37701"/>
    <cellStyle name="Calculation 2 3 3 5 2 3" xfId="38969"/>
    <cellStyle name="Calculation 2 3 3 5 3" xfId="38061"/>
    <cellStyle name="Calculation 2 3 3 5 4" xfId="38711"/>
    <cellStyle name="Calculation 2 3 3 6" xfId="36898"/>
    <cellStyle name="Calculation 2 3 3 6 2" xfId="38086"/>
    <cellStyle name="Calculation 2 3 3 6 3" xfId="38465"/>
    <cellStyle name="Calculation 2 3 3 7" xfId="38068"/>
    <cellStyle name="Calculation 2 3 3 8" xfId="38138"/>
    <cellStyle name="Calculation 2 3 4" xfId="36773"/>
    <cellStyle name="Calculation 2 3 4 2" xfId="36831"/>
    <cellStyle name="Calculation 2 3 4 2 2" xfId="36976"/>
    <cellStyle name="Calculation 2 3 4 2 2 2" xfId="37276"/>
    <cellStyle name="Calculation 2 3 4 2 2 2 2" xfId="37502"/>
    <cellStyle name="Calculation 2 3 4 2 2 2 3" xfId="39138"/>
    <cellStyle name="Calculation 2 3 4 2 2 3" xfId="37513"/>
    <cellStyle name="Calculation 2 3 4 2 2 4" xfId="38573"/>
    <cellStyle name="Calculation 2 3 4 2 3" xfId="37119"/>
    <cellStyle name="Calculation 2 3 4 2 3 2" xfId="37620"/>
    <cellStyle name="Calculation 2 3 4 2 3 3" xfId="38827"/>
    <cellStyle name="Calculation 2 3 4 2 4" xfId="37920"/>
    <cellStyle name="Calculation 2 3 4 2 5" xfId="38324"/>
    <cellStyle name="Calculation 2 3 4 3" xfId="36861"/>
    <cellStyle name="Calculation 2 3 4 3 2" xfId="37011"/>
    <cellStyle name="Calculation 2 3 4 3 2 2" xfId="37313"/>
    <cellStyle name="Calculation 2 3 4 3 2 2 2" xfId="38092"/>
    <cellStyle name="Calculation 2 3 4 3 2 2 3" xfId="39213"/>
    <cellStyle name="Calculation 2 3 4 3 2 3" xfId="38160"/>
    <cellStyle name="Calculation 2 3 4 3 2 4" xfId="38645"/>
    <cellStyle name="Calculation 2 3 4 3 3" xfId="37149"/>
    <cellStyle name="Calculation 2 3 4 3 3 2" xfId="37755"/>
    <cellStyle name="Calculation 2 3 4 3 3 3" xfId="38898"/>
    <cellStyle name="Calculation 2 3 4 3 4" xfId="37901"/>
    <cellStyle name="Calculation 2 3 4 3 5" xfId="38395"/>
    <cellStyle name="Calculation 2 3 4 4" xfId="37054"/>
    <cellStyle name="Calculation 2 3 4 4 2" xfId="37224"/>
    <cellStyle name="Calculation 2 3 4 4 2 2" xfId="37995"/>
    <cellStyle name="Calculation 2 3 4 4 2 3" xfId="39045"/>
    <cellStyle name="Calculation 2 3 4 4 3" xfId="37891"/>
    <cellStyle name="Calculation 2 3 4 4 4" xfId="38723"/>
    <cellStyle name="Calculation 2 3 4 5" xfId="36932"/>
    <cellStyle name="Calculation 2 3 4 5 2" xfId="38084"/>
    <cellStyle name="Calculation 2 3 4 5 3" xfId="38513"/>
    <cellStyle name="Calculation 2 3 4 6" xfId="37926"/>
    <cellStyle name="Calculation 2 3 4 7" xfId="38268"/>
    <cellStyle name="Calculation 2 3 5" xfId="36795"/>
    <cellStyle name="Calculation 2 3 5 2" xfId="36849"/>
    <cellStyle name="Calculation 2 3 5 2 2" xfId="36999"/>
    <cellStyle name="Calculation 2 3 5 2 2 2" xfId="37300"/>
    <cellStyle name="Calculation 2 3 5 2 2 2 2" xfId="37657"/>
    <cellStyle name="Calculation 2 3 5 2 2 2 3" xfId="39183"/>
    <cellStyle name="Calculation 2 3 5 2 2 3" xfId="37881"/>
    <cellStyle name="Calculation 2 3 5 2 2 4" xfId="38615"/>
    <cellStyle name="Calculation 2 3 5 2 3" xfId="37137"/>
    <cellStyle name="Calculation 2 3 5 2 3 2" xfId="37803"/>
    <cellStyle name="Calculation 2 3 5 2 3 3" xfId="38869"/>
    <cellStyle name="Calculation 2 3 5 2 4" xfId="37408"/>
    <cellStyle name="Calculation 2 3 5 2 5" xfId="38366"/>
    <cellStyle name="Calculation 2 3 5 3" xfId="36873"/>
    <cellStyle name="Calculation 2 3 5 3 2" xfId="37023"/>
    <cellStyle name="Calculation 2 3 5 3 2 2" xfId="37326"/>
    <cellStyle name="Calculation 2 3 5 3 2 2 2" xfId="37569"/>
    <cellStyle name="Calculation 2 3 5 3 2 2 3" xfId="39243"/>
    <cellStyle name="Calculation 2 3 5 3 2 3" xfId="37706"/>
    <cellStyle name="Calculation 2 3 5 3 2 4" xfId="38675"/>
    <cellStyle name="Calculation 2 3 5 3 3" xfId="37161"/>
    <cellStyle name="Calculation 2 3 5 3 3 2" xfId="38044"/>
    <cellStyle name="Calculation 2 3 5 3 3 3" xfId="38927"/>
    <cellStyle name="Calculation 2 3 5 3 4" xfId="37476"/>
    <cellStyle name="Calculation 2 3 5 3 5" xfId="38424"/>
    <cellStyle name="Calculation 2 3 5 4" xfId="36944"/>
    <cellStyle name="Calculation 2 3 5 4 2" xfId="37244"/>
    <cellStyle name="Calculation 2 3 5 4 2 2" xfId="38162"/>
    <cellStyle name="Calculation 2 3 5 4 2 3" xfId="39074"/>
    <cellStyle name="Calculation 2 3 5 4 3" xfId="37828"/>
    <cellStyle name="Calculation 2 3 5 4 4" xfId="38526"/>
    <cellStyle name="Calculation 2 3 5 5" xfId="37095"/>
    <cellStyle name="Calculation 2 3 5 5 2" xfId="37887"/>
    <cellStyle name="Calculation 2 3 5 5 3" xfId="38786"/>
    <cellStyle name="Calculation 2 3 5 6" xfId="37954"/>
    <cellStyle name="Calculation 2 3 5 7" xfId="38280"/>
    <cellStyle name="Calculation 2 3 6" xfId="36746"/>
    <cellStyle name="Calculation 2 3 6 2" xfId="36913"/>
    <cellStyle name="Calculation 2 3 6 2 2" xfId="37205"/>
    <cellStyle name="Calculation 2 3 6 2 2 2" xfId="38017"/>
    <cellStyle name="Calculation 2 3 6 2 2 3" xfId="39001"/>
    <cellStyle name="Calculation 2 3 6 2 3" xfId="37705"/>
    <cellStyle name="Calculation 2 3 6 2 4" xfId="38485"/>
    <cellStyle name="Calculation 2 3 6 3" xfId="37076"/>
    <cellStyle name="Calculation 2 3 6 3 2" xfId="37367"/>
    <cellStyle name="Calculation 2 3 6 3 3" xfId="38758"/>
    <cellStyle name="Calculation 2 3 6 4" xfId="37606"/>
    <cellStyle name="Calculation 2 3 6 5" xfId="38241"/>
    <cellStyle name="Calculation 2 3 7" xfId="37035"/>
    <cellStyle name="Calculation 2 3 7 2" xfId="37173"/>
    <cellStyle name="Calculation 2 3 7 2 2" xfId="37498"/>
    <cellStyle name="Calculation 2 3 7 2 3" xfId="38948"/>
    <cellStyle name="Calculation 2 3 7 3" xfId="38127"/>
    <cellStyle name="Calculation 2 3 7 4" xfId="38696"/>
    <cellStyle name="Calculation 2 3 8" xfId="36885"/>
    <cellStyle name="Calculation 2 3 8 2" xfId="37339"/>
    <cellStyle name="Calculation 2 3 8 2 2" xfId="37358"/>
    <cellStyle name="Calculation 2 3 8 2 3" xfId="39264"/>
    <cellStyle name="Calculation 2 3 8 3" xfId="37879"/>
    <cellStyle name="Calculation 2 3 8 4" xfId="38445"/>
    <cellStyle name="Calculation 2 3 9" xfId="38185"/>
    <cellStyle name="Calculation 2 4" xfId="748"/>
    <cellStyle name="Calculation 2 4 10" xfId="2888"/>
    <cellStyle name="Calculation 2 4 10 2" xfId="4044"/>
    <cellStyle name="Calculation 2 4 10 2 2" xfId="14831"/>
    <cellStyle name="Calculation 2 4 10 2 2 2" xfId="30425"/>
    <cellStyle name="Calculation 2 4 10 2 3" xfId="18961"/>
    <cellStyle name="Calculation 2 4 10 2 3 2" xfId="35324"/>
    <cellStyle name="Calculation 2 4 10 2 4" xfId="25636"/>
    <cellStyle name="Calculation 2 4 10 3" xfId="6739"/>
    <cellStyle name="Calculation 2 4 10 3 2" xfId="13854"/>
    <cellStyle name="Calculation 2 4 10 3 2 2" xfId="33115"/>
    <cellStyle name="Calculation 2 4 10 3 3" xfId="17993"/>
    <cellStyle name="Calculation 2 4 10 3 3 2" xfId="35852"/>
    <cellStyle name="Calculation 2 4 10 3 4" xfId="24670"/>
    <cellStyle name="Calculation 2 4 10 4" xfId="7951"/>
    <cellStyle name="Calculation 2 4 10 4 2" xfId="14598"/>
    <cellStyle name="Calculation 2 4 10 4 2 2" xfId="34326"/>
    <cellStyle name="Calculation 2 4 10 4 3" xfId="18734"/>
    <cellStyle name="Calculation 2 4 10 4 3 2" xfId="36376"/>
    <cellStyle name="Calculation 2 4 10 4 4" xfId="25410"/>
    <cellStyle name="Calculation 2 4 10 5" xfId="14407"/>
    <cellStyle name="Calculation 2 4 10 5 2" xfId="18543"/>
    <cellStyle name="Calculation 2 4 10 5 3" xfId="25219"/>
    <cellStyle name="Calculation 2 4 10 6" xfId="12895"/>
    <cellStyle name="Calculation 2 4 10 6 2" xfId="29274"/>
    <cellStyle name="Calculation 2 4 10 7" xfId="17691"/>
    <cellStyle name="Calculation 2 4 10 7 2" xfId="34858"/>
    <cellStyle name="Calculation 2 4 10 8" xfId="15878"/>
    <cellStyle name="Calculation 2 4 10 9" xfId="23716"/>
    <cellStyle name="Calculation 2 4 11" xfId="3670"/>
    <cellStyle name="Calculation 2 4 11 2" xfId="4144"/>
    <cellStyle name="Calculation 2 4 11 2 2" xfId="15136"/>
    <cellStyle name="Calculation 2 4 11 2 2 2" xfId="30524"/>
    <cellStyle name="Calculation 2 4 11 2 3" xfId="19262"/>
    <cellStyle name="Calculation 2 4 11 2 3 2" xfId="35423"/>
    <cellStyle name="Calculation 2 4 11 2 4" xfId="25937"/>
    <cellStyle name="Calculation 2 4 11 3" xfId="7521"/>
    <cellStyle name="Calculation 2 4 11 3 2" xfId="15423"/>
    <cellStyle name="Calculation 2 4 11 3 2 2" xfId="33897"/>
    <cellStyle name="Calculation 2 4 11 3 3" xfId="19548"/>
    <cellStyle name="Calculation 2 4 11 3 3 2" xfId="35954"/>
    <cellStyle name="Calculation 2 4 11 3 4" xfId="26223"/>
    <cellStyle name="Calculation 2 4 11 4" xfId="8054"/>
    <cellStyle name="Calculation 2 4 11 4 2" xfId="15620"/>
    <cellStyle name="Calculation 2 4 11 4 2 2" xfId="34429"/>
    <cellStyle name="Calculation 2 4 11 4 3" xfId="19745"/>
    <cellStyle name="Calculation 2 4 11 4 3 2" xfId="36478"/>
    <cellStyle name="Calculation 2 4 11 4 4" xfId="26420"/>
    <cellStyle name="Calculation 2 4 11 5" xfId="15768"/>
    <cellStyle name="Calculation 2 4 11 5 2" xfId="19893"/>
    <cellStyle name="Calculation 2 4 11 5 3" xfId="26568"/>
    <cellStyle name="Calculation 2 4 11 6" xfId="13677"/>
    <cellStyle name="Calculation 2 4 11 6 2" xfId="30055"/>
    <cellStyle name="Calculation 2 4 11 7" xfId="17817"/>
    <cellStyle name="Calculation 2 4 11 7 2" xfId="34960"/>
    <cellStyle name="Calculation 2 4 11 8" xfId="15848"/>
    <cellStyle name="Calculation 2 4 11 9" xfId="24494"/>
    <cellStyle name="Calculation 2 4 12" xfId="4604"/>
    <cellStyle name="Calculation 2 4 12 2" xfId="13925"/>
    <cellStyle name="Calculation 2 4 12 2 2" xfId="30982"/>
    <cellStyle name="Calculation 2 4 12 3" xfId="18064"/>
    <cellStyle name="Calculation 2 4 12 3 2" xfId="35508"/>
    <cellStyle name="Calculation 2 4 12 4" xfId="24741"/>
    <cellStyle name="Calculation 2 4 13" xfId="7602"/>
    <cellStyle name="Calculation 2 4 13 2" xfId="14143"/>
    <cellStyle name="Calculation 2 4 13 2 2" xfId="33978"/>
    <cellStyle name="Calculation 2 4 13 3" xfId="18282"/>
    <cellStyle name="Calculation 2 4 13 3 2" xfId="36033"/>
    <cellStyle name="Calculation 2 4 13 4" xfId="24959"/>
    <cellStyle name="Calculation 2 4 14" xfId="13954"/>
    <cellStyle name="Calculation 2 4 14 2" xfId="18093"/>
    <cellStyle name="Calculation 2 4 14 3" xfId="24770"/>
    <cellStyle name="Calculation 2 4 15" xfId="14542"/>
    <cellStyle name="Calculation 2 4 15 2" xfId="18678"/>
    <cellStyle name="Calculation 2 4 15 3" xfId="25354"/>
    <cellStyle name="Calculation 2 4 16" xfId="10758"/>
    <cellStyle name="Calculation 2 4 16 2" xfId="27142"/>
    <cellStyle name="Calculation 2 4 17" xfId="17247"/>
    <cellStyle name="Calculation 2 4 17 2" xfId="34515"/>
    <cellStyle name="Calculation 2 4 18" xfId="17703"/>
    <cellStyle name="Calculation 2 4 19" xfId="21590"/>
    <cellStyle name="Calculation 2 4 2" xfId="1508"/>
    <cellStyle name="Calculation 2 4 2 2" xfId="5363"/>
    <cellStyle name="Calculation 2 4 2 2 2" xfId="14189"/>
    <cellStyle name="Calculation 2 4 2 2 2 2" xfId="31741"/>
    <cellStyle name="Calculation 2 4 2 2 2 2 2" xfId="37764"/>
    <cellStyle name="Calculation 2 4 2 2 2 2 3" xfId="39096"/>
    <cellStyle name="Calculation 2 4 2 2 2 3" xfId="37387"/>
    <cellStyle name="Calculation 2 4 2 2 2 4" xfId="38540"/>
    <cellStyle name="Calculation 2 4 2 2 3" xfId="18328"/>
    <cellStyle name="Calculation 2 4 2 2 3 2" xfId="35556"/>
    <cellStyle name="Calculation 2 4 2 2 3 3" xfId="38796"/>
    <cellStyle name="Calculation 2 4 2 2 4" xfId="25005"/>
    <cellStyle name="Calculation 2 4 2 2 5" xfId="38293"/>
    <cellStyle name="Calculation 2 4 2 3" xfId="7650"/>
    <cellStyle name="Calculation 2 4 2 3 2" xfId="13910"/>
    <cellStyle name="Calculation 2 4 2 3 2 2" xfId="34025"/>
    <cellStyle name="Calculation 2 4 2 3 2 2 2" xfId="37626"/>
    <cellStyle name="Calculation 2 4 2 3 2 2 3" xfId="39218"/>
    <cellStyle name="Calculation 2 4 2 3 2 3" xfId="37612"/>
    <cellStyle name="Calculation 2 4 2 3 2 4" xfId="38650"/>
    <cellStyle name="Calculation 2 4 2 3 3" xfId="18049"/>
    <cellStyle name="Calculation 2 4 2 3 3 2" xfId="36080"/>
    <cellStyle name="Calculation 2 4 2 3 3 3" xfId="38903"/>
    <cellStyle name="Calculation 2 4 2 3 4" xfId="24726"/>
    <cellStyle name="Calculation 2 4 2 3 5" xfId="38400"/>
    <cellStyle name="Calculation 2 4 2 4" xfId="14082"/>
    <cellStyle name="Calculation 2 4 2 4 2" xfId="18221"/>
    <cellStyle name="Calculation 2 4 2 4 2 2" xfId="37401"/>
    <cellStyle name="Calculation 2 4 2 4 2 3" xfId="39050"/>
    <cellStyle name="Calculation 2 4 2 4 2 4" xfId="37229"/>
    <cellStyle name="Calculation 2 4 2 4 3" xfId="24898"/>
    <cellStyle name="Calculation 2 4 2 4 4" xfId="38728"/>
    <cellStyle name="Calculation 2 4 2 5" xfId="14315"/>
    <cellStyle name="Calculation 2 4 2 5 2" xfId="18453"/>
    <cellStyle name="Calculation 2 4 2 5 2 2" xfId="37686"/>
    <cellStyle name="Calculation 2 4 2 5 3" xfId="25130"/>
    <cellStyle name="Calculation 2 4 2 6" xfId="11518"/>
    <cellStyle name="Calculation 2 4 2 6 2" xfId="27901"/>
    <cellStyle name="Calculation 2 4 2 7" xfId="17335"/>
    <cellStyle name="Calculation 2 4 2 7 2" xfId="34562"/>
    <cellStyle name="Calculation 2 4 2 8" xfId="17419"/>
    <cellStyle name="Calculation 2 4 2 8 2" xfId="36778"/>
    <cellStyle name="Calculation 2 4 2 9" xfId="22349"/>
    <cellStyle name="Calculation 2 4 3" xfId="2302"/>
    <cellStyle name="Calculation 2 4 3 2" xfId="3831"/>
    <cellStyle name="Calculation 2 4 3 2 2" xfId="14497"/>
    <cellStyle name="Calculation 2 4 3 2 2 2" xfId="30215"/>
    <cellStyle name="Calculation 2 4 3 2 2 2 2" xfId="37935"/>
    <cellStyle name="Calculation 2 4 3 2 2 2 3" xfId="39188"/>
    <cellStyle name="Calculation 2 4 3 2 2 3" xfId="37381"/>
    <cellStyle name="Calculation 2 4 3 2 2 4" xfId="38620"/>
    <cellStyle name="Calculation 2 4 3 2 3" xfId="18633"/>
    <cellStyle name="Calculation 2 4 3 2 3 2" xfId="35116"/>
    <cellStyle name="Calculation 2 4 3 2 3 3" xfId="38874"/>
    <cellStyle name="Calculation 2 4 3 2 4" xfId="25309"/>
    <cellStyle name="Calculation 2 4 3 2 5" xfId="38371"/>
    <cellStyle name="Calculation 2 4 3 3" xfId="6155"/>
    <cellStyle name="Calculation 2 4 3 3 2" xfId="13980"/>
    <cellStyle name="Calculation 2 4 3 3 2 2" xfId="32531"/>
    <cellStyle name="Calculation 2 4 3 3 2 2 2" xfId="37466"/>
    <cellStyle name="Calculation 2 4 3 3 2 2 3" xfId="39248"/>
    <cellStyle name="Calculation 2 4 3 3 2 3" xfId="37496"/>
    <cellStyle name="Calculation 2 4 3 3 2 4" xfId="38680"/>
    <cellStyle name="Calculation 2 4 3 3 3" xfId="18119"/>
    <cellStyle name="Calculation 2 4 3 3 3 2" xfId="35637"/>
    <cellStyle name="Calculation 2 4 3 3 3 3" xfId="38932"/>
    <cellStyle name="Calculation 2 4 3 3 4" xfId="24796"/>
    <cellStyle name="Calculation 2 4 3 3 5" xfId="38429"/>
    <cellStyle name="Calculation 2 4 3 4" xfId="7732"/>
    <cellStyle name="Calculation 2 4 3 4 2" xfId="14181"/>
    <cellStyle name="Calculation 2 4 3 4 2 2" xfId="34107"/>
    <cellStyle name="Calculation 2 4 3 4 2 3" xfId="39079"/>
    <cellStyle name="Calculation 2 4 3 4 3" xfId="18320"/>
    <cellStyle name="Calculation 2 4 3 4 3 2" xfId="36161"/>
    <cellStyle name="Calculation 2 4 3 4 4" xfId="24997"/>
    <cellStyle name="Calculation 2 4 3 5" xfId="13800"/>
    <cellStyle name="Calculation 2 4 3 5 2" xfId="17939"/>
    <cellStyle name="Calculation 2 4 3 5 2 2" xfId="37480"/>
    <cellStyle name="Calculation 2 4 3 5 3" xfId="24616"/>
    <cellStyle name="Calculation 2 4 3 6" xfId="12310"/>
    <cellStyle name="Calculation 2 4 3 6 2" xfId="28692"/>
    <cellStyle name="Calculation 2 4 3 7" xfId="17453"/>
    <cellStyle name="Calculation 2 4 3 7 2" xfId="34642"/>
    <cellStyle name="Calculation 2 4 3 8" xfId="16097"/>
    <cellStyle name="Calculation 2 4 3 8 2" xfId="36800"/>
    <cellStyle name="Calculation 2 4 3 9" xfId="23138"/>
    <cellStyle name="Calculation 2 4 4" xfId="2787"/>
    <cellStyle name="Calculation 2 4 4 2" xfId="3977"/>
    <cellStyle name="Calculation 2 4 4 2 2" xfId="14750"/>
    <cellStyle name="Calculation 2 4 4 2 2 2" xfId="30358"/>
    <cellStyle name="Calculation 2 4 4 2 2 3" xfId="39021"/>
    <cellStyle name="Calculation 2 4 4 2 3" xfId="18882"/>
    <cellStyle name="Calculation 2 4 4 2 3 2" xfId="35257"/>
    <cellStyle name="Calculation 2 4 4 2 4" xfId="25558"/>
    <cellStyle name="Calculation 2 4 4 3" xfId="6639"/>
    <cellStyle name="Calculation 2 4 4 3 2" xfId="14570"/>
    <cellStyle name="Calculation 2 4 4 3 2 2" xfId="33015"/>
    <cellStyle name="Calculation 2 4 4 3 3" xfId="18706"/>
    <cellStyle name="Calculation 2 4 4 3 3 2" xfId="35781"/>
    <cellStyle name="Calculation 2 4 4 3 4" xfId="25382"/>
    <cellStyle name="Calculation 2 4 4 4" xfId="7880"/>
    <cellStyle name="Calculation 2 4 4 4 2" xfId="14052"/>
    <cellStyle name="Calculation 2 4 4 4 2 2" xfId="34255"/>
    <cellStyle name="Calculation 2 4 4 4 3" xfId="18191"/>
    <cellStyle name="Calculation 2 4 4 4 3 2" xfId="36305"/>
    <cellStyle name="Calculation 2 4 4 4 4" xfId="24868"/>
    <cellStyle name="Calculation 2 4 4 5" xfId="14439"/>
    <cellStyle name="Calculation 2 4 4 5 2" xfId="18575"/>
    <cellStyle name="Calculation 2 4 4 5 3" xfId="25251"/>
    <cellStyle name="Calculation 2 4 4 6" xfId="12795"/>
    <cellStyle name="Calculation 2 4 4 6 2" xfId="29173"/>
    <cellStyle name="Calculation 2 4 4 7" xfId="17619"/>
    <cellStyle name="Calculation 2 4 4 7 2" xfId="34786"/>
    <cellStyle name="Calculation 2 4 4 8" xfId="15909"/>
    <cellStyle name="Calculation 2 4 4 9" xfId="23618"/>
    <cellStyle name="Calculation 2 4 5" xfId="2675"/>
    <cellStyle name="Calculation 2 4 5 2" xfId="3866"/>
    <cellStyle name="Calculation 2 4 5 2 2" xfId="14639"/>
    <cellStyle name="Calculation 2 4 5 2 2 2" xfId="30250"/>
    <cellStyle name="Calculation 2 4 5 2 2 3" xfId="39122"/>
    <cellStyle name="Calculation 2 4 5 2 3" xfId="18775"/>
    <cellStyle name="Calculation 2 4 5 2 3 2" xfId="35150"/>
    <cellStyle name="Calculation 2 4 5 2 4" xfId="25451"/>
    <cellStyle name="Calculation 2 4 5 3" xfId="6527"/>
    <cellStyle name="Calculation 2 4 5 3 2" xfId="13998"/>
    <cellStyle name="Calculation 2 4 5 3 2 2" xfId="32903"/>
    <cellStyle name="Calculation 2 4 5 3 3" xfId="18137"/>
    <cellStyle name="Calculation 2 4 5 3 3 2" xfId="35673"/>
    <cellStyle name="Calculation 2 4 5 3 4" xfId="24814"/>
    <cellStyle name="Calculation 2 4 5 4" xfId="7768"/>
    <cellStyle name="Calculation 2 4 5 4 2" xfId="13778"/>
    <cellStyle name="Calculation 2 4 5 4 2 2" xfId="34143"/>
    <cellStyle name="Calculation 2 4 5 4 3" xfId="17917"/>
    <cellStyle name="Calculation 2 4 5 4 3 2" xfId="36197"/>
    <cellStyle name="Calculation 2 4 5 4 4" xfId="24594"/>
    <cellStyle name="Calculation 2 4 5 5" xfId="15211"/>
    <cellStyle name="Calculation 2 4 5 5 2" xfId="19336"/>
    <cellStyle name="Calculation 2 4 5 5 3" xfId="26011"/>
    <cellStyle name="Calculation 2 4 5 6" xfId="12683"/>
    <cellStyle name="Calculation 2 4 5 6 2" xfId="29065"/>
    <cellStyle name="Calculation 2 4 5 7" xfId="17512"/>
    <cellStyle name="Calculation 2 4 5 7 2" xfId="34678"/>
    <cellStyle name="Calculation 2 4 5 8" xfId="16059"/>
    <cellStyle name="Calculation 2 4 5 9" xfId="23510"/>
    <cellStyle name="Calculation 2 4 6" xfId="2696"/>
    <cellStyle name="Calculation 2 4 6 2" xfId="3887"/>
    <cellStyle name="Calculation 2 4 6 2 2" xfId="14660"/>
    <cellStyle name="Calculation 2 4 6 2 2 2" xfId="30271"/>
    <cellStyle name="Calculation 2 4 6 2 2 3" xfId="38982"/>
    <cellStyle name="Calculation 2 4 6 2 3" xfId="18795"/>
    <cellStyle name="Calculation 2 4 6 2 3 2" xfId="35171"/>
    <cellStyle name="Calculation 2 4 6 2 4" xfId="25471"/>
    <cellStyle name="Calculation 2 4 6 3" xfId="6548"/>
    <cellStyle name="Calculation 2 4 6 3 2" xfId="14400"/>
    <cellStyle name="Calculation 2 4 6 3 2 2" xfId="32924"/>
    <cellStyle name="Calculation 2 4 6 3 3" xfId="18536"/>
    <cellStyle name="Calculation 2 4 6 3 3 2" xfId="35694"/>
    <cellStyle name="Calculation 2 4 6 3 4" xfId="25212"/>
    <cellStyle name="Calculation 2 4 6 4" xfId="7789"/>
    <cellStyle name="Calculation 2 4 6 4 2" xfId="15246"/>
    <cellStyle name="Calculation 2 4 6 4 2 2" xfId="34164"/>
    <cellStyle name="Calculation 2 4 6 4 3" xfId="19371"/>
    <cellStyle name="Calculation 2 4 6 4 3 2" xfId="36218"/>
    <cellStyle name="Calculation 2 4 6 4 4" xfId="26046"/>
    <cellStyle name="Calculation 2 4 6 5" xfId="15408"/>
    <cellStyle name="Calculation 2 4 6 5 2" xfId="19533"/>
    <cellStyle name="Calculation 2 4 6 5 3" xfId="26208"/>
    <cellStyle name="Calculation 2 4 6 6" xfId="12704"/>
    <cellStyle name="Calculation 2 4 6 6 2" xfId="29086"/>
    <cellStyle name="Calculation 2 4 6 7" xfId="17532"/>
    <cellStyle name="Calculation 2 4 6 7 2" xfId="34699"/>
    <cellStyle name="Calculation 2 4 6 8" xfId="16008"/>
    <cellStyle name="Calculation 2 4 6 9" xfId="23530"/>
    <cellStyle name="Calculation 2 4 7" xfId="2743"/>
    <cellStyle name="Calculation 2 4 7 2" xfId="3933"/>
    <cellStyle name="Calculation 2 4 7 2 2" xfId="14707"/>
    <cellStyle name="Calculation 2 4 7 2 2 2" xfId="30315"/>
    <cellStyle name="Calculation 2 4 7 2 3" xfId="18839"/>
    <cellStyle name="Calculation 2 4 7 2 3 2" xfId="35215"/>
    <cellStyle name="Calculation 2 4 7 2 4" xfId="25515"/>
    <cellStyle name="Calculation 2 4 7 3" xfId="6595"/>
    <cellStyle name="Calculation 2 4 7 3 2" xfId="14021"/>
    <cellStyle name="Calculation 2 4 7 3 2 2" xfId="32971"/>
    <cellStyle name="Calculation 2 4 7 3 3" xfId="18160"/>
    <cellStyle name="Calculation 2 4 7 3 3 2" xfId="35739"/>
    <cellStyle name="Calculation 2 4 7 3 4" xfId="24837"/>
    <cellStyle name="Calculation 2 4 7 4" xfId="7836"/>
    <cellStyle name="Calculation 2 4 7 4 2" xfId="14105"/>
    <cellStyle name="Calculation 2 4 7 4 2 2" xfId="34211"/>
    <cellStyle name="Calculation 2 4 7 4 3" xfId="18244"/>
    <cellStyle name="Calculation 2 4 7 4 3 2" xfId="36263"/>
    <cellStyle name="Calculation 2 4 7 4 4" xfId="24921"/>
    <cellStyle name="Calculation 2 4 7 5" xfId="14859"/>
    <cellStyle name="Calculation 2 4 7 5 2" xfId="18989"/>
    <cellStyle name="Calculation 2 4 7 5 3" xfId="25664"/>
    <cellStyle name="Calculation 2 4 7 6" xfId="12751"/>
    <cellStyle name="Calculation 2 4 7 6 2" xfId="29131"/>
    <cellStyle name="Calculation 2 4 7 7" xfId="17575"/>
    <cellStyle name="Calculation 2 4 7 7 2" xfId="34744"/>
    <cellStyle name="Calculation 2 4 7 8" xfId="16022"/>
    <cellStyle name="Calculation 2 4 7 9" xfId="23574"/>
    <cellStyle name="Calculation 2 4 8" xfId="3256"/>
    <cellStyle name="Calculation 2 4 8 2" xfId="4069"/>
    <cellStyle name="Calculation 2 4 8 2 2" xfId="14953"/>
    <cellStyle name="Calculation 2 4 8 2 2 2" xfId="30450"/>
    <cellStyle name="Calculation 2 4 8 2 3" xfId="19083"/>
    <cellStyle name="Calculation 2 4 8 2 3 2" xfId="35349"/>
    <cellStyle name="Calculation 2 4 8 2 4" xfId="25758"/>
    <cellStyle name="Calculation 2 4 8 3" xfId="7107"/>
    <cellStyle name="Calculation 2 4 8 3 2" xfId="15273"/>
    <cellStyle name="Calculation 2 4 8 3 2 2" xfId="33483"/>
    <cellStyle name="Calculation 2 4 8 3 3" xfId="19398"/>
    <cellStyle name="Calculation 2 4 8 3 3 2" xfId="35878"/>
    <cellStyle name="Calculation 2 4 8 3 4" xfId="26073"/>
    <cellStyle name="Calculation 2 4 8 4" xfId="7977"/>
    <cellStyle name="Calculation 2 4 8 4 2" xfId="15502"/>
    <cellStyle name="Calculation 2 4 8 4 2 2" xfId="34352"/>
    <cellStyle name="Calculation 2 4 8 4 3" xfId="19627"/>
    <cellStyle name="Calculation 2 4 8 4 3 2" xfId="36402"/>
    <cellStyle name="Calculation 2 4 8 4 4" xfId="26302"/>
    <cellStyle name="Calculation 2 4 8 5" xfId="15696"/>
    <cellStyle name="Calculation 2 4 8 5 2" xfId="19821"/>
    <cellStyle name="Calculation 2 4 8 5 3" xfId="26496"/>
    <cellStyle name="Calculation 2 4 8 6" xfId="13263"/>
    <cellStyle name="Calculation 2 4 8 6 2" xfId="29642"/>
    <cellStyle name="Calculation 2 4 8 7" xfId="17729"/>
    <cellStyle name="Calculation 2 4 8 7 2" xfId="34884"/>
    <cellStyle name="Calculation 2 4 8 8" xfId="17482"/>
    <cellStyle name="Calculation 2 4 8 9" xfId="24084"/>
    <cellStyle name="Calculation 2 4 9" xfId="3654"/>
    <cellStyle name="Calculation 2 4 9 2" xfId="4128"/>
    <cellStyle name="Calculation 2 4 9 2 2" xfId="15120"/>
    <cellStyle name="Calculation 2 4 9 2 2 2" xfId="30508"/>
    <cellStyle name="Calculation 2 4 9 2 3" xfId="19248"/>
    <cellStyle name="Calculation 2 4 9 2 3 2" xfId="35407"/>
    <cellStyle name="Calculation 2 4 9 2 4" xfId="25923"/>
    <cellStyle name="Calculation 2 4 9 3" xfId="7505"/>
    <cellStyle name="Calculation 2 4 9 3 2" xfId="15407"/>
    <cellStyle name="Calculation 2 4 9 3 2 2" xfId="33881"/>
    <cellStyle name="Calculation 2 4 9 3 3" xfId="19532"/>
    <cellStyle name="Calculation 2 4 9 3 3 2" xfId="35938"/>
    <cellStyle name="Calculation 2 4 9 3 4" xfId="26207"/>
    <cellStyle name="Calculation 2 4 9 4" xfId="8038"/>
    <cellStyle name="Calculation 2 4 9 4 2" xfId="15604"/>
    <cellStyle name="Calculation 2 4 9 4 2 2" xfId="34413"/>
    <cellStyle name="Calculation 2 4 9 4 3" xfId="19729"/>
    <cellStyle name="Calculation 2 4 9 4 3 2" xfId="36462"/>
    <cellStyle name="Calculation 2 4 9 4 4" xfId="26404"/>
    <cellStyle name="Calculation 2 4 9 5" xfId="15754"/>
    <cellStyle name="Calculation 2 4 9 5 2" xfId="19879"/>
    <cellStyle name="Calculation 2 4 9 5 3" xfId="26554"/>
    <cellStyle name="Calculation 2 4 9 6" xfId="13661"/>
    <cellStyle name="Calculation 2 4 9 6 2" xfId="30039"/>
    <cellStyle name="Calculation 2 4 9 7" xfId="17803"/>
    <cellStyle name="Calculation 2 4 9 7 2" xfId="34944"/>
    <cellStyle name="Calculation 2 4 9 8" xfId="18349"/>
    <cellStyle name="Calculation 2 4 9 9" xfId="24480"/>
    <cellStyle name="Calculation 2 5" xfId="1129"/>
    <cellStyle name="Calculation 2 5 2" xfId="4984"/>
    <cellStyle name="Calculation 2 5 2 2" xfId="14055"/>
    <cellStyle name="Calculation 2 5 2 2 2" xfId="31362"/>
    <cellStyle name="Calculation 2 5 2 2 2 2" xfId="37653"/>
    <cellStyle name="Calculation 2 5 2 2 2 3" xfId="39006"/>
    <cellStyle name="Calculation 2 5 2 2 3" xfId="38193"/>
    <cellStyle name="Calculation 2 5 2 2 4" xfId="38490"/>
    <cellStyle name="Calculation 2 5 2 3" xfId="18194"/>
    <cellStyle name="Calculation 2 5 2 3 2" xfId="35533"/>
    <cellStyle name="Calculation 2 5 2 3 3" xfId="38763"/>
    <cellStyle name="Calculation 2 5 2 4" xfId="24871"/>
    <cellStyle name="Calculation 2 5 2 5" xfId="38246"/>
    <cellStyle name="Calculation 2 5 3" xfId="7627"/>
    <cellStyle name="Calculation 2 5 3 2" xfId="14275"/>
    <cellStyle name="Calculation 2 5 3 2 2" xfId="34002"/>
    <cellStyle name="Calculation 2 5 3 2 2 2" xfId="37955"/>
    <cellStyle name="Calculation 2 5 3 2 2 3" xfId="39106"/>
    <cellStyle name="Calculation 2 5 3 2 3" xfId="37613"/>
    <cellStyle name="Calculation 2 5 3 2 4" xfId="38550"/>
    <cellStyle name="Calculation 2 5 3 3" xfId="18413"/>
    <cellStyle name="Calculation 2 5 3 3 2" xfId="36057"/>
    <cellStyle name="Calculation 2 5 3 3 3" xfId="38805"/>
    <cellStyle name="Calculation 2 5 3 4" xfId="25090"/>
    <cellStyle name="Calculation 2 5 3 5" xfId="38302"/>
    <cellStyle name="Calculation 2 5 4" xfId="15224"/>
    <cellStyle name="Calculation 2 5 4 2" xfId="19349"/>
    <cellStyle name="Calculation 2 5 4 2 2" xfId="37283"/>
    <cellStyle name="Calculation 2 5 4 2 2 2" xfId="37979"/>
    <cellStyle name="Calculation 2 5 4 2 2 3" xfId="39150"/>
    <cellStyle name="Calculation 2 5 4 2 3" xfId="37997"/>
    <cellStyle name="Calculation 2 5 4 2 4" xfId="38584"/>
    <cellStyle name="Calculation 2 5 4 2 5" xfId="36983"/>
    <cellStyle name="Calculation 2 5 4 3" xfId="26024"/>
    <cellStyle name="Calculation 2 5 4 3 2" xfId="37530"/>
    <cellStyle name="Calculation 2 5 4 3 3" xfId="38838"/>
    <cellStyle name="Calculation 2 5 4 4" xfId="38205"/>
    <cellStyle name="Calculation 2 5 4 5" xfId="38335"/>
    <cellStyle name="Calculation 2 5 5" xfId="13867"/>
    <cellStyle name="Calculation 2 5 5 2" xfId="18006"/>
    <cellStyle name="Calculation 2 5 5 2 2" xfId="37429"/>
    <cellStyle name="Calculation 2 5 5 2 3" xfId="38956"/>
    <cellStyle name="Calculation 2 5 5 2 4" xfId="37180"/>
    <cellStyle name="Calculation 2 5 5 3" xfId="24683"/>
    <cellStyle name="Calculation 2 5 5 4" xfId="38701"/>
    <cellStyle name="Calculation 2 5 6" xfId="11139"/>
    <cellStyle name="Calculation 2 5 6 2" xfId="27522"/>
    <cellStyle name="Calculation 2 5 6 3" xfId="38452"/>
    <cellStyle name="Calculation 2 5 7" xfId="17293"/>
    <cellStyle name="Calculation 2 5 7 2" xfId="34539"/>
    <cellStyle name="Calculation 2 5 8" xfId="17212"/>
    <cellStyle name="Calculation 2 5 8 2" xfId="37919"/>
    <cellStyle name="Calculation 2 5 9" xfId="21970"/>
    <cellStyle name="Calculation 2 6" xfId="1897"/>
    <cellStyle name="Calculation 2 6 2" xfId="3783"/>
    <cellStyle name="Calculation 2 6 2 2" xfId="14342"/>
    <cellStyle name="Calculation 2 6 2 2 2" xfId="30167"/>
    <cellStyle name="Calculation 2 6 2 2 2 2" xfId="37362"/>
    <cellStyle name="Calculation 2 6 2 2 2 3" xfId="38986"/>
    <cellStyle name="Calculation 2 6 2 2 3" xfId="37574"/>
    <cellStyle name="Calculation 2 6 2 2 4" xfId="38478"/>
    <cellStyle name="Calculation 2 6 2 3" xfId="18479"/>
    <cellStyle name="Calculation 2 6 2 3 2" xfId="35069"/>
    <cellStyle name="Calculation 2 6 2 3 3" xfId="38753"/>
    <cellStyle name="Calculation 2 6 2 4" xfId="25155"/>
    <cellStyle name="Calculation 2 6 2 5" xfId="38236"/>
    <cellStyle name="Calculation 2 6 3" xfId="5752"/>
    <cellStyle name="Calculation 2 6 3 2" xfId="13767"/>
    <cellStyle name="Calculation 2 6 3 2 2" xfId="32128"/>
    <cellStyle name="Calculation 2 6 3 2 2 2" xfId="37519"/>
    <cellStyle name="Calculation 2 6 3 2 2 3" xfId="39203"/>
    <cellStyle name="Calculation 2 6 3 2 3" xfId="37565"/>
    <cellStyle name="Calculation 2 6 3 2 4" xfId="38635"/>
    <cellStyle name="Calculation 2 6 3 3" xfId="17906"/>
    <cellStyle name="Calculation 2 6 3 3 2" xfId="35588"/>
    <cellStyle name="Calculation 2 6 3 3 3" xfId="38889"/>
    <cellStyle name="Calculation 2 6 3 4" xfId="24583"/>
    <cellStyle name="Calculation 2 6 3 5" xfId="38386"/>
    <cellStyle name="Calculation 2 6 4" xfId="7683"/>
    <cellStyle name="Calculation 2 6 4 2" xfId="13805"/>
    <cellStyle name="Calculation 2 6 4 2 2" xfId="34058"/>
    <cellStyle name="Calculation 2 6 4 2 3" xfId="39036"/>
    <cellStyle name="Calculation 2 6 4 3" xfId="17944"/>
    <cellStyle name="Calculation 2 6 4 3 2" xfId="36112"/>
    <cellStyle name="Calculation 2 6 4 4" xfId="24621"/>
    <cellStyle name="Calculation 2 6 5" xfId="14960"/>
    <cellStyle name="Calculation 2 6 5 2" xfId="19089"/>
    <cellStyle name="Calculation 2 6 5 2 2" xfId="37504"/>
    <cellStyle name="Calculation 2 6 5 3" xfId="25764"/>
    <cellStyle name="Calculation 2 6 6" xfId="11907"/>
    <cellStyle name="Calculation 2 6 6 2" xfId="28289"/>
    <cellStyle name="Calculation 2 6 7" xfId="17388"/>
    <cellStyle name="Calculation 2 6 7 2" xfId="34594"/>
    <cellStyle name="Calculation 2 6 8" xfId="16159"/>
    <cellStyle name="Calculation 2 6 8 2" xfId="36765"/>
    <cellStyle name="Calculation 2 6 9" xfId="22735"/>
    <cellStyle name="Calculation 2 7" xfId="2262"/>
    <cellStyle name="Calculation 2 7 2" xfId="3819"/>
    <cellStyle name="Calculation 2 7 2 2" xfId="14472"/>
    <cellStyle name="Calculation 2 7 2 2 2" xfId="30203"/>
    <cellStyle name="Calculation 2 7 2 2 2 2" xfId="38192"/>
    <cellStyle name="Calculation 2 7 2 2 2 3" xfId="39173"/>
    <cellStyle name="Calculation 2 7 2 2 3" xfId="37731"/>
    <cellStyle name="Calculation 2 7 2 2 4" xfId="38605"/>
    <cellStyle name="Calculation 2 7 2 3" xfId="18608"/>
    <cellStyle name="Calculation 2 7 2 3 2" xfId="35104"/>
    <cellStyle name="Calculation 2 7 2 3 3" xfId="38859"/>
    <cellStyle name="Calculation 2 7 2 4" xfId="25284"/>
    <cellStyle name="Calculation 2 7 2 5" xfId="38356"/>
    <cellStyle name="Calculation 2 7 3" xfId="6115"/>
    <cellStyle name="Calculation 2 7 3 2" xfId="13758"/>
    <cellStyle name="Calculation 2 7 3 2 2" xfId="32491"/>
    <cellStyle name="Calculation 2 7 3 2 2 2" xfId="37860"/>
    <cellStyle name="Calculation 2 7 3 2 2 3" xfId="39233"/>
    <cellStyle name="Calculation 2 7 3 2 3" xfId="38030"/>
    <cellStyle name="Calculation 2 7 3 2 4" xfId="38665"/>
    <cellStyle name="Calculation 2 7 3 3" xfId="17897"/>
    <cellStyle name="Calculation 2 7 3 3 2" xfId="35625"/>
    <cellStyle name="Calculation 2 7 3 3 3" xfId="38917"/>
    <cellStyle name="Calculation 2 7 3 4" xfId="24574"/>
    <cellStyle name="Calculation 2 7 3 5" xfId="38414"/>
    <cellStyle name="Calculation 2 7 4" xfId="7720"/>
    <cellStyle name="Calculation 2 7 4 2" xfId="14405"/>
    <cellStyle name="Calculation 2 7 4 2 2" xfId="34095"/>
    <cellStyle name="Calculation 2 7 4 2 3" xfId="39064"/>
    <cellStyle name="Calculation 2 7 4 3" xfId="18541"/>
    <cellStyle name="Calculation 2 7 4 3 2" xfId="36149"/>
    <cellStyle name="Calculation 2 7 4 4" xfId="25217"/>
    <cellStyle name="Calculation 2 7 5" xfId="14197"/>
    <cellStyle name="Calculation 2 7 5 2" xfId="18335"/>
    <cellStyle name="Calculation 2 7 5 2 2" xfId="37994"/>
    <cellStyle name="Calculation 2 7 5 3" xfId="25012"/>
    <cellStyle name="Calculation 2 7 6" xfId="12270"/>
    <cellStyle name="Calculation 2 7 6 2" xfId="28652"/>
    <cellStyle name="Calculation 2 7 7" xfId="17440"/>
    <cellStyle name="Calculation 2 7 7 2" xfId="34630"/>
    <cellStyle name="Calculation 2 7 8" xfId="16113"/>
    <cellStyle name="Calculation 2 7 8 2" xfId="36787"/>
    <cellStyle name="Calculation 2 7 9" xfId="23098"/>
    <cellStyle name="Calculation 2 8" xfId="2241"/>
    <cellStyle name="Calculation 2 8 2" xfId="3804"/>
    <cellStyle name="Calculation 2 8 2 2" xfId="14455"/>
    <cellStyle name="Calculation 2 8 2 2 2" xfId="30188"/>
    <cellStyle name="Calculation 2 8 2 2 3" xfId="38987"/>
    <cellStyle name="Calculation 2 8 2 3" xfId="18591"/>
    <cellStyle name="Calculation 2 8 2 3 2" xfId="35089"/>
    <cellStyle name="Calculation 2 8 2 4" xfId="25267"/>
    <cellStyle name="Calculation 2 8 3" xfId="6094"/>
    <cellStyle name="Calculation 2 8 3 2" xfId="13882"/>
    <cellStyle name="Calculation 2 8 3 2 2" xfId="32470"/>
    <cellStyle name="Calculation 2 8 3 3" xfId="18021"/>
    <cellStyle name="Calculation 2 8 3 3 2" xfId="35609"/>
    <cellStyle name="Calculation 2 8 3 4" xfId="24698"/>
    <cellStyle name="Calculation 2 8 4" xfId="7704"/>
    <cellStyle name="Calculation 2 8 4 2" xfId="14351"/>
    <cellStyle name="Calculation 2 8 4 2 2" xfId="34079"/>
    <cellStyle name="Calculation 2 8 4 3" xfId="18487"/>
    <cellStyle name="Calculation 2 8 4 3 2" xfId="36133"/>
    <cellStyle name="Calculation 2 8 4 4" xfId="25163"/>
    <cellStyle name="Calculation 2 8 5" xfId="14011"/>
    <cellStyle name="Calculation 2 8 5 2" xfId="18150"/>
    <cellStyle name="Calculation 2 8 5 3" xfId="24827"/>
    <cellStyle name="Calculation 2 8 6" xfId="12249"/>
    <cellStyle name="Calculation 2 8 6 2" xfId="28631"/>
    <cellStyle name="Calculation 2 8 7" xfId="17422"/>
    <cellStyle name="Calculation 2 8 7 2" xfId="34614"/>
    <cellStyle name="Calculation 2 8 8" xfId="16115"/>
    <cellStyle name="Calculation 2 8 9" xfId="23077"/>
    <cellStyle name="Calculation 2 9" xfId="2700"/>
    <cellStyle name="Calculation 2 9 2" xfId="3891"/>
    <cellStyle name="Calculation 2 9 2 2" xfId="14664"/>
    <cellStyle name="Calculation 2 9 2 2 2" xfId="30275"/>
    <cellStyle name="Calculation 2 9 2 3" xfId="18799"/>
    <cellStyle name="Calculation 2 9 2 3 2" xfId="35175"/>
    <cellStyle name="Calculation 2 9 2 4" xfId="25475"/>
    <cellStyle name="Calculation 2 9 3" xfId="6552"/>
    <cellStyle name="Calculation 2 9 3 2" xfId="14250"/>
    <cellStyle name="Calculation 2 9 3 2 2" xfId="32928"/>
    <cellStyle name="Calculation 2 9 3 3" xfId="18388"/>
    <cellStyle name="Calculation 2 9 3 3 2" xfId="35698"/>
    <cellStyle name="Calculation 2 9 3 4" xfId="25065"/>
    <cellStyle name="Calculation 2 9 4" xfId="7793"/>
    <cellStyle name="Calculation 2 9 4 2" xfId="14023"/>
    <cellStyle name="Calculation 2 9 4 2 2" xfId="34168"/>
    <cellStyle name="Calculation 2 9 4 3" xfId="18162"/>
    <cellStyle name="Calculation 2 9 4 3 2" xfId="36222"/>
    <cellStyle name="Calculation 2 9 4 4" xfId="24839"/>
    <cellStyle name="Calculation 2 9 5" xfId="14081"/>
    <cellStyle name="Calculation 2 9 5 2" xfId="18220"/>
    <cellStyle name="Calculation 2 9 5 3" xfId="24897"/>
    <cellStyle name="Calculation 2 9 6" xfId="12708"/>
    <cellStyle name="Calculation 2 9 6 2" xfId="29090"/>
    <cellStyle name="Calculation 2 9 7" xfId="17536"/>
    <cellStyle name="Calculation 2 9 7 2" xfId="34703"/>
    <cellStyle name="Calculation 2 9 8" xfId="16024"/>
    <cellStyle name="Calculation 2 9 9" xfId="23534"/>
    <cellStyle name="Calculation 3" xfId="36649"/>
    <cellStyle name="Calculation 3 2" xfId="36650"/>
    <cellStyle name="Calculation 3 2 2" xfId="36651"/>
    <cellStyle name="Calculation 3 2 2 2" xfId="36652"/>
    <cellStyle name="Calculation 3 2 3" xfId="36653"/>
    <cellStyle name="Calculation 3 3" xfId="36654"/>
    <cellStyle name="Calculation 3 3 2" xfId="36655"/>
    <cellStyle name="Check Cell" xfId="36548" builtinId="23" customBuiltin="1"/>
    <cellStyle name="Check Cell 2" xfId="132"/>
    <cellStyle name="Check Cell 2 2" xfId="671"/>
    <cellStyle name="Check Cell 2 3" xfId="257"/>
    <cellStyle name="Check Cell 3" xfId="36656"/>
    <cellStyle name="ColHeaderNumeric" xfId="133"/>
    <cellStyle name="ColHeaderText" xfId="134"/>
    <cellStyle name="Comma" xfId="36538" builtinId="3"/>
    <cellStyle name="Comma [00]" xfId="8214"/>
    <cellStyle name="Comma 10" xfId="422"/>
    <cellStyle name="Comma 10 2" xfId="581"/>
    <cellStyle name="Comma 10 2 2" xfId="1007"/>
    <cellStyle name="Comma 10 2 2 2" xfId="1767"/>
    <cellStyle name="Comma 10 2 2 2 2" xfId="5622"/>
    <cellStyle name="Comma 10 2 2 2 2 2" xfId="32000"/>
    <cellStyle name="Comma 10 2 2 2 3" xfId="11777"/>
    <cellStyle name="Comma 10 2 2 2 3 2" xfId="28160"/>
    <cellStyle name="Comma 10 2 2 2 4" xfId="22607"/>
    <cellStyle name="Comma 10 2 2 3" xfId="2560"/>
    <cellStyle name="Comma 10 2 2 3 2" xfId="6413"/>
    <cellStyle name="Comma 10 2 2 3 2 2" xfId="32789"/>
    <cellStyle name="Comma 10 2 2 3 3" xfId="12568"/>
    <cellStyle name="Comma 10 2 2 3 3 2" xfId="28950"/>
    <cellStyle name="Comma 10 2 2 3 4" xfId="23395"/>
    <cellStyle name="Comma 10 2 2 4" xfId="3514"/>
    <cellStyle name="Comma 10 2 2 4 2" xfId="7365"/>
    <cellStyle name="Comma 10 2 2 4 2 2" xfId="33741"/>
    <cellStyle name="Comma 10 2 2 4 3" xfId="13521"/>
    <cellStyle name="Comma 10 2 2 4 3 2" xfId="29900"/>
    <cellStyle name="Comma 10 2 2 4 4" xfId="24341"/>
    <cellStyle name="Comma 10 2 2 5" xfId="4863"/>
    <cellStyle name="Comma 10 2 2 5 2" xfId="31241"/>
    <cellStyle name="Comma 10 2 2 6" xfId="11017"/>
    <cellStyle name="Comma 10 2 2 6 2" xfId="27401"/>
    <cellStyle name="Comma 10 2 2 7" xfId="21848"/>
    <cellStyle name="Comma 10 2 3" xfId="1387"/>
    <cellStyle name="Comma 10 2 3 2" xfId="5242"/>
    <cellStyle name="Comma 10 2 3 2 2" xfId="31620"/>
    <cellStyle name="Comma 10 2 3 3" xfId="11397"/>
    <cellStyle name="Comma 10 2 3 3 2" xfId="27780"/>
    <cellStyle name="Comma 10 2 3 4" xfId="22228"/>
    <cellStyle name="Comma 10 2 4" xfId="2167"/>
    <cellStyle name="Comma 10 2 4 2" xfId="6020"/>
    <cellStyle name="Comma 10 2 4 2 2" xfId="32396"/>
    <cellStyle name="Comma 10 2 4 3" xfId="12175"/>
    <cellStyle name="Comma 10 2 4 3 2" xfId="28557"/>
    <cellStyle name="Comma 10 2 4 4" xfId="23003"/>
    <cellStyle name="Comma 10 2 5" xfId="3133"/>
    <cellStyle name="Comma 10 2 5 2" xfId="6984"/>
    <cellStyle name="Comma 10 2 5 2 2" xfId="33360"/>
    <cellStyle name="Comma 10 2 5 3" xfId="13140"/>
    <cellStyle name="Comma 10 2 5 3 2" xfId="29519"/>
    <cellStyle name="Comma 10 2 5 4" xfId="23961"/>
    <cellStyle name="Comma 10 2 6" xfId="4480"/>
    <cellStyle name="Comma 10 2 6 2" xfId="30859"/>
    <cellStyle name="Comma 10 2 7" xfId="10628"/>
    <cellStyle name="Comma 10 2 7 2" xfId="27017"/>
    <cellStyle name="Comma 10 2 8" xfId="21466"/>
    <cellStyle name="Comma 10 3" xfId="848"/>
    <cellStyle name="Comma 10 3 2" xfId="1608"/>
    <cellStyle name="Comma 10 3 2 2" xfId="5463"/>
    <cellStyle name="Comma 10 3 2 2 2" xfId="31841"/>
    <cellStyle name="Comma 10 3 2 3" xfId="11618"/>
    <cellStyle name="Comma 10 3 2 3 2" xfId="28001"/>
    <cellStyle name="Comma 10 3 2 4" xfId="22448"/>
    <cellStyle name="Comma 10 3 3" xfId="2401"/>
    <cellStyle name="Comma 10 3 3 2" xfId="6254"/>
    <cellStyle name="Comma 10 3 3 2 2" xfId="32630"/>
    <cellStyle name="Comma 10 3 3 3" xfId="12409"/>
    <cellStyle name="Comma 10 3 3 3 2" xfId="28791"/>
    <cellStyle name="Comma 10 3 3 4" xfId="23236"/>
    <cellStyle name="Comma 10 3 4" xfId="3355"/>
    <cellStyle name="Comma 10 3 4 2" xfId="7206"/>
    <cellStyle name="Comma 10 3 4 2 2" xfId="33582"/>
    <cellStyle name="Comma 10 3 4 3" xfId="13362"/>
    <cellStyle name="Comma 10 3 4 3 2" xfId="29741"/>
    <cellStyle name="Comma 10 3 4 4" xfId="24182"/>
    <cellStyle name="Comma 10 3 5" xfId="4704"/>
    <cellStyle name="Comma 10 3 5 2" xfId="31082"/>
    <cellStyle name="Comma 10 3 6" xfId="10858"/>
    <cellStyle name="Comma 10 3 6 2" xfId="27242"/>
    <cellStyle name="Comma 10 3 7" xfId="21689"/>
    <cellStyle name="Comma 10 4" xfId="1228"/>
    <cellStyle name="Comma 10 4 2" xfId="5083"/>
    <cellStyle name="Comma 10 4 2 2" xfId="31461"/>
    <cellStyle name="Comma 10 4 3" xfId="11238"/>
    <cellStyle name="Comma 10 4 3 2" xfId="27621"/>
    <cellStyle name="Comma 10 4 4" xfId="22069"/>
    <cellStyle name="Comma 10 5" xfId="2008"/>
    <cellStyle name="Comma 10 5 2" xfId="5861"/>
    <cellStyle name="Comma 10 5 2 2" xfId="32237"/>
    <cellStyle name="Comma 10 5 3" xfId="12016"/>
    <cellStyle name="Comma 10 5 3 2" xfId="28398"/>
    <cellStyle name="Comma 10 5 4" xfId="22844"/>
    <cellStyle name="Comma 10 6" xfId="2974"/>
    <cellStyle name="Comma 10 6 2" xfId="6825"/>
    <cellStyle name="Comma 10 6 2 2" xfId="33201"/>
    <cellStyle name="Comma 10 6 3" xfId="12981"/>
    <cellStyle name="Comma 10 6 3 2" xfId="29360"/>
    <cellStyle name="Comma 10 6 4" xfId="23802"/>
    <cellStyle name="Comma 10 7" xfId="4321"/>
    <cellStyle name="Comma 10 7 2" xfId="30700"/>
    <cellStyle name="Comma 10 8" xfId="10469"/>
    <cellStyle name="Comma 10 8 2" xfId="26858"/>
    <cellStyle name="Comma 10 9" xfId="21307"/>
    <cellStyle name="Comma 11" xfId="419"/>
    <cellStyle name="Comma 12" xfId="7"/>
    <cellStyle name="Comma 2" xfId="11"/>
    <cellStyle name="Comma 2 10" xfId="749"/>
    <cellStyle name="Comma 2 10 2" xfId="1509"/>
    <cellStyle name="Comma 2 10 2 2" xfId="5364"/>
    <cellStyle name="Comma 2 10 2 2 2" xfId="31742"/>
    <cellStyle name="Comma 2 10 2 3" xfId="11519"/>
    <cellStyle name="Comma 2 10 2 3 2" xfId="27902"/>
    <cellStyle name="Comma 2 10 2 4" xfId="22350"/>
    <cellStyle name="Comma 2 10 3" xfId="2303"/>
    <cellStyle name="Comma 2 10 3 2" xfId="6156"/>
    <cellStyle name="Comma 2 10 3 2 2" xfId="32532"/>
    <cellStyle name="Comma 2 10 3 3" xfId="12311"/>
    <cellStyle name="Comma 2 10 3 3 2" xfId="28693"/>
    <cellStyle name="Comma 2 10 3 4" xfId="23139"/>
    <cellStyle name="Comma 2 10 4" xfId="3257"/>
    <cellStyle name="Comma 2 10 4 2" xfId="7108"/>
    <cellStyle name="Comma 2 10 4 2 2" xfId="33484"/>
    <cellStyle name="Comma 2 10 4 3" xfId="13264"/>
    <cellStyle name="Comma 2 10 4 3 2" xfId="29643"/>
    <cellStyle name="Comma 2 10 4 4" xfId="24085"/>
    <cellStyle name="Comma 2 10 5" xfId="4605"/>
    <cellStyle name="Comma 2 10 5 2" xfId="30983"/>
    <cellStyle name="Comma 2 10 6" xfId="10759"/>
    <cellStyle name="Comma 2 10 6 2" xfId="27143"/>
    <cellStyle name="Comma 2 10 7" xfId="21591"/>
    <cellStyle name="Comma 2 11" xfId="1130"/>
    <cellStyle name="Comma 2 11 2" xfId="4985"/>
    <cellStyle name="Comma 2 11 2 2" xfId="31363"/>
    <cellStyle name="Comma 2 11 3" xfId="11140"/>
    <cellStyle name="Comma 2 11 3 2" xfId="27523"/>
    <cellStyle name="Comma 2 11 4" xfId="21971"/>
    <cellStyle name="Comma 2 12" xfId="1898"/>
    <cellStyle name="Comma 2 12 2" xfId="5753"/>
    <cellStyle name="Comma 2 12 2 2" xfId="32129"/>
    <cellStyle name="Comma 2 12 3" xfId="11908"/>
    <cellStyle name="Comma 2 12 3 2" xfId="28290"/>
    <cellStyle name="Comma 2 12 4" xfId="22736"/>
    <cellStyle name="Comma 2 13" xfId="2871"/>
    <cellStyle name="Comma 2 13 2" xfId="6722"/>
    <cellStyle name="Comma 2 13 2 2" xfId="33098"/>
    <cellStyle name="Comma 2 13 3" xfId="12878"/>
    <cellStyle name="Comma 2 13 3 2" xfId="29257"/>
    <cellStyle name="Comma 2 13 4" xfId="23700"/>
    <cellStyle name="Comma 2 14" xfId="258"/>
    <cellStyle name="Comma 2 14 2" xfId="10348"/>
    <cellStyle name="Comma 2 14 2 2" xfId="26754"/>
    <cellStyle name="Comma 2 14 3" xfId="21209"/>
    <cellStyle name="Comma 2 15" xfId="4220"/>
    <cellStyle name="Comma 2 15 2" xfId="30599"/>
    <cellStyle name="Comma 2 2" xfId="135"/>
    <cellStyle name="Comma 2 2 10" xfId="2872"/>
    <cellStyle name="Comma 2 2 10 2" xfId="6723"/>
    <cellStyle name="Comma 2 2 10 2 2" xfId="33099"/>
    <cellStyle name="Comma 2 2 10 3" xfId="12879"/>
    <cellStyle name="Comma 2 2 10 3 2" xfId="29258"/>
    <cellStyle name="Comma 2 2 10 4" xfId="23701"/>
    <cellStyle name="Comma 2 2 11" xfId="259"/>
    <cellStyle name="Comma 2 2 11 2" xfId="10349"/>
    <cellStyle name="Comma 2 2 11 2 2" xfId="26755"/>
    <cellStyle name="Comma 2 2 11 3" xfId="21210"/>
    <cellStyle name="Comma 2 2 12" xfId="4221"/>
    <cellStyle name="Comma 2 2 12 2" xfId="30600"/>
    <cellStyle name="Comma 2 2 2" xfId="260"/>
    <cellStyle name="Comma 2 2 2 10" xfId="10350"/>
    <cellStyle name="Comma 2 2 2 10 2" xfId="26756"/>
    <cellStyle name="Comma 2 2 2 11" xfId="21211"/>
    <cellStyle name="Comma 2 2 2 2" xfId="387"/>
    <cellStyle name="Comma 2 2 2 2 2" xfId="552"/>
    <cellStyle name="Comma 2 2 2 2 2 2" xfId="978"/>
    <cellStyle name="Comma 2 2 2 2 2 2 2" xfId="1738"/>
    <cellStyle name="Comma 2 2 2 2 2 2 2 2" xfId="5593"/>
    <cellStyle name="Comma 2 2 2 2 2 2 2 2 2" xfId="31971"/>
    <cellStyle name="Comma 2 2 2 2 2 2 2 3" xfId="11748"/>
    <cellStyle name="Comma 2 2 2 2 2 2 2 3 2" xfId="28131"/>
    <cellStyle name="Comma 2 2 2 2 2 2 2 4" xfId="22578"/>
    <cellStyle name="Comma 2 2 2 2 2 2 3" xfId="2531"/>
    <cellStyle name="Comma 2 2 2 2 2 2 3 2" xfId="6384"/>
    <cellStyle name="Comma 2 2 2 2 2 2 3 2 2" xfId="32760"/>
    <cellStyle name="Comma 2 2 2 2 2 2 3 3" xfId="12539"/>
    <cellStyle name="Comma 2 2 2 2 2 2 3 3 2" xfId="28921"/>
    <cellStyle name="Comma 2 2 2 2 2 2 3 4" xfId="23366"/>
    <cellStyle name="Comma 2 2 2 2 2 2 4" xfId="3485"/>
    <cellStyle name="Comma 2 2 2 2 2 2 4 2" xfId="7336"/>
    <cellStyle name="Comma 2 2 2 2 2 2 4 2 2" xfId="33712"/>
    <cellStyle name="Comma 2 2 2 2 2 2 4 3" xfId="13492"/>
    <cellStyle name="Comma 2 2 2 2 2 2 4 3 2" xfId="29871"/>
    <cellStyle name="Comma 2 2 2 2 2 2 4 4" xfId="24312"/>
    <cellStyle name="Comma 2 2 2 2 2 2 5" xfId="4834"/>
    <cellStyle name="Comma 2 2 2 2 2 2 5 2" xfId="31212"/>
    <cellStyle name="Comma 2 2 2 2 2 2 6" xfId="10988"/>
    <cellStyle name="Comma 2 2 2 2 2 2 6 2" xfId="27372"/>
    <cellStyle name="Comma 2 2 2 2 2 2 7" xfId="21819"/>
    <cellStyle name="Comma 2 2 2 2 2 3" xfId="1358"/>
    <cellStyle name="Comma 2 2 2 2 2 3 2" xfId="5213"/>
    <cellStyle name="Comma 2 2 2 2 2 3 2 2" xfId="31591"/>
    <cellStyle name="Comma 2 2 2 2 2 3 3" xfId="11368"/>
    <cellStyle name="Comma 2 2 2 2 2 3 3 2" xfId="27751"/>
    <cellStyle name="Comma 2 2 2 2 2 3 4" xfId="22199"/>
    <cellStyle name="Comma 2 2 2 2 2 4" xfId="2138"/>
    <cellStyle name="Comma 2 2 2 2 2 4 2" xfId="5991"/>
    <cellStyle name="Comma 2 2 2 2 2 4 2 2" xfId="32367"/>
    <cellStyle name="Comma 2 2 2 2 2 4 3" xfId="12146"/>
    <cellStyle name="Comma 2 2 2 2 2 4 3 2" xfId="28528"/>
    <cellStyle name="Comma 2 2 2 2 2 4 4" xfId="22974"/>
    <cellStyle name="Comma 2 2 2 2 2 5" xfId="3104"/>
    <cellStyle name="Comma 2 2 2 2 2 5 2" xfId="6955"/>
    <cellStyle name="Comma 2 2 2 2 2 5 2 2" xfId="33331"/>
    <cellStyle name="Comma 2 2 2 2 2 5 3" xfId="13111"/>
    <cellStyle name="Comma 2 2 2 2 2 5 3 2" xfId="29490"/>
    <cellStyle name="Comma 2 2 2 2 2 5 4" xfId="23932"/>
    <cellStyle name="Comma 2 2 2 2 2 6" xfId="4451"/>
    <cellStyle name="Comma 2 2 2 2 2 6 2" xfId="30830"/>
    <cellStyle name="Comma 2 2 2 2 2 7" xfId="10599"/>
    <cellStyle name="Comma 2 2 2 2 2 7 2" xfId="26988"/>
    <cellStyle name="Comma 2 2 2 2 2 8" xfId="21437"/>
    <cellStyle name="Comma 2 2 2 2 3" xfId="815"/>
    <cellStyle name="Comma 2 2 2 2 3 2" xfId="1575"/>
    <cellStyle name="Comma 2 2 2 2 3 2 2" xfId="5430"/>
    <cellStyle name="Comma 2 2 2 2 3 2 2 2" xfId="31808"/>
    <cellStyle name="Comma 2 2 2 2 3 2 3" xfId="11585"/>
    <cellStyle name="Comma 2 2 2 2 3 2 3 2" xfId="27968"/>
    <cellStyle name="Comma 2 2 2 2 3 2 4" xfId="22415"/>
    <cellStyle name="Comma 2 2 2 2 3 3" xfId="2368"/>
    <cellStyle name="Comma 2 2 2 2 3 3 2" xfId="6221"/>
    <cellStyle name="Comma 2 2 2 2 3 3 2 2" xfId="32597"/>
    <cellStyle name="Comma 2 2 2 2 3 3 3" xfId="12376"/>
    <cellStyle name="Comma 2 2 2 2 3 3 3 2" xfId="28758"/>
    <cellStyle name="Comma 2 2 2 2 3 3 4" xfId="23203"/>
    <cellStyle name="Comma 2 2 2 2 3 4" xfId="3322"/>
    <cellStyle name="Comma 2 2 2 2 3 4 2" xfId="7173"/>
    <cellStyle name="Comma 2 2 2 2 3 4 2 2" xfId="33549"/>
    <cellStyle name="Comma 2 2 2 2 3 4 3" xfId="13329"/>
    <cellStyle name="Comma 2 2 2 2 3 4 3 2" xfId="29708"/>
    <cellStyle name="Comma 2 2 2 2 3 4 4" xfId="24149"/>
    <cellStyle name="Comma 2 2 2 2 3 5" xfId="4671"/>
    <cellStyle name="Comma 2 2 2 2 3 5 2" xfId="31049"/>
    <cellStyle name="Comma 2 2 2 2 3 6" xfId="10825"/>
    <cellStyle name="Comma 2 2 2 2 3 6 2" xfId="27209"/>
    <cellStyle name="Comma 2 2 2 2 3 7" xfId="21656"/>
    <cellStyle name="Comma 2 2 2 2 4" xfId="1195"/>
    <cellStyle name="Comma 2 2 2 2 4 2" xfId="5050"/>
    <cellStyle name="Comma 2 2 2 2 4 2 2" xfId="31428"/>
    <cellStyle name="Comma 2 2 2 2 4 3" xfId="11205"/>
    <cellStyle name="Comma 2 2 2 2 4 3 2" xfId="27588"/>
    <cellStyle name="Comma 2 2 2 2 4 4" xfId="22036"/>
    <cellStyle name="Comma 2 2 2 2 5" xfId="1974"/>
    <cellStyle name="Comma 2 2 2 2 5 2" xfId="5827"/>
    <cellStyle name="Comma 2 2 2 2 5 2 2" xfId="32203"/>
    <cellStyle name="Comma 2 2 2 2 5 3" xfId="11982"/>
    <cellStyle name="Comma 2 2 2 2 5 3 2" xfId="28364"/>
    <cellStyle name="Comma 2 2 2 2 5 4" xfId="22810"/>
    <cellStyle name="Comma 2 2 2 2 6" xfId="2941"/>
    <cellStyle name="Comma 2 2 2 2 6 2" xfId="6792"/>
    <cellStyle name="Comma 2 2 2 2 6 2 2" xfId="33168"/>
    <cellStyle name="Comma 2 2 2 2 6 3" xfId="12948"/>
    <cellStyle name="Comma 2 2 2 2 6 3 2" xfId="29327"/>
    <cellStyle name="Comma 2 2 2 2 6 4" xfId="23769"/>
    <cellStyle name="Comma 2 2 2 2 7" xfId="4288"/>
    <cellStyle name="Comma 2 2 2 2 7 2" xfId="30667"/>
    <cellStyle name="Comma 2 2 2 2 8" xfId="10435"/>
    <cellStyle name="Comma 2 2 2 2 8 2" xfId="26825"/>
    <cellStyle name="Comma 2 2 2 2 9" xfId="21274"/>
    <cellStyle name="Comma 2 2 2 3" xfId="450"/>
    <cellStyle name="Comma 2 2 2 3 2" xfId="609"/>
    <cellStyle name="Comma 2 2 2 3 2 2" xfId="1035"/>
    <cellStyle name="Comma 2 2 2 3 2 2 2" xfId="1795"/>
    <cellStyle name="Comma 2 2 2 3 2 2 2 2" xfId="5650"/>
    <cellStyle name="Comma 2 2 2 3 2 2 2 2 2" xfId="32028"/>
    <cellStyle name="Comma 2 2 2 3 2 2 2 3" xfId="11805"/>
    <cellStyle name="Comma 2 2 2 3 2 2 2 3 2" xfId="28188"/>
    <cellStyle name="Comma 2 2 2 3 2 2 2 4" xfId="22635"/>
    <cellStyle name="Comma 2 2 2 3 2 2 3" xfId="2588"/>
    <cellStyle name="Comma 2 2 2 3 2 2 3 2" xfId="6441"/>
    <cellStyle name="Comma 2 2 2 3 2 2 3 2 2" xfId="32817"/>
    <cellStyle name="Comma 2 2 2 3 2 2 3 3" xfId="12596"/>
    <cellStyle name="Comma 2 2 2 3 2 2 3 3 2" xfId="28978"/>
    <cellStyle name="Comma 2 2 2 3 2 2 3 4" xfId="23423"/>
    <cellStyle name="Comma 2 2 2 3 2 2 4" xfId="3542"/>
    <cellStyle name="Comma 2 2 2 3 2 2 4 2" xfId="7393"/>
    <cellStyle name="Comma 2 2 2 3 2 2 4 2 2" xfId="33769"/>
    <cellStyle name="Comma 2 2 2 3 2 2 4 3" xfId="13549"/>
    <cellStyle name="Comma 2 2 2 3 2 2 4 3 2" xfId="29928"/>
    <cellStyle name="Comma 2 2 2 3 2 2 4 4" xfId="24369"/>
    <cellStyle name="Comma 2 2 2 3 2 2 5" xfId="4891"/>
    <cellStyle name="Comma 2 2 2 3 2 2 5 2" xfId="31269"/>
    <cellStyle name="Comma 2 2 2 3 2 2 6" xfId="11045"/>
    <cellStyle name="Comma 2 2 2 3 2 2 6 2" xfId="27429"/>
    <cellStyle name="Comma 2 2 2 3 2 2 7" xfId="21876"/>
    <cellStyle name="Comma 2 2 2 3 2 3" xfId="1415"/>
    <cellStyle name="Comma 2 2 2 3 2 3 2" xfId="5270"/>
    <cellStyle name="Comma 2 2 2 3 2 3 2 2" xfId="31648"/>
    <cellStyle name="Comma 2 2 2 3 2 3 3" xfId="11425"/>
    <cellStyle name="Comma 2 2 2 3 2 3 3 2" xfId="27808"/>
    <cellStyle name="Comma 2 2 2 3 2 3 4" xfId="22256"/>
    <cellStyle name="Comma 2 2 2 3 2 4" xfId="2195"/>
    <cellStyle name="Comma 2 2 2 3 2 4 2" xfId="6048"/>
    <cellStyle name="Comma 2 2 2 3 2 4 2 2" xfId="32424"/>
    <cellStyle name="Comma 2 2 2 3 2 4 3" xfId="12203"/>
    <cellStyle name="Comma 2 2 2 3 2 4 3 2" xfId="28585"/>
    <cellStyle name="Comma 2 2 2 3 2 4 4" xfId="23031"/>
    <cellStyle name="Comma 2 2 2 3 2 5" xfId="3161"/>
    <cellStyle name="Comma 2 2 2 3 2 5 2" xfId="7012"/>
    <cellStyle name="Comma 2 2 2 3 2 5 2 2" xfId="33388"/>
    <cellStyle name="Comma 2 2 2 3 2 5 3" xfId="13168"/>
    <cellStyle name="Comma 2 2 2 3 2 5 3 2" xfId="29547"/>
    <cellStyle name="Comma 2 2 2 3 2 5 4" xfId="23989"/>
    <cellStyle name="Comma 2 2 2 3 2 6" xfId="4508"/>
    <cellStyle name="Comma 2 2 2 3 2 6 2" xfId="30887"/>
    <cellStyle name="Comma 2 2 2 3 2 7" xfId="10656"/>
    <cellStyle name="Comma 2 2 2 3 2 7 2" xfId="27045"/>
    <cellStyle name="Comma 2 2 2 3 2 8" xfId="21494"/>
    <cellStyle name="Comma 2 2 2 3 3" xfId="876"/>
    <cellStyle name="Comma 2 2 2 3 3 2" xfId="1636"/>
    <cellStyle name="Comma 2 2 2 3 3 2 2" xfId="5491"/>
    <cellStyle name="Comma 2 2 2 3 3 2 2 2" xfId="31869"/>
    <cellStyle name="Comma 2 2 2 3 3 2 3" xfId="11646"/>
    <cellStyle name="Comma 2 2 2 3 3 2 3 2" xfId="28029"/>
    <cellStyle name="Comma 2 2 2 3 3 2 4" xfId="22476"/>
    <cellStyle name="Comma 2 2 2 3 3 3" xfId="2429"/>
    <cellStyle name="Comma 2 2 2 3 3 3 2" xfId="6282"/>
    <cellStyle name="Comma 2 2 2 3 3 3 2 2" xfId="32658"/>
    <cellStyle name="Comma 2 2 2 3 3 3 3" xfId="12437"/>
    <cellStyle name="Comma 2 2 2 3 3 3 3 2" xfId="28819"/>
    <cellStyle name="Comma 2 2 2 3 3 3 4" xfId="23264"/>
    <cellStyle name="Comma 2 2 2 3 3 4" xfId="3383"/>
    <cellStyle name="Comma 2 2 2 3 3 4 2" xfId="7234"/>
    <cellStyle name="Comma 2 2 2 3 3 4 2 2" xfId="33610"/>
    <cellStyle name="Comma 2 2 2 3 3 4 3" xfId="13390"/>
    <cellStyle name="Comma 2 2 2 3 3 4 3 2" xfId="29769"/>
    <cellStyle name="Comma 2 2 2 3 3 4 4" xfId="24210"/>
    <cellStyle name="Comma 2 2 2 3 3 5" xfId="4732"/>
    <cellStyle name="Comma 2 2 2 3 3 5 2" xfId="31110"/>
    <cellStyle name="Comma 2 2 2 3 3 6" xfId="10886"/>
    <cellStyle name="Comma 2 2 2 3 3 6 2" xfId="27270"/>
    <cellStyle name="Comma 2 2 2 3 3 7" xfId="21717"/>
    <cellStyle name="Comma 2 2 2 3 4" xfId="1256"/>
    <cellStyle name="Comma 2 2 2 3 4 2" xfId="5111"/>
    <cellStyle name="Comma 2 2 2 3 4 2 2" xfId="31489"/>
    <cellStyle name="Comma 2 2 2 3 4 3" xfId="11266"/>
    <cellStyle name="Comma 2 2 2 3 4 3 2" xfId="27649"/>
    <cellStyle name="Comma 2 2 2 3 4 4" xfId="22097"/>
    <cellStyle name="Comma 2 2 2 3 5" xfId="2036"/>
    <cellStyle name="Comma 2 2 2 3 5 2" xfId="5889"/>
    <cellStyle name="Comma 2 2 2 3 5 2 2" xfId="32265"/>
    <cellStyle name="Comma 2 2 2 3 5 3" xfId="12044"/>
    <cellStyle name="Comma 2 2 2 3 5 3 2" xfId="28426"/>
    <cellStyle name="Comma 2 2 2 3 5 4" xfId="22872"/>
    <cellStyle name="Comma 2 2 2 3 6" xfId="3002"/>
    <cellStyle name="Comma 2 2 2 3 6 2" xfId="6853"/>
    <cellStyle name="Comma 2 2 2 3 6 2 2" xfId="33229"/>
    <cellStyle name="Comma 2 2 2 3 6 3" xfId="13009"/>
    <cellStyle name="Comma 2 2 2 3 6 3 2" xfId="29388"/>
    <cellStyle name="Comma 2 2 2 3 6 4" xfId="23830"/>
    <cellStyle name="Comma 2 2 2 3 7" xfId="4349"/>
    <cellStyle name="Comma 2 2 2 3 7 2" xfId="30728"/>
    <cellStyle name="Comma 2 2 2 3 8" xfId="10497"/>
    <cellStyle name="Comma 2 2 2 3 8 2" xfId="26886"/>
    <cellStyle name="Comma 2 2 2 3 9" xfId="21335"/>
    <cellStyle name="Comma 2 2 2 4" xfId="494"/>
    <cellStyle name="Comma 2 2 2 4 2" xfId="920"/>
    <cellStyle name="Comma 2 2 2 4 2 2" xfId="1680"/>
    <cellStyle name="Comma 2 2 2 4 2 2 2" xfId="5535"/>
    <cellStyle name="Comma 2 2 2 4 2 2 2 2" xfId="31913"/>
    <cellStyle name="Comma 2 2 2 4 2 2 3" xfId="11690"/>
    <cellStyle name="Comma 2 2 2 4 2 2 3 2" xfId="28073"/>
    <cellStyle name="Comma 2 2 2 4 2 2 4" xfId="22520"/>
    <cellStyle name="Comma 2 2 2 4 2 3" xfId="2473"/>
    <cellStyle name="Comma 2 2 2 4 2 3 2" xfId="6326"/>
    <cellStyle name="Comma 2 2 2 4 2 3 2 2" xfId="32702"/>
    <cellStyle name="Comma 2 2 2 4 2 3 3" xfId="12481"/>
    <cellStyle name="Comma 2 2 2 4 2 3 3 2" xfId="28863"/>
    <cellStyle name="Comma 2 2 2 4 2 3 4" xfId="23308"/>
    <cellStyle name="Comma 2 2 2 4 2 4" xfId="3427"/>
    <cellStyle name="Comma 2 2 2 4 2 4 2" xfId="7278"/>
    <cellStyle name="Comma 2 2 2 4 2 4 2 2" xfId="33654"/>
    <cellStyle name="Comma 2 2 2 4 2 4 3" xfId="13434"/>
    <cellStyle name="Comma 2 2 2 4 2 4 3 2" xfId="29813"/>
    <cellStyle name="Comma 2 2 2 4 2 4 4" xfId="24254"/>
    <cellStyle name="Comma 2 2 2 4 2 5" xfId="4776"/>
    <cellStyle name="Comma 2 2 2 4 2 5 2" xfId="31154"/>
    <cellStyle name="Comma 2 2 2 4 2 6" xfId="10930"/>
    <cellStyle name="Comma 2 2 2 4 2 6 2" xfId="27314"/>
    <cellStyle name="Comma 2 2 2 4 2 7" xfId="21761"/>
    <cellStyle name="Comma 2 2 2 4 3" xfId="1300"/>
    <cellStyle name="Comma 2 2 2 4 3 2" xfId="5155"/>
    <cellStyle name="Comma 2 2 2 4 3 2 2" xfId="31533"/>
    <cellStyle name="Comma 2 2 2 4 3 3" xfId="11310"/>
    <cellStyle name="Comma 2 2 2 4 3 3 2" xfId="27693"/>
    <cellStyle name="Comma 2 2 2 4 3 4" xfId="22141"/>
    <cellStyle name="Comma 2 2 2 4 4" xfId="2080"/>
    <cellStyle name="Comma 2 2 2 4 4 2" xfId="5933"/>
    <cellStyle name="Comma 2 2 2 4 4 2 2" xfId="32309"/>
    <cellStyle name="Comma 2 2 2 4 4 3" xfId="12088"/>
    <cellStyle name="Comma 2 2 2 4 4 3 2" xfId="28470"/>
    <cellStyle name="Comma 2 2 2 4 4 4" xfId="22916"/>
    <cellStyle name="Comma 2 2 2 4 5" xfId="3046"/>
    <cellStyle name="Comma 2 2 2 4 5 2" xfId="6897"/>
    <cellStyle name="Comma 2 2 2 4 5 2 2" xfId="33273"/>
    <cellStyle name="Comma 2 2 2 4 5 3" xfId="13053"/>
    <cellStyle name="Comma 2 2 2 4 5 3 2" xfId="29432"/>
    <cellStyle name="Comma 2 2 2 4 5 4" xfId="23874"/>
    <cellStyle name="Comma 2 2 2 4 6" xfId="4393"/>
    <cellStyle name="Comma 2 2 2 4 6 2" xfId="30772"/>
    <cellStyle name="Comma 2 2 2 4 7" xfId="10541"/>
    <cellStyle name="Comma 2 2 2 4 7 2" xfId="26930"/>
    <cellStyle name="Comma 2 2 2 4 8" xfId="21379"/>
    <cellStyle name="Comma 2 2 2 5" xfId="751"/>
    <cellStyle name="Comma 2 2 2 5 2" xfId="1511"/>
    <cellStyle name="Comma 2 2 2 5 2 2" xfId="5366"/>
    <cellStyle name="Comma 2 2 2 5 2 2 2" xfId="31744"/>
    <cellStyle name="Comma 2 2 2 5 2 3" xfId="11521"/>
    <cellStyle name="Comma 2 2 2 5 2 3 2" xfId="27904"/>
    <cellStyle name="Comma 2 2 2 5 2 4" xfId="22352"/>
    <cellStyle name="Comma 2 2 2 5 3" xfId="2305"/>
    <cellStyle name="Comma 2 2 2 5 3 2" xfId="6158"/>
    <cellStyle name="Comma 2 2 2 5 3 2 2" xfId="32534"/>
    <cellStyle name="Comma 2 2 2 5 3 3" xfId="12313"/>
    <cellStyle name="Comma 2 2 2 5 3 3 2" xfId="28695"/>
    <cellStyle name="Comma 2 2 2 5 3 4" xfId="23141"/>
    <cellStyle name="Comma 2 2 2 5 4" xfId="3259"/>
    <cellStyle name="Comma 2 2 2 5 4 2" xfId="7110"/>
    <cellStyle name="Comma 2 2 2 5 4 2 2" xfId="33486"/>
    <cellStyle name="Comma 2 2 2 5 4 3" xfId="13266"/>
    <cellStyle name="Comma 2 2 2 5 4 3 2" xfId="29645"/>
    <cellStyle name="Comma 2 2 2 5 4 4" xfId="24087"/>
    <cellStyle name="Comma 2 2 2 5 5" xfId="4607"/>
    <cellStyle name="Comma 2 2 2 5 5 2" xfId="30985"/>
    <cellStyle name="Comma 2 2 2 5 6" xfId="10761"/>
    <cellStyle name="Comma 2 2 2 5 6 2" xfId="27145"/>
    <cellStyle name="Comma 2 2 2 5 7" xfId="21593"/>
    <cellStyle name="Comma 2 2 2 6" xfId="1132"/>
    <cellStyle name="Comma 2 2 2 6 2" xfId="4987"/>
    <cellStyle name="Comma 2 2 2 6 2 2" xfId="31365"/>
    <cellStyle name="Comma 2 2 2 6 3" xfId="11142"/>
    <cellStyle name="Comma 2 2 2 6 3 2" xfId="27525"/>
    <cellStyle name="Comma 2 2 2 6 4" xfId="21973"/>
    <cellStyle name="Comma 2 2 2 7" xfId="1900"/>
    <cellStyle name="Comma 2 2 2 7 2" xfId="5755"/>
    <cellStyle name="Comma 2 2 2 7 2 2" xfId="32131"/>
    <cellStyle name="Comma 2 2 2 7 3" xfId="11910"/>
    <cellStyle name="Comma 2 2 2 7 3 2" xfId="28292"/>
    <cellStyle name="Comma 2 2 2 7 4" xfId="22738"/>
    <cellStyle name="Comma 2 2 2 8" xfId="2873"/>
    <cellStyle name="Comma 2 2 2 8 2" xfId="6724"/>
    <cellStyle name="Comma 2 2 2 8 2 2" xfId="33100"/>
    <cellStyle name="Comma 2 2 2 8 3" xfId="12880"/>
    <cellStyle name="Comma 2 2 2 8 3 2" xfId="29259"/>
    <cellStyle name="Comma 2 2 2 8 4" xfId="23702"/>
    <cellStyle name="Comma 2 2 2 9" xfId="4222"/>
    <cellStyle name="Comma 2 2 2 9 2" xfId="30601"/>
    <cellStyle name="Comma 2 2 3" xfId="386"/>
    <cellStyle name="Comma 2 2 3 2" xfId="551"/>
    <cellStyle name="Comma 2 2 3 2 2" xfId="977"/>
    <cellStyle name="Comma 2 2 3 2 2 2" xfId="1737"/>
    <cellStyle name="Comma 2 2 3 2 2 2 2" xfId="5592"/>
    <cellStyle name="Comma 2 2 3 2 2 2 2 2" xfId="31970"/>
    <cellStyle name="Comma 2 2 3 2 2 2 3" xfId="11747"/>
    <cellStyle name="Comma 2 2 3 2 2 2 3 2" xfId="28130"/>
    <cellStyle name="Comma 2 2 3 2 2 2 4" xfId="22577"/>
    <cellStyle name="Comma 2 2 3 2 2 3" xfId="2530"/>
    <cellStyle name="Comma 2 2 3 2 2 3 2" xfId="6383"/>
    <cellStyle name="Comma 2 2 3 2 2 3 2 2" xfId="32759"/>
    <cellStyle name="Comma 2 2 3 2 2 3 3" xfId="12538"/>
    <cellStyle name="Comma 2 2 3 2 2 3 3 2" xfId="28920"/>
    <cellStyle name="Comma 2 2 3 2 2 3 4" xfId="23365"/>
    <cellStyle name="Comma 2 2 3 2 2 4" xfId="3484"/>
    <cellStyle name="Comma 2 2 3 2 2 4 2" xfId="7335"/>
    <cellStyle name="Comma 2 2 3 2 2 4 2 2" xfId="33711"/>
    <cellStyle name="Comma 2 2 3 2 2 4 3" xfId="13491"/>
    <cellStyle name="Comma 2 2 3 2 2 4 3 2" xfId="29870"/>
    <cellStyle name="Comma 2 2 3 2 2 4 4" xfId="24311"/>
    <cellStyle name="Comma 2 2 3 2 2 5" xfId="4833"/>
    <cellStyle name="Comma 2 2 3 2 2 5 2" xfId="31211"/>
    <cellStyle name="Comma 2 2 3 2 2 6" xfId="10987"/>
    <cellStyle name="Comma 2 2 3 2 2 6 2" xfId="27371"/>
    <cellStyle name="Comma 2 2 3 2 2 7" xfId="21818"/>
    <cellStyle name="Comma 2 2 3 2 3" xfId="1357"/>
    <cellStyle name="Comma 2 2 3 2 3 2" xfId="5212"/>
    <cellStyle name="Comma 2 2 3 2 3 2 2" xfId="31590"/>
    <cellStyle name="Comma 2 2 3 2 3 3" xfId="11367"/>
    <cellStyle name="Comma 2 2 3 2 3 3 2" xfId="27750"/>
    <cellStyle name="Comma 2 2 3 2 3 4" xfId="22198"/>
    <cellStyle name="Comma 2 2 3 2 4" xfId="2137"/>
    <cellStyle name="Comma 2 2 3 2 4 2" xfId="5990"/>
    <cellStyle name="Comma 2 2 3 2 4 2 2" xfId="32366"/>
    <cellStyle name="Comma 2 2 3 2 4 3" xfId="12145"/>
    <cellStyle name="Comma 2 2 3 2 4 3 2" xfId="28527"/>
    <cellStyle name="Comma 2 2 3 2 4 4" xfId="22973"/>
    <cellStyle name="Comma 2 2 3 2 5" xfId="3103"/>
    <cellStyle name="Comma 2 2 3 2 5 2" xfId="6954"/>
    <cellStyle name="Comma 2 2 3 2 5 2 2" xfId="33330"/>
    <cellStyle name="Comma 2 2 3 2 5 3" xfId="13110"/>
    <cellStyle name="Comma 2 2 3 2 5 3 2" xfId="29489"/>
    <cellStyle name="Comma 2 2 3 2 5 4" xfId="23931"/>
    <cellStyle name="Comma 2 2 3 2 6" xfId="4450"/>
    <cellStyle name="Comma 2 2 3 2 6 2" xfId="30829"/>
    <cellStyle name="Comma 2 2 3 2 7" xfId="10598"/>
    <cellStyle name="Comma 2 2 3 2 7 2" xfId="26987"/>
    <cellStyle name="Comma 2 2 3 2 8" xfId="21436"/>
    <cellStyle name="Comma 2 2 3 3" xfId="814"/>
    <cellStyle name="Comma 2 2 3 3 2" xfId="1574"/>
    <cellStyle name="Comma 2 2 3 3 2 2" xfId="5429"/>
    <cellStyle name="Comma 2 2 3 3 2 2 2" xfId="31807"/>
    <cellStyle name="Comma 2 2 3 3 2 3" xfId="11584"/>
    <cellStyle name="Comma 2 2 3 3 2 3 2" xfId="27967"/>
    <cellStyle name="Comma 2 2 3 3 2 4" xfId="22414"/>
    <cellStyle name="Comma 2 2 3 3 3" xfId="2367"/>
    <cellStyle name="Comma 2 2 3 3 3 2" xfId="6220"/>
    <cellStyle name="Comma 2 2 3 3 3 2 2" xfId="32596"/>
    <cellStyle name="Comma 2 2 3 3 3 3" xfId="12375"/>
    <cellStyle name="Comma 2 2 3 3 3 3 2" xfId="28757"/>
    <cellStyle name="Comma 2 2 3 3 3 4" xfId="23202"/>
    <cellStyle name="Comma 2 2 3 3 4" xfId="3321"/>
    <cellStyle name="Comma 2 2 3 3 4 2" xfId="7172"/>
    <cellStyle name="Comma 2 2 3 3 4 2 2" xfId="33548"/>
    <cellStyle name="Comma 2 2 3 3 4 3" xfId="13328"/>
    <cellStyle name="Comma 2 2 3 3 4 3 2" xfId="29707"/>
    <cellStyle name="Comma 2 2 3 3 4 4" xfId="24148"/>
    <cellStyle name="Comma 2 2 3 3 5" xfId="4670"/>
    <cellStyle name="Comma 2 2 3 3 5 2" xfId="31048"/>
    <cellStyle name="Comma 2 2 3 3 6" xfId="10824"/>
    <cellStyle name="Comma 2 2 3 3 6 2" xfId="27208"/>
    <cellStyle name="Comma 2 2 3 3 7" xfId="21655"/>
    <cellStyle name="Comma 2 2 3 4" xfId="1194"/>
    <cellStyle name="Comma 2 2 3 4 2" xfId="5049"/>
    <cellStyle name="Comma 2 2 3 4 2 2" xfId="31427"/>
    <cellStyle name="Comma 2 2 3 4 3" xfId="11204"/>
    <cellStyle name="Comma 2 2 3 4 3 2" xfId="27587"/>
    <cellStyle name="Comma 2 2 3 4 4" xfId="22035"/>
    <cellStyle name="Comma 2 2 3 5" xfId="1973"/>
    <cellStyle name="Comma 2 2 3 5 2" xfId="5826"/>
    <cellStyle name="Comma 2 2 3 5 2 2" xfId="32202"/>
    <cellStyle name="Comma 2 2 3 5 3" xfId="11981"/>
    <cellStyle name="Comma 2 2 3 5 3 2" xfId="28363"/>
    <cellStyle name="Comma 2 2 3 5 4" xfId="22809"/>
    <cellStyle name="Comma 2 2 3 6" xfId="2940"/>
    <cellStyle name="Comma 2 2 3 6 2" xfId="6791"/>
    <cellStyle name="Comma 2 2 3 6 2 2" xfId="33167"/>
    <cellStyle name="Comma 2 2 3 6 3" xfId="12947"/>
    <cellStyle name="Comma 2 2 3 6 3 2" xfId="29326"/>
    <cellStyle name="Comma 2 2 3 6 4" xfId="23768"/>
    <cellStyle name="Comma 2 2 3 7" xfId="4287"/>
    <cellStyle name="Comma 2 2 3 7 2" xfId="30666"/>
    <cellStyle name="Comma 2 2 3 8" xfId="10434"/>
    <cellStyle name="Comma 2 2 3 8 2" xfId="26824"/>
    <cellStyle name="Comma 2 2 3 9" xfId="21273"/>
    <cellStyle name="Comma 2 2 4" xfId="449"/>
    <cellStyle name="Comma 2 2 4 2" xfId="608"/>
    <cellStyle name="Comma 2 2 4 2 2" xfId="1034"/>
    <cellStyle name="Comma 2 2 4 2 2 2" xfId="1794"/>
    <cellStyle name="Comma 2 2 4 2 2 2 2" xfId="5649"/>
    <cellStyle name="Comma 2 2 4 2 2 2 2 2" xfId="32027"/>
    <cellStyle name="Comma 2 2 4 2 2 2 3" xfId="11804"/>
    <cellStyle name="Comma 2 2 4 2 2 2 3 2" xfId="28187"/>
    <cellStyle name="Comma 2 2 4 2 2 2 4" xfId="22634"/>
    <cellStyle name="Comma 2 2 4 2 2 3" xfId="2587"/>
    <cellStyle name="Comma 2 2 4 2 2 3 2" xfId="6440"/>
    <cellStyle name="Comma 2 2 4 2 2 3 2 2" xfId="32816"/>
    <cellStyle name="Comma 2 2 4 2 2 3 3" xfId="12595"/>
    <cellStyle name="Comma 2 2 4 2 2 3 3 2" xfId="28977"/>
    <cellStyle name="Comma 2 2 4 2 2 3 4" xfId="23422"/>
    <cellStyle name="Comma 2 2 4 2 2 4" xfId="3541"/>
    <cellStyle name="Comma 2 2 4 2 2 4 2" xfId="7392"/>
    <cellStyle name="Comma 2 2 4 2 2 4 2 2" xfId="33768"/>
    <cellStyle name="Comma 2 2 4 2 2 4 3" xfId="13548"/>
    <cellStyle name="Comma 2 2 4 2 2 4 3 2" xfId="29927"/>
    <cellStyle name="Comma 2 2 4 2 2 4 4" xfId="24368"/>
    <cellStyle name="Comma 2 2 4 2 2 5" xfId="4890"/>
    <cellStyle name="Comma 2 2 4 2 2 5 2" xfId="31268"/>
    <cellStyle name="Comma 2 2 4 2 2 6" xfId="11044"/>
    <cellStyle name="Comma 2 2 4 2 2 6 2" xfId="27428"/>
    <cellStyle name="Comma 2 2 4 2 2 7" xfId="21875"/>
    <cellStyle name="Comma 2 2 4 2 3" xfId="1414"/>
    <cellStyle name="Comma 2 2 4 2 3 2" xfId="5269"/>
    <cellStyle name="Comma 2 2 4 2 3 2 2" xfId="31647"/>
    <cellStyle name="Comma 2 2 4 2 3 3" xfId="11424"/>
    <cellStyle name="Comma 2 2 4 2 3 3 2" xfId="27807"/>
    <cellStyle name="Comma 2 2 4 2 3 4" xfId="22255"/>
    <cellStyle name="Comma 2 2 4 2 4" xfId="2194"/>
    <cellStyle name="Comma 2 2 4 2 4 2" xfId="6047"/>
    <cellStyle name="Comma 2 2 4 2 4 2 2" xfId="32423"/>
    <cellStyle name="Comma 2 2 4 2 4 3" xfId="12202"/>
    <cellStyle name="Comma 2 2 4 2 4 3 2" xfId="28584"/>
    <cellStyle name="Comma 2 2 4 2 4 4" xfId="23030"/>
    <cellStyle name="Comma 2 2 4 2 5" xfId="3160"/>
    <cellStyle name="Comma 2 2 4 2 5 2" xfId="7011"/>
    <cellStyle name="Comma 2 2 4 2 5 2 2" xfId="33387"/>
    <cellStyle name="Comma 2 2 4 2 5 3" xfId="13167"/>
    <cellStyle name="Comma 2 2 4 2 5 3 2" xfId="29546"/>
    <cellStyle name="Comma 2 2 4 2 5 4" xfId="23988"/>
    <cellStyle name="Comma 2 2 4 2 6" xfId="4507"/>
    <cellStyle name="Comma 2 2 4 2 6 2" xfId="30886"/>
    <cellStyle name="Comma 2 2 4 2 7" xfId="10655"/>
    <cellStyle name="Comma 2 2 4 2 7 2" xfId="27044"/>
    <cellStyle name="Comma 2 2 4 2 8" xfId="21493"/>
    <cellStyle name="Comma 2 2 4 3" xfId="875"/>
    <cellStyle name="Comma 2 2 4 3 2" xfId="1635"/>
    <cellStyle name="Comma 2 2 4 3 2 2" xfId="5490"/>
    <cellStyle name="Comma 2 2 4 3 2 2 2" xfId="31868"/>
    <cellStyle name="Comma 2 2 4 3 2 3" xfId="11645"/>
    <cellStyle name="Comma 2 2 4 3 2 3 2" xfId="28028"/>
    <cellStyle name="Comma 2 2 4 3 2 4" xfId="22475"/>
    <cellStyle name="Comma 2 2 4 3 3" xfId="2428"/>
    <cellStyle name="Comma 2 2 4 3 3 2" xfId="6281"/>
    <cellStyle name="Comma 2 2 4 3 3 2 2" xfId="32657"/>
    <cellStyle name="Comma 2 2 4 3 3 3" xfId="12436"/>
    <cellStyle name="Comma 2 2 4 3 3 3 2" xfId="28818"/>
    <cellStyle name="Comma 2 2 4 3 3 4" xfId="23263"/>
    <cellStyle name="Comma 2 2 4 3 4" xfId="3382"/>
    <cellStyle name="Comma 2 2 4 3 4 2" xfId="7233"/>
    <cellStyle name="Comma 2 2 4 3 4 2 2" xfId="33609"/>
    <cellStyle name="Comma 2 2 4 3 4 3" xfId="13389"/>
    <cellStyle name="Comma 2 2 4 3 4 3 2" xfId="29768"/>
    <cellStyle name="Comma 2 2 4 3 4 4" xfId="24209"/>
    <cellStyle name="Comma 2 2 4 3 5" xfId="4731"/>
    <cellStyle name="Comma 2 2 4 3 5 2" xfId="31109"/>
    <cellStyle name="Comma 2 2 4 3 6" xfId="10885"/>
    <cellStyle name="Comma 2 2 4 3 6 2" xfId="27269"/>
    <cellStyle name="Comma 2 2 4 3 7" xfId="21716"/>
    <cellStyle name="Comma 2 2 4 4" xfId="1255"/>
    <cellStyle name="Comma 2 2 4 4 2" xfId="5110"/>
    <cellStyle name="Comma 2 2 4 4 2 2" xfId="31488"/>
    <cellStyle name="Comma 2 2 4 4 3" xfId="11265"/>
    <cellStyle name="Comma 2 2 4 4 3 2" xfId="27648"/>
    <cellStyle name="Comma 2 2 4 4 4" xfId="22096"/>
    <cellStyle name="Comma 2 2 4 5" xfId="2035"/>
    <cellStyle name="Comma 2 2 4 5 2" xfId="5888"/>
    <cellStyle name="Comma 2 2 4 5 2 2" xfId="32264"/>
    <cellStyle name="Comma 2 2 4 5 3" xfId="12043"/>
    <cellStyle name="Comma 2 2 4 5 3 2" xfId="28425"/>
    <cellStyle name="Comma 2 2 4 5 4" xfId="22871"/>
    <cellStyle name="Comma 2 2 4 6" xfId="3001"/>
    <cellStyle name="Comma 2 2 4 6 2" xfId="6852"/>
    <cellStyle name="Comma 2 2 4 6 2 2" xfId="33228"/>
    <cellStyle name="Comma 2 2 4 6 3" xfId="13008"/>
    <cellStyle name="Comma 2 2 4 6 3 2" xfId="29387"/>
    <cellStyle name="Comma 2 2 4 6 4" xfId="23829"/>
    <cellStyle name="Comma 2 2 4 7" xfId="4348"/>
    <cellStyle name="Comma 2 2 4 7 2" xfId="30727"/>
    <cellStyle name="Comma 2 2 4 8" xfId="10496"/>
    <cellStyle name="Comma 2 2 4 8 2" xfId="26885"/>
    <cellStyle name="Comma 2 2 4 9" xfId="21334"/>
    <cellStyle name="Comma 2 2 5" xfId="493"/>
    <cellStyle name="Comma 2 2 5 2" xfId="919"/>
    <cellStyle name="Comma 2 2 5 2 2" xfId="1679"/>
    <cellStyle name="Comma 2 2 5 2 2 2" xfId="5534"/>
    <cellStyle name="Comma 2 2 5 2 2 2 2" xfId="31912"/>
    <cellStyle name="Comma 2 2 5 2 2 3" xfId="11689"/>
    <cellStyle name="Comma 2 2 5 2 2 3 2" xfId="28072"/>
    <cellStyle name="Comma 2 2 5 2 2 4" xfId="22519"/>
    <cellStyle name="Comma 2 2 5 2 3" xfId="2472"/>
    <cellStyle name="Comma 2 2 5 2 3 2" xfId="6325"/>
    <cellStyle name="Comma 2 2 5 2 3 2 2" xfId="32701"/>
    <cellStyle name="Comma 2 2 5 2 3 3" xfId="12480"/>
    <cellStyle name="Comma 2 2 5 2 3 3 2" xfId="28862"/>
    <cellStyle name="Comma 2 2 5 2 3 4" xfId="23307"/>
    <cellStyle name="Comma 2 2 5 2 4" xfId="3426"/>
    <cellStyle name="Comma 2 2 5 2 4 2" xfId="7277"/>
    <cellStyle name="Comma 2 2 5 2 4 2 2" xfId="33653"/>
    <cellStyle name="Comma 2 2 5 2 4 3" xfId="13433"/>
    <cellStyle name="Comma 2 2 5 2 4 3 2" xfId="29812"/>
    <cellStyle name="Comma 2 2 5 2 4 4" xfId="24253"/>
    <cellStyle name="Comma 2 2 5 2 5" xfId="4775"/>
    <cellStyle name="Comma 2 2 5 2 5 2" xfId="31153"/>
    <cellStyle name="Comma 2 2 5 2 6" xfId="10929"/>
    <cellStyle name="Comma 2 2 5 2 6 2" xfId="27313"/>
    <cellStyle name="Comma 2 2 5 2 7" xfId="21760"/>
    <cellStyle name="Comma 2 2 5 3" xfId="1299"/>
    <cellStyle name="Comma 2 2 5 3 2" xfId="5154"/>
    <cellStyle name="Comma 2 2 5 3 2 2" xfId="31532"/>
    <cellStyle name="Comma 2 2 5 3 3" xfId="11309"/>
    <cellStyle name="Comma 2 2 5 3 3 2" xfId="27692"/>
    <cellStyle name="Comma 2 2 5 3 4" xfId="22140"/>
    <cellStyle name="Comma 2 2 5 4" xfId="2079"/>
    <cellStyle name="Comma 2 2 5 4 2" xfId="5932"/>
    <cellStyle name="Comma 2 2 5 4 2 2" xfId="32308"/>
    <cellStyle name="Comma 2 2 5 4 3" xfId="12087"/>
    <cellStyle name="Comma 2 2 5 4 3 2" xfId="28469"/>
    <cellStyle name="Comma 2 2 5 4 4" xfId="22915"/>
    <cellStyle name="Comma 2 2 5 5" xfId="3045"/>
    <cellStyle name="Comma 2 2 5 5 2" xfId="6896"/>
    <cellStyle name="Comma 2 2 5 5 2 2" xfId="33272"/>
    <cellStyle name="Comma 2 2 5 5 3" xfId="13052"/>
    <cellStyle name="Comma 2 2 5 5 3 2" xfId="29431"/>
    <cellStyle name="Comma 2 2 5 5 4" xfId="23873"/>
    <cellStyle name="Comma 2 2 5 6" xfId="4392"/>
    <cellStyle name="Comma 2 2 5 6 2" xfId="30771"/>
    <cellStyle name="Comma 2 2 5 7" xfId="10540"/>
    <cellStyle name="Comma 2 2 5 7 2" xfId="26929"/>
    <cellStyle name="Comma 2 2 5 8" xfId="21378"/>
    <cellStyle name="Comma 2 2 6" xfId="672"/>
    <cellStyle name="Comma 2 2 7" xfId="750"/>
    <cellStyle name="Comma 2 2 7 2" xfId="1510"/>
    <cellStyle name="Comma 2 2 7 2 2" xfId="5365"/>
    <cellStyle name="Comma 2 2 7 2 2 2" xfId="31743"/>
    <cellStyle name="Comma 2 2 7 2 3" xfId="11520"/>
    <cellStyle name="Comma 2 2 7 2 3 2" xfId="27903"/>
    <cellStyle name="Comma 2 2 7 2 4" xfId="22351"/>
    <cellStyle name="Comma 2 2 7 3" xfId="2304"/>
    <cellStyle name="Comma 2 2 7 3 2" xfId="6157"/>
    <cellStyle name="Comma 2 2 7 3 2 2" xfId="32533"/>
    <cellStyle name="Comma 2 2 7 3 3" xfId="12312"/>
    <cellStyle name="Comma 2 2 7 3 3 2" xfId="28694"/>
    <cellStyle name="Comma 2 2 7 3 4" xfId="23140"/>
    <cellStyle name="Comma 2 2 7 4" xfId="3258"/>
    <cellStyle name="Comma 2 2 7 4 2" xfId="7109"/>
    <cellStyle name="Comma 2 2 7 4 2 2" xfId="33485"/>
    <cellStyle name="Comma 2 2 7 4 3" xfId="13265"/>
    <cellStyle name="Comma 2 2 7 4 3 2" xfId="29644"/>
    <cellStyle name="Comma 2 2 7 4 4" xfId="24086"/>
    <cellStyle name="Comma 2 2 7 5" xfId="4606"/>
    <cellStyle name="Comma 2 2 7 5 2" xfId="30984"/>
    <cellStyle name="Comma 2 2 7 6" xfId="10760"/>
    <cellStyle name="Comma 2 2 7 6 2" xfId="27144"/>
    <cellStyle name="Comma 2 2 7 7" xfId="21592"/>
    <cellStyle name="Comma 2 2 8" xfId="1131"/>
    <cellStyle name="Comma 2 2 8 2" xfId="4986"/>
    <cellStyle name="Comma 2 2 8 2 2" xfId="31364"/>
    <cellStyle name="Comma 2 2 8 3" xfId="11141"/>
    <cellStyle name="Comma 2 2 8 3 2" xfId="27524"/>
    <cellStyle name="Comma 2 2 8 4" xfId="21972"/>
    <cellStyle name="Comma 2 2 9" xfId="1899"/>
    <cellStyle name="Comma 2 2 9 2" xfId="5754"/>
    <cellStyle name="Comma 2 2 9 2 2" xfId="32130"/>
    <cellStyle name="Comma 2 2 9 3" xfId="11909"/>
    <cellStyle name="Comma 2 2 9 3 2" xfId="28291"/>
    <cellStyle name="Comma 2 2 9 4" xfId="22737"/>
    <cellStyle name="Comma 2 3" xfId="136"/>
    <cellStyle name="Comma 2 3 10" xfId="261"/>
    <cellStyle name="Comma 2 3 10 2" xfId="10351"/>
    <cellStyle name="Comma 2 3 10 2 2" xfId="26757"/>
    <cellStyle name="Comma 2 3 10 3" xfId="21212"/>
    <cellStyle name="Comma 2 3 10 4" xfId="36657"/>
    <cellStyle name="Comma 2 3 11" xfId="4223"/>
    <cellStyle name="Comma 2 3 11 2" xfId="30602"/>
    <cellStyle name="Comma 2 3 2" xfId="388"/>
    <cellStyle name="Comma 2 3 2 2" xfId="553"/>
    <cellStyle name="Comma 2 3 2 2 2" xfId="979"/>
    <cellStyle name="Comma 2 3 2 2 2 2" xfId="1739"/>
    <cellStyle name="Comma 2 3 2 2 2 2 2" xfId="5594"/>
    <cellStyle name="Comma 2 3 2 2 2 2 2 2" xfId="31972"/>
    <cellStyle name="Comma 2 3 2 2 2 2 3" xfId="11749"/>
    <cellStyle name="Comma 2 3 2 2 2 2 3 2" xfId="28132"/>
    <cellStyle name="Comma 2 3 2 2 2 2 4" xfId="22579"/>
    <cellStyle name="Comma 2 3 2 2 2 3" xfId="2532"/>
    <cellStyle name="Comma 2 3 2 2 2 3 2" xfId="6385"/>
    <cellStyle name="Comma 2 3 2 2 2 3 2 2" xfId="32761"/>
    <cellStyle name="Comma 2 3 2 2 2 3 3" xfId="12540"/>
    <cellStyle name="Comma 2 3 2 2 2 3 3 2" xfId="28922"/>
    <cellStyle name="Comma 2 3 2 2 2 3 4" xfId="23367"/>
    <cellStyle name="Comma 2 3 2 2 2 4" xfId="3486"/>
    <cellStyle name="Comma 2 3 2 2 2 4 2" xfId="7337"/>
    <cellStyle name="Comma 2 3 2 2 2 4 2 2" xfId="33713"/>
    <cellStyle name="Comma 2 3 2 2 2 4 3" xfId="13493"/>
    <cellStyle name="Comma 2 3 2 2 2 4 3 2" xfId="29872"/>
    <cellStyle name="Comma 2 3 2 2 2 4 4" xfId="24313"/>
    <cellStyle name="Comma 2 3 2 2 2 5" xfId="4835"/>
    <cellStyle name="Comma 2 3 2 2 2 5 2" xfId="31213"/>
    <cellStyle name="Comma 2 3 2 2 2 6" xfId="10989"/>
    <cellStyle name="Comma 2 3 2 2 2 6 2" xfId="27373"/>
    <cellStyle name="Comma 2 3 2 2 2 7" xfId="21820"/>
    <cellStyle name="Comma 2 3 2 2 3" xfId="1359"/>
    <cellStyle name="Comma 2 3 2 2 3 2" xfId="5214"/>
    <cellStyle name="Comma 2 3 2 2 3 2 2" xfId="31592"/>
    <cellStyle name="Comma 2 3 2 2 3 3" xfId="11369"/>
    <cellStyle name="Comma 2 3 2 2 3 3 2" xfId="27752"/>
    <cellStyle name="Comma 2 3 2 2 3 4" xfId="22200"/>
    <cellStyle name="Comma 2 3 2 2 4" xfId="2139"/>
    <cellStyle name="Comma 2 3 2 2 4 2" xfId="5992"/>
    <cellStyle name="Comma 2 3 2 2 4 2 2" xfId="32368"/>
    <cellStyle name="Comma 2 3 2 2 4 3" xfId="12147"/>
    <cellStyle name="Comma 2 3 2 2 4 3 2" xfId="28529"/>
    <cellStyle name="Comma 2 3 2 2 4 4" xfId="22975"/>
    <cellStyle name="Comma 2 3 2 2 5" xfId="3105"/>
    <cellStyle name="Comma 2 3 2 2 5 2" xfId="6956"/>
    <cellStyle name="Comma 2 3 2 2 5 2 2" xfId="33332"/>
    <cellStyle name="Comma 2 3 2 2 5 3" xfId="13112"/>
    <cellStyle name="Comma 2 3 2 2 5 3 2" xfId="29491"/>
    <cellStyle name="Comma 2 3 2 2 5 4" xfId="23933"/>
    <cellStyle name="Comma 2 3 2 2 6" xfId="4452"/>
    <cellStyle name="Comma 2 3 2 2 6 2" xfId="30831"/>
    <cellStyle name="Comma 2 3 2 2 7" xfId="10600"/>
    <cellStyle name="Comma 2 3 2 2 7 2" xfId="26989"/>
    <cellStyle name="Comma 2 3 2 2 8" xfId="21438"/>
    <cellStyle name="Comma 2 3 2 3" xfId="816"/>
    <cellStyle name="Comma 2 3 2 3 2" xfId="1576"/>
    <cellStyle name="Comma 2 3 2 3 2 2" xfId="5431"/>
    <cellStyle name="Comma 2 3 2 3 2 2 2" xfId="31809"/>
    <cellStyle name="Comma 2 3 2 3 2 3" xfId="11586"/>
    <cellStyle name="Comma 2 3 2 3 2 3 2" xfId="27969"/>
    <cellStyle name="Comma 2 3 2 3 2 4" xfId="22416"/>
    <cellStyle name="Comma 2 3 2 3 3" xfId="2369"/>
    <cellStyle name="Comma 2 3 2 3 3 2" xfId="6222"/>
    <cellStyle name="Comma 2 3 2 3 3 2 2" xfId="32598"/>
    <cellStyle name="Comma 2 3 2 3 3 3" xfId="12377"/>
    <cellStyle name="Comma 2 3 2 3 3 3 2" xfId="28759"/>
    <cellStyle name="Comma 2 3 2 3 3 4" xfId="23204"/>
    <cellStyle name="Comma 2 3 2 3 4" xfId="3323"/>
    <cellStyle name="Comma 2 3 2 3 4 2" xfId="7174"/>
    <cellStyle name="Comma 2 3 2 3 4 2 2" xfId="33550"/>
    <cellStyle name="Comma 2 3 2 3 4 3" xfId="13330"/>
    <cellStyle name="Comma 2 3 2 3 4 3 2" xfId="29709"/>
    <cellStyle name="Comma 2 3 2 3 4 4" xfId="24150"/>
    <cellStyle name="Comma 2 3 2 3 5" xfId="4672"/>
    <cellStyle name="Comma 2 3 2 3 5 2" xfId="31050"/>
    <cellStyle name="Comma 2 3 2 3 6" xfId="10826"/>
    <cellStyle name="Comma 2 3 2 3 6 2" xfId="27210"/>
    <cellStyle name="Comma 2 3 2 3 7" xfId="21657"/>
    <cellStyle name="Comma 2 3 2 4" xfId="1196"/>
    <cellStyle name="Comma 2 3 2 4 2" xfId="5051"/>
    <cellStyle name="Comma 2 3 2 4 2 2" xfId="31429"/>
    <cellStyle name="Comma 2 3 2 4 3" xfId="11206"/>
    <cellStyle name="Comma 2 3 2 4 3 2" xfId="27589"/>
    <cellStyle name="Comma 2 3 2 4 4" xfId="22037"/>
    <cellStyle name="Comma 2 3 2 5" xfId="1975"/>
    <cellStyle name="Comma 2 3 2 5 2" xfId="5828"/>
    <cellStyle name="Comma 2 3 2 5 2 2" xfId="32204"/>
    <cellStyle name="Comma 2 3 2 5 3" xfId="11983"/>
    <cellStyle name="Comma 2 3 2 5 3 2" xfId="28365"/>
    <cellStyle name="Comma 2 3 2 5 4" xfId="22811"/>
    <cellStyle name="Comma 2 3 2 6" xfId="2942"/>
    <cellStyle name="Comma 2 3 2 6 2" xfId="6793"/>
    <cellStyle name="Comma 2 3 2 6 2 2" xfId="33169"/>
    <cellStyle name="Comma 2 3 2 6 3" xfId="12949"/>
    <cellStyle name="Comma 2 3 2 6 3 2" xfId="29328"/>
    <cellStyle name="Comma 2 3 2 6 4" xfId="23770"/>
    <cellStyle name="Comma 2 3 2 7" xfId="4289"/>
    <cellStyle name="Comma 2 3 2 7 2" xfId="30668"/>
    <cellStyle name="Comma 2 3 2 8" xfId="10436"/>
    <cellStyle name="Comma 2 3 2 8 2" xfId="26826"/>
    <cellStyle name="Comma 2 3 2 9" xfId="21275"/>
    <cellStyle name="Comma 2 3 3" xfId="451"/>
    <cellStyle name="Comma 2 3 3 2" xfId="610"/>
    <cellStyle name="Comma 2 3 3 2 2" xfId="1036"/>
    <cellStyle name="Comma 2 3 3 2 2 2" xfId="1796"/>
    <cellStyle name="Comma 2 3 3 2 2 2 2" xfId="5651"/>
    <cellStyle name="Comma 2 3 3 2 2 2 2 2" xfId="32029"/>
    <cellStyle name="Comma 2 3 3 2 2 2 3" xfId="11806"/>
    <cellStyle name="Comma 2 3 3 2 2 2 3 2" xfId="28189"/>
    <cellStyle name="Comma 2 3 3 2 2 2 4" xfId="22636"/>
    <cellStyle name="Comma 2 3 3 2 2 3" xfId="2589"/>
    <cellStyle name="Comma 2 3 3 2 2 3 2" xfId="6442"/>
    <cellStyle name="Comma 2 3 3 2 2 3 2 2" xfId="32818"/>
    <cellStyle name="Comma 2 3 3 2 2 3 3" xfId="12597"/>
    <cellStyle name="Comma 2 3 3 2 2 3 3 2" xfId="28979"/>
    <cellStyle name="Comma 2 3 3 2 2 3 4" xfId="23424"/>
    <cellStyle name="Comma 2 3 3 2 2 4" xfId="3543"/>
    <cellStyle name="Comma 2 3 3 2 2 4 2" xfId="7394"/>
    <cellStyle name="Comma 2 3 3 2 2 4 2 2" xfId="33770"/>
    <cellStyle name="Comma 2 3 3 2 2 4 3" xfId="13550"/>
    <cellStyle name="Comma 2 3 3 2 2 4 3 2" xfId="29929"/>
    <cellStyle name="Comma 2 3 3 2 2 4 4" xfId="24370"/>
    <cellStyle name="Comma 2 3 3 2 2 5" xfId="4892"/>
    <cellStyle name="Comma 2 3 3 2 2 5 2" xfId="31270"/>
    <cellStyle name="Comma 2 3 3 2 2 6" xfId="11046"/>
    <cellStyle name="Comma 2 3 3 2 2 6 2" xfId="27430"/>
    <cellStyle name="Comma 2 3 3 2 2 7" xfId="21877"/>
    <cellStyle name="Comma 2 3 3 2 3" xfId="1416"/>
    <cellStyle name="Comma 2 3 3 2 3 2" xfId="5271"/>
    <cellStyle name="Comma 2 3 3 2 3 2 2" xfId="31649"/>
    <cellStyle name="Comma 2 3 3 2 3 3" xfId="11426"/>
    <cellStyle name="Comma 2 3 3 2 3 3 2" xfId="27809"/>
    <cellStyle name="Comma 2 3 3 2 3 4" xfId="22257"/>
    <cellStyle name="Comma 2 3 3 2 4" xfId="2196"/>
    <cellStyle name="Comma 2 3 3 2 4 2" xfId="6049"/>
    <cellStyle name="Comma 2 3 3 2 4 2 2" xfId="32425"/>
    <cellStyle name="Comma 2 3 3 2 4 3" xfId="12204"/>
    <cellStyle name="Comma 2 3 3 2 4 3 2" xfId="28586"/>
    <cellStyle name="Comma 2 3 3 2 4 4" xfId="23032"/>
    <cellStyle name="Comma 2 3 3 2 5" xfId="3162"/>
    <cellStyle name="Comma 2 3 3 2 5 2" xfId="7013"/>
    <cellStyle name="Comma 2 3 3 2 5 2 2" xfId="33389"/>
    <cellStyle name="Comma 2 3 3 2 5 3" xfId="13169"/>
    <cellStyle name="Comma 2 3 3 2 5 3 2" xfId="29548"/>
    <cellStyle name="Comma 2 3 3 2 5 4" xfId="23990"/>
    <cellStyle name="Comma 2 3 3 2 6" xfId="4509"/>
    <cellStyle name="Comma 2 3 3 2 6 2" xfId="30888"/>
    <cellStyle name="Comma 2 3 3 2 7" xfId="10657"/>
    <cellStyle name="Comma 2 3 3 2 7 2" xfId="27046"/>
    <cellStyle name="Comma 2 3 3 2 8" xfId="21495"/>
    <cellStyle name="Comma 2 3 3 3" xfId="877"/>
    <cellStyle name="Comma 2 3 3 3 2" xfId="1637"/>
    <cellStyle name="Comma 2 3 3 3 2 2" xfId="5492"/>
    <cellStyle name="Comma 2 3 3 3 2 2 2" xfId="31870"/>
    <cellStyle name="Comma 2 3 3 3 2 3" xfId="11647"/>
    <cellStyle name="Comma 2 3 3 3 2 3 2" xfId="28030"/>
    <cellStyle name="Comma 2 3 3 3 2 4" xfId="22477"/>
    <cellStyle name="Comma 2 3 3 3 3" xfId="2430"/>
    <cellStyle name="Comma 2 3 3 3 3 2" xfId="6283"/>
    <cellStyle name="Comma 2 3 3 3 3 2 2" xfId="32659"/>
    <cellStyle name="Comma 2 3 3 3 3 3" xfId="12438"/>
    <cellStyle name="Comma 2 3 3 3 3 3 2" xfId="28820"/>
    <cellStyle name="Comma 2 3 3 3 3 4" xfId="23265"/>
    <cellStyle name="Comma 2 3 3 3 4" xfId="3384"/>
    <cellStyle name="Comma 2 3 3 3 4 2" xfId="7235"/>
    <cellStyle name="Comma 2 3 3 3 4 2 2" xfId="33611"/>
    <cellStyle name="Comma 2 3 3 3 4 3" xfId="13391"/>
    <cellStyle name="Comma 2 3 3 3 4 3 2" xfId="29770"/>
    <cellStyle name="Comma 2 3 3 3 4 4" xfId="24211"/>
    <cellStyle name="Comma 2 3 3 3 5" xfId="4733"/>
    <cellStyle name="Comma 2 3 3 3 5 2" xfId="31111"/>
    <cellStyle name="Comma 2 3 3 3 6" xfId="10887"/>
    <cellStyle name="Comma 2 3 3 3 6 2" xfId="27271"/>
    <cellStyle name="Comma 2 3 3 3 7" xfId="21718"/>
    <cellStyle name="Comma 2 3 3 4" xfId="1257"/>
    <cellStyle name="Comma 2 3 3 4 2" xfId="5112"/>
    <cellStyle name="Comma 2 3 3 4 2 2" xfId="31490"/>
    <cellStyle name="Comma 2 3 3 4 3" xfId="11267"/>
    <cellStyle name="Comma 2 3 3 4 3 2" xfId="27650"/>
    <cellStyle name="Comma 2 3 3 4 4" xfId="22098"/>
    <cellStyle name="Comma 2 3 3 5" xfId="2037"/>
    <cellStyle name="Comma 2 3 3 5 2" xfId="5890"/>
    <cellStyle name="Comma 2 3 3 5 2 2" xfId="32266"/>
    <cellStyle name="Comma 2 3 3 5 3" xfId="12045"/>
    <cellStyle name="Comma 2 3 3 5 3 2" xfId="28427"/>
    <cellStyle name="Comma 2 3 3 5 4" xfId="22873"/>
    <cellStyle name="Comma 2 3 3 6" xfId="3003"/>
    <cellStyle name="Comma 2 3 3 6 2" xfId="6854"/>
    <cellStyle name="Comma 2 3 3 6 2 2" xfId="33230"/>
    <cellStyle name="Comma 2 3 3 6 3" xfId="13010"/>
    <cellStyle name="Comma 2 3 3 6 3 2" xfId="29389"/>
    <cellStyle name="Comma 2 3 3 6 4" xfId="23831"/>
    <cellStyle name="Comma 2 3 3 7" xfId="4350"/>
    <cellStyle name="Comma 2 3 3 7 2" xfId="30729"/>
    <cellStyle name="Comma 2 3 3 8" xfId="10498"/>
    <cellStyle name="Comma 2 3 3 8 2" xfId="26887"/>
    <cellStyle name="Comma 2 3 3 9" xfId="21336"/>
    <cellStyle name="Comma 2 3 4" xfId="495"/>
    <cellStyle name="Comma 2 3 4 2" xfId="921"/>
    <cellStyle name="Comma 2 3 4 2 2" xfId="1681"/>
    <cellStyle name="Comma 2 3 4 2 2 2" xfId="5536"/>
    <cellStyle name="Comma 2 3 4 2 2 2 2" xfId="31914"/>
    <cellStyle name="Comma 2 3 4 2 2 3" xfId="11691"/>
    <cellStyle name="Comma 2 3 4 2 2 3 2" xfId="28074"/>
    <cellStyle name="Comma 2 3 4 2 2 4" xfId="22521"/>
    <cellStyle name="Comma 2 3 4 2 3" xfId="2474"/>
    <cellStyle name="Comma 2 3 4 2 3 2" xfId="6327"/>
    <cellStyle name="Comma 2 3 4 2 3 2 2" xfId="32703"/>
    <cellStyle name="Comma 2 3 4 2 3 3" xfId="12482"/>
    <cellStyle name="Comma 2 3 4 2 3 3 2" xfId="28864"/>
    <cellStyle name="Comma 2 3 4 2 3 4" xfId="23309"/>
    <cellStyle name="Comma 2 3 4 2 4" xfId="3428"/>
    <cellStyle name="Comma 2 3 4 2 4 2" xfId="7279"/>
    <cellStyle name="Comma 2 3 4 2 4 2 2" xfId="33655"/>
    <cellStyle name="Comma 2 3 4 2 4 3" xfId="13435"/>
    <cellStyle name="Comma 2 3 4 2 4 3 2" xfId="29814"/>
    <cellStyle name="Comma 2 3 4 2 4 4" xfId="24255"/>
    <cellStyle name="Comma 2 3 4 2 5" xfId="4777"/>
    <cellStyle name="Comma 2 3 4 2 5 2" xfId="31155"/>
    <cellStyle name="Comma 2 3 4 2 6" xfId="10931"/>
    <cellStyle name="Comma 2 3 4 2 6 2" xfId="27315"/>
    <cellStyle name="Comma 2 3 4 2 7" xfId="21762"/>
    <cellStyle name="Comma 2 3 4 3" xfId="1301"/>
    <cellStyle name="Comma 2 3 4 3 2" xfId="5156"/>
    <cellStyle name="Comma 2 3 4 3 2 2" xfId="31534"/>
    <cellStyle name="Comma 2 3 4 3 3" xfId="11311"/>
    <cellStyle name="Comma 2 3 4 3 3 2" xfId="27694"/>
    <cellStyle name="Comma 2 3 4 3 4" xfId="22142"/>
    <cellStyle name="Comma 2 3 4 4" xfId="2081"/>
    <cellStyle name="Comma 2 3 4 4 2" xfId="5934"/>
    <cellStyle name="Comma 2 3 4 4 2 2" xfId="32310"/>
    <cellStyle name="Comma 2 3 4 4 3" xfId="12089"/>
    <cellStyle name="Comma 2 3 4 4 3 2" xfId="28471"/>
    <cellStyle name="Comma 2 3 4 4 4" xfId="22917"/>
    <cellStyle name="Comma 2 3 4 5" xfId="3047"/>
    <cellStyle name="Comma 2 3 4 5 2" xfId="6898"/>
    <cellStyle name="Comma 2 3 4 5 2 2" xfId="33274"/>
    <cellStyle name="Comma 2 3 4 5 3" xfId="13054"/>
    <cellStyle name="Comma 2 3 4 5 3 2" xfId="29433"/>
    <cellStyle name="Comma 2 3 4 5 4" xfId="23875"/>
    <cellStyle name="Comma 2 3 4 6" xfId="4394"/>
    <cellStyle name="Comma 2 3 4 6 2" xfId="30773"/>
    <cellStyle name="Comma 2 3 4 7" xfId="10542"/>
    <cellStyle name="Comma 2 3 4 7 2" xfId="26931"/>
    <cellStyle name="Comma 2 3 4 8" xfId="21380"/>
    <cellStyle name="Comma 2 3 5" xfId="673"/>
    <cellStyle name="Comma 2 3 6" xfId="752"/>
    <cellStyle name="Comma 2 3 6 2" xfId="1512"/>
    <cellStyle name="Comma 2 3 6 2 2" xfId="5367"/>
    <cellStyle name="Comma 2 3 6 2 2 2" xfId="31745"/>
    <cellStyle name="Comma 2 3 6 2 3" xfId="11522"/>
    <cellStyle name="Comma 2 3 6 2 3 2" xfId="27905"/>
    <cellStyle name="Comma 2 3 6 2 4" xfId="22353"/>
    <cellStyle name="Comma 2 3 6 3" xfId="2306"/>
    <cellStyle name="Comma 2 3 6 3 2" xfId="6159"/>
    <cellStyle name="Comma 2 3 6 3 2 2" xfId="32535"/>
    <cellStyle name="Comma 2 3 6 3 3" xfId="12314"/>
    <cellStyle name="Comma 2 3 6 3 3 2" xfId="28696"/>
    <cellStyle name="Comma 2 3 6 3 4" xfId="23142"/>
    <cellStyle name="Comma 2 3 6 4" xfId="3260"/>
    <cellStyle name="Comma 2 3 6 4 2" xfId="7111"/>
    <cellStyle name="Comma 2 3 6 4 2 2" xfId="33487"/>
    <cellStyle name="Comma 2 3 6 4 3" xfId="13267"/>
    <cellStyle name="Comma 2 3 6 4 3 2" xfId="29646"/>
    <cellStyle name="Comma 2 3 6 4 4" xfId="24088"/>
    <cellStyle name="Comma 2 3 6 5" xfId="4608"/>
    <cellStyle name="Comma 2 3 6 5 2" xfId="30986"/>
    <cellStyle name="Comma 2 3 6 6" xfId="10762"/>
    <cellStyle name="Comma 2 3 6 6 2" xfId="27146"/>
    <cellStyle name="Comma 2 3 6 7" xfId="21594"/>
    <cellStyle name="Comma 2 3 7" xfId="1133"/>
    <cellStyle name="Comma 2 3 7 2" xfId="4988"/>
    <cellStyle name="Comma 2 3 7 2 2" xfId="31366"/>
    <cellStyle name="Comma 2 3 7 3" xfId="11143"/>
    <cellStyle name="Comma 2 3 7 3 2" xfId="27526"/>
    <cellStyle name="Comma 2 3 7 4" xfId="21974"/>
    <cellStyle name="Comma 2 3 8" xfId="1901"/>
    <cellStyle name="Comma 2 3 8 2" xfId="5756"/>
    <cellStyle name="Comma 2 3 8 2 2" xfId="32132"/>
    <cellStyle name="Comma 2 3 8 3" xfId="11911"/>
    <cellStyle name="Comma 2 3 8 3 2" xfId="28293"/>
    <cellStyle name="Comma 2 3 8 4" xfId="22739"/>
    <cellStyle name="Comma 2 3 9" xfId="2874"/>
    <cellStyle name="Comma 2 3 9 2" xfId="6725"/>
    <cellStyle name="Comma 2 3 9 2 2" xfId="33101"/>
    <cellStyle name="Comma 2 3 9 3" xfId="12881"/>
    <cellStyle name="Comma 2 3 9 3 2" xfId="29260"/>
    <cellStyle name="Comma 2 3 9 4" xfId="23703"/>
    <cellStyle name="Comma 2 4" xfId="137"/>
    <cellStyle name="Comma 2 5" xfId="138"/>
    <cellStyle name="Comma 2 5 10" xfId="359"/>
    <cellStyle name="Comma 2 5 10 2" xfId="10409"/>
    <cellStyle name="Comma 2 5 10 2 2" xfId="26799"/>
    <cellStyle name="Comma 2 5 10 3" xfId="21248"/>
    <cellStyle name="Comma 2 5 11" xfId="4262"/>
    <cellStyle name="Comma 2 5 11 2" xfId="30641"/>
    <cellStyle name="Comma 2 5 2" xfId="367"/>
    <cellStyle name="Comma 2 5 2 2" xfId="533"/>
    <cellStyle name="Comma 2 5 2 2 2" xfId="959"/>
    <cellStyle name="Comma 2 5 2 2 2 2" xfId="1719"/>
    <cellStyle name="Comma 2 5 2 2 2 2 2" xfId="5574"/>
    <cellStyle name="Comma 2 5 2 2 2 2 2 2" xfId="31952"/>
    <cellStyle name="Comma 2 5 2 2 2 2 3" xfId="11729"/>
    <cellStyle name="Comma 2 5 2 2 2 2 3 2" xfId="28112"/>
    <cellStyle name="Comma 2 5 2 2 2 2 4" xfId="22559"/>
    <cellStyle name="Comma 2 5 2 2 2 3" xfId="2512"/>
    <cellStyle name="Comma 2 5 2 2 2 3 2" xfId="6365"/>
    <cellStyle name="Comma 2 5 2 2 2 3 2 2" xfId="32741"/>
    <cellStyle name="Comma 2 5 2 2 2 3 3" xfId="12520"/>
    <cellStyle name="Comma 2 5 2 2 2 3 3 2" xfId="28902"/>
    <cellStyle name="Comma 2 5 2 2 2 3 4" xfId="23347"/>
    <cellStyle name="Comma 2 5 2 2 2 4" xfId="3466"/>
    <cellStyle name="Comma 2 5 2 2 2 4 2" xfId="7317"/>
    <cellStyle name="Comma 2 5 2 2 2 4 2 2" xfId="33693"/>
    <cellStyle name="Comma 2 5 2 2 2 4 3" xfId="13473"/>
    <cellStyle name="Comma 2 5 2 2 2 4 3 2" xfId="29852"/>
    <cellStyle name="Comma 2 5 2 2 2 4 4" xfId="24293"/>
    <cellStyle name="Comma 2 5 2 2 2 5" xfId="4815"/>
    <cellStyle name="Comma 2 5 2 2 2 5 2" xfId="31193"/>
    <cellStyle name="Comma 2 5 2 2 2 6" xfId="10969"/>
    <cellStyle name="Comma 2 5 2 2 2 6 2" xfId="27353"/>
    <cellStyle name="Comma 2 5 2 2 2 7" xfId="21800"/>
    <cellStyle name="Comma 2 5 2 2 3" xfId="1339"/>
    <cellStyle name="Comma 2 5 2 2 3 2" xfId="5194"/>
    <cellStyle name="Comma 2 5 2 2 3 2 2" xfId="31572"/>
    <cellStyle name="Comma 2 5 2 2 3 3" xfId="11349"/>
    <cellStyle name="Comma 2 5 2 2 3 3 2" xfId="27732"/>
    <cellStyle name="Comma 2 5 2 2 3 4" xfId="22180"/>
    <cellStyle name="Comma 2 5 2 2 4" xfId="2119"/>
    <cellStyle name="Comma 2 5 2 2 4 2" xfId="5972"/>
    <cellStyle name="Comma 2 5 2 2 4 2 2" xfId="32348"/>
    <cellStyle name="Comma 2 5 2 2 4 3" xfId="12127"/>
    <cellStyle name="Comma 2 5 2 2 4 3 2" xfId="28509"/>
    <cellStyle name="Comma 2 5 2 2 4 4" xfId="22955"/>
    <cellStyle name="Comma 2 5 2 2 5" xfId="3085"/>
    <cellStyle name="Comma 2 5 2 2 5 2" xfId="6936"/>
    <cellStyle name="Comma 2 5 2 2 5 2 2" xfId="33312"/>
    <cellStyle name="Comma 2 5 2 2 5 3" xfId="13092"/>
    <cellStyle name="Comma 2 5 2 2 5 3 2" xfId="29471"/>
    <cellStyle name="Comma 2 5 2 2 5 4" xfId="23913"/>
    <cellStyle name="Comma 2 5 2 2 6" xfId="4432"/>
    <cellStyle name="Comma 2 5 2 2 6 2" xfId="30811"/>
    <cellStyle name="Comma 2 5 2 2 7" xfId="10580"/>
    <cellStyle name="Comma 2 5 2 2 7 2" xfId="26969"/>
    <cellStyle name="Comma 2 5 2 2 8" xfId="21418"/>
    <cellStyle name="Comma 2 5 2 3" xfId="795"/>
    <cellStyle name="Comma 2 5 2 3 2" xfId="1555"/>
    <cellStyle name="Comma 2 5 2 3 2 2" xfId="5410"/>
    <cellStyle name="Comma 2 5 2 3 2 2 2" xfId="31788"/>
    <cellStyle name="Comma 2 5 2 3 2 3" xfId="11565"/>
    <cellStyle name="Comma 2 5 2 3 2 3 2" xfId="27948"/>
    <cellStyle name="Comma 2 5 2 3 2 4" xfId="22395"/>
    <cellStyle name="Comma 2 5 2 3 3" xfId="2348"/>
    <cellStyle name="Comma 2 5 2 3 3 2" xfId="6201"/>
    <cellStyle name="Comma 2 5 2 3 3 2 2" xfId="32577"/>
    <cellStyle name="Comma 2 5 2 3 3 3" xfId="12356"/>
    <cellStyle name="Comma 2 5 2 3 3 3 2" xfId="28738"/>
    <cellStyle name="Comma 2 5 2 3 3 4" xfId="23183"/>
    <cellStyle name="Comma 2 5 2 3 4" xfId="3302"/>
    <cellStyle name="Comma 2 5 2 3 4 2" xfId="7153"/>
    <cellStyle name="Comma 2 5 2 3 4 2 2" xfId="33529"/>
    <cellStyle name="Comma 2 5 2 3 4 3" xfId="13309"/>
    <cellStyle name="Comma 2 5 2 3 4 3 2" xfId="29688"/>
    <cellStyle name="Comma 2 5 2 3 4 4" xfId="24129"/>
    <cellStyle name="Comma 2 5 2 3 5" xfId="4651"/>
    <cellStyle name="Comma 2 5 2 3 5 2" xfId="31029"/>
    <cellStyle name="Comma 2 5 2 3 6" xfId="10805"/>
    <cellStyle name="Comma 2 5 2 3 6 2" xfId="27189"/>
    <cellStyle name="Comma 2 5 2 3 7" xfId="21636"/>
    <cellStyle name="Comma 2 5 2 4" xfId="1175"/>
    <cellStyle name="Comma 2 5 2 4 2" xfId="5030"/>
    <cellStyle name="Comma 2 5 2 4 2 2" xfId="31408"/>
    <cellStyle name="Comma 2 5 2 4 3" xfId="11185"/>
    <cellStyle name="Comma 2 5 2 4 3 2" xfId="27568"/>
    <cellStyle name="Comma 2 5 2 4 4" xfId="22016"/>
    <cellStyle name="Comma 2 5 2 5" xfId="1954"/>
    <cellStyle name="Comma 2 5 2 5 2" xfId="5807"/>
    <cellStyle name="Comma 2 5 2 5 2 2" xfId="32183"/>
    <cellStyle name="Comma 2 5 2 5 3" xfId="11962"/>
    <cellStyle name="Comma 2 5 2 5 3 2" xfId="28344"/>
    <cellStyle name="Comma 2 5 2 5 4" xfId="22790"/>
    <cellStyle name="Comma 2 5 2 6" xfId="2921"/>
    <cellStyle name="Comma 2 5 2 6 2" xfId="6772"/>
    <cellStyle name="Comma 2 5 2 6 2 2" xfId="33148"/>
    <cellStyle name="Comma 2 5 2 6 3" xfId="12928"/>
    <cellStyle name="Comma 2 5 2 6 3 2" xfId="29307"/>
    <cellStyle name="Comma 2 5 2 6 4" xfId="23749"/>
    <cellStyle name="Comma 2 5 2 7" xfId="4268"/>
    <cellStyle name="Comma 2 5 2 7 2" xfId="30647"/>
    <cellStyle name="Comma 2 5 2 8" xfId="10415"/>
    <cellStyle name="Comma 2 5 2 8 2" xfId="26805"/>
    <cellStyle name="Comma 2 5 2 9" xfId="21254"/>
    <cellStyle name="Comma 2 5 3" xfId="431"/>
    <cellStyle name="Comma 2 5 3 2" xfId="590"/>
    <cellStyle name="Comma 2 5 3 2 2" xfId="1016"/>
    <cellStyle name="Comma 2 5 3 2 2 2" xfId="1776"/>
    <cellStyle name="Comma 2 5 3 2 2 2 2" xfId="5631"/>
    <cellStyle name="Comma 2 5 3 2 2 2 2 2" xfId="32009"/>
    <cellStyle name="Comma 2 5 3 2 2 2 3" xfId="11786"/>
    <cellStyle name="Comma 2 5 3 2 2 2 3 2" xfId="28169"/>
    <cellStyle name="Comma 2 5 3 2 2 2 4" xfId="22616"/>
    <cellStyle name="Comma 2 5 3 2 2 3" xfId="2569"/>
    <cellStyle name="Comma 2 5 3 2 2 3 2" xfId="6422"/>
    <cellStyle name="Comma 2 5 3 2 2 3 2 2" xfId="32798"/>
    <cellStyle name="Comma 2 5 3 2 2 3 3" xfId="12577"/>
    <cellStyle name="Comma 2 5 3 2 2 3 3 2" xfId="28959"/>
    <cellStyle name="Comma 2 5 3 2 2 3 4" xfId="23404"/>
    <cellStyle name="Comma 2 5 3 2 2 4" xfId="3523"/>
    <cellStyle name="Comma 2 5 3 2 2 4 2" xfId="7374"/>
    <cellStyle name="Comma 2 5 3 2 2 4 2 2" xfId="33750"/>
    <cellStyle name="Comma 2 5 3 2 2 4 3" xfId="13530"/>
    <cellStyle name="Comma 2 5 3 2 2 4 3 2" xfId="29909"/>
    <cellStyle name="Comma 2 5 3 2 2 4 4" xfId="24350"/>
    <cellStyle name="Comma 2 5 3 2 2 5" xfId="4872"/>
    <cellStyle name="Comma 2 5 3 2 2 5 2" xfId="31250"/>
    <cellStyle name="Comma 2 5 3 2 2 6" xfId="11026"/>
    <cellStyle name="Comma 2 5 3 2 2 6 2" xfId="27410"/>
    <cellStyle name="Comma 2 5 3 2 2 7" xfId="21857"/>
    <cellStyle name="Comma 2 5 3 2 3" xfId="1396"/>
    <cellStyle name="Comma 2 5 3 2 3 2" xfId="5251"/>
    <cellStyle name="Comma 2 5 3 2 3 2 2" xfId="31629"/>
    <cellStyle name="Comma 2 5 3 2 3 3" xfId="11406"/>
    <cellStyle name="Comma 2 5 3 2 3 3 2" xfId="27789"/>
    <cellStyle name="Comma 2 5 3 2 3 4" xfId="22237"/>
    <cellStyle name="Comma 2 5 3 2 4" xfId="2176"/>
    <cellStyle name="Comma 2 5 3 2 4 2" xfId="6029"/>
    <cellStyle name="Comma 2 5 3 2 4 2 2" xfId="32405"/>
    <cellStyle name="Comma 2 5 3 2 4 3" xfId="12184"/>
    <cellStyle name="Comma 2 5 3 2 4 3 2" xfId="28566"/>
    <cellStyle name="Comma 2 5 3 2 4 4" xfId="23012"/>
    <cellStyle name="Comma 2 5 3 2 5" xfId="3142"/>
    <cellStyle name="Comma 2 5 3 2 5 2" xfId="6993"/>
    <cellStyle name="Comma 2 5 3 2 5 2 2" xfId="33369"/>
    <cellStyle name="Comma 2 5 3 2 5 3" xfId="13149"/>
    <cellStyle name="Comma 2 5 3 2 5 3 2" xfId="29528"/>
    <cellStyle name="Comma 2 5 3 2 5 4" xfId="23970"/>
    <cellStyle name="Comma 2 5 3 2 6" xfId="4489"/>
    <cellStyle name="Comma 2 5 3 2 6 2" xfId="30868"/>
    <cellStyle name="Comma 2 5 3 2 7" xfId="10637"/>
    <cellStyle name="Comma 2 5 3 2 7 2" xfId="27026"/>
    <cellStyle name="Comma 2 5 3 2 8" xfId="21475"/>
    <cellStyle name="Comma 2 5 3 3" xfId="857"/>
    <cellStyle name="Comma 2 5 3 3 2" xfId="1617"/>
    <cellStyle name="Comma 2 5 3 3 2 2" xfId="5472"/>
    <cellStyle name="Comma 2 5 3 3 2 2 2" xfId="31850"/>
    <cellStyle name="Comma 2 5 3 3 2 3" xfId="11627"/>
    <cellStyle name="Comma 2 5 3 3 2 3 2" xfId="28010"/>
    <cellStyle name="Comma 2 5 3 3 2 4" xfId="22457"/>
    <cellStyle name="Comma 2 5 3 3 3" xfId="2410"/>
    <cellStyle name="Comma 2 5 3 3 3 2" xfId="6263"/>
    <cellStyle name="Comma 2 5 3 3 3 2 2" xfId="32639"/>
    <cellStyle name="Comma 2 5 3 3 3 3" xfId="12418"/>
    <cellStyle name="Comma 2 5 3 3 3 3 2" xfId="28800"/>
    <cellStyle name="Comma 2 5 3 3 3 4" xfId="23245"/>
    <cellStyle name="Comma 2 5 3 3 4" xfId="3364"/>
    <cellStyle name="Comma 2 5 3 3 4 2" xfId="7215"/>
    <cellStyle name="Comma 2 5 3 3 4 2 2" xfId="33591"/>
    <cellStyle name="Comma 2 5 3 3 4 3" xfId="13371"/>
    <cellStyle name="Comma 2 5 3 3 4 3 2" xfId="29750"/>
    <cellStyle name="Comma 2 5 3 3 4 4" xfId="24191"/>
    <cellStyle name="Comma 2 5 3 3 5" xfId="4713"/>
    <cellStyle name="Comma 2 5 3 3 5 2" xfId="31091"/>
    <cellStyle name="Comma 2 5 3 3 6" xfId="10867"/>
    <cellStyle name="Comma 2 5 3 3 6 2" xfId="27251"/>
    <cellStyle name="Comma 2 5 3 3 7" xfId="21698"/>
    <cellStyle name="Comma 2 5 3 4" xfId="1237"/>
    <cellStyle name="Comma 2 5 3 4 2" xfId="5092"/>
    <cellStyle name="Comma 2 5 3 4 2 2" xfId="31470"/>
    <cellStyle name="Comma 2 5 3 4 3" xfId="11247"/>
    <cellStyle name="Comma 2 5 3 4 3 2" xfId="27630"/>
    <cellStyle name="Comma 2 5 3 4 4" xfId="22078"/>
    <cellStyle name="Comma 2 5 3 5" xfId="2017"/>
    <cellStyle name="Comma 2 5 3 5 2" xfId="5870"/>
    <cellStyle name="Comma 2 5 3 5 2 2" xfId="32246"/>
    <cellStyle name="Comma 2 5 3 5 3" xfId="12025"/>
    <cellStyle name="Comma 2 5 3 5 3 2" xfId="28407"/>
    <cellStyle name="Comma 2 5 3 5 4" xfId="22853"/>
    <cellStyle name="Comma 2 5 3 6" xfId="2983"/>
    <cellStyle name="Comma 2 5 3 6 2" xfId="6834"/>
    <cellStyle name="Comma 2 5 3 6 2 2" xfId="33210"/>
    <cellStyle name="Comma 2 5 3 6 3" xfId="12990"/>
    <cellStyle name="Comma 2 5 3 6 3 2" xfId="29369"/>
    <cellStyle name="Comma 2 5 3 6 4" xfId="23811"/>
    <cellStyle name="Comma 2 5 3 7" xfId="4330"/>
    <cellStyle name="Comma 2 5 3 7 2" xfId="30709"/>
    <cellStyle name="Comma 2 5 3 8" xfId="10478"/>
    <cellStyle name="Comma 2 5 3 8 2" xfId="26867"/>
    <cellStyle name="Comma 2 5 3 9" xfId="21316"/>
    <cellStyle name="Comma 2 5 4" xfId="527"/>
    <cellStyle name="Comma 2 5 4 2" xfId="953"/>
    <cellStyle name="Comma 2 5 4 2 2" xfId="1713"/>
    <cellStyle name="Comma 2 5 4 2 2 2" xfId="5568"/>
    <cellStyle name="Comma 2 5 4 2 2 2 2" xfId="31946"/>
    <cellStyle name="Comma 2 5 4 2 2 3" xfId="11723"/>
    <cellStyle name="Comma 2 5 4 2 2 3 2" xfId="28106"/>
    <cellStyle name="Comma 2 5 4 2 2 4" xfId="22553"/>
    <cellStyle name="Comma 2 5 4 2 3" xfId="2506"/>
    <cellStyle name="Comma 2 5 4 2 3 2" xfId="6359"/>
    <cellStyle name="Comma 2 5 4 2 3 2 2" xfId="32735"/>
    <cellStyle name="Comma 2 5 4 2 3 3" xfId="12514"/>
    <cellStyle name="Comma 2 5 4 2 3 3 2" xfId="28896"/>
    <cellStyle name="Comma 2 5 4 2 3 4" xfId="23341"/>
    <cellStyle name="Comma 2 5 4 2 4" xfId="3460"/>
    <cellStyle name="Comma 2 5 4 2 4 2" xfId="7311"/>
    <cellStyle name="Comma 2 5 4 2 4 2 2" xfId="33687"/>
    <cellStyle name="Comma 2 5 4 2 4 3" xfId="13467"/>
    <cellStyle name="Comma 2 5 4 2 4 3 2" xfId="29846"/>
    <cellStyle name="Comma 2 5 4 2 4 4" xfId="24287"/>
    <cellStyle name="Comma 2 5 4 2 5" xfId="4809"/>
    <cellStyle name="Comma 2 5 4 2 5 2" xfId="31187"/>
    <cellStyle name="Comma 2 5 4 2 6" xfId="10963"/>
    <cellStyle name="Comma 2 5 4 2 6 2" xfId="27347"/>
    <cellStyle name="Comma 2 5 4 2 7" xfId="21794"/>
    <cellStyle name="Comma 2 5 4 3" xfId="1333"/>
    <cellStyle name="Comma 2 5 4 3 2" xfId="5188"/>
    <cellStyle name="Comma 2 5 4 3 2 2" xfId="31566"/>
    <cellStyle name="Comma 2 5 4 3 3" xfId="11343"/>
    <cellStyle name="Comma 2 5 4 3 3 2" xfId="27726"/>
    <cellStyle name="Comma 2 5 4 3 4" xfId="22174"/>
    <cellStyle name="Comma 2 5 4 4" xfId="2113"/>
    <cellStyle name="Comma 2 5 4 4 2" xfId="5966"/>
    <cellStyle name="Comma 2 5 4 4 2 2" xfId="32342"/>
    <cellStyle name="Comma 2 5 4 4 3" xfId="12121"/>
    <cellStyle name="Comma 2 5 4 4 3 2" xfId="28503"/>
    <cellStyle name="Comma 2 5 4 4 4" xfId="22949"/>
    <cellStyle name="Comma 2 5 4 5" xfId="3079"/>
    <cellStyle name="Comma 2 5 4 5 2" xfId="6930"/>
    <cellStyle name="Comma 2 5 4 5 2 2" xfId="33306"/>
    <cellStyle name="Comma 2 5 4 5 3" xfId="13086"/>
    <cellStyle name="Comma 2 5 4 5 3 2" xfId="29465"/>
    <cellStyle name="Comma 2 5 4 5 4" xfId="23907"/>
    <cellStyle name="Comma 2 5 4 6" xfId="4426"/>
    <cellStyle name="Comma 2 5 4 6 2" xfId="30805"/>
    <cellStyle name="Comma 2 5 4 7" xfId="10574"/>
    <cellStyle name="Comma 2 5 4 7 2" xfId="26963"/>
    <cellStyle name="Comma 2 5 4 8" xfId="21412"/>
    <cellStyle name="Comma 2 5 5" xfId="674"/>
    <cellStyle name="Comma 2 5 6" xfId="789"/>
    <cellStyle name="Comma 2 5 6 2" xfId="1549"/>
    <cellStyle name="Comma 2 5 6 2 2" xfId="5404"/>
    <cellStyle name="Comma 2 5 6 2 2 2" xfId="31782"/>
    <cellStyle name="Comma 2 5 6 2 3" xfId="11559"/>
    <cellStyle name="Comma 2 5 6 2 3 2" xfId="27942"/>
    <cellStyle name="Comma 2 5 6 2 4" xfId="22389"/>
    <cellStyle name="Comma 2 5 6 3" xfId="2342"/>
    <cellStyle name="Comma 2 5 6 3 2" xfId="6195"/>
    <cellStyle name="Comma 2 5 6 3 2 2" xfId="32571"/>
    <cellStyle name="Comma 2 5 6 3 3" xfId="12350"/>
    <cellStyle name="Comma 2 5 6 3 3 2" xfId="28732"/>
    <cellStyle name="Comma 2 5 6 3 4" xfId="23177"/>
    <cellStyle name="Comma 2 5 6 4" xfId="3296"/>
    <cellStyle name="Comma 2 5 6 4 2" xfId="7147"/>
    <cellStyle name="Comma 2 5 6 4 2 2" xfId="33523"/>
    <cellStyle name="Comma 2 5 6 4 3" xfId="13303"/>
    <cellStyle name="Comma 2 5 6 4 3 2" xfId="29682"/>
    <cellStyle name="Comma 2 5 6 4 4" xfId="24123"/>
    <cellStyle name="Comma 2 5 6 5" xfId="4645"/>
    <cellStyle name="Comma 2 5 6 5 2" xfId="31023"/>
    <cellStyle name="Comma 2 5 6 6" xfId="10799"/>
    <cellStyle name="Comma 2 5 6 6 2" xfId="27183"/>
    <cellStyle name="Comma 2 5 6 7" xfId="21630"/>
    <cellStyle name="Comma 2 5 7" xfId="1169"/>
    <cellStyle name="Comma 2 5 7 2" xfId="5024"/>
    <cellStyle name="Comma 2 5 7 2 2" xfId="31402"/>
    <cellStyle name="Comma 2 5 7 3" xfId="11179"/>
    <cellStyle name="Comma 2 5 7 3 2" xfId="27562"/>
    <cellStyle name="Comma 2 5 7 4" xfId="22010"/>
    <cellStyle name="Comma 2 5 8" xfId="1948"/>
    <cellStyle name="Comma 2 5 8 2" xfId="5801"/>
    <cellStyle name="Comma 2 5 8 2 2" xfId="32177"/>
    <cellStyle name="Comma 2 5 8 3" xfId="11956"/>
    <cellStyle name="Comma 2 5 8 3 2" xfId="28338"/>
    <cellStyle name="Comma 2 5 8 4" xfId="22784"/>
    <cellStyle name="Comma 2 5 9" xfId="2915"/>
    <cellStyle name="Comma 2 5 9 2" xfId="6766"/>
    <cellStyle name="Comma 2 5 9 2 2" xfId="33142"/>
    <cellStyle name="Comma 2 5 9 3" xfId="12922"/>
    <cellStyle name="Comma 2 5 9 3 2" xfId="29301"/>
    <cellStyle name="Comma 2 5 9 4" xfId="23743"/>
    <cellStyle name="Comma 2 6" xfId="139"/>
    <cellStyle name="Comma 2 6 2" xfId="585"/>
    <cellStyle name="Comma 2 6 2 2" xfId="1011"/>
    <cellStyle name="Comma 2 6 2 2 2" xfId="1771"/>
    <cellStyle name="Comma 2 6 2 2 2 2" xfId="5626"/>
    <cellStyle name="Comma 2 6 2 2 2 2 2" xfId="32004"/>
    <cellStyle name="Comma 2 6 2 2 2 3" xfId="11781"/>
    <cellStyle name="Comma 2 6 2 2 2 3 2" xfId="28164"/>
    <cellStyle name="Comma 2 6 2 2 2 4" xfId="22611"/>
    <cellStyle name="Comma 2 6 2 2 3" xfId="2564"/>
    <cellStyle name="Comma 2 6 2 2 3 2" xfId="6417"/>
    <cellStyle name="Comma 2 6 2 2 3 2 2" xfId="32793"/>
    <cellStyle name="Comma 2 6 2 2 3 3" xfId="12572"/>
    <cellStyle name="Comma 2 6 2 2 3 3 2" xfId="28954"/>
    <cellStyle name="Comma 2 6 2 2 3 4" xfId="23399"/>
    <cellStyle name="Comma 2 6 2 2 4" xfId="3518"/>
    <cellStyle name="Comma 2 6 2 2 4 2" xfId="7369"/>
    <cellStyle name="Comma 2 6 2 2 4 2 2" xfId="33745"/>
    <cellStyle name="Comma 2 6 2 2 4 3" xfId="13525"/>
    <cellStyle name="Comma 2 6 2 2 4 3 2" xfId="29904"/>
    <cellStyle name="Comma 2 6 2 2 4 4" xfId="24345"/>
    <cellStyle name="Comma 2 6 2 2 5" xfId="4867"/>
    <cellStyle name="Comma 2 6 2 2 5 2" xfId="31245"/>
    <cellStyle name="Comma 2 6 2 2 6" xfId="11021"/>
    <cellStyle name="Comma 2 6 2 2 6 2" xfId="27405"/>
    <cellStyle name="Comma 2 6 2 2 7" xfId="21852"/>
    <cellStyle name="Comma 2 6 2 3" xfId="1391"/>
    <cellStyle name="Comma 2 6 2 3 2" xfId="5246"/>
    <cellStyle name="Comma 2 6 2 3 2 2" xfId="31624"/>
    <cellStyle name="Comma 2 6 2 3 3" xfId="11401"/>
    <cellStyle name="Comma 2 6 2 3 3 2" xfId="27784"/>
    <cellStyle name="Comma 2 6 2 3 4" xfId="22232"/>
    <cellStyle name="Comma 2 6 2 4" xfId="2171"/>
    <cellStyle name="Comma 2 6 2 4 2" xfId="6024"/>
    <cellStyle name="Comma 2 6 2 4 2 2" xfId="32400"/>
    <cellStyle name="Comma 2 6 2 4 3" xfId="12179"/>
    <cellStyle name="Comma 2 6 2 4 3 2" xfId="28561"/>
    <cellStyle name="Comma 2 6 2 4 4" xfId="23007"/>
    <cellStyle name="Comma 2 6 2 5" xfId="3137"/>
    <cellStyle name="Comma 2 6 2 5 2" xfId="6988"/>
    <cellStyle name="Comma 2 6 2 5 2 2" xfId="33364"/>
    <cellStyle name="Comma 2 6 2 5 3" xfId="13144"/>
    <cellStyle name="Comma 2 6 2 5 3 2" xfId="29523"/>
    <cellStyle name="Comma 2 6 2 5 4" xfId="23965"/>
    <cellStyle name="Comma 2 6 2 6" xfId="4484"/>
    <cellStyle name="Comma 2 6 2 6 2" xfId="30863"/>
    <cellStyle name="Comma 2 6 2 7" xfId="10632"/>
    <cellStyle name="Comma 2 6 2 7 2" xfId="27021"/>
    <cellStyle name="Comma 2 6 2 8" xfId="21470"/>
    <cellStyle name="Comma 2 6 3" xfId="675"/>
    <cellStyle name="Comma 2 6 4" xfId="852"/>
    <cellStyle name="Comma 2 6 4 2" xfId="1612"/>
    <cellStyle name="Comma 2 6 4 2 2" xfId="5467"/>
    <cellStyle name="Comma 2 6 4 2 2 2" xfId="31845"/>
    <cellStyle name="Comma 2 6 4 2 3" xfId="11622"/>
    <cellStyle name="Comma 2 6 4 2 3 2" xfId="28005"/>
    <cellStyle name="Comma 2 6 4 2 4" xfId="22452"/>
    <cellStyle name="Comma 2 6 4 3" xfId="2405"/>
    <cellStyle name="Comma 2 6 4 3 2" xfId="6258"/>
    <cellStyle name="Comma 2 6 4 3 2 2" xfId="32634"/>
    <cellStyle name="Comma 2 6 4 3 3" xfId="12413"/>
    <cellStyle name="Comma 2 6 4 3 3 2" xfId="28795"/>
    <cellStyle name="Comma 2 6 4 3 4" xfId="23240"/>
    <cellStyle name="Comma 2 6 4 4" xfId="3359"/>
    <cellStyle name="Comma 2 6 4 4 2" xfId="7210"/>
    <cellStyle name="Comma 2 6 4 4 2 2" xfId="33586"/>
    <cellStyle name="Comma 2 6 4 4 3" xfId="13366"/>
    <cellStyle name="Comma 2 6 4 4 3 2" xfId="29745"/>
    <cellStyle name="Comma 2 6 4 4 4" xfId="24186"/>
    <cellStyle name="Comma 2 6 4 5" xfId="4708"/>
    <cellStyle name="Comma 2 6 4 5 2" xfId="31086"/>
    <cellStyle name="Comma 2 6 4 6" xfId="10862"/>
    <cellStyle name="Comma 2 6 4 6 2" xfId="27246"/>
    <cellStyle name="Comma 2 6 4 7" xfId="21693"/>
    <cellStyle name="Comma 2 6 5" xfId="1232"/>
    <cellStyle name="Comma 2 6 5 2" xfId="5087"/>
    <cellStyle name="Comma 2 6 5 2 2" xfId="31465"/>
    <cellStyle name="Comma 2 6 5 3" xfId="11242"/>
    <cellStyle name="Comma 2 6 5 3 2" xfId="27625"/>
    <cellStyle name="Comma 2 6 5 4" xfId="22073"/>
    <cellStyle name="Comma 2 6 6" xfId="2012"/>
    <cellStyle name="Comma 2 6 6 2" xfId="5865"/>
    <cellStyle name="Comma 2 6 6 2 2" xfId="32241"/>
    <cellStyle name="Comma 2 6 6 3" xfId="12020"/>
    <cellStyle name="Comma 2 6 6 3 2" xfId="28402"/>
    <cellStyle name="Comma 2 6 6 4" xfId="22848"/>
    <cellStyle name="Comma 2 6 7" xfId="2978"/>
    <cellStyle name="Comma 2 6 7 2" xfId="6829"/>
    <cellStyle name="Comma 2 6 7 2 2" xfId="33205"/>
    <cellStyle name="Comma 2 6 7 3" xfId="12985"/>
    <cellStyle name="Comma 2 6 7 3 2" xfId="29364"/>
    <cellStyle name="Comma 2 6 7 4" xfId="23806"/>
    <cellStyle name="Comma 2 6 8" xfId="426"/>
    <cellStyle name="Comma 2 6 8 2" xfId="10473"/>
    <cellStyle name="Comma 2 6 8 2 2" xfId="26862"/>
    <cellStyle name="Comma 2 6 8 3" xfId="21311"/>
    <cellStyle name="Comma 2 6 9" xfId="4325"/>
    <cellStyle name="Comma 2 6 9 2" xfId="30704"/>
    <cellStyle name="Comma 2 7" xfId="356"/>
    <cellStyle name="Comma 2 8" xfId="492"/>
    <cellStyle name="Comma 2 8 2" xfId="918"/>
    <cellStyle name="Comma 2 8 2 2" xfId="1678"/>
    <cellStyle name="Comma 2 8 2 2 2" xfId="5533"/>
    <cellStyle name="Comma 2 8 2 2 2 2" xfId="31911"/>
    <cellStyle name="Comma 2 8 2 2 3" xfId="11688"/>
    <cellStyle name="Comma 2 8 2 2 3 2" xfId="28071"/>
    <cellStyle name="Comma 2 8 2 2 4" xfId="22518"/>
    <cellStyle name="Comma 2 8 2 3" xfId="2471"/>
    <cellStyle name="Comma 2 8 2 3 2" xfId="6324"/>
    <cellStyle name="Comma 2 8 2 3 2 2" xfId="32700"/>
    <cellStyle name="Comma 2 8 2 3 3" xfId="12479"/>
    <cellStyle name="Comma 2 8 2 3 3 2" xfId="28861"/>
    <cellStyle name="Comma 2 8 2 3 4" xfId="23306"/>
    <cellStyle name="Comma 2 8 2 4" xfId="3425"/>
    <cellStyle name="Comma 2 8 2 4 2" xfId="7276"/>
    <cellStyle name="Comma 2 8 2 4 2 2" xfId="33652"/>
    <cellStyle name="Comma 2 8 2 4 3" xfId="13432"/>
    <cellStyle name="Comma 2 8 2 4 3 2" xfId="29811"/>
    <cellStyle name="Comma 2 8 2 4 4" xfId="24252"/>
    <cellStyle name="Comma 2 8 2 5" xfId="4774"/>
    <cellStyle name="Comma 2 8 2 5 2" xfId="31152"/>
    <cellStyle name="Comma 2 8 2 6" xfId="10928"/>
    <cellStyle name="Comma 2 8 2 6 2" xfId="27312"/>
    <cellStyle name="Comma 2 8 2 7" xfId="21759"/>
    <cellStyle name="Comma 2 8 3" xfId="1298"/>
    <cellStyle name="Comma 2 8 3 2" xfId="5153"/>
    <cellStyle name="Comma 2 8 3 2 2" xfId="31531"/>
    <cellStyle name="Comma 2 8 3 3" xfId="11308"/>
    <cellStyle name="Comma 2 8 3 3 2" xfId="27691"/>
    <cellStyle name="Comma 2 8 3 4" xfId="22139"/>
    <cellStyle name="Comma 2 8 4" xfId="2078"/>
    <cellStyle name="Comma 2 8 4 2" xfId="5931"/>
    <cellStyle name="Comma 2 8 4 2 2" xfId="32307"/>
    <cellStyle name="Comma 2 8 4 3" xfId="12086"/>
    <cellStyle name="Comma 2 8 4 3 2" xfId="28468"/>
    <cellStyle name="Comma 2 8 4 4" xfId="22914"/>
    <cellStyle name="Comma 2 8 5" xfId="3044"/>
    <cellStyle name="Comma 2 8 5 2" xfId="6895"/>
    <cellStyle name="Comma 2 8 5 2 2" xfId="33271"/>
    <cellStyle name="Comma 2 8 5 3" xfId="13051"/>
    <cellStyle name="Comma 2 8 5 3 2" xfId="29430"/>
    <cellStyle name="Comma 2 8 5 4" xfId="23872"/>
    <cellStyle name="Comma 2 8 6" xfId="4391"/>
    <cellStyle name="Comma 2 8 6 2" xfId="30770"/>
    <cellStyle name="Comma 2 8 7" xfId="10539"/>
    <cellStyle name="Comma 2 8 7 2" xfId="26928"/>
    <cellStyle name="Comma 2 8 8" xfId="21377"/>
    <cellStyle name="Comma 2 9" xfId="729"/>
    <cellStyle name="Comma 3" xfId="12"/>
    <cellStyle name="Comma 3 10" xfId="1134"/>
    <cellStyle name="Comma 3 10 2" xfId="4989"/>
    <cellStyle name="Comma 3 10 2 2" xfId="31367"/>
    <cellStyle name="Comma 3 10 3" xfId="11144"/>
    <cellStyle name="Comma 3 10 3 2" xfId="27527"/>
    <cellStyle name="Comma 3 10 4" xfId="21975"/>
    <cellStyle name="Comma 3 11" xfId="1902"/>
    <cellStyle name="Comma 3 11 2" xfId="5757"/>
    <cellStyle name="Comma 3 11 2 2" xfId="32133"/>
    <cellStyle name="Comma 3 11 3" xfId="11912"/>
    <cellStyle name="Comma 3 11 3 2" xfId="28294"/>
    <cellStyle name="Comma 3 11 4" xfId="22740"/>
    <cellStyle name="Comma 3 12" xfId="2875"/>
    <cellStyle name="Comma 3 12 2" xfId="6726"/>
    <cellStyle name="Comma 3 12 2 2" xfId="33102"/>
    <cellStyle name="Comma 3 12 3" xfId="12882"/>
    <cellStyle name="Comma 3 12 3 2" xfId="29261"/>
    <cellStyle name="Comma 3 12 4" xfId="23704"/>
    <cellStyle name="Comma 3 13" xfId="262"/>
    <cellStyle name="Comma 3 13 2" xfId="10352"/>
    <cellStyle name="Comma 3 13 2 2" xfId="26758"/>
    <cellStyle name="Comma 3 13 3" xfId="21213"/>
    <cellStyle name="Comma 3 14" xfId="4224"/>
    <cellStyle name="Comma 3 14 2" xfId="30603"/>
    <cellStyle name="Comma 3 2" xfId="263"/>
    <cellStyle name="Comma 3 3" xfId="264"/>
    <cellStyle name="Comma 3 4" xfId="361"/>
    <cellStyle name="Comma 3 4 10" xfId="10410"/>
    <cellStyle name="Comma 3 4 10 2" xfId="26800"/>
    <cellStyle name="Comma 3 4 11" xfId="21249"/>
    <cellStyle name="Comma 3 4 2" xfId="370"/>
    <cellStyle name="Comma 3 4 2 2" xfId="536"/>
    <cellStyle name="Comma 3 4 2 2 2" xfId="962"/>
    <cellStyle name="Comma 3 4 2 2 2 2" xfId="1722"/>
    <cellStyle name="Comma 3 4 2 2 2 2 2" xfId="5577"/>
    <cellStyle name="Comma 3 4 2 2 2 2 2 2" xfId="31955"/>
    <cellStyle name="Comma 3 4 2 2 2 2 3" xfId="11732"/>
    <cellStyle name="Comma 3 4 2 2 2 2 3 2" xfId="28115"/>
    <cellStyle name="Comma 3 4 2 2 2 2 4" xfId="22562"/>
    <cellStyle name="Comma 3 4 2 2 2 3" xfId="2515"/>
    <cellStyle name="Comma 3 4 2 2 2 3 2" xfId="6368"/>
    <cellStyle name="Comma 3 4 2 2 2 3 2 2" xfId="32744"/>
    <cellStyle name="Comma 3 4 2 2 2 3 3" xfId="12523"/>
    <cellStyle name="Comma 3 4 2 2 2 3 3 2" xfId="28905"/>
    <cellStyle name="Comma 3 4 2 2 2 3 4" xfId="23350"/>
    <cellStyle name="Comma 3 4 2 2 2 4" xfId="3469"/>
    <cellStyle name="Comma 3 4 2 2 2 4 2" xfId="7320"/>
    <cellStyle name="Comma 3 4 2 2 2 4 2 2" xfId="33696"/>
    <cellStyle name="Comma 3 4 2 2 2 4 3" xfId="13476"/>
    <cellStyle name="Comma 3 4 2 2 2 4 3 2" xfId="29855"/>
    <cellStyle name="Comma 3 4 2 2 2 4 4" xfId="24296"/>
    <cellStyle name="Comma 3 4 2 2 2 5" xfId="4818"/>
    <cellStyle name="Comma 3 4 2 2 2 5 2" xfId="31196"/>
    <cellStyle name="Comma 3 4 2 2 2 6" xfId="10972"/>
    <cellStyle name="Comma 3 4 2 2 2 6 2" xfId="27356"/>
    <cellStyle name="Comma 3 4 2 2 2 7" xfId="21803"/>
    <cellStyle name="Comma 3 4 2 2 3" xfId="1342"/>
    <cellStyle name="Comma 3 4 2 2 3 2" xfId="5197"/>
    <cellStyle name="Comma 3 4 2 2 3 2 2" xfId="31575"/>
    <cellStyle name="Comma 3 4 2 2 3 3" xfId="11352"/>
    <cellStyle name="Comma 3 4 2 2 3 3 2" xfId="27735"/>
    <cellStyle name="Comma 3 4 2 2 3 4" xfId="22183"/>
    <cellStyle name="Comma 3 4 2 2 4" xfId="2122"/>
    <cellStyle name="Comma 3 4 2 2 4 2" xfId="5975"/>
    <cellStyle name="Comma 3 4 2 2 4 2 2" xfId="32351"/>
    <cellStyle name="Comma 3 4 2 2 4 3" xfId="12130"/>
    <cellStyle name="Comma 3 4 2 2 4 3 2" xfId="28512"/>
    <cellStyle name="Comma 3 4 2 2 4 4" xfId="22958"/>
    <cellStyle name="Comma 3 4 2 2 5" xfId="3088"/>
    <cellStyle name="Comma 3 4 2 2 5 2" xfId="6939"/>
    <cellStyle name="Comma 3 4 2 2 5 2 2" xfId="33315"/>
    <cellStyle name="Comma 3 4 2 2 5 3" xfId="13095"/>
    <cellStyle name="Comma 3 4 2 2 5 3 2" xfId="29474"/>
    <cellStyle name="Comma 3 4 2 2 5 4" xfId="23916"/>
    <cellStyle name="Comma 3 4 2 2 6" xfId="4435"/>
    <cellStyle name="Comma 3 4 2 2 6 2" xfId="30814"/>
    <cellStyle name="Comma 3 4 2 2 7" xfId="10583"/>
    <cellStyle name="Comma 3 4 2 2 7 2" xfId="26972"/>
    <cellStyle name="Comma 3 4 2 2 8" xfId="21421"/>
    <cellStyle name="Comma 3 4 2 3" xfId="798"/>
    <cellStyle name="Comma 3 4 2 3 2" xfId="1558"/>
    <cellStyle name="Comma 3 4 2 3 2 2" xfId="5413"/>
    <cellStyle name="Comma 3 4 2 3 2 2 2" xfId="31791"/>
    <cellStyle name="Comma 3 4 2 3 2 3" xfId="11568"/>
    <cellStyle name="Comma 3 4 2 3 2 3 2" xfId="27951"/>
    <cellStyle name="Comma 3 4 2 3 2 4" xfId="22398"/>
    <cellStyle name="Comma 3 4 2 3 3" xfId="2351"/>
    <cellStyle name="Comma 3 4 2 3 3 2" xfId="6204"/>
    <cellStyle name="Comma 3 4 2 3 3 2 2" xfId="32580"/>
    <cellStyle name="Comma 3 4 2 3 3 3" xfId="12359"/>
    <cellStyle name="Comma 3 4 2 3 3 3 2" xfId="28741"/>
    <cellStyle name="Comma 3 4 2 3 3 4" xfId="23186"/>
    <cellStyle name="Comma 3 4 2 3 4" xfId="3305"/>
    <cellStyle name="Comma 3 4 2 3 4 2" xfId="7156"/>
    <cellStyle name="Comma 3 4 2 3 4 2 2" xfId="33532"/>
    <cellStyle name="Comma 3 4 2 3 4 3" xfId="13312"/>
    <cellStyle name="Comma 3 4 2 3 4 3 2" xfId="29691"/>
    <cellStyle name="Comma 3 4 2 3 4 4" xfId="24132"/>
    <cellStyle name="Comma 3 4 2 3 5" xfId="4654"/>
    <cellStyle name="Comma 3 4 2 3 5 2" xfId="31032"/>
    <cellStyle name="Comma 3 4 2 3 6" xfId="10808"/>
    <cellStyle name="Comma 3 4 2 3 6 2" xfId="27192"/>
    <cellStyle name="Comma 3 4 2 3 7" xfId="21639"/>
    <cellStyle name="Comma 3 4 2 4" xfId="1178"/>
    <cellStyle name="Comma 3 4 2 4 2" xfId="5033"/>
    <cellStyle name="Comma 3 4 2 4 2 2" xfId="31411"/>
    <cellStyle name="Comma 3 4 2 4 3" xfId="11188"/>
    <cellStyle name="Comma 3 4 2 4 3 2" xfId="27571"/>
    <cellStyle name="Comma 3 4 2 4 4" xfId="22019"/>
    <cellStyle name="Comma 3 4 2 5" xfId="1957"/>
    <cellStyle name="Comma 3 4 2 5 2" xfId="5810"/>
    <cellStyle name="Comma 3 4 2 5 2 2" xfId="32186"/>
    <cellStyle name="Comma 3 4 2 5 3" xfId="11965"/>
    <cellStyle name="Comma 3 4 2 5 3 2" xfId="28347"/>
    <cellStyle name="Comma 3 4 2 5 4" xfId="22793"/>
    <cellStyle name="Comma 3 4 2 6" xfId="2924"/>
    <cellStyle name="Comma 3 4 2 6 2" xfId="6775"/>
    <cellStyle name="Comma 3 4 2 6 2 2" xfId="33151"/>
    <cellStyle name="Comma 3 4 2 6 3" xfId="12931"/>
    <cellStyle name="Comma 3 4 2 6 3 2" xfId="29310"/>
    <cellStyle name="Comma 3 4 2 6 4" xfId="23752"/>
    <cellStyle name="Comma 3 4 2 7" xfId="4271"/>
    <cellStyle name="Comma 3 4 2 7 2" xfId="30650"/>
    <cellStyle name="Comma 3 4 2 8" xfId="10418"/>
    <cellStyle name="Comma 3 4 2 8 2" xfId="26808"/>
    <cellStyle name="Comma 3 4 2 9" xfId="21257"/>
    <cellStyle name="Comma 3 4 3" xfId="434"/>
    <cellStyle name="Comma 3 4 3 2" xfId="593"/>
    <cellStyle name="Comma 3 4 3 2 2" xfId="1019"/>
    <cellStyle name="Comma 3 4 3 2 2 2" xfId="1779"/>
    <cellStyle name="Comma 3 4 3 2 2 2 2" xfId="5634"/>
    <cellStyle name="Comma 3 4 3 2 2 2 2 2" xfId="32012"/>
    <cellStyle name="Comma 3 4 3 2 2 2 3" xfId="11789"/>
    <cellStyle name="Comma 3 4 3 2 2 2 3 2" xfId="28172"/>
    <cellStyle name="Comma 3 4 3 2 2 2 4" xfId="22619"/>
    <cellStyle name="Comma 3 4 3 2 2 3" xfId="2572"/>
    <cellStyle name="Comma 3 4 3 2 2 3 2" xfId="6425"/>
    <cellStyle name="Comma 3 4 3 2 2 3 2 2" xfId="32801"/>
    <cellStyle name="Comma 3 4 3 2 2 3 3" xfId="12580"/>
    <cellStyle name="Comma 3 4 3 2 2 3 3 2" xfId="28962"/>
    <cellStyle name="Comma 3 4 3 2 2 3 4" xfId="23407"/>
    <cellStyle name="Comma 3 4 3 2 2 4" xfId="3526"/>
    <cellStyle name="Comma 3 4 3 2 2 4 2" xfId="7377"/>
    <cellStyle name="Comma 3 4 3 2 2 4 2 2" xfId="33753"/>
    <cellStyle name="Comma 3 4 3 2 2 4 3" xfId="13533"/>
    <cellStyle name="Comma 3 4 3 2 2 4 3 2" xfId="29912"/>
    <cellStyle name="Comma 3 4 3 2 2 4 4" xfId="24353"/>
    <cellStyle name="Comma 3 4 3 2 2 5" xfId="4875"/>
    <cellStyle name="Comma 3 4 3 2 2 5 2" xfId="31253"/>
    <cellStyle name="Comma 3 4 3 2 2 6" xfId="11029"/>
    <cellStyle name="Comma 3 4 3 2 2 6 2" xfId="27413"/>
    <cellStyle name="Comma 3 4 3 2 2 7" xfId="21860"/>
    <cellStyle name="Comma 3 4 3 2 3" xfId="1399"/>
    <cellStyle name="Comma 3 4 3 2 3 2" xfId="5254"/>
    <cellStyle name="Comma 3 4 3 2 3 2 2" xfId="31632"/>
    <cellStyle name="Comma 3 4 3 2 3 3" xfId="11409"/>
    <cellStyle name="Comma 3 4 3 2 3 3 2" xfId="27792"/>
    <cellStyle name="Comma 3 4 3 2 3 4" xfId="22240"/>
    <cellStyle name="Comma 3 4 3 2 4" xfId="2179"/>
    <cellStyle name="Comma 3 4 3 2 4 2" xfId="6032"/>
    <cellStyle name="Comma 3 4 3 2 4 2 2" xfId="32408"/>
    <cellStyle name="Comma 3 4 3 2 4 3" xfId="12187"/>
    <cellStyle name="Comma 3 4 3 2 4 3 2" xfId="28569"/>
    <cellStyle name="Comma 3 4 3 2 4 4" xfId="23015"/>
    <cellStyle name="Comma 3 4 3 2 5" xfId="3145"/>
    <cellStyle name="Comma 3 4 3 2 5 2" xfId="6996"/>
    <cellStyle name="Comma 3 4 3 2 5 2 2" xfId="33372"/>
    <cellStyle name="Comma 3 4 3 2 5 3" xfId="13152"/>
    <cellStyle name="Comma 3 4 3 2 5 3 2" xfId="29531"/>
    <cellStyle name="Comma 3 4 3 2 5 4" xfId="23973"/>
    <cellStyle name="Comma 3 4 3 2 6" xfId="4492"/>
    <cellStyle name="Comma 3 4 3 2 6 2" xfId="30871"/>
    <cellStyle name="Comma 3 4 3 2 7" xfId="10640"/>
    <cellStyle name="Comma 3 4 3 2 7 2" xfId="27029"/>
    <cellStyle name="Comma 3 4 3 2 8" xfId="21478"/>
    <cellStyle name="Comma 3 4 3 3" xfId="860"/>
    <cellStyle name="Comma 3 4 3 3 2" xfId="1620"/>
    <cellStyle name="Comma 3 4 3 3 2 2" xfId="5475"/>
    <cellStyle name="Comma 3 4 3 3 2 2 2" xfId="31853"/>
    <cellStyle name="Comma 3 4 3 3 2 3" xfId="11630"/>
    <cellStyle name="Comma 3 4 3 3 2 3 2" xfId="28013"/>
    <cellStyle name="Comma 3 4 3 3 2 4" xfId="22460"/>
    <cellStyle name="Comma 3 4 3 3 3" xfId="2413"/>
    <cellStyle name="Comma 3 4 3 3 3 2" xfId="6266"/>
    <cellStyle name="Comma 3 4 3 3 3 2 2" xfId="32642"/>
    <cellStyle name="Comma 3 4 3 3 3 3" xfId="12421"/>
    <cellStyle name="Comma 3 4 3 3 3 3 2" xfId="28803"/>
    <cellStyle name="Comma 3 4 3 3 3 4" xfId="23248"/>
    <cellStyle name="Comma 3 4 3 3 4" xfId="3367"/>
    <cellStyle name="Comma 3 4 3 3 4 2" xfId="7218"/>
    <cellStyle name="Comma 3 4 3 3 4 2 2" xfId="33594"/>
    <cellStyle name="Comma 3 4 3 3 4 3" xfId="13374"/>
    <cellStyle name="Comma 3 4 3 3 4 3 2" xfId="29753"/>
    <cellStyle name="Comma 3 4 3 3 4 4" xfId="24194"/>
    <cellStyle name="Comma 3 4 3 3 5" xfId="4716"/>
    <cellStyle name="Comma 3 4 3 3 5 2" xfId="31094"/>
    <cellStyle name="Comma 3 4 3 3 6" xfId="10870"/>
    <cellStyle name="Comma 3 4 3 3 6 2" xfId="27254"/>
    <cellStyle name="Comma 3 4 3 3 7" xfId="21701"/>
    <cellStyle name="Comma 3 4 3 4" xfId="1240"/>
    <cellStyle name="Comma 3 4 3 4 2" xfId="5095"/>
    <cellStyle name="Comma 3 4 3 4 2 2" xfId="31473"/>
    <cellStyle name="Comma 3 4 3 4 3" xfId="11250"/>
    <cellStyle name="Comma 3 4 3 4 3 2" xfId="27633"/>
    <cellStyle name="Comma 3 4 3 4 4" xfId="22081"/>
    <cellStyle name="Comma 3 4 3 5" xfId="2020"/>
    <cellStyle name="Comma 3 4 3 5 2" xfId="5873"/>
    <cellStyle name="Comma 3 4 3 5 2 2" xfId="32249"/>
    <cellStyle name="Comma 3 4 3 5 3" xfId="12028"/>
    <cellStyle name="Comma 3 4 3 5 3 2" xfId="28410"/>
    <cellStyle name="Comma 3 4 3 5 4" xfId="22856"/>
    <cellStyle name="Comma 3 4 3 6" xfId="2986"/>
    <cellStyle name="Comma 3 4 3 6 2" xfId="6837"/>
    <cellStyle name="Comma 3 4 3 6 2 2" xfId="33213"/>
    <cellStyle name="Comma 3 4 3 6 3" xfId="12993"/>
    <cellStyle name="Comma 3 4 3 6 3 2" xfId="29372"/>
    <cellStyle name="Comma 3 4 3 6 4" xfId="23814"/>
    <cellStyle name="Comma 3 4 3 7" xfId="4333"/>
    <cellStyle name="Comma 3 4 3 7 2" xfId="30712"/>
    <cellStyle name="Comma 3 4 3 8" xfId="10481"/>
    <cellStyle name="Comma 3 4 3 8 2" xfId="26870"/>
    <cellStyle name="Comma 3 4 3 9" xfId="21319"/>
    <cellStyle name="Comma 3 4 4" xfId="528"/>
    <cellStyle name="Comma 3 4 4 2" xfId="954"/>
    <cellStyle name="Comma 3 4 4 2 2" xfId="1714"/>
    <cellStyle name="Comma 3 4 4 2 2 2" xfId="5569"/>
    <cellStyle name="Comma 3 4 4 2 2 2 2" xfId="31947"/>
    <cellStyle name="Comma 3 4 4 2 2 3" xfId="11724"/>
    <cellStyle name="Comma 3 4 4 2 2 3 2" xfId="28107"/>
    <cellStyle name="Comma 3 4 4 2 2 4" xfId="22554"/>
    <cellStyle name="Comma 3 4 4 2 3" xfId="2507"/>
    <cellStyle name="Comma 3 4 4 2 3 2" xfId="6360"/>
    <cellStyle name="Comma 3 4 4 2 3 2 2" xfId="32736"/>
    <cellStyle name="Comma 3 4 4 2 3 3" xfId="12515"/>
    <cellStyle name="Comma 3 4 4 2 3 3 2" xfId="28897"/>
    <cellStyle name="Comma 3 4 4 2 3 4" xfId="23342"/>
    <cellStyle name="Comma 3 4 4 2 4" xfId="3461"/>
    <cellStyle name="Comma 3 4 4 2 4 2" xfId="7312"/>
    <cellStyle name="Comma 3 4 4 2 4 2 2" xfId="33688"/>
    <cellStyle name="Comma 3 4 4 2 4 3" xfId="13468"/>
    <cellStyle name="Comma 3 4 4 2 4 3 2" xfId="29847"/>
    <cellStyle name="Comma 3 4 4 2 4 4" xfId="24288"/>
    <cellStyle name="Comma 3 4 4 2 5" xfId="4810"/>
    <cellStyle name="Comma 3 4 4 2 5 2" xfId="31188"/>
    <cellStyle name="Comma 3 4 4 2 6" xfId="10964"/>
    <cellStyle name="Comma 3 4 4 2 6 2" xfId="27348"/>
    <cellStyle name="Comma 3 4 4 2 7" xfId="21795"/>
    <cellStyle name="Comma 3 4 4 3" xfId="1334"/>
    <cellStyle name="Comma 3 4 4 3 2" xfId="5189"/>
    <cellStyle name="Comma 3 4 4 3 2 2" xfId="31567"/>
    <cellStyle name="Comma 3 4 4 3 3" xfId="11344"/>
    <cellStyle name="Comma 3 4 4 3 3 2" xfId="27727"/>
    <cellStyle name="Comma 3 4 4 3 4" xfId="22175"/>
    <cellStyle name="Comma 3 4 4 4" xfId="2114"/>
    <cellStyle name="Comma 3 4 4 4 2" xfId="5967"/>
    <cellStyle name="Comma 3 4 4 4 2 2" xfId="32343"/>
    <cellStyle name="Comma 3 4 4 4 3" xfId="12122"/>
    <cellStyle name="Comma 3 4 4 4 3 2" xfId="28504"/>
    <cellStyle name="Comma 3 4 4 4 4" xfId="22950"/>
    <cellStyle name="Comma 3 4 4 5" xfId="3080"/>
    <cellStyle name="Comma 3 4 4 5 2" xfId="6931"/>
    <cellStyle name="Comma 3 4 4 5 2 2" xfId="33307"/>
    <cellStyle name="Comma 3 4 4 5 3" xfId="13087"/>
    <cellStyle name="Comma 3 4 4 5 3 2" xfId="29466"/>
    <cellStyle name="Comma 3 4 4 5 4" xfId="23908"/>
    <cellStyle name="Comma 3 4 4 6" xfId="4427"/>
    <cellStyle name="Comma 3 4 4 6 2" xfId="30806"/>
    <cellStyle name="Comma 3 4 4 7" xfId="10575"/>
    <cellStyle name="Comma 3 4 4 7 2" xfId="26964"/>
    <cellStyle name="Comma 3 4 4 8" xfId="21413"/>
    <cellStyle name="Comma 3 4 5" xfId="790"/>
    <cellStyle name="Comma 3 4 5 2" xfId="1550"/>
    <cellStyle name="Comma 3 4 5 2 2" xfId="5405"/>
    <cellStyle name="Comma 3 4 5 2 2 2" xfId="31783"/>
    <cellStyle name="Comma 3 4 5 2 3" xfId="11560"/>
    <cellStyle name="Comma 3 4 5 2 3 2" xfId="27943"/>
    <cellStyle name="Comma 3 4 5 2 4" xfId="22390"/>
    <cellStyle name="Comma 3 4 5 3" xfId="2343"/>
    <cellStyle name="Comma 3 4 5 3 2" xfId="6196"/>
    <cellStyle name="Comma 3 4 5 3 2 2" xfId="32572"/>
    <cellStyle name="Comma 3 4 5 3 3" xfId="12351"/>
    <cellStyle name="Comma 3 4 5 3 3 2" xfId="28733"/>
    <cellStyle name="Comma 3 4 5 3 4" xfId="23178"/>
    <cellStyle name="Comma 3 4 5 4" xfId="3297"/>
    <cellStyle name="Comma 3 4 5 4 2" xfId="7148"/>
    <cellStyle name="Comma 3 4 5 4 2 2" xfId="33524"/>
    <cellStyle name="Comma 3 4 5 4 3" xfId="13304"/>
    <cellStyle name="Comma 3 4 5 4 3 2" xfId="29683"/>
    <cellStyle name="Comma 3 4 5 4 4" xfId="24124"/>
    <cellStyle name="Comma 3 4 5 5" xfId="4646"/>
    <cellStyle name="Comma 3 4 5 5 2" xfId="31024"/>
    <cellStyle name="Comma 3 4 5 6" xfId="10800"/>
    <cellStyle name="Comma 3 4 5 6 2" xfId="27184"/>
    <cellStyle name="Comma 3 4 5 7" xfId="21631"/>
    <cellStyle name="Comma 3 4 6" xfId="1170"/>
    <cellStyle name="Comma 3 4 6 2" xfId="5025"/>
    <cellStyle name="Comma 3 4 6 2 2" xfId="31403"/>
    <cellStyle name="Comma 3 4 6 3" xfId="11180"/>
    <cellStyle name="Comma 3 4 6 3 2" xfId="27563"/>
    <cellStyle name="Comma 3 4 6 4" xfId="22011"/>
    <cellStyle name="Comma 3 4 7" xfId="1949"/>
    <cellStyle name="Comma 3 4 7 2" xfId="5802"/>
    <cellStyle name="Comma 3 4 7 2 2" xfId="32178"/>
    <cellStyle name="Comma 3 4 7 3" xfId="11957"/>
    <cellStyle name="Comma 3 4 7 3 2" xfId="28339"/>
    <cellStyle name="Comma 3 4 7 4" xfId="22785"/>
    <cellStyle name="Comma 3 4 8" xfId="2916"/>
    <cellStyle name="Comma 3 4 8 2" xfId="6767"/>
    <cellStyle name="Comma 3 4 8 2 2" xfId="33143"/>
    <cellStyle name="Comma 3 4 8 3" xfId="12923"/>
    <cellStyle name="Comma 3 4 8 3 2" xfId="29302"/>
    <cellStyle name="Comma 3 4 8 4" xfId="23744"/>
    <cellStyle name="Comma 3 4 9" xfId="4263"/>
    <cellStyle name="Comma 3 4 9 2" xfId="30642"/>
    <cellStyle name="Comma 3 5" xfId="427"/>
    <cellStyle name="Comma 3 5 2" xfId="586"/>
    <cellStyle name="Comma 3 5 2 2" xfId="1012"/>
    <cellStyle name="Comma 3 5 2 2 2" xfId="1772"/>
    <cellStyle name="Comma 3 5 2 2 2 2" xfId="5627"/>
    <cellStyle name="Comma 3 5 2 2 2 2 2" xfId="32005"/>
    <cellStyle name="Comma 3 5 2 2 2 3" xfId="11782"/>
    <cellStyle name="Comma 3 5 2 2 2 3 2" xfId="28165"/>
    <cellStyle name="Comma 3 5 2 2 2 4" xfId="22612"/>
    <cellStyle name="Comma 3 5 2 2 3" xfId="2565"/>
    <cellStyle name="Comma 3 5 2 2 3 2" xfId="6418"/>
    <cellStyle name="Comma 3 5 2 2 3 2 2" xfId="32794"/>
    <cellStyle name="Comma 3 5 2 2 3 3" xfId="12573"/>
    <cellStyle name="Comma 3 5 2 2 3 3 2" xfId="28955"/>
    <cellStyle name="Comma 3 5 2 2 3 4" xfId="23400"/>
    <cellStyle name="Comma 3 5 2 2 4" xfId="3519"/>
    <cellStyle name="Comma 3 5 2 2 4 2" xfId="7370"/>
    <cellStyle name="Comma 3 5 2 2 4 2 2" xfId="33746"/>
    <cellStyle name="Comma 3 5 2 2 4 3" xfId="13526"/>
    <cellStyle name="Comma 3 5 2 2 4 3 2" xfId="29905"/>
    <cellStyle name="Comma 3 5 2 2 4 4" xfId="24346"/>
    <cellStyle name="Comma 3 5 2 2 5" xfId="4868"/>
    <cellStyle name="Comma 3 5 2 2 5 2" xfId="31246"/>
    <cellStyle name="Comma 3 5 2 2 6" xfId="11022"/>
    <cellStyle name="Comma 3 5 2 2 6 2" xfId="27406"/>
    <cellStyle name="Comma 3 5 2 2 7" xfId="21853"/>
    <cellStyle name="Comma 3 5 2 3" xfId="1392"/>
    <cellStyle name="Comma 3 5 2 3 2" xfId="5247"/>
    <cellStyle name="Comma 3 5 2 3 2 2" xfId="31625"/>
    <cellStyle name="Comma 3 5 2 3 3" xfId="11402"/>
    <cellStyle name="Comma 3 5 2 3 3 2" xfId="27785"/>
    <cellStyle name="Comma 3 5 2 3 4" xfId="22233"/>
    <cellStyle name="Comma 3 5 2 4" xfId="2172"/>
    <cellStyle name="Comma 3 5 2 4 2" xfId="6025"/>
    <cellStyle name="Comma 3 5 2 4 2 2" xfId="32401"/>
    <cellStyle name="Comma 3 5 2 4 3" xfId="12180"/>
    <cellStyle name="Comma 3 5 2 4 3 2" xfId="28562"/>
    <cellStyle name="Comma 3 5 2 4 4" xfId="23008"/>
    <cellStyle name="Comma 3 5 2 5" xfId="3138"/>
    <cellStyle name="Comma 3 5 2 5 2" xfId="6989"/>
    <cellStyle name="Comma 3 5 2 5 2 2" xfId="33365"/>
    <cellStyle name="Comma 3 5 2 5 3" xfId="13145"/>
    <cellStyle name="Comma 3 5 2 5 3 2" xfId="29524"/>
    <cellStyle name="Comma 3 5 2 5 4" xfId="23966"/>
    <cellStyle name="Comma 3 5 2 6" xfId="4485"/>
    <cellStyle name="Comma 3 5 2 6 2" xfId="30864"/>
    <cellStyle name="Comma 3 5 2 7" xfId="10633"/>
    <cellStyle name="Comma 3 5 2 7 2" xfId="27022"/>
    <cellStyle name="Comma 3 5 2 8" xfId="21471"/>
    <cellStyle name="Comma 3 5 3" xfId="853"/>
    <cellStyle name="Comma 3 5 3 2" xfId="1613"/>
    <cellStyle name="Comma 3 5 3 2 2" xfId="5468"/>
    <cellStyle name="Comma 3 5 3 2 2 2" xfId="31846"/>
    <cellStyle name="Comma 3 5 3 2 3" xfId="11623"/>
    <cellStyle name="Comma 3 5 3 2 3 2" xfId="28006"/>
    <cellStyle name="Comma 3 5 3 2 4" xfId="22453"/>
    <cellStyle name="Comma 3 5 3 3" xfId="2406"/>
    <cellStyle name="Comma 3 5 3 3 2" xfId="6259"/>
    <cellStyle name="Comma 3 5 3 3 2 2" xfId="32635"/>
    <cellStyle name="Comma 3 5 3 3 3" xfId="12414"/>
    <cellStyle name="Comma 3 5 3 3 3 2" xfId="28796"/>
    <cellStyle name="Comma 3 5 3 3 4" xfId="23241"/>
    <cellStyle name="Comma 3 5 3 4" xfId="3360"/>
    <cellStyle name="Comma 3 5 3 4 2" xfId="7211"/>
    <cellStyle name="Comma 3 5 3 4 2 2" xfId="33587"/>
    <cellStyle name="Comma 3 5 3 4 3" xfId="13367"/>
    <cellStyle name="Comma 3 5 3 4 3 2" xfId="29746"/>
    <cellStyle name="Comma 3 5 3 4 4" xfId="24187"/>
    <cellStyle name="Comma 3 5 3 5" xfId="4709"/>
    <cellStyle name="Comma 3 5 3 5 2" xfId="31087"/>
    <cellStyle name="Comma 3 5 3 6" xfId="10863"/>
    <cellStyle name="Comma 3 5 3 6 2" xfId="27247"/>
    <cellStyle name="Comma 3 5 3 7" xfId="21694"/>
    <cellStyle name="Comma 3 5 4" xfId="1233"/>
    <cellStyle name="Comma 3 5 4 2" xfId="5088"/>
    <cellStyle name="Comma 3 5 4 2 2" xfId="31466"/>
    <cellStyle name="Comma 3 5 4 3" xfId="11243"/>
    <cellStyle name="Comma 3 5 4 3 2" xfId="27626"/>
    <cellStyle name="Comma 3 5 4 4" xfId="22074"/>
    <cellStyle name="Comma 3 5 5" xfId="2013"/>
    <cellStyle name="Comma 3 5 5 2" xfId="5866"/>
    <cellStyle name="Comma 3 5 5 2 2" xfId="32242"/>
    <cellStyle name="Comma 3 5 5 3" xfId="12021"/>
    <cellStyle name="Comma 3 5 5 3 2" xfId="28403"/>
    <cellStyle name="Comma 3 5 5 4" xfId="22849"/>
    <cellStyle name="Comma 3 5 6" xfId="2979"/>
    <cellStyle name="Comma 3 5 6 2" xfId="6830"/>
    <cellStyle name="Comma 3 5 6 2 2" xfId="33206"/>
    <cellStyle name="Comma 3 5 6 3" xfId="12986"/>
    <cellStyle name="Comma 3 5 6 3 2" xfId="29365"/>
    <cellStyle name="Comma 3 5 6 4" xfId="23807"/>
    <cellStyle name="Comma 3 5 7" xfId="4326"/>
    <cellStyle name="Comma 3 5 7 2" xfId="30705"/>
    <cellStyle name="Comma 3 5 8" xfId="10474"/>
    <cellStyle name="Comma 3 5 8 2" xfId="26863"/>
    <cellStyle name="Comma 3 5 9" xfId="21312"/>
    <cellStyle name="Comma 3 6" xfId="358"/>
    <cellStyle name="Comma 3 7" xfId="496"/>
    <cellStyle name="Comma 3 7 2" xfId="922"/>
    <cellStyle name="Comma 3 7 2 2" xfId="1682"/>
    <cellStyle name="Comma 3 7 2 2 2" xfId="5537"/>
    <cellStyle name="Comma 3 7 2 2 2 2" xfId="31915"/>
    <cellStyle name="Comma 3 7 2 2 3" xfId="11692"/>
    <cellStyle name="Comma 3 7 2 2 3 2" xfId="28075"/>
    <cellStyle name="Comma 3 7 2 2 4" xfId="22522"/>
    <cellStyle name="Comma 3 7 2 3" xfId="2475"/>
    <cellStyle name="Comma 3 7 2 3 2" xfId="6328"/>
    <cellStyle name="Comma 3 7 2 3 2 2" xfId="32704"/>
    <cellStyle name="Comma 3 7 2 3 3" xfId="12483"/>
    <cellStyle name="Comma 3 7 2 3 3 2" xfId="28865"/>
    <cellStyle name="Comma 3 7 2 3 4" xfId="23310"/>
    <cellStyle name="Comma 3 7 2 4" xfId="3429"/>
    <cellStyle name="Comma 3 7 2 4 2" xfId="7280"/>
    <cellStyle name="Comma 3 7 2 4 2 2" xfId="33656"/>
    <cellStyle name="Comma 3 7 2 4 3" xfId="13436"/>
    <cellStyle name="Comma 3 7 2 4 3 2" xfId="29815"/>
    <cellStyle name="Comma 3 7 2 4 4" xfId="24256"/>
    <cellStyle name="Comma 3 7 2 5" xfId="4778"/>
    <cellStyle name="Comma 3 7 2 5 2" xfId="31156"/>
    <cellStyle name="Comma 3 7 2 6" xfId="10932"/>
    <cellStyle name="Comma 3 7 2 6 2" xfId="27316"/>
    <cellStyle name="Comma 3 7 2 7" xfId="21763"/>
    <cellStyle name="Comma 3 7 3" xfId="1302"/>
    <cellStyle name="Comma 3 7 3 2" xfId="5157"/>
    <cellStyle name="Comma 3 7 3 2 2" xfId="31535"/>
    <cellStyle name="Comma 3 7 3 3" xfId="11312"/>
    <cellStyle name="Comma 3 7 3 3 2" xfId="27695"/>
    <cellStyle name="Comma 3 7 3 4" xfId="22143"/>
    <cellStyle name="Comma 3 7 4" xfId="2082"/>
    <cellStyle name="Comma 3 7 4 2" xfId="5935"/>
    <cellStyle name="Comma 3 7 4 2 2" xfId="32311"/>
    <cellStyle name="Comma 3 7 4 3" xfId="12090"/>
    <cellStyle name="Comma 3 7 4 3 2" xfId="28472"/>
    <cellStyle name="Comma 3 7 4 4" xfId="22918"/>
    <cellStyle name="Comma 3 7 5" xfId="3048"/>
    <cellStyle name="Comma 3 7 5 2" xfId="6899"/>
    <cellStyle name="Comma 3 7 5 2 2" xfId="33275"/>
    <cellStyle name="Comma 3 7 5 3" xfId="13055"/>
    <cellStyle name="Comma 3 7 5 3 2" xfId="29434"/>
    <cellStyle name="Comma 3 7 5 4" xfId="23876"/>
    <cellStyle name="Comma 3 7 6" xfId="4395"/>
    <cellStyle name="Comma 3 7 6 2" xfId="30774"/>
    <cellStyle name="Comma 3 7 7" xfId="10543"/>
    <cellStyle name="Comma 3 7 7 2" xfId="26932"/>
    <cellStyle name="Comma 3 7 8" xfId="21381"/>
    <cellStyle name="Comma 3 8" xfId="639"/>
    <cellStyle name="Comma 3 8 2" xfId="1065"/>
    <cellStyle name="Comma 3 8 2 2" xfId="1825"/>
    <cellStyle name="Comma 3 8 2 2 2" xfId="5680"/>
    <cellStyle name="Comma 3 8 2 2 2 2" xfId="32058"/>
    <cellStyle name="Comma 3 8 2 2 3" xfId="11835"/>
    <cellStyle name="Comma 3 8 2 2 3 2" xfId="28218"/>
    <cellStyle name="Comma 3 8 2 2 4" xfId="22665"/>
    <cellStyle name="Comma 3 8 2 3" xfId="2618"/>
    <cellStyle name="Comma 3 8 2 3 2" xfId="6471"/>
    <cellStyle name="Comma 3 8 2 3 2 2" xfId="32847"/>
    <cellStyle name="Comma 3 8 2 3 3" xfId="12626"/>
    <cellStyle name="Comma 3 8 2 3 3 2" xfId="29008"/>
    <cellStyle name="Comma 3 8 2 3 4" xfId="23453"/>
    <cellStyle name="Comma 3 8 2 4" xfId="3572"/>
    <cellStyle name="Comma 3 8 2 4 2" xfId="7423"/>
    <cellStyle name="Comma 3 8 2 4 2 2" xfId="33799"/>
    <cellStyle name="Comma 3 8 2 4 3" xfId="13579"/>
    <cellStyle name="Comma 3 8 2 4 3 2" xfId="29958"/>
    <cellStyle name="Comma 3 8 2 4 4" xfId="24399"/>
    <cellStyle name="Comma 3 8 2 5" xfId="4921"/>
    <cellStyle name="Comma 3 8 2 5 2" xfId="31299"/>
    <cellStyle name="Comma 3 8 2 6" xfId="11075"/>
    <cellStyle name="Comma 3 8 2 6 2" xfId="27459"/>
    <cellStyle name="Comma 3 8 2 7" xfId="21906"/>
    <cellStyle name="Comma 3 8 3" xfId="1445"/>
    <cellStyle name="Comma 3 8 3 2" xfId="5300"/>
    <cellStyle name="Comma 3 8 3 2 2" xfId="31678"/>
    <cellStyle name="Comma 3 8 3 3" xfId="11455"/>
    <cellStyle name="Comma 3 8 3 3 2" xfId="27838"/>
    <cellStyle name="Comma 3 8 3 4" xfId="22286"/>
    <cellStyle name="Comma 3 8 4" xfId="2225"/>
    <cellStyle name="Comma 3 8 4 2" xfId="6078"/>
    <cellStyle name="Comma 3 8 4 2 2" xfId="32454"/>
    <cellStyle name="Comma 3 8 4 3" xfId="12233"/>
    <cellStyle name="Comma 3 8 4 3 2" xfId="28615"/>
    <cellStyle name="Comma 3 8 4 4" xfId="23061"/>
    <cellStyle name="Comma 3 8 5" xfId="3191"/>
    <cellStyle name="Comma 3 8 5 2" xfId="7042"/>
    <cellStyle name="Comma 3 8 5 2 2" xfId="33418"/>
    <cellStyle name="Comma 3 8 5 3" xfId="13198"/>
    <cellStyle name="Comma 3 8 5 3 2" xfId="29577"/>
    <cellStyle name="Comma 3 8 5 4" xfId="24019"/>
    <cellStyle name="Comma 3 8 6" xfId="4538"/>
    <cellStyle name="Comma 3 8 6 2" xfId="30917"/>
    <cellStyle name="Comma 3 8 7" xfId="10686"/>
    <cellStyle name="Comma 3 8 7 2" xfId="27075"/>
    <cellStyle name="Comma 3 8 8" xfId="21524"/>
    <cellStyle name="Comma 3 9" xfId="753"/>
    <cellStyle name="Comma 3 9 2" xfId="1513"/>
    <cellStyle name="Comma 3 9 2 2" xfId="5368"/>
    <cellStyle name="Comma 3 9 2 2 2" xfId="31746"/>
    <cellStyle name="Comma 3 9 2 3" xfId="11523"/>
    <cellStyle name="Comma 3 9 2 3 2" xfId="27906"/>
    <cellStyle name="Comma 3 9 2 4" xfId="22354"/>
    <cellStyle name="Comma 3 9 3" xfId="2307"/>
    <cellStyle name="Comma 3 9 3 2" xfId="6160"/>
    <cellStyle name="Comma 3 9 3 2 2" xfId="32536"/>
    <cellStyle name="Comma 3 9 3 3" xfId="12315"/>
    <cellStyle name="Comma 3 9 3 3 2" xfId="28697"/>
    <cellStyle name="Comma 3 9 3 4" xfId="23143"/>
    <cellStyle name="Comma 3 9 4" xfId="3261"/>
    <cellStyle name="Comma 3 9 4 2" xfId="7112"/>
    <cellStyle name="Comma 3 9 4 2 2" xfId="33488"/>
    <cellStyle name="Comma 3 9 4 3" xfId="13268"/>
    <cellStyle name="Comma 3 9 4 3 2" xfId="29647"/>
    <cellStyle name="Comma 3 9 4 4" xfId="24089"/>
    <cellStyle name="Comma 3 9 5" xfId="4609"/>
    <cellStyle name="Comma 3 9 5 2" xfId="30987"/>
    <cellStyle name="Comma 3 9 6" xfId="10763"/>
    <cellStyle name="Comma 3 9 6 2" xfId="27147"/>
    <cellStyle name="Comma 3 9 7" xfId="21595"/>
    <cellStyle name="Comma 4" xfId="21"/>
    <cellStyle name="Comma 4 2" xfId="98"/>
    <cellStyle name="Comma 4 2 10" xfId="4225"/>
    <cellStyle name="Comma 4 2 10 2" xfId="30604"/>
    <cellStyle name="Comma 4 2 11" xfId="19952"/>
    <cellStyle name="Comma 4 2 2" xfId="100"/>
    <cellStyle name="Comma 4 2 2 10" xfId="21276"/>
    <cellStyle name="Comma 4 2 2 2" xfId="554"/>
    <cellStyle name="Comma 4 2 2 2 2" xfId="980"/>
    <cellStyle name="Comma 4 2 2 2 2 2" xfId="1740"/>
    <cellStyle name="Comma 4 2 2 2 2 2 2" xfId="5595"/>
    <cellStyle name="Comma 4 2 2 2 2 2 2 2" xfId="31973"/>
    <cellStyle name="Comma 4 2 2 2 2 2 3" xfId="11750"/>
    <cellStyle name="Comma 4 2 2 2 2 2 3 2" xfId="28133"/>
    <cellStyle name="Comma 4 2 2 2 2 2 4" xfId="22580"/>
    <cellStyle name="Comma 4 2 2 2 2 3" xfId="2533"/>
    <cellStyle name="Comma 4 2 2 2 2 3 2" xfId="6386"/>
    <cellStyle name="Comma 4 2 2 2 2 3 2 2" xfId="32762"/>
    <cellStyle name="Comma 4 2 2 2 2 3 3" xfId="12541"/>
    <cellStyle name="Comma 4 2 2 2 2 3 3 2" xfId="28923"/>
    <cellStyle name="Comma 4 2 2 2 2 3 4" xfId="23368"/>
    <cellStyle name="Comma 4 2 2 2 2 4" xfId="3487"/>
    <cellStyle name="Comma 4 2 2 2 2 4 2" xfId="7338"/>
    <cellStyle name="Comma 4 2 2 2 2 4 2 2" xfId="33714"/>
    <cellStyle name="Comma 4 2 2 2 2 4 3" xfId="13494"/>
    <cellStyle name="Comma 4 2 2 2 2 4 3 2" xfId="29873"/>
    <cellStyle name="Comma 4 2 2 2 2 4 4" xfId="24314"/>
    <cellStyle name="Comma 4 2 2 2 2 5" xfId="4836"/>
    <cellStyle name="Comma 4 2 2 2 2 5 2" xfId="31214"/>
    <cellStyle name="Comma 4 2 2 2 2 6" xfId="10990"/>
    <cellStyle name="Comma 4 2 2 2 2 6 2" xfId="27374"/>
    <cellStyle name="Comma 4 2 2 2 2 7" xfId="21821"/>
    <cellStyle name="Comma 4 2 2 2 3" xfId="1360"/>
    <cellStyle name="Comma 4 2 2 2 3 2" xfId="5215"/>
    <cellStyle name="Comma 4 2 2 2 3 2 2" xfId="31593"/>
    <cellStyle name="Comma 4 2 2 2 3 3" xfId="11370"/>
    <cellStyle name="Comma 4 2 2 2 3 3 2" xfId="27753"/>
    <cellStyle name="Comma 4 2 2 2 3 4" xfId="22201"/>
    <cellStyle name="Comma 4 2 2 2 4" xfId="2140"/>
    <cellStyle name="Comma 4 2 2 2 4 2" xfId="5993"/>
    <cellStyle name="Comma 4 2 2 2 4 2 2" xfId="32369"/>
    <cellStyle name="Comma 4 2 2 2 4 3" xfId="12148"/>
    <cellStyle name="Comma 4 2 2 2 4 3 2" xfId="28530"/>
    <cellStyle name="Comma 4 2 2 2 4 4" xfId="22976"/>
    <cellStyle name="Comma 4 2 2 2 5" xfId="3106"/>
    <cellStyle name="Comma 4 2 2 2 5 2" xfId="6957"/>
    <cellStyle name="Comma 4 2 2 2 5 2 2" xfId="33333"/>
    <cellStyle name="Comma 4 2 2 2 5 3" xfId="13113"/>
    <cellStyle name="Comma 4 2 2 2 5 3 2" xfId="29492"/>
    <cellStyle name="Comma 4 2 2 2 5 4" xfId="23934"/>
    <cellStyle name="Comma 4 2 2 2 6" xfId="4453"/>
    <cellStyle name="Comma 4 2 2 2 6 2" xfId="30832"/>
    <cellStyle name="Comma 4 2 2 2 7" xfId="10601"/>
    <cellStyle name="Comma 4 2 2 2 7 2" xfId="26990"/>
    <cellStyle name="Comma 4 2 2 2 8" xfId="21439"/>
    <cellStyle name="Comma 4 2 2 3" xfId="817"/>
    <cellStyle name="Comma 4 2 2 3 2" xfId="1577"/>
    <cellStyle name="Comma 4 2 2 3 2 2" xfId="5432"/>
    <cellStyle name="Comma 4 2 2 3 2 2 2" xfId="31810"/>
    <cellStyle name="Comma 4 2 2 3 2 3" xfId="11587"/>
    <cellStyle name="Comma 4 2 2 3 2 3 2" xfId="27970"/>
    <cellStyle name="Comma 4 2 2 3 2 4" xfId="22417"/>
    <cellStyle name="Comma 4 2 2 3 3" xfId="2370"/>
    <cellStyle name="Comma 4 2 2 3 3 2" xfId="6223"/>
    <cellStyle name="Comma 4 2 2 3 3 2 2" xfId="32599"/>
    <cellStyle name="Comma 4 2 2 3 3 3" xfId="12378"/>
    <cellStyle name="Comma 4 2 2 3 3 3 2" xfId="28760"/>
    <cellStyle name="Comma 4 2 2 3 3 4" xfId="23205"/>
    <cellStyle name="Comma 4 2 2 3 4" xfId="3324"/>
    <cellStyle name="Comma 4 2 2 3 4 2" xfId="7175"/>
    <cellStyle name="Comma 4 2 2 3 4 2 2" xfId="33551"/>
    <cellStyle name="Comma 4 2 2 3 4 3" xfId="13331"/>
    <cellStyle name="Comma 4 2 2 3 4 3 2" xfId="29710"/>
    <cellStyle name="Comma 4 2 2 3 4 4" xfId="24151"/>
    <cellStyle name="Comma 4 2 2 3 5" xfId="4673"/>
    <cellStyle name="Comma 4 2 2 3 5 2" xfId="31051"/>
    <cellStyle name="Comma 4 2 2 3 6" xfId="10827"/>
    <cellStyle name="Comma 4 2 2 3 6 2" xfId="27211"/>
    <cellStyle name="Comma 4 2 2 3 7" xfId="21658"/>
    <cellStyle name="Comma 4 2 2 4" xfId="1197"/>
    <cellStyle name="Comma 4 2 2 4 2" xfId="5052"/>
    <cellStyle name="Comma 4 2 2 4 2 2" xfId="31430"/>
    <cellStyle name="Comma 4 2 2 4 3" xfId="11207"/>
    <cellStyle name="Comma 4 2 2 4 3 2" xfId="27590"/>
    <cellStyle name="Comma 4 2 2 4 4" xfId="22038"/>
    <cellStyle name="Comma 4 2 2 5" xfId="1976"/>
    <cellStyle name="Comma 4 2 2 5 2" xfId="5829"/>
    <cellStyle name="Comma 4 2 2 5 2 2" xfId="32205"/>
    <cellStyle name="Comma 4 2 2 5 3" xfId="11984"/>
    <cellStyle name="Comma 4 2 2 5 3 2" xfId="28366"/>
    <cellStyle name="Comma 4 2 2 5 4" xfId="22812"/>
    <cellStyle name="Comma 4 2 2 6" xfId="2943"/>
    <cellStyle name="Comma 4 2 2 6 2" xfId="6794"/>
    <cellStyle name="Comma 4 2 2 6 2 2" xfId="33170"/>
    <cellStyle name="Comma 4 2 2 6 3" xfId="12950"/>
    <cellStyle name="Comma 4 2 2 6 3 2" xfId="29329"/>
    <cellStyle name="Comma 4 2 2 6 4" xfId="23771"/>
    <cellStyle name="Comma 4 2 2 7" xfId="389"/>
    <cellStyle name="Comma 4 2 2 7 2" xfId="26827"/>
    <cellStyle name="Comma 4 2 2 8" xfId="4290"/>
    <cellStyle name="Comma 4 2 2 8 2" xfId="30669"/>
    <cellStyle name="Comma 4 2 2 9" xfId="10437"/>
    <cellStyle name="Comma 4 2 2 9 2" xfId="26696"/>
    <cellStyle name="Comma 4 2 3" xfId="452"/>
    <cellStyle name="Comma 4 2 3 2" xfId="611"/>
    <cellStyle name="Comma 4 2 3 2 2" xfId="1037"/>
    <cellStyle name="Comma 4 2 3 2 2 2" xfId="1797"/>
    <cellStyle name="Comma 4 2 3 2 2 2 2" xfId="5652"/>
    <cellStyle name="Comma 4 2 3 2 2 2 2 2" xfId="32030"/>
    <cellStyle name="Comma 4 2 3 2 2 2 3" xfId="11807"/>
    <cellStyle name="Comma 4 2 3 2 2 2 3 2" xfId="28190"/>
    <cellStyle name="Comma 4 2 3 2 2 2 4" xfId="22637"/>
    <cellStyle name="Comma 4 2 3 2 2 3" xfId="2590"/>
    <cellStyle name="Comma 4 2 3 2 2 3 2" xfId="6443"/>
    <cellStyle name="Comma 4 2 3 2 2 3 2 2" xfId="32819"/>
    <cellStyle name="Comma 4 2 3 2 2 3 3" xfId="12598"/>
    <cellStyle name="Comma 4 2 3 2 2 3 3 2" xfId="28980"/>
    <cellStyle name="Comma 4 2 3 2 2 3 4" xfId="23425"/>
    <cellStyle name="Comma 4 2 3 2 2 4" xfId="3544"/>
    <cellStyle name="Comma 4 2 3 2 2 4 2" xfId="7395"/>
    <cellStyle name="Comma 4 2 3 2 2 4 2 2" xfId="33771"/>
    <cellStyle name="Comma 4 2 3 2 2 4 3" xfId="13551"/>
    <cellStyle name="Comma 4 2 3 2 2 4 3 2" xfId="29930"/>
    <cellStyle name="Comma 4 2 3 2 2 4 4" xfId="24371"/>
    <cellStyle name="Comma 4 2 3 2 2 5" xfId="4893"/>
    <cellStyle name="Comma 4 2 3 2 2 5 2" xfId="31271"/>
    <cellStyle name="Comma 4 2 3 2 2 6" xfId="11047"/>
    <cellStyle name="Comma 4 2 3 2 2 6 2" xfId="27431"/>
    <cellStyle name="Comma 4 2 3 2 2 7" xfId="21878"/>
    <cellStyle name="Comma 4 2 3 2 3" xfId="1417"/>
    <cellStyle name="Comma 4 2 3 2 3 2" xfId="5272"/>
    <cellStyle name="Comma 4 2 3 2 3 2 2" xfId="31650"/>
    <cellStyle name="Comma 4 2 3 2 3 3" xfId="11427"/>
    <cellStyle name="Comma 4 2 3 2 3 3 2" xfId="27810"/>
    <cellStyle name="Comma 4 2 3 2 3 4" xfId="22258"/>
    <cellStyle name="Comma 4 2 3 2 4" xfId="2197"/>
    <cellStyle name="Comma 4 2 3 2 4 2" xfId="6050"/>
    <cellStyle name="Comma 4 2 3 2 4 2 2" xfId="32426"/>
    <cellStyle name="Comma 4 2 3 2 4 3" xfId="12205"/>
    <cellStyle name="Comma 4 2 3 2 4 3 2" xfId="28587"/>
    <cellStyle name="Comma 4 2 3 2 4 4" xfId="23033"/>
    <cellStyle name="Comma 4 2 3 2 5" xfId="3163"/>
    <cellStyle name="Comma 4 2 3 2 5 2" xfId="7014"/>
    <cellStyle name="Comma 4 2 3 2 5 2 2" xfId="33390"/>
    <cellStyle name="Comma 4 2 3 2 5 3" xfId="13170"/>
    <cellStyle name="Comma 4 2 3 2 5 3 2" xfId="29549"/>
    <cellStyle name="Comma 4 2 3 2 5 4" xfId="23991"/>
    <cellStyle name="Comma 4 2 3 2 6" xfId="4510"/>
    <cellStyle name="Comma 4 2 3 2 6 2" xfId="30889"/>
    <cellStyle name="Comma 4 2 3 2 7" xfId="10658"/>
    <cellStyle name="Comma 4 2 3 2 7 2" xfId="27047"/>
    <cellStyle name="Comma 4 2 3 2 8" xfId="21496"/>
    <cellStyle name="Comma 4 2 3 3" xfId="878"/>
    <cellStyle name="Comma 4 2 3 3 2" xfId="1638"/>
    <cellStyle name="Comma 4 2 3 3 2 2" xfId="5493"/>
    <cellStyle name="Comma 4 2 3 3 2 2 2" xfId="31871"/>
    <cellStyle name="Comma 4 2 3 3 2 3" xfId="11648"/>
    <cellStyle name="Comma 4 2 3 3 2 3 2" xfId="28031"/>
    <cellStyle name="Comma 4 2 3 3 2 4" xfId="22478"/>
    <cellStyle name="Comma 4 2 3 3 3" xfId="2431"/>
    <cellStyle name="Comma 4 2 3 3 3 2" xfId="6284"/>
    <cellStyle name="Comma 4 2 3 3 3 2 2" xfId="32660"/>
    <cellStyle name="Comma 4 2 3 3 3 3" xfId="12439"/>
    <cellStyle name="Comma 4 2 3 3 3 3 2" xfId="28821"/>
    <cellStyle name="Comma 4 2 3 3 3 4" xfId="23266"/>
    <cellStyle name="Comma 4 2 3 3 4" xfId="3385"/>
    <cellStyle name="Comma 4 2 3 3 4 2" xfId="7236"/>
    <cellStyle name="Comma 4 2 3 3 4 2 2" xfId="33612"/>
    <cellStyle name="Comma 4 2 3 3 4 3" xfId="13392"/>
    <cellStyle name="Comma 4 2 3 3 4 3 2" xfId="29771"/>
    <cellStyle name="Comma 4 2 3 3 4 4" xfId="24212"/>
    <cellStyle name="Comma 4 2 3 3 5" xfId="4734"/>
    <cellStyle name="Comma 4 2 3 3 5 2" xfId="31112"/>
    <cellStyle name="Comma 4 2 3 3 6" xfId="10888"/>
    <cellStyle name="Comma 4 2 3 3 6 2" xfId="27272"/>
    <cellStyle name="Comma 4 2 3 3 7" xfId="21719"/>
    <cellStyle name="Comma 4 2 3 4" xfId="1258"/>
    <cellStyle name="Comma 4 2 3 4 2" xfId="5113"/>
    <cellStyle name="Comma 4 2 3 4 2 2" xfId="31491"/>
    <cellStyle name="Comma 4 2 3 4 3" xfId="11268"/>
    <cellStyle name="Comma 4 2 3 4 3 2" xfId="27651"/>
    <cellStyle name="Comma 4 2 3 4 4" xfId="22099"/>
    <cellStyle name="Comma 4 2 3 5" xfId="2038"/>
    <cellStyle name="Comma 4 2 3 5 2" xfId="5891"/>
    <cellStyle name="Comma 4 2 3 5 2 2" xfId="32267"/>
    <cellStyle name="Comma 4 2 3 5 3" xfId="12046"/>
    <cellStyle name="Comma 4 2 3 5 3 2" xfId="28428"/>
    <cellStyle name="Comma 4 2 3 5 4" xfId="22874"/>
    <cellStyle name="Comma 4 2 3 6" xfId="3004"/>
    <cellStyle name="Comma 4 2 3 6 2" xfId="6855"/>
    <cellStyle name="Comma 4 2 3 6 2 2" xfId="33231"/>
    <cellStyle name="Comma 4 2 3 6 3" xfId="13011"/>
    <cellStyle name="Comma 4 2 3 6 3 2" xfId="29390"/>
    <cellStyle name="Comma 4 2 3 6 4" xfId="23832"/>
    <cellStyle name="Comma 4 2 3 7" xfId="4351"/>
    <cellStyle name="Comma 4 2 3 7 2" xfId="30730"/>
    <cellStyle name="Comma 4 2 3 8" xfId="10499"/>
    <cellStyle name="Comma 4 2 3 8 2" xfId="26888"/>
    <cellStyle name="Comma 4 2 3 9" xfId="21337"/>
    <cellStyle name="Comma 4 2 4" xfId="497"/>
    <cellStyle name="Comma 4 2 4 2" xfId="923"/>
    <cellStyle name="Comma 4 2 4 2 2" xfId="1683"/>
    <cellStyle name="Comma 4 2 4 2 2 2" xfId="5538"/>
    <cellStyle name="Comma 4 2 4 2 2 2 2" xfId="31916"/>
    <cellStyle name="Comma 4 2 4 2 2 3" xfId="11693"/>
    <cellStyle name="Comma 4 2 4 2 2 3 2" xfId="28076"/>
    <cellStyle name="Comma 4 2 4 2 2 4" xfId="22523"/>
    <cellStyle name="Comma 4 2 4 2 3" xfId="2476"/>
    <cellStyle name="Comma 4 2 4 2 3 2" xfId="6329"/>
    <cellStyle name="Comma 4 2 4 2 3 2 2" xfId="32705"/>
    <cellStyle name="Comma 4 2 4 2 3 3" xfId="12484"/>
    <cellStyle name="Comma 4 2 4 2 3 3 2" xfId="28866"/>
    <cellStyle name="Comma 4 2 4 2 3 4" xfId="23311"/>
    <cellStyle name="Comma 4 2 4 2 4" xfId="3430"/>
    <cellStyle name="Comma 4 2 4 2 4 2" xfId="7281"/>
    <cellStyle name="Comma 4 2 4 2 4 2 2" xfId="33657"/>
    <cellStyle name="Comma 4 2 4 2 4 3" xfId="13437"/>
    <cellStyle name="Comma 4 2 4 2 4 3 2" xfId="29816"/>
    <cellStyle name="Comma 4 2 4 2 4 4" xfId="24257"/>
    <cellStyle name="Comma 4 2 4 2 5" xfId="4779"/>
    <cellStyle name="Comma 4 2 4 2 5 2" xfId="31157"/>
    <cellStyle name="Comma 4 2 4 2 6" xfId="10933"/>
    <cellStyle name="Comma 4 2 4 2 6 2" xfId="27317"/>
    <cellStyle name="Comma 4 2 4 2 7" xfId="21764"/>
    <cellStyle name="Comma 4 2 4 3" xfId="1303"/>
    <cellStyle name="Comma 4 2 4 3 2" xfId="5158"/>
    <cellStyle name="Comma 4 2 4 3 2 2" xfId="31536"/>
    <cellStyle name="Comma 4 2 4 3 3" xfId="11313"/>
    <cellStyle name="Comma 4 2 4 3 3 2" xfId="27696"/>
    <cellStyle name="Comma 4 2 4 3 4" xfId="22144"/>
    <cellStyle name="Comma 4 2 4 4" xfId="2083"/>
    <cellStyle name="Comma 4 2 4 4 2" xfId="5936"/>
    <cellStyle name="Comma 4 2 4 4 2 2" xfId="32312"/>
    <cellStyle name="Comma 4 2 4 4 3" xfId="12091"/>
    <cellStyle name="Comma 4 2 4 4 3 2" xfId="28473"/>
    <cellStyle name="Comma 4 2 4 4 4" xfId="22919"/>
    <cellStyle name="Comma 4 2 4 5" xfId="3049"/>
    <cellStyle name="Comma 4 2 4 5 2" xfId="6900"/>
    <cellStyle name="Comma 4 2 4 5 2 2" xfId="33276"/>
    <cellStyle name="Comma 4 2 4 5 3" xfId="13056"/>
    <cellStyle name="Comma 4 2 4 5 3 2" xfId="29435"/>
    <cellStyle name="Comma 4 2 4 5 4" xfId="23877"/>
    <cellStyle name="Comma 4 2 4 6" xfId="4396"/>
    <cellStyle name="Comma 4 2 4 6 2" xfId="30775"/>
    <cellStyle name="Comma 4 2 4 7" xfId="10544"/>
    <cellStyle name="Comma 4 2 4 7 2" xfId="26933"/>
    <cellStyle name="Comma 4 2 4 8" xfId="21382"/>
    <cellStyle name="Comma 4 2 5" xfId="754"/>
    <cellStyle name="Comma 4 2 5 2" xfId="1514"/>
    <cellStyle name="Comma 4 2 5 2 2" xfId="5369"/>
    <cellStyle name="Comma 4 2 5 2 2 2" xfId="31747"/>
    <cellStyle name="Comma 4 2 5 2 3" xfId="11524"/>
    <cellStyle name="Comma 4 2 5 2 3 2" xfId="27907"/>
    <cellStyle name="Comma 4 2 5 2 4" xfId="22355"/>
    <cellStyle name="Comma 4 2 5 3" xfId="2308"/>
    <cellStyle name="Comma 4 2 5 3 2" xfId="6161"/>
    <cellStyle name="Comma 4 2 5 3 2 2" xfId="32537"/>
    <cellStyle name="Comma 4 2 5 3 3" xfId="12316"/>
    <cellStyle name="Comma 4 2 5 3 3 2" xfId="28698"/>
    <cellStyle name="Comma 4 2 5 3 4" xfId="23144"/>
    <cellStyle name="Comma 4 2 5 4" xfId="3262"/>
    <cellStyle name="Comma 4 2 5 4 2" xfId="7113"/>
    <cellStyle name="Comma 4 2 5 4 2 2" xfId="33489"/>
    <cellStyle name="Comma 4 2 5 4 3" xfId="13269"/>
    <cellStyle name="Comma 4 2 5 4 3 2" xfId="29648"/>
    <cellStyle name="Comma 4 2 5 4 4" xfId="24090"/>
    <cellStyle name="Comma 4 2 5 5" xfId="4610"/>
    <cellStyle name="Comma 4 2 5 5 2" xfId="30988"/>
    <cellStyle name="Comma 4 2 5 6" xfId="10764"/>
    <cellStyle name="Comma 4 2 5 6 2" xfId="27148"/>
    <cellStyle name="Comma 4 2 5 7" xfId="21596"/>
    <cellStyle name="Comma 4 2 6" xfId="1135"/>
    <cellStyle name="Comma 4 2 6 2" xfId="4990"/>
    <cellStyle name="Comma 4 2 6 2 2" xfId="31368"/>
    <cellStyle name="Comma 4 2 6 3" xfId="11145"/>
    <cellStyle name="Comma 4 2 6 3 2" xfId="27528"/>
    <cellStyle name="Comma 4 2 6 4" xfId="21976"/>
    <cellStyle name="Comma 4 2 7" xfId="1903"/>
    <cellStyle name="Comma 4 2 7 2" xfId="5758"/>
    <cellStyle name="Comma 4 2 7 2 2" xfId="32134"/>
    <cellStyle name="Comma 4 2 7 3" xfId="11913"/>
    <cellStyle name="Comma 4 2 7 3 2" xfId="28295"/>
    <cellStyle name="Comma 4 2 7 4" xfId="22741"/>
    <cellStyle name="Comma 4 2 8" xfId="2876"/>
    <cellStyle name="Comma 4 2 8 2" xfId="6727"/>
    <cellStyle name="Comma 4 2 8 2 2" xfId="33103"/>
    <cellStyle name="Comma 4 2 8 3" xfId="12883"/>
    <cellStyle name="Comma 4 2 8 3 2" xfId="29262"/>
    <cellStyle name="Comma 4 2 8 4" xfId="23705"/>
    <cellStyle name="Comma 4 2 9" xfId="266"/>
    <cellStyle name="Comma 4 2 9 2" xfId="10355"/>
    <cellStyle name="Comma 4 2 9 2 2" xfId="26759"/>
    <cellStyle name="Comma 4 2 9 3" xfId="21214"/>
    <cellStyle name="Comma 4 2 9 4" xfId="36725"/>
    <cellStyle name="Comma 4 3" xfId="642"/>
    <cellStyle name="Comma 4 3 2" xfId="1067"/>
    <cellStyle name="Comma 4 3 2 2" xfId="1827"/>
    <cellStyle name="Comma 4 3 2 2 2" xfId="5682"/>
    <cellStyle name="Comma 4 3 2 2 2 2" xfId="32060"/>
    <cellStyle name="Comma 4 3 2 2 3" xfId="11837"/>
    <cellStyle name="Comma 4 3 2 2 3 2" xfId="28220"/>
    <cellStyle name="Comma 4 3 2 2 4" xfId="22667"/>
    <cellStyle name="Comma 4 3 2 3" xfId="2620"/>
    <cellStyle name="Comma 4 3 2 3 2" xfId="6473"/>
    <cellStyle name="Comma 4 3 2 3 2 2" xfId="32849"/>
    <cellStyle name="Comma 4 3 2 3 3" xfId="12628"/>
    <cellStyle name="Comma 4 3 2 3 3 2" xfId="29010"/>
    <cellStyle name="Comma 4 3 2 3 4" xfId="23455"/>
    <cellStyle name="Comma 4 3 2 4" xfId="3574"/>
    <cellStyle name="Comma 4 3 2 4 2" xfId="7425"/>
    <cellStyle name="Comma 4 3 2 4 2 2" xfId="33801"/>
    <cellStyle name="Comma 4 3 2 4 3" xfId="13581"/>
    <cellStyle name="Comma 4 3 2 4 3 2" xfId="29960"/>
    <cellStyle name="Comma 4 3 2 4 4" xfId="24401"/>
    <cellStyle name="Comma 4 3 2 5" xfId="4923"/>
    <cellStyle name="Comma 4 3 2 5 2" xfId="31301"/>
    <cellStyle name="Comma 4 3 2 6" xfId="11077"/>
    <cellStyle name="Comma 4 3 2 6 2" xfId="27461"/>
    <cellStyle name="Comma 4 3 2 7" xfId="21908"/>
    <cellStyle name="Comma 4 3 3" xfId="1447"/>
    <cellStyle name="Comma 4 3 3 2" xfId="5302"/>
    <cellStyle name="Comma 4 3 3 2 2" xfId="31680"/>
    <cellStyle name="Comma 4 3 3 3" xfId="11457"/>
    <cellStyle name="Comma 4 3 3 3 2" xfId="27840"/>
    <cellStyle name="Comma 4 3 3 4" xfId="22288"/>
    <cellStyle name="Comma 4 3 4" xfId="2227"/>
    <cellStyle name="Comma 4 3 4 2" xfId="6080"/>
    <cellStyle name="Comma 4 3 4 2 2" xfId="32456"/>
    <cellStyle name="Comma 4 3 4 3" xfId="12235"/>
    <cellStyle name="Comma 4 3 4 3 2" xfId="28617"/>
    <cellStyle name="Comma 4 3 4 4" xfId="23063"/>
    <cellStyle name="Comma 4 3 5" xfId="3193"/>
    <cellStyle name="Comma 4 3 5 2" xfId="7044"/>
    <cellStyle name="Comma 4 3 5 2 2" xfId="33420"/>
    <cellStyle name="Comma 4 3 5 3" xfId="13200"/>
    <cellStyle name="Comma 4 3 5 3 2" xfId="29579"/>
    <cellStyle name="Comma 4 3 5 4" xfId="24021"/>
    <cellStyle name="Comma 4 3 6" xfId="4540"/>
    <cellStyle name="Comma 4 3 6 2" xfId="30919"/>
    <cellStyle name="Comma 4 3 7" xfId="10688"/>
    <cellStyle name="Comma 4 3 7 2" xfId="27077"/>
    <cellStyle name="Comma 4 3 8" xfId="21526"/>
    <cellStyle name="Comma 4 4" xfId="265"/>
    <cellStyle name="Comma 4 4 2" xfId="36658"/>
    <cellStyle name="Comma 5" xfId="29"/>
    <cellStyle name="Comma 5 2" xfId="719"/>
    <cellStyle name="Comma 5 2 2" xfId="1106"/>
    <cellStyle name="Comma 5 2 2 2" xfId="1866"/>
    <cellStyle name="Comma 5 2 2 2 2" xfId="5721"/>
    <cellStyle name="Comma 5 2 2 2 2 2" xfId="32098"/>
    <cellStyle name="Comma 5 2 2 2 3" xfId="11876"/>
    <cellStyle name="Comma 5 2 2 2 3 2" xfId="28259"/>
    <cellStyle name="Comma 5 2 2 2 4" xfId="22706"/>
    <cellStyle name="Comma 5 2 2 3" xfId="2660"/>
    <cellStyle name="Comma 5 2 2 3 2" xfId="6512"/>
    <cellStyle name="Comma 5 2 2 3 2 2" xfId="32888"/>
    <cellStyle name="Comma 5 2 2 3 3" xfId="12668"/>
    <cellStyle name="Comma 5 2 2 3 3 2" xfId="29050"/>
    <cellStyle name="Comma 5 2 2 3 4" xfId="23495"/>
    <cellStyle name="Comma 5 2 2 4" xfId="3613"/>
    <cellStyle name="Comma 5 2 2 4 2" xfId="7464"/>
    <cellStyle name="Comma 5 2 2 4 2 2" xfId="33840"/>
    <cellStyle name="Comma 5 2 2 4 3" xfId="13620"/>
    <cellStyle name="Comma 5 2 2 4 3 2" xfId="29999"/>
    <cellStyle name="Comma 5 2 2 4 4" xfId="24440"/>
    <cellStyle name="Comma 5 2 2 5" xfId="4962"/>
    <cellStyle name="Comma 5 2 2 5 2" xfId="31340"/>
    <cellStyle name="Comma 5 2 2 6" xfId="11116"/>
    <cellStyle name="Comma 5 2 2 6 2" xfId="27500"/>
    <cellStyle name="Comma 5 2 2 7" xfId="21947"/>
    <cellStyle name="Comma 5 2 3" xfId="1485"/>
    <cellStyle name="Comma 5 2 3 2" xfId="5340"/>
    <cellStyle name="Comma 5 2 3 2 2" xfId="31718"/>
    <cellStyle name="Comma 5 2 3 3" xfId="11495"/>
    <cellStyle name="Comma 5 2 3 3 2" xfId="27878"/>
    <cellStyle name="Comma 5 2 3 4" xfId="22326"/>
    <cellStyle name="Comma 5 2 4" xfId="2280"/>
    <cellStyle name="Comma 5 2 4 2" xfId="6133"/>
    <cellStyle name="Comma 5 2 4 2 2" xfId="32509"/>
    <cellStyle name="Comma 5 2 4 3" xfId="12288"/>
    <cellStyle name="Comma 5 2 4 3 2" xfId="28670"/>
    <cellStyle name="Comma 5 2 4 4" xfId="23116"/>
    <cellStyle name="Comma 5 2 5" xfId="3235"/>
    <cellStyle name="Comma 5 2 5 2" xfId="7086"/>
    <cellStyle name="Comma 5 2 5 2 2" xfId="33462"/>
    <cellStyle name="Comma 5 2 5 3" xfId="13242"/>
    <cellStyle name="Comma 5 2 5 3 2" xfId="29621"/>
    <cellStyle name="Comma 5 2 5 4" xfId="24063"/>
    <cellStyle name="Comma 5 2 6" xfId="4580"/>
    <cellStyle name="Comma 5 2 6 2" xfId="10733"/>
    <cellStyle name="Comma 5 2 6 2 2" xfId="30958"/>
    <cellStyle name="Comma 5 2 6 3" xfId="21566"/>
    <cellStyle name="Comma 5 2 7" xfId="9320"/>
    <cellStyle name="Comma 5 2 7 2" xfId="27119"/>
    <cellStyle name="Comma 5 2 8" xfId="20190"/>
    <cellStyle name="Comma 5 3" xfId="10356"/>
    <cellStyle name="Comma 5 4" xfId="8164"/>
    <cellStyle name="Comma 5 5" xfId="20071"/>
    <cellStyle name="Comma 6" xfId="41"/>
    <cellStyle name="Comma 6 2" xfId="267"/>
    <cellStyle name="Comma 6 2 2" xfId="36659"/>
    <cellStyle name="Comma 6 3" xfId="19953"/>
    <cellStyle name="Comma 7" xfId="61"/>
    <cellStyle name="Comma 7 10" xfId="4226"/>
    <cellStyle name="Comma 7 10 2" xfId="30605"/>
    <cellStyle name="Comma 7 11" xfId="10357"/>
    <cellStyle name="Comma 7 11 2" xfId="26660"/>
    <cellStyle name="Comma 7 12" xfId="21215"/>
    <cellStyle name="Comma 7 2" xfId="390"/>
    <cellStyle name="Comma 7 2 2" xfId="555"/>
    <cellStyle name="Comma 7 2 2 2" xfId="981"/>
    <cellStyle name="Comma 7 2 2 2 2" xfId="1741"/>
    <cellStyle name="Comma 7 2 2 2 2 2" xfId="5596"/>
    <cellStyle name="Comma 7 2 2 2 2 2 2" xfId="31974"/>
    <cellStyle name="Comma 7 2 2 2 2 3" xfId="11751"/>
    <cellStyle name="Comma 7 2 2 2 2 3 2" xfId="28134"/>
    <cellStyle name="Comma 7 2 2 2 2 4" xfId="22581"/>
    <cellStyle name="Comma 7 2 2 2 3" xfId="2534"/>
    <cellStyle name="Comma 7 2 2 2 3 2" xfId="6387"/>
    <cellStyle name="Comma 7 2 2 2 3 2 2" xfId="32763"/>
    <cellStyle name="Comma 7 2 2 2 3 3" xfId="12542"/>
    <cellStyle name="Comma 7 2 2 2 3 3 2" xfId="28924"/>
    <cellStyle name="Comma 7 2 2 2 3 4" xfId="23369"/>
    <cellStyle name="Comma 7 2 2 2 4" xfId="3488"/>
    <cellStyle name="Comma 7 2 2 2 4 2" xfId="7339"/>
    <cellStyle name="Comma 7 2 2 2 4 2 2" xfId="33715"/>
    <cellStyle name="Comma 7 2 2 2 4 3" xfId="13495"/>
    <cellStyle name="Comma 7 2 2 2 4 3 2" xfId="29874"/>
    <cellStyle name="Comma 7 2 2 2 4 4" xfId="24315"/>
    <cellStyle name="Comma 7 2 2 2 5" xfId="4837"/>
    <cellStyle name="Comma 7 2 2 2 5 2" xfId="31215"/>
    <cellStyle name="Comma 7 2 2 2 6" xfId="10991"/>
    <cellStyle name="Comma 7 2 2 2 6 2" xfId="27375"/>
    <cellStyle name="Comma 7 2 2 2 7" xfId="21822"/>
    <cellStyle name="Comma 7 2 2 3" xfId="1361"/>
    <cellStyle name="Comma 7 2 2 3 2" xfId="5216"/>
    <cellStyle name="Comma 7 2 2 3 2 2" xfId="31594"/>
    <cellStyle name="Comma 7 2 2 3 3" xfId="11371"/>
    <cellStyle name="Comma 7 2 2 3 3 2" xfId="27754"/>
    <cellStyle name="Comma 7 2 2 3 4" xfId="22202"/>
    <cellStyle name="Comma 7 2 2 4" xfId="2141"/>
    <cellStyle name="Comma 7 2 2 4 2" xfId="5994"/>
    <cellStyle name="Comma 7 2 2 4 2 2" xfId="32370"/>
    <cellStyle name="Comma 7 2 2 4 3" xfId="12149"/>
    <cellStyle name="Comma 7 2 2 4 3 2" xfId="28531"/>
    <cellStyle name="Comma 7 2 2 4 4" xfId="22977"/>
    <cellStyle name="Comma 7 2 2 5" xfId="3107"/>
    <cellStyle name="Comma 7 2 2 5 2" xfId="6958"/>
    <cellStyle name="Comma 7 2 2 5 2 2" xfId="33334"/>
    <cellStyle name="Comma 7 2 2 5 3" xfId="13114"/>
    <cellStyle name="Comma 7 2 2 5 3 2" xfId="29493"/>
    <cellStyle name="Comma 7 2 2 5 4" xfId="23935"/>
    <cellStyle name="Comma 7 2 2 6" xfId="4454"/>
    <cellStyle name="Comma 7 2 2 6 2" xfId="30833"/>
    <cellStyle name="Comma 7 2 2 7" xfId="10602"/>
    <cellStyle name="Comma 7 2 2 7 2" xfId="26991"/>
    <cellStyle name="Comma 7 2 2 8" xfId="21440"/>
    <cellStyle name="Comma 7 2 3" xfId="818"/>
    <cellStyle name="Comma 7 2 3 2" xfId="1578"/>
    <cellStyle name="Comma 7 2 3 2 2" xfId="5433"/>
    <cellStyle name="Comma 7 2 3 2 2 2" xfId="31811"/>
    <cellStyle name="Comma 7 2 3 2 3" xfId="11588"/>
    <cellStyle name="Comma 7 2 3 2 3 2" xfId="27971"/>
    <cellStyle name="Comma 7 2 3 2 4" xfId="22418"/>
    <cellStyle name="Comma 7 2 3 3" xfId="2371"/>
    <cellStyle name="Comma 7 2 3 3 2" xfId="6224"/>
    <cellStyle name="Comma 7 2 3 3 2 2" xfId="32600"/>
    <cellStyle name="Comma 7 2 3 3 3" xfId="12379"/>
    <cellStyle name="Comma 7 2 3 3 3 2" xfId="28761"/>
    <cellStyle name="Comma 7 2 3 3 4" xfId="23206"/>
    <cellStyle name="Comma 7 2 3 4" xfId="3325"/>
    <cellStyle name="Comma 7 2 3 4 2" xfId="7176"/>
    <cellStyle name="Comma 7 2 3 4 2 2" xfId="33552"/>
    <cellStyle name="Comma 7 2 3 4 3" xfId="13332"/>
    <cellStyle name="Comma 7 2 3 4 3 2" xfId="29711"/>
    <cellStyle name="Comma 7 2 3 4 4" xfId="24152"/>
    <cellStyle name="Comma 7 2 3 5" xfId="4674"/>
    <cellStyle name="Comma 7 2 3 5 2" xfId="31052"/>
    <cellStyle name="Comma 7 2 3 6" xfId="10828"/>
    <cellStyle name="Comma 7 2 3 6 2" xfId="27212"/>
    <cellStyle name="Comma 7 2 3 7" xfId="21659"/>
    <cellStyle name="Comma 7 2 4" xfId="1198"/>
    <cellStyle name="Comma 7 2 4 2" xfId="5053"/>
    <cellStyle name="Comma 7 2 4 2 2" xfId="31431"/>
    <cellStyle name="Comma 7 2 4 3" xfId="11208"/>
    <cellStyle name="Comma 7 2 4 3 2" xfId="27591"/>
    <cellStyle name="Comma 7 2 4 4" xfId="22039"/>
    <cellStyle name="Comma 7 2 5" xfId="1977"/>
    <cellStyle name="Comma 7 2 5 2" xfId="5830"/>
    <cellStyle name="Comma 7 2 5 2 2" xfId="32206"/>
    <cellStyle name="Comma 7 2 5 3" xfId="11985"/>
    <cellStyle name="Comma 7 2 5 3 2" xfId="28367"/>
    <cellStyle name="Comma 7 2 5 4" xfId="22813"/>
    <cellStyle name="Comma 7 2 6" xfId="2944"/>
    <cellStyle name="Comma 7 2 6 2" xfId="6795"/>
    <cellStyle name="Comma 7 2 6 2 2" xfId="33171"/>
    <cellStyle name="Comma 7 2 6 3" xfId="12951"/>
    <cellStyle name="Comma 7 2 6 3 2" xfId="29330"/>
    <cellStyle name="Comma 7 2 6 4" xfId="23772"/>
    <cellStyle name="Comma 7 2 7" xfId="4291"/>
    <cellStyle name="Comma 7 2 7 2" xfId="30670"/>
    <cellStyle name="Comma 7 2 8" xfId="10438"/>
    <cellStyle name="Comma 7 2 8 2" xfId="26828"/>
    <cellStyle name="Comma 7 2 9" xfId="21277"/>
    <cellStyle name="Comma 7 3" xfId="453"/>
    <cellStyle name="Comma 7 3 2" xfId="612"/>
    <cellStyle name="Comma 7 3 2 2" xfId="1038"/>
    <cellStyle name="Comma 7 3 2 2 2" xfId="1798"/>
    <cellStyle name="Comma 7 3 2 2 2 2" xfId="5653"/>
    <cellStyle name="Comma 7 3 2 2 2 2 2" xfId="32031"/>
    <cellStyle name="Comma 7 3 2 2 2 3" xfId="11808"/>
    <cellStyle name="Comma 7 3 2 2 2 3 2" xfId="28191"/>
    <cellStyle name="Comma 7 3 2 2 2 4" xfId="22638"/>
    <cellStyle name="Comma 7 3 2 2 3" xfId="2591"/>
    <cellStyle name="Comma 7 3 2 2 3 2" xfId="6444"/>
    <cellStyle name="Comma 7 3 2 2 3 2 2" xfId="32820"/>
    <cellStyle name="Comma 7 3 2 2 3 3" xfId="12599"/>
    <cellStyle name="Comma 7 3 2 2 3 3 2" xfId="28981"/>
    <cellStyle name="Comma 7 3 2 2 3 4" xfId="23426"/>
    <cellStyle name="Comma 7 3 2 2 4" xfId="3545"/>
    <cellStyle name="Comma 7 3 2 2 4 2" xfId="7396"/>
    <cellStyle name="Comma 7 3 2 2 4 2 2" xfId="33772"/>
    <cellStyle name="Comma 7 3 2 2 4 3" xfId="13552"/>
    <cellStyle name="Comma 7 3 2 2 4 3 2" xfId="29931"/>
    <cellStyle name="Comma 7 3 2 2 4 4" xfId="24372"/>
    <cellStyle name="Comma 7 3 2 2 5" xfId="4894"/>
    <cellStyle name="Comma 7 3 2 2 5 2" xfId="31272"/>
    <cellStyle name="Comma 7 3 2 2 6" xfId="11048"/>
    <cellStyle name="Comma 7 3 2 2 6 2" xfId="27432"/>
    <cellStyle name="Comma 7 3 2 2 7" xfId="21879"/>
    <cellStyle name="Comma 7 3 2 3" xfId="1418"/>
    <cellStyle name="Comma 7 3 2 3 2" xfId="5273"/>
    <cellStyle name="Comma 7 3 2 3 2 2" xfId="31651"/>
    <cellStyle name="Comma 7 3 2 3 3" xfId="11428"/>
    <cellStyle name="Comma 7 3 2 3 3 2" xfId="27811"/>
    <cellStyle name="Comma 7 3 2 3 4" xfId="22259"/>
    <cellStyle name="Comma 7 3 2 4" xfId="2198"/>
    <cellStyle name="Comma 7 3 2 4 2" xfId="6051"/>
    <cellStyle name="Comma 7 3 2 4 2 2" xfId="32427"/>
    <cellStyle name="Comma 7 3 2 4 3" xfId="12206"/>
    <cellStyle name="Comma 7 3 2 4 3 2" xfId="28588"/>
    <cellStyle name="Comma 7 3 2 4 4" xfId="23034"/>
    <cellStyle name="Comma 7 3 2 5" xfId="3164"/>
    <cellStyle name="Comma 7 3 2 5 2" xfId="7015"/>
    <cellStyle name="Comma 7 3 2 5 2 2" xfId="33391"/>
    <cellStyle name="Comma 7 3 2 5 3" xfId="13171"/>
    <cellStyle name="Comma 7 3 2 5 3 2" xfId="29550"/>
    <cellStyle name="Comma 7 3 2 5 4" xfId="23992"/>
    <cellStyle name="Comma 7 3 2 6" xfId="4511"/>
    <cellStyle name="Comma 7 3 2 6 2" xfId="30890"/>
    <cellStyle name="Comma 7 3 2 7" xfId="10659"/>
    <cellStyle name="Comma 7 3 2 7 2" xfId="27048"/>
    <cellStyle name="Comma 7 3 2 8" xfId="21497"/>
    <cellStyle name="Comma 7 3 3" xfId="879"/>
    <cellStyle name="Comma 7 3 3 2" xfId="1639"/>
    <cellStyle name="Comma 7 3 3 2 2" xfId="5494"/>
    <cellStyle name="Comma 7 3 3 2 2 2" xfId="31872"/>
    <cellStyle name="Comma 7 3 3 2 3" xfId="11649"/>
    <cellStyle name="Comma 7 3 3 2 3 2" xfId="28032"/>
    <cellStyle name="Comma 7 3 3 2 4" xfId="22479"/>
    <cellStyle name="Comma 7 3 3 3" xfId="2432"/>
    <cellStyle name="Comma 7 3 3 3 2" xfId="6285"/>
    <cellStyle name="Comma 7 3 3 3 2 2" xfId="32661"/>
    <cellStyle name="Comma 7 3 3 3 3" xfId="12440"/>
    <cellStyle name="Comma 7 3 3 3 3 2" xfId="28822"/>
    <cellStyle name="Comma 7 3 3 3 4" xfId="23267"/>
    <cellStyle name="Comma 7 3 3 4" xfId="3386"/>
    <cellStyle name="Comma 7 3 3 4 2" xfId="7237"/>
    <cellStyle name="Comma 7 3 3 4 2 2" xfId="33613"/>
    <cellStyle name="Comma 7 3 3 4 3" xfId="13393"/>
    <cellStyle name="Comma 7 3 3 4 3 2" xfId="29772"/>
    <cellStyle name="Comma 7 3 3 4 4" xfId="24213"/>
    <cellStyle name="Comma 7 3 3 5" xfId="4735"/>
    <cellStyle name="Comma 7 3 3 5 2" xfId="31113"/>
    <cellStyle name="Comma 7 3 3 6" xfId="10889"/>
    <cellStyle name="Comma 7 3 3 6 2" xfId="27273"/>
    <cellStyle name="Comma 7 3 3 7" xfId="21720"/>
    <cellStyle name="Comma 7 3 4" xfId="1259"/>
    <cellStyle name="Comma 7 3 4 2" xfId="5114"/>
    <cellStyle name="Comma 7 3 4 2 2" xfId="31492"/>
    <cellStyle name="Comma 7 3 4 3" xfId="11269"/>
    <cellStyle name="Comma 7 3 4 3 2" xfId="27652"/>
    <cellStyle name="Comma 7 3 4 4" xfId="22100"/>
    <cellStyle name="Comma 7 3 5" xfId="2039"/>
    <cellStyle name="Comma 7 3 5 2" xfId="5892"/>
    <cellStyle name="Comma 7 3 5 2 2" xfId="32268"/>
    <cellStyle name="Comma 7 3 5 3" xfId="12047"/>
    <cellStyle name="Comma 7 3 5 3 2" xfId="28429"/>
    <cellStyle name="Comma 7 3 5 4" xfId="22875"/>
    <cellStyle name="Comma 7 3 6" xfId="3005"/>
    <cellStyle name="Comma 7 3 6 2" xfId="6856"/>
    <cellStyle name="Comma 7 3 6 2 2" xfId="33232"/>
    <cellStyle name="Comma 7 3 6 3" xfId="13012"/>
    <cellStyle name="Comma 7 3 6 3 2" xfId="29391"/>
    <cellStyle name="Comma 7 3 6 4" xfId="23833"/>
    <cellStyle name="Comma 7 3 7" xfId="4352"/>
    <cellStyle name="Comma 7 3 7 2" xfId="30731"/>
    <cellStyle name="Comma 7 3 8" xfId="10500"/>
    <cellStyle name="Comma 7 3 8 2" xfId="26889"/>
    <cellStyle name="Comma 7 3 9" xfId="21338"/>
    <cellStyle name="Comma 7 4" xfId="498"/>
    <cellStyle name="Comma 7 4 2" xfId="924"/>
    <cellStyle name="Comma 7 4 2 2" xfId="1684"/>
    <cellStyle name="Comma 7 4 2 2 2" xfId="5539"/>
    <cellStyle name="Comma 7 4 2 2 2 2" xfId="31917"/>
    <cellStyle name="Comma 7 4 2 2 3" xfId="11694"/>
    <cellStyle name="Comma 7 4 2 2 3 2" xfId="28077"/>
    <cellStyle name="Comma 7 4 2 2 4" xfId="22524"/>
    <cellStyle name="Comma 7 4 2 3" xfId="2477"/>
    <cellStyle name="Comma 7 4 2 3 2" xfId="6330"/>
    <cellStyle name="Comma 7 4 2 3 2 2" xfId="32706"/>
    <cellStyle name="Comma 7 4 2 3 3" xfId="12485"/>
    <cellStyle name="Comma 7 4 2 3 3 2" xfId="28867"/>
    <cellStyle name="Comma 7 4 2 3 4" xfId="23312"/>
    <cellStyle name="Comma 7 4 2 4" xfId="3431"/>
    <cellStyle name="Comma 7 4 2 4 2" xfId="7282"/>
    <cellStyle name="Comma 7 4 2 4 2 2" xfId="33658"/>
    <cellStyle name="Comma 7 4 2 4 3" xfId="13438"/>
    <cellStyle name="Comma 7 4 2 4 3 2" xfId="29817"/>
    <cellStyle name="Comma 7 4 2 4 4" xfId="24258"/>
    <cellStyle name="Comma 7 4 2 5" xfId="4780"/>
    <cellStyle name="Comma 7 4 2 5 2" xfId="31158"/>
    <cellStyle name="Comma 7 4 2 6" xfId="10934"/>
    <cellStyle name="Comma 7 4 2 6 2" xfId="27318"/>
    <cellStyle name="Comma 7 4 2 7" xfId="21765"/>
    <cellStyle name="Comma 7 4 3" xfId="1304"/>
    <cellStyle name="Comma 7 4 3 2" xfId="5159"/>
    <cellStyle name="Comma 7 4 3 2 2" xfId="31537"/>
    <cellStyle name="Comma 7 4 3 3" xfId="11314"/>
    <cellStyle name="Comma 7 4 3 3 2" xfId="27697"/>
    <cellStyle name="Comma 7 4 3 4" xfId="22145"/>
    <cellStyle name="Comma 7 4 4" xfId="2084"/>
    <cellStyle name="Comma 7 4 4 2" xfId="5937"/>
    <cellStyle name="Comma 7 4 4 2 2" xfId="32313"/>
    <cellStyle name="Comma 7 4 4 3" xfId="12092"/>
    <cellStyle name="Comma 7 4 4 3 2" xfId="28474"/>
    <cellStyle name="Comma 7 4 4 4" xfId="22920"/>
    <cellStyle name="Comma 7 4 5" xfId="3050"/>
    <cellStyle name="Comma 7 4 5 2" xfId="6901"/>
    <cellStyle name="Comma 7 4 5 2 2" xfId="33277"/>
    <cellStyle name="Comma 7 4 5 3" xfId="13057"/>
    <cellStyle name="Comma 7 4 5 3 2" xfId="29436"/>
    <cellStyle name="Comma 7 4 5 4" xfId="23878"/>
    <cellStyle name="Comma 7 4 6" xfId="4397"/>
    <cellStyle name="Comma 7 4 6 2" xfId="30776"/>
    <cellStyle name="Comma 7 4 7" xfId="10545"/>
    <cellStyle name="Comma 7 4 7 2" xfId="26934"/>
    <cellStyle name="Comma 7 4 8" xfId="21383"/>
    <cellStyle name="Comma 7 5" xfId="755"/>
    <cellStyle name="Comma 7 5 2" xfId="1515"/>
    <cellStyle name="Comma 7 5 2 2" xfId="5370"/>
    <cellStyle name="Comma 7 5 2 2 2" xfId="31748"/>
    <cellStyle name="Comma 7 5 2 3" xfId="11525"/>
    <cellStyle name="Comma 7 5 2 3 2" xfId="27908"/>
    <cellStyle name="Comma 7 5 2 4" xfId="22356"/>
    <cellStyle name="Comma 7 5 3" xfId="2309"/>
    <cellStyle name="Comma 7 5 3 2" xfId="6162"/>
    <cellStyle name="Comma 7 5 3 2 2" xfId="32538"/>
    <cellStyle name="Comma 7 5 3 3" xfId="12317"/>
    <cellStyle name="Comma 7 5 3 3 2" xfId="28699"/>
    <cellStyle name="Comma 7 5 3 4" xfId="23145"/>
    <cellStyle name="Comma 7 5 4" xfId="3263"/>
    <cellStyle name="Comma 7 5 4 2" xfId="7114"/>
    <cellStyle name="Comma 7 5 4 2 2" xfId="33490"/>
    <cellStyle name="Comma 7 5 4 3" xfId="13270"/>
    <cellStyle name="Comma 7 5 4 3 2" xfId="29649"/>
    <cellStyle name="Comma 7 5 4 4" xfId="24091"/>
    <cellStyle name="Comma 7 5 5" xfId="4611"/>
    <cellStyle name="Comma 7 5 5 2" xfId="30989"/>
    <cellStyle name="Comma 7 5 6" xfId="10765"/>
    <cellStyle name="Comma 7 5 6 2" xfId="27149"/>
    <cellStyle name="Comma 7 5 7" xfId="21597"/>
    <cellStyle name="Comma 7 6" xfId="1136"/>
    <cellStyle name="Comma 7 6 2" xfId="4991"/>
    <cellStyle name="Comma 7 6 2 2" xfId="31369"/>
    <cellStyle name="Comma 7 6 3" xfId="11146"/>
    <cellStyle name="Comma 7 6 3 2" xfId="27529"/>
    <cellStyle name="Comma 7 6 4" xfId="21977"/>
    <cellStyle name="Comma 7 7" xfId="1904"/>
    <cellStyle name="Comma 7 7 2" xfId="5759"/>
    <cellStyle name="Comma 7 7 2 2" xfId="32135"/>
    <cellStyle name="Comma 7 7 3" xfId="11914"/>
    <cellStyle name="Comma 7 7 3 2" xfId="28296"/>
    <cellStyle name="Comma 7 7 4" xfId="22742"/>
    <cellStyle name="Comma 7 8" xfId="2877"/>
    <cellStyle name="Comma 7 8 2" xfId="6728"/>
    <cellStyle name="Comma 7 8 2 2" xfId="33104"/>
    <cellStyle name="Comma 7 8 3" xfId="12884"/>
    <cellStyle name="Comma 7 8 3 2" xfId="29263"/>
    <cellStyle name="Comma 7 8 4" xfId="23706"/>
    <cellStyle name="Comma 7 9" xfId="268"/>
    <cellStyle name="Comma 7 9 2" xfId="26760"/>
    <cellStyle name="Comma 8" xfId="269"/>
    <cellStyle name="Comma 8 2" xfId="36660"/>
    <cellStyle name="Comma 9" xfId="270"/>
    <cellStyle name="Comma 9 10" xfId="10358"/>
    <cellStyle name="Comma 9 10 2" xfId="26761"/>
    <cellStyle name="Comma 9 11" xfId="21216"/>
    <cellStyle name="Comma 9 2" xfId="391"/>
    <cellStyle name="Comma 9 2 2" xfId="556"/>
    <cellStyle name="Comma 9 2 2 2" xfId="982"/>
    <cellStyle name="Comma 9 2 2 2 2" xfId="1742"/>
    <cellStyle name="Comma 9 2 2 2 2 2" xfId="5597"/>
    <cellStyle name="Comma 9 2 2 2 2 2 2" xfId="31975"/>
    <cellStyle name="Comma 9 2 2 2 2 3" xfId="11752"/>
    <cellStyle name="Comma 9 2 2 2 2 3 2" xfId="28135"/>
    <cellStyle name="Comma 9 2 2 2 2 4" xfId="22582"/>
    <cellStyle name="Comma 9 2 2 2 3" xfId="2535"/>
    <cellStyle name="Comma 9 2 2 2 3 2" xfId="6388"/>
    <cellStyle name="Comma 9 2 2 2 3 2 2" xfId="32764"/>
    <cellStyle name="Comma 9 2 2 2 3 3" xfId="12543"/>
    <cellStyle name="Comma 9 2 2 2 3 3 2" xfId="28925"/>
    <cellStyle name="Comma 9 2 2 2 3 4" xfId="23370"/>
    <cellStyle name="Comma 9 2 2 2 4" xfId="3489"/>
    <cellStyle name="Comma 9 2 2 2 4 2" xfId="7340"/>
    <cellStyle name="Comma 9 2 2 2 4 2 2" xfId="33716"/>
    <cellStyle name="Comma 9 2 2 2 4 3" xfId="13496"/>
    <cellStyle name="Comma 9 2 2 2 4 3 2" xfId="29875"/>
    <cellStyle name="Comma 9 2 2 2 4 4" xfId="24316"/>
    <cellStyle name="Comma 9 2 2 2 5" xfId="4838"/>
    <cellStyle name="Comma 9 2 2 2 5 2" xfId="31216"/>
    <cellStyle name="Comma 9 2 2 2 6" xfId="10992"/>
    <cellStyle name="Comma 9 2 2 2 6 2" xfId="27376"/>
    <cellStyle name="Comma 9 2 2 2 7" xfId="21823"/>
    <cellStyle name="Comma 9 2 2 3" xfId="1362"/>
    <cellStyle name="Comma 9 2 2 3 2" xfId="5217"/>
    <cellStyle name="Comma 9 2 2 3 2 2" xfId="31595"/>
    <cellStyle name="Comma 9 2 2 3 3" xfId="11372"/>
    <cellStyle name="Comma 9 2 2 3 3 2" xfId="27755"/>
    <cellStyle name="Comma 9 2 2 3 4" xfId="22203"/>
    <cellStyle name="Comma 9 2 2 4" xfId="2142"/>
    <cellStyle name="Comma 9 2 2 4 2" xfId="5995"/>
    <cellStyle name="Comma 9 2 2 4 2 2" xfId="32371"/>
    <cellStyle name="Comma 9 2 2 4 3" xfId="12150"/>
    <cellStyle name="Comma 9 2 2 4 3 2" xfId="28532"/>
    <cellStyle name="Comma 9 2 2 4 4" xfId="22978"/>
    <cellStyle name="Comma 9 2 2 5" xfId="3108"/>
    <cellStyle name="Comma 9 2 2 5 2" xfId="6959"/>
    <cellStyle name="Comma 9 2 2 5 2 2" xfId="33335"/>
    <cellStyle name="Comma 9 2 2 5 3" xfId="13115"/>
    <cellStyle name="Comma 9 2 2 5 3 2" xfId="29494"/>
    <cellStyle name="Comma 9 2 2 5 4" xfId="23936"/>
    <cellStyle name="Comma 9 2 2 6" xfId="4455"/>
    <cellStyle name="Comma 9 2 2 6 2" xfId="30834"/>
    <cellStyle name="Comma 9 2 2 7" xfId="10603"/>
    <cellStyle name="Comma 9 2 2 7 2" xfId="26992"/>
    <cellStyle name="Comma 9 2 2 8" xfId="21441"/>
    <cellStyle name="Comma 9 2 3" xfId="819"/>
    <cellStyle name="Comma 9 2 3 2" xfId="1579"/>
    <cellStyle name="Comma 9 2 3 2 2" xfId="5434"/>
    <cellStyle name="Comma 9 2 3 2 2 2" xfId="31812"/>
    <cellStyle name="Comma 9 2 3 2 3" xfId="11589"/>
    <cellStyle name="Comma 9 2 3 2 3 2" xfId="27972"/>
    <cellStyle name="Comma 9 2 3 2 4" xfId="22419"/>
    <cellStyle name="Comma 9 2 3 3" xfId="2372"/>
    <cellStyle name="Comma 9 2 3 3 2" xfId="6225"/>
    <cellStyle name="Comma 9 2 3 3 2 2" xfId="32601"/>
    <cellStyle name="Comma 9 2 3 3 3" xfId="12380"/>
    <cellStyle name="Comma 9 2 3 3 3 2" xfId="28762"/>
    <cellStyle name="Comma 9 2 3 3 4" xfId="23207"/>
    <cellStyle name="Comma 9 2 3 4" xfId="3326"/>
    <cellStyle name="Comma 9 2 3 4 2" xfId="7177"/>
    <cellStyle name="Comma 9 2 3 4 2 2" xfId="33553"/>
    <cellStyle name="Comma 9 2 3 4 3" xfId="13333"/>
    <cellStyle name="Comma 9 2 3 4 3 2" xfId="29712"/>
    <cellStyle name="Comma 9 2 3 4 4" xfId="24153"/>
    <cellStyle name="Comma 9 2 3 5" xfId="4675"/>
    <cellStyle name="Comma 9 2 3 5 2" xfId="31053"/>
    <cellStyle name="Comma 9 2 3 6" xfId="10829"/>
    <cellStyle name="Comma 9 2 3 6 2" xfId="27213"/>
    <cellStyle name="Comma 9 2 3 7" xfId="21660"/>
    <cellStyle name="Comma 9 2 4" xfId="1199"/>
    <cellStyle name="Comma 9 2 4 2" xfId="5054"/>
    <cellStyle name="Comma 9 2 4 2 2" xfId="31432"/>
    <cellStyle name="Comma 9 2 4 3" xfId="11209"/>
    <cellStyle name="Comma 9 2 4 3 2" xfId="27592"/>
    <cellStyle name="Comma 9 2 4 4" xfId="22040"/>
    <cellStyle name="Comma 9 2 5" xfId="1978"/>
    <cellStyle name="Comma 9 2 5 2" xfId="5831"/>
    <cellStyle name="Comma 9 2 5 2 2" xfId="32207"/>
    <cellStyle name="Comma 9 2 5 3" xfId="11986"/>
    <cellStyle name="Comma 9 2 5 3 2" xfId="28368"/>
    <cellStyle name="Comma 9 2 5 4" xfId="22814"/>
    <cellStyle name="Comma 9 2 6" xfId="2945"/>
    <cellStyle name="Comma 9 2 6 2" xfId="6796"/>
    <cellStyle name="Comma 9 2 6 2 2" xfId="33172"/>
    <cellStyle name="Comma 9 2 6 3" xfId="12952"/>
    <cellStyle name="Comma 9 2 6 3 2" xfId="29331"/>
    <cellStyle name="Comma 9 2 6 4" xfId="23773"/>
    <cellStyle name="Comma 9 2 7" xfId="4292"/>
    <cellStyle name="Comma 9 2 7 2" xfId="30671"/>
    <cellStyle name="Comma 9 2 8" xfId="10439"/>
    <cellStyle name="Comma 9 2 8 2" xfId="26829"/>
    <cellStyle name="Comma 9 2 9" xfId="21278"/>
    <cellStyle name="Comma 9 3" xfId="454"/>
    <cellStyle name="Comma 9 3 2" xfId="613"/>
    <cellStyle name="Comma 9 3 2 2" xfId="1039"/>
    <cellStyle name="Comma 9 3 2 2 2" xfId="1799"/>
    <cellStyle name="Comma 9 3 2 2 2 2" xfId="5654"/>
    <cellStyle name="Comma 9 3 2 2 2 2 2" xfId="32032"/>
    <cellStyle name="Comma 9 3 2 2 2 3" xfId="11809"/>
    <cellStyle name="Comma 9 3 2 2 2 3 2" xfId="28192"/>
    <cellStyle name="Comma 9 3 2 2 2 4" xfId="22639"/>
    <cellStyle name="Comma 9 3 2 2 3" xfId="2592"/>
    <cellStyle name="Comma 9 3 2 2 3 2" xfId="6445"/>
    <cellStyle name="Comma 9 3 2 2 3 2 2" xfId="32821"/>
    <cellStyle name="Comma 9 3 2 2 3 3" xfId="12600"/>
    <cellStyle name="Comma 9 3 2 2 3 3 2" xfId="28982"/>
    <cellStyle name="Comma 9 3 2 2 3 4" xfId="23427"/>
    <cellStyle name="Comma 9 3 2 2 4" xfId="3546"/>
    <cellStyle name="Comma 9 3 2 2 4 2" xfId="7397"/>
    <cellStyle name="Comma 9 3 2 2 4 2 2" xfId="33773"/>
    <cellStyle name="Comma 9 3 2 2 4 3" xfId="13553"/>
    <cellStyle name="Comma 9 3 2 2 4 3 2" xfId="29932"/>
    <cellStyle name="Comma 9 3 2 2 4 4" xfId="24373"/>
    <cellStyle name="Comma 9 3 2 2 5" xfId="4895"/>
    <cellStyle name="Comma 9 3 2 2 5 2" xfId="31273"/>
    <cellStyle name="Comma 9 3 2 2 6" xfId="11049"/>
    <cellStyle name="Comma 9 3 2 2 6 2" xfId="27433"/>
    <cellStyle name="Comma 9 3 2 2 7" xfId="21880"/>
    <cellStyle name="Comma 9 3 2 3" xfId="1419"/>
    <cellStyle name="Comma 9 3 2 3 2" xfId="5274"/>
    <cellStyle name="Comma 9 3 2 3 2 2" xfId="31652"/>
    <cellStyle name="Comma 9 3 2 3 3" xfId="11429"/>
    <cellStyle name="Comma 9 3 2 3 3 2" xfId="27812"/>
    <cellStyle name="Comma 9 3 2 3 4" xfId="22260"/>
    <cellStyle name="Comma 9 3 2 4" xfId="2199"/>
    <cellStyle name="Comma 9 3 2 4 2" xfId="6052"/>
    <cellStyle name="Comma 9 3 2 4 2 2" xfId="32428"/>
    <cellStyle name="Comma 9 3 2 4 3" xfId="12207"/>
    <cellStyle name="Comma 9 3 2 4 3 2" xfId="28589"/>
    <cellStyle name="Comma 9 3 2 4 4" xfId="23035"/>
    <cellStyle name="Comma 9 3 2 5" xfId="3165"/>
    <cellStyle name="Comma 9 3 2 5 2" xfId="7016"/>
    <cellStyle name="Comma 9 3 2 5 2 2" xfId="33392"/>
    <cellStyle name="Comma 9 3 2 5 3" xfId="13172"/>
    <cellStyle name="Comma 9 3 2 5 3 2" xfId="29551"/>
    <cellStyle name="Comma 9 3 2 5 4" xfId="23993"/>
    <cellStyle name="Comma 9 3 2 6" xfId="4512"/>
    <cellStyle name="Comma 9 3 2 6 2" xfId="30891"/>
    <cellStyle name="Comma 9 3 2 7" xfId="10660"/>
    <cellStyle name="Comma 9 3 2 7 2" xfId="27049"/>
    <cellStyle name="Comma 9 3 2 8" xfId="21498"/>
    <cellStyle name="Comma 9 3 3" xfId="880"/>
    <cellStyle name="Comma 9 3 3 2" xfId="1640"/>
    <cellStyle name="Comma 9 3 3 2 2" xfId="5495"/>
    <cellStyle name="Comma 9 3 3 2 2 2" xfId="31873"/>
    <cellStyle name="Comma 9 3 3 2 3" xfId="11650"/>
    <cellStyle name="Comma 9 3 3 2 3 2" xfId="28033"/>
    <cellStyle name="Comma 9 3 3 2 4" xfId="22480"/>
    <cellStyle name="Comma 9 3 3 3" xfId="2433"/>
    <cellStyle name="Comma 9 3 3 3 2" xfId="6286"/>
    <cellStyle name="Comma 9 3 3 3 2 2" xfId="32662"/>
    <cellStyle name="Comma 9 3 3 3 3" xfId="12441"/>
    <cellStyle name="Comma 9 3 3 3 3 2" xfId="28823"/>
    <cellStyle name="Comma 9 3 3 3 4" xfId="23268"/>
    <cellStyle name="Comma 9 3 3 4" xfId="3387"/>
    <cellStyle name="Comma 9 3 3 4 2" xfId="7238"/>
    <cellStyle name="Comma 9 3 3 4 2 2" xfId="33614"/>
    <cellStyle name="Comma 9 3 3 4 3" xfId="13394"/>
    <cellStyle name="Comma 9 3 3 4 3 2" xfId="29773"/>
    <cellStyle name="Comma 9 3 3 4 4" xfId="24214"/>
    <cellStyle name="Comma 9 3 3 5" xfId="4736"/>
    <cellStyle name="Comma 9 3 3 5 2" xfId="31114"/>
    <cellStyle name="Comma 9 3 3 6" xfId="10890"/>
    <cellStyle name="Comma 9 3 3 6 2" xfId="27274"/>
    <cellStyle name="Comma 9 3 3 7" xfId="21721"/>
    <cellStyle name="Comma 9 3 4" xfId="1260"/>
    <cellStyle name="Comma 9 3 4 2" xfId="5115"/>
    <cellStyle name="Comma 9 3 4 2 2" xfId="31493"/>
    <cellStyle name="Comma 9 3 4 3" xfId="11270"/>
    <cellStyle name="Comma 9 3 4 3 2" xfId="27653"/>
    <cellStyle name="Comma 9 3 4 4" xfId="22101"/>
    <cellStyle name="Comma 9 3 5" xfId="2040"/>
    <cellStyle name="Comma 9 3 5 2" xfId="5893"/>
    <cellStyle name="Comma 9 3 5 2 2" xfId="32269"/>
    <cellStyle name="Comma 9 3 5 3" xfId="12048"/>
    <cellStyle name="Comma 9 3 5 3 2" xfId="28430"/>
    <cellStyle name="Comma 9 3 5 4" xfId="22876"/>
    <cellStyle name="Comma 9 3 6" xfId="3006"/>
    <cellStyle name="Comma 9 3 6 2" xfId="6857"/>
    <cellStyle name="Comma 9 3 6 2 2" xfId="33233"/>
    <cellStyle name="Comma 9 3 6 3" xfId="13013"/>
    <cellStyle name="Comma 9 3 6 3 2" xfId="29392"/>
    <cellStyle name="Comma 9 3 6 4" xfId="23834"/>
    <cellStyle name="Comma 9 3 7" xfId="4353"/>
    <cellStyle name="Comma 9 3 7 2" xfId="30732"/>
    <cellStyle name="Comma 9 3 8" xfId="10501"/>
    <cellStyle name="Comma 9 3 8 2" xfId="26890"/>
    <cellStyle name="Comma 9 3 9" xfId="21339"/>
    <cellStyle name="Comma 9 4" xfId="499"/>
    <cellStyle name="Comma 9 4 2" xfId="925"/>
    <cellStyle name="Comma 9 4 2 2" xfId="1685"/>
    <cellStyle name="Comma 9 4 2 2 2" xfId="5540"/>
    <cellStyle name="Comma 9 4 2 2 2 2" xfId="31918"/>
    <cellStyle name="Comma 9 4 2 2 3" xfId="11695"/>
    <cellStyle name="Comma 9 4 2 2 3 2" xfId="28078"/>
    <cellStyle name="Comma 9 4 2 2 4" xfId="22525"/>
    <cellStyle name="Comma 9 4 2 3" xfId="2478"/>
    <cellStyle name="Comma 9 4 2 3 2" xfId="6331"/>
    <cellStyle name="Comma 9 4 2 3 2 2" xfId="32707"/>
    <cellStyle name="Comma 9 4 2 3 3" xfId="12486"/>
    <cellStyle name="Comma 9 4 2 3 3 2" xfId="28868"/>
    <cellStyle name="Comma 9 4 2 3 4" xfId="23313"/>
    <cellStyle name="Comma 9 4 2 4" xfId="3432"/>
    <cellStyle name="Comma 9 4 2 4 2" xfId="7283"/>
    <cellStyle name="Comma 9 4 2 4 2 2" xfId="33659"/>
    <cellStyle name="Comma 9 4 2 4 3" xfId="13439"/>
    <cellStyle name="Comma 9 4 2 4 3 2" xfId="29818"/>
    <cellStyle name="Comma 9 4 2 4 4" xfId="24259"/>
    <cellStyle name="Comma 9 4 2 5" xfId="4781"/>
    <cellStyle name="Comma 9 4 2 5 2" xfId="31159"/>
    <cellStyle name="Comma 9 4 2 6" xfId="10935"/>
    <cellStyle name="Comma 9 4 2 6 2" xfId="27319"/>
    <cellStyle name="Comma 9 4 2 7" xfId="21766"/>
    <cellStyle name="Comma 9 4 3" xfId="1305"/>
    <cellStyle name="Comma 9 4 3 2" xfId="5160"/>
    <cellStyle name="Comma 9 4 3 2 2" xfId="31538"/>
    <cellStyle name="Comma 9 4 3 3" xfId="11315"/>
    <cellStyle name="Comma 9 4 3 3 2" xfId="27698"/>
    <cellStyle name="Comma 9 4 3 4" xfId="22146"/>
    <cellStyle name="Comma 9 4 4" xfId="2085"/>
    <cellStyle name="Comma 9 4 4 2" xfId="5938"/>
    <cellStyle name="Comma 9 4 4 2 2" xfId="32314"/>
    <cellStyle name="Comma 9 4 4 3" xfId="12093"/>
    <cellStyle name="Comma 9 4 4 3 2" xfId="28475"/>
    <cellStyle name="Comma 9 4 4 4" xfId="22921"/>
    <cellStyle name="Comma 9 4 5" xfId="3051"/>
    <cellStyle name="Comma 9 4 5 2" xfId="6902"/>
    <cellStyle name="Comma 9 4 5 2 2" xfId="33278"/>
    <cellStyle name="Comma 9 4 5 3" xfId="13058"/>
    <cellStyle name="Comma 9 4 5 3 2" xfId="29437"/>
    <cellStyle name="Comma 9 4 5 4" xfId="23879"/>
    <cellStyle name="Comma 9 4 6" xfId="4398"/>
    <cellStyle name="Comma 9 4 6 2" xfId="30777"/>
    <cellStyle name="Comma 9 4 7" xfId="10546"/>
    <cellStyle name="Comma 9 4 7 2" xfId="26935"/>
    <cellStyle name="Comma 9 4 8" xfId="21384"/>
    <cellStyle name="Comma 9 5" xfId="756"/>
    <cellStyle name="Comma 9 5 2" xfId="1516"/>
    <cellStyle name="Comma 9 5 2 2" xfId="5371"/>
    <cellStyle name="Comma 9 5 2 2 2" xfId="31749"/>
    <cellStyle name="Comma 9 5 2 3" xfId="11526"/>
    <cellStyle name="Comma 9 5 2 3 2" xfId="27909"/>
    <cellStyle name="Comma 9 5 2 4" xfId="22357"/>
    <cellStyle name="Comma 9 5 3" xfId="2310"/>
    <cellStyle name="Comma 9 5 3 2" xfId="6163"/>
    <cellStyle name="Comma 9 5 3 2 2" xfId="32539"/>
    <cellStyle name="Comma 9 5 3 3" xfId="12318"/>
    <cellStyle name="Comma 9 5 3 3 2" xfId="28700"/>
    <cellStyle name="Comma 9 5 3 4" xfId="23146"/>
    <cellStyle name="Comma 9 5 4" xfId="3264"/>
    <cellStyle name="Comma 9 5 4 2" xfId="7115"/>
    <cellStyle name="Comma 9 5 4 2 2" xfId="33491"/>
    <cellStyle name="Comma 9 5 4 3" xfId="13271"/>
    <cellStyle name="Comma 9 5 4 3 2" xfId="29650"/>
    <cellStyle name="Comma 9 5 4 4" xfId="24092"/>
    <cellStyle name="Comma 9 5 5" xfId="4612"/>
    <cellStyle name="Comma 9 5 5 2" xfId="30990"/>
    <cellStyle name="Comma 9 5 6" xfId="10766"/>
    <cellStyle name="Comma 9 5 6 2" xfId="27150"/>
    <cellStyle name="Comma 9 5 7" xfId="21598"/>
    <cellStyle name="Comma 9 6" xfId="1137"/>
    <cellStyle name="Comma 9 6 2" xfId="4992"/>
    <cellStyle name="Comma 9 6 2 2" xfId="31370"/>
    <cellStyle name="Comma 9 6 3" xfId="11147"/>
    <cellStyle name="Comma 9 6 3 2" xfId="27530"/>
    <cellStyle name="Comma 9 6 4" xfId="21978"/>
    <cellStyle name="Comma 9 7" xfId="1905"/>
    <cellStyle name="Comma 9 7 2" xfId="5760"/>
    <cellStyle name="Comma 9 7 2 2" xfId="32136"/>
    <cellStyle name="Comma 9 7 3" xfId="11915"/>
    <cellStyle name="Comma 9 7 3 2" xfId="28297"/>
    <cellStyle name="Comma 9 7 4" xfId="22743"/>
    <cellStyle name="Comma 9 8" xfId="2878"/>
    <cellStyle name="Comma 9 8 2" xfId="6729"/>
    <cellStyle name="Comma 9 8 2 2" xfId="33105"/>
    <cellStyle name="Comma 9 8 3" xfId="12885"/>
    <cellStyle name="Comma 9 8 3 2" xfId="29264"/>
    <cellStyle name="Comma 9 8 4" xfId="23707"/>
    <cellStyle name="Comma 9 9" xfId="4227"/>
    <cellStyle name="Comma 9 9 2" xfId="30606"/>
    <cellStyle name="Currency" xfId="1" builtinId="4"/>
    <cellStyle name="Currency [00]" xfId="8215"/>
    <cellStyle name="Currency 2" xfId="13"/>
    <cellStyle name="Currency 2 10" xfId="271"/>
    <cellStyle name="Currency 2 10 2" xfId="10359"/>
    <cellStyle name="Currency 2 10 2 2" xfId="26762"/>
    <cellStyle name="Currency 2 10 3" xfId="21217"/>
    <cellStyle name="Currency 2 11" xfId="4228"/>
    <cellStyle name="Currency 2 11 2" xfId="30607"/>
    <cellStyle name="Currency 2 2" xfId="392"/>
    <cellStyle name="Currency 2 2 2" xfId="557"/>
    <cellStyle name="Currency 2 2 2 2" xfId="983"/>
    <cellStyle name="Currency 2 2 2 2 2" xfId="1743"/>
    <cellStyle name="Currency 2 2 2 2 2 2" xfId="5598"/>
    <cellStyle name="Currency 2 2 2 2 2 2 2" xfId="31976"/>
    <cellStyle name="Currency 2 2 2 2 2 3" xfId="11753"/>
    <cellStyle name="Currency 2 2 2 2 2 3 2" xfId="28136"/>
    <cellStyle name="Currency 2 2 2 2 2 4" xfId="22583"/>
    <cellStyle name="Currency 2 2 2 2 3" xfId="2536"/>
    <cellStyle name="Currency 2 2 2 2 3 2" xfId="6389"/>
    <cellStyle name="Currency 2 2 2 2 3 2 2" xfId="32765"/>
    <cellStyle name="Currency 2 2 2 2 3 3" xfId="12544"/>
    <cellStyle name="Currency 2 2 2 2 3 3 2" xfId="28926"/>
    <cellStyle name="Currency 2 2 2 2 3 4" xfId="23371"/>
    <cellStyle name="Currency 2 2 2 2 4" xfId="3490"/>
    <cellStyle name="Currency 2 2 2 2 4 2" xfId="7341"/>
    <cellStyle name="Currency 2 2 2 2 4 2 2" xfId="33717"/>
    <cellStyle name="Currency 2 2 2 2 4 3" xfId="13497"/>
    <cellStyle name="Currency 2 2 2 2 4 3 2" xfId="29876"/>
    <cellStyle name="Currency 2 2 2 2 4 4" xfId="24317"/>
    <cellStyle name="Currency 2 2 2 2 5" xfId="4839"/>
    <cellStyle name="Currency 2 2 2 2 5 2" xfId="31217"/>
    <cellStyle name="Currency 2 2 2 2 6" xfId="10993"/>
    <cellStyle name="Currency 2 2 2 2 6 2" xfId="27377"/>
    <cellStyle name="Currency 2 2 2 2 7" xfId="21824"/>
    <cellStyle name="Currency 2 2 2 3" xfId="1363"/>
    <cellStyle name="Currency 2 2 2 3 2" xfId="5218"/>
    <cellStyle name="Currency 2 2 2 3 2 2" xfId="31596"/>
    <cellStyle name="Currency 2 2 2 3 3" xfId="11373"/>
    <cellStyle name="Currency 2 2 2 3 3 2" xfId="27756"/>
    <cellStyle name="Currency 2 2 2 3 4" xfId="22204"/>
    <cellStyle name="Currency 2 2 2 4" xfId="2143"/>
    <cellStyle name="Currency 2 2 2 4 2" xfId="5996"/>
    <cellStyle name="Currency 2 2 2 4 2 2" xfId="32372"/>
    <cellStyle name="Currency 2 2 2 4 3" xfId="12151"/>
    <cellStyle name="Currency 2 2 2 4 3 2" xfId="28533"/>
    <cellStyle name="Currency 2 2 2 4 4" xfId="22979"/>
    <cellStyle name="Currency 2 2 2 5" xfId="3109"/>
    <cellStyle name="Currency 2 2 2 5 2" xfId="6960"/>
    <cellStyle name="Currency 2 2 2 5 2 2" xfId="33336"/>
    <cellStyle name="Currency 2 2 2 5 3" xfId="13116"/>
    <cellStyle name="Currency 2 2 2 5 3 2" xfId="29495"/>
    <cellStyle name="Currency 2 2 2 5 4" xfId="23937"/>
    <cellStyle name="Currency 2 2 2 6" xfId="4456"/>
    <cellStyle name="Currency 2 2 2 6 2" xfId="30835"/>
    <cellStyle name="Currency 2 2 2 7" xfId="10604"/>
    <cellStyle name="Currency 2 2 2 7 2" xfId="26993"/>
    <cellStyle name="Currency 2 2 2 8" xfId="21442"/>
    <cellStyle name="Currency 2 2 3" xfId="820"/>
    <cellStyle name="Currency 2 2 3 2" xfId="1580"/>
    <cellStyle name="Currency 2 2 3 2 2" xfId="5435"/>
    <cellStyle name="Currency 2 2 3 2 2 2" xfId="31813"/>
    <cellStyle name="Currency 2 2 3 2 3" xfId="11590"/>
    <cellStyle name="Currency 2 2 3 2 3 2" xfId="27973"/>
    <cellStyle name="Currency 2 2 3 2 4" xfId="22420"/>
    <cellStyle name="Currency 2 2 3 3" xfId="2373"/>
    <cellStyle name="Currency 2 2 3 3 2" xfId="6226"/>
    <cellStyle name="Currency 2 2 3 3 2 2" xfId="32602"/>
    <cellStyle name="Currency 2 2 3 3 3" xfId="12381"/>
    <cellStyle name="Currency 2 2 3 3 3 2" xfId="28763"/>
    <cellStyle name="Currency 2 2 3 3 4" xfId="23208"/>
    <cellStyle name="Currency 2 2 3 4" xfId="3327"/>
    <cellStyle name="Currency 2 2 3 4 2" xfId="7178"/>
    <cellStyle name="Currency 2 2 3 4 2 2" xfId="33554"/>
    <cellStyle name="Currency 2 2 3 4 3" xfId="13334"/>
    <cellStyle name="Currency 2 2 3 4 3 2" xfId="29713"/>
    <cellStyle name="Currency 2 2 3 4 4" xfId="24154"/>
    <cellStyle name="Currency 2 2 3 5" xfId="4676"/>
    <cellStyle name="Currency 2 2 3 5 2" xfId="31054"/>
    <cellStyle name="Currency 2 2 3 6" xfId="10830"/>
    <cellStyle name="Currency 2 2 3 6 2" xfId="27214"/>
    <cellStyle name="Currency 2 2 3 7" xfId="21661"/>
    <cellStyle name="Currency 2 2 4" xfId="1200"/>
    <cellStyle name="Currency 2 2 4 2" xfId="5055"/>
    <cellStyle name="Currency 2 2 4 2 2" xfId="31433"/>
    <cellStyle name="Currency 2 2 4 3" xfId="11210"/>
    <cellStyle name="Currency 2 2 4 3 2" xfId="27593"/>
    <cellStyle name="Currency 2 2 4 4" xfId="22041"/>
    <cellStyle name="Currency 2 2 5" xfId="1979"/>
    <cellStyle name="Currency 2 2 5 2" xfId="5832"/>
    <cellStyle name="Currency 2 2 5 2 2" xfId="32208"/>
    <cellStyle name="Currency 2 2 5 3" xfId="11987"/>
    <cellStyle name="Currency 2 2 5 3 2" xfId="28369"/>
    <cellStyle name="Currency 2 2 5 4" xfId="22815"/>
    <cellStyle name="Currency 2 2 6" xfId="2946"/>
    <cellStyle name="Currency 2 2 6 2" xfId="6797"/>
    <cellStyle name="Currency 2 2 6 2 2" xfId="33173"/>
    <cellStyle name="Currency 2 2 6 3" xfId="12953"/>
    <cellStyle name="Currency 2 2 6 3 2" xfId="29332"/>
    <cellStyle name="Currency 2 2 6 4" xfId="23774"/>
    <cellStyle name="Currency 2 2 7" xfId="4293"/>
    <cellStyle name="Currency 2 2 7 2" xfId="30672"/>
    <cellStyle name="Currency 2 2 8" xfId="10440"/>
    <cellStyle name="Currency 2 2 8 2" xfId="26830"/>
    <cellStyle name="Currency 2 2 9" xfId="21279"/>
    <cellStyle name="Currency 2 3" xfId="455"/>
    <cellStyle name="Currency 2 3 2" xfId="614"/>
    <cellStyle name="Currency 2 3 2 2" xfId="1040"/>
    <cellStyle name="Currency 2 3 2 2 2" xfId="1800"/>
    <cellStyle name="Currency 2 3 2 2 2 2" xfId="5655"/>
    <cellStyle name="Currency 2 3 2 2 2 2 2" xfId="32033"/>
    <cellStyle name="Currency 2 3 2 2 2 3" xfId="11810"/>
    <cellStyle name="Currency 2 3 2 2 2 3 2" xfId="28193"/>
    <cellStyle name="Currency 2 3 2 2 2 4" xfId="22640"/>
    <cellStyle name="Currency 2 3 2 2 3" xfId="2593"/>
    <cellStyle name="Currency 2 3 2 2 3 2" xfId="6446"/>
    <cellStyle name="Currency 2 3 2 2 3 2 2" xfId="32822"/>
    <cellStyle name="Currency 2 3 2 2 3 3" xfId="12601"/>
    <cellStyle name="Currency 2 3 2 2 3 3 2" xfId="28983"/>
    <cellStyle name="Currency 2 3 2 2 3 4" xfId="23428"/>
    <cellStyle name="Currency 2 3 2 2 4" xfId="3547"/>
    <cellStyle name="Currency 2 3 2 2 4 2" xfId="7398"/>
    <cellStyle name="Currency 2 3 2 2 4 2 2" xfId="33774"/>
    <cellStyle name="Currency 2 3 2 2 4 3" xfId="13554"/>
    <cellStyle name="Currency 2 3 2 2 4 3 2" xfId="29933"/>
    <cellStyle name="Currency 2 3 2 2 4 4" xfId="24374"/>
    <cellStyle name="Currency 2 3 2 2 5" xfId="4896"/>
    <cellStyle name="Currency 2 3 2 2 5 2" xfId="31274"/>
    <cellStyle name="Currency 2 3 2 2 6" xfId="11050"/>
    <cellStyle name="Currency 2 3 2 2 6 2" xfId="27434"/>
    <cellStyle name="Currency 2 3 2 2 7" xfId="21881"/>
    <cellStyle name="Currency 2 3 2 3" xfId="1420"/>
    <cellStyle name="Currency 2 3 2 3 2" xfId="5275"/>
    <cellStyle name="Currency 2 3 2 3 2 2" xfId="31653"/>
    <cellStyle name="Currency 2 3 2 3 3" xfId="11430"/>
    <cellStyle name="Currency 2 3 2 3 3 2" xfId="27813"/>
    <cellStyle name="Currency 2 3 2 3 4" xfId="22261"/>
    <cellStyle name="Currency 2 3 2 4" xfId="2200"/>
    <cellStyle name="Currency 2 3 2 4 2" xfId="6053"/>
    <cellStyle name="Currency 2 3 2 4 2 2" xfId="32429"/>
    <cellStyle name="Currency 2 3 2 4 3" xfId="12208"/>
    <cellStyle name="Currency 2 3 2 4 3 2" xfId="28590"/>
    <cellStyle name="Currency 2 3 2 4 4" xfId="23036"/>
    <cellStyle name="Currency 2 3 2 5" xfId="3166"/>
    <cellStyle name="Currency 2 3 2 5 2" xfId="7017"/>
    <cellStyle name="Currency 2 3 2 5 2 2" xfId="33393"/>
    <cellStyle name="Currency 2 3 2 5 3" xfId="13173"/>
    <cellStyle name="Currency 2 3 2 5 3 2" xfId="29552"/>
    <cellStyle name="Currency 2 3 2 5 4" xfId="23994"/>
    <cellStyle name="Currency 2 3 2 6" xfId="4513"/>
    <cellStyle name="Currency 2 3 2 6 2" xfId="30892"/>
    <cellStyle name="Currency 2 3 2 7" xfId="10661"/>
    <cellStyle name="Currency 2 3 2 7 2" xfId="27050"/>
    <cellStyle name="Currency 2 3 2 8" xfId="21499"/>
    <cellStyle name="Currency 2 3 3" xfId="881"/>
    <cellStyle name="Currency 2 3 3 2" xfId="1641"/>
    <cellStyle name="Currency 2 3 3 2 2" xfId="5496"/>
    <cellStyle name="Currency 2 3 3 2 2 2" xfId="31874"/>
    <cellStyle name="Currency 2 3 3 2 3" xfId="11651"/>
    <cellStyle name="Currency 2 3 3 2 3 2" xfId="28034"/>
    <cellStyle name="Currency 2 3 3 2 4" xfId="22481"/>
    <cellStyle name="Currency 2 3 3 3" xfId="2434"/>
    <cellStyle name="Currency 2 3 3 3 2" xfId="6287"/>
    <cellStyle name="Currency 2 3 3 3 2 2" xfId="32663"/>
    <cellStyle name="Currency 2 3 3 3 3" xfId="12442"/>
    <cellStyle name="Currency 2 3 3 3 3 2" xfId="28824"/>
    <cellStyle name="Currency 2 3 3 3 4" xfId="23269"/>
    <cellStyle name="Currency 2 3 3 4" xfId="3388"/>
    <cellStyle name="Currency 2 3 3 4 2" xfId="7239"/>
    <cellStyle name="Currency 2 3 3 4 2 2" xfId="33615"/>
    <cellStyle name="Currency 2 3 3 4 3" xfId="13395"/>
    <cellStyle name="Currency 2 3 3 4 3 2" xfId="29774"/>
    <cellStyle name="Currency 2 3 3 4 4" xfId="24215"/>
    <cellStyle name="Currency 2 3 3 5" xfId="4737"/>
    <cellStyle name="Currency 2 3 3 5 2" xfId="31115"/>
    <cellStyle name="Currency 2 3 3 6" xfId="10891"/>
    <cellStyle name="Currency 2 3 3 6 2" xfId="27275"/>
    <cellStyle name="Currency 2 3 3 7" xfId="21722"/>
    <cellStyle name="Currency 2 3 4" xfId="1261"/>
    <cellStyle name="Currency 2 3 4 2" xfId="5116"/>
    <cellStyle name="Currency 2 3 4 2 2" xfId="31494"/>
    <cellStyle name="Currency 2 3 4 3" xfId="11271"/>
    <cellStyle name="Currency 2 3 4 3 2" xfId="27654"/>
    <cellStyle name="Currency 2 3 4 4" xfId="22102"/>
    <cellStyle name="Currency 2 3 5" xfId="2041"/>
    <cellStyle name="Currency 2 3 5 2" xfId="5894"/>
    <cellStyle name="Currency 2 3 5 2 2" xfId="32270"/>
    <cellStyle name="Currency 2 3 5 3" xfId="12049"/>
    <cellStyle name="Currency 2 3 5 3 2" xfId="28431"/>
    <cellStyle name="Currency 2 3 5 4" xfId="22877"/>
    <cellStyle name="Currency 2 3 6" xfId="3007"/>
    <cellStyle name="Currency 2 3 6 2" xfId="6858"/>
    <cellStyle name="Currency 2 3 6 2 2" xfId="33234"/>
    <cellStyle name="Currency 2 3 6 3" xfId="13014"/>
    <cellStyle name="Currency 2 3 6 3 2" xfId="29393"/>
    <cellStyle name="Currency 2 3 6 4" xfId="23835"/>
    <cellStyle name="Currency 2 3 7" xfId="4354"/>
    <cellStyle name="Currency 2 3 7 2" xfId="30733"/>
    <cellStyle name="Currency 2 3 8" xfId="10502"/>
    <cellStyle name="Currency 2 3 8 2" xfId="26891"/>
    <cellStyle name="Currency 2 3 9" xfId="21340"/>
    <cellStyle name="Currency 2 4" xfId="500"/>
    <cellStyle name="Currency 2 4 2" xfId="926"/>
    <cellStyle name="Currency 2 4 2 2" xfId="1686"/>
    <cellStyle name="Currency 2 4 2 2 2" xfId="5541"/>
    <cellStyle name="Currency 2 4 2 2 2 2" xfId="31919"/>
    <cellStyle name="Currency 2 4 2 2 3" xfId="11696"/>
    <cellStyle name="Currency 2 4 2 2 3 2" xfId="28079"/>
    <cellStyle name="Currency 2 4 2 2 4" xfId="22526"/>
    <cellStyle name="Currency 2 4 2 3" xfId="2479"/>
    <cellStyle name="Currency 2 4 2 3 2" xfId="6332"/>
    <cellStyle name="Currency 2 4 2 3 2 2" xfId="32708"/>
    <cellStyle name="Currency 2 4 2 3 3" xfId="12487"/>
    <cellStyle name="Currency 2 4 2 3 3 2" xfId="28869"/>
    <cellStyle name="Currency 2 4 2 3 4" xfId="23314"/>
    <cellStyle name="Currency 2 4 2 4" xfId="3433"/>
    <cellStyle name="Currency 2 4 2 4 2" xfId="7284"/>
    <cellStyle name="Currency 2 4 2 4 2 2" xfId="33660"/>
    <cellStyle name="Currency 2 4 2 4 3" xfId="13440"/>
    <cellStyle name="Currency 2 4 2 4 3 2" xfId="29819"/>
    <cellStyle name="Currency 2 4 2 4 4" xfId="24260"/>
    <cellStyle name="Currency 2 4 2 5" xfId="4782"/>
    <cellStyle name="Currency 2 4 2 5 2" xfId="31160"/>
    <cellStyle name="Currency 2 4 2 6" xfId="10936"/>
    <cellStyle name="Currency 2 4 2 6 2" xfId="27320"/>
    <cellStyle name="Currency 2 4 2 7" xfId="21767"/>
    <cellStyle name="Currency 2 4 3" xfId="1306"/>
    <cellStyle name="Currency 2 4 3 2" xfId="5161"/>
    <cellStyle name="Currency 2 4 3 2 2" xfId="31539"/>
    <cellStyle name="Currency 2 4 3 3" xfId="11316"/>
    <cellStyle name="Currency 2 4 3 3 2" xfId="27699"/>
    <cellStyle name="Currency 2 4 3 4" xfId="22147"/>
    <cellStyle name="Currency 2 4 4" xfId="2086"/>
    <cellStyle name="Currency 2 4 4 2" xfId="5939"/>
    <cellStyle name="Currency 2 4 4 2 2" xfId="32315"/>
    <cellStyle name="Currency 2 4 4 3" xfId="12094"/>
    <cellStyle name="Currency 2 4 4 3 2" xfId="28476"/>
    <cellStyle name="Currency 2 4 4 4" xfId="22922"/>
    <cellStyle name="Currency 2 4 5" xfId="3052"/>
    <cellStyle name="Currency 2 4 5 2" xfId="6903"/>
    <cellStyle name="Currency 2 4 5 2 2" xfId="33279"/>
    <cellStyle name="Currency 2 4 5 3" xfId="13059"/>
    <cellStyle name="Currency 2 4 5 3 2" xfId="29438"/>
    <cellStyle name="Currency 2 4 5 4" xfId="23880"/>
    <cellStyle name="Currency 2 4 6" xfId="4399"/>
    <cellStyle name="Currency 2 4 6 2" xfId="30778"/>
    <cellStyle name="Currency 2 4 7" xfId="10547"/>
    <cellStyle name="Currency 2 4 7 2" xfId="26936"/>
    <cellStyle name="Currency 2 4 8" xfId="21385"/>
    <cellStyle name="Currency 2 5" xfId="676"/>
    <cellStyle name="Currency 2 6" xfId="757"/>
    <cellStyle name="Currency 2 6 2" xfId="1517"/>
    <cellStyle name="Currency 2 6 2 2" xfId="5372"/>
    <cellStyle name="Currency 2 6 2 2 2" xfId="31750"/>
    <cellStyle name="Currency 2 6 2 3" xfId="11527"/>
    <cellStyle name="Currency 2 6 2 3 2" xfId="27910"/>
    <cellStyle name="Currency 2 6 2 4" xfId="22358"/>
    <cellStyle name="Currency 2 6 3" xfId="2311"/>
    <cellStyle name="Currency 2 6 3 2" xfId="6164"/>
    <cellStyle name="Currency 2 6 3 2 2" xfId="32540"/>
    <cellStyle name="Currency 2 6 3 3" xfId="12319"/>
    <cellStyle name="Currency 2 6 3 3 2" xfId="28701"/>
    <cellStyle name="Currency 2 6 3 4" xfId="23147"/>
    <cellStyle name="Currency 2 6 4" xfId="3265"/>
    <cellStyle name="Currency 2 6 4 2" xfId="7116"/>
    <cellStyle name="Currency 2 6 4 2 2" xfId="33492"/>
    <cellStyle name="Currency 2 6 4 3" xfId="13272"/>
    <cellStyle name="Currency 2 6 4 3 2" xfId="29651"/>
    <cellStyle name="Currency 2 6 4 4" xfId="24093"/>
    <cellStyle name="Currency 2 6 5" xfId="4613"/>
    <cellStyle name="Currency 2 6 5 2" xfId="30991"/>
    <cellStyle name="Currency 2 6 6" xfId="10767"/>
    <cellStyle name="Currency 2 6 6 2" xfId="27151"/>
    <cellStyle name="Currency 2 6 7" xfId="21599"/>
    <cellStyle name="Currency 2 7" xfId="1138"/>
    <cellStyle name="Currency 2 7 2" xfId="4993"/>
    <cellStyle name="Currency 2 7 2 2" xfId="31371"/>
    <cellStyle name="Currency 2 7 3" xfId="11148"/>
    <cellStyle name="Currency 2 7 3 2" xfId="27531"/>
    <cellStyle name="Currency 2 7 4" xfId="21979"/>
    <cellStyle name="Currency 2 8" xfId="1906"/>
    <cellStyle name="Currency 2 8 2" xfId="5761"/>
    <cellStyle name="Currency 2 8 2 2" xfId="32137"/>
    <cellStyle name="Currency 2 8 3" xfId="11916"/>
    <cellStyle name="Currency 2 8 3 2" xfId="28298"/>
    <cellStyle name="Currency 2 8 4" xfId="22744"/>
    <cellStyle name="Currency 2 9" xfId="2879"/>
    <cellStyle name="Currency 2 9 2" xfId="6730"/>
    <cellStyle name="Currency 2 9 2 2" xfId="33106"/>
    <cellStyle name="Currency 2 9 3" xfId="12886"/>
    <cellStyle name="Currency 2 9 3 2" xfId="29265"/>
    <cellStyle name="Currency 2 9 4" xfId="23708"/>
    <cellStyle name="Currency 3" xfId="22"/>
    <cellStyle name="Currency 3 2" xfId="9338"/>
    <cellStyle name="Currency 3 2 2" xfId="20209"/>
    <cellStyle name="Currency 3 3" xfId="10360"/>
    <cellStyle name="Currency 3 4" xfId="8261"/>
    <cellStyle name="Currency 3 5" xfId="20084"/>
    <cellStyle name="Currency 4" xfId="30"/>
    <cellStyle name="Currency 5" xfId="42"/>
    <cellStyle name="Currency 6" xfId="62"/>
    <cellStyle name="Currency 7" xfId="8"/>
    <cellStyle name="DataEntry" xfId="8216"/>
    <cellStyle name="DataField" xfId="8217"/>
    <cellStyle name="DataNumeric" xfId="140"/>
    <cellStyle name="DataText" xfId="141"/>
    <cellStyle name="Date" xfId="142"/>
    <cellStyle name="Date 10" xfId="7589"/>
    <cellStyle name="Date 10 2" xfId="14132"/>
    <cellStyle name="Date 10 2 2" xfId="33965"/>
    <cellStyle name="Date 10 3" xfId="18271"/>
    <cellStyle name="Date 10 3 2" xfId="36021"/>
    <cellStyle name="Date 10 4" xfId="24948"/>
    <cellStyle name="Date 11" xfId="14063"/>
    <cellStyle name="Date 11 2" xfId="18202"/>
    <cellStyle name="Date 11 3" xfId="24879"/>
    <cellStyle name="Date 12" xfId="10345"/>
    <cellStyle name="Date 12 2" xfId="30342"/>
    <cellStyle name="Date 13" xfId="17412"/>
    <cellStyle name="Date 14" xfId="20044"/>
    <cellStyle name="Date 2" xfId="1082"/>
    <cellStyle name="Date 2 10" xfId="3703"/>
    <cellStyle name="Date 2 10 2" xfId="7554"/>
    <cellStyle name="Date 2 10 2 2" xfId="15169"/>
    <cellStyle name="Date 2 10 2 2 2" xfId="33930"/>
    <cellStyle name="Date 2 10 2 3" xfId="19294"/>
    <cellStyle name="Date 2 10 2 3 2" xfId="35986"/>
    <cellStyle name="Date 2 10 2 4" xfId="25969"/>
    <cellStyle name="Date 2 10 3" xfId="8087"/>
    <cellStyle name="Date 2 10 3 2" xfId="15456"/>
    <cellStyle name="Date 2 10 3 2 2" xfId="34462"/>
    <cellStyle name="Date 2 10 3 3" xfId="19581"/>
    <cellStyle name="Date 2 10 3 3 2" xfId="36510"/>
    <cellStyle name="Date 2 10 3 4" xfId="26256"/>
    <cellStyle name="Date 2 10 4" xfId="15652"/>
    <cellStyle name="Date 2 10 4 2" xfId="19777"/>
    <cellStyle name="Date 2 10 4 3" xfId="26452"/>
    <cellStyle name="Date 2 10 5" xfId="15799"/>
    <cellStyle name="Date 2 10 5 2" xfId="19924"/>
    <cellStyle name="Date 2 10 5 3" xfId="26599"/>
    <cellStyle name="Date 2 10 6" xfId="13710"/>
    <cellStyle name="Date 2 10 6 2" xfId="30087"/>
    <cellStyle name="Date 2 10 7" xfId="17849"/>
    <cellStyle name="Date 2 10 7 2" xfId="34992"/>
    <cellStyle name="Date 2 10 8" xfId="17167"/>
    <cellStyle name="Date 2 10 9" xfId="24526"/>
    <cellStyle name="Date 2 11" xfId="3718"/>
    <cellStyle name="Date 2 11 2" xfId="7569"/>
    <cellStyle name="Date 2 11 2 2" xfId="15184"/>
    <cellStyle name="Date 2 11 2 2 2" xfId="33945"/>
    <cellStyle name="Date 2 11 2 3" xfId="19309"/>
    <cellStyle name="Date 2 11 2 3 2" xfId="36001"/>
    <cellStyle name="Date 2 11 2 4" xfId="25984"/>
    <cellStyle name="Date 2 11 3" xfId="8102"/>
    <cellStyle name="Date 2 11 3 2" xfId="15471"/>
    <cellStyle name="Date 2 11 3 2 2" xfId="34477"/>
    <cellStyle name="Date 2 11 3 3" xfId="19596"/>
    <cellStyle name="Date 2 11 3 3 2" xfId="36525"/>
    <cellStyle name="Date 2 11 3 4" xfId="26271"/>
    <cellStyle name="Date 2 11 4" xfId="15667"/>
    <cellStyle name="Date 2 11 4 2" xfId="19792"/>
    <cellStyle name="Date 2 11 4 3" xfId="26467"/>
    <cellStyle name="Date 2 11 5" xfId="15814"/>
    <cellStyle name="Date 2 11 5 2" xfId="19939"/>
    <cellStyle name="Date 2 11 5 3" xfId="26614"/>
    <cellStyle name="Date 2 11 6" xfId="13725"/>
    <cellStyle name="Date 2 11 6 2" xfId="30102"/>
    <cellStyle name="Date 2 11 7" xfId="17864"/>
    <cellStyle name="Date 2 11 7 2" xfId="35007"/>
    <cellStyle name="Date 2 11 8" xfId="15837"/>
    <cellStyle name="Date 2 11 9" xfId="24541"/>
    <cellStyle name="Date 2 12" xfId="4938"/>
    <cellStyle name="Date 2 12 2" xfId="11092"/>
    <cellStyle name="Date 2 12 2 2" xfId="31316"/>
    <cellStyle name="Date 2 12 3" xfId="17277"/>
    <cellStyle name="Date 2 12 3 2" xfId="35521"/>
    <cellStyle name="Date 2 12 4" xfId="21923"/>
    <cellStyle name="Date 2 13" xfId="7614"/>
    <cellStyle name="Date 2 13 2" xfId="14027"/>
    <cellStyle name="Date 2 13 2 2" xfId="33990"/>
    <cellStyle name="Date 2 13 3" xfId="18166"/>
    <cellStyle name="Date 2 13 3 2" xfId="36045"/>
    <cellStyle name="Date 2 13 4" xfId="24843"/>
    <cellStyle name="Date 2 14" xfId="14002"/>
    <cellStyle name="Date 2 14 2" xfId="18141"/>
    <cellStyle name="Date 2 14 3" xfId="24818"/>
    <cellStyle name="Date 2 15" xfId="14424"/>
    <cellStyle name="Date 2 15 2" xfId="18560"/>
    <cellStyle name="Date 2 15 3" xfId="25236"/>
    <cellStyle name="Date 2 16" xfId="14271"/>
    <cellStyle name="Date 2 16 2" xfId="18409"/>
    <cellStyle name="Date 2 16 3" xfId="25086"/>
    <cellStyle name="Date 2 17" xfId="16154"/>
    <cellStyle name="Date 2 17 2" xfId="27476"/>
    <cellStyle name="Date 2 18" xfId="17381"/>
    <cellStyle name="Date 2 18 2" xfId="34527"/>
    <cellStyle name="Date 2 19" xfId="20164"/>
    <cellStyle name="Date 2 2" xfId="1842"/>
    <cellStyle name="Date 2 2 2" xfId="5697"/>
    <cellStyle name="Date 2 2 2 2" xfId="14312"/>
    <cellStyle name="Date 2 2 2 2 2" xfId="35569"/>
    <cellStyle name="Date 2 2 2 3" xfId="18450"/>
    <cellStyle name="Date 2 2 2 4" xfId="25127"/>
    <cellStyle name="Date 2 2 3" xfId="7663"/>
    <cellStyle name="Date 2 2 3 2" xfId="14922"/>
    <cellStyle name="Date 2 2 3 2 2" xfId="34038"/>
    <cellStyle name="Date 2 2 3 3" xfId="19052"/>
    <cellStyle name="Date 2 2 3 3 2" xfId="36093"/>
    <cellStyle name="Date 2 2 3 4" xfId="25727"/>
    <cellStyle name="Date 2 2 4" xfId="14294"/>
    <cellStyle name="Date 2 2 4 2" xfId="18432"/>
    <cellStyle name="Date 2 2 4 3" xfId="25109"/>
    <cellStyle name="Date 2 2 5" xfId="13773"/>
    <cellStyle name="Date 2 2 5 2" xfId="17912"/>
    <cellStyle name="Date 2 2 5 3" xfId="24589"/>
    <cellStyle name="Date 2 2 6" xfId="11852"/>
    <cellStyle name="Date 2 2 6 2" xfId="28235"/>
    <cellStyle name="Date 2 2 7" xfId="17368"/>
    <cellStyle name="Date 2 2 7 2" xfId="34575"/>
    <cellStyle name="Date 2 2 8" xfId="17162"/>
    <cellStyle name="Date 2 2 9" xfId="22682"/>
    <cellStyle name="Date 2 3" xfId="2635"/>
    <cellStyle name="Date 2 3 2" xfId="6488"/>
    <cellStyle name="Date 2 3 2 2" xfId="14613"/>
    <cellStyle name="Date 2 3 2 2 2" xfId="32864"/>
    <cellStyle name="Date 2 3 2 3" xfId="18749"/>
    <cellStyle name="Date 2 3 2 3 2" xfId="35650"/>
    <cellStyle name="Date 2 3 2 4" xfId="25425"/>
    <cellStyle name="Date 2 3 3" xfId="7745"/>
    <cellStyle name="Date 2 3 3 2" xfId="14495"/>
    <cellStyle name="Date 2 3 3 2 2" xfId="34120"/>
    <cellStyle name="Date 2 3 3 3" xfId="18631"/>
    <cellStyle name="Date 2 3 3 3 2" xfId="36174"/>
    <cellStyle name="Date 2 3 3 4" xfId="25307"/>
    <cellStyle name="Date 2 3 4" xfId="14130"/>
    <cellStyle name="Date 2 3 4 2" xfId="18269"/>
    <cellStyle name="Date 2 3 4 3" xfId="24946"/>
    <cellStyle name="Date 2 3 5" xfId="14961"/>
    <cellStyle name="Date 2 3 5 2" xfId="19090"/>
    <cellStyle name="Date 2 3 5 3" xfId="25765"/>
    <cellStyle name="Date 2 3 6" xfId="12643"/>
    <cellStyle name="Date 2 3 6 2" xfId="29025"/>
    <cellStyle name="Date 2 3 7" xfId="17488"/>
    <cellStyle name="Date 2 3 7 2" xfId="34654"/>
    <cellStyle name="Date 2 3 8" xfId="16061"/>
    <cellStyle name="Date 2 3 9" xfId="23470"/>
    <cellStyle name="Date 2 4" xfId="2790"/>
    <cellStyle name="Date 2 4 2" xfId="6642"/>
    <cellStyle name="Date 2 4 2 2" xfId="14753"/>
    <cellStyle name="Date 2 4 2 2 2" xfId="33018"/>
    <cellStyle name="Date 2 4 2 3" xfId="18885"/>
    <cellStyle name="Date 2 4 2 3 2" xfId="35784"/>
    <cellStyle name="Date 2 4 2 4" xfId="25561"/>
    <cellStyle name="Date 2 4 3" xfId="7883"/>
    <cellStyle name="Date 2 4 3 2" xfId="13835"/>
    <cellStyle name="Date 2 4 3 2 2" xfId="34258"/>
    <cellStyle name="Date 2 4 3 3" xfId="17974"/>
    <cellStyle name="Date 2 4 3 3 2" xfId="36308"/>
    <cellStyle name="Date 2 4 3 4" xfId="24651"/>
    <cellStyle name="Date 2 4 4" xfId="14889"/>
    <cellStyle name="Date 2 4 4 2" xfId="19019"/>
    <cellStyle name="Date 2 4 4 3" xfId="25694"/>
    <cellStyle name="Date 2 4 5" xfId="14429"/>
    <cellStyle name="Date 2 4 5 2" xfId="18565"/>
    <cellStyle name="Date 2 4 5 3" xfId="25241"/>
    <cellStyle name="Date 2 4 6" xfId="12798"/>
    <cellStyle name="Date 2 4 6 2" xfId="29176"/>
    <cellStyle name="Date 2 4 7" xfId="17622"/>
    <cellStyle name="Date 2 4 7 2" xfId="34789"/>
    <cellStyle name="Date 2 4 8" xfId="15908"/>
    <cellStyle name="Date 2 4 9" xfId="23621"/>
    <cellStyle name="Date 2 5" xfId="2809"/>
    <cellStyle name="Date 2 5 2" xfId="6660"/>
    <cellStyle name="Date 2 5 2 2" xfId="14771"/>
    <cellStyle name="Date 2 5 2 2 2" xfId="33036"/>
    <cellStyle name="Date 2 5 2 3" xfId="18903"/>
    <cellStyle name="Date 2 5 2 3 2" xfId="35802"/>
    <cellStyle name="Date 2 5 2 4" xfId="25578"/>
    <cellStyle name="Date 2 5 3" xfId="7901"/>
    <cellStyle name="Date 2 5 3 2" xfId="14877"/>
    <cellStyle name="Date 2 5 3 2 2" xfId="34276"/>
    <cellStyle name="Date 2 5 3 3" xfId="19007"/>
    <cellStyle name="Date 2 5 3 3 2" xfId="36326"/>
    <cellStyle name="Date 2 5 3 4" xfId="25682"/>
    <cellStyle name="Date 2 5 4" xfId="14324"/>
    <cellStyle name="Date 2 5 4 2" xfId="18462"/>
    <cellStyle name="Date 2 5 4 3" xfId="25139"/>
    <cellStyle name="Date 2 5 5" xfId="13940"/>
    <cellStyle name="Date 2 5 5 2" xfId="18079"/>
    <cellStyle name="Date 2 5 5 3" xfId="24756"/>
    <cellStyle name="Date 2 5 6" xfId="12816"/>
    <cellStyle name="Date 2 5 6 2" xfId="29195"/>
    <cellStyle name="Date 2 5 7" xfId="17640"/>
    <cellStyle name="Date 2 5 7 2" xfId="34808"/>
    <cellStyle name="Date 2 5 8" xfId="15963"/>
    <cellStyle name="Date 2 5 9" xfId="23639"/>
    <cellStyle name="Date 2 6" xfId="2824"/>
    <cellStyle name="Date 2 6 2" xfId="6675"/>
    <cellStyle name="Date 2 6 2 2" xfId="14786"/>
    <cellStyle name="Date 2 6 2 2 2" xfId="33051"/>
    <cellStyle name="Date 2 6 2 3" xfId="18918"/>
    <cellStyle name="Date 2 6 2 3 2" xfId="35817"/>
    <cellStyle name="Date 2 6 2 4" xfId="25593"/>
    <cellStyle name="Date 2 6 3" xfId="7916"/>
    <cellStyle name="Date 2 6 3 2" xfId="14914"/>
    <cellStyle name="Date 2 6 3 2 2" xfId="34291"/>
    <cellStyle name="Date 2 6 3 3" xfId="19044"/>
    <cellStyle name="Date 2 6 3 3 2" xfId="36341"/>
    <cellStyle name="Date 2 6 3 4" xfId="25719"/>
    <cellStyle name="Date 2 6 4" xfId="14982"/>
    <cellStyle name="Date 2 6 4 2" xfId="19111"/>
    <cellStyle name="Date 2 6 4 3" xfId="25786"/>
    <cellStyle name="Date 2 6 5" xfId="15213"/>
    <cellStyle name="Date 2 6 5 2" xfId="19338"/>
    <cellStyle name="Date 2 6 5 3" xfId="26013"/>
    <cellStyle name="Date 2 6 6" xfId="12831"/>
    <cellStyle name="Date 2 6 6 2" xfId="29210"/>
    <cellStyle name="Date 2 6 7" xfId="17655"/>
    <cellStyle name="Date 2 6 7 2" xfId="34823"/>
    <cellStyle name="Date 2 6 8" xfId="15951"/>
    <cellStyle name="Date 2 6 9" xfId="23654"/>
    <cellStyle name="Date 2 7" xfId="2839"/>
    <cellStyle name="Date 2 7 2" xfId="6690"/>
    <cellStyle name="Date 2 7 2 2" xfId="14801"/>
    <cellStyle name="Date 2 7 2 2 2" xfId="33066"/>
    <cellStyle name="Date 2 7 2 3" xfId="18933"/>
    <cellStyle name="Date 2 7 2 3 2" xfId="35832"/>
    <cellStyle name="Date 2 7 2 4" xfId="25608"/>
    <cellStyle name="Date 2 7 3" xfId="7931"/>
    <cellStyle name="Date 2 7 3 2" xfId="13945"/>
    <cellStyle name="Date 2 7 3 2 2" xfId="34306"/>
    <cellStyle name="Date 2 7 3 3" xfId="18084"/>
    <cellStyle name="Date 2 7 3 3 2" xfId="36356"/>
    <cellStyle name="Date 2 7 3 4" xfId="24761"/>
    <cellStyle name="Date 2 7 4" xfId="14980"/>
    <cellStyle name="Date 2 7 4 2" xfId="19109"/>
    <cellStyle name="Date 2 7 4 3" xfId="25784"/>
    <cellStyle name="Date 2 7 5" xfId="14586"/>
    <cellStyle name="Date 2 7 5 2" xfId="18722"/>
    <cellStyle name="Date 2 7 5 3" xfId="25398"/>
    <cellStyle name="Date 2 7 6" xfId="12846"/>
    <cellStyle name="Date 2 7 6 2" xfId="29225"/>
    <cellStyle name="Date 2 7 7" xfId="17670"/>
    <cellStyle name="Date 2 7 7 2" xfId="34838"/>
    <cellStyle name="Date 2 7 8" xfId="15870"/>
    <cellStyle name="Date 2 7 9" xfId="23669"/>
    <cellStyle name="Date 2 8" xfId="3589"/>
    <cellStyle name="Date 2 8 2" xfId="7440"/>
    <cellStyle name="Date 2 8 2 2" xfId="15066"/>
    <cellStyle name="Date 2 8 2 2 2" xfId="33816"/>
    <cellStyle name="Date 2 8 2 3" xfId="19195"/>
    <cellStyle name="Date 2 8 2 3 2" xfId="35891"/>
    <cellStyle name="Date 2 8 2 4" xfId="25870"/>
    <cellStyle name="Date 2 8 3" xfId="7990"/>
    <cellStyle name="Date 2 8 3 2" xfId="15355"/>
    <cellStyle name="Date 2 8 3 2 2" xfId="34365"/>
    <cellStyle name="Date 2 8 3 3" xfId="19480"/>
    <cellStyle name="Date 2 8 3 3 2" xfId="36415"/>
    <cellStyle name="Date 2 8 3 4" xfId="26155"/>
    <cellStyle name="Date 2 8 4" xfId="15556"/>
    <cellStyle name="Date 2 8 4 2" xfId="19681"/>
    <cellStyle name="Date 2 8 4 3" xfId="26356"/>
    <cellStyle name="Date 2 8 5" xfId="15708"/>
    <cellStyle name="Date 2 8 5 2" xfId="19833"/>
    <cellStyle name="Date 2 8 5 3" xfId="26508"/>
    <cellStyle name="Date 2 8 6" xfId="13596"/>
    <cellStyle name="Date 2 8 6 2" xfId="29975"/>
    <cellStyle name="Date 2 8 7" xfId="17754"/>
    <cellStyle name="Date 2 8 7 2" xfId="34897"/>
    <cellStyle name="Date 2 8 8" xfId="17477"/>
    <cellStyle name="Date 2 8 9" xfId="24416"/>
    <cellStyle name="Date 2 9" xfId="3687"/>
    <cellStyle name="Date 2 9 2" xfId="7538"/>
    <cellStyle name="Date 2 9 2 2" xfId="15153"/>
    <cellStyle name="Date 2 9 2 2 2" xfId="33914"/>
    <cellStyle name="Date 2 9 2 3" xfId="19278"/>
    <cellStyle name="Date 2 9 2 3 2" xfId="35970"/>
    <cellStyle name="Date 2 9 2 4" xfId="25953"/>
    <cellStyle name="Date 2 9 3" xfId="8071"/>
    <cellStyle name="Date 2 9 3 2" xfId="15440"/>
    <cellStyle name="Date 2 9 3 2 2" xfId="34446"/>
    <cellStyle name="Date 2 9 3 3" xfId="19565"/>
    <cellStyle name="Date 2 9 3 3 2" xfId="36494"/>
    <cellStyle name="Date 2 9 3 4" xfId="26240"/>
    <cellStyle name="Date 2 9 4" xfId="15636"/>
    <cellStyle name="Date 2 9 4 2" xfId="19761"/>
    <cellStyle name="Date 2 9 4 3" xfId="26436"/>
    <cellStyle name="Date 2 9 5" xfId="15783"/>
    <cellStyle name="Date 2 9 5 2" xfId="19908"/>
    <cellStyle name="Date 2 9 5 3" xfId="26583"/>
    <cellStyle name="Date 2 9 6" xfId="13694"/>
    <cellStyle name="Date 2 9 6 2" xfId="30071"/>
    <cellStyle name="Date 2 9 7" xfId="17833"/>
    <cellStyle name="Date 2 9 7 2" xfId="34976"/>
    <cellStyle name="Date 2 9 8" xfId="10707"/>
    <cellStyle name="Date 2 9 9" xfId="24510"/>
    <cellStyle name="Date 3" xfId="2256"/>
    <cellStyle name="Date 3 2" xfId="6109"/>
    <cellStyle name="Date 3 2 2" xfId="12264"/>
    <cellStyle name="Date 3 2 2 2" xfId="32485"/>
    <cellStyle name="Date 3 2 3" xfId="17436"/>
    <cellStyle name="Date 3 2 3 2" xfId="35623"/>
    <cellStyle name="Date 3 2 4" xfId="23092"/>
    <cellStyle name="Date 3 3" xfId="7718"/>
    <cellStyle name="Date 3 3 2" xfId="14469"/>
    <cellStyle name="Date 3 3 2 2" xfId="34093"/>
    <cellStyle name="Date 3 3 3" xfId="18605"/>
    <cellStyle name="Date 3 3 3 2" xfId="36147"/>
    <cellStyle name="Date 3 3 4" xfId="25281"/>
    <cellStyle name="Date 3 4" xfId="13761"/>
    <cellStyle name="Date 3 4 2" xfId="17900"/>
    <cellStyle name="Date 3 4 3" xfId="24577"/>
    <cellStyle name="Date 3 5" xfId="15301"/>
    <cellStyle name="Date 3 5 2" xfId="19426"/>
    <cellStyle name="Date 3 5 3" xfId="26101"/>
    <cellStyle name="Date 3 6" xfId="14004"/>
    <cellStyle name="Date 3 6 2" xfId="18143"/>
    <cellStyle name="Date 3 6 3" xfId="24820"/>
    <cellStyle name="Date 3 7" xfId="16135"/>
    <cellStyle name="Date 3 7 2" xfId="28646"/>
    <cellStyle name="Date 3 8" xfId="16112"/>
    <cellStyle name="Date 3 8 2" xfId="34628"/>
    <cellStyle name="Date 3 9" xfId="20119"/>
    <cellStyle name="Date 4" xfId="1893"/>
    <cellStyle name="Date 4 2" xfId="5748"/>
    <cellStyle name="Date 4 2 2" xfId="14339"/>
    <cellStyle name="Date 4 2 2 2" xfId="32124"/>
    <cellStyle name="Date 4 2 3" xfId="18476"/>
    <cellStyle name="Date 4 2 3 2" xfId="35585"/>
    <cellStyle name="Date 4 2 4" xfId="25152"/>
    <cellStyle name="Date 4 3" xfId="7680"/>
    <cellStyle name="Date 4 3 2" xfId="14270"/>
    <cellStyle name="Date 4 3 2 2" xfId="34055"/>
    <cellStyle name="Date 4 3 3" xfId="18408"/>
    <cellStyle name="Date 4 3 3 2" xfId="36109"/>
    <cellStyle name="Date 4 3 4" xfId="25085"/>
    <cellStyle name="Date 4 4" xfId="15422"/>
    <cellStyle name="Date 4 4 2" xfId="19547"/>
    <cellStyle name="Date 4 4 3" xfId="26222"/>
    <cellStyle name="Date 4 5" xfId="14272"/>
    <cellStyle name="Date 4 5 2" xfId="18410"/>
    <cellStyle name="Date 4 5 3" xfId="25087"/>
    <cellStyle name="Date 4 6" xfId="11903"/>
    <cellStyle name="Date 4 6 2" xfId="28285"/>
    <cellStyle name="Date 4 7" xfId="17385"/>
    <cellStyle name="Date 4 7 2" xfId="34591"/>
    <cellStyle name="Date 4 8" xfId="17483"/>
    <cellStyle name="Date 4 9" xfId="22731"/>
    <cellStyle name="Date 5" xfId="2706"/>
    <cellStyle name="Date 5 2" xfId="6558"/>
    <cellStyle name="Date 5 2 2" xfId="14670"/>
    <cellStyle name="Date 5 2 2 2" xfId="32934"/>
    <cellStyle name="Date 5 2 3" xfId="18804"/>
    <cellStyle name="Date 5 2 3 2" xfId="35703"/>
    <cellStyle name="Date 5 2 4" xfId="25480"/>
    <cellStyle name="Date 5 3" xfId="7799"/>
    <cellStyle name="Date 5 3 2" xfId="14993"/>
    <cellStyle name="Date 5 3 2 2" xfId="34174"/>
    <cellStyle name="Date 5 3 3" xfId="19122"/>
    <cellStyle name="Date 5 3 3 2" xfId="36227"/>
    <cellStyle name="Date 5 3 4" xfId="25797"/>
    <cellStyle name="Date 5 4" xfId="14426"/>
    <cellStyle name="Date 5 4 2" xfId="18562"/>
    <cellStyle name="Date 5 4 3" xfId="25238"/>
    <cellStyle name="Date 5 5" xfId="13766"/>
    <cellStyle name="Date 5 5 2" xfId="17905"/>
    <cellStyle name="Date 5 5 3" xfId="24582"/>
    <cellStyle name="Date 5 6" xfId="12714"/>
    <cellStyle name="Date 5 6 2" xfId="29095"/>
    <cellStyle name="Date 5 7" xfId="17541"/>
    <cellStyle name="Date 5 7 2" xfId="34708"/>
    <cellStyle name="Date 5 8" xfId="15990"/>
    <cellStyle name="Date 5 9" xfId="23539"/>
    <cellStyle name="Date 6" xfId="3208"/>
    <cellStyle name="Date 6 2" xfId="7059"/>
    <cellStyle name="Date 6 2 2" xfId="14929"/>
    <cellStyle name="Date 6 2 2 2" xfId="33435"/>
    <cellStyle name="Date 6 2 3" xfId="19059"/>
    <cellStyle name="Date 6 2 3 2" xfId="35863"/>
    <cellStyle name="Date 6 2 4" xfId="25734"/>
    <cellStyle name="Date 6 3" xfId="7962"/>
    <cellStyle name="Date 6 3 2" xfId="15251"/>
    <cellStyle name="Date 6 3 2 2" xfId="34337"/>
    <cellStyle name="Date 6 3 3" xfId="19376"/>
    <cellStyle name="Date 6 3 3 2" xfId="36387"/>
    <cellStyle name="Date 6 3 4" xfId="26051"/>
    <cellStyle name="Date 6 4" xfId="13833"/>
    <cellStyle name="Date 6 4 2" xfId="17972"/>
    <cellStyle name="Date 6 4 3" xfId="24649"/>
    <cellStyle name="Date 6 5" xfId="15681"/>
    <cellStyle name="Date 6 5 2" xfId="19806"/>
    <cellStyle name="Date 6 5 3" xfId="26481"/>
    <cellStyle name="Date 6 6" xfId="13215"/>
    <cellStyle name="Date 6 6 2" xfId="29594"/>
    <cellStyle name="Date 6 7" xfId="17712"/>
    <cellStyle name="Date 6 7 2" xfId="34869"/>
    <cellStyle name="Date 6 8" xfId="17184"/>
    <cellStyle name="Date 6 9" xfId="24036"/>
    <cellStyle name="Date 7" xfId="3644"/>
    <cellStyle name="Date 7 2" xfId="7495"/>
    <cellStyle name="Date 7 2 2" xfId="15110"/>
    <cellStyle name="Date 7 2 2 2" xfId="33871"/>
    <cellStyle name="Date 7 2 3" xfId="19238"/>
    <cellStyle name="Date 7 2 3 2" xfId="35929"/>
    <cellStyle name="Date 7 2 4" xfId="25913"/>
    <cellStyle name="Date 7 3" xfId="8028"/>
    <cellStyle name="Date 7 3 2" xfId="15397"/>
    <cellStyle name="Date 7 3 2 2" xfId="34403"/>
    <cellStyle name="Date 7 3 3" xfId="19522"/>
    <cellStyle name="Date 7 3 3 2" xfId="36453"/>
    <cellStyle name="Date 7 3 4" xfId="26197"/>
    <cellStyle name="Date 7 4" xfId="15595"/>
    <cellStyle name="Date 7 4 2" xfId="19720"/>
    <cellStyle name="Date 7 4 3" xfId="26395"/>
    <cellStyle name="Date 7 5" xfId="15745"/>
    <cellStyle name="Date 7 5 2" xfId="19870"/>
    <cellStyle name="Date 7 5 3" xfId="26545"/>
    <cellStyle name="Date 7 6" xfId="13651"/>
    <cellStyle name="Date 7 6 2" xfId="30030"/>
    <cellStyle name="Date 7 7" xfId="17793"/>
    <cellStyle name="Date 7 7 2" xfId="34935"/>
    <cellStyle name="Date 7 8" xfId="19551"/>
    <cellStyle name="Date 7 9" xfId="24470"/>
    <cellStyle name="Date 8" xfId="677"/>
    <cellStyle name="Date 8 2" xfId="10709"/>
    <cellStyle name="Date 8 2 2" xfId="27094"/>
    <cellStyle name="Date 8 3" xfId="17231"/>
    <cellStyle name="Date 8 3 2" xfId="34502"/>
    <cellStyle name="Date 8 4" xfId="21541"/>
    <cellStyle name="Date 9" xfId="4556"/>
    <cellStyle name="Date 9 2" xfId="13889"/>
    <cellStyle name="Date 9 2 2" xfId="35496"/>
    <cellStyle name="Date 9 3" xfId="18028"/>
    <cellStyle name="Date 9 4" xfId="24705"/>
    <cellStyle name="Date Border" xfId="8262"/>
    <cellStyle name="Date Border 2" xfId="9339"/>
    <cellStyle name="Date Border 2 2" xfId="16183"/>
    <cellStyle name="Date Border 2 3" xfId="20210"/>
    <cellStyle name="Date Border 3" xfId="15866"/>
    <cellStyle name="Date Border 4" xfId="20085"/>
    <cellStyle name="Date Short" xfId="8218"/>
    <cellStyle name="DELTA" xfId="8219"/>
    <cellStyle name="Eingabe" xfId="8220"/>
    <cellStyle name="Eingabe 2" xfId="9332"/>
    <cellStyle name="Eingabe 2 2" xfId="16177"/>
    <cellStyle name="Eingabe 2 3" xfId="20203"/>
    <cellStyle name="Eingabe 3" xfId="15862"/>
    <cellStyle name="Eingabe 4" xfId="20081"/>
    <cellStyle name="Enter Currency (0)" xfId="8221"/>
    <cellStyle name="Enter Currency (2)" xfId="8222"/>
    <cellStyle name="Enter Units (0)" xfId="8223"/>
    <cellStyle name="Enter Units (1)" xfId="8224"/>
    <cellStyle name="Enter Units (2)" xfId="8225"/>
    <cellStyle name="Entry" xfId="143"/>
    <cellStyle name="Entry 10" xfId="2882"/>
    <cellStyle name="Entry 10 2" xfId="4041"/>
    <cellStyle name="Entry 10 2 2" xfId="14828"/>
    <cellStyle name="Entry 10 2 2 2" xfId="30422"/>
    <cellStyle name="Entry 10 2 3" xfId="18958"/>
    <cellStyle name="Entry 10 2 3 2" xfId="35321"/>
    <cellStyle name="Entry 10 2 4" xfId="25633"/>
    <cellStyle name="Entry 10 3" xfId="6733"/>
    <cellStyle name="Entry 10 3 2" xfId="14437"/>
    <cellStyle name="Entry 10 3 2 2" xfId="33109"/>
    <cellStyle name="Entry 10 3 3" xfId="18573"/>
    <cellStyle name="Entry 10 3 3 2" xfId="35849"/>
    <cellStyle name="Entry 10 3 4" xfId="25249"/>
    <cellStyle name="Entry 10 4" xfId="7948"/>
    <cellStyle name="Entry 10 4 2" xfId="15214"/>
    <cellStyle name="Entry 10 4 2 2" xfId="34323"/>
    <cellStyle name="Entry 10 4 3" xfId="19339"/>
    <cellStyle name="Entry 10 4 3 2" xfId="36373"/>
    <cellStyle name="Entry 10 4 4" xfId="26014"/>
    <cellStyle name="Entry 10 5" xfId="15328"/>
    <cellStyle name="Entry 10 5 2" xfId="19453"/>
    <cellStyle name="Entry 10 5 3" xfId="26128"/>
    <cellStyle name="Entry 10 6" xfId="12889"/>
    <cellStyle name="Entry 10 6 2" xfId="29268"/>
    <cellStyle name="Entry 10 7" xfId="17687"/>
    <cellStyle name="Entry 10 7 2" xfId="34855"/>
    <cellStyle name="Entry 10 8" xfId="15881"/>
    <cellStyle name="Entry 10 9" xfId="23710"/>
    <cellStyle name="Entry 11" xfId="3639"/>
    <cellStyle name="Entry 11 2" xfId="4114"/>
    <cellStyle name="Entry 11 2 2" xfId="15105"/>
    <cellStyle name="Entry 11 2 2 2" xfId="30495"/>
    <cellStyle name="Entry 11 2 3" xfId="19233"/>
    <cellStyle name="Entry 11 2 3 2" xfId="35394"/>
    <cellStyle name="Entry 11 2 4" xfId="25908"/>
    <cellStyle name="Entry 11 3" xfId="7490"/>
    <cellStyle name="Entry 11 3 2" xfId="15392"/>
    <cellStyle name="Entry 11 3 2 2" xfId="33866"/>
    <cellStyle name="Entry 11 3 3" xfId="19517"/>
    <cellStyle name="Entry 11 3 3 2" xfId="35924"/>
    <cellStyle name="Entry 11 3 4" xfId="26192"/>
    <cellStyle name="Entry 11 4" xfId="8023"/>
    <cellStyle name="Entry 11 4 2" xfId="15590"/>
    <cellStyle name="Entry 11 4 2 2" xfId="34398"/>
    <cellStyle name="Entry 11 4 3" xfId="19715"/>
    <cellStyle name="Entry 11 4 3 2" xfId="36448"/>
    <cellStyle name="Entry 11 4 4" xfId="26390"/>
    <cellStyle name="Entry 11 5" xfId="15740"/>
    <cellStyle name="Entry 11 5 2" xfId="19865"/>
    <cellStyle name="Entry 11 5 3" xfId="26540"/>
    <cellStyle name="Entry 11 6" xfId="13646"/>
    <cellStyle name="Entry 11 6 2" xfId="30025"/>
    <cellStyle name="Entry 11 7" xfId="17788"/>
    <cellStyle name="Entry 11 7 2" xfId="34930"/>
    <cellStyle name="Entry 11 8" xfId="15854"/>
    <cellStyle name="Entry 11 9" xfId="24465"/>
    <cellStyle name="Entry 12" xfId="678"/>
    <cellStyle name="Entry 12 2" xfId="10710"/>
    <cellStyle name="Entry 12 2 2" xfId="27095"/>
    <cellStyle name="Entry 12 3" xfId="17232"/>
    <cellStyle name="Entry 12 3 2" xfId="34503"/>
    <cellStyle name="Entry 12 4" xfId="21542"/>
    <cellStyle name="Entry 13" xfId="3737"/>
    <cellStyle name="Entry 13 2" xfId="13890"/>
    <cellStyle name="Entry 13 2 2" xfId="30121"/>
    <cellStyle name="Entry 13 3" xfId="18029"/>
    <cellStyle name="Entry 13 3 2" xfId="35026"/>
    <cellStyle name="Entry 13 4" xfId="24706"/>
    <cellStyle name="Entry 14" xfId="4557"/>
    <cellStyle name="Entry 14 2" xfId="15027"/>
    <cellStyle name="Entry 14 2 2" xfId="30935"/>
    <cellStyle name="Entry 14 3" xfId="19156"/>
    <cellStyle name="Entry 14 3 2" xfId="35497"/>
    <cellStyle name="Entry 14 4" xfId="25831"/>
    <cellStyle name="Entry 15" xfId="7590"/>
    <cellStyle name="Entry 15 2" xfId="15050"/>
    <cellStyle name="Entry 15 2 2" xfId="33966"/>
    <cellStyle name="Entry 15 3" xfId="19179"/>
    <cellStyle name="Entry 15 3 2" xfId="36022"/>
    <cellStyle name="Entry 15 4" xfId="25854"/>
    <cellStyle name="Entry 16" xfId="14413"/>
    <cellStyle name="Entry 16 2" xfId="18549"/>
    <cellStyle name="Entry 16 3" xfId="25225"/>
    <cellStyle name="Entry 17" xfId="10344"/>
    <cellStyle name="Entry 17 2" xfId="26717"/>
    <cellStyle name="Entry 18" xfId="17310"/>
    <cellStyle name="Entry 19" xfId="20045"/>
    <cellStyle name="Entry 2" xfId="1083"/>
    <cellStyle name="Entry 2 10" xfId="3704"/>
    <cellStyle name="Entry 2 10 2" xfId="4176"/>
    <cellStyle name="Entry 2 10 2 2" xfId="15170"/>
    <cellStyle name="Entry 2 10 2 2 2" xfId="30555"/>
    <cellStyle name="Entry 2 10 2 3" xfId="19295"/>
    <cellStyle name="Entry 2 10 2 3 2" xfId="35454"/>
    <cellStyle name="Entry 2 10 2 4" xfId="25970"/>
    <cellStyle name="Entry 2 10 3" xfId="7555"/>
    <cellStyle name="Entry 2 10 3 2" xfId="15457"/>
    <cellStyle name="Entry 2 10 3 2 2" xfId="33931"/>
    <cellStyle name="Entry 2 10 3 3" xfId="19582"/>
    <cellStyle name="Entry 2 10 3 3 2" xfId="35987"/>
    <cellStyle name="Entry 2 10 3 4" xfId="26257"/>
    <cellStyle name="Entry 2 10 4" xfId="8088"/>
    <cellStyle name="Entry 2 10 4 2" xfId="15653"/>
    <cellStyle name="Entry 2 10 4 2 2" xfId="34463"/>
    <cellStyle name="Entry 2 10 4 3" xfId="19778"/>
    <cellStyle name="Entry 2 10 4 3 2" xfId="36511"/>
    <cellStyle name="Entry 2 10 4 4" xfId="26453"/>
    <cellStyle name="Entry 2 10 5" xfId="15800"/>
    <cellStyle name="Entry 2 10 5 2" xfId="19925"/>
    <cellStyle name="Entry 2 10 5 3" xfId="26600"/>
    <cellStyle name="Entry 2 10 6" xfId="13711"/>
    <cellStyle name="Entry 2 10 6 2" xfId="30088"/>
    <cellStyle name="Entry 2 10 7" xfId="17850"/>
    <cellStyle name="Entry 2 10 7 2" xfId="34993"/>
    <cellStyle name="Entry 2 10 8" xfId="17217"/>
    <cellStyle name="Entry 2 10 9" xfId="24527"/>
    <cellStyle name="Entry 2 11" xfId="3719"/>
    <cellStyle name="Entry 2 11 2" xfId="4190"/>
    <cellStyle name="Entry 2 11 2 2" xfId="15185"/>
    <cellStyle name="Entry 2 11 2 2 2" xfId="30569"/>
    <cellStyle name="Entry 2 11 2 3" xfId="19310"/>
    <cellStyle name="Entry 2 11 2 3 2" xfId="35468"/>
    <cellStyle name="Entry 2 11 2 4" xfId="25985"/>
    <cellStyle name="Entry 2 11 3" xfId="7570"/>
    <cellStyle name="Entry 2 11 3 2" xfId="15472"/>
    <cellStyle name="Entry 2 11 3 2 2" xfId="33946"/>
    <cellStyle name="Entry 2 11 3 3" xfId="19597"/>
    <cellStyle name="Entry 2 11 3 3 2" xfId="36002"/>
    <cellStyle name="Entry 2 11 3 4" xfId="26272"/>
    <cellStyle name="Entry 2 11 4" xfId="8103"/>
    <cellStyle name="Entry 2 11 4 2" xfId="15668"/>
    <cellStyle name="Entry 2 11 4 2 2" xfId="34478"/>
    <cellStyle name="Entry 2 11 4 3" xfId="19793"/>
    <cellStyle name="Entry 2 11 4 3 2" xfId="36526"/>
    <cellStyle name="Entry 2 11 4 4" xfId="26468"/>
    <cellStyle name="Entry 2 11 5" xfId="15815"/>
    <cellStyle name="Entry 2 11 5 2" xfId="19940"/>
    <cellStyle name="Entry 2 11 5 3" xfId="26615"/>
    <cellStyle name="Entry 2 11 6" xfId="13726"/>
    <cellStyle name="Entry 2 11 6 2" xfId="30103"/>
    <cellStyle name="Entry 2 11 7" xfId="17865"/>
    <cellStyle name="Entry 2 11 7 2" xfId="35008"/>
    <cellStyle name="Entry 2 11 8" xfId="15836"/>
    <cellStyle name="Entry 2 11 9" xfId="24542"/>
    <cellStyle name="Entry 2 12" xfId="3752"/>
    <cellStyle name="Entry 2 12 2" xfId="11093"/>
    <cellStyle name="Entry 2 12 2 2" xfId="30136"/>
    <cellStyle name="Entry 2 12 3" xfId="17278"/>
    <cellStyle name="Entry 2 12 3 2" xfId="35040"/>
    <cellStyle name="Entry 2 12 4" xfId="21924"/>
    <cellStyle name="Entry 2 13" xfId="4939"/>
    <cellStyle name="Entry 2 13 2" xfId="14028"/>
    <cellStyle name="Entry 2 13 2 2" xfId="31317"/>
    <cellStyle name="Entry 2 13 3" xfId="18167"/>
    <cellStyle name="Entry 2 13 3 2" xfId="35522"/>
    <cellStyle name="Entry 2 13 4" xfId="24844"/>
    <cellStyle name="Entry 2 14" xfId="7615"/>
    <cellStyle name="Entry 2 14 2" xfId="13845"/>
    <cellStyle name="Entry 2 14 2 2" xfId="33991"/>
    <cellStyle name="Entry 2 14 3" xfId="17984"/>
    <cellStyle name="Entry 2 14 3 2" xfId="36046"/>
    <cellStyle name="Entry 2 14 4" xfId="24661"/>
    <cellStyle name="Entry 2 15" xfId="15322"/>
    <cellStyle name="Entry 2 15 2" xfId="19447"/>
    <cellStyle name="Entry 2 15 3" xfId="26122"/>
    <cellStyle name="Entry 2 16" xfId="14283"/>
    <cellStyle name="Entry 2 16 2" xfId="18421"/>
    <cellStyle name="Entry 2 16 3" xfId="25098"/>
    <cellStyle name="Entry 2 17" xfId="16155"/>
    <cellStyle name="Entry 2 17 2" xfId="27477"/>
    <cellStyle name="Entry 2 18" xfId="17292"/>
    <cellStyle name="Entry 2 18 2" xfId="34528"/>
    <cellStyle name="Entry 2 19" xfId="20165"/>
    <cellStyle name="Entry 2 2" xfId="1843"/>
    <cellStyle name="Entry 2 2 10" xfId="36608"/>
    <cellStyle name="Entry 2 2 2" xfId="3770"/>
    <cellStyle name="Entry 2 2 2 2" xfId="14313"/>
    <cellStyle name="Entry 2 2 2 2 2" xfId="30154"/>
    <cellStyle name="Entry 2 2 2 3" xfId="18451"/>
    <cellStyle name="Entry 2 2 2 3 2" xfId="35057"/>
    <cellStyle name="Entry 2 2 2 4" xfId="25128"/>
    <cellStyle name="Entry 2 2 3" xfId="5698"/>
    <cellStyle name="Entry 2 2 3 2" xfId="14448"/>
    <cellStyle name="Entry 2 2 3 2 2" xfId="32075"/>
    <cellStyle name="Entry 2 2 3 3" xfId="18584"/>
    <cellStyle name="Entry 2 2 3 3 2" xfId="35570"/>
    <cellStyle name="Entry 2 2 3 4" xfId="25260"/>
    <cellStyle name="Entry 2 2 4" xfId="7664"/>
    <cellStyle name="Entry 2 2 4 2" xfId="15360"/>
    <cellStyle name="Entry 2 2 4 2 2" xfId="34039"/>
    <cellStyle name="Entry 2 2 4 3" xfId="19485"/>
    <cellStyle name="Entry 2 2 4 3 2" xfId="36094"/>
    <cellStyle name="Entry 2 2 4 4" xfId="26160"/>
    <cellStyle name="Entry 2 2 5" xfId="13860"/>
    <cellStyle name="Entry 2 2 5 2" xfId="17999"/>
    <cellStyle name="Entry 2 2 5 3" xfId="24676"/>
    <cellStyle name="Entry 2 2 6" xfId="11853"/>
    <cellStyle name="Entry 2 2 6 2" xfId="28236"/>
    <cellStyle name="Entry 2 2 7" xfId="17369"/>
    <cellStyle name="Entry 2 2 7 2" xfId="34576"/>
    <cellStyle name="Entry 2 2 8" xfId="16141"/>
    <cellStyle name="Entry 2 2 9" xfId="22683"/>
    <cellStyle name="Entry 2 20" xfId="36591"/>
    <cellStyle name="Entry 2 3" xfId="2636"/>
    <cellStyle name="Entry 2 3 2" xfId="3844"/>
    <cellStyle name="Entry 2 3 2 2" xfId="14614"/>
    <cellStyle name="Entry 2 3 2 2 2" xfId="30228"/>
    <cellStyle name="Entry 2 3 2 3" xfId="18750"/>
    <cellStyle name="Entry 2 3 2 3 2" xfId="35128"/>
    <cellStyle name="Entry 2 3 2 4" xfId="25426"/>
    <cellStyle name="Entry 2 3 3" xfId="6489"/>
    <cellStyle name="Entry 2 3 3 2" xfId="14186"/>
    <cellStyle name="Entry 2 3 3 2 2" xfId="32865"/>
    <cellStyle name="Entry 2 3 3 3" xfId="18325"/>
    <cellStyle name="Entry 2 3 3 3 2" xfId="35651"/>
    <cellStyle name="Entry 2 3 3 4" xfId="25002"/>
    <cellStyle name="Entry 2 3 4" xfId="7746"/>
    <cellStyle name="Entry 2 3 4 2" xfId="13849"/>
    <cellStyle name="Entry 2 3 4 2 2" xfId="34121"/>
    <cellStyle name="Entry 2 3 4 3" xfId="17988"/>
    <cellStyle name="Entry 2 3 4 3 2" xfId="36175"/>
    <cellStyle name="Entry 2 3 4 4" xfId="24665"/>
    <cellStyle name="Entry 2 3 5" xfId="14898"/>
    <cellStyle name="Entry 2 3 5 2" xfId="19028"/>
    <cellStyle name="Entry 2 3 5 3" xfId="25703"/>
    <cellStyle name="Entry 2 3 6" xfId="12644"/>
    <cellStyle name="Entry 2 3 6 2" xfId="29026"/>
    <cellStyle name="Entry 2 3 7" xfId="17489"/>
    <cellStyle name="Entry 2 3 7 2" xfId="34655"/>
    <cellStyle name="Entry 2 3 8" xfId="16060"/>
    <cellStyle name="Entry 2 3 9" xfId="23471"/>
    <cellStyle name="Entry 2 4" xfId="2791"/>
    <cellStyle name="Entry 2 4 2" xfId="3980"/>
    <cellStyle name="Entry 2 4 2 2" xfId="14754"/>
    <cellStyle name="Entry 2 4 2 2 2" xfId="30361"/>
    <cellStyle name="Entry 2 4 2 3" xfId="18886"/>
    <cellStyle name="Entry 2 4 2 3 2" xfId="35260"/>
    <cellStyle name="Entry 2 4 2 4" xfId="25562"/>
    <cellStyle name="Entry 2 4 3" xfId="6643"/>
    <cellStyle name="Entry 2 4 3 2" xfId="13791"/>
    <cellStyle name="Entry 2 4 3 2 2" xfId="33019"/>
    <cellStyle name="Entry 2 4 3 3" xfId="17930"/>
    <cellStyle name="Entry 2 4 3 3 2" xfId="35785"/>
    <cellStyle name="Entry 2 4 3 4" xfId="24607"/>
    <cellStyle name="Entry 2 4 4" xfId="7884"/>
    <cellStyle name="Entry 2 4 4 2" xfId="14065"/>
    <cellStyle name="Entry 2 4 4 2 2" xfId="34259"/>
    <cellStyle name="Entry 2 4 4 3" xfId="18204"/>
    <cellStyle name="Entry 2 4 4 3 2" xfId="36309"/>
    <cellStyle name="Entry 2 4 4 4" xfId="24881"/>
    <cellStyle name="Entry 2 4 5" xfId="14975"/>
    <cellStyle name="Entry 2 4 5 2" xfId="19104"/>
    <cellStyle name="Entry 2 4 5 3" xfId="25779"/>
    <cellStyle name="Entry 2 4 6" xfId="12799"/>
    <cellStyle name="Entry 2 4 6 2" xfId="29177"/>
    <cellStyle name="Entry 2 4 7" xfId="17623"/>
    <cellStyle name="Entry 2 4 7 2" xfId="34790"/>
    <cellStyle name="Entry 2 4 8" xfId="15940"/>
    <cellStyle name="Entry 2 4 9" xfId="23622"/>
    <cellStyle name="Entry 2 5" xfId="2810"/>
    <cellStyle name="Entry 2 5 2" xfId="3997"/>
    <cellStyle name="Entry 2 5 2 2" xfId="14772"/>
    <cellStyle name="Entry 2 5 2 2 2" xfId="30378"/>
    <cellStyle name="Entry 2 5 2 3" xfId="18904"/>
    <cellStyle name="Entry 2 5 2 3 2" xfId="35277"/>
    <cellStyle name="Entry 2 5 2 4" xfId="25579"/>
    <cellStyle name="Entry 2 5 3" xfId="6661"/>
    <cellStyle name="Entry 2 5 3 2" xfId="14398"/>
    <cellStyle name="Entry 2 5 3 2 2" xfId="33037"/>
    <cellStyle name="Entry 2 5 3 3" xfId="18534"/>
    <cellStyle name="Entry 2 5 3 3 2" xfId="35803"/>
    <cellStyle name="Entry 2 5 3 4" xfId="25210"/>
    <cellStyle name="Entry 2 5 4" xfId="7902"/>
    <cellStyle name="Entry 2 5 4 2" xfId="15244"/>
    <cellStyle name="Entry 2 5 4 2 2" xfId="34277"/>
    <cellStyle name="Entry 2 5 4 3" xfId="19369"/>
    <cellStyle name="Entry 2 5 4 3 2" xfId="36327"/>
    <cellStyle name="Entry 2 5 4 4" xfId="26044"/>
    <cellStyle name="Entry 2 5 5" xfId="14440"/>
    <cellStyle name="Entry 2 5 5 2" xfId="18576"/>
    <cellStyle name="Entry 2 5 5 3" xfId="25252"/>
    <cellStyle name="Entry 2 5 6" xfId="12817"/>
    <cellStyle name="Entry 2 5 6 2" xfId="29196"/>
    <cellStyle name="Entry 2 5 7" xfId="17641"/>
    <cellStyle name="Entry 2 5 7 2" xfId="34809"/>
    <cellStyle name="Entry 2 5 8" xfId="15964"/>
    <cellStyle name="Entry 2 5 9" xfId="23640"/>
    <cellStyle name="Entry 2 6" xfId="2825"/>
    <cellStyle name="Entry 2 6 2" xfId="4011"/>
    <cellStyle name="Entry 2 6 2 2" xfId="14787"/>
    <cellStyle name="Entry 2 6 2 2 2" xfId="30392"/>
    <cellStyle name="Entry 2 6 2 3" xfId="18919"/>
    <cellStyle name="Entry 2 6 2 3 2" xfId="35291"/>
    <cellStyle name="Entry 2 6 2 4" xfId="25594"/>
    <cellStyle name="Entry 2 6 3" xfId="6676"/>
    <cellStyle name="Entry 2 6 3 2" xfId="14436"/>
    <cellStyle name="Entry 2 6 3 2 2" xfId="33052"/>
    <cellStyle name="Entry 2 6 3 3" xfId="18572"/>
    <cellStyle name="Entry 2 6 3 3 2" xfId="35818"/>
    <cellStyle name="Entry 2 6 3 4" xfId="25248"/>
    <cellStyle name="Entry 2 6 4" xfId="7917"/>
    <cellStyle name="Entry 2 6 4 2" xfId="15215"/>
    <cellStyle name="Entry 2 6 4 2 2" xfId="34292"/>
    <cellStyle name="Entry 2 6 4 3" xfId="19340"/>
    <cellStyle name="Entry 2 6 4 3 2" xfId="36342"/>
    <cellStyle name="Entry 2 6 4 4" xfId="26015"/>
    <cellStyle name="Entry 2 6 5" xfId="14992"/>
    <cellStyle name="Entry 2 6 5 2" xfId="19121"/>
    <cellStyle name="Entry 2 6 5 3" xfId="25796"/>
    <cellStyle name="Entry 2 6 6" xfId="12832"/>
    <cellStyle name="Entry 2 6 6 2" xfId="29211"/>
    <cellStyle name="Entry 2 6 7" xfId="17656"/>
    <cellStyle name="Entry 2 6 7 2" xfId="34824"/>
    <cellStyle name="Entry 2 6 8" xfId="15952"/>
    <cellStyle name="Entry 2 6 9" xfId="23655"/>
    <cellStyle name="Entry 2 7" xfId="2840"/>
    <cellStyle name="Entry 2 7 2" xfId="4025"/>
    <cellStyle name="Entry 2 7 2 2" xfId="14802"/>
    <cellStyle name="Entry 2 7 2 2 2" xfId="30406"/>
    <cellStyle name="Entry 2 7 2 3" xfId="18934"/>
    <cellStyle name="Entry 2 7 2 3 2" xfId="35305"/>
    <cellStyle name="Entry 2 7 2 4" xfId="25609"/>
    <cellStyle name="Entry 2 7 3" xfId="6691"/>
    <cellStyle name="Entry 2 7 3 2" xfId="14896"/>
    <cellStyle name="Entry 2 7 3 2 2" xfId="33067"/>
    <cellStyle name="Entry 2 7 3 3" xfId="19026"/>
    <cellStyle name="Entry 2 7 3 3 2" xfId="35833"/>
    <cellStyle name="Entry 2 7 3 4" xfId="25701"/>
    <cellStyle name="Entry 2 7 4" xfId="7932"/>
    <cellStyle name="Entry 2 7 4 2" xfId="15239"/>
    <cellStyle name="Entry 2 7 4 2 2" xfId="34307"/>
    <cellStyle name="Entry 2 7 4 3" xfId="19364"/>
    <cellStyle name="Entry 2 7 4 3 2" xfId="36357"/>
    <cellStyle name="Entry 2 7 4 4" xfId="26039"/>
    <cellStyle name="Entry 2 7 5" xfId="15268"/>
    <cellStyle name="Entry 2 7 5 2" xfId="19393"/>
    <cellStyle name="Entry 2 7 5 3" xfId="26068"/>
    <cellStyle name="Entry 2 7 6" xfId="12847"/>
    <cellStyle name="Entry 2 7 6 2" xfId="29226"/>
    <cellStyle name="Entry 2 7 7" xfId="17671"/>
    <cellStyle name="Entry 2 7 7 2" xfId="34839"/>
    <cellStyle name="Entry 2 7 8" xfId="15887"/>
    <cellStyle name="Entry 2 7 9" xfId="23670"/>
    <cellStyle name="Entry 2 8" xfId="3590"/>
    <cellStyle name="Entry 2 8 2" xfId="4082"/>
    <cellStyle name="Entry 2 8 2 2" xfId="15067"/>
    <cellStyle name="Entry 2 8 2 2 2" xfId="30463"/>
    <cellStyle name="Entry 2 8 2 3" xfId="19196"/>
    <cellStyle name="Entry 2 8 2 3 2" xfId="35362"/>
    <cellStyle name="Entry 2 8 2 4" xfId="25871"/>
    <cellStyle name="Entry 2 8 3" xfId="7441"/>
    <cellStyle name="Entry 2 8 3 2" xfId="15356"/>
    <cellStyle name="Entry 2 8 3 2 2" xfId="33817"/>
    <cellStyle name="Entry 2 8 3 3" xfId="19481"/>
    <cellStyle name="Entry 2 8 3 3 2" xfId="35892"/>
    <cellStyle name="Entry 2 8 3 4" xfId="26156"/>
    <cellStyle name="Entry 2 8 4" xfId="7991"/>
    <cellStyle name="Entry 2 8 4 2" xfId="15557"/>
    <cellStyle name="Entry 2 8 4 2 2" xfId="34366"/>
    <cellStyle name="Entry 2 8 4 3" xfId="19682"/>
    <cellStyle name="Entry 2 8 4 3 2" xfId="36416"/>
    <cellStyle name="Entry 2 8 4 4" xfId="26357"/>
    <cellStyle name="Entry 2 8 5" xfId="15709"/>
    <cellStyle name="Entry 2 8 5 2" xfId="19834"/>
    <cellStyle name="Entry 2 8 5 3" xfId="26509"/>
    <cellStyle name="Entry 2 8 6" xfId="13597"/>
    <cellStyle name="Entry 2 8 6 2" xfId="29976"/>
    <cellStyle name="Entry 2 8 7" xfId="17755"/>
    <cellStyle name="Entry 2 8 7 2" xfId="34898"/>
    <cellStyle name="Entry 2 8 8" xfId="17358"/>
    <cellStyle name="Entry 2 8 9" xfId="24417"/>
    <cellStyle name="Entry 2 9" xfId="3688"/>
    <cellStyle name="Entry 2 9 2" xfId="4161"/>
    <cellStyle name="Entry 2 9 2 2" xfId="15154"/>
    <cellStyle name="Entry 2 9 2 2 2" xfId="30540"/>
    <cellStyle name="Entry 2 9 2 3" xfId="19279"/>
    <cellStyle name="Entry 2 9 2 3 2" xfId="35439"/>
    <cellStyle name="Entry 2 9 2 4" xfId="25954"/>
    <cellStyle name="Entry 2 9 3" xfId="7539"/>
    <cellStyle name="Entry 2 9 3 2" xfId="15441"/>
    <cellStyle name="Entry 2 9 3 2 2" xfId="33915"/>
    <cellStyle name="Entry 2 9 3 3" xfId="19566"/>
    <cellStyle name="Entry 2 9 3 3 2" xfId="35971"/>
    <cellStyle name="Entry 2 9 3 4" xfId="26241"/>
    <cellStyle name="Entry 2 9 4" xfId="8072"/>
    <cellStyle name="Entry 2 9 4 2" xfId="15637"/>
    <cellStyle name="Entry 2 9 4 2 2" xfId="34447"/>
    <cellStyle name="Entry 2 9 4 3" xfId="19762"/>
    <cellStyle name="Entry 2 9 4 3 2" xfId="36495"/>
    <cellStyle name="Entry 2 9 4 4" xfId="26437"/>
    <cellStyle name="Entry 2 9 5" xfId="15784"/>
    <cellStyle name="Entry 2 9 5 2" xfId="19909"/>
    <cellStyle name="Entry 2 9 5 3" xfId="26584"/>
    <cellStyle name="Entry 2 9 6" xfId="13695"/>
    <cellStyle name="Entry 2 9 6 2" xfId="30072"/>
    <cellStyle name="Entry 2 9 7" xfId="17834"/>
    <cellStyle name="Entry 2 9 7 2" xfId="34977"/>
    <cellStyle name="Entry 2 9 8" xfId="17170"/>
    <cellStyle name="Entry 2 9 9" xfId="24511"/>
    <cellStyle name="Entry 20" xfId="36582"/>
    <cellStyle name="Entry 3" xfId="1462"/>
    <cellStyle name="Entry 3 10" xfId="8287"/>
    <cellStyle name="Entry 3 10 2" xfId="9364"/>
    <cellStyle name="Entry 3 10 2 2" xfId="16208"/>
    <cellStyle name="Entry 3 10 2 3" xfId="20235"/>
    <cellStyle name="Entry 3 10 3" xfId="15875"/>
    <cellStyle name="Entry 3 10 4" xfId="20089"/>
    <cellStyle name="Entry 3 11" xfId="36600"/>
    <cellStyle name="Entry 3 2" xfId="3761"/>
    <cellStyle name="Entry 3 2 2" xfId="11472"/>
    <cellStyle name="Entry 3 2 2 2" xfId="30145"/>
    <cellStyle name="Entry 3 2 3" xfId="17318"/>
    <cellStyle name="Entry 3 2 3 2" xfId="35048"/>
    <cellStyle name="Entry 3 2 4" xfId="22303"/>
    <cellStyle name="Entry 3 3" xfId="5317"/>
    <cellStyle name="Entry 3 3 2" xfId="14165"/>
    <cellStyle name="Entry 3 3 2 2" xfId="31695"/>
    <cellStyle name="Entry 3 3 3" xfId="18304"/>
    <cellStyle name="Entry 3 3 3 2" xfId="35545"/>
    <cellStyle name="Entry 3 3 4" xfId="24981"/>
    <cellStyle name="Entry 3 4" xfId="7639"/>
    <cellStyle name="Entry 3 4 2" xfId="14918"/>
    <cellStyle name="Entry 3 4 2 2" xfId="34014"/>
    <cellStyle name="Entry 3 4 3" xfId="19048"/>
    <cellStyle name="Entry 3 4 3 2" xfId="36069"/>
    <cellStyle name="Entry 3 4 4" xfId="25723"/>
    <cellStyle name="Entry 3 5" xfId="14887"/>
    <cellStyle name="Entry 3 5 2" xfId="19017"/>
    <cellStyle name="Entry 3 5 3" xfId="25692"/>
    <cellStyle name="Entry 3 6" xfId="14594"/>
    <cellStyle name="Entry 3 6 2" xfId="18730"/>
    <cellStyle name="Entry 3 6 3" xfId="25406"/>
    <cellStyle name="Entry 3 7" xfId="16136"/>
    <cellStyle name="Entry 3 7 2" xfId="27855"/>
    <cellStyle name="Entry 3 8" xfId="17313"/>
    <cellStyle name="Entry 3 8 2" xfId="34551"/>
    <cellStyle name="Entry 3 9" xfId="20120"/>
    <cellStyle name="Entry 4" xfId="2246"/>
    <cellStyle name="Entry 4 2" xfId="3809"/>
    <cellStyle name="Entry 4 2 2" xfId="14460"/>
    <cellStyle name="Entry 4 2 2 2" xfId="30193"/>
    <cellStyle name="Entry 4 2 3" xfId="18596"/>
    <cellStyle name="Entry 4 2 3 2" xfId="35094"/>
    <cellStyle name="Entry 4 2 4" xfId="25272"/>
    <cellStyle name="Entry 4 3" xfId="6099"/>
    <cellStyle name="Entry 4 3 2" xfId="15139"/>
    <cellStyle name="Entry 4 3 2 2" xfId="32475"/>
    <cellStyle name="Entry 4 3 3" xfId="19264"/>
    <cellStyle name="Entry 4 3 3 2" xfId="35614"/>
    <cellStyle name="Entry 4 3 4" xfId="25939"/>
    <cellStyle name="Entry 4 4" xfId="7709"/>
    <cellStyle name="Entry 4 4 2" xfId="14109"/>
    <cellStyle name="Entry 4 4 2 2" xfId="34084"/>
    <cellStyle name="Entry 4 4 3" xfId="18248"/>
    <cellStyle name="Entry 4 4 3 2" xfId="36138"/>
    <cellStyle name="Entry 4 4 4" xfId="24925"/>
    <cellStyle name="Entry 4 5" xfId="14133"/>
    <cellStyle name="Entry 4 5 2" xfId="18272"/>
    <cellStyle name="Entry 4 5 3" xfId="24949"/>
    <cellStyle name="Entry 4 6" xfId="12254"/>
    <cellStyle name="Entry 4 6 2" xfId="28636"/>
    <cellStyle name="Entry 4 7" xfId="17427"/>
    <cellStyle name="Entry 4 7 2" xfId="34619"/>
    <cellStyle name="Entry 4 8" xfId="16118"/>
    <cellStyle name="Entry 4 9" xfId="23082"/>
    <cellStyle name="Entry 5" xfId="2714"/>
    <cellStyle name="Entry 5 2" xfId="3904"/>
    <cellStyle name="Entry 5 2 2" xfId="14678"/>
    <cellStyle name="Entry 5 2 2 2" xfId="30287"/>
    <cellStyle name="Entry 5 2 3" xfId="18812"/>
    <cellStyle name="Entry 5 2 3 2" xfId="35187"/>
    <cellStyle name="Entry 5 2 4" xfId="25488"/>
    <cellStyle name="Entry 5 3" xfId="6566"/>
    <cellStyle name="Entry 5 3 2" xfId="14591"/>
    <cellStyle name="Entry 5 3 2 2" xfId="32942"/>
    <cellStyle name="Entry 5 3 3" xfId="18727"/>
    <cellStyle name="Entry 5 3 3 2" xfId="35711"/>
    <cellStyle name="Entry 5 3 4" xfId="25403"/>
    <cellStyle name="Entry 5 4" xfId="7807"/>
    <cellStyle name="Entry 5 4 2" xfId="15316"/>
    <cellStyle name="Entry 5 4 2 2" xfId="34182"/>
    <cellStyle name="Entry 5 4 3" xfId="19441"/>
    <cellStyle name="Entry 5 4 3 2" xfId="36235"/>
    <cellStyle name="Entry 5 4 4" xfId="26116"/>
    <cellStyle name="Entry 5 5" xfId="14252"/>
    <cellStyle name="Entry 5 5 2" xfId="18390"/>
    <cellStyle name="Entry 5 5 3" xfId="25067"/>
    <cellStyle name="Entry 5 6" xfId="12722"/>
    <cellStyle name="Entry 5 6 2" xfId="29103"/>
    <cellStyle name="Entry 5 7" xfId="17549"/>
    <cellStyle name="Entry 5 7 2" xfId="34716"/>
    <cellStyle name="Entry 5 8" xfId="16005"/>
    <cellStyle name="Entry 5 9" xfId="23547"/>
    <cellStyle name="Entry 6" xfId="2777"/>
    <cellStyle name="Entry 6 2" xfId="3967"/>
    <cellStyle name="Entry 6 2 2" xfId="14740"/>
    <cellStyle name="Entry 6 2 2 2" xfId="30348"/>
    <cellStyle name="Entry 6 2 3" xfId="18872"/>
    <cellStyle name="Entry 6 2 3 2" xfId="35247"/>
    <cellStyle name="Entry 6 2 4" xfId="25548"/>
    <cellStyle name="Entry 6 3" xfId="6629"/>
    <cellStyle name="Entry 6 3 2" xfId="14372"/>
    <cellStyle name="Entry 6 3 2 2" xfId="33005"/>
    <cellStyle name="Entry 6 3 3" xfId="18508"/>
    <cellStyle name="Entry 6 3 3 2" xfId="35771"/>
    <cellStyle name="Entry 6 3 4" xfId="25184"/>
    <cellStyle name="Entry 6 4" xfId="7870"/>
    <cellStyle name="Entry 6 4 2" xfId="13886"/>
    <cellStyle name="Entry 6 4 2 2" xfId="34245"/>
    <cellStyle name="Entry 6 4 3" xfId="18025"/>
    <cellStyle name="Entry 6 4 3 2" xfId="36295"/>
    <cellStyle name="Entry 6 4 4" xfId="24702"/>
    <cellStyle name="Entry 6 5" xfId="15546"/>
    <cellStyle name="Entry 6 5 2" xfId="19671"/>
    <cellStyle name="Entry 6 5 3" xfId="26346"/>
    <cellStyle name="Entry 6 6" xfId="12785"/>
    <cellStyle name="Entry 6 6 2" xfId="29163"/>
    <cellStyle name="Entry 6 7" xfId="17609"/>
    <cellStyle name="Entry 6 7 2" xfId="34776"/>
    <cellStyle name="Entry 6 8" xfId="15974"/>
    <cellStyle name="Entry 6 9" xfId="23608"/>
    <cellStyle name="Entry 7" xfId="2731"/>
    <cellStyle name="Entry 7 2" xfId="3921"/>
    <cellStyle name="Entry 7 2 2" xfId="14695"/>
    <cellStyle name="Entry 7 2 2 2" xfId="30303"/>
    <cellStyle name="Entry 7 2 3" xfId="18828"/>
    <cellStyle name="Entry 7 2 3 2" xfId="35203"/>
    <cellStyle name="Entry 7 2 4" xfId="25504"/>
    <cellStyle name="Entry 7 3" xfId="6583"/>
    <cellStyle name="Entry 7 3 2" xfId="14265"/>
    <cellStyle name="Entry 7 3 2 2" xfId="32959"/>
    <cellStyle name="Entry 7 3 3" xfId="18403"/>
    <cellStyle name="Entry 7 3 3 2" xfId="35727"/>
    <cellStyle name="Entry 7 3 4" xfId="25080"/>
    <cellStyle name="Entry 7 4" xfId="7824"/>
    <cellStyle name="Entry 7 4 2" xfId="13930"/>
    <cellStyle name="Entry 7 4 2 2" xfId="34199"/>
    <cellStyle name="Entry 7 4 3" xfId="18069"/>
    <cellStyle name="Entry 7 4 3 2" xfId="36251"/>
    <cellStyle name="Entry 7 4 4" xfId="24746"/>
    <cellStyle name="Entry 7 5" xfId="14245"/>
    <cellStyle name="Entry 7 5 2" xfId="18383"/>
    <cellStyle name="Entry 7 5 3" xfId="25060"/>
    <cellStyle name="Entry 7 6" xfId="12739"/>
    <cellStyle name="Entry 7 6 2" xfId="29119"/>
    <cellStyle name="Entry 7 7" xfId="17564"/>
    <cellStyle name="Entry 7 7 2" xfId="34732"/>
    <cellStyle name="Entry 7 8" xfId="16032"/>
    <cellStyle name="Entry 7 9" xfId="23563"/>
    <cellStyle name="Entry 8" xfId="2765"/>
    <cellStyle name="Entry 8 2" xfId="3955"/>
    <cellStyle name="Entry 8 2 2" xfId="14729"/>
    <cellStyle name="Entry 8 2 2 2" xfId="30336"/>
    <cellStyle name="Entry 8 2 3" xfId="18861"/>
    <cellStyle name="Entry 8 2 3 2" xfId="35236"/>
    <cellStyle name="Entry 8 2 4" xfId="25537"/>
    <cellStyle name="Entry 8 3" xfId="6617"/>
    <cellStyle name="Entry 8 3 2" xfId="14232"/>
    <cellStyle name="Entry 8 3 2 2" xfId="32993"/>
    <cellStyle name="Entry 8 3 3" xfId="18370"/>
    <cellStyle name="Entry 8 3 3 2" xfId="35760"/>
    <cellStyle name="Entry 8 3 4" xfId="25047"/>
    <cellStyle name="Entry 8 4" xfId="7858"/>
    <cellStyle name="Entry 8 4 2" xfId="14404"/>
    <cellStyle name="Entry 8 4 2 2" xfId="34233"/>
    <cellStyle name="Entry 8 4 3" xfId="18540"/>
    <cellStyle name="Entry 8 4 3 2" xfId="36284"/>
    <cellStyle name="Entry 8 4 4" xfId="25216"/>
    <cellStyle name="Entry 8 5" xfId="15312"/>
    <cellStyle name="Entry 8 5 2" xfId="19437"/>
    <cellStyle name="Entry 8 5 3" xfId="26112"/>
    <cellStyle name="Entry 8 6" xfId="12773"/>
    <cellStyle name="Entry 8 6 2" xfId="29152"/>
    <cellStyle name="Entry 8 7" xfId="17597"/>
    <cellStyle name="Entry 8 7 2" xfId="34765"/>
    <cellStyle name="Entry 8 8" xfId="15910"/>
    <cellStyle name="Entry 8 9" xfId="23596"/>
    <cellStyle name="Entry 9" xfId="3209"/>
    <cellStyle name="Entry 9 2" xfId="4055"/>
    <cellStyle name="Entry 9 2 2" xfId="14930"/>
    <cellStyle name="Entry 9 2 2 2" xfId="30436"/>
    <cellStyle name="Entry 9 2 3" xfId="19060"/>
    <cellStyle name="Entry 9 2 3 2" xfId="35335"/>
    <cellStyle name="Entry 9 2 4" xfId="25735"/>
    <cellStyle name="Entry 9 3" xfId="7060"/>
    <cellStyle name="Entry 9 3 2" xfId="15252"/>
    <cellStyle name="Entry 9 3 2 2" xfId="33436"/>
    <cellStyle name="Entry 9 3 3" xfId="19377"/>
    <cellStyle name="Entry 9 3 3 2" xfId="35864"/>
    <cellStyle name="Entry 9 3 4" xfId="26052"/>
    <cellStyle name="Entry 9 4" xfId="7963"/>
    <cellStyle name="Entry 9 4 2" xfId="15483"/>
    <cellStyle name="Entry 9 4 2 2" xfId="34338"/>
    <cellStyle name="Entry 9 4 3" xfId="19608"/>
    <cellStyle name="Entry 9 4 3 2" xfId="36388"/>
    <cellStyle name="Entry 9 4 4" xfId="26283"/>
    <cellStyle name="Entry 9 5" xfId="15682"/>
    <cellStyle name="Entry 9 5 2" xfId="19807"/>
    <cellStyle name="Entry 9 5 3" xfId="26482"/>
    <cellStyle name="Entry 9 6" xfId="13216"/>
    <cellStyle name="Entry 9 6 2" xfId="29595"/>
    <cellStyle name="Entry 9 7" xfId="17713"/>
    <cellStyle name="Entry 9 7 2" xfId="34870"/>
    <cellStyle name="Entry 9 8" xfId="17183"/>
    <cellStyle name="Entry 9 9" xfId="24037"/>
    <cellStyle name="Entry_Prem Ops Exposure Rating" xfId="9244"/>
    <cellStyle name="Ergebnis" xfId="8226"/>
    <cellStyle name="Ergebnis 2" xfId="9333"/>
    <cellStyle name="Ergebnis 2 2" xfId="16178"/>
    <cellStyle name="Ergebnis 2 3" xfId="20204"/>
    <cellStyle name="Ergebnis 3" xfId="15863"/>
    <cellStyle name="Ergebnis 4" xfId="20082"/>
    <cellStyle name="Erklärender Text" xfId="8227"/>
    <cellStyle name="everity" xfId="144"/>
    <cellStyle name="Explanatory Text" xfId="36551" builtinId="53" customBuiltin="1"/>
    <cellStyle name="Explanatory Text 2" xfId="145"/>
    <cellStyle name="Explanatory Text 2 2" xfId="679"/>
    <cellStyle name="Explanatory Text 2 3" xfId="272"/>
    <cellStyle name="Explanatory Text 3" xfId="36661"/>
    <cellStyle name="Factor" xfId="146"/>
    <cellStyle name="Factor 10" xfId="2883"/>
    <cellStyle name="Factor 10 2" xfId="4042"/>
    <cellStyle name="Factor 10 2 2" xfId="14829"/>
    <cellStyle name="Factor 10 2 2 2" xfId="30423"/>
    <cellStyle name="Factor 10 2 3" xfId="18959"/>
    <cellStyle name="Factor 10 2 3 2" xfId="35322"/>
    <cellStyle name="Factor 10 2 4" xfId="25634"/>
    <cellStyle name="Factor 10 3" xfId="6734"/>
    <cellStyle name="Factor 10 3 2" xfId="14150"/>
    <cellStyle name="Factor 10 3 2 2" xfId="33110"/>
    <cellStyle name="Factor 10 3 3" xfId="18289"/>
    <cellStyle name="Factor 10 3 3 2" xfId="35850"/>
    <cellStyle name="Factor 10 3 4" xfId="24966"/>
    <cellStyle name="Factor 10 4" xfId="7949"/>
    <cellStyle name="Factor 10 4 2" xfId="14498"/>
    <cellStyle name="Factor 10 4 2 2" xfId="34324"/>
    <cellStyle name="Factor 10 4 3" xfId="18634"/>
    <cellStyle name="Factor 10 4 3 2" xfId="36374"/>
    <cellStyle name="Factor 10 4 4" xfId="25310"/>
    <cellStyle name="Factor 10 5" xfId="13987"/>
    <cellStyle name="Factor 10 5 2" xfId="18126"/>
    <cellStyle name="Factor 10 5 3" xfId="24803"/>
    <cellStyle name="Factor 10 6" xfId="12890"/>
    <cellStyle name="Factor 10 6 2" xfId="29269"/>
    <cellStyle name="Factor 10 7" xfId="17688"/>
    <cellStyle name="Factor 10 7 2" xfId="34856"/>
    <cellStyle name="Factor 10 8" xfId="15869"/>
    <cellStyle name="Factor 10 9" xfId="23711"/>
    <cellStyle name="Factor 11" xfId="3650"/>
    <cellStyle name="Factor 11 2" xfId="4124"/>
    <cellStyle name="Factor 11 2 2" xfId="15116"/>
    <cellStyle name="Factor 11 2 2 2" xfId="30505"/>
    <cellStyle name="Factor 11 2 3" xfId="19244"/>
    <cellStyle name="Factor 11 2 3 2" xfId="35404"/>
    <cellStyle name="Factor 11 2 4" xfId="25919"/>
    <cellStyle name="Factor 11 3" xfId="7501"/>
    <cellStyle name="Factor 11 3 2" xfId="15403"/>
    <cellStyle name="Factor 11 3 2 2" xfId="33877"/>
    <cellStyle name="Factor 11 3 3" xfId="19528"/>
    <cellStyle name="Factor 11 3 3 2" xfId="35935"/>
    <cellStyle name="Factor 11 3 4" xfId="26203"/>
    <cellStyle name="Factor 11 4" xfId="8034"/>
    <cellStyle name="Factor 11 4 2" xfId="15601"/>
    <cellStyle name="Factor 11 4 2 2" xfId="34409"/>
    <cellStyle name="Factor 11 4 3" xfId="19726"/>
    <cellStyle name="Factor 11 4 3 2" xfId="36459"/>
    <cellStyle name="Factor 11 4 4" xfId="26401"/>
    <cellStyle name="Factor 11 5" xfId="15751"/>
    <cellStyle name="Factor 11 5 2" xfId="19876"/>
    <cellStyle name="Factor 11 5 3" xfId="26551"/>
    <cellStyle name="Factor 11 6" xfId="13657"/>
    <cellStyle name="Factor 11 6 2" xfId="30036"/>
    <cellStyle name="Factor 11 7" xfId="17799"/>
    <cellStyle name="Factor 11 7 2" xfId="34941"/>
    <cellStyle name="Factor 11 8" xfId="18116"/>
    <cellStyle name="Factor 11 9" xfId="24476"/>
    <cellStyle name="Factor 12" xfId="680"/>
    <cellStyle name="Factor 12 2" xfId="10711"/>
    <cellStyle name="Factor 12 2 2" xfId="27096"/>
    <cellStyle name="Factor 12 3" xfId="17233"/>
    <cellStyle name="Factor 12 3 2" xfId="34504"/>
    <cellStyle name="Factor 12 4" xfId="21543"/>
    <cellStyle name="Factor 13" xfId="3738"/>
    <cellStyle name="Factor 13 2" xfId="13891"/>
    <cellStyle name="Factor 13 2 2" xfId="30122"/>
    <cellStyle name="Factor 13 3" xfId="18030"/>
    <cellStyle name="Factor 13 3 2" xfId="35027"/>
    <cellStyle name="Factor 13 4" xfId="24707"/>
    <cellStyle name="Factor 14" xfId="4558"/>
    <cellStyle name="Factor 14 2" xfId="13993"/>
    <cellStyle name="Factor 14 2 2" xfId="30936"/>
    <cellStyle name="Factor 14 3" xfId="18132"/>
    <cellStyle name="Factor 14 3 2" xfId="35498"/>
    <cellStyle name="Factor 14 4" xfId="24809"/>
    <cellStyle name="Factor 15" xfId="7591"/>
    <cellStyle name="Factor 15 2" xfId="13950"/>
    <cellStyle name="Factor 15 2 2" xfId="33967"/>
    <cellStyle name="Factor 15 3" xfId="18089"/>
    <cellStyle name="Factor 15 3 2" xfId="36023"/>
    <cellStyle name="Factor 15 4" xfId="24766"/>
    <cellStyle name="Factor 16" xfId="15339"/>
    <cellStyle name="Factor 16 2" xfId="19464"/>
    <cellStyle name="Factor 16 3" xfId="26139"/>
    <cellStyle name="Factor 17" xfId="9263"/>
    <cellStyle name="Factor 17 2" xfId="26718"/>
    <cellStyle name="Factor 18" xfId="17356"/>
    <cellStyle name="Factor 19" xfId="20046"/>
    <cellStyle name="Factor 2" xfId="1084"/>
    <cellStyle name="Factor 2 10" xfId="3705"/>
    <cellStyle name="Factor 2 10 2" xfId="4177"/>
    <cellStyle name="Factor 2 10 2 2" xfId="15171"/>
    <cellStyle name="Factor 2 10 2 2 2" xfId="30556"/>
    <cellStyle name="Factor 2 10 2 3" xfId="19296"/>
    <cellStyle name="Factor 2 10 2 3 2" xfId="35455"/>
    <cellStyle name="Factor 2 10 2 4" xfId="25971"/>
    <cellStyle name="Factor 2 10 3" xfId="7556"/>
    <cellStyle name="Factor 2 10 3 2" xfId="15458"/>
    <cellStyle name="Factor 2 10 3 2 2" xfId="33932"/>
    <cellStyle name="Factor 2 10 3 3" xfId="19583"/>
    <cellStyle name="Factor 2 10 3 3 2" xfId="35988"/>
    <cellStyle name="Factor 2 10 3 4" xfId="26258"/>
    <cellStyle name="Factor 2 10 4" xfId="8089"/>
    <cellStyle name="Factor 2 10 4 2" xfId="15654"/>
    <cellStyle name="Factor 2 10 4 2 2" xfId="34464"/>
    <cellStyle name="Factor 2 10 4 3" xfId="19779"/>
    <cellStyle name="Factor 2 10 4 3 2" xfId="36512"/>
    <cellStyle name="Factor 2 10 4 4" xfId="26454"/>
    <cellStyle name="Factor 2 10 5" xfId="15801"/>
    <cellStyle name="Factor 2 10 5 2" xfId="19926"/>
    <cellStyle name="Factor 2 10 5 3" xfId="26601"/>
    <cellStyle name="Factor 2 10 6" xfId="13712"/>
    <cellStyle name="Factor 2 10 6 2" xfId="30089"/>
    <cellStyle name="Factor 2 10 7" xfId="17851"/>
    <cellStyle name="Factor 2 10 7 2" xfId="34994"/>
    <cellStyle name="Factor 2 10 8" xfId="10739"/>
    <cellStyle name="Factor 2 10 9" xfId="24528"/>
    <cellStyle name="Factor 2 11" xfId="3720"/>
    <cellStyle name="Factor 2 11 2" xfId="4191"/>
    <cellStyle name="Factor 2 11 2 2" xfId="15186"/>
    <cellStyle name="Factor 2 11 2 2 2" xfId="30570"/>
    <cellStyle name="Factor 2 11 2 3" xfId="19311"/>
    <cellStyle name="Factor 2 11 2 3 2" xfId="35469"/>
    <cellStyle name="Factor 2 11 2 4" xfId="25986"/>
    <cellStyle name="Factor 2 11 3" xfId="7571"/>
    <cellStyle name="Factor 2 11 3 2" xfId="15473"/>
    <cellStyle name="Factor 2 11 3 2 2" xfId="33947"/>
    <cellStyle name="Factor 2 11 3 3" xfId="19598"/>
    <cellStyle name="Factor 2 11 3 3 2" xfId="36003"/>
    <cellStyle name="Factor 2 11 3 4" xfId="26273"/>
    <cellStyle name="Factor 2 11 4" xfId="8104"/>
    <cellStyle name="Factor 2 11 4 2" xfId="15669"/>
    <cellStyle name="Factor 2 11 4 2 2" xfId="34479"/>
    <cellStyle name="Factor 2 11 4 3" xfId="19794"/>
    <cellStyle name="Factor 2 11 4 3 2" xfId="36527"/>
    <cellStyle name="Factor 2 11 4 4" xfId="26469"/>
    <cellStyle name="Factor 2 11 5" xfId="15816"/>
    <cellStyle name="Factor 2 11 5 2" xfId="19941"/>
    <cellStyle name="Factor 2 11 5 3" xfId="26616"/>
    <cellStyle name="Factor 2 11 6" xfId="13727"/>
    <cellStyle name="Factor 2 11 6 2" xfId="30104"/>
    <cellStyle name="Factor 2 11 7" xfId="17866"/>
    <cellStyle name="Factor 2 11 7 2" xfId="35009"/>
    <cellStyle name="Factor 2 11 8" xfId="15835"/>
    <cellStyle name="Factor 2 11 9" xfId="24543"/>
    <cellStyle name="Factor 2 12" xfId="3753"/>
    <cellStyle name="Factor 2 12 2" xfId="11094"/>
    <cellStyle name="Factor 2 12 2 2" xfId="30137"/>
    <cellStyle name="Factor 2 12 3" xfId="17279"/>
    <cellStyle name="Factor 2 12 3 2" xfId="35041"/>
    <cellStyle name="Factor 2 12 4" xfId="21925"/>
    <cellStyle name="Factor 2 13" xfId="4940"/>
    <cellStyle name="Factor 2 13 2" xfId="14029"/>
    <cellStyle name="Factor 2 13 2 2" xfId="31318"/>
    <cellStyle name="Factor 2 13 3" xfId="18168"/>
    <cellStyle name="Factor 2 13 3 2" xfId="35523"/>
    <cellStyle name="Factor 2 13 4" xfId="24845"/>
    <cellStyle name="Factor 2 14" xfId="7616"/>
    <cellStyle name="Factor 2 14 2" xfId="13801"/>
    <cellStyle name="Factor 2 14 2 2" xfId="33992"/>
    <cellStyle name="Factor 2 14 3" xfId="17940"/>
    <cellStyle name="Factor 2 14 3 2" xfId="36047"/>
    <cellStyle name="Factor 2 14 4" xfId="24617"/>
    <cellStyle name="Factor 2 15" xfId="14080"/>
    <cellStyle name="Factor 2 15 2" xfId="18219"/>
    <cellStyle name="Factor 2 15 3" xfId="24896"/>
    <cellStyle name="Factor 2 16" xfId="15533"/>
    <cellStyle name="Factor 2 16 2" xfId="19658"/>
    <cellStyle name="Factor 2 16 3" xfId="26333"/>
    <cellStyle name="Factor 2 17" xfId="16156"/>
    <cellStyle name="Factor 2 17 2" xfId="27478"/>
    <cellStyle name="Factor 2 18" xfId="17728"/>
    <cellStyle name="Factor 2 18 2" xfId="34529"/>
    <cellStyle name="Factor 2 19" xfId="20166"/>
    <cellStyle name="Factor 2 2" xfId="1844"/>
    <cellStyle name="Factor 2 2 10" xfId="36609"/>
    <cellStyle name="Factor 2 2 2" xfId="3771"/>
    <cellStyle name="Factor 2 2 2 2" xfId="14314"/>
    <cellStyle name="Factor 2 2 2 2 2" xfId="30155"/>
    <cellStyle name="Factor 2 2 2 3" xfId="18452"/>
    <cellStyle name="Factor 2 2 2 3 2" xfId="35058"/>
    <cellStyle name="Factor 2 2 2 4" xfId="25129"/>
    <cellStyle name="Factor 2 2 3" xfId="5699"/>
    <cellStyle name="Factor 2 2 3 2" xfId="14158"/>
    <cellStyle name="Factor 2 2 3 2 2" xfId="32076"/>
    <cellStyle name="Factor 2 2 3 3" xfId="18297"/>
    <cellStyle name="Factor 2 2 3 3 2" xfId="35571"/>
    <cellStyle name="Factor 2 2 3 4" xfId="24974"/>
    <cellStyle name="Factor 2 2 4" xfId="7665"/>
    <cellStyle name="Factor 2 2 4 2" xfId="15011"/>
    <cellStyle name="Factor 2 2 4 2 2" xfId="34040"/>
    <cellStyle name="Factor 2 2 4 3" xfId="19140"/>
    <cellStyle name="Factor 2 2 4 3 2" xfId="36095"/>
    <cellStyle name="Factor 2 2 4 4" xfId="25815"/>
    <cellStyle name="Factor 2 2 5" xfId="15561"/>
    <cellStyle name="Factor 2 2 5 2" xfId="19686"/>
    <cellStyle name="Factor 2 2 5 3" xfId="26361"/>
    <cellStyle name="Factor 2 2 6" xfId="11854"/>
    <cellStyle name="Factor 2 2 6 2" xfId="28237"/>
    <cellStyle name="Factor 2 2 7" xfId="17370"/>
    <cellStyle name="Factor 2 2 7 2" xfId="34577"/>
    <cellStyle name="Factor 2 2 8" xfId="17236"/>
    <cellStyle name="Factor 2 2 9" xfId="22684"/>
    <cellStyle name="Factor 2 20" xfId="36592"/>
    <cellStyle name="Factor 2 3" xfId="2637"/>
    <cellStyle name="Factor 2 3 2" xfId="3845"/>
    <cellStyle name="Factor 2 3 2 2" xfId="14615"/>
    <cellStyle name="Factor 2 3 2 2 2" xfId="30229"/>
    <cellStyle name="Factor 2 3 2 3" xfId="18751"/>
    <cellStyle name="Factor 2 3 2 3 2" xfId="35129"/>
    <cellStyle name="Factor 2 3 2 4" xfId="25427"/>
    <cellStyle name="Factor 2 3 3" xfId="6490"/>
    <cellStyle name="Factor 2 3 3 2" xfId="13922"/>
    <cellStyle name="Factor 2 3 3 2 2" xfId="32866"/>
    <cellStyle name="Factor 2 3 3 3" xfId="18061"/>
    <cellStyle name="Factor 2 3 3 3 2" xfId="35652"/>
    <cellStyle name="Factor 2 3 3 4" xfId="24738"/>
    <cellStyle name="Factor 2 3 4" xfId="7747"/>
    <cellStyle name="Factor 2 3 4 2" xfId="14202"/>
    <cellStyle name="Factor 2 3 4 2 2" xfId="34122"/>
    <cellStyle name="Factor 2 3 4 3" xfId="18340"/>
    <cellStyle name="Factor 2 3 4 3 2" xfId="36176"/>
    <cellStyle name="Factor 2 3 4 4" xfId="25017"/>
    <cellStyle name="Factor 2 3 5" xfId="13947"/>
    <cellStyle name="Factor 2 3 5 2" xfId="18086"/>
    <cellStyle name="Factor 2 3 5 3" xfId="24763"/>
    <cellStyle name="Factor 2 3 6" xfId="12645"/>
    <cellStyle name="Factor 2 3 6 2" xfId="29027"/>
    <cellStyle name="Factor 2 3 7" xfId="17490"/>
    <cellStyle name="Factor 2 3 7 2" xfId="34656"/>
    <cellStyle name="Factor 2 3 8" xfId="16051"/>
    <cellStyle name="Factor 2 3 9" xfId="23472"/>
    <cellStyle name="Factor 2 4" xfId="2792"/>
    <cellStyle name="Factor 2 4 2" xfId="3981"/>
    <cellStyle name="Factor 2 4 2 2" xfId="14755"/>
    <cellStyle name="Factor 2 4 2 2 2" xfId="30362"/>
    <cellStyle name="Factor 2 4 2 3" xfId="18887"/>
    <cellStyle name="Factor 2 4 2 3 2" xfId="35261"/>
    <cellStyle name="Factor 2 4 2 4" xfId="25563"/>
    <cellStyle name="Factor 2 4 3" xfId="6644"/>
    <cellStyle name="Factor 2 4 3 2" xfId="13745"/>
    <cellStyle name="Factor 2 4 3 2 2" xfId="33020"/>
    <cellStyle name="Factor 2 4 3 3" xfId="17884"/>
    <cellStyle name="Factor 2 4 3 3 2" xfId="35786"/>
    <cellStyle name="Factor 2 4 3 4" xfId="24561"/>
    <cellStyle name="Factor 2 4 4" xfId="7885"/>
    <cellStyle name="Factor 2 4 4 2" xfId="13975"/>
    <cellStyle name="Factor 2 4 4 2 2" xfId="34260"/>
    <cellStyle name="Factor 2 4 4 3" xfId="18114"/>
    <cellStyle name="Factor 2 4 4 3 2" xfId="36310"/>
    <cellStyle name="Factor 2 4 4 4" xfId="24791"/>
    <cellStyle name="Factor 2 4 5" xfId="13796"/>
    <cellStyle name="Factor 2 4 5 2" xfId="17935"/>
    <cellStyle name="Factor 2 4 5 3" xfId="24612"/>
    <cellStyle name="Factor 2 4 6" xfId="12800"/>
    <cellStyle name="Factor 2 4 6 2" xfId="29178"/>
    <cellStyle name="Factor 2 4 7" xfId="17624"/>
    <cellStyle name="Factor 2 4 7 2" xfId="34791"/>
    <cellStyle name="Factor 2 4 8" xfId="15936"/>
    <cellStyle name="Factor 2 4 9" xfId="23623"/>
    <cellStyle name="Factor 2 5" xfId="2811"/>
    <cellStyle name="Factor 2 5 2" xfId="3998"/>
    <cellStyle name="Factor 2 5 2 2" xfId="14773"/>
    <cellStyle name="Factor 2 5 2 2 2" xfId="30379"/>
    <cellStyle name="Factor 2 5 2 3" xfId="18905"/>
    <cellStyle name="Factor 2 5 2 3 2" xfId="35278"/>
    <cellStyle name="Factor 2 5 2 4" xfId="25580"/>
    <cellStyle name="Factor 2 5 3" xfId="6662"/>
    <cellStyle name="Factor 2 5 3 2" xfId="14115"/>
    <cellStyle name="Factor 2 5 3 2 2" xfId="33038"/>
    <cellStyle name="Factor 2 5 3 3" xfId="18254"/>
    <cellStyle name="Factor 2 5 3 3 2" xfId="35804"/>
    <cellStyle name="Factor 2 5 3 4" xfId="24931"/>
    <cellStyle name="Factor 2 5 4" xfId="7903"/>
    <cellStyle name="Factor 2 5 4 2" xfId="14281"/>
    <cellStyle name="Factor 2 5 4 2 2" xfId="34278"/>
    <cellStyle name="Factor 2 5 4 3" xfId="18419"/>
    <cellStyle name="Factor 2 5 4 3 2" xfId="36328"/>
    <cellStyle name="Factor 2 5 4 4" xfId="25096"/>
    <cellStyle name="Factor 2 5 5" xfId="14909"/>
    <cellStyle name="Factor 2 5 5 2" xfId="19039"/>
    <cellStyle name="Factor 2 5 5 3" xfId="25714"/>
    <cellStyle name="Factor 2 5 6" xfId="12818"/>
    <cellStyle name="Factor 2 5 6 2" xfId="29197"/>
    <cellStyle name="Factor 2 5 7" xfId="17642"/>
    <cellStyle name="Factor 2 5 7 2" xfId="34810"/>
    <cellStyle name="Factor 2 5 8" xfId="15962"/>
    <cellStyle name="Factor 2 5 9" xfId="23641"/>
    <cellStyle name="Factor 2 6" xfId="2826"/>
    <cellStyle name="Factor 2 6 2" xfId="4012"/>
    <cellStyle name="Factor 2 6 2 2" xfId="14788"/>
    <cellStyle name="Factor 2 6 2 2 2" xfId="30393"/>
    <cellStyle name="Factor 2 6 2 3" xfId="18920"/>
    <cellStyle name="Factor 2 6 2 3 2" xfId="35292"/>
    <cellStyle name="Factor 2 6 2 4" xfId="25595"/>
    <cellStyle name="Factor 2 6 3" xfId="6677"/>
    <cellStyle name="Factor 2 6 3 2" xfId="14149"/>
    <cellStyle name="Factor 2 6 3 2 2" xfId="33053"/>
    <cellStyle name="Factor 2 6 3 3" xfId="18288"/>
    <cellStyle name="Factor 2 6 3 3 2" xfId="35819"/>
    <cellStyle name="Factor 2 6 3 4" xfId="24965"/>
    <cellStyle name="Factor 2 6 4" xfId="7918"/>
    <cellStyle name="Factor 2 6 4 2" xfId="14191"/>
    <cellStyle name="Factor 2 6 4 2 2" xfId="34293"/>
    <cellStyle name="Factor 2 6 4 3" xfId="18330"/>
    <cellStyle name="Factor 2 6 4 3 2" xfId="36343"/>
    <cellStyle name="Factor 2 6 4 4" xfId="25007"/>
    <cellStyle name="Factor 2 6 5" xfId="14526"/>
    <cellStyle name="Factor 2 6 5 2" xfId="18662"/>
    <cellStyle name="Factor 2 6 5 3" xfId="25338"/>
    <cellStyle name="Factor 2 6 6" xfId="12833"/>
    <cellStyle name="Factor 2 6 6 2" xfId="29212"/>
    <cellStyle name="Factor 2 6 7" xfId="17657"/>
    <cellStyle name="Factor 2 6 7 2" xfId="34825"/>
    <cellStyle name="Factor 2 6 8" xfId="15950"/>
    <cellStyle name="Factor 2 6 9" xfId="23656"/>
    <cellStyle name="Factor 2 7" xfId="2841"/>
    <cellStyle name="Factor 2 7 2" xfId="4026"/>
    <cellStyle name="Factor 2 7 2 2" xfId="14803"/>
    <cellStyle name="Factor 2 7 2 2 2" xfId="30407"/>
    <cellStyle name="Factor 2 7 2 3" xfId="18935"/>
    <cellStyle name="Factor 2 7 2 3 2" xfId="35306"/>
    <cellStyle name="Factor 2 7 2 4" xfId="25610"/>
    <cellStyle name="Factor 2 7 3" xfId="6692"/>
    <cellStyle name="Factor 2 7 3 2" xfId="14421"/>
    <cellStyle name="Factor 2 7 3 2 2" xfId="33068"/>
    <cellStyle name="Factor 2 7 3 3" xfId="18557"/>
    <cellStyle name="Factor 2 7 3 3 2" xfId="35834"/>
    <cellStyle name="Factor 2 7 3 4" xfId="25233"/>
    <cellStyle name="Factor 2 7 4" xfId="7933"/>
    <cellStyle name="Factor 2 7 4 2" xfId="14595"/>
    <cellStyle name="Factor 2 7 4 2 2" xfId="34308"/>
    <cellStyle name="Factor 2 7 4 3" xfId="18731"/>
    <cellStyle name="Factor 2 7 4 3 2" xfId="36358"/>
    <cellStyle name="Factor 2 7 4 4" xfId="25407"/>
    <cellStyle name="Factor 2 7 5" xfId="14157"/>
    <cellStyle name="Factor 2 7 5 2" xfId="18296"/>
    <cellStyle name="Factor 2 7 5 3" xfId="24973"/>
    <cellStyle name="Factor 2 7 6" xfId="12848"/>
    <cellStyle name="Factor 2 7 6 2" xfId="29227"/>
    <cellStyle name="Factor 2 7 7" xfId="17672"/>
    <cellStyle name="Factor 2 7 7 2" xfId="34840"/>
    <cellStyle name="Factor 2 7 8" xfId="15879"/>
    <cellStyle name="Factor 2 7 9" xfId="23671"/>
    <cellStyle name="Factor 2 8" xfId="3591"/>
    <cellStyle name="Factor 2 8 2" xfId="4083"/>
    <cellStyle name="Factor 2 8 2 2" xfId="15068"/>
    <cellStyle name="Factor 2 8 2 2 2" xfId="30464"/>
    <cellStyle name="Factor 2 8 2 3" xfId="19197"/>
    <cellStyle name="Factor 2 8 2 3 2" xfId="35363"/>
    <cellStyle name="Factor 2 8 2 4" xfId="25872"/>
    <cellStyle name="Factor 2 8 3" xfId="7442"/>
    <cellStyle name="Factor 2 8 3 2" xfId="15357"/>
    <cellStyle name="Factor 2 8 3 2 2" xfId="33818"/>
    <cellStyle name="Factor 2 8 3 3" xfId="19482"/>
    <cellStyle name="Factor 2 8 3 3 2" xfId="35893"/>
    <cellStyle name="Factor 2 8 3 4" xfId="26157"/>
    <cellStyle name="Factor 2 8 4" xfId="7992"/>
    <cellStyle name="Factor 2 8 4 2" xfId="15558"/>
    <cellStyle name="Factor 2 8 4 2 2" xfId="34367"/>
    <cellStyle name="Factor 2 8 4 3" xfId="19683"/>
    <cellStyle name="Factor 2 8 4 3 2" xfId="36417"/>
    <cellStyle name="Factor 2 8 4 4" xfId="26358"/>
    <cellStyle name="Factor 2 8 5" xfId="15710"/>
    <cellStyle name="Factor 2 8 5 2" xfId="19835"/>
    <cellStyle name="Factor 2 8 5 3" xfId="26510"/>
    <cellStyle name="Factor 2 8 6" xfId="13598"/>
    <cellStyle name="Factor 2 8 6 2" xfId="29977"/>
    <cellStyle name="Factor 2 8 7" xfId="17756"/>
    <cellStyle name="Factor 2 8 7 2" xfId="34899"/>
    <cellStyle name="Factor 2 8 8" xfId="17267"/>
    <cellStyle name="Factor 2 8 9" xfId="24418"/>
    <cellStyle name="Factor 2 9" xfId="3689"/>
    <cellStyle name="Factor 2 9 2" xfId="4162"/>
    <cellStyle name="Factor 2 9 2 2" xfId="15155"/>
    <cellStyle name="Factor 2 9 2 2 2" xfId="30541"/>
    <cellStyle name="Factor 2 9 2 3" xfId="19280"/>
    <cellStyle name="Factor 2 9 2 3 2" xfId="35440"/>
    <cellStyle name="Factor 2 9 2 4" xfId="25955"/>
    <cellStyle name="Factor 2 9 3" xfId="7540"/>
    <cellStyle name="Factor 2 9 3 2" xfId="15442"/>
    <cellStyle name="Factor 2 9 3 2 2" xfId="33916"/>
    <cellStyle name="Factor 2 9 3 3" xfId="19567"/>
    <cellStyle name="Factor 2 9 3 3 2" xfId="35972"/>
    <cellStyle name="Factor 2 9 3 4" xfId="26242"/>
    <cellStyle name="Factor 2 9 4" xfId="8073"/>
    <cellStyle name="Factor 2 9 4 2" xfId="15638"/>
    <cellStyle name="Factor 2 9 4 2 2" xfId="34448"/>
    <cellStyle name="Factor 2 9 4 3" xfId="19763"/>
    <cellStyle name="Factor 2 9 4 3 2" xfId="36496"/>
    <cellStyle name="Factor 2 9 4 4" xfId="26438"/>
    <cellStyle name="Factor 2 9 5" xfId="15785"/>
    <cellStyle name="Factor 2 9 5 2" xfId="19910"/>
    <cellStyle name="Factor 2 9 5 3" xfId="26585"/>
    <cellStyle name="Factor 2 9 6" xfId="13696"/>
    <cellStyle name="Factor 2 9 6 2" xfId="30073"/>
    <cellStyle name="Factor 2 9 7" xfId="17835"/>
    <cellStyle name="Factor 2 9 7 2" xfId="34978"/>
    <cellStyle name="Factor 2 9 8" xfId="17220"/>
    <cellStyle name="Factor 2 9 9" xfId="24512"/>
    <cellStyle name="Factor 20" xfId="36583"/>
    <cellStyle name="Factor 3" xfId="1463"/>
    <cellStyle name="Factor 3 10" xfId="8605"/>
    <cellStyle name="Factor 3 10 2" xfId="9682"/>
    <cellStyle name="Factor 3 10 2 2" xfId="16526"/>
    <cellStyle name="Factor 3 10 2 3" xfId="20553"/>
    <cellStyle name="Factor 3 10 3" xfId="16080"/>
    <cellStyle name="Factor 3 10 4" xfId="20093"/>
    <cellStyle name="Factor 3 11" xfId="36601"/>
    <cellStyle name="Factor 3 2" xfId="3762"/>
    <cellStyle name="Factor 3 2 2" xfId="11473"/>
    <cellStyle name="Factor 3 2 2 2" xfId="30146"/>
    <cellStyle name="Factor 3 2 3" xfId="17319"/>
    <cellStyle name="Factor 3 2 3 2" xfId="35049"/>
    <cellStyle name="Factor 3 2 4" xfId="22304"/>
    <cellStyle name="Factor 3 3" xfId="5318"/>
    <cellStyle name="Factor 3 3 2" xfId="14166"/>
    <cellStyle name="Factor 3 3 2 2" xfId="31696"/>
    <cellStyle name="Factor 3 3 3" xfId="18305"/>
    <cellStyle name="Factor 3 3 3 2" xfId="35546"/>
    <cellStyle name="Factor 3 3 4" xfId="24982"/>
    <cellStyle name="Factor 3 4" xfId="7640"/>
    <cellStyle name="Factor 3 4 2" xfId="14441"/>
    <cellStyle name="Factor 3 4 2 2" xfId="34015"/>
    <cellStyle name="Factor 3 4 3" xfId="18577"/>
    <cellStyle name="Factor 3 4 3 2" xfId="36070"/>
    <cellStyle name="Factor 3 4 4" xfId="25253"/>
    <cellStyle name="Factor 3 5" xfId="15039"/>
    <cellStyle name="Factor 3 5 2" xfId="19168"/>
    <cellStyle name="Factor 3 5 3" xfId="25843"/>
    <cellStyle name="Factor 3 6" xfId="14553"/>
    <cellStyle name="Factor 3 6 2" xfId="18689"/>
    <cellStyle name="Factor 3 6 3" xfId="25365"/>
    <cellStyle name="Factor 3 7" xfId="16137"/>
    <cellStyle name="Factor 3 7 2" xfId="27856"/>
    <cellStyle name="Factor 3 8" xfId="17748"/>
    <cellStyle name="Factor 3 8 2" xfId="34552"/>
    <cellStyle name="Factor 3 9" xfId="20121"/>
    <cellStyle name="Factor 4" xfId="2247"/>
    <cellStyle name="Factor 4 2" xfId="3810"/>
    <cellStyle name="Factor 4 2 2" xfId="14461"/>
    <cellStyle name="Factor 4 2 2 2" xfId="30194"/>
    <cellStyle name="Factor 4 2 3" xfId="18597"/>
    <cellStyle name="Factor 4 2 3 2" xfId="35095"/>
    <cellStyle name="Factor 4 2 4" xfId="25273"/>
    <cellStyle name="Factor 4 3" xfId="6100"/>
    <cellStyle name="Factor 4 3 2" xfId="15117"/>
    <cellStyle name="Factor 4 3 2 2" xfId="32476"/>
    <cellStyle name="Factor 4 3 3" xfId="19245"/>
    <cellStyle name="Factor 4 3 3 2" xfId="35615"/>
    <cellStyle name="Factor 4 3 4" xfId="25920"/>
    <cellStyle name="Factor 4 4" xfId="7710"/>
    <cellStyle name="Factor 4 4 2" xfId="15317"/>
    <cellStyle name="Factor 4 4 2 2" xfId="34085"/>
    <cellStyle name="Factor 4 4 3" xfId="19442"/>
    <cellStyle name="Factor 4 4 3 2" xfId="36139"/>
    <cellStyle name="Factor 4 4 4" xfId="26117"/>
    <cellStyle name="Factor 4 5" xfId="13894"/>
    <cellStyle name="Factor 4 5 2" xfId="18033"/>
    <cellStyle name="Factor 4 5 3" xfId="24710"/>
    <cellStyle name="Factor 4 6" xfId="12255"/>
    <cellStyle name="Factor 4 6 2" xfId="28637"/>
    <cellStyle name="Factor 4 7" xfId="17428"/>
    <cellStyle name="Factor 4 7 2" xfId="34620"/>
    <cellStyle name="Factor 4 8" xfId="16116"/>
    <cellStyle name="Factor 4 9" xfId="23083"/>
    <cellStyle name="Factor 5" xfId="2786"/>
    <cellStyle name="Factor 5 2" xfId="3976"/>
    <cellStyle name="Factor 5 2 2" xfId="14749"/>
    <cellStyle name="Factor 5 2 2 2" xfId="30357"/>
    <cellStyle name="Factor 5 2 3" xfId="18881"/>
    <cellStyle name="Factor 5 2 3 2" xfId="35256"/>
    <cellStyle name="Factor 5 2 4" xfId="25557"/>
    <cellStyle name="Factor 5 3" xfId="6638"/>
    <cellStyle name="Factor 5 3 2" xfId="15028"/>
    <cellStyle name="Factor 5 3 2 2" xfId="33014"/>
    <cellStyle name="Factor 5 3 3" xfId="19157"/>
    <cellStyle name="Factor 5 3 3 2" xfId="35780"/>
    <cellStyle name="Factor 5 3 4" xfId="25832"/>
    <cellStyle name="Factor 5 4" xfId="7879"/>
    <cellStyle name="Factor 5 4 2" xfId="15338"/>
    <cellStyle name="Factor 5 4 2 2" xfId="34254"/>
    <cellStyle name="Factor 5 4 3" xfId="19463"/>
    <cellStyle name="Factor 5 4 3 2" xfId="36304"/>
    <cellStyle name="Factor 5 4 4" xfId="26138"/>
    <cellStyle name="Factor 5 5" xfId="15512"/>
    <cellStyle name="Factor 5 5 2" xfId="19637"/>
    <cellStyle name="Factor 5 5 3" xfId="26312"/>
    <cellStyle name="Factor 5 6" xfId="12794"/>
    <cellStyle name="Factor 5 6 2" xfId="29172"/>
    <cellStyle name="Factor 5 7" xfId="17618"/>
    <cellStyle name="Factor 5 7 2" xfId="34785"/>
    <cellStyle name="Factor 5 8" xfId="15941"/>
    <cellStyle name="Factor 5 9" xfId="23617"/>
    <cellStyle name="Factor 6" xfId="2667"/>
    <cellStyle name="Factor 6 2" xfId="3858"/>
    <cellStyle name="Factor 6 2 2" xfId="14631"/>
    <cellStyle name="Factor 6 2 2 2" xfId="30242"/>
    <cellStyle name="Factor 6 2 3" xfId="18767"/>
    <cellStyle name="Factor 6 2 3 2" xfId="35142"/>
    <cellStyle name="Factor 6 2 4" xfId="25443"/>
    <cellStyle name="Factor 6 3" xfId="6519"/>
    <cellStyle name="Factor 6 3 2" xfId="14213"/>
    <cellStyle name="Factor 6 3 2 2" xfId="32895"/>
    <cellStyle name="Factor 6 3 3" xfId="18351"/>
    <cellStyle name="Factor 6 3 3 2" xfId="35665"/>
    <cellStyle name="Factor 6 3 4" xfId="25028"/>
    <cellStyle name="Factor 6 4" xfId="7760"/>
    <cellStyle name="Factor 6 4 2" xfId="13913"/>
    <cellStyle name="Factor 6 4 2 2" xfId="34135"/>
    <cellStyle name="Factor 6 4 3" xfId="18052"/>
    <cellStyle name="Factor 6 4 3 2" xfId="36189"/>
    <cellStyle name="Factor 6 4 4" xfId="24729"/>
    <cellStyle name="Factor 6 5" xfId="14278"/>
    <cellStyle name="Factor 6 5 2" xfId="18416"/>
    <cellStyle name="Factor 6 5 3" xfId="25093"/>
    <cellStyle name="Factor 6 6" xfId="12675"/>
    <cellStyle name="Factor 6 6 2" xfId="29057"/>
    <cellStyle name="Factor 6 7" xfId="17504"/>
    <cellStyle name="Factor 6 7 2" xfId="34670"/>
    <cellStyle name="Factor 6 8" xfId="16062"/>
    <cellStyle name="Factor 6 9" xfId="23502"/>
    <cellStyle name="Factor 7" xfId="2757"/>
    <cellStyle name="Factor 7 2" xfId="3947"/>
    <cellStyle name="Factor 7 2 2" xfId="14721"/>
    <cellStyle name="Factor 7 2 2 2" xfId="30329"/>
    <cellStyle name="Factor 7 2 3" xfId="18853"/>
    <cellStyle name="Factor 7 2 3 2" xfId="35229"/>
    <cellStyle name="Factor 7 2 4" xfId="25529"/>
    <cellStyle name="Factor 7 3" xfId="6609"/>
    <cellStyle name="Factor 7 3 2" xfId="14249"/>
    <cellStyle name="Factor 7 3 2 2" xfId="32985"/>
    <cellStyle name="Factor 7 3 3" xfId="18387"/>
    <cellStyle name="Factor 7 3 3 2" xfId="35753"/>
    <cellStyle name="Factor 7 3 4" xfId="25064"/>
    <cellStyle name="Factor 7 4" xfId="7850"/>
    <cellStyle name="Factor 7 4 2" xfId="14307"/>
    <cellStyle name="Factor 7 4 2 2" xfId="34225"/>
    <cellStyle name="Factor 7 4 3" xfId="18445"/>
    <cellStyle name="Factor 7 4 3 2" xfId="36277"/>
    <cellStyle name="Factor 7 4 4" xfId="25122"/>
    <cellStyle name="Factor 7 5" xfId="15293"/>
    <cellStyle name="Factor 7 5 2" xfId="19418"/>
    <cellStyle name="Factor 7 5 3" xfId="26093"/>
    <cellStyle name="Factor 7 6" xfId="12765"/>
    <cellStyle name="Factor 7 6 2" xfId="29145"/>
    <cellStyle name="Factor 7 7" xfId="17589"/>
    <cellStyle name="Factor 7 7 2" xfId="34758"/>
    <cellStyle name="Factor 7 8" xfId="15986"/>
    <cellStyle name="Factor 7 9" xfId="23588"/>
    <cellStyle name="Factor 8" xfId="2681"/>
    <cellStyle name="Factor 8 2" xfId="3872"/>
    <cellStyle name="Factor 8 2 2" xfId="14645"/>
    <cellStyle name="Factor 8 2 2 2" xfId="30256"/>
    <cellStyle name="Factor 8 2 3" xfId="18781"/>
    <cellStyle name="Factor 8 2 3 2" xfId="35156"/>
    <cellStyle name="Factor 8 2 4" xfId="25457"/>
    <cellStyle name="Factor 8 3" xfId="6533"/>
    <cellStyle name="Factor 8 3 2" xfId="14451"/>
    <cellStyle name="Factor 8 3 2 2" xfId="32909"/>
    <cellStyle name="Factor 8 3 3" xfId="18587"/>
    <cellStyle name="Factor 8 3 3 2" xfId="35679"/>
    <cellStyle name="Factor 8 3 4" xfId="25263"/>
    <cellStyle name="Factor 8 4" xfId="7774"/>
    <cellStyle name="Factor 8 4 2" xfId="15291"/>
    <cellStyle name="Factor 8 4 2 2" xfId="34149"/>
    <cellStyle name="Factor 8 4 3" xfId="19416"/>
    <cellStyle name="Factor 8 4 3 2" xfId="36203"/>
    <cellStyle name="Factor 8 4 4" xfId="26091"/>
    <cellStyle name="Factor 8 5" xfId="14289"/>
    <cellStyle name="Factor 8 5 2" xfId="18427"/>
    <cellStyle name="Factor 8 5 3" xfId="25104"/>
    <cellStyle name="Factor 8 6" xfId="12689"/>
    <cellStyle name="Factor 8 6 2" xfId="29071"/>
    <cellStyle name="Factor 8 7" xfId="17518"/>
    <cellStyle name="Factor 8 7 2" xfId="34684"/>
    <cellStyle name="Factor 8 8" xfId="16049"/>
    <cellStyle name="Factor 8 9" xfId="23516"/>
    <cellStyle name="Factor 9" xfId="3210"/>
    <cellStyle name="Factor 9 2" xfId="4056"/>
    <cellStyle name="Factor 9 2 2" xfId="14931"/>
    <cellStyle name="Factor 9 2 2 2" xfId="30437"/>
    <cellStyle name="Factor 9 2 3" xfId="19061"/>
    <cellStyle name="Factor 9 2 3 2" xfId="35336"/>
    <cellStyle name="Factor 9 2 4" xfId="25736"/>
    <cellStyle name="Factor 9 3" xfId="7061"/>
    <cellStyle name="Factor 9 3 2" xfId="15253"/>
    <cellStyle name="Factor 9 3 2 2" xfId="33437"/>
    <cellStyle name="Factor 9 3 3" xfId="19378"/>
    <cellStyle name="Factor 9 3 3 2" xfId="35865"/>
    <cellStyle name="Factor 9 3 4" xfId="26053"/>
    <cellStyle name="Factor 9 4" xfId="7964"/>
    <cellStyle name="Factor 9 4 2" xfId="15484"/>
    <cellStyle name="Factor 9 4 2 2" xfId="34339"/>
    <cellStyle name="Factor 9 4 3" xfId="19609"/>
    <cellStyle name="Factor 9 4 3 2" xfId="36389"/>
    <cellStyle name="Factor 9 4 4" xfId="26284"/>
    <cellStyle name="Factor 9 5" xfId="15683"/>
    <cellStyle name="Factor 9 5 2" xfId="19808"/>
    <cellStyle name="Factor 9 5 3" xfId="26483"/>
    <cellStyle name="Factor 9 6" xfId="13217"/>
    <cellStyle name="Factor 9 6 2" xfId="29596"/>
    <cellStyle name="Factor 9 7" xfId="17714"/>
    <cellStyle name="Factor 9 7 2" xfId="34871"/>
    <cellStyle name="Factor 9 8" xfId="17244"/>
    <cellStyle name="Factor 9 9" xfId="24038"/>
    <cellStyle name="Fake_Req" xfId="8176"/>
    <cellStyle name="Filler" xfId="101"/>
    <cellStyle name="Filler 10" xfId="8143"/>
    <cellStyle name="Filler 10 2" xfId="26697"/>
    <cellStyle name="Filler 11" xfId="20047"/>
    <cellStyle name="Filler 2" xfId="215"/>
    <cellStyle name="Filler 2 2" xfId="734"/>
    <cellStyle name="Filler 2 2 2" xfId="1494"/>
    <cellStyle name="Filler 2 2 2 2" xfId="5349"/>
    <cellStyle name="Filler 2 2 2 2 2" xfId="31727"/>
    <cellStyle name="Filler 2 2 2 3" xfId="11504"/>
    <cellStyle name="Filler 2 2 2 3 2" xfId="27887"/>
    <cellStyle name="Filler 2 2 2 4" xfId="22335"/>
    <cellStyle name="Filler 2 2 3" xfId="2288"/>
    <cellStyle name="Filler 2 2 3 2" xfId="6141"/>
    <cellStyle name="Filler 2 2 3 2 2" xfId="32517"/>
    <cellStyle name="Filler 2 2 3 3" xfId="12296"/>
    <cellStyle name="Filler 2 2 3 3 2" xfId="28678"/>
    <cellStyle name="Filler 2 2 3 4" xfId="23124"/>
    <cellStyle name="Filler 2 2 4" xfId="3242"/>
    <cellStyle name="Filler 2 2 4 2" xfId="7093"/>
    <cellStyle name="Filler 2 2 4 2 2" xfId="33469"/>
    <cellStyle name="Filler 2 2 4 3" xfId="13249"/>
    <cellStyle name="Filler 2 2 4 3 2" xfId="29628"/>
    <cellStyle name="Filler 2 2 4 4" xfId="24070"/>
    <cellStyle name="Filler 2 2 5" xfId="4590"/>
    <cellStyle name="Filler 2 2 5 2" xfId="10744"/>
    <cellStyle name="Filler 2 2 5 2 2" xfId="30968"/>
    <cellStyle name="Filler 2 2 5 3" xfId="21576"/>
    <cellStyle name="Filler 2 2 6" xfId="9318"/>
    <cellStyle name="Filler 2 2 6 2" xfId="27128"/>
    <cellStyle name="Filler 2 2 7" xfId="20188"/>
    <cellStyle name="Filler 2 3" xfId="1115"/>
    <cellStyle name="Filler 2 3 2" xfId="4970"/>
    <cellStyle name="Filler 2 3 2 2" xfId="31348"/>
    <cellStyle name="Filler 2 3 3" xfId="11125"/>
    <cellStyle name="Filler 2 3 3 2" xfId="27508"/>
    <cellStyle name="Filler 2 3 4" xfId="21956"/>
    <cellStyle name="Filler 2 4" xfId="1877"/>
    <cellStyle name="Filler 2 4 2" xfId="5732"/>
    <cellStyle name="Filler 2 4 2 2" xfId="32108"/>
    <cellStyle name="Filler 2 4 3" xfId="11887"/>
    <cellStyle name="Filler 2 4 3 2" xfId="28269"/>
    <cellStyle name="Filler 2 4 4" xfId="22716"/>
    <cellStyle name="Filler 2 5" xfId="2855"/>
    <cellStyle name="Filler 2 5 2" xfId="6706"/>
    <cellStyle name="Filler 2 5 2 2" xfId="33082"/>
    <cellStyle name="Filler 2 5 3" xfId="12862"/>
    <cellStyle name="Filler 2 5 3 2" xfId="29241"/>
    <cellStyle name="Filler 2 5 4" xfId="23684"/>
    <cellStyle name="Filler 2 6" xfId="4204"/>
    <cellStyle name="Filler 2 6 2" xfId="10324"/>
    <cellStyle name="Filler 2 6 2 2" xfId="30583"/>
    <cellStyle name="Filler 2 6 3" xfId="21194"/>
    <cellStyle name="Filler 2 7" xfId="8161"/>
    <cellStyle name="Filler 2 7 2" xfId="26735"/>
    <cellStyle name="Filler 2 8" xfId="20069"/>
    <cellStyle name="Filler 3" xfId="681"/>
    <cellStyle name="Filler 3 2" xfId="1085"/>
    <cellStyle name="Filler 3 2 2" xfId="1845"/>
    <cellStyle name="Filler 3 2 2 2" xfId="5700"/>
    <cellStyle name="Filler 3 2 2 2 2" xfId="32077"/>
    <cellStyle name="Filler 3 2 2 3" xfId="11855"/>
    <cellStyle name="Filler 3 2 2 3 2" xfId="28238"/>
    <cellStyle name="Filler 3 2 2 4" xfId="22685"/>
    <cellStyle name="Filler 3 2 3" xfId="2638"/>
    <cellStyle name="Filler 3 2 3 2" xfId="6491"/>
    <cellStyle name="Filler 3 2 3 2 2" xfId="32867"/>
    <cellStyle name="Filler 3 2 3 3" xfId="12646"/>
    <cellStyle name="Filler 3 2 3 3 2" xfId="29028"/>
    <cellStyle name="Filler 3 2 3 4" xfId="23473"/>
    <cellStyle name="Filler 3 2 4" xfId="3592"/>
    <cellStyle name="Filler 3 2 4 2" xfId="7443"/>
    <cellStyle name="Filler 3 2 4 2 2" xfId="33819"/>
    <cellStyle name="Filler 3 2 4 3" xfId="13599"/>
    <cellStyle name="Filler 3 2 4 3 2" xfId="29978"/>
    <cellStyle name="Filler 3 2 4 4" xfId="24419"/>
    <cellStyle name="Filler 3 2 5" xfId="4941"/>
    <cellStyle name="Filler 3 2 5 2" xfId="31319"/>
    <cellStyle name="Filler 3 2 6" xfId="11095"/>
    <cellStyle name="Filler 3 2 6 2" xfId="27479"/>
    <cellStyle name="Filler 3 2 7" xfId="21926"/>
    <cellStyle name="Filler 3 3" xfId="1464"/>
    <cellStyle name="Filler 3 3 2" xfId="5319"/>
    <cellStyle name="Filler 3 3 2 2" xfId="31697"/>
    <cellStyle name="Filler 3 3 3" xfId="11474"/>
    <cellStyle name="Filler 3 3 3 2" xfId="27857"/>
    <cellStyle name="Filler 3 3 4" xfId="22305"/>
    <cellStyle name="Filler 3 4" xfId="2248"/>
    <cellStyle name="Filler 3 4 2" xfId="6101"/>
    <cellStyle name="Filler 3 4 2 2" xfId="32477"/>
    <cellStyle name="Filler 3 4 3" xfId="12256"/>
    <cellStyle name="Filler 3 4 3 2" xfId="28638"/>
    <cellStyle name="Filler 3 4 4" xfId="23084"/>
    <cellStyle name="Filler 3 5" xfId="3211"/>
    <cellStyle name="Filler 3 5 2" xfId="7062"/>
    <cellStyle name="Filler 3 5 2 2" xfId="33438"/>
    <cellStyle name="Filler 3 5 3" xfId="13218"/>
    <cellStyle name="Filler 3 5 3 2" xfId="29597"/>
    <cellStyle name="Filler 3 5 4" xfId="24039"/>
    <cellStyle name="Filler 3 6" xfId="4559"/>
    <cellStyle name="Filler 3 6 2" xfId="10712"/>
    <cellStyle name="Filler 3 6 2 2" xfId="30937"/>
    <cellStyle name="Filler 3 6 3" xfId="21544"/>
    <cellStyle name="Filler 3 7" xfId="9300"/>
    <cellStyle name="Filler 3 7 2" xfId="27097"/>
    <cellStyle name="Filler 3 8" xfId="20167"/>
    <cellStyle name="Filler 4" xfId="732"/>
    <cellStyle name="Filler 4 2" xfId="1492"/>
    <cellStyle name="Filler 4 2 2" xfId="5347"/>
    <cellStyle name="Filler 4 2 2 2" xfId="31725"/>
    <cellStyle name="Filler 4 2 3" xfId="11502"/>
    <cellStyle name="Filler 4 2 3 2" xfId="27885"/>
    <cellStyle name="Filler 4 2 4" xfId="22333"/>
    <cellStyle name="Filler 4 3" xfId="2286"/>
    <cellStyle name="Filler 4 3 2" xfId="6139"/>
    <cellStyle name="Filler 4 3 2 2" xfId="32515"/>
    <cellStyle name="Filler 4 3 3" xfId="12294"/>
    <cellStyle name="Filler 4 3 3 2" xfId="28676"/>
    <cellStyle name="Filler 4 3 4" xfId="23122"/>
    <cellStyle name="Filler 4 4" xfId="3240"/>
    <cellStyle name="Filler 4 4 2" xfId="7091"/>
    <cellStyle name="Filler 4 4 2 2" xfId="33467"/>
    <cellStyle name="Filler 4 4 3" xfId="13247"/>
    <cellStyle name="Filler 4 4 3 2" xfId="29626"/>
    <cellStyle name="Filler 4 4 4" xfId="24068"/>
    <cellStyle name="Filler 4 5" xfId="4588"/>
    <cellStyle name="Filler 4 5 2" xfId="10742"/>
    <cellStyle name="Filler 4 5 2 2" xfId="30966"/>
    <cellStyle name="Filler 4 5 3" xfId="21574"/>
    <cellStyle name="Filler 4 6" xfId="9265"/>
    <cellStyle name="Filler 4 6 2" xfId="27126"/>
    <cellStyle name="Filler 4 7" xfId="20122"/>
    <cellStyle name="Filler 5" xfId="1113"/>
    <cellStyle name="Filler 5 2" xfId="4968"/>
    <cellStyle name="Filler 5 2 2" xfId="31346"/>
    <cellStyle name="Filler 5 3" xfId="11123"/>
    <cellStyle name="Filler 5 3 2" xfId="27506"/>
    <cellStyle name="Filler 5 4" xfId="21954"/>
    <cellStyle name="Filler 6" xfId="1874"/>
    <cellStyle name="Filler 6 2" xfId="5729"/>
    <cellStyle name="Filler 6 2 2" xfId="32105"/>
    <cellStyle name="Filler 6 3" xfId="11884"/>
    <cellStyle name="Filler 6 3 2" xfId="28266"/>
    <cellStyle name="Filler 6 4" xfId="22714"/>
    <cellStyle name="Filler 7" xfId="2852"/>
    <cellStyle name="Filler 7 2" xfId="6703"/>
    <cellStyle name="Filler 7 2 2" xfId="33079"/>
    <cellStyle name="Filler 7 3" xfId="12859"/>
    <cellStyle name="Filler 7 3 2" xfId="29238"/>
    <cellStyle name="Filler 7 4" xfId="23682"/>
    <cellStyle name="Filler 8" xfId="213"/>
    <cellStyle name="Filler 8 2" xfId="10321"/>
    <cellStyle name="Filler 8 2 2" xfId="26733"/>
    <cellStyle name="Filler 8 3" xfId="21192"/>
    <cellStyle name="Filler 9" xfId="4202"/>
    <cellStyle name="Filler 9 2" xfId="30581"/>
    <cellStyle name="Fixed" xfId="147"/>
    <cellStyle name="Fixed3" xfId="148"/>
    <cellStyle name="Good" xfId="3" builtinId="26" customBuiltin="1"/>
    <cellStyle name="Good 2" xfId="149"/>
    <cellStyle name="Good 2 2" xfId="682"/>
    <cellStyle name="Good 2 3" xfId="273"/>
    <cellStyle name="Good 3" xfId="36662"/>
    <cellStyle name="Gut" xfId="8228"/>
    <cellStyle name="Header1" xfId="8229"/>
    <cellStyle name="Header2" xfId="150"/>
    <cellStyle name="Header2 10" xfId="3642"/>
    <cellStyle name="Header2 10 2" xfId="4117"/>
    <cellStyle name="Header2 10 2 2" xfId="15108"/>
    <cellStyle name="Header2 10 2 2 2" xfId="30498"/>
    <cellStyle name="Header2 10 2 3" xfId="19236"/>
    <cellStyle name="Header2 10 2 3 2" xfId="35397"/>
    <cellStyle name="Header2 10 2 4" xfId="25911"/>
    <cellStyle name="Header2 10 3" xfId="7493"/>
    <cellStyle name="Header2 10 3 2" xfId="15395"/>
    <cellStyle name="Header2 10 3 2 2" xfId="33869"/>
    <cellStyle name="Header2 10 3 3" xfId="19520"/>
    <cellStyle name="Header2 10 3 3 2" xfId="35927"/>
    <cellStyle name="Header2 10 3 4" xfId="26195"/>
    <cellStyle name="Header2 10 4" xfId="8026"/>
    <cellStyle name="Header2 10 4 2" xfId="15593"/>
    <cellStyle name="Header2 10 4 2 2" xfId="34401"/>
    <cellStyle name="Header2 10 4 3" xfId="19718"/>
    <cellStyle name="Header2 10 4 3 2" xfId="36451"/>
    <cellStyle name="Header2 10 4 4" xfId="26393"/>
    <cellStyle name="Header2 10 5" xfId="15743"/>
    <cellStyle name="Header2 10 5 2" xfId="19868"/>
    <cellStyle name="Header2 10 5 3" xfId="26543"/>
    <cellStyle name="Header2 10 6" xfId="13649"/>
    <cellStyle name="Header2 10 6 2" xfId="30028"/>
    <cellStyle name="Header2 10 7" xfId="17791"/>
    <cellStyle name="Header2 10 7 2" xfId="34933"/>
    <cellStyle name="Header2 10 8" xfId="17177"/>
    <cellStyle name="Header2 10 9" xfId="24468"/>
    <cellStyle name="Header2 11" xfId="3641"/>
    <cellStyle name="Header2 11 2" xfId="4116"/>
    <cellStyle name="Header2 11 2 2" xfId="15107"/>
    <cellStyle name="Header2 11 2 2 2" xfId="30497"/>
    <cellStyle name="Header2 11 2 3" xfId="19235"/>
    <cellStyle name="Header2 11 2 3 2" xfId="35396"/>
    <cellStyle name="Header2 11 2 4" xfId="25910"/>
    <cellStyle name="Header2 11 3" xfId="7492"/>
    <cellStyle name="Header2 11 3 2" xfId="15394"/>
    <cellStyle name="Header2 11 3 2 2" xfId="33868"/>
    <cellStyle name="Header2 11 3 3" xfId="19519"/>
    <cellStyle name="Header2 11 3 3 2" xfId="35926"/>
    <cellStyle name="Header2 11 3 4" xfId="26194"/>
    <cellStyle name="Header2 11 4" xfId="8025"/>
    <cellStyle name="Header2 11 4 2" xfId="15592"/>
    <cellStyle name="Header2 11 4 2 2" xfId="34400"/>
    <cellStyle name="Header2 11 4 3" xfId="19717"/>
    <cellStyle name="Header2 11 4 3 2" xfId="36450"/>
    <cellStyle name="Header2 11 4 4" xfId="26392"/>
    <cellStyle name="Header2 11 5" xfId="15742"/>
    <cellStyle name="Header2 11 5 2" xfId="19867"/>
    <cellStyle name="Header2 11 5 3" xfId="26542"/>
    <cellStyle name="Header2 11 6" xfId="13648"/>
    <cellStyle name="Header2 11 6 2" xfId="30027"/>
    <cellStyle name="Header2 11 7" xfId="17790"/>
    <cellStyle name="Header2 11 7 2" xfId="34932"/>
    <cellStyle name="Header2 11 8" xfId="17178"/>
    <cellStyle name="Header2 11 9" xfId="24467"/>
    <cellStyle name="Header2 12" xfId="683"/>
    <cellStyle name="Header2 12 2" xfId="10713"/>
    <cellStyle name="Header2 12 2 2" xfId="27098"/>
    <cellStyle name="Header2 12 3" xfId="17234"/>
    <cellStyle name="Header2 12 3 2" xfId="34505"/>
    <cellStyle name="Header2 12 4" xfId="21545"/>
    <cellStyle name="Header2 13" xfId="3739"/>
    <cellStyle name="Header2 13 2" xfId="13893"/>
    <cellStyle name="Header2 13 2 2" xfId="30123"/>
    <cellStyle name="Header2 13 3" xfId="18032"/>
    <cellStyle name="Header2 13 3 2" xfId="35028"/>
    <cellStyle name="Header2 13 4" xfId="24709"/>
    <cellStyle name="Header2 14" xfId="4560"/>
    <cellStyle name="Header2 14 2" xfId="14355"/>
    <cellStyle name="Header2 14 2 2" xfId="30938"/>
    <cellStyle name="Header2 14 3" xfId="18491"/>
    <cellStyle name="Header2 14 3 2" xfId="35499"/>
    <cellStyle name="Header2 14 4" xfId="25167"/>
    <cellStyle name="Header2 15" xfId="7592"/>
    <cellStyle name="Header2 15 2" xfId="14125"/>
    <cellStyle name="Header2 15 2 2" xfId="33968"/>
    <cellStyle name="Header2 15 3" xfId="18264"/>
    <cellStyle name="Header2 15 3 2" xfId="36024"/>
    <cellStyle name="Header2 15 4" xfId="24941"/>
    <cellStyle name="Header2 16" xfId="14504"/>
    <cellStyle name="Header2 16 2" xfId="18640"/>
    <cellStyle name="Header2 16 3" xfId="25316"/>
    <cellStyle name="Header2 17" xfId="8134"/>
    <cellStyle name="Header2 17 2" xfId="26719"/>
    <cellStyle name="Header2 18" xfId="17309"/>
    <cellStyle name="Header2 19" xfId="20048"/>
    <cellStyle name="Header2 2" xfId="1086"/>
    <cellStyle name="Header2 2 10" xfId="3706"/>
    <cellStyle name="Header2 2 10 2" xfId="4178"/>
    <cellStyle name="Header2 2 10 2 2" xfId="15172"/>
    <cellStyle name="Header2 2 10 2 2 2" xfId="30557"/>
    <cellStyle name="Header2 2 10 2 3" xfId="19297"/>
    <cellStyle name="Header2 2 10 2 3 2" xfId="35456"/>
    <cellStyle name="Header2 2 10 2 4" xfId="25972"/>
    <cellStyle name="Header2 2 10 3" xfId="7557"/>
    <cellStyle name="Header2 2 10 3 2" xfId="15459"/>
    <cellStyle name="Header2 2 10 3 2 2" xfId="33933"/>
    <cellStyle name="Header2 2 10 3 3" xfId="19584"/>
    <cellStyle name="Header2 2 10 3 3 2" xfId="35989"/>
    <cellStyle name="Header2 2 10 3 4" xfId="26259"/>
    <cellStyle name="Header2 2 10 4" xfId="8090"/>
    <cellStyle name="Header2 2 10 4 2" xfId="15655"/>
    <cellStyle name="Header2 2 10 4 2 2" xfId="34465"/>
    <cellStyle name="Header2 2 10 4 3" xfId="19780"/>
    <cellStyle name="Header2 2 10 4 3 2" xfId="36513"/>
    <cellStyle name="Header2 2 10 4 4" xfId="26455"/>
    <cellStyle name="Header2 2 10 5" xfId="15802"/>
    <cellStyle name="Header2 2 10 5 2" xfId="19927"/>
    <cellStyle name="Header2 2 10 5 3" xfId="26602"/>
    <cellStyle name="Header2 2 10 6" xfId="13713"/>
    <cellStyle name="Header2 2 10 6 2" xfId="30090"/>
    <cellStyle name="Header2 2 10 7" xfId="17852"/>
    <cellStyle name="Header2 2 10 7 2" xfId="34995"/>
    <cellStyle name="Header2 2 10 8" xfId="17166"/>
    <cellStyle name="Header2 2 10 9" xfId="24529"/>
    <cellStyle name="Header2 2 11" xfId="3721"/>
    <cellStyle name="Header2 2 11 2" xfId="4192"/>
    <cellStyle name="Header2 2 11 2 2" xfId="15187"/>
    <cellStyle name="Header2 2 11 2 2 2" xfId="30571"/>
    <cellStyle name="Header2 2 11 2 3" xfId="19312"/>
    <cellStyle name="Header2 2 11 2 3 2" xfId="35470"/>
    <cellStyle name="Header2 2 11 2 4" xfId="25987"/>
    <cellStyle name="Header2 2 11 3" xfId="7572"/>
    <cellStyle name="Header2 2 11 3 2" xfId="15474"/>
    <cellStyle name="Header2 2 11 3 2 2" xfId="33948"/>
    <cellStyle name="Header2 2 11 3 3" xfId="19599"/>
    <cellStyle name="Header2 2 11 3 3 2" xfId="36004"/>
    <cellStyle name="Header2 2 11 3 4" xfId="26274"/>
    <cellStyle name="Header2 2 11 4" xfId="8105"/>
    <cellStyle name="Header2 2 11 4 2" xfId="15670"/>
    <cellStyle name="Header2 2 11 4 2 2" xfId="34480"/>
    <cellStyle name="Header2 2 11 4 3" xfId="19795"/>
    <cellStyle name="Header2 2 11 4 3 2" xfId="36528"/>
    <cellStyle name="Header2 2 11 4 4" xfId="26470"/>
    <cellStyle name="Header2 2 11 5" xfId="15817"/>
    <cellStyle name="Header2 2 11 5 2" xfId="19942"/>
    <cellStyle name="Header2 2 11 5 3" xfId="26617"/>
    <cellStyle name="Header2 2 11 6" xfId="13728"/>
    <cellStyle name="Header2 2 11 6 2" xfId="30105"/>
    <cellStyle name="Header2 2 11 7" xfId="17867"/>
    <cellStyle name="Header2 2 11 7 2" xfId="35010"/>
    <cellStyle name="Header2 2 11 8" xfId="17163"/>
    <cellStyle name="Header2 2 11 9" xfId="24544"/>
    <cellStyle name="Header2 2 12" xfId="3754"/>
    <cellStyle name="Header2 2 12 2" xfId="11096"/>
    <cellStyle name="Header2 2 12 2 2" xfId="30138"/>
    <cellStyle name="Header2 2 12 3" xfId="17280"/>
    <cellStyle name="Header2 2 12 3 2" xfId="35042"/>
    <cellStyle name="Header2 2 12 4" xfId="21927"/>
    <cellStyle name="Header2 2 13" xfId="4942"/>
    <cellStyle name="Header2 2 13 2" xfId="14031"/>
    <cellStyle name="Header2 2 13 2 2" xfId="31320"/>
    <cellStyle name="Header2 2 13 3" xfId="18170"/>
    <cellStyle name="Header2 2 13 3 2" xfId="35524"/>
    <cellStyle name="Header2 2 13 4" xfId="24847"/>
    <cellStyle name="Header2 2 14" xfId="7617"/>
    <cellStyle name="Header2 2 14 2" xfId="14834"/>
    <cellStyle name="Header2 2 14 2 2" xfId="33993"/>
    <cellStyle name="Header2 2 14 3" xfId="18964"/>
    <cellStyle name="Header2 2 14 3 2" xfId="36048"/>
    <cellStyle name="Header2 2 14 4" xfId="25639"/>
    <cellStyle name="Header2 2 15" xfId="14505"/>
    <cellStyle name="Header2 2 15 2" xfId="18641"/>
    <cellStyle name="Header2 2 15 3" xfId="25317"/>
    <cellStyle name="Header2 2 16" xfId="14423"/>
    <cellStyle name="Header2 2 16 2" xfId="18559"/>
    <cellStyle name="Header2 2 16 3" xfId="25235"/>
    <cellStyle name="Header2 2 17" xfId="16157"/>
    <cellStyle name="Header2 2 17 2" xfId="27480"/>
    <cellStyle name="Header2 2 18" xfId="17334"/>
    <cellStyle name="Header2 2 18 2" xfId="34530"/>
    <cellStyle name="Header2 2 19" xfId="20168"/>
    <cellStyle name="Header2 2 2" xfId="1846"/>
    <cellStyle name="Header2 2 2 10" xfId="36610"/>
    <cellStyle name="Header2 2 2 2" xfId="3772"/>
    <cellStyle name="Header2 2 2 2 2" xfId="14316"/>
    <cellStyle name="Header2 2 2 2 2 2" xfId="30156"/>
    <cellStyle name="Header2 2 2 2 3" xfId="18454"/>
    <cellStyle name="Header2 2 2 2 3 2" xfId="35059"/>
    <cellStyle name="Header2 2 2 2 4" xfId="25131"/>
    <cellStyle name="Header2 2 2 3" xfId="5701"/>
    <cellStyle name="Header2 2 2 3 2" xfId="14601"/>
    <cellStyle name="Header2 2 2 3 2 2" xfId="32078"/>
    <cellStyle name="Header2 2 2 3 3" xfId="18737"/>
    <cellStyle name="Header2 2 2 3 3 2" xfId="35572"/>
    <cellStyle name="Header2 2 2 3 4" xfId="25413"/>
    <cellStyle name="Header2 2 2 4" xfId="7666"/>
    <cellStyle name="Header2 2 2 4 2" xfId="14061"/>
    <cellStyle name="Header2 2 2 4 2 2" xfId="34041"/>
    <cellStyle name="Header2 2 2 4 3" xfId="18200"/>
    <cellStyle name="Header2 2 2 4 3 2" xfId="36096"/>
    <cellStyle name="Header2 2 2 4 4" xfId="24877"/>
    <cellStyle name="Header2 2 2 5" xfId="14201"/>
    <cellStyle name="Header2 2 2 5 2" xfId="18339"/>
    <cellStyle name="Header2 2 2 5 3" xfId="25016"/>
    <cellStyle name="Header2 2 2 6" xfId="11856"/>
    <cellStyle name="Header2 2 2 6 2" xfId="28239"/>
    <cellStyle name="Header2 2 2 7" xfId="17371"/>
    <cellStyle name="Header2 2 2 7 2" xfId="34578"/>
    <cellStyle name="Header2 2 2 8" xfId="17439"/>
    <cellStyle name="Header2 2 2 9" xfId="22686"/>
    <cellStyle name="Header2 2 20" xfId="36593"/>
    <cellStyle name="Header2 2 3" xfId="2639"/>
    <cellStyle name="Header2 2 3 2" xfId="3846"/>
    <cellStyle name="Header2 2 3 2 2" xfId="14616"/>
    <cellStyle name="Header2 2 3 2 2 2" xfId="30230"/>
    <cellStyle name="Header2 2 3 2 3" xfId="18752"/>
    <cellStyle name="Header2 2 3 2 3 2" xfId="35130"/>
    <cellStyle name="Header2 2 3 2 4" xfId="25428"/>
    <cellStyle name="Header2 2 3 3" xfId="6492"/>
    <cellStyle name="Header2 2 3 3 2" xfId="14401"/>
    <cellStyle name="Header2 2 3 3 2 2" xfId="32868"/>
    <cellStyle name="Header2 2 3 3 3" xfId="18537"/>
    <cellStyle name="Header2 2 3 3 3 2" xfId="35653"/>
    <cellStyle name="Header2 2 3 3 4" xfId="25213"/>
    <cellStyle name="Header2 2 3 4" xfId="7748"/>
    <cellStyle name="Header2 2 3 4 2" xfId="15247"/>
    <cellStyle name="Header2 2 3 4 2 2" xfId="34123"/>
    <cellStyle name="Header2 2 3 4 3" xfId="19372"/>
    <cellStyle name="Header2 2 3 4 3 2" xfId="36177"/>
    <cellStyle name="Header2 2 3 4 4" xfId="26047"/>
    <cellStyle name="Header2 2 3 5" xfId="14044"/>
    <cellStyle name="Header2 2 3 5 2" xfId="18183"/>
    <cellStyle name="Header2 2 3 5 3" xfId="24860"/>
    <cellStyle name="Header2 2 3 6" xfId="12647"/>
    <cellStyle name="Header2 2 3 6 2" xfId="29029"/>
    <cellStyle name="Header2 2 3 7" xfId="17491"/>
    <cellStyle name="Header2 2 3 7 2" xfId="34657"/>
    <cellStyle name="Header2 2 3 8" xfId="16072"/>
    <cellStyle name="Header2 2 3 9" xfId="23474"/>
    <cellStyle name="Header2 2 4" xfId="2793"/>
    <cellStyle name="Header2 2 4 2" xfId="3982"/>
    <cellStyle name="Header2 2 4 2 2" xfId="14756"/>
    <cellStyle name="Header2 2 4 2 2 2" xfId="30363"/>
    <cellStyle name="Header2 2 4 2 3" xfId="18888"/>
    <cellStyle name="Header2 2 4 2 3 2" xfId="35262"/>
    <cellStyle name="Header2 2 4 2 4" xfId="25564"/>
    <cellStyle name="Header2 2 4 3" xfId="6645"/>
    <cellStyle name="Header2 2 4 3 2" xfId="13744"/>
    <cellStyle name="Header2 2 4 3 2 2" xfId="33021"/>
    <cellStyle name="Header2 2 4 3 3" xfId="17883"/>
    <cellStyle name="Header2 2 4 3 3 2" xfId="35787"/>
    <cellStyle name="Header2 2 4 3 4" xfId="24560"/>
    <cellStyle name="Header2 2 4 4" xfId="7886"/>
    <cellStyle name="Header2 2 4 4 2" xfId="14589"/>
    <cellStyle name="Header2 2 4 4 2 2" xfId="34261"/>
    <cellStyle name="Header2 2 4 4 3" xfId="18725"/>
    <cellStyle name="Header2 2 4 4 3 2" xfId="36311"/>
    <cellStyle name="Header2 2 4 4 4" xfId="25401"/>
    <cellStyle name="Header2 2 4 5" xfId="15537"/>
    <cellStyle name="Header2 2 4 5 2" xfId="19662"/>
    <cellStyle name="Header2 2 4 5 3" xfId="26337"/>
    <cellStyle name="Header2 2 4 6" xfId="12801"/>
    <cellStyle name="Header2 2 4 6 2" xfId="29179"/>
    <cellStyle name="Header2 2 4 7" xfId="17625"/>
    <cellStyle name="Header2 2 4 7 2" xfId="34792"/>
    <cellStyle name="Header2 2 4 8" xfId="15915"/>
    <cellStyle name="Header2 2 4 9" xfId="23624"/>
    <cellStyle name="Header2 2 5" xfId="2812"/>
    <cellStyle name="Header2 2 5 2" xfId="3999"/>
    <cellStyle name="Header2 2 5 2 2" xfId="14774"/>
    <cellStyle name="Header2 2 5 2 2 2" xfId="30380"/>
    <cellStyle name="Header2 2 5 2 3" xfId="18906"/>
    <cellStyle name="Header2 2 5 2 3 2" xfId="35279"/>
    <cellStyle name="Header2 2 5 2 4" xfId="25581"/>
    <cellStyle name="Header2 2 5 3" xfId="6663"/>
    <cellStyle name="Header2 2 5 3 2" xfId="15008"/>
    <cellStyle name="Header2 2 5 3 2 2" xfId="33039"/>
    <cellStyle name="Header2 2 5 3 3" xfId="19137"/>
    <cellStyle name="Header2 2 5 3 3 2" xfId="35805"/>
    <cellStyle name="Header2 2 5 3 4" xfId="25812"/>
    <cellStyle name="Header2 2 5 4" xfId="7904"/>
    <cellStyle name="Header2 2 5 4 2" xfId="13829"/>
    <cellStyle name="Header2 2 5 4 2 2" xfId="34279"/>
    <cellStyle name="Header2 2 5 4 3" xfId="17968"/>
    <cellStyle name="Header2 2 5 4 3 2" xfId="36329"/>
    <cellStyle name="Header2 2 5 4 4" xfId="24645"/>
    <cellStyle name="Header2 2 5 5" xfId="15499"/>
    <cellStyle name="Header2 2 5 5 2" xfId="19624"/>
    <cellStyle name="Header2 2 5 5 3" xfId="26299"/>
    <cellStyle name="Header2 2 5 6" xfId="12819"/>
    <cellStyle name="Header2 2 5 6 2" xfId="29198"/>
    <cellStyle name="Header2 2 5 7" xfId="17643"/>
    <cellStyle name="Header2 2 5 7 2" xfId="34811"/>
    <cellStyle name="Header2 2 5 8" xfId="15929"/>
    <cellStyle name="Header2 2 5 9" xfId="23642"/>
    <cellStyle name="Header2 2 6" xfId="2827"/>
    <cellStyle name="Header2 2 6 2" xfId="4013"/>
    <cellStyle name="Header2 2 6 2 2" xfId="14789"/>
    <cellStyle name="Header2 2 6 2 2 2" xfId="30394"/>
    <cellStyle name="Header2 2 6 2 3" xfId="18921"/>
    <cellStyle name="Header2 2 6 2 3 2" xfId="35293"/>
    <cellStyle name="Header2 2 6 2 4" xfId="25596"/>
    <cellStyle name="Header2 2 6 3" xfId="6678"/>
    <cellStyle name="Header2 2 6 3 2" xfId="15042"/>
    <cellStyle name="Header2 2 6 3 2 2" xfId="33054"/>
    <cellStyle name="Header2 2 6 3 3" xfId="19171"/>
    <cellStyle name="Header2 2 6 3 3 2" xfId="35820"/>
    <cellStyle name="Header2 2 6 3 4" xfId="25846"/>
    <cellStyle name="Header2 2 6 4" xfId="7919"/>
    <cellStyle name="Header2 2 6 4 2" xfId="14567"/>
    <cellStyle name="Header2 2 6 4 2 2" xfId="34294"/>
    <cellStyle name="Header2 2 6 4 3" xfId="18703"/>
    <cellStyle name="Header2 2 6 4 3 2" xfId="36344"/>
    <cellStyle name="Header2 2 6 4 4" xfId="25379"/>
    <cellStyle name="Header2 2 6 5" xfId="15525"/>
    <cellStyle name="Header2 2 6 5 2" xfId="19650"/>
    <cellStyle name="Header2 2 6 5 3" xfId="26325"/>
    <cellStyle name="Header2 2 6 6" xfId="12834"/>
    <cellStyle name="Header2 2 6 6 2" xfId="29213"/>
    <cellStyle name="Header2 2 6 7" xfId="17658"/>
    <cellStyle name="Header2 2 6 7 2" xfId="34826"/>
    <cellStyle name="Header2 2 6 8" xfId="15947"/>
    <cellStyle name="Header2 2 6 9" xfId="23657"/>
    <cellStyle name="Header2 2 7" xfId="2842"/>
    <cellStyle name="Header2 2 7 2" xfId="4027"/>
    <cellStyle name="Header2 2 7 2 2" xfId="14804"/>
    <cellStyle name="Header2 2 7 2 2 2" xfId="30408"/>
    <cellStyle name="Header2 2 7 2 3" xfId="18936"/>
    <cellStyle name="Header2 2 7 2 3 2" xfId="35307"/>
    <cellStyle name="Header2 2 7 2 4" xfId="25611"/>
    <cellStyle name="Header2 2 7 3" xfId="6693"/>
    <cellStyle name="Header2 2 7 3 2" xfId="14136"/>
    <cellStyle name="Header2 2 7 3 2 2" xfId="33069"/>
    <cellStyle name="Header2 2 7 3 3" xfId="18275"/>
    <cellStyle name="Header2 2 7 3 3 2" xfId="35835"/>
    <cellStyle name="Header2 2 7 3 4" xfId="24952"/>
    <cellStyle name="Header2 2 7 4" xfId="7934"/>
    <cellStyle name="Header2 2 7 4 2" xfId="14107"/>
    <cellStyle name="Header2 2 7 4 2 2" xfId="34309"/>
    <cellStyle name="Header2 2 7 4 3" xfId="18246"/>
    <cellStyle name="Header2 2 7 4 3 2" xfId="36359"/>
    <cellStyle name="Header2 2 7 4 4" xfId="24923"/>
    <cellStyle name="Header2 2 7 5" xfId="14510"/>
    <cellStyle name="Header2 2 7 5 2" xfId="18646"/>
    <cellStyle name="Header2 2 7 5 3" xfId="25322"/>
    <cellStyle name="Header2 2 7 6" xfId="12849"/>
    <cellStyle name="Header2 2 7 6 2" xfId="29228"/>
    <cellStyle name="Header2 2 7 7" xfId="17673"/>
    <cellStyle name="Header2 2 7 7 2" xfId="34841"/>
    <cellStyle name="Header2 2 7 8" xfId="15885"/>
    <cellStyle name="Header2 2 7 9" xfId="23672"/>
    <cellStyle name="Header2 2 8" xfId="3593"/>
    <cellStyle name="Header2 2 8 2" xfId="4084"/>
    <cellStyle name="Header2 2 8 2 2" xfId="15069"/>
    <cellStyle name="Header2 2 8 2 2 2" xfId="30465"/>
    <cellStyle name="Header2 2 8 2 3" xfId="19198"/>
    <cellStyle name="Header2 2 8 2 3 2" xfId="35364"/>
    <cellStyle name="Header2 2 8 2 4" xfId="25873"/>
    <cellStyle name="Header2 2 8 3" xfId="7444"/>
    <cellStyle name="Header2 2 8 3 2" xfId="15358"/>
    <cellStyle name="Header2 2 8 3 2 2" xfId="33820"/>
    <cellStyle name="Header2 2 8 3 3" xfId="19483"/>
    <cellStyle name="Header2 2 8 3 3 2" xfId="35894"/>
    <cellStyle name="Header2 2 8 3 4" xfId="26158"/>
    <cellStyle name="Header2 2 8 4" xfId="7993"/>
    <cellStyle name="Header2 2 8 4 2" xfId="15559"/>
    <cellStyle name="Header2 2 8 4 2 2" xfId="34368"/>
    <cellStyle name="Header2 2 8 4 3" xfId="19684"/>
    <cellStyle name="Header2 2 8 4 3 2" xfId="36418"/>
    <cellStyle name="Header2 2 8 4 4" xfId="26359"/>
    <cellStyle name="Header2 2 8 5" xfId="15711"/>
    <cellStyle name="Header2 2 8 5 2" xfId="19836"/>
    <cellStyle name="Header2 2 8 5 3" xfId="26511"/>
    <cellStyle name="Header2 2 8 6" xfId="13600"/>
    <cellStyle name="Header2 2 8 6 2" xfId="29979"/>
    <cellStyle name="Header2 2 8 7" xfId="17757"/>
    <cellStyle name="Header2 2 8 7 2" xfId="34900"/>
    <cellStyle name="Header2 2 8 8" xfId="17200"/>
    <cellStyle name="Header2 2 8 9" xfId="24420"/>
    <cellStyle name="Header2 2 9" xfId="3690"/>
    <cellStyle name="Header2 2 9 2" xfId="4163"/>
    <cellStyle name="Header2 2 9 2 2" xfId="15156"/>
    <cellStyle name="Header2 2 9 2 2 2" xfId="30542"/>
    <cellStyle name="Header2 2 9 2 3" xfId="19281"/>
    <cellStyle name="Header2 2 9 2 3 2" xfId="35441"/>
    <cellStyle name="Header2 2 9 2 4" xfId="25956"/>
    <cellStyle name="Header2 2 9 3" xfId="7541"/>
    <cellStyle name="Header2 2 9 3 2" xfId="15443"/>
    <cellStyle name="Header2 2 9 3 2 2" xfId="33917"/>
    <cellStyle name="Header2 2 9 3 3" xfId="19568"/>
    <cellStyle name="Header2 2 9 3 3 2" xfId="35973"/>
    <cellStyle name="Header2 2 9 3 4" xfId="26243"/>
    <cellStyle name="Header2 2 9 4" xfId="8074"/>
    <cellStyle name="Header2 2 9 4 2" xfId="15639"/>
    <cellStyle name="Header2 2 9 4 2 2" xfId="34449"/>
    <cellStyle name="Header2 2 9 4 3" xfId="19764"/>
    <cellStyle name="Header2 2 9 4 3 2" xfId="36497"/>
    <cellStyle name="Header2 2 9 4 4" xfId="26439"/>
    <cellStyle name="Header2 2 9 5" xfId="15786"/>
    <cellStyle name="Header2 2 9 5 2" xfId="19911"/>
    <cellStyle name="Header2 2 9 5 3" xfId="26586"/>
    <cellStyle name="Header2 2 9 6" xfId="13697"/>
    <cellStyle name="Header2 2 9 6 2" xfId="30074"/>
    <cellStyle name="Header2 2 9 7" xfId="17836"/>
    <cellStyle name="Header2 2 9 7 2" xfId="34979"/>
    <cellStyle name="Header2 2 9 8" xfId="8142"/>
    <cellStyle name="Header2 2 9 9" xfId="24513"/>
    <cellStyle name="Header2 20" xfId="36584"/>
    <cellStyle name="Header2 3" xfId="1465"/>
    <cellStyle name="Header2 3 10" xfId="8606"/>
    <cellStyle name="Header2 3 10 2" xfId="9683"/>
    <cellStyle name="Header2 3 10 2 2" xfId="16527"/>
    <cellStyle name="Header2 3 10 2 3" xfId="20554"/>
    <cellStyle name="Header2 3 10 3" xfId="16081"/>
    <cellStyle name="Header2 3 10 4" xfId="20094"/>
    <cellStyle name="Header2 3 11" xfId="36602"/>
    <cellStyle name="Header2 3 2" xfId="3763"/>
    <cellStyle name="Header2 3 2 2" xfId="11475"/>
    <cellStyle name="Header2 3 2 2 2" xfId="30147"/>
    <cellStyle name="Header2 3 2 3" xfId="17320"/>
    <cellStyle name="Header2 3 2 3 2" xfId="35050"/>
    <cellStyle name="Header2 3 2 4" xfId="22306"/>
    <cellStyle name="Header2 3 3" xfId="5320"/>
    <cellStyle name="Header2 3 3 2" xfId="14167"/>
    <cellStyle name="Header2 3 3 2 2" xfId="31698"/>
    <cellStyle name="Header2 3 3 3" xfId="18306"/>
    <cellStyle name="Header2 3 3 3 2" xfId="35547"/>
    <cellStyle name="Header2 3 3 4" xfId="24983"/>
    <cellStyle name="Header2 3 4" xfId="7641"/>
    <cellStyle name="Header2 3 4 2" xfId="15047"/>
    <cellStyle name="Header2 3 4 2 2" xfId="34016"/>
    <cellStyle name="Header2 3 4 3" xfId="19176"/>
    <cellStyle name="Header2 3 4 3 2" xfId="36071"/>
    <cellStyle name="Header2 3 4 4" xfId="25851"/>
    <cellStyle name="Header2 3 5" xfId="13823"/>
    <cellStyle name="Header2 3 5 2" xfId="17962"/>
    <cellStyle name="Header2 3 5 3" xfId="24639"/>
    <cellStyle name="Header2 3 6" xfId="14886"/>
    <cellStyle name="Header2 3 6 2" xfId="19016"/>
    <cellStyle name="Header2 3 6 3" xfId="25691"/>
    <cellStyle name="Header2 3 7" xfId="16138"/>
    <cellStyle name="Header2 3 7 2" xfId="27858"/>
    <cellStyle name="Header2 3 8" xfId="17362"/>
    <cellStyle name="Header2 3 8 2" xfId="34553"/>
    <cellStyle name="Header2 3 9" xfId="20123"/>
    <cellStyle name="Header2 4" xfId="2249"/>
    <cellStyle name="Header2 4 2" xfId="3811"/>
    <cellStyle name="Header2 4 2 2" xfId="14462"/>
    <cellStyle name="Header2 4 2 2 2" xfId="30195"/>
    <cellStyle name="Header2 4 2 3" xfId="18598"/>
    <cellStyle name="Header2 4 2 3 2" xfId="35096"/>
    <cellStyle name="Header2 4 2 4" xfId="25274"/>
    <cellStyle name="Header2 4 3" xfId="6102"/>
    <cellStyle name="Header2 4 3 2" xfId="14722"/>
    <cellStyle name="Header2 4 3 2 2" xfId="32478"/>
    <cellStyle name="Header2 4 3 3" xfId="18854"/>
    <cellStyle name="Header2 4 3 3 2" xfId="35616"/>
    <cellStyle name="Header2 4 3 4" xfId="25530"/>
    <cellStyle name="Header2 4 4" xfId="7711"/>
    <cellStyle name="Header2 4 4 2" xfId="13739"/>
    <cellStyle name="Header2 4 4 2 2" xfId="34086"/>
    <cellStyle name="Header2 4 4 3" xfId="17878"/>
    <cellStyle name="Header2 4 4 3 2" xfId="36140"/>
    <cellStyle name="Header2 4 4 4" xfId="24555"/>
    <cellStyle name="Header2 4 5" xfId="14435"/>
    <cellStyle name="Header2 4 5 2" xfId="18571"/>
    <cellStyle name="Header2 4 5 3" xfId="25247"/>
    <cellStyle name="Header2 4 6" xfId="12257"/>
    <cellStyle name="Header2 4 6 2" xfId="28639"/>
    <cellStyle name="Header2 4 7" xfId="17429"/>
    <cellStyle name="Header2 4 7 2" xfId="34621"/>
    <cellStyle name="Header2 4 8" xfId="16100"/>
    <cellStyle name="Header2 4 9" xfId="23085"/>
    <cellStyle name="Header2 5" xfId="2730"/>
    <cellStyle name="Header2 5 2" xfId="3920"/>
    <cellStyle name="Header2 5 2 2" xfId="14694"/>
    <cellStyle name="Header2 5 2 2 2" xfId="30302"/>
    <cellStyle name="Header2 5 2 3" xfId="18827"/>
    <cellStyle name="Header2 5 2 3 2" xfId="35202"/>
    <cellStyle name="Header2 5 2 4" xfId="25503"/>
    <cellStyle name="Header2 5 3" xfId="6582"/>
    <cellStyle name="Header2 5 3 2" xfId="14571"/>
    <cellStyle name="Header2 5 3 2 2" xfId="32958"/>
    <cellStyle name="Header2 5 3 3" xfId="18707"/>
    <cellStyle name="Header2 5 3 3 2" xfId="35726"/>
    <cellStyle name="Header2 5 3 4" xfId="25383"/>
    <cellStyle name="Header2 5 4" xfId="7823"/>
    <cellStyle name="Header2 5 4 2" xfId="14119"/>
    <cellStyle name="Header2 5 4 2 2" xfId="34198"/>
    <cellStyle name="Header2 5 4 3" xfId="18258"/>
    <cellStyle name="Header2 5 4 3 2" xfId="36250"/>
    <cellStyle name="Header2 5 4 4" xfId="24935"/>
    <cellStyle name="Header2 5 5" xfId="14861"/>
    <cellStyle name="Header2 5 5 2" xfId="18991"/>
    <cellStyle name="Header2 5 5 3" xfId="25666"/>
    <cellStyle name="Header2 5 6" xfId="12738"/>
    <cellStyle name="Header2 5 6 2" xfId="29118"/>
    <cellStyle name="Header2 5 7" xfId="17563"/>
    <cellStyle name="Header2 5 7 2" xfId="34731"/>
    <cellStyle name="Header2 5 8" xfId="16038"/>
    <cellStyle name="Header2 5 9" xfId="23562"/>
    <cellStyle name="Header2 6" xfId="2686"/>
    <cellStyle name="Header2 6 2" xfId="3877"/>
    <cellStyle name="Header2 6 2 2" xfId="14650"/>
    <cellStyle name="Header2 6 2 2 2" xfId="30261"/>
    <cellStyle name="Header2 6 2 3" xfId="18785"/>
    <cellStyle name="Header2 6 2 3 2" xfId="35161"/>
    <cellStyle name="Header2 6 2 4" xfId="25461"/>
    <cellStyle name="Header2 6 3" xfId="6538"/>
    <cellStyle name="Header2 6 3 2" xfId="14022"/>
    <cellStyle name="Header2 6 3 2 2" xfId="32914"/>
    <cellStyle name="Header2 6 3 3" xfId="18161"/>
    <cellStyle name="Header2 6 3 3 2" xfId="35684"/>
    <cellStyle name="Header2 6 3 4" xfId="24838"/>
    <cellStyle name="Header2 6 4" xfId="7779"/>
    <cellStyle name="Header2 6 4 2" xfId="14998"/>
    <cellStyle name="Header2 6 4 2 2" xfId="34154"/>
    <cellStyle name="Header2 6 4 3" xfId="19127"/>
    <cellStyle name="Header2 6 4 3 2" xfId="36208"/>
    <cellStyle name="Header2 6 4 4" xfId="25802"/>
    <cellStyle name="Header2 6 5" xfId="15284"/>
    <cellStyle name="Header2 6 5 2" xfId="19409"/>
    <cellStyle name="Header2 6 5 3" xfId="26084"/>
    <cellStyle name="Header2 6 6" xfId="12694"/>
    <cellStyle name="Header2 6 6 2" xfId="29076"/>
    <cellStyle name="Header2 6 7" xfId="17522"/>
    <cellStyle name="Header2 6 7 2" xfId="34689"/>
    <cellStyle name="Header2 6 8" xfId="15989"/>
    <cellStyle name="Header2 6 9" xfId="23520"/>
    <cellStyle name="Header2 7" xfId="2698"/>
    <cellStyle name="Header2 7 2" xfId="3889"/>
    <cellStyle name="Header2 7 2 2" xfId="14662"/>
    <cellStyle name="Header2 7 2 2 2" xfId="30273"/>
    <cellStyle name="Header2 7 2 3" xfId="18797"/>
    <cellStyle name="Header2 7 2 3 2" xfId="35173"/>
    <cellStyle name="Header2 7 2 4" xfId="25473"/>
    <cellStyle name="Header2 7 3" xfId="6550"/>
    <cellStyle name="Header2 7 3 2" xfId="15010"/>
    <cellStyle name="Header2 7 3 2 2" xfId="32926"/>
    <cellStyle name="Header2 7 3 3" xfId="19139"/>
    <cellStyle name="Header2 7 3 3 2" xfId="35696"/>
    <cellStyle name="Header2 7 3 4" xfId="25814"/>
    <cellStyle name="Header2 7 4" xfId="7791"/>
    <cellStyle name="Header2 7 4 2" xfId="14391"/>
    <cellStyle name="Header2 7 4 2 2" xfId="34166"/>
    <cellStyle name="Header2 7 4 3" xfId="18527"/>
    <cellStyle name="Header2 7 4 3 2" xfId="36220"/>
    <cellStyle name="Header2 7 4 4" xfId="25203"/>
    <cellStyle name="Header2 7 5" xfId="15501"/>
    <cellStyle name="Header2 7 5 2" xfId="19626"/>
    <cellStyle name="Header2 7 5 3" xfId="26301"/>
    <cellStyle name="Header2 7 6" xfId="12706"/>
    <cellStyle name="Header2 7 6 2" xfId="29088"/>
    <cellStyle name="Header2 7 7" xfId="17534"/>
    <cellStyle name="Header2 7 7 2" xfId="34701"/>
    <cellStyle name="Header2 7 8" xfId="16004"/>
    <cellStyle name="Header2 7 9" xfId="23532"/>
    <cellStyle name="Header2 8" xfId="2780"/>
    <cellStyle name="Header2 8 2" xfId="3970"/>
    <cellStyle name="Header2 8 2 2" xfId="14743"/>
    <cellStyle name="Header2 8 2 2 2" xfId="30351"/>
    <cellStyle name="Header2 8 2 3" xfId="18875"/>
    <cellStyle name="Header2 8 2 3 2" xfId="35250"/>
    <cellStyle name="Header2 8 2 4" xfId="25551"/>
    <cellStyle name="Header2 8 3" xfId="6632"/>
    <cellStyle name="Header2 8 3 2" xfId="14513"/>
    <cellStyle name="Header2 8 3 2 2" xfId="33008"/>
    <cellStyle name="Header2 8 3 3" xfId="18649"/>
    <cellStyle name="Header2 8 3 3 2" xfId="35774"/>
    <cellStyle name="Header2 8 3 4" xfId="25325"/>
    <cellStyle name="Header2 8 4" xfId="7873"/>
    <cellStyle name="Header2 8 4 2" xfId="13828"/>
    <cellStyle name="Header2 8 4 2 2" xfId="34248"/>
    <cellStyle name="Header2 8 4 3" xfId="17967"/>
    <cellStyle name="Header2 8 4 3 2" xfId="36298"/>
    <cellStyle name="Header2 8 4 4" xfId="24644"/>
    <cellStyle name="Header2 8 5" xfId="13820"/>
    <cellStyle name="Header2 8 5 2" xfId="17959"/>
    <cellStyle name="Header2 8 5 3" xfId="24636"/>
    <cellStyle name="Header2 8 6" xfId="12788"/>
    <cellStyle name="Header2 8 6 2" xfId="29166"/>
    <cellStyle name="Header2 8 7" xfId="17612"/>
    <cellStyle name="Header2 8 7 2" xfId="34779"/>
    <cellStyle name="Header2 8 8" xfId="15911"/>
    <cellStyle name="Header2 8 9" xfId="23611"/>
    <cellStyle name="Header2 9" xfId="3212"/>
    <cellStyle name="Header2 9 2" xfId="4057"/>
    <cellStyle name="Header2 9 2 2" xfId="14932"/>
    <cellStyle name="Header2 9 2 2 2" xfId="30438"/>
    <cellStyle name="Header2 9 2 3" xfId="19062"/>
    <cellStyle name="Header2 9 2 3 2" xfId="35337"/>
    <cellStyle name="Header2 9 2 4" xfId="25737"/>
    <cellStyle name="Header2 9 3" xfId="7063"/>
    <cellStyle name="Header2 9 3 2" xfId="15254"/>
    <cellStyle name="Header2 9 3 2 2" xfId="33439"/>
    <cellStyle name="Header2 9 3 3" xfId="19379"/>
    <cellStyle name="Header2 9 3 3 2" xfId="35866"/>
    <cellStyle name="Header2 9 3 4" xfId="26054"/>
    <cellStyle name="Header2 9 4" xfId="7965"/>
    <cellStyle name="Header2 9 4 2" xfId="15485"/>
    <cellStyle name="Header2 9 4 2 2" xfId="34340"/>
    <cellStyle name="Header2 9 4 3" xfId="19610"/>
    <cellStyle name="Header2 9 4 3 2" xfId="36390"/>
    <cellStyle name="Header2 9 4 4" xfId="26285"/>
    <cellStyle name="Header2 9 5" xfId="15684"/>
    <cellStyle name="Header2 9 5 2" xfId="19809"/>
    <cellStyle name="Header2 9 5 3" xfId="26484"/>
    <cellStyle name="Header2 9 6" xfId="13219"/>
    <cellStyle name="Header2 9 6 2" xfId="29598"/>
    <cellStyle name="Header2 9 7" xfId="17715"/>
    <cellStyle name="Header2 9 7 2" xfId="34872"/>
    <cellStyle name="Header2 9 8" xfId="17451"/>
    <cellStyle name="Header2 9 9" xfId="24040"/>
    <cellStyle name="Header2_Prem Ops Exposure Rating" xfId="9245"/>
    <cellStyle name="Header3" xfId="151"/>
    <cellStyle name="HeaderText" xfId="274"/>
    <cellStyle name="Heading" xfId="152"/>
    <cellStyle name="Heading 1" xfId="36541" builtinId="16" customBuiltin="1"/>
    <cellStyle name="Heading 1 2" xfId="153"/>
    <cellStyle name="Heading 1 2 2" xfId="684"/>
    <cellStyle name="Heading 1 2 3" xfId="1907"/>
    <cellStyle name="Heading 1 2 3 2" xfId="22745"/>
    <cellStyle name="Heading 1 2 4" xfId="275"/>
    <cellStyle name="Heading 1 2 4 2" xfId="19954"/>
    <cellStyle name="Heading 1 2 5" xfId="17265"/>
    <cellStyle name="Heading 1 3" xfId="36663"/>
    <cellStyle name="Heading 2" xfId="36542" builtinId="17" customBuiltin="1"/>
    <cellStyle name="Heading 2 2" xfId="154"/>
    <cellStyle name="Heading 2 2 2" xfId="685"/>
    <cellStyle name="Heading 2 2 3" xfId="1908"/>
    <cellStyle name="Heading 2 2 3 2" xfId="22746"/>
    <cellStyle name="Heading 2 2 4" xfId="276"/>
    <cellStyle name="Heading 2 2 4 2" xfId="19955"/>
    <cellStyle name="Heading 2 2 5" xfId="17708"/>
    <cellStyle name="Heading 2 3" xfId="36664"/>
    <cellStyle name="Heading 3" xfId="36543" builtinId="18" customBuiltin="1"/>
    <cellStyle name="Heading 3 2" xfId="155"/>
    <cellStyle name="Heading 3 2 10" xfId="3669"/>
    <cellStyle name="Heading 3 2 10 2" xfId="4143"/>
    <cellStyle name="Heading 3 2 10 2 2" xfId="15135"/>
    <cellStyle name="Heading 3 2 10 2 2 2" xfId="30523"/>
    <cellStyle name="Heading 3 2 10 2 3" xfId="19956"/>
    <cellStyle name="Heading 3 2 10 2 3 2" xfId="35422"/>
    <cellStyle name="Heading 3 2 10 3" xfId="7520"/>
    <cellStyle name="Heading 3 2 10 3 2" xfId="15619"/>
    <cellStyle name="Heading 3 2 10 3 2 2" xfId="33896"/>
    <cellStyle name="Heading 3 2 10 3 3" xfId="19744"/>
    <cellStyle name="Heading 3 2 10 3 3 2" xfId="35953"/>
    <cellStyle name="Heading 3 2 10 3 4" xfId="26419"/>
    <cellStyle name="Heading 3 2 10 4" xfId="8053"/>
    <cellStyle name="Heading 3 2 10 4 2" xfId="19957"/>
    <cellStyle name="Heading 3 2 10 4 2 2" xfId="36477"/>
    <cellStyle name="Heading 3 2 10 4 3" xfId="34428"/>
    <cellStyle name="Heading 3 2 10 5" xfId="13676"/>
    <cellStyle name="Heading 3 2 10 5 2" xfId="30054"/>
    <cellStyle name="Heading 3 2 10 6" xfId="19958"/>
    <cellStyle name="Heading 3 2 10 6 2" xfId="34959"/>
    <cellStyle name="Heading 3 2 11" xfId="277"/>
    <cellStyle name="Heading 3 2 11 2" xfId="10361"/>
    <cellStyle name="Heading 3 2 11 2 2" xfId="26763"/>
    <cellStyle name="Heading 3 2 11 3" xfId="19959"/>
    <cellStyle name="Heading 3 2 11 3 2" xfId="34490"/>
    <cellStyle name="Heading 3 2 12" xfId="3731"/>
    <cellStyle name="Heading 3 2 12 2" xfId="15212"/>
    <cellStyle name="Heading 3 2 12 2 2" xfId="30115"/>
    <cellStyle name="Heading 3 2 12 3" xfId="19337"/>
    <cellStyle name="Heading 3 2 12 3 2" xfId="35020"/>
    <cellStyle name="Heading 3 2 12 4" xfId="26012"/>
    <cellStyle name="Heading 3 2 13" xfId="4230"/>
    <cellStyle name="Heading 3 2 13 2" xfId="14261"/>
    <cellStyle name="Heading 3 2 13 2 2" xfId="30609"/>
    <cellStyle name="Heading 3 2 13 3" xfId="18399"/>
    <cellStyle name="Heading 3 2 13 3 2" xfId="35482"/>
    <cellStyle name="Heading 3 2 13 4" xfId="25076"/>
    <cellStyle name="Heading 3 2 2" xfId="686"/>
    <cellStyle name="Heading 3 2 3" xfId="758"/>
    <cellStyle name="Heading 3 2 3 10" xfId="3655"/>
    <cellStyle name="Heading 3 2 3 10 2" xfId="4129"/>
    <cellStyle name="Heading 3 2 3 10 2 2" xfId="15121"/>
    <cellStyle name="Heading 3 2 3 10 2 2 2" xfId="30509"/>
    <cellStyle name="Heading 3 2 3 10 2 3" xfId="19960"/>
    <cellStyle name="Heading 3 2 3 10 2 3 2" xfId="35408"/>
    <cellStyle name="Heading 3 2 3 10 3" xfId="7506"/>
    <cellStyle name="Heading 3 2 3 10 3 2" xfId="15605"/>
    <cellStyle name="Heading 3 2 3 10 3 2 2" xfId="33882"/>
    <cellStyle name="Heading 3 2 3 10 3 3" xfId="19730"/>
    <cellStyle name="Heading 3 2 3 10 3 3 2" xfId="35939"/>
    <cellStyle name="Heading 3 2 3 10 3 4" xfId="26405"/>
    <cellStyle name="Heading 3 2 3 10 4" xfId="8039"/>
    <cellStyle name="Heading 3 2 3 10 4 2" xfId="19961"/>
    <cellStyle name="Heading 3 2 3 10 4 2 2" xfId="36463"/>
    <cellStyle name="Heading 3 2 3 10 4 3" xfId="34414"/>
    <cellStyle name="Heading 3 2 3 10 5" xfId="13662"/>
    <cellStyle name="Heading 3 2 3 10 5 2" xfId="30040"/>
    <cellStyle name="Heading 3 2 3 10 6" xfId="19962"/>
    <cellStyle name="Heading 3 2 3 10 6 2" xfId="34945"/>
    <cellStyle name="Heading 3 2 3 11" xfId="3672"/>
    <cellStyle name="Heading 3 2 3 11 2" xfId="4146"/>
    <cellStyle name="Heading 3 2 3 11 2 2" xfId="15138"/>
    <cellStyle name="Heading 3 2 3 11 2 2 2" xfId="30526"/>
    <cellStyle name="Heading 3 2 3 11 2 3" xfId="19963"/>
    <cellStyle name="Heading 3 2 3 11 2 3 2" xfId="35425"/>
    <cellStyle name="Heading 3 2 3 11 3" xfId="7523"/>
    <cellStyle name="Heading 3 2 3 11 3 2" xfId="15622"/>
    <cellStyle name="Heading 3 2 3 11 3 2 2" xfId="33899"/>
    <cellStyle name="Heading 3 2 3 11 3 3" xfId="19747"/>
    <cellStyle name="Heading 3 2 3 11 3 3 2" xfId="35956"/>
    <cellStyle name="Heading 3 2 3 11 3 4" xfId="26422"/>
    <cellStyle name="Heading 3 2 3 11 4" xfId="8056"/>
    <cellStyle name="Heading 3 2 3 11 4 2" xfId="19964"/>
    <cellStyle name="Heading 3 2 3 11 4 2 2" xfId="36480"/>
    <cellStyle name="Heading 3 2 3 11 4 3" xfId="34431"/>
    <cellStyle name="Heading 3 2 3 11 5" xfId="13679"/>
    <cellStyle name="Heading 3 2 3 11 5 2" xfId="30057"/>
    <cellStyle name="Heading 3 2 3 11 6" xfId="19965"/>
    <cellStyle name="Heading 3 2 3 11 6 2" xfId="34962"/>
    <cellStyle name="Heading 3 2 3 12" xfId="3618"/>
    <cellStyle name="Heading 3 2 3 12 2" xfId="4093"/>
    <cellStyle name="Heading 3 2 3 12 2 2" xfId="15084"/>
    <cellStyle name="Heading 3 2 3 12 2 2 2" xfId="30474"/>
    <cellStyle name="Heading 3 2 3 12 2 3" xfId="19966"/>
    <cellStyle name="Heading 3 2 3 12 2 3 2" xfId="35373"/>
    <cellStyle name="Heading 3 2 3 12 3" xfId="7469"/>
    <cellStyle name="Heading 3 2 3 12 3 2" xfId="15569"/>
    <cellStyle name="Heading 3 2 3 12 3 2 2" xfId="33845"/>
    <cellStyle name="Heading 3 2 3 12 3 3" xfId="19694"/>
    <cellStyle name="Heading 3 2 3 12 3 3 2" xfId="35903"/>
    <cellStyle name="Heading 3 2 3 12 3 4" xfId="26369"/>
    <cellStyle name="Heading 3 2 3 12 4" xfId="8002"/>
    <cellStyle name="Heading 3 2 3 12 4 2" xfId="19967"/>
    <cellStyle name="Heading 3 2 3 12 4 2 2" xfId="36427"/>
    <cellStyle name="Heading 3 2 3 12 4 3" xfId="34377"/>
    <cellStyle name="Heading 3 2 3 12 5" xfId="13625"/>
    <cellStyle name="Heading 3 2 3 12 5 2" xfId="30004"/>
    <cellStyle name="Heading 3 2 3 12 6" xfId="19968"/>
    <cellStyle name="Heading 3 2 3 12 6 2" xfId="34909"/>
    <cellStyle name="Heading 3 2 3 13" xfId="3749"/>
    <cellStyle name="Heading 3 2 3 13 2" xfId="13856"/>
    <cellStyle name="Heading 3 2 3 13 2 2" xfId="30133"/>
    <cellStyle name="Heading 3 2 3 13 3" xfId="17995"/>
    <cellStyle name="Heading 3 2 3 13 3 2" xfId="35037"/>
    <cellStyle name="Heading 3 2 3 13 4" xfId="24672"/>
    <cellStyle name="Heading 3 2 3 14" xfId="4614"/>
    <cellStyle name="Heading 3 2 3 14 2" xfId="14396"/>
    <cellStyle name="Heading 3 2 3 14 2 2" xfId="30992"/>
    <cellStyle name="Heading 3 2 3 14 3" xfId="18532"/>
    <cellStyle name="Heading 3 2 3 14 3 2" xfId="35509"/>
    <cellStyle name="Heading 3 2 3 14 4" xfId="25208"/>
    <cellStyle name="Heading 3 2 3 15" xfId="10768"/>
    <cellStyle name="Heading 3 2 3 15 2" xfId="27152"/>
    <cellStyle name="Heading 3 2 3 2" xfId="1518"/>
    <cellStyle name="Heading 3 2 3 2 2" xfId="3767"/>
    <cellStyle name="Heading 3 2 3 2 2 2" xfId="14194"/>
    <cellStyle name="Heading 3 2 3 2 2 2 2" xfId="30151"/>
    <cellStyle name="Heading 3 2 3 2 2 3" xfId="19969"/>
    <cellStyle name="Heading 3 2 3 2 2 3 2" xfId="35054"/>
    <cellStyle name="Heading 3 2 3 2 3" xfId="5373"/>
    <cellStyle name="Heading 3 2 3 2 3 2" xfId="13982"/>
    <cellStyle name="Heading 3 2 3 2 3 2 2" xfId="31751"/>
    <cellStyle name="Heading 3 2 3 2 3 3" xfId="18121"/>
    <cellStyle name="Heading 3 2 3 2 3 3 2" xfId="35557"/>
    <cellStyle name="Heading 3 2 3 2 3 4" xfId="24798"/>
    <cellStyle name="Heading 3 2 3 2 4" xfId="7651"/>
    <cellStyle name="Heading 3 2 3 2 4 2" xfId="15206"/>
    <cellStyle name="Heading 3 2 3 2 4 2 2" xfId="34026"/>
    <cellStyle name="Heading 3 2 3 2 4 3" xfId="19331"/>
    <cellStyle name="Heading 3 2 3 2 4 3 2" xfId="36081"/>
    <cellStyle name="Heading 3 2 3 2 4 4" xfId="26006"/>
    <cellStyle name="Heading 3 2 3 2 5" xfId="11528"/>
    <cellStyle name="Heading 3 2 3 2 5 2" xfId="27911"/>
    <cellStyle name="Heading 3 2 3 2 6" xfId="19970"/>
    <cellStyle name="Heading 3 2 3 2 6 2" xfId="34563"/>
    <cellStyle name="Heading 3 2 3 3" xfId="2312"/>
    <cellStyle name="Heading 3 2 3 3 2" xfId="3832"/>
    <cellStyle name="Heading 3 2 3 3 2 2" xfId="14377"/>
    <cellStyle name="Heading 3 2 3 3 2 2 2" xfId="30216"/>
    <cellStyle name="Heading 3 2 3 3 2 3" xfId="18513"/>
    <cellStyle name="Heading 3 2 3 3 2 4" xfId="25189"/>
    <cellStyle name="Heading 3 2 3 3 3" xfId="6165"/>
    <cellStyle name="Heading 3 2 3 3 3 2" xfId="19971"/>
    <cellStyle name="Heading 3 2 3 3 3 2 2" xfId="35638"/>
    <cellStyle name="Heading 3 2 3 3 3 3" xfId="32541"/>
    <cellStyle name="Heading 3 2 3 3 4" xfId="7733"/>
    <cellStyle name="Heading 3 2 3 3 4 2" xfId="19972"/>
    <cellStyle name="Heading 3 2 3 3 4 2 2" xfId="36162"/>
    <cellStyle name="Heading 3 2 3 3 4 3" xfId="34108"/>
    <cellStyle name="Heading 3 2 3 3 5" xfId="12320"/>
    <cellStyle name="Heading 3 2 3 3 5 2" xfId="28702"/>
    <cellStyle name="Heading 3 2 3 4" xfId="2729"/>
    <cellStyle name="Heading 3 2 3 4 2" xfId="3919"/>
    <cellStyle name="Heading 3 2 3 4 2 2" xfId="14693"/>
    <cellStyle name="Heading 3 2 3 4 2 2 2" xfId="30301"/>
    <cellStyle name="Heading 3 2 3 4 2 3" xfId="19973"/>
    <cellStyle name="Heading 3 2 3 4 2 3 2" xfId="35201"/>
    <cellStyle name="Heading 3 2 3 4 3" xfId="6581"/>
    <cellStyle name="Heading 3 2 3 4 3 2" xfId="15341"/>
    <cellStyle name="Heading 3 2 3 4 3 2 2" xfId="32957"/>
    <cellStyle name="Heading 3 2 3 4 3 3" xfId="19466"/>
    <cellStyle name="Heading 3 2 3 4 3 3 2" xfId="35725"/>
    <cellStyle name="Heading 3 2 3 4 3 4" xfId="26141"/>
    <cellStyle name="Heading 3 2 3 4 4" xfId="7822"/>
    <cellStyle name="Heading 3 2 3 4 4 2" xfId="19974"/>
    <cellStyle name="Heading 3 2 3 4 4 2 2" xfId="36249"/>
    <cellStyle name="Heading 3 2 3 4 4 3" xfId="34197"/>
    <cellStyle name="Heading 3 2 3 4 5" xfId="12737"/>
    <cellStyle name="Heading 3 2 3 4 5 2" xfId="29117"/>
    <cellStyle name="Heading 3 2 3 4 6" xfId="19975"/>
    <cellStyle name="Heading 3 2 3 4 6 2" xfId="34730"/>
    <cellStyle name="Heading 3 2 3 5" xfId="2704"/>
    <cellStyle name="Heading 3 2 3 5 2" xfId="3895"/>
    <cellStyle name="Heading 3 2 3 5 2 2" xfId="14668"/>
    <cellStyle name="Heading 3 2 3 5 2 2 2" xfId="30279"/>
    <cellStyle name="Heading 3 2 3 5 2 3" xfId="19976"/>
    <cellStyle name="Heading 3 2 3 5 2 3 2" xfId="35179"/>
    <cellStyle name="Heading 3 2 3 5 3" xfId="6556"/>
    <cellStyle name="Heading 3 2 3 5 3 2" xfId="13918"/>
    <cellStyle name="Heading 3 2 3 5 3 2 2" xfId="32932"/>
    <cellStyle name="Heading 3 2 3 5 3 3" xfId="18057"/>
    <cellStyle name="Heading 3 2 3 5 3 3 2" xfId="35702"/>
    <cellStyle name="Heading 3 2 3 5 3 4" xfId="24734"/>
    <cellStyle name="Heading 3 2 3 5 4" xfId="7797"/>
    <cellStyle name="Heading 3 2 3 5 4 2" xfId="19977"/>
    <cellStyle name="Heading 3 2 3 5 4 2 2" xfId="36226"/>
    <cellStyle name="Heading 3 2 3 5 4 3" xfId="34172"/>
    <cellStyle name="Heading 3 2 3 5 5" xfId="12712"/>
    <cellStyle name="Heading 3 2 3 5 5 2" xfId="29094"/>
    <cellStyle name="Heading 3 2 3 5 6" xfId="19978"/>
    <cellStyle name="Heading 3 2 3 5 6 2" xfId="34707"/>
    <cellStyle name="Heading 3 2 3 6" xfId="1889"/>
    <cellStyle name="Heading 3 2 3 6 2" xfId="3780"/>
    <cellStyle name="Heading 3 2 3 6 2 2" xfId="14337"/>
    <cellStyle name="Heading 3 2 3 6 2 2 2" xfId="30164"/>
    <cellStyle name="Heading 3 2 3 6 2 3" xfId="19979"/>
    <cellStyle name="Heading 3 2 3 6 2 3 2" xfId="35066"/>
    <cellStyle name="Heading 3 2 3 6 3" xfId="5744"/>
    <cellStyle name="Heading 3 2 3 6 3 2" xfId="15425"/>
    <cellStyle name="Heading 3 2 3 6 3 2 2" xfId="32120"/>
    <cellStyle name="Heading 3 2 3 6 3 3" xfId="19550"/>
    <cellStyle name="Heading 3 2 3 6 3 3 2" xfId="35584"/>
    <cellStyle name="Heading 3 2 3 6 3 4" xfId="26225"/>
    <cellStyle name="Heading 3 2 3 6 4" xfId="7679"/>
    <cellStyle name="Heading 3 2 3 6 4 2" xfId="19980"/>
    <cellStyle name="Heading 3 2 3 6 4 2 2" xfId="36108"/>
    <cellStyle name="Heading 3 2 3 6 4 3" xfId="34054"/>
    <cellStyle name="Heading 3 2 3 6 5" xfId="11899"/>
    <cellStyle name="Heading 3 2 3 6 5 2" xfId="28281"/>
    <cellStyle name="Heading 3 2 3 6 6" xfId="19981"/>
    <cellStyle name="Heading 3 2 3 6 6 2" xfId="34590"/>
    <cellStyle name="Heading 3 2 3 7" xfId="2803"/>
    <cellStyle name="Heading 3 2 3 7 2" xfId="3991"/>
    <cellStyle name="Heading 3 2 3 7 2 2" xfId="14765"/>
    <cellStyle name="Heading 3 2 3 7 2 2 2" xfId="30372"/>
    <cellStyle name="Heading 3 2 3 7 2 3" xfId="19982"/>
    <cellStyle name="Heading 3 2 3 7 2 3 2" xfId="35271"/>
    <cellStyle name="Heading 3 2 3 7 3" xfId="6654"/>
    <cellStyle name="Heading 3 2 3 7 3 2" xfId="14053"/>
    <cellStyle name="Heading 3 2 3 7 3 2 2" xfId="33030"/>
    <cellStyle name="Heading 3 2 3 7 3 3" xfId="18192"/>
    <cellStyle name="Heading 3 2 3 7 3 3 2" xfId="35796"/>
    <cellStyle name="Heading 3 2 3 7 3 4" xfId="24869"/>
    <cellStyle name="Heading 3 2 3 7 4" xfId="7895"/>
    <cellStyle name="Heading 3 2 3 7 4 2" xfId="19983"/>
    <cellStyle name="Heading 3 2 3 7 4 2 2" xfId="36320"/>
    <cellStyle name="Heading 3 2 3 7 4 3" xfId="34270"/>
    <cellStyle name="Heading 3 2 3 7 5" xfId="12810"/>
    <cellStyle name="Heading 3 2 3 7 5 2" xfId="29189"/>
    <cellStyle name="Heading 3 2 3 7 6" xfId="19984"/>
    <cellStyle name="Heading 3 2 3 7 6 2" xfId="34802"/>
    <cellStyle name="Heading 3 2 3 8" xfId="2682"/>
    <cellStyle name="Heading 3 2 3 8 2" xfId="3873"/>
    <cellStyle name="Heading 3 2 3 8 2 2" xfId="14646"/>
    <cellStyle name="Heading 3 2 3 8 2 2 2" xfId="30257"/>
    <cellStyle name="Heading 3 2 3 8 2 3" xfId="19985"/>
    <cellStyle name="Heading 3 2 3 8 2 3 2" xfId="35157"/>
    <cellStyle name="Heading 3 2 3 8 3" xfId="6534"/>
    <cellStyle name="Heading 3 2 3 8 3 2" xfId="14997"/>
    <cellStyle name="Heading 3 2 3 8 3 2 2" xfId="32910"/>
    <cellStyle name="Heading 3 2 3 8 3 3" xfId="19126"/>
    <cellStyle name="Heading 3 2 3 8 3 3 2" xfId="35680"/>
    <cellStyle name="Heading 3 2 3 8 3 4" xfId="25801"/>
    <cellStyle name="Heading 3 2 3 8 4" xfId="7775"/>
    <cellStyle name="Heading 3 2 3 8 4 2" xfId="19986"/>
    <cellStyle name="Heading 3 2 3 8 4 2 2" xfId="36204"/>
    <cellStyle name="Heading 3 2 3 8 4 3" xfId="34150"/>
    <cellStyle name="Heading 3 2 3 8 5" xfId="12690"/>
    <cellStyle name="Heading 3 2 3 8 5 2" xfId="29072"/>
    <cellStyle name="Heading 3 2 3 8 6" xfId="19987"/>
    <cellStyle name="Heading 3 2 3 8 6 2" xfId="34685"/>
    <cellStyle name="Heading 3 2 3 9" xfId="3266"/>
    <cellStyle name="Heading 3 2 3 9 2" xfId="4070"/>
    <cellStyle name="Heading 3 2 3 9 2 2" xfId="14954"/>
    <cellStyle name="Heading 3 2 3 9 2 2 2" xfId="30451"/>
    <cellStyle name="Heading 3 2 3 9 2 3" xfId="19988"/>
    <cellStyle name="Heading 3 2 3 9 2 3 2" xfId="35350"/>
    <cellStyle name="Heading 3 2 3 9 3" xfId="7117"/>
    <cellStyle name="Heading 3 2 3 9 3 2" xfId="15503"/>
    <cellStyle name="Heading 3 2 3 9 3 2 2" xfId="33493"/>
    <cellStyle name="Heading 3 2 3 9 3 3" xfId="19628"/>
    <cellStyle name="Heading 3 2 3 9 3 3 2" xfId="35879"/>
    <cellStyle name="Heading 3 2 3 9 3 4" xfId="26303"/>
    <cellStyle name="Heading 3 2 3 9 4" xfId="7978"/>
    <cellStyle name="Heading 3 2 3 9 4 2" xfId="19989"/>
    <cellStyle name="Heading 3 2 3 9 4 2 2" xfId="36403"/>
    <cellStyle name="Heading 3 2 3 9 4 3" xfId="34353"/>
    <cellStyle name="Heading 3 2 3 9 5" xfId="13273"/>
    <cellStyle name="Heading 3 2 3 9 5 2" xfId="29652"/>
    <cellStyle name="Heading 3 2 3 9 6" xfId="19990"/>
    <cellStyle name="Heading 3 2 3 9 6 2" xfId="34885"/>
    <cellStyle name="Heading 3 2 4" xfId="1909"/>
    <cellStyle name="Heading 3 2 4 2" xfId="3784"/>
    <cellStyle name="Heading 3 2 4 2 2" xfId="15498"/>
    <cellStyle name="Heading 3 2 4 2 2 2" xfId="30168"/>
    <cellStyle name="Heading 3 2 4 2 3" xfId="19623"/>
    <cellStyle name="Heading 3 2 4 2 4" xfId="26298"/>
    <cellStyle name="Heading 3 2 4 3" xfId="5762"/>
    <cellStyle name="Heading 3 2 4 3 2" xfId="19991"/>
    <cellStyle name="Heading 3 2 4 3 2 2" xfId="35589"/>
    <cellStyle name="Heading 3 2 4 3 3" xfId="32138"/>
    <cellStyle name="Heading 3 2 4 4" xfId="7684"/>
    <cellStyle name="Heading 3 2 4 4 2" xfId="19992"/>
    <cellStyle name="Heading 3 2 4 4 2 2" xfId="36113"/>
    <cellStyle name="Heading 3 2 4 4 3" xfId="34059"/>
    <cellStyle name="Heading 3 2 4 5" xfId="11917"/>
    <cellStyle name="Heading 3 2 4 5 2" xfId="28299"/>
    <cellStyle name="Heading 3 2 5" xfId="1912"/>
    <cellStyle name="Heading 3 2 5 2" xfId="3787"/>
    <cellStyle name="Heading 3 2 5 2 2" xfId="14348"/>
    <cellStyle name="Heading 3 2 5 2 2 2" xfId="30171"/>
    <cellStyle name="Heading 3 2 5 2 3" xfId="19993"/>
    <cellStyle name="Heading 3 2 5 2 3 2" xfId="35072"/>
    <cellStyle name="Heading 3 2 5 3" xfId="5765"/>
    <cellStyle name="Heading 3 2 5 3 2" xfId="14309"/>
    <cellStyle name="Heading 3 2 5 3 2 2" xfId="32141"/>
    <cellStyle name="Heading 3 2 5 3 3" xfId="18447"/>
    <cellStyle name="Heading 3 2 5 3 3 2" xfId="35592"/>
    <cellStyle name="Heading 3 2 5 3 4" xfId="25124"/>
    <cellStyle name="Heading 3 2 5 4" xfId="7687"/>
    <cellStyle name="Heading 3 2 5 4 2" xfId="19994"/>
    <cellStyle name="Heading 3 2 5 4 2 2" xfId="36116"/>
    <cellStyle name="Heading 3 2 5 4 3" xfId="34062"/>
    <cellStyle name="Heading 3 2 5 5" xfId="11920"/>
    <cellStyle name="Heading 3 2 5 5 2" xfId="28302"/>
    <cellStyle name="Heading 3 2 5 6" xfId="19995"/>
    <cellStyle name="Heading 3 2 5 6 2" xfId="34597"/>
    <cellStyle name="Heading 3 2 6" xfId="2735"/>
    <cellStyle name="Heading 3 2 6 2" xfId="3925"/>
    <cellStyle name="Heading 3 2 6 2 2" xfId="14699"/>
    <cellStyle name="Heading 3 2 6 2 2 2" xfId="30307"/>
    <cellStyle name="Heading 3 2 6 2 3" xfId="19996"/>
    <cellStyle name="Heading 3 2 6 2 3 2" xfId="35207"/>
    <cellStyle name="Heading 3 2 6 3" xfId="6587"/>
    <cellStyle name="Heading 3 2 6 3 2" xfId="14234"/>
    <cellStyle name="Heading 3 2 6 3 2 2" xfId="32963"/>
    <cellStyle name="Heading 3 2 6 3 3" xfId="18372"/>
    <cellStyle name="Heading 3 2 6 3 3 2" xfId="35731"/>
    <cellStyle name="Heading 3 2 6 3 4" xfId="25049"/>
    <cellStyle name="Heading 3 2 6 4" xfId="7828"/>
    <cellStyle name="Heading 3 2 6 4 2" xfId="19997"/>
    <cellStyle name="Heading 3 2 6 4 2 2" xfId="36255"/>
    <cellStyle name="Heading 3 2 6 4 3" xfId="34203"/>
    <cellStyle name="Heading 3 2 6 5" xfId="12743"/>
    <cellStyle name="Heading 3 2 6 5 2" xfId="29123"/>
    <cellStyle name="Heading 3 2 6 6" xfId="19998"/>
    <cellStyle name="Heading 3 2 6 6 2" xfId="34736"/>
    <cellStyle name="Heading 3 2 7" xfId="1875"/>
    <cellStyle name="Heading 3 2 7 2" xfId="3777"/>
    <cellStyle name="Heading 3 2 7 2 2" xfId="14332"/>
    <cellStyle name="Heading 3 2 7 2 2 2" xfId="30161"/>
    <cellStyle name="Heading 3 2 7 2 3" xfId="19999"/>
    <cellStyle name="Heading 3 2 7 2 3 2" xfId="35063"/>
    <cellStyle name="Heading 3 2 7 3" xfId="5730"/>
    <cellStyle name="Heading 3 2 7 3 2" xfId="13968"/>
    <cellStyle name="Heading 3 2 7 3 2 2" xfId="32106"/>
    <cellStyle name="Heading 3 2 7 3 3" xfId="18107"/>
    <cellStyle name="Heading 3 2 7 3 3 2" xfId="35581"/>
    <cellStyle name="Heading 3 2 7 3 4" xfId="24784"/>
    <cellStyle name="Heading 3 2 7 4" xfId="7676"/>
    <cellStyle name="Heading 3 2 7 4 2" xfId="20000"/>
    <cellStyle name="Heading 3 2 7 4 2 2" xfId="36105"/>
    <cellStyle name="Heading 3 2 7 4 3" xfId="34051"/>
    <cellStyle name="Heading 3 2 7 5" xfId="11885"/>
    <cellStyle name="Heading 3 2 7 5 2" xfId="28267"/>
    <cellStyle name="Heading 3 2 7 6" xfId="20001"/>
    <cellStyle name="Heading 3 2 7 6 2" xfId="34587"/>
    <cellStyle name="Heading 3 2 8" xfId="2880"/>
    <cellStyle name="Heading 3 2 8 2" xfId="4039"/>
    <cellStyle name="Heading 3 2 8 2 2" xfId="14826"/>
    <cellStyle name="Heading 3 2 8 2 2 2" xfId="30420"/>
    <cellStyle name="Heading 3 2 8 2 3" xfId="20002"/>
    <cellStyle name="Heading 3 2 8 2 3 2" xfId="35319"/>
    <cellStyle name="Heading 3 2 8 3" xfId="6731"/>
    <cellStyle name="Heading 3 2 8 3 2" xfId="14945"/>
    <cellStyle name="Heading 3 2 8 3 2 2" xfId="33107"/>
    <cellStyle name="Heading 3 2 8 3 3" xfId="19075"/>
    <cellStyle name="Heading 3 2 8 3 3 2" xfId="35847"/>
    <cellStyle name="Heading 3 2 8 3 4" xfId="25750"/>
    <cellStyle name="Heading 3 2 8 4" xfId="7946"/>
    <cellStyle name="Heading 3 2 8 4 2" xfId="20003"/>
    <cellStyle name="Heading 3 2 8 4 2 2" xfId="36371"/>
    <cellStyle name="Heading 3 2 8 4 3" xfId="34321"/>
    <cellStyle name="Heading 3 2 8 5" xfId="12887"/>
    <cellStyle name="Heading 3 2 8 5 2" xfId="29266"/>
    <cellStyle name="Heading 3 2 8 6" xfId="20004"/>
    <cellStyle name="Heading 3 2 8 6 2" xfId="34853"/>
    <cellStyle name="Heading 3 2 9" xfId="2853"/>
    <cellStyle name="Heading 3 2 9 2" xfId="4036"/>
    <cellStyle name="Heading 3 2 9 2 2" xfId="14813"/>
    <cellStyle name="Heading 3 2 9 2 2 2" xfId="30417"/>
    <cellStyle name="Heading 3 2 9 2 3" xfId="20005"/>
    <cellStyle name="Heading 3 2 9 2 3 2" xfId="35316"/>
    <cellStyle name="Heading 3 2 9 3" xfId="6704"/>
    <cellStyle name="Heading 3 2 9 3 2" xfId="14389"/>
    <cellStyle name="Heading 3 2 9 3 2 2" xfId="33080"/>
    <cellStyle name="Heading 3 2 9 3 3" xfId="18525"/>
    <cellStyle name="Heading 3 2 9 3 3 2" xfId="35844"/>
    <cellStyle name="Heading 3 2 9 3 4" xfId="25201"/>
    <cellStyle name="Heading 3 2 9 4" xfId="7943"/>
    <cellStyle name="Heading 3 2 9 4 2" xfId="20006"/>
    <cellStyle name="Heading 3 2 9 4 2 2" xfId="36368"/>
    <cellStyle name="Heading 3 2 9 4 3" xfId="34318"/>
    <cellStyle name="Heading 3 2 9 5" xfId="12860"/>
    <cellStyle name="Heading 3 2 9 5 2" xfId="29239"/>
    <cellStyle name="Heading 3 2 9 6" xfId="20007"/>
    <cellStyle name="Heading 3 2 9 6 2" xfId="34850"/>
    <cellStyle name="Heading 3 3" xfId="36665"/>
    <cellStyle name="Heading 4" xfId="36544" builtinId="19" customBuiltin="1"/>
    <cellStyle name="Heading 4 2" xfId="156"/>
    <cellStyle name="Heading 4 2 2" xfId="687"/>
    <cellStyle name="Heading 4 2 3" xfId="278"/>
    <cellStyle name="Heading 4 3" xfId="36666"/>
    <cellStyle name="Hidden" xfId="157"/>
    <cellStyle name="Hyperlink 2" xfId="158"/>
    <cellStyle name="Hyperlink 2 2" xfId="721"/>
    <cellStyle name="Hyperlink 2 2 2" xfId="36752"/>
    <cellStyle name="Hyperlink 3" xfId="209"/>
    <cellStyle name="Hyperlink 3 2" xfId="36729"/>
    <cellStyle name="Hyperlink 4" xfId="211"/>
    <cellStyle name="I" xfId="159"/>
    <cellStyle name="I 2" xfId="160"/>
    <cellStyle name="I 3" xfId="161"/>
    <cellStyle name="I 4" xfId="162"/>
    <cellStyle name="I 5" xfId="163"/>
    <cellStyle name="I 6" xfId="164"/>
    <cellStyle name="Input" xfId="5" builtinId="20" customBuiltin="1"/>
    <cellStyle name="Input 2" xfId="165" hidden="1"/>
    <cellStyle name="Input 2" xfId="8172" hidden="1"/>
    <cellStyle name="Input 2" xfId="8174" hidden="1"/>
    <cellStyle name="Input 2" xfId="8173" hidden="1"/>
    <cellStyle name="Input 2" xfId="8256" hidden="1"/>
    <cellStyle name="Input 2" xfId="8258" hidden="1"/>
    <cellStyle name="Input 2" xfId="8257" hidden="1"/>
    <cellStyle name="Input 2" xfId="8277" hidden="1"/>
    <cellStyle name="Input 2" xfId="8280" hidden="1"/>
    <cellStyle name="Input 2" xfId="8279" hidden="1"/>
    <cellStyle name="Input 2" xfId="8293" hidden="1"/>
    <cellStyle name="Input 2" xfId="8295" hidden="1"/>
    <cellStyle name="Input 2" xfId="8294" hidden="1"/>
    <cellStyle name="Input 2" xfId="8310" hidden="1"/>
    <cellStyle name="Input 2" xfId="8312" hidden="1"/>
    <cellStyle name="Input 2" xfId="8311" hidden="1"/>
    <cellStyle name="Input 2" xfId="8314" hidden="1"/>
    <cellStyle name="Input 2" xfId="8316" hidden="1"/>
    <cellStyle name="Input 2" xfId="8315" hidden="1"/>
    <cellStyle name="Input 2" xfId="8309" hidden="1"/>
    <cellStyle name="Input 2" xfId="8317" hidden="1"/>
    <cellStyle name="Input 2" xfId="8318" hidden="1"/>
    <cellStyle name="Input 2" xfId="8313" hidden="1"/>
    <cellStyle name="Input 2" xfId="8307" hidden="1"/>
    <cellStyle name="Input 2" xfId="8308" hidden="1"/>
    <cellStyle name="Input 2" xfId="8272" hidden="1"/>
    <cellStyle name="Input 2" xfId="8291" hidden="1"/>
    <cellStyle name="Input 2" xfId="8301" hidden="1"/>
    <cellStyle name="Input 2" xfId="8286" hidden="1"/>
    <cellStyle name="Input 2" xfId="8276" hidden="1"/>
    <cellStyle name="Input 2" xfId="8292" hidden="1"/>
    <cellStyle name="Input 2" xfId="8333" hidden="1"/>
    <cellStyle name="Input 2" xfId="8335" hidden="1"/>
    <cellStyle name="Input 2" xfId="8334" hidden="1"/>
    <cellStyle name="Input 2" xfId="8343" hidden="1"/>
    <cellStyle name="Input 2" xfId="8347" hidden="1"/>
    <cellStyle name="Input 2" xfId="8346" hidden="1"/>
    <cellStyle name="Input 2" xfId="8332" hidden="1"/>
    <cellStyle name="Input 2" xfId="8352" hidden="1"/>
    <cellStyle name="Input 2" xfId="8355" hidden="1"/>
    <cellStyle name="Input 2" xfId="8339" hidden="1"/>
    <cellStyle name="Input 2" xfId="8327" hidden="1"/>
    <cellStyle name="Input 2" xfId="8328" hidden="1"/>
    <cellStyle name="Input 2" xfId="8345" hidden="1"/>
    <cellStyle name="Input 2" xfId="8326" hidden="1"/>
    <cellStyle name="Input 2" xfId="8271" hidden="1"/>
    <cellStyle name="Input 2" xfId="8289" hidden="1"/>
    <cellStyle name="Input 2" xfId="8320" hidden="1"/>
    <cellStyle name="Input 2" xfId="8342" hidden="1"/>
    <cellStyle name="Input 2" xfId="8275" hidden="1"/>
    <cellStyle name="Input 2" xfId="8300" hidden="1"/>
    <cellStyle name="Input 2" xfId="8305" hidden="1"/>
    <cellStyle name="Input 2" xfId="8265" hidden="1"/>
    <cellStyle name="Input 2" xfId="8353" hidden="1"/>
    <cellStyle name="Input 2" xfId="8337" hidden="1"/>
    <cellStyle name="Input 2" xfId="8266" hidden="1"/>
    <cellStyle name="Input 2" xfId="8306" hidden="1"/>
    <cellStyle name="Input 2" xfId="8264" hidden="1"/>
    <cellStyle name="Input 2" xfId="8283" hidden="1"/>
    <cellStyle name="Input 2" xfId="8297" hidden="1"/>
    <cellStyle name="Input 2" xfId="8270" hidden="1"/>
    <cellStyle name="Input 2" xfId="8284" hidden="1"/>
    <cellStyle name="Input 2" xfId="8268" hidden="1"/>
    <cellStyle name="Input 2" xfId="8340" hidden="1"/>
    <cellStyle name="Input 2" xfId="8323" hidden="1"/>
    <cellStyle name="Input 2" xfId="8351" hidden="1"/>
    <cellStyle name="Input 2" xfId="8298" hidden="1"/>
    <cellStyle name="Input 2" xfId="8296" hidden="1"/>
    <cellStyle name="Input 2" xfId="8304" hidden="1"/>
    <cellStyle name="Input 2" xfId="8285" hidden="1"/>
    <cellStyle name="Input 2" xfId="8290" hidden="1"/>
    <cellStyle name="Input 2" xfId="8288" hidden="1"/>
    <cellStyle name="Input 2" xfId="8331" hidden="1"/>
    <cellStyle name="Input 2" xfId="8348" hidden="1"/>
    <cellStyle name="Input 2" xfId="8354" hidden="1"/>
    <cellStyle name="Input 2" xfId="8302" hidden="1"/>
    <cellStyle name="Input 2" xfId="8330" hidden="1"/>
    <cellStyle name="Input 2" xfId="8267" hidden="1"/>
    <cellStyle name="Input 2" xfId="8281" hidden="1"/>
    <cellStyle name="Input 2" xfId="8349" hidden="1"/>
    <cellStyle name="Input 2" xfId="8336" hidden="1"/>
    <cellStyle name="Input 2" xfId="8356" hidden="1"/>
    <cellStyle name="Input 2" xfId="8338" hidden="1"/>
    <cellStyle name="Input 2" xfId="8344" hidden="1"/>
    <cellStyle name="Input 2" xfId="8329" hidden="1"/>
    <cellStyle name="Input 2" xfId="8350" hidden="1"/>
    <cellStyle name="Input 2" xfId="8278" hidden="1"/>
    <cellStyle name="Input 2" xfId="8357" hidden="1"/>
    <cellStyle name="Input 2" xfId="8359" hidden="1"/>
    <cellStyle name="Input 2" xfId="8361" hidden="1"/>
    <cellStyle name="Input 2" xfId="8360" hidden="1"/>
    <cellStyle name="Input 2" xfId="8341" hidden="1"/>
    <cellStyle name="Input 2" xfId="8363" hidden="1"/>
    <cellStyle name="Input 2" xfId="8364" hidden="1"/>
    <cellStyle name="Input 2" xfId="8321" hidden="1"/>
    <cellStyle name="Input 2" xfId="8319" hidden="1"/>
    <cellStyle name="Input 2" xfId="8322" hidden="1"/>
    <cellStyle name="Input 2" xfId="8303" hidden="1"/>
    <cellStyle name="Input 2" xfId="8325" hidden="1"/>
    <cellStyle name="Input 2" xfId="8269" hidden="1"/>
    <cellStyle name="Input 2" xfId="8358" hidden="1"/>
    <cellStyle name="Input 2" xfId="8372" hidden="1"/>
    <cellStyle name="Input 2" xfId="8371" hidden="1"/>
    <cellStyle name="Input 2" xfId="8386" hidden="1"/>
    <cellStyle name="Input 2" xfId="8388" hidden="1"/>
    <cellStyle name="Input 2" xfId="8387" hidden="1"/>
    <cellStyle name="Input 2" xfId="8399" hidden="1"/>
    <cellStyle name="Input 2" xfId="8401" hidden="1"/>
    <cellStyle name="Input 2" xfId="8400" hidden="1"/>
    <cellStyle name="Input 2" xfId="8415" hidden="1"/>
    <cellStyle name="Input 2" xfId="8417" hidden="1"/>
    <cellStyle name="Input 2" xfId="8416" hidden="1"/>
    <cellStyle name="Input 2" xfId="8419" hidden="1"/>
    <cellStyle name="Input 2" xfId="8421" hidden="1"/>
    <cellStyle name="Input 2" xfId="8420" hidden="1"/>
    <cellStyle name="Input 2" xfId="8414" hidden="1"/>
    <cellStyle name="Input 2" xfId="8422" hidden="1"/>
    <cellStyle name="Input 2" xfId="8423" hidden="1"/>
    <cellStyle name="Input 2" xfId="8418" hidden="1"/>
    <cellStyle name="Input 2" xfId="8411" hidden="1"/>
    <cellStyle name="Input 2" xfId="8412" hidden="1"/>
    <cellStyle name="Input 2" xfId="8383" hidden="1"/>
    <cellStyle name="Input 2" xfId="8397" hidden="1"/>
    <cellStyle name="Input 2" xfId="8406" hidden="1"/>
    <cellStyle name="Input 2" xfId="8393" hidden="1"/>
    <cellStyle name="Input 2" xfId="8385" hidden="1"/>
    <cellStyle name="Input 2" xfId="8398" hidden="1"/>
    <cellStyle name="Input 2" xfId="8432" hidden="1"/>
    <cellStyle name="Input 2" xfId="8434" hidden="1"/>
    <cellStyle name="Input 2" xfId="8433" hidden="1"/>
    <cellStyle name="Input 2" xfId="8439" hidden="1"/>
    <cellStyle name="Input 2" xfId="8442" hidden="1"/>
    <cellStyle name="Input 2" xfId="8441" hidden="1"/>
    <cellStyle name="Input 2" xfId="8431" hidden="1"/>
    <cellStyle name="Input 2" xfId="8445" hidden="1"/>
    <cellStyle name="Input 2" xfId="8448" hidden="1"/>
    <cellStyle name="Input 2" xfId="8436" hidden="1"/>
    <cellStyle name="Input 2" xfId="8427" hidden="1"/>
    <cellStyle name="Input 2" xfId="8428" hidden="1"/>
    <cellStyle name="Input 2" xfId="8440" hidden="1"/>
    <cellStyle name="Input 2" xfId="8426" hidden="1"/>
    <cellStyle name="Input 2" xfId="8382" hidden="1"/>
    <cellStyle name="Input 2" xfId="8395" hidden="1"/>
    <cellStyle name="Input 2" xfId="8424" hidden="1"/>
    <cellStyle name="Input 2" xfId="8438" hidden="1"/>
    <cellStyle name="Input 2" xfId="8384" hidden="1"/>
    <cellStyle name="Input 2" xfId="8405" hidden="1"/>
    <cellStyle name="Input 2" xfId="8409" hidden="1"/>
    <cellStyle name="Input 2" xfId="8377" hidden="1"/>
    <cellStyle name="Input 2" xfId="8446" hidden="1"/>
    <cellStyle name="Input 2" xfId="8435" hidden="1"/>
    <cellStyle name="Input 2" xfId="8378" hidden="1"/>
    <cellStyle name="Input 2" xfId="8410" hidden="1"/>
    <cellStyle name="Input 2" xfId="8376" hidden="1"/>
    <cellStyle name="Input 2" xfId="8390" hidden="1"/>
    <cellStyle name="Input 2" xfId="8403" hidden="1"/>
    <cellStyle name="Input 2" xfId="8381" hidden="1"/>
    <cellStyle name="Input 2" xfId="8391" hidden="1"/>
    <cellStyle name="Input 2" xfId="8380" hidden="1"/>
    <cellStyle name="Input 2" xfId="8437" hidden="1"/>
    <cellStyle name="Input 2" xfId="8425" hidden="1"/>
    <cellStyle name="Input 2" xfId="8444" hidden="1"/>
    <cellStyle name="Input 2" xfId="8404" hidden="1"/>
    <cellStyle name="Input 2" xfId="8402" hidden="1"/>
    <cellStyle name="Input 2" xfId="8408" hidden="1"/>
    <cellStyle name="Input 2" xfId="8392" hidden="1"/>
    <cellStyle name="Input 2" xfId="8396" hidden="1"/>
    <cellStyle name="Input 2" xfId="8394" hidden="1"/>
    <cellStyle name="Input 2" xfId="8430" hidden="1"/>
    <cellStyle name="Input 2" xfId="8443" hidden="1"/>
    <cellStyle name="Input 2" xfId="8447" hidden="1"/>
    <cellStyle name="Input 2" xfId="8407" hidden="1"/>
    <cellStyle name="Input 2" xfId="8429" hidden="1"/>
    <cellStyle name="Input 2" xfId="8379" hidden="1"/>
    <cellStyle name="Input 2" xfId="8389" hidden="1"/>
    <cellStyle name="Input 2" xfId="8274" hidden="1"/>
    <cellStyle name="Input 2" xfId="8367" hidden="1"/>
    <cellStyle name="Input 2" xfId="8368" hidden="1"/>
    <cellStyle name="Input 2" xfId="8299" hidden="1"/>
    <cellStyle name="Input 2" xfId="8374" hidden="1"/>
    <cellStyle name="Input 2" xfId="8373" hidden="1"/>
    <cellStyle name="Input 2" xfId="8461" hidden="1"/>
    <cellStyle name="Input 2" xfId="8463" hidden="1"/>
    <cellStyle name="Input 2" xfId="8462" hidden="1"/>
    <cellStyle name="Input 2" xfId="8474" hidden="1"/>
    <cellStyle name="Input 2" xfId="8476" hidden="1"/>
    <cellStyle name="Input 2" xfId="8475" hidden="1"/>
    <cellStyle name="Input 2" xfId="8489" hidden="1"/>
    <cellStyle name="Input 2" xfId="8491" hidden="1"/>
    <cellStyle name="Input 2" xfId="8490" hidden="1"/>
    <cellStyle name="Input 2" xfId="8493" hidden="1"/>
    <cellStyle name="Input 2" xfId="8495" hidden="1"/>
    <cellStyle name="Input 2" xfId="8494" hidden="1"/>
    <cellStyle name="Input 2" xfId="8488" hidden="1"/>
    <cellStyle name="Input 2" xfId="8496" hidden="1"/>
    <cellStyle name="Input 2" xfId="8497" hidden="1"/>
    <cellStyle name="Input 2" xfId="8492" hidden="1"/>
    <cellStyle name="Input 2" xfId="8486" hidden="1"/>
    <cellStyle name="Input 2" xfId="8487" hidden="1"/>
    <cellStyle name="Input 2" xfId="8458" hidden="1"/>
    <cellStyle name="Input 2" xfId="8472" hidden="1"/>
    <cellStyle name="Input 2" xfId="8481" hidden="1"/>
    <cellStyle name="Input 2" xfId="8468" hidden="1"/>
    <cellStyle name="Input 2" xfId="8460" hidden="1"/>
    <cellStyle name="Input 2" xfId="8473" hidden="1"/>
    <cellStyle name="Input 2" xfId="8506" hidden="1"/>
    <cellStyle name="Input 2" xfId="8508" hidden="1"/>
    <cellStyle name="Input 2" xfId="8507" hidden="1"/>
    <cellStyle name="Input 2" xfId="8513" hidden="1"/>
    <cellStyle name="Input 2" xfId="8516" hidden="1"/>
    <cellStyle name="Input 2" xfId="8515" hidden="1"/>
    <cellStyle name="Input 2" xfId="8505" hidden="1"/>
    <cellStyle name="Input 2" xfId="8519" hidden="1"/>
    <cellStyle name="Input 2" xfId="8522" hidden="1"/>
    <cellStyle name="Input 2" xfId="8510" hidden="1"/>
    <cellStyle name="Input 2" xfId="8501" hidden="1"/>
    <cellStyle name="Input 2" xfId="8502" hidden="1"/>
    <cellStyle name="Input 2" xfId="8514" hidden="1"/>
    <cellStyle name="Input 2" xfId="8500" hidden="1"/>
    <cellStyle name="Input 2" xfId="8457" hidden="1"/>
    <cellStyle name="Input 2" xfId="8470" hidden="1"/>
    <cellStyle name="Input 2" xfId="8498" hidden="1"/>
    <cellStyle name="Input 2" xfId="8512" hidden="1"/>
    <cellStyle name="Input 2" xfId="8459" hidden="1"/>
    <cellStyle name="Input 2" xfId="8480" hidden="1"/>
    <cellStyle name="Input 2" xfId="8484" hidden="1"/>
    <cellStyle name="Input 2" xfId="8452" hidden="1"/>
    <cellStyle name="Input 2" xfId="8520" hidden="1"/>
    <cellStyle name="Input 2" xfId="8509" hidden="1"/>
    <cellStyle name="Input 2" xfId="8453" hidden="1"/>
    <cellStyle name="Input 2" xfId="8485" hidden="1"/>
    <cellStyle name="Input 2" xfId="8451" hidden="1"/>
    <cellStyle name="Input 2" xfId="8465" hidden="1"/>
    <cellStyle name="Input 2" xfId="8478" hidden="1"/>
    <cellStyle name="Input 2" xfId="8456" hidden="1"/>
    <cellStyle name="Input 2" xfId="8466" hidden="1"/>
    <cellStyle name="Input 2" xfId="8455" hidden="1"/>
    <cellStyle name="Input 2" xfId="8511" hidden="1"/>
    <cellStyle name="Input 2" xfId="8499" hidden="1"/>
    <cellStyle name="Input 2" xfId="8518" hidden="1"/>
    <cellStyle name="Input 2" xfId="8479" hidden="1"/>
    <cellStyle name="Input 2" xfId="8477" hidden="1"/>
    <cellStyle name="Input 2" xfId="8483" hidden="1"/>
    <cellStyle name="Input 2" xfId="8467" hidden="1"/>
    <cellStyle name="Input 2" xfId="8471" hidden="1"/>
    <cellStyle name="Input 2" xfId="8469" hidden="1"/>
    <cellStyle name="Input 2" xfId="8504" hidden="1"/>
    <cellStyle name="Input 2" xfId="8517" hidden="1"/>
    <cellStyle name="Input 2" xfId="8521" hidden="1"/>
    <cellStyle name="Input 2" xfId="8482" hidden="1"/>
    <cellStyle name="Input 2" xfId="8503" hidden="1"/>
    <cellStyle name="Input 2" xfId="8454" hidden="1"/>
    <cellStyle name="Input 2" xfId="8464" hidden="1"/>
    <cellStyle name="Input 2" xfId="8370" hidden="1"/>
    <cellStyle name="Input 2" xfId="8369" hidden="1"/>
    <cellStyle name="Input 2" xfId="8413" hidden="1"/>
    <cellStyle name="Input 2" xfId="8525" hidden="1"/>
    <cellStyle name="Input 2" xfId="8527" hidden="1"/>
    <cellStyle name="Input 2" xfId="8526" hidden="1"/>
    <cellStyle name="Input 2" xfId="8542" hidden="1"/>
    <cellStyle name="Input 2" xfId="8544" hidden="1"/>
    <cellStyle name="Input 2" xfId="8543" hidden="1"/>
    <cellStyle name="Input 2" xfId="8555" hidden="1"/>
    <cellStyle name="Input 2" xfId="8557" hidden="1"/>
    <cellStyle name="Input 2" xfId="8556" hidden="1"/>
    <cellStyle name="Input 2" xfId="8570" hidden="1"/>
    <cellStyle name="Input 2" xfId="8572" hidden="1"/>
    <cellStyle name="Input 2" xfId="8571" hidden="1"/>
    <cellStyle name="Input 2" xfId="8574" hidden="1"/>
    <cellStyle name="Input 2" xfId="8576" hidden="1"/>
    <cellStyle name="Input 2" xfId="8575" hidden="1"/>
    <cellStyle name="Input 2" xfId="8569" hidden="1"/>
    <cellStyle name="Input 2" xfId="8577" hidden="1"/>
    <cellStyle name="Input 2" xfId="8578" hidden="1"/>
    <cellStyle name="Input 2" xfId="8573" hidden="1"/>
    <cellStyle name="Input 2" xfId="8567" hidden="1"/>
    <cellStyle name="Input 2" xfId="8568" hidden="1"/>
    <cellStyle name="Input 2" xfId="8539" hidden="1"/>
    <cellStyle name="Input 2" xfId="8553" hidden="1"/>
    <cellStyle name="Input 2" xfId="8562" hidden="1"/>
    <cellStyle name="Input 2" xfId="8549" hidden="1"/>
    <cellStyle name="Input 2" xfId="8541" hidden="1"/>
    <cellStyle name="Input 2" xfId="8554" hidden="1"/>
    <cellStyle name="Input 2" xfId="8587" hidden="1"/>
    <cellStyle name="Input 2" xfId="8589" hidden="1"/>
    <cellStyle name="Input 2" xfId="8588" hidden="1"/>
    <cellStyle name="Input 2" xfId="8594" hidden="1"/>
    <cellStyle name="Input 2" xfId="8597" hidden="1"/>
    <cellStyle name="Input 2" xfId="8596" hidden="1"/>
    <cellStyle name="Input 2" xfId="8586" hidden="1"/>
    <cellStyle name="Input 2" xfId="8600" hidden="1"/>
    <cellStyle name="Input 2" xfId="8603" hidden="1"/>
    <cellStyle name="Input 2" xfId="8591" hidden="1"/>
    <cellStyle name="Input 2" xfId="8582" hidden="1"/>
    <cellStyle name="Input 2" xfId="8583" hidden="1"/>
    <cellStyle name="Input 2" xfId="8595" hidden="1"/>
    <cellStyle name="Input 2" xfId="8581" hidden="1"/>
    <cellStyle name="Input 2" xfId="8538" hidden="1"/>
    <cellStyle name="Input 2" xfId="8551" hidden="1"/>
    <cellStyle name="Input 2" xfId="8579" hidden="1"/>
    <cellStyle name="Input 2" xfId="8593" hidden="1"/>
    <cellStyle name="Input 2" xfId="8540" hidden="1"/>
    <cellStyle name="Input 2" xfId="8561" hidden="1"/>
    <cellStyle name="Input 2" xfId="8565" hidden="1"/>
    <cellStyle name="Input 2" xfId="8533" hidden="1"/>
    <cellStyle name="Input 2" xfId="8601" hidden="1"/>
    <cellStyle name="Input 2" xfId="8590" hidden="1"/>
    <cellStyle name="Input 2" xfId="8534" hidden="1"/>
    <cellStyle name="Input 2" xfId="8566" hidden="1"/>
    <cellStyle name="Input 2" xfId="8532" hidden="1"/>
    <cellStyle name="Input 2" xfId="8546" hidden="1"/>
    <cellStyle name="Input 2" xfId="8559" hidden="1"/>
    <cellStyle name="Input 2" xfId="8537" hidden="1"/>
    <cellStyle name="Input 2" xfId="8547" hidden="1"/>
    <cellStyle name="Input 2" xfId="8536" hidden="1"/>
    <cellStyle name="Input 2" xfId="8592" hidden="1"/>
    <cellStyle name="Input 2" xfId="8580" hidden="1"/>
    <cellStyle name="Input 2" xfId="8599" hidden="1"/>
    <cellStyle name="Input 2" xfId="8560" hidden="1"/>
    <cellStyle name="Input 2" xfId="8558" hidden="1"/>
    <cellStyle name="Input 2" xfId="8564" hidden="1"/>
    <cellStyle name="Input 2" xfId="8548" hidden="1"/>
    <cellStyle name="Input 2" xfId="8552" hidden="1"/>
    <cellStyle name="Input 2" xfId="8550" hidden="1"/>
    <cellStyle name="Input 2" xfId="8585" hidden="1"/>
    <cellStyle name="Input 2" xfId="8598" hidden="1"/>
    <cellStyle name="Input 2" xfId="8602" hidden="1"/>
    <cellStyle name="Input 2" xfId="8563" hidden="1"/>
    <cellStyle name="Input 2" xfId="8584" hidden="1"/>
    <cellStyle name="Input 2" xfId="8535" hidden="1"/>
    <cellStyle name="Input 2" xfId="8545" hidden="1"/>
    <cellStyle name="Input 2" xfId="8362" hidden="1"/>
    <cellStyle name="Input 2" xfId="8530" hidden="1"/>
    <cellStyle name="Input 2" xfId="8529" hidden="1"/>
    <cellStyle name="Input 2" xfId="8528" hidden="1"/>
    <cellStyle name="Input 2" xfId="8449" hidden="1"/>
    <cellStyle name="Input 2" xfId="8450" hidden="1"/>
    <cellStyle name="Input 2" xfId="8617" hidden="1"/>
    <cellStyle name="Input 2" xfId="8619" hidden="1"/>
    <cellStyle name="Input 2" xfId="8618" hidden="1"/>
    <cellStyle name="Input 2" xfId="8630" hidden="1"/>
    <cellStyle name="Input 2" xfId="8632" hidden="1"/>
    <cellStyle name="Input 2" xfId="8631" hidden="1"/>
    <cellStyle name="Input 2" xfId="8646" hidden="1"/>
    <cellStyle name="Input 2" xfId="8648" hidden="1"/>
    <cellStyle name="Input 2" xfId="8647" hidden="1"/>
    <cellStyle name="Input 2" xfId="8651" hidden="1"/>
    <cellStyle name="Input 2" xfId="8653" hidden="1"/>
    <cellStyle name="Input 2" xfId="8652" hidden="1"/>
    <cellStyle name="Input 2" xfId="8645" hidden="1"/>
    <cellStyle name="Input 2" xfId="8654" hidden="1"/>
    <cellStyle name="Input 2" xfId="8655" hidden="1"/>
    <cellStyle name="Input 2" xfId="8650" hidden="1"/>
    <cellStyle name="Input 2" xfId="8642" hidden="1"/>
    <cellStyle name="Input 2" xfId="8643" hidden="1"/>
    <cellStyle name="Input 2" xfId="8614" hidden="1"/>
    <cellStyle name="Input 2" xfId="8628" hidden="1"/>
    <cellStyle name="Input 2" xfId="8637" hidden="1"/>
    <cellStyle name="Input 2" xfId="8624" hidden="1"/>
    <cellStyle name="Input 2" xfId="8616" hidden="1"/>
    <cellStyle name="Input 2" xfId="8629" hidden="1"/>
    <cellStyle name="Input 2" xfId="8664" hidden="1"/>
    <cellStyle name="Input 2" xfId="8666" hidden="1"/>
    <cellStyle name="Input 2" xfId="8665" hidden="1"/>
    <cellStyle name="Input 2" xfId="8671" hidden="1"/>
    <cellStyle name="Input 2" xfId="8674" hidden="1"/>
    <cellStyle name="Input 2" xfId="8673" hidden="1"/>
    <cellStyle name="Input 2" xfId="8663" hidden="1"/>
    <cellStyle name="Input 2" xfId="8677" hidden="1"/>
    <cellStyle name="Input 2" xfId="8680" hidden="1"/>
    <cellStyle name="Input 2" xfId="8668" hidden="1"/>
    <cellStyle name="Input 2" xfId="8659" hidden="1"/>
    <cellStyle name="Input 2" xfId="8660" hidden="1"/>
    <cellStyle name="Input 2" xfId="8672" hidden="1"/>
    <cellStyle name="Input 2" xfId="8658" hidden="1"/>
    <cellStyle name="Input 2" xfId="8613" hidden="1"/>
    <cellStyle name="Input 2" xfId="8626" hidden="1"/>
    <cellStyle name="Input 2" xfId="8656" hidden="1"/>
    <cellStyle name="Input 2" xfId="8670" hidden="1"/>
    <cellStyle name="Input 2" xfId="8615" hidden="1"/>
    <cellStyle name="Input 2" xfId="8636" hidden="1"/>
    <cellStyle name="Input 2" xfId="8640" hidden="1"/>
    <cellStyle name="Input 2" xfId="8608" hidden="1"/>
    <cellStyle name="Input 2" xfId="8678" hidden="1"/>
    <cellStyle name="Input 2" xfId="8667" hidden="1"/>
    <cellStyle name="Input 2" xfId="8609" hidden="1"/>
    <cellStyle name="Input 2" xfId="8641" hidden="1"/>
    <cellStyle name="Input 2" xfId="8607" hidden="1"/>
    <cellStyle name="Input 2" xfId="8621" hidden="1"/>
    <cellStyle name="Input 2" xfId="8634" hidden="1"/>
    <cellStyle name="Input 2" xfId="8612" hidden="1"/>
    <cellStyle name="Input 2" xfId="8622" hidden="1"/>
    <cellStyle name="Input 2" xfId="8611" hidden="1"/>
    <cellStyle name="Input 2" xfId="8669" hidden="1"/>
    <cellStyle name="Input 2" xfId="8657" hidden="1"/>
    <cellStyle name="Input 2" xfId="8676" hidden="1"/>
    <cellStyle name="Input 2" xfId="8635" hidden="1"/>
    <cellStyle name="Input 2" xfId="8633" hidden="1"/>
    <cellStyle name="Input 2" xfId="8639" hidden="1"/>
    <cellStyle name="Input 2" xfId="8623" hidden="1"/>
    <cellStyle name="Input 2" xfId="8627" hidden="1"/>
    <cellStyle name="Input 2" xfId="8625" hidden="1"/>
    <cellStyle name="Input 2" xfId="8662" hidden="1"/>
    <cellStyle name="Input 2" xfId="8675" hidden="1"/>
    <cellStyle name="Input 2" xfId="8679" hidden="1"/>
    <cellStyle name="Input 2" xfId="8638" hidden="1"/>
    <cellStyle name="Input 2" xfId="8661" hidden="1"/>
    <cellStyle name="Input 2" xfId="8610" hidden="1"/>
    <cellStyle name="Input 2" xfId="8620" hidden="1"/>
    <cellStyle name="Input 2" xfId="8649" hidden="1"/>
    <cellStyle name="Input 2" xfId="8531" hidden="1"/>
    <cellStyle name="Input 2" xfId="8365" hidden="1"/>
    <cellStyle name="Input 2" xfId="8524" hidden="1"/>
    <cellStyle name="Input 2" xfId="8375" hidden="1"/>
    <cellStyle name="Input 2" xfId="8604" hidden="1"/>
    <cellStyle name="Input 2" xfId="8691" hidden="1"/>
    <cellStyle name="Input 2" xfId="8693" hidden="1"/>
    <cellStyle name="Input 2" xfId="8692" hidden="1"/>
    <cellStyle name="Input 2" xfId="8704" hidden="1"/>
    <cellStyle name="Input 2" xfId="8706" hidden="1"/>
    <cellStyle name="Input 2" xfId="8705" hidden="1"/>
    <cellStyle name="Input 2" xfId="8719" hidden="1"/>
    <cellStyle name="Input 2" xfId="8721" hidden="1"/>
    <cellStyle name="Input 2" xfId="8720" hidden="1"/>
    <cellStyle name="Input 2" xfId="8723" hidden="1"/>
    <cellStyle name="Input 2" xfId="8725" hidden="1"/>
    <cellStyle name="Input 2" xfId="8724" hidden="1"/>
    <cellStyle name="Input 2" xfId="8718" hidden="1"/>
    <cellStyle name="Input 2" xfId="8726" hidden="1"/>
    <cellStyle name="Input 2" xfId="8727" hidden="1"/>
    <cellStyle name="Input 2" xfId="8722" hidden="1"/>
    <cellStyle name="Input 2" xfId="8716" hidden="1"/>
    <cellStyle name="Input 2" xfId="8717" hidden="1"/>
    <cellStyle name="Input 2" xfId="8688" hidden="1"/>
    <cellStyle name="Input 2" xfId="8702" hidden="1"/>
    <cellStyle name="Input 2" xfId="8711" hidden="1"/>
    <cellStyle name="Input 2" xfId="8698" hidden="1"/>
    <cellStyle name="Input 2" xfId="8690" hidden="1"/>
    <cellStyle name="Input 2" xfId="8703" hidden="1"/>
    <cellStyle name="Input 2" xfId="8736" hidden="1"/>
    <cellStyle name="Input 2" xfId="8738" hidden="1"/>
    <cellStyle name="Input 2" xfId="8737" hidden="1"/>
    <cellStyle name="Input 2" xfId="8743" hidden="1"/>
    <cellStyle name="Input 2" xfId="8746" hidden="1"/>
    <cellStyle name="Input 2" xfId="8745" hidden="1"/>
    <cellStyle name="Input 2" xfId="8735" hidden="1"/>
    <cellStyle name="Input 2" xfId="8749" hidden="1"/>
    <cellStyle name="Input 2" xfId="8752" hidden="1"/>
    <cellStyle name="Input 2" xfId="8740" hidden="1"/>
    <cellStyle name="Input 2" xfId="8731" hidden="1"/>
    <cellStyle name="Input 2" xfId="8732" hidden="1"/>
    <cellStyle name="Input 2" xfId="8744" hidden="1"/>
    <cellStyle name="Input 2" xfId="8730" hidden="1"/>
    <cellStyle name="Input 2" xfId="8687" hidden="1"/>
    <cellStyle name="Input 2" xfId="8700" hidden="1"/>
    <cellStyle name="Input 2" xfId="8728" hidden="1"/>
    <cellStyle name="Input 2" xfId="8742" hidden="1"/>
    <cellStyle name="Input 2" xfId="8689" hidden="1"/>
    <cellStyle name="Input 2" xfId="8710" hidden="1"/>
    <cellStyle name="Input 2" xfId="8714" hidden="1"/>
    <cellStyle name="Input 2" xfId="8682" hidden="1"/>
    <cellStyle name="Input 2" xfId="8750" hidden="1"/>
    <cellStyle name="Input 2" xfId="8739" hidden="1"/>
    <cellStyle name="Input 2" xfId="8683" hidden="1"/>
    <cellStyle name="Input 2" xfId="8715" hidden="1"/>
    <cellStyle name="Input 2" xfId="8681" hidden="1"/>
    <cellStyle name="Input 2" xfId="8695" hidden="1"/>
    <cellStyle name="Input 2" xfId="8708" hidden="1"/>
    <cellStyle name="Input 2" xfId="8686" hidden="1"/>
    <cellStyle name="Input 2" xfId="8696" hidden="1"/>
    <cellStyle name="Input 2" xfId="8685" hidden="1"/>
    <cellStyle name="Input 2" xfId="8741" hidden="1"/>
    <cellStyle name="Input 2" xfId="8729" hidden="1"/>
    <cellStyle name="Input 2" xfId="8748" hidden="1"/>
    <cellStyle name="Input 2" xfId="8709" hidden="1"/>
    <cellStyle name="Input 2" xfId="8707" hidden="1"/>
    <cellStyle name="Input 2" xfId="8713" hidden="1"/>
    <cellStyle name="Input 2" xfId="8697" hidden="1"/>
    <cellStyle name="Input 2" xfId="8701" hidden="1"/>
    <cellStyle name="Input 2" xfId="8699" hidden="1"/>
    <cellStyle name="Input 2" xfId="8734" hidden="1"/>
    <cellStyle name="Input 2" xfId="8747" hidden="1"/>
    <cellStyle name="Input 2" xfId="8751" hidden="1"/>
    <cellStyle name="Input 2" xfId="8712" hidden="1"/>
    <cellStyle name="Input 2" xfId="8733" hidden="1"/>
    <cellStyle name="Input 2" xfId="8684" hidden="1"/>
    <cellStyle name="Input 2" xfId="8694" hidden="1"/>
    <cellStyle name="Input 2" xfId="8755" hidden="1"/>
    <cellStyle name="Input 2" xfId="8757" hidden="1"/>
    <cellStyle name="Input 2" xfId="8756" hidden="1"/>
    <cellStyle name="Input 2" xfId="8758" hidden="1"/>
    <cellStyle name="Input 2" xfId="8760" hidden="1"/>
    <cellStyle name="Input 2" xfId="8759" hidden="1"/>
    <cellStyle name="Input 2" xfId="8773" hidden="1"/>
    <cellStyle name="Input 2" xfId="8776" hidden="1"/>
    <cellStyle name="Input 2" xfId="8775" hidden="1"/>
    <cellStyle name="Input 2" xfId="8787" hidden="1"/>
    <cellStyle name="Input 2" xfId="8789" hidden="1"/>
    <cellStyle name="Input 2" xfId="8788" hidden="1"/>
    <cellStyle name="Input 2" xfId="8804" hidden="1"/>
    <cellStyle name="Input 2" xfId="8806" hidden="1"/>
    <cellStyle name="Input 2" xfId="8805" hidden="1"/>
    <cellStyle name="Input 2" xfId="8808" hidden="1"/>
    <cellStyle name="Input 2" xfId="8810" hidden="1"/>
    <cellStyle name="Input 2" xfId="8809" hidden="1"/>
    <cellStyle name="Input 2" xfId="8803" hidden="1"/>
    <cellStyle name="Input 2" xfId="8811" hidden="1"/>
    <cellStyle name="Input 2" xfId="8812" hidden="1"/>
    <cellStyle name="Input 2" xfId="8807" hidden="1"/>
    <cellStyle name="Input 2" xfId="8801" hidden="1"/>
    <cellStyle name="Input 2" xfId="8802" hidden="1"/>
    <cellStyle name="Input 2" xfId="8769" hidden="1"/>
    <cellStyle name="Input 2" xfId="8785" hidden="1"/>
    <cellStyle name="Input 2" xfId="8795" hidden="1"/>
    <cellStyle name="Input 2" xfId="8781" hidden="1"/>
    <cellStyle name="Input 2" xfId="8772" hidden="1"/>
    <cellStyle name="Input 2" xfId="8786" hidden="1"/>
    <cellStyle name="Input 2" xfId="8826" hidden="1"/>
    <cellStyle name="Input 2" xfId="8828" hidden="1"/>
    <cellStyle name="Input 2" xfId="8827" hidden="1"/>
    <cellStyle name="Input 2" xfId="8836" hidden="1"/>
    <cellStyle name="Input 2" xfId="8840" hidden="1"/>
    <cellStyle name="Input 2" xfId="8839" hidden="1"/>
    <cellStyle name="Input 2" xfId="8825" hidden="1"/>
    <cellStyle name="Input 2" xfId="8845" hidden="1"/>
    <cellStyle name="Input 2" xfId="8848" hidden="1"/>
    <cellStyle name="Input 2" xfId="8832" hidden="1"/>
    <cellStyle name="Input 2" xfId="8820" hidden="1"/>
    <cellStyle name="Input 2" xfId="8821" hidden="1"/>
    <cellStyle name="Input 2" xfId="8838" hidden="1"/>
    <cellStyle name="Input 2" xfId="8819" hidden="1"/>
    <cellStyle name="Input 2" xfId="8768" hidden="1"/>
    <cellStyle name="Input 2" xfId="8783" hidden="1"/>
    <cellStyle name="Input 2" xfId="8814" hidden="1"/>
    <cellStyle name="Input 2" xfId="8835" hidden="1"/>
    <cellStyle name="Input 2" xfId="8771" hidden="1"/>
    <cellStyle name="Input 2" xfId="8794" hidden="1"/>
    <cellStyle name="Input 2" xfId="8799" hidden="1"/>
    <cellStyle name="Input 2" xfId="8762" hidden="1"/>
    <cellStyle name="Input 2" xfId="8846" hidden="1"/>
    <cellStyle name="Input 2" xfId="8830" hidden="1"/>
    <cellStyle name="Input 2" xfId="8763" hidden="1"/>
    <cellStyle name="Input 2" xfId="8800" hidden="1"/>
    <cellStyle name="Input 2" xfId="8761" hidden="1"/>
    <cellStyle name="Input 2" xfId="8778" hidden="1"/>
    <cellStyle name="Input 2" xfId="8791" hidden="1"/>
    <cellStyle name="Input 2" xfId="8767" hidden="1"/>
    <cellStyle name="Input 2" xfId="8779" hidden="1"/>
    <cellStyle name="Input 2" xfId="8765" hidden="1"/>
    <cellStyle name="Input 2" xfId="8833" hidden="1"/>
    <cellStyle name="Input 2" xfId="8817" hidden="1"/>
    <cellStyle name="Input 2" xfId="8844" hidden="1"/>
    <cellStyle name="Input 2" xfId="8792" hidden="1"/>
    <cellStyle name="Input 2" xfId="8790" hidden="1"/>
    <cellStyle name="Input 2" xfId="8798" hidden="1"/>
    <cellStyle name="Input 2" xfId="8780" hidden="1"/>
    <cellStyle name="Input 2" xfId="8784" hidden="1"/>
    <cellStyle name="Input 2" xfId="8782" hidden="1"/>
    <cellStyle name="Input 2" xfId="8824" hidden="1"/>
    <cellStyle name="Input 2" xfId="8841" hidden="1"/>
    <cellStyle name="Input 2" xfId="8847" hidden="1"/>
    <cellStyle name="Input 2" xfId="8796" hidden="1"/>
    <cellStyle name="Input 2" xfId="8823" hidden="1"/>
    <cellStyle name="Input 2" xfId="8764" hidden="1"/>
    <cellStyle name="Input 2" xfId="8777" hidden="1"/>
    <cellStyle name="Input 2" xfId="8842" hidden="1"/>
    <cellStyle name="Input 2" xfId="8829" hidden="1"/>
    <cellStyle name="Input 2" xfId="8849" hidden="1"/>
    <cellStyle name="Input 2" xfId="8831" hidden="1"/>
    <cellStyle name="Input 2" xfId="8837" hidden="1"/>
    <cellStyle name="Input 2" xfId="8822" hidden="1"/>
    <cellStyle name="Input 2" xfId="8843" hidden="1"/>
    <cellStyle name="Input 2" xfId="8774" hidden="1"/>
    <cellStyle name="Input 2" xfId="8850" hidden="1"/>
    <cellStyle name="Input 2" xfId="8852" hidden="1"/>
    <cellStyle name="Input 2" xfId="8854" hidden="1"/>
    <cellStyle name="Input 2" xfId="8853" hidden="1"/>
    <cellStyle name="Input 2" xfId="8834" hidden="1"/>
    <cellStyle name="Input 2" xfId="8856" hidden="1"/>
    <cellStyle name="Input 2" xfId="8857" hidden="1"/>
    <cellStyle name="Input 2" xfId="8815" hidden="1"/>
    <cellStyle name="Input 2" xfId="8813" hidden="1"/>
    <cellStyle name="Input 2" xfId="8816" hidden="1"/>
    <cellStyle name="Input 2" xfId="8797" hidden="1"/>
    <cellStyle name="Input 2" xfId="8818" hidden="1"/>
    <cellStyle name="Input 2" xfId="8766" hidden="1"/>
    <cellStyle name="Input 2" xfId="8851" hidden="1"/>
    <cellStyle name="Input 2" xfId="8864" hidden="1"/>
    <cellStyle name="Input 2" xfId="8863" hidden="1"/>
    <cellStyle name="Input 2" xfId="8878" hidden="1"/>
    <cellStyle name="Input 2" xfId="8880" hidden="1"/>
    <cellStyle name="Input 2" xfId="8879" hidden="1"/>
    <cellStyle name="Input 2" xfId="8891" hidden="1"/>
    <cellStyle name="Input 2" xfId="8893" hidden="1"/>
    <cellStyle name="Input 2" xfId="8892" hidden="1"/>
    <cellStyle name="Input 2" xfId="8907" hidden="1"/>
    <cellStyle name="Input 2" xfId="8909" hidden="1"/>
    <cellStyle name="Input 2" xfId="8908" hidden="1"/>
    <cellStyle name="Input 2" xfId="8911" hidden="1"/>
    <cellStyle name="Input 2" xfId="8913" hidden="1"/>
    <cellStyle name="Input 2" xfId="8912" hidden="1"/>
    <cellStyle name="Input 2" xfId="8906" hidden="1"/>
    <cellStyle name="Input 2" xfId="8914" hidden="1"/>
    <cellStyle name="Input 2" xfId="8915" hidden="1"/>
    <cellStyle name="Input 2" xfId="8910" hidden="1"/>
    <cellStyle name="Input 2" xfId="8903" hidden="1"/>
    <cellStyle name="Input 2" xfId="8904" hidden="1"/>
    <cellStyle name="Input 2" xfId="8875" hidden="1"/>
    <cellStyle name="Input 2" xfId="8889" hidden="1"/>
    <cellStyle name="Input 2" xfId="8898" hidden="1"/>
    <cellStyle name="Input 2" xfId="8885" hidden="1"/>
    <cellStyle name="Input 2" xfId="8877" hidden="1"/>
    <cellStyle name="Input 2" xfId="8890" hidden="1"/>
    <cellStyle name="Input 2" xfId="8924" hidden="1"/>
    <cellStyle name="Input 2" xfId="8926" hidden="1"/>
    <cellStyle name="Input 2" xfId="8925" hidden="1"/>
    <cellStyle name="Input 2" xfId="8931" hidden="1"/>
    <cellStyle name="Input 2" xfId="8934" hidden="1"/>
    <cellStyle name="Input 2" xfId="8933" hidden="1"/>
    <cellStyle name="Input 2" xfId="8923" hidden="1"/>
    <cellStyle name="Input 2" xfId="8937" hidden="1"/>
    <cellStyle name="Input 2" xfId="8940" hidden="1"/>
    <cellStyle name="Input 2" xfId="8928" hidden="1"/>
    <cellStyle name="Input 2" xfId="8919" hidden="1"/>
    <cellStyle name="Input 2" xfId="8920" hidden="1"/>
    <cellStyle name="Input 2" xfId="8932" hidden="1"/>
    <cellStyle name="Input 2" xfId="8918" hidden="1"/>
    <cellStyle name="Input 2" xfId="8874" hidden="1"/>
    <cellStyle name="Input 2" xfId="8887" hidden="1"/>
    <cellStyle name="Input 2" xfId="8916" hidden="1"/>
    <cellStyle name="Input 2" xfId="8930" hidden="1"/>
    <cellStyle name="Input 2" xfId="8876" hidden="1"/>
    <cellStyle name="Input 2" xfId="8897" hidden="1"/>
    <cellStyle name="Input 2" xfId="8901" hidden="1"/>
    <cellStyle name="Input 2" xfId="8869" hidden="1"/>
    <cellStyle name="Input 2" xfId="8938" hidden="1"/>
    <cellStyle name="Input 2" xfId="8927" hidden="1"/>
    <cellStyle name="Input 2" xfId="8870" hidden="1"/>
    <cellStyle name="Input 2" xfId="8902" hidden="1"/>
    <cellStyle name="Input 2" xfId="8868" hidden="1"/>
    <cellStyle name="Input 2" xfId="8882" hidden="1"/>
    <cellStyle name="Input 2" xfId="8895" hidden="1"/>
    <cellStyle name="Input 2" xfId="8873" hidden="1"/>
    <cellStyle name="Input 2" xfId="8883" hidden="1"/>
    <cellStyle name="Input 2" xfId="8872" hidden="1"/>
    <cellStyle name="Input 2" xfId="8929" hidden="1"/>
    <cellStyle name="Input 2" xfId="8917" hidden="1"/>
    <cellStyle name="Input 2" xfId="8936" hidden="1"/>
    <cellStyle name="Input 2" xfId="8896" hidden="1"/>
    <cellStyle name="Input 2" xfId="8894" hidden="1"/>
    <cellStyle name="Input 2" xfId="8900" hidden="1"/>
    <cellStyle name="Input 2" xfId="8884" hidden="1"/>
    <cellStyle name="Input 2" xfId="8888" hidden="1"/>
    <cellStyle name="Input 2" xfId="8886" hidden="1"/>
    <cellStyle name="Input 2" xfId="8922" hidden="1"/>
    <cellStyle name="Input 2" xfId="8935" hidden="1"/>
    <cellStyle name="Input 2" xfId="8939" hidden="1"/>
    <cellStyle name="Input 2" xfId="8899" hidden="1"/>
    <cellStyle name="Input 2" xfId="8921" hidden="1"/>
    <cellStyle name="Input 2" xfId="8871" hidden="1"/>
    <cellStyle name="Input 2" xfId="8881" hidden="1"/>
    <cellStyle name="Input 2" xfId="8770" hidden="1"/>
    <cellStyle name="Input 2" xfId="8859" hidden="1"/>
    <cellStyle name="Input 2" xfId="8860" hidden="1"/>
    <cellStyle name="Input 2" xfId="8793" hidden="1"/>
    <cellStyle name="Input 2" xfId="8866" hidden="1"/>
    <cellStyle name="Input 2" xfId="8865" hidden="1"/>
    <cellStyle name="Input 2" xfId="8953" hidden="1"/>
    <cellStyle name="Input 2" xfId="8955" hidden="1"/>
    <cellStyle name="Input 2" xfId="8954" hidden="1"/>
    <cellStyle name="Input 2" xfId="8966" hidden="1"/>
    <cellStyle name="Input 2" xfId="8968" hidden="1"/>
    <cellStyle name="Input 2" xfId="8967" hidden="1"/>
    <cellStyle name="Input 2" xfId="8981" hidden="1"/>
    <cellStyle name="Input 2" xfId="8983" hidden="1"/>
    <cellStyle name="Input 2" xfId="8982" hidden="1"/>
    <cellStyle name="Input 2" xfId="8985" hidden="1"/>
    <cellStyle name="Input 2" xfId="8987" hidden="1"/>
    <cellStyle name="Input 2" xfId="8986" hidden="1"/>
    <cellStyle name="Input 2" xfId="8980" hidden="1"/>
    <cellStyle name="Input 2" xfId="8988" hidden="1"/>
    <cellStyle name="Input 2" xfId="8989" hidden="1"/>
    <cellStyle name="Input 2" xfId="8984" hidden="1"/>
    <cellStyle name="Input 2" xfId="8978" hidden="1"/>
    <cellStyle name="Input 2" xfId="8979" hidden="1"/>
    <cellStyle name="Input 2" xfId="8950" hidden="1"/>
    <cellStyle name="Input 2" xfId="8964" hidden="1"/>
    <cellStyle name="Input 2" xfId="8973" hidden="1"/>
    <cellStyle name="Input 2" xfId="8960" hidden="1"/>
    <cellStyle name="Input 2" xfId="8952" hidden="1"/>
    <cellStyle name="Input 2" xfId="8965" hidden="1"/>
    <cellStyle name="Input 2" xfId="8998" hidden="1"/>
    <cellStyle name="Input 2" xfId="9000" hidden="1"/>
    <cellStyle name="Input 2" xfId="8999" hidden="1"/>
    <cellStyle name="Input 2" xfId="9005" hidden="1"/>
    <cellStyle name="Input 2" xfId="9008" hidden="1"/>
    <cellStyle name="Input 2" xfId="9007" hidden="1"/>
    <cellStyle name="Input 2" xfId="8997" hidden="1"/>
    <cellStyle name="Input 2" xfId="9011" hidden="1"/>
    <cellStyle name="Input 2" xfId="9014" hidden="1"/>
    <cellStyle name="Input 2" xfId="9002" hidden="1"/>
    <cellStyle name="Input 2" xfId="8993" hidden="1"/>
    <cellStyle name="Input 2" xfId="8994" hidden="1"/>
    <cellStyle name="Input 2" xfId="9006" hidden="1"/>
    <cellStyle name="Input 2" xfId="8992" hidden="1"/>
    <cellStyle name="Input 2" xfId="8949" hidden="1"/>
    <cellStyle name="Input 2" xfId="8962" hidden="1"/>
    <cellStyle name="Input 2" xfId="8990" hidden="1"/>
    <cellStyle name="Input 2" xfId="9004" hidden="1"/>
    <cellStyle name="Input 2" xfId="8951" hidden="1"/>
    <cellStyle name="Input 2" xfId="8972" hidden="1"/>
    <cellStyle name="Input 2" xfId="8976" hidden="1"/>
    <cellStyle name="Input 2" xfId="8944" hidden="1"/>
    <cellStyle name="Input 2" xfId="9012" hidden="1"/>
    <cellStyle name="Input 2" xfId="9001" hidden="1"/>
    <cellStyle name="Input 2" xfId="8945" hidden="1"/>
    <cellStyle name="Input 2" xfId="8977" hidden="1"/>
    <cellStyle name="Input 2" xfId="8943" hidden="1"/>
    <cellStyle name="Input 2" xfId="8957" hidden="1"/>
    <cellStyle name="Input 2" xfId="8970" hidden="1"/>
    <cellStyle name="Input 2" xfId="8948" hidden="1"/>
    <cellStyle name="Input 2" xfId="8958" hidden="1"/>
    <cellStyle name="Input 2" xfId="8947" hidden="1"/>
    <cellStyle name="Input 2" xfId="9003" hidden="1"/>
    <cellStyle name="Input 2" xfId="8991" hidden="1"/>
    <cellStyle name="Input 2" xfId="9010" hidden="1"/>
    <cellStyle name="Input 2" xfId="8971" hidden="1"/>
    <cellStyle name="Input 2" xfId="8969" hidden="1"/>
    <cellStyle name="Input 2" xfId="8975" hidden="1"/>
    <cellStyle name="Input 2" xfId="8959" hidden="1"/>
    <cellStyle name="Input 2" xfId="8963" hidden="1"/>
    <cellStyle name="Input 2" xfId="8961" hidden="1"/>
    <cellStyle name="Input 2" xfId="8996" hidden="1"/>
    <cellStyle name="Input 2" xfId="9009" hidden="1"/>
    <cellStyle name="Input 2" xfId="9013" hidden="1"/>
    <cellStyle name="Input 2" xfId="8974" hidden="1"/>
    <cellStyle name="Input 2" xfId="8995" hidden="1"/>
    <cellStyle name="Input 2" xfId="8946" hidden="1"/>
    <cellStyle name="Input 2" xfId="8956" hidden="1"/>
    <cellStyle name="Input 2" xfId="8862" hidden="1"/>
    <cellStyle name="Input 2" xfId="8861" hidden="1"/>
    <cellStyle name="Input 2" xfId="8905" hidden="1"/>
    <cellStyle name="Input 2" xfId="9016" hidden="1"/>
    <cellStyle name="Input 2" xfId="9018" hidden="1"/>
    <cellStyle name="Input 2" xfId="9017" hidden="1"/>
    <cellStyle name="Input 2" xfId="9033" hidden="1"/>
    <cellStyle name="Input 2" xfId="9035" hidden="1"/>
    <cellStyle name="Input 2" xfId="9034" hidden="1"/>
    <cellStyle name="Input 2" xfId="9046" hidden="1"/>
    <cellStyle name="Input 2" xfId="9048" hidden="1"/>
    <cellStyle name="Input 2" xfId="9047" hidden="1"/>
    <cellStyle name="Input 2" xfId="9061" hidden="1"/>
    <cellStyle name="Input 2" xfId="9063" hidden="1"/>
    <cellStyle name="Input 2" xfId="9062" hidden="1"/>
    <cellStyle name="Input 2" xfId="9065" hidden="1"/>
    <cellStyle name="Input 2" xfId="9067" hidden="1"/>
    <cellStyle name="Input 2" xfId="9066" hidden="1"/>
    <cellStyle name="Input 2" xfId="9060" hidden="1"/>
    <cellStyle name="Input 2" xfId="9068" hidden="1"/>
    <cellStyle name="Input 2" xfId="9069" hidden="1"/>
    <cellStyle name="Input 2" xfId="9064" hidden="1"/>
    <cellStyle name="Input 2" xfId="9058" hidden="1"/>
    <cellStyle name="Input 2" xfId="9059" hidden="1"/>
    <cellStyle name="Input 2" xfId="9030" hidden="1"/>
    <cellStyle name="Input 2" xfId="9044" hidden="1"/>
    <cellStyle name="Input 2" xfId="9053" hidden="1"/>
    <cellStyle name="Input 2" xfId="9040" hidden="1"/>
    <cellStyle name="Input 2" xfId="9032" hidden="1"/>
    <cellStyle name="Input 2" xfId="9045" hidden="1"/>
    <cellStyle name="Input 2" xfId="9078" hidden="1"/>
    <cellStyle name="Input 2" xfId="9080" hidden="1"/>
    <cellStyle name="Input 2" xfId="9079" hidden="1"/>
    <cellStyle name="Input 2" xfId="9085" hidden="1"/>
    <cellStyle name="Input 2" xfId="9088" hidden="1"/>
    <cellStyle name="Input 2" xfId="9087" hidden="1"/>
    <cellStyle name="Input 2" xfId="9077" hidden="1"/>
    <cellStyle name="Input 2" xfId="9091" hidden="1"/>
    <cellStyle name="Input 2" xfId="9094" hidden="1"/>
    <cellStyle name="Input 2" xfId="9082" hidden="1"/>
    <cellStyle name="Input 2" xfId="9073" hidden="1"/>
    <cellStyle name="Input 2" xfId="9074" hidden="1"/>
    <cellStyle name="Input 2" xfId="9086" hidden="1"/>
    <cellStyle name="Input 2" xfId="9072" hidden="1"/>
    <cellStyle name="Input 2" xfId="9029" hidden="1"/>
    <cellStyle name="Input 2" xfId="9042" hidden="1"/>
    <cellStyle name="Input 2" xfId="9070" hidden="1"/>
    <cellStyle name="Input 2" xfId="9084" hidden="1"/>
    <cellStyle name="Input 2" xfId="9031" hidden="1"/>
    <cellStyle name="Input 2" xfId="9052" hidden="1"/>
    <cellStyle name="Input 2" xfId="9056" hidden="1"/>
    <cellStyle name="Input 2" xfId="9024" hidden="1"/>
    <cellStyle name="Input 2" xfId="9092" hidden="1"/>
    <cellStyle name="Input 2" xfId="9081" hidden="1"/>
    <cellStyle name="Input 2" xfId="9025" hidden="1"/>
    <cellStyle name="Input 2" xfId="9057" hidden="1"/>
    <cellStyle name="Input 2" xfId="9023" hidden="1"/>
    <cellStyle name="Input 2" xfId="9037" hidden="1"/>
    <cellStyle name="Input 2" xfId="9050" hidden="1"/>
    <cellStyle name="Input 2" xfId="9028" hidden="1"/>
    <cellStyle name="Input 2" xfId="9038" hidden="1"/>
    <cellStyle name="Input 2" xfId="9027" hidden="1"/>
    <cellStyle name="Input 2" xfId="9083" hidden="1"/>
    <cellStyle name="Input 2" xfId="9071" hidden="1"/>
    <cellStyle name="Input 2" xfId="9090" hidden="1"/>
    <cellStyle name="Input 2" xfId="9051" hidden="1"/>
    <cellStyle name="Input 2" xfId="9049" hidden="1"/>
    <cellStyle name="Input 2" xfId="9055" hidden="1"/>
    <cellStyle name="Input 2" xfId="9039" hidden="1"/>
    <cellStyle name="Input 2" xfId="9043" hidden="1"/>
    <cellStyle name="Input 2" xfId="9041" hidden="1"/>
    <cellStyle name="Input 2" xfId="9076" hidden="1"/>
    <cellStyle name="Input 2" xfId="9089" hidden="1"/>
    <cellStyle name="Input 2" xfId="9093" hidden="1"/>
    <cellStyle name="Input 2" xfId="9054" hidden="1"/>
    <cellStyle name="Input 2" xfId="9075" hidden="1"/>
    <cellStyle name="Input 2" xfId="9026" hidden="1"/>
    <cellStyle name="Input 2" xfId="9036" hidden="1"/>
    <cellStyle name="Input 2" xfId="8855" hidden="1"/>
    <cellStyle name="Input 2" xfId="9021" hidden="1"/>
    <cellStyle name="Input 2" xfId="9020" hidden="1"/>
    <cellStyle name="Input 2" xfId="9019" hidden="1"/>
    <cellStyle name="Input 2" xfId="8941" hidden="1"/>
    <cellStyle name="Input 2" xfId="8942" hidden="1"/>
    <cellStyle name="Input 2" xfId="9106" hidden="1"/>
    <cellStyle name="Input 2" xfId="9108" hidden="1"/>
    <cellStyle name="Input 2" xfId="9107" hidden="1"/>
    <cellStyle name="Input 2" xfId="9119" hidden="1"/>
    <cellStyle name="Input 2" xfId="9121" hidden="1"/>
    <cellStyle name="Input 2" xfId="9120" hidden="1"/>
    <cellStyle name="Input 2" xfId="9134" hidden="1"/>
    <cellStyle name="Input 2" xfId="9136" hidden="1"/>
    <cellStyle name="Input 2" xfId="9135" hidden="1"/>
    <cellStyle name="Input 2" xfId="9139" hidden="1"/>
    <cellStyle name="Input 2" xfId="9141" hidden="1"/>
    <cellStyle name="Input 2" xfId="9140" hidden="1"/>
    <cellStyle name="Input 2" xfId="9133" hidden="1"/>
    <cellStyle name="Input 2" xfId="9142" hidden="1"/>
    <cellStyle name="Input 2" xfId="9143" hidden="1"/>
    <cellStyle name="Input 2" xfId="9138" hidden="1"/>
    <cellStyle name="Input 2" xfId="9131" hidden="1"/>
    <cellStyle name="Input 2" xfId="9132" hidden="1"/>
    <cellStyle name="Input 2" xfId="9103" hidden="1"/>
    <cellStyle name="Input 2" xfId="9117" hidden="1"/>
    <cellStyle name="Input 2" xfId="9126" hidden="1"/>
    <cellStyle name="Input 2" xfId="9113" hidden="1"/>
    <cellStyle name="Input 2" xfId="9105" hidden="1"/>
    <cellStyle name="Input 2" xfId="9118" hidden="1"/>
    <cellStyle name="Input 2" xfId="9152" hidden="1"/>
    <cellStyle name="Input 2" xfId="9154" hidden="1"/>
    <cellStyle name="Input 2" xfId="9153" hidden="1"/>
    <cellStyle name="Input 2" xfId="9159" hidden="1"/>
    <cellStyle name="Input 2" xfId="9162" hidden="1"/>
    <cellStyle name="Input 2" xfId="9161" hidden="1"/>
    <cellStyle name="Input 2" xfId="9151" hidden="1"/>
    <cellStyle name="Input 2" xfId="9165" hidden="1"/>
    <cellStyle name="Input 2" xfId="9168" hidden="1"/>
    <cellStyle name="Input 2" xfId="9156" hidden="1"/>
    <cellStyle name="Input 2" xfId="9147" hidden="1"/>
    <cellStyle name="Input 2" xfId="9148" hidden="1"/>
    <cellStyle name="Input 2" xfId="9160" hidden="1"/>
    <cellStyle name="Input 2" xfId="9146" hidden="1"/>
    <cellStyle name="Input 2" xfId="9102" hidden="1"/>
    <cellStyle name="Input 2" xfId="9115" hidden="1"/>
    <cellStyle name="Input 2" xfId="9144" hidden="1"/>
    <cellStyle name="Input 2" xfId="9158" hidden="1"/>
    <cellStyle name="Input 2" xfId="9104" hidden="1"/>
    <cellStyle name="Input 2" xfId="9125" hidden="1"/>
    <cellStyle name="Input 2" xfId="9129" hidden="1"/>
    <cellStyle name="Input 2" xfId="9097" hidden="1"/>
    <cellStyle name="Input 2" xfId="9166" hidden="1"/>
    <cellStyle name="Input 2" xfId="9155" hidden="1"/>
    <cellStyle name="Input 2" xfId="9098" hidden="1"/>
    <cellStyle name="Input 2" xfId="9130" hidden="1"/>
    <cellStyle name="Input 2" xfId="9096" hidden="1"/>
    <cellStyle name="Input 2" xfId="9110" hidden="1"/>
    <cellStyle name="Input 2" xfId="9123" hidden="1"/>
    <cellStyle name="Input 2" xfId="9101" hidden="1"/>
    <cellStyle name="Input 2" xfId="9111" hidden="1"/>
    <cellStyle name="Input 2" xfId="9100" hidden="1"/>
    <cellStyle name="Input 2" xfId="9157" hidden="1"/>
    <cellStyle name="Input 2" xfId="9145" hidden="1"/>
    <cellStyle name="Input 2" xfId="9164" hidden="1"/>
    <cellStyle name="Input 2" xfId="9124" hidden="1"/>
    <cellStyle name="Input 2" xfId="9122" hidden="1"/>
    <cellStyle name="Input 2" xfId="9128" hidden="1"/>
    <cellStyle name="Input 2" xfId="9112" hidden="1"/>
    <cellStyle name="Input 2" xfId="9116" hidden="1"/>
    <cellStyle name="Input 2" xfId="9114" hidden="1"/>
    <cellStyle name="Input 2" xfId="9150" hidden="1"/>
    <cellStyle name="Input 2" xfId="9163" hidden="1"/>
    <cellStyle name="Input 2" xfId="9167" hidden="1"/>
    <cellStyle name="Input 2" xfId="9127" hidden="1"/>
    <cellStyle name="Input 2" xfId="9149" hidden="1"/>
    <cellStyle name="Input 2" xfId="9099" hidden="1"/>
    <cellStyle name="Input 2" xfId="9109" hidden="1"/>
    <cellStyle name="Input 2" xfId="9137" hidden="1"/>
    <cellStyle name="Input 2" xfId="9022" hidden="1"/>
    <cellStyle name="Input 2" xfId="8858" hidden="1"/>
    <cellStyle name="Input 2" xfId="9015" hidden="1"/>
    <cellStyle name="Input 2" xfId="8867" hidden="1"/>
    <cellStyle name="Input 2" xfId="9095" hidden="1"/>
    <cellStyle name="Input 2" xfId="9179" hidden="1"/>
    <cellStyle name="Input 2" xfId="9181" hidden="1"/>
    <cellStyle name="Input 2" xfId="9180" hidden="1"/>
    <cellStyle name="Input 2" xfId="9191" hidden="1"/>
    <cellStyle name="Input 2" xfId="9193" hidden="1"/>
    <cellStyle name="Input 2" xfId="9192" hidden="1"/>
    <cellStyle name="Input 2" xfId="9206" hidden="1"/>
    <cellStyle name="Input 2" xfId="9208" hidden="1"/>
    <cellStyle name="Input 2" xfId="9207" hidden="1"/>
    <cellStyle name="Input 2" xfId="9210" hidden="1"/>
    <cellStyle name="Input 2" xfId="9212" hidden="1"/>
    <cellStyle name="Input 2" xfId="9211" hidden="1"/>
    <cellStyle name="Input 2" xfId="9205" hidden="1"/>
    <cellStyle name="Input 2" xfId="9213" hidden="1"/>
    <cellStyle name="Input 2" xfId="9214" hidden="1"/>
    <cellStyle name="Input 2" xfId="9209" hidden="1"/>
    <cellStyle name="Input 2" xfId="9203" hidden="1"/>
    <cellStyle name="Input 2" xfId="9204" hidden="1"/>
    <cellStyle name="Input 2" xfId="9176" hidden="1"/>
    <cellStyle name="Input 2" xfId="9189" hidden="1"/>
    <cellStyle name="Input 2" xfId="9198" hidden="1"/>
    <cellStyle name="Input 2" xfId="9185" hidden="1"/>
    <cellStyle name="Input 2" xfId="9178" hidden="1"/>
    <cellStyle name="Input 2" xfId="9190" hidden="1"/>
    <cellStyle name="Input 2" xfId="9223" hidden="1"/>
    <cellStyle name="Input 2" xfId="9225" hidden="1"/>
    <cellStyle name="Input 2" xfId="9224" hidden="1"/>
    <cellStyle name="Input 2" xfId="9230" hidden="1"/>
    <cellStyle name="Input 2" xfId="9233" hidden="1"/>
    <cellStyle name="Input 2" xfId="9232" hidden="1"/>
    <cellStyle name="Input 2" xfId="9222" hidden="1"/>
    <cellStyle name="Input 2" xfId="9236" hidden="1"/>
    <cellStyle name="Input 2" xfId="9239" hidden="1"/>
    <cellStyle name="Input 2" xfId="9227" hidden="1"/>
    <cellStyle name="Input 2" xfId="9218" hidden="1"/>
    <cellStyle name="Input 2" xfId="9219" hidden="1"/>
    <cellStyle name="Input 2" xfId="9231" hidden="1"/>
    <cellStyle name="Input 2" xfId="9217" hidden="1"/>
    <cellStyle name="Input 2" xfId="9175" hidden="1"/>
    <cellStyle name="Input 2" xfId="9187" hidden="1"/>
    <cellStyle name="Input 2" xfId="9215" hidden="1"/>
    <cellStyle name="Input 2" xfId="9229" hidden="1"/>
    <cellStyle name="Input 2" xfId="9177" hidden="1"/>
    <cellStyle name="Input 2" xfId="9197" hidden="1"/>
    <cellStyle name="Input 2" xfId="9201" hidden="1"/>
    <cellStyle name="Input 2" xfId="9170" hidden="1"/>
    <cellStyle name="Input 2" xfId="9237" hidden="1"/>
    <cellStyle name="Input 2" xfId="9226" hidden="1"/>
    <cellStyle name="Input 2" xfId="9171" hidden="1"/>
    <cellStyle name="Input 2" xfId="9202" hidden="1"/>
    <cellStyle name="Input 2" xfId="9169" hidden="1"/>
    <cellStyle name="Input 2" xfId="9182" hidden="1"/>
    <cellStyle name="Input 2" xfId="9195" hidden="1"/>
    <cellStyle name="Input 2" xfId="9174" hidden="1"/>
    <cellStyle name="Input 2" xfId="9183" hidden="1"/>
    <cellStyle name="Input 2" xfId="9173" hidden="1"/>
    <cellStyle name="Input 2" xfId="9228" hidden="1"/>
    <cellStyle name="Input 2" xfId="9216" hidden="1"/>
    <cellStyle name="Input 2" xfId="9235" hidden="1"/>
    <cellStyle name="Input 2" xfId="9196" hidden="1"/>
    <cellStyle name="Input 2" xfId="9194" hidden="1"/>
    <cellStyle name="Input 2" xfId="9200" hidden="1"/>
    <cellStyle name="Input 2" xfId="9184" hidden="1"/>
    <cellStyle name="Input 2" xfId="9188" hidden="1"/>
    <cellStyle name="Input 2" xfId="9186" hidden="1"/>
    <cellStyle name="Input 2" xfId="9221" hidden="1"/>
    <cellStyle name="Input 2" xfId="9234" hidden="1"/>
    <cellStyle name="Input 2" xfId="9238" hidden="1"/>
    <cellStyle name="Input 2" xfId="9199" hidden="1"/>
    <cellStyle name="Input 2" xfId="9220" hidden="1"/>
    <cellStyle name="Input 2" xfId="9172" hidden="1"/>
    <cellStyle name="Input 2" xfId="8162"/>
    <cellStyle name="Input 2 10" xfId="2737"/>
    <cellStyle name="Input 2 10 2" xfId="3927"/>
    <cellStyle name="Input 2 10 2 2" xfId="12745"/>
    <cellStyle name="Input 2 10 2 2 2" xfId="30309"/>
    <cellStyle name="Input 2 10 2 3" xfId="17569"/>
    <cellStyle name="Input 2 10 2 3 2" xfId="35209"/>
    <cellStyle name="Input 2 10 2 4" xfId="23568"/>
    <cellStyle name="Input 2 10 3" xfId="6589"/>
    <cellStyle name="Input 2 10 3 2" xfId="14701"/>
    <cellStyle name="Input 2 10 3 2 2" xfId="32965"/>
    <cellStyle name="Input 2 10 3 3" xfId="18833"/>
    <cellStyle name="Input 2 10 3 3 2" xfId="35733"/>
    <cellStyle name="Input 2 10 3 4" xfId="25509"/>
    <cellStyle name="Input 2 10 4" xfId="7830"/>
    <cellStyle name="Input 2 10 4 2" xfId="14924"/>
    <cellStyle name="Input 2 10 4 2 2" xfId="34205"/>
    <cellStyle name="Input 2 10 4 3" xfId="19054"/>
    <cellStyle name="Input 2 10 4 3 2" xfId="36257"/>
    <cellStyle name="Input 2 10 4 4" xfId="25729"/>
    <cellStyle name="Input 2 10 5" xfId="14123"/>
    <cellStyle name="Input 2 10 5 2" xfId="18262"/>
    <cellStyle name="Input 2 10 5 3" xfId="24939"/>
    <cellStyle name="Input 2 10 6" xfId="13884"/>
    <cellStyle name="Input 2 10 6 2" xfId="18023"/>
    <cellStyle name="Input 2 10 6 3" xfId="24700"/>
    <cellStyle name="Input 2 10 7" xfId="9357" hidden="1"/>
    <cellStyle name="Input 2 10 7" xfId="16201" hidden="1"/>
    <cellStyle name="Input 2 10 7" xfId="29125"/>
    <cellStyle name="Input 2 10 8" xfId="16006"/>
    <cellStyle name="Input 2 10 8 2" xfId="34738"/>
    <cellStyle name="Input 2 10 9" xfId="20228"/>
    <cellStyle name="Input 2 100" xfId="9402" hidden="1"/>
    <cellStyle name="Input 2 100" xfId="16246" hidden="1"/>
    <cellStyle name="Input 2 100" xfId="20273"/>
    <cellStyle name="Input 2 101" xfId="9346" hidden="1"/>
    <cellStyle name="Input 2 101" xfId="16190" hidden="1"/>
    <cellStyle name="Input 2 101" xfId="20217"/>
    <cellStyle name="Input 2 102" xfId="9435" hidden="1"/>
    <cellStyle name="Input 2 102" xfId="16279" hidden="1"/>
    <cellStyle name="Input 2 102" xfId="20306"/>
    <cellStyle name="Input 2 103" xfId="9449" hidden="1"/>
    <cellStyle name="Input 2 103" xfId="16293" hidden="1"/>
    <cellStyle name="Input 2 103" xfId="20320"/>
    <cellStyle name="Input 2 104" xfId="9448" hidden="1"/>
    <cellStyle name="Input 2 104" xfId="16292" hidden="1"/>
    <cellStyle name="Input 2 104" xfId="20319"/>
    <cellStyle name="Input 2 105" xfId="9463" hidden="1"/>
    <cellStyle name="Input 2 105" xfId="16307" hidden="1"/>
    <cellStyle name="Input 2 105" xfId="20334"/>
    <cellStyle name="Input 2 106" xfId="9465" hidden="1"/>
    <cellStyle name="Input 2 106" xfId="16309" hidden="1"/>
    <cellStyle name="Input 2 106" xfId="20336"/>
    <cellStyle name="Input 2 107" xfId="9464" hidden="1"/>
    <cellStyle name="Input 2 107" xfId="16308" hidden="1"/>
    <cellStyle name="Input 2 107" xfId="20335"/>
    <cellStyle name="Input 2 108" xfId="9476" hidden="1"/>
    <cellStyle name="Input 2 108" xfId="16320" hidden="1"/>
    <cellStyle name="Input 2 108" xfId="20347"/>
    <cellStyle name="Input 2 109" xfId="9478" hidden="1"/>
    <cellStyle name="Input 2 109" xfId="16322" hidden="1"/>
    <cellStyle name="Input 2 109" xfId="20349"/>
    <cellStyle name="Input 2 11" xfId="2693"/>
    <cellStyle name="Input 2 11 2" xfId="3884"/>
    <cellStyle name="Input 2 11 2 2" xfId="12701"/>
    <cellStyle name="Input 2 11 2 2 2" xfId="30268"/>
    <cellStyle name="Input 2 11 2 3" xfId="17529"/>
    <cellStyle name="Input 2 11 2 3 2" xfId="35168"/>
    <cellStyle name="Input 2 11 2 4" xfId="23527"/>
    <cellStyle name="Input 2 11 3" xfId="6545"/>
    <cellStyle name="Input 2 11 3 2" xfId="14657"/>
    <cellStyle name="Input 2 11 3 2 2" xfId="32921"/>
    <cellStyle name="Input 2 11 3 3" xfId="18792"/>
    <cellStyle name="Input 2 11 3 3 2" xfId="35691"/>
    <cellStyle name="Input 2 11 3 4" xfId="25468"/>
    <cellStyle name="Input 2 11 4" xfId="7786"/>
    <cellStyle name="Input 2 11 4 2" xfId="14185"/>
    <cellStyle name="Input 2 11 4 2 2" xfId="34161"/>
    <cellStyle name="Input 2 11 4 3" xfId="18324"/>
    <cellStyle name="Input 2 11 4 3 2" xfId="36215"/>
    <cellStyle name="Input 2 11 4 4" xfId="25001"/>
    <cellStyle name="Input 2 11 5" xfId="14003"/>
    <cellStyle name="Input 2 11 5 2" xfId="18142"/>
    <cellStyle name="Input 2 11 5 3" xfId="24819"/>
    <cellStyle name="Input 2 11 6" xfId="15278"/>
    <cellStyle name="Input 2 11 6 2" xfId="19403"/>
    <cellStyle name="Input 2 11 6 3" xfId="26078"/>
    <cellStyle name="Input 2 11 7" xfId="9356" hidden="1"/>
    <cellStyle name="Input 2 11 7" xfId="16200" hidden="1"/>
    <cellStyle name="Input 2 11 7" xfId="29083"/>
    <cellStyle name="Input 2 11 8" xfId="15994"/>
    <cellStyle name="Input 2 11 8 2" xfId="34696"/>
    <cellStyle name="Input 2 11 9" xfId="20227"/>
    <cellStyle name="Input 2 110" xfId="9477" hidden="1"/>
    <cellStyle name="Input 2 110" xfId="16321" hidden="1"/>
    <cellStyle name="Input 2 110" xfId="20348"/>
    <cellStyle name="Input 2 111" xfId="9492" hidden="1"/>
    <cellStyle name="Input 2 111" xfId="16336" hidden="1"/>
    <cellStyle name="Input 2 111" xfId="20363"/>
    <cellStyle name="Input 2 112" xfId="9494" hidden="1"/>
    <cellStyle name="Input 2 112" xfId="16338" hidden="1"/>
    <cellStyle name="Input 2 112" xfId="20365"/>
    <cellStyle name="Input 2 113" xfId="9493" hidden="1"/>
    <cellStyle name="Input 2 113" xfId="16337" hidden="1"/>
    <cellStyle name="Input 2 113" xfId="20364"/>
    <cellStyle name="Input 2 114" xfId="9496" hidden="1"/>
    <cellStyle name="Input 2 114" xfId="16340" hidden="1"/>
    <cellStyle name="Input 2 114" xfId="20367"/>
    <cellStyle name="Input 2 115" xfId="9498" hidden="1"/>
    <cellStyle name="Input 2 115" xfId="16342" hidden="1"/>
    <cellStyle name="Input 2 115" xfId="20369"/>
    <cellStyle name="Input 2 116" xfId="9497" hidden="1"/>
    <cellStyle name="Input 2 116" xfId="16341" hidden="1"/>
    <cellStyle name="Input 2 116" xfId="20368"/>
    <cellStyle name="Input 2 117" xfId="9491" hidden="1"/>
    <cellStyle name="Input 2 117" xfId="16335" hidden="1"/>
    <cellStyle name="Input 2 117" xfId="20362"/>
    <cellStyle name="Input 2 118" xfId="9499" hidden="1"/>
    <cellStyle name="Input 2 118" xfId="16343" hidden="1"/>
    <cellStyle name="Input 2 118" xfId="20370"/>
    <cellStyle name="Input 2 119" xfId="9500" hidden="1"/>
    <cellStyle name="Input 2 119" xfId="16344" hidden="1"/>
    <cellStyle name="Input 2 119" xfId="20371"/>
    <cellStyle name="Input 2 12" xfId="2881"/>
    <cellStyle name="Input 2 12 2" xfId="4040"/>
    <cellStyle name="Input 2 12 2 2" xfId="12888"/>
    <cellStyle name="Input 2 12 2 2 2" xfId="30421"/>
    <cellStyle name="Input 2 12 2 3" xfId="17686"/>
    <cellStyle name="Input 2 12 2 3 2" xfId="35320"/>
    <cellStyle name="Input 2 12 2 4" xfId="23709"/>
    <cellStyle name="Input 2 12 3" xfId="6732"/>
    <cellStyle name="Input 2 12 3 2" xfId="14827"/>
    <cellStyle name="Input 2 12 3 2 2" xfId="33108"/>
    <cellStyle name="Input 2 12 3 3" xfId="18957"/>
    <cellStyle name="Input 2 12 3 3 2" xfId="35848"/>
    <cellStyle name="Input 2 12 3 4" xfId="25632"/>
    <cellStyle name="Input 2 12 4" xfId="7947"/>
    <cellStyle name="Input 2 12 4 2" xfId="14915"/>
    <cellStyle name="Input 2 12 4 2 2" xfId="34322"/>
    <cellStyle name="Input 2 12 4 3" xfId="19045"/>
    <cellStyle name="Input 2 12 4 3 2" xfId="36372"/>
    <cellStyle name="Input 2 12 4 4" xfId="25720"/>
    <cellStyle name="Input 2 12 5" xfId="14090"/>
    <cellStyle name="Input 2 12 5 2" xfId="18229"/>
    <cellStyle name="Input 2 12 5 3" xfId="24906"/>
    <cellStyle name="Input 2 12 6" xfId="14852"/>
    <cellStyle name="Input 2 12 6 2" xfId="18982"/>
    <cellStyle name="Input 2 12 6 3" xfId="25657"/>
    <cellStyle name="Input 2 12 7" xfId="9370" hidden="1"/>
    <cellStyle name="Input 2 12 7" xfId="16214" hidden="1"/>
    <cellStyle name="Input 2 12 7" xfId="29267"/>
    <cellStyle name="Input 2 12 8" xfId="15868"/>
    <cellStyle name="Input 2 12 8 2" xfId="34854"/>
    <cellStyle name="Input 2 12 9" xfId="20241"/>
    <cellStyle name="Input 2 120" xfId="9495" hidden="1"/>
    <cellStyle name="Input 2 120" xfId="16339" hidden="1"/>
    <cellStyle name="Input 2 120" xfId="20366"/>
    <cellStyle name="Input 2 121" xfId="9488" hidden="1"/>
    <cellStyle name="Input 2 121" xfId="16332" hidden="1"/>
    <cellStyle name="Input 2 121" xfId="20359"/>
    <cellStyle name="Input 2 122" xfId="9489" hidden="1"/>
    <cellStyle name="Input 2 122" xfId="16333" hidden="1"/>
    <cellStyle name="Input 2 122" xfId="20360"/>
    <cellStyle name="Input 2 123" xfId="9460" hidden="1"/>
    <cellStyle name="Input 2 123" xfId="16304" hidden="1"/>
    <cellStyle name="Input 2 123" xfId="20331"/>
    <cellStyle name="Input 2 124" xfId="9474" hidden="1"/>
    <cellStyle name="Input 2 124" xfId="16318" hidden="1"/>
    <cellStyle name="Input 2 124" xfId="20345"/>
    <cellStyle name="Input 2 125" xfId="9483" hidden="1"/>
    <cellStyle name="Input 2 125" xfId="16327" hidden="1"/>
    <cellStyle name="Input 2 125" xfId="20354"/>
    <cellStyle name="Input 2 126" xfId="9470" hidden="1"/>
    <cellStyle name="Input 2 126" xfId="16314" hidden="1"/>
    <cellStyle name="Input 2 126" xfId="20341"/>
    <cellStyle name="Input 2 127" xfId="9462" hidden="1"/>
    <cellStyle name="Input 2 127" xfId="16306" hidden="1"/>
    <cellStyle name="Input 2 127" xfId="20333"/>
    <cellStyle name="Input 2 128" xfId="9475" hidden="1"/>
    <cellStyle name="Input 2 128" xfId="16319" hidden="1"/>
    <cellStyle name="Input 2 128" xfId="20346"/>
    <cellStyle name="Input 2 129" xfId="9509" hidden="1"/>
    <cellStyle name="Input 2 129" xfId="16353" hidden="1"/>
    <cellStyle name="Input 2 129" xfId="20380"/>
    <cellStyle name="Input 2 13" xfId="3630"/>
    <cellStyle name="Input 2 13 2" xfId="4105"/>
    <cellStyle name="Input 2 13 2 2" xfId="13637"/>
    <cellStyle name="Input 2 13 2 2 2" xfId="30486"/>
    <cellStyle name="Input 2 13 2 3" xfId="17779"/>
    <cellStyle name="Input 2 13 2 3 2" xfId="35385"/>
    <cellStyle name="Input 2 13 2 4" xfId="24456"/>
    <cellStyle name="Input 2 13 3" xfId="7481"/>
    <cellStyle name="Input 2 13 3 2" xfId="15096"/>
    <cellStyle name="Input 2 13 3 2 2" xfId="33857"/>
    <cellStyle name="Input 2 13 3 3" xfId="19224"/>
    <cellStyle name="Input 2 13 3 3 2" xfId="35915"/>
    <cellStyle name="Input 2 13 3 4" xfId="25899"/>
    <cellStyle name="Input 2 13 4" xfId="8014"/>
    <cellStyle name="Input 2 13 4 2" xfId="15383"/>
    <cellStyle name="Input 2 13 4 2 2" xfId="34389"/>
    <cellStyle name="Input 2 13 4 3" xfId="19508"/>
    <cellStyle name="Input 2 13 4 3 2" xfId="36439"/>
    <cellStyle name="Input 2 13 4 4" xfId="26183"/>
    <cellStyle name="Input 2 13 5" xfId="15581"/>
    <cellStyle name="Input 2 13 5 2" xfId="19706"/>
    <cellStyle name="Input 2 13 5 3" xfId="26381"/>
    <cellStyle name="Input 2 13 6" xfId="15731"/>
    <cellStyle name="Input 2 13 6 2" xfId="19856"/>
    <cellStyle name="Input 2 13 6 3" xfId="26531"/>
    <cellStyle name="Input 2 13 7" xfId="9372" hidden="1"/>
    <cellStyle name="Input 2 13 7" xfId="16216" hidden="1"/>
    <cellStyle name="Input 2 13 7" xfId="30016"/>
    <cellStyle name="Input 2 13 8" xfId="8136"/>
    <cellStyle name="Input 2 13 8 2" xfId="34921"/>
    <cellStyle name="Input 2 13 9" xfId="20243"/>
    <cellStyle name="Input 2 130" xfId="9511" hidden="1"/>
    <cellStyle name="Input 2 130" xfId="16355" hidden="1"/>
    <cellStyle name="Input 2 130" xfId="20382"/>
    <cellStyle name="Input 2 131" xfId="9510" hidden="1"/>
    <cellStyle name="Input 2 131" xfId="16354" hidden="1"/>
    <cellStyle name="Input 2 131" xfId="20381"/>
    <cellStyle name="Input 2 132" xfId="9516" hidden="1"/>
    <cellStyle name="Input 2 132" xfId="16360" hidden="1"/>
    <cellStyle name="Input 2 132" xfId="20387"/>
    <cellStyle name="Input 2 133" xfId="9519" hidden="1"/>
    <cellStyle name="Input 2 133" xfId="16363" hidden="1"/>
    <cellStyle name="Input 2 133" xfId="20390"/>
    <cellStyle name="Input 2 134" xfId="9518" hidden="1"/>
    <cellStyle name="Input 2 134" xfId="16362" hidden="1"/>
    <cellStyle name="Input 2 134" xfId="20389"/>
    <cellStyle name="Input 2 135" xfId="9508" hidden="1"/>
    <cellStyle name="Input 2 135" xfId="16352" hidden="1"/>
    <cellStyle name="Input 2 135" xfId="20379"/>
    <cellStyle name="Input 2 136" xfId="9522" hidden="1"/>
    <cellStyle name="Input 2 136" xfId="16366" hidden="1"/>
    <cellStyle name="Input 2 136" xfId="20393"/>
    <cellStyle name="Input 2 137" xfId="9525" hidden="1"/>
    <cellStyle name="Input 2 137" xfId="16369" hidden="1"/>
    <cellStyle name="Input 2 137" xfId="20396"/>
    <cellStyle name="Input 2 138" xfId="9513" hidden="1"/>
    <cellStyle name="Input 2 138" xfId="16357" hidden="1"/>
    <cellStyle name="Input 2 138" xfId="20384"/>
    <cellStyle name="Input 2 139" xfId="9504" hidden="1"/>
    <cellStyle name="Input 2 139" xfId="16348" hidden="1"/>
    <cellStyle name="Input 2 139" xfId="20375"/>
    <cellStyle name="Input 2 14" xfId="279"/>
    <cellStyle name="Input 2 14 2" xfId="9371" hidden="1"/>
    <cellStyle name="Input 2 14 2" xfId="16215" hidden="1"/>
    <cellStyle name="Input 2 14 2" xfId="26764"/>
    <cellStyle name="Input 2 14 3" xfId="20008"/>
    <cellStyle name="Input 2 14 3 2" xfId="34491"/>
    <cellStyle name="Input 2 14 4" xfId="20242"/>
    <cellStyle name="Input 2 140" xfId="9505" hidden="1"/>
    <cellStyle name="Input 2 140" xfId="16349" hidden="1"/>
    <cellStyle name="Input 2 140" xfId="20376"/>
    <cellStyle name="Input 2 141" xfId="9517" hidden="1"/>
    <cellStyle name="Input 2 141" xfId="16361" hidden="1"/>
    <cellStyle name="Input 2 141" xfId="20388"/>
    <cellStyle name="Input 2 142" xfId="9503" hidden="1"/>
    <cellStyle name="Input 2 142" xfId="16347" hidden="1"/>
    <cellStyle name="Input 2 142" xfId="20374"/>
    <cellStyle name="Input 2 143" xfId="9459" hidden="1"/>
    <cellStyle name="Input 2 143" xfId="16303" hidden="1"/>
    <cellStyle name="Input 2 143" xfId="20330"/>
    <cellStyle name="Input 2 144" xfId="9472" hidden="1"/>
    <cellStyle name="Input 2 144" xfId="16316" hidden="1"/>
    <cellStyle name="Input 2 144" xfId="20343"/>
    <cellStyle name="Input 2 145" xfId="9501" hidden="1"/>
    <cellStyle name="Input 2 145" xfId="16345" hidden="1"/>
    <cellStyle name="Input 2 145" xfId="20372"/>
    <cellStyle name="Input 2 146" xfId="9515" hidden="1"/>
    <cellStyle name="Input 2 146" xfId="16359" hidden="1"/>
    <cellStyle name="Input 2 146" xfId="20386"/>
    <cellStyle name="Input 2 147" xfId="9461" hidden="1"/>
    <cellStyle name="Input 2 147" xfId="16305" hidden="1"/>
    <cellStyle name="Input 2 147" xfId="20332"/>
    <cellStyle name="Input 2 148" xfId="9482" hidden="1"/>
    <cellStyle name="Input 2 148" xfId="16326" hidden="1"/>
    <cellStyle name="Input 2 148" xfId="20353"/>
    <cellStyle name="Input 2 149" xfId="9486" hidden="1"/>
    <cellStyle name="Input 2 149" xfId="16330" hidden="1"/>
    <cellStyle name="Input 2 149" xfId="20357"/>
    <cellStyle name="Input 2 15" xfId="3732"/>
    <cellStyle name="Input 2 15 2" xfId="9387" hidden="1"/>
    <cellStyle name="Input 2 15 2" xfId="16231" hidden="1"/>
    <cellStyle name="Input 2 15 2" xfId="30116"/>
    <cellStyle name="Input 2 15 3" xfId="20009"/>
    <cellStyle name="Input 2 15 3 2" xfId="35021"/>
    <cellStyle name="Input 2 15 4" xfId="20258"/>
    <cellStyle name="Input 2 150" xfId="9454" hidden="1"/>
    <cellStyle name="Input 2 150" xfId="16298" hidden="1"/>
    <cellStyle name="Input 2 150" xfId="20325"/>
    <cellStyle name="Input 2 151" xfId="9523" hidden="1"/>
    <cellStyle name="Input 2 151" xfId="16367" hidden="1"/>
    <cellStyle name="Input 2 151" xfId="20394"/>
    <cellStyle name="Input 2 152" xfId="9512" hidden="1"/>
    <cellStyle name="Input 2 152" xfId="16356" hidden="1"/>
    <cellStyle name="Input 2 152" xfId="20383"/>
    <cellStyle name="Input 2 153" xfId="9455" hidden="1"/>
    <cellStyle name="Input 2 153" xfId="16299" hidden="1"/>
    <cellStyle name="Input 2 153" xfId="20326"/>
    <cellStyle name="Input 2 154" xfId="9487" hidden="1"/>
    <cellStyle name="Input 2 154" xfId="16331" hidden="1"/>
    <cellStyle name="Input 2 154" xfId="20358"/>
    <cellStyle name="Input 2 155" xfId="9453" hidden="1"/>
    <cellStyle name="Input 2 155" xfId="16297" hidden="1"/>
    <cellStyle name="Input 2 155" xfId="20324"/>
    <cellStyle name="Input 2 156" xfId="9467" hidden="1"/>
    <cellStyle name="Input 2 156" xfId="16311" hidden="1"/>
    <cellStyle name="Input 2 156" xfId="20338"/>
    <cellStyle name="Input 2 157" xfId="9480" hidden="1"/>
    <cellStyle name="Input 2 157" xfId="16324" hidden="1"/>
    <cellStyle name="Input 2 157" xfId="20351"/>
    <cellStyle name="Input 2 158" xfId="9458" hidden="1"/>
    <cellStyle name="Input 2 158" xfId="16302" hidden="1"/>
    <cellStyle name="Input 2 158" xfId="20329"/>
    <cellStyle name="Input 2 159" xfId="9468" hidden="1"/>
    <cellStyle name="Input 2 159" xfId="16312" hidden="1"/>
    <cellStyle name="Input 2 159" xfId="20339"/>
    <cellStyle name="Input 2 16" xfId="4231"/>
    <cellStyle name="Input 2 16 2" xfId="9389" hidden="1"/>
    <cellStyle name="Input 2 16 2" xfId="16233" hidden="1"/>
    <cellStyle name="Input 2 16 2" xfId="30610"/>
    <cellStyle name="Input 2 16 3" xfId="20010"/>
    <cellStyle name="Input 2 16 3 2" xfId="35483"/>
    <cellStyle name="Input 2 16 4" xfId="20260"/>
    <cellStyle name="Input 2 160" xfId="9457" hidden="1"/>
    <cellStyle name="Input 2 160" xfId="16301" hidden="1"/>
    <cellStyle name="Input 2 160" xfId="20328"/>
    <cellStyle name="Input 2 161" xfId="9514" hidden="1"/>
    <cellStyle name="Input 2 161" xfId="16358" hidden="1"/>
    <cellStyle name="Input 2 161" xfId="20385"/>
    <cellStyle name="Input 2 162" xfId="9502" hidden="1"/>
    <cellStyle name="Input 2 162" xfId="16346" hidden="1"/>
    <cellStyle name="Input 2 162" xfId="20373"/>
    <cellStyle name="Input 2 163" xfId="9521" hidden="1"/>
    <cellStyle name="Input 2 163" xfId="16365" hidden="1"/>
    <cellStyle name="Input 2 163" xfId="20392"/>
    <cellStyle name="Input 2 164" xfId="9481" hidden="1"/>
    <cellStyle name="Input 2 164" xfId="16325" hidden="1"/>
    <cellStyle name="Input 2 164" xfId="20352"/>
    <cellStyle name="Input 2 165" xfId="9479" hidden="1"/>
    <cellStyle name="Input 2 165" xfId="16323" hidden="1"/>
    <cellStyle name="Input 2 165" xfId="20350"/>
    <cellStyle name="Input 2 166" xfId="9485" hidden="1"/>
    <cellStyle name="Input 2 166" xfId="16329" hidden="1"/>
    <cellStyle name="Input 2 166" xfId="20356"/>
    <cellStyle name="Input 2 167" xfId="9469" hidden="1"/>
    <cellStyle name="Input 2 167" xfId="16313" hidden="1"/>
    <cellStyle name="Input 2 167" xfId="20340"/>
    <cellStyle name="Input 2 168" xfId="9473" hidden="1"/>
    <cellStyle name="Input 2 168" xfId="16317" hidden="1"/>
    <cellStyle name="Input 2 168" xfId="20344"/>
    <cellStyle name="Input 2 169" xfId="9471" hidden="1"/>
    <cellStyle name="Input 2 169" xfId="16315" hidden="1"/>
    <cellStyle name="Input 2 169" xfId="20342"/>
    <cellStyle name="Input 2 17" xfId="4229"/>
    <cellStyle name="Input 2 17 2" xfId="9388" hidden="1"/>
    <cellStyle name="Input 2 17 2" xfId="16232" hidden="1"/>
    <cellStyle name="Input 2 17 2" xfId="30608"/>
    <cellStyle name="Input 2 17 3" xfId="20011"/>
    <cellStyle name="Input 2 17 3 2" xfId="35481"/>
    <cellStyle name="Input 2 17 4" xfId="20259"/>
    <cellStyle name="Input 2 170" xfId="9507" hidden="1"/>
    <cellStyle name="Input 2 170" xfId="16351" hidden="1"/>
    <cellStyle name="Input 2 170" xfId="20378"/>
    <cellStyle name="Input 2 171" xfId="9520" hidden="1"/>
    <cellStyle name="Input 2 171" xfId="16364" hidden="1"/>
    <cellStyle name="Input 2 171" xfId="20391"/>
    <cellStyle name="Input 2 172" xfId="9524" hidden="1"/>
    <cellStyle name="Input 2 172" xfId="16368" hidden="1"/>
    <cellStyle name="Input 2 172" xfId="20395"/>
    <cellStyle name="Input 2 173" xfId="9484" hidden="1"/>
    <cellStyle name="Input 2 173" xfId="16328" hidden="1"/>
    <cellStyle name="Input 2 173" xfId="20355"/>
    <cellStyle name="Input 2 174" xfId="9506" hidden="1"/>
    <cellStyle name="Input 2 174" xfId="16350" hidden="1"/>
    <cellStyle name="Input 2 174" xfId="20377"/>
    <cellStyle name="Input 2 175" xfId="9456" hidden="1"/>
    <cellStyle name="Input 2 175" xfId="16300" hidden="1"/>
    <cellStyle name="Input 2 175" xfId="20327"/>
    <cellStyle name="Input 2 176" xfId="9466" hidden="1"/>
    <cellStyle name="Input 2 176" xfId="16310" hidden="1"/>
    <cellStyle name="Input 2 176" xfId="20337"/>
    <cellStyle name="Input 2 177" xfId="9351" hidden="1"/>
    <cellStyle name="Input 2 177" xfId="16195" hidden="1"/>
    <cellStyle name="Input 2 177" xfId="20222"/>
    <cellStyle name="Input 2 178" xfId="9444" hidden="1"/>
    <cellStyle name="Input 2 178" xfId="16288" hidden="1"/>
    <cellStyle name="Input 2 178" xfId="20315"/>
    <cellStyle name="Input 2 179" xfId="9445" hidden="1"/>
    <cellStyle name="Input 2 179" xfId="16289" hidden="1"/>
    <cellStyle name="Input 2 179" xfId="20316"/>
    <cellStyle name="Input 2 18" xfId="9391" hidden="1"/>
    <cellStyle name="Input 2 18" xfId="16235" hidden="1"/>
    <cellStyle name="Input 2 18" xfId="20262"/>
    <cellStyle name="Input 2 180" xfId="9376" hidden="1"/>
    <cellStyle name="Input 2 180" xfId="16220" hidden="1"/>
    <cellStyle name="Input 2 180" xfId="20247"/>
    <cellStyle name="Input 2 181" xfId="9451" hidden="1"/>
    <cellStyle name="Input 2 181" xfId="16295" hidden="1"/>
    <cellStyle name="Input 2 181" xfId="20322"/>
    <cellStyle name="Input 2 182" xfId="9450" hidden="1"/>
    <cellStyle name="Input 2 182" xfId="16294" hidden="1"/>
    <cellStyle name="Input 2 182" xfId="20321"/>
    <cellStyle name="Input 2 183" xfId="9538" hidden="1"/>
    <cellStyle name="Input 2 183" xfId="16382" hidden="1"/>
    <cellStyle name="Input 2 183" xfId="20409"/>
    <cellStyle name="Input 2 184" xfId="9540" hidden="1"/>
    <cellStyle name="Input 2 184" xfId="16384" hidden="1"/>
    <cellStyle name="Input 2 184" xfId="20411"/>
    <cellStyle name="Input 2 185" xfId="9539" hidden="1"/>
    <cellStyle name="Input 2 185" xfId="16383" hidden="1"/>
    <cellStyle name="Input 2 185" xfId="20410"/>
    <cellStyle name="Input 2 186" xfId="9551" hidden="1"/>
    <cellStyle name="Input 2 186" xfId="16395" hidden="1"/>
    <cellStyle name="Input 2 186" xfId="20422"/>
    <cellStyle name="Input 2 187" xfId="9553" hidden="1"/>
    <cellStyle name="Input 2 187" xfId="16397" hidden="1"/>
    <cellStyle name="Input 2 187" xfId="20424"/>
    <cellStyle name="Input 2 188" xfId="9552" hidden="1"/>
    <cellStyle name="Input 2 188" xfId="16396" hidden="1"/>
    <cellStyle name="Input 2 188" xfId="20423"/>
    <cellStyle name="Input 2 189" xfId="9566" hidden="1"/>
    <cellStyle name="Input 2 189" xfId="16410" hidden="1"/>
    <cellStyle name="Input 2 189" xfId="20437"/>
    <cellStyle name="Input 2 19" xfId="9393" hidden="1"/>
    <cellStyle name="Input 2 19" xfId="16237" hidden="1"/>
    <cellStyle name="Input 2 19" xfId="20264"/>
    <cellStyle name="Input 2 190" xfId="9568" hidden="1"/>
    <cellStyle name="Input 2 190" xfId="16412" hidden="1"/>
    <cellStyle name="Input 2 190" xfId="20439"/>
    <cellStyle name="Input 2 191" xfId="9567" hidden="1"/>
    <cellStyle name="Input 2 191" xfId="16411" hidden="1"/>
    <cellStyle name="Input 2 191" xfId="20438"/>
    <cellStyle name="Input 2 192" xfId="9570" hidden="1"/>
    <cellStyle name="Input 2 192" xfId="16414" hidden="1"/>
    <cellStyle name="Input 2 192" xfId="20441"/>
    <cellStyle name="Input 2 193" xfId="9572" hidden="1"/>
    <cellStyle name="Input 2 193" xfId="16416" hidden="1"/>
    <cellStyle name="Input 2 193" xfId="20443"/>
    <cellStyle name="Input 2 194" xfId="9571" hidden="1"/>
    <cellStyle name="Input 2 194" xfId="16415" hidden="1"/>
    <cellStyle name="Input 2 194" xfId="20442"/>
    <cellStyle name="Input 2 195" xfId="9565" hidden="1"/>
    <cellStyle name="Input 2 195" xfId="16409" hidden="1"/>
    <cellStyle name="Input 2 195" xfId="20436"/>
    <cellStyle name="Input 2 196" xfId="9573" hidden="1"/>
    <cellStyle name="Input 2 196" xfId="16417" hidden="1"/>
    <cellStyle name="Input 2 196" xfId="20444"/>
    <cellStyle name="Input 2 197" xfId="9574" hidden="1"/>
    <cellStyle name="Input 2 197" xfId="16418" hidden="1"/>
    <cellStyle name="Input 2 197" xfId="20445"/>
    <cellStyle name="Input 2 198" xfId="9569" hidden="1"/>
    <cellStyle name="Input 2 198" xfId="16413" hidden="1"/>
    <cellStyle name="Input 2 198" xfId="20440"/>
    <cellStyle name="Input 2 199" xfId="9563" hidden="1"/>
    <cellStyle name="Input 2 199" xfId="16407" hidden="1"/>
    <cellStyle name="Input 2 199" xfId="20434"/>
    <cellStyle name="Input 2 2" xfId="415"/>
    <cellStyle name="Input 2 2 10" xfId="2969"/>
    <cellStyle name="Input 2 2 10 2" xfId="4049"/>
    <cellStyle name="Input 2 2 10 2 2" xfId="14854"/>
    <cellStyle name="Input 2 2 10 2 2 2" xfId="30430"/>
    <cellStyle name="Input 2 2 10 2 3" xfId="18984"/>
    <cellStyle name="Input 2 2 10 2 3 2" xfId="35329"/>
    <cellStyle name="Input 2 2 10 2 4" xfId="25659"/>
    <cellStyle name="Input 2 2 10 3" xfId="6820"/>
    <cellStyle name="Input 2 2 10 3 2" xfId="15196"/>
    <cellStyle name="Input 2 2 10 3 2 2" xfId="33196"/>
    <cellStyle name="Input 2 2 10 3 3" xfId="19321"/>
    <cellStyle name="Input 2 2 10 3 3 2" xfId="35857"/>
    <cellStyle name="Input 2 2 10 3 4" xfId="25996"/>
    <cellStyle name="Input 2 2 10 4" xfId="7956"/>
    <cellStyle name="Input 2 2 10 4 2" xfId="14583"/>
    <cellStyle name="Input 2 2 10 4 2 2" xfId="34331"/>
    <cellStyle name="Input 2 2 10 4 3" xfId="18719"/>
    <cellStyle name="Input 2 2 10 4 3 2" xfId="36381"/>
    <cellStyle name="Input 2 2 10 4 4" xfId="25395"/>
    <cellStyle name="Input 2 2 10 5" xfId="14892"/>
    <cellStyle name="Input 2 2 10 5 2" xfId="19022"/>
    <cellStyle name="Input 2 2 10 5 3" xfId="25697"/>
    <cellStyle name="Input 2 2 10 6" xfId="12976"/>
    <cellStyle name="Input 2 2 10 6 2" xfId="29355"/>
    <cellStyle name="Input 2 2 10 7" xfId="17697"/>
    <cellStyle name="Input 2 2 10 7 2" xfId="34863"/>
    <cellStyle name="Input 2 2 10 8" xfId="18897"/>
    <cellStyle name="Input 2 2 10 9" xfId="23797"/>
    <cellStyle name="Input 2 2 11" xfId="3658"/>
    <cellStyle name="Input 2 2 11 2" xfId="4132"/>
    <cellStyle name="Input 2 2 11 2 2" xfId="15124"/>
    <cellStyle name="Input 2 2 11 2 2 2" xfId="30512"/>
    <cellStyle name="Input 2 2 11 2 3" xfId="19251"/>
    <cellStyle name="Input 2 2 11 2 3 2" xfId="35411"/>
    <cellStyle name="Input 2 2 11 2 4" xfId="25926"/>
    <cellStyle name="Input 2 2 11 3" xfId="7509"/>
    <cellStyle name="Input 2 2 11 3 2" xfId="15411"/>
    <cellStyle name="Input 2 2 11 3 2 2" xfId="33885"/>
    <cellStyle name="Input 2 2 11 3 3" xfId="19536"/>
    <cellStyle name="Input 2 2 11 3 3 2" xfId="35942"/>
    <cellStyle name="Input 2 2 11 3 4" xfId="26211"/>
    <cellStyle name="Input 2 2 11 4" xfId="8042"/>
    <cellStyle name="Input 2 2 11 4 2" xfId="15608"/>
    <cellStyle name="Input 2 2 11 4 2 2" xfId="34417"/>
    <cellStyle name="Input 2 2 11 4 3" xfId="19733"/>
    <cellStyle name="Input 2 2 11 4 3 2" xfId="36466"/>
    <cellStyle name="Input 2 2 11 4 4" xfId="26408"/>
    <cellStyle name="Input 2 2 11 5" xfId="15757"/>
    <cellStyle name="Input 2 2 11 5 2" xfId="19882"/>
    <cellStyle name="Input 2 2 11 5 3" xfId="26557"/>
    <cellStyle name="Input 2 2 11 6" xfId="13665"/>
    <cellStyle name="Input 2 2 11 6 2" xfId="30043"/>
    <cellStyle name="Input 2 2 11 7" xfId="17806"/>
    <cellStyle name="Input 2 2 11 7 2" xfId="34948"/>
    <cellStyle name="Input 2 2 11 8" xfId="18647"/>
    <cellStyle name="Input 2 2 11 9" xfId="24483"/>
    <cellStyle name="Input 2 2 12" xfId="3734"/>
    <cellStyle name="Input 2 2 12 2" xfId="10463"/>
    <cellStyle name="Input 2 2 12 2 2" xfId="30118"/>
    <cellStyle name="Input 2 2 12 3" xfId="17203"/>
    <cellStyle name="Input 2 2 12 3 2" xfId="35023"/>
    <cellStyle name="Input 2 2 12 4" xfId="21302"/>
    <cellStyle name="Input 2 2 13" xfId="4316"/>
    <cellStyle name="Input 2 2 13 2" xfId="13806"/>
    <cellStyle name="Input 2 2 13 2 2" xfId="30695"/>
    <cellStyle name="Input 2 2 13 3" xfId="17945"/>
    <cellStyle name="Input 2 2 13 3 2" xfId="35489"/>
    <cellStyle name="Input 2 2 13 4" xfId="24622"/>
    <cellStyle name="Input 2 2 14" xfId="7583"/>
    <cellStyle name="Input 2 2 14 2" xfId="14599"/>
    <cellStyle name="Input 2 2 14 2 2" xfId="33959"/>
    <cellStyle name="Input 2 2 14 3" xfId="18735"/>
    <cellStyle name="Input 2 2 14 3 2" xfId="36015"/>
    <cellStyle name="Input 2 2 14 4" xfId="25411"/>
    <cellStyle name="Input 2 2 15" xfId="15038"/>
    <cellStyle name="Input 2 2 15 2" xfId="19167"/>
    <cellStyle name="Input 2 2 15 3" xfId="25842"/>
    <cellStyle name="Input 2 2 16" xfId="14366"/>
    <cellStyle name="Input 2 2 16 2" xfId="18502"/>
    <cellStyle name="Input 2 2 16 3" xfId="25178"/>
    <cellStyle name="Input 2 2 17" xfId="9266" hidden="1"/>
    <cellStyle name="Input 2 2 17" xfId="16139" hidden="1"/>
    <cellStyle name="Input 2 2 17" xfId="26853"/>
    <cellStyle name="Input 2 2 18" xfId="17299"/>
    <cellStyle name="Input 2 2 18 2" xfId="34496"/>
    <cellStyle name="Input 2 2 19" xfId="20124"/>
    <cellStyle name="Input 2 2 2" xfId="843"/>
    <cellStyle name="Input 2 2 2 10" xfId="3675"/>
    <cellStyle name="Input 2 2 2 10 2" xfId="4149"/>
    <cellStyle name="Input 2 2 2 10 2 2" xfId="15141"/>
    <cellStyle name="Input 2 2 2 10 2 2 2" xfId="30528"/>
    <cellStyle name="Input 2 2 2 10 2 3" xfId="19266"/>
    <cellStyle name="Input 2 2 2 10 2 3 2" xfId="35427"/>
    <cellStyle name="Input 2 2 2 10 2 4" xfId="25941"/>
    <cellStyle name="Input 2 2 2 10 3" xfId="7526"/>
    <cellStyle name="Input 2 2 2 10 3 2" xfId="15428"/>
    <cellStyle name="Input 2 2 2 10 3 2 2" xfId="33902"/>
    <cellStyle name="Input 2 2 2 10 3 3" xfId="19553"/>
    <cellStyle name="Input 2 2 2 10 3 3 2" xfId="35958"/>
    <cellStyle name="Input 2 2 2 10 3 4" xfId="26228"/>
    <cellStyle name="Input 2 2 2 10 4" xfId="8059"/>
    <cellStyle name="Input 2 2 2 10 4 2" xfId="15624"/>
    <cellStyle name="Input 2 2 2 10 4 2 2" xfId="34434"/>
    <cellStyle name="Input 2 2 2 10 4 3" xfId="19749"/>
    <cellStyle name="Input 2 2 2 10 4 3 2" xfId="36482"/>
    <cellStyle name="Input 2 2 2 10 4 4" xfId="26424"/>
    <cellStyle name="Input 2 2 2 10 5" xfId="15771"/>
    <cellStyle name="Input 2 2 2 10 5 2" xfId="19896"/>
    <cellStyle name="Input 2 2 2 10 5 3" xfId="26571"/>
    <cellStyle name="Input 2 2 2 10 6" xfId="13682"/>
    <cellStyle name="Input 2 2 2 10 6 2" xfId="30059"/>
    <cellStyle name="Input 2 2 2 10 7" xfId="17821"/>
    <cellStyle name="Input 2 2 2 10 7 2" xfId="34964"/>
    <cellStyle name="Input 2 2 2 10 8" xfId="8139"/>
    <cellStyle name="Input 2 2 2 10 9" xfId="24498"/>
    <cellStyle name="Input 2 2 2 11" xfId="3621"/>
    <cellStyle name="Input 2 2 2 11 2" xfId="4096"/>
    <cellStyle name="Input 2 2 2 11 2 2" xfId="15087"/>
    <cellStyle name="Input 2 2 2 11 2 2 2" xfId="30477"/>
    <cellStyle name="Input 2 2 2 11 2 3" xfId="19215"/>
    <cellStyle name="Input 2 2 2 11 2 3 2" xfId="35376"/>
    <cellStyle name="Input 2 2 2 11 2 4" xfId="25890"/>
    <cellStyle name="Input 2 2 2 11 3" xfId="7472"/>
    <cellStyle name="Input 2 2 2 11 3 2" xfId="15374"/>
    <cellStyle name="Input 2 2 2 11 3 2 2" xfId="33848"/>
    <cellStyle name="Input 2 2 2 11 3 3" xfId="19499"/>
    <cellStyle name="Input 2 2 2 11 3 3 2" xfId="35906"/>
    <cellStyle name="Input 2 2 2 11 3 4" xfId="26174"/>
    <cellStyle name="Input 2 2 2 11 4" xfId="8005"/>
    <cellStyle name="Input 2 2 2 11 4 2" xfId="15572"/>
    <cellStyle name="Input 2 2 2 11 4 2 2" xfId="34380"/>
    <cellStyle name="Input 2 2 2 11 4 3" xfId="19697"/>
    <cellStyle name="Input 2 2 2 11 4 3 2" xfId="36430"/>
    <cellStyle name="Input 2 2 2 11 4 4" xfId="26372"/>
    <cellStyle name="Input 2 2 2 11 5" xfId="15722"/>
    <cellStyle name="Input 2 2 2 11 5 2" xfId="19847"/>
    <cellStyle name="Input 2 2 2 11 5 3" xfId="26522"/>
    <cellStyle name="Input 2 2 2 11 6" xfId="13628"/>
    <cellStyle name="Input 2 2 2 11 6 2" xfId="30007"/>
    <cellStyle name="Input 2 2 2 11 7" xfId="17770"/>
    <cellStyle name="Input 2 2 2 11 7 2" xfId="34912"/>
    <cellStyle name="Input 2 2 2 11 8" xfId="17269"/>
    <cellStyle name="Input 2 2 2 11 9" xfId="24447"/>
    <cellStyle name="Input 2 2 2 12" xfId="4699"/>
    <cellStyle name="Input 2 2 2 12 2" xfId="13959"/>
    <cellStyle name="Input 2 2 2 12 2 2" xfId="31077"/>
    <cellStyle name="Input 2 2 2 12 3" xfId="18098"/>
    <cellStyle name="Input 2 2 2 12 3 2" xfId="35515"/>
    <cellStyle name="Input 2 2 2 12 4" xfId="24775"/>
    <cellStyle name="Input 2 2 2 13" xfId="7608"/>
    <cellStyle name="Input 2 2 2 13 2" xfId="14888"/>
    <cellStyle name="Input 2 2 2 13 2 2" xfId="33984"/>
    <cellStyle name="Input 2 2 2 13 3" xfId="19018"/>
    <cellStyle name="Input 2 2 2 13 3 2" xfId="36039"/>
    <cellStyle name="Input 2 2 2 13 4" xfId="25693"/>
    <cellStyle name="Input 2 2 2 14" xfId="14619"/>
    <cellStyle name="Input 2 2 2 14 2" xfId="18755"/>
    <cellStyle name="Input 2 2 2 14 3" xfId="25431"/>
    <cellStyle name="Input 2 2 2 15" xfId="14308"/>
    <cellStyle name="Input 2 2 2 15 2" xfId="18446"/>
    <cellStyle name="Input 2 2 2 15 3" xfId="25123"/>
    <cellStyle name="Input 2 2 2 16" xfId="10853"/>
    <cellStyle name="Input 2 2 2 16 2" xfId="27237"/>
    <cellStyle name="Input 2 2 2 17" xfId="17260"/>
    <cellStyle name="Input 2 2 2 17 2" xfId="34521"/>
    <cellStyle name="Input 2 2 2 18" xfId="17198"/>
    <cellStyle name="Input 2 2 2 19" xfId="21684"/>
    <cellStyle name="Input 2 2 2 2" xfId="1603"/>
    <cellStyle name="Input 2 2 2 2 2" xfId="5458"/>
    <cellStyle name="Input 2 2 2 2 2 2" xfId="14225"/>
    <cellStyle name="Input 2 2 2 2 2 2 2" xfId="31836"/>
    <cellStyle name="Input 2 2 2 2 2 2 2 2" xfId="38105"/>
    <cellStyle name="Input 2 2 2 2 2 2 2 3" xfId="39140"/>
    <cellStyle name="Input 2 2 2 2 2 2 3" xfId="38090"/>
    <cellStyle name="Input 2 2 2 2 2 2 4" xfId="38575"/>
    <cellStyle name="Input 2 2 2 2 2 3" xfId="18363"/>
    <cellStyle name="Input 2 2 2 2 2 3 2" xfId="35563"/>
    <cellStyle name="Input 2 2 2 2 2 3 3" xfId="38829"/>
    <cellStyle name="Input 2 2 2 2 2 4" xfId="25040"/>
    <cellStyle name="Input 2 2 2 2 2 5" xfId="38326"/>
    <cellStyle name="Input 2 2 2 2 3" xfId="7657"/>
    <cellStyle name="Input 2 2 2 2 3 2" xfId="14936"/>
    <cellStyle name="Input 2 2 2 2 3 2 2" xfId="34032"/>
    <cellStyle name="Input 2 2 2 2 3 2 2 2" xfId="37799"/>
    <cellStyle name="Input 2 2 2 2 3 2 2 3" xfId="39224"/>
    <cellStyle name="Input 2 2 2 2 3 2 3" xfId="37833"/>
    <cellStyle name="Input 2 2 2 2 3 2 4" xfId="38656"/>
    <cellStyle name="Input 2 2 2 2 3 3" xfId="19066"/>
    <cellStyle name="Input 2 2 2 2 3 3 2" xfId="36087"/>
    <cellStyle name="Input 2 2 2 2 3 3 3" xfId="38908"/>
    <cellStyle name="Input 2 2 2 2 3 4" xfId="25741"/>
    <cellStyle name="Input 2 2 2 2 3 5" xfId="38405"/>
    <cellStyle name="Input 2 2 2 2 4" xfId="13786"/>
    <cellStyle name="Input 2 2 2 2 4 2" xfId="17925"/>
    <cellStyle name="Input 2 2 2 2 4 2 2" xfId="38033"/>
    <cellStyle name="Input 2 2 2 2 4 2 3" xfId="39055"/>
    <cellStyle name="Input 2 2 2 2 4 2 4" xfId="37234"/>
    <cellStyle name="Input 2 2 2 2 4 3" xfId="24602"/>
    <cellStyle name="Input 2 2 2 2 4 4" xfId="38733"/>
    <cellStyle name="Input 2 2 2 2 5" xfId="15304"/>
    <cellStyle name="Input 2 2 2 2 5 2" xfId="19429"/>
    <cellStyle name="Input 2 2 2 2 5 2 2" xfId="37393"/>
    <cellStyle name="Input 2 2 2 2 5 3" xfId="26104"/>
    <cellStyle name="Input 2 2 2 2 6" xfId="11613"/>
    <cellStyle name="Input 2 2 2 2 6 2" xfId="27996"/>
    <cellStyle name="Input 2 2 2 2 7" xfId="17348"/>
    <cellStyle name="Input 2 2 2 2 7 2" xfId="34569"/>
    <cellStyle name="Input 2 2 2 2 8" xfId="17308"/>
    <cellStyle name="Input 2 2 2 2 8 2" xfId="36667"/>
    <cellStyle name="Input 2 2 2 2 9" xfId="22443"/>
    <cellStyle name="Input 2 2 2 3" xfId="2396"/>
    <cellStyle name="Input 2 2 2 3 2" xfId="3838"/>
    <cellStyle name="Input 2 2 2 3 2 2" xfId="14528"/>
    <cellStyle name="Input 2 2 2 3 2 2 2" xfId="30222"/>
    <cellStyle name="Input 2 2 2 3 2 2 2 2" xfId="38043"/>
    <cellStyle name="Input 2 2 2 3 2 2 2 3" xfId="39194"/>
    <cellStyle name="Input 2 2 2 3 2 2 3" xfId="38025"/>
    <cellStyle name="Input 2 2 2 3 2 2 4" xfId="38626"/>
    <cellStyle name="Input 2 2 2 3 2 3" xfId="18664"/>
    <cellStyle name="Input 2 2 2 3 2 3 2" xfId="35122"/>
    <cellStyle name="Input 2 2 2 3 2 3 3" xfId="38880"/>
    <cellStyle name="Input 2 2 2 3 2 4" xfId="25340"/>
    <cellStyle name="Input 2 2 2 3 2 5" xfId="38377"/>
    <cellStyle name="Input 2 2 2 3 3" xfId="6249"/>
    <cellStyle name="Input 2 2 2 3 3 2" xfId="14453"/>
    <cellStyle name="Input 2 2 2 3 3 2 2" xfId="32625"/>
    <cellStyle name="Input 2 2 2 3 3 2 2 2" xfId="37750"/>
    <cellStyle name="Input 2 2 2 3 3 2 2 3" xfId="39254"/>
    <cellStyle name="Input 2 2 2 3 3 2 3" xfId="38077"/>
    <cellStyle name="Input 2 2 2 3 3 2 4" xfId="38686"/>
    <cellStyle name="Input 2 2 2 3 3 3" xfId="18589"/>
    <cellStyle name="Input 2 2 2 3 3 3 2" xfId="35644"/>
    <cellStyle name="Input 2 2 2 3 3 3 3" xfId="38938"/>
    <cellStyle name="Input 2 2 2 3 3 4" xfId="25265"/>
    <cellStyle name="Input 2 2 2 3 3 5" xfId="38435"/>
    <cellStyle name="Input 2 2 2 3 4" xfId="7739"/>
    <cellStyle name="Input 2 2 2 3 4 2" xfId="15019"/>
    <cellStyle name="Input 2 2 2 3 4 2 2" xfId="34114"/>
    <cellStyle name="Input 2 2 2 3 4 2 3" xfId="39085"/>
    <cellStyle name="Input 2 2 2 3 4 3" xfId="19148"/>
    <cellStyle name="Input 2 2 2 3 4 3 2" xfId="36168"/>
    <cellStyle name="Input 2 2 2 3 4 4" xfId="25823"/>
    <cellStyle name="Input 2 2 2 3 5" xfId="14412"/>
    <cellStyle name="Input 2 2 2 3 5 2" xfId="18548"/>
    <cellStyle name="Input 2 2 2 3 5 2 2" xfId="37417"/>
    <cellStyle name="Input 2 2 2 3 5 3" xfId="25224"/>
    <cellStyle name="Input 2 2 2 3 6" xfId="12404"/>
    <cellStyle name="Input 2 2 2 3 6 2" xfId="28786"/>
    <cellStyle name="Input 2 2 2 3 7" xfId="17468"/>
    <cellStyle name="Input 2 2 2 3 7 2" xfId="34648"/>
    <cellStyle name="Input 2 2 2 3 8" xfId="16085"/>
    <cellStyle name="Input 2 2 2 3 8 2" xfId="36805"/>
    <cellStyle name="Input 2 2 2 3 9" xfId="23231"/>
    <cellStyle name="Input 2 2 2 4" xfId="2751"/>
    <cellStyle name="Input 2 2 2 4 2" xfId="3941"/>
    <cellStyle name="Input 2 2 2 4 2 2" xfId="14715"/>
    <cellStyle name="Input 2 2 2 4 2 2 2" xfId="30323"/>
    <cellStyle name="Input 2 2 2 4 2 2 3" xfId="39027"/>
    <cellStyle name="Input 2 2 2 4 2 3" xfId="18847"/>
    <cellStyle name="Input 2 2 2 4 2 3 2" xfId="35223"/>
    <cellStyle name="Input 2 2 2 4 2 4" xfId="25523"/>
    <cellStyle name="Input 2 2 2 4 3" xfId="6603"/>
    <cellStyle name="Input 2 2 2 4 3 2" xfId="13920"/>
    <cellStyle name="Input 2 2 2 4 3 2 2" xfId="32979"/>
    <cellStyle name="Input 2 2 2 4 3 3" xfId="18059"/>
    <cellStyle name="Input 2 2 2 4 3 3 2" xfId="35747"/>
    <cellStyle name="Input 2 2 2 4 3 4" xfId="24736"/>
    <cellStyle name="Input 2 2 2 4 4" xfId="7844"/>
    <cellStyle name="Input 2 2 2 4 4 2" xfId="14360"/>
    <cellStyle name="Input 2 2 2 4 4 2 2" xfId="34219"/>
    <cellStyle name="Input 2 2 2 4 4 3" xfId="18496"/>
    <cellStyle name="Input 2 2 2 4 4 3 2" xfId="36271"/>
    <cellStyle name="Input 2 2 2 4 4 4" xfId="25172"/>
    <cellStyle name="Input 2 2 2 4 5" xfId="13798"/>
    <cellStyle name="Input 2 2 2 4 5 2" xfId="17937"/>
    <cellStyle name="Input 2 2 2 4 5 3" xfId="24614"/>
    <cellStyle name="Input 2 2 2 4 6" xfId="12759"/>
    <cellStyle name="Input 2 2 2 4 6 2" xfId="29139"/>
    <cellStyle name="Input 2 2 2 4 7" xfId="17583"/>
    <cellStyle name="Input 2 2 2 4 7 2" xfId="34752"/>
    <cellStyle name="Input 2 2 2 4 8" xfId="16014"/>
    <cellStyle name="Input 2 2 2 4 9" xfId="23582"/>
    <cellStyle name="Input 2 2 2 5" xfId="2754"/>
    <cellStyle name="Input 2 2 2 5 2" xfId="3944"/>
    <cellStyle name="Input 2 2 2 5 2 2" xfId="14718"/>
    <cellStyle name="Input 2 2 2 5 2 2 2" xfId="30326"/>
    <cellStyle name="Input 2 2 2 5 2 2 3" xfId="39128"/>
    <cellStyle name="Input 2 2 2 5 2 3" xfId="18850"/>
    <cellStyle name="Input 2 2 2 5 2 3 2" xfId="35226"/>
    <cellStyle name="Input 2 2 2 5 2 4" xfId="25526"/>
    <cellStyle name="Input 2 2 2 5 3" xfId="6606"/>
    <cellStyle name="Input 2 2 2 5 3 2" xfId="14116"/>
    <cellStyle name="Input 2 2 2 5 3 2 2" xfId="32982"/>
    <cellStyle name="Input 2 2 2 5 3 3" xfId="18255"/>
    <cellStyle name="Input 2 2 2 5 3 3 2" xfId="35750"/>
    <cellStyle name="Input 2 2 2 5 3 4" xfId="24932"/>
    <cellStyle name="Input 2 2 2 5 4" xfId="7847"/>
    <cellStyle name="Input 2 2 2 5 4 2" xfId="14005"/>
    <cellStyle name="Input 2 2 2 5 4 2 2" xfId="34222"/>
    <cellStyle name="Input 2 2 2 5 4 3" xfId="18144"/>
    <cellStyle name="Input 2 2 2 5 4 3 2" xfId="36274"/>
    <cellStyle name="Input 2 2 2 5 4 4" xfId="24821"/>
    <cellStyle name="Input 2 2 2 5 5" xfId="15003"/>
    <cellStyle name="Input 2 2 2 5 5 2" xfId="19132"/>
    <cellStyle name="Input 2 2 2 5 5 3" xfId="25807"/>
    <cellStyle name="Input 2 2 2 5 6" xfId="12762"/>
    <cellStyle name="Input 2 2 2 5 6 2" xfId="29142"/>
    <cellStyle name="Input 2 2 2 5 7" xfId="17586"/>
    <cellStyle name="Input 2 2 2 5 7 2" xfId="34755"/>
    <cellStyle name="Input 2 2 2 5 8" xfId="15999"/>
    <cellStyle name="Input 2 2 2 5 9" xfId="23585"/>
    <cellStyle name="Input 2 2 2 6" xfId="2763"/>
    <cellStyle name="Input 2 2 2 6 2" xfId="3953"/>
    <cellStyle name="Input 2 2 2 6 2 2" xfId="14727"/>
    <cellStyle name="Input 2 2 2 6 2 2 2" xfId="30334"/>
    <cellStyle name="Input 2 2 2 6 2 2 3" xfId="39137"/>
    <cellStyle name="Input 2 2 2 6 2 3" xfId="18859"/>
    <cellStyle name="Input 2 2 2 6 2 3 2" xfId="35234"/>
    <cellStyle name="Input 2 2 2 6 2 4" xfId="25535"/>
    <cellStyle name="Input 2 2 2 6 3" xfId="6615"/>
    <cellStyle name="Input 2 2 2 6 3 2" xfId="14991"/>
    <cellStyle name="Input 2 2 2 6 3 2 2" xfId="32991"/>
    <cellStyle name="Input 2 2 2 6 3 3" xfId="19120"/>
    <cellStyle name="Input 2 2 2 6 3 3 2" xfId="35758"/>
    <cellStyle name="Input 2 2 2 6 3 4" xfId="25795"/>
    <cellStyle name="Input 2 2 2 6 4" xfId="7856"/>
    <cellStyle name="Input 2 2 2 6 4 2" xfId="14903"/>
    <cellStyle name="Input 2 2 2 6 4 2 2" xfId="34231"/>
    <cellStyle name="Input 2 2 2 6 4 3" xfId="19033"/>
    <cellStyle name="Input 2 2 2 6 4 3 2" xfId="36282"/>
    <cellStyle name="Input 2 2 2 6 4 4" xfId="25708"/>
    <cellStyle name="Input 2 2 2 6 5" xfId="14247"/>
    <cellStyle name="Input 2 2 2 6 5 2" xfId="18385"/>
    <cellStyle name="Input 2 2 2 6 5 3" xfId="25062"/>
    <cellStyle name="Input 2 2 2 6 6" xfId="12771"/>
    <cellStyle name="Input 2 2 2 6 6 2" xfId="29150"/>
    <cellStyle name="Input 2 2 2 6 7" xfId="17595"/>
    <cellStyle name="Input 2 2 2 6 7 2" xfId="34763"/>
    <cellStyle name="Input 2 2 2 6 8" xfId="15872"/>
    <cellStyle name="Input 2 2 2 6 9" xfId="23594"/>
    <cellStyle name="Input 2 2 2 7" xfId="2756"/>
    <cellStyle name="Input 2 2 2 7 2" xfId="3946"/>
    <cellStyle name="Input 2 2 2 7 2 2" xfId="14720"/>
    <cellStyle name="Input 2 2 2 7 2 2 2" xfId="30328"/>
    <cellStyle name="Input 2 2 2 7 2 3" xfId="18852"/>
    <cellStyle name="Input 2 2 2 7 2 3 2" xfId="35228"/>
    <cellStyle name="Input 2 2 2 7 2 4" xfId="25528"/>
    <cellStyle name="Input 2 2 2 7 3" xfId="6608"/>
    <cellStyle name="Input 2 2 2 7 3 2" xfId="14557"/>
    <cellStyle name="Input 2 2 2 7 3 2 2" xfId="32984"/>
    <cellStyle name="Input 2 2 2 7 3 3" xfId="18693"/>
    <cellStyle name="Input 2 2 2 7 3 3 2" xfId="35752"/>
    <cellStyle name="Input 2 2 2 7 3 4" xfId="25369"/>
    <cellStyle name="Input 2 2 2 7 4" xfId="7849"/>
    <cellStyle name="Input 2 2 2 7 4 2" xfId="15351"/>
    <cellStyle name="Input 2 2 2 7 4 2 2" xfId="34224"/>
    <cellStyle name="Input 2 2 2 7 4 3" xfId="19476"/>
    <cellStyle name="Input 2 2 2 7 4 3 2" xfId="36276"/>
    <cellStyle name="Input 2 2 2 7 4 4" xfId="26151"/>
    <cellStyle name="Input 2 2 2 7 5" xfId="15059"/>
    <cellStyle name="Input 2 2 2 7 5 2" xfId="19188"/>
    <cellStyle name="Input 2 2 2 7 5 3" xfId="25863"/>
    <cellStyle name="Input 2 2 2 7 6" xfId="12764"/>
    <cellStyle name="Input 2 2 2 7 6 2" xfId="29144"/>
    <cellStyle name="Input 2 2 2 7 7" xfId="17588"/>
    <cellStyle name="Input 2 2 2 7 7 2" xfId="34757"/>
    <cellStyle name="Input 2 2 2 7 8" xfId="15988"/>
    <cellStyle name="Input 2 2 2 7 9" xfId="23587"/>
    <cellStyle name="Input 2 2 2 8" xfId="3350"/>
    <cellStyle name="Input 2 2 2 8 2" xfId="4076"/>
    <cellStyle name="Input 2 2 2 8 2 2" xfId="14985"/>
    <cellStyle name="Input 2 2 2 8 2 2 2" xfId="30457"/>
    <cellStyle name="Input 2 2 2 8 2 3" xfId="19114"/>
    <cellStyle name="Input 2 2 2 8 2 3 2" xfId="35356"/>
    <cellStyle name="Input 2 2 2 8 2 4" xfId="25789"/>
    <cellStyle name="Input 2 2 2 8 3" xfId="7201"/>
    <cellStyle name="Input 2 2 2 8 3 2" xfId="15295"/>
    <cellStyle name="Input 2 2 2 8 3 2 2" xfId="33577"/>
    <cellStyle name="Input 2 2 2 8 3 3" xfId="19420"/>
    <cellStyle name="Input 2 2 2 8 3 3 2" xfId="35885"/>
    <cellStyle name="Input 2 2 2 8 3 4" xfId="26095"/>
    <cellStyle name="Input 2 2 2 8 4" xfId="7984"/>
    <cellStyle name="Input 2 2 2 8 4 2" xfId="15517"/>
    <cellStyle name="Input 2 2 2 8 4 2 2" xfId="34359"/>
    <cellStyle name="Input 2 2 2 8 4 3" xfId="19642"/>
    <cellStyle name="Input 2 2 2 8 4 3 2" xfId="36409"/>
    <cellStyle name="Input 2 2 2 8 4 4" xfId="26317"/>
    <cellStyle name="Input 2 2 2 8 5" xfId="15702"/>
    <cellStyle name="Input 2 2 2 8 5 2" xfId="19827"/>
    <cellStyle name="Input 2 2 2 8 5 3" xfId="26502"/>
    <cellStyle name="Input 2 2 2 8 6" xfId="13357"/>
    <cellStyle name="Input 2 2 2 8 6 2" xfId="29736"/>
    <cellStyle name="Input 2 2 2 8 7" xfId="17739"/>
    <cellStyle name="Input 2 2 2 8 7 2" xfId="34891"/>
    <cellStyle name="Input 2 2 2 8 8" xfId="17736"/>
    <cellStyle name="Input 2 2 2 8 9" xfId="24177"/>
    <cellStyle name="Input 2 2 2 9" xfId="3665"/>
    <cellStyle name="Input 2 2 2 9 2" xfId="4139"/>
    <cellStyle name="Input 2 2 2 9 2 2" xfId="15131"/>
    <cellStyle name="Input 2 2 2 9 2 2 2" xfId="30519"/>
    <cellStyle name="Input 2 2 2 9 2 3" xfId="19258"/>
    <cellStyle name="Input 2 2 2 9 2 3 2" xfId="35418"/>
    <cellStyle name="Input 2 2 2 9 2 4" xfId="25933"/>
    <cellStyle name="Input 2 2 2 9 3" xfId="7516"/>
    <cellStyle name="Input 2 2 2 9 3 2" xfId="15418"/>
    <cellStyle name="Input 2 2 2 9 3 2 2" xfId="33892"/>
    <cellStyle name="Input 2 2 2 9 3 3" xfId="19543"/>
    <cellStyle name="Input 2 2 2 9 3 3 2" xfId="35949"/>
    <cellStyle name="Input 2 2 2 9 3 4" xfId="26218"/>
    <cellStyle name="Input 2 2 2 9 4" xfId="8049"/>
    <cellStyle name="Input 2 2 2 9 4 2" xfId="15615"/>
    <cellStyle name="Input 2 2 2 9 4 2 2" xfId="34424"/>
    <cellStyle name="Input 2 2 2 9 4 3" xfId="19740"/>
    <cellStyle name="Input 2 2 2 9 4 3 2" xfId="36473"/>
    <cellStyle name="Input 2 2 2 9 4 4" xfId="26415"/>
    <cellStyle name="Input 2 2 2 9 5" xfId="15764"/>
    <cellStyle name="Input 2 2 2 9 5 2" xfId="19889"/>
    <cellStyle name="Input 2 2 2 9 5 3" xfId="26564"/>
    <cellStyle name="Input 2 2 2 9 6" xfId="13672"/>
    <cellStyle name="Input 2 2 2 9 6 2" xfId="30050"/>
    <cellStyle name="Input 2 2 2 9 7" xfId="17813"/>
    <cellStyle name="Input 2 2 2 9 7 2" xfId="34955"/>
    <cellStyle name="Input 2 2 2 9 8" xfId="8115"/>
    <cellStyle name="Input 2 2 2 9 9" xfId="24490"/>
    <cellStyle name="Input 2 2 3" xfId="1223"/>
    <cellStyle name="Input 2 2 3 2" xfId="5078"/>
    <cellStyle name="Input 2 2 3 2 2" xfId="14093"/>
    <cellStyle name="Input 2 2 3 2 2 2" xfId="31456"/>
    <cellStyle name="Input 2 2 3 2 2 2 2" xfId="38134"/>
    <cellStyle name="Input 2 2 3 2 2 2 3" xfId="39012"/>
    <cellStyle name="Input 2 2 3 2 2 3" xfId="37618"/>
    <cellStyle name="Input 2 2 3 2 2 4" xfId="38496"/>
    <cellStyle name="Input 2 2 3 2 3" xfId="18232"/>
    <cellStyle name="Input 2 2 3 2 3 2" xfId="35539"/>
    <cellStyle name="Input 2 2 3 2 3 3" xfId="38769"/>
    <cellStyle name="Input 2 2 3 2 4" xfId="24909"/>
    <cellStyle name="Input 2 2 3 2 5" xfId="38252"/>
    <cellStyle name="Input 2 2 3 3" xfId="7633"/>
    <cellStyle name="Input 2 2 3 3 2" xfId="14580"/>
    <cellStyle name="Input 2 2 3 3 2 2" xfId="34008"/>
    <cellStyle name="Input 2 2 3 3 2 2 2" xfId="37499"/>
    <cellStyle name="Input 2 2 3 3 2 2 3" xfId="39113"/>
    <cellStyle name="Input 2 2 3 3 2 3" xfId="37759"/>
    <cellStyle name="Input 2 2 3 3 2 4" xfId="38557"/>
    <cellStyle name="Input 2 2 3 3 3" xfId="18716"/>
    <cellStyle name="Input 2 2 3 3 3 2" xfId="36063"/>
    <cellStyle name="Input 2 2 3 3 3 3" xfId="38812"/>
    <cellStyle name="Input 2 2 3 3 4" xfId="25392"/>
    <cellStyle name="Input 2 2 3 3 5" xfId="38309"/>
    <cellStyle name="Input 2 2 3 4" xfId="14392"/>
    <cellStyle name="Input 2 2 3 4 2" xfId="18528"/>
    <cellStyle name="Input 2 2 3 4 2 2" xfId="37195"/>
    <cellStyle name="Input 2 2 3 4 2 2 2" xfId="37576"/>
    <cellStyle name="Input 2 2 3 4 2 2 3" xfId="38975"/>
    <cellStyle name="Input 2 2 3 4 2 3" xfId="37497"/>
    <cellStyle name="Input 2 2 3 4 2 4" xfId="38470"/>
    <cellStyle name="Input 2 2 3 4 2 5" xfId="36903"/>
    <cellStyle name="Input 2 2 3 4 3" xfId="25204"/>
    <cellStyle name="Input 2 2 3 4 3 2" xfId="38148"/>
    <cellStyle name="Input 2 2 3 4 3 3" xfId="38746"/>
    <cellStyle name="Input 2 2 3 4 4" xfId="37940"/>
    <cellStyle name="Input 2 2 3 4 5" xfId="38229"/>
    <cellStyle name="Input 2 2 3 5" xfId="13857"/>
    <cellStyle name="Input 2 2 3 5 2" xfId="17996"/>
    <cellStyle name="Input 2 2 3 5 2 2" xfId="37751"/>
    <cellStyle name="Input 2 2 3 5 2 3" xfId="38965"/>
    <cellStyle name="Input 2 2 3 5 2 4" xfId="37188"/>
    <cellStyle name="Input 2 2 3 5 3" xfId="24673"/>
    <cellStyle name="Input 2 2 3 5 4" xfId="38707"/>
    <cellStyle name="Input 2 2 3 6" xfId="11233"/>
    <cellStyle name="Input 2 2 3 6 2" xfId="27616"/>
    <cellStyle name="Input 2 2 3 6 3" xfId="38461"/>
    <cellStyle name="Input 2 2 3 7" xfId="17302"/>
    <cellStyle name="Input 2 2 3 7 2" xfId="34545"/>
    <cellStyle name="Input 2 2 3 8" xfId="17705"/>
    <cellStyle name="Input 2 2 3 8 2" xfId="37526"/>
    <cellStyle name="Input 2 2 3 9" xfId="22064"/>
    <cellStyle name="Input 2 2 4" xfId="2002"/>
    <cellStyle name="Input 2 2 4 2" xfId="3798"/>
    <cellStyle name="Input 2 2 4 2 2" xfId="14380"/>
    <cellStyle name="Input 2 2 4 2 2 2" xfId="30182"/>
    <cellStyle name="Input 2 2 4 2 2 2 2" xfId="37495"/>
    <cellStyle name="Input 2 2 4 2 2 2 3" xfId="39142"/>
    <cellStyle name="Input 2 2 4 2 2 3" xfId="37481"/>
    <cellStyle name="Input 2 2 4 2 2 4" xfId="38577"/>
    <cellStyle name="Input 2 2 4 2 3" xfId="18516"/>
    <cellStyle name="Input 2 2 4 2 3 2" xfId="35083"/>
    <cellStyle name="Input 2 2 4 2 3 3" xfId="38831"/>
    <cellStyle name="Input 2 2 4 2 4" xfId="25192"/>
    <cellStyle name="Input 2 2 4 2 5" xfId="38328"/>
    <cellStyle name="Input 2 2 4 3" xfId="5855"/>
    <cellStyle name="Input 2 2 4 3 2" xfId="14097"/>
    <cellStyle name="Input 2 2 4 3 2 2" xfId="32231"/>
    <cellStyle name="Input 2 2 4 3 2 2 2" xfId="38085"/>
    <cellStyle name="Input 2 2 4 3 2 2 3" xfId="39209"/>
    <cellStyle name="Input 2 2 4 3 2 3" xfId="37645"/>
    <cellStyle name="Input 2 2 4 3 2 4" xfId="38641"/>
    <cellStyle name="Input 2 2 4 3 3" xfId="18236"/>
    <cellStyle name="Input 2 2 4 3 3 2" xfId="35603"/>
    <cellStyle name="Input 2 2 4 3 3 3" xfId="38894"/>
    <cellStyle name="Input 2 2 4 3 4" xfId="24913"/>
    <cellStyle name="Input 2 2 4 3 5" xfId="38391"/>
    <cellStyle name="Input 2 2 4 4" xfId="7698"/>
    <cellStyle name="Input 2 2 4 4 2" xfId="14262"/>
    <cellStyle name="Input 2 2 4 4 2 2" xfId="34073"/>
    <cellStyle name="Input 2 2 4 4 2 3" xfId="39041"/>
    <cellStyle name="Input 2 2 4 4 3" xfId="18400"/>
    <cellStyle name="Input 2 2 4 4 3 2" xfId="36127"/>
    <cellStyle name="Input 2 2 4 4 4" xfId="25077"/>
    <cellStyle name="Input 2 2 4 5" xfId="13755"/>
    <cellStyle name="Input 2 2 4 5 2" xfId="17894"/>
    <cellStyle name="Input 2 2 4 5 2 2" xfId="38018"/>
    <cellStyle name="Input 2 2 4 5 3" xfId="24571"/>
    <cellStyle name="Input 2 2 4 6" xfId="12010"/>
    <cellStyle name="Input 2 2 4 6 2" xfId="28392"/>
    <cellStyle name="Input 2 2 4 7" xfId="17403"/>
    <cellStyle name="Input 2 2 4 7 2" xfId="34608"/>
    <cellStyle name="Input 2 2 4 8" xfId="16124"/>
    <cellStyle name="Input 2 2 4 8 2" xfId="36769"/>
    <cellStyle name="Input 2 2 4 9" xfId="22838"/>
    <cellStyle name="Input 2 2 5" xfId="2668"/>
    <cellStyle name="Input 2 2 5 2" xfId="3859"/>
    <cellStyle name="Input 2 2 5 2 2" xfId="14632"/>
    <cellStyle name="Input 2 2 5 2 2 2" xfId="30243"/>
    <cellStyle name="Input 2 2 5 2 2 2 2" xfId="37615"/>
    <cellStyle name="Input 2 2 5 2 2 2 3" xfId="39179"/>
    <cellStyle name="Input 2 2 5 2 2 3" xfId="37958"/>
    <cellStyle name="Input 2 2 5 2 2 4" xfId="38611"/>
    <cellStyle name="Input 2 2 5 2 3" xfId="18768"/>
    <cellStyle name="Input 2 2 5 2 3 2" xfId="35143"/>
    <cellStyle name="Input 2 2 5 2 3 3" xfId="38865"/>
    <cellStyle name="Input 2 2 5 2 4" xfId="25444"/>
    <cellStyle name="Input 2 2 5 2 5" xfId="38362"/>
    <cellStyle name="Input 2 2 5 3" xfId="6520"/>
    <cellStyle name="Input 2 2 5 3 2" xfId="13946"/>
    <cellStyle name="Input 2 2 5 3 2 2" xfId="32896"/>
    <cellStyle name="Input 2 2 5 3 2 2 2" xfId="37667"/>
    <cellStyle name="Input 2 2 5 3 2 2 3" xfId="39239"/>
    <cellStyle name="Input 2 2 5 3 2 3" xfId="38001"/>
    <cellStyle name="Input 2 2 5 3 2 4" xfId="38671"/>
    <cellStyle name="Input 2 2 5 3 3" xfId="18085"/>
    <cellStyle name="Input 2 2 5 3 3 2" xfId="35666"/>
    <cellStyle name="Input 2 2 5 3 3 3" xfId="38923"/>
    <cellStyle name="Input 2 2 5 3 4" xfId="24762"/>
    <cellStyle name="Input 2 2 5 3 5" xfId="38420"/>
    <cellStyle name="Input 2 2 5 4" xfId="7761"/>
    <cellStyle name="Input 2 2 5 4 2" xfId="14222"/>
    <cellStyle name="Input 2 2 5 4 2 2" xfId="34136"/>
    <cellStyle name="Input 2 2 5 4 2 3" xfId="39070"/>
    <cellStyle name="Input 2 2 5 4 3" xfId="18360"/>
    <cellStyle name="Input 2 2 5 4 3 2" xfId="36190"/>
    <cellStyle name="Input 2 2 5 4 4" xfId="25037"/>
    <cellStyle name="Input 2 2 5 5" xfId="15055"/>
    <cellStyle name="Input 2 2 5 5 2" xfId="19184"/>
    <cellStyle name="Input 2 2 5 5 2 2" xfId="37679"/>
    <cellStyle name="Input 2 2 5 5 3" xfId="25859"/>
    <cellStyle name="Input 2 2 5 6" xfId="12676"/>
    <cellStyle name="Input 2 2 5 6 2" xfId="29058"/>
    <cellStyle name="Input 2 2 5 7" xfId="17505"/>
    <cellStyle name="Input 2 2 5 7 2" xfId="34671"/>
    <cellStyle name="Input 2 2 5 8" xfId="16068"/>
    <cellStyle name="Input 2 2 5 8 2" xfId="36791"/>
    <cellStyle name="Input 2 2 5 9" xfId="23503"/>
    <cellStyle name="Input 2 2 6" xfId="2680"/>
    <cellStyle name="Input 2 2 6 2" xfId="3871"/>
    <cellStyle name="Input 2 2 6 2 2" xfId="14644"/>
    <cellStyle name="Input 2 2 6 2 2 2" xfId="30255"/>
    <cellStyle name="Input 2 2 6 2 2 3" xfId="38997"/>
    <cellStyle name="Input 2 2 6 2 3" xfId="18780"/>
    <cellStyle name="Input 2 2 6 2 3 2" xfId="35155"/>
    <cellStyle name="Input 2 2 6 2 4" xfId="25456"/>
    <cellStyle name="Input 2 2 6 3" xfId="6532"/>
    <cellStyle name="Input 2 2 6 3 2" xfId="14925"/>
    <cellStyle name="Input 2 2 6 3 2 2" xfId="32908"/>
    <cellStyle name="Input 2 2 6 3 3" xfId="19055"/>
    <cellStyle name="Input 2 2 6 3 3 2" xfId="35678"/>
    <cellStyle name="Input 2 2 6 3 4" xfId="25730"/>
    <cellStyle name="Input 2 2 6 4" xfId="7773"/>
    <cellStyle name="Input 2 2 6 4 2" xfId="15022"/>
    <cellStyle name="Input 2 2 6 4 2 2" xfId="34148"/>
    <cellStyle name="Input 2 2 6 4 3" xfId="19151"/>
    <cellStyle name="Input 2 2 6 4 3 2" xfId="36202"/>
    <cellStyle name="Input 2 2 6 4 4" xfId="25826"/>
    <cellStyle name="Input 2 2 6 5" xfId="14546"/>
    <cellStyle name="Input 2 2 6 5 2" xfId="18682"/>
    <cellStyle name="Input 2 2 6 5 3" xfId="25358"/>
    <cellStyle name="Input 2 2 6 6" xfId="12688"/>
    <cellStyle name="Input 2 2 6 6 2" xfId="29070"/>
    <cellStyle name="Input 2 2 6 7" xfId="17517"/>
    <cellStyle name="Input 2 2 6 7 2" xfId="34683"/>
    <cellStyle name="Input 2 2 6 8" xfId="16048"/>
    <cellStyle name="Input 2 2 6 9" xfId="23515"/>
    <cellStyle name="Input 2 2 7" xfId="2679"/>
    <cellStyle name="Input 2 2 7 2" xfId="3870"/>
    <cellStyle name="Input 2 2 7 2 2" xfId="14643"/>
    <cellStyle name="Input 2 2 7 2 2 2" xfId="30254"/>
    <cellStyle name="Input 2 2 7 2 3" xfId="18779"/>
    <cellStyle name="Input 2 2 7 2 3 2" xfId="35154"/>
    <cellStyle name="Input 2 2 7 2 4" xfId="25455"/>
    <cellStyle name="Input 2 2 7 3" xfId="6531"/>
    <cellStyle name="Input 2 2 7 3 2" xfId="13747"/>
    <cellStyle name="Input 2 2 7 3 2 2" xfId="32907"/>
    <cellStyle name="Input 2 2 7 3 3" xfId="17886"/>
    <cellStyle name="Input 2 2 7 3 3 2" xfId="35677"/>
    <cellStyle name="Input 2 2 7 3 4" xfId="24563"/>
    <cellStyle name="Input 2 2 7 4" xfId="7772"/>
    <cellStyle name="Input 2 2 7 4 2" xfId="14968"/>
    <cellStyle name="Input 2 2 7 4 2 2" xfId="34147"/>
    <cellStyle name="Input 2 2 7 4 3" xfId="19097"/>
    <cellStyle name="Input 2 2 7 4 3 2" xfId="36201"/>
    <cellStyle name="Input 2 2 7 4 4" xfId="25772"/>
    <cellStyle name="Input 2 2 7 5" xfId="15541"/>
    <cellStyle name="Input 2 2 7 5 2" xfId="19666"/>
    <cellStyle name="Input 2 2 7 5 3" xfId="26341"/>
    <cellStyle name="Input 2 2 7 6" xfId="12687"/>
    <cellStyle name="Input 2 2 7 6 2" xfId="29069"/>
    <cellStyle name="Input 2 2 7 7" xfId="17516"/>
    <cellStyle name="Input 2 2 7 7 2" xfId="34682"/>
    <cellStyle name="Input 2 2 7 8" xfId="16052"/>
    <cellStyle name="Input 2 2 7 9" xfId="23514"/>
    <cellStyle name="Input 2 2 8" xfId="2764"/>
    <cellStyle name="Input 2 2 8 2" xfId="3954"/>
    <cellStyle name="Input 2 2 8 2 2" xfId="14728"/>
    <cellStyle name="Input 2 2 8 2 2 2" xfId="30335"/>
    <cellStyle name="Input 2 2 8 2 3" xfId="18860"/>
    <cellStyle name="Input 2 2 8 2 3 2" xfId="35235"/>
    <cellStyle name="Input 2 2 8 2 4" xfId="25536"/>
    <cellStyle name="Input 2 2 8 3" xfId="6616"/>
    <cellStyle name="Input 2 2 8 3 2" xfId="14537"/>
    <cellStyle name="Input 2 2 8 3 2 2" xfId="32992"/>
    <cellStyle name="Input 2 2 8 3 3" xfId="18673"/>
    <cellStyle name="Input 2 2 8 3 3 2" xfId="35759"/>
    <cellStyle name="Input 2 2 8 3 4" xfId="25349"/>
    <cellStyle name="Input 2 2 8 4" xfId="7857"/>
    <cellStyle name="Input 2 2 8 4 2" xfId="15270"/>
    <cellStyle name="Input 2 2 8 4 2 2" xfId="34232"/>
    <cellStyle name="Input 2 2 8 4 3" xfId="19395"/>
    <cellStyle name="Input 2 2 8 4 3 2" xfId="36283"/>
    <cellStyle name="Input 2 2 8 4 4" xfId="26070"/>
    <cellStyle name="Input 2 2 8 5" xfId="14062"/>
    <cellStyle name="Input 2 2 8 5 2" xfId="18201"/>
    <cellStyle name="Input 2 2 8 5 3" xfId="24878"/>
    <cellStyle name="Input 2 2 8 6" xfId="12772"/>
    <cellStyle name="Input 2 2 8 6 2" xfId="29151"/>
    <cellStyle name="Input 2 2 8 7" xfId="17596"/>
    <cellStyle name="Input 2 2 8 7 2" xfId="34764"/>
    <cellStyle name="Input 2 2 8 8" xfId="15920"/>
    <cellStyle name="Input 2 2 8 9" xfId="23595"/>
    <cellStyle name="Input 2 2 9" xfId="2695"/>
    <cellStyle name="Input 2 2 9 2" xfId="3886"/>
    <cellStyle name="Input 2 2 9 2 2" xfId="14659"/>
    <cellStyle name="Input 2 2 9 2 2 2" xfId="30270"/>
    <cellStyle name="Input 2 2 9 2 3" xfId="18794"/>
    <cellStyle name="Input 2 2 9 2 3 2" xfId="35170"/>
    <cellStyle name="Input 2 2 9 2 4" xfId="25470"/>
    <cellStyle name="Input 2 2 9 3" xfId="6547"/>
    <cellStyle name="Input 2 2 9 3 2" xfId="14879"/>
    <cellStyle name="Input 2 2 9 3 2 2" xfId="32923"/>
    <cellStyle name="Input 2 2 9 3 3" xfId="19009"/>
    <cellStyle name="Input 2 2 9 3 3 2" xfId="35693"/>
    <cellStyle name="Input 2 2 9 3 4" xfId="25684"/>
    <cellStyle name="Input 2 2 9 4" xfId="7788"/>
    <cellStyle name="Input 2 2 9 4 2" xfId="14068"/>
    <cellStyle name="Input 2 2 9 4 2 2" xfId="34163"/>
    <cellStyle name="Input 2 2 9 4 3" xfId="18207"/>
    <cellStyle name="Input 2 2 9 4 3 2" xfId="36217"/>
    <cellStyle name="Input 2 2 9 4 4" xfId="24884"/>
    <cellStyle name="Input 2 2 9 5" xfId="14625"/>
    <cellStyle name="Input 2 2 9 5 2" xfId="18761"/>
    <cellStyle name="Input 2 2 9 5 3" xfId="25437"/>
    <cellStyle name="Input 2 2 9 6" xfId="12703"/>
    <cellStyle name="Input 2 2 9 6 2" xfId="29085"/>
    <cellStyle name="Input 2 2 9 7" xfId="17531"/>
    <cellStyle name="Input 2 2 9 7 2" xfId="34698"/>
    <cellStyle name="Input 2 2 9 8" xfId="15992"/>
    <cellStyle name="Input 2 2 9 9" xfId="23529"/>
    <cellStyle name="Input 2 20" xfId="9392" hidden="1"/>
    <cellStyle name="Input 2 20" xfId="16236" hidden="1"/>
    <cellStyle name="Input 2 20" xfId="20263"/>
    <cellStyle name="Input 2 200" xfId="9564" hidden="1"/>
    <cellStyle name="Input 2 200" xfId="16408" hidden="1"/>
    <cellStyle name="Input 2 200" xfId="20435"/>
    <cellStyle name="Input 2 201" xfId="9535" hidden="1"/>
    <cellStyle name="Input 2 201" xfId="16379" hidden="1"/>
    <cellStyle name="Input 2 201" xfId="20406"/>
    <cellStyle name="Input 2 202" xfId="9549" hidden="1"/>
    <cellStyle name="Input 2 202" xfId="16393" hidden="1"/>
    <cellStyle name="Input 2 202" xfId="20420"/>
    <cellStyle name="Input 2 203" xfId="9558" hidden="1"/>
    <cellStyle name="Input 2 203" xfId="16402" hidden="1"/>
    <cellStyle name="Input 2 203" xfId="20429"/>
    <cellStyle name="Input 2 204" xfId="9545" hidden="1"/>
    <cellStyle name="Input 2 204" xfId="16389" hidden="1"/>
    <cellStyle name="Input 2 204" xfId="20416"/>
    <cellStyle name="Input 2 205" xfId="9537" hidden="1"/>
    <cellStyle name="Input 2 205" xfId="16381" hidden="1"/>
    <cellStyle name="Input 2 205" xfId="20408"/>
    <cellStyle name="Input 2 206" xfId="9550" hidden="1"/>
    <cellStyle name="Input 2 206" xfId="16394" hidden="1"/>
    <cellStyle name="Input 2 206" xfId="20421"/>
    <cellStyle name="Input 2 207" xfId="9583" hidden="1"/>
    <cellStyle name="Input 2 207" xfId="16427" hidden="1"/>
    <cellStyle name="Input 2 207" xfId="20454"/>
    <cellStyle name="Input 2 208" xfId="9585" hidden="1"/>
    <cellStyle name="Input 2 208" xfId="16429" hidden="1"/>
    <cellStyle name="Input 2 208" xfId="20456"/>
    <cellStyle name="Input 2 209" xfId="9584" hidden="1"/>
    <cellStyle name="Input 2 209" xfId="16428" hidden="1"/>
    <cellStyle name="Input 2 209" xfId="20455"/>
    <cellStyle name="Input 2 21" xfId="9386" hidden="1"/>
    <cellStyle name="Input 2 21" xfId="16230" hidden="1"/>
    <cellStyle name="Input 2 21" xfId="20257"/>
    <cellStyle name="Input 2 210" xfId="9590" hidden="1"/>
    <cellStyle name="Input 2 210" xfId="16434" hidden="1"/>
    <cellStyle name="Input 2 210" xfId="20461"/>
    <cellStyle name="Input 2 211" xfId="9593" hidden="1"/>
    <cellStyle name="Input 2 211" xfId="16437" hidden="1"/>
    <cellStyle name="Input 2 211" xfId="20464"/>
    <cellStyle name="Input 2 212" xfId="9592" hidden="1"/>
    <cellStyle name="Input 2 212" xfId="16436" hidden="1"/>
    <cellStyle name="Input 2 212" xfId="20463"/>
    <cellStyle name="Input 2 213" xfId="9582" hidden="1"/>
    <cellStyle name="Input 2 213" xfId="16426" hidden="1"/>
    <cellStyle name="Input 2 213" xfId="20453"/>
    <cellStyle name="Input 2 214" xfId="9596" hidden="1"/>
    <cellStyle name="Input 2 214" xfId="16440" hidden="1"/>
    <cellStyle name="Input 2 214" xfId="20467"/>
    <cellStyle name="Input 2 215" xfId="9599" hidden="1"/>
    <cellStyle name="Input 2 215" xfId="16443" hidden="1"/>
    <cellStyle name="Input 2 215" xfId="20470"/>
    <cellStyle name="Input 2 216" xfId="9587" hidden="1"/>
    <cellStyle name="Input 2 216" xfId="16431" hidden="1"/>
    <cellStyle name="Input 2 216" xfId="20458"/>
    <cellStyle name="Input 2 217" xfId="9578" hidden="1"/>
    <cellStyle name="Input 2 217" xfId="16422" hidden="1"/>
    <cellStyle name="Input 2 217" xfId="20449"/>
    <cellStyle name="Input 2 218" xfId="9579" hidden="1"/>
    <cellStyle name="Input 2 218" xfId="16423" hidden="1"/>
    <cellStyle name="Input 2 218" xfId="20450"/>
    <cellStyle name="Input 2 219" xfId="9591" hidden="1"/>
    <cellStyle name="Input 2 219" xfId="16435" hidden="1"/>
    <cellStyle name="Input 2 219" xfId="20462"/>
    <cellStyle name="Input 2 22" xfId="9394" hidden="1"/>
    <cellStyle name="Input 2 22" xfId="16238" hidden="1"/>
    <cellStyle name="Input 2 22" xfId="20265"/>
    <cellStyle name="Input 2 220" xfId="9577" hidden="1"/>
    <cellStyle name="Input 2 220" xfId="16421" hidden="1"/>
    <cellStyle name="Input 2 220" xfId="20448"/>
    <cellStyle name="Input 2 221" xfId="9534" hidden="1"/>
    <cellStyle name="Input 2 221" xfId="16378" hidden="1"/>
    <cellStyle name="Input 2 221" xfId="20405"/>
    <cellStyle name="Input 2 222" xfId="9547" hidden="1"/>
    <cellStyle name="Input 2 222" xfId="16391" hidden="1"/>
    <cellStyle name="Input 2 222" xfId="20418"/>
    <cellStyle name="Input 2 223" xfId="9575" hidden="1"/>
    <cellStyle name="Input 2 223" xfId="16419" hidden="1"/>
    <cellStyle name="Input 2 223" xfId="20446"/>
    <cellStyle name="Input 2 224" xfId="9589" hidden="1"/>
    <cellStyle name="Input 2 224" xfId="16433" hidden="1"/>
    <cellStyle name="Input 2 224" xfId="20460"/>
    <cellStyle name="Input 2 225" xfId="9536" hidden="1"/>
    <cellStyle name="Input 2 225" xfId="16380" hidden="1"/>
    <cellStyle name="Input 2 225" xfId="20407"/>
    <cellStyle name="Input 2 226" xfId="9557" hidden="1"/>
    <cellStyle name="Input 2 226" xfId="16401" hidden="1"/>
    <cellStyle name="Input 2 226" xfId="20428"/>
    <cellStyle name="Input 2 227" xfId="9561" hidden="1"/>
    <cellStyle name="Input 2 227" xfId="16405" hidden="1"/>
    <cellStyle name="Input 2 227" xfId="20432"/>
    <cellStyle name="Input 2 228" xfId="9529" hidden="1"/>
    <cellStyle name="Input 2 228" xfId="16373" hidden="1"/>
    <cellStyle name="Input 2 228" xfId="20400"/>
    <cellStyle name="Input 2 229" xfId="9597" hidden="1"/>
    <cellStyle name="Input 2 229" xfId="16441" hidden="1"/>
    <cellStyle name="Input 2 229" xfId="20468"/>
    <cellStyle name="Input 2 23" xfId="9395" hidden="1"/>
    <cellStyle name="Input 2 23" xfId="16239" hidden="1"/>
    <cellStyle name="Input 2 23" xfId="20266"/>
    <cellStyle name="Input 2 230" xfId="9586" hidden="1"/>
    <cellStyle name="Input 2 230" xfId="16430" hidden="1"/>
    <cellStyle name="Input 2 230" xfId="20457"/>
    <cellStyle name="Input 2 231" xfId="9530" hidden="1"/>
    <cellStyle name="Input 2 231" xfId="16374" hidden="1"/>
    <cellStyle name="Input 2 231" xfId="20401"/>
    <cellStyle name="Input 2 232" xfId="9562" hidden="1"/>
    <cellStyle name="Input 2 232" xfId="16406" hidden="1"/>
    <cellStyle name="Input 2 232" xfId="20433"/>
    <cellStyle name="Input 2 233" xfId="9528" hidden="1"/>
    <cellStyle name="Input 2 233" xfId="16372" hidden="1"/>
    <cellStyle name="Input 2 233" xfId="20399"/>
    <cellStyle name="Input 2 234" xfId="9542" hidden="1"/>
    <cellStyle name="Input 2 234" xfId="16386" hidden="1"/>
    <cellStyle name="Input 2 234" xfId="20413"/>
    <cellStyle name="Input 2 235" xfId="9555" hidden="1"/>
    <cellStyle name="Input 2 235" xfId="16399" hidden="1"/>
    <cellStyle name="Input 2 235" xfId="20426"/>
    <cellStyle name="Input 2 236" xfId="9533" hidden="1"/>
    <cellStyle name="Input 2 236" xfId="16377" hidden="1"/>
    <cellStyle name="Input 2 236" xfId="20404"/>
    <cellStyle name="Input 2 237" xfId="9543" hidden="1"/>
    <cellStyle name="Input 2 237" xfId="16387" hidden="1"/>
    <cellStyle name="Input 2 237" xfId="20414"/>
    <cellStyle name="Input 2 238" xfId="9532" hidden="1"/>
    <cellStyle name="Input 2 238" xfId="16376" hidden="1"/>
    <cellStyle name="Input 2 238" xfId="20403"/>
    <cellStyle name="Input 2 239" xfId="9588" hidden="1"/>
    <cellStyle name="Input 2 239" xfId="16432" hidden="1"/>
    <cellStyle name="Input 2 239" xfId="20459"/>
    <cellStyle name="Input 2 24" xfId="9390" hidden="1"/>
    <cellStyle name="Input 2 24" xfId="16234" hidden="1"/>
    <cellStyle name="Input 2 24" xfId="20261"/>
    <cellStyle name="Input 2 240" xfId="9576" hidden="1"/>
    <cellStyle name="Input 2 240" xfId="16420" hidden="1"/>
    <cellStyle name="Input 2 240" xfId="20447"/>
    <cellStyle name="Input 2 241" xfId="9595" hidden="1"/>
    <cellStyle name="Input 2 241" xfId="16439" hidden="1"/>
    <cellStyle name="Input 2 241" xfId="20466"/>
    <cellStyle name="Input 2 242" xfId="9556" hidden="1"/>
    <cellStyle name="Input 2 242" xfId="16400" hidden="1"/>
    <cellStyle name="Input 2 242" xfId="20427"/>
    <cellStyle name="Input 2 243" xfId="9554" hidden="1"/>
    <cellStyle name="Input 2 243" xfId="16398" hidden="1"/>
    <cellStyle name="Input 2 243" xfId="20425"/>
    <cellStyle name="Input 2 244" xfId="9560" hidden="1"/>
    <cellStyle name="Input 2 244" xfId="16404" hidden="1"/>
    <cellStyle name="Input 2 244" xfId="20431"/>
    <cellStyle name="Input 2 245" xfId="9544" hidden="1"/>
    <cellStyle name="Input 2 245" xfId="16388" hidden="1"/>
    <cellStyle name="Input 2 245" xfId="20415"/>
    <cellStyle name="Input 2 246" xfId="9548" hidden="1"/>
    <cellStyle name="Input 2 246" xfId="16392" hidden="1"/>
    <cellStyle name="Input 2 246" xfId="20419"/>
    <cellStyle name="Input 2 247" xfId="9546" hidden="1"/>
    <cellStyle name="Input 2 247" xfId="16390" hidden="1"/>
    <cellStyle name="Input 2 247" xfId="20417"/>
    <cellStyle name="Input 2 248" xfId="9581" hidden="1"/>
    <cellStyle name="Input 2 248" xfId="16425" hidden="1"/>
    <cellStyle name="Input 2 248" xfId="20452"/>
    <cellStyle name="Input 2 249" xfId="9594" hidden="1"/>
    <cellStyle name="Input 2 249" xfId="16438" hidden="1"/>
    <cellStyle name="Input 2 249" xfId="20465"/>
    <cellStyle name="Input 2 25" xfId="9384" hidden="1"/>
    <cellStyle name="Input 2 25" xfId="16228" hidden="1"/>
    <cellStyle name="Input 2 25" xfId="20255"/>
    <cellStyle name="Input 2 250" xfId="9598" hidden="1"/>
    <cellStyle name="Input 2 250" xfId="16442" hidden="1"/>
    <cellStyle name="Input 2 250" xfId="20469"/>
    <cellStyle name="Input 2 251" xfId="9559" hidden="1"/>
    <cellStyle name="Input 2 251" xfId="16403" hidden="1"/>
    <cellStyle name="Input 2 251" xfId="20430"/>
    <cellStyle name="Input 2 252" xfId="9580" hidden="1"/>
    <cellStyle name="Input 2 252" xfId="16424" hidden="1"/>
    <cellStyle name="Input 2 252" xfId="20451"/>
    <cellStyle name="Input 2 253" xfId="9531" hidden="1"/>
    <cellStyle name="Input 2 253" xfId="16375" hidden="1"/>
    <cellStyle name="Input 2 253" xfId="20402"/>
    <cellStyle name="Input 2 254" xfId="9541" hidden="1"/>
    <cellStyle name="Input 2 254" xfId="16385" hidden="1"/>
    <cellStyle name="Input 2 254" xfId="20412"/>
    <cellStyle name="Input 2 255" xfId="9447" hidden="1"/>
    <cellStyle name="Input 2 255" xfId="16291" hidden="1"/>
    <cellStyle name="Input 2 255" xfId="20318"/>
    <cellStyle name="Input 2 256" xfId="9446" hidden="1"/>
    <cellStyle name="Input 2 256" xfId="16290" hidden="1"/>
    <cellStyle name="Input 2 256" xfId="20317"/>
    <cellStyle name="Input 2 257" xfId="9490" hidden="1"/>
    <cellStyle name="Input 2 257" xfId="16334" hidden="1"/>
    <cellStyle name="Input 2 257" xfId="20361"/>
    <cellStyle name="Input 2 258" xfId="9602" hidden="1"/>
    <cellStyle name="Input 2 258" xfId="16446" hidden="1"/>
    <cellStyle name="Input 2 258" xfId="20473"/>
    <cellStyle name="Input 2 259" xfId="9604" hidden="1"/>
    <cellStyle name="Input 2 259" xfId="16448" hidden="1"/>
    <cellStyle name="Input 2 259" xfId="20475"/>
    <cellStyle name="Input 2 26" xfId="9385" hidden="1"/>
    <cellStyle name="Input 2 26" xfId="16229" hidden="1"/>
    <cellStyle name="Input 2 26" xfId="20256"/>
    <cellStyle name="Input 2 260" xfId="9603" hidden="1"/>
    <cellStyle name="Input 2 260" xfId="16447" hidden="1"/>
    <cellStyle name="Input 2 260" xfId="20474"/>
    <cellStyle name="Input 2 261" xfId="9619" hidden="1"/>
    <cellStyle name="Input 2 261" xfId="16463" hidden="1"/>
    <cellStyle name="Input 2 261" xfId="20490"/>
    <cellStyle name="Input 2 262" xfId="9621" hidden="1"/>
    <cellStyle name="Input 2 262" xfId="16465" hidden="1"/>
    <cellStyle name="Input 2 262" xfId="20492"/>
    <cellStyle name="Input 2 263" xfId="9620" hidden="1"/>
    <cellStyle name="Input 2 263" xfId="16464" hidden="1"/>
    <cellStyle name="Input 2 263" xfId="20491"/>
    <cellStyle name="Input 2 264" xfId="9632" hidden="1"/>
    <cellStyle name="Input 2 264" xfId="16476" hidden="1"/>
    <cellStyle name="Input 2 264" xfId="20503"/>
    <cellStyle name="Input 2 265" xfId="9634" hidden="1"/>
    <cellStyle name="Input 2 265" xfId="16478" hidden="1"/>
    <cellStyle name="Input 2 265" xfId="20505"/>
    <cellStyle name="Input 2 266" xfId="9633" hidden="1"/>
    <cellStyle name="Input 2 266" xfId="16477" hidden="1"/>
    <cellStyle name="Input 2 266" xfId="20504"/>
    <cellStyle name="Input 2 267" xfId="9647" hidden="1"/>
    <cellStyle name="Input 2 267" xfId="16491" hidden="1"/>
    <cellStyle name="Input 2 267" xfId="20518"/>
    <cellStyle name="Input 2 268" xfId="9649" hidden="1"/>
    <cellStyle name="Input 2 268" xfId="16493" hidden="1"/>
    <cellStyle name="Input 2 268" xfId="20520"/>
    <cellStyle name="Input 2 269" xfId="9648" hidden="1"/>
    <cellStyle name="Input 2 269" xfId="16492" hidden="1"/>
    <cellStyle name="Input 2 269" xfId="20519"/>
    <cellStyle name="Input 2 27" xfId="9349" hidden="1"/>
    <cellStyle name="Input 2 27" xfId="16193" hidden="1"/>
    <cellStyle name="Input 2 27" xfId="20220"/>
    <cellStyle name="Input 2 270" xfId="9651" hidden="1"/>
    <cellStyle name="Input 2 270" xfId="16495" hidden="1"/>
    <cellStyle name="Input 2 270" xfId="20522"/>
    <cellStyle name="Input 2 271" xfId="9653" hidden="1"/>
    <cellStyle name="Input 2 271" xfId="16497" hidden="1"/>
    <cellStyle name="Input 2 271" xfId="20524"/>
    <cellStyle name="Input 2 272" xfId="9652" hidden="1"/>
    <cellStyle name="Input 2 272" xfId="16496" hidden="1"/>
    <cellStyle name="Input 2 272" xfId="20523"/>
    <cellStyle name="Input 2 273" xfId="9646" hidden="1"/>
    <cellStyle name="Input 2 273" xfId="16490" hidden="1"/>
    <cellStyle name="Input 2 273" xfId="20517"/>
    <cellStyle name="Input 2 274" xfId="9654" hidden="1"/>
    <cellStyle name="Input 2 274" xfId="16498" hidden="1"/>
    <cellStyle name="Input 2 274" xfId="20525"/>
    <cellStyle name="Input 2 275" xfId="9655" hidden="1"/>
    <cellStyle name="Input 2 275" xfId="16499" hidden="1"/>
    <cellStyle name="Input 2 275" xfId="20526"/>
    <cellStyle name="Input 2 276" xfId="9650" hidden="1"/>
    <cellStyle name="Input 2 276" xfId="16494" hidden="1"/>
    <cellStyle name="Input 2 276" xfId="20521"/>
    <cellStyle name="Input 2 277" xfId="9644" hidden="1"/>
    <cellStyle name="Input 2 277" xfId="16488" hidden="1"/>
    <cellStyle name="Input 2 277" xfId="20515"/>
    <cellStyle name="Input 2 278" xfId="9645" hidden="1"/>
    <cellStyle name="Input 2 278" xfId="16489" hidden="1"/>
    <cellStyle name="Input 2 278" xfId="20516"/>
    <cellStyle name="Input 2 279" xfId="9616" hidden="1"/>
    <cellStyle name="Input 2 279" xfId="16460" hidden="1"/>
    <cellStyle name="Input 2 279" xfId="20487"/>
    <cellStyle name="Input 2 28" xfId="9368" hidden="1"/>
    <cellStyle name="Input 2 28" xfId="16212" hidden="1"/>
    <cellStyle name="Input 2 28" xfId="20239"/>
    <cellStyle name="Input 2 280" xfId="9630" hidden="1"/>
    <cellStyle name="Input 2 280" xfId="16474" hidden="1"/>
    <cellStyle name="Input 2 280" xfId="20501"/>
    <cellStyle name="Input 2 281" xfId="9639" hidden="1"/>
    <cellStyle name="Input 2 281" xfId="16483" hidden="1"/>
    <cellStyle name="Input 2 281" xfId="20510"/>
    <cellStyle name="Input 2 282" xfId="9626" hidden="1"/>
    <cellStyle name="Input 2 282" xfId="16470" hidden="1"/>
    <cellStyle name="Input 2 282" xfId="20497"/>
    <cellStyle name="Input 2 283" xfId="9618" hidden="1"/>
    <cellStyle name="Input 2 283" xfId="16462" hidden="1"/>
    <cellStyle name="Input 2 283" xfId="20489"/>
    <cellStyle name="Input 2 284" xfId="9631" hidden="1"/>
    <cellStyle name="Input 2 284" xfId="16475" hidden="1"/>
    <cellStyle name="Input 2 284" xfId="20502"/>
    <cellStyle name="Input 2 285" xfId="9664" hidden="1"/>
    <cellStyle name="Input 2 285" xfId="16508" hidden="1"/>
    <cellStyle name="Input 2 285" xfId="20535"/>
    <cellStyle name="Input 2 286" xfId="9666" hidden="1"/>
    <cellStyle name="Input 2 286" xfId="16510" hidden="1"/>
    <cellStyle name="Input 2 286" xfId="20537"/>
    <cellStyle name="Input 2 287" xfId="9665" hidden="1"/>
    <cellStyle name="Input 2 287" xfId="16509" hidden="1"/>
    <cellStyle name="Input 2 287" xfId="20536"/>
    <cellStyle name="Input 2 288" xfId="9671" hidden="1"/>
    <cellStyle name="Input 2 288" xfId="16515" hidden="1"/>
    <cellStyle name="Input 2 288" xfId="20542"/>
    <cellStyle name="Input 2 289" xfId="9674" hidden="1"/>
    <cellStyle name="Input 2 289" xfId="16518" hidden="1"/>
    <cellStyle name="Input 2 289" xfId="20545"/>
    <cellStyle name="Input 2 29" xfId="9378" hidden="1"/>
    <cellStyle name="Input 2 29" xfId="16222" hidden="1"/>
    <cellStyle name="Input 2 29" xfId="20249"/>
    <cellStyle name="Input 2 290" xfId="9673" hidden="1"/>
    <cellStyle name="Input 2 290" xfId="16517" hidden="1"/>
    <cellStyle name="Input 2 290" xfId="20544"/>
    <cellStyle name="Input 2 291" xfId="9663" hidden="1"/>
    <cellStyle name="Input 2 291" xfId="16507" hidden="1"/>
    <cellStyle name="Input 2 291" xfId="20534"/>
    <cellStyle name="Input 2 292" xfId="9677" hidden="1"/>
    <cellStyle name="Input 2 292" xfId="16521" hidden="1"/>
    <cellStyle name="Input 2 292" xfId="20548"/>
    <cellStyle name="Input 2 293" xfId="9680" hidden="1"/>
    <cellStyle name="Input 2 293" xfId="16524" hidden="1"/>
    <cellStyle name="Input 2 293" xfId="20551"/>
    <cellStyle name="Input 2 294" xfId="9668" hidden="1"/>
    <cellStyle name="Input 2 294" xfId="16512" hidden="1"/>
    <cellStyle name="Input 2 294" xfId="20539"/>
    <cellStyle name="Input 2 295" xfId="9659" hidden="1"/>
    <cellStyle name="Input 2 295" xfId="16503" hidden="1"/>
    <cellStyle name="Input 2 295" xfId="20530"/>
    <cellStyle name="Input 2 296" xfId="9660" hidden="1"/>
    <cellStyle name="Input 2 296" xfId="16504" hidden="1"/>
    <cellStyle name="Input 2 296" xfId="20531"/>
    <cellStyle name="Input 2 297" xfId="9672" hidden="1"/>
    <cellStyle name="Input 2 297" xfId="16516" hidden="1"/>
    <cellStyle name="Input 2 297" xfId="20543"/>
    <cellStyle name="Input 2 298" xfId="9658" hidden="1"/>
    <cellStyle name="Input 2 298" xfId="16502" hidden="1"/>
    <cellStyle name="Input 2 298" xfId="20529"/>
    <cellStyle name="Input 2 299" xfId="9615" hidden="1"/>
    <cellStyle name="Input 2 299" xfId="16459" hidden="1"/>
    <cellStyle name="Input 2 299" xfId="20486"/>
    <cellStyle name="Input 2 3" xfId="688" hidden="1"/>
    <cellStyle name="Input 2 3" xfId="16171" hidden="1"/>
    <cellStyle name="Input 2 3" xfId="20197"/>
    <cellStyle name="Input 2 3 10" xfId="38222"/>
    <cellStyle name="Input 2 3 11" xfId="36668"/>
    <cellStyle name="Input 2 3 2" xfId="36669"/>
    <cellStyle name="Input 2 3 2 10" xfId="38042"/>
    <cellStyle name="Input 2 3 2 2" xfId="36783"/>
    <cellStyle name="Input 2 3 2 2 2" xfId="36833"/>
    <cellStyle name="Input 2 3 2 2 2 2" xfId="36979"/>
    <cellStyle name="Input 2 3 2 2 2 2 2" xfId="37279"/>
    <cellStyle name="Input 2 3 2 2 2 2 2 2" xfId="37863"/>
    <cellStyle name="Input 2 3 2 2 2 2 2 3" xfId="39143"/>
    <cellStyle name="Input 2 3 2 2 2 2 3" xfId="37849"/>
    <cellStyle name="Input 2 3 2 2 2 2 4" xfId="38578"/>
    <cellStyle name="Input 2 3 2 2 2 3" xfId="37121"/>
    <cellStyle name="Input 2 3 2 2 2 3 2" xfId="37972"/>
    <cellStyle name="Input 2 3 2 2 2 3 3" xfId="38832"/>
    <cellStyle name="Input 2 3 2 2 2 4" xfId="37388"/>
    <cellStyle name="Input 2 3 2 2 2 5" xfId="38329"/>
    <cellStyle name="Input 2 3 2 2 3" xfId="36868"/>
    <cellStyle name="Input 2 3 2 2 3 2" xfId="37018"/>
    <cellStyle name="Input 2 3 2 2 3 2 2" xfId="37320"/>
    <cellStyle name="Input 2 3 2 2 3 2 2 2" xfId="37902"/>
    <cellStyle name="Input 2 3 2 2 3 2 2 3" xfId="39229"/>
    <cellStyle name="Input 2 3 2 2 3 2 3" xfId="38097"/>
    <cellStyle name="Input 2 3 2 2 3 2 4" xfId="38661"/>
    <cellStyle name="Input 2 3 2 2 3 3" xfId="37156"/>
    <cellStyle name="Input 2 3 2 2 3 3 2" xfId="37410"/>
    <cellStyle name="Input 2 3 2 2 3 3 3" xfId="38913"/>
    <cellStyle name="Input 2 3 2 2 3 4" xfId="38145"/>
    <cellStyle name="Input 2 3 2 2 3 5" xfId="38410"/>
    <cellStyle name="Input 2 3 2 2 4" xfId="37061"/>
    <cellStyle name="Input 2 3 2 2 4 2" xfId="37239"/>
    <cellStyle name="Input 2 3 2 2 4 2 2" xfId="37665"/>
    <cellStyle name="Input 2 3 2 2 4 2 3" xfId="39060"/>
    <cellStyle name="Input 2 3 2 2 4 3" xfId="37515"/>
    <cellStyle name="Input 2 3 2 2 4 4" xfId="38738"/>
    <cellStyle name="Input 2 3 2 2 5" xfId="36939"/>
    <cellStyle name="Input 2 3 2 2 5 2" xfId="37915"/>
    <cellStyle name="Input 2 3 2 2 5 3" xfId="38520"/>
    <cellStyle name="Input 2 3 2 2 6" xfId="38063"/>
    <cellStyle name="Input 2 3 2 2 7" xfId="38275"/>
    <cellStyle name="Input 2 3 2 3" xfId="36810"/>
    <cellStyle name="Input 2 3 2 3 2" xfId="36856"/>
    <cellStyle name="Input 2 3 2 3 2 2" xfId="37006"/>
    <cellStyle name="Input 2 3 2 3 2 2 2" xfId="37308"/>
    <cellStyle name="Input 2 3 2 3 2 2 2 2" xfId="37543"/>
    <cellStyle name="Input 2 3 2 3 2 2 2 3" xfId="39199"/>
    <cellStyle name="Input 2 3 2 3 2 2 3" xfId="37663"/>
    <cellStyle name="Input 2 3 2 3 2 2 4" xfId="38631"/>
    <cellStyle name="Input 2 3 2 3 2 3" xfId="37144"/>
    <cellStyle name="Input 2 3 2 3 2 3 2" xfId="37980"/>
    <cellStyle name="Input 2 3 2 3 2 3 3" xfId="38885"/>
    <cellStyle name="Input 2 3 2 3 2 4" xfId="37482"/>
    <cellStyle name="Input 2 3 2 3 2 5" xfId="38382"/>
    <cellStyle name="Input 2 3 2 3 3" xfId="36880"/>
    <cellStyle name="Input 2 3 2 3 3 2" xfId="37030"/>
    <cellStyle name="Input 2 3 2 3 3 2 2" xfId="37334"/>
    <cellStyle name="Input 2 3 2 3 3 2 2 2" xfId="37517"/>
    <cellStyle name="Input 2 3 2 3 3 2 2 3" xfId="39259"/>
    <cellStyle name="Input 2 3 2 3 3 2 3" xfId="37573"/>
    <cellStyle name="Input 2 3 2 3 3 2 4" xfId="38691"/>
    <cellStyle name="Input 2 3 2 3 3 3" xfId="37168"/>
    <cellStyle name="Input 2 3 2 3 3 3 2" xfId="37601"/>
    <cellStyle name="Input 2 3 2 3 3 3 3" xfId="38943"/>
    <cellStyle name="Input 2 3 2 3 3 4" xfId="37766"/>
    <cellStyle name="Input 2 3 2 3 3 5" xfId="38440"/>
    <cellStyle name="Input 2 3 2 3 4" xfId="36951"/>
    <cellStyle name="Input 2 3 2 3 4 2" xfId="37251"/>
    <cellStyle name="Input 2 3 2 3 4 2 2" xfId="37413"/>
    <cellStyle name="Input 2 3 2 3 4 2 3" xfId="39090"/>
    <cellStyle name="Input 2 3 2 3 4 3" xfId="37553"/>
    <cellStyle name="Input 2 3 2 3 4 4" xfId="38534"/>
    <cellStyle name="Input 2 3 2 3 5" xfId="37100"/>
    <cellStyle name="Input 2 3 2 3 5 2" xfId="37590"/>
    <cellStyle name="Input 2 3 2 3 5 3" xfId="38792"/>
    <cellStyle name="Input 2 3 2 3 6" xfId="37830"/>
    <cellStyle name="Input 2 3 2 3 7" xfId="38287"/>
    <cellStyle name="Input 2 3 2 4" xfId="36761"/>
    <cellStyle name="Input 2 3 2 4 2" xfId="36927"/>
    <cellStyle name="Input 2 3 2 4 2 2" xfId="37219"/>
    <cellStyle name="Input 2 3 2 4 2 2 2" xfId="38118"/>
    <cellStyle name="Input 2 3 2 4 2 2 3" xfId="39032"/>
    <cellStyle name="Input 2 3 2 4 2 3" xfId="37545"/>
    <cellStyle name="Input 2 3 2 4 2 4" xfId="38508"/>
    <cellStyle name="Input 2 3 2 4 3" xfId="37090"/>
    <cellStyle name="Input 2 3 2 4 3 2" xfId="37721"/>
    <cellStyle name="Input 2 3 2 4 3 3" xfId="38780"/>
    <cellStyle name="Input 2 3 2 4 4" xfId="37777"/>
    <cellStyle name="Input 2 3 2 4 5" xfId="38263"/>
    <cellStyle name="Input 2 3 2 5" xfId="36827"/>
    <cellStyle name="Input 2 3 2 5 2" xfId="36972"/>
    <cellStyle name="Input 2 3 2 5 2 2" xfId="37272"/>
    <cellStyle name="Input 2 3 2 5 2 2 2" xfId="38000"/>
    <cellStyle name="Input 2 3 2 5 2 2 3" xfId="39133"/>
    <cellStyle name="Input 2 3 2 5 2 3" xfId="37993"/>
    <cellStyle name="Input 2 3 2 5 2 4" xfId="38569"/>
    <cellStyle name="Input 2 3 2 5 3" xfId="37115"/>
    <cellStyle name="Input 2 3 2 5 3 2" xfId="37582"/>
    <cellStyle name="Input 2 3 2 5 3 3" xfId="38823"/>
    <cellStyle name="Input 2 3 2 5 4" xfId="37820"/>
    <cellStyle name="Input 2 3 2 5 5" xfId="38320"/>
    <cellStyle name="Input 2 3 2 6" xfId="36846"/>
    <cellStyle name="Input 2 3 2 6 2" xfId="36994"/>
    <cellStyle name="Input 2 3 2 6 2 2" xfId="37294"/>
    <cellStyle name="Input 2 3 2 6 2 2 2" xfId="38132"/>
    <cellStyle name="Input 2 3 2 6 2 2 3" xfId="39167"/>
    <cellStyle name="Input 2 3 2 6 2 3" xfId="37976"/>
    <cellStyle name="Input 2 3 2 6 2 4" xfId="38599"/>
    <cellStyle name="Input 2 3 2 6 3" xfId="37134"/>
    <cellStyle name="Input 2 3 2 6 3 2" xfId="37832"/>
    <cellStyle name="Input 2 3 2 6 3 3" xfId="38853"/>
    <cellStyle name="Input 2 3 2 6 4" xfId="37560"/>
    <cellStyle name="Input 2 3 2 6 5" xfId="38350"/>
    <cellStyle name="Input 2 3 2 7" xfId="37049"/>
    <cellStyle name="Input 2 3 2 7 2" xfId="37183"/>
    <cellStyle name="Input 2 3 2 7 2 2" xfId="37467"/>
    <cellStyle name="Input 2 3 2 7 2 3" xfId="38959"/>
    <cellStyle name="Input 2 3 2 7 3" xfId="37742"/>
    <cellStyle name="Input 2 3 2 7 4" xfId="38718"/>
    <cellStyle name="Input 2 3 2 8" xfId="36893"/>
    <cellStyle name="Input 2 3 2 8 2" xfId="37346"/>
    <cellStyle name="Input 2 3 2 8 2 2" xfId="37354"/>
    <cellStyle name="Input 2 3 2 8 2 3" xfId="39271"/>
    <cellStyle name="Input 2 3 2 8 3" xfId="37855"/>
    <cellStyle name="Input 2 3 2 8 4" xfId="38455"/>
    <cellStyle name="Input 2 3 2 9" xfId="37383"/>
    <cellStyle name="Input 2 3 3" xfId="36735"/>
    <cellStyle name="Input 2 3 3 2" xfId="36755"/>
    <cellStyle name="Input 2 3 3 2 2" xfId="36921"/>
    <cellStyle name="Input 2 3 3 2 2 2" xfId="37213"/>
    <cellStyle name="Input 2 3 3 2 2 2 2" xfId="38040"/>
    <cellStyle name="Input 2 3 3 2 2 2 3" xfId="39017"/>
    <cellStyle name="Input 2 3 3 2 2 3" xfId="37969"/>
    <cellStyle name="Input 2 3 3 2 2 4" xfId="38501"/>
    <cellStyle name="Input 2 3 3 2 3" xfId="37084"/>
    <cellStyle name="Input 2 3 3 2 3 2" xfId="37558"/>
    <cellStyle name="Input 2 3 3 2 3 3" xfId="38774"/>
    <cellStyle name="Input 2 3 3 2 4" xfId="37711"/>
    <cellStyle name="Input 2 3 3 2 5" xfId="38257"/>
    <cellStyle name="Input 2 3 3 3" xfId="36821"/>
    <cellStyle name="Input 2 3 3 3 2" xfId="36966"/>
    <cellStyle name="Input 2 3 3 3 2 2" xfId="37266"/>
    <cellStyle name="Input 2 3 3 3 2 2 2" xfId="37831"/>
    <cellStyle name="Input 2 3 3 3 2 2 3" xfId="39118"/>
    <cellStyle name="Input 2 3 3 3 2 3" xfId="37524"/>
    <cellStyle name="Input 2 3 3 3 2 4" xfId="38562"/>
    <cellStyle name="Input 2 3 3 3 3" xfId="37109"/>
    <cellStyle name="Input 2 3 3 3 3 2" xfId="37463"/>
    <cellStyle name="Input 2 3 3 3 3 3" xfId="38817"/>
    <cellStyle name="Input 2 3 3 3 4" xfId="37432"/>
    <cellStyle name="Input 2 3 3 3 5" xfId="38314"/>
    <cellStyle name="Input 2 3 3 4" xfId="36740"/>
    <cellStyle name="Input 2 3 3 4 2" xfId="36906"/>
    <cellStyle name="Input 2 3 3 4 2 2" xfId="37198"/>
    <cellStyle name="Input 2 3 3 4 2 2 2" xfId="37372"/>
    <cellStyle name="Input 2 3 3 4 2 2 3" xfId="38978"/>
    <cellStyle name="Input 2 3 3 4 2 3" xfId="37638"/>
    <cellStyle name="Input 2 3 3 4 2 4" xfId="38473"/>
    <cellStyle name="Input 2 3 3 4 3" xfId="37070"/>
    <cellStyle name="Input 2 3 3 4 3 2" xfId="37468"/>
    <cellStyle name="Input 2 3 3 4 3 3" xfId="38749"/>
    <cellStyle name="Input 2 3 3 4 4" xfId="37532"/>
    <cellStyle name="Input 2 3 3 4 5" xfId="38232"/>
    <cellStyle name="Input 2 3 3 5" xfId="37043"/>
    <cellStyle name="Input 2 3 3 5 2" xfId="37191"/>
    <cellStyle name="Input 2 3 3 5 2 2" xfId="37501"/>
    <cellStyle name="Input 2 3 3 5 2 3" xfId="38970"/>
    <cellStyle name="Input 2 3 3 5 3" xfId="37659"/>
    <cellStyle name="Input 2 3 3 5 4" xfId="38712"/>
    <cellStyle name="Input 2 3 3 6" xfId="36899"/>
    <cellStyle name="Input 2 3 3 6 2" xfId="37678"/>
    <cellStyle name="Input 2 3 3 6 3" xfId="38466"/>
    <cellStyle name="Input 2 3 3 7" xfId="37827"/>
    <cellStyle name="Input 2 3 3 8" xfId="37352"/>
    <cellStyle name="Input 2 3 4" xfId="36774"/>
    <cellStyle name="Input 2 3 4 2" xfId="36837"/>
    <cellStyle name="Input 2 3 4 2 2" xfId="36984"/>
    <cellStyle name="Input 2 3 4 2 2 2" xfId="37284"/>
    <cellStyle name="Input 2 3 4 2 2 2 2" xfId="37947"/>
    <cellStyle name="Input 2 3 4 2 2 2 3" xfId="39154"/>
    <cellStyle name="Input 2 3 4 2 2 3" xfId="37608"/>
    <cellStyle name="Input 2 3 4 2 2 4" xfId="38587"/>
    <cellStyle name="Input 2 3 4 2 3" xfId="37125"/>
    <cellStyle name="Input 2 3 4 2 3 2" xfId="37811"/>
    <cellStyle name="Input 2 3 4 2 3 3" xfId="38841"/>
    <cellStyle name="Input 2 3 4 2 4" xfId="37350"/>
    <cellStyle name="Input 2 3 4 2 5" xfId="38338"/>
    <cellStyle name="Input 2 3 4 3" xfId="36862"/>
    <cellStyle name="Input 2 3 4 3 2" xfId="37012"/>
    <cellStyle name="Input 2 3 4 3 2 2" xfId="37314"/>
    <cellStyle name="Input 2 3 4 3 2 2 2" xfId="37684"/>
    <cellStyle name="Input 2 3 4 3 2 2 3" xfId="39214"/>
    <cellStyle name="Input 2 3 4 3 2 3" xfId="37747"/>
    <cellStyle name="Input 2 3 4 3 2 4" xfId="38646"/>
    <cellStyle name="Input 2 3 4 3 3" xfId="37150"/>
    <cellStyle name="Input 2 3 4 3 3 2" xfId="37555"/>
    <cellStyle name="Input 2 3 4 3 3 3" xfId="38899"/>
    <cellStyle name="Input 2 3 4 3 4" xfId="38101"/>
    <cellStyle name="Input 2 3 4 3 5" xfId="38396"/>
    <cellStyle name="Input 2 3 4 4" xfId="37055"/>
    <cellStyle name="Input 2 3 4 4 2" xfId="37225"/>
    <cellStyle name="Input 2 3 4 4 2 2" xfId="37796"/>
    <cellStyle name="Input 2 3 4 4 2 3" xfId="39046"/>
    <cellStyle name="Input 2 3 4 4 3" xfId="38094"/>
    <cellStyle name="Input 2 3 4 4 4" xfId="38724"/>
    <cellStyle name="Input 2 3 4 5" xfId="36933"/>
    <cellStyle name="Input 2 3 4 5 2" xfId="37676"/>
    <cellStyle name="Input 2 3 4 5 3" xfId="38514"/>
    <cellStyle name="Input 2 3 4 6" xfId="38128"/>
    <cellStyle name="Input 2 3 4 7" xfId="38269"/>
    <cellStyle name="Input 2 3 5" xfId="36796"/>
    <cellStyle name="Input 2 3 5 2" xfId="36850"/>
    <cellStyle name="Input 2 3 5 2 2" xfId="37000"/>
    <cellStyle name="Input 2 3 5 2 2 2" xfId="37301"/>
    <cellStyle name="Input 2 3 5 2 2 2 2" xfId="37967"/>
    <cellStyle name="Input 2 3 5 2 2 2 3" xfId="39184"/>
    <cellStyle name="Input 2 3 5 2 2 3" xfId="38083"/>
    <cellStyle name="Input 2 3 5 2 2 4" xfId="38616"/>
    <cellStyle name="Input 2 3 5 2 3" xfId="37138"/>
    <cellStyle name="Input 2 3 5 2 3 2" xfId="37928"/>
    <cellStyle name="Input 2 3 5 2 3 3" xfId="38870"/>
    <cellStyle name="Input 2 3 5 2 4" xfId="37438"/>
    <cellStyle name="Input 2 3 5 2 5" xfId="38367"/>
    <cellStyle name="Input 2 3 5 3" xfId="36874"/>
    <cellStyle name="Input 2 3 5 3 2" xfId="37024"/>
    <cellStyle name="Input 2 3 5 3 2 2" xfId="37327"/>
    <cellStyle name="Input 2 3 5 3 2 2 2" xfId="37945"/>
    <cellStyle name="Input 2 3 5 3 2 2 3" xfId="39244"/>
    <cellStyle name="Input 2 3 5 3 2 3" xfId="37507"/>
    <cellStyle name="Input 2 3 5 3 2 4" xfId="38676"/>
    <cellStyle name="Input 2 3 5 3 3" xfId="37162"/>
    <cellStyle name="Input 2 3 5 3 3 2" xfId="37808"/>
    <cellStyle name="Input 2 3 5 3 3 3" xfId="38928"/>
    <cellStyle name="Input 2 3 5 3 4" xfId="37448"/>
    <cellStyle name="Input 2 3 5 3 5" xfId="38425"/>
    <cellStyle name="Input 2 3 5 4" xfId="36945"/>
    <cellStyle name="Input 2 3 5 4 2" xfId="37245"/>
    <cellStyle name="Input 2 3 5 4 2 2" xfId="37748"/>
    <cellStyle name="Input 2 3 5 4 2 3" xfId="39075"/>
    <cellStyle name="Input 2 3 5 4 3" xfId="37978"/>
    <cellStyle name="Input 2 3 5 4 4" xfId="38527"/>
    <cellStyle name="Input 2 3 5 5" xfId="37096"/>
    <cellStyle name="Input 2 3 5 5 2" xfId="38089"/>
    <cellStyle name="Input 2 3 5 5 3" xfId="38787"/>
    <cellStyle name="Input 2 3 5 6" xfId="38157"/>
    <cellStyle name="Input 2 3 5 7" xfId="38281"/>
    <cellStyle name="Input 2 3 6" xfId="36747"/>
    <cellStyle name="Input 2 3 6 2" xfId="36914"/>
    <cellStyle name="Input 2 3 6 2 2" xfId="37206"/>
    <cellStyle name="Input 2 3 6 2 2 2" xfId="37609"/>
    <cellStyle name="Input 2 3 6 2 2 3" xfId="39002"/>
    <cellStyle name="Input 2 3 6 2 3" xfId="37505"/>
    <cellStyle name="Input 2 3 6 2 4" xfId="38486"/>
    <cellStyle name="Input 2 3 6 3" xfId="37077"/>
    <cellStyle name="Input 2 3 6 3 2" xfId="38208"/>
    <cellStyle name="Input 2 3 6 3 3" xfId="38759"/>
    <cellStyle name="Input 2 3 6 4" xfId="37400"/>
    <cellStyle name="Input 2 3 6 5" xfId="38242"/>
    <cellStyle name="Input 2 3 7" xfId="37036"/>
    <cellStyle name="Input 2 3 7 2" xfId="37174"/>
    <cellStyle name="Input 2 3 7 2 2" xfId="37903"/>
    <cellStyle name="Input 2 3 7 2 3" xfId="38949"/>
    <cellStyle name="Input 2 3 7 3" xfId="37713"/>
    <cellStyle name="Input 2 3 7 4" xfId="38697"/>
    <cellStyle name="Input 2 3 8" xfId="36886"/>
    <cellStyle name="Input 2 3 8 2" xfId="37340"/>
    <cellStyle name="Input 2 3 8 2 2" xfId="38219"/>
    <cellStyle name="Input 2 3 8 2 3" xfId="39265"/>
    <cellStyle name="Input 2 3 8 3" xfId="38080"/>
    <cellStyle name="Input 2 3 8 4" xfId="38446"/>
    <cellStyle name="Input 2 3 9" xfId="37770"/>
    <cellStyle name="Input 2 30" xfId="9363" hidden="1"/>
    <cellStyle name="Input 2 30" xfId="16207" hidden="1"/>
    <cellStyle name="Input 2 30" xfId="20234"/>
    <cellStyle name="Input 2 300" xfId="9628" hidden="1"/>
    <cellStyle name="Input 2 300" xfId="16472" hidden="1"/>
    <cellStyle name="Input 2 300" xfId="20499"/>
    <cellStyle name="Input 2 301" xfId="9656" hidden="1"/>
    <cellStyle name="Input 2 301" xfId="16500" hidden="1"/>
    <cellStyle name="Input 2 301" xfId="20527"/>
    <cellStyle name="Input 2 302" xfId="9670" hidden="1"/>
    <cellStyle name="Input 2 302" xfId="16514" hidden="1"/>
    <cellStyle name="Input 2 302" xfId="20541"/>
    <cellStyle name="Input 2 303" xfId="9617" hidden="1"/>
    <cellStyle name="Input 2 303" xfId="16461" hidden="1"/>
    <cellStyle name="Input 2 303" xfId="20488"/>
    <cellStyle name="Input 2 304" xfId="9638" hidden="1"/>
    <cellStyle name="Input 2 304" xfId="16482" hidden="1"/>
    <cellStyle name="Input 2 304" xfId="20509"/>
    <cellStyle name="Input 2 305" xfId="9642" hidden="1"/>
    <cellStyle name="Input 2 305" xfId="16486" hidden="1"/>
    <cellStyle name="Input 2 305" xfId="20513"/>
    <cellStyle name="Input 2 306" xfId="9610" hidden="1"/>
    <cellStyle name="Input 2 306" xfId="16454" hidden="1"/>
    <cellStyle name="Input 2 306" xfId="20481"/>
    <cellStyle name="Input 2 307" xfId="9678" hidden="1"/>
    <cellStyle name="Input 2 307" xfId="16522" hidden="1"/>
    <cellStyle name="Input 2 307" xfId="20549"/>
    <cellStyle name="Input 2 308" xfId="9667" hidden="1"/>
    <cellStyle name="Input 2 308" xfId="16511" hidden="1"/>
    <cellStyle name="Input 2 308" xfId="20538"/>
    <cellStyle name="Input 2 309" xfId="9611" hidden="1"/>
    <cellStyle name="Input 2 309" xfId="16455" hidden="1"/>
    <cellStyle name="Input 2 309" xfId="20482"/>
    <cellStyle name="Input 2 31" xfId="9353" hidden="1"/>
    <cellStyle name="Input 2 31" xfId="16197" hidden="1"/>
    <cellStyle name="Input 2 31" xfId="20224"/>
    <cellStyle name="Input 2 310" xfId="9643" hidden="1"/>
    <cellStyle name="Input 2 310" xfId="16487" hidden="1"/>
    <cellStyle name="Input 2 310" xfId="20514"/>
    <cellStyle name="Input 2 311" xfId="9609" hidden="1"/>
    <cellStyle name="Input 2 311" xfId="16453" hidden="1"/>
    <cellStyle name="Input 2 311" xfId="20480"/>
    <cellStyle name="Input 2 312" xfId="9623" hidden="1"/>
    <cellStyle name="Input 2 312" xfId="16467" hidden="1"/>
    <cellStyle name="Input 2 312" xfId="20494"/>
    <cellStyle name="Input 2 313" xfId="9636" hidden="1"/>
    <cellStyle name="Input 2 313" xfId="16480" hidden="1"/>
    <cellStyle name="Input 2 313" xfId="20507"/>
    <cellStyle name="Input 2 314" xfId="9614" hidden="1"/>
    <cellStyle name="Input 2 314" xfId="16458" hidden="1"/>
    <cellStyle name="Input 2 314" xfId="20485"/>
    <cellStyle name="Input 2 315" xfId="9624" hidden="1"/>
    <cellStyle name="Input 2 315" xfId="16468" hidden="1"/>
    <cellStyle name="Input 2 315" xfId="20495"/>
    <cellStyle name="Input 2 316" xfId="9613" hidden="1"/>
    <cellStyle name="Input 2 316" xfId="16457" hidden="1"/>
    <cellStyle name="Input 2 316" xfId="20484"/>
    <cellStyle name="Input 2 317" xfId="9669" hidden="1"/>
    <cellStyle name="Input 2 317" xfId="16513" hidden="1"/>
    <cellStyle name="Input 2 317" xfId="20540"/>
    <cellStyle name="Input 2 318" xfId="9657" hidden="1"/>
    <cellStyle name="Input 2 318" xfId="16501" hidden="1"/>
    <cellStyle name="Input 2 318" xfId="20528"/>
    <cellStyle name="Input 2 319" xfId="9676" hidden="1"/>
    <cellStyle name="Input 2 319" xfId="16520" hidden="1"/>
    <cellStyle name="Input 2 319" xfId="20547"/>
    <cellStyle name="Input 2 32" xfId="9369" hidden="1"/>
    <cellStyle name="Input 2 32" xfId="16213" hidden="1"/>
    <cellStyle name="Input 2 32" xfId="20240"/>
    <cellStyle name="Input 2 320" xfId="9637" hidden="1"/>
    <cellStyle name="Input 2 320" xfId="16481" hidden="1"/>
    <cellStyle name="Input 2 320" xfId="20508"/>
    <cellStyle name="Input 2 321" xfId="9635" hidden="1"/>
    <cellStyle name="Input 2 321" xfId="16479" hidden="1"/>
    <cellStyle name="Input 2 321" xfId="20506"/>
    <cellStyle name="Input 2 322" xfId="9641" hidden="1"/>
    <cellStyle name="Input 2 322" xfId="16485" hidden="1"/>
    <cellStyle name="Input 2 322" xfId="20512"/>
    <cellStyle name="Input 2 323" xfId="9625" hidden="1"/>
    <cellStyle name="Input 2 323" xfId="16469" hidden="1"/>
    <cellStyle name="Input 2 323" xfId="20496"/>
    <cellStyle name="Input 2 324" xfId="9629" hidden="1"/>
    <cellStyle name="Input 2 324" xfId="16473" hidden="1"/>
    <cellStyle name="Input 2 324" xfId="20500"/>
    <cellStyle name="Input 2 325" xfId="9627" hidden="1"/>
    <cellStyle name="Input 2 325" xfId="16471" hidden="1"/>
    <cellStyle name="Input 2 325" xfId="20498"/>
    <cellStyle name="Input 2 326" xfId="9662" hidden="1"/>
    <cellStyle name="Input 2 326" xfId="16506" hidden="1"/>
    <cellStyle name="Input 2 326" xfId="20533"/>
    <cellStyle name="Input 2 327" xfId="9675" hidden="1"/>
    <cellStyle name="Input 2 327" xfId="16519" hidden="1"/>
    <cellStyle name="Input 2 327" xfId="20546"/>
    <cellStyle name="Input 2 328" xfId="9679" hidden="1"/>
    <cellStyle name="Input 2 328" xfId="16523" hidden="1"/>
    <cellStyle name="Input 2 328" xfId="20550"/>
    <cellStyle name="Input 2 329" xfId="9640" hidden="1"/>
    <cellStyle name="Input 2 329" xfId="16484" hidden="1"/>
    <cellStyle name="Input 2 329" xfId="20511"/>
    <cellStyle name="Input 2 33" xfId="9410" hidden="1"/>
    <cellStyle name="Input 2 33" xfId="16254" hidden="1"/>
    <cellStyle name="Input 2 33" xfId="20281"/>
    <cellStyle name="Input 2 330" xfId="9661" hidden="1"/>
    <cellStyle name="Input 2 330" xfId="16505" hidden="1"/>
    <cellStyle name="Input 2 330" xfId="20532"/>
    <cellStyle name="Input 2 331" xfId="9612" hidden="1"/>
    <cellStyle name="Input 2 331" xfId="16456" hidden="1"/>
    <cellStyle name="Input 2 331" xfId="20483"/>
    <cellStyle name="Input 2 332" xfId="9622" hidden="1"/>
    <cellStyle name="Input 2 332" xfId="16466" hidden="1"/>
    <cellStyle name="Input 2 332" xfId="20493"/>
    <cellStyle name="Input 2 333" xfId="9439" hidden="1"/>
    <cellStyle name="Input 2 333" xfId="16283" hidden="1"/>
    <cellStyle name="Input 2 333" xfId="20310"/>
    <cellStyle name="Input 2 334" xfId="9607" hidden="1"/>
    <cellStyle name="Input 2 334" xfId="16451" hidden="1"/>
    <cellStyle name="Input 2 334" xfId="20478"/>
    <cellStyle name="Input 2 335" xfId="9606" hidden="1"/>
    <cellStyle name="Input 2 335" xfId="16450" hidden="1"/>
    <cellStyle name="Input 2 335" xfId="20477"/>
    <cellStyle name="Input 2 336" xfId="9605" hidden="1"/>
    <cellStyle name="Input 2 336" xfId="16449" hidden="1"/>
    <cellStyle name="Input 2 336" xfId="20476"/>
    <cellStyle name="Input 2 337" xfId="9526" hidden="1"/>
    <cellStyle name="Input 2 337" xfId="16370" hidden="1"/>
    <cellStyle name="Input 2 337" xfId="20397"/>
    <cellStyle name="Input 2 338" xfId="9527" hidden="1"/>
    <cellStyle name="Input 2 338" xfId="16371" hidden="1"/>
    <cellStyle name="Input 2 338" xfId="20398"/>
    <cellStyle name="Input 2 339" xfId="9694" hidden="1"/>
    <cellStyle name="Input 2 339" xfId="16538" hidden="1"/>
    <cellStyle name="Input 2 339" xfId="20565"/>
    <cellStyle name="Input 2 34" xfId="9412" hidden="1"/>
    <cellStyle name="Input 2 34" xfId="16256" hidden="1"/>
    <cellStyle name="Input 2 34" xfId="20283"/>
    <cellStyle name="Input 2 340" xfId="9696" hidden="1"/>
    <cellStyle name="Input 2 340" xfId="16540" hidden="1"/>
    <cellStyle name="Input 2 340" xfId="20567"/>
    <cellStyle name="Input 2 341" xfId="9695" hidden="1"/>
    <cellStyle name="Input 2 341" xfId="16539" hidden="1"/>
    <cellStyle name="Input 2 341" xfId="20566"/>
    <cellStyle name="Input 2 342" xfId="9707" hidden="1"/>
    <cellStyle name="Input 2 342" xfId="16551" hidden="1"/>
    <cellStyle name="Input 2 342" xfId="20578"/>
    <cellStyle name="Input 2 343" xfId="9709" hidden="1"/>
    <cellStyle name="Input 2 343" xfId="16553" hidden="1"/>
    <cellStyle name="Input 2 343" xfId="20580"/>
    <cellStyle name="Input 2 344" xfId="9708" hidden="1"/>
    <cellStyle name="Input 2 344" xfId="16552" hidden="1"/>
    <cellStyle name="Input 2 344" xfId="20579"/>
    <cellStyle name="Input 2 345" xfId="9723" hidden="1"/>
    <cellStyle name="Input 2 345" xfId="16567" hidden="1"/>
    <cellStyle name="Input 2 345" xfId="20594"/>
    <cellStyle name="Input 2 346" xfId="9725" hidden="1"/>
    <cellStyle name="Input 2 346" xfId="16569" hidden="1"/>
    <cellStyle name="Input 2 346" xfId="20596"/>
    <cellStyle name="Input 2 347" xfId="9724" hidden="1"/>
    <cellStyle name="Input 2 347" xfId="16568" hidden="1"/>
    <cellStyle name="Input 2 347" xfId="20595"/>
    <cellStyle name="Input 2 348" xfId="9728" hidden="1"/>
    <cellStyle name="Input 2 348" xfId="16572" hidden="1"/>
    <cellStyle name="Input 2 348" xfId="20599"/>
    <cellStyle name="Input 2 349" xfId="9730" hidden="1"/>
    <cellStyle name="Input 2 349" xfId="16574" hidden="1"/>
    <cellStyle name="Input 2 349" xfId="20601"/>
    <cellStyle name="Input 2 35" xfId="9411" hidden="1"/>
    <cellStyle name="Input 2 35" xfId="16255" hidden="1"/>
    <cellStyle name="Input 2 35" xfId="20282"/>
    <cellStyle name="Input 2 350" xfId="9729" hidden="1"/>
    <cellStyle name="Input 2 350" xfId="16573" hidden="1"/>
    <cellStyle name="Input 2 350" xfId="20600"/>
    <cellStyle name="Input 2 351" xfId="9722" hidden="1"/>
    <cellStyle name="Input 2 351" xfId="16566" hidden="1"/>
    <cellStyle name="Input 2 351" xfId="20593"/>
    <cellStyle name="Input 2 352" xfId="9731" hidden="1"/>
    <cellStyle name="Input 2 352" xfId="16575" hidden="1"/>
    <cellStyle name="Input 2 352" xfId="20602"/>
    <cellStyle name="Input 2 353" xfId="9732" hidden="1"/>
    <cellStyle name="Input 2 353" xfId="16576" hidden="1"/>
    <cellStyle name="Input 2 353" xfId="20603"/>
    <cellStyle name="Input 2 354" xfId="9727" hidden="1"/>
    <cellStyle name="Input 2 354" xfId="16571" hidden="1"/>
    <cellStyle name="Input 2 354" xfId="20598"/>
    <cellStyle name="Input 2 355" xfId="9719" hidden="1"/>
    <cellStyle name="Input 2 355" xfId="16563" hidden="1"/>
    <cellStyle name="Input 2 355" xfId="20590"/>
    <cellStyle name="Input 2 356" xfId="9720" hidden="1"/>
    <cellStyle name="Input 2 356" xfId="16564" hidden="1"/>
    <cellStyle name="Input 2 356" xfId="20591"/>
    <cellStyle name="Input 2 357" xfId="9691" hidden="1"/>
    <cellStyle name="Input 2 357" xfId="16535" hidden="1"/>
    <cellStyle name="Input 2 357" xfId="20562"/>
    <cellStyle name="Input 2 358" xfId="9705" hidden="1"/>
    <cellStyle name="Input 2 358" xfId="16549" hidden="1"/>
    <cellStyle name="Input 2 358" xfId="20576"/>
    <cellStyle name="Input 2 359" xfId="9714" hidden="1"/>
    <cellStyle name="Input 2 359" xfId="16558" hidden="1"/>
    <cellStyle name="Input 2 359" xfId="20585"/>
    <cellStyle name="Input 2 36" xfId="9420" hidden="1"/>
    <cellStyle name="Input 2 36" xfId="16264" hidden="1"/>
    <cellStyle name="Input 2 36" xfId="20291"/>
    <cellStyle name="Input 2 360" xfId="9701" hidden="1"/>
    <cellStyle name="Input 2 360" xfId="16545" hidden="1"/>
    <cellStyle name="Input 2 360" xfId="20572"/>
    <cellStyle name="Input 2 361" xfId="9693" hidden="1"/>
    <cellStyle name="Input 2 361" xfId="16537" hidden="1"/>
    <cellStyle name="Input 2 361" xfId="20564"/>
    <cellStyle name="Input 2 362" xfId="9706" hidden="1"/>
    <cellStyle name="Input 2 362" xfId="16550" hidden="1"/>
    <cellStyle name="Input 2 362" xfId="20577"/>
    <cellStyle name="Input 2 363" xfId="9741" hidden="1"/>
    <cellStyle name="Input 2 363" xfId="16585" hidden="1"/>
    <cellStyle name="Input 2 363" xfId="20612"/>
    <cellStyle name="Input 2 364" xfId="9743" hidden="1"/>
    <cellStyle name="Input 2 364" xfId="16587" hidden="1"/>
    <cellStyle name="Input 2 364" xfId="20614"/>
    <cellStyle name="Input 2 365" xfId="9742" hidden="1"/>
    <cellStyle name="Input 2 365" xfId="16586" hidden="1"/>
    <cellStyle name="Input 2 365" xfId="20613"/>
    <cellStyle name="Input 2 366" xfId="9748" hidden="1"/>
    <cellStyle name="Input 2 366" xfId="16592" hidden="1"/>
    <cellStyle name="Input 2 366" xfId="20619"/>
    <cellStyle name="Input 2 367" xfId="9751" hidden="1"/>
    <cellStyle name="Input 2 367" xfId="16595" hidden="1"/>
    <cellStyle name="Input 2 367" xfId="20622"/>
    <cellStyle name="Input 2 368" xfId="9750" hidden="1"/>
    <cellStyle name="Input 2 368" xfId="16594" hidden="1"/>
    <cellStyle name="Input 2 368" xfId="20621"/>
    <cellStyle name="Input 2 369" xfId="9740" hidden="1"/>
    <cellStyle name="Input 2 369" xfId="16584" hidden="1"/>
    <cellStyle name="Input 2 369" xfId="20611"/>
    <cellStyle name="Input 2 37" xfId="9424" hidden="1"/>
    <cellStyle name="Input 2 37" xfId="16268" hidden="1"/>
    <cellStyle name="Input 2 37" xfId="20295"/>
    <cellStyle name="Input 2 370" xfId="9754" hidden="1"/>
    <cellStyle name="Input 2 370" xfId="16598" hidden="1"/>
    <cellStyle name="Input 2 370" xfId="20625"/>
    <cellStyle name="Input 2 371" xfId="9757" hidden="1"/>
    <cellStyle name="Input 2 371" xfId="16601" hidden="1"/>
    <cellStyle name="Input 2 371" xfId="20628"/>
    <cellStyle name="Input 2 372" xfId="9745" hidden="1"/>
    <cellStyle name="Input 2 372" xfId="16589" hidden="1"/>
    <cellStyle name="Input 2 372" xfId="20616"/>
    <cellStyle name="Input 2 373" xfId="9736" hidden="1"/>
    <cellStyle name="Input 2 373" xfId="16580" hidden="1"/>
    <cellStyle name="Input 2 373" xfId="20607"/>
    <cellStyle name="Input 2 374" xfId="9737" hidden="1"/>
    <cellStyle name="Input 2 374" xfId="16581" hidden="1"/>
    <cellStyle name="Input 2 374" xfId="20608"/>
    <cellStyle name="Input 2 375" xfId="9749" hidden="1"/>
    <cellStyle name="Input 2 375" xfId="16593" hidden="1"/>
    <cellStyle name="Input 2 375" xfId="20620"/>
    <cellStyle name="Input 2 376" xfId="9735" hidden="1"/>
    <cellStyle name="Input 2 376" xfId="16579" hidden="1"/>
    <cellStyle name="Input 2 376" xfId="20606"/>
    <cellStyle name="Input 2 377" xfId="9690" hidden="1"/>
    <cellStyle name="Input 2 377" xfId="16534" hidden="1"/>
    <cellStyle name="Input 2 377" xfId="20561"/>
    <cellStyle name="Input 2 378" xfId="9703" hidden="1"/>
    <cellStyle name="Input 2 378" xfId="16547" hidden="1"/>
    <cellStyle name="Input 2 378" xfId="20574"/>
    <cellStyle name="Input 2 379" xfId="9733" hidden="1"/>
    <cellStyle name="Input 2 379" xfId="16577" hidden="1"/>
    <cellStyle name="Input 2 379" xfId="20604"/>
    <cellStyle name="Input 2 38" xfId="9423" hidden="1"/>
    <cellStyle name="Input 2 38" xfId="16267" hidden="1"/>
    <cellStyle name="Input 2 38" xfId="20294"/>
    <cellStyle name="Input 2 380" xfId="9747" hidden="1"/>
    <cellStyle name="Input 2 380" xfId="16591" hidden="1"/>
    <cellStyle name="Input 2 380" xfId="20618"/>
    <cellStyle name="Input 2 381" xfId="9692" hidden="1"/>
    <cellStyle name="Input 2 381" xfId="16536" hidden="1"/>
    <cellStyle name="Input 2 381" xfId="20563"/>
    <cellStyle name="Input 2 382" xfId="9713" hidden="1"/>
    <cellStyle name="Input 2 382" xfId="16557" hidden="1"/>
    <cellStyle name="Input 2 382" xfId="20584"/>
    <cellStyle name="Input 2 383" xfId="9717" hidden="1"/>
    <cellStyle name="Input 2 383" xfId="16561" hidden="1"/>
    <cellStyle name="Input 2 383" xfId="20588"/>
    <cellStyle name="Input 2 384" xfId="9685" hidden="1"/>
    <cellStyle name="Input 2 384" xfId="16529" hidden="1"/>
    <cellStyle name="Input 2 384" xfId="20556"/>
    <cellStyle name="Input 2 385" xfId="9755" hidden="1"/>
    <cellStyle name="Input 2 385" xfId="16599" hidden="1"/>
    <cellStyle name="Input 2 385" xfId="20626"/>
    <cellStyle name="Input 2 386" xfId="9744" hidden="1"/>
    <cellStyle name="Input 2 386" xfId="16588" hidden="1"/>
    <cellStyle name="Input 2 386" xfId="20615"/>
    <cellStyle name="Input 2 387" xfId="9686" hidden="1"/>
    <cellStyle name="Input 2 387" xfId="16530" hidden="1"/>
    <cellStyle name="Input 2 387" xfId="20557"/>
    <cellStyle name="Input 2 388" xfId="9718" hidden="1"/>
    <cellStyle name="Input 2 388" xfId="16562" hidden="1"/>
    <cellStyle name="Input 2 388" xfId="20589"/>
    <cellStyle name="Input 2 389" xfId="9684" hidden="1"/>
    <cellStyle name="Input 2 389" xfId="16528" hidden="1"/>
    <cellStyle name="Input 2 389" xfId="20555"/>
    <cellStyle name="Input 2 39" xfId="9409" hidden="1"/>
    <cellStyle name="Input 2 39" xfId="16253" hidden="1"/>
    <cellStyle name="Input 2 39" xfId="20280"/>
    <cellStyle name="Input 2 390" xfId="9698" hidden="1"/>
    <cellStyle name="Input 2 390" xfId="16542" hidden="1"/>
    <cellStyle name="Input 2 390" xfId="20569"/>
    <cellStyle name="Input 2 391" xfId="9711" hidden="1"/>
    <cellStyle name="Input 2 391" xfId="16555" hidden="1"/>
    <cellStyle name="Input 2 391" xfId="20582"/>
    <cellStyle name="Input 2 392" xfId="9689" hidden="1"/>
    <cellStyle name="Input 2 392" xfId="16533" hidden="1"/>
    <cellStyle name="Input 2 392" xfId="20560"/>
    <cellStyle name="Input 2 393" xfId="9699" hidden="1"/>
    <cellStyle name="Input 2 393" xfId="16543" hidden="1"/>
    <cellStyle name="Input 2 393" xfId="20570"/>
    <cellStyle name="Input 2 394" xfId="9688" hidden="1"/>
    <cellStyle name="Input 2 394" xfId="16532" hidden="1"/>
    <cellStyle name="Input 2 394" xfId="20559"/>
    <cellStyle name="Input 2 395" xfId="9746" hidden="1"/>
    <cellStyle name="Input 2 395" xfId="16590" hidden="1"/>
    <cellStyle name="Input 2 395" xfId="20617"/>
    <cellStyle name="Input 2 396" xfId="9734" hidden="1"/>
    <cellStyle name="Input 2 396" xfId="16578" hidden="1"/>
    <cellStyle name="Input 2 396" xfId="20605"/>
    <cellStyle name="Input 2 397" xfId="9753" hidden="1"/>
    <cellStyle name="Input 2 397" xfId="16597" hidden="1"/>
    <cellStyle name="Input 2 397" xfId="20624"/>
    <cellStyle name="Input 2 398" xfId="9712" hidden="1"/>
    <cellStyle name="Input 2 398" xfId="16556" hidden="1"/>
    <cellStyle name="Input 2 398" xfId="20583"/>
    <cellStyle name="Input 2 399" xfId="9710" hidden="1"/>
    <cellStyle name="Input 2 399" xfId="16554" hidden="1"/>
    <cellStyle name="Input 2 399" xfId="20581"/>
    <cellStyle name="Input 2 4" xfId="759"/>
    <cellStyle name="Input 2 4 10" xfId="3682"/>
    <cellStyle name="Input 2 4 10 2" xfId="4156"/>
    <cellStyle name="Input 2 4 10 2 2" xfId="15148"/>
    <cellStyle name="Input 2 4 10 2 2 2" xfId="30535"/>
    <cellStyle name="Input 2 4 10 2 3" xfId="19273"/>
    <cellStyle name="Input 2 4 10 2 3 2" xfId="35434"/>
    <cellStyle name="Input 2 4 10 2 4" xfId="25948"/>
    <cellStyle name="Input 2 4 10 3" xfId="7533"/>
    <cellStyle name="Input 2 4 10 3 2" xfId="15435"/>
    <cellStyle name="Input 2 4 10 3 2 2" xfId="33909"/>
    <cellStyle name="Input 2 4 10 3 3" xfId="19560"/>
    <cellStyle name="Input 2 4 10 3 3 2" xfId="35965"/>
    <cellStyle name="Input 2 4 10 3 4" xfId="26235"/>
    <cellStyle name="Input 2 4 10 4" xfId="8066"/>
    <cellStyle name="Input 2 4 10 4 2" xfId="15631"/>
    <cellStyle name="Input 2 4 10 4 2 2" xfId="34441"/>
    <cellStyle name="Input 2 4 10 4 3" xfId="19756"/>
    <cellStyle name="Input 2 4 10 4 3 2" xfId="36489"/>
    <cellStyle name="Input 2 4 10 4 4" xfId="26431"/>
    <cellStyle name="Input 2 4 10 5" xfId="15778"/>
    <cellStyle name="Input 2 4 10 5 2" xfId="19903"/>
    <cellStyle name="Input 2 4 10 5 3" xfId="26578"/>
    <cellStyle name="Input 2 4 10 6" xfId="13689"/>
    <cellStyle name="Input 2 4 10 6 2" xfId="30066"/>
    <cellStyle name="Input 2 4 10 7" xfId="17828"/>
    <cellStyle name="Input 2 4 10 7 2" xfId="34971"/>
    <cellStyle name="Input 2 4 10 8" xfId="17172"/>
    <cellStyle name="Input 2 4 10 9" xfId="24505"/>
    <cellStyle name="Input 2 4 11" xfId="3220"/>
    <cellStyle name="Input 2 4 11 2" xfId="4061"/>
    <cellStyle name="Input 2 4 11 2 2" xfId="14937"/>
    <cellStyle name="Input 2 4 11 2 2 2" xfId="30442"/>
    <cellStyle name="Input 2 4 11 2 3" xfId="19067"/>
    <cellStyle name="Input 2 4 11 2 3 2" xfId="35341"/>
    <cellStyle name="Input 2 4 11 2 4" xfId="25742"/>
    <cellStyle name="Input 2 4 11 3" xfId="7071"/>
    <cellStyle name="Input 2 4 11 3 2" xfId="15259"/>
    <cellStyle name="Input 2 4 11 3 2 2" xfId="33447"/>
    <cellStyle name="Input 2 4 11 3 3" xfId="19384"/>
    <cellStyle name="Input 2 4 11 3 3 2" xfId="35870"/>
    <cellStyle name="Input 2 4 11 3 4" xfId="26059"/>
    <cellStyle name="Input 2 4 11 4" xfId="7969"/>
    <cellStyle name="Input 2 4 11 4 2" xfId="15490"/>
    <cellStyle name="Input 2 4 11 4 2 2" xfId="34344"/>
    <cellStyle name="Input 2 4 11 4 3" xfId="19615"/>
    <cellStyle name="Input 2 4 11 4 3 2" xfId="36394"/>
    <cellStyle name="Input 2 4 11 4 4" xfId="26290"/>
    <cellStyle name="Input 2 4 11 5" xfId="15688"/>
    <cellStyle name="Input 2 4 11 5 2" xfId="19813"/>
    <cellStyle name="Input 2 4 11 5 3" xfId="26488"/>
    <cellStyle name="Input 2 4 11 6" xfId="13227"/>
    <cellStyle name="Input 2 4 11 6 2" xfId="29606"/>
    <cellStyle name="Input 2 4 11 7" xfId="17720"/>
    <cellStyle name="Input 2 4 11 7 2" xfId="34876"/>
    <cellStyle name="Input 2 4 11 8" xfId="17182"/>
    <cellStyle name="Input 2 4 11 9" xfId="24048"/>
    <cellStyle name="Input 2 4 12" xfId="4615"/>
    <cellStyle name="Input 2 4 12 2" xfId="10769"/>
    <cellStyle name="Input 2 4 12 2 2" xfId="30993"/>
    <cellStyle name="Input 2 4 12 3" xfId="17249"/>
    <cellStyle name="Input 2 4 12 3 2" xfId="35510"/>
    <cellStyle name="Input 2 4 12 4" xfId="21600"/>
    <cellStyle name="Input 2 4 13" xfId="7603"/>
    <cellStyle name="Input 2 4 13 2" xfId="13931"/>
    <cellStyle name="Input 2 4 13 2 2" xfId="33979"/>
    <cellStyle name="Input 2 4 13 3" xfId="18070"/>
    <cellStyle name="Input 2 4 13 3 2" xfId="36034"/>
    <cellStyle name="Input 2 4 13 4" xfId="24747"/>
    <cellStyle name="Input 2 4 14" xfId="14179"/>
    <cellStyle name="Input 2 4 14 2" xfId="18318"/>
    <cellStyle name="Input 2 4 14 3" xfId="24995"/>
    <cellStyle name="Input 2 4 15" xfId="14551"/>
    <cellStyle name="Input 2 4 15 2" xfId="18687"/>
    <cellStyle name="Input 2 4 15 3" xfId="25363"/>
    <cellStyle name="Input 2 4 16" xfId="15234"/>
    <cellStyle name="Input 2 4 16 2" xfId="19359"/>
    <cellStyle name="Input 2 4 16 3" xfId="26034"/>
    <cellStyle name="Input 2 4 17" xfId="9328" hidden="1"/>
    <cellStyle name="Input 2 4 17" xfId="16173" hidden="1"/>
    <cellStyle name="Input 2 4 17" xfId="27153"/>
    <cellStyle name="Input 2 4 18" xfId="17193"/>
    <cellStyle name="Input 2 4 18 2" xfId="34516"/>
    <cellStyle name="Input 2 4 19" xfId="20199"/>
    <cellStyle name="Input 2 4 2" xfId="1519"/>
    <cellStyle name="Input 2 4 2 2" xfId="5374"/>
    <cellStyle name="Input 2 4 2 2 2" xfId="14195"/>
    <cellStyle name="Input 2 4 2 2 2 2" xfId="31752"/>
    <cellStyle name="Input 2 4 2 2 2 2 2" xfId="37563"/>
    <cellStyle name="Input 2 4 2 2 2 2 3" xfId="39097"/>
    <cellStyle name="Input 2 4 2 2 2 3" xfId="37375"/>
    <cellStyle name="Input 2 4 2 2 2 4" xfId="38541"/>
    <cellStyle name="Input 2 4 2 2 3" xfId="18333"/>
    <cellStyle name="Input 2 4 2 2 3 2" xfId="35558"/>
    <cellStyle name="Input 2 4 2 2 3 3" xfId="38797"/>
    <cellStyle name="Input 2 4 2 2 4" xfId="25010"/>
    <cellStyle name="Input 2 4 2 2 5" xfId="38294"/>
    <cellStyle name="Input 2 4 2 3" xfId="7652"/>
    <cellStyle name="Input 2 4 2 3 2" xfId="14485"/>
    <cellStyle name="Input 2 4 2 3 2 2" xfId="34027"/>
    <cellStyle name="Input 2 4 2 3 2 2 2" xfId="37420"/>
    <cellStyle name="Input 2 4 2 3 2 2 3" xfId="39219"/>
    <cellStyle name="Input 2 4 2 3 2 3" xfId="37405"/>
    <cellStyle name="Input 2 4 2 3 2 4" xfId="38651"/>
    <cellStyle name="Input 2 4 2 3 3" xfId="18621"/>
    <cellStyle name="Input 2 4 2 3 3 2" xfId="36082"/>
    <cellStyle name="Input 2 4 2 3 3 3" xfId="38904"/>
    <cellStyle name="Input 2 4 2 3 4" xfId="25297"/>
    <cellStyle name="Input 2 4 2 3 5" xfId="38401"/>
    <cellStyle name="Input 2 4 2 4" xfId="15021"/>
    <cellStyle name="Input 2 4 2 4 2" xfId="19150"/>
    <cellStyle name="Input 2 4 2 4 2 2" xfId="37898"/>
    <cellStyle name="Input 2 4 2 4 2 3" xfId="39051"/>
    <cellStyle name="Input 2 4 2 4 2 4" xfId="37230"/>
    <cellStyle name="Input 2 4 2 4 3" xfId="25825"/>
    <cellStyle name="Input 2 4 2 4 4" xfId="38729"/>
    <cellStyle name="Input 2 4 2 5" xfId="14155"/>
    <cellStyle name="Input 2 4 2 5 2" xfId="18294"/>
    <cellStyle name="Input 2 4 2 5 2 2" xfId="37485"/>
    <cellStyle name="Input 2 4 2 5 3" xfId="24971"/>
    <cellStyle name="Input 2 4 2 6" xfId="11529"/>
    <cellStyle name="Input 2 4 2 6 2" xfId="27912"/>
    <cellStyle name="Input 2 4 2 7" xfId="17337"/>
    <cellStyle name="Input 2 4 2 7 2" xfId="34564"/>
    <cellStyle name="Input 2 4 2 8" xfId="17738"/>
    <cellStyle name="Input 2 4 2 8 2" xfId="36779"/>
    <cellStyle name="Input 2 4 2 9" xfId="22359"/>
    <cellStyle name="Input 2 4 3" xfId="2313"/>
    <cellStyle name="Input 2 4 3 2" xfId="3833"/>
    <cellStyle name="Input 2 4 3 2 2" xfId="14502"/>
    <cellStyle name="Input 2 4 3 2 2 2" xfId="30217"/>
    <cellStyle name="Input 2 4 3 2 2 2 2" xfId="38139"/>
    <cellStyle name="Input 2 4 3 2 2 2 3" xfId="39189"/>
    <cellStyle name="Input 2 4 3 2 2 3" xfId="38195"/>
    <cellStyle name="Input 2 4 3 2 2 4" xfId="38621"/>
    <cellStyle name="Input 2 4 3 2 3" xfId="18638"/>
    <cellStyle name="Input 2 4 3 2 3 2" xfId="35117"/>
    <cellStyle name="Input 2 4 3 2 3 3" xfId="38875"/>
    <cellStyle name="Input 2 4 3 2 4" xfId="25314"/>
    <cellStyle name="Input 2 4 3 2 5" xfId="38372"/>
    <cellStyle name="Input 2 4 3 3" xfId="6166"/>
    <cellStyle name="Input 2 4 3 3 2" xfId="14152"/>
    <cellStyle name="Input 2 4 3 3 2 2" xfId="32542"/>
    <cellStyle name="Input 2 4 3 3 2 2 2" xfId="37649"/>
    <cellStyle name="Input 2 4 3 3 2 2 3" xfId="39249"/>
    <cellStyle name="Input 2 4 3 3 2 3" xfId="37864"/>
    <cellStyle name="Input 2 4 3 3 2 4" xfId="38681"/>
    <cellStyle name="Input 2 4 3 3 3" xfId="18291"/>
    <cellStyle name="Input 2 4 3 3 3 2" xfId="35639"/>
    <cellStyle name="Input 2 4 3 3 3 3" xfId="38933"/>
    <cellStyle name="Input 2 4 3 3 4" xfId="24968"/>
    <cellStyle name="Input 2 4 3 3 5" xfId="38430"/>
    <cellStyle name="Input 2 4 3 4" xfId="7734"/>
    <cellStyle name="Input 2 4 3 4 2" xfId="15060"/>
    <cellStyle name="Input 2 4 3 4 2 2" xfId="34109"/>
    <cellStyle name="Input 2 4 3 4 2 3" xfId="39080"/>
    <cellStyle name="Input 2 4 3 4 3" xfId="19189"/>
    <cellStyle name="Input 2 4 3 4 3 2" xfId="36163"/>
    <cellStyle name="Input 2 4 3 4 4" xfId="25864"/>
    <cellStyle name="Input 2 4 3 5" xfId="13847"/>
    <cellStyle name="Input 2 4 3 5 2" xfId="17986"/>
    <cellStyle name="Input 2 4 3 5 2 2" xfId="37848"/>
    <cellStyle name="Input 2 4 3 5 3" xfId="24663"/>
    <cellStyle name="Input 2 4 3 6" xfId="12321"/>
    <cellStyle name="Input 2 4 3 6 2" xfId="28703"/>
    <cellStyle name="Input 2 4 3 7" xfId="17455"/>
    <cellStyle name="Input 2 4 3 7 2" xfId="34643"/>
    <cellStyle name="Input 2 4 3 8" xfId="16098"/>
    <cellStyle name="Input 2 4 3 8 2" xfId="36801"/>
    <cellStyle name="Input 2 4 3 9" xfId="23148"/>
    <cellStyle name="Input 2 4 4" xfId="2678"/>
    <cellStyle name="Input 2 4 4 2" xfId="3869"/>
    <cellStyle name="Input 2 4 4 2 2" xfId="14642"/>
    <cellStyle name="Input 2 4 4 2 2 2" xfId="30253"/>
    <cellStyle name="Input 2 4 4 2 2 3" xfId="39022"/>
    <cellStyle name="Input 2 4 4 2 3" xfId="18778"/>
    <cellStyle name="Input 2 4 4 2 3 2" xfId="35153"/>
    <cellStyle name="Input 2 4 4 2 4" xfId="25454"/>
    <cellStyle name="Input 2 4 4 3" xfId="6530"/>
    <cellStyle name="Input 2 4 4 3 2" xfId="13748"/>
    <cellStyle name="Input 2 4 4 3 2 2" xfId="32906"/>
    <cellStyle name="Input 2 4 4 3 3" xfId="17887"/>
    <cellStyle name="Input 2 4 4 3 3 2" xfId="35676"/>
    <cellStyle name="Input 2 4 4 3 4" xfId="24564"/>
    <cellStyle name="Input 2 4 4 4" xfId="7771"/>
    <cellStyle name="Input 2 4 4 4 2" xfId="13966"/>
    <cellStyle name="Input 2 4 4 4 2 2" xfId="34146"/>
    <cellStyle name="Input 2 4 4 4 3" xfId="18105"/>
    <cellStyle name="Input 2 4 4 4 3 2" xfId="36200"/>
    <cellStyle name="Input 2 4 4 4 4" xfId="24782"/>
    <cellStyle name="Input 2 4 4 5" xfId="14420"/>
    <cellStyle name="Input 2 4 4 5 2" xfId="18556"/>
    <cellStyle name="Input 2 4 4 5 3" xfId="25232"/>
    <cellStyle name="Input 2 4 4 6" xfId="12686"/>
    <cellStyle name="Input 2 4 4 6 2" xfId="29068"/>
    <cellStyle name="Input 2 4 4 7" xfId="17515"/>
    <cellStyle name="Input 2 4 4 7 2" xfId="34681"/>
    <cellStyle name="Input 2 4 4 8" xfId="16054"/>
    <cellStyle name="Input 2 4 4 9" xfId="23513"/>
    <cellStyle name="Input 2 4 5" xfId="2710"/>
    <cellStyle name="Input 2 4 5 2" xfId="3900"/>
    <cellStyle name="Input 2 4 5 2 2" xfId="14674"/>
    <cellStyle name="Input 2 4 5 2 2 2" xfId="30283"/>
    <cellStyle name="Input 2 4 5 2 2 3" xfId="39123"/>
    <cellStyle name="Input 2 4 5 2 3" xfId="18808"/>
    <cellStyle name="Input 2 4 5 2 3 2" xfId="35183"/>
    <cellStyle name="Input 2 4 5 2 4" xfId="25484"/>
    <cellStyle name="Input 2 4 5 3" xfId="6562"/>
    <cellStyle name="Input 2 4 5 3 2" xfId="14913"/>
    <cellStyle name="Input 2 4 5 3 2 2" xfId="32938"/>
    <cellStyle name="Input 2 4 5 3 3" xfId="19043"/>
    <cellStyle name="Input 2 4 5 3 3 2" xfId="35707"/>
    <cellStyle name="Input 2 4 5 3 4" xfId="25718"/>
    <cellStyle name="Input 2 4 5 4" xfId="7803"/>
    <cellStyle name="Input 2 4 5 4 2" xfId="14223"/>
    <cellStyle name="Input 2 4 5 4 2 2" xfId="34178"/>
    <cellStyle name="Input 2 4 5 4 3" xfId="18361"/>
    <cellStyle name="Input 2 4 5 4 3 2" xfId="36231"/>
    <cellStyle name="Input 2 4 5 4 4" xfId="25038"/>
    <cellStyle name="Input 2 4 5 5" xfId="14057"/>
    <cellStyle name="Input 2 4 5 5 2" xfId="18196"/>
    <cellStyle name="Input 2 4 5 5 3" xfId="24873"/>
    <cellStyle name="Input 2 4 5 6" xfId="12718"/>
    <cellStyle name="Input 2 4 5 6 2" xfId="29099"/>
    <cellStyle name="Input 2 4 5 7" xfId="17545"/>
    <cellStyle name="Input 2 4 5 7 2" xfId="34712"/>
    <cellStyle name="Input 2 4 5 8" xfId="16034"/>
    <cellStyle name="Input 2 4 5 9" xfId="23543"/>
    <cellStyle name="Input 2 4 6" xfId="2746"/>
    <cellStyle name="Input 2 4 6 2" xfId="3936"/>
    <cellStyle name="Input 2 4 6 2 2" xfId="14710"/>
    <cellStyle name="Input 2 4 6 2 2 2" xfId="30318"/>
    <cellStyle name="Input 2 4 6 2 2 3" xfId="38983"/>
    <cellStyle name="Input 2 4 6 2 3" xfId="18842"/>
    <cellStyle name="Input 2 4 6 2 3 2" xfId="35218"/>
    <cellStyle name="Input 2 4 6 2 4" xfId="25518"/>
    <cellStyle name="Input 2 4 6 3" xfId="6598"/>
    <cellStyle name="Input 2 4 6 3 2" xfId="14334"/>
    <cellStyle name="Input 2 4 6 3 2 2" xfId="32974"/>
    <cellStyle name="Input 2 4 6 3 3" xfId="18471"/>
    <cellStyle name="Input 2 4 6 3 3 2" xfId="35742"/>
    <cellStyle name="Input 2 4 6 3 4" xfId="25148"/>
    <cellStyle name="Input 2 4 6 4" xfId="7839"/>
    <cellStyle name="Input 2 4 6 4 2" xfId="14120"/>
    <cellStyle name="Input 2 4 6 4 2 2" xfId="34214"/>
    <cellStyle name="Input 2 4 6 4 3" xfId="18259"/>
    <cellStyle name="Input 2 4 6 4 3 2" xfId="36266"/>
    <cellStyle name="Input 2 4 6 4 4" xfId="24936"/>
    <cellStyle name="Input 2 4 6 5" xfId="15054"/>
    <cellStyle name="Input 2 4 6 5 2" xfId="19183"/>
    <cellStyle name="Input 2 4 6 5 3" xfId="25858"/>
    <cellStyle name="Input 2 4 6 6" xfId="12754"/>
    <cellStyle name="Input 2 4 6 6 2" xfId="29134"/>
    <cellStyle name="Input 2 4 6 7" xfId="17578"/>
    <cellStyle name="Input 2 4 6 7 2" xfId="34747"/>
    <cellStyle name="Input 2 4 6 8" xfId="16019"/>
    <cellStyle name="Input 2 4 6 9" xfId="23577"/>
    <cellStyle name="Input 2 4 7" xfId="2775"/>
    <cellStyle name="Input 2 4 7 2" xfId="3965"/>
    <cellStyle name="Input 2 4 7 2 2" xfId="14738"/>
    <cellStyle name="Input 2 4 7 2 2 2" xfId="30346"/>
    <cellStyle name="Input 2 4 7 2 3" xfId="18870"/>
    <cellStyle name="Input 2 4 7 2 3 2" xfId="35245"/>
    <cellStyle name="Input 2 4 7 2 4" xfId="25546"/>
    <cellStyle name="Input 2 4 7 3" xfId="6627"/>
    <cellStyle name="Input 2 4 7 3 2" xfId="13813"/>
    <cellStyle name="Input 2 4 7 3 2 2" xfId="33003"/>
    <cellStyle name="Input 2 4 7 3 3" xfId="17952"/>
    <cellStyle name="Input 2 4 7 3 3 2" xfId="35769"/>
    <cellStyle name="Input 2 4 7 3 4" xfId="24629"/>
    <cellStyle name="Input 2 4 7 4" xfId="7868"/>
    <cellStyle name="Input 2 4 7 4 2" xfId="14841"/>
    <cellStyle name="Input 2 4 7 4 2 2" xfId="34243"/>
    <cellStyle name="Input 2 4 7 4 3" xfId="18971"/>
    <cellStyle name="Input 2 4 7 4 3 2" xfId="36293"/>
    <cellStyle name="Input 2 4 7 4 4" xfId="25646"/>
    <cellStyle name="Input 2 4 7 5" xfId="15335"/>
    <cellStyle name="Input 2 4 7 5 2" xfId="19460"/>
    <cellStyle name="Input 2 4 7 5 3" xfId="26135"/>
    <cellStyle name="Input 2 4 7 6" xfId="12783"/>
    <cellStyle name="Input 2 4 7 6 2" xfId="29161"/>
    <cellStyle name="Input 2 4 7 7" xfId="17607"/>
    <cellStyle name="Input 2 4 7 7 2" xfId="34774"/>
    <cellStyle name="Input 2 4 7 8" xfId="15933"/>
    <cellStyle name="Input 2 4 7 9" xfId="23606"/>
    <cellStyle name="Input 2 4 8" xfId="3267"/>
    <cellStyle name="Input 2 4 8 2" xfId="4071"/>
    <cellStyle name="Input 2 4 8 2 2" xfId="14955"/>
    <cellStyle name="Input 2 4 8 2 2 2" xfId="30452"/>
    <cellStyle name="Input 2 4 8 2 3" xfId="19084"/>
    <cellStyle name="Input 2 4 8 2 3 2" xfId="35351"/>
    <cellStyle name="Input 2 4 8 2 4" xfId="25759"/>
    <cellStyle name="Input 2 4 8 3" xfId="7118"/>
    <cellStyle name="Input 2 4 8 3 2" xfId="15275"/>
    <cellStyle name="Input 2 4 8 3 2 2" xfId="33494"/>
    <cellStyle name="Input 2 4 8 3 3" xfId="19400"/>
    <cellStyle name="Input 2 4 8 3 3 2" xfId="35880"/>
    <cellStyle name="Input 2 4 8 3 4" xfId="26075"/>
    <cellStyle name="Input 2 4 8 4" xfId="7979"/>
    <cellStyle name="Input 2 4 8 4 2" xfId="15504"/>
    <cellStyle name="Input 2 4 8 4 2 2" xfId="34354"/>
    <cellStyle name="Input 2 4 8 4 3" xfId="19629"/>
    <cellStyle name="Input 2 4 8 4 3 2" xfId="36404"/>
    <cellStyle name="Input 2 4 8 4 4" xfId="26304"/>
    <cellStyle name="Input 2 4 8 5" xfId="15697"/>
    <cellStyle name="Input 2 4 8 5 2" xfId="19822"/>
    <cellStyle name="Input 2 4 8 5 3" xfId="26497"/>
    <cellStyle name="Input 2 4 8 6" xfId="13274"/>
    <cellStyle name="Input 2 4 8 6 2" xfId="29653"/>
    <cellStyle name="Input 2 4 8 7" xfId="17731"/>
    <cellStyle name="Input 2 4 8 7 2" xfId="34886"/>
    <cellStyle name="Input 2 4 8 8" xfId="17258"/>
    <cellStyle name="Input 2 4 8 9" xfId="24094"/>
    <cellStyle name="Input 2 4 9" xfId="3656"/>
    <cellStyle name="Input 2 4 9 2" xfId="4130"/>
    <cellStyle name="Input 2 4 9 2 2" xfId="15122"/>
    <cellStyle name="Input 2 4 9 2 2 2" xfId="30510"/>
    <cellStyle name="Input 2 4 9 2 3" xfId="19249"/>
    <cellStyle name="Input 2 4 9 2 3 2" xfId="35409"/>
    <cellStyle name="Input 2 4 9 2 4" xfId="25924"/>
    <cellStyle name="Input 2 4 9 3" xfId="7507"/>
    <cellStyle name="Input 2 4 9 3 2" xfId="15409"/>
    <cellStyle name="Input 2 4 9 3 2 2" xfId="33883"/>
    <cellStyle name="Input 2 4 9 3 3" xfId="19534"/>
    <cellStyle name="Input 2 4 9 3 3 2" xfId="35940"/>
    <cellStyle name="Input 2 4 9 3 4" xfId="26209"/>
    <cellStyle name="Input 2 4 9 4" xfId="8040"/>
    <cellStyle name="Input 2 4 9 4 2" xfId="15606"/>
    <cellStyle name="Input 2 4 9 4 2 2" xfId="34415"/>
    <cellStyle name="Input 2 4 9 4 3" xfId="19731"/>
    <cellStyle name="Input 2 4 9 4 3 2" xfId="36464"/>
    <cellStyle name="Input 2 4 9 4 4" xfId="26406"/>
    <cellStyle name="Input 2 4 9 5" xfId="15755"/>
    <cellStyle name="Input 2 4 9 5 2" xfId="19880"/>
    <cellStyle name="Input 2 4 9 5 3" xfId="26555"/>
    <cellStyle name="Input 2 4 9 6" xfId="13663"/>
    <cellStyle name="Input 2 4 9 6 2" xfId="30041"/>
    <cellStyle name="Input 2 4 9 7" xfId="17804"/>
    <cellStyle name="Input 2 4 9 7 2" xfId="34946"/>
    <cellStyle name="Input 2 4 9 8" xfId="17926"/>
    <cellStyle name="Input 2 4 9 9" xfId="24481"/>
    <cellStyle name="Input 2 40" xfId="9429" hidden="1"/>
    <cellStyle name="Input 2 40" xfId="16273" hidden="1"/>
    <cellStyle name="Input 2 40" xfId="20300"/>
    <cellStyle name="Input 2 400" xfId="9716" hidden="1"/>
    <cellStyle name="Input 2 400" xfId="16560" hidden="1"/>
    <cellStyle name="Input 2 400" xfId="20587"/>
    <cellStyle name="Input 2 401" xfId="9700" hidden="1"/>
    <cellStyle name="Input 2 401" xfId="16544" hidden="1"/>
    <cellStyle name="Input 2 401" xfId="20571"/>
    <cellStyle name="Input 2 402" xfId="9704" hidden="1"/>
    <cellStyle name="Input 2 402" xfId="16548" hidden="1"/>
    <cellStyle name="Input 2 402" xfId="20575"/>
    <cellStyle name="Input 2 403" xfId="9702" hidden="1"/>
    <cellStyle name="Input 2 403" xfId="16546" hidden="1"/>
    <cellStyle name="Input 2 403" xfId="20573"/>
    <cellStyle name="Input 2 404" xfId="9739" hidden="1"/>
    <cellStyle name="Input 2 404" xfId="16583" hidden="1"/>
    <cellStyle name="Input 2 404" xfId="20610"/>
    <cellStyle name="Input 2 405" xfId="9752" hidden="1"/>
    <cellStyle name="Input 2 405" xfId="16596" hidden="1"/>
    <cellStyle name="Input 2 405" xfId="20623"/>
    <cellStyle name="Input 2 406" xfId="9756" hidden="1"/>
    <cellStyle name="Input 2 406" xfId="16600" hidden="1"/>
    <cellStyle name="Input 2 406" xfId="20627"/>
    <cellStyle name="Input 2 407" xfId="9715" hidden="1"/>
    <cellStyle name="Input 2 407" xfId="16559" hidden="1"/>
    <cellStyle name="Input 2 407" xfId="20586"/>
    <cellStyle name="Input 2 408" xfId="9738" hidden="1"/>
    <cellStyle name="Input 2 408" xfId="16582" hidden="1"/>
    <cellStyle name="Input 2 408" xfId="20609"/>
    <cellStyle name="Input 2 409" xfId="9687" hidden="1"/>
    <cellStyle name="Input 2 409" xfId="16531" hidden="1"/>
    <cellStyle name="Input 2 409" xfId="20558"/>
    <cellStyle name="Input 2 41" xfId="9432" hidden="1"/>
    <cellStyle name="Input 2 41" xfId="16276" hidden="1"/>
    <cellStyle name="Input 2 41" xfId="20303"/>
    <cellStyle name="Input 2 410" xfId="9697" hidden="1"/>
    <cellStyle name="Input 2 410" xfId="16541" hidden="1"/>
    <cellStyle name="Input 2 410" xfId="20568"/>
    <cellStyle name="Input 2 411" xfId="9726" hidden="1"/>
    <cellStyle name="Input 2 411" xfId="16570" hidden="1"/>
    <cellStyle name="Input 2 411" xfId="20597"/>
    <cellStyle name="Input 2 412" xfId="9608" hidden="1"/>
    <cellStyle name="Input 2 412" xfId="16452" hidden="1"/>
    <cellStyle name="Input 2 412" xfId="20479"/>
    <cellStyle name="Input 2 413" xfId="9442" hidden="1"/>
    <cellStyle name="Input 2 413" xfId="16286" hidden="1"/>
    <cellStyle name="Input 2 413" xfId="20313"/>
    <cellStyle name="Input 2 414" xfId="9601" hidden="1"/>
    <cellStyle name="Input 2 414" xfId="16445" hidden="1"/>
    <cellStyle name="Input 2 414" xfId="20472"/>
    <cellStyle name="Input 2 415" xfId="9452" hidden="1"/>
    <cellStyle name="Input 2 415" xfId="16296" hidden="1"/>
    <cellStyle name="Input 2 415" xfId="20323"/>
    <cellStyle name="Input 2 416" xfId="9681" hidden="1"/>
    <cellStyle name="Input 2 416" xfId="16525" hidden="1"/>
    <cellStyle name="Input 2 416" xfId="20552"/>
    <cellStyle name="Input 2 417" xfId="9768" hidden="1"/>
    <cellStyle name="Input 2 417" xfId="16612" hidden="1"/>
    <cellStyle name="Input 2 417" xfId="20639"/>
    <cellStyle name="Input 2 418" xfId="9770" hidden="1"/>
    <cellStyle name="Input 2 418" xfId="16614" hidden="1"/>
    <cellStyle name="Input 2 418" xfId="20641"/>
    <cellStyle name="Input 2 419" xfId="9769" hidden="1"/>
    <cellStyle name="Input 2 419" xfId="16613" hidden="1"/>
    <cellStyle name="Input 2 419" xfId="20640"/>
    <cellStyle name="Input 2 42" xfId="9416" hidden="1"/>
    <cellStyle name="Input 2 42" xfId="16260" hidden="1"/>
    <cellStyle name="Input 2 42" xfId="20287"/>
    <cellStyle name="Input 2 420" xfId="9781" hidden="1"/>
    <cellStyle name="Input 2 420" xfId="16625" hidden="1"/>
    <cellStyle name="Input 2 420" xfId="20652"/>
    <cellStyle name="Input 2 421" xfId="9783" hidden="1"/>
    <cellStyle name="Input 2 421" xfId="16627" hidden="1"/>
    <cellStyle name="Input 2 421" xfId="20654"/>
    <cellStyle name="Input 2 422" xfId="9782" hidden="1"/>
    <cellStyle name="Input 2 422" xfId="16626" hidden="1"/>
    <cellStyle name="Input 2 422" xfId="20653"/>
    <cellStyle name="Input 2 423" xfId="9796" hidden="1"/>
    <cellStyle name="Input 2 423" xfId="16640" hidden="1"/>
    <cellStyle name="Input 2 423" xfId="20667"/>
    <cellStyle name="Input 2 424" xfId="9798" hidden="1"/>
    <cellStyle name="Input 2 424" xfId="16642" hidden="1"/>
    <cellStyle name="Input 2 424" xfId="20669"/>
    <cellStyle name="Input 2 425" xfId="9797" hidden="1"/>
    <cellStyle name="Input 2 425" xfId="16641" hidden="1"/>
    <cellStyle name="Input 2 425" xfId="20668"/>
    <cellStyle name="Input 2 426" xfId="9800" hidden="1"/>
    <cellStyle name="Input 2 426" xfId="16644" hidden="1"/>
    <cellStyle name="Input 2 426" xfId="20671"/>
    <cellStyle name="Input 2 427" xfId="9802" hidden="1"/>
    <cellStyle name="Input 2 427" xfId="16646" hidden="1"/>
    <cellStyle name="Input 2 427" xfId="20673"/>
    <cellStyle name="Input 2 428" xfId="9801" hidden="1"/>
    <cellStyle name="Input 2 428" xfId="16645" hidden="1"/>
    <cellStyle name="Input 2 428" xfId="20672"/>
    <cellStyle name="Input 2 429" xfId="9795" hidden="1"/>
    <cellStyle name="Input 2 429" xfId="16639" hidden="1"/>
    <cellStyle name="Input 2 429" xfId="20666"/>
    <cellStyle name="Input 2 43" xfId="9404" hidden="1"/>
    <cellStyle name="Input 2 43" xfId="16248" hidden="1"/>
    <cellStyle name="Input 2 43" xfId="20275"/>
    <cellStyle name="Input 2 430" xfId="9803" hidden="1"/>
    <cellStyle name="Input 2 430" xfId="16647" hidden="1"/>
    <cellStyle name="Input 2 430" xfId="20674"/>
    <cellStyle name="Input 2 431" xfId="9804" hidden="1"/>
    <cellStyle name="Input 2 431" xfId="16648" hidden="1"/>
    <cellStyle name="Input 2 431" xfId="20675"/>
    <cellStyle name="Input 2 432" xfId="9799" hidden="1"/>
    <cellStyle name="Input 2 432" xfId="16643" hidden="1"/>
    <cellStyle name="Input 2 432" xfId="20670"/>
    <cellStyle name="Input 2 433" xfId="9793" hidden="1"/>
    <cellStyle name="Input 2 433" xfId="16637" hidden="1"/>
    <cellStyle name="Input 2 433" xfId="20664"/>
    <cellStyle name="Input 2 434" xfId="9794" hidden="1"/>
    <cellStyle name="Input 2 434" xfId="16638" hidden="1"/>
    <cellStyle name="Input 2 434" xfId="20665"/>
    <cellStyle name="Input 2 435" xfId="9765" hidden="1"/>
    <cellStyle name="Input 2 435" xfId="16609" hidden="1"/>
    <cellStyle name="Input 2 435" xfId="20636"/>
    <cellStyle name="Input 2 436" xfId="9779" hidden="1"/>
    <cellStyle name="Input 2 436" xfId="16623" hidden="1"/>
    <cellStyle name="Input 2 436" xfId="20650"/>
    <cellStyle name="Input 2 437" xfId="9788" hidden="1"/>
    <cellStyle name="Input 2 437" xfId="16632" hidden="1"/>
    <cellStyle name="Input 2 437" xfId="20659"/>
    <cellStyle name="Input 2 438" xfId="9775" hidden="1"/>
    <cellStyle name="Input 2 438" xfId="16619" hidden="1"/>
    <cellStyle name="Input 2 438" xfId="20646"/>
    <cellStyle name="Input 2 439" xfId="9767" hidden="1"/>
    <cellStyle name="Input 2 439" xfId="16611" hidden="1"/>
    <cellStyle name="Input 2 439" xfId="20638"/>
    <cellStyle name="Input 2 44" xfId="9405" hidden="1"/>
    <cellStyle name="Input 2 44" xfId="16249" hidden="1"/>
    <cellStyle name="Input 2 44" xfId="20276"/>
    <cellStyle name="Input 2 440" xfId="9780" hidden="1"/>
    <cellStyle name="Input 2 440" xfId="16624" hidden="1"/>
    <cellStyle name="Input 2 440" xfId="20651"/>
    <cellStyle name="Input 2 441" xfId="9813" hidden="1"/>
    <cellStyle name="Input 2 441" xfId="16657" hidden="1"/>
    <cellStyle name="Input 2 441" xfId="20684"/>
    <cellStyle name="Input 2 442" xfId="9815" hidden="1"/>
    <cellStyle name="Input 2 442" xfId="16659" hidden="1"/>
    <cellStyle name="Input 2 442" xfId="20686"/>
    <cellStyle name="Input 2 443" xfId="9814" hidden="1"/>
    <cellStyle name="Input 2 443" xfId="16658" hidden="1"/>
    <cellStyle name="Input 2 443" xfId="20685"/>
    <cellStyle name="Input 2 444" xfId="9820" hidden="1"/>
    <cellStyle name="Input 2 444" xfId="16664" hidden="1"/>
    <cellStyle name="Input 2 444" xfId="20691"/>
    <cellStyle name="Input 2 445" xfId="9823" hidden="1"/>
    <cellStyle name="Input 2 445" xfId="16667" hidden="1"/>
    <cellStyle name="Input 2 445" xfId="20694"/>
    <cellStyle name="Input 2 446" xfId="9822" hidden="1"/>
    <cellStyle name="Input 2 446" xfId="16666" hidden="1"/>
    <cellStyle name="Input 2 446" xfId="20693"/>
    <cellStyle name="Input 2 447" xfId="9812" hidden="1"/>
    <cellStyle name="Input 2 447" xfId="16656" hidden="1"/>
    <cellStyle name="Input 2 447" xfId="20683"/>
    <cellStyle name="Input 2 448" xfId="9826" hidden="1"/>
    <cellStyle name="Input 2 448" xfId="16670" hidden="1"/>
    <cellStyle name="Input 2 448" xfId="20697"/>
    <cellStyle name="Input 2 449" xfId="9829" hidden="1"/>
    <cellStyle name="Input 2 449" xfId="16673" hidden="1"/>
    <cellStyle name="Input 2 449" xfId="20700"/>
    <cellStyle name="Input 2 45" xfId="9422" hidden="1"/>
    <cellStyle name="Input 2 45" xfId="16266" hidden="1"/>
    <cellStyle name="Input 2 45" xfId="20293"/>
    <cellStyle name="Input 2 450" xfId="9817" hidden="1"/>
    <cellStyle name="Input 2 450" xfId="16661" hidden="1"/>
    <cellStyle name="Input 2 450" xfId="20688"/>
    <cellStyle name="Input 2 451" xfId="9808" hidden="1"/>
    <cellStyle name="Input 2 451" xfId="16652" hidden="1"/>
    <cellStyle name="Input 2 451" xfId="20679"/>
    <cellStyle name="Input 2 452" xfId="9809" hidden="1"/>
    <cellStyle name="Input 2 452" xfId="16653" hidden="1"/>
    <cellStyle name="Input 2 452" xfId="20680"/>
    <cellStyle name="Input 2 453" xfId="9821" hidden="1"/>
    <cellStyle name="Input 2 453" xfId="16665" hidden="1"/>
    <cellStyle name="Input 2 453" xfId="20692"/>
    <cellStyle name="Input 2 454" xfId="9807" hidden="1"/>
    <cellStyle name="Input 2 454" xfId="16651" hidden="1"/>
    <cellStyle name="Input 2 454" xfId="20678"/>
    <cellStyle name="Input 2 455" xfId="9764" hidden="1"/>
    <cellStyle name="Input 2 455" xfId="16608" hidden="1"/>
    <cellStyle name="Input 2 455" xfId="20635"/>
    <cellStyle name="Input 2 456" xfId="9777" hidden="1"/>
    <cellStyle name="Input 2 456" xfId="16621" hidden="1"/>
    <cellStyle name="Input 2 456" xfId="20648"/>
    <cellStyle name="Input 2 457" xfId="9805" hidden="1"/>
    <cellStyle name="Input 2 457" xfId="16649" hidden="1"/>
    <cellStyle name="Input 2 457" xfId="20676"/>
    <cellStyle name="Input 2 458" xfId="9819" hidden="1"/>
    <cellStyle name="Input 2 458" xfId="16663" hidden="1"/>
    <cellStyle name="Input 2 458" xfId="20690"/>
    <cellStyle name="Input 2 459" xfId="9766" hidden="1"/>
    <cellStyle name="Input 2 459" xfId="16610" hidden="1"/>
    <cellStyle name="Input 2 459" xfId="20637"/>
    <cellStyle name="Input 2 46" xfId="9403" hidden="1"/>
    <cellStyle name="Input 2 46" xfId="16247" hidden="1"/>
    <cellStyle name="Input 2 46" xfId="20274"/>
    <cellStyle name="Input 2 460" xfId="9787" hidden="1"/>
    <cellStyle name="Input 2 460" xfId="16631" hidden="1"/>
    <cellStyle name="Input 2 460" xfId="20658"/>
    <cellStyle name="Input 2 461" xfId="9791" hidden="1"/>
    <cellStyle name="Input 2 461" xfId="16635" hidden="1"/>
    <cellStyle name="Input 2 461" xfId="20662"/>
    <cellStyle name="Input 2 462" xfId="9759" hidden="1"/>
    <cellStyle name="Input 2 462" xfId="16603" hidden="1"/>
    <cellStyle name="Input 2 462" xfId="20630"/>
    <cellStyle name="Input 2 463" xfId="9827" hidden="1"/>
    <cellStyle name="Input 2 463" xfId="16671" hidden="1"/>
    <cellStyle name="Input 2 463" xfId="20698"/>
    <cellStyle name="Input 2 464" xfId="9816" hidden="1"/>
    <cellStyle name="Input 2 464" xfId="16660" hidden="1"/>
    <cellStyle name="Input 2 464" xfId="20687"/>
    <cellStyle name="Input 2 465" xfId="9760" hidden="1"/>
    <cellStyle name="Input 2 465" xfId="16604" hidden="1"/>
    <cellStyle name="Input 2 465" xfId="20631"/>
    <cellStyle name="Input 2 466" xfId="9792" hidden="1"/>
    <cellStyle name="Input 2 466" xfId="16636" hidden="1"/>
    <cellStyle name="Input 2 466" xfId="20663"/>
    <cellStyle name="Input 2 467" xfId="9758" hidden="1"/>
    <cellStyle name="Input 2 467" xfId="16602" hidden="1"/>
    <cellStyle name="Input 2 467" xfId="20629"/>
    <cellStyle name="Input 2 468" xfId="9772" hidden="1"/>
    <cellStyle name="Input 2 468" xfId="16616" hidden="1"/>
    <cellStyle name="Input 2 468" xfId="20643"/>
    <cellStyle name="Input 2 469" xfId="9785" hidden="1"/>
    <cellStyle name="Input 2 469" xfId="16629" hidden="1"/>
    <cellStyle name="Input 2 469" xfId="20656"/>
    <cellStyle name="Input 2 47" xfId="9348" hidden="1"/>
    <cellStyle name="Input 2 47" xfId="16192" hidden="1"/>
    <cellStyle name="Input 2 47" xfId="20219"/>
    <cellStyle name="Input 2 470" xfId="9763" hidden="1"/>
    <cellStyle name="Input 2 470" xfId="16607" hidden="1"/>
    <cellStyle name="Input 2 470" xfId="20634"/>
    <cellStyle name="Input 2 471" xfId="9773" hidden="1"/>
    <cellStyle name="Input 2 471" xfId="16617" hidden="1"/>
    <cellStyle name="Input 2 471" xfId="20644"/>
    <cellStyle name="Input 2 472" xfId="9762" hidden="1"/>
    <cellStyle name="Input 2 472" xfId="16606" hidden="1"/>
    <cellStyle name="Input 2 472" xfId="20633"/>
    <cellStyle name="Input 2 473" xfId="9818" hidden="1"/>
    <cellStyle name="Input 2 473" xfId="16662" hidden="1"/>
    <cellStyle name="Input 2 473" xfId="20689"/>
    <cellStyle name="Input 2 474" xfId="9806" hidden="1"/>
    <cellStyle name="Input 2 474" xfId="16650" hidden="1"/>
    <cellStyle name="Input 2 474" xfId="20677"/>
    <cellStyle name="Input 2 475" xfId="9825" hidden="1"/>
    <cellStyle name="Input 2 475" xfId="16669" hidden="1"/>
    <cellStyle name="Input 2 475" xfId="20696"/>
    <cellStyle name="Input 2 476" xfId="9786" hidden="1"/>
    <cellStyle name="Input 2 476" xfId="16630" hidden="1"/>
    <cellStyle name="Input 2 476" xfId="20657"/>
    <cellStyle name="Input 2 477" xfId="9784" hidden="1"/>
    <cellStyle name="Input 2 477" xfId="16628" hidden="1"/>
    <cellStyle name="Input 2 477" xfId="20655"/>
    <cellStyle name="Input 2 478" xfId="9790" hidden="1"/>
    <cellStyle name="Input 2 478" xfId="16634" hidden="1"/>
    <cellStyle name="Input 2 478" xfId="20661"/>
    <cellStyle name="Input 2 479" xfId="9774" hidden="1"/>
    <cellStyle name="Input 2 479" xfId="16618" hidden="1"/>
    <cellStyle name="Input 2 479" xfId="20645"/>
    <cellStyle name="Input 2 48" xfId="9366" hidden="1"/>
    <cellStyle name="Input 2 48" xfId="16210" hidden="1"/>
    <cellStyle name="Input 2 48" xfId="20237"/>
    <cellStyle name="Input 2 480" xfId="9778" hidden="1"/>
    <cellStyle name="Input 2 480" xfId="16622" hidden="1"/>
    <cellStyle name="Input 2 480" xfId="20649"/>
    <cellStyle name="Input 2 481" xfId="9776" hidden="1"/>
    <cellStyle name="Input 2 481" xfId="16620" hidden="1"/>
    <cellStyle name="Input 2 481" xfId="20647"/>
    <cellStyle name="Input 2 482" xfId="9811" hidden="1"/>
    <cellStyle name="Input 2 482" xfId="16655" hidden="1"/>
    <cellStyle name="Input 2 482" xfId="20682"/>
    <cellStyle name="Input 2 483" xfId="9824" hidden="1"/>
    <cellStyle name="Input 2 483" xfId="16668" hidden="1"/>
    <cellStyle name="Input 2 483" xfId="20695"/>
    <cellStyle name="Input 2 484" xfId="9828" hidden="1"/>
    <cellStyle name="Input 2 484" xfId="16672" hidden="1"/>
    <cellStyle name="Input 2 484" xfId="20699"/>
    <cellStyle name="Input 2 485" xfId="9789" hidden="1"/>
    <cellStyle name="Input 2 485" xfId="16633" hidden="1"/>
    <cellStyle name="Input 2 485" xfId="20660"/>
    <cellStyle name="Input 2 486" xfId="9810" hidden="1"/>
    <cellStyle name="Input 2 486" xfId="16654" hidden="1"/>
    <cellStyle name="Input 2 486" xfId="20681"/>
    <cellStyle name="Input 2 487" xfId="9761" hidden="1"/>
    <cellStyle name="Input 2 487" xfId="16605" hidden="1"/>
    <cellStyle name="Input 2 487" xfId="20632"/>
    <cellStyle name="Input 2 488" xfId="9771" hidden="1"/>
    <cellStyle name="Input 2 488" xfId="16615" hidden="1"/>
    <cellStyle name="Input 2 488" xfId="20642"/>
    <cellStyle name="Input 2 489" xfId="9831" hidden="1"/>
    <cellStyle name="Input 2 489" xfId="16675" hidden="1"/>
    <cellStyle name="Input 2 489" xfId="20702"/>
    <cellStyle name="Input 2 49" xfId="9397" hidden="1"/>
    <cellStyle name="Input 2 49" xfId="16241" hidden="1"/>
    <cellStyle name="Input 2 49" xfId="20268"/>
    <cellStyle name="Input 2 490" xfId="9833" hidden="1"/>
    <cellStyle name="Input 2 490" xfId="16677" hidden="1"/>
    <cellStyle name="Input 2 490" xfId="20704"/>
    <cellStyle name="Input 2 491" xfId="9832" hidden="1"/>
    <cellStyle name="Input 2 491" xfId="16676" hidden="1"/>
    <cellStyle name="Input 2 491" xfId="20703"/>
    <cellStyle name="Input 2 492" xfId="9834" hidden="1"/>
    <cellStyle name="Input 2 492" xfId="16678" hidden="1"/>
    <cellStyle name="Input 2 492" xfId="20705"/>
    <cellStyle name="Input 2 493" xfId="9836" hidden="1"/>
    <cellStyle name="Input 2 493" xfId="16680" hidden="1"/>
    <cellStyle name="Input 2 493" xfId="20707"/>
    <cellStyle name="Input 2 494" xfId="9835" hidden="1"/>
    <cellStyle name="Input 2 494" xfId="16679" hidden="1"/>
    <cellStyle name="Input 2 494" xfId="20706"/>
    <cellStyle name="Input 2 495" xfId="9849" hidden="1"/>
    <cellStyle name="Input 2 495" xfId="16693" hidden="1"/>
    <cellStyle name="Input 2 495" xfId="20720"/>
    <cellStyle name="Input 2 496" xfId="9852" hidden="1"/>
    <cellStyle name="Input 2 496" xfId="16696" hidden="1"/>
    <cellStyle name="Input 2 496" xfId="20723"/>
    <cellStyle name="Input 2 497" xfId="9851" hidden="1"/>
    <cellStyle name="Input 2 497" xfId="16695" hidden="1"/>
    <cellStyle name="Input 2 497" xfId="20722"/>
    <cellStyle name="Input 2 498" xfId="9863" hidden="1"/>
    <cellStyle name="Input 2 498" xfId="16707" hidden="1"/>
    <cellStyle name="Input 2 498" xfId="20734"/>
    <cellStyle name="Input 2 499" xfId="9865" hidden="1"/>
    <cellStyle name="Input 2 499" xfId="16709" hidden="1"/>
    <cellStyle name="Input 2 499" xfId="20736"/>
    <cellStyle name="Input 2 5" xfId="1139"/>
    <cellStyle name="Input 2 5 2" xfId="4994"/>
    <cellStyle name="Input 2 5 2 2" xfId="11149"/>
    <cellStyle name="Input 2 5 2 2 2" xfId="31372"/>
    <cellStyle name="Input 2 5 2 2 2 2" xfId="37964"/>
    <cellStyle name="Input 2 5 2 2 2 3" xfId="39007"/>
    <cellStyle name="Input 2 5 2 2 3" xfId="37581"/>
    <cellStyle name="Input 2 5 2 2 4" xfId="38491"/>
    <cellStyle name="Input 2 5 2 3" xfId="17295"/>
    <cellStyle name="Input 2 5 2 3 2" xfId="35534"/>
    <cellStyle name="Input 2 5 2 3 3" xfId="38764"/>
    <cellStyle name="Input 2 5 2 4" xfId="21980"/>
    <cellStyle name="Input 2 5 2 5" xfId="38247"/>
    <cellStyle name="Input 2 5 3" xfId="7628"/>
    <cellStyle name="Input 2 5 3 2" xfId="14058"/>
    <cellStyle name="Input 2 5 3 2 2" xfId="34003"/>
    <cellStyle name="Input 2 5 3 2 2 2" xfId="38158"/>
    <cellStyle name="Input 2 5 3 2 2 3" xfId="39107"/>
    <cellStyle name="Input 2 5 3 2 3" xfId="37406"/>
    <cellStyle name="Input 2 5 3 2 4" xfId="38551"/>
    <cellStyle name="Input 2 5 3 3" xfId="18197"/>
    <cellStyle name="Input 2 5 3 3 2" xfId="36058"/>
    <cellStyle name="Input 2 5 3 3 3" xfId="38806"/>
    <cellStyle name="Input 2 5 3 4" xfId="24874"/>
    <cellStyle name="Input 2 5 3 5" xfId="38303"/>
    <cellStyle name="Input 2 5 4" xfId="13934"/>
    <cellStyle name="Input 2 5 4 2" xfId="18073"/>
    <cellStyle name="Input 2 5 4 2 2" xfId="37261"/>
    <cellStyle name="Input 2 5 4 2 2 2" xfId="38046"/>
    <cellStyle name="Input 2 5 4 2 2 3" xfId="39104"/>
    <cellStyle name="Input 2 5 4 2 3" xfId="37840"/>
    <cellStyle name="Input 2 5 4 2 4" xfId="38548"/>
    <cellStyle name="Input 2 5 4 2 5" xfId="36961"/>
    <cellStyle name="Input 2 5 4 3" xfId="24750"/>
    <cellStyle name="Input 2 5 4 3 2" xfId="38034"/>
    <cellStyle name="Input 2 5 4 3 3" xfId="38803"/>
    <cellStyle name="Input 2 5 4 4" xfId="37594"/>
    <cellStyle name="Input 2 5 4 5" xfId="38300"/>
    <cellStyle name="Input 2 5 5" xfId="14579"/>
    <cellStyle name="Input 2 5 5 2" xfId="18715"/>
    <cellStyle name="Input 2 5 5 2 2" xfId="37634"/>
    <cellStyle name="Input 2 5 5 2 3" xfId="38955"/>
    <cellStyle name="Input 2 5 5 2 4" xfId="37179"/>
    <cellStyle name="Input 2 5 5 3" xfId="25391"/>
    <cellStyle name="Input 2 5 5 4" xfId="38702"/>
    <cellStyle name="Input 2 5 6" xfId="14296"/>
    <cellStyle name="Input 2 5 6 2" xfId="18434"/>
    <cellStyle name="Input 2 5 6 2 2" xfId="37795"/>
    <cellStyle name="Input 2 5 6 3" xfId="25111"/>
    <cellStyle name="Input 2 5 7" xfId="9327" hidden="1"/>
    <cellStyle name="Input 2 5 7" xfId="16172" hidden="1"/>
    <cellStyle name="Input 2 5 7" xfId="27532"/>
    <cellStyle name="Input 2 5 8" xfId="17251"/>
    <cellStyle name="Input 2 5 8 2" xfId="34540"/>
    <cellStyle name="Input 2 5 9" xfId="20198"/>
    <cellStyle name="Input 2 5 9 2" xfId="36732"/>
    <cellStyle name="Input 2 50" xfId="9419" hidden="1"/>
    <cellStyle name="Input 2 50" xfId="16263" hidden="1"/>
    <cellStyle name="Input 2 50" xfId="20290"/>
    <cellStyle name="Input 2 500" xfId="9864" hidden="1"/>
    <cellStyle name="Input 2 500" xfId="16708" hidden="1"/>
    <cellStyle name="Input 2 500" xfId="20735"/>
    <cellStyle name="Input 2 501" xfId="9880" hidden="1"/>
    <cellStyle name="Input 2 501" xfId="16724" hidden="1"/>
    <cellStyle name="Input 2 501" xfId="20751"/>
    <cellStyle name="Input 2 502" xfId="9882" hidden="1"/>
    <cellStyle name="Input 2 502" xfId="16726" hidden="1"/>
    <cellStyle name="Input 2 502" xfId="20753"/>
    <cellStyle name="Input 2 503" xfId="9881" hidden="1"/>
    <cellStyle name="Input 2 503" xfId="16725" hidden="1"/>
    <cellStyle name="Input 2 503" xfId="20752"/>
    <cellStyle name="Input 2 504" xfId="9884" hidden="1"/>
    <cellStyle name="Input 2 504" xfId="16728" hidden="1"/>
    <cellStyle name="Input 2 504" xfId="20755"/>
    <cellStyle name="Input 2 505" xfId="9886" hidden="1"/>
    <cellStyle name="Input 2 505" xfId="16730" hidden="1"/>
    <cellStyle name="Input 2 505" xfId="20757"/>
    <cellStyle name="Input 2 506" xfId="9885" hidden="1"/>
    <cellStyle name="Input 2 506" xfId="16729" hidden="1"/>
    <cellStyle name="Input 2 506" xfId="20756"/>
    <cellStyle name="Input 2 507" xfId="9879" hidden="1"/>
    <cellStyle name="Input 2 507" xfId="16723" hidden="1"/>
    <cellStyle name="Input 2 507" xfId="20750"/>
    <cellStyle name="Input 2 508" xfId="9887" hidden="1"/>
    <cellStyle name="Input 2 508" xfId="16731" hidden="1"/>
    <cellStyle name="Input 2 508" xfId="20758"/>
    <cellStyle name="Input 2 509" xfId="9888" hidden="1"/>
    <cellStyle name="Input 2 509" xfId="16732" hidden="1"/>
    <cellStyle name="Input 2 509" xfId="20759"/>
    <cellStyle name="Input 2 51" xfId="9352" hidden="1"/>
    <cellStyle name="Input 2 51" xfId="16196" hidden="1"/>
    <cellStyle name="Input 2 51" xfId="20223"/>
    <cellStyle name="Input 2 510" xfId="9883" hidden="1"/>
    <cellStyle name="Input 2 510" xfId="16727" hidden="1"/>
    <cellStyle name="Input 2 510" xfId="20754"/>
    <cellStyle name="Input 2 511" xfId="9877" hidden="1"/>
    <cellStyle name="Input 2 511" xfId="16721" hidden="1"/>
    <cellStyle name="Input 2 511" xfId="20748"/>
    <cellStyle name="Input 2 512" xfId="9878" hidden="1"/>
    <cellStyle name="Input 2 512" xfId="16722" hidden="1"/>
    <cellStyle name="Input 2 512" xfId="20749"/>
    <cellStyle name="Input 2 513" xfId="9845" hidden="1"/>
    <cellStyle name="Input 2 513" xfId="16689" hidden="1"/>
    <cellStyle name="Input 2 513" xfId="20716"/>
    <cellStyle name="Input 2 514" xfId="9861" hidden="1"/>
    <cellStyle name="Input 2 514" xfId="16705" hidden="1"/>
    <cellStyle name="Input 2 514" xfId="20732"/>
    <cellStyle name="Input 2 515" xfId="9871" hidden="1"/>
    <cellStyle name="Input 2 515" xfId="16715" hidden="1"/>
    <cellStyle name="Input 2 515" xfId="20742"/>
    <cellStyle name="Input 2 516" xfId="9857" hidden="1"/>
    <cellStyle name="Input 2 516" xfId="16701" hidden="1"/>
    <cellStyle name="Input 2 516" xfId="20728"/>
    <cellStyle name="Input 2 517" xfId="9848" hidden="1"/>
    <cellStyle name="Input 2 517" xfId="16692" hidden="1"/>
    <cellStyle name="Input 2 517" xfId="20719"/>
    <cellStyle name="Input 2 518" xfId="9862" hidden="1"/>
    <cellStyle name="Input 2 518" xfId="16706" hidden="1"/>
    <cellStyle name="Input 2 518" xfId="20733"/>
    <cellStyle name="Input 2 519" xfId="9902" hidden="1"/>
    <cellStyle name="Input 2 519" xfId="16746" hidden="1"/>
    <cellStyle name="Input 2 519" xfId="20773"/>
    <cellStyle name="Input 2 52" xfId="9377" hidden="1"/>
    <cellStyle name="Input 2 52" xfId="16221" hidden="1"/>
    <cellStyle name="Input 2 52" xfId="20248"/>
    <cellStyle name="Input 2 520" xfId="9904" hidden="1"/>
    <cellStyle name="Input 2 520" xfId="16748" hidden="1"/>
    <cellStyle name="Input 2 520" xfId="20775"/>
    <cellStyle name="Input 2 521" xfId="9903" hidden="1"/>
    <cellStyle name="Input 2 521" xfId="16747" hidden="1"/>
    <cellStyle name="Input 2 521" xfId="20774"/>
    <cellStyle name="Input 2 522" xfId="9912" hidden="1"/>
    <cellStyle name="Input 2 522" xfId="16756" hidden="1"/>
    <cellStyle name="Input 2 522" xfId="20783"/>
    <cellStyle name="Input 2 523" xfId="9916" hidden="1"/>
    <cellStyle name="Input 2 523" xfId="16760" hidden="1"/>
    <cellStyle name="Input 2 523" xfId="20787"/>
    <cellStyle name="Input 2 524" xfId="9915" hidden="1"/>
    <cellStyle name="Input 2 524" xfId="16759" hidden="1"/>
    <cellStyle name="Input 2 524" xfId="20786"/>
    <cellStyle name="Input 2 525" xfId="9901" hidden="1"/>
    <cellStyle name="Input 2 525" xfId="16745" hidden="1"/>
    <cellStyle name="Input 2 525" xfId="20772"/>
    <cellStyle name="Input 2 526" xfId="9921" hidden="1"/>
    <cellStyle name="Input 2 526" xfId="16765" hidden="1"/>
    <cellStyle name="Input 2 526" xfId="20792"/>
    <cellStyle name="Input 2 527" xfId="9924" hidden="1"/>
    <cellStyle name="Input 2 527" xfId="16768" hidden="1"/>
    <cellStyle name="Input 2 527" xfId="20795"/>
    <cellStyle name="Input 2 528" xfId="9908" hidden="1"/>
    <cellStyle name="Input 2 528" xfId="16752" hidden="1"/>
    <cellStyle name="Input 2 528" xfId="20779"/>
    <cellStyle name="Input 2 529" xfId="9896" hidden="1"/>
    <cellStyle name="Input 2 529" xfId="16740" hidden="1"/>
    <cellStyle name="Input 2 529" xfId="20767"/>
    <cellStyle name="Input 2 53" xfId="9382" hidden="1"/>
    <cellStyle name="Input 2 53" xfId="16226" hidden="1"/>
    <cellStyle name="Input 2 53" xfId="20253"/>
    <cellStyle name="Input 2 530" xfId="9897" hidden="1"/>
    <cellStyle name="Input 2 530" xfId="16741" hidden="1"/>
    <cellStyle name="Input 2 530" xfId="20768"/>
    <cellStyle name="Input 2 531" xfId="9914" hidden="1"/>
    <cellStyle name="Input 2 531" xfId="16758" hidden="1"/>
    <cellStyle name="Input 2 531" xfId="20785"/>
    <cellStyle name="Input 2 532" xfId="9895" hidden="1"/>
    <cellStyle name="Input 2 532" xfId="16739" hidden="1"/>
    <cellStyle name="Input 2 532" xfId="20766"/>
    <cellStyle name="Input 2 533" xfId="9844" hidden="1"/>
    <cellStyle name="Input 2 533" xfId="16688" hidden="1"/>
    <cellStyle name="Input 2 533" xfId="20715"/>
    <cellStyle name="Input 2 534" xfId="9859" hidden="1"/>
    <cellStyle name="Input 2 534" xfId="16703" hidden="1"/>
    <cellStyle name="Input 2 534" xfId="20730"/>
    <cellStyle name="Input 2 535" xfId="9890" hidden="1"/>
    <cellStyle name="Input 2 535" xfId="16734" hidden="1"/>
    <cellStyle name="Input 2 535" xfId="20761"/>
    <cellStyle name="Input 2 536" xfId="9911" hidden="1"/>
    <cellStyle name="Input 2 536" xfId="16755" hidden="1"/>
    <cellStyle name="Input 2 536" xfId="20782"/>
    <cellStyle name="Input 2 537" xfId="9847" hidden="1"/>
    <cellStyle name="Input 2 537" xfId="16691" hidden="1"/>
    <cellStyle name="Input 2 537" xfId="20718"/>
    <cellStyle name="Input 2 538" xfId="9870" hidden="1"/>
    <cellStyle name="Input 2 538" xfId="16714" hidden="1"/>
    <cellStyle name="Input 2 538" xfId="20741"/>
    <cellStyle name="Input 2 539" xfId="9875" hidden="1"/>
    <cellStyle name="Input 2 539" xfId="16719" hidden="1"/>
    <cellStyle name="Input 2 539" xfId="20746"/>
    <cellStyle name="Input 2 54" xfId="9342" hidden="1"/>
    <cellStyle name="Input 2 54" xfId="16186" hidden="1"/>
    <cellStyle name="Input 2 54" xfId="20213"/>
    <cellStyle name="Input 2 540" xfId="9838" hidden="1"/>
    <cellStyle name="Input 2 540" xfId="16682" hidden="1"/>
    <cellStyle name="Input 2 540" xfId="20709"/>
    <cellStyle name="Input 2 541" xfId="9922" hidden="1"/>
    <cellStyle name="Input 2 541" xfId="16766" hidden="1"/>
    <cellStyle name="Input 2 541" xfId="20793"/>
    <cellStyle name="Input 2 542" xfId="9906" hidden="1"/>
    <cellStyle name="Input 2 542" xfId="16750" hidden="1"/>
    <cellStyle name="Input 2 542" xfId="20777"/>
    <cellStyle name="Input 2 543" xfId="9839" hidden="1"/>
    <cellStyle name="Input 2 543" xfId="16683" hidden="1"/>
    <cellStyle name="Input 2 543" xfId="20710"/>
    <cellStyle name="Input 2 544" xfId="9876" hidden="1"/>
    <cellStyle name="Input 2 544" xfId="16720" hidden="1"/>
    <cellStyle name="Input 2 544" xfId="20747"/>
    <cellStyle name="Input 2 545" xfId="9837" hidden="1"/>
    <cellStyle name="Input 2 545" xfId="16681" hidden="1"/>
    <cellStyle name="Input 2 545" xfId="20708"/>
    <cellStyle name="Input 2 546" xfId="9854" hidden="1"/>
    <cellStyle name="Input 2 546" xfId="16698" hidden="1"/>
    <cellStyle name="Input 2 546" xfId="20725"/>
    <cellStyle name="Input 2 547" xfId="9867" hidden="1"/>
    <cellStyle name="Input 2 547" xfId="16711" hidden="1"/>
    <cellStyle name="Input 2 547" xfId="20738"/>
    <cellStyle name="Input 2 548" xfId="9843" hidden="1"/>
    <cellStyle name="Input 2 548" xfId="16687" hidden="1"/>
    <cellStyle name="Input 2 548" xfId="20714"/>
    <cellStyle name="Input 2 549" xfId="9855" hidden="1"/>
    <cellStyle name="Input 2 549" xfId="16699" hidden="1"/>
    <cellStyle name="Input 2 549" xfId="20726"/>
    <cellStyle name="Input 2 55" xfId="9430" hidden="1"/>
    <cellStyle name="Input 2 55" xfId="16274" hidden="1"/>
    <cellStyle name="Input 2 55" xfId="20301"/>
    <cellStyle name="Input 2 550" xfId="9841" hidden="1"/>
    <cellStyle name="Input 2 550" xfId="16685" hidden="1"/>
    <cellStyle name="Input 2 550" xfId="20712"/>
    <cellStyle name="Input 2 551" xfId="9909" hidden="1"/>
    <cellStyle name="Input 2 551" xfId="16753" hidden="1"/>
    <cellStyle name="Input 2 551" xfId="20780"/>
    <cellStyle name="Input 2 552" xfId="9893" hidden="1"/>
    <cellStyle name="Input 2 552" xfId="16737" hidden="1"/>
    <cellStyle name="Input 2 552" xfId="20764"/>
    <cellStyle name="Input 2 553" xfId="9920" hidden="1"/>
    <cellStyle name="Input 2 553" xfId="16764" hidden="1"/>
    <cellStyle name="Input 2 553" xfId="20791"/>
    <cellStyle name="Input 2 554" xfId="9868" hidden="1"/>
    <cellStyle name="Input 2 554" xfId="16712" hidden="1"/>
    <cellStyle name="Input 2 554" xfId="20739"/>
    <cellStyle name="Input 2 555" xfId="9866" hidden="1"/>
    <cellStyle name="Input 2 555" xfId="16710" hidden="1"/>
    <cellStyle name="Input 2 555" xfId="20737"/>
    <cellStyle name="Input 2 556" xfId="9874" hidden="1"/>
    <cellStyle name="Input 2 556" xfId="16718" hidden="1"/>
    <cellStyle name="Input 2 556" xfId="20745"/>
    <cellStyle name="Input 2 557" xfId="9856" hidden="1"/>
    <cellStyle name="Input 2 557" xfId="16700" hidden="1"/>
    <cellStyle name="Input 2 557" xfId="20727"/>
    <cellStyle name="Input 2 558" xfId="9860" hidden="1"/>
    <cellStyle name="Input 2 558" xfId="16704" hidden="1"/>
    <cellStyle name="Input 2 558" xfId="20731"/>
    <cellStyle name="Input 2 559" xfId="9858" hidden="1"/>
    <cellStyle name="Input 2 559" xfId="16702" hidden="1"/>
    <cellStyle name="Input 2 559" xfId="20729"/>
    <cellStyle name="Input 2 56" xfId="9414" hidden="1"/>
    <cellStyle name="Input 2 56" xfId="16258" hidden="1"/>
    <cellStyle name="Input 2 56" xfId="20285"/>
    <cellStyle name="Input 2 560" xfId="9900" hidden="1"/>
    <cellStyle name="Input 2 560" xfId="16744" hidden="1"/>
    <cellStyle name="Input 2 560" xfId="20771"/>
    <cellStyle name="Input 2 561" xfId="9917" hidden="1"/>
    <cellStyle name="Input 2 561" xfId="16761" hidden="1"/>
    <cellStyle name="Input 2 561" xfId="20788"/>
    <cellStyle name="Input 2 562" xfId="9923" hidden="1"/>
    <cellStyle name="Input 2 562" xfId="16767" hidden="1"/>
    <cellStyle name="Input 2 562" xfId="20794"/>
    <cellStyle name="Input 2 563" xfId="9872" hidden="1"/>
    <cellStyle name="Input 2 563" xfId="16716" hidden="1"/>
    <cellStyle name="Input 2 563" xfId="20743"/>
    <cellStyle name="Input 2 564" xfId="9899" hidden="1"/>
    <cellStyle name="Input 2 564" xfId="16743" hidden="1"/>
    <cellStyle name="Input 2 564" xfId="20770"/>
    <cellStyle name="Input 2 565" xfId="9840" hidden="1"/>
    <cellStyle name="Input 2 565" xfId="16684" hidden="1"/>
    <cellStyle name="Input 2 565" xfId="20711"/>
    <cellStyle name="Input 2 566" xfId="9853" hidden="1"/>
    <cellStyle name="Input 2 566" xfId="16697" hidden="1"/>
    <cellStyle name="Input 2 566" xfId="20724"/>
    <cellStyle name="Input 2 567" xfId="9918" hidden="1"/>
    <cellStyle name="Input 2 567" xfId="16762" hidden="1"/>
    <cellStyle name="Input 2 567" xfId="20789"/>
    <cellStyle name="Input 2 568" xfId="9905" hidden="1"/>
    <cellStyle name="Input 2 568" xfId="16749" hidden="1"/>
    <cellStyle name="Input 2 568" xfId="20776"/>
    <cellStyle name="Input 2 569" xfId="9925" hidden="1"/>
    <cellStyle name="Input 2 569" xfId="16769" hidden="1"/>
    <cellStyle name="Input 2 569" xfId="20796"/>
    <cellStyle name="Input 2 57" xfId="9343" hidden="1"/>
    <cellStyle name="Input 2 57" xfId="16187" hidden="1"/>
    <cellStyle name="Input 2 57" xfId="20214"/>
    <cellStyle name="Input 2 570" xfId="9907" hidden="1"/>
    <cellStyle name="Input 2 570" xfId="16751" hidden="1"/>
    <cellStyle name="Input 2 570" xfId="20778"/>
    <cellStyle name="Input 2 571" xfId="9913" hidden="1"/>
    <cellStyle name="Input 2 571" xfId="16757" hidden="1"/>
    <cellStyle name="Input 2 571" xfId="20784"/>
    <cellStyle name="Input 2 572" xfId="9898" hidden="1"/>
    <cellStyle name="Input 2 572" xfId="16742" hidden="1"/>
    <cellStyle name="Input 2 572" xfId="20769"/>
    <cellStyle name="Input 2 573" xfId="9919" hidden="1"/>
    <cellStyle name="Input 2 573" xfId="16763" hidden="1"/>
    <cellStyle name="Input 2 573" xfId="20790"/>
    <cellStyle name="Input 2 574" xfId="9850" hidden="1"/>
    <cellStyle name="Input 2 574" xfId="16694" hidden="1"/>
    <cellStyle name="Input 2 574" xfId="20721"/>
    <cellStyle name="Input 2 575" xfId="9926" hidden="1"/>
    <cellStyle name="Input 2 575" xfId="16770" hidden="1"/>
    <cellStyle name="Input 2 575" xfId="20797"/>
    <cellStyle name="Input 2 576" xfId="9928" hidden="1"/>
    <cellStyle name="Input 2 576" xfId="16772" hidden="1"/>
    <cellStyle name="Input 2 576" xfId="20799"/>
    <cellStyle name="Input 2 577" xfId="9930" hidden="1"/>
    <cellStyle name="Input 2 577" xfId="16774" hidden="1"/>
    <cellStyle name="Input 2 577" xfId="20801"/>
    <cellStyle name="Input 2 578" xfId="9929" hidden="1"/>
    <cellStyle name="Input 2 578" xfId="16773" hidden="1"/>
    <cellStyle name="Input 2 578" xfId="20800"/>
    <cellStyle name="Input 2 579" xfId="9910" hidden="1"/>
    <cellStyle name="Input 2 579" xfId="16754" hidden="1"/>
    <cellStyle name="Input 2 579" xfId="20781"/>
    <cellStyle name="Input 2 58" xfId="9383" hidden="1"/>
    <cellStyle name="Input 2 58" xfId="16227" hidden="1"/>
    <cellStyle name="Input 2 58" xfId="20254"/>
    <cellStyle name="Input 2 580" xfId="9932" hidden="1"/>
    <cellStyle name="Input 2 580" xfId="16776" hidden="1"/>
    <cellStyle name="Input 2 580" xfId="20803"/>
    <cellStyle name="Input 2 581" xfId="9933" hidden="1"/>
    <cellStyle name="Input 2 581" xfId="16777" hidden="1"/>
    <cellStyle name="Input 2 581" xfId="20804"/>
    <cellStyle name="Input 2 582" xfId="9891" hidden="1"/>
    <cellStyle name="Input 2 582" xfId="16735" hidden="1"/>
    <cellStyle name="Input 2 582" xfId="20762"/>
    <cellStyle name="Input 2 583" xfId="9889" hidden="1"/>
    <cellStyle name="Input 2 583" xfId="16733" hidden="1"/>
    <cellStyle name="Input 2 583" xfId="20760"/>
    <cellStyle name="Input 2 584" xfId="9892" hidden="1"/>
    <cellStyle name="Input 2 584" xfId="16736" hidden="1"/>
    <cellStyle name="Input 2 584" xfId="20763"/>
    <cellStyle name="Input 2 585" xfId="9873" hidden="1"/>
    <cellStyle name="Input 2 585" xfId="16717" hidden="1"/>
    <cellStyle name="Input 2 585" xfId="20744"/>
    <cellStyle name="Input 2 586" xfId="9894" hidden="1"/>
    <cellStyle name="Input 2 586" xfId="16738" hidden="1"/>
    <cellStyle name="Input 2 586" xfId="20765"/>
    <cellStyle name="Input 2 587" xfId="9842" hidden="1"/>
    <cellStyle name="Input 2 587" xfId="16686" hidden="1"/>
    <cellStyle name="Input 2 587" xfId="20713"/>
    <cellStyle name="Input 2 588" xfId="9927" hidden="1"/>
    <cellStyle name="Input 2 588" xfId="16771" hidden="1"/>
    <cellStyle name="Input 2 588" xfId="20798"/>
    <cellStyle name="Input 2 589" xfId="9940" hidden="1"/>
    <cellStyle name="Input 2 589" xfId="16784" hidden="1"/>
    <cellStyle name="Input 2 589" xfId="20811"/>
    <cellStyle name="Input 2 59" xfId="9341" hidden="1"/>
    <cellStyle name="Input 2 59" xfId="16185" hidden="1"/>
    <cellStyle name="Input 2 59" xfId="20212"/>
    <cellStyle name="Input 2 590" xfId="9939" hidden="1"/>
    <cellStyle name="Input 2 590" xfId="16783" hidden="1"/>
    <cellStyle name="Input 2 590" xfId="20810"/>
    <cellStyle name="Input 2 591" xfId="9954" hidden="1"/>
    <cellStyle name="Input 2 591" xfId="16798" hidden="1"/>
    <cellStyle name="Input 2 591" xfId="20825"/>
    <cellStyle name="Input 2 592" xfId="9956" hidden="1"/>
    <cellStyle name="Input 2 592" xfId="16800" hidden="1"/>
    <cellStyle name="Input 2 592" xfId="20827"/>
    <cellStyle name="Input 2 593" xfId="9955" hidden="1"/>
    <cellStyle name="Input 2 593" xfId="16799" hidden="1"/>
    <cellStyle name="Input 2 593" xfId="20826"/>
    <cellStyle name="Input 2 594" xfId="9967" hidden="1"/>
    <cellStyle name="Input 2 594" xfId="16811" hidden="1"/>
    <cellStyle name="Input 2 594" xfId="20838"/>
    <cellStyle name="Input 2 595" xfId="9969" hidden="1"/>
    <cellStyle name="Input 2 595" xfId="16813" hidden="1"/>
    <cellStyle name="Input 2 595" xfId="20840"/>
    <cellStyle name="Input 2 596" xfId="9968" hidden="1"/>
    <cellStyle name="Input 2 596" xfId="16812" hidden="1"/>
    <cellStyle name="Input 2 596" xfId="20839"/>
    <cellStyle name="Input 2 597" xfId="9983" hidden="1"/>
    <cellStyle name="Input 2 597" xfId="16827" hidden="1"/>
    <cellStyle name="Input 2 597" xfId="20854"/>
    <cellStyle name="Input 2 598" xfId="9985" hidden="1"/>
    <cellStyle name="Input 2 598" xfId="16829" hidden="1"/>
    <cellStyle name="Input 2 598" xfId="20856"/>
    <cellStyle name="Input 2 599" xfId="9984" hidden="1"/>
    <cellStyle name="Input 2 599" xfId="16828" hidden="1"/>
    <cellStyle name="Input 2 599" xfId="20855"/>
    <cellStyle name="Input 2 6" xfId="1911"/>
    <cellStyle name="Input 2 6 2" xfId="3786"/>
    <cellStyle name="Input 2 6 2 2" xfId="11919"/>
    <cellStyle name="Input 2 6 2 2 2" xfId="30170"/>
    <cellStyle name="Input 2 6 2 2 2 2" xfId="37376"/>
    <cellStyle name="Input 2 6 2 2 2 3" xfId="39172"/>
    <cellStyle name="Input 2 6 2 2 3" xfId="38144"/>
    <cellStyle name="Input 2 6 2 2 4" xfId="38604"/>
    <cellStyle name="Input 2 6 2 3" xfId="17391"/>
    <cellStyle name="Input 2 6 2 3 2" xfId="35071"/>
    <cellStyle name="Input 2 6 2 3 3" xfId="38858"/>
    <cellStyle name="Input 2 6 2 4" xfId="22748"/>
    <cellStyle name="Input 2 6 2 5" xfId="38355"/>
    <cellStyle name="Input 2 6 3" xfId="5764"/>
    <cellStyle name="Input 2 6 3 2" xfId="14347"/>
    <cellStyle name="Input 2 6 3 2 2" xfId="32140"/>
    <cellStyle name="Input 2 6 3 2 2 2" xfId="37440"/>
    <cellStyle name="Input 2 6 3 2 2 3" xfId="39204"/>
    <cellStyle name="Input 2 6 3 2 3" xfId="37938"/>
    <cellStyle name="Input 2 6 3 2 4" xfId="38636"/>
    <cellStyle name="Input 2 6 3 3" xfId="18484"/>
    <cellStyle name="Input 2 6 3 3 2" xfId="35591"/>
    <cellStyle name="Input 2 6 3 3 3" xfId="38890"/>
    <cellStyle name="Input 2 6 3 4" xfId="25160"/>
    <cellStyle name="Input 2 6 3 5" xfId="38387"/>
    <cellStyle name="Input 2 6 4" xfId="7686"/>
    <cellStyle name="Input 2 6 4 2" xfId="14882"/>
    <cellStyle name="Input 2 6 4 2 2" xfId="34061"/>
    <cellStyle name="Input 2 6 4 2 3" xfId="39037"/>
    <cellStyle name="Input 2 6 4 3" xfId="19012"/>
    <cellStyle name="Input 2 6 4 3 2" xfId="36115"/>
    <cellStyle name="Input 2 6 4 4" xfId="25687"/>
    <cellStyle name="Input 2 6 5" xfId="15267"/>
    <cellStyle name="Input 2 6 5 2" xfId="19392"/>
    <cellStyle name="Input 2 6 5 2 2" xfId="37441"/>
    <cellStyle name="Input 2 6 5 3" xfId="26067"/>
    <cellStyle name="Input 2 6 6" xfId="15343"/>
    <cellStyle name="Input 2 6 6 2" xfId="19468"/>
    <cellStyle name="Input 2 6 6 3" xfId="26143"/>
    <cellStyle name="Input 2 6 7" xfId="9335" hidden="1"/>
    <cellStyle name="Input 2 6 7" xfId="16180" hidden="1"/>
    <cellStyle name="Input 2 6 7" xfId="28301"/>
    <cellStyle name="Input 2 6 8" xfId="17478"/>
    <cellStyle name="Input 2 6 8 2" xfId="34596"/>
    <cellStyle name="Input 2 6 9" xfId="20206"/>
    <cellStyle name="Input 2 60" xfId="9360" hidden="1"/>
    <cellStyle name="Input 2 60" xfId="16204" hidden="1"/>
    <cellStyle name="Input 2 60" xfId="20231"/>
    <cellStyle name="Input 2 600" xfId="9987" hidden="1"/>
    <cellStyle name="Input 2 600" xfId="16831" hidden="1"/>
    <cellStyle name="Input 2 600" xfId="20858"/>
    <cellStyle name="Input 2 601" xfId="9989" hidden="1"/>
    <cellStyle name="Input 2 601" xfId="16833" hidden="1"/>
    <cellStyle name="Input 2 601" xfId="20860"/>
    <cellStyle name="Input 2 602" xfId="9988" hidden="1"/>
    <cellStyle name="Input 2 602" xfId="16832" hidden="1"/>
    <cellStyle name="Input 2 602" xfId="20859"/>
    <cellStyle name="Input 2 603" xfId="9982" hidden="1"/>
    <cellStyle name="Input 2 603" xfId="16826" hidden="1"/>
    <cellStyle name="Input 2 603" xfId="20853"/>
    <cellStyle name="Input 2 604" xfId="9990" hidden="1"/>
    <cellStyle name="Input 2 604" xfId="16834" hidden="1"/>
    <cellStyle name="Input 2 604" xfId="20861"/>
    <cellStyle name="Input 2 605" xfId="9991" hidden="1"/>
    <cellStyle name="Input 2 605" xfId="16835" hidden="1"/>
    <cellStyle name="Input 2 605" xfId="20862"/>
    <cellStyle name="Input 2 606" xfId="9986" hidden="1"/>
    <cellStyle name="Input 2 606" xfId="16830" hidden="1"/>
    <cellStyle name="Input 2 606" xfId="20857"/>
    <cellStyle name="Input 2 607" xfId="9979" hidden="1"/>
    <cellStyle name="Input 2 607" xfId="16823" hidden="1"/>
    <cellStyle name="Input 2 607" xfId="20850"/>
    <cellStyle name="Input 2 608" xfId="9980" hidden="1"/>
    <cellStyle name="Input 2 608" xfId="16824" hidden="1"/>
    <cellStyle name="Input 2 608" xfId="20851"/>
    <cellStyle name="Input 2 609" xfId="9951" hidden="1"/>
    <cellStyle name="Input 2 609" xfId="16795" hidden="1"/>
    <cellStyle name="Input 2 609" xfId="20822"/>
    <cellStyle name="Input 2 61" xfId="9374" hidden="1"/>
    <cellStyle name="Input 2 61" xfId="16218" hidden="1"/>
    <cellStyle name="Input 2 61" xfId="20245"/>
    <cellStyle name="Input 2 610" xfId="9965" hidden="1"/>
    <cellStyle name="Input 2 610" xfId="16809" hidden="1"/>
    <cellStyle name="Input 2 610" xfId="20836"/>
    <cellStyle name="Input 2 611" xfId="9974" hidden="1"/>
    <cellStyle name="Input 2 611" xfId="16818" hidden="1"/>
    <cellStyle name="Input 2 611" xfId="20845"/>
    <cellStyle name="Input 2 612" xfId="9961" hidden="1"/>
    <cellStyle name="Input 2 612" xfId="16805" hidden="1"/>
    <cellStyle name="Input 2 612" xfId="20832"/>
    <cellStyle name="Input 2 613" xfId="9953" hidden="1"/>
    <cellStyle name="Input 2 613" xfId="16797" hidden="1"/>
    <cellStyle name="Input 2 613" xfId="20824"/>
    <cellStyle name="Input 2 614" xfId="9966" hidden="1"/>
    <cellStyle name="Input 2 614" xfId="16810" hidden="1"/>
    <cellStyle name="Input 2 614" xfId="20837"/>
    <cellStyle name="Input 2 615" xfId="10000" hidden="1"/>
    <cellStyle name="Input 2 615" xfId="16844" hidden="1"/>
    <cellStyle name="Input 2 615" xfId="20871"/>
    <cellStyle name="Input 2 616" xfId="10002" hidden="1"/>
    <cellStyle name="Input 2 616" xfId="16846" hidden="1"/>
    <cellStyle name="Input 2 616" xfId="20873"/>
    <cellStyle name="Input 2 617" xfId="10001" hidden="1"/>
    <cellStyle name="Input 2 617" xfId="16845" hidden="1"/>
    <cellStyle name="Input 2 617" xfId="20872"/>
    <cellStyle name="Input 2 618" xfId="10007" hidden="1"/>
    <cellStyle name="Input 2 618" xfId="16851" hidden="1"/>
    <cellStyle name="Input 2 618" xfId="20878"/>
    <cellStyle name="Input 2 619" xfId="10010" hidden="1"/>
    <cellStyle name="Input 2 619" xfId="16854" hidden="1"/>
    <cellStyle name="Input 2 619" xfId="20881"/>
    <cellStyle name="Input 2 62" xfId="9347" hidden="1"/>
    <cellStyle name="Input 2 62" xfId="16191" hidden="1"/>
    <cellStyle name="Input 2 62" xfId="20218"/>
    <cellStyle name="Input 2 620" xfId="10009" hidden="1"/>
    <cellStyle name="Input 2 620" xfId="16853" hidden="1"/>
    <cellStyle name="Input 2 620" xfId="20880"/>
    <cellStyle name="Input 2 621" xfId="9999" hidden="1"/>
    <cellStyle name="Input 2 621" xfId="16843" hidden="1"/>
    <cellStyle name="Input 2 621" xfId="20870"/>
    <cellStyle name="Input 2 622" xfId="10013" hidden="1"/>
    <cellStyle name="Input 2 622" xfId="16857" hidden="1"/>
    <cellStyle name="Input 2 622" xfId="20884"/>
    <cellStyle name="Input 2 623" xfId="10016" hidden="1"/>
    <cellStyle name="Input 2 623" xfId="16860" hidden="1"/>
    <cellStyle name="Input 2 623" xfId="20887"/>
    <cellStyle name="Input 2 624" xfId="10004" hidden="1"/>
    <cellStyle name="Input 2 624" xfId="16848" hidden="1"/>
    <cellStyle name="Input 2 624" xfId="20875"/>
    <cellStyle name="Input 2 625" xfId="9995" hidden="1"/>
    <cellStyle name="Input 2 625" xfId="16839" hidden="1"/>
    <cellStyle name="Input 2 625" xfId="20866"/>
    <cellStyle name="Input 2 626" xfId="9996" hidden="1"/>
    <cellStyle name="Input 2 626" xfId="16840" hidden="1"/>
    <cellStyle name="Input 2 626" xfId="20867"/>
    <cellStyle name="Input 2 627" xfId="10008" hidden="1"/>
    <cellStyle name="Input 2 627" xfId="16852" hidden="1"/>
    <cellStyle name="Input 2 627" xfId="20879"/>
    <cellStyle name="Input 2 628" xfId="9994" hidden="1"/>
    <cellStyle name="Input 2 628" xfId="16838" hidden="1"/>
    <cellStyle name="Input 2 628" xfId="20865"/>
    <cellStyle name="Input 2 629" xfId="9950" hidden="1"/>
    <cellStyle name="Input 2 629" xfId="16794" hidden="1"/>
    <cellStyle name="Input 2 629" xfId="20821"/>
    <cellStyle name="Input 2 63" xfId="9361" hidden="1"/>
    <cellStyle name="Input 2 63" xfId="16205" hidden="1"/>
    <cellStyle name="Input 2 63" xfId="20232"/>
    <cellStyle name="Input 2 630" xfId="9963" hidden="1"/>
    <cellStyle name="Input 2 630" xfId="16807" hidden="1"/>
    <cellStyle name="Input 2 630" xfId="20834"/>
    <cellStyle name="Input 2 631" xfId="9992" hidden="1"/>
    <cellStyle name="Input 2 631" xfId="16836" hidden="1"/>
    <cellStyle name="Input 2 631" xfId="20863"/>
    <cellStyle name="Input 2 632" xfId="10006" hidden="1"/>
    <cellStyle name="Input 2 632" xfId="16850" hidden="1"/>
    <cellStyle name="Input 2 632" xfId="20877"/>
    <cellStyle name="Input 2 633" xfId="9952" hidden="1"/>
    <cellStyle name="Input 2 633" xfId="16796" hidden="1"/>
    <cellStyle name="Input 2 633" xfId="20823"/>
    <cellStyle name="Input 2 634" xfId="9973" hidden="1"/>
    <cellStyle name="Input 2 634" xfId="16817" hidden="1"/>
    <cellStyle name="Input 2 634" xfId="20844"/>
    <cellStyle name="Input 2 635" xfId="9977" hidden="1"/>
    <cellStyle name="Input 2 635" xfId="16821" hidden="1"/>
    <cellStyle name="Input 2 635" xfId="20848"/>
    <cellStyle name="Input 2 636" xfId="9945" hidden="1"/>
    <cellStyle name="Input 2 636" xfId="16789" hidden="1"/>
    <cellStyle name="Input 2 636" xfId="20816"/>
    <cellStyle name="Input 2 637" xfId="10014" hidden="1"/>
    <cellStyle name="Input 2 637" xfId="16858" hidden="1"/>
    <cellStyle name="Input 2 637" xfId="20885"/>
    <cellStyle name="Input 2 638" xfId="10003" hidden="1"/>
    <cellStyle name="Input 2 638" xfId="16847" hidden="1"/>
    <cellStyle name="Input 2 638" xfId="20874"/>
    <cellStyle name="Input 2 639" xfId="9946" hidden="1"/>
    <cellStyle name="Input 2 639" xfId="16790" hidden="1"/>
    <cellStyle name="Input 2 639" xfId="20817"/>
    <cellStyle name="Input 2 64" xfId="9345" hidden="1"/>
    <cellStyle name="Input 2 64" xfId="16189" hidden="1"/>
    <cellStyle name="Input 2 64" xfId="20216"/>
    <cellStyle name="Input 2 640" xfId="9978" hidden="1"/>
    <cellStyle name="Input 2 640" xfId="16822" hidden="1"/>
    <cellStyle name="Input 2 640" xfId="20849"/>
    <cellStyle name="Input 2 641" xfId="9944" hidden="1"/>
    <cellStyle name="Input 2 641" xfId="16788" hidden="1"/>
    <cellStyle name="Input 2 641" xfId="20815"/>
    <cellStyle name="Input 2 642" xfId="9958" hidden="1"/>
    <cellStyle name="Input 2 642" xfId="16802" hidden="1"/>
    <cellStyle name="Input 2 642" xfId="20829"/>
    <cellStyle name="Input 2 643" xfId="9971" hidden="1"/>
    <cellStyle name="Input 2 643" xfId="16815" hidden="1"/>
    <cellStyle name="Input 2 643" xfId="20842"/>
    <cellStyle name="Input 2 644" xfId="9949" hidden="1"/>
    <cellStyle name="Input 2 644" xfId="16793" hidden="1"/>
    <cellStyle name="Input 2 644" xfId="20820"/>
    <cellStyle name="Input 2 645" xfId="9959" hidden="1"/>
    <cellStyle name="Input 2 645" xfId="16803" hidden="1"/>
    <cellStyle name="Input 2 645" xfId="20830"/>
    <cellStyle name="Input 2 646" xfId="9948" hidden="1"/>
    <cellStyle name="Input 2 646" xfId="16792" hidden="1"/>
    <cellStyle name="Input 2 646" xfId="20819"/>
    <cellStyle name="Input 2 647" xfId="10005" hidden="1"/>
    <cellStyle name="Input 2 647" xfId="16849" hidden="1"/>
    <cellStyle name="Input 2 647" xfId="20876"/>
    <cellStyle name="Input 2 648" xfId="9993" hidden="1"/>
    <cellStyle name="Input 2 648" xfId="16837" hidden="1"/>
    <cellStyle name="Input 2 648" xfId="20864"/>
    <cellStyle name="Input 2 649" xfId="10012" hidden="1"/>
    <cellStyle name="Input 2 649" xfId="16856" hidden="1"/>
    <cellStyle name="Input 2 649" xfId="20883"/>
    <cellStyle name="Input 2 65" xfId="9417" hidden="1"/>
    <cellStyle name="Input 2 65" xfId="16261" hidden="1"/>
    <cellStyle name="Input 2 65" xfId="20288"/>
    <cellStyle name="Input 2 650" xfId="9972" hidden="1"/>
    <cellStyle name="Input 2 650" xfId="16816" hidden="1"/>
    <cellStyle name="Input 2 650" xfId="20843"/>
    <cellStyle name="Input 2 651" xfId="9970" hidden="1"/>
    <cellStyle name="Input 2 651" xfId="16814" hidden="1"/>
    <cellStyle name="Input 2 651" xfId="20841"/>
    <cellStyle name="Input 2 652" xfId="9976" hidden="1"/>
    <cellStyle name="Input 2 652" xfId="16820" hidden="1"/>
    <cellStyle name="Input 2 652" xfId="20847"/>
    <cellStyle name="Input 2 653" xfId="9960" hidden="1"/>
    <cellStyle name="Input 2 653" xfId="16804" hidden="1"/>
    <cellStyle name="Input 2 653" xfId="20831"/>
    <cellStyle name="Input 2 654" xfId="9964" hidden="1"/>
    <cellStyle name="Input 2 654" xfId="16808" hidden="1"/>
    <cellStyle name="Input 2 654" xfId="20835"/>
    <cellStyle name="Input 2 655" xfId="9962" hidden="1"/>
    <cellStyle name="Input 2 655" xfId="16806" hidden="1"/>
    <cellStyle name="Input 2 655" xfId="20833"/>
    <cellStyle name="Input 2 656" xfId="9998" hidden="1"/>
    <cellStyle name="Input 2 656" xfId="16842" hidden="1"/>
    <cellStyle name="Input 2 656" xfId="20869"/>
    <cellStyle name="Input 2 657" xfId="10011" hidden="1"/>
    <cellStyle name="Input 2 657" xfId="16855" hidden="1"/>
    <cellStyle name="Input 2 657" xfId="20882"/>
    <cellStyle name="Input 2 658" xfId="10015" hidden="1"/>
    <cellStyle name="Input 2 658" xfId="16859" hidden="1"/>
    <cellStyle name="Input 2 658" xfId="20886"/>
    <cellStyle name="Input 2 659" xfId="9975" hidden="1"/>
    <cellStyle name="Input 2 659" xfId="16819" hidden="1"/>
    <cellStyle name="Input 2 659" xfId="20846"/>
    <cellStyle name="Input 2 66" xfId="9400" hidden="1"/>
    <cellStyle name="Input 2 66" xfId="16244" hidden="1"/>
    <cellStyle name="Input 2 66" xfId="20271"/>
    <cellStyle name="Input 2 660" xfId="9997" hidden="1"/>
    <cellStyle name="Input 2 660" xfId="16841" hidden="1"/>
    <cellStyle name="Input 2 660" xfId="20868"/>
    <cellStyle name="Input 2 661" xfId="9947" hidden="1"/>
    <cellStyle name="Input 2 661" xfId="16791" hidden="1"/>
    <cellStyle name="Input 2 661" xfId="20818"/>
    <cellStyle name="Input 2 662" xfId="9957" hidden="1"/>
    <cellStyle name="Input 2 662" xfId="16801" hidden="1"/>
    <cellStyle name="Input 2 662" xfId="20828"/>
    <cellStyle name="Input 2 663" xfId="9846" hidden="1"/>
    <cellStyle name="Input 2 663" xfId="16690" hidden="1"/>
    <cellStyle name="Input 2 663" xfId="20717"/>
    <cellStyle name="Input 2 664" xfId="9935" hidden="1"/>
    <cellStyle name="Input 2 664" xfId="16779" hidden="1"/>
    <cellStyle name="Input 2 664" xfId="20806"/>
    <cellStyle name="Input 2 665" xfId="9936" hidden="1"/>
    <cellStyle name="Input 2 665" xfId="16780" hidden="1"/>
    <cellStyle name="Input 2 665" xfId="20807"/>
    <cellStyle name="Input 2 666" xfId="9869" hidden="1"/>
    <cellStyle name="Input 2 666" xfId="16713" hidden="1"/>
    <cellStyle name="Input 2 666" xfId="20740"/>
    <cellStyle name="Input 2 667" xfId="9942" hidden="1"/>
    <cellStyle name="Input 2 667" xfId="16786" hidden="1"/>
    <cellStyle name="Input 2 667" xfId="20813"/>
    <cellStyle name="Input 2 668" xfId="9941" hidden="1"/>
    <cellStyle name="Input 2 668" xfId="16785" hidden="1"/>
    <cellStyle name="Input 2 668" xfId="20812"/>
    <cellStyle name="Input 2 669" xfId="10029" hidden="1"/>
    <cellStyle name="Input 2 669" xfId="16873" hidden="1"/>
    <cellStyle name="Input 2 669" xfId="20900"/>
    <cellStyle name="Input 2 67" xfId="9428" hidden="1"/>
    <cellStyle name="Input 2 67" xfId="16272" hidden="1"/>
    <cellStyle name="Input 2 67" xfId="20299"/>
    <cellStyle name="Input 2 670" xfId="10031" hidden="1"/>
    <cellStyle name="Input 2 670" xfId="16875" hidden="1"/>
    <cellStyle name="Input 2 670" xfId="20902"/>
    <cellStyle name="Input 2 671" xfId="10030" hidden="1"/>
    <cellStyle name="Input 2 671" xfId="16874" hidden="1"/>
    <cellStyle name="Input 2 671" xfId="20901"/>
    <cellStyle name="Input 2 672" xfId="10042" hidden="1"/>
    <cellStyle name="Input 2 672" xfId="16886" hidden="1"/>
    <cellStyle name="Input 2 672" xfId="20913"/>
    <cellStyle name="Input 2 673" xfId="10044" hidden="1"/>
    <cellStyle name="Input 2 673" xfId="16888" hidden="1"/>
    <cellStyle name="Input 2 673" xfId="20915"/>
    <cellStyle name="Input 2 674" xfId="10043" hidden="1"/>
    <cellStyle name="Input 2 674" xfId="16887" hidden="1"/>
    <cellStyle name="Input 2 674" xfId="20914"/>
    <cellStyle name="Input 2 675" xfId="10057" hidden="1"/>
    <cellStyle name="Input 2 675" xfId="16901" hidden="1"/>
    <cellStyle name="Input 2 675" xfId="20928"/>
    <cellStyle name="Input 2 676" xfId="10059" hidden="1"/>
    <cellStyle name="Input 2 676" xfId="16903" hidden="1"/>
    <cellStyle name="Input 2 676" xfId="20930"/>
    <cellStyle name="Input 2 677" xfId="10058" hidden="1"/>
    <cellStyle name="Input 2 677" xfId="16902" hidden="1"/>
    <cellStyle name="Input 2 677" xfId="20929"/>
    <cellStyle name="Input 2 678" xfId="10061" hidden="1"/>
    <cellStyle name="Input 2 678" xfId="16905" hidden="1"/>
    <cellStyle name="Input 2 678" xfId="20932"/>
    <cellStyle name="Input 2 679" xfId="10063" hidden="1"/>
    <cellStyle name="Input 2 679" xfId="16907" hidden="1"/>
    <cellStyle name="Input 2 679" xfId="20934"/>
    <cellStyle name="Input 2 68" xfId="9375" hidden="1"/>
    <cellStyle name="Input 2 68" xfId="16219" hidden="1"/>
    <cellStyle name="Input 2 68" xfId="20246"/>
    <cellStyle name="Input 2 680" xfId="10062" hidden="1"/>
    <cellStyle name="Input 2 680" xfId="16906" hidden="1"/>
    <cellStyle name="Input 2 680" xfId="20933"/>
    <cellStyle name="Input 2 681" xfId="10056" hidden="1"/>
    <cellStyle name="Input 2 681" xfId="16900" hidden="1"/>
    <cellStyle name="Input 2 681" xfId="20927"/>
    <cellStyle name="Input 2 682" xfId="10064" hidden="1"/>
    <cellStyle name="Input 2 682" xfId="16908" hidden="1"/>
    <cellStyle name="Input 2 682" xfId="20935"/>
    <cellStyle name="Input 2 683" xfId="10065" hidden="1"/>
    <cellStyle name="Input 2 683" xfId="16909" hidden="1"/>
    <cellStyle name="Input 2 683" xfId="20936"/>
    <cellStyle name="Input 2 684" xfId="10060" hidden="1"/>
    <cellStyle name="Input 2 684" xfId="16904" hidden="1"/>
    <cellStyle name="Input 2 684" xfId="20931"/>
    <cellStyle name="Input 2 685" xfId="10054" hidden="1"/>
    <cellStyle name="Input 2 685" xfId="16898" hidden="1"/>
    <cellStyle name="Input 2 685" xfId="20925"/>
    <cellStyle name="Input 2 686" xfId="10055" hidden="1"/>
    <cellStyle name="Input 2 686" xfId="16899" hidden="1"/>
    <cellStyle name="Input 2 686" xfId="20926"/>
    <cellStyle name="Input 2 687" xfId="10026" hidden="1"/>
    <cellStyle name="Input 2 687" xfId="16870" hidden="1"/>
    <cellStyle name="Input 2 687" xfId="20897"/>
    <cellStyle name="Input 2 688" xfId="10040" hidden="1"/>
    <cellStyle name="Input 2 688" xfId="16884" hidden="1"/>
    <cellStyle name="Input 2 688" xfId="20911"/>
    <cellStyle name="Input 2 689" xfId="10049" hidden="1"/>
    <cellStyle name="Input 2 689" xfId="16893" hidden="1"/>
    <cellStyle name="Input 2 689" xfId="20920"/>
    <cellStyle name="Input 2 69" xfId="9373" hidden="1"/>
    <cellStyle name="Input 2 69" xfId="16217" hidden="1"/>
    <cellStyle name="Input 2 69" xfId="20244"/>
    <cellStyle name="Input 2 690" xfId="10036" hidden="1"/>
    <cellStyle name="Input 2 690" xfId="16880" hidden="1"/>
    <cellStyle name="Input 2 690" xfId="20907"/>
    <cellStyle name="Input 2 691" xfId="10028" hidden="1"/>
    <cellStyle name="Input 2 691" xfId="16872" hidden="1"/>
    <cellStyle name="Input 2 691" xfId="20899"/>
    <cellStyle name="Input 2 692" xfId="10041" hidden="1"/>
    <cellStyle name="Input 2 692" xfId="16885" hidden="1"/>
    <cellStyle name="Input 2 692" xfId="20912"/>
    <cellStyle name="Input 2 693" xfId="10074" hidden="1"/>
    <cellStyle name="Input 2 693" xfId="16918" hidden="1"/>
    <cellStyle name="Input 2 693" xfId="20945"/>
    <cellStyle name="Input 2 694" xfId="10076" hidden="1"/>
    <cellStyle name="Input 2 694" xfId="16920" hidden="1"/>
    <cellStyle name="Input 2 694" xfId="20947"/>
    <cellStyle name="Input 2 695" xfId="10075" hidden="1"/>
    <cellStyle name="Input 2 695" xfId="16919" hidden="1"/>
    <cellStyle name="Input 2 695" xfId="20946"/>
    <cellStyle name="Input 2 696" xfId="10081" hidden="1"/>
    <cellStyle name="Input 2 696" xfId="16925" hidden="1"/>
    <cellStyle name="Input 2 696" xfId="20952"/>
    <cellStyle name="Input 2 697" xfId="10084" hidden="1"/>
    <cellStyle name="Input 2 697" xfId="16928" hidden="1"/>
    <cellStyle name="Input 2 697" xfId="20955"/>
    <cellStyle name="Input 2 698" xfId="10083" hidden="1"/>
    <cellStyle name="Input 2 698" xfId="16927" hidden="1"/>
    <cellStyle name="Input 2 698" xfId="20954"/>
    <cellStyle name="Input 2 699" xfId="10073" hidden="1"/>
    <cellStyle name="Input 2 699" xfId="16917" hidden="1"/>
    <cellStyle name="Input 2 699" xfId="20944"/>
    <cellStyle name="Input 2 7" xfId="2257"/>
    <cellStyle name="Input 2 7 2" xfId="3818"/>
    <cellStyle name="Input 2 7 2 2" xfId="12265"/>
    <cellStyle name="Input 2 7 2 2 2" xfId="30202"/>
    <cellStyle name="Input 2 7 2 2 2 2" xfId="37579"/>
    <cellStyle name="Input 2 7 2 2 2 3" xfId="39174"/>
    <cellStyle name="Input 2 7 2 2 3" xfId="37534"/>
    <cellStyle name="Input 2 7 2 2 4" xfId="38606"/>
    <cellStyle name="Input 2 7 2 3" xfId="17437"/>
    <cellStyle name="Input 2 7 2 3 2" xfId="35103"/>
    <cellStyle name="Input 2 7 2 3 3" xfId="38860"/>
    <cellStyle name="Input 2 7 2 4" xfId="23093"/>
    <cellStyle name="Input 2 7 2 5" xfId="38357"/>
    <cellStyle name="Input 2 7 3" xfId="6110"/>
    <cellStyle name="Input 2 7 3 2" xfId="14470"/>
    <cellStyle name="Input 2 7 3 2 2" xfId="32486"/>
    <cellStyle name="Input 2 7 3 2 2 2" xfId="38036"/>
    <cellStyle name="Input 2 7 3 2 2 3" xfId="39234"/>
    <cellStyle name="Input 2 7 3 2 3" xfId="37629"/>
    <cellStyle name="Input 2 7 3 2 4" xfId="38666"/>
    <cellStyle name="Input 2 7 3 3" xfId="18606"/>
    <cellStyle name="Input 2 7 3 3 2" xfId="35624"/>
    <cellStyle name="Input 2 7 3 3 3" xfId="38918"/>
    <cellStyle name="Input 2 7 3 4" xfId="25282"/>
    <cellStyle name="Input 2 7 3 5" xfId="38415"/>
    <cellStyle name="Input 2 7 4" xfId="7719"/>
    <cellStyle name="Input 2 7 4 2" xfId="13877"/>
    <cellStyle name="Input 2 7 4 2 2" xfId="34094"/>
    <cellStyle name="Input 2 7 4 2 3" xfId="39065"/>
    <cellStyle name="Input 2 7 4 3" xfId="18016"/>
    <cellStyle name="Input 2 7 4 3 2" xfId="36148"/>
    <cellStyle name="Input 2 7 4 4" xfId="24693"/>
    <cellStyle name="Input 2 7 5" xfId="14054"/>
    <cellStyle name="Input 2 7 5 2" xfId="18193"/>
    <cellStyle name="Input 2 7 5 2 2" xfId="37788"/>
    <cellStyle name="Input 2 7 5 3" xfId="24870"/>
    <cellStyle name="Input 2 7 6" xfId="15509"/>
    <cellStyle name="Input 2 7 6 2" xfId="19634"/>
    <cellStyle name="Input 2 7 6 3" xfId="26309"/>
    <cellStyle name="Input 2 7 7" xfId="9337" hidden="1"/>
    <cellStyle name="Input 2 7 7" xfId="16182" hidden="1"/>
    <cellStyle name="Input 2 7 7" xfId="28647"/>
    <cellStyle name="Input 2 7 8" xfId="16114"/>
    <cellStyle name="Input 2 7 8 2" xfId="34629"/>
    <cellStyle name="Input 2 7 9" xfId="20208"/>
    <cellStyle name="Input 2 70" xfId="9381" hidden="1"/>
    <cellStyle name="Input 2 70" xfId="16225" hidden="1"/>
    <cellStyle name="Input 2 70" xfId="20252"/>
    <cellStyle name="Input 2 700" xfId="10087" hidden="1"/>
    <cellStyle name="Input 2 700" xfId="16931" hidden="1"/>
    <cellStyle name="Input 2 700" xfId="20958"/>
    <cellStyle name="Input 2 701" xfId="10090" hidden="1"/>
    <cellStyle name="Input 2 701" xfId="16934" hidden="1"/>
    <cellStyle name="Input 2 701" xfId="20961"/>
    <cellStyle name="Input 2 702" xfId="10078" hidden="1"/>
    <cellStyle name="Input 2 702" xfId="16922" hidden="1"/>
    <cellStyle name="Input 2 702" xfId="20949"/>
    <cellStyle name="Input 2 703" xfId="10069" hidden="1"/>
    <cellStyle name="Input 2 703" xfId="16913" hidden="1"/>
    <cellStyle name="Input 2 703" xfId="20940"/>
    <cellStyle name="Input 2 704" xfId="10070" hidden="1"/>
    <cellStyle name="Input 2 704" xfId="16914" hidden="1"/>
    <cellStyle name="Input 2 704" xfId="20941"/>
    <cellStyle name="Input 2 705" xfId="10082" hidden="1"/>
    <cellStyle name="Input 2 705" xfId="16926" hidden="1"/>
    <cellStyle name="Input 2 705" xfId="20953"/>
    <cellStyle name="Input 2 706" xfId="10068" hidden="1"/>
    <cellStyle name="Input 2 706" xfId="16912" hidden="1"/>
    <cellStyle name="Input 2 706" xfId="20939"/>
    <cellStyle name="Input 2 707" xfId="10025" hidden="1"/>
    <cellStyle name="Input 2 707" xfId="16869" hidden="1"/>
    <cellStyle name="Input 2 707" xfId="20896"/>
    <cellStyle name="Input 2 708" xfId="10038" hidden="1"/>
    <cellStyle name="Input 2 708" xfId="16882" hidden="1"/>
    <cellStyle name="Input 2 708" xfId="20909"/>
    <cellStyle name="Input 2 709" xfId="10066" hidden="1"/>
    <cellStyle name="Input 2 709" xfId="16910" hidden="1"/>
    <cellStyle name="Input 2 709" xfId="20937"/>
    <cellStyle name="Input 2 71" xfId="9362" hidden="1"/>
    <cellStyle name="Input 2 71" xfId="16206" hidden="1"/>
    <cellStyle name="Input 2 71" xfId="20233"/>
    <cellStyle name="Input 2 710" xfId="10080" hidden="1"/>
    <cellStyle name="Input 2 710" xfId="16924" hidden="1"/>
    <cellStyle name="Input 2 710" xfId="20951"/>
    <cellStyle name="Input 2 711" xfId="10027" hidden="1"/>
    <cellStyle name="Input 2 711" xfId="16871" hidden="1"/>
    <cellStyle name="Input 2 711" xfId="20898"/>
    <cellStyle name="Input 2 712" xfId="10048" hidden="1"/>
    <cellStyle name="Input 2 712" xfId="16892" hidden="1"/>
    <cellStyle name="Input 2 712" xfId="20919"/>
    <cellStyle name="Input 2 713" xfId="10052" hidden="1"/>
    <cellStyle name="Input 2 713" xfId="16896" hidden="1"/>
    <cellStyle name="Input 2 713" xfId="20923"/>
    <cellStyle name="Input 2 714" xfId="10020" hidden="1"/>
    <cellStyle name="Input 2 714" xfId="16864" hidden="1"/>
    <cellStyle name="Input 2 714" xfId="20891"/>
    <cellStyle name="Input 2 715" xfId="10088" hidden="1"/>
    <cellStyle name="Input 2 715" xfId="16932" hidden="1"/>
    <cellStyle name="Input 2 715" xfId="20959"/>
    <cellStyle name="Input 2 716" xfId="10077" hidden="1"/>
    <cellStyle name="Input 2 716" xfId="16921" hidden="1"/>
    <cellStyle name="Input 2 716" xfId="20948"/>
    <cellStyle name="Input 2 717" xfId="10021" hidden="1"/>
    <cellStyle name="Input 2 717" xfId="16865" hidden="1"/>
    <cellStyle name="Input 2 717" xfId="20892"/>
    <cellStyle name="Input 2 718" xfId="10053" hidden="1"/>
    <cellStyle name="Input 2 718" xfId="16897" hidden="1"/>
    <cellStyle name="Input 2 718" xfId="20924"/>
    <cellStyle name="Input 2 719" xfId="10019" hidden="1"/>
    <cellStyle name="Input 2 719" xfId="16863" hidden="1"/>
    <cellStyle name="Input 2 719" xfId="20890"/>
    <cellStyle name="Input 2 72" xfId="9367" hidden="1"/>
    <cellStyle name="Input 2 72" xfId="16211" hidden="1"/>
    <cellStyle name="Input 2 72" xfId="20238"/>
    <cellStyle name="Input 2 720" xfId="10033" hidden="1"/>
    <cellStyle name="Input 2 720" xfId="16877" hidden="1"/>
    <cellStyle name="Input 2 720" xfId="20904"/>
    <cellStyle name="Input 2 721" xfId="10046" hidden="1"/>
    <cellStyle name="Input 2 721" xfId="16890" hidden="1"/>
    <cellStyle name="Input 2 721" xfId="20917"/>
    <cellStyle name="Input 2 722" xfId="10024" hidden="1"/>
    <cellStyle name="Input 2 722" xfId="16868" hidden="1"/>
    <cellStyle name="Input 2 722" xfId="20895"/>
    <cellStyle name="Input 2 723" xfId="10034" hidden="1"/>
    <cellStyle name="Input 2 723" xfId="16878" hidden="1"/>
    <cellStyle name="Input 2 723" xfId="20905"/>
    <cellStyle name="Input 2 724" xfId="10023" hidden="1"/>
    <cellStyle name="Input 2 724" xfId="16867" hidden="1"/>
    <cellStyle name="Input 2 724" xfId="20894"/>
    <cellStyle name="Input 2 725" xfId="10079" hidden="1"/>
    <cellStyle name="Input 2 725" xfId="16923" hidden="1"/>
    <cellStyle name="Input 2 725" xfId="20950"/>
    <cellStyle name="Input 2 726" xfId="10067" hidden="1"/>
    <cellStyle name="Input 2 726" xfId="16911" hidden="1"/>
    <cellStyle name="Input 2 726" xfId="20938"/>
    <cellStyle name="Input 2 727" xfId="10086" hidden="1"/>
    <cellStyle name="Input 2 727" xfId="16930" hidden="1"/>
    <cellStyle name="Input 2 727" xfId="20957"/>
    <cellStyle name="Input 2 728" xfId="10047" hidden="1"/>
    <cellStyle name="Input 2 728" xfId="16891" hidden="1"/>
    <cellStyle name="Input 2 728" xfId="20918"/>
    <cellStyle name="Input 2 729" xfId="10045" hidden="1"/>
    <cellStyle name="Input 2 729" xfId="16889" hidden="1"/>
    <cellStyle name="Input 2 729" xfId="20916"/>
    <cellStyle name="Input 2 73" xfId="9365" hidden="1"/>
    <cellStyle name="Input 2 73" xfId="16209" hidden="1"/>
    <cellStyle name="Input 2 73" xfId="20236"/>
    <cellStyle name="Input 2 730" xfId="10051" hidden="1"/>
    <cellStyle name="Input 2 730" xfId="16895" hidden="1"/>
    <cellStyle name="Input 2 730" xfId="20922"/>
    <cellStyle name="Input 2 731" xfId="10035" hidden="1"/>
    <cellStyle name="Input 2 731" xfId="16879" hidden="1"/>
    <cellStyle name="Input 2 731" xfId="20906"/>
    <cellStyle name="Input 2 732" xfId="10039" hidden="1"/>
    <cellStyle name="Input 2 732" xfId="16883" hidden="1"/>
    <cellStyle name="Input 2 732" xfId="20910"/>
    <cellStyle name="Input 2 733" xfId="10037" hidden="1"/>
    <cellStyle name="Input 2 733" xfId="16881" hidden="1"/>
    <cellStyle name="Input 2 733" xfId="20908"/>
    <cellStyle name="Input 2 734" xfId="10072" hidden="1"/>
    <cellStyle name="Input 2 734" xfId="16916" hidden="1"/>
    <cellStyle name="Input 2 734" xfId="20943"/>
    <cellStyle name="Input 2 735" xfId="10085" hidden="1"/>
    <cellStyle name="Input 2 735" xfId="16929" hidden="1"/>
    <cellStyle name="Input 2 735" xfId="20956"/>
    <cellStyle name="Input 2 736" xfId="10089" hidden="1"/>
    <cellStyle name="Input 2 736" xfId="16933" hidden="1"/>
    <cellStyle name="Input 2 736" xfId="20960"/>
    <cellStyle name="Input 2 737" xfId="10050" hidden="1"/>
    <cellStyle name="Input 2 737" xfId="16894" hidden="1"/>
    <cellStyle name="Input 2 737" xfId="20921"/>
    <cellStyle name="Input 2 738" xfId="10071" hidden="1"/>
    <cellStyle name="Input 2 738" xfId="16915" hidden="1"/>
    <cellStyle name="Input 2 738" xfId="20942"/>
    <cellStyle name="Input 2 739" xfId="10022" hidden="1"/>
    <cellStyle name="Input 2 739" xfId="16866" hidden="1"/>
    <cellStyle name="Input 2 739" xfId="20893"/>
    <cellStyle name="Input 2 74" xfId="9408" hidden="1"/>
    <cellStyle name="Input 2 74" xfId="16252" hidden="1"/>
    <cellStyle name="Input 2 74" xfId="20279"/>
    <cellStyle name="Input 2 740" xfId="10032" hidden="1"/>
    <cellStyle name="Input 2 740" xfId="16876" hidden="1"/>
    <cellStyle name="Input 2 740" xfId="20903"/>
    <cellStyle name="Input 2 741" xfId="9938" hidden="1"/>
    <cellStyle name="Input 2 741" xfId="16782" hidden="1"/>
    <cellStyle name="Input 2 741" xfId="20809"/>
    <cellStyle name="Input 2 742" xfId="9937" hidden="1"/>
    <cellStyle name="Input 2 742" xfId="16781" hidden="1"/>
    <cellStyle name="Input 2 742" xfId="20808"/>
    <cellStyle name="Input 2 743" xfId="9981" hidden="1"/>
    <cellStyle name="Input 2 743" xfId="16825" hidden="1"/>
    <cellStyle name="Input 2 743" xfId="20852"/>
    <cellStyle name="Input 2 744" xfId="10092" hidden="1"/>
    <cellStyle name="Input 2 744" xfId="16936" hidden="1"/>
    <cellStyle name="Input 2 744" xfId="20963"/>
    <cellStyle name="Input 2 745" xfId="10094" hidden="1"/>
    <cellStyle name="Input 2 745" xfId="16938" hidden="1"/>
    <cellStyle name="Input 2 745" xfId="20965"/>
    <cellStyle name="Input 2 746" xfId="10093" hidden="1"/>
    <cellStyle name="Input 2 746" xfId="16937" hidden="1"/>
    <cellStyle name="Input 2 746" xfId="20964"/>
    <cellStyle name="Input 2 747" xfId="10109" hidden="1"/>
    <cellStyle name="Input 2 747" xfId="16953" hidden="1"/>
    <cellStyle name="Input 2 747" xfId="20980"/>
    <cellStyle name="Input 2 748" xfId="10111" hidden="1"/>
    <cellStyle name="Input 2 748" xfId="16955" hidden="1"/>
    <cellStyle name="Input 2 748" xfId="20982"/>
    <cellStyle name="Input 2 749" xfId="10110" hidden="1"/>
    <cellStyle name="Input 2 749" xfId="16954" hidden="1"/>
    <cellStyle name="Input 2 749" xfId="20981"/>
    <cellStyle name="Input 2 75" xfId="9425" hidden="1"/>
    <cellStyle name="Input 2 75" xfId="16269" hidden="1"/>
    <cellStyle name="Input 2 75" xfId="20296"/>
    <cellStyle name="Input 2 750" xfId="10122" hidden="1"/>
    <cellStyle name="Input 2 750" xfId="16966" hidden="1"/>
    <cellStyle name="Input 2 750" xfId="20993"/>
    <cellStyle name="Input 2 751" xfId="10124" hidden="1"/>
    <cellStyle name="Input 2 751" xfId="16968" hidden="1"/>
    <cellStyle name="Input 2 751" xfId="20995"/>
    <cellStyle name="Input 2 752" xfId="10123" hidden="1"/>
    <cellStyle name="Input 2 752" xfId="16967" hidden="1"/>
    <cellStyle name="Input 2 752" xfId="20994"/>
    <cellStyle name="Input 2 753" xfId="10137" hidden="1"/>
    <cellStyle name="Input 2 753" xfId="16981" hidden="1"/>
    <cellStyle name="Input 2 753" xfId="21008"/>
    <cellStyle name="Input 2 754" xfId="10139" hidden="1"/>
    <cellStyle name="Input 2 754" xfId="16983" hidden="1"/>
    <cellStyle name="Input 2 754" xfId="21010"/>
    <cellStyle name="Input 2 755" xfId="10138" hidden="1"/>
    <cellStyle name="Input 2 755" xfId="16982" hidden="1"/>
    <cellStyle name="Input 2 755" xfId="21009"/>
    <cellStyle name="Input 2 756" xfId="10141" hidden="1"/>
    <cellStyle name="Input 2 756" xfId="16985" hidden="1"/>
    <cellStyle name="Input 2 756" xfId="21012"/>
    <cellStyle name="Input 2 757" xfId="10143" hidden="1"/>
    <cellStyle name="Input 2 757" xfId="16987" hidden="1"/>
    <cellStyle name="Input 2 757" xfId="21014"/>
    <cellStyle name="Input 2 758" xfId="10142" hidden="1"/>
    <cellStyle name="Input 2 758" xfId="16986" hidden="1"/>
    <cellStyle name="Input 2 758" xfId="21013"/>
    <cellStyle name="Input 2 759" xfId="10136" hidden="1"/>
    <cellStyle name="Input 2 759" xfId="16980" hidden="1"/>
    <cellStyle name="Input 2 759" xfId="21007"/>
    <cellStyle name="Input 2 76" xfId="9431" hidden="1"/>
    <cellStyle name="Input 2 76" xfId="16275" hidden="1"/>
    <cellStyle name="Input 2 76" xfId="20302"/>
    <cellStyle name="Input 2 760" xfId="10144" hidden="1"/>
    <cellStyle name="Input 2 760" xfId="16988" hidden="1"/>
    <cellStyle name="Input 2 760" xfId="21015"/>
    <cellStyle name="Input 2 761" xfId="10145" hidden="1"/>
    <cellStyle name="Input 2 761" xfId="16989" hidden="1"/>
    <cellStyle name="Input 2 761" xfId="21016"/>
    <cellStyle name="Input 2 762" xfId="10140" hidden="1"/>
    <cellStyle name="Input 2 762" xfId="16984" hidden="1"/>
    <cellStyle name="Input 2 762" xfId="21011"/>
    <cellStyle name="Input 2 763" xfId="10134" hidden="1"/>
    <cellStyle name="Input 2 763" xfId="16978" hidden="1"/>
    <cellStyle name="Input 2 763" xfId="21005"/>
    <cellStyle name="Input 2 764" xfId="10135" hidden="1"/>
    <cellStyle name="Input 2 764" xfId="16979" hidden="1"/>
    <cellStyle name="Input 2 764" xfId="21006"/>
    <cellStyle name="Input 2 765" xfId="10106" hidden="1"/>
    <cellStyle name="Input 2 765" xfId="16950" hidden="1"/>
    <cellStyle name="Input 2 765" xfId="20977"/>
    <cellStyle name="Input 2 766" xfId="10120" hidden="1"/>
    <cellStyle name="Input 2 766" xfId="16964" hidden="1"/>
    <cellStyle name="Input 2 766" xfId="20991"/>
    <cellStyle name="Input 2 767" xfId="10129" hidden="1"/>
    <cellStyle name="Input 2 767" xfId="16973" hidden="1"/>
    <cellStyle name="Input 2 767" xfId="21000"/>
    <cellStyle name="Input 2 768" xfId="10116" hidden="1"/>
    <cellStyle name="Input 2 768" xfId="16960" hidden="1"/>
    <cellStyle name="Input 2 768" xfId="20987"/>
    <cellStyle name="Input 2 769" xfId="10108" hidden="1"/>
    <cellStyle name="Input 2 769" xfId="16952" hidden="1"/>
    <cellStyle name="Input 2 769" xfId="20979"/>
    <cellStyle name="Input 2 77" xfId="9379" hidden="1"/>
    <cellStyle name="Input 2 77" xfId="16223" hidden="1"/>
    <cellStyle name="Input 2 77" xfId="20250"/>
    <cellStyle name="Input 2 770" xfId="10121" hidden="1"/>
    <cellStyle name="Input 2 770" xfId="16965" hidden="1"/>
    <cellStyle name="Input 2 770" xfId="20992"/>
    <cellStyle name="Input 2 771" xfId="10154" hidden="1"/>
    <cellStyle name="Input 2 771" xfId="16998" hidden="1"/>
    <cellStyle name="Input 2 771" xfId="21025"/>
    <cellStyle name="Input 2 772" xfId="10156" hidden="1"/>
    <cellStyle name="Input 2 772" xfId="17000" hidden="1"/>
    <cellStyle name="Input 2 772" xfId="21027"/>
    <cellStyle name="Input 2 773" xfId="10155" hidden="1"/>
    <cellStyle name="Input 2 773" xfId="16999" hidden="1"/>
    <cellStyle name="Input 2 773" xfId="21026"/>
    <cellStyle name="Input 2 774" xfId="10161" hidden="1"/>
    <cellStyle name="Input 2 774" xfId="17005" hidden="1"/>
    <cellStyle name="Input 2 774" xfId="21032"/>
    <cellStyle name="Input 2 775" xfId="10164" hidden="1"/>
    <cellStyle name="Input 2 775" xfId="17008" hidden="1"/>
    <cellStyle name="Input 2 775" xfId="21035"/>
    <cellStyle name="Input 2 776" xfId="10163" hidden="1"/>
    <cellStyle name="Input 2 776" xfId="17007" hidden="1"/>
    <cellStyle name="Input 2 776" xfId="21034"/>
    <cellStyle name="Input 2 777" xfId="10153" hidden="1"/>
    <cellStyle name="Input 2 777" xfId="16997" hidden="1"/>
    <cellStyle name="Input 2 777" xfId="21024"/>
    <cellStyle name="Input 2 778" xfId="10167" hidden="1"/>
    <cellStyle name="Input 2 778" xfId="17011" hidden="1"/>
    <cellStyle name="Input 2 778" xfId="21038"/>
    <cellStyle name="Input 2 779" xfId="10170" hidden="1"/>
    <cellStyle name="Input 2 779" xfId="17014" hidden="1"/>
    <cellStyle name="Input 2 779" xfId="21041"/>
    <cellStyle name="Input 2 78" xfId="9407" hidden="1"/>
    <cellStyle name="Input 2 78" xfId="16251" hidden="1"/>
    <cellStyle name="Input 2 78" xfId="20278"/>
    <cellStyle name="Input 2 780" xfId="10158" hidden="1"/>
    <cellStyle name="Input 2 780" xfId="17002" hidden="1"/>
    <cellStyle name="Input 2 780" xfId="21029"/>
    <cellStyle name="Input 2 781" xfId="10149" hidden="1"/>
    <cellStyle name="Input 2 781" xfId="16993" hidden="1"/>
    <cellStyle name="Input 2 781" xfId="21020"/>
    <cellStyle name="Input 2 782" xfId="10150" hidden="1"/>
    <cellStyle name="Input 2 782" xfId="16994" hidden="1"/>
    <cellStyle name="Input 2 782" xfId="21021"/>
    <cellStyle name="Input 2 783" xfId="10162" hidden="1"/>
    <cellStyle name="Input 2 783" xfId="17006" hidden="1"/>
    <cellStyle name="Input 2 783" xfId="21033"/>
    <cellStyle name="Input 2 784" xfId="10148" hidden="1"/>
    <cellStyle name="Input 2 784" xfId="16992" hidden="1"/>
    <cellStyle name="Input 2 784" xfId="21019"/>
    <cellStyle name="Input 2 785" xfId="10105" hidden="1"/>
    <cellStyle name="Input 2 785" xfId="16949" hidden="1"/>
    <cellStyle name="Input 2 785" xfId="20976"/>
    <cellStyle name="Input 2 786" xfId="10118" hidden="1"/>
    <cellStyle name="Input 2 786" xfId="16962" hidden="1"/>
    <cellStyle name="Input 2 786" xfId="20989"/>
    <cellStyle name="Input 2 787" xfId="10146" hidden="1"/>
    <cellStyle name="Input 2 787" xfId="16990" hidden="1"/>
    <cellStyle name="Input 2 787" xfId="21017"/>
    <cellStyle name="Input 2 788" xfId="10160" hidden="1"/>
    <cellStyle name="Input 2 788" xfId="17004" hidden="1"/>
    <cellStyle name="Input 2 788" xfId="21031"/>
    <cellStyle name="Input 2 789" xfId="10107" hidden="1"/>
    <cellStyle name="Input 2 789" xfId="16951" hidden="1"/>
    <cellStyle name="Input 2 789" xfId="20978"/>
    <cellStyle name="Input 2 79" xfId="9344" hidden="1"/>
    <cellStyle name="Input 2 79" xfId="16188" hidden="1"/>
    <cellStyle name="Input 2 79" xfId="20215"/>
    <cellStyle name="Input 2 790" xfId="10128" hidden="1"/>
    <cellStyle name="Input 2 790" xfId="16972" hidden="1"/>
    <cellStyle name="Input 2 790" xfId="20999"/>
    <cellStyle name="Input 2 791" xfId="10132" hidden="1"/>
    <cellStyle name="Input 2 791" xfId="16976" hidden="1"/>
    <cellStyle name="Input 2 791" xfId="21003"/>
    <cellStyle name="Input 2 792" xfId="10100" hidden="1"/>
    <cellStyle name="Input 2 792" xfId="16944" hidden="1"/>
    <cellStyle name="Input 2 792" xfId="20971"/>
    <cellStyle name="Input 2 793" xfId="10168" hidden="1"/>
    <cellStyle name="Input 2 793" xfId="17012" hidden="1"/>
    <cellStyle name="Input 2 793" xfId="21039"/>
    <cellStyle name="Input 2 794" xfId="10157" hidden="1"/>
    <cellStyle name="Input 2 794" xfId="17001" hidden="1"/>
    <cellStyle name="Input 2 794" xfId="21028"/>
    <cellStyle name="Input 2 795" xfId="10101" hidden="1"/>
    <cellStyle name="Input 2 795" xfId="16945" hidden="1"/>
    <cellStyle name="Input 2 795" xfId="20972"/>
    <cellStyle name="Input 2 796" xfId="10133" hidden="1"/>
    <cellStyle name="Input 2 796" xfId="16977" hidden="1"/>
    <cellStyle name="Input 2 796" xfId="21004"/>
    <cellStyle name="Input 2 797" xfId="10099" hidden="1"/>
    <cellStyle name="Input 2 797" xfId="16943" hidden="1"/>
    <cellStyle name="Input 2 797" xfId="20970"/>
    <cellStyle name="Input 2 798" xfId="10113" hidden="1"/>
    <cellStyle name="Input 2 798" xfId="16957" hidden="1"/>
    <cellStyle name="Input 2 798" xfId="20984"/>
    <cellStyle name="Input 2 799" xfId="10126" hidden="1"/>
    <cellStyle name="Input 2 799" xfId="16970" hidden="1"/>
    <cellStyle name="Input 2 799" xfId="20997"/>
    <cellStyle name="Input 2 8" xfId="2747"/>
    <cellStyle name="Input 2 8 2" xfId="3937"/>
    <cellStyle name="Input 2 8 2 2" xfId="12755"/>
    <cellStyle name="Input 2 8 2 2 2" xfId="30319"/>
    <cellStyle name="Input 2 8 2 2 3" xfId="38990"/>
    <cellStyle name="Input 2 8 2 3" xfId="17579"/>
    <cellStyle name="Input 2 8 2 3 2" xfId="35219"/>
    <cellStyle name="Input 2 8 2 4" xfId="23578"/>
    <cellStyle name="Input 2 8 3" xfId="6599"/>
    <cellStyle name="Input 2 8 3 2" xfId="14711"/>
    <cellStyle name="Input 2 8 3 2 2" xfId="32975"/>
    <cellStyle name="Input 2 8 3 3" xfId="18843"/>
    <cellStyle name="Input 2 8 3 3 2" xfId="35743"/>
    <cellStyle name="Input 2 8 3 4" xfId="25519"/>
    <cellStyle name="Input 2 8 4" xfId="7840"/>
    <cellStyle name="Input 2 8 4 2" xfId="14049"/>
    <cellStyle name="Input 2 8 4 2 2" xfId="34215"/>
    <cellStyle name="Input 2 8 4 3" xfId="18188"/>
    <cellStyle name="Input 2 8 4 3 2" xfId="36267"/>
    <cellStyle name="Input 2 8 4 4" xfId="24865"/>
    <cellStyle name="Input 2 8 5" xfId="13771"/>
    <cellStyle name="Input 2 8 5 2" xfId="17910"/>
    <cellStyle name="Input 2 8 5 3" xfId="24587"/>
    <cellStyle name="Input 2 8 6" xfId="15551"/>
    <cellStyle name="Input 2 8 6 2" xfId="19676"/>
    <cellStyle name="Input 2 8 6 3" xfId="26351"/>
    <cellStyle name="Input 2 8 7" xfId="9336" hidden="1"/>
    <cellStyle name="Input 2 8 7" xfId="16181" hidden="1"/>
    <cellStyle name="Input 2 8 7" xfId="29135"/>
    <cellStyle name="Input 2 8 8" xfId="16020"/>
    <cellStyle name="Input 2 8 8 2" xfId="34748"/>
    <cellStyle name="Input 2 8 9" xfId="20207"/>
    <cellStyle name="Input 2 80" xfId="9358" hidden="1"/>
    <cellStyle name="Input 2 80" xfId="16202" hidden="1"/>
    <cellStyle name="Input 2 80" xfId="20229"/>
    <cellStyle name="Input 2 800" xfId="10104" hidden="1"/>
    <cellStyle name="Input 2 800" xfId="16948" hidden="1"/>
    <cellStyle name="Input 2 800" xfId="20975"/>
    <cellStyle name="Input 2 801" xfId="10114" hidden="1"/>
    <cellStyle name="Input 2 801" xfId="16958" hidden="1"/>
    <cellStyle name="Input 2 801" xfId="20985"/>
    <cellStyle name="Input 2 802" xfId="10103" hidden="1"/>
    <cellStyle name="Input 2 802" xfId="16947" hidden="1"/>
    <cellStyle name="Input 2 802" xfId="20974"/>
    <cellStyle name="Input 2 803" xfId="10159" hidden="1"/>
    <cellStyle name="Input 2 803" xfId="17003" hidden="1"/>
    <cellStyle name="Input 2 803" xfId="21030"/>
    <cellStyle name="Input 2 804" xfId="10147" hidden="1"/>
    <cellStyle name="Input 2 804" xfId="16991" hidden="1"/>
    <cellStyle name="Input 2 804" xfId="21018"/>
    <cellStyle name="Input 2 805" xfId="10166" hidden="1"/>
    <cellStyle name="Input 2 805" xfId="17010" hidden="1"/>
    <cellStyle name="Input 2 805" xfId="21037"/>
    <cellStyle name="Input 2 806" xfId="10127" hidden="1"/>
    <cellStyle name="Input 2 806" xfId="16971" hidden="1"/>
    <cellStyle name="Input 2 806" xfId="20998"/>
    <cellStyle name="Input 2 807" xfId="10125" hidden="1"/>
    <cellStyle name="Input 2 807" xfId="16969" hidden="1"/>
    <cellStyle name="Input 2 807" xfId="20996"/>
    <cellStyle name="Input 2 808" xfId="10131" hidden="1"/>
    <cellStyle name="Input 2 808" xfId="16975" hidden="1"/>
    <cellStyle name="Input 2 808" xfId="21002"/>
    <cellStyle name="Input 2 809" xfId="10115" hidden="1"/>
    <cellStyle name="Input 2 809" xfId="16959" hidden="1"/>
    <cellStyle name="Input 2 809" xfId="20986"/>
    <cellStyle name="Input 2 81" xfId="9426" hidden="1"/>
    <cellStyle name="Input 2 81" xfId="16270" hidden="1"/>
    <cellStyle name="Input 2 81" xfId="20297"/>
    <cellStyle name="Input 2 810" xfId="10119" hidden="1"/>
    <cellStyle name="Input 2 810" xfId="16963" hidden="1"/>
    <cellStyle name="Input 2 810" xfId="20990"/>
    <cellStyle name="Input 2 811" xfId="10117" hidden="1"/>
    <cellStyle name="Input 2 811" xfId="16961" hidden="1"/>
    <cellStyle name="Input 2 811" xfId="20988"/>
    <cellStyle name="Input 2 812" xfId="10152" hidden="1"/>
    <cellStyle name="Input 2 812" xfId="16996" hidden="1"/>
    <cellStyle name="Input 2 812" xfId="21023"/>
    <cellStyle name="Input 2 813" xfId="10165" hidden="1"/>
    <cellStyle name="Input 2 813" xfId="17009" hidden="1"/>
    <cellStyle name="Input 2 813" xfId="21036"/>
    <cellStyle name="Input 2 814" xfId="10169" hidden="1"/>
    <cellStyle name="Input 2 814" xfId="17013" hidden="1"/>
    <cellStyle name="Input 2 814" xfId="21040"/>
    <cellStyle name="Input 2 815" xfId="10130" hidden="1"/>
    <cellStyle name="Input 2 815" xfId="16974" hidden="1"/>
    <cellStyle name="Input 2 815" xfId="21001"/>
    <cellStyle name="Input 2 816" xfId="10151" hidden="1"/>
    <cellStyle name="Input 2 816" xfId="16995" hidden="1"/>
    <cellStyle name="Input 2 816" xfId="21022"/>
    <cellStyle name="Input 2 817" xfId="10102" hidden="1"/>
    <cellStyle name="Input 2 817" xfId="16946" hidden="1"/>
    <cellStyle name="Input 2 817" xfId="20973"/>
    <cellStyle name="Input 2 818" xfId="10112" hidden="1"/>
    <cellStyle name="Input 2 818" xfId="16956" hidden="1"/>
    <cellStyle name="Input 2 818" xfId="20983"/>
    <cellStyle name="Input 2 819" xfId="9931" hidden="1"/>
    <cellStyle name="Input 2 819" xfId="16775" hidden="1"/>
    <cellStyle name="Input 2 819" xfId="20802"/>
    <cellStyle name="Input 2 82" xfId="9413" hidden="1"/>
    <cellStyle name="Input 2 82" xfId="16257" hidden="1"/>
    <cellStyle name="Input 2 82" xfId="20284"/>
    <cellStyle name="Input 2 820" xfId="10097" hidden="1"/>
    <cellStyle name="Input 2 820" xfId="16941" hidden="1"/>
    <cellStyle name="Input 2 820" xfId="20968"/>
    <cellStyle name="Input 2 821" xfId="10096" hidden="1"/>
    <cellStyle name="Input 2 821" xfId="16940" hidden="1"/>
    <cellStyle name="Input 2 821" xfId="20967"/>
    <cellStyle name="Input 2 822" xfId="10095" hidden="1"/>
    <cellStyle name="Input 2 822" xfId="16939" hidden="1"/>
    <cellStyle name="Input 2 822" xfId="20966"/>
    <cellStyle name="Input 2 823" xfId="10017" hidden="1"/>
    <cellStyle name="Input 2 823" xfId="16861" hidden="1"/>
    <cellStyle name="Input 2 823" xfId="20888"/>
    <cellStyle name="Input 2 824" xfId="10018" hidden="1"/>
    <cellStyle name="Input 2 824" xfId="16862" hidden="1"/>
    <cellStyle name="Input 2 824" xfId="20889"/>
    <cellStyle name="Input 2 825" xfId="10182" hidden="1"/>
    <cellStyle name="Input 2 825" xfId="17026" hidden="1"/>
    <cellStyle name="Input 2 825" xfId="21053"/>
    <cellStyle name="Input 2 826" xfId="10184" hidden="1"/>
    <cellStyle name="Input 2 826" xfId="17028" hidden="1"/>
    <cellStyle name="Input 2 826" xfId="21055"/>
    <cellStyle name="Input 2 827" xfId="10183" hidden="1"/>
    <cellStyle name="Input 2 827" xfId="17027" hidden="1"/>
    <cellStyle name="Input 2 827" xfId="21054"/>
    <cellStyle name="Input 2 828" xfId="10195" hidden="1"/>
    <cellStyle name="Input 2 828" xfId="17039" hidden="1"/>
    <cellStyle name="Input 2 828" xfId="21066"/>
    <cellStyle name="Input 2 829" xfId="10197" hidden="1"/>
    <cellStyle name="Input 2 829" xfId="17041" hidden="1"/>
    <cellStyle name="Input 2 829" xfId="21068"/>
    <cellStyle name="Input 2 83" xfId="9433" hidden="1"/>
    <cellStyle name="Input 2 83" xfId="16277" hidden="1"/>
    <cellStyle name="Input 2 83" xfId="20304"/>
    <cellStyle name="Input 2 830" xfId="10196" hidden="1"/>
    <cellStyle name="Input 2 830" xfId="17040" hidden="1"/>
    <cellStyle name="Input 2 830" xfId="21067"/>
    <cellStyle name="Input 2 831" xfId="10210" hidden="1"/>
    <cellStyle name="Input 2 831" xfId="17054" hidden="1"/>
    <cellStyle name="Input 2 831" xfId="21081"/>
    <cellStyle name="Input 2 832" xfId="10212" hidden="1"/>
    <cellStyle name="Input 2 832" xfId="17056" hidden="1"/>
    <cellStyle name="Input 2 832" xfId="21083"/>
    <cellStyle name="Input 2 833" xfId="10211" hidden="1"/>
    <cellStyle name="Input 2 833" xfId="17055" hidden="1"/>
    <cellStyle name="Input 2 833" xfId="21082"/>
    <cellStyle name="Input 2 834" xfId="10215" hidden="1"/>
    <cellStyle name="Input 2 834" xfId="17059" hidden="1"/>
    <cellStyle name="Input 2 834" xfId="21086"/>
    <cellStyle name="Input 2 835" xfId="10217" hidden="1"/>
    <cellStyle name="Input 2 835" xfId="17061" hidden="1"/>
    <cellStyle name="Input 2 835" xfId="21088"/>
    <cellStyle name="Input 2 836" xfId="10216" hidden="1"/>
    <cellStyle name="Input 2 836" xfId="17060" hidden="1"/>
    <cellStyle name="Input 2 836" xfId="21087"/>
    <cellStyle name="Input 2 837" xfId="10209" hidden="1"/>
    <cellStyle name="Input 2 837" xfId="17053" hidden="1"/>
    <cellStyle name="Input 2 837" xfId="21080"/>
    <cellStyle name="Input 2 838" xfId="10218" hidden="1"/>
    <cellStyle name="Input 2 838" xfId="17062" hidden="1"/>
    <cellStyle name="Input 2 838" xfId="21089"/>
    <cellStyle name="Input 2 839" xfId="10219" hidden="1"/>
    <cellStyle name="Input 2 839" xfId="17063" hidden="1"/>
    <cellStyle name="Input 2 839" xfId="21090"/>
    <cellStyle name="Input 2 84" xfId="9415" hidden="1"/>
    <cellStyle name="Input 2 84" xfId="16259" hidden="1"/>
    <cellStyle name="Input 2 84" xfId="20286"/>
    <cellStyle name="Input 2 840" xfId="10214" hidden="1"/>
    <cellStyle name="Input 2 840" xfId="17058" hidden="1"/>
    <cellStyle name="Input 2 840" xfId="21085"/>
    <cellStyle name="Input 2 841" xfId="10207" hidden="1"/>
    <cellStyle name="Input 2 841" xfId="17051" hidden="1"/>
    <cellStyle name="Input 2 841" xfId="21078"/>
    <cellStyle name="Input 2 842" xfId="10208" hidden="1"/>
    <cellStyle name="Input 2 842" xfId="17052" hidden="1"/>
    <cellStyle name="Input 2 842" xfId="21079"/>
    <cellStyle name="Input 2 843" xfId="10179" hidden="1"/>
    <cellStyle name="Input 2 843" xfId="17023" hidden="1"/>
    <cellStyle name="Input 2 843" xfId="21050"/>
    <cellStyle name="Input 2 844" xfId="10193" hidden="1"/>
    <cellStyle name="Input 2 844" xfId="17037" hidden="1"/>
    <cellStyle name="Input 2 844" xfId="21064"/>
    <cellStyle name="Input 2 845" xfId="10202" hidden="1"/>
    <cellStyle name="Input 2 845" xfId="17046" hidden="1"/>
    <cellStyle name="Input 2 845" xfId="21073"/>
    <cellStyle name="Input 2 846" xfId="10189" hidden="1"/>
    <cellStyle name="Input 2 846" xfId="17033" hidden="1"/>
    <cellStyle name="Input 2 846" xfId="21060"/>
    <cellStyle name="Input 2 847" xfId="10181" hidden="1"/>
    <cellStyle name="Input 2 847" xfId="17025" hidden="1"/>
    <cellStyle name="Input 2 847" xfId="21052"/>
    <cellStyle name="Input 2 848" xfId="10194" hidden="1"/>
    <cellStyle name="Input 2 848" xfId="17038" hidden="1"/>
    <cellStyle name="Input 2 848" xfId="21065"/>
    <cellStyle name="Input 2 849" xfId="10228" hidden="1"/>
    <cellStyle name="Input 2 849" xfId="17072" hidden="1"/>
    <cellStyle name="Input 2 849" xfId="21099"/>
    <cellStyle name="Input 2 85" xfId="9421" hidden="1"/>
    <cellStyle name="Input 2 85" xfId="16265" hidden="1"/>
    <cellStyle name="Input 2 85" xfId="20292"/>
    <cellStyle name="Input 2 850" xfId="10230" hidden="1"/>
    <cellStyle name="Input 2 850" xfId="17074" hidden="1"/>
    <cellStyle name="Input 2 850" xfId="21101"/>
    <cellStyle name="Input 2 851" xfId="10229" hidden="1"/>
    <cellStyle name="Input 2 851" xfId="17073" hidden="1"/>
    <cellStyle name="Input 2 851" xfId="21100"/>
    <cellStyle name="Input 2 852" xfId="10235" hidden="1"/>
    <cellStyle name="Input 2 852" xfId="17079" hidden="1"/>
    <cellStyle name="Input 2 852" xfId="21106"/>
    <cellStyle name="Input 2 853" xfId="10238" hidden="1"/>
    <cellStyle name="Input 2 853" xfId="17082" hidden="1"/>
    <cellStyle name="Input 2 853" xfId="21109"/>
    <cellStyle name="Input 2 854" xfId="10237" hidden="1"/>
    <cellStyle name="Input 2 854" xfId="17081" hidden="1"/>
    <cellStyle name="Input 2 854" xfId="21108"/>
    <cellStyle name="Input 2 855" xfId="10227" hidden="1"/>
    <cellStyle name="Input 2 855" xfId="17071" hidden="1"/>
    <cellStyle name="Input 2 855" xfId="21098"/>
    <cellStyle name="Input 2 856" xfId="10241" hidden="1"/>
    <cellStyle name="Input 2 856" xfId="17085" hidden="1"/>
    <cellStyle name="Input 2 856" xfId="21112"/>
    <cellStyle name="Input 2 857" xfId="10244" hidden="1"/>
    <cellStyle name="Input 2 857" xfId="17088" hidden="1"/>
    <cellStyle name="Input 2 857" xfId="21115"/>
    <cellStyle name="Input 2 858" xfId="10232" hidden="1"/>
    <cellStyle name="Input 2 858" xfId="17076" hidden="1"/>
    <cellStyle name="Input 2 858" xfId="21103"/>
    <cellStyle name="Input 2 859" xfId="10223" hidden="1"/>
    <cellStyle name="Input 2 859" xfId="17067" hidden="1"/>
    <cellStyle name="Input 2 859" xfId="21094"/>
    <cellStyle name="Input 2 86" xfId="9406" hidden="1"/>
    <cellStyle name="Input 2 86" xfId="16250" hidden="1"/>
    <cellStyle name="Input 2 86" xfId="20277"/>
    <cellStyle name="Input 2 860" xfId="10224" hidden="1"/>
    <cellStyle name="Input 2 860" xfId="17068" hidden="1"/>
    <cellStyle name="Input 2 860" xfId="21095"/>
    <cellStyle name="Input 2 861" xfId="10236" hidden="1"/>
    <cellStyle name="Input 2 861" xfId="17080" hidden="1"/>
    <cellStyle name="Input 2 861" xfId="21107"/>
    <cellStyle name="Input 2 862" xfId="10222" hidden="1"/>
    <cellStyle name="Input 2 862" xfId="17066" hidden="1"/>
    <cellStyle name="Input 2 862" xfId="21093"/>
    <cellStyle name="Input 2 863" xfId="10178" hidden="1"/>
    <cellStyle name="Input 2 863" xfId="17022" hidden="1"/>
    <cellStyle name="Input 2 863" xfId="21049"/>
    <cellStyle name="Input 2 864" xfId="10191" hidden="1"/>
    <cellStyle name="Input 2 864" xfId="17035" hidden="1"/>
    <cellStyle name="Input 2 864" xfId="21062"/>
    <cellStyle name="Input 2 865" xfId="10220" hidden="1"/>
    <cellStyle name="Input 2 865" xfId="17064" hidden="1"/>
    <cellStyle name="Input 2 865" xfId="21091"/>
    <cellStyle name="Input 2 866" xfId="10234" hidden="1"/>
    <cellStyle name="Input 2 866" xfId="17078" hidden="1"/>
    <cellStyle name="Input 2 866" xfId="21105"/>
    <cellStyle name="Input 2 867" xfId="10180" hidden="1"/>
    <cellStyle name="Input 2 867" xfId="17024" hidden="1"/>
    <cellStyle name="Input 2 867" xfId="21051"/>
    <cellStyle name="Input 2 868" xfId="10201" hidden="1"/>
    <cellStyle name="Input 2 868" xfId="17045" hidden="1"/>
    <cellStyle name="Input 2 868" xfId="21072"/>
    <cellStyle name="Input 2 869" xfId="10205" hidden="1"/>
    <cellStyle name="Input 2 869" xfId="17049" hidden="1"/>
    <cellStyle name="Input 2 869" xfId="21076"/>
    <cellStyle name="Input 2 87" xfId="9427" hidden="1"/>
    <cellStyle name="Input 2 87" xfId="16271" hidden="1"/>
    <cellStyle name="Input 2 87" xfId="20298"/>
    <cellStyle name="Input 2 870" xfId="10173" hidden="1"/>
    <cellStyle name="Input 2 870" xfId="17017" hidden="1"/>
    <cellStyle name="Input 2 870" xfId="21044"/>
    <cellStyle name="Input 2 871" xfId="10242" hidden="1"/>
    <cellStyle name="Input 2 871" xfId="17086" hidden="1"/>
    <cellStyle name="Input 2 871" xfId="21113"/>
    <cellStyle name="Input 2 872" xfId="10231" hidden="1"/>
    <cellStyle name="Input 2 872" xfId="17075" hidden="1"/>
    <cellStyle name="Input 2 872" xfId="21102"/>
    <cellStyle name="Input 2 873" xfId="10174" hidden="1"/>
    <cellStyle name="Input 2 873" xfId="17018" hidden="1"/>
    <cellStyle name="Input 2 873" xfId="21045"/>
    <cellStyle name="Input 2 874" xfId="10206" hidden="1"/>
    <cellStyle name="Input 2 874" xfId="17050" hidden="1"/>
    <cellStyle name="Input 2 874" xfId="21077"/>
    <cellStyle name="Input 2 875" xfId="10172" hidden="1"/>
    <cellStyle name="Input 2 875" xfId="17016" hidden="1"/>
    <cellStyle name="Input 2 875" xfId="21043"/>
    <cellStyle name="Input 2 876" xfId="10186" hidden="1"/>
    <cellStyle name="Input 2 876" xfId="17030" hidden="1"/>
    <cellStyle name="Input 2 876" xfId="21057"/>
    <cellStyle name="Input 2 877" xfId="10199" hidden="1"/>
    <cellStyle name="Input 2 877" xfId="17043" hidden="1"/>
    <cellStyle name="Input 2 877" xfId="21070"/>
    <cellStyle name="Input 2 878" xfId="10177" hidden="1"/>
    <cellStyle name="Input 2 878" xfId="17021" hidden="1"/>
    <cellStyle name="Input 2 878" xfId="21048"/>
    <cellStyle name="Input 2 879" xfId="10187" hidden="1"/>
    <cellStyle name="Input 2 879" xfId="17031" hidden="1"/>
    <cellStyle name="Input 2 879" xfId="21058"/>
    <cellStyle name="Input 2 88" xfId="9355" hidden="1"/>
    <cellStyle name="Input 2 88" xfId="16199" hidden="1"/>
    <cellStyle name="Input 2 88" xfId="20226"/>
    <cellStyle name="Input 2 880" xfId="10176" hidden="1"/>
    <cellStyle name="Input 2 880" xfId="17020" hidden="1"/>
    <cellStyle name="Input 2 880" xfId="21047"/>
    <cellStyle name="Input 2 881" xfId="10233" hidden="1"/>
    <cellStyle name="Input 2 881" xfId="17077" hidden="1"/>
    <cellStyle name="Input 2 881" xfId="21104"/>
    <cellStyle name="Input 2 882" xfId="10221" hidden="1"/>
    <cellStyle name="Input 2 882" xfId="17065" hidden="1"/>
    <cellStyle name="Input 2 882" xfId="21092"/>
    <cellStyle name="Input 2 883" xfId="10240" hidden="1"/>
    <cellStyle name="Input 2 883" xfId="17084" hidden="1"/>
    <cellStyle name="Input 2 883" xfId="21111"/>
    <cellStyle name="Input 2 884" xfId="10200" hidden="1"/>
    <cellStyle name="Input 2 884" xfId="17044" hidden="1"/>
    <cellStyle name="Input 2 884" xfId="21071"/>
    <cellStyle name="Input 2 885" xfId="10198" hidden="1"/>
    <cellStyle name="Input 2 885" xfId="17042" hidden="1"/>
    <cellStyle name="Input 2 885" xfId="21069"/>
    <cellStyle name="Input 2 886" xfId="10204" hidden="1"/>
    <cellStyle name="Input 2 886" xfId="17048" hidden="1"/>
    <cellStyle name="Input 2 886" xfId="21075"/>
    <cellStyle name="Input 2 887" xfId="10188" hidden="1"/>
    <cellStyle name="Input 2 887" xfId="17032" hidden="1"/>
    <cellStyle name="Input 2 887" xfId="21059"/>
    <cellStyle name="Input 2 888" xfId="10192" hidden="1"/>
    <cellStyle name="Input 2 888" xfId="17036" hidden="1"/>
    <cellStyle name="Input 2 888" xfId="21063"/>
    <cellStyle name="Input 2 889" xfId="10190" hidden="1"/>
    <cellStyle name="Input 2 889" xfId="17034" hidden="1"/>
    <cellStyle name="Input 2 889" xfId="21061"/>
    <cellStyle name="Input 2 89" xfId="9434" hidden="1"/>
    <cellStyle name="Input 2 89" xfId="16278" hidden="1"/>
    <cellStyle name="Input 2 89" xfId="20305"/>
    <cellStyle name="Input 2 890" xfId="10226" hidden="1"/>
    <cellStyle name="Input 2 890" xfId="17070" hidden="1"/>
    <cellStyle name="Input 2 890" xfId="21097"/>
    <cellStyle name="Input 2 891" xfId="10239" hidden="1"/>
    <cellStyle name="Input 2 891" xfId="17083" hidden="1"/>
    <cellStyle name="Input 2 891" xfId="21110"/>
    <cellStyle name="Input 2 892" xfId="10243" hidden="1"/>
    <cellStyle name="Input 2 892" xfId="17087" hidden="1"/>
    <cellStyle name="Input 2 892" xfId="21114"/>
    <cellStyle name="Input 2 893" xfId="10203" hidden="1"/>
    <cellStyle name="Input 2 893" xfId="17047" hidden="1"/>
    <cellStyle name="Input 2 893" xfId="21074"/>
    <cellStyle name="Input 2 894" xfId="10225" hidden="1"/>
    <cellStyle name="Input 2 894" xfId="17069" hidden="1"/>
    <cellStyle name="Input 2 894" xfId="21096"/>
    <cellStyle name="Input 2 895" xfId="10175" hidden="1"/>
    <cellStyle name="Input 2 895" xfId="17019" hidden="1"/>
    <cellStyle name="Input 2 895" xfId="21046"/>
    <cellStyle name="Input 2 896" xfId="10185" hidden="1"/>
    <cellStyle name="Input 2 896" xfId="17029" hidden="1"/>
    <cellStyle name="Input 2 896" xfId="21056"/>
    <cellStyle name="Input 2 897" xfId="10213" hidden="1"/>
    <cellStyle name="Input 2 897" xfId="17057" hidden="1"/>
    <cellStyle name="Input 2 897" xfId="21084"/>
    <cellStyle name="Input 2 898" xfId="10098" hidden="1"/>
    <cellStyle name="Input 2 898" xfId="16942" hidden="1"/>
    <cellStyle name="Input 2 898" xfId="20969"/>
    <cellStyle name="Input 2 899" xfId="9934" hidden="1"/>
    <cellStyle name="Input 2 899" xfId="16778" hidden="1"/>
    <cellStyle name="Input 2 899" xfId="20805"/>
    <cellStyle name="Input 2 9" xfId="2665"/>
    <cellStyle name="Input 2 9 2" xfId="3856"/>
    <cellStyle name="Input 2 9 2 2" xfId="12673"/>
    <cellStyle name="Input 2 9 2 2 2" xfId="30240"/>
    <cellStyle name="Input 2 9 2 3" xfId="17502"/>
    <cellStyle name="Input 2 9 2 3 2" xfId="35140"/>
    <cellStyle name="Input 2 9 2 4" xfId="23500"/>
    <cellStyle name="Input 2 9 3" xfId="6517"/>
    <cellStyle name="Input 2 9 3 2" xfId="14629"/>
    <cellStyle name="Input 2 9 3 2 2" xfId="32893"/>
    <cellStyle name="Input 2 9 3 3" xfId="18765"/>
    <cellStyle name="Input 2 9 3 3 2" xfId="35663"/>
    <cellStyle name="Input 2 9 3 4" xfId="25441"/>
    <cellStyle name="Input 2 9 4" xfId="7758"/>
    <cellStyle name="Input 2 9 4 2" xfId="14973"/>
    <cellStyle name="Input 2 9 4 2 2" xfId="34133"/>
    <cellStyle name="Input 2 9 4 3" xfId="19102"/>
    <cellStyle name="Input 2 9 4 3 2" xfId="36187"/>
    <cellStyle name="Input 2 9 4 4" xfId="25777"/>
    <cellStyle name="Input 2 9 5" xfId="15308"/>
    <cellStyle name="Input 2 9 5 2" xfId="19433"/>
    <cellStyle name="Input 2 9 5 3" xfId="26108"/>
    <cellStyle name="Input 2 9 6" xfId="14544"/>
    <cellStyle name="Input 2 9 6 2" xfId="18680"/>
    <cellStyle name="Input 2 9 6 3" xfId="25356"/>
    <cellStyle name="Input 2 9 7" xfId="9354" hidden="1"/>
    <cellStyle name="Input 2 9 7" xfId="16198" hidden="1"/>
    <cellStyle name="Input 2 9 7" xfId="29055"/>
    <cellStyle name="Input 2 9 8" xfId="16071"/>
    <cellStyle name="Input 2 9 8 2" xfId="34668"/>
    <cellStyle name="Input 2 9 9" xfId="20225"/>
    <cellStyle name="Input 2 90" xfId="9436" hidden="1"/>
    <cellStyle name="Input 2 90" xfId="16280" hidden="1"/>
    <cellStyle name="Input 2 90" xfId="20307"/>
    <cellStyle name="Input 2 900" xfId="10091" hidden="1"/>
    <cellStyle name="Input 2 900" xfId="16935" hidden="1"/>
    <cellStyle name="Input 2 900" xfId="20962"/>
    <cellStyle name="Input 2 901" xfId="9943" hidden="1"/>
    <cellStyle name="Input 2 901" xfId="16787" hidden="1"/>
    <cellStyle name="Input 2 901" xfId="20814"/>
    <cellStyle name="Input 2 902" xfId="10171" hidden="1"/>
    <cellStyle name="Input 2 902" xfId="17015" hidden="1"/>
    <cellStyle name="Input 2 902" xfId="21042"/>
    <cellStyle name="Input 2 903" xfId="10255" hidden="1"/>
    <cellStyle name="Input 2 903" xfId="17099" hidden="1"/>
    <cellStyle name="Input 2 903" xfId="21126"/>
    <cellStyle name="Input 2 904" xfId="10257" hidden="1"/>
    <cellStyle name="Input 2 904" xfId="17101" hidden="1"/>
    <cellStyle name="Input 2 904" xfId="21128"/>
    <cellStyle name="Input 2 905" xfId="10256" hidden="1"/>
    <cellStyle name="Input 2 905" xfId="17100" hidden="1"/>
    <cellStyle name="Input 2 905" xfId="21127"/>
    <cellStyle name="Input 2 906" xfId="10267" hidden="1"/>
    <cellStyle name="Input 2 906" xfId="17111" hidden="1"/>
    <cellStyle name="Input 2 906" xfId="21138"/>
    <cellStyle name="Input 2 907" xfId="10269" hidden="1"/>
    <cellStyle name="Input 2 907" xfId="17113" hidden="1"/>
    <cellStyle name="Input 2 907" xfId="21140"/>
    <cellStyle name="Input 2 908" xfId="10268" hidden="1"/>
    <cellStyle name="Input 2 908" xfId="17112" hidden="1"/>
    <cellStyle name="Input 2 908" xfId="21139"/>
    <cellStyle name="Input 2 909" xfId="10282" hidden="1"/>
    <cellStyle name="Input 2 909" xfId="17126" hidden="1"/>
    <cellStyle name="Input 2 909" xfId="21153"/>
    <cellStyle name="Input 2 91" xfId="9438" hidden="1"/>
    <cellStyle name="Input 2 91" xfId="16282" hidden="1"/>
    <cellStyle name="Input 2 91" xfId="20309"/>
    <cellStyle name="Input 2 910" xfId="10284" hidden="1"/>
    <cellStyle name="Input 2 910" xfId="17128" hidden="1"/>
    <cellStyle name="Input 2 910" xfId="21155"/>
    <cellStyle name="Input 2 911" xfId="10283" hidden="1"/>
    <cellStyle name="Input 2 911" xfId="17127" hidden="1"/>
    <cellStyle name="Input 2 911" xfId="21154"/>
    <cellStyle name="Input 2 912" xfId="10286" hidden="1"/>
    <cellStyle name="Input 2 912" xfId="17130" hidden="1"/>
    <cellStyle name="Input 2 912" xfId="21157"/>
    <cellStyle name="Input 2 913" xfId="10288" hidden="1"/>
    <cellStyle name="Input 2 913" xfId="17132" hidden="1"/>
    <cellStyle name="Input 2 913" xfId="21159"/>
    <cellStyle name="Input 2 914" xfId="10287" hidden="1"/>
    <cellStyle name="Input 2 914" xfId="17131" hidden="1"/>
    <cellStyle name="Input 2 914" xfId="21158"/>
    <cellStyle name="Input 2 915" xfId="10281" hidden="1"/>
    <cellStyle name="Input 2 915" xfId="17125" hidden="1"/>
    <cellStyle name="Input 2 915" xfId="21152"/>
    <cellStyle name="Input 2 916" xfId="10289" hidden="1"/>
    <cellStyle name="Input 2 916" xfId="17133" hidden="1"/>
    <cellStyle name="Input 2 916" xfId="21160"/>
    <cellStyle name="Input 2 917" xfId="10290" hidden="1"/>
    <cellStyle name="Input 2 917" xfId="17134" hidden="1"/>
    <cellStyle name="Input 2 917" xfId="21161"/>
    <cellStyle name="Input 2 918" xfId="10285" hidden="1"/>
    <cellStyle name="Input 2 918" xfId="17129" hidden="1"/>
    <cellStyle name="Input 2 918" xfId="21156"/>
    <cellStyle name="Input 2 919" xfId="10279" hidden="1"/>
    <cellStyle name="Input 2 919" xfId="17123" hidden="1"/>
    <cellStyle name="Input 2 919" xfId="21150"/>
    <cellStyle name="Input 2 92" xfId="9437" hidden="1"/>
    <cellStyle name="Input 2 92" xfId="16281" hidden="1"/>
    <cellStyle name="Input 2 92" xfId="20308"/>
    <cellStyle name="Input 2 920" xfId="10280" hidden="1"/>
    <cellStyle name="Input 2 920" xfId="17124" hidden="1"/>
    <cellStyle name="Input 2 920" xfId="21151"/>
    <cellStyle name="Input 2 921" xfId="10252" hidden="1"/>
    <cellStyle name="Input 2 921" xfId="17096" hidden="1"/>
    <cellStyle name="Input 2 921" xfId="21123"/>
    <cellStyle name="Input 2 922" xfId="10265" hidden="1"/>
    <cellStyle name="Input 2 922" xfId="17109" hidden="1"/>
    <cellStyle name="Input 2 922" xfId="21136"/>
    <cellStyle name="Input 2 923" xfId="10274" hidden="1"/>
    <cellStyle name="Input 2 923" xfId="17118" hidden="1"/>
    <cellStyle name="Input 2 923" xfId="21145"/>
    <cellStyle name="Input 2 924" xfId="10261" hidden="1"/>
    <cellStyle name="Input 2 924" xfId="17105" hidden="1"/>
    <cellStyle name="Input 2 924" xfId="21132"/>
    <cellStyle name="Input 2 925" xfId="10254" hidden="1"/>
    <cellStyle name="Input 2 925" xfId="17098" hidden="1"/>
    <cellStyle name="Input 2 925" xfId="21125"/>
    <cellStyle name="Input 2 926" xfId="10266" hidden="1"/>
    <cellStyle name="Input 2 926" xfId="17110" hidden="1"/>
    <cellStyle name="Input 2 926" xfId="21137"/>
    <cellStyle name="Input 2 927" xfId="10299" hidden="1"/>
    <cellStyle name="Input 2 927" xfId="17143" hidden="1"/>
    <cellStyle name="Input 2 927" xfId="21170"/>
    <cellStyle name="Input 2 928" xfId="10301" hidden="1"/>
    <cellStyle name="Input 2 928" xfId="17145" hidden="1"/>
    <cellStyle name="Input 2 928" xfId="21172"/>
    <cellStyle name="Input 2 929" xfId="10300" hidden="1"/>
    <cellStyle name="Input 2 929" xfId="17144" hidden="1"/>
    <cellStyle name="Input 2 929" xfId="21171"/>
    <cellStyle name="Input 2 93" xfId="9418" hidden="1"/>
    <cellStyle name="Input 2 93" xfId="16262" hidden="1"/>
    <cellStyle name="Input 2 93" xfId="20289"/>
    <cellStyle name="Input 2 930" xfId="10306" hidden="1"/>
    <cellStyle name="Input 2 930" xfId="17150" hidden="1"/>
    <cellStyle name="Input 2 930" xfId="21177"/>
    <cellStyle name="Input 2 931" xfId="10309" hidden="1"/>
    <cellStyle name="Input 2 931" xfId="17153" hidden="1"/>
    <cellStyle name="Input 2 931" xfId="21180"/>
    <cellStyle name="Input 2 932" xfId="10308" hidden="1"/>
    <cellStyle name="Input 2 932" xfId="17152" hidden="1"/>
    <cellStyle name="Input 2 932" xfId="21179"/>
    <cellStyle name="Input 2 933" xfId="10298" hidden="1"/>
    <cellStyle name="Input 2 933" xfId="17142" hidden="1"/>
    <cellStyle name="Input 2 933" xfId="21169"/>
    <cellStyle name="Input 2 934" xfId="10312" hidden="1"/>
    <cellStyle name="Input 2 934" xfId="17156" hidden="1"/>
    <cellStyle name="Input 2 934" xfId="21183"/>
    <cellStyle name="Input 2 935" xfId="10315" hidden="1"/>
    <cellStyle name="Input 2 935" xfId="17159" hidden="1"/>
    <cellStyle name="Input 2 935" xfId="21186"/>
    <cellStyle name="Input 2 936" xfId="10303" hidden="1"/>
    <cellStyle name="Input 2 936" xfId="17147" hidden="1"/>
    <cellStyle name="Input 2 936" xfId="21174"/>
    <cellStyle name="Input 2 937" xfId="10294" hidden="1"/>
    <cellStyle name="Input 2 937" xfId="17138" hidden="1"/>
    <cellStyle name="Input 2 937" xfId="21165"/>
    <cellStyle name="Input 2 938" xfId="10295" hidden="1"/>
    <cellStyle name="Input 2 938" xfId="17139" hidden="1"/>
    <cellStyle name="Input 2 938" xfId="21166"/>
    <cellStyle name="Input 2 939" xfId="10307" hidden="1"/>
    <cellStyle name="Input 2 939" xfId="17151" hidden="1"/>
    <cellStyle name="Input 2 939" xfId="21178"/>
    <cellStyle name="Input 2 94" xfId="9440" hidden="1"/>
    <cellStyle name="Input 2 94" xfId="16284" hidden="1"/>
    <cellStyle name="Input 2 94" xfId="20311"/>
    <cellStyle name="Input 2 940" xfId="10293" hidden="1"/>
    <cellStyle name="Input 2 940" xfId="17137" hidden="1"/>
    <cellStyle name="Input 2 940" xfId="21164"/>
    <cellStyle name="Input 2 941" xfId="10251" hidden="1"/>
    <cellStyle name="Input 2 941" xfId="17095" hidden="1"/>
    <cellStyle name="Input 2 941" xfId="21122"/>
    <cellStyle name="Input 2 942" xfId="10263" hidden="1"/>
    <cellStyle name="Input 2 942" xfId="17107" hidden="1"/>
    <cellStyle name="Input 2 942" xfId="21134"/>
    <cellStyle name="Input 2 943" xfId="10291" hidden="1"/>
    <cellStyle name="Input 2 943" xfId="17135" hidden="1"/>
    <cellStyle name="Input 2 943" xfId="21162"/>
    <cellStyle name="Input 2 944" xfId="10305" hidden="1"/>
    <cellStyle name="Input 2 944" xfId="17149" hidden="1"/>
    <cellStyle name="Input 2 944" xfId="21176"/>
    <cellStyle name="Input 2 945" xfId="10253" hidden="1"/>
    <cellStyle name="Input 2 945" xfId="17097" hidden="1"/>
    <cellStyle name="Input 2 945" xfId="21124"/>
    <cellStyle name="Input 2 946" xfId="10273" hidden="1"/>
    <cellStyle name="Input 2 946" xfId="17117" hidden="1"/>
    <cellStyle name="Input 2 946" xfId="21144"/>
    <cellStyle name="Input 2 947" xfId="10277" hidden="1"/>
    <cellStyle name="Input 2 947" xfId="17121" hidden="1"/>
    <cellStyle name="Input 2 947" xfId="21148"/>
    <cellStyle name="Input 2 948" xfId="10246" hidden="1"/>
    <cellStyle name="Input 2 948" xfId="17090" hidden="1"/>
    <cellStyle name="Input 2 948" xfId="21117"/>
    <cellStyle name="Input 2 949" xfId="10313" hidden="1"/>
    <cellStyle name="Input 2 949" xfId="17157" hidden="1"/>
    <cellStyle name="Input 2 949" xfId="21184"/>
    <cellStyle name="Input 2 95" xfId="9441" hidden="1"/>
    <cellStyle name="Input 2 95" xfId="16285" hidden="1"/>
    <cellStyle name="Input 2 95" xfId="20312"/>
    <cellStyle name="Input 2 950" xfId="10302" hidden="1"/>
    <cellStyle name="Input 2 950" xfId="17146" hidden="1"/>
    <cellStyle name="Input 2 950" xfId="21173"/>
    <cellStyle name="Input 2 951" xfId="10247" hidden="1"/>
    <cellStyle name="Input 2 951" xfId="17091" hidden="1"/>
    <cellStyle name="Input 2 951" xfId="21118"/>
    <cellStyle name="Input 2 952" xfId="10278" hidden="1"/>
    <cellStyle name="Input 2 952" xfId="17122" hidden="1"/>
    <cellStyle name="Input 2 952" xfId="21149"/>
    <cellStyle name="Input 2 953" xfId="10245" hidden="1"/>
    <cellStyle name="Input 2 953" xfId="17089" hidden="1"/>
    <cellStyle name="Input 2 953" xfId="21116"/>
    <cellStyle name="Input 2 954" xfId="10258" hidden="1"/>
    <cellStyle name="Input 2 954" xfId="17102" hidden="1"/>
    <cellStyle name="Input 2 954" xfId="21129"/>
    <cellStyle name="Input 2 955" xfId="10271" hidden="1"/>
    <cellStyle name="Input 2 955" xfId="17115" hidden="1"/>
    <cellStyle name="Input 2 955" xfId="21142"/>
    <cellStyle name="Input 2 956" xfId="10250" hidden="1"/>
    <cellStyle name="Input 2 956" xfId="17094" hidden="1"/>
    <cellStyle name="Input 2 956" xfId="21121"/>
    <cellStyle name="Input 2 957" xfId="10259" hidden="1"/>
    <cellStyle name="Input 2 957" xfId="17103" hidden="1"/>
    <cellStyle name="Input 2 957" xfId="21130"/>
    <cellStyle name="Input 2 958" xfId="10249" hidden="1"/>
    <cellStyle name="Input 2 958" xfId="17093" hidden="1"/>
    <cellStyle name="Input 2 958" xfId="21120"/>
    <cellStyle name="Input 2 959" xfId="10304" hidden="1"/>
    <cellStyle name="Input 2 959" xfId="17148" hidden="1"/>
    <cellStyle name="Input 2 959" xfId="21175"/>
    <cellStyle name="Input 2 96" xfId="9398" hidden="1"/>
    <cellStyle name="Input 2 96" xfId="16242" hidden="1"/>
    <cellStyle name="Input 2 96" xfId="20269"/>
    <cellStyle name="Input 2 960" xfId="10292" hidden="1"/>
    <cellStyle name="Input 2 960" xfId="17136" hidden="1"/>
    <cellStyle name="Input 2 960" xfId="21163"/>
    <cellStyle name="Input 2 961" xfId="10311" hidden="1"/>
    <cellStyle name="Input 2 961" xfId="17155" hidden="1"/>
    <cellStyle name="Input 2 961" xfId="21182"/>
    <cellStyle name="Input 2 962" xfId="10272" hidden="1"/>
    <cellStyle name="Input 2 962" xfId="17116" hidden="1"/>
    <cellStyle name="Input 2 962" xfId="21143"/>
    <cellStyle name="Input 2 963" xfId="10270" hidden="1"/>
    <cellStyle name="Input 2 963" xfId="17114" hidden="1"/>
    <cellStyle name="Input 2 963" xfId="21141"/>
    <cellStyle name="Input 2 964" xfId="10276" hidden="1"/>
    <cellStyle name="Input 2 964" xfId="17120" hidden="1"/>
    <cellStyle name="Input 2 964" xfId="21147"/>
    <cellStyle name="Input 2 965" xfId="10260" hidden="1"/>
    <cellStyle name="Input 2 965" xfId="17104" hidden="1"/>
    <cellStyle name="Input 2 965" xfId="21131"/>
    <cellStyle name="Input 2 966" xfId="10264" hidden="1"/>
    <cellStyle name="Input 2 966" xfId="17108" hidden="1"/>
    <cellStyle name="Input 2 966" xfId="21135"/>
    <cellStyle name="Input 2 967" xfId="10262" hidden="1"/>
    <cellStyle name="Input 2 967" xfId="17106" hidden="1"/>
    <cellStyle name="Input 2 967" xfId="21133"/>
    <cellStyle name="Input 2 968" xfId="10297" hidden="1"/>
    <cellStyle name="Input 2 968" xfId="17141" hidden="1"/>
    <cellStyle name="Input 2 968" xfId="21168"/>
    <cellStyle name="Input 2 969" xfId="10310" hidden="1"/>
    <cellStyle name="Input 2 969" xfId="17154" hidden="1"/>
    <cellStyle name="Input 2 969" xfId="21181"/>
    <cellStyle name="Input 2 97" xfId="9396" hidden="1"/>
    <cellStyle name="Input 2 97" xfId="16240" hidden="1"/>
    <cellStyle name="Input 2 97" xfId="20267"/>
    <cellStyle name="Input 2 970" xfId="10314" hidden="1"/>
    <cellStyle name="Input 2 970" xfId="17158" hidden="1"/>
    <cellStyle name="Input 2 970" xfId="21185"/>
    <cellStyle name="Input 2 971" xfId="10275" hidden="1"/>
    <cellStyle name="Input 2 971" xfId="17119" hidden="1"/>
    <cellStyle name="Input 2 971" xfId="21146"/>
    <cellStyle name="Input 2 972" xfId="10296" hidden="1"/>
    <cellStyle name="Input 2 972" xfId="17140" hidden="1"/>
    <cellStyle name="Input 2 972" xfId="21167"/>
    <cellStyle name="Input 2 973" xfId="10248" hidden="1"/>
    <cellStyle name="Input 2 973" xfId="17092" hidden="1"/>
    <cellStyle name="Input 2 973" xfId="21119"/>
    <cellStyle name="Input 2 974" xfId="10362"/>
    <cellStyle name="Input 2 974 2" xfId="17186"/>
    <cellStyle name="Input 2 974 3" xfId="21218"/>
    <cellStyle name="Input 2 975" xfId="13772"/>
    <cellStyle name="Input 2 975 2" xfId="17911"/>
    <cellStyle name="Input 2 975 3" xfId="24588"/>
    <cellStyle name="Input 2 976" xfId="13782"/>
    <cellStyle name="Input 2 976 2" xfId="17921"/>
    <cellStyle name="Input 2 976 3" xfId="24598"/>
    <cellStyle name="Input 2 977" xfId="14959"/>
    <cellStyle name="Input 2 977 2" xfId="19088"/>
    <cellStyle name="Input 2 977 3" xfId="25763"/>
    <cellStyle name="Input 2 978" xfId="14102"/>
    <cellStyle name="Input 2 978 2" xfId="18241"/>
    <cellStyle name="Input 2 978 3" xfId="24918"/>
    <cellStyle name="Input 2 979" xfId="17749"/>
    <cellStyle name="Input 2 98" xfId="9399" hidden="1"/>
    <cellStyle name="Input 2 98" xfId="16243" hidden="1"/>
    <cellStyle name="Input 2 98" xfId="20270"/>
    <cellStyle name="Input 2 99" xfId="9380" hidden="1"/>
    <cellStyle name="Input 2 99" xfId="16224" hidden="1"/>
    <cellStyle name="Input 2 99" xfId="20251"/>
    <cellStyle name="Input 3" xfId="36670"/>
    <cellStyle name="Input 3 2" xfId="36671"/>
    <cellStyle name="Input 3 2 2" xfId="36672"/>
    <cellStyle name="Input 3 2 2 2" xfId="36673"/>
    <cellStyle name="Input 3 2 3" xfId="36674"/>
    <cellStyle name="Input 3 3" xfId="36675"/>
    <cellStyle name="Input 3 3 2" xfId="36676"/>
    <cellStyle name="Label" xfId="166"/>
    <cellStyle name="LabelRight" xfId="167"/>
    <cellStyle name="LabelTop" xfId="168"/>
    <cellStyle name="LargeText" xfId="169"/>
    <cellStyle name="LargeText 10" xfId="3640"/>
    <cellStyle name="LargeText 10 2" xfId="4115"/>
    <cellStyle name="LargeText 10 2 2" xfId="15106"/>
    <cellStyle name="LargeText 10 2 2 2" xfId="30496"/>
    <cellStyle name="LargeText 10 2 3" xfId="19234"/>
    <cellStyle name="LargeText 10 2 3 2" xfId="35395"/>
    <cellStyle name="LargeText 10 2 4" xfId="25909"/>
    <cellStyle name="LargeText 10 3" xfId="7491"/>
    <cellStyle name="LargeText 10 3 2" xfId="15393"/>
    <cellStyle name="LargeText 10 3 2 2" xfId="33867"/>
    <cellStyle name="LargeText 10 3 3" xfId="19518"/>
    <cellStyle name="LargeText 10 3 3 2" xfId="35925"/>
    <cellStyle name="LargeText 10 3 4" xfId="26193"/>
    <cellStyle name="LargeText 10 4" xfId="8024"/>
    <cellStyle name="LargeText 10 4 2" xfId="15591"/>
    <cellStyle name="LargeText 10 4 2 2" xfId="34399"/>
    <cellStyle name="LargeText 10 4 3" xfId="19716"/>
    <cellStyle name="LargeText 10 4 3 2" xfId="36449"/>
    <cellStyle name="LargeText 10 4 4" xfId="26391"/>
    <cellStyle name="LargeText 10 5" xfId="15741"/>
    <cellStyle name="LargeText 10 5 2" xfId="19866"/>
    <cellStyle name="LargeText 10 5 3" xfId="26541"/>
    <cellStyle name="LargeText 10 6" xfId="13647"/>
    <cellStyle name="LargeText 10 6 2" xfId="30026"/>
    <cellStyle name="LargeText 10 7" xfId="17789"/>
    <cellStyle name="LargeText 10 7 2" xfId="34931"/>
    <cellStyle name="LargeText 10 8" xfId="15853"/>
    <cellStyle name="LargeText 10 9" xfId="24466"/>
    <cellStyle name="LargeText 11" xfId="3643"/>
    <cellStyle name="LargeText 11 2" xfId="4118"/>
    <cellStyle name="LargeText 11 2 2" xfId="15109"/>
    <cellStyle name="LargeText 11 2 2 2" xfId="30499"/>
    <cellStyle name="LargeText 11 2 3" xfId="19237"/>
    <cellStyle name="LargeText 11 2 3 2" xfId="35398"/>
    <cellStyle name="LargeText 11 2 4" xfId="25912"/>
    <cellStyle name="LargeText 11 3" xfId="7494"/>
    <cellStyle name="LargeText 11 3 2" xfId="15396"/>
    <cellStyle name="LargeText 11 3 2 2" xfId="33870"/>
    <cellStyle name="LargeText 11 3 3" xfId="19521"/>
    <cellStyle name="LargeText 11 3 3 2" xfId="35928"/>
    <cellStyle name="LargeText 11 3 4" xfId="26196"/>
    <cellStyle name="LargeText 11 4" xfId="8027"/>
    <cellStyle name="LargeText 11 4 2" xfId="15594"/>
    <cellStyle name="LargeText 11 4 2 2" xfId="34402"/>
    <cellStyle name="LargeText 11 4 3" xfId="19719"/>
    <cellStyle name="LargeText 11 4 3 2" xfId="36452"/>
    <cellStyle name="LargeText 11 4 4" xfId="26394"/>
    <cellStyle name="LargeText 11 5" xfId="15744"/>
    <cellStyle name="LargeText 11 5 2" xfId="19869"/>
    <cellStyle name="LargeText 11 5 3" xfId="26544"/>
    <cellStyle name="LargeText 11 6" xfId="13650"/>
    <cellStyle name="LargeText 11 6 2" xfId="30029"/>
    <cellStyle name="LargeText 11 7" xfId="17792"/>
    <cellStyle name="LargeText 11 7 2" xfId="34934"/>
    <cellStyle name="LargeText 11 8" xfId="19135"/>
    <cellStyle name="LargeText 11 9" xfId="24469"/>
    <cellStyle name="LargeText 12" xfId="689"/>
    <cellStyle name="LargeText 12 2" xfId="10714"/>
    <cellStyle name="LargeText 12 2 2" xfId="27099"/>
    <cellStyle name="LargeText 12 3" xfId="17235"/>
    <cellStyle name="LargeText 12 3 2" xfId="34506"/>
    <cellStyle name="LargeText 12 4" xfId="21546"/>
    <cellStyle name="LargeText 13" xfId="3740"/>
    <cellStyle name="LargeText 13 2" xfId="13899"/>
    <cellStyle name="LargeText 13 2 2" xfId="30124"/>
    <cellStyle name="LargeText 13 3" xfId="18038"/>
    <cellStyle name="LargeText 13 3 2" xfId="35029"/>
    <cellStyle name="LargeText 13 4" xfId="24715"/>
    <cellStyle name="LargeText 14" xfId="4561"/>
    <cellStyle name="LargeText 14 2" xfId="14552"/>
    <cellStyle name="LargeText 14 2 2" xfId="30939"/>
    <cellStyle name="LargeText 14 3" xfId="18688"/>
    <cellStyle name="LargeText 14 3 2" xfId="35500"/>
    <cellStyle name="LargeText 14 4" xfId="25364"/>
    <cellStyle name="LargeText 15" xfId="7593"/>
    <cellStyle name="LargeText 15 2" xfId="15201"/>
    <cellStyle name="LargeText 15 2 2" xfId="33969"/>
    <cellStyle name="LargeText 15 3" xfId="19326"/>
    <cellStyle name="LargeText 15 3 2" xfId="36025"/>
    <cellStyle name="LargeText 15 4" xfId="26001"/>
    <cellStyle name="LargeText 16" xfId="14273"/>
    <cellStyle name="LargeText 16 2" xfId="18411"/>
    <cellStyle name="LargeText 16 3" xfId="25088"/>
    <cellStyle name="LargeText 17" xfId="10343"/>
    <cellStyle name="LargeText 17 2" xfId="26711"/>
    <cellStyle name="LargeText 18" xfId="17467"/>
    <cellStyle name="LargeText 19" xfId="20049"/>
    <cellStyle name="LargeText 2" xfId="1087"/>
    <cellStyle name="LargeText 2 10" xfId="3707"/>
    <cellStyle name="LargeText 2 10 2" xfId="4179"/>
    <cellStyle name="LargeText 2 10 2 2" xfId="15173"/>
    <cellStyle name="LargeText 2 10 2 2 2" xfId="30558"/>
    <cellStyle name="LargeText 2 10 2 3" xfId="19298"/>
    <cellStyle name="LargeText 2 10 2 3 2" xfId="35457"/>
    <cellStyle name="LargeText 2 10 2 4" xfId="25973"/>
    <cellStyle name="LargeText 2 10 3" xfId="7558"/>
    <cellStyle name="LargeText 2 10 3 2" xfId="15460"/>
    <cellStyle name="LargeText 2 10 3 2 2" xfId="33934"/>
    <cellStyle name="LargeText 2 10 3 3" xfId="19585"/>
    <cellStyle name="LargeText 2 10 3 3 2" xfId="35990"/>
    <cellStyle name="LargeText 2 10 3 4" xfId="26260"/>
    <cellStyle name="LargeText 2 10 4" xfId="8091"/>
    <cellStyle name="LargeText 2 10 4 2" xfId="15656"/>
    <cellStyle name="LargeText 2 10 4 2 2" xfId="34466"/>
    <cellStyle name="LargeText 2 10 4 3" xfId="19781"/>
    <cellStyle name="LargeText 2 10 4 3 2" xfId="36514"/>
    <cellStyle name="LargeText 2 10 4 4" xfId="26456"/>
    <cellStyle name="LargeText 2 10 5" xfId="15803"/>
    <cellStyle name="LargeText 2 10 5 2" xfId="19928"/>
    <cellStyle name="LargeText 2 10 5 3" xfId="26603"/>
    <cellStyle name="LargeText 2 10 6" xfId="13714"/>
    <cellStyle name="LargeText 2 10 6 2" xfId="30091"/>
    <cellStyle name="LargeText 2 10 7" xfId="17853"/>
    <cellStyle name="LargeText 2 10 7 2" xfId="34996"/>
    <cellStyle name="LargeText 2 10 8" xfId="17216"/>
    <cellStyle name="LargeText 2 10 9" xfId="24530"/>
    <cellStyle name="LargeText 2 11" xfId="3722"/>
    <cellStyle name="LargeText 2 11 2" xfId="4193"/>
    <cellStyle name="LargeText 2 11 2 2" xfId="15188"/>
    <cellStyle name="LargeText 2 11 2 2 2" xfId="30572"/>
    <cellStyle name="LargeText 2 11 2 3" xfId="19313"/>
    <cellStyle name="LargeText 2 11 2 3 2" xfId="35471"/>
    <cellStyle name="LargeText 2 11 2 4" xfId="25988"/>
    <cellStyle name="LargeText 2 11 3" xfId="7573"/>
    <cellStyle name="LargeText 2 11 3 2" xfId="15475"/>
    <cellStyle name="LargeText 2 11 3 2 2" xfId="33949"/>
    <cellStyle name="LargeText 2 11 3 3" xfId="19600"/>
    <cellStyle name="LargeText 2 11 3 3 2" xfId="36005"/>
    <cellStyle name="LargeText 2 11 3 4" xfId="26275"/>
    <cellStyle name="LargeText 2 11 4" xfId="8106"/>
    <cellStyle name="LargeText 2 11 4 2" xfId="15671"/>
    <cellStyle name="LargeText 2 11 4 2 2" xfId="34481"/>
    <cellStyle name="LargeText 2 11 4 3" xfId="19796"/>
    <cellStyle name="LargeText 2 11 4 3 2" xfId="36529"/>
    <cellStyle name="LargeText 2 11 4 4" xfId="26471"/>
    <cellStyle name="LargeText 2 11 5" xfId="15818"/>
    <cellStyle name="LargeText 2 11 5 2" xfId="19943"/>
    <cellStyle name="LargeText 2 11 5 3" xfId="26618"/>
    <cellStyle name="LargeText 2 11 6" xfId="13729"/>
    <cellStyle name="LargeText 2 11 6 2" xfId="30106"/>
    <cellStyle name="LargeText 2 11 7" xfId="17868"/>
    <cellStyle name="LargeText 2 11 7 2" xfId="35011"/>
    <cellStyle name="LargeText 2 11 8" xfId="17213"/>
    <cellStyle name="LargeText 2 11 9" xfId="24545"/>
    <cellStyle name="LargeText 2 12" xfId="3755"/>
    <cellStyle name="LargeText 2 12 2" xfId="11097"/>
    <cellStyle name="LargeText 2 12 2 2" xfId="30139"/>
    <cellStyle name="LargeText 2 12 3" xfId="17281"/>
    <cellStyle name="LargeText 2 12 3 2" xfId="35043"/>
    <cellStyle name="LargeText 2 12 4" xfId="21928"/>
    <cellStyle name="LargeText 2 13" xfId="4943"/>
    <cellStyle name="LargeText 2 13 2" xfId="14032"/>
    <cellStyle name="LargeText 2 13 2 2" xfId="31321"/>
    <cellStyle name="LargeText 2 13 3" xfId="18171"/>
    <cellStyle name="LargeText 2 13 3 2" xfId="35525"/>
    <cellStyle name="LargeText 2 13 4" xfId="24848"/>
    <cellStyle name="LargeText 2 14" xfId="7618"/>
    <cellStyle name="LargeText 2 14 2" xfId="14352"/>
    <cellStyle name="LargeText 2 14 2 2" xfId="33994"/>
    <cellStyle name="LargeText 2 14 3" xfId="18488"/>
    <cellStyle name="LargeText 2 14 3 2" xfId="36049"/>
    <cellStyle name="LargeText 2 14 4" xfId="25164"/>
    <cellStyle name="LargeText 2 15" xfId="13863"/>
    <cellStyle name="LargeText 2 15 2" xfId="18002"/>
    <cellStyle name="LargeText 2 15 3" xfId="24679"/>
    <cellStyle name="LargeText 2 16" xfId="14370"/>
    <cellStyle name="LargeText 2 16 2" xfId="18506"/>
    <cellStyle name="LargeText 2 16 3" xfId="25182"/>
    <cellStyle name="LargeText 2 17" xfId="16158"/>
    <cellStyle name="LargeText 2 17 2" xfId="27481"/>
    <cellStyle name="LargeText 2 18" xfId="17246"/>
    <cellStyle name="LargeText 2 18 2" xfId="34531"/>
    <cellStyle name="LargeText 2 19" xfId="20169"/>
    <cellStyle name="LargeText 2 2" xfId="1847"/>
    <cellStyle name="LargeText 2 2 10" xfId="36611"/>
    <cellStyle name="LargeText 2 2 2" xfId="3773"/>
    <cellStyle name="LargeText 2 2 2 2" xfId="14317"/>
    <cellStyle name="LargeText 2 2 2 2 2" xfId="30157"/>
    <cellStyle name="LargeText 2 2 2 3" xfId="18455"/>
    <cellStyle name="LargeText 2 2 2 3 2" xfId="35060"/>
    <cellStyle name="LargeText 2 2 2 4" xfId="25132"/>
    <cellStyle name="LargeText 2 2 3" xfId="5702"/>
    <cellStyle name="LargeText 2 2 3 2" xfId="14303"/>
    <cellStyle name="LargeText 2 2 3 2 2" xfId="32079"/>
    <cellStyle name="LargeText 2 2 3 3" xfId="18441"/>
    <cellStyle name="LargeText 2 2 3 3 2" xfId="35573"/>
    <cellStyle name="LargeText 2 2 3 4" xfId="25118"/>
    <cellStyle name="LargeText 2 2 4" xfId="7667"/>
    <cellStyle name="LargeText 2 2 4 2" xfId="14444"/>
    <cellStyle name="LargeText 2 2 4 2 2" xfId="34042"/>
    <cellStyle name="LargeText 2 2 4 3" xfId="18580"/>
    <cellStyle name="LargeText 2 2 4 3 2" xfId="36097"/>
    <cellStyle name="LargeText 2 2 4 4" xfId="25256"/>
    <cellStyle name="LargeText 2 2 5" xfId="15210"/>
    <cellStyle name="LargeText 2 2 5 2" xfId="19335"/>
    <cellStyle name="LargeText 2 2 5 3" xfId="26010"/>
    <cellStyle name="LargeText 2 2 6" xfId="11857"/>
    <cellStyle name="LargeText 2 2 6 2" xfId="28240"/>
    <cellStyle name="LargeText 2 2 7" xfId="17372"/>
    <cellStyle name="LargeText 2 2 7 2" xfId="34579"/>
    <cellStyle name="LargeText 2 2 8" xfId="17324"/>
    <cellStyle name="LargeText 2 2 9" xfId="22687"/>
    <cellStyle name="LargeText 2 20" xfId="36594"/>
    <cellStyle name="LargeText 2 3" xfId="2640"/>
    <cellStyle name="LargeText 2 3 2" xfId="3847"/>
    <cellStyle name="LargeText 2 3 2 2" xfId="14617"/>
    <cellStyle name="LargeText 2 3 2 2 2" xfId="30231"/>
    <cellStyle name="LargeText 2 3 2 3" xfId="18753"/>
    <cellStyle name="LargeText 2 3 2 3 2" xfId="35131"/>
    <cellStyle name="LargeText 2 3 2 4" xfId="25429"/>
    <cellStyle name="LargeText 2 3 3" xfId="6493"/>
    <cellStyle name="LargeText 2 3 3 2" xfId="14118"/>
    <cellStyle name="LargeText 2 3 3 2 2" xfId="32869"/>
    <cellStyle name="LargeText 2 3 3 3" xfId="18257"/>
    <cellStyle name="LargeText 2 3 3 3 2" xfId="35654"/>
    <cellStyle name="LargeText 2 3 3 4" xfId="24934"/>
    <cellStyle name="LargeText 2 3 4" xfId="7749"/>
    <cellStyle name="LargeText 2 3 4 2" xfId="13810"/>
    <cellStyle name="LargeText 2 3 4 2 2" xfId="34124"/>
    <cellStyle name="LargeText 2 3 4 3" xfId="17949"/>
    <cellStyle name="LargeText 2 3 4 3 2" xfId="36178"/>
    <cellStyle name="LargeText 2 3 4 4" xfId="24626"/>
    <cellStyle name="LargeText 2 3 5" xfId="13948"/>
    <cellStyle name="LargeText 2 3 5 2" xfId="18087"/>
    <cellStyle name="LargeText 2 3 5 3" xfId="24764"/>
    <cellStyle name="LargeText 2 3 6" xfId="12648"/>
    <cellStyle name="LargeText 2 3 6 2" xfId="29030"/>
    <cellStyle name="LargeText 2 3 7" xfId="17492"/>
    <cellStyle name="LargeText 2 3 7 2" xfId="34658"/>
    <cellStyle name="LargeText 2 3 8" xfId="16055"/>
    <cellStyle name="LargeText 2 3 9" xfId="23475"/>
    <cellStyle name="LargeText 2 4" xfId="2794"/>
    <cellStyle name="LargeText 2 4 2" xfId="3983"/>
    <cellStyle name="LargeText 2 4 2 2" xfId="14757"/>
    <cellStyle name="LargeText 2 4 2 2 2" xfId="30364"/>
    <cellStyle name="LargeText 2 4 2 3" xfId="18889"/>
    <cellStyle name="LargeText 2 4 2 3 2" xfId="35263"/>
    <cellStyle name="LargeText 2 4 2 4" xfId="25565"/>
    <cellStyle name="LargeText 2 4 3" xfId="6646"/>
    <cellStyle name="LargeText 2 4 3 2" xfId="14923"/>
    <cellStyle name="LargeText 2 4 3 2 2" xfId="33022"/>
    <cellStyle name="LargeText 2 4 3 3" xfId="19053"/>
    <cellStyle name="LargeText 2 4 3 3 2" xfId="35788"/>
    <cellStyle name="LargeText 2 4 3 4" xfId="25728"/>
    <cellStyle name="LargeText 2 4 4" xfId="7887"/>
    <cellStyle name="LargeText 2 4 4 2" xfId="14060"/>
    <cellStyle name="LargeText 2 4 4 2 2" xfId="34262"/>
    <cellStyle name="LargeText 2 4 4 3" xfId="18199"/>
    <cellStyle name="LargeText 2 4 4 3 2" xfId="36312"/>
    <cellStyle name="LargeText 2 4 4 4" xfId="24876"/>
    <cellStyle name="LargeText 2 4 5" xfId="14385"/>
    <cellStyle name="LargeText 2 4 5 2" xfId="18521"/>
    <cellStyle name="LargeText 2 4 5 3" xfId="25197"/>
    <cellStyle name="LargeText 2 4 6" xfId="12802"/>
    <cellStyle name="LargeText 2 4 6 2" xfId="29180"/>
    <cellStyle name="LargeText 2 4 7" xfId="17626"/>
    <cellStyle name="LargeText 2 4 7 2" xfId="34793"/>
    <cellStyle name="LargeText 2 4 8" xfId="15968"/>
    <cellStyle name="LargeText 2 4 9" xfId="23625"/>
    <cellStyle name="LargeText 2 5" xfId="2813"/>
    <cellStyle name="LargeText 2 5 2" xfId="4000"/>
    <cellStyle name="LargeText 2 5 2 2" xfId="14775"/>
    <cellStyle name="LargeText 2 5 2 2 2" xfId="30381"/>
    <cellStyle name="LargeText 2 5 2 3" xfId="18907"/>
    <cellStyle name="LargeText 2 5 2 3 2" xfId="35280"/>
    <cellStyle name="LargeText 2 5 2 4" xfId="25582"/>
    <cellStyle name="LargeText 2 5 3" xfId="6664"/>
    <cellStyle name="LargeText 2 5 3 2" xfId="14556"/>
    <cellStyle name="LargeText 2 5 3 2 2" xfId="33040"/>
    <cellStyle name="LargeText 2 5 3 3" xfId="18692"/>
    <cellStyle name="LargeText 2 5 3 3 2" xfId="35806"/>
    <cellStyle name="LargeText 2 5 3 4" xfId="25368"/>
    <cellStyle name="LargeText 2 5 4" xfId="7905"/>
    <cellStyle name="LargeText 2 5 4 2" xfId="15350"/>
    <cellStyle name="LargeText 2 5 4 2 2" xfId="34280"/>
    <cellStyle name="LargeText 2 5 4 3" xfId="19475"/>
    <cellStyle name="LargeText 2 5 4 3 2" xfId="36330"/>
    <cellStyle name="LargeText 2 5 4 4" xfId="26150"/>
    <cellStyle name="LargeText 2 5 5" xfId="15336"/>
    <cellStyle name="LargeText 2 5 5 2" xfId="19461"/>
    <cellStyle name="LargeText 2 5 5 3" xfId="26136"/>
    <cellStyle name="LargeText 2 5 6" xfId="12820"/>
    <cellStyle name="LargeText 2 5 6 2" xfId="29199"/>
    <cellStyle name="LargeText 2 5 7" xfId="17644"/>
    <cellStyle name="LargeText 2 5 7 2" xfId="34812"/>
    <cellStyle name="LargeText 2 5 8" xfId="15916"/>
    <cellStyle name="LargeText 2 5 9" xfId="23643"/>
    <cellStyle name="LargeText 2 6" xfId="2828"/>
    <cellStyle name="LargeText 2 6 2" xfId="4014"/>
    <cellStyle name="LargeText 2 6 2 2" xfId="14790"/>
    <cellStyle name="LargeText 2 6 2 2 2" xfId="30395"/>
    <cellStyle name="LargeText 2 6 2 3" xfId="18922"/>
    <cellStyle name="LargeText 2 6 2 3 2" xfId="35294"/>
    <cellStyle name="LargeText 2 6 2 4" xfId="25597"/>
    <cellStyle name="LargeText 2 6 3" xfId="6679"/>
    <cellStyle name="LargeText 2 6 3 2" xfId="14592"/>
    <cellStyle name="LargeText 2 6 3 2 2" xfId="33055"/>
    <cellStyle name="LargeText 2 6 3 3" xfId="18728"/>
    <cellStyle name="LargeText 2 6 3 3 2" xfId="35821"/>
    <cellStyle name="LargeText 2 6 3 4" xfId="25404"/>
    <cellStyle name="LargeText 2 6 4" xfId="7920"/>
    <cellStyle name="LargeText 2 6 4 2" xfId="15315"/>
    <cellStyle name="LargeText 2 6 4 2 2" xfId="34295"/>
    <cellStyle name="LargeText 2 6 4 3" xfId="19440"/>
    <cellStyle name="LargeText 2 6 4 3 2" xfId="36345"/>
    <cellStyle name="LargeText 2 6 4 4" xfId="26115"/>
    <cellStyle name="LargeText 2 6 5" xfId="15220"/>
    <cellStyle name="LargeText 2 6 5 2" xfId="19345"/>
    <cellStyle name="LargeText 2 6 5 3" xfId="26020"/>
    <cellStyle name="LargeText 2 6 6" xfId="12835"/>
    <cellStyle name="LargeText 2 6 6 2" xfId="29214"/>
    <cellStyle name="LargeText 2 6 7" xfId="17659"/>
    <cellStyle name="LargeText 2 6 7 2" xfId="34827"/>
    <cellStyle name="LargeText 2 6 8" xfId="15948"/>
    <cellStyle name="LargeText 2 6 9" xfId="23658"/>
    <cellStyle name="LargeText 2 7" xfId="2843"/>
    <cellStyle name="LargeText 2 7 2" xfId="4028"/>
    <cellStyle name="LargeText 2 7 2 2" xfId="14805"/>
    <cellStyle name="LargeText 2 7 2 2 2" xfId="30409"/>
    <cellStyle name="LargeText 2 7 2 3" xfId="18937"/>
    <cellStyle name="LargeText 2 7 2 3 2" xfId="35308"/>
    <cellStyle name="LargeText 2 7 2 4" xfId="25612"/>
    <cellStyle name="LargeText 2 7 3" xfId="6694"/>
    <cellStyle name="LargeText 2 7 3 2" xfId="15029"/>
    <cellStyle name="LargeText 2 7 3 2 2" xfId="33070"/>
    <cellStyle name="LargeText 2 7 3 3" xfId="19158"/>
    <cellStyle name="LargeText 2 7 3 3 2" xfId="35836"/>
    <cellStyle name="LargeText 2 7 3 4" xfId="25833"/>
    <cellStyle name="LargeText 2 7 4" xfId="7935"/>
    <cellStyle name="LargeText 2 7 4 2" xfId="15340"/>
    <cellStyle name="LargeText 2 7 4 2 2" xfId="34310"/>
    <cellStyle name="LargeText 2 7 4 3" xfId="19465"/>
    <cellStyle name="LargeText 2 7 4 3 2" xfId="36360"/>
    <cellStyle name="LargeText 2 7 4 4" xfId="26140"/>
    <cellStyle name="LargeText 2 7 5" xfId="15513"/>
    <cellStyle name="LargeText 2 7 5 2" xfId="19638"/>
    <cellStyle name="LargeText 2 7 5 3" xfId="26313"/>
    <cellStyle name="LargeText 2 7 6" xfId="12850"/>
    <cellStyle name="LargeText 2 7 6 2" xfId="29229"/>
    <cellStyle name="LargeText 2 7 7" xfId="17674"/>
    <cellStyle name="LargeText 2 7 7 2" xfId="34842"/>
    <cellStyle name="LargeText 2 7 8" xfId="15883"/>
    <cellStyle name="LargeText 2 7 9" xfId="23673"/>
    <cellStyle name="LargeText 2 8" xfId="3594"/>
    <cellStyle name="LargeText 2 8 2" xfId="4085"/>
    <cellStyle name="LargeText 2 8 2 2" xfId="15070"/>
    <cellStyle name="LargeText 2 8 2 2 2" xfId="30466"/>
    <cellStyle name="LargeText 2 8 2 3" xfId="19199"/>
    <cellStyle name="LargeText 2 8 2 3 2" xfId="35365"/>
    <cellStyle name="LargeText 2 8 2 4" xfId="25874"/>
    <cellStyle name="LargeText 2 8 3" xfId="7445"/>
    <cellStyle name="LargeText 2 8 3 2" xfId="15359"/>
    <cellStyle name="LargeText 2 8 3 2 2" xfId="33821"/>
    <cellStyle name="LargeText 2 8 3 3" xfId="19484"/>
    <cellStyle name="LargeText 2 8 3 3 2" xfId="35895"/>
    <cellStyle name="LargeText 2 8 3 4" xfId="26159"/>
    <cellStyle name="LargeText 2 8 4" xfId="7994"/>
    <cellStyle name="LargeText 2 8 4 2" xfId="15560"/>
    <cellStyle name="LargeText 2 8 4 2 2" xfId="34369"/>
    <cellStyle name="LargeText 2 8 4 3" xfId="19685"/>
    <cellStyle name="LargeText 2 8 4 3 2" xfId="36419"/>
    <cellStyle name="LargeText 2 8 4 4" xfId="26360"/>
    <cellStyle name="LargeText 2 8 5" xfId="15712"/>
    <cellStyle name="LargeText 2 8 5 2" xfId="19837"/>
    <cellStyle name="LargeText 2 8 5 3" xfId="26512"/>
    <cellStyle name="LargeText 2 8 6" xfId="13601"/>
    <cellStyle name="LargeText 2 8 6 2" xfId="29980"/>
    <cellStyle name="LargeText 2 8 7" xfId="17758"/>
    <cellStyle name="LargeText 2 8 7 2" xfId="34901"/>
    <cellStyle name="LargeText 2 8 8" xfId="17181"/>
    <cellStyle name="LargeText 2 8 9" xfId="24421"/>
    <cellStyle name="LargeText 2 9" xfId="3691"/>
    <cellStyle name="LargeText 2 9 2" xfId="4164"/>
    <cellStyle name="LargeText 2 9 2 2" xfId="15157"/>
    <cellStyle name="LargeText 2 9 2 2 2" xfId="30543"/>
    <cellStyle name="LargeText 2 9 2 3" xfId="19282"/>
    <cellStyle name="LargeText 2 9 2 3 2" xfId="35442"/>
    <cellStyle name="LargeText 2 9 2 4" xfId="25957"/>
    <cellStyle name="LargeText 2 9 3" xfId="7542"/>
    <cellStyle name="LargeText 2 9 3 2" xfId="15444"/>
    <cellStyle name="LargeText 2 9 3 2 2" xfId="33918"/>
    <cellStyle name="LargeText 2 9 3 3" xfId="19569"/>
    <cellStyle name="LargeText 2 9 3 3 2" xfId="35974"/>
    <cellStyle name="LargeText 2 9 3 4" xfId="26244"/>
    <cellStyle name="LargeText 2 9 4" xfId="8075"/>
    <cellStyle name="LargeText 2 9 4 2" xfId="15640"/>
    <cellStyle name="LargeText 2 9 4 2 2" xfId="34450"/>
    <cellStyle name="LargeText 2 9 4 3" xfId="19765"/>
    <cellStyle name="LargeText 2 9 4 3 2" xfId="36498"/>
    <cellStyle name="LargeText 2 9 4 4" xfId="26440"/>
    <cellStyle name="LargeText 2 9 5" xfId="15787"/>
    <cellStyle name="LargeText 2 9 5 2" xfId="19912"/>
    <cellStyle name="LargeText 2 9 5 3" xfId="26587"/>
    <cellStyle name="LargeText 2 9 6" xfId="13698"/>
    <cellStyle name="LargeText 2 9 6 2" xfId="30075"/>
    <cellStyle name="LargeText 2 9 7" xfId="17837"/>
    <cellStyle name="LargeText 2 9 7 2" xfId="34980"/>
    <cellStyle name="LargeText 2 9 8" xfId="15846"/>
    <cellStyle name="LargeText 2 9 9" xfId="24514"/>
    <cellStyle name="LargeText 20" xfId="36585"/>
    <cellStyle name="LargeText 3" xfId="1466"/>
    <cellStyle name="LargeText 3 10" xfId="36603"/>
    <cellStyle name="LargeText 3 2" xfId="3764"/>
    <cellStyle name="LargeText 3 2 2" xfId="11476"/>
    <cellStyle name="LargeText 3 2 2 2" xfId="30148"/>
    <cellStyle name="LargeText 3 2 3" xfId="17321"/>
    <cellStyle name="LargeText 3 2 3 2" xfId="35051"/>
    <cellStyle name="LargeText 3 2 4" xfId="22307"/>
    <cellStyle name="LargeText 3 3" xfId="5321"/>
    <cellStyle name="LargeText 3 3 2" xfId="14168"/>
    <cellStyle name="LargeText 3 3 2 2" xfId="31699"/>
    <cellStyle name="LargeText 3 3 3" xfId="18307"/>
    <cellStyle name="LargeText 3 3 3 2" xfId="35548"/>
    <cellStyle name="LargeText 3 3 4" xfId="24984"/>
    <cellStyle name="LargeText 3 4" xfId="7642"/>
    <cellStyle name="LargeText 3 4 2" xfId="14597"/>
    <cellStyle name="LargeText 3 4 2 2" xfId="34017"/>
    <cellStyle name="LargeText 3 4 3" xfId="18733"/>
    <cellStyle name="LargeText 3 4 3 2" xfId="36072"/>
    <cellStyle name="LargeText 3 4 4" xfId="25409"/>
    <cellStyle name="LargeText 3 5" xfId="14078"/>
    <cellStyle name="LargeText 3 5 2" xfId="18217"/>
    <cellStyle name="LargeText 3 5 3" xfId="24894"/>
    <cellStyle name="LargeText 3 6" xfId="14128"/>
    <cellStyle name="LargeText 3 6 2" xfId="18267"/>
    <cellStyle name="LargeText 3 6 3" xfId="24944"/>
    <cellStyle name="LargeText 3 7" xfId="16140"/>
    <cellStyle name="LargeText 3 7 2" xfId="27859"/>
    <cellStyle name="LargeText 3 8" xfId="17271"/>
    <cellStyle name="LargeText 3 8 2" xfId="34554"/>
    <cellStyle name="LargeText 3 9" xfId="20125"/>
    <cellStyle name="LargeText 4" xfId="2254"/>
    <cellStyle name="LargeText 4 2" xfId="3816"/>
    <cellStyle name="LargeText 4 2 2" xfId="14467"/>
    <cellStyle name="LargeText 4 2 2 2" xfId="30200"/>
    <cellStyle name="LargeText 4 2 3" xfId="18603"/>
    <cellStyle name="LargeText 4 2 3 2" xfId="35101"/>
    <cellStyle name="LargeText 4 2 4" xfId="25279"/>
    <cellStyle name="LargeText 4 3" xfId="6107"/>
    <cellStyle name="LargeText 4 3 2" xfId="13915"/>
    <cellStyle name="LargeText 4 3 2 2" xfId="32483"/>
    <cellStyle name="LargeText 4 3 3" xfId="18054"/>
    <cellStyle name="LargeText 4 3 3 2" xfId="35621"/>
    <cellStyle name="LargeText 4 3 4" xfId="24731"/>
    <cellStyle name="LargeText 4 4" xfId="7716"/>
    <cellStyle name="LargeText 4 4 2" xfId="14584"/>
    <cellStyle name="LargeText 4 4 2 2" xfId="34091"/>
    <cellStyle name="LargeText 4 4 3" xfId="18720"/>
    <cellStyle name="LargeText 4 4 3 2" xfId="36145"/>
    <cellStyle name="LargeText 4 4 4" xfId="25396"/>
    <cellStyle name="LargeText 4 5" xfId="14108"/>
    <cellStyle name="LargeText 4 5 2" xfId="18247"/>
    <cellStyle name="LargeText 4 5 3" xfId="24924"/>
    <cellStyle name="LargeText 4 6" xfId="12262"/>
    <cellStyle name="LargeText 4 6 2" xfId="28644"/>
    <cellStyle name="LargeText 4 7" xfId="17434"/>
    <cellStyle name="LargeText 4 7 2" xfId="34626"/>
    <cellStyle name="LargeText 4 8" xfId="16110"/>
    <cellStyle name="LargeText 4 9" xfId="23090"/>
    <cellStyle name="LargeText 5" xfId="2713"/>
    <cellStyle name="LargeText 5 2" xfId="3903"/>
    <cellStyle name="LargeText 5 2 2" xfId="14677"/>
    <cellStyle name="LargeText 5 2 2 2" xfId="30286"/>
    <cellStyle name="LargeText 5 2 3" xfId="18811"/>
    <cellStyle name="LargeText 5 2 3 2" xfId="35186"/>
    <cellStyle name="LargeText 5 2 4" xfId="25487"/>
    <cellStyle name="LargeText 5 3" xfId="6565"/>
    <cellStyle name="LargeText 5 3 2" xfId="15041"/>
    <cellStyle name="LargeText 5 3 2 2" xfId="32941"/>
    <cellStyle name="LargeText 5 3 3" xfId="19170"/>
    <cellStyle name="LargeText 5 3 3 2" xfId="35710"/>
    <cellStyle name="LargeText 5 3 4" xfId="25845"/>
    <cellStyle name="LargeText 5 4" xfId="7806"/>
    <cellStyle name="LargeText 5 4 2" xfId="13985"/>
    <cellStyle name="LargeText 5 4 2 2" xfId="34181"/>
    <cellStyle name="LargeText 5 4 3" xfId="18124"/>
    <cellStyle name="LargeText 5 4 3 2" xfId="36234"/>
    <cellStyle name="LargeText 5 4 4" xfId="24801"/>
    <cellStyle name="LargeText 5 5" xfId="15526"/>
    <cellStyle name="LargeText 5 5 2" xfId="19651"/>
    <cellStyle name="LargeText 5 5 3" xfId="26326"/>
    <cellStyle name="LargeText 5 6" xfId="12721"/>
    <cellStyle name="LargeText 5 6 2" xfId="29102"/>
    <cellStyle name="LargeText 5 7" xfId="17548"/>
    <cellStyle name="LargeText 5 7 2" xfId="34715"/>
    <cellStyle name="LargeText 5 8" xfId="16009"/>
    <cellStyle name="LargeText 5 9" xfId="23546"/>
    <cellStyle name="LargeText 6" xfId="2683"/>
    <cellStyle name="LargeText 6 2" xfId="3874"/>
    <cellStyle name="LargeText 6 2 2" xfId="14647"/>
    <cellStyle name="LargeText 6 2 2 2" xfId="30258"/>
    <cellStyle name="LargeText 6 2 3" xfId="18782"/>
    <cellStyle name="LargeText 6 2 3 2" xfId="35158"/>
    <cellStyle name="LargeText 6 2 4" xfId="25458"/>
    <cellStyle name="LargeText 6 3" xfId="6535"/>
    <cellStyle name="LargeText 6 3 2" xfId="15058"/>
    <cellStyle name="LargeText 6 3 2 2" xfId="32911"/>
    <cellStyle name="LargeText 6 3 3" xfId="19187"/>
    <cellStyle name="LargeText 6 3 3 2" xfId="35681"/>
    <cellStyle name="LargeText 6 3 4" xfId="25862"/>
    <cellStyle name="LargeText 6 4" xfId="7776"/>
    <cellStyle name="LargeText 6 4 2" xfId="15046"/>
    <cellStyle name="LargeText 6 4 2 2" xfId="34151"/>
    <cellStyle name="LargeText 6 4 3" xfId="19175"/>
    <cellStyle name="LargeText 6 4 3 2" xfId="36205"/>
    <cellStyle name="LargeText 6 4 4" xfId="25850"/>
    <cellStyle name="LargeText 6 5" xfId="15237"/>
    <cellStyle name="LargeText 6 5 2" xfId="19362"/>
    <cellStyle name="LargeText 6 5 3" xfId="26037"/>
    <cellStyle name="LargeText 6 6" xfId="12691"/>
    <cellStyle name="LargeText 6 6 2" xfId="29073"/>
    <cellStyle name="LargeText 6 7" xfId="17519"/>
    <cellStyle name="LargeText 6 7 2" xfId="34686"/>
    <cellStyle name="LargeText 6 8" xfId="15944"/>
    <cellStyle name="LargeText 6 9" xfId="23517"/>
    <cellStyle name="LargeText 7" xfId="2752"/>
    <cellStyle name="LargeText 7 2" xfId="3942"/>
    <cellStyle name="LargeText 7 2 2" xfId="14716"/>
    <cellStyle name="LargeText 7 2 2 2" xfId="30324"/>
    <cellStyle name="LargeText 7 2 3" xfId="18848"/>
    <cellStyle name="LargeText 7 2 3 2" xfId="35224"/>
    <cellStyle name="LargeText 7 2 4" xfId="25524"/>
    <cellStyle name="LargeText 7 3" xfId="6604"/>
    <cellStyle name="LargeText 7 3 2" xfId="14878"/>
    <cellStyle name="LargeText 7 3 2 2" xfId="32980"/>
    <cellStyle name="LargeText 7 3 3" xfId="19008"/>
    <cellStyle name="LargeText 7 3 3 2" xfId="35748"/>
    <cellStyle name="LargeText 7 3 4" xfId="25683"/>
    <cellStyle name="LargeText 7 4" xfId="7845"/>
    <cellStyle name="LargeText 7 4 2" xfId="13906"/>
    <cellStyle name="LargeText 7 4 2 2" xfId="34220"/>
    <cellStyle name="LargeText 7 4 3" xfId="18045"/>
    <cellStyle name="LargeText 7 4 3 2" xfId="36272"/>
    <cellStyle name="LargeText 7 4 4" xfId="24722"/>
    <cellStyle name="LargeText 7 5" xfId="14582"/>
    <cellStyle name="LargeText 7 5 2" xfId="18718"/>
    <cellStyle name="LargeText 7 5 3" xfId="25394"/>
    <cellStyle name="LargeText 7 6" xfId="12760"/>
    <cellStyle name="LargeText 7 6 2" xfId="29140"/>
    <cellStyle name="LargeText 7 7" xfId="17584"/>
    <cellStyle name="LargeText 7 7 2" xfId="34753"/>
    <cellStyle name="LargeText 7 8" xfId="16000"/>
    <cellStyle name="LargeText 7 9" xfId="23583"/>
    <cellStyle name="LargeText 8" xfId="2684"/>
    <cellStyle name="LargeText 8 2" xfId="3875"/>
    <cellStyle name="LargeText 8 2 2" xfId="14648"/>
    <cellStyle name="LargeText 8 2 2 2" xfId="30259"/>
    <cellStyle name="LargeText 8 2 3" xfId="18783"/>
    <cellStyle name="LargeText 8 2 3 2" xfId="35159"/>
    <cellStyle name="LargeText 8 2 4" xfId="25459"/>
    <cellStyle name="LargeText 8 3" xfId="6536"/>
    <cellStyle name="LargeText 8 3 2" xfId="14606"/>
    <cellStyle name="LargeText 8 3 2 2" xfId="32912"/>
    <cellStyle name="LargeText 8 3 3" xfId="18742"/>
    <cellStyle name="LargeText 8 3 3 2" xfId="35682"/>
    <cellStyle name="LargeText 8 3 4" xfId="25418"/>
    <cellStyle name="LargeText 8 4" xfId="7777"/>
    <cellStyle name="LargeText 8 4 2" xfId="14072"/>
    <cellStyle name="LargeText 8 4 2 2" xfId="34152"/>
    <cellStyle name="LargeText 8 4 3" xfId="18211"/>
    <cellStyle name="LargeText 8 4 3 2" xfId="36206"/>
    <cellStyle name="LargeText 8 4 4" xfId="24888"/>
    <cellStyle name="LargeText 8 5" xfId="13939"/>
    <cellStyle name="LargeText 8 5 2" xfId="18078"/>
    <cellStyle name="LargeText 8 5 3" xfId="24755"/>
    <cellStyle name="LargeText 8 6" xfId="12692"/>
    <cellStyle name="LargeText 8 6 2" xfId="29074"/>
    <cellStyle name="LargeText 8 7" xfId="17520"/>
    <cellStyle name="LargeText 8 7 2" xfId="34687"/>
    <cellStyle name="LargeText 8 8" xfId="15901"/>
    <cellStyle name="LargeText 8 9" xfId="23518"/>
    <cellStyle name="LargeText 9" xfId="3213"/>
    <cellStyle name="LargeText 9 2" xfId="4058"/>
    <cellStyle name="LargeText 9 2 2" xfId="14933"/>
    <cellStyle name="LargeText 9 2 2 2" xfId="30439"/>
    <cellStyle name="LargeText 9 2 3" xfId="19063"/>
    <cellStyle name="LargeText 9 2 3 2" xfId="35338"/>
    <cellStyle name="LargeText 9 2 4" xfId="25738"/>
    <cellStyle name="LargeText 9 3" xfId="7064"/>
    <cellStyle name="LargeText 9 3 2" xfId="15255"/>
    <cellStyle name="LargeText 9 3 2 2" xfId="33440"/>
    <cellStyle name="LargeText 9 3 3" xfId="19380"/>
    <cellStyle name="LargeText 9 3 3 2" xfId="35867"/>
    <cellStyle name="LargeText 9 3 4" xfId="26055"/>
    <cellStyle name="LargeText 9 4" xfId="7966"/>
    <cellStyle name="LargeText 9 4 2" xfId="15486"/>
    <cellStyle name="LargeText 9 4 2 2" xfId="34341"/>
    <cellStyle name="LargeText 9 4 3" xfId="19611"/>
    <cellStyle name="LargeText 9 4 3 2" xfId="36391"/>
    <cellStyle name="LargeText 9 4 4" xfId="26286"/>
    <cellStyle name="LargeText 9 5" xfId="15685"/>
    <cellStyle name="LargeText 9 5 2" xfId="19810"/>
    <cellStyle name="LargeText 9 5 3" xfId="26485"/>
    <cellStyle name="LargeText 9 6" xfId="13220"/>
    <cellStyle name="LargeText 9 6 2" xfId="29599"/>
    <cellStyle name="LargeText 9 7" xfId="17716"/>
    <cellStyle name="LargeText 9 7 2" xfId="34873"/>
    <cellStyle name="LargeText 9 8" xfId="17333"/>
    <cellStyle name="LargeText 9 9" xfId="24041"/>
    <cellStyle name="Link Currency (0)" xfId="8230"/>
    <cellStyle name="Link Currency (2)" xfId="8231"/>
    <cellStyle name="Link Units (0)" xfId="8232"/>
    <cellStyle name="Link Units (1)" xfId="8233"/>
    <cellStyle name="Link Units (2)" xfId="8234"/>
    <cellStyle name="Linked Cell" xfId="36547" builtinId="24" customBuiltin="1"/>
    <cellStyle name="Linked Cell 2" xfId="170"/>
    <cellStyle name="Linked Cell 2 2" xfId="690"/>
    <cellStyle name="Linked Cell 2 3" xfId="280"/>
    <cellStyle name="Linked Cell 3" xfId="36677"/>
    <cellStyle name="LRInput" xfId="8171"/>
    <cellStyle name="Main Title" xfId="171"/>
    <cellStyle name="MixedAns" xfId="9240"/>
    <cellStyle name="MixedAns 2" xfId="10316"/>
    <cellStyle name="MixedAns 2 2" xfId="17160"/>
    <cellStyle name="MixedAns 2 3" xfId="21187"/>
    <cellStyle name="MixedAns 3" xfId="16128"/>
    <cellStyle name="MixedAns 4" xfId="20097"/>
    <cellStyle name="MixedAnsw" xfId="9241"/>
    <cellStyle name="MixedAnsw 2" xfId="10317"/>
    <cellStyle name="MixedAnsw 2 2" xfId="17161"/>
    <cellStyle name="MixedAnsw 2 3" xfId="21188"/>
    <cellStyle name="MixedAnsw 3" xfId="16129"/>
    <cellStyle name="MixedAnsw 4" xfId="20098"/>
    <cellStyle name="Neutral" xfId="36539" builtinId="28" customBuiltin="1"/>
    <cellStyle name="Neutral 2" xfId="172"/>
    <cellStyle name="Neutral 2 2" xfId="691"/>
    <cellStyle name="Neutral 2 3" xfId="281"/>
    <cellStyle name="Neutral 3" xfId="36678"/>
    <cellStyle name="Normal" xfId="0" builtinId="0"/>
    <cellStyle name="Normal 10" xfId="27"/>
    <cellStyle name="Normal 10 2" xfId="51"/>
    <cellStyle name="Normal 10 2 2" xfId="88"/>
    <cellStyle name="Normal 10 2 2 2" xfId="284"/>
    <cellStyle name="Normal 10 2 2 3" xfId="9322"/>
    <cellStyle name="Normal 10 2 2 3 2" xfId="26685"/>
    <cellStyle name="Normal 10 2 2 4" xfId="20192"/>
    <cellStyle name="Normal 10 2 3" xfId="285"/>
    <cellStyle name="Normal 10 2 4" xfId="283"/>
    <cellStyle name="Normal 10 2 5" xfId="8166"/>
    <cellStyle name="Normal 10 2 5 2" xfId="26651"/>
    <cellStyle name="Normal 10 2 6" xfId="20073"/>
    <cellStyle name="Normal 10 3" xfId="71"/>
    <cellStyle name="Normal 10 3 2" xfId="1088"/>
    <cellStyle name="Normal 10 3 2 2" xfId="1848"/>
    <cellStyle name="Normal 10 3 2 2 2" xfId="5703"/>
    <cellStyle name="Normal 10 3 2 2 2 2" xfId="32080"/>
    <cellStyle name="Normal 10 3 2 2 3" xfId="11858"/>
    <cellStyle name="Normal 10 3 2 2 3 2" xfId="28241"/>
    <cellStyle name="Normal 10 3 2 2 4" xfId="22688"/>
    <cellStyle name="Normal 10 3 2 3" xfId="2641"/>
    <cellStyle name="Normal 10 3 2 3 2" xfId="6494"/>
    <cellStyle name="Normal 10 3 2 3 2 2" xfId="32870"/>
    <cellStyle name="Normal 10 3 2 3 3" xfId="12649"/>
    <cellStyle name="Normal 10 3 2 3 3 2" xfId="29031"/>
    <cellStyle name="Normal 10 3 2 3 4" xfId="23476"/>
    <cellStyle name="Normal 10 3 2 4" xfId="3595"/>
    <cellStyle name="Normal 10 3 2 4 2" xfId="7446"/>
    <cellStyle name="Normal 10 3 2 4 2 2" xfId="33822"/>
    <cellStyle name="Normal 10 3 2 4 3" xfId="13602"/>
    <cellStyle name="Normal 10 3 2 4 3 2" xfId="29981"/>
    <cellStyle name="Normal 10 3 2 4 4" xfId="24422"/>
    <cellStyle name="Normal 10 3 2 5" xfId="4944"/>
    <cellStyle name="Normal 10 3 2 5 2" xfId="31322"/>
    <cellStyle name="Normal 10 3 2 6" xfId="11098"/>
    <cellStyle name="Normal 10 3 2 6 2" xfId="27482"/>
    <cellStyle name="Normal 10 3 2 7" xfId="21929"/>
    <cellStyle name="Normal 10 3 3" xfId="1467"/>
    <cellStyle name="Normal 10 3 3 2" xfId="5322"/>
    <cellStyle name="Normal 10 3 3 2 2" xfId="31700"/>
    <cellStyle name="Normal 10 3 3 3" xfId="11477"/>
    <cellStyle name="Normal 10 3 3 3 2" xfId="27860"/>
    <cellStyle name="Normal 10 3 3 4" xfId="22308"/>
    <cellStyle name="Normal 10 3 4" xfId="2258"/>
    <cellStyle name="Normal 10 3 4 2" xfId="6111"/>
    <cellStyle name="Normal 10 3 4 2 2" xfId="32487"/>
    <cellStyle name="Normal 10 3 4 3" xfId="12266"/>
    <cellStyle name="Normal 10 3 4 3 2" xfId="28648"/>
    <cellStyle name="Normal 10 3 4 4" xfId="23094"/>
    <cellStyle name="Normal 10 3 5" xfId="3216"/>
    <cellStyle name="Normal 10 3 5 2" xfId="7067"/>
    <cellStyle name="Normal 10 3 5 2 2" xfId="33443"/>
    <cellStyle name="Normal 10 3 5 3" xfId="13223"/>
    <cellStyle name="Normal 10 3 5 3 2" xfId="29602"/>
    <cellStyle name="Normal 10 3 5 4" xfId="24044"/>
    <cellStyle name="Normal 10 3 6" xfId="692"/>
    <cellStyle name="Normal 10 3 6 2" xfId="10715"/>
    <cellStyle name="Normal 10 3 6 2 2" xfId="27100"/>
    <cellStyle name="Normal 10 3 6 3" xfId="21547"/>
    <cellStyle name="Normal 10 3 7" xfId="4562"/>
    <cellStyle name="Normal 10 3 7 2" xfId="30940"/>
    <cellStyle name="Normal 10 3 8" xfId="9302"/>
    <cellStyle name="Normal 10 3 8 2" xfId="26668"/>
    <cellStyle name="Normal 10 3 9" xfId="20170"/>
    <cellStyle name="Normal 10 4" xfId="282"/>
    <cellStyle name="Normal 10 4 2" xfId="9267"/>
    <cellStyle name="Normal 10 4 2 2" xfId="26765"/>
    <cellStyle name="Normal 10 4 3" xfId="20126"/>
    <cellStyle name="Normal 10 4 4" xfId="36679"/>
    <cellStyle name="Normal 10 5" xfId="10363"/>
    <cellStyle name="Normal 10 6" xfId="8144"/>
    <cellStyle name="Normal 10 6 2" xfId="26634"/>
    <cellStyle name="Normal 10 7" xfId="20050"/>
    <cellStyle name="Normal 11" xfId="40"/>
    <cellStyle name="Normal 11 2" xfId="80"/>
    <cellStyle name="Normal 11 2 2" xfId="1089"/>
    <cellStyle name="Normal 11 2 2 2" xfId="1849"/>
    <cellStyle name="Normal 11 2 2 2 2" xfId="5704"/>
    <cellStyle name="Normal 11 2 2 2 2 2" xfId="32081"/>
    <cellStyle name="Normal 11 2 2 2 3" xfId="11859"/>
    <cellStyle name="Normal 11 2 2 2 3 2" xfId="28242"/>
    <cellStyle name="Normal 11 2 2 2 4" xfId="22689"/>
    <cellStyle name="Normal 11 2 2 3" xfId="2642"/>
    <cellStyle name="Normal 11 2 2 3 2" xfId="6495"/>
    <cellStyle name="Normal 11 2 2 3 2 2" xfId="32871"/>
    <cellStyle name="Normal 11 2 2 3 3" xfId="12650"/>
    <cellStyle name="Normal 11 2 2 3 3 2" xfId="29032"/>
    <cellStyle name="Normal 11 2 2 3 4" xfId="23477"/>
    <cellStyle name="Normal 11 2 2 4" xfId="3596"/>
    <cellStyle name="Normal 11 2 2 4 2" xfId="7447"/>
    <cellStyle name="Normal 11 2 2 4 2 2" xfId="33823"/>
    <cellStyle name="Normal 11 2 2 4 3" xfId="13603"/>
    <cellStyle name="Normal 11 2 2 4 3 2" xfId="29982"/>
    <cellStyle name="Normal 11 2 2 4 4" xfId="24423"/>
    <cellStyle name="Normal 11 2 2 5" xfId="4945"/>
    <cellStyle name="Normal 11 2 2 5 2" xfId="11099"/>
    <cellStyle name="Normal 11 2 2 5 2 2" xfId="31323"/>
    <cellStyle name="Normal 11 2 2 5 3" xfId="21930"/>
    <cellStyle name="Normal 11 2 2 6" xfId="9323"/>
    <cellStyle name="Normal 11 2 2 6 2" xfId="27483"/>
    <cellStyle name="Normal 11 2 2 7" xfId="20193"/>
    <cellStyle name="Normal 11 2 3" xfId="1468"/>
    <cellStyle name="Normal 11 2 3 2" xfId="5323"/>
    <cellStyle name="Normal 11 2 3 2 2" xfId="31701"/>
    <cellStyle name="Normal 11 2 3 3" xfId="11478"/>
    <cellStyle name="Normal 11 2 3 3 2" xfId="27861"/>
    <cellStyle name="Normal 11 2 3 4" xfId="22309"/>
    <cellStyle name="Normal 11 2 4" xfId="2259"/>
    <cellStyle name="Normal 11 2 4 2" xfId="6112"/>
    <cellStyle name="Normal 11 2 4 2 2" xfId="32488"/>
    <cellStyle name="Normal 11 2 4 3" xfId="12267"/>
    <cellStyle name="Normal 11 2 4 3 2" xfId="28649"/>
    <cellStyle name="Normal 11 2 4 4" xfId="23095"/>
    <cellStyle name="Normal 11 2 5" xfId="3217"/>
    <cellStyle name="Normal 11 2 5 2" xfId="7068"/>
    <cellStyle name="Normal 11 2 5 2 2" xfId="33444"/>
    <cellStyle name="Normal 11 2 5 3" xfId="13224"/>
    <cellStyle name="Normal 11 2 5 3 2" xfId="29603"/>
    <cellStyle name="Normal 11 2 5 4" xfId="24045"/>
    <cellStyle name="Normal 11 2 6" xfId="693"/>
    <cellStyle name="Normal 11 2 6 2" xfId="10716"/>
    <cellStyle name="Normal 11 2 6 2 2" xfId="27101"/>
    <cellStyle name="Normal 11 2 6 3" xfId="21548"/>
    <cellStyle name="Normal 11 2 7" xfId="4563"/>
    <cellStyle name="Normal 11 2 7 2" xfId="30941"/>
    <cellStyle name="Normal 11 2 8" xfId="8167"/>
    <cellStyle name="Normal 11 2 8 2" xfId="26677"/>
    <cellStyle name="Normal 11 2 9" xfId="20074"/>
    <cellStyle name="Normal 11 3" xfId="9303"/>
    <cellStyle name="Normal 11 3 2" xfId="20171"/>
    <cellStyle name="Normal 11 4" xfId="9268"/>
    <cellStyle name="Normal 11 4 2" xfId="20127"/>
    <cellStyle name="Normal 11 5" xfId="10364"/>
    <cellStyle name="Normal 11 6" xfId="8145"/>
    <cellStyle name="Normal 11 7" xfId="20051"/>
    <cellStyle name="Normal 12" xfId="39"/>
    <cellStyle name="Normal 12 10" xfId="286"/>
    <cellStyle name="Normal 12 10 2" xfId="10365"/>
    <cellStyle name="Normal 12 10 2 2" xfId="26766"/>
    <cellStyle name="Normal 12 10 3" xfId="21219"/>
    <cellStyle name="Normal 12 10 4" xfId="36680"/>
    <cellStyle name="Normal 12 11" xfId="4233"/>
    <cellStyle name="Normal 12 11 2" xfId="30612"/>
    <cellStyle name="Normal 12 12" xfId="8146"/>
    <cellStyle name="Normal 12 12 2" xfId="26642"/>
    <cellStyle name="Normal 12 13" xfId="20052"/>
    <cellStyle name="Normal 12 2" xfId="79"/>
    <cellStyle name="Normal 12 2 10" xfId="20075"/>
    <cellStyle name="Normal 12 2 2" xfId="558"/>
    <cellStyle name="Normal 12 2 2 2" xfId="984"/>
    <cellStyle name="Normal 12 2 2 2 2" xfId="1744"/>
    <cellStyle name="Normal 12 2 2 2 2 2" xfId="5599"/>
    <cellStyle name="Normal 12 2 2 2 2 2 2" xfId="31977"/>
    <cellStyle name="Normal 12 2 2 2 2 3" xfId="11754"/>
    <cellStyle name="Normal 12 2 2 2 2 3 2" xfId="28137"/>
    <cellStyle name="Normal 12 2 2 2 2 4" xfId="22584"/>
    <cellStyle name="Normal 12 2 2 2 3" xfId="2537"/>
    <cellStyle name="Normal 12 2 2 2 3 2" xfId="6390"/>
    <cellStyle name="Normal 12 2 2 2 3 2 2" xfId="32766"/>
    <cellStyle name="Normal 12 2 2 2 3 3" xfId="12545"/>
    <cellStyle name="Normal 12 2 2 2 3 3 2" xfId="28927"/>
    <cellStyle name="Normal 12 2 2 2 3 4" xfId="23372"/>
    <cellStyle name="Normal 12 2 2 2 4" xfId="3491"/>
    <cellStyle name="Normal 12 2 2 2 4 2" xfId="7342"/>
    <cellStyle name="Normal 12 2 2 2 4 2 2" xfId="33718"/>
    <cellStyle name="Normal 12 2 2 2 4 3" xfId="13498"/>
    <cellStyle name="Normal 12 2 2 2 4 3 2" xfId="29877"/>
    <cellStyle name="Normal 12 2 2 2 4 4" xfId="24318"/>
    <cellStyle name="Normal 12 2 2 2 5" xfId="4840"/>
    <cellStyle name="Normal 12 2 2 2 5 2" xfId="31218"/>
    <cellStyle name="Normal 12 2 2 2 6" xfId="10994"/>
    <cellStyle name="Normal 12 2 2 2 6 2" xfId="27378"/>
    <cellStyle name="Normal 12 2 2 2 7" xfId="21825"/>
    <cellStyle name="Normal 12 2 2 3" xfId="1364"/>
    <cellStyle name="Normal 12 2 2 3 2" xfId="5219"/>
    <cellStyle name="Normal 12 2 2 3 2 2" xfId="31597"/>
    <cellStyle name="Normal 12 2 2 3 3" xfId="11374"/>
    <cellStyle name="Normal 12 2 2 3 3 2" xfId="27757"/>
    <cellStyle name="Normal 12 2 2 3 4" xfId="22205"/>
    <cellStyle name="Normal 12 2 2 4" xfId="2144"/>
    <cellStyle name="Normal 12 2 2 4 2" xfId="5997"/>
    <cellStyle name="Normal 12 2 2 4 2 2" xfId="32373"/>
    <cellStyle name="Normal 12 2 2 4 3" xfId="12152"/>
    <cellStyle name="Normal 12 2 2 4 3 2" xfId="28534"/>
    <cellStyle name="Normal 12 2 2 4 4" xfId="22980"/>
    <cellStyle name="Normal 12 2 2 5" xfId="3110"/>
    <cellStyle name="Normal 12 2 2 5 2" xfId="6961"/>
    <cellStyle name="Normal 12 2 2 5 2 2" xfId="33337"/>
    <cellStyle name="Normal 12 2 2 5 3" xfId="13117"/>
    <cellStyle name="Normal 12 2 2 5 3 2" xfId="29496"/>
    <cellStyle name="Normal 12 2 2 5 4" xfId="23938"/>
    <cellStyle name="Normal 12 2 2 6" xfId="4457"/>
    <cellStyle name="Normal 12 2 2 6 2" xfId="10605"/>
    <cellStyle name="Normal 12 2 2 6 2 2" xfId="30836"/>
    <cellStyle name="Normal 12 2 2 6 3" xfId="21443"/>
    <cellStyle name="Normal 12 2 2 7" xfId="9324"/>
    <cellStyle name="Normal 12 2 2 7 2" xfId="26994"/>
    <cellStyle name="Normal 12 2 2 8" xfId="20194"/>
    <cellStyle name="Normal 12 2 3" xfId="821"/>
    <cellStyle name="Normal 12 2 3 2" xfId="1581"/>
    <cellStyle name="Normal 12 2 3 2 2" xfId="5436"/>
    <cellStyle name="Normal 12 2 3 2 2 2" xfId="31814"/>
    <cellStyle name="Normal 12 2 3 2 3" xfId="11591"/>
    <cellStyle name="Normal 12 2 3 2 3 2" xfId="27974"/>
    <cellStyle name="Normal 12 2 3 2 4" xfId="22421"/>
    <cellStyle name="Normal 12 2 3 3" xfId="2374"/>
    <cellStyle name="Normal 12 2 3 3 2" xfId="6227"/>
    <cellStyle name="Normal 12 2 3 3 2 2" xfId="32603"/>
    <cellStyle name="Normal 12 2 3 3 3" xfId="12382"/>
    <cellStyle name="Normal 12 2 3 3 3 2" xfId="28764"/>
    <cellStyle name="Normal 12 2 3 3 4" xfId="23209"/>
    <cellStyle name="Normal 12 2 3 4" xfId="3328"/>
    <cellStyle name="Normal 12 2 3 4 2" xfId="7179"/>
    <cellStyle name="Normal 12 2 3 4 2 2" xfId="33555"/>
    <cellStyle name="Normal 12 2 3 4 3" xfId="13335"/>
    <cellStyle name="Normal 12 2 3 4 3 2" xfId="29714"/>
    <cellStyle name="Normal 12 2 3 4 4" xfId="24155"/>
    <cellStyle name="Normal 12 2 3 5" xfId="4677"/>
    <cellStyle name="Normal 12 2 3 5 2" xfId="31055"/>
    <cellStyle name="Normal 12 2 3 6" xfId="10831"/>
    <cellStyle name="Normal 12 2 3 6 2" xfId="27215"/>
    <cellStyle name="Normal 12 2 3 7" xfId="21662"/>
    <cellStyle name="Normal 12 2 4" xfId="1201"/>
    <cellStyle name="Normal 12 2 4 2" xfId="5056"/>
    <cellStyle name="Normal 12 2 4 2 2" xfId="31434"/>
    <cellStyle name="Normal 12 2 4 3" xfId="11211"/>
    <cellStyle name="Normal 12 2 4 3 2" xfId="27594"/>
    <cellStyle name="Normal 12 2 4 4" xfId="22042"/>
    <cellStyle name="Normal 12 2 5" xfId="1980"/>
    <cellStyle name="Normal 12 2 5 2" xfId="5833"/>
    <cellStyle name="Normal 12 2 5 2 2" xfId="32209"/>
    <cellStyle name="Normal 12 2 5 3" xfId="11988"/>
    <cellStyle name="Normal 12 2 5 3 2" xfId="28370"/>
    <cellStyle name="Normal 12 2 5 4" xfId="22816"/>
    <cellStyle name="Normal 12 2 6" xfId="2947"/>
    <cellStyle name="Normal 12 2 6 2" xfId="6798"/>
    <cellStyle name="Normal 12 2 6 2 2" xfId="33174"/>
    <cellStyle name="Normal 12 2 6 3" xfId="12954"/>
    <cellStyle name="Normal 12 2 6 3 2" xfId="29333"/>
    <cellStyle name="Normal 12 2 6 4" xfId="23775"/>
    <cellStyle name="Normal 12 2 7" xfId="393"/>
    <cellStyle name="Normal 12 2 7 2" xfId="10441"/>
    <cellStyle name="Normal 12 2 7 2 2" xfId="26831"/>
    <cellStyle name="Normal 12 2 7 3" xfId="21280"/>
    <cellStyle name="Normal 12 2 8" xfId="4294"/>
    <cellStyle name="Normal 12 2 8 2" xfId="30673"/>
    <cellStyle name="Normal 12 2 9" xfId="8168"/>
    <cellStyle name="Normal 12 2 9 2" xfId="26676"/>
    <cellStyle name="Normal 12 3" xfId="456"/>
    <cellStyle name="Normal 12 3 2" xfId="615"/>
    <cellStyle name="Normal 12 3 2 2" xfId="1041"/>
    <cellStyle name="Normal 12 3 2 2 2" xfId="1801"/>
    <cellStyle name="Normal 12 3 2 2 2 2" xfId="5656"/>
    <cellStyle name="Normal 12 3 2 2 2 2 2" xfId="32034"/>
    <cellStyle name="Normal 12 3 2 2 2 3" xfId="11811"/>
    <cellStyle name="Normal 12 3 2 2 2 3 2" xfId="28194"/>
    <cellStyle name="Normal 12 3 2 2 2 4" xfId="22641"/>
    <cellStyle name="Normal 12 3 2 2 3" xfId="2594"/>
    <cellStyle name="Normal 12 3 2 2 3 2" xfId="6447"/>
    <cellStyle name="Normal 12 3 2 2 3 2 2" xfId="32823"/>
    <cellStyle name="Normal 12 3 2 2 3 3" xfId="12602"/>
    <cellStyle name="Normal 12 3 2 2 3 3 2" xfId="28984"/>
    <cellStyle name="Normal 12 3 2 2 3 4" xfId="23429"/>
    <cellStyle name="Normal 12 3 2 2 4" xfId="3548"/>
    <cellStyle name="Normal 12 3 2 2 4 2" xfId="7399"/>
    <cellStyle name="Normal 12 3 2 2 4 2 2" xfId="33775"/>
    <cellStyle name="Normal 12 3 2 2 4 3" xfId="13555"/>
    <cellStyle name="Normal 12 3 2 2 4 3 2" xfId="29934"/>
    <cellStyle name="Normal 12 3 2 2 4 4" xfId="24375"/>
    <cellStyle name="Normal 12 3 2 2 5" xfId="4897"/>
    <cellStyle name="Normal 12 3 2 2 5 2" xfId="31275"/>
    <cellStyle name="Normal 12 3 2 2 6" xfId="11051"/>
    <cellStyle name="Normal 12 3 2 2 6 2" xfId="27435"/>
    <cellStyle name="Normal 12 3 2 2 7" xfId="21882"/>
    <cellStyle name="Normal 12 3 2 3" xfId="1421"/>
    <cellStyle name="Normal 12 3 2 3 2" xfId="5276"/>
    <cellStyle name="Normal 12 3 2 3 2 2" xfId="31654"/>
    <cellStyle name="Normal 12 3 2 3 3" xfId="11431"/>
    <cellStyle name="Normal 12 3 2 3 3 2" xfId="27814"/>
    <cellStyle name="Normal 12 3 2 3 4" xfId="22262"/>
    <cellStyle name="Normal 12 3 2 4" xfId="2201"/>
    <cellStyle name="Normal 12 3 2 4 2" xfId="6054"/>
    <cellStyle name="Normal 12 3 2 4 2 2" xfId="32430"/>
    <cellStyle name="Normal 12 3 2 4 3" xfId="12209"/>
    <cellStyle name="Normal 12 3 2 4 3 2" xfId="28591"/>
    <cellStyle name="Normal 12 3 2 4 4" xfId="23037"/>
    <cellStyle name="Normal 12 3 2 5" xfId="3167"/>
    <cellStyle name="Normal 12 3 2 5 2" xfId="7018"/>
    <cellStyle name="Normal 12 3 2 5 2 2" xfId="33394"/>
    <cellStyle name="Normal 12 3 2 5 3" xfId="13174"/>
    <cellStyle name="Normal 12 3 2 5 3 2" xfId="29553"/>
    <cellStyle name="Normal 12 3 2 5 4" xfId="23995"/>
    <cellStyle name="Normal 12 3 2 6" xfId="4514"/>
    <cellStyle name="Normal 12 3 2 6 2" xfId="30893"/>
    <cellStyle name="Normal 12 3 2 7" xfId="10662"/>
    <cellStyle name="Normal 12 3 2 7 2" xfId="27051"/>
    <cellStyle name="Normal 12 3 2 8" xfId="21500"/>
    <cellStyle name="Normal 12 3 3" xfId="882"/>
    <cellStyle name="Normal 12 3 3 2" xfId="1642"/>
    <cellStyle name="Normal 12 3 3 2 2" xfId="5497"/>
    <cellStyle name="Normal 12 3 3 2 2 2" xfId="31875"/>
    <cellStyle name="Normal 12 3 3 2 3" xfId="11652"/>
    <cellStyle name="Normal 12 3 3 2 3 2" xfId="28035"/>
    <cellStyle name="Normal 12 3 3 2 4" xfId="22482"/>
    <cellStyle name="Normal 12 3 3 3" xfId="2435"/>
    <cellStyle name="Normal 12 3 3 3 2" xfId="6288"/>
    <cellStyle name="Normal 12 3 3 3 2 2" xfId="32664"/>
    <cellStyle name="Normal 12 3 3 3 3" xfId="12443"/>
    <cellStyle name="Normal 12 3 3 3 3 2" xfId="28825"/>
    <cellStyle name="Normal 12 3 3 3 4" xfId="23270"/>
    <cellStyle name="Normal 12 3 3 4" xfId="3389"/>
    <cellStyle name="Normal 12 3 3 4 2" xfId="7240"/>
    <cellStyle name="Normal 12 3 3 4 2 2" xfId="33616"/>
    <cellStyle name="Normal 12 3 3 4 3" xfId="13396"/>
    <cellStyle name="Normal 12 3 3 4 3 2" xfId="29775"/>
    <cellStyle name="Normal 12 3 3 4 4" xfId="24216"/>
    <cellStyle name="Normal 12 3 3 5" xfId="4738"/>
    <cellStyle name="Normal 12 3 3 5 2" xfId="31116"/>
    <cellStyle name="Normal 12 3 3 6" xfId="10892"/>
    <cellStyle name="Normal 12 3 3 6 2" xfId="27276"/>
    <cellStyle name="Normal 12 3 3 7" xfId="21723"/>
    <cellStyle name="Normal 12 3 4" xfId="1262"/>
    <cellStyle name="Normal 12 3 4 2" xfId="5117"/>
    <cellStyle name="Normal 12 3 4 2 2" xfId="31495"/>
    <cellStyle name="Normal 12 3 4 3" xfId="11272"/>
    <cellStyle name="Normal 12 3 4 3 2" xfId="27655"/>
    <cellStyle name="Normal 12 3 4 4" xfId="22103"/>
    <cellStyle name="Normal 12 3 5" xfId="2042"/>
    <cellStyle name="Normal 12 3 5 2" xfId="5895"/>
    <cellStyle name="Normal 12 3 5 2 2" xfId="32271"/>
    <cellStyle name="Normal 12 3 5 3" xfId="12050"/>
    <cellStyle name="Normal 12 3 5 3 2" xfId="28432"/>
    <cellStyle name="Normal 12 3 5 4" xfId="22878"/>
    <cellStyle name="Normal 12 3 6" xfId="3008"/>
    <cellStyle name="Normal 12 3 6 2" xfId="6859"/>
    <cellStyle name="Normal 12 3 6 2 2" xfId="33235"/>
    <cellStyle name="Normal 12 3 6 3" xfId="13015"/>
    <cellStyle name="Normal 12 3 6 3 2" xfId="29394"/>
    <cellStyle name="Normal 12 3 6 4" xfId="23836"/>
    <cellStyle name="Normal 12 3 7" xfId="4355"/>
    <cellStyle name="Normal 12 3 7 2" xfId="10503"/>
    <cellStyle name="Normal 12 3 7 2 2" xfId="30734"/>
    <cellStyle name="Normal 12 3 7 3" xfId="21341"/>
    <cellStyle name="Normal 12 3 8" xfId="9304"/>
    <cellStyle name="Normal 12 3 8 2" xfId="26892"/>
    <cellStyle name="Normal 12 3 9" xfId="20172"/>
    <cellStyle name="Normal 12 4" xfId="501"/>
    <cellStyle name="Normal 12 4 2" xfId="927"/>
    <cellStyle name="Normal 12 4 2 2" xfId="1687"/>
    <cellStyle name="Normal 12 4 2 2 2" xfId="5542"/>
    <cellStyle name="Normal 12 4 2 2 2 2" xfId="31920"/>
    <cellStyle name="Normal 12 4 2 2 3" xfId="11697"/>
    <cellStyle name="Normal 12 4 2 2 3 2" xfId="28080"/>
    <cellStyle name="Normal 12 4 2 2 4" xfId="22527"/>
    <cellStyle name="Normal 12 4 2 3" xfId="2480"/>
    <cellStyle name="Normal 12 4 2 3 2" xfId="6333"/>
    <cellStyle name="Normal 12 4 2 3 2 2" xfId="32709"/>
    <cellStyle name="Normal 12 4 2 3 3" xfId="12488"/>
    <cellStyle name="Normal 12 4 2 3 3 2" xfId="28870"/>
    <cellStyle name="Normal 12 4 2 3 4" xfId="23315"/>
    <cellStyle name="Normal 12 4 2 4" xfId="3434"/>
    <cellStyle name="Normal 12 4 2 4 2" xfId="7285"/>
    <cellStyle name="Normal 12 4 2 4 2 2" xfId="33661"/>
    <cellStyle name="Normal 12 4 2 4 3" xfId="13441"/>
    <cellStyle name="Normal 12 4 2 4 3 2" xfId="29820"/>
    <cellStyle name="Normal 12 4 2 4 4" xfId="24261"/>
    <cellStyle name="Normal 12 4 2 5" xfId="4783"/>
    <cellStyle name="Normal 12 4 2 5 2" xfId="31161"/>
    <cellStyle name="Normal 12 4 2 6" xfId="10937"/>
    <cellStyle name="Normal 12 4 2 6 2" xfId="27321"/>
    <cellStyle name="Normal 12 4 2 7" xfId="21768"/>
    <cellStyle name="Normal 12 4 3" xfId="1307"/>
    <cellStyle name="Normal 12 4 3 2" xfId="5162"/>
    <cellStyle name="Normal 12 4 3 2 2" xfId="31540"/>
    <cellStyle name="Normal 12 4 3 3" xfId="11317"/>
    <cellStyle name="Normal 12 4 3 3 2" xfId="27700"/>
    <cellStyle name="Normal 12 4 3 4" xfId="22148"/>
    <cellStyle name="Normal 12 4 4" xfId="2087"/>
    <cellStyle name="Normal 12 4 4 2" xfId="5940"/>
    <cellStyle name="Normal 12 4 4 2 2" xfId="32316"/>
    <cellStyle name="Normal 12 4 4 3" xfId="12095"/>
    <cellStyle name="Normal 12 4 4 3 2" xfId="28477"/>
    <cellStyle name="Normal 12 4 4 4" xfId="22923"/>
    <cellStyle name="Normal 12 4 5" xfId="3053"/>
    <cellStyle name="Normal 12 4 5 2" xfId="6904"/>
    <cellStyle name="Normal 12 4 5 2 2" xfId="33280"/>
    <cellStyle name="Normal 12 4 5 3" xfId="13060"/>
    <cellStyle name="Normal 12 4 5 3 2" xfId="29439"/>
    <cellStyle name="Normal 12 4 5 4" xfId="23881"/>
    <cellStyle name="Normal 12 4 6" xfId="4400"/>
    <cellStyle name="Normal 12 4 6 2" xfId="10548"/>
    <cellStyle name="Normal 12 4 6 2 2" xfId="30779"/>
    <cellStyle name="Normal 12 4 6 3" xfId="21386"/>
    <cellStyle name="Normal 12 4 7" xfId="9269"/>
    <cellStyle name="Normal 12 4 7 2" xfId="26937"/>
    <cellStyle name="Normal 12 4 8" xfId="20128"/>
    <cellStyle name="Normal 12 5" xfId="694"/>
    <cellStyle name="Normal 12 5 2" xfId="1090"/>
    <cellStyle name="Normal 12 5 2 2" xfId="1850"/>
    <cellStyle name="Normal 12 5 2 2 2" xfId="5705"/>
    <cellStyle name="Normal 12 5 2 2 2 2" xfId="32082"/>
    <cellStyle name="Normal 12 5 2 2 3" xfId="11860"/>
    <cellStyle name="Normal 12 5 2 2 3 2" xfId="28243"/>
    <cellStyle name="Normal 12 5 2 2 4" xfId="22690"/>
    <cellStyle name="Normal 12 5 2 3" xfId="2643"/>
    <cellStyle name="Normal 12 5 2 3 2" xfId="6496"/>
    <cellStyle name="Normal 12 5 2 3 2 2" xfId="32872"/>
    <cellStyle name="Normal 12 5 2 3 3" xfId="12651"/>
    <cellStyle name="Normal 12 5 2 3 3 2" xfId="29033"/>
    <cellStyle name="Normal 12 5 2 3 4" xfId="23478"/>
    <cellStyle name="Normal 12 5 2 4" xfId="3597"/>
    <cellStyle name="Normal 12 5 2 4 2" xfId="7448"/>
    <cellStyle name="Normal 12 5 2 4 2 2" xfId="33824"/>
    <cellStyle name="Normal 12 5 2 4 3" xfId="13604"/>
    <cellStyle name="Normal 12 5 2 4 3 2" xfId="29983"/>
    <cellStyle name="Normal 12 5 2 4 4" xfId="24424"/>
    <cellStyle name="Normal 12 5 2 5" xfId="4946"/>
    <cellStyle name="Normal 12 5 2 5 2" xfId="31324"/>
    <cellStyle name="Normal 12 5 2 6" xfId="11100"/>
    <cellStyle name="Normal 12 5 2 6 2" xfId="27484"/>
    <cellStyle name="Normal 12 5 2 7" xfId="21931"/>
    <cellStyle name="Normal 12 5 3" xfId="1469"/>
    <cellStyle name="Normal 12 5 3 2" xfId="5324"/>
    <cellStyle name="Normal 12 5 3 2 2" xfId="31702"/>
    <cellStyle name="Normal 12 5 3 3" xfId="11479"/>
    <cellStyle name="Normal 12 5 3 3 2" xfId="27862"/>
    <cellStyle name="Normal 12 5 3 4" xfId="22310"/>
    <cellStyle name="Normal 12 5 4" xfId="2260"/>
    <cellStyle name="Normal 12 5 4 2" xfId="6113"/>
    <cellStyle name="Normal 12 5 4 2 2" xfId="32489"/>
    <cellStyle name="Normal 12 5 4 3" xfId="12268"/>
    <cellStyle name="Normal 12 5 4 3 2" xfId="28650"/>
    <cellStyle name="Normal 12 5 4 4" xfId="23096"/>
    <cellStyle name="Normal 12 5 5" xfId="3218"/>
    <cellStyle name="Normal 12 5 5 2" xfId="7069"/>
    <cellStyle name="Normal 12 5 5 2 2" xfId="33445"/>
    <cellStyle name="Normal 12 5 5 3" xfId="13225"/>
    <cellStyle name="Normal 12 5 5 3 2" xfId="29604"/>
    <cellStyle name="Normal 12 5 5 4" xfId="24046"/>
    <cellStyle name="Normal 12 5 6" xfId="4564"/>
    <cellStyle name="Normal 12 5 6 2" xfId="30942"/>
    <cellStyle name="Normal 12 5 7" xfId="10717"/>
    <cellStyle name="Normal 12 5 7 2" xfId="27102"/>
    <cellStyle name="Normal 12 5 8" xfId="21549"/>
    <cellStyle name="Normal 12 6" xfId="760"/>
    <cellStyle name="Normal 12 6 2" xfId="1520"/>
    <cellStyle name="Normal 12 6 2 2" xfId="5375"/>
    <cellStyle name="Normal 12 6 2 2 2" xfId="31753"/>
    <cellStyle name="Normal 12 6 2 3" xfId="11530"/>
    <cellStyle name="Normal 12 6 2 3 2" xfId="27913"/>
    <cellStyle name="Normal 12 6 2 4" xfId="22360"/>
    <cellStyle name="Normal 12 6 3" xfId="2314"/>
    <cellStyle name="Normal 12 6 3 2" xfId="6167"/>
    <cellStyle name="Normal 12 6 3 2 2" xfId="32543"/>
    <cellStyle name="Normal 12 6 3 3" xfId="12322"/>
    <cellStyle name="Normal 12 6 3 3 2" xfId="28704"/>
    <cellStyle name="Normal 12 6 3 4" xfId="23149"/>
    <cellStyle name="Normal 12 6 4" xfId="3268"/>
    <cellStyle name="Normal 12 6 4 2" xfId="7119"/>
    <cellStyle name="Normal 12 6 4 2 2" xfId="33495"/>
    <cellStyle name="Normal 12 6 4 3" xfId="13275"/>
    <cellStyle name="Normal 12 6 4 3 2" xfId="29654"/>
    <cellStyle name="Normal 12 6 4 4" xfId="24095"/>
    <cellStyle name="Normal 12 6 5" xfId="4616"/>
    <cellStyle name="Normal 12 6 5 2" xfId="30994"/>
    <cellStyle name="Normal 12 6 6" xfId="10770"/>
    <cellStyle name="Normal 12 6 6 2" xfId="27154"/>
    <cellStyle name="Normal 12 6 7" xfId="21601"/>
    <cellStyle name="Normal 12 7" xfId="1140"/>
    <cellStyle name="Normal 12 7 2" xfId="4995"/>
    <cellStyle name="Normal 12 7 2 2" xfId="31373"/>
    <cellStyle name="Normal 12 7 3" xfId="11150"/>
    <cellStyle name="Normal 12 7 3 2" xfId="27533"/>
    <cellStyle name="Normal 12 7 4" xfId="21981"/>
    <cellStyle name="Normal 12 8" xfId="1913"/>
    <cellStyle name="Normal 12 8 2" xfId="5766"/>
    <cellStyle name="Normal 12 8 2 2" xfId="32142"/>
    <cellStyle name="Normal 12 8 3" xfId="11921"/>
    <cellStyle name="Normal 12 8 3 2" xfId="28303"/>
    <cellStyle name="Normal 12 8 4" xfId="22749"/>
    <cellStyle name="Normal 12 9" xfId="2884"/>
    <cellStyle name="Normal 12 9 2" xfId="6735"/>
    <cellStyle name="Normal 12 9 2 2" xfId="33111"/>
    <cellStyle name="Normal 12 9 3" xfId="12891"/>
    <cellStyle name="Normal 12 9 3 2" xfId="29270"/>
    <cellStyle name="Normal 12 9 4" xfId="23712"/>
    <cellStyle name="Normal 13" xfId="60"/>
    <cellStyle name="Normal 13 2" xfId="96"/>
    <cellStyle name="Normal 13 2 2" xfId="287"/>
    <cellStyle name="Normal 13 2 2 2" xfId="9325"/>
    <cellStyle name="Normal 13 2 2 2 2" xfId="26767"/>
    <cellStyle name="Normal 13 2 2 3" xfId="20195"/>
    <cellStyle name="Normal 13 2 3" xfId="10366"/>
    <cellStyle name="Normal 13 2 4" xfId="8169"/>
    <cellStyle name="Normal 13 2 4 2" xfId="26693"/>
    <cellStyle name="Normal 13 2 5" xfId="20076"/>
    <cellStyle name="Normal 13 3" xfId="695"/>
    <cellStyle name="Normal 13 3 2" xfId="1091"/>
    <cellStyle name="Normal 13 3 2 2" xfId="1851"/>
    <cellStyle name="Normal 13 3 2 2 2" xfId="5706"/>
    <cellStyle name="Normal 13 3 2 2 2 2" xfId="32083"/>
    <cellStyle name="Normal 13 3 2 2 3" xfId="11861"/>
    <cellStyle name="Normal 13 3 2 2 3 2" xfId="28244"/>
    <cellStyle name="Normal 13 3 2 2 4" xfId="22691"/>
    <cellStyle name="Normal 13 3 2 3" xfId="2644"/>
    <cellStyle name="Normal 13 3 2 3 2" xfId="6497"/>
    <cellStyle name="Normal 13 3 2 3 2 2" xfId="32873"/>
    <cellStyle name="Normal 13 3 2 3 3" xfId="12652"/>
    <cellStyle name="Normal 13 3 2 3 3 2" xfId="29034"/>
    <cellStyle name="Normal 13 3 2 3 4" xfId="23479"/>
    <cellStyle name="Normal 13 3 2 4" xfId="3598"/>
    <cellStyle name="Normal 13 3 2 4 2" xfId="7449"/>
    <cellStyle name="Normal 13 3 2 4 2 2" xfId="33825"/>
    <cellStyle name="Normal 13 3 2 4 3" xfId="13605"/>
    <cellStyle name="Normal 13 3 2 4 3 2" xfId="29984"/>
    <cellStyle name="Normal 13 3 2 4 4" xfId="24425"/>
    <cellStyle name="Normal 13 3 2 5" xfId="4947"/>
    <cellStyle name="Normal 13 3 2 5 2" xfId="31325"/>
    <cellStyle name="Normal 13 3 2 6" xfId="11101"/>
    <cellStyle name="Normal 13 3 2 6 2" xfId="27485"/>
    <cellStyle name="Normal 13 3 2 7" xfId="21932"/>
    <cellStyle name="Normal 13 3 3" xfId="1470"/>
    <cellStyle name="Normal 13 3 3 2" xfId="5325"/>
    <cellStyle name="Normal 13 3 3 2 2" xfId="31703"/>
    <cellStyle name="Normal 13 3 3 3" xfId="11480"/>
    <cellStyle name="Normal 13 3 3 3 2" xfId="27863"/>
    <cellStyle name="Normal 13 3 3 4" xfId="22311"/>
    <cellStyle name="Normal 13 3 4" xfId="2261"/>
    <cellStyle name="Normal 13 3 4 2" xfId="6114"/>
    <cellStyle name="Normal 13 3 4 2 2" xfId="32490"/>
    <cellStyle name="Normal 13 3 4 3" xfId="12269"/>
    <cellStyle name="Normal 13 3 4 3 2" xfId="28651"/>
    <cellStyle name="Normal 13 3 4 4" xfId="23097"/>
    <cellStyle name="Normal 13 3 5" xfId="3219"/>
    <cellStyle name="Normal 13 3 5 2" xfId="7070"/>
    <cellStyle name="Normal 13 3 5 2 2" xfId="33446"/>
    <cellStyle name="Normal 13 3 5 3" xfId="13226"/>
    <cellStyle name="Normal 13 3 5 3 2" xfId="29605"/>
    <cellStyle name="Normal 13 3 5 4" xfId="24047"/>
    <cellStyle name="Normal 13 3 6" xfId="4565"/>
    <cellStyle name="Normal 13 3 6 2" xfId="10718"/>
    <cellStyle name="Normal 13 3 6 2 2" xfId="30943"/>
    <cellStyle name="Normal 13 3 6 3" xfId="21550"/>
    <cellStyle name="Normal 13 3 7" xfId="9305"/>
    <cellStyle name="Normal 13 3 7 2" xfId="27103"/>
    <cellStyle name="Normal 13 3 8" xfId="20173"/>
    <cellStyle name="Normal 13 4" xfId="9270"/>
    <cellStyle name="Normal 13 4 2" xfId="20129"/>
    <cellStyle name="Normal 13 5" xfId="10322"/>
    <cellStyle name="Normal 13 6" xfId="8147"/>
    <cellStyle name="Normal 13 7" xfId="20053"/>
    <cellStyle name="Normal 14" xfId="59"/>
    <cellStyle name="Normal 14 2" xfId="289"/>
    <cellStyle name="Normal 14 2 2" xfId="720"/>
    <cellStyle name="Normal 14 2 2 2" xfId="1107"/>
    <cellStyle name="Normal 14 2 2 2 2" xfId="1867"/>
    <cellStyle name="Normal 14 2 2 2 2 2" xfId="5722"/>
    <cellStyle name="Normal 14 2 2 2 2 2 2" xfId="32099"/>
    <cellStyle name="Normal 14 2 2 2 2 3" xfId="11877"/>
    <cellStyle name="Normal 14 2 2 2 2 3 2" xfId="28260"/>
    <cellStyle name="Normal 14 2 2 2 2 4" xfId="22707"/>
    <cellStyle name="Normal 14 2 2 2 3" xfId="2661"/>
    <cellStyle name="Normal 14 2 2 2 3 2" xfId="6513"/>
    <cellStyle name="Normal 14 2 2 2 3 2 2" xfId="32889"/>
    <cellStyle name="Normal 14 2 2 2 3 3" xfId="12669"/>
    <cellStyle name="Normal 14 2 2 2 3 3 2" xfId="29051"/>
    <cellStyle name="Normal 14 2 2 2 3 4" xfId="23496"/>
    <cellStyle name="Normal 14 2 2 2 4" xfId="3614"/>
    <cellStyle name="Normal 14 2 2 2 4 2" xfId="7465"/>
    <cellStyle name="Normal 14 2 2 2 4 2 2" xfId="33841"/>
    <cellStyle name="Normal 14 2 2 2 4 3" xfId="13621"/>
    <cellStyle name="Normal 14 2 2 2 4 3 2" xfId="30000"/>
    <cellStyle name="Normal 14 2 2 2 4 4" xfId="24441"/>
    <cellStyle name="Normal 14 2 2 2 5" xfId="4963"/>
    <cellStyle name="Normal 14 2 2 2 5 2" xfId="31341"/>
    <cellStyle name="Normal 14 2 2 2 6" xfId="11117"/>
    <cellStyle name="Normal 14 2 2 2 6 2" xfId="27501"/>
    <cellStyle name="Normal 14 2 2 2 7" xfId="21948"/>
    <cellStyle name="Normal 14 2 2 3" xfId="1486"/>
    <cellStyle name="Normal 14 2 2 3 2" xfId="5341"/>
    <cellStyle name="Normal 14 2 2 3 2 2" xfId="31719"/>
    <cellStyle name="Normal 14 2 2 3 3" xfId="11496"/>
    <cellStyle name="Normal 14 2 2 3 3 2" xfId="27879"/>
    <cellStyle name="Normal 14 2 2 3 4" xfId="22327"/>
    <cellStyle name="Normal 14 2 2 4" xfId="2281"/>
    <cellStyle name="Normal 14 2 2 4 2" xfId="6134"/>
    <cellStyle name="Normal 14 2 2 4 2 2" xfId="32510"/>
    <cellStyle name="Normal 14 2 2 4 3" xfId="12289"/>
    <cellStyle name="Normal 14 2 2 4 3 2" xfId="28671"/>
    <cellStyle name="Normal 14 2 2 4 4" xfId="23117"/>
    <cellStyle name="Normal 14 2 2 5" xfId="3236"/>
    <cellStyle name="Normal 14 2 2 5 2" xfId="7087"/>
    <cellStyle name="Normal 14 2 2 5 2 2" xfId="33463"/>
    <cellStyle name="Normal 14 2 2 5 3" xfId="13243"/>
    <cellStyle name="Normal 14 2 2 5 3 2" xfId="29622"/>
    <cellStyle name="Normal 14 2 2 5 4" xfId="24064"/>
    <cellStyle name="Normal 14 2 2 6" xfId="4581"/>
    <cellStyle name="Normal 14 2 2 6 2" xfId="30959"/>
    <cellStyle name="Normal 14 2 2 7" xfId="10734"/>
    <cellStyle name="Normal 14 2 2 7 2" xfId="27120"/>
    <cellStyle name="Normal 14 2 2 8" xfId="21567"/>
    <cellStyle name="Normal 14 3" xfId="715"/>
    <cellStyle name="Normal 14 3 2" xfId="1103"/>
    <cellStyle name="Normal 14 3 2 2" xfId="1863"/>
    <cellStyle name="Normal 14 3 2 2 2" xfId="5718"/>
    <cellStyle name="Normal 14 3 2 2 2 2" xfId="32095"/>
    <cellStyle name="Normal 14 3 2 2 3" xfId="11873"/>
    <cellStyle name="Normal 14 3 2 2 3 2" xfId="28256"/>
    <cellStyle name="Normal 14 3 2 2 4" xfId="22703"/>
    <cellStyle name="Normal 14 3 2 3" xfId="2657"/>
    <cellStyle name="Normal 14 3 2 3 2" xfId="6509"/>
    <cellStyle name="Normal 14 3 2 3 2 2" xfId="32885"/>
    <cellStyle name="Normal 14 3 2 3 3" xfId="12665"/>
    <cellStyle name="Normal 14 3 2 3 3 2" xfId="29047"/>
    <cellStyle name="Normal 14 3 2 3 4" xfId="23492"/>
    <cellStyle name="Normal 14 3 2 4" xfId="3610"/>
    <cellStyle name="Normal 14 3 2 4 2" xfId="7461"/>
    <cellStyle name="Normal 14 3 2 4 2 2" xfId="33837"/>
    <cellStyle name="Normal 14 3 2 4 3" xfId="13617"/>
    <cellStyle name="Normal 14 3 2 4 3 2" xfId="29996"/>
    <cellStyle name="Normal 14 3 2 4 4" xfId="24437"/>
    <cellStyle name="Normal 14 3 2 5" xfId="4959"/>
    <cellStyle name="Normal 14 3 2 5 2" xfId="31337"/>
    <cellStyle name="Normal 14 3 2 6" xfId="11113"/>
    <cellStyle name="Normal 14 3 2 6 2" xfId="27497"/>
    <cellStyle name="Normal 14 3 2 7" xfId="21944"/>
    <cellStyle name="Normal 14 3 3" xfId="1482"/>
    <cellStyle name="Normal 14 3 3 2" xfId="5337"/>
    <cellStyle name="Normal 14 3 3 2 2" xfId="31715"/>
    <cellStyle name="Normal 14 3 3 3" xfId="11492"/>
    <cellStyle name="Normal 14 3 3 3 2" xfId="27875"/>
    <cellStyle name="Normal 14 3 3 4" xfId="22323"/>
    <cellStyle name="Normal 14 3 4" xfId="2277"/>
    <cellStyle name="Normal 14 3 4 2" xfId="6130"/>
    <cellStyle name="Normal 14 3 4 2 2" xfId="32506"/>
    <cellStyle name="Normal 14 3 4 3" xfId="12285"/>
    <cellStyle name="Normal 14 3 4 3 2" xfId="28667"/>
    <cellStyle name="Normal 14 3 4 4" xfId="23113"/>
    <cellStyle name="Normal 14 3 5" xfId="3232"/>
    <cellStyle name="Normal 14 3 5 2" xfId="7083"/>
    <cellStyle name="Normal 14 3 5 2 2" xfId="33459"/>
    <cellStyle name="Normal 14 3 5 3" xfId="13239"/>
    <cellStyle name="Normal 14 3 5 3 2" xfId="29618"/>
    <cellStyle name="Normal 14 3 5 4" xfId="24060"/>
    <cellStyle name="Normal 14 3 6" xfId="4577"/>
    <cellStyle name="Normal 14 3 6 2" xfId="30955"/>
    <cellStyle name="Normal 14 3 7" xfId="10730"/>
    <cellStyle name="Normal 14 3 7 2" xfId="27116"/>
    <cellStyle name="Normal 14 3 8" xfId="21563"/>
    <cellStyle name="Normal 14 4" xfId="288"/>
    <cellStyle name="Normal 14 5" xfId="8148"/>
    <cellStyle name="Normal 14 5 2" xfId="26659"/>
    <cellStyle name="Normal 15" xfId="173"/>
    <cellStyle name="Normal 15 2" xfId="718"/>
    <cellStyle name="Normal 15 2 2" xfId="1105"/>
    <cellStyle name="Normal 15 2 2 2" xfId="1865"/>
    <cellStyle name="Normal 15 2 2 2 2" xfId="5720"/>
    <cellStyle name="Normal 15 2 2 2 2 2" xfId="32097"/>
    <cellStyle name="Normal 15 2 2 2 3" xfId="11875"/>
    <cellStyle name="Normal 15 2 2 2 3 2" xfId="28258"/>
    <cellStyle name="Normal 15 2 2 2 4" xfId="22705"/>
    <cellStyle name="Normal 15 2 2 3" xfId="2659"/>
    <cellStyle name="Normal 15 2 2 3 2" xfId="6511"/>
    <cellStyle name="Normal 15 2 2 3 2 2" xfId="32887"/>
    <cellStyle name="Normal 15 2 2 3 3" xfId="12667"/>
    <cellStyle name="Normal 15 2 2 3 3 2" xfId="29049"/>
    <cellStyle name="Normal 15 2 2 3 4" xfId="23494"/>
    <cellStyle name="Normal 15 2 2 4" xfId="3612"/>
    <cellStyle name="Normal 15 2 2 4 2" xfId="7463"/>
    <cellStyle name="Normal 15 2 2 4 2 2" xfId="33839"/>
    <cellStyle name="Normal 15 2 2 4 3" xfId="13619"/>
    <cellStyle name="Normal 15 2 2 4 3 2" xfId="29998"/>
    <cellStyle name="Normal 15 2 2 4 4" xfId="24439"/>
    <cellStyle name="Normal 15 2 2 5" xfId="4961"/>
    <cellStyle name="Normal 15 2 2 5 2" xfId="31339"/>
    <cellStyle name="Normal 15 2 2 6" xfId="11115"/>
    <cellStyle name="Normal 15 2 2 6 2" xfId="27499"/>
    <cellStyle name="Normal 15 2 2 7" xfId="21946"/>
    <cellStyle name="Normal 15 2 3" xfId="1484"/>
    <cellStyle name="Normal 15 2 3 2" xfId="5339"/>
    <cellStyle name="Normal 15 2 3 2 2" xfId="31717"/>
    <cellStyle name="Normal 15 2 3 3" xfId="11494"/>
    <cellStyle name="Normal 15 2 3 3 2" xfId="27877"/>
    <cellStyle name="Normal 15 2 3 4" xfId="22325"/>
    <cellStyle name="Normal 15 2 4" xfId="2279"/>
    <cellStyle name="Normal 15 2 4 2" xfId="6132"/>
    <cellStyle name="Normal 15 2 4 2 2" xfId="32508"/>
    <cellStyle name="Normal 15 2 4 3" xfId="12287"/>
    <cellStyle name="Normal 15 2 4 3 2" xfId="28669"/>
    <cellStyle name="Normal 15 2 4 4" xfId="23115"/>
    <cellStyle name="Normal 15 2 5" xfId="3234"/>
    <cellStyle name="Normal 15 2 5 2" xfId="7085"/>
    <cellStyle name="Normal 15 2 5 2 2" xfId="33461"/>
    <cellStyle name="Normal 15 2 5 3" xfId="13241"/>
    <cellStyle name="Normal 15 2 5 3 2" xfId="29620"/>
    <cellStyle name="Normal 15 2 5 4" xfId="24062"/>
    <cellStyle name="Normal 15 2 6" xfId="4579"/>
    <cellStyle name="Normal 15 2 6 2" xfId="30957"/>
    <cellStyle name="Normal 15 2 7" xfId="10732"/>
    <cellStyle name="Normal 15 2 7 2" xfId="27118"/>
    <cellStyle name="Normal 15 2 8" xfId="21565"/>
    <cellStyle name="Normal 15 3" xfId="717"/>
    <cellStyle name="Normal 15 3 2" xfId="1104"/>
    <cellStyle name="Normal 15 3 2 2" xfId="1864"/>
    <cellStyle name="Normal 15 3 2 2 2" xfId="5719"/>
    <cellStyle name="Normal 15 3 2 2 2 2" xfId="32096"/>
    <cellStyle name="Normal 15 3 2 2 3" xfId="11874"/>
    <cellStyle name="Normal 15 3 2 2 3 2" xfId="28257"/>
    <cellStyle name="Normal 15 3 2 2 4" xfId="22704"/>
    <cellStyle name="Normal 15 3 2 3" xfId="2658"/>
    <cellStyle name="Normal 15 3 2 3 2" xfId="6510"/>
    <cellStyle name="Normal 15 3 2 3 2 2" xfId="32886"/>
    <cellStyle name="Normal 15 3 2 3 3" xfId="12666"/>
    <cellStyle name="Normal 15 3 2 3 3 2" xfId="29048"/>
    <cellStyle name="Normal 15 3 2 3 4" xfId="23493"/>
    <cellStyle name="Normal 15 3 2 4" xfId="3611"/>
    <cellStyle name="Normal 15 3 2 4 2" xfId="7462"/>
    <cellStyle name="Normal 15 3 2 4 2 2" xfId="33838"/>
    <cellStyle name="Normal 15 3 2 4 3" xfId="13618"/>
    <cellStyle name="Normal 15 3 2 4 3 2" xfId="29997"/>
    <cellStyle name="Normal 15 3 2 4 4" xfId="24438"/>
    <cellStyle name="Normal 15 3 2 5" xfId="4960"/>
    <cellStyle name="Normal 15 3 2 5 2" xfId="31338"/>
    <cellStyle name="Normal 15 3 2 6" xfId="11114"/>
    <cellStyle name="Normal 15 3 2 6 2" xfId="27498"/>
    <cellStyle name="Normal 15 3 2 7" xfId="21945"/>
    <cellStyle name="Normal 15 3 3" xfId="1483"/>
    <cellStyle name="Normal 15 3 3 2" xfId="5338"/>
    <cellStyle name="Normal 15 3 3 2 2" xfId="31716"/>
    <cellStyle name="Normal 15 3 3 3" xfId="11493"/>
    <cellStyle name="Normal 15 3 3 3 2" xfId="27876"/>
    <cellStyle name="Normal 15 3 3 4" xfId="22324"/>
    <cellStyle name="Normal 15 3 4" xfId="2278"/>
    <cellStyle name="Normal 15 3 4 2" xfId="6131"/>
    <cellStyle name="Normal 15 3 4 2 2" xfId="32507"/>
    <cellStyle name="Normal 15 3 4 3" xfId="12286"/>
    <cellStyle name="Normal 15 3 4 3 2" xfId="28668"/>
    <cellStyle name="Normal 15 3 4 4" xfId="23114"/>
    <cellStyle name="Normal 15 3 5" xfId="3233"/>
    <cellStyle name="Normal 15 3 5 2" xfId="7084"/>
    <cellStyle name="Normal 15 3 5 2 2" xfId="33460"/>
    <cellStyle name="Normal 15 3 5 3" xfId="13240"/>
    <cellStyle name="Normal 15 3 5 3 2" xfId="29619"/>
    <cellStyle name="Normal 15 3 5 4" xfId="24061"/>
    <cellStyle name="Normal 15 3 6" xfId="4578"/>
    <cellStyle name="Normal 15 3 6 2" xfId="30956"/>
    <cellStyle name="Normal 15 3 7" xfId="10731"/>
    <cellStyle name="Normal 15 3 7 2" xfId="27117"/>
    <cellStyle name="Normal 15 3 8" xfId="21564"/>
    <cellStyle name="Normal 15 4" xfId="290"/>
    <cellStyle name="Normal 16" xfId="174"/>
    <cellStyle name="Normal 16 2" xfId="291"/>
    <cellStyle name="Normal 17" xfId="175"/>
    <cellStyle name="Normal 17 2" xfId="292"/>
    <cellStyle name="Normal 17 2 2" xfId="8178"/>
    <cellStyle name="Normal 17 2 2 2" xfId="26768"/>
    <cellStyle name="Normal 17 3" xfId="10367"/>
    <cellStyle name="Normal 18" xfId="176"/>
    <cellStyle name="Normal 18 2" xfId="293"/>
    <cellStyle name="Normal 18 2 2" xfId="8259"/>
    <cellStyle name="Normal 18 2 2 2" xfId="26769"/>
    <cellStyle name="Normal 18 3" xfId="10368"/>
    <cellStyle name="Normal 19" xfId="208"/>
    <cellStyle name="Normal 19 2" xfId="294"/>
    <cellStyle name="Normal 19 3" xfId="8260"/>
    <cellStyle name="Normal 19 3 2" xfId="26730"/>
    <cellStyle name="Normal 2" xfId="10"/>
    <cellStyle name="Normal 2 10" xfId="296"/>
    <cellStyle name="Normal 2 10 10" xfId="10369"/>
    <cellStyle name="Normal 2 10 10 2" xfId="26770"/>
    <cellStyle name="Normal 2 10 11" xfId="21220"/>
    <cellStyle name="Normal 2 10 2" xfId="394"/>
    <cellStyle name="Normal 2 10 2 2" xfId="559"/>
    <cellStyle name="Normal 2 10 2 2 2" xfId="985"/>
    <cellStyle name="Normal 2 10 2 2 2 2" xfId="1745"/>
    <cellStyle name="Normal 2 10 2 2 2 2 2" xfId="5600"/>
    <cellStyle name="Normal 2 10 2 2 2 2 2 2" xfId="31978"/>
    <cellStyle name="Normal 2 10 2 2 2 2 3" xfId="11755"/>
    <cellStyle name="Normal 2 10 2 2 2 2 3 2" xfId="28138"/>
    <cellStyle name="Normal 2 10 2 2 2 2 4" xfId="22585"/>
    <cellStyle name="Normal 2 10 2 2 2 3" xfId="2538"/>
    <cellStyle name="Normal 2 10 2 2 2 3 2" xfId="6391"/>
    <cellStyle name="Normal 2 10 2 2 2 3 2 2" xfId="32767"/>
    <cellStyle name="Normal 2 10 2 2 2 3 3" xfId="12546"/>
    <cellStyle name="Normal 2 10 2 2 2 3 3 2" xfId="28928"/>
    <cellStyle name="Normal 2 10 2 2 2 3 4" xfId="23373"/>
    <cellStyle name="Normal 2 10 2 2 2 4" xfId="3492"/>
    <cellStyle name="Normal 2 10 2 2 2 4 2" xfId="7343"/>
    <cellStyle name="Normal 2 10 2 2 2 4 2 2" xfId="33719"/>
    <cellStyle name="Normal 2 10 2 2 2 4 3" xfId="13499"/>
    <cellStyle name="Normal 2 10 2 2 2 4 3 2" xfId="29878"/>
    <cellStyle name="Normal 2 10 2 2 2 4 4" xfId="24319"/>
    <cellStyle name="Normal 2 10 2 2 2 5" xfId="4841"/>
    <cellStyle name="Normal 2 10 2 2 2 5 2" xfId="31219"/>
    <cellStyle name="Normal 2 10 2 2 2 6" xfId="10995"/>
    <cellStyle name="Normal 2 10 2 2 2 6 2" xfId="27379"/>
    <cellStyle name="Normal 2 10 2 2 2 7" xfId="21826"/>
    <cellStyle name="Normal 2 10 2 2 3" xfId="1365"/>
    <cellStyle name="Normal 2 10 2 2 3 2" xfId="5220"/>
    <cellStyle name="Normal 2 10 2 2 3 2 2" xfId="31598"/>
    <cellStyle name="Normal 2 10 2 2 3 3" xfId="11375"/>
    <cellStyle name="Normal 2 10 2 2 3 3 2" xfId="27758"/>
    <cellStyle name="Normal 2 10 2 2 3 4" xfId="22206"/>
    <cellStyle name="Normal 2 10 2 2 4" xfId="2145"/>
    <cellStyle name="Normal 2 10 2 2 4 2" xfId="5998"/>
    <cellStyle name="Normal 2 10 2 2 4 2 2" xfId="32374"/>
    <cellStyle name="Normal 2 10 2 2 4 3" xfId="12153"/>
    <cellStyle name="Normal 2 10 2 2 4 3 2" xfId="28535"/>
    <cellStyle name="Normal 2 10 2 2 4 4" xfId="22981"/>
    <cellStyle name="Normal 2 10 2 2 5" xfId="3111"/>
    <cellStyle name="Normal 2 10 2 2 5 2" xfId="6962"/>
    <cellStyle name="Normal 2 10 2 2 5 2 2" xfId="33338"/>
    <cellStyle name="Normal 2 10 2 2 5 3" xfId="13118"/>
    <cellStyle name="Normal 2 10 2 2 5 3 2" xfId="29497"/>
    <cellStyle name="Normal 2 10 2 2 5 4" xfId="23939"/>
    <cellStyle name="Normal 2 10 2 2 6" xfId="4458"/>
    <cellStyle name="Normal 2 10 2 2 6 2" xfId="30837"/>
    <cellStyle name="Normal 2 10 2 2 7" xfId="10606"/>
    <cellStyle name="Normal 2 10 2 2 7 2" xfId="26995"/>
    <cellStyle name="Normal 2 10 2 2 8" xfId="21444"/>
    <cellStyle name="Normal 2 10 2 3" xfId="822"/>
    <cellStyle name="Normal 2 10 2 3 2" xfId="1582"/>
    <cellStyle name="Normal 2 10 2 3 2 2" xfId="5437"/>
    <cellStyle name="Normal 2 10 2 3 2 2 2" xfId="31815"/>
    <cellStyle name="Normal 2 10 2 3 2 3" xfId="11592"/>
    <cellStyle name="Normal 2 10 2 3 2 3 2" xfId="27975"/>
    <cellStyle name="Normal 2 10 2 3 2 4" xfId="22422"/>
    <cellStyle name="Normal 2 10 2 3 3" xfId="2375"/>
    <cellStyle name="Normal 2 10 2 3 3 2" xfId="6228"/>
    <cellStyle name="Normal 2 10 2 3 3 2 2" xfId="32604"/>
    <cellStyle name="Normal 2 10 2 3 3 3" xfId="12383"/>
    <cellStyle name="Normal 2 10 2 3 3 3 2" xfId="28765"/>
    <cellStyle name="Normal 2 10 2 3 3 4" xfId="23210"/>
    <cellStyle name="Normal 2 10 2 3 4" xfId="3329"/>
    <cellStyle name="Normal 2 10 2 3 4 2" xfId="7180"/>
    <cellStyle name="Normal 2 10 2 3 4 2 2" xfId="33556"/>
    <cellStyle name="Normal 2 10 2 3 4 3" xfId="13336"/>
    <cellStyle name="Normal 2 10 2 3 4 3 2" xfId="29715"/>
    <cellStyle name="Normal 2 10 2 3 4 4" xfId="24156"/>
    <cellStyle name="Normal 2 10 2 3 5" xfId="4678"/>
    <cellStyle name="Normal 2 10 2 3 5 2" xfId="31056"/>
    <cellStyle name="Normal 2 10 2 3 6" xfId="10832"/>
    <cellStyle name="Normal 2 10 2 3 6 2" xfId="27216"/>
    <cellStyle name="Normal 2 10 2 3 7" xfId="21663"/>
    <cellStyle name="Normal 2 10 2 4" xfId="1202"/>
    <cellStyle name="Normal 2 10 2 4 2" xfId="5057"/>
    <cellStyle name="Normal 2 10 2 4 2 2" xfId="31435"/>
    <cellStyle name="Normal 2 10 2 4 3" xfId="11212"/>
    <cellStyle name="Normal 2 10 2 4 3 2" xfId="27595"/>
    <cellStyle name="Normal 2 10 2 4 4" xfId="22043"/>
    <cellStyle name="Normal 2 10 2 5" xfId="1981"/>
    <cellStyle name="Normal 2 10 2 5 2" xfId="5834"/>
    <cellStyle name="Normal 2 10 2 5 2 2" xfId="32210"/>
    <cellStyle name="Normal 2 10 2 5 3" xfId="11989"/>
    <cellStyle name="Normal 2 10 2 5 3 2" xfId="28371"/>
    <cellStyle name="Normal 2 10 2 5 4" xfId="22817"/>
    <cellStyle name="Normal 2 10 2 6" xfId="2948"/>
    <cellStyle name="Normal 2 10 2 6 2" xfId="6799"/>
    <cellStyle name="Normal 2 10 2 6 2 2" xfId="33175"/>
    <cellStyle name="Normal 2 10 2 6 3" xfId="12955"/>
    <cellStyle name="Normal 2 10 2 6 3 2" xfId="29334"/>
    <cellStyle name="Normal 2 10 2 6 4" xfId="23776"/>
    <cellStyle name="Normal 2 10 2 7" xfId="4295"/>
    <cellStyle name="Normal 2 10 2 7 2" xfId="30674"/>
    <cellStyle name="Normal 2 10 2 8" xfId="10442"/>
    <cellStyle name="Normal 2 10 2 8 2" xfId="26832"/>
    <cellStyle name="Normal 2 10 2 9" xfId="21281"/>
    <cellStyle name="Normal 2 10 3" xfId="457"/>
    <cellStyle name="Normal 2 10 3 2" xfId="616"/>
    <cellStyle name="Normal 2 10 3 2 2" xfId="1042"/>
    <cellStyle name="Normal 2 10 3 2 2 2" xfId="1802"/>
    <cellStyle name="Normal 2 10 3 2 2 2 2" xfId="5657"/>
    <cellStyle name="Normal 2 10 3 2 2 2 2 2" xfId="32035"/>
    <cellStyle name="Normal 2 10 3 2 2 2 3" xfId="11812"/>
    <cellStyle name="Normal 2 10 3 2 2 2 3 2" xfId="28195"/>
    <cellStyle name="Normal 2 10 3 2 2 2 4" xfId="22642"/>
    <cellStyle name="Normal 2 10 3 2 2 3" xfId="2595"/>
    <cellStyle name="Normal 2 10 3 2 2 3 2" xfId="6448"/>
    <cellStyle name="Normal 2 10 3 2 2 3 2 2" xfId="32824"/>
    <cellStyle name="Normal 2 10 3 2 2 3 3" xfId="12603"/>
    <cellStyle name="Normal 2 10 3 2 2 3 3 2" xfId="28985"/>
    <cellStyle name="Normal 2 10 3 2 2 3 4" xfId="23430"/>
    <cellStyle name="Normal 2 10 3 2 2 4" xfId="3549"/>
    <cellStyle name="Normal 2 10 3 2 2 4 2" xfId="7400"/>
    <cellStyle name="Normal 2 10 3 2 2 4 2 2" xfId="33776"/>
    <cellStyle name="Normal 2 10 3 2 2 4 3" xfId="13556"/>
    <cellStyle name="Normal 2 10 3 2 2 4 3 2" xfId="29935"/>
    <cellStyle name="Normal 2 10 3 2 2 4 4" xfId="24376"/>
    <cellStyle name="Normal 2 10 3 2 2 5" xfId="4898"/>
    <cellStyle name="Normal 2 10 3 2 2 5 2" xfId="31276"/>
    <cellStyle name="Normal 2 10 3 2 2 6" xfId="11052"/>
    <cellStyle name="Normal 2 10 3 2 2 6 2" xfId="27436"/>
    <cellStyle name="Normal 2 10 3 2 2 7" xfId="21883"/>
    <cellStyle name="Normal 2 10 3 2 3" xfId="1422"/>
    <cellStyle name="Normal 2 10 3 2 3 2" xfId="5277"/>
    <cellStyle name="Normal 2 10 3 2 3 2 2" xfId="31655"/>
    <cellStyle name="Normal 2 10 3 2 3 3" xfId="11432"/>
    <cellStyle name="Normal 2 10 3 2 3 3 2" xfId="27815"/>
    <cellStyle name="Normal 2 10 3 2 3 4" xfId="22263"/>
    <cellStyle name="Normal 2 10 3 2 4" xfId="2202"/>
    <cellStyle name="Normal 2 10 3 2 4 2" xfId="6055"/>
    <cellStyle name="Normal 2 10 3 2 4 2 2" xfId="32431"/>
    <cellStyle name="Normal 2 10 3 2 4 3" xfId="12210"/>
    <cellStyle name="Normal 2 10 3 2 4 3 2" xfId="28592"/>
    <cellStyle name="Normal 2 10 3 2 4 4" xfId="23038"/>
    <cellStyle name="Normal 2 10 3 2 5" xfId="3168"/>
    <cellStyle name="Normal 2 10 3 2 5 2" xfId="7019"/>
    <cellStyle name="Normal 2 10 3 2 5 2 2" xfId="33395"/>
    <cellStyle name="Normal 2 10 3 2 5 3" xfId="13175"/>
    <cellStyle name="Normal 2 10 3 2 5 3 2" xfId="29554"/>
    <cellStyle name="Normal 2 10 3 2 5 4" xfId="23996"/>
    <cellStyle name="Normal 2 10 3 2 6" xfId="4515"/>
    <cellStyle name="Normal 2 10 3 2 6 2" xfId="30894"/>
    <cellStyle name="Normal 2 10 3 2 7" xfId="10663"/>
    <cellStyle name="Normal 2 10 3 2 7 2" xfId="27052"/>
    <cellStyle name="Normal 2 10 3 2 8" xfId="21501"/>
    <cellStyle name="Normal 2 10 3 3" xfId="883"/>
    <cellStyle name="Normal 2 10 3 3 2" xfId="1643"/>
    <cellStyle name="Normal 2 10 3 3 2 2" xfId="5498"/>
    <cellStyle name="Normal 2 10 3 3 2 2 2" xfId="31876"/>
    <cellStyle name="Normal 2 10 3 3 2 3" xfId="11653"/>
    <cellStyle name="Normal 2 10 3 3 2 3 2" xfId="28036"/>
    <cellStyle name="Normal 2 10 3 3 2 4" xfId="22483"/>
    <cellStyle name="Normal 2 10 3 3 3" xfId="2436"/>
    <cellStyle name="Normal 2 10 3 3 3 2" xfId="6289"/>
    <cellStyle name="Normal 2 10 3 3 3 2 2" xfId="32665"/>
    <cellStyle name="Normal 2 10 3 3 3 3" xfId="12444"/>
    <cellStyle name="Normal 2 10 3 3 3 3 2" xfId="28826"/>
    <cellStyle name="Normal 2 10 3 3 3 4" xfId="23271"/>
    <cellStyle name="Normal 2 10 3 3 4" xfId="3390"/>
    <cellStyle name="Normal 2 10 3 3 4 2" xfId="7241"/>
    <cellStyle name="Normal 2 10 3 3 4 2 2" xfId="33617"/>
    <cellStyle name="Normal 2 10 3 3 4 3" xfId="13397"/>
    <cellStyle name="Normal 2 10 3 3 4 3 2" xfId="29776"/>
    <cellStyle name="Normal 2 10 3 3 4 4" xfId="24217"/>
    <cellStyle name="Normal 2 10 3 3 5" xfId="4739"/>
    <cellStyle name="Normal 2 10 3 3 5 2" xfId="31117"/>
    <cellStyle name="Normal 2 10 3 3 6" xfId="10893"/>
    <cellStyle name="Normal 2 10 3 3 6 2" xfId="27277"/>
    <cellStyle name="Normal 2 10 3 3 7" xfId="21724"/>
    <cellStyle name="Normal 2 10 3 4" xfId="1263"/>
    <cellStyle name="Normal 2 10 3 4 2" xfId="5118"/>
    <cellStyle name="Normal 2 10 3 4 2 2" xfId="31496"/>
    <cellStyle name="Normal 2 10 3 4 3" xfId="11273"/>
    <cellStyle name="Normal 2 10 3 4 3 2" xfId="27656"/>
    <cellStyle name="Normal 2 10 3 4 4" xfId="22104"/>
    <cellStyle name="Normal 2 10 3 5" xfId="2043"/>
    <cellStyle name="Normal 2 10 3 5 2" xfId="5896"/>
    <cellStyle name="Normal 2 10 3 5 2 2" xfId="32272"/>
    <cellStyle name="Normal 2 10 3 5 3" xfId="12051"/>
    <cellStyle name="Normal 2 10 3 5 3 2" xfId="28433"/>
    <cellStyle name="Normal 2 10 3 5 4" xfId="22879"/>
    <cellStyle name="Normal 2 10 3 6" xfId="3009"/>
    <cellStyle name="Normal 2 10 3 6 2" xfId="6860"/>
    <cellStyle name="Normal 2 10 3 6 2 2" xfId="33236"/>
    <cellStyle name="Normal 2 10 3 6 3" xfId="13016"/>
    <cellStyle name="Normal 2 10 3 6 3 2" xfId="29395"/>
    <cellStyle name="Normal 2 10 3 6 4" xfId="23837"/>
    <cellStyle name="Normal 2 10 3 7" xfId="4356"/>
    <cellStyle name="Normal 2 10 3 7 2" xfId="30735"/>
    <cellStyle name="Normal 2 10 3 8" xfId="10504"/>
    <cellStyle name="Normal 2 10 3 8 2" xfId="26893"/>
    <cellStyle name="Normal 2 10 3 9" xfId="21342"/>
    <cellStyle name="Normal 2 10 4" xfId="502"/>
    <cellStyle name="Normal 2 10 4 2" xfId="928"/>
    <cellStyle name="Normal 2 10 4 2 2" xfId="1688"/>
    <cellStyle name="Normal 2 10 4 2 2 2" xfId="5543"/>
    <cellStyle name="Normal 2 10 4 2 2 2 2" xfId="31921"/>
    <cellStyle name="Normal 2 10 4 2 2 3" xfId="11698"/>
    <cellStyle name="Normal 2 10 4 2 2 3 2" xfId="28081"/>
    <cellStyle name="Normal 2 10 4 2 2 4" xfId="22528"/>
    <cellStyle name="Normal 2 10 4 2 3" xfId="2481"/>
    <cellStyle name="Normal 2 10 4 2 3 2" xfId="6334"/>
    <cellStyle name="Normal 2 10 4 2 3 2 2" xfId="32710"/>
    <cellStyle name="Normal 2 10 4 2 3 3" xfId="12489"/>
    <cellStyle name="Normal 2 10 4 2 3 3 2" xfId="28871"/>
    <cellStyle name="Normal 2 10 4 2 3 4" xfId="23316"/>
    <cellStyle name="Normal 2 10 4 2 4" xfId="3435"/>
    <cellStyle name="Normal 2 10 4 2 4 2" xfId="7286"/>
    <cellStyle name="Normal 2 10 4 2 4 2 2" xfId="33662"/>
    <cellStyle name="Normal 2 10 4 2 4 3" xfId="13442"/>
    <cellStyle name="Normal 2 10 4 2 4 3 2" xfId="29821"/>
    <cellStyle name="Normal 2 10 4 2 4 4" xfId="24262"/>
    <cellStyle name="Normal 2 10 4 2 5" xfId="4784"/>
    <cellStyle name="Normal 2 10 4 2 5 2" xfId="31162"/>
    <cellStyle name="Normal 2 10 4 2 6" xfId="10938"/>
    <cellStyle name="Normal 2 10 4 2 6 2" xfId="27322"/>
    <cellStyle name="Normal 2 10 4 2 7" xfId="21769"/>
    <cellStyle name="Normal 2 10 4 3" xfId="1308"/>
    <cellStyle name="Normal 2 10 4 3 2" xfId="5163"/>
    <cellStyle name="Normal 2 10 4 3 2 2" xfId="31541"/>
    <cellStyle name="Normal 2 10 4 3 3" xfId="11318"/>
    <cellStyle name="Normal 2 10 4 3 3 2" xfId="27701"/>
    <cellStyle name="Normal 2 10 4 3 4" xfId="22149"/>
    <cellStyle name="Normal 2 10 4 4" xfId="2088"/>
    <cellStyle name="Normal 2 10 4 4 2" xfId="5941"/>
    <cellStyle name="Normal 2 10 4 4 2 2" xfId="32317"/>
    <cellStyle name="Normal 2 10 4 4 3" xfId="12096"/>
    <cellStyle name="Normal 2 10 4 4 3 2" xfId="28478"/>
    <cellStyle name="Normal 2 10 4 4 4" xfId="22924"/>
    <cellStyle name="Normal 2 10 4 5" xfId="3054"/>
    <cellStyle name="Normal 2 10 4 5 2" xfId="6905"/>
    <cellStyle name="Normal 2 10 4 5 2 2" xfId="33281"/>
    <cellStyle name="Normal 2 10 4 5 3" xfId="13061"/>
    <cellStyle name="Normal 2 10 4 5 3 2" xfId="29440"/>
    <cellStyle name="Normal 2 10 4 5 4" xfId="23882"/>
    <cellStyle name="Normal 2 10 4 6" xfId="4401"/>
    <cellStyle name="Normal 2 10 4 6 2" xfId="30780"/>
    <cellStyle name="Normal 2 10 4 7" xfId="10549"/>
    <cellStyle name="Normal 2 10 4 7 2" xfId="26938"/>
    <cellStyle name="Normal 2 10 4 8" xfId="21387"/>
    <cellStyle name="Normal 2 10 5" xfId="761"/>
    <cellStyle name="Normal 2 10 5 2" xfId="1521"/>
    <cellStyle name="Normal 2 10 5 2 2" xfId="5376"/>
    <cellStyle name="Normal 2 10 5 2 2 2" xfId="31754"/>
    <cellStyle name="Normal 2 10 5 2 3" xfId="11531"/>
    <cellStyle name="Normal 2 10 5 2 3 2" xfId="27914"/>
    <cellStyle name="Normal 2 10 5 2 4" xfId="22361"/>
    <cellStyle name="Normal 2 10 5 3" xfId="2315"/>
    <cellStyle name="Normal 2 10 5 3 2" xfId="6168"/>
    <cellStyle name="Normal 2 10 5 3 2 2" xfId="32544"/>
    <cellStyle name="Normal 2 10 5 3 3" xfId="12323"/>
    <cellStyle name="Normal 2 10 5 3 3 2" xfId="28705"/>
    <cellStyle name="Normal 2 10 5 3 4" xfId="23150"/>
    <cellStyle name="Normal 2 10 5 4" xfId="3269"/>
    <cellStyle name="Normal 2 10 5 4 2" xfId="7120"/>
    <cellStyle name="Normal 2 10 5 4 2 2" xfId="33496"/>
    <cellStyle name="Normal 2 10 5 4 3" xfId="13276"/>
    <cellStyle name="Normal 2 10 5 4 3 2" xfId="29655"/>
    <cellStyle name="Normal 2 10 5 4 4" xfId="24096"/>
    <cellStyle name="Normal 2 10 5 5" xfId="4617"/>
    <cellStyle name="Normal 2 10 5 5 2" xfId="30995"/>
    <cellStyle name="Normal 2 10 5 6" xfId="10771"/>
    <cellStyle name="Normal 2 10 5 6 2" xfId="27155"/>
    <cellStyle name="Normal 2 10 5 7" xfId="21602"/>
    <cellStyle name="Normal 2 10 6" xfId="1141"/>
    <cellStyle name="Normal 2 10 6 2" xfId="4996"/>
    <cellStyle name="Normal 2 10 6 2 2" xfId="31374"/>
    <cellStyle name="Normal 2 10 6 3" xfId="11151"/>
    <cellStyle name="Normal 2 10 6 3 2" xfId="27534"/>
    <cellStyle name="Normal 2 10 6 4" xfId="21982"/>
    <cellStyle name="Normal 2 10 7" xfId="1914"/>
    <cellStyle name="Normal 2 10 7 2" xfId="5767"/>
    <cellStyle name="Normal 2 10 7 2 2" xfId="32143"/>
    <cellStyle name="Normal 2 10 7 3" xfId="11922"/>
    <cellStyle name="Normal 2 10 7 3 2" xfId="28304"/>
    <cellStyle name="Normal 2 10 7 4" xfId="22750"/>
    <cellStyle name="Normal 2 10 8" xfId="2886"/>
    <cellStyle name="Normal 2 10 8 2" xfId="6737"/>
    <cellStyle name="Normal 2 10 8 2 2" xfId="33113"/>
    <cellStyle name="Normal 2 10 8 3" xfId="12893"/>
    <cellStyle name="Normal 2 10 8 3 2" xfId="29272"/>
    <cellStyle name="Normal 2 10 8 4" xfId="23714"/>
    <cellStyle name="Normal 2 10 9" xfId="4234"/>
    <cellStyle name="Normal 2 10 9 2" xfId="30613"/>
    <cellStyle name="Normal 2 11" xfId="297"/>
    <cellStyle name="Normal 2 11 10" xfId="10370"/>
    <cellStyle name="Normal 2 11 10 2" xfId="26771"/>
    <cellStyle name="Normal 2 11 11" xfId="21221"/>
    <cellStyle name="Normal 2 11 2" xfId="395"/>
    <cellStyle name="Normal 2 11 2 2" xfId="560"/>
    <cellStyle name="Normal 2 11 2 2 2" xfId="986"/>
    <cellStyle name="Normal 2 11 2 2 2 2" xfId="1746"/>
    <cellStyle name="Normal 2 11 2 2 2 2 2" xfId="5601"/>
    <cellStyle name="Normal 2 11 2 2 2 2 2 2" xfId="31979"/>
    <cellStyle name="Normal 2 11 2 2 2 2 3" xfId="11756"/>
    <cellStyle name="Normal 2 11 2 2 2 2 3 2" xfId="28139"/>
    <cellStyle name="Normal 2 11 2 2 2 2 4" xfId="22586"/>
    <cellStyle name="Normal 2 11 2 2 2 3" xfId="2539"/>
    <cellStyle name="Normal 2 11 2 2 2 3 2" xfId="6392"/>
    <cellStyle name="Normal 2 11 2 2 2 3 2 2" xfId="32768"/>
    <cellStyle name="Normal 2 11 2 2 2 3 3" xfId="12547"/>
    <cellStyle name="Normal 2 11 2 2 2 3 3 2" xfId="28929"/>
    <cellStyle name="Normal 2 11 2 2 2 3 4" xfId="23374"/>
    <cellStyle name="Normal 2 11 2 2 2 4" xfId="3493"/>
    <cellStyle name="Normal 2 11 2 2 2 4 2" xfId="7344"/>
    <cellStyle name="Normal 2 11 2 2 2 4 2 2" xfId="33720"/>
    <cellStyle name="Normal 2 11 2 2 2 4 3" xfId="13500"/>
    <cellStyle name="Normal 2 11 2 2 2 4 3 2" xfId="29879"/>
    <cellStyle name="Normal 2 11 2 2 2 4 4" xfId="24320"/>
    <cellStyle name="Normal 2 11 2 2 2 5" xfId="4842"/>
    <cellStyle name="Normal 2 11 2 2 2 5 2" xfId="31220"/>
    <cellStyle name="Normal 2 11 2 2 2 6" xfId="10996"/>
    <cellStyle name="Normal 2 11 2 2 2 6 2" xfId="27380"/>
    <cellStyle name="Normal 2 11 2 2 2 7" xfId="21827"/>
    <cellStyle name="Normal 2 11 2 2 3" xfId="1366"/>
    <cellStyle name="Normal 2 11 2 2 3 2" xfId="5221"/>
    <cellStyle name="Normal 2 11 2 2 3 2 2" xfId="31599"/>
    <cellStyle name="Normal 2 11 2 2 3 3" xfId="11376"/>
    <cellStyle name="Normal 2 11 2 2 3 3 2" xfId="27759"/>
    <cellStyle name="Normal 2 11 2 2 3 4" xfId="22207"/>
    <cellStyle name="Normal 2 11 2 2 4" xfId="2146"/>
    <cellStyle name="Normal 2 11 2 2 4 2" xfId="5999"/>
    <cellStyle name="Normal 2 11 2 2 4 2 2" xfId="32375"/>
    <cellStyle name="Normal 2 11 2 2 4 3" xfId="12154"/>
    <cellStyle name="Normal 2 11 2 2 4 3 2" xfId="28536"/>
    <cellStyle name="Normal 2 11 2 2 4 4" xfId="22982"/>
    <cellStyle name="Normal 2 11 2 2 5" xfId="3112"/>
    <cellStyle name="Normal 2 11 2 2 5 2" xfId="6963"/>
    <cellStyle name="Normal 2 11 2 2 5 2 2" xfId="33339"/>
    <cellStyle name="Normal 2 11 2 2 5 3" xfId="13119"/>
    <cellStyle name="Normal 2 11 2 2 5 3 2" xfId="29498"/>
    <cellStyle name="Normal 2 11 2 2 5 4" xfId="23940"/>
    <cellStyle name="Normal 2 11 2 2 6" xfId="4459"/>
    <cellStyle name="Normal 2 11 2 2 6 2" xfId="30838"/>
    <cellStyle name="Normal 2 11 2 2 7" xfId="10607"/>
    <cellStyle name="Normal 2 11 2 2 7 2" xfId="26996"/>
    <cellStyle name="Normal 2 11 2 2 8" xfId="21445"/>
    <cellStyle name="Normal 2 11 2 3" xfId="823"/>
    <cellStyle name="Normal 2 11 2 3 2" xfId="1583"/>
    <cellStyle name="Normal 2 11 2 3 2 2" xfId="5438"/>
    <cellStyle name="Normal 2 11 2 3 2 2 2" xfId="31816"/>
    <cellStyle name="Normal 2 11 2 3 2 3" xfId="11593"/>
    <cellStyle name="Normal 2 11 2 3 2 3 2" xfId="27976"/>
    <cellStyle name="Normal 2 11 2 3 2 4" xfId="22423"/>
    <cellStyle name="Normal 2 11 2 3 3" xfId="2376"/>
    <cellStyle name="Normal 2 11 2 3 3 2" xfId="6229"/>
    <cellStyle name="Normal 2 11 2 3 3 2 2" xfId="32605"/>
    <cellStyle name="Normal 2 11 2 3 3 3" xfId="12384"/>
    <cellStyle name="Normal 2 11 2 3 3 3 2" xfId="28766"/>
    <cellStyle name="Normal 2 11 2 3 3 4" xfId="23211"/>
    <cellStyle name="Normal 2 11 2 3 4" xfId="3330"/>
    <cellStyle name="Normal 2 11 2 3 4 2" xfId="7181"/>
    <cellStyle name="Normal 2 11 2 3 4 2 2" xfId="33557"/>
    <cellStyle name="Normal 2 11 2 3 4 3" xfId="13337"/>
    <cellStyle name="Normal 2 11 2 3 4 3 2" xfId="29716"/>
    <cellStyle name="Normal 2 11 2 3 4 4" xfId="24157"/>
    <cellStyle name="Normal 2 11 2 3 5" xfId="4679"/>
    <cellStyle name="Normal 2 11 2 3 5 2" xfId="31057"/>
    <cellStyle name="Normal 2 11 2 3 6" xfId="10833"/>
    <cellStyle name="Normal 2 11 2 3 6 2" xfId="27217"/>
    <cellStyle name="Normal 2 11 2 3 7" xfId="21664"/>
    <cellStyle name="Normal 2 11 2 4" xfId="1203"/>
    <cellStyle name="Normal 2 11 2 4 2" xfId="5058"/>
    <cellStyle name="Normal 2 11 2 4 2 2" xfId="31436"/>
    <cellStyle name="Normal 2 11 2 4 3" xfId="11213"/>
    <cellStyle name="Normal 2 11 2 4 3 2" xfId="27596"/>
    <cellStyle name="Normal 2 11 2 4 4" xfId="22044"/>
    <cellStyle name="Normal 2 11 2 5" xfId="1982"/>
    <cellStyle name="Normal 2 11 2 5 2" xfId="5835"/>
    <cellStyle name="Normal 2 11 2 5 2 2" xfId="32211"/>
    <cellStyle name="Normal 2 11 2 5 3" xfId="11990"/>
    <cellStyle name="Normal 2 11 2 5 3 2" xfId="28372"/>
    <cellStyle name="Normal 2 11 2 5 4" xfId="22818"/>
    <cellStyle name="Normal 2 11 2 6" xfId="2949"/>
    <cellStyle name="Normal 2 11 2 6 2" xfId="6800"/>
    <cellStyle name="Normal 2 11 2 6 2 2" xfId="33176"/>
    <cellStyle name="Normal 2 11 2 6 3" xfId="12956"/>
    <cellStyle name="Normal 2 11 2 6 3 2" xfId="29335"/>
    <cellStyle name="Normal 2 11 2 6 4" xfId="23777"/>
    <cellStyle name="Normal 2 11 2 7" xfId="4296"/>
    <cellStyle name="Normal 2 11 2 7 2" xfId="30675"/>
    <cellStyle name="Normal 2 11 2 8" xfId="10443"/>
    <cellStyle name="Normal 2 11 2 8 2" xfId="26833"/>
    <cellStyle name="Normal 2 11 2 9" xfId="21282"/>
    <cellStyle name="Normal 2 11 3" xfId="458"/>
    <cellStyle name="Normal 2 11 3 2" xfId="617"/>
    <cellStyle name="Normal 2 11 3 2 2" xfId="1043"/>
    <cellStyle name="Normal 2 11 3 2 2 2" xfId="1803"/>
    <cellStyle name="Normal 2 11 3 2 2 2 2" xfId="5658"/>
    <cellStyle name="Normal 2 11 3 2 2 2 2 2" xfId="32036"/>
    <cellStyle name="Normal 2 11 3 2 2 2 3" xfId="11813"/>
    <cellStyle name="Normal 2 11 3 2 2 2 3 2" xfId="28196"/>
    <cellStyle name="Normal 2 11 3 2 2 2 4" xfId="22643"/>
    <cellStyle name="Normal 2 11 3 2 2 3" xfId="2596"/>
    <cellStyle name="Normal 2 11 3 2 2 3 2" xfId="6449"/>
    <cellStyle name="Normal 2 11 3 2 2 3 2 2" xfId="32825"/>
    <cellStyle name="Normal 2 11 3 2 2 3 3" xfId="12604"/>
    <cellStyle name="Normal 2 11 3 2 2 3 3 2" xfId="28986"/>
    <cellStyle name="Normal 2 11 3 2 2 3 4" xfId="23431"/>
    <cellStyle name="Normal 2 11 3 2 2 4" xfId="3550"/>
    <cellStyle name="Normal 2 11 3 2 2 4 2" xfId="7401"/>
    <cellStyle name="Normal 2 11 3 2 2 4 2 2" xfId="33777"/>
    <cellStyle name="Normal 2 11 3 2 2 4 3" xfId="13557"/>
    <cellStyle name="Normal 2 11 3 2 2 4 3 2" xfId="29936"/>
    <cellStyle name="Normal 2 11 3 2 2 4 4" xfId="24377"/>
    <cellStyle name="Normal 2 11 3 2 2 5" xfId="4899"/>
    <cellStyle name="Normal 2 11 3 2 2 5 2" xfId="31277"/>
    <cellStyle name="Normal 2 11 3 2 2 6" xfId="11053"/>
    <cellStyle name="Normal 2 11 3 2 2 6 2" xfId="27437"/>
    <cellStyle name="Normal 2 11 3 2 2 7" xfId="21884"/>
    <cellStyle name="Normal 2 11 3 2 3" xfId="1423"/>
    <cellStyle name="Normal 2 11 3 2 3 2" xfId="5278"/>
    <cellStyle name="Normal 2 11 3 2 3 2 2" xfId="31656"/>
    <cellStyle name="Normal 2 11 3 2 3 3" xfId="11433"/>
    <cellStyle name="Normal 2 11 3 2 3 3 2" xfId="27816"/>
    <cellStyle name="Normal 2 11 3 2 3 4" xfId="22264"/>
    <cellStyle name="Normal 2 11 3 2 4" xfId="2203"/>
    <cellStyle name="Normal 2 11 3 2 4 2" xfId="6056"/>
    <cellStyle name="Normal 2 11 3 2 4 2 2" xfId="32432"/>
    <cellStyle name="Normal 2 11 3 2 4 3" xfId="12211"/>
    <cellStyle name="Normal 2 11 3 2 4 3 2" xfId="28593"/>
    <cellStyle name="Normal 2 11 3 2 4 4" xfId="23039"/>
    <cellStyle name="Normal 2 11 3 2 5" xfId="3169"/>
    <cellStyle name="Normal 2 11 3 2 5 2" xfId="7020"/>
    <cellStyle name="Normal 2 11 3 2 5 2 2" xfId="33396"/>
    <cellStyle name="Normal 2 11 3 2 5 3" xfId="13176"/>
    <cellStyle name="Normal 2 11 3 2 5 3 2" xfId="29555"/>
    <cellStyle name="Normal 2 11 3 2 5 4" xfId="23997"/>
    <cellStyle name="Normal 2 11 3 2 6" xfId="4516"/>
    <cellStyle name="Normal 2 11 3 2 6 2" xfId="30895"/>
    <cellStyle name="Normal 2 11 3 2 7" xfId="10664"/>
    <cellStyle name="Normal 2 11 3 2 7 2" xfId="27053"/>
    <cellStyle name="Normal 2 11 3 2 8" xfId="21502"/>
    <cellStyle name="Normal 2 11 3 3" xfId="884"/>
    <cellStyle name="Normal 2 11 3 3 2" xfId="1644"/>
    <cellStyle name="Normal 2 11 3 3 2 2" xfId="5499"/>
    <cellStyle name="Normal 2 11 3 3 2 2 2" xfId="31877"/>
    <cellStyle name="Normal 2 11 3 3 2 3" xfId="11654"/>
    <cellStyle name="Normal 2 11 3 3 2 3 2" xfId="28037"/>
    <cellStyle name="Normal 2 11 3 3 2 4" xfId="22484"/>
    <cellStyle name="Normal 2 11 3 3 3" xfId="2437"/>
    <cellStyle name="Normal 2 11 3 3 3 2" xfId="6290"/>
    <cellStyle name="Normal 2 11 3 3 3 2 2" xfId="32666"/>
    <cellStyle name="Normal 2 11 3 3 3 3" xfId="12445"/>
    <cellStyle name="Normal 2 11 3 3 3 3 2" xfId="28827"/>
    <cellStyle name="Normal 2 11 3 3 3 4" xfId="23272"/>
    <cellStyle name="Normal 2 11 3 3 4" xfId="3391"/>
    <cellStyle name="Normal 2 11 3 3 4 2" xfId="7242"/>
    <cellStyle name="Normal 2 11 3 3 4 2 2" xfId="33618"/>
    <cellStyle name="Normal 2 11 3 3 4 3" xfId="13398"/>
    <cellStyle name="Normal 2 11 3 3 4 3 2" xfId="29777"/>
    <cellStyle name="Normal 2 11 3 3 4 4" xfId="24218"/>
    <cellStyle name="Normal 2 11 3 3 5" xfId="4740"/>
    <cellStyle name="Normal 2 11 3 3 5 2" xfId="31118"/>
    <cellStyle name="Normal 2 11 3 3 6" xfId="10894"/>
    <cellStyle name="Normal 2 11 3 3 6 2" xfId="27278"/>
    <cellStyle name="Normal 2 11 3 3 7" xfId="21725"/>
    <cellStyle name="Normal 2 11 3 4" xfId="1264"/>
    <cellStyle name="Normal 2 11 3 4 2" xfId="5119"/>
    <cellStyle name="Normal 2 11 3 4 2 2" xfId="31497"/>
    <cellStyle name="Normal 2 11 3 4 3" xfId="11274"/>
    <cellStyle name="Normal 2 11 3 4 3 2" xfId="27657"/>
    <cellStyle name="Normal 2 11 3 4 4" xfId="22105"/>
    <cellStyle name="Normal 2 11 3 5" xfId="2044"/>
    <cellStyle name="Normal 2 11 3 5 2" xfId="5897"/>
    <cellStyle name="Normal 2 11 3 5 2 2" xfId="32273"/>
    <cellStyle name="Normal 2 11 3 5 3" xfId="12052"/>
    <cellStyle name="Normal 2 11 3 5 3 2" xfId="28434"/>
    <cellStyle name="Normal 2 11 3 5 4" xfId="22880"/>
    <cellStyle name="Normal 2 11 3 6" xfId="3010"/>
    <cellStyle name="Normal 2 11 3 6 2" xfId="6861"/>
    <cellStyle name="Normal 2 11 3 6 2 2" xfId="33237"/>
    <cellStyle name="Normal 2 11 3 6 3" xfId="13017"/>
    <cellStyle name="Normal 2 11 3 6 3 2" xfId="29396"/>
    <cellStyle name="Normal 2 11 3 6 4" xfId="23838"/>
    <cellStyle name="Normal 2 11 3 7" xfId="4357"/>
    <cellStyle name="Normal 2 11 3 7 2" xfId="30736"/>
    <cellStyle name="Normal 2 11 3 8" xfId="10505"/>
    <cellStyle name="Normal 2 11 3 8 2" xfId="26894"/>
    <cellStyle name="Normal 2 11 3 9" xfId="21343"/>
    <cellStyle name="Normal 2 11 4" xfId="503"/>
    <cellStyle name="Normal 2 11 4 2" xfId="929"/>
    <cellStyle name="Normal 2 11 4 2 2" xfId="1689"/>
    <cellStyle name="Normal 2 11 4 2 2 2" xfId="5544"/>
    <cellStyle name="Normal 2 11 4 2 2 2 2" xfId="31922"/>
    <cellStyle name="Normal 2 11 4 2 2 3" xfId="11699"/>
    <cellStyle name="Normal 2 11 4 2 2 3 2" xfId="28082"/>
    <cellStyle name="Normal 2 11 4 2 2 4" xfId="22529"/>
    <cellStyle name="Normal 2 11 4 2 3" xfId="2482"/>
    <cellStyle name="Normal 2 11 4 2 3 2" xfId="6335"/>
    <cellStyle name="Normal 2 11 4 2 3 2 2" xfId="32711"/>
    <cellStyle name="Normal 2 11 4 2 3 3" xfId="12490"/>
    <cellStyle name="Normal 2 11 4 2 3 3 2" xfId="28872"/>
    <cellStyle name="Normal 2 11 4 2 3 4" xfId="23317"/>
    <cellStyle name="Normal 2 11 4 2 4" xfId="3436"/>
    <cellStyle name="Normal 2 11 4 2 4 2" xfId="7287"/>
    <cellStyle name="Normal 2 11 4 2 4 2 2" xfId="33663"/>
    <cellStyle name="Normal 2 11 4 2 4 3" xfId="13443"/>
    <cellStyle name="Normal 2 11 4 2 4 3 2" xfId="29822"/>
    <cellStyle name="Normal 2 11 4 2 4 4" xfId="24263"/>
    <cellStyle name="Normal 2 11 4 2 5" xfId="4785"/>
    <cellStyle name="Normal 2 11 4 2 5 2" xfId="31163"/>
    <cellStyle name="Normal 2 11 4 2 6" xfId="10939"/>
    <cellStyle name="Normal 2 11 4 2 6 2" xfId="27323"/>
    <cellStyle name="Normal 2 11 4 2 7" xfId="21770"/>
    <cellStyle name="Normal 2 11 4 3" xfId="1309"/>
    <cellStyle name="Normal 2 11 4 3 2" xfId="5164"/>
    <cellStyle name="Normal 2 11 4 3 2 2" xfId="31542"/>
    <cellStyle name="Normal 2 11 4 3 3" xfId="11319"/>
    <cellStyle name="Normal 2 11 4 3 3 2" xfId="27702"/>
    <cellStyle name="Normal 2 11 4 3 4" xfId="22150"/>
    <cellStyle name="Normal 2 11 4 4" xfId="2089"/>
    <cellStyle name="Normal 2 11 4 4 2" xfId="5942"/>
    <cellStyle name="Normal 2 11 4 4 2 2" xfId="32318"/>
    <cellStyle name="Normal 2 11 4 4 3" xfId="12097"/>
    <cellStyle name="Normal 2 11 4 4 3 2" xfId="28479"/>
    <cellStyle name="Normal 2 11 4 4 4" xfId="22925"/>
    <cellStyle name="Normal 2 11 4 5" xfId="3055"/>
    <cellStyle name="Normal 2 11 4 5 2" xfId="6906"/>
    <cellStyle name="Normal 2 11 4 5 2 2" xfId="33282"/>
    <cellStyle name="Normal 2 11 4 5 3" xfId="13062"/>
    <cellStyle name="Normal 2 11 4 5 3 2" xfId="29441"/>
    <cellStyle name="Normal 2 11 4 5 4" xfId="23883"/>
    <cellStyle name="Normal 2 11 4 6" xfId="4402"/>
    <cellStyle name="Normal 2 11 4 6 2" xfId="30781"/>
    <cellStyle name="Normal 2 11 4 7" xfId="10550"/>
    <cellStyle name="Normal 2 11 4 7 2" xfId="26939"/>
    <cellStyle name="Normal 2 11 4 8" xfId="21388"/>
    <cellStyle name="Normal 2 11 5" xfId="762"/>
    <cellStyle name="Normal 2 11 5 2" xfId="1522"/>
    <cellStyle name="Normal 2 11 5 2 2" xfId="5377"/>
    <cellStyle name="Normal 2 11 5 2 2 2" xfId="31755"/>
    <cellStyle name="Normal 2 11 5 2 3" xfId="11532"/>
    <cellStyle name="Normal 2 11 5 2 3 2" xfId="27915"/>
    <cellStyle name="Normal 2 11 5 2 4" xfId="22362"/>
    <cellStyle name="Normal 2 11 5 3" xfId="2316"/>
    <cellStyle name="Normal 2 11 5 3 2" xfId="6169"/>
    <cellStyle name="Normal 2 11 5 3 2 2" xfId="32545"/>
    <cellStyle name="Normal 2 11 5 3 3" xfId="12324"/>
    <cellStyle name="Normal 2 11 5 3 3 2" xfId="28706"/>
    <cellStyle name="Normal 2 11 5 3 4" xfId="23151"/>
    <cellStyle name="Normal 2 11 5 4" xfId="3270"/>
    <cellStyle name="Normal 2 11 5 4 2" xfId="7121"/>
    <cellStyle name="Normal 2 11 5 4 2 2" xfId="33497"/>
    <cellStyle name="Normal 2 11 5 4 3" xfId="13277"/>
    <cellStyle name="Normal 2 11 5 4 3 2" xfId="29656"/>
    <cellStyle name="Normal 2 11 5 4 4" xfId="24097"/>
    <cellStyle name="Normal 2 11 5 5" xfId="4618"/>
    <cellStyle name="Normal 2 11 5 5 2" xfId="30996"/>
    <cellStyle name="Normal 2 11 5 6" xfId="10772"/>
    <cellStyle name="Normal 2 11 5 6 2" xfId="27156"/>
    <cellStyle name="Normal 2 11 5 7" xfId="21603"/>
    <cellStyle name="Normal 2 11 6" xfId="1142"/>
    <cellStyle name="Normal 2 11 6 2" xfId="4997"/>
    <cellStyle name="Normal 2 11 6 2 2" xfId="31375"/>
    <cellStyle name="Normal 2 11 6 3" xfId="11152"/>
    <cellStyle name="Normal 2 11 6 3 2" xfId="27535"/>
    <cellStyle name="Normal 2 11 6 4" xfId="21983"/>
    <cellStyle name="Normal 2 11 7" xfId="1915"/>
    <cellStyle name="Normal 2 11 7 2" xfId="5768"/>
    <cellStyle name="Normal 2 11 7 2 2" xfId="32144"/>
    <cellStyle name="Normal 2 11 7 3" xfId="11923"/>
    <cellStyle name="Normal 2 11 7 3 2" xfId="28305"/>
    <cellStyle name="Normal 2 11 7 4" xfId="22751"/>
    <cellStyle name="Normal 2 11 8" xfId="2887"/>
    <cellStyle name="Normal 2 11 8 2" xfId="6738"/>
    <cellStyle name="Normal 2 11 8 2 2" xfId="33114"/>
    <cellStyle name="Normal 2 11 8 3" xfId="12894"/>
    <cellStyle name="Normal 2 11 8 3 2" xfId="29273"/>
    <cellStyle name="Normal 2 11 8 4" xfId="23715"/>
    <cellStyle name="Normal 2 11 9" xfId="4235"/>
    <cellStyle name="Normal 2 11 9 2" xfId="30614"/>
    <cellStyle name="Normal 2 12" xfId="298"/>
    <cellStyle name="Normal 2 13" xfId="299"/>
    <cellStyle name="Normal 2 14" xfId="295"/>
    <cellStyle name="Normal 2 15" xfId="723"/>
    <cellStyle name="Normal 2 15 2" xfId="1108"/>
    <cellStyle name="Normal 2 15 2 2" xfId="1868"/>
    <cellStyle name="Normal 2 15 2 2 2" xfId="5723"/>
    <cellStyle name="Normal 2 15 2 2 2 2" xfId="32100"/>
    <cellStyle name="Normal 2 15 2 2 3" xfId="11878"/>
    <cellStyle name="Normal 2 15 2 2 3 2" xfId="28261"/>
    <cellStyle name="Normal 2 15 2 2 4" xfId="22708"/>
    <cellStyle name="Normal 2 15 2 3" xfId="4964"/>
    <cellStyle name="Normal 2 15 2 3 2" xfId="31342"/>
    <cellStyle name="Normal 2 15 2 4" xfId="11118"/>
    <cellStyle name="Normal 2 15 2 4 2" xfId="27502"/>
    <cellStyle name="Normal 2 15 2 5" xfId="21949"/>
    <cellStyle name="Normal 2 15 3" xfId="1488"/>
    <cellStyle name="Normal 2 15 3 2" xfId="5343"/>
    <cellStyle name="Normal 2 15 3 2 2" xfId="31721"/>
    <cellStyle name="Normal 2 15 3 3" xfId="11498"/>
    <cellStyle name="Normal 2 15 3 3 2" xfId="27881"/>
    <cellStyle name="Normal 2 15 3 4" xfId="22329"/>
    <cellStyle name="Normal 2 15 4" xfId="2282"/>
    <cellStyle name="Normal 2 15 4 2" xfId="6135"/>
    <cellStyle name="Normal 2 15 4 2 2" xfId="32511"/>
    <cellStyle name="Normal 2 15 4 3" xfId="12290"/>
    <cellStyle name="Normal 2 15 4 3 2" xfId="28672"/>
    <cellStyle name="Normal 2 15 4 4" xfId="23118"/>
    <cellStyle name="Normal 2 15 5" xfId="3237"/>
    <cellStyle name="Normal 2 15 5 2" xfId="7088"/>
    <cellStyle name="Normal 2 15 5 2 2" xfId="33464"/>
    <cellStyle name="Normal 2 15 5 3" xfId="13244"/>
    <cellStyle name="Normal 2 15 5 3 2" xfId="29623"/>
    <cellStyle name="Normal 2 15 5 4" xfId="24065"/>
    <cellStyle name="Normal 2 15 6" xfId="4583"/>
    <cellStyle name="Normal 2 15 6 2" xfId="30961"/>
    <cellStyle name="Normal 2 15 7" xfId="10736"/>
    <cellStyle name="Normal 2 15 7 2" xfId="27122"/>
    <cellStyle name="Normal 2 15 8" xfId="21569"/>
    <cellStyle name="Normal 2 2" xfId="177"/>
    <cellStyle name="Normal 2 2 2" xfId="300"/>
    <cellStyle name="Normal 2 2 2 10" xfId="10371"/>
    <cellStyle name="Normal 2 2 2 10 2" xfId="26772"/>
    <cellStyle name="Normal 2 2 2 11" xfId="21222"/>
    <cellStyle name="Normal 2 2 2 2" xfId="396"/>
    <cellStyle name="Normal 2 2 2 2 2" xfId="561"/>
    <cellStyle name="Normal 2 2 2 2 2 2" xfId="987"/>
    <cellStyle name="Normal 2 2 2 2 2 2 2" xfId="1747"/>
    <cellStyle name="Normal 2 2 2 2 2 2 2 2" xfId="5602"/>
    <cellStyle name="Normal 2 2 2 2 2 2 2 2 2" xfId="31980"/>
    <cellStyle name="Normal 2 2 2 2 2 2 2 3" xfId="11757"/>
    <cellStyle name="Normal 2 2 2 2 2 2 2 3 2" xfId="28140"/>
    <cellStyle name="Normal 2 2 2 2 2 2 2 4" xfId="22587"/>
    <cellStyle name="Normal 2 2 2 2 2 2 3" xfId="2540"/>
    <cellStyle name="Normal 2 2 2 2 2 2 3 2" xfId="6393"/>
    <cellStyle name="Normal 2 2 2 2 2 2 3 2 2" xfId="32769"/>
    <cellStyle name="Normal 2 2 2 2 2 2 3 3" xfId="12548"/>
    <cellStyle name="Normal 2 2 2 2 2 2 3 3 2" xfId="28930"/>
    <cellStyle name="Normal 2 2 2 2 2 2 3 4" xfId="23375"/>
    <cellStyle name="Normal 2 2 2 2 2 2 4" xfId="3494"/>
    <cellStyle name="Normal 2 2 2 2 2 2 4 2" xfId="7345"/>
    <cellStyle name="Normal 2 2 2 2 2 2 4 2 2" xfId="33721"/>
    <cellStyle name="Normal 2 2 2 2 2 2 4 3" xfId="13501"/>
    <cellStyle name="Normal 2 2 2 2 2 2 4 3 2" xfId="29880"/>
    <cellStyle name="Normal 2 2 2 2 2 2 4 4" xfId="24321"/>
    <cellStyle name="Normal 2 2 2 2 2 2 5" xfId="4843"/>
    <cellStyle name="Normal 2 2 2 2 2 2 5 2" xfId="31221"/>
    <cellStyle name="Normal 2 2 2 2 2 2 6" xfId="10997"/>
    <cellStyle name="Normal 2 2 2 2 2 2 6 2" xfId="27381"/>
    <cellStyle name="Normal 2 2 2 2 2 2 7" xfId="21828"/>
    <cellStyle name="Normal 2 2 2 2 2 3" xfId="1367"/>
    <cellStyle name="Normal 2 2 2 2 2 3 2" xfId="5222"/>
    <cellStyle name="Normal 2 2 2 2 2 3 2 2" xfId="31600"/>
    <cellStyle name="Normal 2 2 2 2 2 3 3" xfId="11377"/>
    <cellStyle name="Normal 2 2 2 2 2 3 3 2" xfId="27760"/>
    <cellStyle name="Normal 2 2 2 2 2 3 4" xfId="22208"/>
    <cellStyle name="Normal 2 2 2 2 2 4" xfId="2147"/>
    <cellStyle name="Normal 2 2 2 2 2 4 2" xfId="6000"/>
    <cellStyle name="Normal 2 2 2 2 2 4 2 2" xfId="32376"/>
    <cellStyle name="Normal 2 2 2 2 2 4 3" xfId="12155"/>
    <cellStyle name="Normal 2 2 2 2 2 4 3 2" xfId="28537"/>
    <cellStyle name="Normal 2 2 2 2 2 4 4" xfId="22983"/>
    <cellStyle name="Normal 2 2 2 2 2 5" xfId="3113"/>
    <cellStyle name="Normal 2 2 2 2 2 5 2" xfId="6964"/>
    <cellStyle name="Normal 2 2 2 2 2 5 2 2" xfId="33340"/>
    <cellStyle name="Normal 2 2 2 2 2 5 3" xfId="13120"/>
    <cellStyle name="Normal 2 2 2 2 2 5 3 2" xfId="29499"/>
    <cellStyle name="Normal 2 2 2 2 2 5 4" xfId="23941"/>
    <cellStyle name="Normal 2 2 2 2 2 6" xfId="4460"/>
    <cellStyle name="Normal 2 2 2 2 2 6 2" xfId="30839"/>
    <cellStyle name="Normal 2 2 2 2 2 7" xfId="10608"/>
    <cellStyle name="Normal 2 2 2 2 2 7 2" xfId="26997"/>
    <cellStyle name="Normal 2 2 2 2 2 8" xfId="21446"/>
    <cellStyle name="Normal 2 2 2 2 3" xfId="824"/>
    <cellStyle name="Normal 2 2 2 2 3 2" xfId="1584"/>
    <cellStyle name="Normal 2 2 2 2 3 2 2" xfId="5439"/>
    <cellStyle name="Normal 2 2 2 2 3 2 2 2" xfId="31817"/>
    <cellStyle name="Normal 2 2 2 2 3 2 3" xfId="11594"/>
    <cellStyle name="Normal 2 2 2 2 3 2 3 2" xfId="27977"/>
    <cellStyle name="Normal 2 2 2 2 3 2 4" xfId="22424"/>
    <cellStyle name="Normal 2 2 2 2 3 3" xfId="2377"/>
    <cellStyle name="Normal 2 2 2 2 3 3 2" xfId="6230"/>
    <cellStyle name="Normal 2 2 2 2 3 3 2 2" xfId="32606"/>
    <cellStyle name="Normal 2 2 2 2 3 3 3" xfId="12385"/>
    <cellStyle name="Normal 2 2 2 2 3 3 3 2" xfId="28767"/>
    <cellStyle name="Normal 2 2 2 2 3 3 4" xfId="23212"/>
    <cellStyle name="Normal 2 2 2 2 3 4" xfId="3331"/>
    <cellStyle name="Normal 2 2 2 2 3 4 2" xfId="7182"/>
    <cellStyle name="Normal 2 2 2 2 3 4 2 2" xfId="33558"/>
    <cellStyle name="Normal 2 2 2 2 3 4 3" xfId="13338"/>
    <cellStyle name="Normal 2 2 2 2 3 4 3 2" xfId="29717"/>
    <cellStyle name="Normal 2 2 2 2 3 4 4" xfId="24158"/>
    <cellStyle name="Normal 2 2 2 2 3 5" xfId="4680"/>
    <cellStyle name="Normal 2 2 2 2 3 5 2" xfId="31058"/>
    <cellStyle name="Normal 2 2 2 2 3 6" xfId="10834"/>
    <cellStyle name="Normal 2 2 2 2 3 6 2" xfId="27218"/>
    <cellStyle name="Normal 2 2 2 2 3 7" xfId="21665"/>
    <cellStyle name="Normal 2 2 2 2 4" xfId="1204"/>
    <cellStyle name="Normal 2 2 2 2 4 2" xfId="5059"/>
    <cellStyle name="Normal 2 2 2 2 4 2 2" xfId="31437"/>
    <cellStyle name="Normal 2 2 2 2 4 3" xfId="11214"/>
    <cellStyle name="Normal 2 2 2 2 4 3 2" xfId="27597"/>
    <cellStyle name="Normal 2 2 2 2 4 4" xfId="22045"/>
    <cellStyle name="Normal 2 2 2 2 5" xfId="1983"/>
    <cellStyle name="Normal 2 2 2 2 5 2" xfId="5836"/>
    <cellStyle name="Normal 2 2 2 2 5 2 2" xfId="32212"/>
    <cellStyle name="Normal 2 2 2 2 5 3" xfId="11991"/>
    <cellStyle name="Normal 2 2 2 2 5 3 2" xfId="28373"/>
    <cellStyle name="Normal 2 2 2 2 5 4" xfId="22819"/>
    <cellStyle name="Normal 2 2 2 2 6" xfId="2950"/>
    <cellStyle name="Normal 2 2 2 2 6 2" xfId="6801"/>
    <cellStyle name="Normal 2 2 2 2 6 2 2" xfId="33177"/>
    <cellStyle name="Normal 2 2 2 2 6 3" xfId="12957"/>
    <cellStyle name="Normal 2 2 2 2 6 3 2" xfId="29336"/>
    <cellStyle name="Normal 2 2 2 2 6 4" xfId="23778"/>
    <cellStyle name="Normal 2 2 2 2 7" xfId="4297"/>
    <cellStyle name="Normal 2 2 2 2 7 2" xfId="30676"/>
    <cellStyle name="Normal 2 2 2 2 8" xfId="10444"/>
    <cellStyle name="Normal 2 2 2 2 8 2" xfId="26834"/>
    <cellStyle name="Normal 2 2 2 2 9" xfId="21283"/>
    <cellStyle name="Normal 2 2 2 3" xfId="459"/>
    <cellStyle name="Normal 2 2 2 3 2" xfId="618"/>
    <cellStyle name="Normal 2 2 2 3 2 2" xfId="1044"/>
    <cellStyle name="Normal 2 2 2 3 2 2 2" xfId="1804"/>
    <cellStyle name="Normal 2 2 2 3 2 2 2 2" xfId="5659"/>
    <cellStyle name="Normal 2 2 2 3 2 2 2 2 2" xfId="32037"/>
    <cellStyle name="Normal 2 2 2 3 2 2 2 3" xfId="11814"/>
    <cellStyle name="Normal 2 2 2 3 2 2 2 3 2" xfId="28197"/>
    <cellStyle name="Normal 2 2 2 3 2 2 2 4" xfId="22644"/>
    <cellStyle name="Normal 2 2 2 3 2 2 3" xfId="2597"/>
    <cellStyle name="Normal 2 2 2 3 2 2 3 2" xfId="6450"/>
    <cellStyle name="Normal 2 2 2 3 2 2 3 2 2" xfId="32826"/>
    <cellStyle name="Normal 2 2 2 3 2 2 3 3" xfId="12605"/>
    <cellStyle name="Normal 2 2 2 3 2 2 3 3 2" xfId="28987"/>
    <cellStyle name="Normal 2 2 2 3 2 2 3 4" xfId="23432"/>
    <cellStyle name="Normal 2 2 2 3 2 2 4" xfId="3551"/>
    <cellStyle name="Normal 2 2 2 3 2 2 4 2" xfId="7402"/>
    <cellStyle name="Normal 2 2 2 3 2 2 4 2 2" xfId="33778"/>
    <cellStyle name="Normal 2 2 2 3 2 2 4 3" xfId="13558"/>
    <cellStyle name="Normal 2 2 2 3 2 2 4 3 2" xfId="29937"/>
    <cellStyle name="Normal 2 2 2 3 2 2 4 4" xfId="24378"/>
    <cellStyle name="Normal 2 2 2 3 2 2 5" xfId="4900"/>
    <cellStyle name="Normal 2 2 2 3 2 2 5 2" xfId="31278"/>
    <cellStyle name="Normal 2 2 2 3 2 2 6" xfId="11054"/>
    <cellStyle name="Normal 2 2 2 3 2 2 6 2" xfId="27438"/>
    <cellStyle name="Normal 2 2 2 3 2 2 7" xfId="21885"/>
    <cellStyle name="Normal 2 2 2 3 2 3" xfId="1424"/>
    <cellStyle name="Normal 2 2 2 3 2 3 2" xfId="5279"/>
    <cellStyle name="Normal 2 2 2 3 2 3 2 2" xfId="31657"/>
    <cellStyle name="Normal 2 2 2 3 2 3 3" xfId="11434"/>
    <cellStyle name="Normal 2 2 2 3 2 3 3 2" xfId="27817"/>
    <cellStyle name="Normal 2 2 2 3 2 3 4" xfId="22265"/>
    <cellStyle name="Normal 2 2 2 3 2 4" xfId="2204"/>
    <cellStyle name="Normal 2 2 2 3 2 4 2" xfId="6057"/>
    <cellStyle name="Normal 2 2 2 3 2 4 2 2" xfId="32433"/>
    <cellStyle name="Normal 2 2 2 3 2 4 3" xfId="12212"/>
    <cellStyle name="Normal 2 2 2 3 2 4 3 2" xfId="28594"/>
    <cellStyle name="Normal 2 2 2 3 2 4 4" xfId="23040"/>
    <cellStyle name="Normal 2 2 2 3 2 5" xfId="3170"/>
    <cellStyle name="Normal 2 2 2 3 2 5 2" xfId="7021"/>
    <cellStyle name="Normal 2 2 2 3 2 5 2 2" xfId="33397"/>
    <cellStyle name="Normal 2 2 2 3 2 5 3" xfId="13177"/>
    <cellStyle name="Normal 2 2 2 3 2 5 3 2" xfId="29556"/>
    <cellStyle name="Normal 2 2 2 3 2 5 4" xfId="23998"/>
    <cellStyle name="Normal 2 2 2 3 2 6" xfId="4517"/>
    <cellStyle name="Normal 2 2 2 3 2 6 2" xfId="30896"/>
    <cellStyle name="Normal 2 2 2 3 2 7" xfId="10665"/>
    <cellStyle name="Normal 2 2 2 3 2 7 2" xfId="27054"/>
    <cellStyle name="Normal 2 2 2 3 2 8" xfId="21503"/>
    <cellStyle name="Normal 2 2 2 3 3" xfId="885"/>
    <cellStyle name="Normal 2 2 2 3 3 2" xfId="1645"/>
    <cellStyle name="Normal 2 2 2 3 3 2 2" xfId="5500"/>
    <cellStyle name="Normal 2 2 2 3 3 2 2 2" xfId="31878"/>
    <cellStyle name="Normal 2 2 2 3 3 2 3" xfId="11655"/>
    <cellStyle name="Normal 2 2 2 3 3 2 3 2" xfId="28038"/>
    <cellStyle name="Normal 2 2 2 3 3 2 4" xfId="22485"/>
    <cellStyle name="Normal 2 2 2 3 3 3" xfId="2438"/>
    <cellStyle name="Normal 2 2 2 3 3 3 2" xfId="6291"/>
    <cellStyle name="Normal 2 2 2 3 3 3 2 2" xfId="32667"/>
    <cellStyle name="Normal 2 2 2 3 3 3 3" xfId="12446"/>
    <cellStyle name="Normal 2 2 2 3 3 3 3 2" xfId="28828"/>
    <cellStyle name="Normal 2 2 2 3 3 3 4" xfId="23273"/>
    <cellStyle name="Normal 2 2 2 3 3 4" xfId="3392"/>
    <cellStyle name="Normal 2 2 2 3 3 4 2" xfId="7243"/>
    <cellStyle name="Normal 2 2 2 3 3 4 2 2" xfId="33619"/>
    <cellStyle name="Normal 2 2 2 3 3 4 3" xfId="13399"/>
    <cellStyle name="Normal 2 2 2 3 3 4 3 2" xfId="29778"/>
    <cellStyle name="Normal 2 2 2 3 3 4 4" xfId="24219"/>
    <cellStyle name="Normal 2 2 2 3 3 5" xfId="4741"/>
    <cellStyle name="Normal 2 2 2 3 3 5 2" xfId="31119"/>
    <cellStyle name="Normal 2 2 2 3 3 6" xfId="10895"/>
    <cellStyle name="Normal 2 2 2 3 3 6 2" xfId="27279"/>
    <cellStyle name="Normal 2 2 2 3 3 7" xfId="21726"/>
    <cellStyle name="Normal 2 2 2 3 4" xfId="1265"/>
    <cellStyle name="Normal 2 2 2 3 4 2" xfId="5120"/>
    <cellStyle name="Normal 2 2 2 3 4 2 2" xfId="31498"/>
    <cellStyle name="Normal 2 2 2 3 4 3" xfId="11275"/>
    <cellStyle name="Normal 2 2 2 3 4 3 2" xfId="27658"/>
    <cellStyle name="Normal 2 2 2 3 4 4" xfId="22106"/>
    <cellStyle name="Normal 2 2 2 3 5" xfId="2045"/>
    <cellStyle name="Normal 2 2 2 3 5 2" xfId="5898"/>
    <cellStyle name="Normal 2 2 2 3 5 2 2" xfId="32274"/>
    <cellStyle name="Normal 2 2 2 3 5 3" xfId="12053"/>
    <cellStyle name="Normal 2 2 2 3 5 3 2" xfId="28435"/>
    <cellStyle name="Normal 2 2 2 3 5 4" xfId="22881"/>
    <cellStyle name="Normal 2 2 2 3 6" xfId="3011"/>
    <cellStyle name="Normal 2 2 2 3 6 2" xfId="6862"/>
    <cellStyle name="Normal 2 2 2 3 6 2 2" xfId="33238"/>
    <cellStyle name="Normal 2 2 2 3 6 3" xfId="13018"/>
    <cellStyle name="Normal 2 2 2 3 6 3 2" xfId="29397"/>
    <cellStyle name="Normal 2 2 2 3 6 4" xfId="23839"/>
    <cellStyle name="Normal 2 2 2 3 7" xfId="4358"/>
    <cellStyle name="Normal 2 2 2 3 7 2" xfId="30737"/>
    <cellStyle name="Normal 2 2 2 3 8" xfId="10506"/>
    <cellStyle name="Normal 2 2 2 3 8 2" xfId="26895"/>
    <cellStyle name="Normal 2 2 2 3 9" xfId="21344"/>
    <cellStyle name="Normal 2 2 2 4" xfId="504"/>
    <cellStyle name="Normal 2 2 2 4 2" xfId="930"/>
    <cellStyle name="Normal 2 2 2 4 2 2" xfId="1690"/>
    <cellStyle name="Normal 2 2 2 4 2 2 2" xfId="5545"/>
    <cellStyle name="Normal 2 2 2 4 2 2 2 2" xfId="31923"/>
    <cellStyle name="Normal 2 2 2 4 2 2 3" xfId="11700"/>
    <cellStyle name="Normal 2 2 2 4 2 2 3 2" xfId="28083"/>
    <cellStyle name="Normal 2 2 2 4 2 2 4" xfId="22530"/>
    <cellStyle name="Normal 2 2 2 4 2 3" xfId="2483"/>
    <cellStyle name="Normal 2 2 2 4 2 3 2" xfId="6336"/>
    <cellStyle name="Normal 2 2 2 4 2 3 2 2" xfId="32712"/>
    <cellStyle name="Normal 2 2 2 4 2 3 3" xfId="12491"/>
    <cellStyle name="Normal 2 2 2 4 2 3 3 2" xfId="28873"/>
    <cellStyle name="Normal 2 2 2 4 2 3 4" xfId="23318"/>
    <cellStyle name="Normal 2 2 2 4 2 4" xfId="3437"/>
    <cellStyle name="Normal 2 2 2 4 2 4 2" xfId="7288"/>
    <cellStyle name="Normal 2 2 2 4 2 4 2 2" xfId="33664"/>
    <cellStyle name="Normal 2 2 2 4 2 4 3" xfId="13444"/>
    <cellStyle name="Normal 2 2 2 4 2 4 3 2" xfId="29823"/>
    <cellStyle name="Normal 2 2 2 4 2 4 4" xfId="24264"/>
    <cellStyle name="Normal 2 2 2 4 2 5" xfId="4786"/>
    <cellStyle name="Normal 2 2 2 4 2 5 2" xfId="31164"/>
    <cellStyle name="Normal 2 2 2 4 2 6" xfId="10940"/>
    <cellStyle name="Normal 2 2 2 4 2 6 2" xfId="27324"/>
    <cellStyle name="Normal 2 2 2 4 2 7" xfId="21771"/>
    <cellStyle name="Normal 2 2 2 4 3" xfId="1310"/>
    <cellStyle name="Normal 2 2 2 4 3 2" xfId="5165"/>
    <cellStyle name="Normal 2 2 2 4 3 2 2" xfId="31543"/>
    <cellStyle name="Normal 2 2 2 4 3 3" xfId="11320"/>
    <cellStyle name="Normal 2 2 2 4 3 3 2" xfId="27703"/>
    <cellStyle name="Normal 2 2 2 4 3 4" xfId="22151"/>
    <cellStyle name="Normal 2 2 2 4 4" xfId="2090"/>
    <cellStyle name="Normal 2 2 2 4 4 2" xfId="5943"/>
    <cellStyle name="Normal 2 2 2 4 4 2 2" xfId="32319"/>
    <cellStyle name="Normal 2 2 2 4 4 3" xfId="12098"/>
    <cellStyle name="Normal 2 2 2 4 4 3 2" xfId="28480"/>
    <cellStyle name="Normal 2 2 2 4 4 4" xfId="22926"/>
    <cellStyle name="Normal 2 2 2 4 5" xfId="3056"/>
    <cellStyle name="Normal 2 2 2 4 5 2" xfId="6907"/>
    <cellStyle name="Normal 2 2 2 4 5 2 2" xfId="33283"/>
    <cellStyle name="Normal 2 2 2 4 5 3" xfId="13063"/>
    <cellStyle name="Normal 2 2 2 4 5 3 2" xfId="29442"/>
    <cellStyle name="Normal 2 2 2 4 5 4" xfId="23884"/>
    <cellStyle name="Normal 2 2 2 4 6" xfId="4403"/>
    <cellStyle name="Normal 2 2 2 4 6 2" xfId="30782"/>
    <cellStyle name="Normal 2 2 2 4 7" xfId="10551"/>
    <cellStyle name="Normal 2 2 2 4 7 2" xfId="26940"/>
    <cellStyle name="Normal 2 2 2 4 8" xfId="21389"/>
    <cellStyle name="Normal 2 2 2 5" xfId="763"/>
    <cellStyle name="Normal 2 2 2 5 2" xfId="1523"/>
    <cellStyle name="Normal 2 2 2 5 2 2" xfId="5378"/>
    <cellStyle name="Normal 2 2 2 5 2 2 2" xfId="31756"/>
    <cellStyle name="Normal 2 2 2 5 2 3" xfId="11533"/>
    <cellStyle name="Normal 2 2 2 5 2 3 2" xfId="27916"/>
    <cellStyle name="Normal 2 2 2 5 2 4" xfId="22363"/>
    <cellStyle name="Normal 2 2 2 5 3" xfId="2317"/>
    <cellStyle name="Normal 2 2 2 5 3 2" xfId="6170"/>
    <cellStyle name="Normal 2 2 2 5 3 2 2" xfId="32546"/>
    <cellStyle name="Normal 2 2 2 5 3 3" xfId="12325"/>
    <cellStyle name="Normal 2 2 2 5 3 3 2" xfId="28707"/>
    <cellStyle name="Normal 2 2 2 5 3 4" xfId="23152"/>
    <cellStyle name="Normal 2 2 2 5 4" xfId="3271"/>
    <cellStyle name="Normal 2 2 2 5 4 2" xfId="7122"/>
    <cellStyle name="Normal 2 2 2 5 4 2 2" xfId="33498"/>
    <cellStyle name="Normal 2 2 2 5 4 3" xfId="13278"/>
    <cellStyle name="Normal 2 2 2 5 4 3 2" xfId="29657"/>
    <cellStyle name="Normal 2 2 2 5 4 4" xfId="24098"/>
    <cellStyle name="Normal 2 2 2 5 5" xfId="4619"/>
    <cellStyle name="Normal 2 2 2 5 5 2" xfId="30997"/>
    <cellStyle name="Normal 2 2 2 5 6" xfId="10773"/>
    <cellStyle name="Normal 2 2 2 5 6 2" xfId="27157"/>
    <cellStyle name="Normal 2 2 2 5 7" xfId="21604"/>
    <cellStyle name="Normal 2 2 2 6" xfId="1143"/>
    <cellStyle name="Normal 2 2 2 6 2" xfId="4998"/>
    <cellStyle name="Normal 2 2 2 6 2 2" xfId="31376"/>
    <cellStyle name="Normal 2 2 2 6 3" xfId="11153"/>
    <cellStyle name="Normal 2 2 2 6 3 2" xfId="27536"/>
    <cellStyle name="Normal 2 2 2 6 4" xfId="21984"/>
    <cellStyle name="Normal 2 2 2 7" xfId="1916"/>
    <cellStyle name="Normal 2 2 2 7 2" xfId="5769"/>
    <cellStyle name="Normal 2 2 2 7 2 2" xfId="32145"/>
    <cellStyle name="Normal 2 2 2 7 3" xfId="11924"/>
    <cellStyle name="Normal 2 2 2 7 3 2" xfId="28306"/>
    <cellStyle name="Normal 2 2 2 7 4" xfId="22752"/>
    <cellStyle name="Normal 2 2 2 8" xfId="2889"/>
    <cellStyle name="Normal 2 2 2 8 2" xfId="6740"/>
    <cellStyle name="Normal 2 2 2 8 2 2" xfId="33116"/>
    <cellStyle name="Normal 2 2 2 8 3" xfId="12896"/>
    <cellStyle name="Normal 2 2 2 8 3 2" xfId="29275"/>
    <cellStyle name="Normal 2 2 2 8 4" xfId="23717"/>
    <cellStyle name="Normal 2 2 2 9" xfId="4236"/>
    <cellStyle name="Normal 2 2 2 9 2" xfId="30615"/>
    <cellStyle name="Normal 2 2 3" xfId="728"/>
    <cellStyle name="Normal 2 3" xfId="178"/>
    <cellStyle name="Normal 2 3 2" xfId="301"/>
    <cellStyle name="Normal 2 3 3" xfId="302"/>
    <cellStyle name="Normal 2 3 4" xfId="36681"/>
    <cellStyle name="Normal 2 4" xfId="179"/>
    <cellStyle name="Normal 2 5" xfId="180"/>
    <cellStyle name="Normal 2 5 10" xfId="303"/>
    <cellStyle name="Normal 2 5 10 2" xfId="10372"/>
    <cellStyle name="Normal 2 5 10 2 2" xfId="26773"/>
    <cellStyle name="Normal 2 5 10 3" xfId="21223"/>
    <cellStyle name="Normal 2 5 11" xfId="4237"/>
    <cellStyle name="Normal 2 5 11 2" xfId="30616"/>
    <cellStyle name="Normal 2 5 2" xfId="397"/>
    <cellStyle name="Normal 2 5 2 2" xfId="562"/>
    <cellStyle name="Normal 2 5 2 2 2" xfId="988"/>
    <cellStyle name="Normal 2 5 2 2 2 2" xfId="1748"/>
    <cellStyle name="Normal 2 5 2 2 2 2 2" xfId="5603"/>
    <cellStyle name="Normal 2 5 2 2 2 2 2 2" xfId="31981"/>
    <cellStyle name="Normal 2 5 2 2 2 2 3" xfId="11758"/>
    <cellStyle name="Normal 2 5 2 2 2 2 3 2" xfId="28141"/>
    <cellStyle name="Normal 2 5 2 2 2 2 4" xfId="22588"/>
    <cellStyle name="Normal 2 5 2 2 2 3" xfId="2541"/>
    <cellStyle name="Normal 2 5 2 2 2 3 2" xfId="6394"/>
    <cellStyle name="Normal 2 5 2 2 2 3 2 2" xfId="32770"/>
    <cellStyle name="Normal 2 5 2 2 2 3 3" xfId="12549"/>
    <cellStyle name="Normal 2 5 2 2 2 3 3 2" xfId="28931"/>
    <cellStyle name="Normal 2 5 2 2 2 3 4" xfId="23376"/>
    <cellStyle name="Normal 2 5 2 2 2 4" xfId="3495"/>
    <cellStyle name="Normal 2 5 2 2 2 4 2" xfId="7346"/>
    <cellStyle name="Normal 2 5 2 2 2 4 2 2" xfId="33722"/>
    <cellStyle name="Normal 2 5 2 2 2 4 3" xfId="13502"/>
    <cellStyle name="Normal 2 5 2 2 2 4 3 2" xfId="29881"/>
    <cellStyle name="Normal 2 5 2 2 2 4 4" xfId="24322"/>
    <cellStyle name="Normal 2 5 2 2 2 5" xfId="4844"/>
    <cellStyle name="Normal 2 5 2 2 2 5 2" xfId="31222"/>
    <cellStyle name="Normal 2 5 2 2 2 6" xfId="10998"/>
    <cellStyle name="Normal 2 5 2 2 2 6 2" xfId="27382"/>
    <cellStyle name="Normal 2 5 2 2 2 7" xfId="21829"/>
    <cellStyle name="Normal 2 5 2 2 3" xfId="1368"/>
    <cellStyle name="Normal 2 5 2 2 3 2" xfId="5223"/>
    <cellStyle name="Normal 2 5 2 2 3 2 2" xfId="31601"/>
    <cellStyle name="Normal 2 5 2 2 3 3" xfId="11378"/>
    <cellStyle name="Normal 2 5 2 2 3 3 2" xfId="27761"/>
    <cellStyle name="Normal 2 5 2 2 3 4" xfId="22209"/>
    <cellStyle name="Normal 2 5 2 2 4" xfId="2148"/>
    <cellStyle name="Normal 2 5 2 2 4 2" xfId="6001"/>
    <cellStyle name="Normal 2 5 2 2 4 2 2" xfId="32377"/>
    <cellStyle name="Normal 2 5 2 2 4 3" xfId="12156"/>
    <cellStyle name="Normal 2 5 2 2 4 3 2" xfId="28538"/>
    <cellStyle name="Normal 2 5 2 2 4 4" xfId="22984"/>
    <cellStyle name="Normal 2 5 2 2 5" xfId="3114"/>
    <cellStyle name="Normal 2 5 2 2 5 2" xfId="6965"/>
    <cellStyle name="Normal 2 5 2 2 5 2 2" xfId="33341"/>
    <cellStyle name="Normal 2 5 2 2 5 3" xfId="13121"/>
    <cellStyle name="Normal 2 5 2 2 5 3 2" xfId="29500"/>
    <cellStyle name="Normal 2 5 2 2 5 4" xfId="23942"/>
    <cellStyle name="Normal 2 5 2 2 6" xfId="4461"/>
    <cellStyle name="Normal 2 5 2 2 6 2" xfId="30840"/>
    <cellStyle name="Normal 2 5 2 2 7" xfId="10609"/>
    <cellStyle name="Normal 2 5 2 2 7 2" xfId="26998"/>
    <cellStyle name="Normal 2 5 2 2 8" xfId="21447"/>
    <cellStyle name="Normal 2 5 2 3" xfId="825"/>
    <cellStyle name="Normal 2 5 2 3 2" xfId="1585"/>
    <cellStyle name="Normal 2 5 2 3 2 2" xfId="5440"/>
    <cellStyle name="Normal 2 5 2 3 2 2 2" xfId="31818"/>
    <cellStyle name="Normal 2 5 2 3 2 3" xfId="11595"/>
    <cellStyle name="Normal 2 5 2 3 2 3 2" xfId="27978"/>
    <cellStyle name="Normal 2 5 2 3 2 4" xfId="22425"/>
    <cellStyle name="Normal 2 5 2 3 3" xfId="2378"/>
    <cellStyle name="Normal 2 5 2 3 3 2" xfId="6231"/>
    <cellStyle name="Normal 2 5 2 3 3 2 2" xfId="32607"/>
    <cellStyle name="Normal 2 5 2 3 3 3" xfId="12386"/>
    <cellStyle name="Normal 2 5 2 3 3 3 2" xfId="28768"/>
    <cellStyle name="Normal 2 5 2 3 3 4" xfId="23213"/>
    <cellStyle name="Normal 2 5 2 3 4" xfId="3332"/>
    <cellStyle name="Normal 2 5 2 3 4 2" xfId="7183"/>
    <cellStyle name="Normal 2 5 2 3 4 2 2" xfId="33559"/>
    <cellStyle name="Normal 2 5 2 3 4 3" xfId="13339"/>
    <cellStyle name="Normal 2 5 2 3 4 3 2" xfId="29718"/>
    <cellStyle name="Normal 2 5 2 3 4 4" xfId="24159"/>
    <cellStyle name="Normal 2 5 2 3 5" xfId="4681"/>
    <cellStyle name="Normal 2 5 2 3 5 2" xfId="31059"/>
    <cellStyle name="Normal 2 5 2 3 6" xfId="10835"/>
    <cellStyle name="Normal 2 5 2 3 6 2" xfId="27219"/>
    <cellStyle name="Normal 2 5 2 3 7" xfId="21666"/>
    <cellStyle name="Normal 2 5 2 4" xfId="1205"/>
    <cellStyle name="Normal 2 5 2 4 2" xfId="5060"/>
    <cellStyle name="Normal 2 5 2 4 2 2" xfId="31438"/>
    <cellStyle name="Normal 2 5 2 4 3" xfId="11215"/>
    <cellStyle name="Normal 2 5 2 4 3 2" xfId="27598"/>
    <cellStyle name="Normal 2 5 2 4 4" xfId="22046"/>
    <cellStyle name="Normal 2 5 2 5" xfId="1984"/>
    <cellStyle name="Normal 2 5 2 5 2" xfId="5837"/>
    <cellStyle name="Normal 2 5 2 5 2 2" xfId="32213"/>
    <cellStyle name="Normal 2 5 2 5 3" xfId="11992"/>
    <cellStyle name="Normal 2 5 2 5 3 2" xfId="28374"/>
    <cellStyle name="Normal 2 5 2 5 4" xfId="22820"/>
    <cellStyle name="Normal 2 5 2 6" xfId="2951"/>
    <cellStyle name="Normal 2 5 2 6 2" xfId="6802"/>
    <cellStyle name="Normal 2 5 2 6 2 2" xfId="33178"/>
    <cellStyle name="Normal 2 5 2 6 3" xfId="12958"/>
    <cellStyle name="Normal 2 5 2 6 3 2" xfId="29337"/>
    <cellStyle name="Normal 2 5 2 6 4" xfId="23779"/>
    <cellStyle name="Normal 2 5 2 7" xfId="4298"/>
    <cellStyle name="Normal 2 5 2 7 2" xfId="30677"/>
    <cellStyle name="Normal 2 5 2 8" xfId="10445"/>
    <cellStyle name="Normal 2 5 2 8 2" xfId="26835"/>
    <cellStyle name="Normal 2 5 2 9" xfId="21284"/>
    <cellStyle name="Normal 2 5 3" xfId="460"/>
    <cellStyle name="Normal 2 5 3 2" xfId="619"/>
    <cellStyle name="Normal 2 5 3 2 2" xfId="1045"/>
    <cellStyle name="Normal 2 5 3 2 2 2" xfId="1805"/>
    <cellStyle name="Normal 2 5 3 2 2 2 2" xfId="5660"/>
    <cellStyle name="Normal 2 5 3 2 2 2 2 2" xfId="32038"/>
    <cellStyle name="Normal 2 5 3 2 2 2 3" xfId="11815"/>
    <cellStyle name="Normal 2 5 3 2 2 2 3 2" xfId="28198"/>
    <cellStyle name="Normal 2 5 3 2 2 2 4" xfId="22645"/>
    <cellStyle name="Normal 2 5 3 2 2 3" xfId="2598"/>
    <cellStyle name="Normal 2 5 3 2 2 3 2" xfId="6451"/>
    <cellStyle name="Normal 2 5 3 2 2 3 2 2" xfId="32827"/>
    <cellStyle name="Normal 2 5 3 2 2 3 3" xfId="12606"/>
    <cellStyle name="Normal 2 5 3 2 2 3 3 2" xfId="28988"/>
    <cellStyle name="Normal 2 5 3 2 2 3 4" xfId="23433"/>
    <cellStyle name="Normal 2 5 3 2 2 4" xfId="3552"/>
    <cellStyle name="Normal 2 5 3 2 2 4 2" xfId="7403"/>
    <cellStyle name="Normal 2 5 3 2 2 4 2 2" xfId="33779"/>
    <cellStyle name="Normal 2 5 3 2 2 4 3" xfId="13559"/>
    <cellStyle name="Normal 2 5 3 2 2 4 3 2" xfId="29938"/>
    <cellStyle name="Normal 2 5 3 2 2 4 4" xfId="24379"/>
    <cellStyle name="Normal 2 5 3 2 2 5" xfId="4901"/>
    <cellStyle name="Normal 2 5 3 2 2 5 2" xfId="31279"/>
    <cellStyle name="Normal 2 5 3 2 2 6" xfId="11055"/>
    <cellStyle name="Normal 2 5 3 2 2 6 2" xfId="27439"/>
    <cellStyle name="Normal 2 5 3 2 2 7" xfId="21886"/>
    <cellStyle name="Normal 2 5 3 2 3" xfId="1425"/>
    <cellStyle name="Normal 2 5 3 2 3 2" xfId="5280"/>
    <cellStyle name="Normal 2 5 3 2 3 2 2" xfId="31658"/>
    <cellStyle name="Normal 2 5 3 2 3 3" xfId="11435"/>
    <cellStyle name="Normal 2 5 3 2 3 3 2" xfId="27818"/>
    <cellStyle name="Normal 2 5 3 2 3 4" xfId="22266"/>
    <cellStyle name="Normal 2 5 3 2 4" xfId="2205"/>
    <cellStyle name="Normal 2 5 3 2 4 2" xfId="6058"/>
    <cellStyle name="Normal 2 5 3 2 4 2 2" xfId="32434"/>
    <cellStyle name="Normal 2 5 3 2 4 3" xfId="12213"/>
    <cellStyle name="Normal 2 5 3 2 4 3 2" xfId="28595"/>
    <cellStyle name="Normal 2 5 3 2 4 4" xfId="23041"/>
    <cellStyle name="Normal 2 5 3 2 5" xfId="3171"/>
    <cellStyle name="Normal 2 5 3 2 5 2" xfId="7022"/>
    <cellStyle name="Normal 2 5 3 2 5 2 2" xfId="33398"/>
    <cellStyle name="Normal 2 5 3 2 5 3" xfId="13178"/>
    <cellStyle name="Normal 2 5 3 2 5 3 2" xfId="29557"/>
    <cellStyle name="Normal 2 5 3 2 5 4" xfId="23999"/>
    <cellStyle name="Normal 2 5 3 2 6" xfId="4518"/>
    <cellStyle name="Normal 2 5 3 2 6 2" xfId="30897"/>
    <cellStyle name="Normal 2 5 3 2 7" xfId="10666"/>
    <cellStyle name="Normal 2 5 3 2 7 2" xfId="27055"/>
    <cellStyle name="Normal 2 5 3 2 8" xfId="21504"/>
    <cellStyle name="Normal 2 5 3 3" xfId="886"/>
    <cellStyle name="Normal 2 5 3 3 2" xfId="1646"/>
    <cellStyle name="Normal 2 5 3 3 2 2" xfId="5501"/>
    <cellStyle name="Normal 2 5 3 3 2 2 2" xfId="31879"/>
    <cellStyle name="Normal 2 5 3 3 2 3" xfId="11656"/>
    <cellStyle name="Normal 2 5 3 3 2 3 2" xfId="28039"/>
    <cellStyle name="Normal 2 5 3 3 2 4" xfId="22486"/>
    <cellStyle name="Normal 2 5 3 3 3" xfId="2439"/>
    <cellStyle name="Normal 2 5 3 3 3 2" xfId="6292"/>
    <cellStyle name="Normal 2 5 3 3 3 2 2" xfId="32668"/>
    <cellStyle name="Normal 2 5 3 3 3 3" xfId="12447"/>
    <cellStyle name="Normal 2 5 3 3 3 3 2" xfId="28829"/>
    <cellStyle name="Normal 2 5 3 3 3 4" xfId="23274"/>
    <cellStyle name="Normal 2 5 3 3 4" xfId="3393"/>
    <cellStyle name="Normal 2 5 3 3 4 2" xfId="7244"/>
    <cellStyle name="Normal 2 5 3 3 4 2 2" xfId="33620"/>
    <cellStyle name="Normal 2 5 3 3 4 3" xfId="13400"/>
    <cellStyle name="Normal 2 5 3 3 4 3 2" xfId="29779"/>
    <cellStyle name="Normal 2 5 3 3 4 4" xfId="24220"/>
    <cellStyle name="Normal 2 5 3 3 5" xfId="4742"/>
    <cellStyle name="Normal 2 5 3 3 5 2" xfId="31120"/>
    <cellStyle name="Normal 2 5 3 3 6" xfId="10896"/>
    <cellStyle name="Normal 2 5 3 3 6 2" xfId="27280"/>
    <cellStyle name="Normal 2 5 3 3 7" xfId="21727"/>
    <cellStyle name="Normal 2 5 3 4" xfId="1266"/>
    <cellStyle name="Normal 2 5 3 4 2" xfId="5121"/>
    <cellStyle name="Normal 2 5 3 4 2 2" xfId="31499"/>
    <cellStyle name="Normal 2 5 3 4 3" xfId="11276"/>
    <cellStyle name="Normal 2 5 3 4 3 2" xfId="27659"/>
    <cellStyle name="Normal 2 5 3 4 4" xfId="22107"/>
    <cellStyle name="Normal 2 5 3 5" xfId="2046"/>
    <cellStyle name="Normal 2 5 3 5 2" xfId="5899"/>
    <cellStyle name="Normal 2 5 3 5 2 2" xfId="32275"/>
    <cellStyle name="Normal 2 5 3 5 3" xfId="12054"/>
    <cellStyle name="Normal 2 5 3 5 3 2" xfId="28436"/>
    <cellStyle name="Normal 2 5 3 5 4" xfId="22882"/>
    <cellStyle name="Normal 2 5 3 6" xfId="3012"/>
    <cellStyle name="Normal 2 5 3 6 2" xfId="6863"/>
    <cellStyle name="Normal 2 5 3 6 2 2" xfId="33239"/>
    <cellStyle name="Normal 2 5 3 6 3" xfId="13019"/>
    <cellStyle name="Normal 2 5 3 6 3 2" xfId="29398"/>
    <cellStyle name="Normal 2 5 3 6 4" xfId="23840"/>
    <cellStyle name="Normal 2 5 3 7" xfId="4359"/>
    <cellStyle name="Normal 2 5 3 7 2" xfId="30738"/>
    <cellStyle name="Normal 2 5 3 8" xfId="10507"/>
    <cellStyle name="Normal 2 5 3 8 2" xfId="26896"/>
    <cellStyle name="Normal 2 5 3 9" xfId="21345"/>
    <cellStyle name="Normal 2 5 4" xfId="505"/>
    <cellStyle name="Normal 2 5 4 2" xfId="931"/>
    <cellStyle name="Normal 2 5 4 2 2" xfId="1691"/>
    <cellStyle name="Normal 2 5 4 2 2 2" xfId="5546"/>
    <cellStyle name="Normal 2 5 4 2 2 2 2" xfId="31924"/>
    <cellStyle name="Normal 2 5 4 2 2 3" xfId="11701"/>
    <cellStyle name="Normal 2 5 4 2 2 3 2" xfId="28084"/>
    <cellStyle name="Normal 2 5 4 2 2 4" xfId="22531"/>
    <cellStyle name="Normal 2 5 4 2 3" xfId="2484"/>
    <cellStyle name="Normal 2 5 4 2 3 2" xfId="6337"/>
    <cellStyle name="Normal 2 5 4 2 3 2 2" xfId="32713"/>
    <cellStyle name="Normal 2 5 4 2 3 3" xfId="12492"/>
    <cellStyle name="Normal 2 5 4 2 3 3 2" xfId="28874"/>
    <cellStyle name="Normal 2 5 4 2 3 4" xfId="23319"/>
    <cellStyle name="Normal 2 5 4 2 4" xfId="3438"/>
    <cellStyle name="Normal 2 5 4 2 4 2" xfId="7289"/>
    <cellStyle name="Normal 2 5 4 2 4 2 2" xfId="33665"/>
    <cellStyle name="Normal 2 5 4 2 4 3" xfId="13445"/>
    <cellStyle name="Normal 2 5 4 2 4 3 2" xfId="29824"/>
    <cellStyle name="Normal 2 5 4 2 4 4" xfId="24265"/>
    <cellStyle name="Normal 2 5 4 2 5" xfId="4787"/>
    <cellStyle name="Normal 2 5 4 2 5 2" xfId="31165"/>
    <cellStyle name="Normal 2 5 4 2 6" xfId="10941"/>
    <cellStyle name="Normal 2 5 4 2 6 2" xfId="27325"/>
    <cellStyle name="Normal 2 5 4 2 7" xfId="21772"/>
    <cellStyle name="Normal 2 5 4 3" xfId="1311"/>
    <cellStyle name="Normal 2 5 4 3 2" xfId="5166"/>
    <cellStyle name="Normal 2 5 4 3 2 2" xfId="31544"/>
    <cellStyle name="Normal 2 5 4 3 3" xfId="11321"/>
    <cellStyle name="Normal 2 5 4 3 3 2" xfId="27704"/>
    <cellStyle name="Normal 2 5 4 3 4" xfId="22152"/>
    <cellStyle name="Normal 2 5 4 4" xfId="2091"/>
    <cellStyle name="Normal 2 5 4 4 2" xfId="5944"/>
    <cellStyle name="Normal 2 5 4 4 2 2" xfId="32320"/>
    <cellStyle name="Normal 2 5 4 4 3" xfId="12099"/>
    <cellStyle name="Normal 2 5 4 4 3 2" xfId="28481"/>
    <cellStyle name="Normal 2 5 4 4 4" xfId="22927"/>
    <cellStyle name="Normal 2 5 4 5" xfId="3057"/>
    <cellStyle name="Normal 2 5 4 5 2" xfId="6908"/>
    <cellStyle name="Normal 2 5 4 5 2 2" xfId="33284"/>
    <cellStyle name="Normal 2 5 4 5 3" xfId="13064"/>
    <cellStyle name="Normal 2 5 4 5 3 2" xfId="29443"/>
    <cellStyle name="Normal 2 5 4 5 4" xfId="23885"/>
    <cellStyle name="Normal 2 5 4 6" xfId="4404"/>
    <cellStyle name="Normal 2 5 4 6 2" xfId="30783"/>
    <cellStyle name="Normal 2 5 4 7" xfId="10552"/>
    <cellStyle name="Normal 2 5 4 7 2" xfId="26941"/>
    <cellStyle name="Normal 2 5 4 8" xfId="21390"/>
    <cellStyle name="Normal 2 5 5" xfId="696"/>
    <cellStyle name="Normal 2 5 6" xfId="764"/>
    <cellStyle name="Normal 2 5 6 2" xfId="1524"/>
    <cellStyle name="Normal 2 5 6 2 2" xfId="5379"/>
    <cellStyle name="Normal 2 5 6 2 2 2" xfId="31757"/>
    <cellStyle name="Normal 2 5 6 2 3" xfId="11534"/>
    <cellStyle name="Normal 2 5 6 2 3 2" xfId="27917"/>
    <cellStyle name="Normal 2 5 6 2 4" xfId="22364"/>
    <cellStyle name="Normal 2 5 6 3" xfId="2318"/>
    <cellStyle name="Normal 2 5 6 3 2" xfId="6171"/>
    <cellStyle name="Normal 2 5 6 3 2 2" xfId="32547"/>
    <cellStyle name="Normal 2 5 6 3 3" xfId="12326"/>
    <cellStyle name="Normal 2 5 6 3 3 2" xfId="28708"/>
    <cellStyle name="Normal 2 5 6 3 4" xfId="23153"/>
    <cellStyle name="Normal 2 5 6 4" xfId="3272"/>
    <cellStyle name="Normal 2 5 6 4 2" xfId="7123"/>
    <cellStyle name="Normal 2 5 6 4 2 2" xfId="33499"/>
    <cellStyle name="Normal 2 5 6 4 3" xfId="13279"/>
    <cellStyle name="Normal 2 5 6 4 3 2" xfId="29658"/>
    <cellStyle name="Normal 2 5 6 4 4" xfId="24099"/>
    <cellStyle name="Normal 2 5 6 5" xfId="4620"/>
    <cellStyle name="Normal 2 5 6 5 2" xfId="30998"/>
    <cellStyle name="Normal 2 5 6 6" xfId="10774"/>
    <cellStyle name="Normal 2 5 6 6 2" xfId="27158"/>
    <cellStyle name="Normal 2 5 6 7" xfId="21605"/>
    <cellStyle name="Normal 2 5 7" xfId="1144"/>
    <cellStyle name="Normal 2 5 7 2" xfId="4999"/>
    <cellStyle name="Normal 2 5 7 2 2" xfId="31377"/>
    <cellStyle name="Normal 2 5 7 3" xfId="11154"/>
    <cellStyle name="Normal 2 5 7 3 2" xfId="27537"/>
    <cellStyle name="Normal 2 5 7 4" xfId="21985"/>
    <cellStyle name="Normal 2 5 8" xfId="1917"/>
    <cellStyle name="Normal 2 5 8 2" xfId="5770"/>
    <cellStyle name="Normal 2 5 8 2 2" xfId="32146"/>
    <cellStyle name="Normal 2 5 8 3" xfId="11925"/>
    <cellStyle name="Normal 2 5 8 3 2" xfId="28307"/>
    <cellStyle name="Normal 2 5 8 4" xfId="22753"/>
    <cellStyle name="Normal 2 5 9" xfId="2890"/>
    <cellStyle name="Normal 2 5 9 2" xfId="6741"/>
    <cellStyle name="Normal 2 5 9 2 2" xfId="33117"/>
    <cellStyle name="Normal 2 5 9 3" xfId="12897"/>
    <cellStyle name="Normal 2 5 9 3 2" xfId="29276"/>
    <cellStyle name="Normal 2 5 9 4" xfId="23718"/>
    <cellStyle name="Normal 2 6" xfId="181"/>
    <cellStyle name="Normal 2 6 10" xfId="304"/>
    <cellStyle name="Normal 2 6 10 2" xfId="10373"/>
    <cellStyle name="Normal 2 6 10 2 2" xfId="26774"/>
    <cellStyle name="Normal 2 6 10 3" xfId="21224"/>
    <cellStyle name="Normal 2 6 11" xfId="4238"/>
    <cellStyle name="Normal 2 6 11 2" xfId="30617"/>
    <cellStyle name="Normal 2 6 2" xfId="398"/>
    <cellStyle name="Normal 2 6 2 2" xfId="563"/>
    <cellStyle name="Normal 2 6 2 2 2" xfId="989"/>
    <cellStyle name="Normal 2 6 2 2 2 2" xfId="1749"/>
    <cellStyle name="Normal 2 6 2 2 2 2 2" xfId="5604"/>
    <cellStyle name="Normal 2 6 2 2 2 2 2 2" xfId="31982"/>
    <cellStyle name="Normal 2 6 2 2 2 2 3" xfId="11759"/>
    <cellStyle name="Normal 2 6 2 2 2 2 3 2" xfId="28142"/>
    <cellStyle name="Normal 2 6 2 2 2 2 4" xfId="22589"/>
    <cellStyle name="Normal 2 6 2 2 2 3" xfId="2542"/>
    <cellStyle name="Normal 2 6 2 2 2 3 2" xfId="6395"/>
    <cellStyle name="Normal 2 6 2 2 2 3 2 2" xfId="32771"/>
    <cellStyle name="Normal 2 6 2 2 2 3 3" xfId="12550"/>
    <cellStyle name="Normal 2 6 2 2 2 3 3 2" xfId="28932"/>
    <cellStyle name="Normal 2 6 2 2 2 3 4" xfId="23377"/>
    <cellStyle name="Normal 2 6 2 2 2 4" xfId="3496"/>
    <cellStyle name="Normal 2 6 2 2 2 4 2" xfId="7347"/>
    <cellStyle name="Normal 2 6 2 2 2 4 2 2" xfId="33723"/>
    <cellStyle name="Normal 2 6 2 2 2 4 3" xfId="13503"/>
    <cellStyle name="Normal 2 6 2 2 2 4 3 2" xfId="29882"/>
    <cellStyle name="Normal 2 6 2 2 2 4 4" xfId="24323"/>
    <cellStyle name="Normal 2 6 2 2 2 5" xfId="4845"/>
    <cellStyle name="Normal 2 6 2 2 2 5 2" xfId="31223"/>
    <cellStyle name="Normal 2 6 2 2 2 6" xfId="10999"/>
    <cellStyle name="Normal 2 6 2 2 2 6 2" xfId="27383"/>
    <cellStyle name="Normal 2 6 2 2 2 7" xfId="21830"/>
    <cellStyle name="Normal 2 6 2 2 3" xfId="1369"/>
    <cellStyle name="Normal 2 6 2 2 3 2" xfId="5224"/>
    <cellStyle name="Normal 2 6 2 2 3 2 2" xfId="31602"/>
    <cellStyle name="Normal 2 6 2 2 3 3" xfId="11379"/>
    <cellStyle name="Normal 2 6 2 2 3 3 2" xfId="27762"/>
    <cellStyle name="Normal 2 6 2 2 3 4" xfId="22210"/>
    <cellStyle name="Normal 2 6 2 2 4" xfId="2149"/>
    <cellStyle name="Normal 2 6 2 2 4 2" xfId="6002"/>
    <cellStyle name="Normal 2 6 2 2 4 2 2" xfId="32378"/>
    <cellStyle name="Normal 2 6 2 2 4 3" xfId="12157"/>
    <cellStyle name="Normal 2 6 2 2 4 3 2" xfId="28539"/>
    <cellStyle name="Normal 2 6 2 2 4 4" xfId="22985"/>
    <cellStyle name="Normal 2 6 2 2 5" xfId="3115"/>
    <cellStyle name="Normal 2 6 2 2 5 2" xfId="6966"/>
    <cellStyle name="Normal 2 6 2 2 5 2 2" xfId="33342"/>
    <cellStyle name="Normal 2 6 2 2 5 3" xfId="13122"/>
    <cellStyle name="Normal 2 6 2 2 5 3 2" xfId="29501"/>
    <cellStyle name="Normal 2 6 2 2 5 4" xfId="23943"/>
    <cellStyle name="Normal 2 6 2 2 6" xfId="4462"/>
    <cellStyle name="Normal 2 6 2 2 6 2" xfId="30841"/>
    <cellStyle name="Normal 2 6 2 2 7" xfId="10610"/>
    <cellStyle name="Normal 2 6 2 2 7 2" xfId="26999"/>
    <cellStyle name="Normal 2 6 2 2 8" xfId="21448"/>
    <cellStyle name="Normal 2 6 2 3" xfId="826"/>
    <cellStyle name="Normal 2 6 2 3 2" xfId="1586"/>
    <cellStyle name="Normal 2 6 2 3 2 2" xfId="5441"/>
    <cellStyle name="Normal 2 6 2 3 2 2 2" xfId="31819"/>
    <cellStyle name="Normal 2 6 2 3 2 3" xfId="11596"/>
    <cellStyle name="Normal 2 6 2 3 2 3 2" xfId="27979"/>
    <cellStyle name="Normal 2 6 2 3 2 4" xfId="22426"/>
    <cellStyle name="Normal 2 6 2 3 3" xfId="2379"/>
    <cellStyle name="Normal 2 6 2 3 3 2" xfId="6232"/>
    <cellStyle name="Normal 2 6 2 3 3 2 2" xfId="32608"/>
    <cellStyle name="Normal 2 6 2 3 3 3" xfId="12387"/>
    <cellStyle name="Normal 2 6 2 3 3 3 2" xfId="28769"/>
    <cellStyle name="Normal 2 6 2 3 3 4" xfId="23214"/>
    <cellStyle name="Normal 2 6 2 3 4" xfId="3333"/>
    <cellStyle name="Normal 2 6 2 3 4 2" xfId="7184"/>
    <cellStyle name="Normal 2 6 2 3 4 2 2" xfId="33560"/>
    <cellStyle name="Normal 2 6 2 3 4 3" xfId="13340"/>
    <cellStyle name="Normal 2 6 2 3 4 3 2" xfId="29719"/>
    <cellStyle name="Normal 2 6 2 3 4 4" xfId="24160"/>
    <cellStyle name="Normal 2 6 2 3 5" xfId="4682"/>
    <cellStyle name="Normal 2 6 2 3 5 2" xfId="31060"/>
    <cellStyle name="Normal 2 6 2 3 6" xfId="10836"/>
    <cellStyle name="Normal 2 6 2 3 6 2" xfId="27220"/>
    <cellStyle name="Normal 2 6 2 3 7" xfId="21667"/>
    <cellStyle name="Normal 2 6 2 4" xfId="1206"/>
    <cellStyle name="Normal 2 6 2 4 2" xfId="5061"/>
    <cellStyle name="Normal 2 6 2 4 2 2" xfId="31439"/>
    <cellStyle name="Normal 2 6 2 4 3" xfId="11216"/>
    <cellStyle name="Normal 2 6 2 4 3 2" xfId="27599"/>
    <cellStyle name="Normal 2 6 2 4 4" xfId="22047"/>
    <cellStyle name="Normal 2 6 2 5" xfId="1985"/>
    <cellStyle name="Normal 2 6 2 5 2" xfId="5838"/>
    <cellStyle name="Normal 2 6 2 5 2 2" xfId="32214"/>
    <cellStyle name="Normal 2 6 2 5 3" xfId="11993"/>
    <cellStyle name="Normal 2 6 2 5 3 2" xfId="28375"/>
    <cellStyle name="Normal 2 6 2 5 4" xfId="22821"/>
    <cellStyle name="Normal 2 6 2 6" xfId="2952"/>
    <cellStyle name="Normal 2 6 2 6 2" xfId="6803"/>
    <cellStyle name="Normal 2 6 2 6 2 2" xfId="33179"/>
    <cellStyle name="Normal 2 6 2 6 3" xfId="12959"/>
    <cellStyle name="Normal 2 6 2 6 3 2" xfId="29338"/>
    <cellStyle name="Normal 2 6 2 6 4" xfId="23780"/>
    <cellStyle name="Normal 2 6 2 7" xfId="4299"/>
    <cellStyle name="Normal 2 6 2 7 2" xfId="30678"/>
    <cellStyle name="Normal 2 6 2 8" xfId="10446"/>
    <cellStyle name="Normal 2 6 2 8 2" xfId="26836"/>
    <cellStyle name="Normal 2 6 2 9" xfId="21285"/>
    <cellStyle name="Normal 2 6 3" xfId="461"/>
    <cellStyle name="Normal 2 6 3 2" xfId="620"/>
    <cellStyle name="Normal 2 6 3 2 2" xfId="1046"/>
    <cellStyle name="Normal 2 6 3 2 2 2" xfId="1806"/>
    <cellStyle name="Normal 2 6 3 2 2 2 2" xfId="5661"/>
    <cellStyle name="Normal 2 6 3 2 2 2 2 2" xfId="32039"/>
    <cellStyle name="Normal 2 6 3 2 2 2 3" xfId="11816"/>
    <cellStyle name="Normal 2 6 3 2 2 2 3 2" xfId="28199"/>
    <cellStyle name="Normal 2 6 3 2 2 2 4" xfId="22646"/>
    <cellStyle name="Normal 2 6 3 2 2 3" xfId="2599"/>
    <cellStyle name="Normal 2 6 3 2 2 3 2" xfId="6452"/>
    <cellStyle name="Normal 2 6 3 2 2 3 2 2" xfId="32828"/>
    <cellStyle name="Normal 2 6 3 2 2 3 3" xfId="12607"/>
    <cellStyle name="Normal 2 6 3 2 2 3 3 2" xfId="28989"/>
    <cellStyle name="Normal 2 6 3 2 2 3 4" xfId="23434"/>
    <cellStyle name="Normal 2 6 3 2 2 4" xfId="3553"/>
    <cellStyle name="Normal 2 6 3 2 2 4 2" xfId="7404"/>
    <cellStyle name="Normal 2 6 3 2 2 4 2 2" xfId="33780"/>
    <cellStyle name="Normal 2 6 3 2 2 4 3" xfId="13560"/>
    <cellStyle name="Normal 2 6 3 2 2 4 3 2" xfId="29939"/>
    <cellStyle name="Normal 2 6 3 2 2 4 4" xfId="24380"/>
    <cellStyle name="Normal 2 6 3 2 2 5" xfId="4902"/>
    <cellStyle name="Normal 2 6 3 2 2 5 2" xfId="31280"/>
    <cellStyle name="Normal 2 6 3 2 2 6" xfId="11056"/>
    <cellStyle name="Normal 2 6 3 2 2 6 2" xfId="27440"/>
    <cellStyle name="Normal 2 6 3 2 2 7" xfId="21887"/>
    <cellStyle name="Normal 2 6 3 2 3" xfId="1426"/>
    <cellStyle name="Normal 2 6 3 2 3 2" xfId="5281"/>
    <cellStyle name="Normal 2 6 3 2 3 2 2" xfId="31659"/>
    <cellStyle name="Normal 2 6 3 2 3 3" xfId="11436"/>
    <cellStyle name="Normal 2 6 3 2 3 3 2" xfId="27819"/>
    <cellStyle name="Normal 2 6 3 2 3 4" xfId="22267"/>
    <cellStyle name="Normal 2 6 3 2 4" xfId="2206"/>
    <cellStyle name="Normal 2 6 3 2 4 2" xfId="6059"/>
    <cellStyle name="Normal 2 6 3 2 4 2 2" xfId="32435"/>
    <cellStyle name="Normal 2 6 3 2 4 3" xfId="12214"/>
    <cellStyle name="Normal 2 6 3 2 4 3 2" xfId="28596"/>
    <cellStyle name="Normal 2 6 3 2 4 4" xfId="23042"/>
    <cellStyle name="Normal 2 6 3 2 5" xfId="3172"/>
    <cellStyle name="Normal 2 6 3 2 5 2" xfId="7023"/>
    <cellStyle name="Normal 2 6 3 2 5 2 2" xfId="33399"/>
    <cellStyle name="Normal 2 6 3 2 5 3" xfId="13179"/>
    <cellStyle name="Normal 2 6 3 2 5 3 2" xfId="29558"/>
    <cellStyle name="Normal 2 6 3 2 5 4" xfId="24000"/>
    <cellStyle name="Normal 2 6 3 2 6" xfId="4519"/>
    <cellStyle name="Normal 2 6 3 2 6 2" xfId="30898"/>
    <cellStyle name="Normal 2 6 3 2 7" xfId="10667"/>
    <cellStyle name="Normal 2 6 3 2 7 2" xfId="27056"/>
    <cellStyle name="Normal 2 6 3 2 8" xfId="21505"/>
    <cellStyle name="Normal 2 6 3 3" xfId="887"/>
    <cellStyle name="Normal 2 6 3 3 2" xfId="1647"/>
    <cellStyle name="Normal 2 6 3 3 2 2" xfId="5502"/>
    <cellStyle name="Normal 2 6 3 3 2 2 2" xfId="31880"/>
    <cellStyle name="Normal 2 6 3 3 2 3" xfId="11657"/>
    <cellStyle name="Normal 2 6 3 3 2 3 2" xfId="28040"/>
    <cellStyle name="Normal 2 6 3 3 2 4" xfId="22487"/>
    <cellStyle name="Normal 2 6 3 3 3" xfId="2440"/>
    <cellStyle name="Normal 2 6 3 3 3 2" xfId="6293"/>
    <cellStyle name="Normal 2 6 3 3 3 2 2" xfId="32669"/>
    <cellStyle name="Normal 2 6 3 3 3 3" xfId="12448"/>
    <cellStyle name="Normal 2 6 3 3 3 3 2" xfId="28830"/>
    <cellStyle name="Normal 2 6 3 3 3 4" xfId="23275"/>
    <cellStyle name="Normal 2 6 3 3 4" xfId="3394"/>
    <cellStyle name="Normal 2 6 3 3 4 2" xfId="7245"/>
    <cellStyle name="Normal 2 6 3 3 4 2 2" xfId="33621"/>
    <cellStyle name="Normal 2 6 3 3 4 3" xfId="13401"/>
    <cellStyle name="Normal 2 6 3 3 4 3 2" xfId="29780"/>
    <cellStyle name="Normal 2 6 3 3 4 4" xfId="24221"/>
    <cellStyle name="Normal 2 6 3 3 5" xfId="4743"/>
    <cellStyle name="Normal 2 6 3 3 5 2" xfId="31121"/>
    <cellStyle name="Normal 2 6 3 3 6" xfId="10897"/>
    <cellStyle name="Normal 2 6 3 3 6 2" xfId="27281"/>
    <cellStyle name="Normal 2 6 3 3 7" xfId="21728"/>
    <cellStyle name="Normal 2 6 3 4" xfId="1267"/>
    <cellStyle name="Normal 2 6 3 4 2" xfId="5122"/>
    <cellStyle name="Normal 2 6 3 4 2 2" xfId="31500"/>
    <cellStyle name="Normal 2 6 3 4 3" xfId="11277"/>
    <cellStyle name="Normal 2 6 3 4 3 2" xfId="27660"/>
    <cellStyle name="Normal 2 6 3 4 4" xfId="22108"/>
    <cellStyle name="Normal 2 6 3 5" xfId="2047"/>
    <cellStyle name="Normal 2 6 3 5 2" xfId="5900"/>
    <cellStyle name="Normal 2 6 3 5 2 2" xfId="32276"/>
    <cellStyle name="Normal 2 6 3 5 3" xfId="12055"/>
    <cellStyle name="Normal 2 6 3 5 3 2" xfId="28437"/>
    <cellStyle name="Normal 2 6 3 5 4" xfId="22883"/>
    <cellStyle name="Normal 2 6 3 6" xfId="3013"/>
    <cellStyle name="Normal 2 6 3 6 2" xfId="6864"/>
    <cellStyle name="Normal 2 6 3 6 2 2" xfId="33240"/>
    <cellStyle name="Normal 2 6 3 6 3" xfId="13020"/>
    <cellStyle name="Normal 2 6 3 6 3 2" xfId="29399"/>
    <cellStyle name="Normal 2 6 3 6 4" xfId="23841"/>
    <cellStyle name="Normal 2 6 3 7" xfId="4360"/>
    <cellStyle name="Normal 2 6 3 7 2" xfId="30739"/>
    <cellStyle name="Normal 2 6 3 8" xfId="10508"/>
    <cellStyle name="Normal 2 6 3 8 2" xfId="26897"/>
    <cellStyle name="Normal 2 6 3 9" xfId="21346"/>
    <cellStyle name="Normal 2 6 4" xfId="506"/>
    <cellStyle name="Normal 2 6 4 2" xfId="932"/>
    <cellStyle name="Normal 2 6 4 2 2" xfId="1692"/>
    <cellStyle name="Normal 2 6 4 2 2 2" xfId="5547"/>
    <cellStyle name="Normal 2 6 4 2 2 2 2" xfId="31925"/>
    <cellStyle name="Normal 2 6 4 2 2 3" xfId="11702"/>
    <cellStyle name="Normal 2 6 4 2 2 3 2" xfId="28085"/>
    <cellStyle name="Normal 2 6 4 2 2 4" xfId="22532"/>
    <cellStyle name="Normal 2 6 4 2 3" xfId="2485"/>
    <cellStyle name="Normal 2 6 4 2 3 2" xfId="6338"/>
    <cellStyle name="Normal 2 6 4 2 3 2 2" xfId="32714"/>
    <cellStyle name="Normal 2 6 4 2 3 3" xfId="12493"/>
    <cellStyle name="Normal 2 6 4 2 3 3 2" xfId="28875"/>
    <cellStyle name="Normal 2 6 4 2 3 4" xfId="23320"/>
    <cellStyle name="Normal 2 6 4 2 4" xfId="3439"/>
    <cellStyle name="Normal 2 6 4 2 4 2" xfId="7290"/>
    <cellStyle name="Normal 2 6 4 2 4 2 2" xfId="33666"/>
    <cellStyle name="Normal 2 6 4 2 4 3" xfId="13446"/>
    <cellStyle name="Normal 2 6 4 2 4 3 2" xfId="29825"/>
    <cellStyle name="Normal 2 6 4 2 4 4" xfId="24266"/>
    <cellStyle name="Normal 2 6 4 2 5" xfId="4788"/>
    <cellStyle name="Normal 2 6 4 2 5 2" xfId="31166"/>
    <cellStyle name="Normal 2 6 4 2 6" xfId="10942"/>
    <cellStyle name="Normal 2 6 4 2 6 2" xfId="27326"/>
    <cellStyle name="Normal 2 6 4 2 7" xfId="21773"/>
    <cellStyle name="Normal 2 6 4 3" xfId="1312"/>
    <cellStyle name="Normal 2 6 4 3 2" xfId="5167"/>
    <cellStyle name="Normal 2 6 4 3 2 2" xfId="31545"/>
    <cellStyle name="Normal 2 6 4 3 3" xfId="11322"/>
    <cellStyle name="Normal 2 6 4 3 3 2" xfId="27705"/>
    <cellStyle name="Normal 2 6 4 3 4" xfId="22153"/>
    <cellStyle name="Normal 2 6 4 4" xfId="2092"/>
    <cellStyle name="Normal 2 6 4 4 2" xfId="5945"/>
    <cellStyle name="Normal 2 6 4 4 2 2" xfId="32321"/>
    <cellStyle name="Normal 2 6 4 4 3" xfId="12100"/>
    <cellStyle name="Normal 2 6 4 4 3 2" xfId="28482"/>
    <cellStyle name="Normal 2 6 4 4 4" xfId="22928"/>
    <cellStyle name="Normal 2 6 4 5" xfId="3058"/>
    <cellStyle name="Normal 2 6 4 5 2" xfId="6909"/>
    <cellStyle name="Normal 2 6 4 5 2 2" xfId="33285"/>
    <cellStyle name="Normal 2 6 4 5 3" xfId="13065"/>
    <cellStyle name="Normal 2 6 4 5 3 2" xfId="29444"/>
    <cellStyle name="Normal 2 6 4 5 4" xfId="23886"/>
    <cellStyle name="Normal 2 6 4 6" xfId="4405"/>
    <cellStyle name="Normal 2 6 4 6 2" xfId="30784"/>
    <cellStyle name="Normal 2 6 4 7" xfId="10553"/>
    <cellStyle name="Normal 2 6 4 7 2" xfId="26942"/>
    <cellStyle name="Normal 2 6 4 8" xfId="21391"/>
    <cellStyle name="Normal 2 6 5" xfId="697"/>
    <cellStyle name="Normal 2 6 6" xfId="765"/>
    <cellStyle name="Normal 2 6 6 2" xfId="1525"/>
    <cellStyle name="Normal 2 6 6 2 2" xfId="5380"/>
    <cellStyle name="Normal 2 6 6 2 2 2" xfId="31758"/>
    <cellStyle name="Normal 2 6 6 2 3" xfId="11535"/>
    <cellStyle name="Normal 2 6 6 2 3 2" xfId="27918"/>
    <cellStyle name="Normal 2 6 6 2 4" xfId="22365"/>
    <cellStyle name="Normal 2 6 6 3" xfId="2319"/>
    <cellStyle name="Normal 2 6 6 3 2" xfId="6172"/>
    <cellStyle name="Normal 2 6 6 3 2 2" xfId="32548"/>
    <cellStyle name="Normal 2 6 6 3 3" xfId="12327"/>
    <cellStyle name="Normal 2 6 6 3 3 2" xfId="28709"/>
    <cellStyle name="Normal 2 6 6 3 4" xfId="23154"/>
    <cellStyle name="Normal 2 6 6 4" xfId="3273"/>
    <cellStyle name="Normal 2 6 6 4 2" xfId="7124"/>
    <cellStyle name="Normal 2 6 6 4 2 2" xfId="33500"/>
    <cellStyle name="Normal 2 6 6 4 3" xfId="13280"/>
    <cellStyle name="Normal 2 6 6 4 3 2" xfId="29659"/>
    <cellStyle name="Normal 2 6 6 4 4" xfId="24100"/>
    <cellStyle name="Normal 2 6 6 5" xfId="4621"/>
    <cellStyle name="Normal 2 6 6 5 2" xfId="30999"/>
    <cellStyle name="Normal 2 6 6 6" xfId="10775"/>
    <cellStyle name="Normal 2 6 6 6 2" xfId="27159"/>
    <cellStyle name="Normal 2 6 6 7" xfId="21606"/>
    <cellStyle name="Normal 2 6 7" xfId="1145"/>
    <cellStyle name="Normal 2 6 7 2" xfId="5000"/>
    <cellStyle name="Normal 2 6 7 2 2" xfId="31378"/>
    <cellStyle name="Normal 2 6 7 3" xfId="11155"/>
    <cellStyle name="Normal 2 6 7 3 2" xfId="27538"/>
    <cellStyle name="Normal 2 6 7 4" xfId="21986"/>
    <cellStyle name="Normal 2 6 8" xfId="1918"/>
    <cellStyle name="Normal 2 6 8 2" xfId="5771"/>
    <cellStyle name="Normal 2 6 8 2 2" xfId="32147"/>
    <cellStyle name="Normal 2 6 8 3" xfId="11926"/>
    <cellStyle name="Normal 2 6 8 3 2" xfId="28308"/>
    <cellStyle name="Normal 2 6 8 4" xfId="22754"/>
    <cellStyle name="Normal 2 6 9" xfId="2891"/>
    <cellStyle name="Normal 2 6 9 2" xfId="6742"/>
    <cellStyle name="Normal 2 6 9 2 2" xfId="33118"/>
    <cellStyle name="Normal 2 6 9 3" xfId="12898"/>
    <cellStyle name="Normal 2 6 9 3 2" xfId="29277"/>
    <cellStyle name="Normal 2 6 9 4" xfId="23719"/>
    <cellStyle name="Normal 2 7" xfId="305"/>
    <cellStyle name="Normal 2 7 10" xfId="2892"/>
    <cellStyle name="Normal 2 7 10 2" xfId="6743"/>
    <cellStyle name="Normal 2 7 10 2 2" xfId="33119"/>
    <cellStyle name="Normal 2 7 10 3" xfId="12899"/>
    <cellStyle name="Normal 2 7 10 3 2" xfId="29278"/>
    <cellStyle name="Normal 2 7 10 4" xfId="23720"/>
    <cellStyle name="Normal 2 7 11" xfId="4239"/>
    <cellStyle name="Normal 2 7 11 2" xfId="30618"/>
    <cellStyle name="Normal 2 7 12" xfId="10374"/>
    <cellStyle name="Normal 2 7 12 2" xfId="26775"/>
    <cellStyle name="Normal 2 7 13" xfId="21225"/>
    <cellStyle name="Normal 2 7 2" xfId="306"/>
    <cellStyle name="Normal 2 7 2 10" xfId="10375"/>
    <cellStyle name="Normal 2 7 2 10 2" xfId="26776"/>
    <cellStyle name="Normal 2 7 2 11" xfId="21226"/>
    <cellStyle name="Normal 2 7 2 2" xfId="400"/>
    <cellStyle name="Normal 2 7 2 2 2" xfId="565"/>
    <cellStyle name="Normal 2 7 2 2 2 2" xfId="991"/>
    <cellStyle name="Normal 2 7 2 2 2 2 2" xfId="1751"/>
    <cellStyle name="Normal 2 7 2 2 2 2 2 2" xfId="5606"/>
    <cellStyle name="Normal 2 7 2 2 2 2 2 2 2" xfId="31984"/>
    <cellStyle name="Normal 2 7 2 2 2 2 2 3" xfId="11761"/>
    <cellStyle name="Normal 2 7 2 2 2 2 2 3 2" xfId="28144"/>
    <cellStyle name="Normal 2 7 2 2 2 2 2 4" xfId="22591"/>
    <cellStyle name="Normal 2 7 2 2 2 2 3" xfId="2544"/>
    <cellStyle name="Normal 2 7 2 2 2 2 3 2" xfId="6397"/>
    <cellStyle name="Normal 2 7 2 2 2 2 3 2 2" xfId="32773"/>
    <cellStyle name="Normal 2 7 2 2 2 2 3 3" xfId="12552"/>
    <cellStyle name="Normal 2 7 2 2 2 2 3 3 2" xfId="28934"/>
    <cellStyle name="Normal 2 7 2 2 2 2 3 4" xfId="23379"/>
    <cellStyle name="Normal 2 7 2 2 2 2 4" xfId="3498"/>
    <cellStyle name="Normal 2 7 2 2 2 2 4 2" xfId="7349"/>
    <cellStyle name="Normal 2 7 2 2 2 2 4 2 2" xfId="33725"/>
    <cellStyle name="Normal 2 7 2 2 2 2 4 3" xfId="13505"/>
    <cellStyle name="Normal 2 7 2 2 2 2 4 3 2" xfId="29884"/>
    <cellStyle name="Normal 2 7 2 2 2 2 4 4" xfId="24325"/>
    <cellStyle name="Normal 2 7 2 2 2 2 5" xfId="4847"/>
    <cellStyle name="Normal 2 7 2 2 2 2 5 2" xfId="31225"/>
    <cellStyle name="Normal 2 7 2 2 2 2 6" xfId="11001"/>
    <cellStyle name="Normal 2 7 2 2 2 2 6 2" xfId="27385"/>
    <cellStyle name="Normal 2 7 2 2 2 2 7" xfId="21832"/>
    <cellStyle name="Normal 2 7 2 2 2 3" xfId="1371"/>
    <cellStyle name="Normal 2 7 2 2 2 3 2" xfId="5226"/>
    <cellStyle name="Normal 2 7 2 2 2 3 2 2" xfId="31604"/>
    <cellStyle name="Normal 2 7 2 2 2 3 3" xfId="11381"/>
    <cellStyle name="Normal 2 7 2 2 2 3 3 2" xfId="27764"/>
    <cellStyle name="Normal 2 7 2 2 2 3 4" xfId="22212"/>
    <cellStyle name="Normal 2 7 2 2 2 4" xfId="2151"/>
    <cellStyle name="Normal 2 7 2 2 2 4 2" xfId="6004"/>
    <cellStyle name="Normal 2 7 2 2 2 4 2 2" xfId="32380"/>
    <cellStyle name="Normal 2 7 2 2 2 4 3" xfId="12159"/>
    <cellStyle name="Normal 2 7 2 2 2 4 3 2" xfId="28541"/>
    <cellStyle name="Normal 2 7 2 2 2 4 4" xfId="22987"/>
    <cellStyle name="Normal 2 7 2 2 2 5" xfId="3117"/>
    <cellStyle name="Normal 2 7 2 2 2 5 2" xfId="6968"/>
    <cellStyle name="Normal 2 7 2 2 2 5 2 2" xfId="33344"/>
    <cellStyle name="Normal 2 7 2 2 2 5 3" xfId="13124"/>
    <cellStyle name="Normal 2 7 2 2 2 5 3 2" xfId="29503"/>
    <cellStyle name="Normal 2 7 2 2 2 5 4" xfId="23945"/>
    <cellStyle name="Normal 2 7 2 2 2 6" xfId="4464"/>
    <cellStyle name="Normal 2 7 2 2 2 6 2" xfId="30843"/>
    <cellStyle name="Normal 2 7 2 2 2 7" xfId="10612"/>
    <cellStyle name="Normal 2 7 2 2 2 7 2" xfId="27001"/>
    <cellStyle name="Normal 2 7 2 2 2 8" xfId="21450"/>
    <cellStyle name="Normal 2 7 2 2 3" xfId="828"/>
    <cellStyle name="Normal 2 7 2 2 3 2" xfId="1588"/>
    <cellStyle name="Normal 2 7 2 2 3 2 2" xfId="5443"/>
    <cellStyle name="Normal 2 7 2 2 3 2 2 2" xfId="31821"/>
    <cellStyle name="Normal 2 7 2 2 3 2 3" xfId="11598"/>
    <cellStyle name="Normal 2 7 2 2 3 2 3 2" xfId="27981"/>
    <cellStyle name="Normal 2 7 2 2 3 2 4" xfId="22428"/>
    <cellStyle name="Normal 2 7 2 2 3 3" xfId="2381"/>
    <cellStyle name="Normal 2 7 2 2 3 3 2" xfId="6234"/>
    <cellStyle name="Normal 2 7 2 2 3 3 2 2" xfId="32610"/>
    <cellStyle name="Normal 2 7 2 2 3 3 3" xfId="12389"/>
    <cellStyle name="Normal 2 7 2 2 3 3 3 2" xfId="28771"/>
    <cellStyle name="Normal 2 7 2 2 3 3 4" xfId="23216"/>
    <cellStyle name="Normal 2 7 2 2 3 4" xfId="3335"/>
    <cellStyle name="Normal 2 7 2 2 3 4 2" xfId="7186"/>
    <cellStyle name="Normal 2 7 2 2 3 4 2 2" xfId="33562"/>
    <cellStyle name="Normal 2 7 2 2 3 4 3" xfId="13342"/>
    <cellStyle name="Normal 2 7 2 2 3 4 3 2" xfId="29721"/>
    <cellStyle name="Normal 2 7 2 2 3 4 4" xfId="24162"/>
    <cellStyle name="Normal 2 7 2 2 3 5" xfId="4684"/>
    <cellStyle name="Normal 2 7 2 2 3 5 2" xfId="31062"/>
    <cellStyle name="Normal 2 7 2 2 3 6" xfId="10838"/>
    <cellStyle name="Normal 2 7 2 2 3 6 2" xfId="27222"/>
    <cellStyle name="Normal 2 7 2 2 3 7" xfId="21669"/>
    <cellStyle name="Normal 2 7 2 2 4" xfId="1208"/>
    <cellStyle name="Normal 2 7 2 2 4 2" xfId="5063"/>
    <cellStyle name="Normal 2 7 2 2 4 2 2" xfId="31441"/>
    <cellStyle name="Normal 2 7 2 2 4 3" xfId="11218"/>
    <cellStyle name="Normal 2 7 2 2 4 3 2" xfId="27601"/>
    <cellStyle name="Normal 2 7 2 2 4 4" xfId="22049"/>
    <cellStyle name="Normal 2 7 2 2 5" xfId="1987"/>
    <cellStyle name="Normal 2 7 2 2 5 2" xfId="5840"/>
    <cellStyle name="Normal 2 7 2 2 5 2 2" xfId="32216"/>
    <cellStyle name="Normal 2 7 2 2 5 3" xfId="11995"/>
    <cellStyle name="Normal 2 7 2 2 5 3 2" xfId="28377"/>
    <cellStyle name="Normal 2 7 2 2 5 4" xfId="22823"/>
    <cellStyle name="Normal 2 7 2 2 6" xfId="2954"/>
    <cellStyle name="Normal 2 7 2 2 6 2" xfId="6805"/>
    <cellStyle name="Normal 2 7 2 2 6 2 2" xfId="33181"/>
    <cellStyle name="Normal 2 7 2 2 6 3" xfId="12961"/>
    <cellStyle name="Normal 2 7 2 2 6 3 2" xfId="29340"/>
    <cellStyle name="Normal 2 7 2 2 6 4" xfId="23782"/>
    <cellStyle name="Normal 2 7 2 2 7" xfId="4301"/>
    <cellStyle name="Normal 2 7 2 2 7 2" xfId="30680"/>
    <cellStyle name="Normal 2 7 2 2 8" xfId="10448"/>
    <cellStyle name="Normal 2 7 2 2 8 2" xfId="26838"/>
    <cellStyle name="Normal 2 7 2 2 9" xfId="21287"/>
    <cellStyle name="Normal 2 7 2 3" xfId="463"/>
    <cellStyle name="Normal 2 7 2 3 2" xfId="622"/>
    <cellStyle name="Normal 2 7 2 3 2 2" xfId="1048"/>
    <cellStyle name="Normal 2 7 2 3 2 2 2" xfId="1808"/>
    <cellStyle name="Normal 2 7 2 3 2 2 2 2" xfId="5663"/>
    <cellStyle name="Normal 2 7 2 3 2 2 2 2 2" xfId="32041"/>
    <cellStyle name="Normal 2 7 2 3 2 2 2 3" xfId="11818"/>
    <cellStyle name="Normal 2 7 2 3 2 2 2 3 2" xfId="28201"/>
    <cellStyle name="Normal 2 7 2 3 2 2 2 4" xfId="22648"/>
    <cellStyle name="Normal 2 7 2 3 2 2 3" xfId="2601"/>
    <cellStyle name="Normal 2 7 2 3 2 2 3 2" xfId="6454"/>
    <cellStyle name="Normal 2 7 2 3 2 2 3 2 2" xfId="32830"/>
    <cellStyle name="Normal 2 7 2 3 2 2 3 3" xfId="12609"/>
    <cellStyle name="Normal 2 7 2 3 2 2 3 3 2" xfId="28991"/>
    <cellStyle name="Normal 2 7 2 3 2 2 3 4" xfId="23436"/>
    <cellStyle name="Normal 2 7 2 3 2 2 4" xfId="3555"/>
    <cellStyle name="Normal 2 7 2 3 2 2 4 2" xfId="7406"/>
    <cellStyle name="Normal 2 7 2 3 2 2 4 2 2" xfId="33782"/>
    <cellStyle name="Normal 2 7 2 3 2 2 4 3" xfId="13562"/>
    <cellStyle name="Normal 2 7 2 3 2 2 4 3 2" xfId="29941"/>
    <cellStyle name="Normal 2 7 2 3 2 2 4 4" xfId="24382"/>
    <cellStyle name="Normal 2 7 2 3 2 2 5" xfId="4904"/>
    <cellStyle name="Normal 2 7 2 3 2 2 5 2" xfId="31282"/>
    <cellStyle name="Normal 2 7 2 3 2 2 6" xfId="11058"/>
    <cellStyle name="Normal 2 7 2 3 2 2 6 2" xfId="27442"/>
    <cellStyle name="Normal 2 7 2 3 2 2 7" xfId="21889"/>
    <cellStyle name="Normal 2 7 2 3 2 3" xfId="1428"/>
    <cellStyle name="Normal 2 7 2 3 2 3 2" xfId="5283"/>
    <cellStyle name="Normal 2 7 2 3 2 3 2 2" xfId="31661"/>
    <cellStyle name="Normal 2 7 2 3 2 3 3" xfId="11438"/>
    <cellStyle name="Normal 2 7 2 3 2 3 3 2" xfId="27821"/>
    <cellStyle name="Normal 2 7 2 3 2 3 4" xfId="22269"/>
    <cellStyle name="Normal 2 7 2 3 2 4" xfId="2208"/>
    <cellStyle name="Normal 2 7 2 3 2 4 2" xfId="6061"/>
    <cellStyle name="Normal 2 7 2 3 2 4 2 2" xfId="32437"/>
    <cellStyle name="Normal 2 7 2 3 2 4 3" xfId="12216"/>
    <cellStyle name="Normal 2 7 2 3 2 4 3 2" xfId="28598"/>
    <cellStyle name="Normal 2 7 2 3 2 4 4" xfId="23044"/>
    <cellStyle name="Normal 2 7 2 3 2 5" xfId="3174"/>
    <cellStyle name="Normal 2 7 2 3 2 5 2" xfId="7025"/>
    <cellStyle name="Normal 2 7 2 3 2 5 2 2" xfId="33401"/>
    <cellStyle name="Normal 2 7 2 3 2 5 3" xfId="13181"/>
    <cellStyle name="Normal 2 7 2 3 2 5 3 2" xfId="29560"/>
    <cellStyle name="Normal 2 7 2 3 2 5 4" xfId="24002"/>
    <cellStyle name="Normal 2 7 2 3 2 6" xfId="4521"/>
    <cellStyle name="Normal 2 7 2 3 2 6 2" xfId="30900"/>
    <cellStyle name="Normal 2 7 2 3 2 7" xfId="10669"/>
    <cellStyle name="Normal 2 7 2 3 2 7 2" xfId="27058"/>
    <cellStyle name="Normal 2 7 2 3 2 8" xfId="21507"/>
    <cellStyle name="Normal 2 7 2 3 3" xfId="889"/>
    <cellStyle name="Normal 2 7 2 3 3 2" xfId="1649"/>
    <cellStyle name="Normal 2 7 2 3 3 2 2" xfId="5504"/>
    <cellStyle name="Normal 2 7 2 3 3 2 2 2" xfId="31882"/>
    <cellStyle name="Normal 2 7 2 3 3 2 3" xfId="11659"/>
    <cellStyle name="Normal 2 7 2 3 3 2 3 2" xfId="28042"/>
    <cellStyle name="Normal 2 7 2 3 3 2 4" xfId="22489"/>
    <cellStyle name="Normal 2 7 2 3 3 3" xfId="2442"/>
    <cellStyle name="Normal 2 7 2 3 3 3 2" xfId="6295"/>
    <cellStyle name="Normal 2 7 2 3 3 3 2 2" xfId="32671"/>
    <cellStyle name="Normal 2 7 2 3 3 3 3" xfId="12450"/>
    <cellStyle name="Normal 2 7 2 3 3 3 3 2" xfId="28832"/>
    <cellStyle name="Normal 2 7 2 3 3 3 4" xfId="23277"/>
    <cellStyle name="Normal 2 7 2 3 3 4" xfId="3396"/>
    <cellStyle name="Normal 2 7 2 3 3 4 2" xfId="7247"/>
    <cellStyle name="Normal 2 7 2 3 3 4 2 2" xfId="33623"/>
    <cellStyle name="Normal 2 7 2 3 3 4 3" xfId="13403"/>
    <cellStyle name="Normal 2 7 2 3 3 4 3 2" xfId="29782"/>
    <cellStyle name="Normal 2 7 2 3 3 4 4" xfId="24223"/>
    <cellStyle name="Normal 2 7 2 3 3 5" xfId="4745"/>
    <cellStyle name="Normal 2 7 2 3 3 5 2" xfId="31123"/>
    <cellStyle name="Normal 2 7 2 3 3 6" xfId="10899"/>
    <cellStyle name="Normal 2 7 2 3 3 6 2" xfId="27283"/>
    <cellStyle name="Normal 2 7 2 3 3 7" xfId="21730"/>
    <cellStyle name="Normal 2 7 2 3 4" xfId="1269"/>
    <cellStyle name="Normal 2 7 2 3 4 2" xfId="5124"/>
    <cellStyle name="Normal 2 7 2 3 4 2 2" xfId="31502"/>
    <cellStyle name="Normal 2 7 2 3 4 3" xfId="11279"/>
    <cellStyle name="Normal 2 7 2 3 4 3 2" xfId="27662"/>
    <cellStyle name="Normal 2 7 2 3 4 4" xfId="22110"/>
    <cellStyle name="Normal 2 7 2 3 5" xfId="2049"/>
    <cellStyle name="Normal 2 7 2 3 5 2" xfId="5902"/>
    <cellStyle name="Normal 2 7 2 3 5 2 2" xfId="32278"/>
    <cellStyle name="Normal 2 7 2 3 5 3" xfId="12057"/>
    <cellStyle name="Normal 2 7 2 3 5 3 2" xfId="28439"/>
    <cellStyle name="Normal 2 7 2 3 5 4" xfId="22885"/>
    <cellStyle name="Normal 2 7 2 3 6" xfId="3015"/>
    <cellStyle name="Normal 2 7 2 3 6 2" xfId="6866"/>
    <cellStyle name="Normal 2 7 2 3 6 2 2" xfId="33242"/>
    <cellStyle name="Normal 2 7 2 3 6 3" xfId="13022"/>
    <cellStyle name="Normal 2 7 2 3 6 3 2" xfId="29401"/>
    <cellStyle name="Normal 2 7 2 3 6 4" xfId="23843"/>
    <cellStyle name="Normal 2 7 2 3 7" xfId="4362"/>
    <cellStyle name="Normal 2 7 2 3 7 2" xfId="30741"/>
    <cellStyle name="Normal 2 7 2 3 8" xfId="10510"/>
    <cellStyle name="Normal 2 7 2 3 8 2" xfId="26899"/>
    <cellStyle name="Normal 2 7 2 3 9" xfId="21348"/>
    <cellStyle name="Normal 2 7 2 4" xfId="508"/>
    <cellStyle name="Normal 2 7 2 4 2" xfId="934"/>
    <cellStyle name="Normal 2 7 2 4 2 2" xfId="1694"/>
    <cellStyle name="Normal 2 7 2 4 2 2 2" xfId="5549"/>
    <cellStyle name="Normal 2 7 2 4 2 2 2 2" xfId="31927"/>
    <cellStyle name="Normal 2 7 2 4 2 2 3" xfId="11704"/>
    <cellStyle name="Normal 2 7 2 4 2 2 3 2" xfId="28087"/>
    <cellStyle name="Normal 2 7 2 4 2 2 4" xfId="22534"/>
    <cellStyle name="Normal 2 7 2 4 2 3" xfId="2487"/>
    <cellStyle name="Normal 2 7 2 4 2 3 2" xfId="6340"/>
    <cellStyle name="Normal 2 7 2 4 2 3 2 2" xfId="32716"/>
    <cellStyle name="Normal 2 7 2 4 2 3 3" xfId="12495"/>
    <cellStyle name="Normal 2 7 2 4 2 3 3 2" xfId="28877"/>
    <cellStyle name="Normal 2 7 2 4 2 3 4" xfId="23322"/>
    <cellStyle name="Normal 2 7 2 4 2 4" xfId="3441"/>
    <cellStyle name="Normal 2 7 2 4 2 4 2" xfId="7292"/>
    <cellStyle name="Normal 2 7 2 4 2 4 2 2" xfId="33668"/>
    <cellStyle name="Normal 2 7 2 4 2 4 3" xfId="13448"/>
    <cellStyle name="Normal 2 7 2 4 2 4 3 2" xfId="29827"/>
    <cellStyle name="Normal 2 7 2 4 2 4 4" xfId="24268"/>
    <cellStyle name="Normal 2 7 2 4 2 5" xfId="4790"/>
    <cellStyle name="Normal 2 7 2 4 2 5 2" xfId="31168"/>
    <cellStyle name="Normal 2 7 2 4 2 6" xfId="10944"/>
    <cellStyle name="Normal 2 7 2 4 2 6 2" xfId="27328"/>
    <cellStyle name="Normal 2 7 2 4 2 7" xfId="21775"/>
    <cellStyle name="Normal 2 7 2 4 3" xfId="1314"/>
    <cellStyle name="Normal 2 7 2 4 3 2" xfId="5169"/>
    <cellStyle name="Normal 2 7 2 4 3 2 2" xfId="31547"/>
    <cellStyle name="Normal 2 7 2 4 3 3" xfId="11324"/>
    <cellStyle name="Normal 2 7 2 4 3 3 2" xfId="27707"/>
    <cellStyle name="Normal 2 7 2 4 3 4" xfId="22155"/>
    <cellStyle name="Normal 2 7 2 4 4" xfId="2094"/>
    <cellStyle name="Normal 2 7 2 4 4 2" xfId="5947"/>
    <cellStyle name="Normal 2 7 2 4 4 2 2" xfId="32323"/>
    <cellStyle name="Normal 2 7 2 4 4 3" xfId="12102"/>
    <cellStyle name="Normal 2 7 2 4 4 3 2" xfId="28484"/>
    <cellStyle name="Normal 2 7 2 4 4 4" xfId="22930"/>
    <cellStyle name="Normal 2 7 2 4 5" xfId="3060"/>
    <cellStyle name="Normal 2 7 2 4 5 2" xfId="6911"/>
    <cellStyle name="Normal 2 7 2 4 5 2 2" xfId="33287"/>
    <cellStyle name="Normal 2 7 2 4 5 3" xfId="13067"/>
    <cellStyle name="Normal 2 7 2 4 5 3 2" xfId="29446"/>
    <cellStyle name="Normal 2 7 2 4 5 4" xfId="23888"/>
    <cellStyle name="Normal 2 7 2 4 6" xfId="4407"/>
    <cellStyle name="Normal 2 7 2 4 6 2" xfId="30786"/>
    <cellStyle name="Normal 2 7 2 4 7" xfId="10555"/>
    <cellStyle name="Normal 2 7 2 4 7 2" xfId="26944"/>
    <cellStyle name="Normal 2 7 2 4 8" xfId="21393"/>
    <cellStyle name="Normal 2 7 2 5" xfId="767"/>
    <cellStyle name="Normal 2 7 2 5 2" xfId="1527"/>
    <cellStyle name="Normal 2 7 2 5 2 2" xfId="5382"/>
    <cellStyle name="Normal 2 7 2 5 2 2 2" xfId="31760"/>
    <cellStyle name="Normal 2 7 2 5 2 3" xfId="11537"/>
    <cellStyle name="Normal 2 7 2 5 2 3 2" xfId="27920"/>
    <cellStyle name="Normal 2 7 2 5 2 4" xfId="22367"/>
    <cellStyle name="Normal 2 7 2 5 3" xfId="2321"/>
    <cellStyle name="Normal 2 7 2 5 3 2" xfId="6174"/>
    <cellStyle name="Normal 2 7 2 5 3 2 2" xfId="32550"/>
    <cellStyle name="Normal 2 7 2 5 3 3" xfId="12329"/>
    <cellStyle name="Normal 2 7 2 5 3 3 2" xfId="28711"/>
    <cellStyle name="Normal 2 7 2 5 3 4" xfId="23156"/>
    <cellStyle name="Normal 2 7 2 5 4" xfId="3275"/>
    <cellStyle name="Normal 2 7 2 5 4 2" xfId="7126"/>
    <cellStyle name="Normal 2 7 2 5 4 2 2" xfId="33502"/>
    <cellStyle name="Normal 2 7 2 5 4 3" xfId="13282"/>
    <cellStyle name="Normal 2 7 2 5 4 3 2" xfId="29661"/>
    <cellStyle name="Normal 2 7 2 5 4 4" xfId="24102"/>
    <cellStyle name="Normal 2 7 2 5 5" xfId="4623"/>
    <cellStyle name="Normal 2 7 2 5 5 2" xfId="31001"/>
    <cellStyle name="Normal 2 7 2 5 6" xfId="10777"/>
    <cellStyle name="Normal 2 7 2 5 6 2" xfId="27161"/>
    <cellStyle name="Normal 2 7 2 5 7" xfId="21608"/>
    <cellStyle name="Normal 2 7 2 6" xfId="1147"/>
    <cellStyle name="Normal 2 7 2 6 2" xfId="5002"/>
    <cellStyle name="Normal 2 7 2 6 2 2" xfId="31380"/>
    <cellStyle name="Normal 2 7 2 6 3" xfId="11157"/>
    <cellStyle name="Normal 2 7 2 6 3 2" xfId="27540"/>
    <cellStyle name="Normal 2 7 2 6 4" xfId="21988"/>
    <cellStyle name="Normal 2 7 2 7" xfId="1920"/>
    <cellStyle name="Normal 2 7 2 7 2" xfId="5773"/>
    <cellStyle name="Normal 2 7 2 7 2 2" xfId="32149"/>
    <cellStyle name="Normal 2 7 2 7 3" xfId="11928"/>
    <cellStyle name="Normal 2 7 2 7 3 2" xfId="28310"/>
    <cellStyle name="Normal 2 7 2 7 4" xfId="22756"/>
    <cellStyle name="Normal 2 7 2 8" xfId="2893"/>
    <cellStyle name="Normal 2 7 2 8 2" xfId="6744"/>
    <cellStyle name="Normal 2 7 2 8 2 2" xfId="33120"/>
    <cellStyle name="Normal 2 7 2 8 3" xfId="12900"/>
    <cellStyle name="Normal 2 7 2 8 3 2" xfId="29279"/>
    <cellStyle name="Normal 2 7 2 8 4" xfId="23721"/>
    <cellStyle name="Normal 2 7 2 9" xfId="4240"/>
    <cellStyle name="Normal 2 7 2 9 2" xfId="30619"/>
    <cellStyle name="Normal 2 7 3" xfId="399"/>
    <cellStyle name="Normal 2 7 3 2" xfId="564"/>
    <cellStyle name="Normal 2 7 3 2 2" xfId="990"/>
    <cellStyle name="Normal 2 7 3 2 2 2" xfId="1750"/>
    <cellStyle name="Normal 2 7 3 2 2 2 2" xfId="5605"/>
    <cellStyle name="Normal 2 7 3 2 2 2 2 2" xfId="31983"/>
    <cellStyle name="Normal 2 7 3 2 2 2 3" xfId="11760"/>
    <cellStyle name="Normal 2 7 3 2 2 2 3 2" xfId="28143"/>
    <cellStyle name="Normal 2 7 3 2 2 2 4" xfId="22590"/>
    <cellStyle name="Normal 2 7 3 2 2 3" xfId="2543"/>
    <cellStyle name="Normal 2 7 3 2 2 3 2" xfId="6396"/>
    <cellStyle name="Normal 2 7 3 2 2 3 2 2" xfId="32772"/>
    <cellStyle name="Normal 2 7 3 2 2 3 3" xfId="12551"/>
    <cellStyle name="Normal 2 7 3 2 2 3 3 2" xfId="28933"/>
    <cellStyle name="Normal 2 7 3 2 2 3 4" xfId="23378"/>
    <cellStyle name="Normal 2 7 3 2 2 4" xfId="3497"/>
    <cellStyle name="Normal 2 7 3 2 2 4 2" xfId="7348"/>
    <cellStyle name="Normal 2 7 3 2 2 4 2 2" xfId="33724"/>
    <cellStyle name="Normal 2 7 3 2 2 4 3" xfId="13504"/>
    <cellStyle name="Normal 2 7 3 2 2 4 3 2" xfId="29883"/>
    <cellStyle name="Normal 2 7 3 2 2 4 4" xfId="24324"/>
    <cellStyle name="Normal 2 7 3 2 2 5" xfId="4846"/>
    <cellStyle name="Normal 2 7 3 2 2 5 2" xfId="31224"/>
    <cellStyle name="Normal 2 7 3 2 2 6" xfId="11000"/>
    <cellStyle name="Normal 2 7 3 2 2 6 2" xfId="27384"/>
    <cellStyle name="Normal 2 7 3 2 2 7" xfId="21831"/>
    <cellStyle name="Normal 2 7 3 2 3" xfId="1370"/>
    <cellStyle name="Normal 2 7 3 2 3 2" xfId="5225"/>
    <cellStyle name="Normal 2 7 3 2 3 2 2" xfId="31603"/>
    <cellStyle name="Normal 2 7 3 2 3 3" xfId="11380"/>
    <cellStyle name="Normal 2 7 3 2 3 3 2" xfId="27763"/>
    <cellStyle name="Normal 2 7 3 2 3 4" xfId="22211"/>
    <cellStyle name="Normal 2 7 3 2 4" xfId="2150"/>
    <cellStyle name="Normal 2 7 3 2 4 2" xfId="6003"/>
    <cellStyle name="Normal 2 7 3 2 4 2 2" xfId="32379"/>
    <cellStyle name="Normal 2 7 3 2 4 3" xfId="12158"/>
    <cellStyle name="Normal 2 7 3 2 4 3 2" xfId="28540"/>
    <cellStyle name="Normal 2 7 3 2 4 4" xfId="22986"/>
    <cellStyle name="Normal 2 7 3 2 5" xfId="3116"/>
    <cellStyle name="Normal 2 7 3 2 5 2" xfId="6967"/>
    <cellStyle name="Normal 2 7 3 2 5 2 2" xfId="33343"/>
    <cellStyle name="Normal 2 7 3 2 5 3" xfId="13123"/>
    <cellStyle name="Normal 2 7 3 2 5 3 2" xfId="29502"/>
    <cellStyle name="Normal 2 7 3 2 5 4" xfId="23944"/>
    <cellStyle name="Normal 2 7 3 2 6" xfId="4463"/>
    <cellStyle name="Normal 2 7 3 2 6 2" xfId="30842"/>
    <cellStyle name="Normal 2 7 3 2 7" xfId="10611"/>
    <cellStyle name="Normal 2 7 3 2 7 2" xfId="27000"/>
    <cellStyle name="Normal 2 7 3 2 8" xfId="21449"/>
    <cellStyle name="Normal 2 7 3 3" xfId="827"/>
    <cellStyle name="Normal 2 7 3 3 2" xfId="1587"/>
    <cellStyle name="Normal 2 7 3 3 2 2" xfId="5442"/>
    <cellStyle name="Normal 2 7 3 3 2 2 2" xfId="31820"/>
    <cellStyle name="Normal 2 7 3 3 2 3" xfId="11597"/>
    <cellStyle name="Normal 2 7 3 3 2 3 2" xfId="27980"/>
    <cellStyle name="Normal 2 7 3 3 2 4" xfId="22427"/>
    <cellStyle name="Normal 2 7 3 3 3" xfId="2380"/>
    <cellStyle name="Normal 2 7 3 3 3 2" xfId="6233"/>
    <cellStyle name="Normal 2 7 3 3 3 2 2" xfId="32609"/>
    <cellStyle name="Normal 2 7 3 3 3 3" xfId="12388"/>
    <cellStyle name="Normal 2 7 3 3 3 3 2" xfId="28770"/>
    <cellStyle name="Normal 2 7 3 3 3 4" xfId="23215"/>
    <cellStyle name="Normal 2 7 3 3 4" xfId="3334"/>
    <cellStyle name="Normal 2 7 3 3 4 2" xfId="7185"/>
    <cellStyle name="Normal 2 7 3 3 4 2 2" xfId="33561"/>
    <cellStyle name="Normal 2 7 3 3 4 3" xfId="13341"/>
    <cellStyle name="Normal 2 7 3 3 4 3 2" xfId="29720"/>
    <cellStyle name="Normal 2 7 3 3 4 4" xfId="24161"/>
    <cellStyle name="Normal 2 7 3 3 5" xfId="4683"/>
    <cellStyle name="Normal 2 7 3 3 5 2" xfId="31061"/>
    <cellStyle name="Normal 2 7 3 3 6" xfId="10837"/>
    <cellStyle name="Normal 2 7 3 3 6 2" xfId="27221"/>
    <cellStyle name="Normal 2 7 3 3 7" xfId="21668"/>
    <cellStyle name="Normal 2 7 3 4" xfId="1207"/>
    <cellStyle name="Normal 2 7 3 4 2" xfId="5062"/>
    <cellStyle name="Normal 2 7 3 4 2 2" xfId="31440"/>
    <cellStyle name="Normal 2 7 3 4 3" xfId="11217"/>
    <cellStyle name="Normal 2 7 3 4 3 2" xfId="27600"/>
    <cellStyle name="Normal 2 7 3 4 4" xfId="22048"/>
    <cellStyle name="Normal 2 7 3 5" xfId="1986"/>
    <cellStyle name="Normal 2 7 3 5 2" xfId="5839"/>
    <cellStyle name="Normal 2 7 3 5 2 2" xfId="32215"/>
    <cellStyle name="Normal 2 7 3 5 3" xfId="11994"/>
    <cellStyle name="Normal 2 7 3 5 3 2" xfId="28376"/>
    <cellStyle name="Normal 2 7 3 5 4" xfId="22822"/>
    <cellStyle name="Normal 2 7 3 6" xfId="2953"/>
    <cellStyle name="Normal 2 7 3 6 2" xfId="6804"/>
    <cellStyle name="Normal 2 7 3 6 2 2" xfId="33180"/>
    <cellStyle name="Normal 2 7 3 6 3" xfId="12960"/>
    <cellStyle name="Normal 2 7 3 6 3 2" xfId="29339"/>
    <cellStyle name="Normal 2 7 3 6 4" xfId="23781"/>
    <cellStyle name="Normal 2 7 3 7" xfId="4300"/>
    <cellStyle name="Normal 2 7 3 7 2" xfId="30679"/>
    <cellStyle name="Normal 2 7 3 8" xfId="10447"/>
    <cellStyle name="Normal 2 7 3 8 2" xfId="26837"/>
    <cellStyle name="Normal 2 7 3 9" xfId="21286"/>
    <cellStyle name="Normal 2 7 4" xfId="462"/>
    <cellStyle name="Normal 2 7 4 2" xfId="621"/>
    <cellStyle name="Normal 2 7 4 2 2" xfId="1047"/>
    <cellStyle name="Normal 2 7 4 2 2 2" xfId="1807"/>
    <cellStyle name="Normal 2 7 4 2 2 2 2" xfId="5662"/>
    <cellStyle name="Normal 2 7 4 2 2 2 2 2" xfId="32040"/>
    <cellStyle name="Normal 2 7 4 2 2 2 3" xfId="11817"/>
    <cellStyle name="Normal 2 7 4 2 2 2 3 2" xfId="28200"/>
    <cellStyle name="Normal 2 7 4 2 2 2 4" xfId="22647"/>
    <cellStyle name="Normal 2 7 4 2 2 3" xfId="2600"/>
    <cellStyle name="Normal 2 7 4 2 2 3 2" xfId="6453"/>
    <cellStyle name="Normal 2 7 4 2 2 3 2 2" xfId="32829"/>
    <cellStyle name="Normal 2 7 4 2 2 3 3" xfId="12608"/>
    <cellStyle name="Normal 2 7 4 2 2 3 3 2" xfId="28990"/>
    <cellStyle name="Normal 2 7 4 2 2 3 4" xfId="23435"/>
    <cellStyle name="Normal 2 7 4 2 2 4" xfId="3554"/>
    <cellStyle name="Normal 2 7 4 2 2 4 2" xfId="7405"/>
    <cellStyle name="Normal 2 7 4 2 2 4 2 2" xfId="33781"/>
    <cellStyle name="Normal 2 7 4 2 2 4 3" xfId="13561"/>
    <cellStyle name="Normal 2 7 4 2 2 4 3 2" xfId="29940"/>
    <cellStyle name="Normal 2 7 4 2 2 4 4" xfId="24381"/>
    <cellStyle name="Normal 2 7 4 2 2 5" xfId="4903"/>
    <cellStyle name="Normal 2 7 4 2 2 5 2" xfId="31281"/>
    <cellStyle name="Normal 2 7 4 2 2 6" xfId="11057"/>
    <cellStyle name="Normal 2 7 4 2 2 6 2" xfId="27441"/>
    <cellStyle name="Normal 2 7 4 2 2 7" xfId="21888"/>
    <cellStyle name="Normal 2 7 4 2 3" xfId="1427"/>
    <cellStyle name="Normal 2 7 4 2 3 2" xfId="5282"/>
    <cellStyle name="Normal 2 7 4 2 3 2 2" xfId="31660"/>
    <cellStyle name="Normal 2 7 4 2 3 3" xfId="11437"/>
    <cellStyle name="Normal 2 7 4 2 3 3 2" xfId="27820"/>
    <cellStyle name="Normal 2 7 4 2 3 4" xfId="22268"/>
    <cellStyle name="Normal 2 7 4 2 4" xfId="2207"/>
    <cellStyle name="Normal 2 7 4 2 4 2" xfId="6060"/>
    <cellStyle name="Normal 2 7 4 2 4 2 2" xfId="32436"/>
    <cellStyle name="Normal 2 7 4 2 4 3" xfId="12215"/>
    <cellStyle name="Normal 2 7 4 2 4 3 2" xfId="28597"/>
    <cellStyle name="Normal 2 7 4 2 4 4" xfId="23043"/>
    <cellStyle name="Normal 2 7 4 2 5" xfId="3173"/>
    <cellStyle name="Normal 2 7 4 2 5 2" xfId="7024"/>
    <cellStyle name="Normal 2 7 4 2 5 2 2" xfId="33400"/>
    <cellStyle name="Normal 2 7 4 2 5 3" xfId="13180"/>
    <cellStyle name="Normal 2 7 4 2 5 3 2" xfId="29559"/>
    <cellStyle name="Normal 2 7 4 2 5 4" xfId="24001"/>
    <cellStyle name="Normal 2 7 4 2 6" xfId="4520"/>
    <cellStyle name="Normal 2 7 4 2 6 2" xfId="30899"/>
    <cellStyle name="Normal 2 7 4 2 7" xfId="10668"/>
    <cellStyle name="Normal 2 7 4 2 7 2" xfId="27057"/>
    <cellStyle name="Normal 2 7 4 2 8" xfId="21506"/>
    <cellStyle name="Normal 2 7 4 3" xfId="888"/>
    <cellStyle name="Normal 2 7 4 3 2" xfId="1648"/>
    <cellStyle name="Normal 2 7 4 3 2 2" xfId="5503"/>
    <cellStyle name="Normal 2 7 4 3 2 2 2" xfId="31881"/>
    <cellStyle name="Normal 2 7 4 3 2 3" xfId="11658"/>
    <cellStyle name="Normal 2 7 4 3 2 3 2" xfId="28041"/>
    <cellStyle name="Normal 2 7 4 3 2 4" xfId="22488"/>
    <cellStyle name="Normal 2 7 4 3 3" xfId="2441"/>
    <cellStyle name="Normal 2 7 4 3 3 2" xfId="6294"/>
    <cellStyle name="Normal 2 7 4 3 3 2 2" xfId="32670"/>
    <cellStyle name="Normal 2 7 4 3 3 3" xfId="12449"/>
    <cellStyle name="Normal 2 7 4 3 3 3 2" xfId="28831"/>
    <cellStyle name="Normal 2 7 4 3 3 4" xfId="23276"/>
    <cellStyle name="Normal 2 7 4 3 4" xfId="3395"/>
    <cellStyle name="Normal 2 7 4 3 4 2" xfId="7246"/>
    <cellStyle name="Normal 2 7 4 3 4 2 2" xfId="33622"/>
    <cellStyle name="Normal 2 7 4 3 4 3" xfId="13402"/>
    <cellStyle name="Normal 2 7 4 3 4 3 2" xfId="29781"/>
    <cellStyle name="Normal 2 7 4 3 4 4" xfId="24222"/>
    <cellStyle name="Normal 2 7 4 3 5" xfId="4744"/>
    <cellStyle name="Normal 2 7 4 3 5 2" xfId="31122"/>
    <cellStyle name="Normal 2 7 4 3 6" xfId="10898"/>
    <cellStyle name="Normal 2 7 4 3 6 2" xfId="27282"/>
    <cellStyle name="Normal 2 7 4 3 7" xfId="21729"/>
    <cellStyle name="Normal 2 7 4 4" xfId="1268"/>
    <cellStyle name="Normal 2 7 4 4 2" xfId="5123"/>
    <cellStyle name="Normal 2 7 4 4 2 2" xfId="31501"/>
    <cellStyle name="Normal 2 7 4 4 3" xfId="11278"/>
    <cellStyle name="Normal 2 7 4 4 3 2" xfId="27661"/>
    <cellStyle name="Normal 2 7 4 4 4" xfId="22109"/>
    <cellStyle name="Normal 2 7 4 5" xfId="2048"/>
    <cellStyle name="Normal 2 7 4 5 2" xfId="5901"/>
    <cellStyle name="Normal 2 7 4 5 2 2" xfId="32277"/>
    <cellStyle name="Normal 2 7 4 5 3" xfId="12056"/>
    <cellStyle name="Normal 2 7 4 5 3 2" xfId="28438"/>
    <cellStyle name="Normal 2 7 4 5 4" xfId="22884"/>
    <cellStyle name="Normal 2 7 4 6" xfId="3014"/>
    <cellStyle name="Normal 2 7 4 6 2" xfId="6865"/>
    <cellStyle name="Normal 2 7 4 6 2 2" xfId="33241"/>
    <cellStyle name="Normal 2 7 4 6 3" xfId="13021"/>
    <cellStyle name="Normal 2 7 4 6 3 2" xfId="29400"/>
    <cellStyle name="Normal 2 7 4 6 4" xfId="23842"/>
    <cellStyle name="Normal 2 7 4 7" xfId="4361"/>
    <cellStyle name="Normal 2 7 4 7 2" xfId="30740"/>
    <cellStyle name="Normal 2 7 4 8" xfId="10509"/>
    <cellStyle name="Normal 2 7 4 8 2" xfId="26898"/>
    <cellStyle name="Normal 2 7 4 9" xfId="21347"/>
    <cellStyle name="Normal 2 7 5" xfId="507"/>
    <cellStyle name="Normal 2 7 5 2" xfId="933"/>
    <cellStyle name="Normal 2 7 5 2 2" xfId="1693"/>
    <cellStyle name="Normal 2 7 5 2 2 2" xfId="5548"/>
    <cellStyle name="Normal 2 7 5 2 2 2 2" xfId="31926"/>
    <cellStyle name="Normal 2 7 5 2 2 3" xfId="11703"/>
    <cellStyle name="Normal 2 7 5 2 2 3 2" xfId="28086"/>
    <cellStyle name="Normal 2 7 5 2 2 4" xfId="22533"/>
    <cellStyle name="Normal 2 7 5 2 3" xfId="2486"/>
    <cellStyle name="Normal 2 7 5 2 3 2" xfId="6339"/>
    <cellStyle name="Normal 2 7 5 2 3 2 2" xfId="32715"/>
    <cellStyle name="Normal 2 7 5 2 3 3" xfId="12494"/>
    <cellStyle name="Normal 2 7 5 2 3 3 2" xfId="28876"/>
    <cellStyle name="Normal 2 7 5 2 3 4" xfId="23321"/>
    <cellStyle name="Normal 2 7 5 2 4" xfId="3440"/>
    <cellStyle name="Normal 2 7 5 2 4 2" xfId="7291"/>
    <cellStyle name="Normal 2 7 5 2 4 2 2" xfId="33667"/>
    <cellStyle name="Normal 2 7 5 2 4 3" xfId="13447"/>
    <cellStyle name="Normal 2 7 5 2 4 3 2" xfId="29826"/>
    <cellStyle name="Normal 2 7 5 2 4 4" xfId="24267"/>
    <cellStyle name="Normal 2 7 5 2 5" xfId="4789"/>
    <cellStyle name="Normal 2 7 5 2 5 2" xfId="31167"/>
    <cellStyle name="Normal 2 7 5 2 6" xfId="10943"/>
    <cellStyle name="Normal 2 7 5 2 6 2" xfId="27327"/>
    <cellStyle name="Normal 2 7 5 2 7" xfId="21774"/>
    <cellStyle name="Normal 2 7 5 3" xfId="1313"/>
    <cellStyle name="Normal 2 7 5 3 2" xfId="5168"/>
    <cellStyle name="Normal 2 7 5 3 2 2" xfId="31546"/>
    <cellStyle name="Normal 2 7 5 3 3" xfId="11323"/>
    <cellStyle name="Normal 2 7 5 3 3 2" xfId="27706"/>
    <cellStyle name="Normal 2 7 5 3 4" xfId="22154"/>
    <cellStyle name="Normal 2 7 5 4" xfId="2093"/>
    <cellStyle name="Normal 2 7 5 4 2" xfId="5946"/>
    <cellStyle name="Normal 2 7 5 4 2 2" xfId="32322"/>
    <cellStyle name="Normal 2 7 5 4 3" xfId="12101"/>
    <cellStyle name="Normal 2 7 5 4 3 2" xfId="28483"/>
    <cellStyle name="Normal 2 7 5 4 4" xfId="22929"/>
    <cellStyle name="Normal 2 7 5 5" xfId="3059"/>
    <cellStyle name="Normal 2 7 5 5 2" xfId="6910"/>
    <cellStyle name="Normal 2 7 5 5 2 2" xfId="33286"/>
    <cellStyle name="Normal 2 7 5 5 3" xfId="13066"/>
    <cellStyle name="Normal 2 7 5 5 3 2" xfId="29445"/>
    <cellStyle name="Normal 2 7 5 5 4" xfId="23887"/>
    <cellStyle name="Normal 2 7 5 6" xfId="4406"/>
    <cellStyle name="Normal 2 7 5 6 2" xfId="30785"/>
    <cellStyle name="Normal 2 7 5 7" xfId="10554"/>
    <cellStyle name="Normal 2 7 5 7 2" xfId="26943"/>
    <cellStyle name="Normal 2 7 5 8" xfId="21392"/>
    <cellStyle name="Normal 2 7 6" xfId="716"/>
    <cellStyle name="Normal 2 7 7" xfId="766"/>
    <cellStyle name="Normal 2 7 7 2" xfId="1526"/>
    <cellStyle name="Normal 2 7 7 2 2" xfId="5381"/>
    <cellStyle name="Normal 2 7 7 2 2 2" xfId="31759"/>
    <cellStyle name="Normal 2 7 7 2 3" xfId="11536"/>
    <cellStyle name="Normal 2 7 7 2 3 2" xfId="27919"/>
    <cellStyle name="Normal 2 7 7 2 4" xfId="22366"/>
    <cellStyle name="Normal 2 7 7 3" xfId="2320"/>
    <cellStyle name="Normal 2 7 7 3 2" xfId="6173"/>
    <cellStyle name="Normal 2 7 7 3 2 2" xfId="32549"/>
    <cellStyle name="Normal 2 7 7 3 3" xfId="12328"/>
    <cellStyle name="Normal 2 7 7 3 3 2" xfId="28710"/>
    <cellStyle name="Normal 2 7 7 3 4" xfId="23155"/>
    <cellStyle name="Normal 2 7 7 4" xfId="3274"/>
    <cellStyle name="Normal 2 7 7 4 2" xfId="7125"/>
    <cellStyle name="Normal 2 7 7 4 2 2" xfId="33501"/>
    <cellStyle name="Normal 2 7 7 4 3" xfId="13281"/>
    <cellStyle name="Normal 2 7 7 4 3 2" xfId="29660"/>
    <cellStyle name="Normal 2 7 7 4 4" xfId="24101"/>
    <cellStyle name="Normal 2 7 7 5" xfId="4622"/>
    <cellStyle name="Normal 2 7 7 5 2" xfId="31000"/>
    <cellStyle name="Normal 2 7 7 6" xfId="10776"/>
    <cellStyle name="Normal 2 7 7 6 2" xfId="27160"/>
    <cellStyle name="Normal 2 7 7 7" xfId="21607"/>
    <cellStyle name="Normal 2 7 8" xfId="1146"/>
    <cellStyle name="Normal 2 7 8 2" xfId="5001"/>
    <cellStyle name="Normal 2 7 8 2 2" xfId="31379"/>
    <cellStyle name="Normal 2 7 8 3" xfId="11156"/>
    <cellStyle name="Normal 2 7 8 3 2" xfId="27539"/>
    <cellStyle name="Normal 2 7 8 4" xfId="21987"/>
    <cellStyle name="Normal 2 7 9" xfId="1919"/>
    <cellStyle name="Normal 2 7 9 2" xfId="5772"/>
    <cellStyle name="Normal 2 7 9 2 2" xfId="32148"/>
    <cellStyle name="Normal 2 7 9 3" xfId="11927"/>
    <cellStyle name="Normal 2 7 9 3 2" xfId="28309"/>
    <cellStyle name="Normal 2 7 9 4" xfId="22755"/>
    <cellStyle name="Normal 2 8" xfId="307"/>
    <cellStyle name="Normal 2 8 10" xfId="10376"/>
    <cellStyle name="Normal 2 8 10 2" xfId="26777"/>
    <cellStyle name="Normal 2 8 11" xfId="21227"/>
    <cellStyle name="Normal 2 8 2" xfId="401"/>
    <cellStyle name="Normal 2 8 2 2" xfId="566"/>
    <cellStyle name="Normal 2 8 2 2 2" xfId="992"/>
    <cellStyle name="Normal 2 8 2 2 2 2" xfId="1752"/>
    <cellStyle name="Normal 2 8 2 2 2 2 2" xfId="5607"/>
    <cellStyle name="Normal 2 8 2 2 2 2 2 2" xfId="31985"/>
    <cellStyle name="Normal 2 8 2 2 2 2 3" xfId="11762"/>
    <cellStyle name="Normal 2 8 2 2 2 2 3 2" xfId="28145"/>
    <cellStyle name="Normal 2 8 2 2 2 2 4" xfId="22592"/>
    <cellStyle name="Normal 2 8 2 2 2 3" xfId="2545"/>
    <cellStyle name="Normal 2 8 2 2 2 3 2" xfId="6398"/>
    <cellStyle name="Normal 2 8 2 2 2 3 2 2" xfId="32774"/>
    <cellStyle name="Normal 2 8 2 2 2 3 3" xfId="12553"/>
    <cellStyle name="Normal 2 8 2 2 2 3 3 2" xfId="28935"/>
    <cellStyle name="Normal 2 8 2 2 2 3 4" xfId="23380"/>
    <cellStyle name="Normal 2 8 2 2 2 4" xfId="3499"/>
    <cellStyle name="Normal 2 8 2 2 2 4 2" xfId="7350"/>
    <cellStyle name="Normal 2 8 2 2 2 4 2 2" xfId="33726"/>
    <cellStyle name="Normal 2 8 2 2 2 4 3" xfId="13506"/>
    <cellStyle name="Normal 2 8 2 2 2 4 3 2" xfId="29885"/>
    <cellStyle name="Normal 2 8 2 2 2 4 4" xfId="24326"/>
    <cellStyle name="Normal 2 8 2 2 2 5" xfId="4848"/>
    <cellStyle name="Normal 2 8 2 2 2 5 2" xfId="31226"/>
    <cellStyle name="Normal 2 8 2 2 2 6" xfId="11002"/>
    <cellStyle name="Normal 2 8 2 2 2 6 2" xfId="27386"/>
    <cellStyle name="Normal 2 8 2 2 2 7" xfId="21833"/>
    <cellStyle name="Normal 2 8 2 2 3" xfId="1372"/>
    <cellStyle name="Normal 2 8 2 2 3 2" xfId="5227"/>
    <cellStyle name="Normal 2 8 2 2 3 2 2" xfId="31605"/>
    <cellStyle name="Normal 2 8 2 2 3 3" xfId="11382"/>
    <cellStyle name="Normal 2 8 2 2 3 3 2" xfId="27765"/>
    <cellStyle name="Normal 2 8 2 2 3 4" xfId="22213"/>
    <cellStyle name="Normal 2 8 2 2 4" xfId="2152"/>
    <cellStyle name="Normal 2 8 2 2 4 2" xfId="6005"/>
    <cellStyle name="Normal 2 8 2 2 4 2 2" xfId="32381"/>
    <cellStyle name="Normal 2 8 2 2 4 3" xfId="12160"/>
    <cellStyle name="Normal 2 8 2 2 4 3 2" xfId="28542"/>
    <cellStyle name="Normal 2 8 2 2 4 4" xfId="22988"/>
    <cellStyle name="Normal 2 8 2 2 5" xfId="3118"/>
    <cellStyle name="Normal 2 8 2 2 5 2" xfId="6969"/>
    <cellStyle name="Normal 2 8 2 2 5 2 2" xfId="33345"/>
    <cellStyle name="Normal 2 8 2 2 5 3" xfId="13125"/>
    <cellStyle name="Normal 2 8 2 2 5 3 2" xfId="29504"/>
    <cellStyle name="Normal 2 8 2 2 5 4" xfId="23946"/>
    <cellStyle name="Normal 2 8 2 2 6" xfId="4465"/>
    <cellStyle name="Normal 2 8 2 2 6 2" xfId="30844"/>
    <cellStyle name="Normal 2 8 2 2 7" xfId="10613"/>
    <cellStyle name="Normal 2 8 2 2 7 2" xfId="27002"/>
    <cellStyle name="Normal 2 8 2 2 8" xfId="21451"/>
    <cellStyle name="Normal 2 8 2 3" xfId="829"/>
    <cellStyle name="Normal 2 8 2 3 2" xfId="1589"/>
    <cellStyle name="Normal 2 8 2 3 2 2" xfId="5444"/>
    <cellStyle name="Normal 2 8 2 3 2 2 2" xfId="31822"/>
    <cellStyle name="Normal 2 8 2 3 2 3" xfId="11599"/>
    <cellStyle name="Normal 2 8 2 3 2 3 2" xfId="27982"/>
    <cellStyle name="Normal 2 8 2 3 2 4" xfId="22429"/>
    <cellStyle name="Normal 2 8 2 3 3" xfId="2382"/>
    <cellStyle name="Normal 2 8 2 3 3 2" xfId="6235"/>
    <cellStyle name="Normal 2 8 2 3 3 2 2" xfId="32611"/>
    <cellStyle name="Normal 2 8 2 3 3 3" xfId="12390"/>
    <cellStyle name="Normal 2 8 2 3 3 3 2" xfId="28772"/>
    <cellStyle name="Normal 2 8 2 3 3 4" xfId="23217"/>
    <cellStyle name="Normal 2 8 2 3 4" xfId="3336"/>
    <cellStyle name="Normal 2 8 2 3 4 2" xfId="7187"/>
    <cellStyle name="Normal 2 8 2 3 4 2 2" xfId="33563"/>
    <cellStyle name="Normal 2 8 2 3 4 3" xfId="13343"/>
    <cellStyle name="Normal 2 8 2 3 4 3 2" xfId="29722"/>
    <cellStyle name="Normal 2 8 2 3 4 4" xfId="24163"/>
    <cellStyle name="Normal 2 8 2 3 5" xfId="4685"/>
    <cellStyle name="Normal 2 8 2 3 5 2" xfId="31063"/>
    <cellStyle name="Normal 2 8 2 3 6" xfId="10839"/>
    <cellStyle name="Normal 2 8 2 3 6 2" xfId="27223"/>
    <cellStyle name="Normal 2 8 2 3 7" xfId="21670"/>
    <cellStyle name="Normal 2 8 2 4" xfId="1209"/>
    <cellStyle name="Normal 2 8 2 4 2" xfId="5064"/>
    <cellStyle name="Normal 2 8 2 4 2 2" xfId="31442"/>
    <cellStyle name="Normal 2 8 2 4 3" xfId="11219"/>
    <cellStyle name="Normal 2 8 2 4 3 2" xfId="27602"/>
    <cellStyle name="Normal 2 8 2 4 4" xfId="22050"/>
    <cellStyle name="Normal 2 8 2 5" xfId="1988"/>
    <cellStyle name="Normal 2 8 2 5 2" xfId="5841"/>
    <cellStyle name="Normal 2 8 2 5 2 2" xfId="32217"/>
    <cellStyle name="Normal 2 8 2 5 3" xfId="11996"/>
    <cellStyle name="Normal 2 8 2 5 3 2" xfId="28378"/>
    <cellStyle name="Normal 2 8 2 5 4" xfId="22824"/>
    <cellStyle name="Normal 2 8 2 6" xfId="2955"/>
    <cellStyle name="Normal 2 8 2 6 2" xfId="6806"/>
    <cellStyle name="Normal 2 8 2 6 2 2" xfId="33182"/>
    <cellStyle name="Normal 2 8 2 6 3" xfId="12962"/>
    <cellStyle name="Normal 2 8 2 6 3 2" xfId="29341"/>
    <cellStyle name="Normal 2 8 2 6 4" xfId="23783"/>
    <cellStyle name="Normal 2 8 2 7" xfId="4302"/>
    <cellStyle name="Normal 2 8 2 7 2" xfId="30681"/>
    <cellStyle name="Normal 2 8 2 8" xfId="10449"/>
    <cellStyle name="Normal 2 8 2 8 2" xfId="26839"/>
    <cellStyle name="Normal 2 8 2 9" xfId="21288"/>
    <cellStyle name="Normal 2 8 3" xfId="464"/>
    <cellStyle name="Normal 2 8 3 2" xfId="623"/>
    <cellStyle name="Normal 2 8 3 2 2" xfId="1049"/>
    <cellStyle name="Normal 2 8 3 2 2 2" xfId="1809"/>
    <cellStyle name="Normal 2 8 3 2 2 2 2" xfId="5664"/>
    <cellStyle name="Normal 2 8 3 2 2 2 2 2" xfId="32042"/>
    <cellStyle name="Normal 2 8 3 2 2 2 3" xfId="11819"/>
    <cellStyle name="Normal 2 8 3 2 2 2 3 2" xfId="28202"/>
    <cellStyle name="Normal 2 8 3 2 2 2 4" xfId="22649"/>
    <cellStyle name="Normal 2 8 3 2 2 3" xfId="2602"/>
    <cellStyle name="Normal 2 8 3 2 2 3 2" xfId="6455"/>
    <cellStyle name="Normal 2 8 3 2 2 3 2 2" xfId="32831"/>
    <cellStyle name="Normal 2 8 3 2 2 3 3" xfId="12610"/>
    <cellStyle name="Normal 2 8 3 2 2 3 3 2" xfId="28992"/>
    <cellStyle name="Normal 2 8 3 2 2 3 4" xfId="23437"/>
    <cellStyle name="Normal 2 8 3 2 2 4" xfId="3556"/>
    <cellStyle name="Normal 2 8 3 2 2 4 2" xfId="7407"/>
    <cellStyle name="Normal 2 8 3 2 2 4 2 2" xfId="33783"/>
    <cellStyle name="Normal 2 8 3 2 2 4 3" xfId="13563"/>
    <cellStyle name="Normal 2 8 3 2 2 4 3 2" xfId="29942"/>
    <cellStyle name="Normal 2 8 3 2 2 4 4" xfId="24383"/>
    <cellStyle name="Normal 2 8 3 2 2 5" xfId="4905"/>
    <cellStyle name="Normal 2 8 3 2 2 5 2" xfId="31283"/>
    <cellStyle name="Normal 2 8 3 2 2 6" xfId="11059"/>
    <cellStyle name="Normal 2 8 3 2 2 6 2" xfId="27443"/>
    <cellStyle name="Normal 2 8 3 2 2 7" xfId="21890"/>
    <cellStyle name="Normal 2 8 3 2 3" xfId="1429"/>
    <cellStyle name="Normal 2 8 3 2 3 2" xfId="5284"/>
    <cellStyle name="Normal 2 8 3 2 3 2 2" xfId="31662"/>
    <cellStyle name="Normal 2 8 3 2 3 3" xfId="11439"/>
    <cellStyle name="Normal 2 8 3 2 3 3 2" xfId="27822"/>
    <cellStyle name="Normal 2 8 3 2 3 4" xfId="22270"/>
    <cellStyle name="Normal 2 8 3 2 4" xfId="2209"/>
    <cellStyle name="Normal 2 8 3 2 4 2" xfId="6062"/>
    <cellStyle name="Normal 2 8 3 2 4 2 2" xfId="32438"/>
    <cellStyle name="Normal 2 8 3 2 4 3" xfId="12217"/>
    <cellStyle name="Normal 2 8 3 2 4 3 2" xfId="28599"/>
    <cellStyle name="Normal 2 8 3 2 4 4" xfId="23045"/>
    <cellStyle name="Normal 2 8 3 2 5" xfId="3175"/>
    <cellStyle name="Normal 2 8 3 2 5 2" xfId="7026"/>
    <cellStyle name="Normal 2 8 3 2 5 2 2" xfId="33402"/>
    <cellStyle name="Normal 2 8 3 2 5 3" xfId="13182"/>
    <cellStyle name="Normal 2 8 3 2 5 3 2" xfId="29561"/>
    <cellStyle name="Normal 2 8 3 2 5 4" xfId="24003"/>
    <cellStyle name="Normal 2 8 3 2 6" xfId="4522"/>
    <cellStyle name="Normal 2 8 3 2 6 2" xfId="30901"/>
    <cellStyle name="Normal 2 8 3 2 7" xfId="10670"/>
    <cellStyle name="Normal 2 8 3 2 7 2" xfId="27059"/>
    <cellStyle name="Normal 2 8 3 2 8" xfId="21508"/>
    <cellStyle name="Normal 2 8 3 3" xfId="890"/>
    <cellStyle name="Normal 2 8 3 3 2" xfId="1650"/>
    <cellStyle name="Normal 2 8 3 3 2 2" xfId="5505"/>
    <cellStyle name="Normal 2 8 3 3 2 2 2" xfId="31883"/>
    <cellStyle name="Normal 2 8 3 3 2 3" xfId="11660"/>
    <cellStyle name="Normal 2 8 3 3 2 3 2" xfId="28043"/>
    <cellStyle name="Normal 2 8 3 3 2 4" xfId="22490"/>
    <cellStyle name="Normal 2 8 3 3 3" xfId="2443"/>
    <cellStyle name="Normal 2 8 3 3 3 2" xfId="6296"/>
    <cellStyle name="Normal 2 8 3 3 3 2 2" xfId="32672"/>
    <cellStyle name="Normal 2 8 3 3 3 3" xfId="12451"/>
    <cellStyle name="Normal 2 8 3 3 3 3 2" xfId="28833"/>
    <cellStyle name="Normal 2 8 3 3 3 4" xfId="23278"/>
    <cellStyle name="Normal 2 8 3 3 4" xfId="3397"/>
    <cellStyle name="Normal 2 8 3 3 4 2" xfId="7248"/>
    <cellStyle name="Normal 2 8 3 3 4 2 2" xfId="33624"/>
    <cellStyle name="Normal 2 8 3 3 4 3" xfId="13404"/>
    <cellStyle name="Normal 2 8 3 3 4 3 2" xfId="29783"/>
    <cellStyle name="Normal 2 8 3 3 4 4" xfId="24224"/>
    <cellStyle name="Normal 2 8 3 3 5" xfId="4746"/>
    <cellStyle name="Normal 2 8 3 3 5 2" xfId="31124"/>
    <cellStyle name="Normal 2 8 3 3 6" xfId="10900"/>
    <cellStyle name="Normal 2 8 3 3 6 2" xfId="27284"/>
    <cellStyle name="Normal 2 8 3 3 7" xfId="21731"/>
    <cellStyle name="Normal 2 8 3 4" xfId="1270"/>
    <cellStyle name="Normal 2 8 3 4 2" xfId="5125"/>
    <cellStyle name="Normal 2 8 3 4 2 2" xfId="31503"/>
    <cellStyle name="Normal 2 8 3 4 3" xfId="11280"/>
    <cellStyle name="Normal 2 8 3 4 3 2" xfId="27663"/>
    <cellStyle name="Normal 2 8 3 4 4" xfId="22111"/>
    <cellStyle name="Normal 2 8 3 5" xfId="2050"/>
    <cellStyle name="Normal 2 8 3 5 2" xfId="5903"/>
    <cellStyle name="Normal 2 8 3 5 2 2" xfId="32279"/>
    <cellStyle name="Normal 2 8 3 5 3" xfId="12058"/>
    <cellStyle name="Normal 2 8 3 5 3 2" xfId="28440"/>
    <cellStyle name="Normal 2 8 3 5 4" xfId="22886"/>
    <cellStyle name="Normal 2 8 3 6" xfId="3016"/>
    <cellStyle name="Normal 2 8 3 6 2" xfId="6867"/>
    <cellStyle name="Normal 2 8 3 6 2 2" xfId="33243"/>
    <cellStyle name="Normal 2 8 3 6 3" xfId="13023"/>
    <cellStyle name="Normal 2 8 3 6 3 2" xfId="29402"/>
    <cellStyle name="Normal 2 8 3 6 4" xfId="23844"/>
    <cellStyle name="Normal 2 8 3 7" xfId="4363"/>
    <cellStyle name="Normal 2 8 3 7 2" xfId="30742"/>
    <cellStyle name="Normal 2 8 3 8" xfId="10511"/>
    <cellStyle name="Normal 2 8 3 8 2" xfId="26900"/>
    <cellStyle name="Normal 2 8 3 9" xfId="21349"/>
    <cellStyle name="Normal 2 8 4" xfId="509"/>
    <cellStyle name="Normal 2 8 4 2" xfId="935"/>
    <cellStyle name="Normal 2 8 4 2 2" xfId="1695"/>
    <cellStyle name="Normal 2 8 4 2 2 2" xfId="5550"/>
    <cellStyle name="Normal 2 8 4 2 2 2 2" xfId="31928"/>
    <cellStyle name="Normal 2 8 4 2 2 3" xfId="11705"/>
    <cellStyle name="Normal 2 8 4 2 2 3 2" xfId="28088"/>
    <cellStyle name="Normal 2 8 4 2 2 4" xfId="22535"/>
    <cellStyle name="Normal 2 8 4 2 3" xfId="2488"/>
    <cellStyle name="Normal 2 8 4 2 3 2" xfId="6341"/>
    <cellStyle name="Normal 2 8 4 2 3 2 2" xfId="32717"/>
    <cellStyle name="Normal 2 8 4 2 3 3" xfId="12496"/>
    <cellStyle name="Normal 2 8 4 2 3 3 2" xfId="28878"/>
    <cellStyle name="Normal 2 8 4 2 3 4" xfId="23323"/>
    <cellStyle name="Normal 2 8 4 2 4" xfId="3442"/>
    <cellStyle name="Normal 2 8 4 2 4 2" xfId="7293"/>
    <cellStyle name="Normal 2 8 4 2 4 2 2" xfId="33669"/>
    <cellStyle name="Normal 2 8 4 2 4 3" xfId="13449"/>
    <cellStyle name="Normal 2 8 4 2 4 3 2" xfId="29828"/>
    <cellStyle name="Normal 2 8 4 2 4 4" xfId="24269"/>
    <cellStyle name="Normal 2 8 4 2 5" xfId="4791"/>
    <cellStyle name="Normal 2 8 4 2 5 2" xfId="31169"/>
    <cellStyle name="Normal 2 8 4 2 6" xfId="10945"/>
    <cellStyle name="Normal 2 8 4 2 6 2" xfId="27329"/>
    <cellStyle name="Normal 2 8 4 2 7" xfId="21776"/>
    <cellStyle name="Normal 2 8 4 3" xfId="1315"/>
    <cellStyle name="Normal 2 8 4 3 2" xfId="5170"/>
    <cellStyle name="Normal 2 8 4 3 2 2" xfId="31548"/>
    <cellStyle name="Normal 2 8 4 3 3" xfId="11325"/>
    <cellStyle name="Normal 2 8 4 3 3 2" xfId="27708"/>
    <cellStyle name="Normal 2 8 4 3 4" xfId="22156"/>
    <cellStyle name="Normal 2 8 4 4" xfId="2095"/>
    <cellStyle name="Normal 2 8 4 4 2" xfId="5948"/>
    <cellStyle name="Normal 2 8 4 4 2 2" xfId="32324"/>
    <cellStyle name="Normal 2 8 4 4 3" xfId="12103"/>
    <cellStyle name="Normal 2 8 4 4 3 2" xfId="28485"/>
    <cellStyle name="Normal 2 8 4 4 4" xfId="22931"/>
    <cellStyle name="Normal 2 8 4 5" xfId="3061"/>
    <cellStyle name="Normal 2 8 4 5 2" xfId="6912"/>
    <cellStyle name="Normal 2 8 4 5 2 2" xfId="33288"/>
    <cellStyle name="Normal 2 8 4 5 3" xfId="13068"/>
    <cellStyle name="Normal 2 8 4 5 3 2" xfId="29447"/>
    <cellStyle name="Normal 2 8 4 5 4" xfId="23889"/>
    <cellStyle name="Normal 2 8 4 6" xfId="4408"/>
    <cellStyle name="Normal 2 8 4 6 2" xfId="30787"/>
    <cellStyle name="Normal 2 8 4 7" xfId="10556"/>
    <cellStyle name="Normal 2 8 4 7 2" xfId="26945"/>
    <cellStyle name="Normal 2 8 4 8" xfId="21394"/>
    <cellStyle name="Normal 2 8 5" xfId="768"/>
    <cellStyle name="Normal 2 8 5 2" xfId="1528"/>
    <cellStyle name="Normal 2 8 5 2 2" xfId="5383"/>
    <cellStyle name="Normal 2 8 5 2 2 2" xfId="31761"/>
    <cellStyle name="Normal 2 8 5 2 3" xfId="11538"/>
    <cellStyle name="Normal 2 8 5 2 3 2" xfId="27921"/>
    <cellStyle name="Normal 2 8 5 2 4" xfId="22368"/>
    <cellStyle name="Normal 2 8 5 3" xfId="2322"/>
    <cellStyle name="Normal 2 8 5 3 2" xfId="6175"/>
    <cellStyle name="Normal 2 8 5 3 2 2" xfId="32551"/>
    <cellStyle name="Normal 2 8 5 3 3" xfId="12330"/>
    <cellStyle name="Normal 2 8 5 3 3 2" xfId="28712"/>
    <cellStyle name="Normal 2 8 5 3 4" xfId="23157"/>
    <cellStyle name="Normal 2 8 5 4" xfId="3276"/>
    <cellStyle name="Normal 2 8 5 4 2" xfId="7127"/>
    <cellStyle name="Normal 2 8 5 4 2 2" xfId="33503"/>
    <cellStyle name="Normal 2 8 5 4 3" xfId="13283"/>
    <cellStyle name="Normal 2 8 5 4 3 2" xfId="29662"/>
    <cellStyle name="Normal 2 8 5 4 4" xfId="24103"/>
    <cellStyle name="Normal 2 8 5 5" xfId="4624"/>
    <cellStyle name="Normal 2 8 5 5 2" xfId="31002"/>
    <cellStyle name="Normal 2 8 5 6" xfId="10778"/>
    <cellStyle name="Normal 2 8 5 6 2" xfId="27162"/>
    <cellStyle name="Normal 2 8 5 7" xfId="21609"/>
    <cellStyle name="Normal 2 8 6" xfId="1148"/>
    <cellStyle name="Normal 2 8 6 2" xfId="5003"/>
    <cellStyle name="Normal 2 8 6 2 2" xfId="31381"/>
    <cellStyle name="Normal 2 8 6 3" xfId="11158"/>
    <cellStyle name="Normal 2 8 6 3 2" xfId="27541"/>
    <cellStyle name="Normal 2 8 6 4" xfId="21989"/>
    <cellStyle name="Normal 2 8 7" xfId="1921"/>
    <cellStyle name="Normal 2 8 7 2" xfId="5774"/>
    <cellStyle name="Normal 2 8 7 2 2" xfId="32150"/>
    <cellStyle name="Normal 2 8 7 3" xfId="11929"/>
    <cellStyle name="Normal 2 8 7 3 2" xfId="28311"/>
    <cellStyle name="Normal 2 8 7 4" xfId="22757"/>
    <cellStyle name="Normal 2 8 8" xfId="2894"/>
    <cellStyle name="Normal 2 8 8 2" xfId="6745"/>
    <cellStyle name="Normal 2 8 8 2 2" xfId="33121"/>
    <cellStyle name="Normal 2 8 8 3" xfId="12901"/>
    <cellStyle name="Normal 2 8 8 3 2" xfId="29280"/>
    <cellStyle name="Normal 2 8 8 4" xfId="23722"/>
    <cellStyle name="Normal 2 8 9" xfId="4241"/>
    <cellStyle name="Normal 2 8 9 2" xfId="30620"/>
    <cellStyle name="Normal 2 9" xfId="308"/>
    <cellStyle name="Normal 2 9 10" xfId="10377"/>
    <cellStyle name="Normal 2 9 10 2" xfId="26778"/>
    <cellStyle name="Normal 2 9 11" xfId="21228"/>
    <cellStyle name="Normal 2 9 2" xfId="402"/>
    <cellStyle name="Normal 2 9 2 2" xfId="567"/>
    <cellStyle name="Normal 2 9 2 2 2" xfId="993"/>
    <cellStyle name="Normal 2 9 2 2 2 2" xfId="1753"/>
    <cellStyle name="Normal 2 9 2 2 2 2 2" xfId="5608"/>
    <cellStyle name="Normal 2 9 2 2 2 2 2 2" xfId="31986"/>
    <cellStyle name="Normal 2 9 2 2 2 2 3" xfId="11763"/>
    <cellStyle name="Normal 2 9 2 2 2 2 3 2" xfId="28146"/>
    <cellStyle name="Normal 2 9 2 2 2 2 4" xfId="22593"/>
    <cellStyle name="Normal 2 9 2 2 2 3" xfId="2546"/>
    <cellStyle name="Normal 2 9 2 2 2 3 2" xfId="6399"/>
    <cellStyle name="Normal 2 9 2 2 2 3 2 2" xfId="32775"/>
    <cellStyle name="Normal 2 9 2 2 2 3 3" xfId="12554"/>
    <cellStyle name="Normal 2 9 2 2 2 3 3 2" xfId="28936"/>
    <cellStyle name="Normal 2 9 2 2 2 3 4" xfId="23381"/>
    <cellStyle name="Normal 2 9 2 2 2 4" xfId="3500"/>
    <cellStyle name="Normal 2 9 2 2 2 4 2" xfId="7351"/>
    <cellStyle name="Normal 2 9 2 2 2 4 2 2" xfId="33727"/>
    <cellStyle name="Normal 2 9 2 2 2 4 3" xfId="13507"/>
    <cellStyle name="Normal 2 9 2 2 2 4 3 2" xfId="29886"/>
    <cellStyle name="Normal 2 9 2 2 2 4 4" xfId="24327"/>
    <cellStyle name="Normal 2 9 2 2 2 5" xfId="4849"/>
    <cellStyle name="Normal 2 9 2 2 2 5 2" xfId="31227"/>
    <cellStyle name="Normal 2 9 2 2 2 6" xfId="11003"/>
    <cellStyle name="Normal 2 9 2 2 2 6 2" xfId="27387"/>
    <cellStyle name="Normal 2 9 2 2 2 7" xfId="21834"/>
    <cellStyle name="Normal 2 9 2 2 3" xfId="1373"/>
    <cellStyle name="Normal 2 9 2 2 3 2" xfId="5228"/>
    <cellStyle name="Normal 2 9 2 2 3 2 2" xfId="31606"/>
    <cellStyle name="Normal 2 9 2 2 3 3" xfId="11383"/>
    <cellStyle name="Normal 2 9 2 2 3 3 2" xfId="27766"/>
    <cellStyle name="Normal 2 9 2 2 3 4" xfId="22214"/>
    <cellStyle name="Normal 2 9 2 2 4" xfId="2153"/>
    <cellStyle name="Normal 2 9 2 2 4 2" xfId="6006"/>
    <cellStyle name="Normal 2 9 2 2 4 2 2" xfId="32382"/>
    <cellStyle name="Normal 2 9 2 2 4 3" xfId="12161"/>
    <cellStyle name="Normal 2 9 2 2 4 3 2" xfId="28543"/>
    <cellStyle name="Normal 2 9 2 2 4 4" xfId="22989"/>
    <cellStyle name="Normal 2 9 2 2 5" xfId="3119"/>
    <cellStyle name="Normal 2 9 2 2 5 2" xfId="6970"/>
    <cellStyle name="Normal 2 9 2 2 5 2 2" xfId="33346"/>
    <cellStyle name="Normal 2 9 2 2 5 3" xfId="13126"/>
    <cellStyle name="Normal 2 9 2 2 5 3 2" xfId="29505"/>
    <cellStyle name="Normal 2 9 2 2 5 4" xfId="23947"/>
    <cellStyle name="Normal 2 9 2 2 6" xfId="4466"/>
    <cellStyle name="Normal 2 9 2 2 6 2" xfId="30845"/>
    <cellStyle name="Normal 2 9 2 2 7" xfId="10614"/>
    <cellStyle name="Normal 2 9 2 2 7 2" xfId="27003"/>
    <cellStyle name="Normal 2 9 2 2 8" xfId="21452"/>
    <cellStyle name="Normal 2 9 2 3" xfId="830"/>
    <cellStyle name="Normal 2 9 2 3 2" xfId="1590"/>
    <cellStyle name="Normal 2 9 2 3 2 2" xfId="5445"/>
    <cellStyle name="Normal 2 9 2 3 2 2 2" xfId="31823"/>
    <cellStyle name="Normal 2 9 2 3 2 3" xfId="11600"/>
    <cellStyle name="Normal 2 9 2 3 2 3 2" xfId="27983"/>
    <cellStyle name="Normal 2 9 2 3 2 4" xfId="22430"/>
    <cellStyle name="Normal 2 9 2 3 3" xfId="2383"/>
    <cellStyle name="Normal 2 9 2 3 3 2" xfId="6236"/>
    <cellStyle name="Normal 2 9 2 3 3 2 2" xfId="32612"/>
    <cellStyle name="Normal 2 9 2 3 3 3" xfId="12391"/>
    <cellStyle name="Normal 2 9 2 3 3 3 2" xfId="28773"/>
    <cellStyle name="Normal 2 9 2 3 3 4" xfId="23218"/>
    <cellStyle name="Normal 2 9 2 3 4" xfId="3337"/>
    <cellStyle name="Normal 2 9 2 3 4 2" xfId="7188"/>
    <cellStyle name="Normal 2 9 2 3 4 2 2" xfId="33564"/>
    <cellStyle name="Normal 2 9 2 3 4 3" xfId="13344"/>
    <cellStyle name="Normal 2 9 2 3 4 3 2" xfId="29723"/>
    <cellStyle name="Normal 2 9 2 3 4 4" xfId="24164"/>
    <cellStyle name="Normal 2 9 2 3 5" xfId="4686"/>
    <cellStyle name="Normal 2 9 2 3 5 2" xfId="31064"/>
    <cellStyle name="Normal 2 9 2 3 6" xfId="10840"/>
    <cellStyle name="Normal 2 9 2 3 6 2" xfId="27224"/>
    <cellStyle name="Normal 2 9 2 3 7" xfId="21671"/>
    <cellStyle name="Normal 2 9 2 4" xfId="1210"/>
    <cellStyle name="Normal 2 9 2 4 2" xfId="5065"/>
    <cellStyle name="Normal 2 9 2 4 2 2" xfId="31443"/>
    <cellStyle name="Normal 2 9 2 4 3" xfId="11220"/>
    <cellStyle name="Normal 2 9 2 4 3 2" xfId="27603"/>
    <cellStyle name="Normal 2 9 2 4 4" xfId="22051"/>
    <cellStyle name="Normal 2 9 2 5" xfId="1989"/>
    <cellStyle name="Normal 2 9 2 5 2" xfId="5842"/>
    <cellStyle name="Normal 2 9 2 5 2 2" xfId="32218"/>
    <cellStyle name="Normal 2 9 2 5 3" xfId="11997"/>
    <cellStyle name="Normal 2 9 2 5 3 2" xfId="28379"/>
    <cellStyle name="Normal 2 9 2 5 4" xfId="22825"/>
    <cellStyle name="Normal 2 9 2 6" xfId="2956"/>
    <cellStyle name="Normal 2 9 2 6 2" xfId="6807"/>
    <cellStyle name="Normal 2 9 2 6 2 2" xfId="33183"/>
    <cellStyle name="Normal 2 9 2 6 3" xfId="12963"/>
    <cellStyle name="Normal 2 9 2 6 3 2" xfId="29342"/>
    <cellStyle name="Normal 2 9 2 6 4" xfId="23784"/>
    <cellStyle name="Normal 2 9 2 7" xfId="4303"/>
    <cellStyle name="Normal 2 9 2 7 2" xfId="30682"/>
    <cellStyle name="Normal 2 9 2 8" xfId="10450"/>
    <cellStyle name="Normal 2 9 2 8 2" xfId="26840"/>
    <cellStyle name="Normal 2 9 2 9" xfId="21289"/>
    <cellStyle name="Normal 2 9 3" xfId="465"/>
    <cellStyle name="Normal 2 9 3 2" xfId="624"/>
    <cellStyle name="Normal 2 9 3 2 2" xfId="1050"/>
    <cellStyle name="Normal 2 9 3 2 2 2" xfId="1810"/>
    <cellStyle name="Normal 2 9 3 2 2 2 2" xfId="5665"/>
    <cellStyle name="Normal 2 9 3 2 2 2 2 2" xfId="32043"/>
    <cellStyle name="Normal 2 9 3 2 2 2 3" xfId="11820"/>
    <cellStyle name="Normal 2 9 3 2 2 2 3 2" xfId="28203"/>
    <cellStyle name="Normal 2 9 3 2 2 2 4" xfId="22650"/>
    <cellStyle name="Normal 2 9 3 2 2 3" xfId="2603"/>
    <cellStyle name="Normal 2 9 3 2 2 3 2" xfId="6456"/>
    <cellStyle name="Normal 2 9 3 2 2 3 2 2" xfId="32832"/>
    <cellStyle name="Normal 2 9 3 2 2 3 3" xfId="12611"/>
    <cellStyle name="Normal 2 9 3 2 2 3 3 2" xfId="28993"/>
    <cellStyle name="Normal 2 9 3 2 2 3 4" xfId="23438"/>
    <cellStyle name="Normal 2 9 3 2 2 4" xfId="3557"/>
    <cellStyle name="Normal 2 9 3 2 2 4 2" xfId="7408"/>
    <cellStyle name="Normal 2 9 3 2 2 4 2 2" xfId="33784"/>
    <cellStyle name="Normal 2 9 3 2 2 4 3" xfId="13564"/>
    <cellStyle name="Normal 2 9 3 2 2 4 3 2" xfId="29943"/>
    <cellStyle name="Normal 2 9 3 2 2 4 4" xfId="24384"/>
    <cellStyle name="Normal 2 9 3 2 2 5" xfId="4906"/>
    <cellStyle name="Normal 2 9 3 2 2 5 2" xfId="31284"/>
    <cellStyle name="Normal 2 9 3 2 2 6" xfId="11060"/>
    <cellStyle name="Normal 2 9 3 2 2 6 2" xfId="27444"/>
    <cellStyle name="Normal 2 9 3 2 2 7" xfId="21891"/>
    <cellStyle name="Normal 2 9 3 2 3" xfId="1430"/>
    <cellStyle name="Normal 2 9 3 2 3 2" xfId="5285"/>
    <cellStyle name="Normal 2 9 3 2 3 2 2" xfId="31663"/>
    <cellStyle name="Normal 2 9 3 2 3 3" xfId="11440"/>
    <cellStyle name="Normal 2 9 3 2 3 3 2" xfId="27823"/>
    <cellStyle name="Normal 2 9 3 2 3 4" xfId="22271"/>
    <cellStyle name="Normal 2 9 3 2 4" xfId="2210"/>
    <cellStyle name="Normal 2 9 3 2 4 2" xfId="6063"/>
    <cellStyle name="Normal 2 9 3 2 4 2 2" xfId="32439"/>
    <cellStyle name="Normal 2 9 3 2 4 3" xfId="12218"/>
    <cellStyle name="Normal 2 9 3 2 4 3 2" xfId="28600"/>
    <cellStyle name="Normal 2 9 3 2 4 4" xfId="23046"/>
    <cellStyle name="Normal 2 9 3 2 5" xfId="3176"/>
    <cellStyle name="Normal 2 9 3 2 5 2" xfId="7027"/>
    <cellStyle name="Normal 2 9 3 2 5 2 2" xfId="33403"/>
    <cellStyle name="Normal 2 9 3 2 5 3" xfId="13183"/>
    <cellStyle name="Normal 2 9 3 2 5 3 2" xfId="29562"/>
    <cellStyle name="Normal 2 9 3 2 5 4" xfId="24004"/>
    <cellStyle name="Normal 2 9 3 2 6" xfId="4523"/>
    <cellStyle name="Normal 2 9 3 2 6 2" xfId="30902"/>
    <cellStyle name="Normal 2 9 3 2 7" xfId="10671"/>
    <cellStyle name="Normal 2 9 3 2 7 2" xfId="27060"/>
    <cellStyle name="Normal 2 9 3 2 8" xfId="21509"/>
    <cellStyle name="Normal 2 9 3 3" xfId="891"/>
    <cellStyle name="Normal 2 9 3 3 2" xfId="1651"/>
    <cellStyle name="Normal 2 9 3 3 2 2" xfId="5506"/>
    <cellStyle name="Normal 2 9 3 3 2 2 2" xfId="31884"/>
    <cellStyle name="Normal 2 9 3 3 2 3" xfId="11661"/>
    <cellStyle name="Normal 2 9 3 3 2 3 2" xfId="28044"/>
    <cellStyle name="Normal 2 9 3 3 2 4" xfId="22491"/>
    <cellStyle name="Normal 2 9 3 3 3" xfId="2444"/>
    <cellStyle name="Normal 2 9 3 3 3 2" xfId="6297"/>
    <cellStyle name="Normal 2 9 3 3 3 2 2" xfId="32673"/>
    <cellStyle name="Normal 2 9 3 3 3 3" xfId="12452"/>
    <cellStyle name="Normal 2 9 3 3 3 3 2" xfId="28834"/>
    <cellStyle name="Normal 2 9 3 3 3 4" xfId="23279"/>
    <cellStyle name="Normal 2 9 3 3 4" xfId="3398"/>
    <cellStyle name="Normal 2 9 3 3 4 2" xfId="7249"/>
    <cellStyle name="Normal 2 9 3 3 4 2 2" xfId="33625"/>
    <cellStyle name="Normal 2 9 3 3 4 3" xfId="13405"/>
    <cellStyle name="Normal 2 9 3 3 4 3 2" xfId="29784"/>
    <cellStyle name="Normal 2 9 3 3 4 4" xfId="24225"/>
    <cellStyle name="Normal 2 9 3 3 5" xfId="4747"/>
    <cellStyle name="Normal 2 9 3 3 5 2" xfId="31125"/>
    <cellStyle name="Normal 2 9 3 3 6" xfId="10901"/>
    <cellStyle name="Normal 2 9 3 3 6 2" xfId="27285"/>
    <cellStyle name="Normal 2 9 3 3 7" xfId="21732"/>
    <cellStyle name="Normal 2 9 3 4" xfId="1271"/>
    <cellStyle name="Normal 2 9 3 4 2" xfId="5126"/>
    <cellStyle name="Normal 2 9 3 4 2 2" xfId="31504"/>
    <cellStyle name="Normal 2 9 3 4 3" xfId="11281"/>
    <cellStyle name="Normal 2 9 3 4 3 2" xfId="27664"/>
    <cellStyle name="Normal 2 9 3 4 4" xfId="22112"/>
    <cellStyle name="Normal 2 9 3 5" xfId="2051"/>
    <cellStyle name="Normal 2 9 3 5 2" xfId="5904"/>
    <cellStyle name="Normal 2 9 3 5 2 2" xfId="32280"/>
    <cellStyle name="Normal 2 9 3 5 3" xfId="12059"/>
    <cellStyle name="Normal 2 9 3 5 3 2" xfId="28441"/>
    <cellStyle name="Normal 2 9 3 5 4" xfId="22887"/>
    <cellStyle name="Normal 2 9 3 6" xfId="3017"/>
    <cellStyle name="Normal 2 9 3 6 2" xfId="6868"/>
    <cellStyle name="Normal 2 9 3 6 2 2" xfId="33244"/>
    <cellStyle name="Normal 2 9 3 6 3" xfId="13024"/>
    <cellStyle name="Normal 2 9 3 6 3 2" xfId="29403"/>
    <cellStyle name="Normal 2 9 3 6 4" xfId="23845"/>
    <cellStyle name="Normal 2 9 3 7" xfId="4364"/>
    <cellStyle name="Normal 2 9 3 7 2" xfId="30743"/>
    <cellStyle name="Normal 2 9 3 8" xfId="10512"/>
    <cellStyle name="Normal 2 9 3 8 2" xfId="26901"/>
    <cellStyle name="Normal 2 9 3 9" xfId="21350"/>
    <cellStyle name="Normal 2 9 4" xfId="510"/>
    <cellStyle name="Normal 2 9 4 2" xfId="936"/>
    <cellStyle name="Normal 2 9 4 2 2" xfId="1696"/>
    <cellStyle name="Normal 2 9 4 2 2 2" xfId="5551"/>
    <cellStyle name="Normal 2 9 4 2 2 2 2" xfId="31929"/>
    <cellStyle name="Normal 2 9 4 2 2 3" xfId="11706"/>
    <cellStyle name="Normal 2 9 4 2 2 3 2" xfId="28089"/>
    <cellStyle name="Normal 2 9 4 2 2 4" xfId="22536"/>
    <cellStyle name="Normal 2 9 4 2 3" xfId="2489"/>
    <cellStyle name="Normal 2 9 4 2 3 2" xfId="6342"/>
    <cellStyle name="Normal 2 9 4 2 3 2 2" xfId="32718"/>
    <cellStyle name="Normal 2 9 4 2 3 3" xfId="12497"/>
    <cellStyle name="Normal 2 9 4 2 3 3 2" xfId="28879"/>
    <cellStyle name="Normal 2 9 4 2 3 4" xfId="23324"/>
    <cellStyle name="Normal 2 9 4 2 4" xfId="3443"/>
    <cellStyle name="Normal 2 9 4 2 4 2" xfId="7294"/>
    <cellStyle name="Normal 2 9 4 2 4 2 2" xfId="33670"/>
    <cellStyle name="Normal 2 9 4 2 4 3" xfId="13450"/>
    <cellStyle name="Normal 2 9 4 2 4 3 2" xfId="29829"/>
    <cellStyle name="Normal 2 9 4 2 4 4" xfId="24270"/>
    <cellStyle name="Normal 2 9 4 2 5" xfId="4792"/>
    <cellStyle name="Normal 2 9 4 2 5 2" xfId="31170"/>
    <cellStyle name="Normal 2 9 4 2 6" xfId="10946"/>
    <cellStyle name="Normal 2 9 4 2 6 2" xfId="27330"/>
    <cellStyle name="Normal 2 9 4 2 7" xfId="21777"/>
    <cellStyle name="Normal 2 9 4 3" xfId="1316"/>
    <cellStyle name="Normal 2 9 4 3 2" xfId="5171"/>
    <cellStyle name="Normal 2 9 4 3 2 2" xfId="31549"/>
    <cellStyle name="Normal 2 9 4 3 3" xfId="11326"/>
    <cellStyle name="Normal 2 9 4 3 3 2" xfId="27709"/>
    <cellStyle name="Normal 2 9 4 3 4" xfId="22157"/>
    <cellStyle name="Normal 2 9 4 4" xfId="2096"/>
    <cellStyle name="Normal 2 9 4 4 2" xfId="5949"/>
    <cellStyle name="Normal 2 9 4 4 2 2" xfId="32325"/>
    <cellStyle name="Normal 2 9 4 4 3" xfId="12104"/>
    <cellStyle name="Normal 2 9 4 4 3 2" xfId="28486"/>
    <cellStyle name="Normal 2 9 4 4 4" xfId="22932"/>
    <cellStyle name="Normal 2 9 4 5" xfId="3062"/>
    <cellStyle name="Normal 2 9 4 5 2" xfId="6913"/>
    <cellStyle name="Normal 2 9 4 5 2 2" xfId="33289"/>
    <cellStyle name="Normal 2 9 4 5 3" xfId="13069"/>
    <cellStyle name="Normal 2 9 4 5 3 2" xfId="29448"/>
    <cellStyle name="Normal 2 9 4 5 4" xfId="23890"/>
    <cellStyle name="Normal 2 9 4 6" xfId="4409"/>
    <cellStyle name="Normal 2 9 4 6 2" xfId="30788"/>
    <cellStyle name="Normal 2 9 4 7" xfId="10557"/>
    <cellStyle name="Normal 2 9 4 7 2" xfId="26946"/>
    <cellStyle name="Normal 2 9 4 8" xfId="21395"/>
    <cellStyle name="Normal 2 9 5" xfId="769"/>
    <cellStyle name="Normal 2 9 5 2" xfId="1529"/>
    <cellStyle name="Normal 2 9 5 2 2" xfId="5384"/>
    <cellStyle name="Normal 2 9 5 2 2 2" xfId="31762"/>
    <cellStyle name="Normal 2 9 5 2 3" xfId="11539"/>
    <cellStyle name="Normal 2 9 5 2 3 2" xfId="27922"/>
    <cellStyle name="Normal 2 9 5 2 4" xfId="22369"/>
    <cellStyle name="Normal 2 9 5 3" xfId="2323"/>
    <cellStyle name="Normal 2 9 5 3 2" xfId="6176"/>
    <cellStyle name="Normal 2 9 5 3 2 2" xfId="32552"/>
    <cellStyle name="Normal 2 9 5 3 3" xfId="12331"/>
    <cellStyle name="Normal 2 9 5 3 3 2" xfId="28713"/>
    <cellStyle name="Normal 2 9 5 3 4" xfId="23158"/>
    <cellStyle name="Normal 2 9 5 4" xfId="3277"/>
    <cellStyle name="Normal 2 9 5 4 2" xfId="7128"/>
    <cellStyle name="Normal 2 9 5 4 2 2" xfId="33504"/>
    <cellStyle name="Normal 2 9 5 4 3" xfId="13284"/>
    <cellStyle name="Normal 2 9 5 4 3 2" xfId="29663"/>
    <cellStyle name="Normal 2 9 5 4 4" xfId="24104"/>
    <cellStyle name="Normal 2 9 5 5" xfId="4625"/>
    <cellStyle name="Normal 2 9 5 5 2" xfId="31003"/>
    <cellStyle name="Normal 2 9 5 6" xfId="10779"/>
    <cellStyle name="Normal 2 9 5 6 2" xfId="27163"/>
    <cellStyle name="Normal 2 9 5 7" xfId="21610"/>
    <cellStyle name="Normal 2 9 6" xfId="1149"/>
    <cellStyle name="Normal 2 9 6 2" xfId="5004"/>
    <cellStyle name="Normal 2 9 6 2 2" xfId="31382"/>
    <cellStyle name="Normal 2 9 6 3" xfId="11159"/>
    <cellStyle name="Normal 2 9 6 3 2" xfId="27542"/>
    <cellStyle name="Normal 2 9 6 4" xfId="21990"/>
    <cellStyle name="Normal 2 9 7" xfId="1922"/>
    <cellStyle name="Normal 2 9 7 2" xfId="5775"/>
    <cellStyle name="Normal 2 9 7 2 2" xfId="32151"/>
    <cellStyle name="Normal 2 9 7 3" xfId="11930"/>
    <cellStyle name="Normal 2 9 7 3 2" xfId="28312"/>
    <cellStyle name="Normal 2 9 7 4" xfId="22758"/>
    <cellStyle name="Normal 2 9 8" xfId="2895"/>
    <cellStyle name="Normal 2 9 8 2" xfId="6746"/>
    <cellStyle name="Normal 2 9 8 2 2" xfId="33122"/>
    <cellStyle name="Normal 2 9 8 3" xfId="12902"/>
    <cellStyle name="Normal 2 9 8 3 2" xfId="29281"/>
    <cellStyle name="Normal 2 9 8 4" xfId="23723"/>
    <cellStyle name="Normal 2 9 9" xfId="4242"/>
    <cellStyle name="Normal 2 9 9 2" xfId="30621"/>
    <cellStyle name="Normal 20" xfId="210"/>
    <cellStyle name="Normal 20 2" xfId="309"/>
    <cellStyle name="Normal 20 3" xfId="9242"/>
    <cellStyle name="Normal 20 3 2" xfId="26731"/>
    <cellStyle name="Normal 21" xfId="310"/>
    <cellStyle name="Normal 21 2" xfId="9317"/>
    <cellStyle name="Normal 21 2 2" xfId="20187"/>
    <cellStyle name="Normal 21 3" xfId="10378"/>
    <cellStyle name="Normal 21 4" xfId="8160"/>
    <cellStyle name="Normal 21 5" xfId="20068"/>
    <cellStyle name="Normal 22" xfId="311"/>
    <cellStyle name="Normal 22 2" xfId="10379"/>
    <cellStyle name="Normal 22 3" xfId="10318"/>
    <cellStyle name="Normal 22 4" xfId="21189"/>
    <cellStyle name="Normal 23" xfId="312"/>
    <cellStyle name="Normal 24" xfId="313"/>
    <cellStyle name="Normal 25" xfId="314"/>
    <cellStyle name="Normal 26" xfId="315"/>
    <cellStyle name="Normal 26 10" xfId="10380"/>
    <cellStyle name="Normal 26 10 2" xfId="26779"/>
    <cellStyle name="Normal 26 11" xfId="21229"/>
    <cellStyle name="Normal 26 2" xfId="403"/>
    <cellStyle name="Normal 26 2 2" xfId="568"/>
    <cellStyle name="Normal 26 2 2 2" xfId="994"/>
    <cellStyle name="Normal 26 2 2 2 2" xfId="1754"/>
    <cellStyle name="Normal 26 2 2 2 2 2" xfId="5609"/>
    <cellStyle name="Normal 26 2 2 2 2 2 2" xfId="31987"/>
    <cellStyle name="Normal 26 2 2 2 2 3" xfId="11764"/>
    <cellStyle name="Normal 26 2 2 2 2 3 2" xfId="28147"/>
    <cellStyle name="Normal 26 2 2 2 2 4" xfId="22594"/>
    <cellStyle name="Normal 26 2 2 2 3" xfId="2547"/>
    <cellStyle name="Normal 26 2 2 2 3 2" xfId="6400"/>
    <cellStyle name="Normal 26 2 2 2 3 2 2" xfId="32776"/>
    <cellStyle name="Normal 26 2 2 2 3 3" xfId="12555"/>
    <cellStyle name="Normal 26 2 2 2 3 3 2" xfId="28937"/>
    <cellStyle name="Normal 26 2 2 2 3 4" xfId="23382"/>
    <cellStyle name="Normal 26 2 2 2 4" xfId="3501"/>
    <cellStyle name="Normal 26 2 2 2 4 2" xfId="7352"/>
    <cellStyle name="Normal 26 2 2 2 4 2 2" xfId="33728"/>
    <cellStyle name="Normal 26 2 2 2 4 3" xfId="13508"/>
    <cellStyle name="Normal 26 2 2 2 4 3 2" xfId="29887"/>
    <cellStyle name="Normal 26 2 2 2 4 4" xfId="24328"/>
    <cellStyle name="Normal 26 2 2 2 5" xfId="4850"/>
    <cellStyle name="Normal 26 2 2 2 5 2" xfId="31228"/>
    <cellStyle name="Normal 26 2 2 2 6" xfId="11004"/>
    <cellStyle name="Normal 26 2 2 2 6 2" xfId="27388"/>
    <cellStyle name="Normal 26 2 2 2 7" xfId="21835"/>
    <cellStyle name="Normal 26 2 2 3" xfId="1374"/>
    <cellStyle name="Normal 26 2 2 3 2" xfId="5229"/>
    <cellStyle name="Normal 26 2 2 3 2 2" xfId="31607"/>
    <cellStyle name="Normal 26 2 2 3 3" xfId="11384"/>
    <cellStyle name="Normal 26 2 2 3 3 2" xfId="27767"/>
    <cellStyle name="Normal 26 2 2 3 4" xfId="22215"/>
    <cellStyle name="Normal 26 2 2 4" xfId="2154"/>
    <cellStyle name="Normal 26 2 2 4 2" xfId="6007"/>
    <cellStyle name="Normal 26 2 2 4 2 2" xfId="32383"/>
    <cellStyle name="Normal 26 2 2 4 3" xfId="12162"/>
    <cellStyle name="Normal 26 2 2 4 3 2" xfId="28544"/>
    <cellStyle name="Normal 26 2 2 4 4" xfId="22990"/>
    <cellStyle name="Normal 26 2 2 5" xfId="3120"/>
    <cellStyle name="Normal 26 2 2 5 2" xfId="6971"/>
    <cellStyle name="Normal 26 2 2 5 2 2" xfId="33347"/>
    <cellStyle name="Normal 26 2 2 5 3" xfId="13127"/>
    <cellStyle name="Normal 26 2 2 5 3 2" xfId="29506"/>
    <cellStyle name="Normal 26 2 2 5 4" xfId="23948"/>
    <cellStyle name="Normal 26 2 2 6" xfId="4467"/>
    <cellStyle name="Normal 26 2 2 6 2" xfId="30846"/>
    <cellStyle name="Normal 26 2 2 7" xfId="10615"/>
    <cellStyle name="Normal 26 2 2 7 2" xfId="27004"/>
    <cellStyle name="Normal 26 2 2 8" xfId="21453"/>
    <cellStyle name="Normal 26 2 3" xfId="831"/>
    <cellStyle name="Normal 26 2 3 2" xfId="1591"/>
    <cellStyle name="Normal 26 2 3 2 2" xfId="5446"/>
    <cellStyle name="Normal 26 2 3 2 2 2" xfId="31824"/>
    <cellStyle name="Normal 26 2 3 2 3" xfId="11601"/>
    <cellStyle name="Normal 26 2 3 2 3 2" xfId="27984"/>
    <cellStyle name="Normal 26 2 3 2 4" xfId="22431"/>
    <cellStyle name="Normal 26 2 3 3" xfId="2384"/>
    <cellStyle name="Normal 26 2 3 3 2" xfId="6237"/>
    <cellStyle name="Normal 26 2 3 3 2 2" xfId="32613"/>
    <cellStyle name="Normal 26 2 3 3 3" xfId="12392"/>
    <cellStyle name="Normal 26 2 3 3 3 2" xfId="28774"/>
    <cellStyle name="Normal 26 2 3 3 4" xfId="23219"/>
    <cellStyle name="Normal 26 2 3 4" xfId="3338"/>
    <cellStyle name="Normal 26 2 3 4 2" xfId="7189"/>
    <cellStyle name="Normal 26 2 3 4 2 2" xfId="33565"/>
    <cellStyle name="Normal 26 2 3 4 3" xfId="13345"/>
    <cellStyle name="Normal 26 2 3 4 3 2" xfId="29724"/>
    <cellStyle name="Normal 26 2 3 4 4" xfId="24165"/>
    <cellStyle name="Normal 26 2 3 5" xfId="4687"/>
    <cellStyle name="Normal 26 2 3 5 2" xfId="31065"/>
    <cellStyle name="Normal 26 2 3 6" xfId="10841"/>
    <cellStyle name="Normal 26 2 3 6 2" xfId="27225"/>
    <cellStyle name="Normal 26 2 3 7" xfId="21672"/>
    <cellStyle name="Normal 26 2 4" xfId="1211"/>
    <cellStyle name="Normal 26 2 4 2" xfId="5066"/>
    <cellStyle name="Normal 26 2 4 2 2" xfId="31444"/>
    <cellStyle name="Normal 26 2 4 3" xfId="11221"/>
    <cellStyle name="Normal 26 2 4 3 2" xfId="27604"/>
    <cellStyle name="Normal 26 2 4 4" xfId="22052"/>
    <cellStyle name="Normal 26 2 5" xfId="1990"/>
    <cellStyle name="Normal 26 2 5 2" xfId="5843"/>
    <cellStyle name="Normal 26 2 5 2 2" xfId="32219"/>
    <cellStyle name="Normal 26 2 5 3" xfId="11998"/>
    <cellStyle name="Normal 26 2 5 3 2" xfId="28380"/>
    <cellStyle name="Normal 26 2 5 4" xfId="22826"/>
    <cellStyle name="Normal 26 2 6" xfId="2957"/>
    <cellStyle name="Normal 26 2 6 2" xfId="6808"/>
    <cellStyle name="Normal 26 2 6 2 2" xfId="33184"/>
    <cellStyle name="Normal 26 2 6 3" xfId="12964"/>
    <cellStyle name="Normal 26 2 6 3 2" xfId="29343"/>
    <cellStyle name="Normal 26 2 6 4" xfId="23785"/>
    <cellStyle name="Normal 26 2 7" xfId="4304"/>
    <cellStyle name="Normal 26 2 7 2" xfId="30683"/>
    <cellStyle name="Normal 26 2 8" xfId="10451"/>
    <cellStyle name="Normal 26 2 8 2" xfId="26841"/>
    <cellStyle name="Normal 26 2 9" xfId="21290"/>
    <cellStyle name="Normal 26 3" xfId="466"/>
    <cellStyle name="Normal 26 3 2" xfId="625"/>
    <cellStyle name="Normal 26 3 2 2" xfId="1051"/>
    <cellStyle name="Normal 26 3 2 2 2" xfId="1811"/>
    <cellStyle name="Normal 26 3 2 2 2 2" xfId="5666"/>
    <cellStyle name="Normal 26 3 2 2 2 2 2" xfId="32044"/>
    <cellStyle name="Normal 26 3 2 2 2 3" xfId="11821"/>
    <cellStyle name="Normal 26 3 2 2 2 3 2" xfId="28204"/>
    <cellStyle name="Normal 26 3 2 2 2 4" xfId="22651"/>
    <cellStyle name="Normal 26 3 2 2 3" xfId="2604"/>
    <cellStyle name="Normal 26 3 2 2 3 2" xfId="6457"/>
    <cellStyle name="Normal 26 3 2 2 3 2 2" xfId="32833"/>
    <cellStyle name="Normal 26 3 2 2 3 3" xfId="12612"/>
    <cellStyle name="Normal 26 3 2 2 3 3 2" xfId="28994"/>
    <cellStyle name="Normal 26 3 2 2 3 4" xfId="23439"/>
    <cellStyle name="Normal 26 3 2 2 4" xfId="3558"/>
    <cellStyle name="Normal 26 3 2 2 4 2" xfId="7409"/>
    <cellStyle name="Normal 26 3 2 2 4 2 2" xfId="33785"/>
    <cellStyle name="Normal 26 3 2 2 4 3" xfId="13565"/>
    <cellStyle name="Normal 26 3 2 2 4 3 2" xfId="29944"/>
    <cellStyle name="Normal 26 3 2 2 4 4" xfId="24385"/>
    <cellStyle name="Normal 26 3 2 2 5" xfId="4907"/>
    <cellStyle name="Normal 26 3 2 2 5 2" xfId="31285"/>
    <cellStyle name="Normal 26 3 2 2 6" xfId="11061"/>
    <cellStyle name="Normal 26 3 2 2 6 2" xfId="27445"/>
    <cellStyle name="Normal 26 3 2 2 7" xfId="21892"/>
    <cellStyle name="Normal 26 3 2 3" xfId="1431"/>
    <cellStyle name="Normal 26 3 2 3 2" xfId="5286"/>
    <cellStyle name="Normal 26 3 2 3 2 2" xfId="31664"/>
    <cellStyle name="Normal 26 3 2 3 3" xfId="11441"/>
    <cellStyle name="Normal 26 3 2 3 3 2" xfId="27824"/>
    <cellStyle name="Normal 26 3 2 3 4" xfId="22272"/>
    <cellStyle name="Normal 26 3 2 4" xfId="2211"/>
    <cellStyle name="Normal 26 3 2 4 2" xfId="6064"/>
    <cellStyle name="Normal 26 3 2 4 2 2" xfId="32440"/>
    <cellStyle name="Normal 26 3 2 4 3" xfId="12219"/>
    <cellStyle name="Normal 26 3 2 4 3 2" xfId="28601"/>
    <cellStyle name="Normal 26 3 2 4 4" xfId="23047"/>
    <cellStyle name="Normal 26 3 2 5" xfId="3177"/>
    <cellStyle name="Normal 26 3 2 5 2" xfId="7028"/>
    <cellStyle name="Normal 26 3 2 5 2 2" xfId="33404"/>
    <cellStyle name="Normal 26 3 2 5 3" xfId="13184"/>
    <cellStyle name="Normal 26 3 2 5 3 2" xfId="29563"/>
    <cellStyle name="Normal 26 3 2 5 4" xfId="24005"/>
    <cellStyle name="Normal 26 3 2 6" xfId="4524"/>
    <cellStyle name="Normal 26 3 2 6 2" xfId="30903"/>
    <cellStyle name="Normal 26 3 2 7" xfId="10672"/>
    <cellStyle name="Normal 26 3 2 7 2" xfId="27061"/>
    <cellStyle name="Normal 26 3 2 8" xfId="21510"/>
    <cellStyle name="Normal 26 3 3" xfId="892"/>
    <cellStyle name="Normal 26 3 3 2" xfId="1652"/>
    <cellStyle name="Normal 26 3 3 2 2" xfId="5507"/>
    <cellStyle name="Normal 26 3 3 2 2 2" xfId="31885"/>
    <cellStyle name="Normal 26 3 3 2 3" xfId="11662"/>
    <cellStyle name="Normal 26 3 3 2 3 2" xfId="28045"/>
    <cellStyle name="Normal 26 3 3 2 4" xfId="22492"/>
    <cellStyle name="Normal 26 3 3 3" xfId="2445"/>
    <cellStyle name="Normal 26 3 3 3 2" xfId="6298"/>
    <cellStyle name="Normal 26 3 3 3 2 2" xfId="32674"/>
    <cellStyle name="Normal 26 3 3 3 3" xfId="12453"/>
    <cellStyle name="Normal 26 3 3 3 3 2" xfId="28835"/>
    <cellStyle name="Normal 26 3 3 3 4" xfId="23280"/>
    <cellStyle name="Normal 26 3 3 4" xfId="3399"/>
    <cellStyle name="Normal 26 3 3 4 2" xfId="7250"/>
    <cellStyle name="Normal 26 3 3 4 2 2" xfId="33626"/>
    <cellStyle name="Normal 26 3 3 4 3" xfId="13406"/>
    <cellStyle name="Normal 26 3 3 4 3 2" xfId="29785"/>
    <cellStyle name="Normal 26 3 3 4 4" xfId="24226"/>
    <cellStyle name="Normal 26 3 3 5" xfId="4748"/>
    <cellStyle name="Normal 26 3 3 5 2" xfId="31126"/>
    <cellStyle name="Normal 26 3 3 6" xfId="10902"/>
    <cellStyle name="Normal 26 3 3 6 2" xfId="27286"/>
    <cellStyle name="Normal 26 3 3 7" xfId="21733"/>
    <cellStyle name="Normal 26 3 4" xfId="1272"/>
    <cellStyle name="Normal 26 3 4 2" xfId="5127"/>
    <cellStyle name="Normal 26 3 4 2 2" xfId="31505"/>
    <cellStyle name="Normal 26 3 4 3" xfId="11282"/>
    <cellStyle name="Normal 26 3 4 3 2" xfId="27665"/>
    <cellStyle name="Normal 26 3 4 4" xfId="22113"/>
    <cellStyle name="Normal 26 3 5" xfId="2052"/>
    <cellStyle name="Normal 26 3 5 2" xfId="5905"/>
    <cellStyle name="Normal 26 3 5 2 2" xfId="32281"/>
    <cellStyle name="Normal 26 3 5 3" xfId="12060"/>
    <cellStyle name="Normal 26 3 5 3 2" xfId="28442"/>
    <cellStyle name="Normal 26 3 5 4" xfId="22888"/>
    <cellStyle name="Normal 26 3 6" xfId="3018"/>
    <cellStyle name="Normal 26 3 6 2" xfId="6869"/>
    <cellStyle name="Normal 26 3 6 2 2" xfId="33245"/>
    <cellStyle name="Normal 26 3 6 3" xfId="13025"/>
    <cellStyle name="Normal 26 3 6 3 2" xfId="29404"/>
    <cellStyle name="Normal 26 3 6 4" xfId="23846"/>
    <cellStyle name="Normal 26 3 7" xfId="4365"/>
    <cellStyle name="Normal 26 3 7 2" xfId="30744"/>
    <cellStyle name="Normal 26 3 8" xfId="10513"/>
    <cellStyle name="Normal 26 3 8 2" xfId="26902"/>
    <cellStyle name="Normal 26 3 9" xfId="21351"/>
    <cellStyle name="Normal 26 4" xfId="511"/>
    <cellStyle name="Normal 26 4 2" xfId="937"/>
    <cellStyle name="Normal 26 4 2 2" xfId="1697"/>
    <cellStyle name="Normal 26 4 2 2 2" xfId="5552"/>
    <cellStyle name="Normal 26 4 2 2 2 2" xfId="31930"/>
    <cellStyle name="Normal 26 4 2 2 3" xfId="11707"/>
    <cellStyle name="Normal 26 4 2 2 3 2" xfId="28090"/>
    <cellStyle name="Normal 26 4 2 2 4" xfId="22537"/>
    <cellStyle name="Normal 26 4 2 3" xfId="2490"/>
    <cellStyle name="Normal 26 4 2 3 2" xfId="6343"/>
    <cellStyle name="Normal 26 4 2 3 2 2" xfId="32719"/>
    <cellStyle name="Normal 26 4 2 3 3" xfId="12498"/>
    <cellStyle name="Normal 26 4 2 3 3 2" xfId="28880"/>
    <cellStyle name="Normal 26 4 2 3 4" xfId="23325"/>
    <cellStyle name="Normal 26 4 2 4" xfId="3444"/>
    <cellStyle name="Normal 26 4 2 4 2" xfId="7295"/>
    <cellStyle name="Normal 26 4 2 4 2 2" xfId="33671"/>
    <cellStyle name="Normal 26 4 2 4 3" xfId="13451"/>
    <cellStyle name="Normal 26 4 2 4 3 2" xfId="29830"/>
    <cellStyle name="Normal 26 4 2 4 4" xfId="24271"/>
    <cellStyle name="Normal 26 4 2 5" xfId="4793"/>
    <cellStyle name="Normal 26 4 2 5 2" xfId="31171"/>
    <cellStyle name="Normal 26 4 2 6" xfId="10947"/>
    <cellStyle name="Normal 26 4 2 6 2" xfId="27331"/>
    <cellStyle name="Normal 26 4 2 7" xfId="21778"/>
    <cellStyle name="Normal 26 4 3" xfId="1317"/>
    <cellStyle name="Normal 26 4 3 2" xfId="5172"/>
    <cellStyle name="Normal 26 4 3 2 2" xfId="31550"/>
    <cellStyle name="Normal 26 4 3 3" xfId="11327"/>
    <cellStyle name="Normal 26 4 3 3 2" xfId="27710"/>
    <cellStyle name="Normal 26 4 3 4" xfId="22158"/>
    <cellStyle name="Normal 26 4 4" xfId="2097"/>
    <cellStyle name="Normal 26 4 4 2" xfId="5950"/>
    <cellStyle name="Normal 26 4 4 2 2" xfId="32326"/>
    <cellStyle name="Normal 26 4 4 3" xfId="12105"/>
    <cellStyle name="Normal 26 4 4 3 2" xfId="28487"/>
    <cellStyle name="Normal 26 4 4 4" xfId="22933"/>
    <cellStyle name="Normal 26 4 5" xfId="3063"/>
    <cellStyle name="Normal 26 4 5 2" xfId="6914"/>
    <cellStyle name="Normal 26 4 5 2 2" xfId="33290"/>
    <cellStyle name="Normal 26 4 5 3" xfId="13070"/>
    <cellStyle name="Normal 26 4 5 3 2" xfId="29449"/>
    <cellStyle name="Normal 26 4 5 4" xfId="23891"/>
    <cellStyle name="Normal 26 4 6" xfId="4410"/>
    <cellStyle name="Normal 26 4 6 2" xfId="30789"/>
    <cellStyle name="Normal 26 4 7" xfId="10558"/>
    <cellStyle name="Normal 26 4 7 2" xfId="26947"/>
    <cellStyle name="Normal 26 4 8" xfId="21396"/>
    <cellStyle name="Normal 26 5" xfId="770"/>
    <cellStyle name="Normal 26 5 2" xfId="1530"/>
    <cellStyle name="Normal 26 5 2 2" xfId="5385"/>
    <cellStyle name="Normal 26 5 2 2 2" xfId="31763"/>
    <cellStyle name="Normal 26 5 2 3" xfId="11540"/>
    <cellStyle name="Normal 26 5 2 3 2" xfId="27923"/>
    <cellStyle name="Normal 26 5 2 4" xfId="22370"/>
    <cellStyle name="Normal 26 5 3" xfId="2324"/>
    <cellStyle name="Normal 26 5 3 2" xfId="6177"/>
    <cellStyle name="Normal 26 5 3 2 2" xfId="32553"/>
    <cellStyle name="Normal 26 5 3 3" xfId="12332"/>
    <cellStyle name="Normal 26 5 3 3 2" xfId="28714"/>
    <cellStyle name="Normal 26 5 3 4" xfId="23159"/>
    <cellStyle name="Normal 26 5 4" xfId="3278"/>
    <cellStyle name="Normal 26 5 4 2" xfId="7129"/>
    <cellStyle name="Normal 26 5 4 2 2" xfId="33505"/>
    <cellStyle name="Normal 26 5 4 3" xfId="13285"/>
    <cellStyle name="Normal 26 5 4 3 2" xfId="29664"/>
    <cellStyle name="Normal 26 5 4 4" xfId="24105"/>
    <cellStyle name="Normal 26 5 5" xfId="4626"/>
    <cellStyle name="Normal 26 5 5 2" xfId="31004"/>
    <cellStyle name="Normal 26 5 6" xfId="10780"/>
    <cellStyle name="Normal 26 5 6 2" xfId="27164"/>
    <cellStyle name="Normal 26 5 7" xfId="21611"/>
    <cellStyle name="Normal 26 6" xfId="1150"/>
    <cellStyle name="Normal 26 6 2" xfId="5005"/>
    <cellStyle name="Normal 26 6 2 2" xfId="31383"/>
    <cellStyle name="Normal 26 6 3" xfId="11160"/>
    <cellStyle name="Normal 26 6 3 2" xfId="27543"/>
    <cellStyle name="Normal 26 6 4" xfId="21991"/>
    <cellStyle name="Normal 26 7" xfId="1925"/>
    <cellStyle name="Normal 26 7 2" xfId="5778"/>
    <cellStyle name="Normal 26 7 2 2" xfId="32154"/>
    <cellStyle name="Normal 26 7 3" xfId="11933"/>
    <cellStyle name="Normal 26 7 3 2" xfId="28315"/>
    <cellStyle name="Normal 26 7 4" xfId="22761"/>
    <cellStyle name="Normal 26 8" xfId="2896"/>
    <cellStyle name="Normal 26 8 2" xfId="6747"/>
    <cellStyle name="Normal 26 8 2 2" xfId="33123"/>
    <cellStyle name="Normal 26 8 3" xfId="12903"/>
    <cellStyle name="Normal 26 8 3 2" xfId="29282"/>
    <cellStyle name="Normal 26 8 4" xfId="23724"/>
    <cellStyle name="Normal 26 9" xfId="4243"/>
    <cellStyle name="Normal 26 9 2" xfId="30622"/>
    <cellStyle name="Normal 27" xfId="316"/>
    <cellStyle name="Normal 27 10" xfId="10381"/>
    <cellStyle name="Normal 27 10 2" xfId="26780"/>
    <cellStyle name="Normal 27 11" xfId="21230"/>
    <cellStyle name="Normal 27 2" xfId="404"/>
    <cellStyle name="Normal 27 2 2" xfId="569"/>
    <cellStyle name="Normal 27 2 2 2" xfId="995"/>
    <cellStyle name="Normal 27 2 2 2 2" xfId="1755"/>
    <cellStyle name="Normal 27 2 2 2 2 2" xfId="5610"/>
    <cellStyle name="Normal 27 2 2 2 2 2 2" xfId="31988"/>
    <cellStyle name="Normal 27 2 2 2 2 3" xfId="11765"/>
    <cellStyle name="Normal 27 2 2 2 2 3 2" xfId="28148"/>
    <cellStyle name="Normal 27 2 2 2 2 4" xfId="22595"/>
    <cellStyle name="Normal 27 2 2 2 3" xfId="2548"/>
    <cellStyle name="Normal 27 2 2 2 3 2" xfId="6401"/>
    <cellStyle name="Normal 27 2 2 2 3 2 2" xfId="32777"/>
    <cellStyle name="Normal 27 2 2 2 3 3" xfId="12556"/>
    <cellStyle name="Normal 27 2 2 2 3 3 2" xfId="28938"/>
    <cellStyle name="Normal 27 2 2 2 3 4" xfId="23383"/>
    <cellStyle name="Normal 27 2 2 2 4" xfId="3502"/>
    <cellStyle name="Normal 27 2 2 2 4 2" xfId="7353"/>
    <cellStyle name="Normal 27 2 2 2 4 2 2" xfId="33729"/>
    <cellStyle name="Normal 27 2 2 2 4 3" xfId="13509"/>
    <cellStyle name="Normal 27 2 2 2 4 3 2" xfId="29888"/>
    <cellStyle name="Normal 27 2 2 2 4 4" xfId="24329"/>
    <cellStyle name="Normal 27 2 2 2 5" xfId="4851"/>
    <cellStyle name="Normal 27 2 2 2 5 2" xfId="31229"/>
    <cellStyle name="Normal 27 2 2 2 6" xfId="11005"/>
    <cellStyle name="Normal 27 2 2 2 6 2" xfId="27389"/>
    <cellStyle name="Normal 27 2 2 2 7" xfId="21836"/>
    <cellStyle name="Normal 27 2 2 3" xfId="1375"/>
    <cellStyle name="Normal 27 2 2 3 2" xfId="5230"/>
    <cellStyle name="Normal 27 2 2 3 2 2" xfId="31608"/>
    <cellStyle name="Normal 27 2 2 3 3" xfId="11385"/>
    <cellStyle name="Normal 27 2 2 3 3 2" xfId="27768"/>
    <cellStyle name="Normal 27 2 2 3 4" xfId="22216"/>
    <cellStyle name="Normal 27 2 2 4" xfId="2155"/>
    <cellStyle name="Normal 27 2 2 4 2" xfId="6008"/>
    <cellStyle name="Normal 27 2 2 4 2 2" xfId="32384"/>
    <cellStyle name="Normal 27 2 2 4 3" xfId="12163"/>
    <cellStyle name="Normal 27 2 2 4 3 2" xfId="28545"/>
    <cellStyle name="Normal 27 2 2 4 4" xfId="22991"/>
    <cellStyle name="Normal 27 2 2 5" xfId="3121"/>
    <cellStyle name="Normal 27 2 2 5 2" xfId="6972"/>
    <cellStyle name="Normal 27 2 2 5 2 2" xfId="33348"/>
    <cellStyle name="Normal 27 2 2 5 3" xfId="13128"/>
    <cellStyle name="Normal 27 2 2 5 3 2" xfId="29507"/>
    <cellStyle name="Normal 27 2 2 5 4" xfId="23949"/>
    <cellStyle name="Normal 27 2 2 6" xfId="4468"/>
    <cellStyle name="Normal 27 2 2 6 2" xfId="30847"/>
    <cellStyle name="Normal 27 2 2 7" xfId="10616"/>
    <cellStyle name="Normal 27 2 2 7 2" xfId="27005"/>
    <cellStyle name="Normal 27 2 2 8" xfId="21454"/>
    <cellStyle name="Normal 27 2 3" xfId="832"/>
    <cellStyle name="Normal 27 2 3 2" xfId="1592"/>
    <cellStyle name="Normal 27 2 3 2 2" xfId="5447"/>
    <cellStyle name="Normal 27 2 3 2 2 2" xfId="31825"/>
    <cellStyle name="Normal 27 2 3 2 3" xfId="11602"/>
    <cellStyle name="Normal 27 2 3 2 3 2" xfId="27985"/>
    <cellStyle name="Normal 27 2 3 2 4" xfId="22432"/>
    <cellStyle name="Normal 27 2 3 3" xfId="2385"/>
    <cellStyle name="Normal 27 2 3 3 2" xfId="6238"/>
    <cellStyle name="Normal 27 2 3 3 2 2" xfId="32614"/>
    <cellStyle name="Normal 27 2 3 3 3" xfId="12393"/>
    <cellStyle name="Normal 27 2 3 3 3 2" xfId="28775"/>
    <cellStyle name="Normal 27 2 3 3 4" xfId="23220"/>
    <cellStyle name="Normal 27 2 3 4" xfId="3339"/>
    <cellStyle name="Normal 27 2 3 4 2" xfId="7190"/>
    <cellStyle name="Normal 27 2 3 4 2 2" xfId="33566"/>
    <cellStyle name="Normal 27 2 3 4 3" xfId="13346"/>
    <cellStyle name="Normal 27 2 3 4 3 2" xfId="29725"/>
    <cellStyle name="Normal 27 2 3 4 4" xfId="24166"/>
    <cellStyle name="Normal 27 2 3 5" xfId="4688"/>
    <cellStyle name="Normal 27 2 3 5 2" xfId="31066"/>
    <cellStyle name="Normal 27 2 3 6" xfId="10842"/>
    <cellStyle name="Normal 27 2 3 6 2" xfId="27226"/>
    <cellStyle name="Normal 27 2 3 7" xfId="21673"/>
    <cellStyle name="Normal 27 2 4" xfId="1212"/>
    <cellStyle name="Normal 27 2 4 2" xfId="5067"/>
    <cellStyle name="Normal 27 2 4 2 2" xfId="31445"/>
    <cellStyle name="Normal 27 2 4 3" xfId="11222"/>
    <cellStyle name="Normal 27 2 4 3 2" xfId="27605"/>
    <cellStyle name="Normal 27 2 4 4" xfId="22053"/>
    <cellStyle name="Normal 27 2 5" xfId="1991"/>
    <cellStyle name="Normal 27 2 5 2" xfId="5844"/>
    <cellStyle name="Normal 27 2 5 2 2" xfId="32220"/>
    <cellStyle name="Normal 27 2 5 3" xfId="11999"/>
    <cellStyle name="Normal 27 2 5 3 2" xfId="28381"/>
    <cellStyle name="Normal 27 2 5 4" xfId="22827"/>
    <cellStyle name="Normal 27 2 6" xfId="2958"/>
    <cellStyle name="Normal 27 2 6 2" xfId="6809"/>
    <cellStyle name="Normal 27 2 6 2 2" xfId="33185"/>
    <cellStyle name="Normal 27 2 6 3" xfId="12965"/>
    <cellStyle name="Normal 27 2 6 3 2" xfId="29344"/>
    <cellStyle name="Normal 27 2 6 4" xfId="23786"/>
    <cellStyle name="Normal 27 2 7" xfId="4305"/>
    <cellStyle name="Normal 27 2 7 2" xfId="30684"/>
    <cellStyle name="Normal 27 2 8" xfId="10452"/>
    <cellStyle name="Normal 27 2 8 2" xfId="26842"/>
    <cellStyle name="Normal 27 2 9" xfId="21291"/>
    <cellStyle name="Normal 27 3" xfId="467"/>
    <cellStyle name="Normal 27 3 2" xfId="626"/>
    <cellStyle name="Normal 27 3 2 2" xfId="1052"/>
    <cellStyle name="Normal 27 3 2 2 2" xfId="1812"/>
    <cellStyle name="Normal 27 3 2 2 2 2" xfId="5667"/>
    <cellStyle name="Normal 27 3 2 2 2 2 2" xfId="32045"/>
    <cellStyle name="Normal 27 3 2 2 2 3" xfId="11822"/>
    <cellStyle name="Normal 27 3 2 2 2 3 2" xfId="28205"/>
    <cellStyle name="Normal 27 3 2 2 2 4" xfId="22652"/>
    <cellStyle name="Normal 27 3 2 2 3" xfId="2605"/>
    <cellStyle name="Normal 27 3 2 2 3 2" xfId="6458"/>
    <cellStyle name="Normal 27 3 2 2 3 2 2" xfId="32834"/>
    <cellStyle name="Normal 27 3 2 2 3 3" xfId="12613"/>
    <cellStyle name="Normal 27 3 2 2 3 3 2" xfId="28995"/>
    <cellStyle name="Normal 27 3 2 2 3 4" xfId="23440"/>
    <cellStyle name="Normal 27 3 2 2 4" xfId="3559"/>
    <cellStyle name="Normal 27 3 2 2 4 2" xfId="7410"/>
    <cellStyle name="Normal 27 3 2 2 4 2 2" xfId="33786"/>
    <cellStyle name="Normal 27 3 2 2 4 3" xfId="13566"/>
    <cellStyle name="Normal 27 3 2 2 4 3 2" xfId="29945"/>
    <cellStyle name="Normal 27 3 2 2 4 4" xfId="24386"/>
    <cellStyle name="Normal 27 3 2 2 5" xfId="4908"/>
    <cellStyle name="Normal 27 3 2 2 5 2" xfId="31286"/>
    <cellStyle name="Normal 27 3 2 2 6" xfId="11062"/>
    <cellStyle name="Normal 27 3 2 2 6 2" xfId="27446"/>
    <cellStyle name="Normal 27 3 2 2 7" xfId="21893"/>
    <cellStyle name="Normal 27 3 2 3" xfId="1432"/>
    <cellStyle name="Normal 27 3 2 3 2" xfId="5287"/>
    <cellStyle name="Normal 27 3 2 3 2 2" xfId="31665"/>
    <cellStyle name="Normal 27 3 2 3 3" xfId="11442"/>
    <cellStyle name="Normal 27 3 2 3 3 2" xfId="27825"/>
    <cellStyle name="Normal 27 3 2 3 4" xfId="22273"/>
    <cellStyle name="Normal 27 3 2 4" xfId="2212"/>
    <cellStyle name="Normal 27 3 2 4 2" xfId="6065"/>
    <cellStyle name="Normal 27 3 2 4 2 2" xfId="32441"/>
    <cellStyle name="Normal 27 3 2 4 3" xfId="12220"/>
    <cellStyle name="Normal 27 3 2 4 3 2" xfId="28602"/>
    <cellStyle name="Normal 27 3 2 4 4" xfId="23048"/>
    <cellStyle name="Normal 27 3 2 5" xfId="3178"/>
    <cellStyle name="Normal 27 3 2 5 2" xfId="7029"/>
    <cellStyle name="Normal 27 3 2 5 2 2" xfId="33405"/>
    <cellStyle name="Normal 27 3 2 5 3" xfId="13185"/>
    <cellStyle name="Normal 27 3 2 5 3 2" xfId="29564"/>
    <cellStyle name="Normal 27 3 2 5 4" xfId="24006"/>
    <cellStyle name="Normal 27 3 2 6" xfId="4525"/>
    <cellStyle name="Normal 27 3 2 6 2" xfId="30904"/>
    <cellStyle name="Normal 27 3 2 7" xfId="10673"/>
    <cellStyle name="Normal 27 3 2 7 2" xfId="27062"/>
    <cellStyle name="Normal 27 3 2 8" xfId="21511"/>
    <cellStyle name="Normal 27 3 3" xfId="893"/>
    <cellStyle name="Normal 27 3 3 2" xfId="1653"/>
    <cellStyle name="Normal 27 3 3 2 2" xfId="5508"/>
    <cellStyle name="Normal 27 3 3 2 2 2" xfId="31886"/>
    <cellStyle name="Normal 27 3 3 2 3" xfId="11663"/>
    <cellStyle name="Normal 27 3 3 2 3 2" xfId="28046"/>
    <cellStyle name="Normal 27 3 3 2 4" xfId="22493"/>
    <cellStyle name="Normal 27 3 3 3" xfId="2446"/>
    <cellStyle name="Normal 27 3 3 3 2" xfId="6299"/>
    <cellStyle name="Normal 27 3 3 3 2 2" xfId="32675"/>
    <cellStyle name="Normal 27 3 3 3 3" xfId="12454"/>
    <cellStyle name="Normal 27 3 3 3 3 2" xfId="28836"/>
    <cellStyle name="Normal 27 3 3 3 4" xfId="23281"/>
    <cellStyle name="Normal 27 3 3 4" xfId="3400"/>
    <cellStyle name="Normal 27 3 3 4 2" xfId="7251"/>
    <cellStyle name="Normal 27 3 3 4 2 2" xfId="33627"/>
    <cellStyle name="Normal 27 3 3 4 3" xfId="13407"/>
    <cellStyle name="Normal 27 3 3 4 3 2" xfId="29786"/>
    <cellStyle name="Normal 27 3 3 4 4" xfId="24227"/>
    <cellStyle name="Normal 27 3 3 5" xfId="4749"/>
    <cellStyle name="Normal 27 3 3 5 2" xfId="31127"/>
    <cellStyle name="Normal 27 3 3 6" xfId="10903"/>
    <cellStyle name="Normal 27 3 3 6 2" xfId="27287"/>
    <cellStyle name="Normal 27 3 3 7" xfId="21734"/>
    <cellStyle name="Normal 27 3 4" xfId="1273"/>
    <cellStyle name="Normal 27 3 4 2" xfId="5128"/>
    <cellStyle name="Normal 27 3 4 2 2" xfId="31506"/>
    <cellStyle name="Normal 27 3 4 3" xfId="11283"/>
    <cellStyle name="Normal 27 3 4 3 2" xfId="27666"/>
    <cellStyle name="Normal 27 3 4 4" xfId="22114"/>
    <cellStyle name="Normal 27 3 5" xfId="2053"/>
    <cellStyle name="Normal 27 3 5 2" xfId="5906"/>
    <cellStyle name="Normal 27 3 5 2 2" xfId="32282"/>
    <cellStyle name="Normal 27 3 5 3" xfId="12061"/>
    <cellStyle name="Normal 27 3 5 3 2" xfId="28443"/>
    <cellStyle name="Normal 27 3 5 4" xfId="22889"/>
    <cellStyle name="Normal 27 3 6" xfId="3019"/>
    <cellStyle name="Normal 27 3 6 2" xfId="6870"/>
    <cellStyle name="Normal 27 3 6 2 2" xfId="33246"/>
    <cellStyle name="Normal 27 3 6 3" xfId="13026"/>
    <cellStyle name="Normal 27 3 6 3 2" xfId="29405"/>
    <cellStyle name="Normal 27 3 6 4" xfId="23847"/>
    <cellStyle name="Normal 27 3 7" xfId="4366"/>
    <cellStyle name="Normal 27 3 7 2" xfId="30745"/>
    <cellStyle name="Normal 27 3 8" xfId="10514"/>
    <cellStyle name="Normal 27 3 8 2" xfId="26903"/>
    <cellStyle name="Normal 27 3 9" xfId="21352"/>
    <cellStyle name="Normal 27 4" xfId="512"/>
    <cellStyle name="Normal 27 4 2" xfId="938"/>
    <cellStyle name="Normal 27 4 2 2" xfId="1698"/>
    <cellStyle name="Normal 27 4 2 2 2" xfId="5553"/>
    <cellStyle name="Normal 27 4 2 2 2 2" xfId="31931"/>
    <cellStyle name="Normal 27 4 2 2 3" xfId="11708"/>
    <cellStyle name="Normal 27 4 2 2 3 2" xfId="28091"/>
    <cellStyle name="Normal 27 4 2 2 4" xfId="22538"/>
    <cellStyle name="Normal 27 4 2 3" xfId="2491"/>
    <cellStyle name="Normal 27 4 2 3 2" xfId="6344"/>
    <cellStyle name="Normal 27 4 2 3 2 2" xfId="32720"/>
    <cellStyle name="Normal 27 4 2 3 3" xfId="12499"/>
    <cellStyle name="Normal 27 4 2 3 3 2" xfId="28881"/>
    <cellStyle name="Normal 27 4 2 3 4" xfId="23326"/>
    <cellStyle name="Normal 27 4 2 4" xfId="3445"/>
    <cellStyle name="Normal 27 4 2 4 2" xfId="7296"/>
    <cellStyle name="Normal 27 4 2 4 2 2" xfId="33672"/>
    <cellStyle name="Normal 27 4 2 4 3" xfId="13452"/>
    <cellStyle name="Normal 27 4 2 4 3 2" xfId="29831"/>
    <cellStyle name="Normal 27 4 2 4 4" xfId="24272"/>
    <cellStyle name="Normal 27 4 2 5" xfId="4794"/>
    <cellStyle name="Normal 27 4 2 5 2" xfId="31172"/>
    <cellStyle name="Normal 27 4 2 6" xfId="10948"/>
    <cellStyle name="Normal 27 4 2 6 2" xfId="27332"/>
    <cellStyle name="Normal 27 4 2 7" xfId="21779"/>
    <cellStyle name="Normal 27 4 3" xfId="1318"/>
    <cellStyle name="Normal 27 4 3 2" xfId="5173"/>
    <cellStyle name="Normal 27 4 3 2 2" xfId="31551"/>
    <cellStyle name="Normal 27 4 3 3" xfId="11328"/>
    <cellStyle name="Normal 27 4 3 3 2" xfId="27711"/>
    <cellStyle name="Normal 27 4 3 4" xfId="22159"/>
    <cellStyle name="Normal 27 4 4" xfId="2098"/>
    <cellStyle name="Normal 27 4 4 2" xfId="5951"/>
    <cellStyle name="Normal 27 4 4 2 2" xfId="32327"/>
    <cellStyle name="Normal 27 4 4 3" xfId="12106"/>
    <cellStyle name="Normal 27 4 4 3 2" xfId="28488"/>
    <cellStyle name="Normal 27 4 4 4" xfId="22934"/>
    <cellStyle name="Normal 27 4 5" xfId="3064"/>
    <cellStyle name="Normal 27 4 5 2" xfId="6915"/>
    <cellStyle name="Normal 27 4 5 2 2" xfId="33291"/>
    <cellStyle name="Normal 27 4 5 3" xfId="13071"/>
    <cellStyle name="Normal 27 4 5 3 2" xfId="29450"/>
    <cellStyle name="Normal 27 4 5 4" xfId="23892"/>
    <cellStyle name="Normal 27 4 6" xfId="4411"/>
    <cellStyle name="Normal 27 4 6 2" xfId="30790"/>
    <cellStyle name="Normal 27 4 7" xfId="10559"/>
    <cellStyle name="Normal 27 4 7 2" xfId="26948"/>
    <cellStyle name="Normal 27 4 8" xfId="21397"/>
    <cellStyle name="Normal 27 5" xfId="771"/>
    <cellStyle name="Normal 27 5 2" xfId="1531"/>
    <cellStyle name="Normal 27 5 2 2" xfId="5386"/>
    <cellStyle name="Normal 27 5 2 2 2" xfId="31764"/>
    <cellStyle name="Normal 27 5 2 3" xfId="11541"/>
    <cellStyle name="Normal 27 5 2 3 2" xfId="27924"/>
    <cellStyle name="Normal 27 5 2 4" xfId="22371"/>
    <cellStyle name="Normal 27 5 3" xfId="2325"/>
    <cellStyle name="Normal 27 5 3 2" xfId="6178"/>
    <cellStyle name="Normal 27 5 3 2 2" xfId="32554"/>
    <cellStyle name="Normal 27 5 3 3" xfId="12333"/>
    <cellStyle name="Normal 27 5 3 3 2" xfId="28715"/>
    <cellStyle name="Normal 27 5 3 4" xfId="23160"/>
    <cellStyle name="Normal 27 5 4" xfId="3279"/>
    <cellStyle name="Normal 27 5 4 2" xfId="7130"/>
    <cellStyle name="Normal 27 5 4 2 2" xfId="33506"/>
    <cellStyle name="Normal 27 5 4 3" xfId="13286"/>
    <cellStyle name="Normal 27 5 4 3 2" xfId="29665"/>
    <cellStyle name="Normal 27 5 4 4" xfId="24106"/>
    <cellStyle name="Normal 27 5 5" xfId="4627"/>
    <cellStyle name="Normal 27 5 5 2" xfId="31005"/>
    <cellStyle name="Normal 27 5 6" xfId="10781"/>
    <cellStyle name="Normal 27 5 6 2" xfId="27165"/>
    <cellStyle name="Normal 27 5 7" xfId="21612"/>
    <cellStyle name="Normal 27 6" xfId="1151"/>
    <cellStyle name="Normal 27 6 2" xfId="5006"/>
    <cellStyle name="Normal 27 6 2 2" xfId="31384"/>
    <cellStyle name="Normal 27 6 3" xfId="11161"/>
    <cellStyle name="Normal 27 6 3 2" xfId="27544"/>
    <cellStyle name="Normal 27 6 4" xfId="21992"/>
    <cellStyle name="Normal 27 7" xfId="1926"/>
    <cellStyle name="Normal 27 7 2" xfId="5779"/>
    <cellStyle name="Normal 27 7 2 2" xfId="32155"/>
    <cellStyle name="Normal 27 7 3" xfId="11934"/>
    <cellStyle name="Normal 27 7 3 2" xfId="28316"/>
    <cellStyle name="Normal 27 7 4" xfId="22762"/>
    <cellStyle name="Normal 27 8" xfId="2897"/>
    <cellStyle name="Normal 27 8 2" xfId="6748"/>
    <cellStyle name="Normal 27 8 2 2" xfId="33124"/>
    <cellStyle name="Normal 27 8 3" xfId="12904"/>
    <cellStyle name="Normal 27 8 3 2" xfId="29283"/>
    <cellStyle name="Normal 27 8 4" xfId="23725"/>
    <cellStyle name="Normal 27 9" xfId="4244"/>
    <cellStyle name="Normal 27 9 2" xfId="30623"/>
    <cellStyle name="Normal 28" xfId="317"/>
    <cellStyle name="Normal 29" xfId="318"/>
    <cellStyle name="Normal 3" xfId="14"/>
    <cellStyle name="Normal 3 2" xfId="99"/>
    <cellStyle name="Normal 3 2 10" xfId="4245"/>
    <cellStyle name="Normal 3 2 10 2" xfId="30624"/>
    <cellStyle name="Normal 3 2 11" xfId="8120"/>
    <cellStyle name="Normal 3 2 11 2" xfId="26695"/>
    <cellStyle name="Normal 3 2 12" xfId="20027"/>
    <cellStyle name="Normal 3 2 2" xfId="405"/>
    <cellStyle name="Normal 3 2 2 2" xfId="570"/>
    <cellStyle name="Normal 3 2 2 2 2" xfId="996"/>
    <cellStyle name="Normal 3 2 2 2 2 2" xfId="1756"/>
    <cellStyle name="Normal 3 2 2 2 2 2 2" xfId="5611"/>
    <cellStyle name="Normal 3 2 2 2 2 2 2 2" xfId="31989"/>
    <cellStyle name="Normal 3 2 2 2 2 2 3" xfId="11766"/>
    <cellStyle name="Normal 3 2 2 2 2 2 3 2" xfId="28149"/>
    <cellStyle name="Normal 3 2 2 2 2 2 4" xfId="22596"/>
    <cellStyle name="Normal 3 2 2 2 2 3" xfId="2549"/>
    <cellStyle name="Normal 3 2 2 2 2 3 2" xfId="6402"/>
    <cellStyle name="Normal 3 2 2 2 2 3 2 2" xfId="32778"/>
    <cellStyle name="Normal 3 2 2 2 2 3 3" xfId="12557"/>
    <cellStyle name="Normal 3 2 2 2 2 3 3 2" xfId="28939"/>
    <cellStyle name="Normal 3 2 2 2 2 3 4" xfId="23384"/>
    <cellStyle name="Normal 3 2 2 2 2 4" xfId="3503"/>
    <cellStyle name="Normal 3 2 2 2 2 4 2" xfId="7354"/>
    <cellStyle name="Normal 3 2 2 2 2 4 2 2" xfId="33730"/>
    <cellStyle name="Normal 3 2 2 2 2 4 3" xfId="13510"/>
    <cellStyle name="Normal 3 2 2 2 2 4 3 2" xfId="29889"/>
    <cellStyle name="Normal 3 2 2 2 2 4 4" xfId="24330"/>
    <cellStyle name="Normal 3 2 2 2 2 5" xfId="4852"/>
    <cellStyle name="Normal 3 2 2 2 2 5 2" xfId="31230"/>
    <cellStyle name="Normal 3 2 2 2 2 6" xfId="11006"/>
    <cellStyle name="Normal 3 2 2 2 2 6 2" xfId="27390"/>
    <cellStyle name="Normal 3 2 2 2 2 7" xfId="21837"/>
    <cellStyle name="Normal 3 2 2 2 3" xfId="1376"/>
    <cellStyle name="Normal 3 2 2 2 3 2" xfId="5231"/>
    <cellStyle name="Normal 3 2 2 2 3 2 2" xfId="31609"/>
    <cellStyle name="Normal 3 2 2 2 3 3" xfId="11386"/>
    <cellStyle name="Normal 3 2 2 2 3 3 2" xfId="27769"/>
    <cellStyle name="Normal 3 2 2 2 3 4" xfId="22217"/>
    <cellStyle name="Normal 3 2 2 2 4" xfId="2156"/>
    <cellStyle name="Normal 3 2 2 2 4 2" xfId="6009"/>
    <cellStyle name="Normal 3 2 2 2 4 2 2" xfId="32385"/>
    <cellStyle name="Normal 3 2 2 2 4 3" xfId="12164"/>
    <cellStyle name="Normal 3 2 2 2 4 3 2" xfId="28546"/>
    <cellStyle name="Normal 3 2 2 2 4 4" xfId="22992"/>
    <cellStyle name="Normal 3 2 2 2 5" xfId="3122"/>
    <cellStyle name="Normal 3 2 2 2 5 2" xfId="6973"/>
    <cellStyle name="Normal 3 2 2 2 5 2 2" xfId="33349"/>
    <cellStyle name="Normal 3 2 2 2 5 3" xfId="13129"/>
    <cellStyle name="Normal 3 2 2 2 5 3 2" xfId="29508"/>
    <cellStyle name="Normal 3 2 2 2 5 4" xfId="23950"/>
    <cellStyle name="Normal 3 2 2 2 6" xfId="4469"/>
    <cellStyle name="Normal 3 2 2 2 6 2" xfId="30848"/>
    <cellStyle name="Normal 3 2 2 2 7" xfId="10617"/>
    <cellStyle name="Normal 3 2 2 2 7 2" xfId="27006"/>
    <cellStyle name="Normal 3 2 2 2 8" xfId="21455"/>
    <cellStyle name="Normal 3 2 2 3" xfId="833"/>
    <cellStyle name="Normal 3 2 2 3 2" xfId="1593"/>
    <cellStyle name="Normal 3 2 2 3 2 2" xfId="5448"/>
    <cellStyle name="Normal 3 2 2 3 2 2 2" xfId="31826"/>
    <cellStyle name="Normal 3 2 2 3 2 3" xfId="11603"/>
    <cellStyle name="Normal 3 2 2 3 2 3 2" xfId="27986"/>
    <cellStyle name="Normal 3 2 2 3 2 4" xfId="22433"/>
    <cellStyle name="Normal 3 2 2 3 3" xfId="2386"/>
    <cellStyle name="Normal 3 2 2 3 3 2" xfId="6239"/>
    <cellStyle name="Normal 3 2 2 3 3 2 2" xfId="32615"/>
    <cellStyle name="Normal 3 2 2 3 3 3" xfId="12394"/>
    <cellStyle name="Normal 3 2 2 3 3 3 2" xfId="28776"/>
    <cellStyle name="Normal 3 2 2 3 3 4" xfId="23221"/>
    <cellStyle name="Normal 3 2 2 3 4" xfId="3340"/>
    <cellStyle name="Normal 3 2 2 3 4 2" xfId="7191"/>
    <cellStyle name="Normal 3 2 2 3 4 2 2" xfId="33567"/>
    <cellStyle name="Normal 3 2 2 3 4 3" xfId="13347"/>
    <cellStyle name="Normal 3 2 2 3 4 3 2" xfId="29726"/>
    <cellStyle name="Normal 3 2 2 3 4 4" xfId="24167"/>
    <cellStyle name="Normal 3 2 2 3 5" xfId="4689"/>
    <cellStyle name="Normal 3 2 2 3 5 2" xfId="31067"/>
    <cellStyle name="Normal 3 2 2 3 6" xfId="10843"/>
    <cellStyle name="Normal 3 2 2 3 6 2" xfId="27227"/>
    <cellStyle name="Normal 3 2 2 3 7" xfId="21674"/>
    <cellStyle name="Normal 3 2 2 4" xfId="1213"/>
    <cellStyle name="Normal 3 2 2 4 2" xfId="5068"/>
    <cellStyle name="Normal 3 2 2 4 2 2" xfId="31446"/>
    <cellStyle name="Normal 3 2 2 4 3" xfId="11223"/>
    <cellStyle name="Normal 3 2 2 4 3 2" xfId="27606"/>
    <cellStyle name="Normal 3 2 2 4 4" xfId="22054"/>
    <cellStyle name="Normal 3 2 2 5" xfId="1992"/>
    <cellStyle name="Normal 3 2 2 5 2" xfId="5845"/>
    <cellStyle name="Normal 3 2 2 5 2 2" xfId="32221"/>
    <cellStyle name="Normal 3 2 2 5 3" xfId="12000"/>
    <cellStyle name="Normal 3 2 2 5 3 2" xfId="28382"/>
    <cellStyle name="Normal 3 2 2 5 4" xfId="22828"/>
    <cellStyle name="Normal 3 2 2 6" xfId="2959"/>
    <cellStyle name="Normal 3 2 2 6 2" xfId="6810"/>
    <cellStyle name="Normal 3 2 2 6 2 2" xfId="33186"/>
    <cellStyle name="Normal 3 2 2 6 3" xfId="12966"/>
    <cellStyle name="Normal 3 2 2 6 3 2" xfId="29345"/>
    <cellStyle name="Normal 3 2 2 6 4" xfId="23787"/>
    <cellStyle name="Normal 3 2 2 7" xfId="4306"/>
    <cellStyle name="Normal 3 2 2 7 2" xfId="10453"/>
    <cellStyle name="Normal 3 2 2 7 2 2" xfId="30685"/>
    <cellStyle name="Normal 3 2 2 7 3" xfId="21292"/>
    <cellStyle name="Normal 3 2 2 8" xfId="9285"/>
    <cellStyle name="Normal 3 2 2 8 2" xfId="26843"/>
    <cellStyle name="Normal 3 2 2 9" xfId="20147"/>
    <cellStyle name="Normal 3 2 3" xfId="468"/>
    <cellStyle name="Normal 3 2 3 2" xfId="627"/>
    <cellStyle name="Normal 3 2 3 2 2" xfId="1053"/>
    <cellStyle name="Normal 3 2 3 2 2 2" xfId="1813"/>
    <cellStyle name="Normal 3 2 3 2 2 2 2" xfId="5668"/>
    <cellStyle name="Normal 3 2 3 2 2 2 2 2" xfId="32046"/>
    <cellStyle name="Normal 3 2 3 2 2 2 3" xfId="11823"/>
    <cellStyle name="Normal 3 2 3 2 2 2 3 2" xfId="28206"/>
    <cellStyle name="Normal 3 2 3 2 2 2 4" xfId="22653"/>
    <cellStyle name="Normal 3 2 3 2 2 3" xfId="2606"/>
    <cellStyle name="Normal 3 2 3 2 2 3 2" xfId="6459"/>
    <cellStyle name="Normal 3 2 3 2 2 3 2 2" xfId="32835"/>
    <cellStyle name="Normal 3 2 3 2 2 3 3" xfId="12614"/>
    <cellStyle name="Normal 3 2 3 2 2 3 3 2" xfId="28996"/>
    <cellStyle name="Normal 3 2 3 2 2 3 4" xfId="23441"/>
    <cellStyle name="Normal 3 2 3 2 2 4" xfId="3560"/>
    <cellStyle name="Normal 3 2 3 2 2 4 2" xfId="7411"/>
    <cellStyle name="Normal 3 2 3 2 2 4 2 2" xfId="33787"/>
    <cellStyle name="Normal 3 2 3 2 2 4 3" xfId="13567"/>
    <cellStyle name="Normal 3 2 3 2 2 4 3 2" xfId="29946"/>
    <cellStyle name="Normal 3 2 3 2 2 4 4" xfId="24387"/>
    <cellStyle name="Normal 3 2 3 2 2 5" xfId="4909"/>
    <cellStyle name="Normal 3 2 3 2 2 5 2" xfId="31287"/>
    <cellStyle name="Normal 3 2 3 2 2 6" xfId="11063"/>
    <cellStyle name="Normal 3 2 3 2 2 6 2" xfId="27447"/>
    <cellStyle name="Normal 3 2 3 2 2 7" xfId="21894"/>
    <cellStyle name="Normal 3 2 3 2 3" xfId="1433"/>
    <cellStyle name="Normal 3 2 3 2 3 2" xfId="5288"/>
    <cellStyle name="Normal 3 2 3 2 3 2 2" xfId="31666"/>
    <cellStyle name="Normal 3 2 3 2 3 3" xfId="11443"/>
    <cellStyle name="Normal 3 2 3 2 3 3 2" xfId="27826"/>
    <cellStyle name="Normal 3 2 3 2 3 4" xfId="22274"/>
    <cellStyle name="Normal 3 2 3 2 4" xfId="2213"/>
    <cellStyle name="Normal 3 2 3 2 4 2" xfId="6066"/>
    <cellStyle name="Normal 3 2 3 2 4 2 2" xfId="32442"/>
    <cellStyle name="Normal 3 2 3 2 4 3" xfId="12221"/>
    <cellStyle name="Normal 3 2 3 2 4 3 2" xfId="28603"/>
    <cellStyle name="Normal 3 2 3 2 4 4" xfId="23049"/>
    <cellStyle name="Normal 3 2 3 2 5" xfId="3179"/>
    <cellStyle name="Normal 3 2 3 2 5 2" xfId="7030"/>
    <cellStyle name="Normal 3 2 3 2 5 2 2" xfId="33406"/>
    <cellStyle name="Normal 3 2 3 2 5 3" xfId="13186"/>
    <cellStyle name="Normal 3 2 3 2 5 3 2" xfId="29565"/>
    <cellStyle name="Normal 3 2 3 2 5 4" xfId="24007"/>
    <cellStyle name="Normal 3 2 3 2 6" xfId="4526"/>
    <cellStyle name="Normal 3 2 3 2 6 2" xfId="30905"/>
    <cellStyle name="Normal 3 2 3 2 7" xfId="10674"/>
    <cellStyle name="Normal 3 2 3 2 7 2" xfId="27063"/>
    <cellStyle name="Normal 3 2 3 2 8" xfId="21512"/>
    <cellStyle name="Normal 3 2 3 3" xfId="894"/>
    <cellStyle name="Normal 3 2 3 3 2" xfId="1654"/>
    <cellStyle name="Normal 3 2 3 3 2 2" xfId="5509"/>
    <cellStyle name="Normal 3 2 3 3 2 2 2" xfId="31887"/>
    <cellStyle name="Normal 3 2 3 3 2 3" xfId="11664"/>
    <cellStyle name="Normal 3 2 3 3 2 3 2" xfId="28047"/>
    <cellStyle name="Normal 3 2 3 3 2 4" xfId="22494"/>
    <cellStyle name="Normal 3 2 3 3 3" xfId="2447"/>
    <cellStyle name="Normal 3 2 3 3 3 2" xfId="6300"/>
    <cellStyle name="Normal 3 2 3 3 3 2 2" xfId="32676"/>
    <cellStyle name="Normal 3 2 3 3 3 3" xfId="12455"/>
    <cellStyle name="Normal 3 2 3 3 3 3 2" xfId="28837"/>
    <cellStyle name="Normal 3 2 3 3 3 4" xfId="23282"/>
    <cellStyle name="Normal 3 2 3 3 4" xfId="3401"/>
    <cellStyle name="Normal 3 2 3 3 4 2" xfId="7252"/>
    <cellStyle name="Normal 3 2 3 3 4 2 2" xfId="33628"/>
    <cellStyle name="Normal 3 2 3 3 4 3" xfId="13408"/>
    <cellStyle name="Normal 3 2 3 3 4 3 2" xfId="29787"/>
    <cellStyle name="Normal 3 2 3 3 4 4" xfId="24228"/>
    <cellStyle name="Normal 3 2 3 3 5" xfId="4750"/>
    <cellStyle name="Normal 3 2 3 3 5 2" xfId="31128"/>
    <cellStyle name="Normal 3 2 3 3 6" xfId="10904"/>
    <cellStyle name="Normal 3 2 3 3 6 2" xfId="27288"/>
    <cellStyle name="Normal 3 2 3 3 7" xfId="21735"/>
    <cellStyle name="Normal 3 2 3 4" xfId="1274"/>
    <cellStyle name="Normal 3 2 3 4 2" xfId="5129"/>
    <cellStyle name="Normal 3 2 3 4 2 2" xfId="31507"/>
    <cellStyle name="Normal 3 2 3 4 3" xfId="11284"/>
    <cellStyle name="Normal 3 2 3 4 3 2" xfId="27667"/>
    <cellStyle name="Normal 3 2 3 4 4" xfId="22115"/>
    <cellStyle name="Normal 3 2 3 5" xfId="2054"/>
    <cellStyle name="Normal 3 2 3 5 2" xfId="5907"/>
    <cellStyle name="Normal 3 2 3 5 2 2" xfId="32283"/>
    <cellStyle name="Normal 3 2 3 5 3" xfId="12062"/>
    <cellStyle name="Normal 3 2 3 5 3 2" xfId="28444"/>
    <cellStyle name="Normal 3 2 3 5 4" xfId="22890"/>
    <cellStyle name="Normal 3 2 3 6" xfId="3020"/>
    <cellStyle name="Normal 3 2 3 6 2" xfId="6871"/>
    <cellStyle name="Normal 3 2 3 6 2 2" xfId="33247"/>
    <cellStyle name="Normal 3 2 3 6 3" xfId="13027"/>
    <cellStyle name="Normal 3 2 3 6 3 2" xfId="29406"/>
    <cellStyle name="Normal 3 2 3 6 4" xfId="23848"/>
    <cellStyle name="Normal 3 2 3 7" xfId="4367"/>
    <cellStyle name="Normal 3 2 3 7 2" xfId="10515"/>
    <cellStyle name="Normal 3 2 3 7 2 2" xfId="30746"/>
    <cellStyle name="Normal 3 2 3 7 3" xfId="21353"/>
    <cellStyle name="Normal 3 2 3 8" xfId="9250"/>
    <cellStyle name="Normal 3 2 3 8 2" xfId="26904"/>
    <cellStyle name="Normal 3 2 3 9" xfId="20102"/>
    <cellStyle name="Normal 3 2 4" xfId="513"/>
    <cellStyle name="Normal 3 2 4 2" xfId="939"/>
    <cellStyle name="Normal 3 2 4 2 2" xfId="1699"/>
    <cellStyle name="Normal 3 2 4 2 2 2" xfId="5554"/>
    <cellStyle name="Normal 3 2 4 2 2 2 2" xfId="31932"/>
    <cellStyle name="Normal 3 2 4 2 2 3" xfId="11709"/>
    <cellStyle name="Normal 3 2 4 2 2 3 2" xfId="28092"/>
    <cellStyle name="Normal 3 2 4 2 2 4" xfId="22539"/>
    <cellStyle name="Normal 3 2 4 2 3" xfId="2492"/>
    <cellStyle name="Normal 3 2 4 2 3 2" xfId="6345"/>
    <cellStyle name="Normal 3 2 4 2 3 2 2" xfId="32721"/>
    <cellStyle name="Normal 3 2 4 2 3 3" xfId="12500"/>
    <cellStyle name="Normal 3 2 4 2 3 3 2" xfId="28882"/>
    <cellStyle name="Normal 3 2 4 2 3 4" xfId="23327"/>
    <cellStyle name="Normal 3 2 4 2 4" xfId="3446"/>
    <cellStyle name="Normal 3 2 4 2 4 2" xfId="7297"/>
    <cellStyle name="Normal 3 2 4 2 4 2 2" xfId="33673"/>
    <cellStyle name="Normal 3 2 4 2 4 3" xfId="13453"/>
    <cellStyle name="Normal 3 2 4 2 4 3 2" xfId="29832"/>
    <cellStyle name="Normal 3 2 4 2 4 4" xfId="24273"/>
    <cellStyle name="Normal 3 2 4 2 5" xfId="4795"/>
    <cellStyle name="Normal 3 2 4 2 5 2" xfId="31173"/>
    <cellStyle name="Normal 3 2 4 2 6" xfId="10949"/>
    <cellStyle name="Normal 3 2 4 2 6 2" xfId="27333"/>
    <cellStyle name="Normal 3 2 4 2 7" xfId="21780"/>
    <cellStyle name="Normal 3 2 4 3" xfId="1319"/>
    <cellStyle name="Normal 3 2 4 3 2" xfId="5174"/>
    <cellStyle name="Normal 3 2 4 3 2 2" xfId="31552"/>
    <cellStyle name="Normal 3 2 4 3 3" xfId="11329"/>
    <cellStyle name="Normal 3 2 4 3 3 2" xfId="27712"/>
    <cellStyle name="Normal 3 2 4 3 4" xfId="22160"/>
    <cellStyle name="Normal 3 2 4 4" xfId="2099"/>
    <cellStyle name="Normal 3 2 4 4 2" xfId="5952"/>
    <cellStyle name="Normal 3 2 4 4 2 2" xfId="32328"/>
    <cellStyle name="Normal 3 2 4 4 3" xfId="12107"/>
    <cellStyle name="Normal 3 2 4 4 3 2" xfId="28489"/>
    <cellStyle name="Normal 3 2 4 4 4" xfId="22935"/>
    <cellStyle name="Normal 3 2 4 5" xfId="3065"/>
    <cellStyle name="Normal 3 2 4 5 2" xfId="6916"/>
    <cellStyle name="Normal 3 2 4 5 2 2" xfId="33292"/>
    <cellStyle name="Normal 3 2 4 5 3" xfId="13072"/>
    <cellStyle name="Normal 3 2 4 5 3 2" xfId="29451"/>
    <cellStyle name="Normal 3 2 4 5 4" xfId="23893"/>
    <cellStyle name="Normal 3 2 4 6" xfId="4412"/>
    <cellStyle name="Normal 3 2 4 6 2" xfId="30791"/>
    <cellStyle name="Normal 3 2 4 7" xfId="10560"/>
    <cellStyle name="Normal 3 2 4 7 2" xfId="26949"/>
    <cellStyle name="Normal 3 2 4 8" xfId="21398"/>
    <cellStyle name="Normal 3 2 5" xfId="772"/>
    <cellStyle name="Normal 3 2 5 2" xfId="1532"/>
    <cellStyle name="Normal 3 2 5 2 2" xfId="5387"/>
    <cellStyle name="Normal 3 2 5 2 2 2" xfId="31765"/>
    <cellStyle name="Normal 3 2 5 2 3" xfId="11542"/>
    <cellStyle name="Normal 3 2 5 2 3 2" xfId="27925"/>
    <cellStyle name="Normal 3 2 5 2 4" xfId="22372"/>
    <cellStyle name="Normal 3 2 5 3" xfId="2326"/>
    <cellStyle name="Normal 3 2 5 3 2" xfId="6179"/>
    <cellStyle name="Normal 3 2 5 3 2 2" xfId="32555"/>
    <cellStyle name="Normal 3 2 5 3 3" xfId="12334"/>
    <cellStyle name="Normal 3 2 5 3 3 2" xfId="28716"/>
    <cellStyle name="Normal 3 2 5 3 4" xfId="23161"/>
    <cellStyle name="Normal 3 2 5 4" xfId="3280"/>
    <cellStyle name="Normal 3 2 5 4 2" xfId="7131"/>
    <cellStyle name="Normal 3 2 5 4 2 2" xfId="33507"/>
    <cellStyle name="Normal 3 2 5 4 3" xfId="13287"/>
    <cellStyle name="Normal 3 2 5 4 3 2" xfId="29666"/>
    <cellStyle name="Normal 3 2 5 4 4" xfId="24107"/>
    <cellStyle name="Normal 3 2 5 5" xfId="4628"/>
    <cellStyle name="Normal 3 2 5 5 2" xfId="31006"/>
    <cellStyle name="Normal 3 2 5 6" xfId="10782"/>
    <cellStyle name="Normal 3 2 5 6 2" xfId="27166"/>
    <cellStyle name="Normal 3 2 5 7" xfId="21613"/>
    <cellStyle name="Normal 3 2 6" xfId="1152"/>
    <cellStyle name="Normal 3 2 6 2" xfId="5007"/>
    <cellStyle name="Normal 3 2 6 2 2" xfId="31385"/>
    <cellStyle name="Normal 3 2 6 3" xfId="11162"/>
    <cellStyle name="Normal 3 2 6 3 2" xfId="27545"/>
    <cellStyle name="Normal 3 2 6 4" xfId="21993"/>
    <cellStyle name="Normal 3 2 7" xfId="1927"/>
    <cellStyle name="Normal 3 2 7 2" xfId="5780"/>
    <cellStyle name="Normal 3 2 7 2 2" xfId="32156"/>
    <cellStyle name="Normal 3 2 7 3" xfId="11935"/>
    <cellStyle name="Normal 3 2 7 3 2" xfId="28317"/>
    <cellStyle name="Normal 3 2 7 4" xfId="22763"/>
    <cellStyle name="Normal 3 2 8" xfId="2898"/>
    <cellStyle name="Normal 3 2 8 2" xfId="6749"/>
    <cellStyle name="Normal 3 2 8 2 2" xfId="33125"/>
    <cellStyle name="Normal 3 2 8 3" xfId="12905"/>
    <cellStyle name="Normal 3 2 8 3 2" xfId="29284"/>
    <cellStyle name="Normal 3 2 8 4" xfId="23726"/>
    <cellStyle name="Normal 3 2 9" xfId="319"/>
    <cellStyle name="Normal 3 2 9 2" xfId="10382"/>
    <cellStyle name="Normal 3 2 9 2 2" xfId="26781"/>
    <cellStyle name="Normal 3 2 9 3" xfId="21231"/>
    <cellStyle name="Normal 3 2 9 4" xfId="36682"/>
    <cellStyle name="Normal 3 3" xfId="320"/>
    <cellStyle name="Normal 3 3 2" xfId="36683"/>
    <cellStyle name="Normal 3 4" xfId="321"/>
    <cellStyle name="Normal 3 4 10" xfId="10383"/>
    <cellStyle name="Normal 3 4 10 2" xfId="26782"/>
    <cellStyle name="Normal 3 4 11" xfId="21232"/>
    <cellStyle name="Normal 3 4 2" xfId="406"/>
    <cellStyle name="Normal 3 4 2 2" xfId="571"/>
    <cellStyle name="Normal 3 4 2 2 2" xfId="997"/>
    <cellStyle name="Normal 3 4 2 2 2 2" xfId="1757"/>
    <cellStyle name="Normal 3 4 2 2 2 2 2" xfId="5612"/>
    <cellStyle name="Normal 3 4 2 2 2 2 2 2" xfId="31990"/>
    <cellStyle name="Normal 3 4 2 2 2 2 3" xfId="11767"/>
    <cellStyle name="Normal 3 4 2 2 2 2 3 2" xfId="28150"/>
    <cellStyle name="Normal 3 4 2 2 2 2 4" xfId="22597"/>
    <cellStyle name="Normal 3 4 2 2 2 3" xfId="2550"/>
    <cellStyle name="Normal 3 4 2 2 2 3 2" xfId="6403"/>
    <cellStyle name="Normal 3 4 2 2 2 3 2 2" xfId="32779"/>
    <cellStyle name="Normal 3 4 2 2 2 3 3" xfId="12558"/>
    <cellStyle name="Normal 3 4 2 2 2 3 3 2" xfId="28940"/>
    <cellStyle name="Normal 3 4 2 2 2 3 4" xfId="23385"/>
    <cellStyle name="Normal 3 4 2 2 2 4" xfId="3504"/>
    <cellStyle name="Normal 3 4 2 2 2 4 2" xfId="7355"/>
    <cellStyle name="Normal 3 4 2 2 2 4 2 2" xfId="33731"/>
    <cellStyle name="Normal 3 4 2 2 2 4 3" xfId="13511"/>
    <cellStyle name="Normal 3 4 2 2 2 4 3 2" xfId="29890"/>
    <cellStyle name="Normal 3 4 2 2 2 4 4" xfId="24331"/>
    <cellStyle name="Normal 3 4 2 2 2 5" xfId="4853"/>
    <cellStyle name="Normal 3 4 2 2 2 5 2" xfId="31231"/>
    <cellStyle name="Normal 3 4 2 2 2 6" xfId="11007"/>
    <cellStyle name="Normal 3 4 2 2 2 6 2" xfId="27391"/>
    <cellStyle name="Normal 3 4 2 2 2 7" xfId="21838"/>
    <cellStyle name="Normal 3 4 2 2 3" xfId="1377"/>
    <cellStyle name="Normal 3 4 2 2 3 2" xfId="5232"/>
    <cellStyle name="Normal 3 4 2 2 3 2 2" xfId="31610"/>
    <cellStyle name="Normal 3 4 2 2 3 3" xfId="11387"/>
    <cellStyle name="Normal 3 4 2 2 3 3 2" xfId="27770"/>
    <cellStyle name="Normal 3 4 2 2 3 4" xfId="22218"/>
    <cellStyle name="Normal 3 4 2 2 4" xfId="2157"/>
    <cellStyle name="Normal 3 4 2 2 4 2" xfId="6010"/>
    <cellStyle name="Normal 3 4 2 2 4 2 2" xfId="32386"/>
    <cellStyle name="Normal 3 4 2 2 4 3" xfId="12165"/>
    <cellStyle name="Normal 3 4 2 2 4 3 2" xfId="28547"/>
    <cellStyle name="Normal 3 4 2 2 4 4" xfId="22993"/>
    <cellStyle name="Normal 3 4 2 2 5" xfId="3123"/>
    <cellStyle name="Normal 3 4 2 2 5 2" xfId="6974"/>
    <cellStyle name="Normal 3 4 2 2 5 2 2" xfId="33350"/>
    <cellStyle name="Normal 3 4 2 2 5 3" xfId="13130"/>
    <cellStyle name="Normal 3 4 2 2 5 3 2" xfId="29509"/>
    <cellStyle name="Normal 3 4 2 2 5 4" xfId="23951"/>
    <cellStyle name="Normal 3 4 2 2 6" xfId="4470"/>
    <cellStyle name="Normal 3 4 2 2 6 2" xfId="30849"/>
    <cellStyle name="Normal 3 4 2 2 7" xfId="10618"/>
    <cellStyle name="Normal 3 4 2 2 7 2" xfId="27007"/>
    <cellStyle name="Normal 3 4 2 2 8" xfId="21456"/>
    <cellStyle name="Normal 3 4 2 3" xfId="834"/>
    <cellStyle name="Normal 3 4 2 3 2" xfId="1594"/>
    <cellStyle name="Normal 3 4 2 3 2 2" xfId="5449"/>
    <cellStyle name="Normal 3 4 2 3 2 2 2" xfId="31827"/>
    <cellStyle name="Normal 3 4 2 3 2 3" xfId="11604"/>
    <cellStyle name="Normal 3 4 2 3 2 3 2" xfId="27987"/>
    <cellStyle name="Normal 3 4 2 3 2 4" xfId="22434"/>
    <cellStyle name="Normal 3 4 2 3 3" xfId="2387"/>
    <cellStyle name="Normal 3 4 2 3 3 2" xfId="6240"/>
    <cellStyle name="Normal 3 4 2 3 3 2 2" xfId="32616"/>
    <cellStyle name="Normal 3 4 2 3 3 3" xfId="12395"/>
    <cellStyle name="Normal 3 4 2 3 3 3 2" xfId="28777"/>
    <cellStyle name="Normal 3 4 2 3 3 4" xfId="23222"/>
    <cellStyle name="Normal 3 4 2 3 4" xfId="3341"/>
    <cellStyle name="Normal 3 4 2 3 4 2" xfId="7192"/>
    <cellStyle name="Normal 3 4 2 3 4 2 2" xfId="33568"/>
    <cellStyle name="Normal 3 4 2 3 4 3" xfId="13348"/>
    <cellStyle name="Normal 3 4 2 3 4 3 2" xfId="29727"/>
    <cellStyle name="Normal 3 4 2 3 4 4" xfId="24168"/>
    <cellStyle name="Normal 3 4 2 3 5" xfId="4690"/>
    <cellStyle name="Normal 3 4 2 3 5 2" xfId="31068"/>
    <cellStyle name="Normal 3 4 2 3 6" xfId="10844"/>
    <cellStyle name="Normal 3 4 2 3 6 2" xfId="27228"/>
    <cellStyle name="Normal 3 4 2 3 7" xfId="21675"/>
    <cellStyle name="Normal 3 4 2 4" xfId="1214"/>
    <cellStyle name="Normal 3 4 2 4 2" xfId="5069"/>
    <cellStyle name="Normal 3 4 2 4 2 2" xfId="31447"/>
    <cellStyle name="Normal 3 4 2 4 3" xfId="11224"/>
    <cellStyle name="Normal 3 4 2 4 3 2" xfId="27607"/>
    <cellStyle name="Normal 3 4 2 4 4" xfId="22055"/>
    <cellStyle name="Normal 3 4 2 5" xfId="1993"/>
    <cellStyle name="Normal 3 4 2 5 2" xfId="5846"/>
    <cellStyle name="Normal 3 4 2 5 2 2" xfId="32222"/>
    <cellStyle name="Normal 3 4 2 5 3" xfId="12001"/>
    <cellStyle name="Normal 3 4 2 5 3 2" xfId="28383"/>
    <cellStyle name="Normal 3 4 2 5 4" xfId="22829"/>
    <cellStyle name="Normal 3 4 2 6" xfId="2960"/>
    <cellStyle name="Normal 3 4 2 6 2" xfId="6811"/>
    <cellStyle name="Normal 3 4 2 6 2 2" xfId="33187"/>
    <cellStyle name="Normal 3 4 2 6 3" xfId="12967"/>
    <cellStyle name="Normal 3 4 2 6 3 2" xfId="29346"/>
    <cellStyle name="Normal 3 4 2 6 4" xfId="23788"/>
    <cellStyle name="Normal 3 4 2 7" xfId="4307"/>
    <cellStyle name="Normal 3 4 2 7 2" xfId="30686"/>
    <cellStyle name="Normal 3 4 2 8" xfId="10454"/>
    <cellStyle name="Normal 3 4 2 8 2" xfId="26844"/>
    <cellStyle name="Normal 3 4 2 9" xfId="21293"/>
    <cellStyle name="Normal 3 4 3" xfId="469"/>
    <cellStyle name="Normal 3 4 3 2" xfId="628"/>
    <cellStyle name="Normal 3 4 3 2 2" xfId="1054"/>
    <cellStyle name="Normal 3 4 3 2 2 2" xfId="1814"/>
    <cellStyle name="Normal 3 4 3 2 2 2 2" xfId="5669"/>
    <cellStyle name="Normal 3 4 3 2 2 2 2 2" xfId="32047"/>
    <cellStyle name="Normal 3 4 3 2 2 2 3" xfId="11824"/>
    <cellStyle name="Normal 3 4 3 2 2 2 3 2" xfId="28207"/>
    <cellStyle name="Normal 3 4 3 2 2 2 4" xfId="22654"/>
    <cellStyle name="Normal 3 4 3 2 2 3" xfId="2607"/>
    <cellStyle name="Normal 3 4 3 2 2 3 2" xfId="6460"/>
    <cellStyle name="Normal 3 4 3 2 2 3 2 2" xfId="32836"/>
    <cellStyle name="Normal 3 4 3 2 2 3 3" xfId="12615"/>
    <cellStyle name="Normal 3 4 3 2 2 3 3 2" xfId="28997"/>
    <cellStyle name="Normal 3 4 3 2 2 3 4" xfId="23442"/>
    <cellStyle name="Normal 3 4 3 2 2 4" xfId="3561"/>
    <cellStyle name="Normal 3 4 3 2 2 4 2" xfId="7412"/>
    <cellStyle name="Normal 3 4 3 2 2 4 2 2" xfId="33788"/>
    <cellStyle name="Normal 3 4 3 2 2 4 3" xfId="13568"/>
    <cellStyle name="Normal 3 4 3 2 2 4 3 2" xfId="29947"/>
    <cellStyle name="Normal 3 4 3 2 2 4 4" xfId="24388"/>
    <cellStyle name="Normal 3 4 3 2 2 5" xfId="4910"/>
    <cellStyle name="Normal 3 4 3 2 2 5 2" xfId="31288"/>
    <cellStyle name="Normal 3 4 3 2 2 6" xfId="11064"/>
    <cellStyle name="Normal 3 4 3 2 2 6 2" xfId="27448"/>
    <cellStyle name="Normal 3 4 3 2 2 7" xfId="21895"/>
    <cellStyle name="Normal 3 4 3 2 3" xfId="1434"/>
    <cellStyle name="Normal 3 4 3 2 3 2" xfId="5289"/>
    <cellStyle name="Normal 3 4 3 2 3 2 2" xfId="31667"/>
    <cellStyle name="Normal 3 4 3 2 3 3" xfId="11444"/>
    <cellStyle name="Normal 3 4 3 2 3 3 2" xfId="27827"/>
    <cellStyle name="Normal 3 4 3 2 3 4" xfId="22275"/>
    <cellStyle name="Normal 3 4 3 2 4" xfId="2214"/>
    <cellStyle name="Normal 3 4 3 2 4 2" xfId="6067"/>
    <cellStyle name="Normal 3 4 3 2 4 2 2" xfId="32443"/>
    <cellStyle name="Normal 3 4 3 2 4 3" xfId="12222"/>
    <cellStyle name="Normal 3 4 3 2 4 3 2" xfId="28604"/>
    <cellStyle name="Normal 3 4 3 2 4 4" xfId="23050"/>
    <cellStyle name="Normal 3 4 3 2 5" xfId="3180"/>
    <cellStyle name="Normal 3 4 3 2 5 2" xfId="7031"/>
    <cellStyle name="Normal 3 4 3 2 5 2 2" xfId="33407"/>
    <cellStyle name="Normal 3 4 3 2 5 3" xfId="13187"/>
    <cellStyle name="Normal 3 4 3 2 5 3 2" xfId="29566"/>
    <cellStyle name="Normal 3 4 3 2 5 4" xfId="24008"/>
    <cellStyle name="Normal 3 4 3 2 6" xfId="4527"/>
    <cellStyle name="Normal 3 4 3 2 6 2" xfId="30906"/>
    <cellStyle name="Normal 3 4 3 2 7" xfId="10675"/>
    <cellStyle name="Normal 3 4 3 2 7 2" xfId="27064"/>
    <cellStyle name="Normal 3 4 3 2 8" xfId="21513"/>
    <cellStyle name="Normal 3 4 3 3" xfId="895"/>
    <cellStyle name="Normal 3 4 3 3 2" xfId="1655"/>
    <cellStyle name="Normal 3 4 3 3 2 2" xfId="5510"/>
    <cellStyle name="Normal 3 4 3 3 2 2 2" xfId="31888"/>
    <cellStyle name="Normal 3 4 3 3 2 3" xfId="11665"/>
    <cellStyle name="Normal 3 4 3 3 2 3 2" xfId="28048"/>
    <cellStyle name="Normal 3 4 3 3 2 4" xfId="22495"/>
    <cellStyle name="Normal 3 4 3 3 3" xfId="2448"/>
    <cellStyle name="Normal 3 4 3 3 3 2" xfId="6301"/>
    <cellStyle name="Normal 3 4 3 3 3 2 2" xfId="32677"/>
    <cellStyle name="Normal 3 4 3 3 3 3" xfId="12456"/>
    <cellStyle name="Normal 3 4 3 3 3 3 2" xfId="28838"/>
    <cellStyle name="Normal 3 4 3 3 3 4" xfId="23283"/>
    <cellStyle name="Normal 3 4 3 3 4" xfId="3402"/>
    <cellStyle name="Normal 3 4 3 3 4 2" xfId="7253"/>
    <cellStyle name="Normal 3 4 3 3 4 2 2" xfId="33629"/>
    <cellStyle name="Normal 3 4 3 3 4 3" xfId="13409"/>
    <cellStyle name="Normal 3 4 3 3 4 3 2" xfId="29788"/>
    <cellStyle name="Normal 3 4 3 3 4 4" xfId="24229"/>
    <cellStyle name="Normal 3 4 3 3 5" xfId="4751"/>
    <cellStyle name="Normal 3 4 3 3 5 2" xfId="31129"/>
    <cellStyle name="Normal 3 4 3 3 6" xfId="10905"/>
    <cellStyle name="Normal 3 4 3 3 6 2" xfId="27289"/>
    <cellStyle name="Normal 3 4 3 3 7" xfId="21736"/>
    <cellStyle name="Normal 3 4 3 4" xfId="1275"/>
    <cellStyle name="Normal 3 4 3 4 2" xfId="5130"/>
    <cellStyle name="Normal 3 4 3 4 2 2" xfId="31508"/>
    <cellStyle name="Normal 3 4 3 4 3" xfId="11285"/>
    <cellStyle name="Normal 3 4 3 4 3 2" xfId="27668"/>
    <cellStyle name="Normal 3 4 3 4 4" xfId="22116"/>
    <cellStyle name="Normal 3 4 3 5" xfId="2055"/>
    <cellStyle name="Normal 3 4 3 5 2" xfId="5908"/>
    <cellStyle name="Normal 3 4 3 5 2 2" xfId="32284"/>
    <cellStyle name="Normal 3 4 3 5 3" xfId="12063"/>
    <cellStyle name="Normal 3 4 3 5 3 2" xfId="28445"/>
    <cellStyle name="Normal 3 4 3 5 4" xfId="22891"/>
    <cellStyle name="Normal 3 4 3 6" xfId="3021"/>
    <cellStyle name="Normal 3 4 3 6 2" xfId="6872"/>
    <cellStyle name="Normal 3 4 3 6 2 2" xfId="33248"/>
    <cellStyle name="Normal 3 4 3 6 3" xfId="13028"/>
    <cellStyle name="Normal 3 4 3 6 3 2" xfId="29407"/>
    <cellStyle name="Normal 3 4 3 6 4" xfId="23849"/>
    <cellStyle name="Normal 3 4 3 7" xfId="4368"/>
    <cellStyle name="Normal 3 4 3 7 2" xfId="30747"/>
    <cellStyle name="Normal 3 4 3 8" xfId="10516"/>
    <cellStyle name="Normal 3 4 3 8 2" xfId="26905"/>
    <cellStyle name="Normal 3 4 3 9" xfId="21354"/>
    <cellStyle name="Normal 3 4 4" xfId="514"/>
    <cellStyle name="Normal 3 4 4 2" xfId="940"/>
    <cellStyle name="Normal 3 4 4 2 2" xfId="1700"/>
    <cellStyle name="Normal 3 4 4 2 2 2" xfId="5555"/>
    <cellStyle name="Normal 3 4 4 2 2 2 2" xfId="31933"/>
    <cellStyle name="Normal 3 4 4 2 2 3" xfId="11710"/>
    <cellStyle name="Normal 3 4 4 2 2 3 2" xfId="28093"/>
    <cellStyle name="Normal 3 4 4 2 2 4" xfId="22540"/>
    <cellStyle name="Normal 3 4 4 2 3" xfId="2493"/>
    <cellStyle name="Normal 3 4 4 2 3 2" xfId="6346"/>
    <cellStyle name="Normal 3 4 4 2 3 2 2" xfId="32722"/>
    <cellStyle name="Normal 3 4 4 2 3 3" xfId="12501"/>
    <cellStyle name="Normal 3 4 4 2 3 3 2" xfId="28883"/>
    <cellStyle name="Normal 3 4 4 2 3 4" xfId="23328"/>
    <cellStyle name="Normal 3 4 4 2 4" xfId="3447"/>
    <cellStyle name="Normal 3 4 4 2 4 2" xfId="7298"/>
    <cellStyle name="Normal 3 4 4 2 4 2 2" xfId="33674"/>
    <cellStyle name="Normal 3 4 4 2 4 3" xfId="13454"/>
    <cellStyle name="Normal 3 4 4 2 4 3 2" xfId="29833"/>
    <cellStyle name="Normal 3 4 4 2 4 4" xfId="24274"/>
    <cellStyle name="Normal 3 4 4 2 5" xfId="4796"/>
    <cellStyle name="Normal 3 4 4 2 5 2" xfId="31174"/>
    <cellStyle name="Normal 3 4 4 2 6" xfId="10950"/>
    <cellStyle name="Normal 3 4 4 2 6 2" xfId="27334"/>
    <cellStyle name="Normal 3 4 4 2 7" xfId="21781"/>
    <cellStyle name="Normal 3 4 4 3" xfId="1320"/>
    <cellStyle name="Normal 3 4 4 3 2" xfId="5175"/>
    <cellStyle name="Normal 3 4 4 3 2 2" xfId="31553"/>
    <cellStyle name="Normal 3 4 4 3 3" xfId="11330"/>
    <cellStyle name="Normal 3 4 4 3 3 2" xfId="27713"/>
    <cellStyle name="Normal 3 4 4 3 4" xfId="22161"/>
    <cellStyle name="Normal 3 4 4 4" xfId="2100"/>
    <cellStyle name="Normal 3 4 4 4 2" xfId="5953"/>
    <cellStyle name="Normal 3 4 4 4 2 2" xfId="32329"/>
    <cellStyle name="Normal 3 4 4 4 3" xfId="12108"/>
    <cellStyle name="Normal 3 4 4 4 3 2" xfId="28490"/>
    <cellStyle name="Normal 3 4 4 4 4" xfId="22936"/>
    <cellStyle name="Normal 3 4 4 5" xfId="3066"/>
    <cellStyle name="Normal 3 4 4 5 2" xfId="6917"/>
    <cellStyle name="Normal 3 4 4 5 2 2" xfId="33293"/>
    <cellStyle name="Normal 3 4 4 5 3" xfId="13073"/>
    <cellStyle name="Normal 3 4 4 5 3 2" xfId="29452"/>
    <cellStyle name="Normal 3 4 4 5 4" xfId="23894"/>
    <cellStyle name="Normal 3 4 4 6" xfId="4413"/>
    <cellStyle name="Normal 3 4 4 6 2" xfId="30792"/>
    <cellStyle name="Normal 3 4 4 7" xfId="10561"/>
    <cellStyle name="Normal 3 4 4 7 2" xfId="26950"/>
    <cellStyle name="Normal 3 4 4 8" xfId="21399"/>
    <cellStyle name="Normal 3 4 5" xfId="773"/>
    <cellStyle name="Normal 3 4 5 2" xfId="1533"/>
    <cellStyle name="Normal 3 4 5 2 2" xfId="5388"/>
    <cellStyle name="Normal 3 4 5 2 2 2" xfId="31766"/>
    <cellStyle name="Normal 3 4 5 2 3" xfId="11543"/>
    <cellStyle name="Normal 3 4 5 2 3 2" xfId="27926"/>
    <cellStyle name="Normal 3 4 5 2 4" xfId="22373"/>
    <cellStyle name="Normal 3 4 5 3" xfId="2327"/>
    <cellStyle name="Normal 3 4 5 3 2" xfId="6180"/>
    <cellStyle name="Normal 3 4 5 3 2 2" xfId="32556"/>
    <cellStyle name="Normal 3 4 5 3 3" xfId="12335"/>
    <cellStyle name="Normal 3 4 5 3 3 2" xfId="28717"/>
    <cellStyle name="Normal 3 4 5 3 4" xfId="23162"/>
    <cellStyle name="Normal 3 4 5 4" xfId="3281"/>
    <cellStyle name="Normal 3 4 5 4 2" xfId="7132"/>
    <cellStyle name="Normal 3 4 5 4 2 2" xfId="33508"/>
    <cellStyle name="Normal 3 4 5 4 3" xfId="13288"/>
    <cellStyle name="Normal 3 4 5 4 3 2" xfId="29667"/>
    <cellStyle name="Normal 3 4 5 4 4" xfId="24108"/>
    <cellStyle name="Normal 3 4 5 5" xfId="4629"/>
    <cellStyle name="Normal 3 4 5 5 2" xfId="31007"/>
    <cellStyle name="Normal 3 4 5 6" xfId="10783"/>
    <cellStyle name="Normal 3 4 5 6 2" xfId="27167"/>
    <cellStyle name="Normal 3 4 5 7" xfId="21614"/>
    <cellStyle name="Normal 3 4 6" xfId="1153"/>
    <cellStyle name="Normal 3 4 6 2" xfId="5008"/>
    <cellStyle name="Normal 3 4 6 2 2" xfId="31386"/>
    <cellStyle name="Normal 3 4 6 3" xfId="11163"/>
    <cellStyle name="Normal 3 4 6 3 2" xfId="27546"/>
    <cellStyle name="Normal 3 4 6 4" xfId="21994"/>
    <cellStyle name="Normal 3 4 7" xfId="1928"/>
    <cellStyle name="Normal 3 4 7 2" xfId="5781"/>
    <cellStyle name="Normal 3 4 7 2 2" xfId="32157"/>
    <cellStyle name="Normal 3 4 7 3" xfId="11936"/>
    <cellStyle name="Normal 3 4 7 3 2" xfId="28318"/>
    <cellStyle name="Normal 3 4 7 4" xfId="22764"/>
    <cellStyle name="Normal 3 4 8" xfId="2899"/>
    <cellStyle name="Normal 3 4 8 2" xfId="6750"/>
    <cellStyle name="Normal 3 4 8 2 2" xfId="33126"/>
    <cellStyle name="Normal 3 4 8 3" xfId="12906"/>
    <cellStyle name="Normal 3 4 8 3 2" xfId="29285"/>
    <cellStyle name="Normal 3 4 8 4" xfId="23727"/>
    <cellStyle name="Normal 3 4 9" xfId="4246"/>
    <cellStyle name="Normal 3 4 9 2" xfId="30625"/>
    <cellStyle name="Normal 3 5" xfId="322"/>
    <cellStyle name="Normal 3 6" xfId="362"/>
    <cellStyle name="Normal 3 7" xfId="355"/>
    <cellStyle name="Normal 3 8" xfId="638"/>
    <cellStyle name="Normal 3 8 2" xfId="1064"/>
    <cellStyle name="Normal 3 8 2 2" xfId="1824"/>
    <cellStyle name="Normal 3 8 2 2 2" xfId="5679"/>
    <cellStyle name="Normal 3 8 2 2 2 2" xfId="32057"/>
    <cellStyle name="Normal 3 8 2 2 3" xfId="11834"/>
    <cellStyle name="Normal 3 8 2 2 3 2" xfId="28217"/>
    <cellStyle name="Normal 3 8 2 2 4" xfId="22664"/>
    <cellStyle name="Normal 3 8 2 3" xfId="2617"/>
    <cellStyle name="Normal 3 8 2 3 2" xfId="6470"/>
    <cellStyle name="Normal 3 8 2 3 2 2" xfId="32846"/>
    <cellStyle name="Normal 3 8 2 3 3" xfId="12625"/>
    <cellStyle name="Normal 3 8 2 3 3 2" xfId="29007"/>
    <cellStyle name="Normal 3 8 2 3 4" xfId="23452"/>
    <cellStyle name="Normal 3 8 2 4" xfId="3571"/>
    <cellStyle name="Normal 3 8 2 4 2" xfId="7422"/>
    <cellStyle name="Normal 3 8 2 4 2 2" xfId="33798"/>
    <cellStyle name="Normal 3 8 2 4 3" xfId="13578"/>
    <cellStyle name="Normal 3 8 2 4 3 2" xfId="29957"/>
    <cellStyle name="Normal 3 8 2 4 4" xfId="24398"/>
    <cellStyle name="Normal 3 8 2 5" xfId="4920"/>
    <cellStyle name="Normal 3 8 2 5 2" xfId="31298"/>
    <cellStyle name="Normal 3 8 2 6" xfId="11074"/>
    <cellStyle name="Normal 3 8 2 6 2" xfId="27458"/>
    <cellStyle name="Normal 3 8 2 7" xfId="21905"/>
    <cellStyle name="Normal 3 8 3" xfId="1444"/>
    <cellStyle name="Normal 3 8 3 2" xfId="5299"/>
    <cellStyle name="Normal 3 8 3 2 2" xfId="31677"/>
    <cellStyle name="Normal 3 8 3 3" xfId="11454"/>
    <cellStyle name="Normal 3 8 3 3 2" xfId="27837"/>
    <cellStyle name="Normal 3 8 3 4" xfId="22285"/>
    <cellStyle name="Normal 3 8 4" xfId="2224"/>
    <cellStyle name="Normal 3 8 4 2" xfId="6077"/>
    <cellStyle name="Normal 3 8 4 2 2" xfId="32453"/>
    <cellStyle name="Normal 3 8 4 3" xfId="12232"/>
    <cellStyle name="Normal 3 8 4 3 2" xfId="28614"/>
    <cellStyle name="Normal 3 8 4 4" xfId="23060"/>
    <cellStyle name="Normal 3 8 5" xfId="3190"/>
    <cellStyle name="Normal 3 8 5 2" xfId="7041"/>
    <cellStyle name="Normal 3 8 5 2 2" xfId="33417"/>
    <cellStyle name="Normal 3 8 5 3" xfId="13197"/>
    <cellStyle name="Normal 3 8 5 3 2" xfId="29576"/>
    <cellStyle name="Normal 3 8 5 4" xfId="24018"/>
    <cellStyle name="Normal 3 8 6" xfId="4537"/>
    <cellStyle name="Normal 3 8 6 2" xfId="30916"/>
    <cellStyle name="Normal 3 8 7" xfId="10685"/>
    <cellStyle name="Normal 3 8 7 2" xfId="27074"/>
    <cellStyle name="Normal 3 8 8" xfId="21523"/>
    <cellStyle name="Normal 3 9" xfId="36577"/>
    <cellStyle name="Normal 30" xfId="365"/>
    <cellStyle name="Normal 30 2" xfId="531"/>
    <cellStyle name="Normal 30 2 2" xfId="957"/>
    <cellStyle name="Normal 30 2 2 2" xfId="1717"/>
    <cellStyle name="Normal 30 2 2 2 2" xfId="5572"/>
    <cellStyle name="Normal 30 2 2 2 2 2" xfId="31950"/>
    <cellStyle name="Normal 30 2 2 2 3" xfId="11727"/>
    <cellStyle name="Normal 30 2 2 2 3 2" xfId="28110"/>
    <cellStyle name="Normal 30 2 2 2 4" xfId="22557"/>
    <cellStyle name="Normal 30 2 2 3" xfId="2510"/>
    <cellStyle name="Normal 30 2 2 3 2" xfId="6363"/>
    <cellStyle name="Normal 30 2 2 3 2 2" xfId="32739"/>
    <cellStyle name="Normal 30 2 2 3 3" xfId="12518"/>
    <cellStyle name="Normal 30 2 2 3 3 2" xfId="28900"/>
    <cellStyle name="Normal 30 2 2 3 4" xfId="23345"/>
    <cellStyle name="Normal 30 2 2 4" xfId="3464"/>
    <cellStyle name="Normal 30 2 2 4 2" xfId="7315"/>
    <cellStyle name="Normal 30 2 2 4 2 2" xfId="33691"/>
    <cellStyle name="Normal 30 2 2 4 3" xfId="13471"/>
    <cellStyle name="Normal 30 2 2 4 3 2" xfId="29850"/>
    <cellStyle name="Normal 30 2 2 4 4" xfId="24291"/>
    <cellStyle name="Normal 30 2 2 5" xfId="4813"/>
    <cellStyle name="Normal 30 2 2 5 2" xfId="31191"/>
    <cellStyle name="Normal 30 2 2 6" xfId="10967"/>
    <cellStyle name="Normal 30 2 2 6 2" xfId="27351"/>
    <cellStyle name="Normal 30 2 2 7" xfId="21798"/>
    <cellStyle name="Normal 30 2 3" xfId="1337"/>
    <cellStyle name="Normal 30 2 3 2" xfId="5192"/>
    <cellStyle name="Normal 30 2 3 2 2" xfId="31570"/>
    <cellStyle name="Normal 30 2 3 3" xfId="11347"/>
    <cellStyle name="Normal 30 2 3 3 2" xfId="27730"/>
    <cellStyle name="Normal 30 2 3 4" xfId="22178"/>
    <cellStyle name="Normal 30 2 4" xfId="2117"/>
    <cellStyle name="Normal 30 2 4 2" xfId="5970"/>
    <cellStyle name="Normal 30 2 4 2 2" xfId="32346"/>
    <cellStyle name="Normal 30 2 4 3" xfId="12125"/>
    <cellStyle name="Normal 30 2 4 3 2" xfId="28507"/>
    <cellStyle name="Normal 30 2 4 4" xfId="22953"/>
    <cellStyle name="Normal 30 2 5" xfId="3083"/>
    <cellStyle name="Normal 30 2 5 2" xfId="6934"/>
    <cellStyle name="Normal 30 2 5 2 2" xfId="33310"/>
    <cellStyle name="Normal 30 2 5 3" xfId="13090"/>
    <cellStyle name="Normal 30 2 5 3 2" xfId="29469"/>
    <cellStyle name="Normal 30 2 5 4" xfId="23911"/>
    <cellStyle name="Normal 30 2 6" xfId="4430"/>
    <cellStyle name="Normal 30 2 6 2" xfId="30809"/>
    <cellStyle name="Normal 30 2 7" xfId="10578"/>
    <cellStyle name="Normal 30 2 7 2" xfId="26967"/>
    <cellStyle name="Normal 30 2 8" xfId="21416"/>
    <cellStyle name="Normal 30 3" xfId="793"/>
    <cellStyle name="Normal 30 3 2" xfId="1553"/>
    <cellStyle name="Normal 30 3 2 2" xfId="5408"/>
    <cellStyle name="Normal 30 3 2 2 2" xfId="31786"/>
    <cellStyle name="Normal 30 3 2 3" xfId="11563"/>
    <cellStyle name="Normal 30 3 2 3 2" xfId="27946"/>
    <cellStyle name="Normal 30 3 2 4" xfId="22393"/>
    <cellStyle name="Normal 30 3 3" xfId="2346"/>
    <cellStyle name="Normal 30 3 3 2" xfId="6199"/>
    <cellStyle name="Normal 30 3 3 2 2" xfId="32575"/>
    <cellStyle name="Normal 30 3 3 3" xfId="12354"/>
    <cellStyle name="Normal 30 3 3 3 2" xfId="28736"/>
    <cellStyle name="Normal 30 3 3 4" xfId="23181"/>
    <cellStyle name="Normal 30 3 4" xfId="3300"/>
    <cellStyle name="Normal 30 3 4 2" xfId="7151"/>
    <cellStyle name="Normal 30 3 4 2 2" xfId="33527"/>
    <cellStyle name="Normal 30 3 4 3" xfId="13307"/>
    <cellStyle name="Normal 30 3 4 3 2" xfId="29686"/>
    <cellStyle name="Normal 30 3 4 4" xfId="24127"/>
    <cellStyle name="Normal 30 3 5" xfId="4649"/>
    <cellStyle name="Normal 30 3 5 2" xfId="31027"/>
    <cellStyle name="Normal 30 3 6" xfId="10803"/>
    <cellStyle name="Normal 30 3 6 2" xfId="27187"/>
    <cellStyle name="Normal 30 3 7" xfId="21634"/>
    <cellStyle name="Normal 30 4" xfId="1173"/>
    <cellStyle name="Normal 30 4 2" xfId="5028"/>
    <cellStyle name="Normal 30 4 2 2" xfId="31406"/>
    <cellStyle name="Normal 30 4 3" xfId="11183"/>
    <cellStyle name="Normal 30 4 3 2" xfId="27566"/>
    <cellStyle name="Normal 30 4 4" xfId="22014"/>
    <cellStyle name="Normal 30 5" xfId="1952"/>
    <cellStyle name="Normal 30 5 2" xfId="5805"/>
    <cellStyle name="Normal 30 5 2 2" xfId="32181"/>
    <cellStyle name="Normal 30 5 3" xfId="11960"/>
    <cellStyle name="Normal 30 5 3 2" xfId="28342"/>
    <cellStyle name="Normal 30 5 4" xfId="22788"/>
    <cellStyle name="Normal 30 6" xfId="2919"/>
    <cellStyle name="Normal 30 6 2" xfId="6770"/>
    <cellStyle name="Normal 30 6 2 2" xfId="33146"/>
    <cellStyle name="Normal 30 6 3" xfId="12926"/>
    <cellStyle name="Normal 30 6 3 2" xfId="29305"/>
    <cellStyle name="Normal 30 6 4" xfId="23747"/>
    <cellStyle name="Normal 30 7" xfId="4266"/>
    <cellStyle name="Normal 30 7 2" xfId="30645"/>
    <cellStyle name="Normal 30 8" xfId="10413"/>
    <cellStyle name="Normal 30 8 2" xfId="26803"/>
    <cellStyle name="Normal 30 9" xfId="21252"/>
    <cellStyle name="Normal 31" xfId="421"/>
    <cellStyle name="Normal 31 2" xfId="580"/>
    <cellStyle name="Normal 31 2 2" xfId="1006"/>
    <cellStyle name="Normal 31 2 2 2" xfId="1766"/>
    <cellStyle name="Normal 31 2 2 2 2" xfId="5621"/>
    <cellStyle name="Normal 31 2 2 2 2 2" xfId="31999"/>
    <cellStyle name="Normal 31 2 2 2 3" xfId="11776"/>
    <cellStyle name="Normal 31 2 2 2 3 2" xfId="28159"/>
    <cellStyle name="Normal 31 2 2 2 4" xfId="22606"/>
    <cellStyle name="Normal 31 2 2 3" xfId="2559"/>
    <cellStyle name="Normal 31 2 2 3 2" xfId="6412"/>
    <cellStyle name="Normal 31 2 2 3 2 2" xfId="32788"/>
    <cellStyle name="Normal 31 2 2 3 3" xfId="12567"/>
    <cellStyle name="Normal 31 2 2 3 3 2" xfId="28949"/>
    <cellStyle name="Normal 31 2 2 3 4" xfId="23394"/>
    <cellStyle name="Normal 31 2 2 4" xfId="3513"/>
    <cellStyle name="Normal 31 2 2 4 2" xfId="7364"/>
    <cellStyle name="Normal 31 2 2 4 2 2" xfId="33740"/>
    <cellStyle name="Normal 31 2 2 4 3" xfId="13520"/>
    <cellStyle name="Normal 31 2 2 4 3 2" xfId="29899"/>
    <cellStyle name="Normal 31 2 2 4 4" xfId="24340"/>
    <cellStyle name="Normal 31 2 2 5" xfId="4862"/>
    <cellStyle name="Normal 31 2 2 5 2" xfId="31240"/>
    <cellStyle name="Normal 31 2 2 6" xfId="11016"/>
    <cellStyle name="Normal 31 2 2 6 2" xfId="27400"/>
    <cellStyle name="Normal 31 2 2 7" xfId="21847"/>
    <cellStyle name="Normal 31 2 3" xfId="1386"/>
    <cellStyle name="Normal 31 2 3 2" xfId="5241"/>
    <cellStyle name="Normal 31 2 3 2 2" xfId="31619"/>
    <cellStyle name="Normal 31 2 3 3" xfId="11396"/>
    <cellStyle name="Normal 31 2 3 3 2" xfId="27779"/>
    <cellStyle name="Normal 31 2 3 4" xfId="22227"/>
    <cellStyle name="Normal 31 2 4" xfId="2166"/>
    <cellStyle name="Normal 31 2 4 2" xfId="6019"/>
    <cellStyle name="Normal 31 2 4 2 2" xfId="32395"/>
    <cellStyle name="Normal 31 2 4 3" xfId="12174"/>
    <cellStyle name="Normal 31 2 4 3 2" xfId="28556"/>
    <cellStyle name="Normal 31 2 4 4" xfId="23002"/>
    <cellStyle name="Normal 31 2 5" xfId="3132"/>
    <cellStyle name="Normal 31 2 5 2" xfId="6983"/>
    <cellStyle name="Normal 31 2 5 2 2" xfId="33359"/>
    <cellStyle name="Normal 31 2 5 3" xfId="13139"/>
    <cellStyle name="Normal 31 2 5 3 2" xfId="29518"/>
    <cellStyle name="Normal 31 2 5 4" xfId="23960"/>
    <cellStyle name="Normal 31 2 6" xfId="4479"/>
    <cellStyle name="Normal 31 2 6 2" xfId="30858"/>
    <cellStyle name="Normal 31 2 7" xfId="10627"/>
    <cellStyle name="Normal 31 2 7 2" xfId="27016"/>
    <cellStyle name="Normal 31 2 8" xfId="21465"/>
    <cellStyle name="Normal 31 3" xfId="847"/>
    <cellStyle name="Normal 31 3 2" xfId="1607"/>
    <cellStyle name="Normal 31 3 2 2" xfId="5462"/>
    <cellStyle name="Normal 31 3 2 2 2" xfId="31840"/>
    <cellStyle name="Normal 31 3 2 3" xfId="11617"/>
    <cellStyle name="Normal 31 3 2 3 2" xfId="28000"/>
    <cellStyle name="Normal 31 3 2 4" xfId="22447"/>
    <cellStyle name="Normal 31 3 3" xfId="2400"/>
    <cellStyle name="Normal 31 3 3 2" xfId="6253"/>
    <cellStyle name="Normal 31 3 3 2 2" xfId="32629"/>
    <cellStyle name="Normal 31 3 3 3" xfId="12408"/>
    <cellStyle name="Normal 31 3 3 3 2" xfId="28790"/>
    <cellStyle name="Normal 31 3 3 4" xfId="23235"/>
    <cellStyle name="Normal 31 3 4" xfId="3354"/>
    <cellStyle name="Normal 31 3 4 2" xfId="7205"/>
    <cellStyle name="Normal 31 3 4 2 2" xfId="33581"/>
    <cellStyle name="Normal 31 3 4 3" xfId="13361"/>
    <cellStyle name="Normal 31 3 4 3 2" xfId="29740"/>
    <cellStyle name="Normal 31 3 4 4" xfId="24181"/>
    <cellStyle name="Normal 31 3 5" xfId="4703"/>
    <cellStyle name="Normal 31 3 5 2" xfId="31081"/>
    <cellStyle name="Normal 31 3 6" xfId="10857"/>
    <cellStyle name="Normal 31 3 6 2" xfId="27241"/>
    <cellStyle name="Normal 31 3 7" xfId="21688"/>
    <cellStyle name="Normal 31 4" xfId="1227"/>
    <cellStyle name="Normal 31 4 2" xfId="5082"/>
    <cellStyle name="Normal 31 4 2 2" xfId="31460"/>
    <cellStyle name="Normal 31 4 3" xfId="11237"/>
    <cellStyle name="Normal 31 4 3 2" xfId="27620"/>
    <cellStyle name="Normal 31 4 4" xfId="22068"/>
    <cellStyle name="Normal 31 5" xfId="2007"/>
    <cellStyle name="Normal 31 5 2" xfId="5860"/>
    <cellStyle name="Normal 31 5 2 2" xfId="32236"/>
    <cellStyle name="Normal 31 5 3" xfId="12015"/>
    <cellStyle name="Normal 31 5 3 2" xfId="28397"/>
    <cellStyle name="Normal 31 5 4" xfId="22843"/>
    <cellStyle name="Normal 31 6" xfId="2973"/>
    <cellStyle name="Normal 31 6 2" xfId="6824"/>
    <cellStyle name="Normal 31 6 2 2" xfId="33200"/>
    <cellStyle name="Normal 31 6 3" xfId="12980"/>
    <cellStyle name="Normal 31 6 3 2" xfId="29359"/>
    <cellStyle name="Normal 31 6 4" xfId="23801"/>
    <cellStyle name="Normal 31 7" xfId="4320"/>
    <cellStyle name="Normal 31 7 2" xfId="30699"/>
    <cellStyle name="Normal 31 8" xfId="10468"/>
    <cellStyle name="Normal 31 8 2" xfId="26857"/>
    <cellStyle name="Normal 31 9" xfId="21306"/>
    <cellStyle name="Normal 32" xfId="354"/>
    <cellStyle name="Normal 33" xfId="216"/>
    <cellStyle name="Normal 33 2" xfId="735"/>
    <cellStyle name="Normal 33 2 2" xfId="1495"/>
    <cellStyle name="Normal 33 2 2 2" xfId="5350"/>
    <cellStyle name="Normal 33 2 2 2 2" xfId="31728"/>
    <cellStyle name="Normal 33 2 2 3" xfId="11505"/>
    <cellStyle name="Normal 33 2 2 3 2" xfId="27888"/>
    <cellStyle name="Normal 33 2 2 4" xfId="22336"/>
    <cellStyle name="Normal 33 2 3" xfId="2289"/>
    <cellStyle name="Normal 33 2 3 2" xfId="6142"/>
    <cellStyle name="Normal 33 2 3 2 2" xfId="32518"/>
    <cellStyle name="Normal 33 2 3 3" xfId="12297"/>
    <cellStyle name="Normal 33 2 3 3 2" xfId="28679"/>
    <cellStyle name="Normal 33 2 3 4" xfId="23125"/>
    <cellStyle name="Normal 33 2 4" xfId="3243"/>
    <cellStyle name="Normal 33 2 4 2" xfId="7094"/>
    <cellStyle name="Normal 33 2 4 2 2" xfId="33470"/>
    <cellStyle name="Normal 33 2 4 3" xfId="13250"/>
    <cellStyle name="Normal 33 2 4 3 2" xfId="29629"/>
    <cellStyle name="Normal 33 2 4 4" xfId="24071"/>
    <cellStyle name="Normal 33 2 5" xfId="4591"/>
    <cellStyle name="Normal 33 2 5 2" xfId="30969"/>
    <cellStyle name="Normal 33 2 6" xfId="10745"/>
    <cellStyle name="Normal 33 2 6 2" xfId="27129"/>
    <cellStyle name="Normal 33 2 7" xfId="21577"/>
    <cellStyle name="Normal 33 3" xfId="1116"/>
    <cellStyle name="Normal 33 3 2" xfId="4971"/>
    <cellStyle name="Normal 33 3 2 2" xfId="31349"/>
    <cellStyle name="Normal 33 3 3" xfId="11126"/>
    <cellStyle name="Normal 33 3 3 2" xfId="27509"/>
    <cellStyle name="Normal 33 3 4" xfId="21957"/>
    <cellStyle name="Normal 33 4" xfId="1878"/>
    <cellStyle name="Normal 33 4 2" xfId="5733"/>
    <cellStyle name="Normal 33 4 2 2" xfId="32109"/>
    <cellStyle name="Normal 33 4 3" xfId="11888"/>
    <cellStyle name="Normal 33 4 3 2" xfId="28270"/>
    <cellStyle name="Normal 33 4 4" xfId="22717"/>
    <cellStyle name="Normal 33 5" xfId="2856"/>
    <cellStyle name="Normal 33 5 2" xfId="6707"/>
    <cellStyle name="Normal 33 5 2 2" xfId="33083"/>
    <cellStyle name="Normal 33 5 3" xfId="12863"/>
    <cellStyle name="Normal 33 5 3 2" xfId="29242"/>
    <cellStyle name="Normal 33 5 4" xfId="23685"/>
    <cellStyle name="Normal 33 6" xfId="4205"/>
    <cellStyle name="Normal 33 6 2" xfId="30584"/>
    <cellStyle name="Normal 33 7" xfId="10325"/>
    <cellStyle name="Normal 33 7 2" xfId="26736"/>
    <cellStyle name="Normal 33 8" xfId="21195"/>
    <cellStyle name="Normal 34" xfId="479"/>
    <cellStyle name="Normal 34 2" xfId="905"/>
    <cellStyle name="Normal 34 2 2" xfId="1665"/>
    <cellStyle name="Normal 34 2 2 2" xfId="5520"/>
    <cellStyle name="Normal 34 2 2 2 2" xfId="31898"/>
    <cellStyle name="Normal 34 2 2 3" xfId="11675"/>
    <cellStyle name="Normal 34 2 2 3 2" xfId="28058"/>
    <cellStyle name="Normal 34 2 2 4" xfId="22505"/>
    <cellStyle name="Normal 34 2 3" xfId="2458"/>
    <cellStyle name="Normal 34 2 3 2" xfId="6311"/>
    <cellStyle name="Normal 34 2 3 2 2" xfId="32687"/>
    <cellStyle name="Normal 34 2 3 3" xfId="12466"/>
    <cellStyle name="Normal 34 2 3 3 2" xfId="28848"/>
    <cellStyle name="Normal 34 2 3 4" xfId="23293"/>
    <cellStyle name="Normal 34 2 4" xfId="3412"/>
    <cellStyle name="Normal 34 2 4 2" xfId="7263"/>
    <cellStyle name="Normal 34 2 4 2 2" xfId="33639"/>
    <cellStyle name="Normal 34 2 4 3" xfId="13419"/>
    <cellStyle name="Normal 34 2 4 3 2" xfId="29798"/>
    <cellStyle name="Normal 34 2 4 4" xfId="24239"/>
    <cellStyle name="Normal 34 2 5" xfId="4761"/>
    <cellStyle name="Normal 34 2 5 2" xfId="31139"/>
    <cellStyle name="Normal 34 2 6" xfId="10915"/>
    <cellStyle name="Normal 34 2 6 2" xfId="27299"/>
    <cellStyle name="Normal 34 2 7" xfId="21746"/>
    <cellStyle name="Normal 34 3" xfId="1285"/>
    <cellStyle name="Normal 34 3 2" xfId="5140"/>
    <cellStyle name="Normal 34 3 2 2" xfId="31518"/>
    <cellStyle name="Normal 34 3 3" xfId="11295"/>
    <cellStyle name="Normal 34 3 3 2" xfId="27678"/>
    <cellStyle name="Normal 34 3 4" xfId="22126"/>
    <cellStyle name="Normal 34 4" xfId="2065"/>
    <cellStyle name="Normal 34 4 2" xfId="5918"/>
    <cellStyle name="Normal 34 4 2 2" xfId="32294"/>
    <cellStyle name="Normal 34 4 3" xfId="12073"/>
    <cellStyle name="Normal 34 4 3 2" xfId="28455"/>
    <cellStyle name="Normal 34 4 4" xfId="22901"/>
    <cellStyle name="Normal 34 5" xfId="3031"/>
    <cellStyle name="Normal 34 5 2" xfId="6882"/>
    <cellStyle name="Normal 34 5 2 2" xfId="33258"/>
    <cellStyle name="Normal 34 5 3" xfId="13038"/>
    <cellStyle name="Normal 34 5 3 2" xfId="29417"/>
    <cellStyle name="Normal 34 5 4" xfId="23859"/>
    <cellStyle name="Normal 34 6" xfId="4378"/>
    <cellStyle name="Normal 34 6 2" xfId="30757"/>
    <cellStyle name="Normal 34 7" xfId="10526"/>
    <cellStyle name="Normal 34 7 2" xfId="26915"/>
    <cellStyle name="Normal 34 8" xfId="21364"/>
    <cellStyle name="Normal 35" xfId="722"/>
    <cellStyle name="Normal 35 2" xfId="1487"/>
    <cellStyle name="Normal 35 2 2" xfId="5342"/>
    <cellStyle name="Normal 35 2 2 2" xfId="31720"/>
    <cellStyle name="Normal 35 2 3" xfId="11497"/>
    <cellStyle name="Normal 35 2 3 2" xfId="27880"/>
    <cellStyle name="Normal 35 2 4" xfId="19951"/>
    <cellStyle name="Normal 35 2 5" xfId="22328"/>
    <cellStyle name="Normal 35 3" xfId="2662"/>
    <cellStyle name="Normal 35 3 2" xfId="6514"/>
    <cellStyle name="Normal 35 3 2 2" xfId="32890"/>
    <cellStyle name="Normal 35 3 3" xfId="12670"/>
    <cellStyle name="Normal 35 3 3 2" xfId="29052"/>
    <cellStyle name="Normal 35 3 4" xfId="23497"/>
    <cellStyle name="Normal 35 4" xfId="3615"/>
    <cellStyle name="Normal 35 4 2" xfId="7466"/>
    <cellStyle name="Normal 35 4 2 2" xfId="33842"/>
    <cellStyle name="Normal 35 4 3" xfId="13622"/>
    <cellStyle name="Normal 35 4 3 2" xfId="30001"/>
    <cellStyle name="Normal 35 4 4" xfId="24442"/>
    <cellStyle name="Normal 35 5" xfId="4582"/>
    <cellStyle name="Normal 35 5 2" xfId="10735"/>
    <cellStyle name="Normal 35 5 2 2" xfId="30960"/>
    <cellStyle name="Normal 35 5 3" xfId="21568"/>
    <cellStyle name="Normal 35 6" xfId="10319"/>
    <cellStyle name="Normal 35 6 2" xfId="27121"/>
    <cellStyle name="Normal 35 7" xfId="21190"/>
    <cellStyle name="Normal 36" xfId="1872"/>
    <cellStyle name="Normal 36 2" xfId="2663"/>
    <cellStyle name="Normal 36 2 2" xfId="6515"/>
    <cellStyle name="Normal 36 2 2 2" xfId="32891"/>
    <cellStyle name="Normal 36 2 3" xfId="12671"/>
    <cellStyle name="Normal 36 2 3 2" xfId="29053"/>
    <cellStyle name="Normal 36 2 4" xfId="23498"/>
    <cellStyle name="Normal 36 3" xfId="3616"/>
    <cellStyle name="Normal 36 3 2" xfId="7467"/>
    <cellStyle name="Normal 36 3 2 2" xfId="33843"/>
    <cellStyle name="Normal 36 3 3" xfId="13623"/>
    <cellStyle name="Normal 36 3 3 2" xfId="30002"/>
    <cellStyle name="Normal 36 3 4" xfId="24443"/>
    <cellStyle name="Normal 36 4" xfId="5727"/>
    <cellStyle name="Normal 36 4 2" xfId="32103"/>
    <cellStyle name="Normal 36 5" xfId="11882"/>
    <cellStyle name="Normal 36 5 2" xfId="28264"/>
    <cellStyle name="Normal 36 6" xfId="22712"/>
    <cellStyle name="Normal 37" xfId="3617"/>
    <cellStyle name="Normal 37 2" xfId="7468"/>
    <cellStyle name="Normal 37 2 2" xfId="33844"/>
    <cellStyle name="Normal 37 3" xfId="13624"/>
    <cellStyle name="Normal 37 3 2" xfId="30003"/>
    <cellStyle name="Normal 37 4" xfId="24444"/>
    <cellStyle name="Normal 38" xfId="20012"/>
    <cellStyle name="Normal 38 2" xfId="26626"/>
    <cellStyle name="Normal 38 3" xfId="36579"/>
    <cellStyle name="Normal 39" xfId="36537"/>
    <cellStyle name="Normal 4" xfId="15"/>
    <cellStyle name="Normal 4 10" xfId="724"/>
    <cellStyle name="Normal 4 10 2" xfId="1109"/>
    <cellStyle name="Normal 4 10 2 2" xfId="1869"/>
    <cellStyle name="Normal 4 10 2 2 2" xfId="5724"/>
    <cellStyle name="Normal 4 10 2 2 2 2" xfId="32101"/>
    <cellStyle name="Normal 4 10 2 2 3" xfId="11879"/>
    <cellStyle name="Normal 4 10 2 2 3 2" xfId="28262"/>
    <cellStyle name="Normal 4 10 2 2 4" xfId="22709"/>
    <cellStyle name="Normal 4 10 2 3" xfId="4965"/>
    <cellStyle name="Normal 4 10 2 3 2" xfId="31343"/>
    <cellStyle name="Normal 4 10 2 4" xfId="11119"/>
    <cellStyle name="Normal 4 10 2 4 2" xfId="27503"/>
    <cellStyle name="Normal 4 10 2 5" xfId="21950"/>
    <cellStyle name="Normal 4 10 3" xfId="1489"/>
    <cellStyle name="Normal 4 10 3 2" xfId="5344"/>
    <cellStyle name="Normal 4 10 3 2 2" xfId="31722"/>
    <cellStyle name="Normal 4 10 3 3" xfId="11499"/>
    <cellStyle name="Normal 4 10 3 3 2" xfId="27882"/>
    <cellStyle name="Normal 4 10 3 4" xfId="22330"/>
    <cellStyle name="Normal 4 10 4" xfId="2283"/>
    <cellStyle name="Normal 4 10 4 2" xfId="6136"/>
    <cellStyle name="Normal 4 10 4 2 2" xfId="32512"/>
    <cellStyle name="Normal 4 10 4 3" xfId="12291"/>
    <cellStyle name="Normal 4 10 4 3 2" xfId="28673"/>
    <cellStyle name="Normal 4 10 4 4" xfId="23119"/>
    <cellStyle name="Normal 4 10 5" xfId="3238"/>
    <cellStyle name="Normal 4 10 5 2" xfId="7089"/>
    <cellStyle name="Normal 4 10 5 2 2" xfId="33465"/>
    <cellStyle name="Normal 4 10 5 3" xfId="13245"/>
    <cellStyle name="Normal 4 10 5 3 2" xfId="29624"/>
    <cellStyle name="Normal 4 10 5 4" xfId="24066"/>
    <cellStyle name="Normal 4 10 6" xfId="4584"/>
    <cellStyle name="Normal 4 10 6 2" xfId="30962"/>
    <cellStyle name="Normal 4 10 7" xfId="10737"/>
    <cellStyle name="Normal 4 10 7 2" xfId="27123"/>
    <cellStyle name="Normal 4 10 8" xfId="21570"/>
    <cellStyle name="Normal 4 11" xfId="731"/>
    <cellStyle name="Normal 4 11 2" xfId="1491"/>
    <cellStyle name="Normal 4 11 2 2" xfId="5346"/>
    <cellStyle name="Normal 4 11 2 2 2" xfId="31724"/>
    <cellStyle name="Normal 4 11 2 3" xfId="11501"/>
    <cellStyle name="Normal 4 11 2 3 2" xfId="27884"/>
    <cellStyle name="Normal 4 11 2 4" xfId="22332"/>
    <cellStyle name="Normal 4 11 3" xfId="4587"/>
    <cellStyle name="Normal 4 11 3 2" xfId="30965"/>
    <cellStyle name="Normal 4 11 4" xfId="10741"/>
    <cellStyle name="Normal 4 11 4 2" xfId="27125"/>
    <cellStyle name="Normal 4 11 5" xfId="21573"/>
    <cellStyle name="Normal 4 12" xfId="1112"/>
    <cellStyle name="Normal 4 12 2" xfId="4967"/>
    <cellStyle name="Normal 4 12 2 2" xfId="31345"/>
    <cellStyle name="Normal 4 12 3" xfId="11122"/>
    <cellStyle name="Normal 4 12 3 2" xfId="27505"/>
    <cellStyle name="Normal 4 12 4" xfId="21953"/>
    <cellStyle name="Normal 4 13" xfId="1873"/>
    <cellStyle name="Normal 4 13 2" xfId="5728"/>
    <cellStyle name="Normal 4 13 2 2" xfId="32104"/>
    <cellStyle name="Normal 4 13 3" xfId="11883"/>
    <cellStyle name="Normal 4 13 3 2" xfId="28265"/>
    <cellStyle name="Normal 4 13 4" xfId="22713"/>
    <cellStyle name="Normal 4 14" xfId="2851"/>
    <cellStyle name="Normal 4 14 2" xfId="6702"/>
    <cellStyle name="Normal 4 14 2 2" xfId="33078"/>
    <cellStyle name="Normal 4 14 3" xfId="12858"/>
    <cellStyle name="Normal 4 14 3 2" xfId="29237"/>
    <cellStyle name="Normal 4 14 4" xfId="23681"/>
    <cellStyle name="Normal 4 15" xfId="212"/>
    <cellStyle name="Normal 4 15 2" xfId="10320"/>
    <cellStyle name="Normal 4 15 2 2" xfId="26732"/>
    <cellStyle name="Normal 4 15 3" xfId="21191"/>
    <cellStyle name="Normal 4 16" xfId="4201"/>
    <cellStyle name="Normal 4 16 2" xfId="30580"/>
    <cellStyle name="Normal 4 17" xfId="8116"/>
    <cellStyle name="Normal 4 17 2" xfId="26627"/>
    <cellStyle name="Normal 4 18" xfId="20024"/>
    <cellStyle name="Normal 4 19" xfId="36578"/>
    <cellStyle name="Normal 4 2" xfId="24"/>
    <cellStyle name="Normal 4 2 10" xfId="324"/>
    <cellStyle name="Normal 4 2 10 2" xfId="10384"/>
    <cellStyle name="Normal 4 2 10 2 2" xfId="26783"/>
    <cellStyle name="Normal 4 2 10 3" xfId="21233"/>
    <cellStyle name="Normal 4 2 11" xfId="4247"/>
    <cellStyle name="Normal 4 2 11 2" xfId="30626"/>
    <cellStyle name="Normal 4 2 12" xfId="8149"/>
    <cellStyle name="Normal 4 2 12 2" xfId="26631"/>
    <cellStyle name="Normal 4 2 13" xfId="20054"/>
    <cellStyle name="Normal 4 2 2" xfId="36"/>
    <cellStyle name="Normal 4 2 2 10" xfId="20174"/>
    <cellStyle name="Normal 4 2 2 2" xfId="56"/>
    <cellStyle name="Normal 4 2 2 2 2" xfId="93"/>
    <cellStyle name="Normal 4 2 2 2 2 2" xfId="1759"/>
    <cellStyle name="Normal 4 2 2 2 2 2 2" xfId="5614"/>
    <cellStyle name="Normal 4 2 2 2 2 2 2 2" xfId="31992"/>
    <cellStyle name="Normal 4 2 2 2 2 2 3" xfId="11769"/>
    <cellStyle name="Normal 4 2 2 2 2 2 3 2" xfId="28152"/>
    <cellStyle name="Normal 4 2 2 2 2 2 4" xfId="22599"/>
    <cellStyle name="Normal 4 2 2 2 2 3" xfId="2552"/>
    <cellStyle name="Normal 4 2 2 2 2 3 2" xfId="6405"/>
    <cellStyle name="Normal 4 2 2 2 2 3 2 2" xfId="32781"/>
    <cellStyle name="Normal 4 2 2 2 2 3 3" xfId="12560"/>
    <cellStyle name="Normal 4 2 2 2 2 3 3 2" xfId="28942"/>
    <cellStyle name="Normal 4 2 2 2 2 3 4" xfId="23387"/>
    <cellStyle name="Normal 4 2 2 2 2 4" xfId="3506"/>
    <cellStyle name="Normal 4 2 2 2 2 4 2" xfId="7357"/>
    <cellStyle name="Normal 4 2 2 2 2 4 2 2" xfId="33733"/>
    <cellStyle name="Normal 4 2 2 2 2 4 3" xfId="13513"/>
    <cellStyle name="Normal 4 2 2 2 2 4 3 2" xfId="29892"/>
    <cellStyle name="Normal 4 2 2 2 2 4 4" xfId="24333"/>
    <cellStyle name="Normal 4 2 2 2 2 5" xfId="999"/>
    <cellStyle name="Normal 4 2 2 2 2 5 2" xfId="27393"/>
    <cellStyle name="Normal 4 2 2 2 2 6" xfId="4855"/>
    <cellStyle name="Normal 4 2 2 2 2 6 2" xfId="31233"/>
    <cellStyle name="Normal 4 2 2 2 2 7" xfId="11009"/>
    <cellStyle name="Normal 4 2 2 2 2 7 2" xfId="26690"/>
    <cellStyle name="Normal 4 2 2 2 2 8" xfId="21840"/>
    <cellStyle name="Normal 4 2 2 2 3" xfId="1379"/>
    <cellStyle name="Normal 4 2 2 2 3 2" xfId="5234"/>
    <cellStyle name="Normal 4 2 2 2 3 2 2" xfId="31612"/>
    <cellStyle name="Normal 4 2 2 2 3 3" xfId="11389"/>
    <cellStyle name="Normal 4 2 2 2 3 3 2" xfId="27772"/>
    <cellStyle name="Normal 4 2 2 2 3 4" xfId="22220"/>
    <cellStyle name="Normal 4 2 2 2 4" xfId="2159"/>
    <cellStyle name="Normal 4 2 2 2 4 2" xfId="6012"/>
    <cellStyle name="Normal 4 2 2 2 4 2 2" xfId="32388"/>
    <cellStyle name="Normal 4 2 2 2 4 3" xfId="12167"/>
    <cellStyle name="Normal 4 2 2 2 4 3 2" xfId="28549"/>
    <cellStyle name="Normal 4 2 2 2 4 4" xfId="22995"/>
    <cellStyle name="Normal 4 2 2 2 5" xfId="3125"/>
    <cellStyle name="Normal 4 2 2 2 5 2" xfId="6976"/>
    <cellStyle name="Normal 4 2 2 2 5 2 2" xfId="33352"/>
    <cellStyle name="Normal 4 2 2 2 5 3" xfId="13132"/>
    <cellStyle name="Normal 4 2 2 2 5 3 2" xfId="29511"/>
    <cellStyle name="Normal 4 2 2 2 5 4" xfId="23953"/>
    <cellStyle name="Normal 4 2 2 2 6" xfId="573"/>
    <cellStyle name="Normal 4 2 2 2 6 2" xfId="27009"/>
    <cellStyle name="Normal 4 2 2 2 7" xfId="4472"/>
    <cellStyle name="Normal 4 2 2 2 7 2" xfId="30851"/>
    <cellStyle name="Normal 4 2 2 2 8" xfId="10620"/>
    <cellStyle name="Normal 4 2 2 2 8 2" xfId="26656"/>
    <cellStyle name="Normal 4 2 2 2 9" xfId="21458"/>
    <cellStyle name="Normal 4 2 2 3" xfId="76"/>
    <cellStyle name="Normal 4 2 2 3 2" xfId="1596"/>
    <cellStyle name="Normal 4 2 2 3 2 2" xfId="5451"/>
    <cellStyle name="Normal 4 2 2 3 2 2 2" xfId="31829"/>
    <cellStyle name="Normal 4 2 2 3 2 3" xfId="11606"/>
    <cellStyle name="Normal 4 2 2 3 2 3 2" xfId="27989"/>
    <cellStyle name="Normal 4 2 2 3 2 4" xfId="22436"/>
    <cellStyle name="Normal 4 2 2 3 3" xfId="2389"/>
    <cellStyle name="Normal 4 2 2 3 3 2" xfId="6242"/>
    <cellStyle name="Normal 4 2 2 3 3 2 2" xfId="32618"/>
    <cellStyle name="Normal 4 2 2 3 3 3" xfId="12397"/>
    <cellStyle name="Normal 4 2 2 3 3 3 2" xfId="28779"/>
    <cellStyle name="Normal 4 2 2 3 3 4" xfId="23224"/>
    <cellStyle name="Normal 4 2 2 3 4" xfId="3343"/>
    <cellStyle name="Normal 4 2 2 3 4 2" xfId="7194"/>
    <cellStyle name="Normal 4 2 2 3 4 2 2" xfId="33570"/>
    <cellStyle name="Normal 4 2 2 3 4 3" xfId="13350"/>
    <cellStyle name="Normal 4 2 2 3 4 3 2" xfId="29729"/>
    <cellStyle name="Normal 4 2 2 3 4 4" xfId="24170"/>
    <cellStyle name="Normal 4 2 2 3 5" xfId="836"/>
    <cellStyle name="Normal 4 2 2 3 5 2" xfId="27230"/>
    <cellStyle name="Normal 4 2 2 3 6" xfId="4692"/>
    <cellStyle name="Normal 4 2 2 3 6 2" xfId="31070"/>
    <cellStyle name="Normal 4 2 2 3 7" xfId="10846"/>
    <cellStyle name="Normal 4 2 2 3 7 2" xfId="26673"/>
    <cellStyle name="Normal 4 2 2 3 8" xfId="21677"/>
    <cellStyle name="Normal 4 2 2 4" xfId="1216"/>
    <cellStyle name="Normal 4 2 2 4 2" xfId="5071"/>
    <cellStyle name="Normal 4 2 2 4 2 2" xfId="31449"/>
    <cellStyle name="Normal 4 2 2 4 3" xfId="11226"/>
    <cellStyle name="Normal 4 2 2 4 3 2" xfId="27609"/>
    <cellStyle name="Normal 4 2 2 4 4" xfId="22057"/>
    <cellStyle name="Normal 4 2 2 5" xfId="1995"/>
    <cellStyle name="Normal 4 2 2 5 2" xfId="5848"/>
    <cellStyle name="Normal 4 2 2 5 2 2" xfId="32224"/>
    <cellStyle name="Normal 4 2 2 5 3" xfId="12003"/>
    <cellStyle name="Normal 4 2 2 5 3 2" xfId="28385"/>
    <cellStyle name="Normal 4 2 2 5 4" xfId="22831"/>
    <cellStyle name="Normal 4 2 2 6" xfId="2962"/>
    <cellStyle name="Normal 4 2 2 6 2" xfId="6813"/>
    <cellStyle name="Normal 4 2 2 6 2 2" xfId="33189"/>
    <cellStyle name="Normal 4 2 2 6 3" xfId="12969"/>
    <cellStyle name="Normal 4 2 2 6 3 2" xfId="29348"/>
    <cellStyle name="Normal 4 2 2 6 4" xfId="23790"/>
    <cellStyle name="Normal 4 2 2 7" xfId="408"/>
    <cellStyle name="Normal 4 2 2 7 2" xfId="10456"/>
    <cellStyle name="Normal 4 2 2 7 2 2" xfId="26846"/>
    <cellStyle name="Normal 4 2 2 7 3" xfId="21295"/>
    <cellStyle name="Normal 4 2 2 8" xfId="4309"/>
    <cellStyle name="Normal 4 2 2 8 2" xfId="30688"/>
    <cellStyle name="Normal 4 2 2 9" xfId="9306"/>
    <cellStyle name="Normal 4 2 2 9 2" xfId="26639"/>
    <cellStyle name="Normal 4 2 3" xfId="48"/>
    <cellStyle name="Normal 4 2 3 10" xfId="20130"/>
    <cellStyle name="Normal 4 2 3 2" xfId="85"/>
    <cellStyle name="Normal 4 2 3 2 2" xfId="1056"/>
    <cellStyle name="Normal 4 2 3 2 2 2" xfId="1816"/>
    <cellStyle name="Normal 4 2 3 2 2 2 2" xfId="5671"/>
    <cellStyle name="Normal 4 2 3 2 2 2 2 2" xfId="32049"/>
    <cellStyle name="Normal 4 2 3 2 2 2 3" xfId="11826"/>
    <cellStyle name="Normal 4 2 3 2 2 2 3 2" xfId="28209"/>
    <cellStyle name="Normal 4 2 3 2 2 2 4" xfId="22656"/>
    <cellStyle name="Normal 4 2 3 2 2 3" xfId="2609"/>
    <cellStyle name="Normal 4 2 3 2 2 3 2" xfId="6462"/>
    <cellStyle name="Normal 4 2 3 2 2 3 2 2" xfId="32838"/>
    <cellStyle name="Normal 4 2 3 2 2 3 3" xfId="12617"/>
    <cellStyle name="Normal 4 2 3 2 2 3 3 2" xfId="28999"/>
    <cellStyle name="Normal 4 2 3 2 2 3 4" xfId="23444"/>
    <cellStyle name="Normal 4 2 3 2 2 4" xfId="3563"/>
    <cellStyle name="Normal 4 2 3 2 2 4 2" xfId="7414"/>
    <cellStyle name="Normal 4 2 3 2 2 4 2 2" xfId="33790"/>
    <cellStyle name="Normal 4 2 3 2 2 4 3" xfId="13570"/>
    <cellStyle name="Normal 4 2 3 2 2 4 3 2" xfId="29949"/>
    <cellStyle name="Normal 4 2 3 2 2 4 4" xfId="24390"/>
    <cellStyle name="Normal 4 2 3 2 2 5" xfId="4912"/>
    <cellStyle name="Normal 4 2 3 2 2 5 2" xfId="31290"/>
    <cellStyle name="Normal 4 2 3 2 2 6" xfId="11066"/>
    <cellStyle name="Normal 4 2 3 2 2 6 2" xfId="27450"/>
    <cellStyle name="Normal 4 2 3 2 2 7" xfId="21897"/>
    <cellStyle name="Normal 4 2 3 2 3" xfId="1436"/>
    <cellStyle name="Normal 4 2 3 2 3 2" xfId="5291"/>
    <cellStyle name="Normal 4 2 3 2 3 2 2" xfId="31669"/>
    <cellStyle name="Normal 4 2 3 2 3 3" xfId="11446"/>
    <cellStyle name="Normal 4 2 3 2 3 3 2" xfId="27829"/>
    <cellStyle name="Normal 4 2 3 2 3 4" xfId="22277"/>
    <cellStyle name="Normal 4 2 3 2 4" xfId="2216"/>
    <cellStyle name="Normal 4 2 3 2 4 2" xfId="6069"/>
    <cellStyle name="Normal 4 2 3 2 4 2 2" xfId="32445"/>
    <cellStyle name="Normal 4 2 3 2 4 3" xfId="12224"/>
    <cellStyle name="Normal 4 2 3 2 4 3 2" xfId="28606"/>
    <cellStyle name="Normal 4 2 3 2 4 4" xfId="23052"/>
    <cellStyle name="Normal 4 2 3 2 5" xfId="3182"/>
    <cellStyle name="Normal 4 2 3 2 5 2" xfId="7033"/>
    <cellStyle name="Normal 4 2 3 2 5 2 2" xfId="33409"/>
    <cellStyle name="Normal 4 2 3 2 5 3" xfId="13189"/>
    <cellStyle name="Normal 4 2 3 2 5 3 2" xfId="29568"/>
    <cellStyle name="Normal 4 2 3 2 5 4" xfId="24010"/>
    <cellStyle name="Normal 4 2 3 2 6" xfId="630"/>
    <cellStyle name="Normal 4 2 3 2 6 2" xfId="27066"/>
    <cellStyle name="Normal 4 2 3 2 7" xfId="4529"/>
    <cellStyle name="Normal 4 2 3 2 7 2" xfId="30908"/>
    <cellStyle name="Normal 4 2 3 2 8" xfId="10677"/>
    <cellStyle name="Normal 4 2 3 2 8 2" xfId="26682"/>
    <cellStyle name="Normal 4 2 3 2 9" xfId="21515"/>
    <cellStyle name="Normal 4 2 3 3" xfId="897"/>
    <cellStyle name="Normal 4 2 3 3 2" xfId="1657"/>
    <cellStyle name="Normal 4 2 3 3 2 2" xfId="5512"/>
    <cellStyle name="Normal 4 2 3 3 2 2 2" xfId="31890"/>
    <cellStyle name="Normal 4 2 3 3 2 3" xfId="11667"/>
    <cellStyle name="Normal 4 2 3 3 2 3 2" xfId="28050"/>
    <cellStyle name="Normal 4 2 3 3 2 4" xfId="22497"/>
    <cellStyle name="Normal 4 2 3 3 3" xfId="2450"/>
    <cellStyle name="Normal 4 2 3 3 3 2" xfId="6303"/>
    <cellStyle name="Normal 4 2 3 3 3 2 2" xfId="32679"/>
    <cellStyle name="Normal 4 2 3 3 3 3" xfId="12458"/>
    <cellStyle name="Normal 4 2 3 3 3 3 2" xfId="28840"/>
    <cellStyle name="Normal 4 2 3 3 3 4" xfId="23285"/>
    <cellStyle name="Normal 4 2 3 3 4" xfId="3404"/>
    <cellStyle name="Normal 4 2 3 3 4 2" xfId="7255"/>
    <cellStyle name="Normal 4 2 3 3 4 2 2" xfId="33631"/>
    <cellStyle name="Normal 4 2 3 3 4 3" xfId="13411"/>
    <cellStyle name="Normal 4 2 3 3 4 3 2" xfId="29790"/>
    <cellStyle name="Normal 4 2 3 3 4 4" xfId="24231"/>
    <cellStyle name="Normal 4 2 3 3 5" xfId="4753"/>
    <cellStyle name="Normal 4 2 3 3 5 2" xfId="31131"/>
    <cellStyle name="Normal 4 2 3 3 6" xfId="10907"/>
    <cellStyle name="Normal 4 2 3 3 6 2" xfId="27291"/>
    <cellStyle name="Normal 4 2 3 3 7" xfId="21738"/>
    <cellStyle name="Normal 4 2 3 4" xfId="1277"/>
    <cellStyle name="Normal 4 2 3 4 2" xfId="5132"/>
    <cellStyle name="Normal 4 2 3 4 2 2" xfId="31510"/>
    <cellStyle name="Normal 4 2 3 4 3" xfId="11287"/>
    <cellStyle name="Normal 4 2 3 4 3 2" xfId="27670"/>
    <cellStyle name="Normal 4 2 3 4 4" xfId="22118"/>
    <cellStyle name="Normal 4 2 3 5" xfId="2057"/>
    <cellStyle name="Normal 4 2 3 5 2" xfId="5910"/>
    <cellStyle name="Normal 4 2 3 5 2 2" xfId="32286"/>
    <cellStyle name="Normal 4 2 3 5 3" xfId="12065"/>
    <cellStyle name="Normal 4 2 3 5 3 2" xfId="28447"/>
    <cellStyle name="Normal 4 2 3 5 4" xfId="22893"/>
    <cellStyle name="Normal 4 2 3 6" xfId="3023"/>
    <cellStyle name="Normal 4 2 3 6 2" xfId="6874"/>
    <cellStyle name="Normal 4 2 3 6 2 2" xfId="33250"/>
    <cellStyle name="Normal 4 2 3 6 3" xfId="13030"/>
    <cellStyle name="Normal 4 2 3 6 3 2" xfId="29409"/>
    <cellStyle name="Normal 4 2 3 6 4" xfId="23851"/>
    <cellStyle name="Normal 4 2 3 7" xfId="471"/>
    <cellStyle name="Normal 4 2 3 7 2" xfId="10518"/>
    <cellStyle name="Normal 4 2 3 7 2 2" xfId="26907"/>
    <cellStyle name="Normal 4 2 3 7 3" xfId="21356"/>
    <cellStyle name="Normal 4 2 3 8" xfId="4370"/>
    <cellStyle name="Normal 4 2 3 8 2" xfId="30749"/>
    <cellStyle name="Normal 4 2 3 9" xfId="9271"/>
    <cellStyle name="Normal 4 2 3 9 2" xfId="26648"/>
    <cellStyle name="Normal 4 2 4" xfId="68"/>
    <cellStyle name="Normal 4 2 4 2" xfId="941"/>
    <cellStyle name="Normal 4 2 4 2 2" xfId="1701"/>
    <cellStyle name="Normal 4 2 4 2 2 2" xfId="5556"/>
    <cellStyle name="Normal 4 2 4 2 2 2 2" xfId="31934"/>
    <cellStyle name="Normal 4 2 4 2 2 3" xfId="11711"/>
    <cellStyle name="Normal 4 2 4 2 2 3 2" xfId="28094"/>
    <cellStyle name="Normal 4 2 4 2 2 4" xfId="22541"/>
    <cellStyle name="Normal 4 2 4 2 3" xfId="2494"/>
    <cellStyle name="Normal 4 2 4 2 3 2" xfId="6347"/>
    <cellStyle name="Normal 4 2 4 2 3 2 2" xfId="32723"/>
    <cellStyle name="Normal 4 2 4 2 3 3" xfId="12502"/>
    <cellStyle name="Normal 4 2 4 2 3 3 2" xfId="28884"/>
    <cellStyle name="Normal 4 2 4 2 3 4" xfId="23329"/>
    <cellStyle name="Normal 4 2 4 2 4" xfId="3448"/>
    <cellStyle name="Normal 4 2 4 2 4 2" xfId="7299"/>
    <cellStyle name="Normal 4 2 4 2 4 2 2" xfId="33675"/>
    <cellStyle name="Normal 4 2 4 2 4 3" xfId="13455"/>
    <cellStyle name="Normal 4 2 4 2 4 3 2" xfId="29834"/>
    <cellStyle name="Normal 4 2 4 2 4 4" xfId="24275"/>
    <cellStyle name="Normal 4 2 4 2 5" xfId="4797"/>
    <cellStyle name="Normal 4 2 4 2 5 2" xfId="31175"/>
    <cellStyle name="Normal 4 2 4 2 6" xfId="10951"/>
    <cellStyle name="Normal 4 2 4 2 6 2" xfId="27335"/>
    <cellStyle name="Normal 4 2 4 2 7" xfId="21782"/>
    <cellStyle name="Normal 4 2 4 3" xfId="1321"/>
    <cellStyle name="Normal 4 2 4 3 2" xfId="5176"/>
    <cellStyle name="Normal 4 2 4 3 2 2" xfId="31554"/>
    <cellStyle name="Normal 4 2 4 3 3" xfId="11331"/>
    <cellStyle name="Normal 4 2 4 3 3 2" xfId="27714"/>
    <cellStyle name="Normal 4 2 4 3 4" xfId="22162"/>
    <cellStyle name="Normal 4 2 4 4" xfId="2101"/>
    <cellStyle name="Normal 4 2 4 4 2" xfId="5954"/>
    <cellStyle name="Normal 4 2 4 4 2 2" xfId="32330"/>
    <cellStyle name="Normal 4 2 4 4 3" xfId="12109"/>
    <cellStyle name="Normal 4 2 4 4 3 2" xfId="28491"/>
    <cellStyle name="Normal 4 2 4 4 4" xfId="22937"/>
    <cellStyle name="Normal 4 2 4 5" xfId="3067"/>
    <cellStyle name="Normal 4 2 4 5 2" xfId="6918"/>
    <cellStyle name="Normal 4 2 4 5 2 2" xfId="33294"/>
    <cellStyle name="Normal 4 2 4 5 3" xfId="13074"/>
    <cellStyle name="Normal 4 2 4 5 3 2" xfId="29453"/>
    <cellStyle name="Normal 4 2 4 5 4" xfId="23895"/>
    <cellStyle name="Normal 4 2 4 6" xfId="515"/>
    <cellStyle name="Normal 4 2 4 6 2" xfId="26951"/>
    <cellStyle name="Normal 4 2 4 7" xfId="4414"/>
    <cellStyle name="Normal 4 2 4 7 2" xfId="30793"/>
    <cellStyle name="Normal 4 2 4 8" xfId="10562"/>
    <cellStyle name="Normal 4 2 4 8 2" xfId="26665"/>
    <cellStyle name="Normal 4 2 4 9" xfId="21400"/>
    <cellStyle name="Normal 4 2 5" xfId="640"/>
    <cellStyle name="Normal 4 2 6" xfId="774"/>
    <cellStyle name="Normal 4 2 6 2" xfId="1534"/>
    <cellStyle name="Normal 4 2 6 2 2" xfId="5389"/>
    <cellStyle name="Normal 4 2 6 2 2 2" xfId="31767"/>
    <cellStyle name="Normal 4 2 6 2 3" xfId="11544"/>
    <cellStyle name="Normal 4 2 6 2 3 2" xfId="27927"/>
    <cellStyle name="Normal 4 2 6 2 4" xfId="22374"/>
    <cellStyle name="Normal 4 2 6 3" xfId="2328"/>
    <cellStyle name="Normal 4 2 6 3 2" xfId="6181"/>
    <cellStyle name="Normal 4 2 6 3 2 2" xfId="32557"/>
    <cellStyle name="Normal 4 2 6 3 3" xfId="12336"/>
    <cellStyle name="Normal 4 2 6 3 3 2" xfId="28718"/>
    <cellStyle name="Normal 4 2 6 3 4" xfId="23163"/>
    <cellStyle name="Normal 4 2 6 4" xfId="3282"/>
    <cellStyle name="Normal 4 2 6 4 2" xfId="7133"/>
    <cellStyle name="Normal 4 2 6 4 2 2" xfId="33509"/>
    <cellStyle name="Normal 4 2 6 4 3" xfId="13289"/>
    <cellStyle name="Normal 4 2 6 4 3 2" xfId="29668"/>
    <cellStyle name="Normal 4 2 6 4 4" xfId="24109"/>
    <cellStyle name="Normal 4 2 6 5" xfId="4630"/>
    <cellStyle name="Normal 4 2 6 5 2" xfId="31008"/>
    <cellStyle name="Normal 4 2 6 6" xfId="10784"/>
    <cellStyle name="Normal 4 2 6 6 2" xfId="27168"/>
    <cellStyle name="Normal 4 2 6 7" xfId="21615"/>
    <cellStyle name="Normal 4 2 7" xfId="1154"/>
    <cellStyle name="Normal 4 2 7 2" xfId="5009"/>
    <cellStyle name="Normal 4 2 7 2 2" xfId="31387"/>
    <cellStyle name="Normal 4 2 7 3" xfId="11164"/>
    <cellStyle name="Normal 4 2 7 3 2" xfId="27547"/>
    <cellStyle name="Normal 4 2 7 4" xfId="21995"/>
    <cellStyle name="Normal 4 2 8" xfId="1929"/>
    <cellStyle name="Normal 4 2 8 2" xfId="5782"/>
    <cellStyle name="Normal 4 2 8 2 2" xfId="32158"/>
    <cellStyle name="Normal 4 2 8 3" xfId="11937"/>
    <cellStyle name="Normal 4 2 8 3 2" xfId="28319"/>
    <cellStyle name="Normal 4 2 8 4" xfId="22765"/>
    <cellStyle name="Normal 4 2 9" xfId="2900"/>
    <cellStyle name="Normal 4 2 9 2" xfId="6751"/>
    <cellStyle name="Normal 4 2 9 2 2" xfId="33127"/>
    <cellStyle name="Normal 4 2 9 3" xfId="12907"/>
    <cellStyle name="Normal 4 2 9 3 2" xfId="29286"/>
    <cellStyle name="Normal 4 2 9 4" xfId="23728"/>
    <cellStyle name="Normal 4 3" xfId="32"/>
    <cellStyle name="Normal 4 3 2" xfId="52"/>
    <cellStyle name="Normal 4 3 2 2" xfId="89"/>
    <cellStyle name="Normal 4 3 2 2 2" xfId="26686"/>
    <cellStyle name="Normal 4 3 2 3" xfId="10385"/>
    <cellStyle name="Normal 4 3 2 3 2" xfId="26652"/>
    <cellStyle name="Normal 4 3 2 4" xfId="36726"/>
    <cellStyle name="Normal 4 3 3" xfId="72"/>
    <cellStyle name="Normal 4 3 3 2" xfId="26669"/>
    <cellStyle name="Normal 4 3 4" xfId="325"/>
    <cellStyle name="Normal 4 3 5" xfId="9282"/>
    <cellStyle name="Normal 4 3 5 2" xfId="26635"/>
    <cellStyle name="Normal 4 3 6" xfId="20144"/>
    <cellStyle name="Normal 4 4" xfId="44"/>
    <cellStyle name="Normal 4 4 10" xfId="4248"/>
    <cellStyle name="Normal 4 4 10 2" xfId="30627"/>
    <cellStyle name="Normal 4 4 11" xfId="9247"/>
    <cellStyle name="Normal 4 4 11 2" xfId="26644"/>
    <cellStyle name="Normal 4 4 12" xfId="20099"/>
    <cellStyle name="Normal 4 4 2" xfId="81"/>
    <cellStyle name="Normal 4 4 2 10" xfId="21294"/>
    <cellStyle name="Normal 4 4 2 2" xfId="572"/>
    <cellStyle name="Normal 4 4 2 2 2" xfId="998"/>
    <cellStyle name="Normal 4 4 2 2 2 2" xfId="1758"/>
    <cellStyle name="Normal 4 4 2 2 2 2 2" xfId="5613"/>
    <cellStyle name="Normal 4 4 2 2 2 2 2 2" xfId="31991"/>
    <cellStyle name="Normal 4 4 2 2 2 2 3" xfId="11768"/>
    <cellStyle name="Normal 4 4 2 2 2 2 3 2" xfId="28151"/>
    <cellStyle name="Normal 4 4 2 2 2 2 4" xfId="22598"/>
    <cellStyle name="Normal 4 4 2 2 2 3" xfId="2551"/>
    <cellStyle name="Normal 4 4 2 2 2 3 2" xfId="6404"/>
    <cellStyle name="Normal 4 4 2 2 2 3 2 2" xfId="32780"/>
    <cellStyle name="Normal 4 4 2 2 2 3 3" xfId="12559"/>
    <cellStyle name="Normal 4 4 2 2 2 3 3 2" xfId="28941"/>
    <cellStyle name="Normal 4 4 2 2 2 3 4" xfId="23386"/>
    <cellStyle name="Normal 4 4 2 2 2 4" xfId="3505"/>
    <cellStyle name="Normal 4 4 2 2 2 4 2" xfId="7356"/>
    <cellStyle name="Normal 4 4 2 2 2 4 2 2" xfId="33732"/>
    <cellStyle name="Normal 4 4 2 2 2 4 3" xfId="13512"/>
    <cellStyle name="Normal 4 4 2 2 2 4 3 2" xfId="29891"/>
    <cellStyle name="Normal 4 4 2 2 2 4 4" xfId="24332"/>
    <cellStyle name="Normal 4 4 2 2 2 5" xfId="4854"/>
    <cellStyle name="Normal 4 4 2 2 2 5 2" xfId="31232"/>
    <cellStyle name="Normal 4 4 2 2 2 6" xfId="11008"/>
    <cellStyle name="Normal 4 4 2 2 2 6 2" xfId="27392"/>
    <cellStyle name="Normal 4 4 2 2 2 7" xfId="21839"/>
    <cellStyle name="Normal 4 4 2 2 3" xfId="1378"/>
    <cellStyle name="Normal 4 4 2 2 3 2" xfId="5233"/>
    <cellStyle name="Normal 4 4 2 2 3 2 2" xfId="31611"/>
    <cellStyle name="Normal 4 4 2 2 3 3" xfId="11388"/>
    <cellStyle name="Normal 4 4 2 2 3 3 2" xfId="27771"/>
    <cellStyle name="Normal 4 4 2 2 3 4" xfId="22219"/>
    <cellStyle name="Normal 4 4 2 2 4" xfId="2158"/>
    <cellStyle name="Normal 4 4 2 2 4 2" xfId="6011"/>
    <cellStyle name="Normal 4 4 2 2 4 2 2" xfId="32387"/>
    <cellStyle name="Normal 4 4 2 2 4 3" xfId="12166"/>
    <cellStyle name="Normal 4 4 2 2 4 3 2" xfId="28548"/>
    <cellStyle name="Normal 4 4 2 2 4 4" xfId="22994"/>
    <cellStyle name="Normal 4 4 2 2 5" xfId="3124"/>
    <cellStyle name="Normal 4 4 2 2 5 2" xfId="6975"/>
    <cellStyle name="Normal 4 4 2 2 5 2 2" xfId="33351"/>
    <cellStyle name="Normal 4 4 2 2 5 3" xfId="13131"/>
    <cellStyle name="Normal 4 4 2 2 5 3 2" xfId="29510"/>
    <cellStyle name="Normal 4 4 2 2 5 4" xfId="23952"/>
    <cellStyle name="Normal 4 4 2 2 6" xfId="4471"/>
    <cellStyle name="Normal 4 4 2 2 6 2" xfId="30850"/>
    <cellStyle name="Normal 4 4 2 2 7" xfId="10619"/>
    <cellStyle name="Normal 4 4 2 2 7 2" xfId="27008"/>
    <cellStyle name="Normal 4 4 2 2 8" xfId="21457"/>
    <cellStyle name="Normal 4 4 2 3" xfId="835"/>
    <cellStyle name="Normal 4 4 2 3 2" xfId="1595"/>
    <cellStyle name="Normal 4 4 2 3 2 2" xfId="5450"/>
    <cellStyle name="Normal 4 4 2 3 2 2 2" xfId="31828"/>
    <cellStyle name="Normal 4 4 2 3 2 3" xfId="11605"/>
    <cellStyle name="Normal 4 4 2 3 2 3 2" xfId="27988"/>
    <cellStyle name="Normal 4 4 2 3 2 4" xfId="22435"/>
    <cellStyle name="Normal 4 4 2 3 3" xfId="2388"/>
    <cellStyle name="Normal 4 4 2 3 3 2" xfId="6241"/>
    <cellStyle name="Normal 4 4 2 3 3 2 2" xfId="32617"/>
    <cellStyle name="Normal 4 4 2 3 3 3" xfId="12396"/>
    <cellStyle name="Normal 4 4 2 3 3 3 2" xfId="28778"/>
    <cellStyle name="Normal 4 4 2 3 3 4" xfId="23223"/>
    <cellStyle name="Normal 4 4 2 3 4" xfId="3342"/>
    <cellStyle name="Normal 4 4 2 3 4 2" xfId="7193"/>
    <cellStyle name="Normal 4 4 2 3 4 2 2" xfId="33569"/>
    <cellStyle name="Normal 4 4 2 3 4 3" xfId="13349"/>
    <cellStyle name="Normal 4 4 2 3 4 3 2" xfId="29728"/>
    <cellStyle name="Normal 4 4 2 3 4 4" xfId="24169"/>
    <cellStyle name="Normal 4 4 2 3 5" xfId="4691"/>
    <cellStyle name="Normal 4 4 2 3 5 2" xfId="31069"/>
    <cellStyle name="Normal 4 4 2 3 6" xfId="10845"/>
    <cellStyle name="Normal 4 4 2 3 6 2" xfId="27229"/>
    <cellStyle name="Normal 4 4 2 3 7" xfId="21676"/>
    <cellStyle name="Normal 4 4 2 4" xfId="1215"/>
    <cellStyle name="Normal 4 4 2 4 2" xfId="5070"/>
    <cellStyle name="Normal 4 4 2 4 2 2" xfId="31448"/>
    <cellStyle name="Normal 4 4 2 4 3" xfId="11225"/>
    <cellStyle name="Normal 4 4 2 4 3 2" xfId="27608"/>
    <cellStyle name="Normal 4 4 2 4 4" xfId="22056"/>
    <cellStyle name="Normal 4 4 2 5" xfId="1994"/>
    <cellStyle name="Normal 4 4 2 5 2" xfId="5847"/>
    <cellStyle name="Normal 4 4 2 5 2 2" xfId="32223"/>
    <cellStyle name="Normal 4 4 2 5 3" xfId="12002"/>
    <cellStyle name="Normal 4 4 2 5 3 2" xfId="28384"/>
    <cellStyle name="Normal 4 4 2 5 4" xfId="22830"/>
    <cellStyle name="Normal 4 4 2 6" xfId="2961"/>
    <cellStyle name="Normal 4 4 2 6 2" xfId="6812"/>
    <cellStyle name="Normal 4 4 2 6 2 2" xfId="33188"/>
    <cellStyle name="Normal 4 4 2 6 3" xfId="12968"/>
    <cellStyle name="Normal 4 4 2 6 3 2" xfId="29347"/>
    <cellStyle name="Normal 4 4 2 6 4" xfId="23789"/>
    <cellStyle name="Normal 4 4 2 7" xfId="407"/>
    <cellStyle name="Normal 4 4 2 7 2" xfId="26845"/>
    <cellStyle name="Normal 4 4 2 8" xfId="4308"/>
    <cellStyle name="Normal 4 4 2 8 2" xfId="30687"/>
    <cellStyle name="Normal 4 4 2 9" xfId="10455"/>
    <cellStyle name="Normal 4 4 2 9 2" xfId="26678"/>
    <cellStyle name="Normal 4 4 3" xfId="470"/>
    <cellStyle name="Normal 4 4 3 2" xfId="629"/>
    <cellStyle name="Normal 4 4 3 2 2" xfId="1055"/>
    <cellStyle name="Normal 4 4 3 2 2 2" xfId="1815"/>
    <cellStyle name="Normal 4 4 3 2 2 2 2" xfId="5670"/>
    <cellStyle name="Normal 4 4 3 2 2 2 2 2" xfId="32048"/>
    <cellStyle name="Normal 4 4 3 2 2 2 3" xfId="11825"/>
    <cellStyle name="Normal 4 4 3 2 2 2 3 2" xfId="28208"/>
    <cellStyle name="Normal 4 4 3 2 2 2 4" xfId="22655"/>
    <cellStyle name="Normal 4 4 3 2 2 3" xfId="2608"/>
    <cellStyle name="Normal 4 4 3 2 2 3 2" xfId="6461"/>
    <cellStyle name="Normal 4 4 3 2 2 3 2 2" xfId="32837"/>
    <cellStyle name="Normal 4 4 3 2 2 3 3" xfId="12616"/>
    <cellStyle name="Normal 4 4 3 2 2 3 3 2" xfId="28998"/>
    <cellStyle name="Normal 4 4 3 2 2 3 4" xfId="23443"/>
    <cellStyle name="Normal 4 4 3 2 2 4" xfId="3562"/>
    <cellStyle name="Normal 4 4 3 2 2 4 2" xfId="7413"/>
    <cellStyle name="Normal 4 4 3 2 2 4 2 2" xfId="33789"/>
    <cellStyle name="Normal 4 4 3 2 2 4 3" xfId="13569"/>
    <cellStyle name="Normal 4 4 3 2 2 4 3 2" xfId="29948"/>
    <cellStyle name="Normal 4 4 3 2 2 4 4" xfId="24389"/>
    <cellStyle name="Normal 4 4 3 2 2 5" xfId="4911"/>
    <cellStyle name="Normal 4 4 3 2 2 5 2" xfId="31289"/>
    <cellStyle name="Normal 4 4 3 2 2 6" xfId="11065"/>
    <cellStyle name="Normal 4 4 3 2 2 6 2" xfId="27449"/>
    <cellStyle name="Normal 4 4 3 2 2 7" xfId="21896"/>
    <cellStyle name="Normal 4 4 3 2 3" xfId="1435"/>
    <cellStyle name="Normal 4 4 3 2 3 2" xfId="5290"/>
    <cellStyle name="Normal 4 4 3 2 3 2 2" xfId="31668"/>
    <cellStyle name="Normal 4 4 3 2 3 3" xfId="11445"/>
    <cellStyle name="Normal 4 4 3 2 3 3 2" xfId="27828"/>
    <cellStyle name="Normal 4 4 3 2 3 4" xfId="22276"/>
    <cellStyle name="Normal 4 4 3 2 4" xfId="2215"/>
    <cellStyle name="Normal 4 4 3 2 4 2" xfId="6068"/>
    <cellStyle name="Normal 4 4 3 2 4 2 2" xfId="32444"/>
    <cellStyle name="Normal 4 4 3 2 4 3" xfId="12223"/>
    <cellStyle name="Normal 4 4 3 2 4 3 2" xfId="28605"/>
    <cellStyle name="Normal 4 4 3 2 4 4" xfId="23051"/>
    <cellStyle name="Normal 4 4 3 2 5" xfId="3181"/>
    <cellStyle name="Normal 4 4 3 2 5 2" xfId="7032"/>
    <cellStyle name="Normal 4 4 3 2 5 2 2" xfId="33408"/>
    <cellStyle name="Normal 4 4 3 2 5 3" xfId="13188"/>
    <cellStyle name="Normal 4 4 3 2 5 3 2" xfId="29567"/>
    <cellStyle name="Normal 4 4 3 2 5 4" xfId="24009"/>
    <cellStyle name="Normal 4 4 3 2 6" xfId="4528"/>
    <cellStyle name="Normal 4 4 3 2 6 2" xfId="30907"/>
    <cellStyle name="Normal 4 4 3 2 7" xfId="10676"/>
    <cellStyle name="Normal 4 4 3 2 7 2" xfId="27065"/>
    <cellStyle name="Normal 4 4 3 2 8" xfId="21514"/>
    <cellStyle name="Normal 4 4 3 3" xfId="896"/>
    <cellStyle name="Normal 4 4 3 3 2" xfId="1656"/>
    <cellStyle name="Normal 4 4 3 3 2 2" xfId="5511"/>
    <cellStyle name="Normal 4 4 3 3 2 2 2" xfId="31889"/>
    <cellStyle name="Normal 4 4 3 3 2 3" xfId="11666"/>
    <cellStyle name="Normal 4 4 3 3 2 3 2" xfId="28049"/>
    <cellStyle name="Normal 4 4 3 3 2 4" xfId="22496"/>
    <cellStyle name="Normal 4 4 3 3 3" xfId="2449"/>
    <cellStyle name="Normal 4 4 3 3 3 2" xfId="6302"/>
    <cellStyle name="Normal 4 4 3 3 3 2 2" xfId="32678"/>
    <cellStyle name="Normal 4 4 3 3 3 3" xfId="12457"/>
    <cellStyle name="Normal 4 4 3 3 3 3 2" xfId="28839"/>
    <cellStyle name="Normal 4 4 3 3 3 4" xfId="23284"/>
    <cellStyle name="Normal 4 4 3 3 4" xfId="3403"/>
    <cellStyle name="Normal 4 4 3 3 4 2" xfId="7254"/>
    <cellStyle name="Normal 4 4 3 3 4 2 2" xfId="33630"/>
    <cellStyle name="Normal 4 4 3 3 4 3" xfId="13410"/>
    <cellStyle name="Normal 4 4 3 3 4 3 2" xfId="29789"/>
    <cellStyle name="Normal 4 4 3 3 4 4" xfId="24230"/>
    <cellStyle name="Normal 4 4 3 3 5" xfId="4752"/>
    <cellStyle name="Normal 4 4 3 3 5 2" xfId="31130"/>
    <cellStyle name="Normal 4 4 3 3 6" xfId="10906"/>
    <cellStyle name="Normal 4 4 3 3 6 2" xfId="27290"/>
    <cellStyle name="Normal 4 4 3 3 7" xfId="21737"/>
    <cellStyle name="Normal 4 4 3 4" xfId="1276"/>
    <cellStyle name="Normal 4 4 3 4 2" xfId="5131"/>
    <cellStyle name="Normal 4 4 3 4 2 2" xfId="31509"/>
    <cellStyle name="Normal 4 4 3 4 3" xfId="11286"/>
    <cellStyle name="Normal 4 4 3 4 3 2" xfId="27669"/>
    <cellStyle name="Normal 4 4 3 4 4" xfId="22117"/>
    <cellStyle name="Normal 4 4 3 5" xfId="2056"/>
    <cellStyle name="Normal 4 4 3 5 2" xfId="5909"/>
    <cellStyle name="Normal 4 4 3 5 2 2" xfId="32285"/>
    <cellStyle name="Normal 4 4 3 5 3" xfId="12064"/>
    <cellStyle name="Normal 4 4 3 5 3 2" xfId="28446"/>
    <cellStyle name="Normal 4 4 3 5 4" xfId="22892"/>
    <cellStyle name="Normal 4 4 3 6" xfId="3022"/>
    <cellStyle name="Normal 4 4 3 6 2" xfId="6873"/>
    <cellStyle name="Normal 4 4 3 6 2 2" xfId="33249"/>
    <cellStyle name="Normal 4 4 3 6 3" xfId="13029"/>
    <cellStyle name="Normal 4 4 3 6 3 2" xfId="29408"/>
    <cellStyle name="Normal 4 4 3 6 4" xfId="23850"/>
    <cellStyle name="Normal 4 4 3 7" xfId="4369"/>
    <cellStyle name="Normal 4 4 3 7 2" xfId="30748"/>
    <cellStyle name="Normal 4 4 3 8" xfId="10517"/>
    <cellStyle name="Normal 4 4 3 8 2" xfId="26906"/>
    <cellStyle name="Normal 4 4 3 9" xfId="21355"/>
    <cellStyle name="Normal 4 4 4" xfId="516"/>
    <cellStyle name="Normal 4 4 4 2" xfId="942"/>
    <cellStyle name="Normal 4 4 4 2 2" xfId="1702"/>
    <cellStyle name="Normal 4 4 4 2 2 2" xfId="5557"/>
    <cellStyle name="Normal 4 4 4 2 2 2 2" xfId="31935"/>
    <cellStyle name="Normal 4 4 4 2 2 3" xfId="11712"/>
    <cellStyle name="Normal 4 4 4 2 2 3 2" xfId="28095"/>
    <cellStyle name="Normal 4 4 4 2 2 4" xfId="22542"/>
    <cellStyle name="Normal 4 4 4 2 3" xfId="2495"/>
    <cellStyle name="Normal 4 4 4 2 3 2" xfId="6348"/>
    <cellStyle name="Normal 4 4 4 2 3 2 2" xfId="32724"/>
    <cellStyle name="Normal 4 4 4 2 3 3" xfId="12503"/>
    <cellStyle name="Normal 4 4 4 2 3 3 2" xfId="28885"/>
    <cellStyle name="Normal 4 4 4 2 3 4" xfId="23330"/>
    <cellStyle name="Normal 4 4 4 2 4" xfId="3449"/>
    <cellStyle name="Normal 4 4 4 2 4 2" xfId="7300"/>
    <cellStyle name="Normal 4 4 4 2 4 2 2" xfId="33676"/>
    <cellStyle name="Normal 4 4 4 2 4 3" xfId="13456"/>
    <cellStyle name="Normal 4 4 4 2 4 3 2" xfId="29835"/>
    <cellStyle name="Normal 4 4 4 2 4 4" xfId="24276"/>
    <cellStyle name="Normal 4 4 4 2 5" xfId="4798"/>
    <cellStyle name="Normal 4 4 4 2 5 2" xfId="31176"/>
    <cellStyle name="Normal 4 4 4 2 6" xfId="10952"/>
    <cellStyle name="Normal 4 4 4 2 6 2" xfId="27336"/>
    <cellStyle name="Normal 4 4 4 2 7" xfId="21783"/>
    <cellStyle name="Normal 4 4 4 3" xfId="1322"/>
    <cellStyle name="Normal 4 4 4 3 2" xfId="5177"/>
    <cellStyle name="Normal 4 4 4 3 2 2" xfId="31555"/>
    <cellStyle name="Normal 4 4 4 3 3" xfId="11332"/>
    <cellStyle name="Normal 4 4 4 3 3 2" xfId="27715"/>
    <cellStyle name="Normal 4 4 4 3 4" xfId="22163"/>
    <cellStyle name="Normal 4 4 4 4" xfId="2102"/>
    <cellStyle name="Normal 4 4 4 4 2" xfId="5955"/>
    <cellStyle name="Normal 4 4 4 4 2 2" xfId="32331"/>
    <cellStyle name="Normal 4 4 4 4 3" xfId="12110"/>
    <cellStyle name="Normal 4 4 4 4 3 2" xfId="28492"/>
    <cellStyle name="Normal 4 4 4 4 4" xfId="22938"/>
    <cellStyle name="Normal 4 4 4 5" xfId="3068"/>
    <cellStyle name="Normal 4 4 4 5 2" xfId="6919"/>
    <cellStyle name="Normal 4 4 4 5 2 2" xfId="33295"/>
    <cellStyle name="Normal 4 4 4 5 3" xfId="13075"/>
    <cellStyle name="Normal 4 4 4 5 3 2" xfId="29454"/>
    <cellStyle name="Normal 4 4 4 5 4" xfId="23896"/>
    <cellStyle name="Normal 4 4 4 6" xfId="4415"/>
    <cellStyle name="Normal 4 4 4 6 2" xfId="30794"/>
    <cellStyle name="Normal 4 4 4 7" xfId="10563"/>
    <cellStyle name="Normal 4 4 4 7 2" xfId="26952"/>
    <cellStyle name="Normal 4 4 4 8" xfId="21401"/>
    <cellStyle name="Normal 4 4 5" xfId="775"/>
    <cellStyle name="Normal 4 4 5 2" xfId="1535"/>
    <cellStyle name="Normal 4 4 5 2 2" xfId="5390"/>
    <cellStyle name="Normal 4 4 5 2 2 2" xfId="31768"/>
    <cellStyle name="Normal 4 4 5 2 3" xfId="11545"/>
    <cellStyle name="Normal 4 4 5 2 3 2" xfId="27928"/>
    <cellStyle name="Normal 4 4 5 2 4" xfId="22375"/>
    <cellStyle name="Normal 4 4 5 3" xfId="2329"/>
    <cellStyle name="Normal 4 4 5 3 2" xfId="6182"/>
    <cellStyle name="Normal 4 4 5 3 2 2" xfId="32558"/>
    <cellStyle name="Normal 4 4 5 3 3" xfId="12337"/>
    <cellStyle name="Normal 4 4 5 3 3 2" xfId="28719"/>
    <cellStyle name="Normal 4 4 5 3 4" xfId="23164"/>
    <cellStyle name="Normal 4 4 5 4" xfId="3283"/>
    <cellStyle name="Normal 4 4 5 4 2" xfId="7134"/>
    <cellStyle name="Normal 4 4 5 4 2 2" xfId="33510"/>
    <cellStyle name="Normal 4 4 5 4 3" xfId="13290"/>
    <cellStyle name="Normal 4 4 5 4 3 2" xfId="29669"/>
    <cellStyle name="Normal 4 4 5 4 4" xfId="24110"/>
    <cellStyle name="Normal 4 4 5 5" xfId="4631"/>
    <cellStyle name="Normal 4 4 5 5 2" xfId="31009"/>
    <cellStyle name="Normal 4 4 5 6" xfId="10785"/>
    <cellStyle name="Normal 4 4 5 6 2" xfId="27169"/>
    <cellStyle name="Normal 4 4 5 7" xfId="21616"/>
    <cellStyle name="Normal 4 4 6" xfId="1155"/>
    <cellStyle name="Normal 4 4 6 2" xfId="5010"/>
    <cellStyle name="Normal 4 4 6 2 2" xfId="31388"/>
    <cellStyle name="Normal 4 4 6 3" xfId="11165"/>
    <cellStyle name="Normal 4 4 6 3 2" xfId="27548"/>
    <cellStyle name="Normal 4 4 6 4" xfId="21996"/>
    <cellStyle name="Normal 4 4 7" xfId="1930"/>
    <cellStyle name="Normal 4 4 7 2" xfId="5783"/>
    <cellStyle name="Normal 4 4 7 2 2" xfId="32159"/>
    <cellStyle name="Normal 4 4 7 3" xfId="11938"/>
    <cellStyle name="Normal 4 4 7 3 2" xfId="28320"/>
    <cellStyle name="Normal 4 4 7 4" xfId="22766"/>
    <cellStyle name="Normal 4 4 8" xfId="2901"/>
    <cellStyle name="Normal 4 4 8 2" xfId="6752"/>
    <cellStyle name="Normal 4 4 8 2 2" xfId="33128"/>
    <cellStyle name="Normal 4 4 8 3" xfId="12908"/>
    <cellStyle name="Normal 4 4 8 3 2" xfId="29287"/>
    <cellStyle name="Normal 4 4 8 4" xfId="23729"/>
    <cellStyle name="Normal 4 4 9" xfId="326"/>
    <cellStyle name="Normal 4 4 9 2" xfId="10386"/>
    <cellStyle name="Normal 4 4 9 2 2" xfId="26784"/>
    <cellStyle name="Normal 4 4 9 3" xfId="21234"/>
    <cellStyle name="Normal 4 5" xfId="64"/>
    <cellStyle name="Normal 4 5 2" xfId="360"/>
    <cellStyle name="Normal 4 5 3" xfId="20013"/>
    <cellStyle name="Normal 4 5 3 2" xfId="26661"/>
    <cellStyle name="Normal 4 6" xfId="366"/>
    <cellStyle name="Normal 4 6 2" xfId="532"/>
    <cellStyle name="Normal 4 6 2 2" xfId="958"/>
    <cellStyle name="Normal 4 6 2 2 2" xfId="1718"/>
    <cellStyle name="Normal 4 6 2 2 2 2" xfId="5573"/>
    <cellStyle name="Normal 4 6 2 2 2 2 2" xfId="31951"/>
    <cellStyle name="Normal 4 6 2 2 2 3" xfId="11728"/>
    <cellStyle name="Normal 4 6 2 2 2 3 2" xfId="28111"/>
    <cellStyle name="Normal 4 6 2 2 2 4" xfId="22558"/>
    <cellStyle name="Normal 4 6 2 2 3" xfId="2511"/>
    <cellStyle name="Normal 4 6 2 2 3 2" xfId="6364"/>
    <cellStyle name="Normal 4 6 2 2 3 2 2" xfId="32740"/>
    <cellStyle name="Normal 4 6 2 2 3 3" xfId="12519"/>
    <cellStyle name="Normal 4 6 2 2 3 3 2" xfId="28901"/>
    <cellStyle name="Normal 4 6 2 2 3 4" xfId="23346"/>
    <cellStyle name="Normal 4 6 2 2 4" xfId="3465"/>
    <cellStyle name="Normal 4 6 2 2 4 2" xfId="7316"/>
    <cellStyle name="Normal 4 6 2 2 4 2 2" xfId="33692"/>
    <cellStyle name="Normal 4 6 2 2 4 3" xfId="13472"/>
    <cellStyle name="Normal 4 6 2 2 4 3 2" xfId="29851"/>
    <cellStyle name="Normal 4 6 2 2 4 4" xfId="24292"/>
    <cellStyle name="Normal 4 6 2 2 5" xfId="4814"/>
    <cellStyle name="Normal 4 6 2 2 5 2" xfId="31192"/>
    <cellStyle name="Normal 4 6 2 2 6" xfId="10968"/>
    <cellStyle name="Normal 4 6 2 2 6 2" xfId="27352"/>
    <cellStyle name="Normal 4 6 2 2 7" xfId="21799"/>
    <cellStyle name="Normal 4 6 2 3" xfId="1338"/>
    <cellStyle name="Normal 4 6 2 3 2" xfId="5193"/>
    <cellStyle name="Normal 4 6 2 3 2 2" xfId="31571"/>
    <cellStyle name="Normal 4 6 2 3 3" xfId="11348"/>
    <cellStyle name="Normal 4 6 2 3 3 2" xfId="27731"/>
    <cellStyle name="Normal 4 6 2 3 4" xfId="22179"/>
    <cellStyle name="Normal 4 6 2 4" xfId="2118"/>
    <cellStyle name="Normal 4 6 2 4 2" xfId="5971"/>
    <cellStyle name="Normal 4 6 2 4 2 2" xfId="32347"/>
    <cellStyle name="Normal 4 6 2 4 3" xfId="12126"/>
    <cellStyle name="Normal 4 6 2 4 3 2" xfId="28508"/>
    <cellStyle name="Normal 4 6 2 4 4" xfId="22954"/>
    <cellStyle name="Normal 4 6 2 5" xfId="3084"/>
    <cellStyle name="Normal 4 6 2 5 2" xfId="6935"/>
    <cellStyle name="Normal 4 6 2 5 2 2" xfId="33311"/>
    <cellStyle name="Normal 4 6 2 5 3" xfId="13091"/>
    <cellStyle name="Normal 4 6 2 5 3 2" xfId="29470"/>
    <cellStyle name="Normal 4 6 2 5 4" xfId="23912"/>
    <cellStyle name="Normal 4 6 2 6" xfId="4431"/>
    <cellStyle name="Normal 4 6 2 6 2" xfId="30810"/>
    <cellStyle name="Normal 4 6 2 7" xfId="10579"/>
    <cellStyle name="Normal 4 6 2 7 2" xfId="26968"/>
    <cellStyle name="Normal 4 6 2 8" xfId="21417"/>
    <cellStyle name="Normal 4 6 3" xfId="794"/>
    <cellStyle name="Normal 4 6 3 2" xfId="1554"/>
    <cellStyle name="Normal 4 6 3 2 2" xfId="5409"/>
    <cellStyle name="Normal 4 6 3 2 2 2" xfId="31787"/>
    <cellStyle name="Normal 4 6 3 2 3" xfId="11564"/>
    <cellStyle name="Normal 4 6 3 2 3 2" xfId="27947"/>
    <cellStyle name="Normal 4 6 3 2 4" xfId="22394"/>
    <cellStyle name="Normal 4 6 3 3" xfId="2347"/>
    <cellStyle name="Normal 4 6 3 3 2" xfId="6200"/>
    <cellStyle name="Normal 4 6 3 3 2 2" xfId="32576"/>
    <cellStyle name="Normal 4 6 3 3 3" xfId="12355"/>
    <cellStyle name="Normal 4 6 3 3 3 2" xfId="28737"/>
    <cellStyle name="Normal 4 6 3 3 4" xfId="23182"/>
    <cellStyle name="Normal 4 6 3 4" xfId="3301"/>
    <cellStyle name="Normal 4 6 3 4 2" xfId="7152"/>
    <cellStyle name="Normal 4 6 3 4 2 2" xfId="33528"/>
    <cellStyle name="Normal 4 6 3 4 3" xfId="13308"/>
    <cellStyle name="Normal 4 6 3 4 3 2" xfId="29687"/>
    <cellStyle name="Normal 4 6 3 4 4" xfId="24128"/>
    <cellStyle name="Normal 4 6 3 5" xfId="4650"/>
    <cellStyle name="Normal 4 6 3 5 2" xfId="31028"/>
    <cellStyle name="Normal 4 6 3 6" xfId="10804"/>
    <cellStyle name="Normal 4 6 3 6 2" xfId="27188"/>
    <cellStyle name="Normal 4 6 3 7" xfId="21635"/>
    <cellStyle name="Normal 4 6 4" xfId="1174"/>
    <cellStyle name="Normal 4 6 4 2" xfId="5029"/>
    <cellStyle name="Normal 4 6 4 2 2" xfId="31407"/>
    <cellStyle name="Normal 4 6 4 3" xfId="11184"/>
    <cellStyle name="Normal 4 6 4 3 2" xfId="27567"/>
    <cellStyle name="Normal 4 6 4 4" xfId="22015"/>
    <cellStyle name="Normal 4 6 5" xfId="1953"/>
    <cellStyle name="Normal 4 6 5 2" xfId="5806"/>
    <cellStyle name="Normal 4 6 5 2 2" xfId="32182"/>
    <cellStyle name="Normal 4 6 5 3" xfId="11961"/>
    <cellStyle name="Normal 4 6 5 3 2" xfId="28343"/>
    <cellStyle name="Normal 4 6 5 4" xfId="22789"/>
    <cellStyle name="Normal 4 6 6" xfId="2920"/>
    <cellStyle name="Normal 4 6 6 2" xfId="6771"/>
    <cellStyle name="Normal 4 6 6 2 2" xfId="33147"/>
    <cellStyle name="Normal 4 6 6 3" xfId="12927"/>
    <cellStyle name="Normal 4 6 6 3 2" xfId="29306"/>
    <cellStyle name="Normal 4 6 6 4" xfId="23748"/>
    <cellStyle name="Normal 4 6 7" xfId="4267"/>
    <cellStyle name="Normal 4 6 7 2" xfId="30646"/>
    <cellStyle name="Normal 4 6 8" xfId="10414"/>
    <cellStyle name="Normal 4 6 8 2" xfId="26804"/>
    <cellStyle name="Normal 4 6 9" xfId="21253"/>
    <cellStyle name="Normal 4 7" xfId="430"/>
    <cellStyle name="Normal 4 7 2" xfId="589"/>
    <cellStyle name="Normal 4 7 2 2" xfId="1015"/>
    <cellStyle name="Normal 4 7 2 2 2" xfId="1775"/>
    <cellStyle name="Normal 4 7 2 2 2 2" xfId="5630"/>
    <cellStyle name="Normal 4 7 2 2 2 2 2" xfId="32008"/>
    <cellStyle name="Normal 4 7 2 2 2 3" xfId="11785"/>
    <cellStyle name="Normal 4 7 2 2 2 3 2" xfId="28168"/>
    <cellStyle name="Normal 4 7 2 2 2 4" xfId="22615"/>
    <cellStyle name="Normal 4 7 2 2 3" xfId="2568"/>
    <cellStyle name="Normal 4 7 2 2 3 2" xfId="6421"/>
    <cellStyle name="Normal 4 7 2 2 3 2 2" xfId="32797"/>
    <cellStyle name="Normal 4 7 2 2 3 3" xfId="12576"/>
    <cellStyle name="Normal 4 7 2 2 3 3 2" xfId="28958"/>
    <cellStyle name="Normal 4 7 2 2 3 4" xfId="23403"/>
    <cellStyle name="Normal 4 7 2 2 4" xfId="3522"/>
    <cellStyle name="Normal 4 7 2 2 4 2" xfId="7373"/>
    <cellStyle name="Normal 4 7 2 2 4 2 2" xfId="33749"/>
    <cellStyle name="Normal 4 7 2 2 4 3" xfId="13529"/>
    <cellStyle name="Normal 4 7 2 2 4 3 2" xfId="29908"/>
    <cellStyle name="Normal 4 7 2 2 4 4" xfId="24349"/>
    <cellStyle name="Normal 4 7 2 2 5" xfId="4871"/>
    <cellStyle name="Normal 4 7 2 2 5 2" xfId="31249"/>
    <cellStyle name="Normal 4 7 2 2 6" xfId="11025"/>
    <cellStyle name="Normal 4 7 2 2 6 2" xfId="27409"/>
    <cellStyle name="Normal 4 7 2 2 7" xfId="21856"/>
    <cellStyle name="Normal 4 7 2 3" xfId="1395"/>
    <cellStyle name="Normal 4 7 2 3 2" xfId="5250"/>
    <cellStyle name="Normal 4 7 2 3 2 2" xfId="31628"/>
    <cellStyle name="Normal 4 7 2 3 3" xfId="11405"/>
    <cellStyle name="Normal 4 7 2 3 3 2" xfId="27788"/>
    <cellStyle name="Normal 4 7 2 3 4" xfId="22236"/>
    <cellStyle name="Normal 4 7 2 4" xfId="2175"/>
    <cellStyle name="Normal 4 7 2 4 2" xfId="6028"/>
    <cellStyle name="Normal 4 7 2 4 2 2" xfId="32404"/>
    <cellStyle name="Normal 4 7 2 4 3" xfId="12183"/>
    <cellStyle name="Normal 4 7 2 4 3 2" xfId="28565"/>
    <cellStyle name="Normal 4 7 2 4 4" xfId="23011"/>
    <cellStyle name="Normal 4 7 2 5" xfId="3141"/>
    <cellStyle name="Normal 4 7 2 5 2" xfId="6992"/>
    <cellStyle name="Normal 4 7 2 5 2 2" xfId="33368"/>
    <cellStyle name="Normal 4 7 2 5 3" xfId="13148"/>
    <cellStyle name="Normal 4 7 2 5 3 2" xfId="29527"/>
    <cellStyle name="Normal 4 7 2 5 4" xfId="23969"/>
    <cellStyle name="Normal 4 7 2 6" xfId="4488"/>
    <cellStyle name="Normal 4 7 2 6 2" xfId="30867"/>
    <cellStyle name="Normal 4 7 2 7" xfId="10636"/>
    <cellStyle name="Normal 4 7 2 7 2" xfId="27025"/>
    <cellStyle name="Normal 4 7 2 8" xfId="21474"/>
    <cellStyle name="Normal 4 7 3" xfId="856"/>
    <cellStyle name="Normal 4 7 3 2" xfId="1616"/>
    <cellStyle name="Normal 4 7 3 2 2" xfId="5471"/>
    <cellStyle name="Normal 4 7 3 2 2 2" xfId="31849"/>
    <cellStyle name="Normal 4 7 3 2 3" xfId="11626"/>
    <cellStyle name="Normal 4 7 3 2 3 2" xfId="28009"/>
    <cellStyle name="Normal 4 7 3 2 4" xfId="22456"/>
    <cellStyle name="Normal 4 7 3 3" xfId="2409"/>
    <cellStyle name="Normal 4 7 3 3 2" xfId="6262"/>
    <cellStyle name="Normal 4 7 3 3 2 2" xfId="32638"/>
    <cellStyle name="Normal 4 7 3 3 3" xfId="12417"/>
    <cellStyle name="Normal 4 7 3 3 3 2" xfId="28799"/>
    <cellStyle name="Normal 4 7 3 3 4" xfId="23244"/>
    <cellStyle name="Normal 4 7 3 4" xfId="3363"/>
    <cellStyle name="Normal 4 7 3 4 2" xfId="7214"/>
    <cellStyle name="Normal 4 7 3 4 2 2" xfId="33590"/>
    <cellStyle name="Normal 4 7 3 4 3" xfId="13370"/>
    <cellStyle name="Normal 4 7 3 4 3 2" xfId="29749"/>
    <cellStyle name="Normal 4 7 3 4 4" xfId="24190"/>
    <cellStyle name="Normal 4 7 3 5" xfId="4712"/>
    <cellStyle name="Normal 4 7 3 5 2" xfId="31090"/>
    <cellStyle name="Normal 4 7 3 6" xfId="10866"/>
    <cellStyle name="Normal 4 7 3 6 2" xfId="27250"/>
    <cellStyle name="Normal 4 7 3 7" xfId="21697"/>
    <cellStyle name="Normal 4 7 4" xfId="1236"/>
    <cellStyle name="Normal 4 7 4 2" xfId="5091"/>
    <cellStyle name="Normal 4 7 4 2 2" xfId="31469"/>
    <cellStyle name="Normal 4 7 4 3" xfId="11246"/>
    <cellStyle name="Normal 4 7 4 3 2" xfId="27629"/>
    <cellStyle name="Normal 4 7 4 4" xfId="22077"/>
    <cellStyle name="Normal 4 7 5" xfId="2016"/>
    <cellStyle name="Normal 4 7 5 2" xfId="5869"/>
    <cellStyle name="Normal 4 7 5 2 2" xfId="32245"/>
    <cellStyle name="Normal 4 7 5 3" xfId="12024"/>
    <cellStyle name="Normal 4 7 5 3 2" xfId="28406"/>
    <cellStyle name="Normal 4 7 5 4" xfId="22852"/>
    <cellStyle name="Normal 4 7 6" xfId="2982"/>
    <cellStyle name="Normal 4 7 6 2" xfId="6833"/>
    <cellStyle name="Normal 4 7 6 2 2" xfId="33209"/>
    <cellStyle name="Normal 4 7 6 3" xfId="12989"/>
    <cellStyle name="Normal 4 7 6 3 2" xfId="29368"/>
    <cellStyle name="Normal 4 7 6 4" xfId="23810"/>
    <cellStyle name="Normal 4 7 7" xfId="4329"/>
    <cellStyle name="Normal 4 7 7 2" xfId="30708"/>
    <cellStyle name="Normal 4 7 8" xfId="10477"/>
    <cellStyle name="Normal 4 7 8 2" xfId="26866"/>
    <cellStyle name="Normal 4 7 9" xfId="21315"/>
    <cellStyle name="Normal 4 8" xfId="323"/>
    <cellStyle name="Normal 4 9" xfId="214"/>
    <cellStyle name="Normal 4 9 2" xfId="733"/>
    <cellStyle name="Normal 4 9 2 2" xfId="1493"/>
    <cellStyle name="Normal 4 9 2 2 2" xfId="5348"/>
    <cellStyle name="Normal 4 9 2 2 2 2" xfId="31726"/>
    <cellStyle name="Normal 4 9 2 2 3" xfId="11503"/>
    <cellStyle name="Normal 4 9 2 2 3 2" xfId="27886"/>
    <cellStyle name="Normal 4 9 2 2 4" xfId="22334"/>
    <cellStyle name="Normal 4 9 2 3" xfId="2287"/>
    <cellStyle name="Normal 4 9 2 3 2" xfId="6140"/>
    <cellStyle name="Normal 4 9 2 3 2 2" xfId="32516"/>
    <cellStyle name="Normal 4 9 2 3 3" xfId="12295"/>
    <cellStyle name="Normal 4 9 2 3 3 2" xfId="28677"/>
    <cellStyle name="Normal 4 9 2 3 4" xfId="23123"/>
    <cellStyle name="Normal 4 9 2 4" xfId="3241"/>
    <cellStyle name="Normal 4 9 2 4 2" xfId="7092"/>
    <cellStyle name="Normal 4 9 2 4 2 2" xfId="33468"/>
    <cellStyle name="Normal 4 9 2 4 3" xfId="13248"/>
    <cellStyle name="Normal 4 9 2 4 3 2" xfId="29627"/>
    <cellStyle name="Normal 4 9 2 4 4" xfId="24069"/>
    <cellStyle name="Normal 4 9 2 5" xfId="4589"/>
    <cellStyle name="Normal 4 9 2 5 2" xfId="30967"/>
    <cellStyle name="Normal 4 9 2 6" xfId="10743"/>
    <cellStyle name="Normal 4 9 2 6 2" xfId="27127"/>
    <cellStyle name="Normal 4 9 2 7" xfId="21575"/>
    <cellStyle name="Normal 4 9 3" xfId="1114"/>
    <cellStyle name="Normal 4 9 3 2" xfId="4969"/>
    <cellStyle name="Normal 4 9 3 2 2" xfId="31347"/>
    <cellStyle name="Normal 4 9 3 3" xfId="11124"/>
    <cellStyle name="Normal 4 9 3 3 2" xfId="27507"/>
    <cellStyle name="Normal 4 9 3 4" xfId="21955"/>
    <cellStyle name="Normal 4 9 4" xfId="1876"/>
    <cellStyle name="Normal 4 9 4 2" xfId="5731"/>
    <cellStyle name="Normal 4 9 4 2 2" xfId="32107"/>
    <cellStyle name="Normal 4 9 4 3" xfId="11886"/>
    <cellStyle name="Normal 4 9 4 3 2" xfId="28268"/>
    <cellStyle name="Normal 4 9 4 4" xfId="22715"/>
    <cellStyle name="Normal 4 9 5" xfId="2854"/>
    <cellStyle name="Normal 4 9 5 2" xfId="6705"/>
    <cellStyle name="Normal 4 9 5 2 2" xfId="33081"/>
    <cellStyle name="Normal 4 9 5 3" xfId="12861"/>
    <cellStyle name="Normal 4 9 5 3 2" xfId="29240"/>
    <cellStyle name="Normal 4 9 5 4" xfId="23683"/>
    <cellStyle name="Normal 4 9 6" xfId="4203"/>
    <cellStyle name="Normal 4 9 6 2" xfId="30582"/>
    <cellStyle name="Normal 4 9 7" xfId="10323"/>
    <cellStyle name="Normal 4 9 7 2" xfId="26734"/>
    <cellStyle name="Normal 4 9 8" xfId="21193"/>
    <cellStyle name="Normal 40" xfId="6"/>
    <cellStyle name="Normal 5" xfId="16"/>
    <cellStyle name="Normal 5 10" xfId="725"/>
    <cellStyle name="Normal 5 11" xfId="776"/>
    <cellStyle name="Normal 5 11 2" xfId="1536"/>
    <cellStyle name="Normal 5 11 2 2" xfId="5391"/>
    <cellStyle name="Normal 5 11 2 2 2" xfId="31769"/>
    <cellStyle name="Normal 5 11 2 3" xfId="11546"/>
    <cellStyle name="Normal 5 11 2 3 2" xfId="27929"/>
    <cellStyle name="Normal 5 11 2 4" xfId="22376"/>
    <cellStyle name="Normal 5 11 3" xfId="2330"/>
    <cellStyle name="Normal 5 11 3 2" xfId="6183"/>
    <cellStyle name="Normal 5 11 3 2 2" xfId="32559"/>
    <cellStyle name="Normal 5 11 3 3" xfId="12338"/>
    <cellStyle name="Normal 5 11 3 3 2" xfId="28720"/>
    <cellStyle name="Normal 5 11 3 4" xfId="23165"/>
    <cellStyle name="Normal 5 11 4" xfId="3284"/>
    <cellStyle name="Normal 5 11 4 2" xfId="7135"/>
    <cellStyle name="Normal 5 11 4 2 2" xfId="33511"/>
    <cellStyle name="Normal 5 11 4 3" xfId="13291"/>
    <cellStyle name="Normal 5 11 4 3 2" xfId="29670"/>
    <cellStyle name="Normal 5 11 4 4" xfId="24111"/>
    <cellStyle name="Normal 5 11 5" xfId="4632"/>
    <cellStyle name="Normal 5 11 5 2" xfId="31010"/>
    <cellStyle name="Normal 5 11 6" xfId="10786"/>
    <cellStyle name="Normal 5 11 6 2" xfId="27170"/>
    <cellStyle name="Normal 5 11 7" xfId="21617"/>
    <cellStyle name="Normal 5 12" xfId="1156"/>
    <cellStyle name="Normal 5 12 2" xfId="5011"/>
    <cellStyle name="Normal 5 12 2 2" xfId="31389"/>
    <cellStyle name="Normal 5 12 3" xfId="11166"/>
    <cellStyle name="Normal 5 12 3 2" xfId="27549"/>
    <cellStyle name="Normal 5 12 4" xfId="21997"/>
    <cellStyle name="Normal 5 13" xfId="1931"/>
    <cellStyle name="Normal 5 13 2" xfId="5784"/>
    <cellStyle name="Normal 5 13 2 2" xfId="32160"/>
    <cellStyle name="Normal 5 13 3" xfId="11939"/>
    <cellStyle name="Normal 5 13 3 2" xfId="28321"/>
    <cellStyle name="Normal 5 13 4" xfId="22767"/>
    <cellStyle name="Normal 5 14" xfId="2902"/>
    <cellStyle name="Normal 5 14 2" xfId="6753"/>
    <cellStyle name="Normal 5 14 2 2" xfId="33129"/>
    <cellStyle name="Normal 5 14 3" xfId="12909"/>
    <cellStyle name="Normal 5 14 3 2" xfId="29288"/>
    <cellStyle name="Normal 5 14 4" xfId="23730"/>
    <cellStyle name="Normal 5 15" xfId="327"/>
    <cellStyle name="Normal 5 15 2" xfId="10387"/>
    <cellStyle name="Normal 5 15 2 2" xfId="26785"/>
    <cellStyle name="Normal 5 15 3" xfId="21235"/>
    <cellStyle name="Normal 5 16" xfId="4249"/>
    <cellStyle name="Normal 5 16 2" xfId="30628"/>
    <cellStyle name="Normal 5 17" xfId="8118"/>
    <cellStyle name="Normal 5 17 2" xfId="26628"/>
    <cellStyle name="Normal 5 18" xfId="20025"/>
    <cellStyle name="Normal 5 2" xfId="25"/>
    <cellStyle name="Normal 5 2 10" xfId="4250"/>
    <cellStyle name="Normal 5 2 10 2" xfId="30629"/>
    <cellStyle name="Normal 5 2 11" xfId="9283"/>
    <cellStyle name="Normal 5 2 11 2" xfId="26632"/>
    <cellStyle name="Normal 5 2 12" xfId="20145"/>
    <cellStyle name="Normal 5 2 2" xfId="37"/>
    <cellStyle name="Normal 5 2 2 10" xfId="21296"/>
    <cellStyle name="Normal 5 2 2 2" xfId="57"/>
    <cellStyle name="Normal 5 2 2 2 2" xfId="94"/>
    <cellStyle name="Normal 5 2 2 2 2 2" xfId="1760"/>
    <cellStyle name="Normal 5 2 2 2 2 2 2" xfId="5615"/>
    <cellStyle name="Normal 5 2 2 2 2 2 2 2" xfId="31993"/>
    <cellStyle name="Normal 5 2 2 2 2 2 3" xfId="11770"/>
    <cellStyle name="Normal 5 2 2 2 2 2 3 2" xfId="28153"/>
    <cellStyle name="Normal 5 2 2 2 2 2 4" xfId="22600"/>
    <cellStyle name="Normal 5 2 2 2 2 3" xfId="2553"/>
    <cellStyle name="Normal 5 2 2 2 2 3 2" xfId="6406"/>
    <cellStyle name="Normal 5 2 2 2 2 3 2 2" xfId="32782"/>
    <cellStyle name="Normal 5 2 2 2 2 3 3" xfId="12561"/>
    <cellStyle name="Normal 5 2 2 2 2 3 3 2" xfId="28943"/>
    <cellStyle name="Normal 5 2 2 2 2 3 4" xfId="23388"/>
    <cellStyle name="Normal 5 2 2 2 2 4" xfId="3507"/>
    <cellStyle name="Normal 5 2 2 2 2 4 2" xfId="7358"/>
    <cellStyle name="Normal 5 2 2 2 2 4 2 2" xfId="33734"/>
    <cellStyle name="Normal 5 2 2 2 2 4 3" xfId="13514"/>
    <cellStyle name="Normal 5 2 2 2 2 4 3 2" xfId="29893"/>
    <cellStyle name="Normal 5 2 2 2 2 4 4" xfId="24334"/>
    <cellStyle name="Normal 5 2 2 2 2 5" xfId="1000"/>
    <cellStyle name="Normal 5 2 2 2 2 5 2" xfId="27394"/>
    <cellStyle name="Normal 5 2 2 2 2 6" xfId="4856"/>
    <cellStyle name="Normal 5 2 2 2 2 6 2" xfId="31234"/>
    <cellStyle name="Normal 5 2 2 2 2 7" xfId="11010"/>
    <cellStyle name="Normal 5 2 2 2 2 7 2" xfId="26691"/>
    <cellStyle name="Normal 5 2 2 2 2 8" xfId="21841"/>
    <cellStyle name="Normal 5 2 2 2 3" xfId="1380"/>
    <cellStyle name="Normal 5 2 2 2 3 2" xfId="5235"/>
    <cellStyle name="Normal 5 2 2 2 3 2 2" xfId="31613"/>
    <cellStyle name="Normal 5 2 2 2 3 3" xfId="11390"/>
    <cellStyle name="Normal 5 2 2 2 3 3 2" xfId="27773"/>
    <cellStyle name="Normal 5 2 2 2 3 4" xfId="22221"/>
    <cellStyle name="Normal 5 2 2 2 4" xfId="2160"/>
    <cellStyle name="Normal 5 2 2 2 4 2" xfId="6013"/>
    <cellStyle name="Normal 5 2 2 2 4 2 2" xfId="32389"/>
    <cellStyle name="Normal 5 2 2 2 4 3" xfId="12168"/>
    <cellStyle name="Normal 5 2 2 2 4 3 2" xfId="28550"/>
    <cellStyle name="Normal 5 2 2 2 4 4" xfId="22996"/>
    <cellStyle name="Normal 5 2 2 2 5" xfId="3126"/>
    <cellStyle name="Normal 5 2 2 2 5 2" xfId="6977"/>
    <cellStyle name="Normal 5 2 2 2 5 2 2" xfId="33353"/>
    <cellStyle name="Normal 5 2 2 2 5 3" xfId="13133"/>
    <cellStyle name="Normal 5 2 2 2 5 3 2" xfId="29512"/>
    <cellStyle name="Normal 5 2 2 2 5 4" xfId="23954"/>
    <cellStyle name="Normal 5 2 2 2 6" xfId="574"/>
    <cellStyle name="Normal 5 2 2 2 6 2" xfId="27010"/>
    <cellStyle name="Normal 5 2 2 2 7" xfId="4473"/>
    <cellStyle name="Normal 5 2 2 2 7 2" xfId="30852"/>
    <cellStyle name="Normal 5 2 2 2 8" xfId="10621"/>
    <cellStyle name="Normal 5 2 2 2 8 2" xfId="26657"/>
    <cellStyle name="Normal 5 2 2 2 9" xfId="21459"/>
    <cellStyle name="Normal 5 2 2 3" xfId="77"/>
    <cellStyle name="Normal 5 2 2 3 2" xfId="1597"/>
    <cellStyle name="Normal 5 2 2 3 2 2" xfId="5452"/>
    <cellStyle name="Normal 5 2 2 3 2 2 2" xfId="31830"/>
    <cellStyle name="Normal 5 2 2 3 2 3" xfId="11607"/>
    <cellStyle name="Normal 5 2 2 3 2 3 2" xfId="27990"/>
    <cellStyle name="Normal 5 2 2 3 2 4" xfId="22437"/>
    <cellStyle name="Normal 5 2 2 3 3" xfId="2390"/>
    <cellStyle name="Normal 5 2 2 3 3 2" xfId="6243"/>
    <cellStyle name="Normal 5 2 2 3 3 2 2" xfId="32619"/>
    <cellStyle name="Normal 5 2 2 3 3 3" xfId="12398"/>
    <cellStyle name="Normal 5 2 2 3 3 3 2" xfId="28780"/>
    <cellStyle name="Normal 5 2 2 3 3 4" xfId="23225"/>
    <cellStyle name="Normal 5 2 2 3 4" xfId="3344"/>
    <cellStyle name="Normal 5 2 2 3 4 2" xfId="7195"/>
    <cellStyle name="Normal 5 2 2 3 4 2 2" xfId="33571"/>
    <cellStyle name="Normal 5 2 2 3 4 3" xfId="13351"/>
    <cellStyle name="Normal 5 2 2 3 4 3 2" xfId="29730"/>
    <cellStyle name="Normal 5 2 2 3 4 4" xfId="24171"/>
    <cellStyle name="Normal 5 2 2 3 5" xfId="837"/>
    <cellStyle name="Normal 5 2 2 3 5 2" xfId="27231"/>
    <cellStyle name="Normal 5 2 2 3 6" xfId="4693"/>
    <cellStyle name="Normal 5 2 2 3 6 2" xfId="31071"/>
    <cellStyle name="Normal 5 2 2 3 7" xfId="10847"/>
    <cellStyle name="Normal 5 2 2 3 7 2" xfId="26674"/>
    <cellStyle name="Normal 5 2 2 3 8" xfId="21678"/>
    <cellStyle name="Normal 5 2 2 4" xfId="1217"/>
    <cellStyle name="Normal 5 2 2 4 2" xfId="5072"/>
    <cellStyle name="Normal 5 2 2 4 2 2" xfId="31450"/>
    <cellStyle name="Normal 5 2 2 4 3" xfId="11227"/>
    <cellStyle name="Normal 5 2 2 4 3 2" xfId="27610"/>
    <cellStyle name="Normal 5 2 2 4 4" xfId="22058"/>
    <cellStyle name="Normal 5 2 2 5" xfId="1996"/>
    <cellStyle name="Normal 5 2 2 5 2" xfId="5849"/>
    <cellStyle name="Normal 5 2 2 5 2 2" xfId="32225"/>
    <cellStyle name="Normal 5 2 2 5 3" xfId="12004"/>
    <cellStyle name="Normal 5 2 2 5 3 2" xfId="28386"/>
    <cellStyle name="Normal 5 2 2 5 4" xfId="22832"/>
    <cellStyle name="Normal 5 2 2 6" xfId="2963"/>
    <cellStyle name="Normal 5 2 2 6 2" xfId="6814"/>
    <cellStyle name="Normal 5 2 2 6 2 2" xfId="33190"/>
    <cellStyle name="Normal 5 2 2 6 3" xfId="12970"/>
    <cellStyle name="Normal 5 2 2 6 3 2" xfId="29349"/>
    <cellStyle name="Normal 5 2 2 6 4" xfId="23791"/>
    <cellStyle name="Normal 5 2 2 7" xfId="409"/>
    <cellStyle name="Normal 5 2 2 7 2" xfId="26847"/>
    <cellStyle name="Normal 5 2 2 8" xfId="4310"/>
    <cellStyle name="Normal 5 2 2 8 2" xfId="30689"/>
    <cellStyle name="Normal 5 2 2 9" xfId="10457"/>
    <cellStyle name="Normal 5 2 2 9 2" xfId="26640"/>
    <cellStyle name="Normal 5 2 3" xfId="49"/>
    <cellStyle name="Normal 5 2 3 10" xfId="21357"/>
    <cellStyle name="Normal 5 2 3 2" xfId="86"/>
    <cellStyle name="Normal 5 2 3 2 2" xfId="1057"/>
    <cellStyle name="Normal 5 2 3 2 2 2" xfId="1817"/>
    <cellStyle name="Normal 5 2 3 2 2 2 2" xfId="5672"/>
    <cellStyle name="Normal 5 2 3 2 2 2 2 2" xfId="32050"/>
    <cellStyle name="Normal 5 2 3 2 2 2 3" xfId="11827"/>
    <cellStyle name="Normal 5 2 3 2 2 2 3 2" xfId="28210"/>
    <cellStyle name="Normal 5 2 3 2 2 2 4" xfId="22657"/>
    <cellStyle name="Normal 5 2 3 2 2 3" xfId="2610"/>
    <cellStyle name="Normal 5 2 3 2 2 3 2" xfId="6463"/>
    <cellStyle name="Normal 5 2 3 2 2 3 2 2" xfId="32839"/>
    <cellStyle name="Normal 5 2 3 2 2 3 3" xfId="12618"/>
    <cellStyle name="Normal 5 2 3 2 2 3 3 2" xfId="29000"/>
    <cellStyle name="Normal 5 2 3 2 2 3 4" xfId="23445"/>
    <cellStyle name="Normal 5 2 3 2 2 4" xfId="3564"/>
    <cellStyle name="Normal 5 2 3 2 2 4 2" xfId="7415"/>
    <cellStyle name="Normal 5 2 3 2 2 4 2 2" xfId="33791"/>
    <cellStyle name="Normal 5 2 3 2 2 4 3" xfId="13571"/>
    <cellStyle name="Normal 5 2 3 2 2 4 3 2" xfId="29950"/>
    <cellStyle name="Normal 5 2 3 2 2 4 4" xfId="24391"/>
    <cellStyle name="Normal 5 2 3 2 2 5" xfId="4913"/>
    <cellStyle name="Normal 5 2 3 2 2 5 2" xfId="31291"/>
    <cellStyle name="Normal 5 2 3 2 2 6" xfId="11067"/>
    <cellStyle name="Normal 5 2 3 2 2 6 2" xfId="27451"/>
    <cellStyle name="Normal 5 2 3 2 2 7" xfId="21898"/>
    <cellStyle name="Normal 5 2 3 2 3" xfId="1437"/>
    <cellStyle name="Normal 5 2 3 2 3 2" xfId="5292"/>
    <cellStyle name="Normal 5 2 3 2 3 2 2" xfId="31670"/>
    <cellStyle name="Normal 5 2 3 2 3 3" xfId="11447"/>
    <cellStyle name="Normal 5 2 3 2 3 3 2" xfId="27830"/>
    <cellStyle name="Normal 5 2 3 2 3 4" xfId="22278"/>
    <cellStyle name="Normal 5 2 3 2 4" xfId="2217"/>
    <cellStyle name="Normal 5 2 3 2 4 2" xfId="6070"/>
    <cellStyle name="Normal 5 2 3 2 4 2 2" xfId="32446"/>
    <cellStyle name="Normal 5 2 3 2 4 3" xfId="12225"/>
    <cellStyle name="Normal 5 2 3 2 4 3 2" xfId="28607"/>
    <cellStyle name="Normal 5 2 3 2 4 4" xfId="23053"/>
    <cellStyle name="Normal 5 2 3 2 5" xfId="3183"/>
    <cellStyle name="Normal 5 2 3 2 5 2" xfId="7034"/>
    <cellStyle name="Normal 5 2 3 2 5 2 2" xfId="33410"/>
    <cellStyle name="Normal 5 2 3 2 5 3" xfId="13190"/>
    <cellStyle name="Normal 5 2 3 2 5 3 2" xfId="29569"/>
    <cellStyle name="Normal 5 2 3 2 5 4" xfId="24011"/>
    <cellStyle name="Normal 5 2 3 2 6" xfId="631"/>
    <cellStyle name="Normal 5 2 3 2 6 2" xfId="27067"/>
    <cellStyle name="Normal 5 2 3 2 7" xfId="4530"/>
    <cellStyle name="Normal 5 2 3 2 7 2" xfId="30909"/>
    <cellStyle name="Normal 5 2 3 2 8" xfId="10678"/>
    <cellStyle name="Normal 5 2 3 2 8 2" xfId="26683"/>
    <cellStyle name="Normal 5 2 3 2 9" xfId="21516"/>
    <cellStyle name="Normal 5 2 3 3" xfId="898"/>
    <cellStyle name="Normal 5 2 3 3 2" xfId="1658"/>
    <cellStyle name="Normal 5 2 3 3 2 2" xfId="5513"/>
    <cellStyle name="Normal 5 2 3 3 2 2 2" xfId="31891"/>
    <cellStyle name="Normal 5 2 3 3 2 3" xfId="11668"/>
    <cellStyle name="Normal 5 2 3 3 2 3 2" xfId="28051"/>
    <cellStyle name="Normal 5 2 3 3 2 4" xfId="22498"/>
    <cellStyle name="Normal 5 2 3 3 3" xfId="2451"/>
    <cellStyle name="Normal 5 2 3 3 3 2" xfId="6304"/>
    <cellStyle name="Normal 5 2 3 3 3 2 2" xfId="32680"/>
    <cellStyle name="Normal 5 2 3 3 3 3" xfId="12459"/>
    <cellStyle name="Normal 5 2 3 3 3 3 2" xfId="28841"/>
    <cellStyle name="Normal 5 2 3 3 3 4" xfId="23286"/>
    <cellStyle name="Normal 5 2 3 3 4" xfId="3405"/>
    <cellStyle name="Normal 5 2 3 3 4 2" xfId="7256"/>
    <cellStyle name="Normal 5 2 3 3 4 2 2" xfId="33632"/>
    <cellStyle name="Normal 5 2 3 3 4 3" xfId="13412"/>
    <cellStyle name="Normal 5 2 3 3 4 3 2" xfId="29791"/>
    <cellStyle name="Normal 5 2 3 3 4 4" xfId="24232"/>
    <cellStyle name="Normal 5 2 3 3 5" xfId="4754"/>
    <cellStyle name="Normal 5 2 3 3 5 2" xfId="31132"/>
    <cellStyle name="Normal 5 2 3 3 6" xfId="10908"/>
    <cellStyle name="Normal 5 2 3 3 6 2" xfId="27292"/>
    <cellStyle name="Normal 5 2 3 3 7" xfId="21739"/>
    <cellStyle name="Normal 5 2 3 4" xfId="1278"/>
    <cellStyle name="Normal 5 2 3 4 2" xfId="5133"/>
    <cellStyle name="Normal 5 2 3 4 2 2" xfId="31511"/>
    <cellStyle name="Normal 5 2 3 4 3" xfId="11288"/>
    <cellStyle name="Normal 5 2 3 4 3 2" xfId="27671"/>
    <cellStyle name="Normal 5 2 3 4 4" xfId="22119"/>
    <cellStyle name="Normal 5 2 3 5" xfId="2058"/>
    <cellStyle name="Normal 5 2 3 5 2" xfId="5911"/>
    <cellStyle name="Normal 5 2 3 5 2 2" xfId="32287"/>
    <cellStyle name="Normal 5 2 3 5 3" xfId="12066"/>
    <cellStyle name="Normal 5 2 3 5 3 2" xfId="28448"/>
    <cellStyle name="Normal 5 2 3 5 4" xfId="22894"/>
    <cellStyle name="Normal 5 2 3 6" xfId="3024"/>
    <cellStyle name="Normal 5 2 3 6 2" xfId="6875"/>
    <cellStyle name="Normal 5 2 3 6 2 2" xfId="33251"/>
    <cellStyle name="Normal 5 2 3 6 3" xfId="13031"/>
    <cellStyle name="Normal 5 2 3 6 3 2" xfId="29410"/>
    <cellStyle name="Normal 5 2 3 6 4" xfId="23852"/>
    <cellStyle name="Normal 5 2 3 7" xfId="472"/>
    <cellStyle name="Normal 5 2 3 7 2" xfId="26908"/>
    <cellStyle name="Normal 5 2 3 8" xfId="4371"/>
    <cellStyle name="Normal 5 2 3 8 2" xfId="30750"/>
    <cellStyle name="Normal 5 2 3 9" xfId="10519"/>
    <cellStyle name="Normal 5 2 3 9 2" xfId="26649"/>
    <cellStyle name="Normal 5 2 4" xfId="69"/>
    <cellStyle name="Normal 5 2 4 2" xfId="944"/>
    <cellStyle name="Normal 5 2 4 2 2" xfId="1704"/>
    <cellStyle name="Normal 5 2 4 2 2 2" xfId="5559"/>
    <cellStyle name="Normal 5 2 4 2 2 2 2" xfId="31937"/>
    <cellStyle name="Normal 5 2 4 2 2 3" xfId="11714"/>
    <cellStyle name="Normal 5 2 4 2 2 3 2" xfId="28097"/>
    <cellStyle name="Normal 5 2 4 2 2 4" xfId="22544"/>
    <cellStyle name="Normal 5 2 4 2 3" xfId="2497"/>
    <cellStyle name="Normal 5 2 4 2 3 2" xfId="6350"/>
    <cellStyle name="Normal 5 2 4 2 3 2 2" xfId="32726"/>
    <cellStyle name="Normal 5 2 4 2 3 3" xfId="12505"/>
    <cellStyle name="Normal 5 2 4 2 3 3 2" xfId="28887"/>
    <cellStyle name="Normal 5 2 4 2 3 4" xfId="23332"/>
    <cellStyle name="Normal 5 2 4 2 4" xfId="3451"/>
    <cellStyle name="Normal 5 2 4 2 4 2" xfId="7302"/>
    <cellStyle name="Normal 5 2 4 2 4 2 2" xfId="33678"/>
    <cellStyle name="Normal 5 2 4 2 4 3" xfId="13458"/>
    <cellStyle name="Normal 5 2 4 2 4 3 2" xfId="29837"/>
    <cellStyle name="Normal 5 2 4 2 4 4" xfId="24278"/>
    <cellStyle name="Normal 5 2 4 2 5" xfId="4800"/>
    <cellStyle name="Normal 5 2 4 2 5 2" xfId="31178"/>
    <cellStyle name="Normal 5 2 4 2 6" xfId="10954"/>
    <cellStyle name="Normal 5 2 4 2 6 2" xfId="27338"/>
    <cellStyle name="Normal 5 2 4 2 7" xfId="21785"/>
    <cellStyle name="Normal 5 2 4 3" xfId="1324"/>
    <cellStyle name="Normal 5 2 4 3 2" xfId="5179"/>
    <cellStyle name="Normal 5 2 4 3 2 2" xfId="31557"/>
    <cellStyle name="Normal 5 2 4 3 3" xfId="11334"/>
    <cellStyle name="Normal 5 2 4 3 3 2" xfId="27717"/>
    <cellStyle name="Normal 5 2 4 3 4" xfId="22165"/>
    <cellStyle name="Normal 5 2 4 4" xfId="2104"/>
    <cellStyle name="Normal 5 2 4 4 2" xfId="5957"/>
    <cellStyle name="Normal 5 2 4 4 2 2" xfId="32333"/>
    <cellStyle name="Normal 5 2 4 4 3" xfId="12112"/>
    <cellStyle name="Normal 5 2 4 4 3 2" xfId="28494"/>
    <cellStyle name="Normal 5 2 4 4 4" xfId="22940"/>
    <cellStyle name="Normal 5 2 4 5" xfId="3070"/>
    <cellStyle name="Normal 5 2 4 5 2" xfId="6921"/>
    <cellStyle name="Normal 5 2 4 5 2 2" xfId="33297"/>
    <cellStyle name="Normal 5 2 4 5 3" xfId="13077"/>
    <cellStyle name="Normal 5 2 4 5 3 2" xfId="29456"/>
    <cellStyle name="Normal 5 2 4 5 4" xfId="23898"/>
    <cellStyle name="Normal 5 2 4 6" xfId="518"/>
    <cellStyle name="Normal 5 2 4 6 2" xfId="26954"/>
    <cellStyle name="Normal 5 2 4 7" xfId="4417"/>
    <cellStyle name="Normal 5 2 4 7 2" xfId="30796"/>
    <cellStyle name="Normal 5 2 4 8" xfId="10565"/>
    <cellStyle name="Normal 5 2 4 8 2" xfId="26666"/>
    <cellStyle name="Normal 5 2 4 9" xfId="21403"/>
    <cellStyle name="Normal 5 2 5" xfId="777"/>
    <cellStyle name="Normal 5 2 5 2" xfId="1537"/>
    <cellStyle name="Normal 5 2 5 2 2" xfId="5392"/>
    <cellStyle name="Normal 5 2 5 2 2 2" xfId="31770"/>
    <cellStyle name="Normal 5 2 5 2 3" xfId="11547"/>
    <cellStyle name="Normal 5 2 5 2 3 2" xfId="27930"/>
    <cellStyle name="Normal 5 2 5 2 4" xfId="22377"/>
    <cellStyle name="Normal 5 2 5 3" xfId="2331"/>
    <cellStyle name="Normal 5 2 5 3 2" xfId="6184"/>
    <cellStyle name="Normal 5 2 5 3 2 2" xfId="32560"/>
    <cellStyle name="Normal 5 2 5 3 3" xfId="12339"/>
    <cellStyle name="Normal 5 2 5 3 3 2" xfId="28721"/>
    <cellStyle name="Normal 5 2 5 3 4" xfId="23166"/>
    <cellStyle name="Normal 5 2 5 4" xfId="3285"/>
    <cellStyle name="Normal 5 2 5 4 2" xfId="7136"/>
    <cellStyle name="Normal 5 2 5 4 2 2" xfId="33512"/>
    <cellStyle name="Normal 5 2 5 4 3" xfId="13292"/>
    <cellStyle name="Normal 5 2 5 4 3 2" xfId="29671"/>
    <cellStyle name="Normal 5 2 5 4 4" xfId="24112"/>
    <cellStyle name="Normal 5 2 5 5" xfId="4633"/>
    <cellStyle name="Normal 5 2 5 5 2" xfId="31011"/>
    <cellStyle name="Normal 5 2 5 6" xfId="10787"/>
    <cellStyle name="Normal 5 2 5 6 2" xfId="27171"/>
    <cellStyle name="Normal 5 2 5 7" xfId="21618"/>
    <cellStyle name="Normal 5 2 6" xfId="1157"/>
    <cellStyle name="Normal 5 2 6 2" xfId="5012"/>
    <cellStyle name="Normal 5 2 6 2 2" xfId="31390"/>
    <cellStyle name="Normal 5 2 6 3" xfId="11167"/>
    <cellStyle name="Normal 5 2 6 3 2" xfId="27550"/>
    <cellStyle name="Normal 5 2 6 4" xfId="21998"/>
    <cellStyle name="Normal 5 2 7" xfId="1932"/>
    <cellStyle name="Normal 5 2 7 2" xfId="5785"/>
    <cellStyle name="Normal 5 2 7 2 2" xfId="32161"/>
    <cellStyle name="Normal 5 2 7 3" xfId="11940"/>
    <cellStyle name="Normal 5 2 7 3 2" xfId="28322"/>
    <cellStyle name="Normal 5 2 7 4" xfId="22768"/>
    <cellStyle name="Normal 5 2 8" xfId="2903"/>
    <cellStyle name="Normal 5 2 8 2" xfId="6754"/>
    <cellStyle name="Normal 5 2 8 2 2" xfId="33130"/>
    <cellStyle name="Normal 5 2 8 3" xfId="12910"/>
    <cellStyle name="Normal 5 2 8 3 2" xfId="29289"/>
    <cellStyle name="Normal 5 2 8 4" xfId="23731"/>
    <cellStyle name="Normal 5 2 9" xfId="328"/>
    <cellStyle name="Normal 5 2 9 2" xfId="10388"/>
    <cellStyle name="Normal 5 2 9 2 2" xfId="26786"/>
    <cellStyle name="Normal 5 2 9 3" xfId="21236"/>
    <cellStyle name="Normal 5 3" xfId="33"/>
    <cellStyle name="Normal 5 3 2" xfId="53"/>
    <cellStyle name="Normal 5 3 2 2" xfId="90"/>
    <cellStyle name="Normal 5 3 2 2 2" xfId="26687"/>
    <cellStyle name="Normal 5 3 2 3" xfId="10389"/>
    <cellStyle name="Normal 5 3 2 3 2" xfId="26653"/>
    <cellStyle name="Normal 5 3 3" xfId="73"/>
    <cellStyle name="Normal 5 3 3 2" xfId="26670"/>
    <cellStyle name="Normal 5 3 4" xfId="329"/>
    <cellStyle name="Normal 5 3 5" xfId="9248"/>
    <cellStyle name="Normal 5 3 5 2" xfId="26636"/>
    <cellStyle name="Normal 5 3 6" xfId="20100"/>
    <cellStyle name="Normal 5 4" xfId="45"/>
    <cellStyle name="Normal 5 4 2" xfId="82"/>
    <cellStyle name="Normal 5 4 2 2" xfId="26679"/>
    <cellStyle name="Normal 5 4 3" xfId="330"/>
    <cellStyle name="Normal 5 4 4" xfId="20014"/>
    <cellStyle name="Normal 5 4 4 2" xfId="26645"/>
    <cellStyle name="Normal 5 5" xfId="65"/>
    <cellStyle name="Normal 5 5 10" xfId="4264"/>
    <cellStyle name="Normal 5 5 10 2" xfId="30643"/>
    <cellStyle name="Normal 5 5 11" xfId="10411"/>
    <cellStyle name="Normal 5 5 11 2" xfId="26662"/>
    <cellStyle name="Normal 5 5 12" xfId="21250"/>
    <cellStyle name="Normal 5 5 2" xfId="371"/>
    <cellStyle name="Normal 5 5 2 2" xfId="537"/>
    <cellStyle name="Normal 5 5 2 2 2" xfId="963"/>
    <cellStyle name="Normal 5 5 2 2 2 2" xfId="1723"/>
    <cellStyle name="Normal 5 5 2 2 2 2 2" xfId="5578"/>
    <cellStyle name="Normal 5 5 2 2 2 2 2 2" xfId="31956"/>
    <cellStyle name="Normal 5 5 2 2 2 2 3" xfId="11733"/>
    <cellStyle name="Normal 5 5 2 2 2 2 3 2" xfId="28116"/>
    <cellStyle name="Normal 5 5 2 2 2 2 4" xfId="22563"/>
    <cellStyle name="Normal 5 5 2 2 2 3" xfId="2516"/>
    <cellStyle name="Normal 5 5 2 2 2 3 2" xfId="6369"/>
    <cellStyle name="Normal 5 5 2 2 2 3 2 2" xfId="32745"/>
    <cellStyle name="Normal 5 5 2 2 2 3 3" xfId="12524"/>
    <cellStyle name="Normal 5 5 2 2 2 3 3 2" xfId="28906"/>
    <cellStyle name="Normal 5 5 2 2 2 3 4" xfId="23351"/>
    <cellStyle name="Normal 5 5 2 2 2 4" xfId="3470"/>
    <cellStyle name="Normal 5 5 2 2 2 4 2" xfId="7321"/>
    <cellStyle name="Normal 5 5 2 2 2 4 2 2" xfId="33697"/>
    <cellStyle name="Normal 5 5 2 2 2 4 3" xfId="13477"/>
    <cellStyle name="Normal 5 5 2 2 2 4 3 2" xfId="29856"/>
    <cellStyle name="Normal 5 5 2 2 2 4 4" xfId="24297"/>
    <cellStyle name="Normal 5 5 2 2 2 5" xfId="4819"/>
    <cellStyle name="Normal 5 5 2 2 2 5 2" xfId="31197"/>
    <cellStyle name="Normal 5 5 2 2 2 6" xfId="10973"/>
    <cellStyle name="Normal 5 5 2 2 2 6 2" xfId="27357"/>
    <cellStyle name="Normal 5 5 2 2 2 7" xfId="21804"/>
    <cellStyle name="Normal 5 5 2 2 3" xfId="1343"/>
    <cellStyle name="Normal 5 5 2 2 3 2" xfId="5198"/>
    <cellStyle name="Normal 5 5 2 2 3 2 2" xfId="31576"/>
    <cellStyle name="Normal 5 5 2 2 3 3" xfId="11353"/>
    <cellStyle name="Normal 5 5 2 2 3 3 2" xfId="27736"/>
    <cellStyle name="Normal 5 5 2 2 3 4" xfId="22184"/>
    <cellStyle name="Normal 5 5 2 2 4" xfId="2123"/>
    <cellStyle name="Normal 5 5 2 2 4 2" xfId="5976"/>
    <cellStyle name="Normal 5 5 2 2 4 2 2" xfId="32352"/>
    <cellStyle name="Normal 5 5 2 2 4 3" xfId="12131"/>
    <cellStyle name="Normal 5 5 2 2 4 3 2" xfId="28513"/>
    <cellStyle name="Normal 5 5 2 2 4 4" xfId="22959"/>
    <cellStyle name="Normal 5 5 2 2 5" xfId="3089"/>
    <cellStyle name="Normal 5 5 2 2 5 2" xfId="6940"/>
    <cellStyle name="Normal 5 5 2 2 5 2 2" xfId="33316"/>
    <cellStyle name="Normal 5 5 2 2 5 3" xfId="13096"/>
    <cellStyle name="Normal 5 5 2 2 5 3 2" xfId="29475"/>
    <cellStyle name="Normal 5 5 2 2 5 4" xfId="23917"/>
    <cellStyle name="Normal 5 5 2 2 6" xfId="4436"/>
    <cellStyle name="Normal 5 5 2 2 6 2" xfId="30815"/>
    <cellStyle name="Normal 5 5 2 2 7" xfId="10584"/>
    <cellStyle name="Normal 5 5 2 2 7 2" xfId="26973"/>
    <cellStyle name="Normal 5 5 2 2 8" xfId="21422"/>
    <cellStyle name="Normal 5 5 2 3" xfId="799"/>
    <cellStyle name="Normal 5 5 2 3 2" xfId="1559"/>
    <cellStyle name="Normal 5 5 2 3 2 2" xfId="5414"/>
    <cellStyle name="Normal 5 5 2 3 2 2 2" xfId="31792"/>
    <cellStyle name="Normal 5 5 2 3 2 3" xfId="11569"/>
    <cellStyle name="Normal 5 5 2 3 2 3 2" xfId="27952"/>
    <cellStyle name="Normal 5 5 2 3 2 4" xfId="22399"/>
    <cellStyle name="Normal 5 5 2 3 3" xfId="2352"/>
    <cellStyle name="Normal 5 5 2 3 3 2" xfId="6205"/>
    <cellStyle name="Normal 5 5 2 3 3 2 2" xfId="32581"/>
    <cellStyle name="Normal 5 5 2 3 3 3" xfId="12360"/>
    <cellStyle name="Normal 5 5 2 3 3 3 2" xfId="28742"/>
    <cellStyle name="Normal 5 5 2 3 3 4" xfId="23187"/>
    <cellStyle name="Normal 5 5 2 3 4" xfId="3306"/>
    <cellStyle name="Normal 5 5 2 3 4 2" xfId="7157"/>
    <cellStyle name="Normal 5 5 2 3 4 2 2" xfId="33533"/>
    <cellStyle name="Normal 5 5 2 3 4 3" xfId="13313"/>
    <cellStyle name="Normal 5 5 2 3 4 3 2" xfId="29692"/>
    <cellStyle name="Normal 5 5 2 3 4 4" xfId="24133"/>
    <cellStyle name="Normal 5 5 2 3 5" xfId="4655"/>
    <cellStyle name="Normal 5 5 2 3 5 2" xfId="31033"/>
    <cellStyle name="Normal 5 5 2 3 6" xfId="10809"/>
    <cellStyle name="Normal 5 5 2 3 6 2" xfId="27193"/>
    <cellStyle name="Normal 5 5 2 3 7" xfId="21640"/>
    <cellStyle name="Normal 5 5 2 4" xfId="1179"/>
    <cellStyle name="Normal 5 5 2 4 2" xfId="5034"/>
    <cellStyle name="Normal 5 5 2 4 2 2" xfId="31412"/>
    <cellStyle name="Normal 5 5 2 4 3" xfId="11189"/>
    <cellStyle name="Normal 5 5 2 4 3 2" xfId="27572"/>
    <cellStyle name="Normal 5 5 2 4 4" xfId="22020"/>
    <cellStyle name="Normal 5 5 2 5" xfId="1958"/>
    <cellStyle name="Normal 5 5 2 5 2" xfId="5811"/>
    <cellStyle name="Normal 5 5 2 5 2 2" xfId="32187"/>
    <cellStyle name="Normal 5 5 2 5 3" xfId="11966"/>
    <cellStyle name="Normal 5 5 2 5 3 2" xfId="28348"/>
    <cellStyle name="Normal 5 5 2 5 4" xfId="22794"/>
    <cellStyle name="Normal 5 5 2 6" xfId="2925"/>
    <cellStyle name="Normal 5 5 2 6 2" xfId="6776"/>
    <cellStyle name="Normal 5 5 2 6 2 2" xfId="33152"/>
    <cellStyle name="Normal 5 5 2 6 3" xfId="12932"/>
    <cellStyle name="Normal 5 5 2 6 3 2" xfId="29311"/>
    <cellStyle name="Normal 5 5 2 6 4" xfId="23753"/>
    <cellStyle name="Normal 5 5 2 7" xfId="4272"/>
    <cellStyle name="Normal 5 5 2 7 2" xfId="30651"/>
    <cellStyle name="Normal 5 5 2 8" xfId="10419"/>
    <cellStyle name="Normal 5 5 2 8 2" xfId="26809"/>
    <cellStyle name="Normal 5 5 2 9" xfId="21258"/>
    <cellStyle name="Normal 5 5 3" xfId="435"/>
    <cellStyle name="Normal 5 5 3 2" xfId="594"/>
    <cellStyle name="Normal 5 5 3 2 2" xfId="1020"/>
    <cellStyle name="Normal 5 5 3 2 2 2" xfId="1780"/>
    <cellStyle name="Normal 5 5 3 2 2 2 2" xfId="5635"/>
    <cellStyle name="Normal 5 5 3 2 2 2 2 2" xfId="32013"/>
    <cellStyle name="Normal 5 5 3 2 2 2 3" xfId="11790"/>
    <cellStyle name="Normal 5 5 3 2 2 2 3 2" xfId="28173"/>
    <cellStyle name="Normal 5 5 3 2 2 2 4" xfId="22620"/>
    <cellStyle name="Normal 5 5 3 2 2 3" xfId="2573"/>
    <cellStyle name="Normal 5 5 3 2 2 3 2" xfId="6426"/>
    <cellStyle name="Normal 5 5 3 2 2 3 2 2" xfId="32802"/>
    <cellStyle name="Normal 5 5 3 2 2 3 3" xfId="12581"/>
    <cellStyle name="Normal 5 5 3 2 2 3 3 2" xfId="28963"/>
    <cellStyle name="Normal 5 5 3 2 2 3 4" xfId="23408"/>
    <cellStyle name="Normal 5 5 3 2 2 4" xfId="3527"/>
    <cellStyle name="Normal 5 5 3 2 2 4 2" xfId="7378"/>
    <cellStyle name="Normal 5 5 3 2 2 4 2 2" xfId="33754"/>
    <cellStyle name="Normal 5 5 3 2 2 4 3" xfId="13534"/>
    <cellStyle name="Normal 5 5 3 2 2 4 3 2" xfId="29913"/>
    <cellStyle name="Normal 5 5 3 2 2 4 4" xfId="24354"/>
    <cellStyle name="Normal 5 5 3 2 2 5" xfId="4876"/>
    <cellStyle name="Normal 5 5 3 2 2 5 2" xfId="31254"/>
    <cellStyle name="Normal 5 5 3 2 2 6" xfId="11030"/>
    <cellStyle name="Normal 5 5 3 2 2 6 2" xfId="27414"/>
    <cellStyle name="Normal 5 5 3 2 2 7" xfId="21861"/>
    <cellStyle name="Normal 5 5 3 2 3" xfId="1400"/>
    <cellStyle name="Normal 5 5 3 2 3 2" xfId="5255"/>
    <cellStyle name="Normal 5 5 3 2 3 2 2" xfId="31633"/>
    <cellStyle name="Normal 5 5 3 2 3 3" xfId="11410"/>
    <cellStyle name="Normal 5 5 3 2 3 3 2" xfId="27793"/>
    <cellStyle name="Normal 5 5 3 2 3 4" xfId="22241"/>
    <cellStyle name="Normal 5 5 3 2 4" xfId="2180"/>
    <cellStyle name="Normal 5 5 3 2 4 2" xfId="6033"/>
    <cellStyle name="Normal 5 5 3 2 4 2 2" xfId="32409"/>
    <cellStyle name="Normal 5 5 3 2 4 3" xfId="12188"/>
    <cellStyle name="Normal 5 5 3 2 4 3 2" xfId="28570"/>
    <cellStyle name="Normal 5 5 3 2 4 4" xfId="23016"/>
    <cellStyle name="Normal 5 5 3 2 5" xfId="3146"/>
    <cellStyle name="Normal 5 5 3 2 5 2" xfId="6997"/>
    <cellStyle name="Normal 5 5 3 2 5 2 2" xfId="33373"/>
    <cellStyle name="Normal 5 5 3 2 5 3" xfId="13153"/>
    <cellStyle name="Normal 5 5 3 2 5 3 2" xfId="29532"/>
    <cellStyle name="Normal 5 5 3 2 5 4" xfId="23974"/>
    <cellStyle name="Normal 5 5 3 2 6" xfId="4493"/>
    <cellStyle name="Normal 5 5 3 2 6 2" xfId="30872"/>
    <cellStyle name="Normal 5 5 3 2 7" xfId="10641"/>
    <cellStyle name="Normal 5 5 3 2 7 2" xfId="27030"/>
    <cellStyle name="Normal 5 5 3 2 8" xfId="21479"/>
    <cellStyle name="Normal 5 5 3 3" xfId="861"/>
    <cellStyle name="Normal 5 5 3 3 2" xfId="1621"/>
    <cellStyle name="Normal 5 5 3 3 2 2" xfId="5476"/>
    <cellStyle name="Normal 5 5 3 3 2 2 2" xfId="31854"/>
    <cellStyle name="Normal 5 5 3 3 2 3" xfId="11631"/>
    <cellStyle name="Normal 5 5 3 3 2 3 2" xfId="28014"/>
    <cellStyle name="Normal 5 5 3 3 2 4" xfId="22461"/>
    <cellStyle name="Normal 5 5 3 3 3" xfId="2414"/>
    <cellStyle name="Normal 5 5 3 3 3 2" xfId="6267"/>
    <cellStyle name="Normal 5 5 3 3 3 2 2" xfId="32643"/>
    <cellStyle name="Normal 5 5 3 3 3 3" xfId="12422"/>
    <cellStyle name="Normal 5 5 3 3 3 3 2" xfId="28804"/>
    <cellStyle name="Normal 5 5 3 3 3 4" xfId="23249"/>
    <cellStyle name="Normal 5 5 3 3 4" xfId="3368"/>
    <cellStyle name="Normal 5 5 3 3 4 2" xfId="7219"/>
    <cellStyle name="Normal 5 5 3 3 4 2 2" xfId="33595"/>
    <cellStyle name="Normal 5 5 3 3 4 3" xfId="13375"/>
    <cellStyle name="Normal 5 5 3 3 4 3 2" xfId="29754"/>
    <cellStyle name="Normal 5 5 3 3 4 4" xfId="24195"/>
    <cellStyle name="Normal 5 5 3 3 5" xfId="4717"/>
    <cellStyle name="Normal 5 5 3 3 5 2" xfId="31095"/>
    <cellStyle name="Normal 5 5 3 3 6" xfId="10871"/>
    <cellStyle name="Normal 5 5 3 3 6 2" xfId="27255"/>
    <cellStyle name="Normal 5 5 3 3 7" xfId="21702"/>
    <cellStyle name="Normal 5 5 3 4" xfId="1241"/>
    <cellStyle name="Normal 5 5 3 4 2" xfId="5096"/>
    <cellStyle name="Normal 5 5 3 4 2 2" xfId="31474"/>
    <cellStyle name="Normal 5 5 3 4 3" xfId="11251"/>
    <cellStyle name="Normal 5 5 3 4 3 2" xfId="27634"/>
    <cellStyle name="Normal 5 5 3 4 4" xfId="22082"/>
    <cellStyle name="Normal 5 5 3 5" xfId="2021"/>
    <cellStyle name="Normal 5 5 3 5 2" xfId="5874"/>
    <cellStyle name="Normal 5 5 3 5 2 2" xfId="32250"/>
    <cellStyle name="Normal 5 5 3 5 3" xfId="12029"/>
    <cellStyle name="Normal 5 5 3 5 3 2" xfId="28411"/>
    <cellStyle name="Normal 5 5 3 5 4" xfId="22857"/>
    <cellStyle name="Normal 5 5 3 6" xfId="2987"/>
    <cellStyle name="Normal 5 5 3 6 2" xfId="6838"/>
    <cellStyle name="Normal 5 5 3 6 2 2" xfId="33214"/>
    <cellStyle name="Normal 5 5 3 6 3" xfId="12994"/>
    <cellStyle name="Normal 5 5 3 6 3 2" xfId="29373"/>
    <cellStyle name="Normal 5 5 3 6 4" xfId="23815"/>
    <cellStyle name="Normal 5 5 3 7" xfId="4334"/>
    <cellStyle name="Normal 5 5 3 7 2" xfId="30713"/>
    <cellStyle name="Normal 5 5 3 8" xfId="10482"/>
    <cellStyle name="Normal 5 5 3 8 2" xfId="26871"/>
    <cellStyle name="Normal 5 5 3 9" xfId="21320"/>
    <cellStyle name="Normal 5 5 4" xfId="529"/>
    <cellStyle name="Normal 5 5 4 2" xfId="955"/>
    <cellStyle name="Normal 5 5 4 2 2" xfId="1715"/>
    <cellStyle name="Normal 5 5 4 2 2 2" xfId="5570"/>
    <cellStyle name="Normal 5 5 4 2 2 2 2" xfId="31948"/>
    <cellStyle name="Normal 5 5 4 2 2 3" xfId="11725"/>
    <cellStyle name="Normal 5 5 4 2 2 3 2" xfId="28108"/>
    <cellStyle name="Normal 5 5 4 2 2 4" xfId="22555"/>
    <cellStyle name="Normal 5 5 4 2 3" xfId="2508"/>
    <cellStyle name="Normal 5 5 4 2 3 2" xfId="6361"/>
    <cellStyle name="Normal 5 5 4 2 3 2 2" xfId="32737"/>
    <cellStyle name="Normal 5 5 4 2 3 3" xfId="12516"/>
    <cellStyle name="Normal 5 5 4 2 3 3 2" xfId="28898"/>
    <cellStyle name="Normal 5 5 4 2 3 4" xfId="23343"/>
    <cellStyle name="Normal 5 5 4 2 4" xfId="3462"/>
    <cellStyle name="Normal 5 5 4 2 4 2" xfId="7313"/>
    <cellStyle name="Normal 5 5 4 2 4 2 2" xfId="33689"/>
    <cellStyle name="Normal 5 5 4 2 4 3" xfId="13469"/>
    <cellStyle name="Normal 5 5 4 2 4 3 2" xfId="29848"/>
    <cellStyle name="Normal 5 5 4 2 4 4" xfId="24289"/>
    <cellStyle name="Normal 5 5 4 2 5" xfId="4811"/>
    <cellStyle name="Normal 5 5 4 2 5 2" xfId="31189"/>
    <cellStyle name="Normal 5 5 4 2 6" xfId="10965"/>
    <cellStyle name="Normal 5 5 4 2 6 2" xfId="27349"/>
    <cellStyle name="Normal 5 5 4 2 7" xfId="21796"/>
    <cellStyle name="Normal 5 5 4 3" xfId="1335"/>
    <cellStyle name="Normal 5 5 4 3 2" xfId="5190"/>
    <cellStyle name="Normal 5 5 4 3 2 2" xfId="31568"/>
    <cellStyle name="Normal 5 5 4 3 3" xfId="11345"/>
    <cellStyle name="Normal 5 5 4 3 3 2" xfId="27728"/>
    <cellStyle name="Normal 5 5 4 3 4" xfId="22176"/>
    <cellStyle name="Normal 5 5 4 4" xfId="2115"/>
    <cellStyle name="Normal 5 5 4 4 2" xfId="5968"/>
    <cellStyle name="Normal 5 5 4 4 2 2" xfId="32344"/>
    <cellStyle name="Normal 5 5 4 4 3" xfId="12123"/>
    <cellStyle name="Normal 5 5 4 4 3 2" xfId="28505"/>
    <cellStyle name="Normal 5 5 4 4 4" xfId="22951"/>
    <cellStyle name="Normal 5 5 4 5" xfId="3081"/>
    <cellStyle name="Normal 5 5 4 5 2" xfId="6932"/>
    <cellStyle name="Normal 5 5 4 5 2 2" xfId="33308"/>
    <cellStyle name="Normal 5 5 4 5 3" xfId="13088"/>
    <cellStyle name="Normal 5 5 4 5 3 2" xfId="29467"/>
    <cellStyle name="Normal 5 5 4 5 4" xfId="23909"/>
    <cellStyle name="Normal 5 5 4 6" xfId="4428"/>
    <cellStyle name="Normal 5 5 4 6 2" xfId="30807"/>
    <cellStyle name="Normal 5 5 4 7" xfId="10576"/>
    <cellStyle name="Normal 5 5 4 7 2" xfId="26965"/>
    <cellStyle name="Normal 5 5 4 8" xfId="21414"/>
    <cellStyle name="Normal 5 5 5" xfId="791"/>
    <cellStyle name="Normal 5 5 5 2" xfId="1551"/>
    <cellStyle name="Normal 5 5 5 2 2" xfId="5406"/>
    <cellStyle name="Normal 5 5 5 2 2 2" xfId="31784"/>
    <cellStyle name="Normal 5 5 5 2 3" xfId="11561"/>
    <cellStyle name="Normal 5 5 5 2 3 2" xfId="27944"/>
    <cellStyle name="Normal 5 5 5 2 4" xfId="22391"/>
    <cellStyle name="Normal 5 5 5 3" xfId="2344"/>
    <cellStyle name="Normal 5 5 5 3 2" xfId="6197"/>
    <cellStyle name="Normal 5 5 5 3 2 2" xfId="32573"/>
    <cellStyle name="Normal 5 5 5 3 3" xfId="12352"/>
    <cellStyle name="Normal 5 5 5 3 3 2" xfId="28734"/>
    <cellStyle name="Normal 5 5 5 3 4" xfId="23179"/>
    <cellStyle name="Normal 5 5 5 4" xfId="3298"/>
    <cellStyle name="Normal 5 5 5 4 2" xfId="7149"/>
    <cellStyle name="Normal 5 5 5 4 2 2" xfId="33525"/>
    <cellStyle name="Normal 5 5 5 4 3" xfId="13305"/>
    <cellStyle name="Normal 5 5 5 4 3 2" xfId="29684"/>
    <cellStyle name="Normal 5 5 5 4 4" xfId="24125"/>
    <cellStyle name="Normal 5 5 5 5" xfId="4647"/>
    <cellStyle name="Normal 5 5 5 5 2" xfId="31025"/>
    <cellStyle name="Normal 5 5 5 6" xfId="10801"/>
    <cellStyle name="Normal 5 5 5 6 2" xfId="27185"/>
    <cellStyle name="Normal 5 5 5 7" xfId="21632"/>
    <cellStyle name="Normal 5 5 6" xfId="1171"/>
    <cellStyle name="Normal 5 5 6 2" xfId="5026"/>
    <cellStyle name="Normal 5 5 6 2 2" xfId="31404"/>
    <cellStyle name="Normal 5 5 6 3" xfId="11181"/>
    <cellStyle name="Normal 5 5 6 3 2" xfId="27564"/>
    <cellStyle name="Normal 5 5 6 4" xfId="22012"/>
    <cellStyle name="Normal 5 5 7" xfId="1950"/>
    <cellStyle name="Normal 5 5 7 2" xfId="5803"/>
    <cellStyle name="Normal 5 5 7 2 2" xfId="32179"/>
    <cellStyle name="Normal 5 5 7 3" xfId="11958"/>
    <cellStyle name="Normal 5 5 7 3 2" xfId="28340"/>
    <cellStyle name="Normal 5 5 7 4" xfId="22786"/>
    <cellStyle name="Normal 5 5 8" xfId="2917"/>
    <cellStyle name="Normal 5 5 8 2" xfId="6768"/>
    <cellStyle name="Normal 5 5 8 2 2" xfId="33144"/>
    <cellStyle name="Normal 5 5 8 3" xfId="12924"/>
    <cellStyle name="Normal 5 5 8 3 2" xfId="29303"/>
    <cellStyle name="Normal 5 5 8 4" xfId="23745"/>
    <cellStyle name="Normal 5 5 9" xfId="363"/>
    <cellStyle name="Normal 5 5 9 2" xfId="26801"/>
    <cellStyle name="Normal 5 6" xfId="428"/>
    <cellStyle name="Normal 5 6 2" xfId="587"/>
    <cellStyle name="Normal 5 6 2 2" xfId="1013"/>
    <cellStyle name="Normal 5 6 2 2 2" xfId="1773"/>
    <cellStyle name="Normal 5 6 2 2 2 2" xfId="5628"/>
    <cellStyle name="Normal 5 6 2 2 2 2 2" xfId="32006"/>
    <cellStyle name="Normal 5 6 2 2 2 3" xfId="11783"/>
    <cellStyle name="Normal 5 6 2 2 2 3 2" xfId="28166"/>
    <cellStyle name="Normal 5 6 2 2 2 4" xfId="22613"/>
    <cellStyle name="Normal 5 6 2 2 3" xfId="2566"/>
    <cellStyle name="Normal 5 6 2 2 3 2" xfId="6419"/>
    <cellStyle name="Normal 5 6 2 2 3 2 2" xfId="32795"/>
    <cellStyle name="Normal 5 6 2 2 3 3" xfId="12574"/>
    <cellStyle name="Normal 5 6 2 2 3 3 2" xfId="28956"/>
    <cellStyle name="Normal 5 6 2 2 3 4" xfId="23401"/>
    <cellStyle name="Normal 5 6 2 2 4" xfId="3520"/>
    <cellStyle name="Normal 5 6 2 2 4 2" xfId="7371"/>
    <cellStyle name="Normal 5 6 2 2 4 2 2" xfId="33747"/>
    <cellStyle name="Normal 5 6 2 2 4 3" xfId="13527"/>
    <cellStyle name="Normal 5 6 2 2 4 3 2" xfId="29906"/>
    <cellStyle name="Normal 5 6 2 2 4 4" xfId="24347"/>
    <cellStyle name="Normal 5 6 2 2 5" xfId="4869"/>
    <cellStyle name="Normal 5 6 2 2 5 2" xfId="31247"/>
    <cellStyle name="Normal 5 6 2 2 6" xfId="11023"/>
    <cellStyle name="Normal 5 6 2 2 6 2" xfId="27407"/>
    <cellStyle name="Normal 5 6 2 2 7" xfId="21854"/>
    <cellStyle name="Normal 5 6 2 3" xfId="1393"/>
    <cellStyle name="Normal 5 6 2 3 2" xfId="5248"/>
    <cellStyle name="Normal 5 6 2 3 2 2" xfId="31626"/>
    <cellStyle name="Normal 5 6 2 3 3" xfId="11403"/>
    <cellStyle name="Normal 5 6 2 3 3 2" xfId="27786"/>
    <cellStyle name="Normal 5 6 2 3 4" xfId="22234"/>
    <cellStyle name="Normal 5 6 2 4" xfId="2173"/>
    <cellStyle name="Normal 5 6 2 4 2" xfId="6026"/>
    <cellStyle name="Normal 5 6 2 4 2 2" xfId="32402"/>
    <cellStyle name="Normal 5 6 2 4 3" xfId="12181"/>
    <cellStyle name="Normal 5 6 2 4 3 2" xfId="28563"/>
    <cellStyle name="Normal 5 6 2 4 4" xfId="23009"/>
    <cellStyle name="Normal 5 6 2 5" xfId="3139"/>
    <cellStyle name="Normal 5 6 2 5 2" xfId="6990"/>
    <cellStyle name="Normal 5 6 2 5 2 2" xfId="33366"/>
    <cellStyle name="Normal 5 6 2 5 3" xfId="13146"/>
    <cellStyle name="Normal 5 6 2 5 3 2" xfId="29525"/>
    <cellStyle name="Normal 5 6 2 5 4" xfId="23967"/>
    <cellStyle name="Normal 5 6 2 6" xfId="4486"/>
    <cellStyle name="Normal 5 6 2 6 2" xfId="30865"/>
    <cellStyle name="Normal 5 6 2 7" xfId="10634"/>
    <cellStyle name="Normal 5 6 2 7 2" xfId="27023"/>
    <cellStyle name="Normal 5 6 2 8" xfId="21472"/>
    <cellStyle name="Normal 5 6 3" xfId="854"/>
    <cellStyle name="Normal 5 6 3 2" xfId="1614"/>
    <cellStyle name="Normal 5 6 3 2 2" xfId="5469"/>
    <cellStyle name="Normal 5 6 3 2 2 2" xfId="31847"/>
    <cellStyle name="Normal 5 6 3 2 3" xfId="11624"/>
    <cellStyle name="Normal 5 6 3 2 3 2" xfId="28007"/>
    <cellStyle name="Normal 5 6 3 2 4" xfId="22454"/>
    <cellStyle name="Normal 5 6 3 3" xfId="2407"/>
    <cellStyle name="Normal 5 6 3 3 2" xfId="6260"/>
    <cellStyle name="Normal 5 6 3 3 2 2" xfId="32636"/>
    <cellStyle name="Normal 5 6 3 3 3" xfId="12415"/>
    <cellStyle name="Normal 5 6 3 3 3 2" xfId="28797"/>
    <cellStyle name="Normal 5 6 3 3 4" xfId="23242"/>
    <cellStyle name="Normal 5 6 3 4" xfId="3361"/>
    <cellStyle name="Normal 5 6 3 4 2" xfId="7212"/>
    <cellStyle name="Normal 5 6 3 4 2 2" xfId="33588"/>
    <cellStyle name="Normal 5 6 3 4 3" xfId="13368"/>
    <cellStyle name="Normal 5 6 3 4 3 2" xfId="29747"/>
    <cellStyle name="Normal 5 6 3 4 4" xfId="24188"/>
    <cellStyle name="Normal 5 6 3 5" xfId="4710"/>
    <cellStyle name="Normal 5 6 3 5 2" xfId="31088"/>
    <cellStyle name="Normal 5 6 3 6" xfId="10864"/>
    <cellStyle name="Normal 5 6 3 6 2" xfId="27248"/>
    <cellStyle name="Normal 5 6 3 7" xfId="21695"/>
    <cellStyle name="Normal 5 6 4" xfId="1234"/>
    <cellStyle name="Normal 5 6 4 2" xfId="5089"/>
    <cellStyle name="Normal 5 6 4 2 2" xfId="31467"/>
    <cellStyle name="Normal 5 6 4 3" xfId="11244"/>
    <cellStyle name="Normal 5 6 4 3 2" xfId="27627"/>
    <cellStyle name="Normal 5 6 4 4" xfId="22075"/>
    <cellStyle name="Normal 5 6 5" xfId="2014"/>
    <cellStyle name="Normal 5 6 5 2" xfId="5867"/>
    <cellStyle name="Normal 5 6 5 2 2" xfId="32243"/>
    <cellStyle name="Normal 5 6 5 3" xfId="12022"/>
    <cellStyle name="Normal 5 6 5 3 2" xfId="28404"/>
    <cellStyle name="Normal 5 6 5 4" xfId="22850"/>
    <cellStyle name="Normal 5 6 6" xfId="2980"/>
    <cellStyle name="Normal 5 6 6 2" xfId="6831"/>
    <cellStyle name="Normal 5 6 6 2 2" xfId="33207"/>
    <cellStyle name="Normal 5 6 6 3" xfId="12987"/>
    <cellStyle name="Normal 5 6 6 3 2" xfId="29366"/>
    <cellStyle name="Normal 5 6 6 4" xfId="23808"/>
    <cellStyle name="Normal 5 6 7" xfId="4327"/>
    <cellStyle name="Normal 5 6 7 2" xfId="30706"/>
    <cellStyle name="Normal 5 6 8" xfId="10475"/>
    <cellStyle name="Normal 5 6 8 2" xfId="26864"/>
    <cellStyle name="Normal 5 6 9" xfId="21313"/>
    <cellStyle name="Normal 5 7" xfId="357"/>
    <cellStyle name="Normal 5 8" xfId="517"/>
    <cellStyle name="Normal 5 8 2" xfId="943"/>
    <cellStyle name="Normal 5 8 2 2" xfId="1703"/>
    <cellStyle name="Normal 5 8 2 2 2" xfId="5558"/>
    <cellStyle name="Normal 5 8 2 2 2 2" xfId="31936"/>
    <cellStyle name="Normal 5 8 2 2 3" xfId="11713"/>
    <cellStyle name="Normal 5 8 2 2 3 2" xfId="28096"/>
    <cellStyle name="Normal 5 8 2 2 4" xfId="22543"/>
    <cellStyle name="Normal 5 8 2 3" xfId="2496"/>
    <cellStyle name="Normal 5 8 2 3 2" xfId="6349"/>
    <cellStyle name="Normal 5 8 2 3 2 2" xfId="32725"/>
    <cellStyle name="Normal 5 8 2 3 3" xfId="12504"/>
    <cellStyle name="Normal 5 8 2 3 3 2" xfId="28886"/>
    <cellStyle name="Normal 5 8 2 3 4" xfId="23331"/>
    <cellStyle name="Normal 5 8 2 4" xfId="3450"/>
    <cellStyle name="Normal 5 8 2 4 2" xfId="7301"/>
    <cellStyle name="Normal 5 8 2 4 2 2" xfId="33677"/>
    <cellStyle name="Normal 5 8 2 4 3" xfId="13457"/>
    <cellStyle name="Normal 5 8 2 4 3 2" xfId="29836"/>
    <cellStyle name="Normal 5 8 2 4 4" xfId="24277"/>
    <cellStyle name="Normal 5 8 2 5" xfId="4799"/>
    <cellStyle name="Normal 5 8 2 5 2" xfId="31177"/>
    <cellStyle name="Normal 5 8 2 6" xfId="10953"/>
    <cellStyle name="Normal 5 8 2 6 2" xfId="27337"/>
    <cellStyle name="Normal 5 8 2 7" xfId="21784"/>
    <cellStyle name="Normal 5 8 3" xfId="1323"/>
    <cellStyle name="Normal 5 8 3 2" xfId="5178"/>
    <cellStyle name="Normal 5 8 3 2 2" xfId="31556"/>
    <cellStyle name="Normal 5 8 3 3" xfId="11333"/>
    <cellStyle name="Normal 5 8 3 3 2" xfId="27716"/>
    <cellStyle name="Normal 5 8 3 4" xfId="22164"/>
    <cellStyle name="Normal 5 8 4" xfId="2103"/>
    <cellStyle name="Normal 5 8 4 2" xfId="5956"/>
    <cellStyle name="Normal 5 8 4 2 2" xfId="32332"/>
    <cellStyle name="Normal 5 8 4 3" xfId="12111"/>
    <cellStyle name="Normal 5 8 4 3 2" xfId="28493"/>
    <cellStyle name="Normal 5 8 4 4" xfId="22939"/>
    <cellStyle name="Normal 5 8 5" xfId="3069"/>
    <cellStyle name="Normal 5 8 5 2" xfId="6920"/>
    <cellStyle name="Normal 5 8 5 2 2" xfId="33296"/>
    <cellStyle name="Normal 5 8 5 3" xfId="13076"/>
    <cellStyle name="Normal 5 8 5 3 2" xfId="29455"/>
    <cellStyle name="Normal 5 8 5 4" xfId="23897"/>
    <cellStyle name="Normal 5 8 6" xfId="4416"/>
    <cellStyle name="Normal 5 8 6 2" xfId="30795"/>
    <cellStyle name="Normal 5 8 7" xfId="10564"/>
    <cellStyle name="Normal 5 8 7 2" xfId="26953"/>
    <cellStyle name="Normal 5 8 8" xfId="21402"/>
    <cellStyle name="Normal 5 9" xfId="641"/>
    <cellStyle name="Normal 5 9 2" xfId="1066"/>
    <cellStyle name="Normal 5 9 2 2" xfId="1826"/>
    <cellStyle name="Normal 5 9 2 2 2" xfId="5681"/>
    <cellStyle name="Normal 5 9 2 2 2 2" xfId="32059"/>
    <cellStyle name="Normal 5 9 2 2 3" xfId="11836"/>
    <cellStyle name="Normal 5 9 2 2 3 2" xfId="28219"/>
    <cellStyle name="Normal 5 9 2 2 4" xfId="22666"/>
    <cellStyle name="Normal 5 9 2 3" xfId="2619"/>
    <cellStyle name="Normal 5 9 2 3 2" xfId="6472"/>
    <cellStyle name="Normal 5 9 2 3 2 2" xfId="32848"/>
    <cellStyle name="Normal 5 9 2 3 3" xfId="12627"/>
    <cellStyle name="Normal 5 9 2 3 3 2" xfId="29009"/>
    <cellStyle name="Normal 5 9 2 3 4" xfId="23454"/>
    <cellStyle name="Normal 5 9 2 4" xfId="3573"/>
    <cellStyle name="Normal 5 9 2 4 2" xfId="7424"/>
    <cellStyle name="Normal 5 9 2 4 2 2" xfId="33800"/>
    <cellStyle name="Normal 5 9 2 4 3" xfId="13580"/>
    <cellStyle name="Normal 5 9 2 4 3 2" xfId="29959"/>
    <cellStyle name="Normal 5 9 2 4 4" xfId="24400"/>
    <cellStyle name="Normal 5 9 2 5" xfId="4922"/>
    <cellStyle name="Normal 5 9 2 5 2" xfId="31300"/>
    <cellStyle name="Normal 5 9 2 6" xfId="11076"/>
    <cellStyle name="Normal 5 9 2 6 2" xfId="27460"/>
    <cellStyle name="Normal 5 9 2 7" xfId="21907"/>
    <cellStyle name="Normal 5 9 3" xfId="1446"/>
    <cellStyle name="Normal 5 9 3 2" xfId="5301"/>
    <cellStyle name="Normal 5 9 3 2 2" xfId="31679"/>
    <cellStyle name="Normal 5 9 3 3" xfId="11456"/>
    <cellStyle name="Normal 5 9 3 3 2" xfId="27839"/>
    <cellStyle name="Normal 5 9 3 4" xfId="22287"/>
    <cellStyle name="Normal 5 9 4" xfId="2226"/>
    <cellStyle name="Normal 5 9 4 2" xfId="6079"/>
    <cellStyle name="Normal 5 9 4 2 2" xfId="32455"/>
    <cellStyle name="Normal 5 9 4 3" xfId="12234"/>
    <cellStyle name="Normal 5 9 4 3 2" xfId="28616"/>
    <cellStyle name="Normal 5 9 4 4" xfId="23062"/>
    <cellStyle name="Normal 5 9 5" xfId="3192"/>
    <cellStyle name="Normal 5 9 5 2" xfId="7043"/>
    <cellStyle name="Normal 5 9 5 2 2" xfId="33419"/>
    <cellStyle name="Normal 5 9 5 3" xfId="13199"/>
    <cellStyle name="Normal 5 9 5 3 2" xfId="29578"/>
    <cellStyle name="Normal 5 9 5 4" xfId="24020"/>
    <cellStyle name="Normal 5 9 6" xfId="4539"/>
    <cellStyle name="Normal 5 9 6 2" xfId="30918"/>
    <cellStyle name="Normal 5 9 7" xfId="10687"/>
    <cellStyle name="Normal 5 9 7 2" xfId="27076"/>
    <cellStyle name="Normal 5 9 8" xfId="21525"/>
    <cellStyle name="Normal 6" xfId="18"/>
    <cellStyle name="Normal 6 10" xfId="1933"/>
    <cellStyle name="Normal 6 10 2" xfId="5786"/>
    <cellStyle name="Normal 6 10 2 2" xfId="32162"/>
    <cellStyle name="Normal 6 10 3" xfId="11941"/>
    <cellStyle name="Normal 6 10 3 2" xfId="28323"/>
    <cellStyle name="Normal 6 10 4" xfId="22769"/>
    <cellStyle name="Normal 6 11" xfId="2904"/>
    <cellStyle name="Normal 6 11 2" xfId="6755"/>
    <cellStyle name="Normal 6 11 2 2" xfId="33131"/>
    <cellStyle name="Normal 6 11 3" xfId="12911"/>
    <cellStyle name="Normal 6 11 3 2" xfId="29290"/>
    <cellStyle name="Normal 6 11 4" xfId="23732"/>
    <cellStyle name="Normal 6 12" xfId="331"/>
    <cellStyle name="Normal 6 12 2" xfId="10390"/>
    <cellStyle name="Normal 6 12 2 2" xfId="26787"/>
    <cellStyle name="Normal 6 12 3" xfId="21237"/>
    <cellStyle name="Normal 6 13" xfId="4251"/>
    <cellStyle name="Normal 6 13 2" xfId="30630"/>
    <cellStyle name="Normal 6 14" xfId="8119"/>
    <cellStyle name="Normal 6 14 2" xfId="26629"/>
    <cellStyle name="Normal 6 15" xfId="20026"/>
    <cellStyle name="Normal 6 2" xfId="26"/>
    <cellStyle name="Normal 6 2 2" xfId="38"/>
    <cellStyle name="Normal 6 2 2 2" xfId="58"/>
    <cellStyle name="Normal 6 2 2 2 2" xfId="95"/>
    <cellStyle name="Normal 6 2 2 2 2 2" xfId="26692"/>
    <cellStyle name="Normal 6 2 2 2 3" xfId="26658"/>
    <cellStyle name="Normal 6 2 2 3" xfId="78"/>
    <cellStyle name="Normal 6 2 2 3 2" xfId="26675"/>
    <cellStyle name="Normal 6 2 2 4" xfId="10391"/>
    <cellStyle name="Normal 6 2 2 4 2" xfId="26641"/>
    <cellStyle name="Normal 6 2 3" xfId="50"/>
    <cellStyle name="Normal 6 2 3 2" xfId="87"/>
    <cellStyle name="Normal 6 2 3 2 2" xfId="26684"/>
    <cellStyle name="Normal 6 2 3 3" xfId="26650"/>
    <cellStyle name="Normal 6 2 4" xfId="70"/>
    <cellStyle name="Normal 6 2 4 2" xfId="26667"/>
    <cellStyle name="Normal 6 2 5" xfId="332"/>
    <cellStyle name="Normal 6 2 6" xfId="9284"/>
    <cellStyle name="Normal 6 2 6 2" xfId="26633"/>
    <cellStyle name="Normal 6 2 7" xfId="20146"/>
    <cellStyle name="Normal 6 3" xfId="34"/>
    <cellStyle name="Normal 6 3 10" xfId="20101"/>
    <cellStyle name="Normal 6 3 2" xfId="54"/>
    <cellStyle name="Normal 6 3 2 2" xfId="91"/>
    <cellStyle name="Normal 6 3 2 2 2" xfId="1720"/>
    <cellStyle name="Normal 6 3 2 2 2 2" xfId="5575"/>
    <cellStyle name="Normal 6 3 2 2 2 2 2" xfId="31953"/>
    <cellStyle name="Normal 6 3 2 2 2 3" xfId="11730"/>
    <cellStyle name="Normal 6 3 2 2 2 3 2" xfId="28113"/>
    <cellStyle name="Normal 6 3 2 2 2 4" xfId="22560"/>
    <cellStyle name="Normal 6 3 2 2 3" xfId="2513"/>
    <cellStyle name="Normal 6 3 2 2 3 2" xfId="6366"/>
    <cellStyle name="Normal 6 3 2 2 3 2 2" xfId="32742"/>
    <cellStyle name="Normal 6 3 2 2 3 3" xfId="12521"/>
    <cellStyle name="Normal 6 3 2 2 3 3 2" xfId="28903"/>
    <cellStyle name="Normal 6 3 2 2 3 4" xfId="23348"/>
    <cellStyle name="Normal 6 3 2 2 4" xfId="3467"/>
    <cellStyle name="Normal 6 3 2 2 4 2" xfId="7318"/>
    <cellStyle name="Normal 6 3 2 2 4 2 2" xfId="33694"/>
    <cellStyle name="Normal 6 3 2 2 4 3" xfId="13474"/>
    <cellStyle name="Normal 6 3 2 2 4 3 2" xfId="29853"/>
    <cellStyle name="Normal 6 3 2 2 4 4" xfId="24294"/>
    <cellStyle name="Normal 6 3 2 2 5" xfId="960"/>
    <cellStyle name="Normal 6 3 2 2 5 2" xfId="27354"/>
    <cellStyle name="Normal 6 3 2 2 6" xfId="4816"/>
    <cellStyle name="Normal 6 3 2 2 6 2" xfId="31194"/>
    <cellStyle name="Normal 6 3 2 2 7" xfId="10970"/>
    <cellStyle name="Normal 6 3 2 2 7 2" xfId="26688"/>
    <cellStyle name="Normal 6 3 2 2 8" xfId="21801"/>
    <cellStyle name="Normal 6 3 2 3" xfId="1340"/>
    <cellStyle name="Normal 6 3 2 3 2" xfId="5195"/>
    <cellStyle name="Normal 6 3 2 3 2 2" xfId="31573"/>
    <cellStyle name="Normal 6 3 2 3 3" xfId="11350"/>
    <cellStyle name="Normal 6 3 2 3 3 2" xfId="27733"/>
    <cellStyle name="Normal 6 3 2 3 4" xfId="22181"/>
    <cellStyle name="Normal 6 3 2 4" xfId="2120"/>
    <cellStyle name="Normal 6 3 2 4 2" xfId="5973"/>
    <cellStyle name="Normal 6 3 2 4 2 2" xfId="32349"/>
    <cellStyle name="Normal 6 3 2 4 3" xfId="12128"/>
    <cellStyle name="Normal 6 3 2 4 3 2" xfId="28510"/>
    <cellStyle name="Normal 6 3 2 4 4" xfId="22956"/>
    <cellStyle name="Normal 6 3 2 5" xfId="3086"/>
    <cellStyle name="Normal 6 3 2 5 2" xfId="6937"/>
    <cellStyle name="Normal 6 3 2 5 2 2" xfId="33313"/>
    <cellStyle name="Normal 6 3 2 5 3" xfId="13093"/>
    <cellStyle name="Normal 6 3 2 5 3 2" xfId="29472"/>
    <cellStyle name="Normal 6 3 2 5 4" xfId="23914"/>
    <cellStyle name="Normal 6 3 2 6" xfId="534"/>
    <cellStyle name="Normal 6 3 2 6 2" xfId="26970"/>
    <cellStyle name="Normal 6 3 2 7" xfId="4433"/>
    <cellStyle name="Normal 6 3 2 7 2" xfId="30812"/>
    <cellStyle name="Normal 6 3 2 8" xfId="10581"/>
    <cellStyle name="Normal 6 3 2 8 2" xfId="26654"/>
    <cellStyle name="Normal 6 3 2 9" xfId="21419"/>
    <cellStyle name="Normal 6 3 3" xfId="74"/>
    <cellStyle name="Normal 6 3 3 2" xfId="1556"/>
    <cellStyle name="Normal 6 3 3 2 2" xfId="5411"/>
    <cellStyle name="Normal 6 3 3 2 2 2" xfId="31789"/>
    <cellStyle name="Normal 6 3 3 2 3" xfId="11566"/>
    <cellStyle name="Normal 6 3 3 2 3 2" xfId="27949"/>
    <cellStyle name="Normal 6 3 3 2 4" xfId="22396"/>
    <cellStyle name="Normal 6 3 3 3" xfId="2349"/>
    <cellStyle name="Normal 6 3 3 3 2" xfId="6202"/>
    <cellStyle name="Normal 6 3 3 3 2 2" xfId="32578"/>
    <cellStyle name="Normal 6 3 3 3 3" xfId="12357"/>
    <cellStyle name="Normal 6 3 3 3 3 2" xfId="28739"/>
    <cellStyle name="Normal 6 3 3 3 4" xfId="23184"/>
    <cellStyle name="Normal 6 3 3 4" xfId="3303"/>
    <cellStyle name="Normal 6 3 3 4 2" xfId="7154"/>
    <cellStyle name="Normal 6 3 3 4 2 2" xfId="33530"/>
    <cellStyle name="Normal 6 3 3 4 3" xfId="13310"/>
    <cellStyle name="Normal 6 3 3 4 3 2" xfId="29689"/>
    <cellStyle name="Normal 6 3 3 4 4" xfId="24130"/>
    <cellStyle name="Normal 6 3 3 5" xfId="796"/>
    <cellStyle name="Normal 6 3 3 5 2" xfId="27190"/>
    <cellStyle name="Normal 6 3 3 6" xfId="4652"/>
    <cellStyle name="Normal 6 3 3 6 2" xfId="31030"/>
    <cellStyle name="Normal 6 3 3 7" xfId="10806"/>
    <cellStyle name="Normal 6 3 3 7 2" xfId="26671"/>
    <cellStyle name="Normal 6 3 3 8" xfId="21637"/>
    <cellStyle name="Normal 6 3 4" xfId="1176"/>
    <cellStyle name="Normal 6 3 4 2" xfId="5031"/>
    <cellStyle name="Normal 6 3 4 2 2" xfId="31409"/>
    <cellStyle name="Normal 6 3 4 3" xfId="11186"/>
    <cellStyle name="Normal 6 3 4 3 2" xfId="27569"/>
    <cellStyle name="Normal 6 3 4 4" xfId="22017"/>
    <cellStyle name="Normal 6 3 5" xfId="1955"/>
    <cellStyle name="Normal 6 3 5 2" xfId="5808"/>
    <cellStyle name="Normal 6 3 5 2 2" xfId="32184"/>
    <cellStyle name="Normal 6 3 5 3" xfId="11963"/>
    <cellStyle name="Normal 6 3 5 3 2" xfId="28345"/>
    <cellStyle name="Normal 6 3 5 4" xfId="22791"/>
    <cellStyle name="Normal 6 3 6" xfId="2922"/>
    <cellStyle name="Normal 6 3 6 2" xfId="6773"/>
    <cellStyle name="Normal 6 3 6 2 2" xfId="33149"/>
    <cellStyle name="Normal 6 3 6 3" xfId="12929"/>
    <cellStyle name="Normal 6 3 6 3 2" xfId="29308"/>
    <cellStyle name="Normal 6 3 6 4" xfId="23750"/>
    <cellStyle name="Normal 6 3 7" xfId="368"/>
    <cellStyle name="Normal 6 3 7 2" xfId="10416"/>
    <cellStyle name="Normal 6 3 7 2 2" xfId="26806"/>
    <cellStyle name="Normal 6 3 7 3" xfId="21255"/>
    <cellStyle name="Normal 6 3 8" xfId="4269"/>
    <cellStyle name="Normal 6 3 8 2" xfId="30648"/>
    <cellStyle name="Normal 6 3 9" xfId="9249"/>
    <cellStyle name="Normal 6 3 9 2" xfId="26637"/>
    <cellStyle name="Normal 6 4" xfId="46"/>
    <cellStyle name="Normal 6 4 10" xfId="21309"/>
    <cellStyle name="Normal 6 4 2" xfId="83"/>
    <cellStyle name="Normal 6 4 2 2" xfId="1009"/>
    <cellStyle name="Normal 6 4 2 2 2" xfId="1769"/>
    <cellStyle name="Normal 6 4 2 2 2 2" xfId="5624"/>
    <cellStyle name="Normal 6 4 2 2 2 2 2" xfId="32002"/>
    <cellStyle name="Normal 6 4 2 2 2 3" xfId="11779"/>
    <cellStyle name="Normal 6 4 2 2 2 3 2" xfId="28162"/>
    <cellStyle name="Normal 6 4 2 2 2 4" xfId="22609"/>
    <cellStyle name="Normal 6 4 2 2 3" xfId="2562"/>
    <cellStyle name="Normal 6 4 2 2 3 2" xfId="6415"/>
    <cellStyle name="Normal 6 4 2 2 3 2 2" xfId="32791"/>
    <cellStyle name="Normal 6 4 2 2 3 3" xfId="12570"/>
    <cellStyle name="Normal 6 4 2 2 3 3 2" xfId="28952"/>
    <cellStyle name="Normal 6 4 2 2 3 4" xfId="23397"/>
    <cellStyle name="Normal 6 4 2 2 4" xfId="3516"/>
    <cellStyle name="Normal 6 4 2 2 4 2" xfId="7367"/>
    <cellStyle name="Normal 6 4 2 2 4 2 2" xfId="33743"/>
    <cellStyle name="Normal 6 4 2 2 4 3" xfId="13523"/>
    <cellStyle name="Normal 6 4 2 2 4 3 2" xfId="29902"/>
    <cellStyle name="Normal 6 4 2 2 4 4" xfId="24343"/>
    <cellStyle name="Normal 6 4 2 2 5" xfId="4865"/>
    <cellStyle name="Normal 6 4 2 2 5 2" xfId="31243"/>
    <cellStyle name="Normal 6 4 2 2 6" xfId="11019"/>
    <cellStyle name="Normal 6 4 2 2 6 2" xfId="27403"/>
    <cellStyle name="Normal 6 4 2 2 7" xfId="21850"/>
    <cellStyle name="Normal 6 4 2 3" xfId="1389"/>
    <cellStyle name="Normal 6 4 2 3 2" xfId="5244"/>
    <cellStyle name="Normal 6 4 2 3 2 2" xfId="31622"/>
    <cellStyle name="Normal 6 4 2 3 3" xfId="11399"/>
    <cellStyle name="Normal 6 4 2 3 3 2" xfId="27782"/>
    <cellStyle name="Normal 6 4 2 3 4" xfId="22230"/>
    <cellStyle name="Normal 6 4 2 4" xfId="2169"/>
    <cellStyle name="Normal 6 4 2 4 2" xfId="6022"/>
    <cellStyle name="Normal 6 4 2 4 2 2" xfId="32398"/>
    <cellStyle name="Normal 6 4 2 4 3" xfId="12177"/>
    <cellStyle name="Normal 6 4 2 4 3 2" xfId="28559"/>
    <cellStyle name="Normal 6 4 2 4 4" xfId="23005"/>
    <cellStyle name="Normal 6 4 2 5" xfId="3135"/>
    <cellStyle name="Normal 6 4 2 5 2" xfId="6986"/>
    <cellStyle name="Normal 6 4 2 5 2 2" xfId="33362"/>
    <cellStyle name="Normal 6 4 2 5 3" xfId="13142"/>
    <cellStyle name="Normal 6 4 2 5 3 2" xfId="29521"/>
    <cellStyle name="Normal 6 4 2 5 4" xfId="23963"/>
    <cellStyle name="Normal 6 4 2 6" xfId="583"/>
    <cellStyle name="Normal 6 4 2 6 2" xfId="27019"/>
    <cellStyle name="Normal 6 4 2 7" xfId="4482"/>
    <cellStyle name="Normal 6 4 2 7 2" xfId="30861"/>
    <cellStyle name="Normal 6 4 2 8" xfId="10630"/>
    <cellStyle name="Normal 6 4 2 8 2" xfId="26680"/>
    <cellStyle name="Normal 6 4 2 9" xfId="21468"/>
    <cellStyle name="Normal 6 4 3" xfId="850"/>
    <cellStyle name="Normal 6 4 3 2" xfId="1610"/>
    <cellStyle name="Normal 6 4 3 2 2" xfId="5465"/>
    <cellStyle name="Normal 6 4 3 2 2 2" xfId="31843"/>
    <cellStyle name="Normal 6 4 3 2 3" xfId="11620"/>
    <cellStyle name="Normal 6 4 3 2 3 2" xfId="28003"/>
    <cellStyle name="Normal 6 4 3 2 4" xfId="22450"/>
    <cellStyle name="Normal 6 4 3 3" xfId="2403"/>
    <cellStyle name="Normal 6 4 3 3 2" xfId="6256"/>
    <cellStyle name="Normal 6 4 3 3 2 2" xfId="32632"/>
    <cellStyle name="Normal 6 4 3 3 3" xfId="12411"/>
    <cellStyle name="Normal 6 4 3 3 3 2" xfId="28793"/>
    <cellStyle name="Normal 6 4 3 3 4" xfId="23238"/>
    <cellStyle name="Normal 6 4 3 4" xfId="3357"/>
    <cellStyle name="Normal 6 4 3 4 2" xfId="7208"/>
    <cellStyle name="Normal 6 4 3 4 2 2" xfId="33584"/>
    <cellStyle name="Normal 6 4 3 4 3" xfId="13364"/>
    <cellStyle name="Normal 6 4 3 4 3 2" xfId="29743"/>
    <cellStyle name="Normal 6 4 3 4 4" xfId="24184"/>
    <cellStyle name="Normal 6 4 3 5" xfId="4706"/>
    <cellStyle name="Normal 6 4 3 5 2" xfId="31084"/>
    <cellStyle name="Normal 6 4 3 6" xfId="10860"/>
    <cellStyle name="Normal 6 4 3 6 2" xfId="27244"/>
    <cellStyle name="Normal 6 4 3 7" xfId="21691"/>
    <cellStyle name="Normal 6 4 4" xfId="1230"/>
    <cellStyle name="Normal 6 4 4 2" xfId="5085"/>
    <cellStyle name="Normal 6 4 4 2 2" xfId="31463"/>
    <cellStyle name="Normal 6 4 4 3" xfId="11240"/>
    <cellStyle name="Normal 6 4 4 3 2" xfId="27623"/>
    <cellStyle name="Normal 6 4 4 4" xfId="22071"/>
    <cellStyle name="Normal 6 4 5" xfId="2010"/>
    <cellStyle name="Normal 6 4 5 2" xfId="5863"/>
    <cellStyle name="Normal 6 4 5 2 2" xfId="32239"/>
    <cellStyle name="Normal 6 4 5 3" xfId="12018"/>
    <cellStyle name="Normal 6 4 5 3 2" xfId="28400"/>
    <cellStyle name="Normal 6 4 5 4" xfId="22846"/>
    <cellStyle name="Normal 6 4 6" xfId="2976"/>
    <cellStyle name="Normal 6 4 6 2" xfId="6827"/>
    <cellStyle name="Normal 6 4 6 2 2" xfId="33203"/>
    <cellStyle name="Normal 6 4 6 3" xfId="12983"/>
    <cellStyle name="Normal 6 4 6 3 2" xfId="29362"/>
    <cellStyle name="Normal 6 4 6 4" xfId="23804"/>
    <cellStyle name="Normal 6 4 7" xfId="424"/>
    <cellStyle name="Normal 6 4 7 2" xfId="26860"/>
    <cellStyle name="Normal 6 4 8" xfId="4323"/>
    <cellStyle name="Normal 6 4 8 2" xfId="30702"/>
    <cellStyle name="Normal 6 4 9" xfId="10471"/>
    <cellStyle name="Normal 6 4 9 2" xfId="26646"/>
    <cellStyle name="Normal 6 5" xfId="66"/>
    <cellStyle name="Normal 6 5 10" xfId="21317"/>
    <cellStyle name="Normal 6 5 2" xfId="591"/>
    <cellStyle name="Normal 6 5 2 2" xfId="1017"/>
    <cellStyle name="Normal 6 5 2 2 2" xfId="1777"/>
    <cellStyle name="Normal 6 5 2 2 2 2" xfId="5632"/>
    <cellStyle name="Normal 6 5 2 2 2 2 2" xfId="32010"/>
    <cellStyle name="Normal 6 5 2 2 2 3" xfId="11787"/>
    <cellStyle name="Normal 6 5 2 2 2 3 2" xfId="28170"/>
    <cellStyle name="Normal 6 5 2 2 2 4" xfId="22617"/>
    <cellStyle name="Normal 6 5 2 2 3" xfId="2570"/>
    <cellStyle name="Normal 6 5 2 2 3 2" xfId="6423"/>
    <cellStyle name="Normal 6 5 2 2 3 2 2" xfId="32799"/>
    <cellStyle name="Normal 6 5 2 2 3 3" xfId="12578"/>
    <cellStyle name="Normal 6 5 2 2 3 3 2" xfId="28960"/>
    <cellStyle name="Normal 6 5 2 2 3 4" xfId="23405"/>
    <cellStyle name="Normal 6 5 2 2 4" xfId="3524"/>
    <cellStyle name="Normal 6 5 2 2 4 2" xfId="7375"/>
    <cellStyle name="Normal 6 5 2 2 4 2 2" xfId="33751"/>
    <cellStyle name="Normal 6 5 2 2 4 3" xfId="13531"/>
    <cellStyle name="Normal 6 5 2 2 4 3 2" xfId="29910"/>
    <cellStyle name="Normal 6 5 2 2 4 4" xfId="24351"/>
    <cellStyle name="Normal 6 5 2 2 5" xfId="4873"/>
    <cellStyle name="Normal 6 5 2 2 5 2" xfId="31251"/>
    <cellStyle name="Normal 6 5 2 2 6" xfId="11027"/>
    <cellStyle name="Normal 6 5 2 2 6 2" xfId="27411"/>
    <cellStyle name="Normal 6 5 2 2 7" xfId="21858"/>
    <cellStyle name="Normal 6 5 2 3" xfId="1397"/>
    <cellStyle name="Normal 6 5 2 3 2" xfId="5252"/>
    <cellStyle name="Normal 6 5 2 3 2 2" xfId="31630"/>
    <cellStyle name="Normal 6 5 2 3 3" xfId="11407"/>
    <cellStyle name="Normal 6 5 2 3 3 2" xfId="27790"/>
    <cellStyle name="Normal 6 5 2 3 4" xfId="22238"/>
    <cellStyle name="Normal 6 5 2 4" xfId="2177"/>
    <cellStyle name="Normal 6 5 2 4 2" xfId="6030"/>
    <cellStyle name="Normal 6 5 2 4 2 2" xfId="32406"/>
    <cellStyle name="Normal 6 5 2 4 3" xfId="12185"/>
    <cellStyle name="Normal 6 5 2 4 3 2" xfId="28567"/>
    <cellStyle name="Normal 6 5 2 4 4" xfId="23013"/>
    <cellStyle name="Normal 6 5 2 5" xfId="3143"/>
    <cellStyle name="Normal 6 5 2 5 2" xfId="6994"/>
    <cellStyle name="Normal 6 5 2 5 2 2" xfId="33370"/>
    <cellStyle name="Normal 6 5 2 5 3" xfId="13150"/>
    <cellStyle name="Normal 6 5 2 5 3 2" xfId="29529"/>
    <cellStyle name="Normal 6 5 2 5 4" xfId="23971"/>
    <cellStyle name="Normal 6 5 2 6" xfId="4490"/>
    <cellStyle name="Normal 6 5 2 6 2" xfId="30869"/>
    <cellStyle name="Normal 6 5 2 7" xfId="10638"/>
    <cellStyle name="Normal 6 5 2 7 2" xfId="27027"/>
    <cellStyle name="Normal 6 5 2 8" xfId="21476"/>
    <cellStyle name="Normal 6 5 3" xfId="858"/>
    <cellStyle name="Normal 6 5 3 2" xfId="1618"/>
    <cellStyle name="Normal 6 5 3 2 2" xfId="5473"/>
    <cellStyle name="Normal 6 5 3 2 2 2" xfId="31851"/>
    <cellStyle name="Normal 6 5 3 2 3" xfId="11628"/>
    <cellStyle name="Normal 6 5 3 2 3 2" xfId="28011"/>
    <cellStyle name="Normal 6 5 3 2 4" xfId="22458"/>
    <cellStyle name="Normal 6 5 3 3" xfId="2411"/>
    <cellStyle name="Normal 6 5 3 3 2" xfId="6264"/>
    <cellStyle name="Normal 6 5 3 3 2 2" xfId="32640"/>
    <cellStyle name="Normal 6 5 3 3 3" xfId="12419"/>
    <cellStyle name="Normal 6 5 3 3 3 2" xfId="28801"/>
    <cellStyle name="Normal 6 5 3 3 4" xfId="23246"/>
    <cellStyle name="Normal 6 5 3 4" xfId="3365"/>
    <cellStyle name="Normal 6 5 3 4 2" xfId="7216"/>
    <cellStyle name="Normal 6 5 3 4 2 2" xfId="33592"/>
    <cellStyle name="Normal 6 5 3 4 3" xfId="13372"/>
    <cellStyle name="Normal 6 5 3 4 3 2" xfId="29751"/>
    <cellStyle name="Normal 6 5 3 4 4" xfId="24192"/>
    <cellStyle name="Normal 6 5 3 5" xfId="4714"/>
    <cellStyle name="Normal 6 5 3 5 2" xfId="31092"/>
    <cellStyle name="Normal 6 5 3 6" xfId="10868"/>
    <cellStyle name="Normal 6 5 3 6 2" xfId="27252"/>
    <cellStyle name="Normal 6 5 3 7" xfId="21699"/>
    <cellStyle name="Normal 6 5 4" xfId="1238"/>
    <cellStyle name="Normal 6 5 4 2" xfId="5093"/>
    <cellStyle name="Normal 6 5 4 2 2" xfId="31471"/>
    <cellStyle name="Normal 6 5 4 3" xfId="11248"/>
    <cellStyle name="Normal 6 5 4 3 2" xfId="27631"/>
    <cellStyle name="Normal 6 5 4 4" xfId="22079"/>
    <cellStyle name="Normal 6 5 5" xfId="2018"/>
    <cellStyle name="Normal 6 5 5 2" xfId="5871"/>
    <cellStyle name="Normal 6 5 5 2 2" xfId="32247"/>
    <cellStyle name="Normal 6 5 5 3" xfId="12026"/>
    <cellStyle name="Normal 6 5 5 3 2" xfId="28408"/>
    <cellStyle name="Normal 6 5 5 4" xfId="22854"/>
    <cellStyle name="Normal 6 5 6" xfId="2984"/>
    <cellStyle name="Normal 6 5 6 2" xfId="6835"/>
    <cellStyle name="Normal 6 5 6 2 2" xfId="33211"/>
    <cellStyle name="Normal 6 5 6 3" xfId="12991"/>
    <cellStyle name="Normal 6 5 6 3 2" xfId="29370"/>
    <cellStyle name="Normal 6 5 6 4" xfId="23812"/>
    <cellStyle name="Normal 6 5 7" xfId="432"/>
    <cellStyle name="Normal 6 5 7 2" xfId="26868"/>
    <cellStyle name="Normal 6 5 8" xfId="4331"/>
    <cellStyle name="Normal 6 5 8 2" xfId="30710"/>
    <cellStyle name="Normal 6 5 9" xfId="10479"/>
    <cellStyle name="Normal 6 5 9 2" xfId="26663"/>
    <cellStyle name="Normal 6 6" xfId="519"/>
    <cellStyle name="Normal 6 6 2" xfId="945"/>
    <cellStyle name="Normal 6 6 2 2" xfId="1705"/>
    <cellStyle name="Normal 6 6 2 2 2" xfId="5560"/>
    <cellStyle name="Normal 6 6 2 2 2 2" xfId="31938"/>
    <cellStyle name="Normal 6 6 2 2 3" xfId="11715"/>
    <cellStyle name="Normal 6 6 2 2 3 2" xfId="28098"/>
    <cellStyle name="Normal 6 6 2 2 4" xfId="22545"/>
    <cellStyle name="Normal 6 6 2 3" xfId="2498"/>
    <cellStyle name="Normal 6 6 2 3 2" xfId="6351"/>
    <cellStyle name="Normal 6 6 2 3 2 2" xfId="32727"/>
    <cellStyle name="Normal 6 6 2 3 3" xfId="12506"/>
    <cellStyle name="Normal 6 6 2 3 3 2" xfId="28888"/>
    <cellStyle name="Normal 6 6 2 3 4" xfId="23333"/>
    <cellStyle name="Normal 6 6 2 4" xfId="3452"/>
    <cellStyle name="Normal 6 6 2 4 2" xfId="7303"/>
    <cellStyle name="Normal 6 6 2 4 2 2" xfId="33679"/>
    <cellStyle name="Normal 6 6 2 4 3" xfId="13459"/>
    <cellStyle name="Normal 6 6 2 4 3 2" xfId="29838"/>
    <cellStyle name="Normal 6 6 2 4 4" xfId="24279"/>
    <cellStyle name="Normal 6 6 2 5" xfId="4801"/>
    <cellStyle name="Normal 6 6 2 5 2" xfId="31179"/>
    <cellStyle name="Normal 6 6 2 6" xfId="10955"/>
    <cellStyle name="Normal 6 6 2 6 2" xfId="27339"/>
    <cellStyle name="Normal 6 6 2 7" xfId="21786"/>
    <cellStyle name="Normal 6 6 3" xfId="1325"/>
    <cellStyle name="Normal 6 6 3 2" xfId="5180"/>
    <cellStyle name="Normal 6 6 3 2 2" xfId="31558"/>
    <cellStyle name="Normal 6 6 3 3" xfId="11335"/>
    <cellStyle name="Normal 6 6 3 3 2" xfId="27718"/>
    <cellStyle name="Normal 6 6 3 4" xfId="22166"/>
    <cellStyle name="Normal 6 6 4" xfId="2105"/>
    <cellStyle name="Normal 6 6 4 2" xfId="5958"/>
    <cellStyle name="Normal 6 6 4 2 2" xfId="32334"/>
    <cellStyle name="Normal 6 6 4 3" xfId="12113"/>
    <cellStyle name="Normal 6 6 4 3 2" xfId="28495"/>
    <cellStyle name="Normal 6 6 4 4" xfId="22941"/>
    <cellStyle name="Normal 6 6 5" xfId="3071"/>
    <cellStyle name="Normal 6 6 5 2" xfId="6922"/>
    <cellStyle name="Normal 6 6 5 2 2" xfId="33298"/>
    <cellStyle name="Normal 6 6 5 3" xfId="13078"/>
    <cellStyle name="Normal 6 6 5 3 2" xfId="29457"/>
    <cellStyle name="Normal 6 6 5 4" xfId="23899"/>
    <cellStyle name="Normal 6 6 6" xfId="4418"/>
    <cellStyle name="Normal 6 6 6 2" xfId="30797"/>
    <cellStyle name="Normal 6 6 7" xfId="10566"/>
    <cellStyle name="Normal 6 6 7 2" xfId="26955"/>
    <cellStyle name="Normal 6 6 8" xfId="21404"/>
    <cellStyle name="Normal 6 7" xfId="730"/>
    <cellStyle name="Normal 6 7 2" xfId="1111"/>
    <cellStyle name="Normal 6 7 2 2" xfId="1871"/>
    <cellStyle name="Normal 6 7 2 2 2" xfId="5726"/>
    <cellStyle name="Normal 6 7 2 2 2 2" xfId="32102"/>
    <cellStyle name="Normal 6 7 2 2 3" xfId="11881"/>
    <cellStyle name="Normal 6 7 2 2 3 2" xfId="28263"/>
    <cellStyle name="Normal 6 7 2 2 4" xfId="22711"/>
    <cellStyle name="Normal 6 7 2 3" xfId="4966"/>
    <cellStyle name="Normal 6 7 2 3 2" xfId="31344"/>
    <cellStyle name="Normal 6 7 2 4" xfId="11121"/>
    <cellStyle name="Normal 6 7 2 4 2" xfId="27504"/>
    <cellStyle name="Normal 6 7 2 5" xfId="21952"/>
    <cellStyle name="Normal 6 7 3" xfId="1490"/>
    <cellStyle name="Normal 6 7 3 2" xfId="5345"/>
    <cellStyle name="Normal 6 7 3 2 2" xfId="31723"/>
    <cellStyle name="Normal 6 7 3 3" xfId="11500"/>
    <cellStyle name="Normal 6 7 3 3 2" xfId="27883"/>
    <cellStyle name="Normal 6 7 3 4" xfId="22331"/>
    <cellStyle name="Normal 6 7 4" xfId="2285"/>
    <cellStyle name="Normal 6 7 4 2" xfId="6138"/>
    <cellStyle name="Normal 6 7 4 2 2" xfId="32514"/>
    <cellStyle name="Normal 6 7 4 3" xfId="12293"/>
    <cellStyle name="Normal 6 7 4 3 2" xfId="28675"/>
    <cellStyle name="Normal 6 7 4 4" xfId="23121"/>
    <cellStyle name="Normal 6 7 5" xfId="3239"/>
    <cellStyle name="Normal 6 7 5 2" xfId="7090"/>
    <cellStyle name="Normal 6 7 5 2 2" xfId="33466"/>
    <cellStyle name="Normal 6 7 5 3" xfId="13246"/>
    <cellStyle name="Normal 6 7 5 3 2" xfId="29625"/>
    <cellStyle name="Normal 6 7 5 4" xfId="24067"/>
    <cellStyle name="Normal 6 7 6" xfId="4586"/>
    <cellStyle name="Normal 6 7 6 2" xfId="30964"/>
    <cellStyle name="Normal 6 7 7" xfId="10740"/>
    <cellStyle name="Normal 6 7 7 2" xfId="27124"/>
    <cellStyle name="Normal 6 7 8" xfId="21572"/>
    <cellStyle name="Normal 6 8" xfId="778"/>
    <cellStyle name="Normal 6 8 2" xfId="1538"/>
    <cellStyle name="Normal 6 8 2 2" xfId="5393"/>
    <cellStyle name="Normal 6 8 2 2 2" xfId="31771"/>
    <cellStyle name="Normal 6 8 2 3" xfId="11548"/>
    <cellStyle name="Normal 6 8 2 3 2" xfId="27931"/>
    <cellStyle name="Normal 6 8 2 4" xfId="22378"/>
    <cellStyle name="Normal 6 8 3" xfId="4634"/>
    <cellStyle name="Normal 6 8 3 2" xfId="31012"/>
    <cellStyle name="Normal 6 8 4" xfId="10788"/>
    <cellStyle name="Normal 6 8 4 2" xfId="27172"/>
    <cellStyle name="Normal 6 8 5" xfId="21619"/>
    <cellStyle name="Normal 6 9" xfId="1158"/>
    <cellStyle name="Normal 6 9 2" xfId="5013"/>
    <cellStyle name="Normal 6 9 2 2" xfId="31391"/>
    <cellStyle name="Normal 6 9 3" xfId="11168"/>
    <cellStyle name="Normal 6 9 3 2" xfId="27551"/>
    <cellStyle name="Normal 6 9 4" xfId="21999"/>
    <cellStyle name="Normal 7" xfId="20"/>
    <cellStyle name="Normal 7 2" xfId="97"/>
    <cellStyle name="Normal 7 2 10" xfId="4252"/>
    <cellStyle name="Normal 7 2 10 2" xfId="30631"/>
    <cellStyle name="Normal 7 2 11" xfId="10392"/>
    <cellStyle name="Normal 7 2 11 2" xfId="26694"/>
    <cellStyle name="Normal 7 2 12" xfId="21238"/>
    <cellStyle name="Normal 7 2 2" xfId="410"/>
    <cellStyle name="Normal 7 2 2 2" xfId="575"/>
    <cellStyle name="Normal 7 2 2 2 2" xfId="1001"/>
    <cellStyle name="Normal 7 2 2 2 2 2" xfId="1761"/>
    <cellStyle name="Normal 7 2 2 2 2 2 2" xfId="5616"/>
    <cellStyle name="Normal 7 2 2 2 2 2 2 2" xfId="31994"/>
    <cellStyle name="Normal 7 2 2 2 2 2 3" xfId="11771"/>
    <cellStyle name="Normal 7 2 2 2 2 2 3 2" xfId="28154"/>
    <cellStyle name="Normal 7 2 2 2 2 2 4" xfId="22601"/>
    <cellStyle name="Normal 7 2 2 2 2 3" xfId="2554"/>
    <cellStyle name="Normal 7 2 2 2 2 3 2" xfId="6407"/>
    <cellStyle name="Normal 7 2 2 2 2 3 2 2" xfId="32783"/>
    <cellStyle name="Normal 7 2 2 2 2 3 3" xfId="12562"/>
    <cellStyle name="Normal 7 2 2 2 2 3 3 2" xfId="28944"/>
    <cellStyle name="Normal 7 2 2 2 2 3 4" xfId="23389"/>
    <cellStyle name="Normal 7 2 2 2 2 4" xfId="3508"/>
    <cellStyle name="Normal 7 2 2 2 2 4 2" xfId="7359"/>
    <cellStyle name="Normal 7 2 2 2 2 4 2 2" xfId="33735"/>
    <cellStyle name="Normal 7 2 2 2 2 4 3" xfId="13515"/>
    <cellStyle name="Normal 7 2 2 2 2 4 3 2" xfId="29894"/>
    <cellStyle name="Normal 7 2 2 2 2 4 4" xfId="24335"/>
    <cellStyle name="Normal 7 2 2 2 2 5" xfId="4857"/>
    <cellStyle name="Normal 7 2 2 2 2 5 2" xfId="31235"/>
    <cellStyle name="Normal 7 2 2 2 2 6" xfId="11011"/>
    <cellStyle name="Normal 7 2 2 2 2 6 2" xfId="27395"/>
    <cellStyle name="Normal 7 2 2 2 2 7" xfId="21842"/>
    <cellStyle name="Normal 7 2 2 2 3" xfId="1381"/>
    <cellStyle name="Normal 7 2 2 2 3 2" xfId="5236"/>
    <cellStyle name="Normal 7 2 2 2 3 2 2" xfId="31614"/>
    <cellStyle name="Normal 7 2 2 2 3 3" xfId="11391"/>
    <cellStyle name="Normal 7 2 2 2 3 3 2" xfId="27774"/>
    <cellStyle name="Normal 7 2 2 2 3 4" xfId="22222"/>
    <cellStyle name="Normal 7 2 2 2 4" xfId="2161"/>
    <cellStyle name="Normal 7 2 2 2 4 2" xfId="6014"/>
    <cellStyle name="Normal 7 2 2 2 4 2 2" xfId="32390"/>
    <cellStyle name="Normal 7 2 2 2 4 3" xfId="12169"/>
    <cellStyle name="Normal 7 2 2 2 4 3 2" xfId="28551"/>
    <cellStyle name="Normal 7 2 2 2 4 4" xfId="22997"/>
    <cellStyle name="Normal 7 2 2 2 5" xfId="3127"/>
    <cellStyle name="Normal 7 2 2 2 5 2" xfId="6978"/>
    <cellStyle name="Normal 7 2 2 2 5 2 2" xfId="33354"/>
    <cellStyle name="Normal 7 2 2 2 5 3" xfId="13134"/>
    <cellStyle name="Normal 7 2 2 2 5 3 2" xfId="29513"/>
    <cellStyle name="Normal 7 2 2 2 5 4" xfId="23955"/>
    <cellStyle name="Normal 7 2 2 2 6" xfId="4474"/>
    <cellStyle name="Normal 7 2 2 2 6 2" xfId="30853"/>
    <cellStyle name="Normal 7 2 2 2 7" xfId="10622"/>
    <cellStyle name="Normal 7 2 2 2 7 2" xfId="27011"/>
    <cellStyle name="Normal 7 2 2 2 8" xfId="21460"/>
    <cellStyle name="Normal 7 2 2 3" xfId="838"/>
    <cellStyle name="Normal 7 2 2 3 2" xfId="1598"/>
    <cellStyle name="Normal 7 2 2 3 2 2" xfId="5453"/>
    <cellStyle name="Normal 7 2 2 3 2 2 2" xfId="31831"/>
    <cellStyle name="Normal 7 2 2 3 2 3" xfId="11608"/>
    <cellStyle name="Normal 7 2 2 3 2 3 2" xfId="27991"/>
    <cellStyle name="Normal 7 2 2 3 2 4" xfId="22438"/>
    <cellStyle name="Normal 7 2 2 3 3" xfId="2391"/>
    <cellStyle name="Normal 7 2 2 3 3 2" xfId="6244"/>
    <cellStyle name="Normal 7 2 2 3 3 2 2" xfId="32620"/>
    <cellStyle name="Normal 7 2 2 3 3 3" xfId="12399"/>
    <cellStyle name="Normal 7 2 2 3 3 3 2" xfId="28781"/>
    <cellStyle name="Normal 7 2 2 3 3 4" xfId="23226"/>
    <cellStyle name="Normal 7 2 2 3 4" xfId="3345"/>
    <cellStyle name="Normal 7 2 2 3 4 2" xfId="7196"/>
    <cellStyle name="Normal 7 2 2 3 4 2 2" xfId="33572"/>
    <cellStyle name="Normal 7 2 2 3 4 3" xfId="13352"/>
    <cellStyle name="Normal 7 2 2 3 4 3 2" xfId="29731"/>
    <cellStyle name="Normal 7 2 2 3 4 4" xfId="24172"/>
    <cellStyle name="Normal 7 2 2 3 5" xfId="4694"/>
    <cellStyle name="Normal 7 2 2 3 5 2" xfId="31072"/>
    <cellStyle name="Normal 7 2 2 3 6" xfId="10848"/>
    <cellStyle name="Normal 7 2 2 3 6 2" xfId="27232"/>
    <cellStyle name="Normal 7 2 2 3 7" xfId="21679"/>
    <cellStyle name="Normal 7 2 2 4" xfId="1218"/>
    <cellStyle name="Normal 7 2 2 4 2" xfId="5073"/>
    <cellStyle name="Normal 7 2 2 4 2 2" xfId="31451"/>
    <cellStyle name="Normal 7 2 2 4 3" xfId="11228"/>
    <cellStyle name="Normal 7 2 2 4 3 2" xfId="27611"/>
    <cellStyle name="Normal 7 2 2 4 4" xfId="22059"/>
    <cellStyle name="Normal 7 2 2 5" xfId="1997"/>
    <cellStyle name="Normal 7 2 2 5 2" xfId="5850"/>
    <cellStyle name="Normal 7 2 2 5 2 2" xfId="32226"/>
    <cellStyle name="Normal 7 2 2 5 3" xfId="12005"/>
    <cellStyle name="Normal 7 2 2 5 3 2" xfId="28387"/>
    <cellStyle name="Normal 7 2 2 5 4" xfId="22833"/>
    <cellStyle name="Normal 7 2 2 6" xfId="2964"/>
    <cellStyle name="Normal 7 2 2 6 2" xfId="6815"/>
    <cellStyle name="Normal 7 2 2 6 2 2" xfId="33191"/>
    <cellStyle name="Normal 7 2 2 6 3" xfId="12971"/>
    <cellStyle name="Normal 7 2 2 6 3 2" xfId="29350"/>
    <cellStyle name="Normal 7 2 2 6 4" xfId="23792"/>
    <cellStyle name="Normal 7 2 2 7" xfId="4311"/>
    <cellStyle name="Normal 7 2 2 7 2" xfId="30690"/>
    <cellStyle name="Normal 7 2 2 8" xfId="10458"/>
    <cellStyle name="Normal 7 2 2 8 2" xfId="26848"/>
    <cellStyle name="Normal 7 2 2 9" xfId="21297"/>
    <cellStyle name="Normal 7 2 3" xfId="473"/>
    <cellStyle name="Normal 7 2 3 2" xfId="632"/>
    <cellStyle name="Normal 7 2 3 2 2" xfId="1058"/>
    <cellStyle name="Normal 7 2 3 2 2 2" xfId="1818"/>
    <cellStyle name="Normal 7 2 3 2 2 2 2" xfId="5673"/>
    <cellStyle name="Normal 7 2 3 2 2 2 2 2" xfId="32051"/>
    <cellStyle name="Normal 7 2 3 2 2 2 3" xfId="11828"/>
    <cellStyle name="Normal 7 2 3 2 2 2 3 2" xfId="28211"/>
    <cellStyle name="Normal 7 2 3 2 2 2 4" xfId="22658"/>
    <cellStyle name="Normal 7 2 3 2 2 3" xfId="2611"/>
    <cellStyle name="Normal 7 2 3 2 2 3 2" xfId="6464"/>
    <cellStyle name="Normal 7 2 3 2 2 3 2 2" xfId="32840"/>
    <cellStyle name="Normal 7 2 3 2 2 3 3" xfId="12619"/>
    <cellStyle name="Normal 7 2 3 2 2 3 3 2" xfId="29001"/>
    <cellStyle name="Normal 7 2 3 2 2 3 4" xfId="23446"/>
    <cellStyle name="Normal 7 2 3 2 2 4" xfId="3565"/>
    <cellStyle name="Normal 7 2 3 2 2 4 2" xfId="7416"/>
    <cellStyle name="Normal 7 2 3 2 2 4 2 2" xfId="33792"/>
    <cellStyle name="Normal 7 2 3 2 2 4 3" xfId="13572"/>
    <cellStyle name="Normal 7 2 3 2 2 4 3 2" xfId="29951"/>
    <cellStyle name="Normal 7 2 3 2 2 4 4" xfId="24392"/>
    <cellStyle name="Normal 7 2 3 2 2 5" xfId="4914"/>
    <cellStyle name="Normal 7 2 3 2 2 5 2" xfId="31292"/>
    <cellStyle name="Normal 7 2 3 2 2 6" xfId="11068"/>
    <cellStyle name="Normal 7 2 3 2 2 6 2" xfId="27452"/>
    <cellStyle name="Normal 7 2 3 2 2 7" xfId="21899"/>
    <cellStyle name="Normal 7 2 3 2 3" xfId="1438"/>
    <cellStyle name="Normal 7 2 3 2 3 2" xfId="5293"/>
    <cellStyle name="Normal 7 2 3 2 3 2 2" xfId="31671"/>
    <cellStyle name="Normal 7 2 3 2 3 3" xfId="11448"/>
    <cellStyle name="Normal 7 2 3 2 3 3 2" xfId="27831"/>
    <cellStyle name="Normal 7 2 3 2 3 4" xfId="22279"/>
    <cellStyle name="Normal 7 2 3 2 4" xfId="2218"/>
    <cellStyle name="Normal 7 2 3 2 4 2" xfId="6071"/>
    <cellStyle name="Normal 7 2 3 2 4 2 2" xfId="32447"/>
    <cellStyle name="Normal 7 2 3 2 4 3" xfId="12226"/>
    <cellStyle name="Normal 7 2 3 2 4 3 2" xfId="28608"/>
    <cellStyle name="Normal 7 2 3 2 4 4" xfId="23054"/>
    <cellStyle name="Normal 7 2 3 2 5" xfId="3184"/>
    <cellStyle name="Normal 7 2 3 2 5 2" xfId="7035"/>
    <cellStyle name="Normal 7 2 3 2 5 2 2" xfId="33411"/>
    <cellStyle name="Normal 7 2 3 2 5 3" xfId="13191"/>
    <cellStyle name="Normal 7 2 3 2 5 3 2" xfId="29570"/>
    <cellStyle name="Normal 7 2 3 2 5 4" xfId="24012"/>
    <cellStyle name="Normal 7 2 3 2 6" xfId="4531"/>
    <cellStyle name="Normal 7 2 3 2 6 2" xfId="30910"/>
    <cellStyle name="Normal 7 2 3 2 7" xfId="10679"/>
    <cellStyle name="Normal 7 2 3 2 7 2" xfId="27068"/>
    <cellStyle name="Normal 7 2 3 2 8" xfId="21517"/>
    <cellStyle name="Normal 7 2 3 3" xfId="899"/>
    <cellStyle name="Normal 7 2 3 3 2" xfId="1659"/>
    <cellStyle name="Normal 7 2 3 3 2 2" xfId="5514"/>
    <cellStyle name="Normal 7 2 3 3 2 2 2" xfId="31892"/>
    <cellStyle name="Normal 7 2 3 3 2 3" xfId="11669"/>
    <cellStyle name="Normal 7 2 3 3 2 3 2" xfId="28052"/>
    <cellStyle name="Normal 7 2 3 3 2 4" xfId="22499"/>
    <cellStyle name="Normal 7 2 3 3 3" xfId="2452"/>
    <cellStyle name="Normal 7 2 3 3 3 2" xfId="6305"/>
    <cellStyle name="Normal 7 2 3 3 3 2 2" xfId="32681"/>
    <cellStyle name="Normal 7 2 3 3 3 3" xfId="12460"/>
    <cellStyle name="Normal 7 2 3 3 3 3 2" xfId="28842"/>
    <cellStyle name="Normal 7 2 3 3 3 4" xfId="23287"/>
    <cellStyle name="Normal 7 2 3 3 4" xfId="3406"/>
    <cellStyle name="Normal 7 2 3 3 4 2" xfId="7257"/>
    <cellStyle name="Normal 7 2 3 3 4 2 2" xfId="33633"/>
    <cellStyle name="Normal 7 2 3 3 4 3" xfId="13413"/>
    <cellStyle name="Normal 7 2 3 3 4 3 2" xfId="29792"/>
    <cellStyle name="Normal 7 2 3 3 4 4" xfId="24233"/>
    <cellStyle name="Normal 7 2 3 3 5" xfId="4755"/>
    <cellStyle name="Normal 7 2 3 3 5 2" xfId="31133"/>
    <cellStyle name="Normal 7 2 3 3 6" xfId="10909"/>
    <cellStyle name="Normal 7 2 3 3 6 2" xfId="27293"/>
    <cellStyle name="Normal 7 2 3 3 7" xfId="21740"/>
    <cellStyle name="Normal 7 2 3 4" xfId="1279"/>
    <cellStyle name="Normal 7 2 3 4 2" xfId="5134"/>
    <cellStyle name="Normal 7 2 3 4 2 2" xfId="31512"/>
    <cellStyle name="Normal 7 2 3 4 3" xfId="11289"/>
    <cellStyle name="Normal 7 2 3 4 3 2" xfId="27672"/>
    <cellStyle name="Normal 7 2 3 4 4" xfId="22120"/>
    <cellStyle name="Normal 7 2 3 5" xfId="2059"/>
    <cellStyle name="Normal 7 2 3 5 2" xfId="5912"/>
    <cellStyle name="Normal 7 2 3 5 2 2" xfId="32288"/>
    <cellStyle name="Normal 7 2 3 5 3" xfId="12067"/>
    <cellStyle name="Normal 7 2 3 5 3 2" xfId="28449"/>
    <cellStyle name="Normal 7 2 3 5 4" xfId="22895"/>
    <cellStyle name="Normal 7 2 3 6" xfId="3025"/>
    <cellStyle name="Normal 7 2 3 6 2" xfId="6876"/>
    <cellStyle name="Normal 7 2 3 6 2 2" xfId="33252"/>
    <cellStyle name="Normal 7 2 3 6 3" xfId="13032"/>
    <cellStyle name="Normal 7 2 3 6 3 2" xfId="29411"/>
    <cellStyle name="Normal 7 2 3 6 4" xfId="23853"/>
    <cellStyle name="Normal 7 2 3 7" xfId="4372"/>
    <cellStyle name="Normal 7 2 3 7 2" xfId="30751"/>
    <cellStyle name="Normal 7 2 3 8" xfId="10520"/>
    <cellStyle name="Normal 7 2 3 8 2" xfId="26909"/>
    <cellStyle name="Normal 7 2 3 9" xfId="21358"/>
    <cellStyle name="Normal 7 2 4" xfId="520"/>
    <cellStyle name="Normal 7 2 4 2" xfId="946"/>
    <cellStyle name="Normal 7 2 4 2 2" xfId="1706"/>
    <cellStyle name="Normal 7 2 4 2 2 2" xfId="5561"/>
    <cellStyle name="Normal 7 2 4 2 2 2 2" xfId="31939"/>
    <cellStyle name="Normal 7 2 4 2 2 3" xfId="11716"/>
    <cellStyle name="Normal 7 2 4 2 2 3 2" xfId="28099"/>
    <cellStyle name="Normal 7 2 4 2 2 4" xfId="22546"/>
    <cellStyle name="Normal 7 2 4 2 3" xfId="2499"/>
    <cellStyle name="Normal 7 2 4 2 3 2" xfId="6352"/>
    <cellStyle name="Normal 7 2 4 2 3 2 2" xfId="32728"/>
    <cellStyle name="Normal 7 2 4 2 3 3" xfId="12507"/>
    <cellStyle name="Normal 7 2 4 2 3 3 2" xfId="28889"/>
    <cellStyle name="Normal 7 2 4 2 3 4" xfId="23334"/>
    <cellStyle name="Normal 7 2 4 2 4" xfId="3453"/>
    <cellStyle name="Normal 7 2 4 2 4 2" xfId="7304"/>
    <cellStyle name="Normal 7 2 4 2 4 2 2" xfId="33680"/>
    <cellStyle name="Normal 7 2 4 2 4 3" xfId="13460"/>
    <cellStyle name="Normal 7 2 4 2 4 3 2" xfId="29839"/>
    <cellStyle name="Normal 7 2 4 2 4 4" xfId="24280"/>
    <cellStyle name="Normal 7 2 4 2 5" xfId="4802"/>
    <cellStyle name="Normal 7 2 4 2 5 2" xfId="31180"/>
    <cellStyle name="Normal 7 2 4 2 6" xfId="10956"/>
    <cellStyle name="Normal 7 2 4 2 6 2" xfId="27340"/>
    <cellStyle name="Normal 7 2 4 2 7" xfId="21787"/>
    <cellStyle name="Normal 7 2 4 3" xfId="1326"/>
    <cellStyle name="Normal 7 2 4 3 2" xfId="5181"/>
    <cellStyle name="Normal 7 2 4 3 2 2" xfId="31559"/>
    <cellStyle name="Normal 7 2 4 3 3" xfId="11336"/>
    <cellStyle name="Normal 7 2 4 3 3 2" xfId="27719"/>
    <cellStyle name="Normal 7 2 4 3 4" xfId="22167"/>
    <cellStyle name="Normal 7 2 4 4" xfId="2106"/>
    <cellStyle name="Normal 7 2 4 4 2" xfId="5959"/>
    <cellStyle name="Normal 7 2 4 4 2 2" xfId="32335"/>
    <cellStyle name="Normal 7 2 4 4 3" xfId="12114"/>
    <cellStyle name="Normal 7 2 4 4 3 2" xfId="28496"/>
    <cellStyle name="Normal 7 2 4 4 4" xfId="22942"/>
    <cellStyle name="Normal 7 2 4 5" xfId="3072"/>
    <cellStyle name="Normal 7 2 4 5 2" xfId="6923"/>
    <cellStyle name="Normal 7 2 4 5 2 2" xfId="33299"/>
    <cellStyle name="Normal 7 2 4 5 3" xfId="13079"/>
    <cellStyle name="Normal 7 2 4 5 3 2" xfId="29458"/>
    <cellStyle name="Normal 7 2 4 5 4" xfId="23900"/>
    <cellStyle name="Normal 7 2 4 6" xfId="4419"/>
    <cellStyle name="Normal 7 2 4 6 2" xfId="30798"/>
    <cellStyle name="Normal 7 2 4 7" xfId="10567"/>
    <cellStyle name="Normal 7 2 4 7 2" xfId="26956"/>
    <cellStyle name="Normal 7 2 4 8" xfId="21405"/>
    <cellStyle name="Normal 7 2 5" xfId="779"/>
    <cellStyle name="Normal 7 2 5 2" xfId="1539"/>
    <cellStyle name="Normal 7 2 5 2 2" xfId="5394"/>
    <cellStyle name="Normal 7 2 5 2 2 2" xfId="31772"/>
    <cellStyle name="Normal 7 2 5 2 3" xfId="11549"/>
    <cellStyle name="Normal 7 2 5 2 3 2" xfId="27932"/>
    <cellStyle name="Normal 7 2 5 2 4" xfId="22379"/>
    <cellStyle name="Normal 7 2 5 3" xfId="2332"/>
    <cellStyle name="Normal 7 2 5 3 2" xfId="6185"/>
    <cellStyle name="Normal 7 2 5 3 2 2" xfId="32561"/>
    <cellStyle name="Normal 7 2 5 3 3" xfId="12340"/>
    <cellStyle name="Normal 7 2 5 3 3 2" xfId="28722"/>
    <cellStyle name="Normal 7 2 5 3 4" xfId="23167"/>
    <cellStyle name="Normal 7 2 5 4" xfId="3286"/>
    <cellStyle name="Normal 7 2 5 4 2" xfId="7137"/>
    <cellStyle name="Normal 7 2 5 4 2 2" xfId="33513"/>
    <cellStyle name="Normal 7 2 5 4 3" xfId="13293"/>
    <cellStyle name="Normal 7 2 5 4 3 2" xfId="29672"/>
    <cellStyle name="Normal 7 2 5 4 4" xfId="24113"/>
    <cellStyle name="Normal 7 2 5 5" xfId="4635"/>
    <cellStyle name="Normal 7 2 5 5 2" xfId="31013"/>
    <cellStyle name="Normal 7 2 5 6" xfId="10789"/>
    <cellStyle name="Normal 7 2 5 6 2" xfId="27173"/>
    <cellStyle name="Normal 7 2 5 7" xfId="21620"/>
    <cellStyle name="Normal 7 2 6" xfId="1159"/>
    <cellStyle name="Normal 7 2 6 2" xfId="5014"/>
    <cellStyle name="Normal 7 2 6 2 2" xfId="31392"/>
    <cellStyle name="Normal 7 2 6 3" xfId="11169"/>
    <cellStyle name="Normal 7 2 6 3 2" xfId="27552"/>
    <cellStyle name="Normal 7 2 6 4" xfId="22000"/>
    <cellStyle name="Normal 7 2 7" xfId="1934"/>
    <cellStyle name="Normal 7 2 7 2" xfId="5787"/>
    <cellStyle name="Normal 7 2 7 2 2" xfId="32163"/>
    <cellStyle name="Normal 7 2 7 3" xfId="11942"/>
    <cellStyle name="Normal 7 2 7 3 2" xfId="28324"/>
    <cellStyle name="Normal 7 2 7 4" xfId="22770"/>
    <cellStyle name="Normal 7 2 8" xfId="2905"/>
    <cellStyle name="Normal 7 2 8 2" xfId="6756"/>
    <cellStyle name="Normal 7 2 8 2 2" xfId="33132"/>
    <cellStyle name="Normal 7 2 8 3" xfId="12912"/>
    <cellStyle name="Normal 7 2 8 3 2" xfId="29291"/>
    <cellStyle name="Normal 7 2 8 4" xfId="23733"/>
    <cellStyle name="Normal 7 2 9" xfId="334"/>
    <cellStyle name="Normal 7 2 9 2" xfId="26788"/>
    <cellStyle name="Normal 7 3" xfId="333"/>
    <cellStyle name="Normal 8" xfId="19"/>
    <cellStyle name="Normal 8 2" xfId="35"/>
    <cellStyle name="Normal 8 2 10" xfId="4253"/>
    <cellStyle name="Normal 8 2 10 2" xfId="30632"/>
    <cellStyle name="Normal 8 2 11" xfId="9307"/>
    <cellStyle name="Normal 8 2 11 2" xfId="26638"/>
    <cellStyle name="Normal 8 2 12" xfId="20175"/>
    <cellStyle name="Normal 8 2 2" xfId="55"/>
    <cellStyle name="Normal 8 2 2 10" xfId="21298"/>
    <cellStyle name="Normal 8 2 2 2" xfId="92"/>
    <cellStyle name="Normal 8 2 2 2 2" xfId="1002"/>
    <cellStyle name="Normal 8 2 2 2 2 2" xfId="1762"/>
    <cellStyle name="Normal 8 2 2 2 2 2 2" xfId="5617"/>
    <cellStyle name="Normal 8 2 2 2 2 2 2 2" xfId="31995"/>
    <cellStyle name="Normal 8 2 2 2 2 2 3" xfId="11772"/>
    <cellStyle name="Normal 8 2 2 2 2 2 3 2" xfId="28155"/>
    <cellStyle name="Normal 8 2 2 2 2 2 4" xfId="22602"/>
    <cellStyle name="Normal 8 2 2 2 2 3" xfId="2555"/>
    <cellStyle name="Normal 8 2 2 2 2 3 2" xfId="6408"/>
    <cellStyle name="Normal 8 2 2 2 2 3 2 2" xfId="32784"/>
    <cellStyle name="Normal 8 2 2 2 2 3 3" xfId="12563"/>
    <cellStyle name="Normal 8 2 2 2 2 3 3 2" xfId="28945"/>
    <cellStyle name="Normal 8 2 2 2 2 3 4" xfId="23390"/>
    <cellStyle name="Normal 8 2 2 2 2 4" xfId="3509"/>
    <cellStyle name="Normal 8 2 2 2 2 4 2" xfId="7360"/>
    <cellStyle name="Normal 8 2 2 2 2 4 2 2" xfId="33736"/>
    <cellStyle name="Normal 8 2 2 2 2 4 3" xfId="13516"/>
    <cellStyle name="Normal 8 2 2 2 2 4 3 2" xfId="29895"/>
    <cellStyle name="Normal 8 2 2 2 2 4 4" xfId="24336"/>
    <cellStyle name="Normal 8 2 2 2 2 5" xfId="4858"/>
    <cellStyle name="Normal 8 2 2 2 2 5 2" xfId="31236"/>
    <cellStyle name="Normal 8 2 2 2 2 6" xfId="11012"/>
    <cellStyle name="Normal 8 2 2 2 2 6 2" xfId="27396"/>
    <cellStyle name="Normal 8 2 2 2 2 7" xfId="21843"/>
    <cellStyle name="Normal 8 2 2 2 3" xfId="1382"/>
    <cellStyle name="Normal 8 2 2 2 3 2" xfId="5237"/>
    <cellStyle name="Normal 8 2 2 2 3 2 2" xfId="31615"/>
    <cellStyle name="Normal 8 2 2 2 3 3" xfId="11392"/>
    <cellStyle name="Normal 8 2 2 2 3 3 2" xfId="27775"/>
    <cellStyle name="Normal 8 2 2 2 3 4" xfId="22223"/>
    <cellStyle name="Normal 8 2 2 2 4" xfId="2162"/>
    <cellStyle name="Normal 8 2 2 2 4 2" xfId="6015"/>
    <cellStyle name="Normal 8 2 2 2 4 2 2" xfId="32391"/>
    <cellStyle name="Normal 8 2 2 2 4 3" xfId="12170"/>
    <cellStyle name="Normal 8 2 2 2 4 3 2" xfId="28552"/>
    <cellStyle name="Normal 8 2 2 2 4 4" xfId="22998"/>
    <cellStyle name="Normal 8 2 2 2 5" xfId="3128"/>
    <cellStyle name="Normal 8 2 2 2 5 2" xfId="6979"/>
    <cellStyle name="Normal 8 2 2 2 5 2 2" xfId="33355"/>
    <cellStyle name="Normal 8 2 2 2 5 3" xfId="13135"/>
    <cellStyle name="Normal 8 2 2 2 5 3 2" xfId="29514"/>
    <cellStyle name="Normal 8 2 2 2 5 4" xfId="23956"/>
    <cellStyle name="Normal 8 2 2 2 6" xfId="576"/>
    <cellStyle name="Normal 8 2 2 2 6 2" xfId="27012"/>
    <cellStyle name="Normal 8 2 2 2 7" xfId="4475"/>
    <cellStyle name="Normal 8 2 2 2 7 2" xfId="30854"/>
    <cellStyle name="Normal 8 2 2 2 8" xfId="10623"/>
    <cellStyle name="Normal 8 2 2 2 8 2" xfId="26689"/>
    <cellStyle name="Normal 8 2 2 2 9" xfId="21461"/>
    <cellStyle name="Normal 8 2 2 3" xfId="839"/>
    <cellStyle name="Normal 8 2 2 3 2" xfId="1599"/>
    <cellStyle name="Normal 8 2 2 3 2 2" xfId="5454"/>
    <cellStyle name="Normal 8 2 2 3 2 2 2" xfId="31832"/>
    <cellStyle name="Normal 8 2 2 3 2 3" xfId="11609"/>
    <cellStyle name="Normal 8 2 2 3 2 3 2" xfId="27992"/>
    <cellStyle name="Normal 8 2 2 3 2 4" xfId="22439"/>
    <cellStyle name="Normal 8 2 2 3 3" xfId="2392"/>
    <cellStyle name="Normal 8 2 2 3 3 2" xfId="6245"/>
    <cellStyle name="Normal 8 2 2 3 3 2 2" xfId="32621"/>
    <cellStyle name="Normal 8 2 2 3 3 3" xfId="12400"/>
    <cellStyle name="Normal 8 2 2 3 3 3 2" xfId="28782"/>
    <cellStyle name="Normal 8 2 2 3 3 4" xfId="23227"/>
    <cellStyle name="Normal 8 2 2 3 4" xfId="3346"/>
    <cellStyle name="Normal 8 2 2 3 4 2" xfId="7197"/>
    <cellStyle name="Normal 8 2 2 3 4 2 2" xfId="33573"/>
    <cellStyle name="Normal 8 2 2 3 4 3" xfId="13353"/>
    <cellStyle name="Normal 8 2 2 3 4 3 2" xfId="29732"/>
    <cellStyle name="Normal 8 2 2 3 4 4" xfId="24173"/>
    <cellStyle name="Normal 8 2 2 3 5" xfId="4695"/>
    <cellStyle name="Normal 8 2 2 3 5 2" xfId="31073"/>
    <cellStyle name="Normal 8 2 2 3 6" xfId="10849"/>
    <cellStyle name="Normal 8 2 2 3 6 2" xfId="27233"/>
    <cellStyle name="Normal 8 2 2 3 7" xfId="21680"/>
    <cellStyle name="Normal 8 2 2 4" xfId="1219"/>
    <cellStyle name="Normal 8 2 2 4 2" xfId="5074"/>
    <cellStyle name="Normal 8 2 2 4 2 2" xfId="31452"/>
    <cellStyle name="Normal 8 2 2 4 3" xfId="11229"/>
    <cellStyle name="Normal 8 2 2 4 3 2" xfId="27612"/>
    <cellStyle name="Normal 8 2 2 4 4" xfId="22060"/>
    <cellStyle name="Normal 8 2 2 5" xfId="1998"/>
    <cellStyle name="Normal 8 2 2 5 2" xfId="5851"/>
    <cellStyle name="Normal 8 2 2 5 2 2" xfId="32227"/>
    <cellStyle name="Normal 8 2 2 5 3" xfId="12006"/>
    <cellStyle name="Normal 8 2 2 5 3 2" xfId="28388"/>
    <cellStyle name="Normal 8 2 2 5 4" xfId="22834"/>
    <cellStyle name="Normal 8 2 2 6" xfId="2965"/>
    <cellStyle name="Normal 8 2 2 6 2" xfId="6816"/>
    <cellStyle name="Normal 8 2 2 6 2 2" xfId="33192"/>
    <cellStyle name="Normal 8 2 2 6 3" xfId="12972"/>
    <cellStyle name="Normal 8 2 2 6 3 2" xfId="29351"/>
    <cellStyle name="Normal 8 2 2 6 4" xfId="23793"/>
    <cellStyle name="Normal 8 2 2 7" xfId="411"/>
    <cellStyle name="Normal 8 2 2 7 2" xfId="26849"/>
    <cellStyle name="Normal 8 2 2 8" xfId="4312"/>
    <cellStyle name="Normal 8 2 2 8 2" xfId="30691"/>
    <cellStyle name="Normal 8 2 2 9" xfId="10459"/>
    <cellStyle name="Normal 8 2 2 9 2" xfId="26655"/>
    <cellStyle name="Normal 8 2 3" xfId="75"/>
    <cellStyle name="Normal 8 2 3 10" xfId="21359"/>
    <cellStyle name="Normal 8 2 3 2" xfId="633"/>
    <cellStyle name="Normal 8 2 3 2 2" xfId="1059"/>
    <cellStyle name="Normal 8 2 3 2 2 2" xfId="1819"/>
    <cellStyle name="Normal 8 2 3 2 2 2 2" xfId="5674"/>
    <cellStyle name="Normal 8 2 3 2 2 2 2 2" xfId="32052"/>
    <cellStyle name="Normal 8 2 3 2 2 2 3" xfId="11829"/>
    <cellStyle name="Normal 8 2 3 2 2 2 3 2" xfId="28212"/>
    <cellStyle name="Normal 8 2 3 2 2 2 4" xfId="22659"/>
    <cellStyle name="Normal 8 2 3 2 2 3" xfId="2612"/>
    <cellStyle name="Normal 8 2 3 2 2 3 2" xfId="6465"/>
    <cellStyle name="Normal 8 2 3 2 2 3 2 2" xfId="32841"/>
    <cellStyle name="Normal 8 2 3 2 2 3 3" xfId="12620"/>
    <cellStyle name="Normal 8 2 3 2 2 3 3 2" xfId="29002"/>
    <cellStyle name="Normal 8 2 3 2 2 3 4" xfId="23447"/>
    <cellStyle name="Normal 8 2 3 2 2 4" xfId="3566"/>
    <cellStyle name="Normal 8 2 3 2 2 4 2" xfId="7417"/>
    <cellStyle name="Normal 8 2 3 2 2 4 2 2" xfId="33793"/>
    <cellStyle name="Normal 8 2 3 2 2 4 3" xfId="13573"/>
    <cellStyle name="Normal 8 2 3 2 2 4 3 2" xfId="29952"/>
    <cellStyle name="Normal 8 2 3 2 2 4 4" xfId="24393"/>
    <cellStyle name="Normal 8 2 3 2 2 5" xfId="4915"/>
    <cellStyle name="Normal 8 2 3 2 2 5 2" xfId="31293"/>
    <cellStyle name="Normal 8 2 3 2 2 6" xfId="11069"/>
    <cellStyle name="Normal 8 2 3 2 2 6 2" xfId="27453"/>
    <cellStyle name="Normal 8 2 3 2 2 7" xfId="21900"/>
    <cellStyle name="Normal 8 2 3 2 3" xfId="1439"/>
    <cellStyle name="Normal 8 2 3 2 3 2" xfId="5294"/>
    <cellStyle name="Normal 8 2 3 2 3 2 2" xfId="31672"/>
    <cellStyle name="Normal 8 2 3 2 3 3" xfId="11449"/>
    <cellStyle name="Normal 8 2 3 2 3 3 2" xfId="27832"/>
    <cellStyle name="Normal 8 2 3 2 3 4" xfId="22280"/>
    <cellStyle name="Normal 8 2 3 2 4" xfId="2219"/>
    <cellStyle name="Normal 8 2 3 2 4 2" xfId="6072"/>
    <cellStyle name="Normal 8 2 3 2 4 2 2" xfId="32448"/>
    <cellStyle name="Normal 8 2 3 2 4 3" xfId="12227"/>
    <cellStyle name="Normal 8 2 3 2 4 3 2" xfId="28609"/>
    <cellStyle name="Normal 8 2 3 2 4 4" xfId="23055"/>
    <cellStyle name="Normal 8 2 3 2 5" xfId="3185"/>
    <cellStyle name="Normal 8 2 3 2 5 2" xfId="7036"/>
    <cellStyle name="Normal 8 2 3 2 5 2 2" xfId="33412"/>
    <cellStyle name="Normal 8 2 3 2 5 3" xfId="13192"/>
    <cellStyle name="Normal 8 2 3 2 5 3 2" xfId="29571"/>
    <cellStyle name="Normal 8 2 3 2 5 4" xfId="24013"/>
    <cellStyle name="Normal 8 2 3 2 6" xfId="4532"/>
    <cellStyle name="Normal 8 2 3 2 6 2" xfId="30911"/>
    <cellStyle name="Normal 8 2 3 2 7" xfId="10680"/>
    <cellStyle name="Normal 8 2 3 2 7 2" xfId="27069"/>
    <cellStyle name="Normal 8 2 3 2 8" xfId="21518"/>
    <cellStyle name="Normal 8 2 3 3" xfId="900"/>
    <cellStyle name="Normal 8 2 3 3 2" xfId="1660"/>
    <cellStyle name="Normal 8 2 3 3 2 2" xfId="5515"/>
    <cellStyle name="Normal 8 2 3 3 2 2 2" xfId="31893"/>
    <cellStyle name="Normal 8 2 3 3 2 3" xfId="11670"/>
    <cellStyle name="Normal 8 2 3 3 2 3 2" xfId="28053"/>
    <cellStyle name="Normal 8 2 3 3 2 4" xfId="22500"/>
    <cellStyle name="Normal 8 2 3 3 3" xfId="2453"/>
    <cellStyle name="Normal 8 2 3 3 3 2" xfId="6306"/>
    <cellStyle name="Normal 8 2 3 3 3 2 2" xfId="32682"/>
    <cellStyle name="Normal 8 2 3 3 3 3" xfId="12461"/>
    <cellStyle name="Normal 8 2 3 3 3 3 2" xfId="28843"/>
    <cellStyle name="Normal 8 2 3 3 3 4" xfId="23288"/>
    <cellStyle name="Normal 8 2 3 3 4" xfId="3407"/>
    <cellStyle name="Normal 8 2 3 3 4 2" xfId="7258"/>
    <cellStyle name="Normal 8 2 3 3 4 2 2" xfId="33634"/>
    <cellStyle name="Normal 8 2 3 3 4 3" xfId="13414"/>
    <cellStyle name="Normal 8 2 3 3 4 3 2" xfId="29793"/>
    <cellStyle name="Normal 8 2 3 3 4 4" xfId="24234"/>
    <cellStyle name="Normal 8 2 3 3 5" xfId="4756"/>
    <cellStyle name="Normal 8 2 3 3 5 2" xfId="31134"/>
    <cellStyle name="Normal 8 2 3 3 6" xfId="10910"/>
    <cellStyle name="Normal 8 2 3 3 6 2" xfId="27294"/>
    <cellStyle name="Normal 8 2 3 3 7" xfId="21741"/>
    <cellStyle name="Normal 8 2 3 4" xfId="1280"/>
    <cellStyle name="Normal 8 2 3 4 2" xfId="5135"/>
    <cellStyle name="Normal 8 2 3 4 2 2" xfId="31513"/>
    <cellStyle name="Normal 8 2 3 4 3" xfId="11290"/>
    <cellStyle name="Normal 8 2 3 4 3 2" xfId="27673"/>
    <cellStyle name="Normal 8 2 3 4 4" xfId="22121"/>
    <cellStyle name="Normal 8 2 3 5" xfId="2060"/>
    <cellStyle name="Normal 8 2 3 5 2" xfId="5913"/>
    <cellStyle name="Normal 8 2 3 5 2 2" xfId="32289"/>
    <cellStyle name="Normal 8 2 3 5 3" xfId="12068"/>
    <cellStyle name="Normal 8 2 3 5 3 2" xfId="28450"/>
    <cellStyle name="Normal 8 2 3 5 4" xfId="22896"/>
    <cellStyle name="Normal 8 2 3 6" xfId="3026"/>
    <cellStyle name="Normal 8 2 3 6 2" xfId="6877"/>
    <cellStyle name="Normal 8 2 3 6 2 2" xfId="33253"/>
    <cellStyle name="Normal 8 2 3 6 3" xfId="13033"/>
    <cellStyle name="Normal 8 2 3 6 3 2" xfId="29412"/>
    <cellStyle name="Normal 8 2 3 6 4" xfId="23854"/>
    <cellStyle name="Normal 8 2 3 7" xfId="474"/>
    <cellStyle name="Normal 8 2 3 7 2" xfId="26910"/>
    <cellStyle name="Normal 8 2 3 8" xfId="4373"/>
    <cellStyle name="Normal 8 2 3 8 2" xfId="30752"/>
    <cellStyle name="Normal 8 2 3 9" xfId="10521"/>
    <cellStyle name="Normal 8 2 3 9 2" xfId="26672"/>
    <cellStyle name="Normal 8 2 4" xfId="521"/>
    <cellStyle name="Normal 8 2 4 2" xfId="947"/>
    <cellStyle name="Normal 8 2 4 2 2" xfId="1707"/>
    <cellStyle name="Normal 8 2 4 2 2 2" xfId="5562"/>
    <cellStyle name="Normal 8 2 4 2 2 2 2" xfId="31940"/>
    <cellStyle name="Normal 8 2 4 2 2 3" xfId="11717"/>
    <cellStyle name="Normal 8 2 4 2 2 3 2" xfId="28100"/>
    <cellStyle name="Normal 8 2 4 2 2 4" xfId="22547"/>
    <cellStyle name="Normal 8 2 4 2 3" xfId="2500"/>
    <cellStyle name="Normal 8 2 4 2 3 2" xfId="6353"/>
    <cellStyle name="Normal 8 2 4 2 3 2 2" xfId="32729"/>
    <cellStyle name="Normal 8 2 4 2 3 3" xfId="12508"/>
    <cellStyle name="Normal 8 2 4 2 3 3 2" xfId="28890"/>
    <cellStyle name="Normal 8 2 4 2 3 4" xfId="23335"/>
    <cellStyle name="Normal 8 2 4 2 4" xfId="3454"/>
    <cellStyle name="Normal 8 2 4 2 4 2" xfId="7305"/>
    <cellStyle name="Normal 8 2 4 2 4 2 2" xfId="33681"/>
    <cellStyle name="Normal 8 2 4 2 4 3" xfId="13461"/>
    <cellStyle name="Normal 8 2 4 2 4 3 2" xfId="29840"/>
    <cellStyle name="Normal 8 2 4 2 4 4" xfId="24281"/>
    <cellStyle name="Normal 8 2 4 2 5" xfId="4803"/>
    <cellStyle name="Normal 8 2 4 2 5 2" xfId="31181"/>
    <cellStyle name="Normal 8 2 4 2 6" xfId="10957"/>
    <cellStyle name="Normal 8 2 4 2 6 2" xfId="27341"/>
    <cellStyle name="Normal 8 2 4 2 7" xfId="21788"/>
    <cellStyle name="Normal 8 2 4 3" xfId="1327"/>
    <cellStyle name="Normal 8 2 4 3 2" xfId="5182"/>
    <cellStyle name="Normal 8 2 4 3 2 2" xfId="31560"/>
    <cellStyle name="Normal 8 2 4 3 3" xfId="11337"/>
    <cellStyle name="Normal 8 2 4 3 3 2" xfId="27720"/>
    <cellStyle name="Normal 8 2 4 3 4" xfId="22168"/>
    <cellStyle name="Normal 8 2 4 4" xfId="2107"/>
    <cellStyle name="Normal 8 2 4 4 2" xfId="5960"/>
    <cellStyle name="Normal 8 2 4 4 2 2" xfId="32336"/>
    <cellStyle name="Normal 8 2 4 4 3" xfId="12115"/>
    <cellStyle name="Normal 8 2 4 4 3 2" xfId="28497"/>
    <cellStyle name="Normal 8 2 4 4 4" xfId="22943"/>
    <cellStyle name="Normal 8 2 4 5" xfId="3073"/>
    <cellStyle name="Normal 8 2 4 5 2" xfId="6924"/>
    <cellStyle name="Normal 8 2 4 5 2 2" xfId="33300"/>
    <cellStyle name="Normal 8 2 4 5 3" xfId="13080"/>
    <cellStyle name="Normal 8 2 4 5 3 2" xfId="29459"/>
    <cellStyle name="Normal 8 2 4 5 4" xfId="23901"/>
    <cellStyle name="Normal 8 2 4 6" xfId="4420"/>
    <cellStyle name="Normal 8 2 4 6 2" xfId="30799"/>
    <cellStyle name="Normal 8 2 4 7" xfId="10568"/>
    <cellStyle name="Normal 8 2 4 7 2" xfId="26957"/>
    <cellStyle name="Normal 8 2 4 8" xfId="21406"/>
    <cellStyle name="Normal 8 2 5" xfId="780"/>
    <cellStyle name="Normal 8 2 5 2" xfId="1540"/>
    <cellStyle name="Normal 8 2 5 2 2" xfId="5395"/>
    <cellStyle name="Normal 8 2 5 2 2 2" xfId="31773"/>
    <cellStyle name="Normal 8 2 5 2 3" xfId="11550"/>
    <cellStyle name="Normal 8 2 5 2 3 2" xfId="27933"/>
    <cellStyle name="Normal 8 2 5 2 4" xfId="22380"/>
    <cellStyle name="Normal 8 2 5 3" xfId="2333"/>
    <cellStyle name="Normal 8 2 5 3 2" xfId="6186"/>
    <cellStyle name="Normal 8 2 5 3 2 2" xfId="32562"/>
    <cellStyle name="Normal 8 2 5 3 3" xfId="12341"/>
    <cellStyle name="Normal 8 2 5 3 3 2" xfId="28723"/>
    <cellStyle name="Normal 8 2 5 3 4" xfId="23168"/>
    <cellStyle name="Normal 8 2 5 4" xfId="3287"/>
    <cellStyle name="Normal 8 2 5 4 2" xfId="7138"/>
    <cellStyle name="Normal 8 2 5 4 2 2" xfId="33514"/>
    <cellStyle name="Normal 8 2 5 4 3" xfId="13294"/>
    <cellStyle name="Normal 8 2 5 4 3 2" xfId="29673"/>
    <cellStyle name="Normal 8 2 5 4 4" xfId="24114"/>
    <cellStyle name="Normal 8 2 5 5" xfId="4636"/>
    <cellStyle name="Normal 8 2 5 5 2" xfId="31014"/>
    <cellStyle name="Normal 8 2 5 6" xfId="10790"/>
    <cellStyle name="Normal 8 2 5 6 2" xfId="27174"/>
    <cellStyle name="Normal 8 2 5 7" xfId="21621"/>
    <cellStyle name="Normal 8 2 6" xfId="1160"/>
    <cellStyle name="Normal 8 2 6 2" xfId="5015"/>
    <cellStyle name="Normal 8 2 6 2 2" xfId="31393"/>
    <cellStyle name="Normal 8 2 6 3" xfId="11170"/>
    <cellStyle name="Normal 8 2 6 3 2" xfId="27553"/>
    <cellStyle name="Normal 8 2 6 4" xfId="22001"/>
    <cellStyle name="Normal 8 2 7" xfId="1936"/>
    <cellStyle name="Normal 8 2 7 2" xfId="5789"/>
    <cellStyle name="Normal 8 2 7 2 2" xfId="32165"/>
    <cellStyle name="Normal 8 2 7 3" xfId="11944"/>
    <cellStyle name="Normal 8 2 7 3 2" xfId="28326"/>
    <cellStyle name="Normal 8 2 7 4" xfId="22772"/>
    <cellStyle name="Normal 8 2 8" xfId="2906"/>
    <cellStyle name="Normal 8 2 8 2" xfId="6757"/>
    <cellStyle name="Normal 8 2 8 2 2" xfId="33133"/>
    <cellStyle name="Normal 8 2 8 3" xfId="12913"/>
    <cellStyle name="Normal 8 2 8 3 2" xfId="29292"/>
    <cellStyle name="Normal 8 2 8 4" xfId="23734"/>
    <cellStyle name="Normal 8 2 9" xfId="336"/>
    <cellStyle name="Normal 8 2 9 2" xfId="10394"/>
    <cellStyle name="Normal 8 2 9 2 2" xfId="26789"/>
    <cellStyle name="Normal 8 2 9 3" xfId="21239"/>
    <cellStyle name="Normal 8 3" xfId="47"/>
    <cellStyle name="Normal 8 3 2" xfId="84"/>
    <cellStyle name="Normal 8 3 2 2" xfId="1852"/>
    <cellStyle name="Normal 8 3 2 2 2" xfId="5707"/>
    <cellStyle name="Normal 8 3 2 2 2 2" xfId="32084"/>
    <cellStyle name="Normal 8 3 2 2 3" xfId="11862"/>
    <cellStyle name="Normal 8 3 2 2 3 2" xfId="28245"/>
    <cellStyle name="Normal 8 3 2 2 4" xfId="22692"/>
    <cellStyle name="Normal 8 3 2 3" xfId="2645"/>
    <cellStyle name="Normal 8 3 2 3 2" xfId="6498"/>
    <cellStyle name="Normal 8 3 2 3 2 2" xfId="32874"/>
    <cellStyle name="Normal 8 3 2 3 3" xfId="12653"/>
    <cellStyle name="Normal 8 3 2 3 3 2" xfId="29035"/>
    <cellStyle name="Normal 8 3 2 3 4" xfId="23480"/>
    <cellStyle name="Normal 8 3 2 4" xfId="3599"/>
    <cellStyle name="Normal 8 3 2 4 2" xfId="7450"/>
    <cellStyle name="Normal 8 3 2 4 2 2" xfId="33826"/>
    <cellStyle name="Normal 8 3 2 4 3" xfId="13606"/>
    <cellStyle name="Normal 8 3 2 4 3 2" xfId="29985"/>
    <cellStyle name="Normal 8 3 2 4 4" xfId="24426"/>
    <cellStyle name="Normal 8 3 2 5" xfId="1092"/>
    <cellStyle name="Normal 8 3 2 5 2" xfId="27486"/>
    <cellStyle name="Normal 8 3 2 6" xfId="4948"/>
    <cellStyle name="Normal 8 3 2 6 2" xfId="31326"/>
    <cellStyle name="Normal 8 3 2 7" xfId="11102"/>
    <cellStyle name="Normal 8 3 2 7 2" xfId="26681"/>
    <cellStyle name="Normal 8 3 2 8" xfId="21933"/>
    <cellStyle name="Normal 8 3 3" xfId="1471"/>
    <cellStyle name="Normal 8 3 3 2" xfId="5326"/>
    <cellStyle name="Normal 8 3 3 2 2" xfId="31704"/>
    <cellStyle name="Normal 8 3 3 3" xfId="11481"/>
    <cellStyle name="Normal 8 3 3 3 2" xfId="27864"/>
    <cellStyle name="Normal 8 3 3 4" xfId="22312"/>
    <cellStyle name="Normal 8 3 4" xfId="2263"/>
    <cellStyle name="Normal 8 3 4 2" xfId="6116"/>
    <cellStyle name="Normal 8 3 4 2 2" xfId="32492"/>
    <cellStyle name="Normal 8 3 4 3" xfId="12271"/>
    <cellStyle name="Normal 8 3 4 3 2" xfId="28653"/>
    <cellStyle name="Normal 8 3 4 4" xfId="23099"/>
    <cellStyle name="Normal 8 3 5" xfId="3221"/>
    <cellStyle name="Normal 8 3 5 2" xfId="7072"/>
    <cellStyle name="Normal 8 3 5 2 2" xfId="33448"/>
    <cellStyle name="Normal 8 3 5 3" xfId="13228"/>
    <cellStyle name="Normal 8 3 5 3 2" xfId="29607"/>
    <cellStyle name="Normal 8 3 5 4" xfId="24049"/>
    <cellStyle name="Normal 8 3 6" xfId="698"/>
    <cellStyle name="Normal 8 3 6 2" xfId="10719"/>
    <cellStyle name="Normal 8 3 6 2 2" xfId="27104"/>
    <cellStyle name="Normal 8 3 6 3" xfId="21551"/>
    <cellStyle name="Normal 8 3 7" xfId="4566"/>
    <cellStyle name="Normal 8 3 7 2" xfId="30944"/>
    <cellStyle name="Normal 8 3 8" xfId="9272"/>
    <cellStyle name="Normal 8 3 8 2" xfId="26647"/>
    <cellStyle name="Normal 8 3 9" xfId="20131"/>
    <cellStyle name="Normal 8 4" xfId="67"/>
    <cellStyle name="Normal 8 4 2" xfId="10393"/>
    <cellStyle name="Normal 8 4 2 2" xfId="26664"/>
    <cellStyle name="Normal 8 5" xfId="335"/>
    <cellStyle name="Normal 8 6" xfId="8150"/>
    <cellStyle name="Normal 8 6 2" xfId="26630"/>
    <cellStyle name="Normal 8 7" xfId="20055"/>
    <cellStyle name="Normal 9" xfId="28"/>
    <cellStyle name="Normal 9 2" xfId="699"/>
    <cellStyle name="Normal 9 2 2" xfId="1093"/>
    <cellStyle name="Normal 9 2 2 2" xfId="1853"/>
    <cellStyle name="Normal 9 2 2 2 2" xfId="5708"/>
    <cellStyle name="Normal 9 2 2 2 2 2" xfId="32085"/>
    <cellStyle name="Normal 9 2 2 2 3" xfId="11863"/>
    <cellStyle name="Normal 9 2 2 2 3 2" xfId="28246"/>
    <cellStyle name="Normal 9 2 2 2 4" xfId="22693"/>
    <cellStyle name="Normal 9 2 2 3" xfId="2646"/>
    <cellStyle name="Normal 9 2 2 3 2" xfId="6499"/>
    <cellStyle name="Normal 9 2 2 3 2 2" xfId="32875"/>
    <cellStyle name="Normal 9 2 2 3 3" xfId="12654"/>
    <cellStyle name="Normal 9 2 2 3 3 2" xfId="29036"/>
    <cellStyle name="Normal 9 2 2 3 4" xfId="23481"/>
    <cellStyle name="Normal 9 2 2 4" xfId="3600"/>
    <cellStyle name="Normal 9 2 2 4 2" xfId="7451"/>
    <cellStyle name="Normal 9 2 2 4 2 2" xfId="33827"/>
    <cellStyle name="Normal 9 2 2 4 3" xfId="13607"/>
    <cellStyle name="Normal 9 2 2 4 3 2" xfId="29986"/>
    <cellStyle name="Normal 9 2 2 4 4" xfId="24427"/>
    <cellStyle name="Normal 9 2 2 5" xfId="4949"/>
    <cellStyle name="Normal 9 2 2 5 2" xfId="31327"/>
    <cellStyle name="Normal 9 2 2 6" xfId="11103"/>
    <cellStyle name="Normal 9 2 2 6 2" xfId="27487"/>
    <cellStyle name="Normal 9 2 2 7" xfId="21934"/>
    <cellStyle name="Normal 9 2 3" xfId="1472"/>
    <cellStyle name="Normal 9 2 3 2" xfId="5327"/>
    <cellStyle name="Normal 9 2 3 2 2" xfId="31705"/>
    <cellStyle name="Normal 9 2 3 3" xfId="11482"/>
    <cellStyle name="Normal 9 2 3 3 2" xfId="27865"/>
    <cellStyle name="Normal 9 2 3 4" xfId="22313"/>
    <cellStyle name="Normal 9 2 4" xfId="2264"/>
    <cellStyle name="Normal 9 2 4 2" xfId="6117"/>
    <cellStyle name="Normal 9 2 4 2 2" xfId="32493"/>
    <cellStyle name="Normal 9 2 4 3" xfId="12272"/>
    <cellStyle name="Normal 9 2 4 3 2" xfId="28654"/>
    <cellStyle name="Normal 9 2 4 4" xfId="23100"/>
    <cellStyle name="Normal 9 2 5" xfId="3222"/>
    <cellStyle name="Normal 9 2 5 2" xfId="7073"/>
    <cellStyle name="Normal 9 2 5 2 2" xfId="33449"/>
    <cellStyle name="Normal 9 2 5 3" xfId="13229"/>
    <cellStyle name="Normal 9 2 5 3 2" xfId="29608"/>
    <cellStyle name="Normal 9 2 5 4" xfId="24050"/>
    <cellStyle name="Normal 9 2 6" xfId="4567"/>
    <cellStyle name="Normal 9 2 6 2" xfId="10720"/>
    <cellStyle name="Normal 9 2 6 2 2" xfId="30945"/>
    <cellStyle name="Normal 9 2 6 3" xfId="21552"/>
    <cellStyle name="Normal 9 2 7" xfId="9308"/>
    <cellStyle name="Normal 9 2 7 2" xfId="27105"/>
    <cellStyle name="Normal 9 2 8" xfId="20176"/>
    <cellStyle name="Normal 9 3" xfId="9273"/>
    <cellStyle name="Normal 9 3 2" xfId="20132"/>
    <cellStyle name="Normal 9 4" xfId="10395"/>
    <cellStyle name="Normal 9 5" xfId="8151"/>
    <cellStyle name="Normal 9 6" xfId="20056"/>
    <cellStyle name="Note" xfId="36550" builtinId="10" customBuiltin="1"/>
    <cellStyle name="Note 2" xfId="182"/>
    <cellStyle name="Note 2 10" xfId="2744"/>
    <cellStyle name="Note 2 10 2" xfId="3934"/>
    <cellStyle name="Note 2 10 2 2" xfId="14708"/>
    <cellStyle name="Note 2 10 2 2 2" xfId="30316"/>
    <cellStyle name="Note 2 10 2 3" xfId="18840"/>
    <cellStyle name="Note 2 10 2 3 2" xfId="35216"/>
    <cellStyle name="Note 2 10 2 4" xfId="25516"/>
    <cellStyle name="Note 2 10 3" xfId="6596"/>
    <cellStyle name="Note 2 10 3 2" xfId="13865"/>
    <cellStyle name="Note 2 10 3 2 2" xfId="32972"/>
    <cellStyle name="Note 2 10 3 3" xfId="18004"/>
    <cellStyle name="Note 2 10 3 3 2" xfId="35740"/>
    <cellStyle name="Note 2 10 3 4" xfId="24681"/>
    <cellStyle name="Note 2 10 4" xfId="7837"/>
    <cellStyle name="Note 2 10 4 2" xfId="14548"/>
    <cellStyle name="Note 2 10 4 2 2" xfId="34212"/>
    <cellStyle name="Note 2 10 4 3" xfId="18684"/>
    <cellStyle name="Note 2 10 4 3 2" xfId="36264"/>
    <cellStyle name="Note 2 10 4 4" xfId="25360"/>
    <cellStyle name="Note 2 10 5" xfId="15324"/>
    <cellStyle name="Note 2 10 5 2" xfId="19449"/>
    <cellStyle name="Note 2 10 5 3" xfId="26124"/>
    <cellStyle name="Note 2 10 6" xfId="12752"/>
    <cellStyle name="Note 2 10 6 2" xfId="29132"/>
    <cellStyle name="Note 2 10 7" xfId="17576"/>
    <cellStyle name="Note 2 10 7 2" xfId="34745"/>
    <cellStyle name="Note 2 10 8" xfId="16021"/>
    <cellStyle name="Note 2 10 9" xfId="23575"/>
    <cellStyle name="Note 2 11" xfId="2740"/>
    <cellStyle name="Note 2 11 2" xfId="3930"/>
    <cellStyle name="Note 2 11 2 2" xfId="14704"/>
    <cellStyle name="Note 2 11 2 2 2" xfId="30312"/>
    <cellStyle name="Note 2 11 2 3" xfId="18836"/>
    <cellStyle name="Note 2 11 2 3 2" xfId="35212"/>
    <cellStyle name="Note 2 11 2 4" xfId="25512"/>
    <cellStyle name="Note 2 11 3" xfId="6592"/>
    <cellStyle name="Note 2 11 3 2" xfId="15057"/>
    <cellStyle name="Note 2 11 3 2 2" xfId="32968"/>
    <cellStyle name="Note 2 11 3 3" xfId="19186"/>
    <cellStyle name="Note 2 11 3 3 2" xfId="35736"/>
    <cellStyle name="Note 2 11 3 4" xfId="25861"/>
    <cellStyle name="Note 2 11 4" xfId="7833"/>
    <cellStyle name="Note 2 11 4 2" xfId="14154"/>
    <cellStyle name="Note 2 11 4 2 2" xfId="34208"/>
    <cellStyle name="Note 2 11 4 3" xfId="18293"/>
    <cellStyle name="Note 2 11 4 3 2" xfId="36260"/>
    <cellStyle name="Note 2 11 4 4" xfId="24970"/>
    <cellStyle name="Note 2 11 5" xfId="14506"/>
    <cellStyle name="Note 2 11 5 2" xfId="18642"/>
    <cellStyle name="Note 2 11 5 3" xfId="25318"/>
    <cellStyle name="Note 2 11 6" xfId="12748"/>
    <cellStyle name="Note 2 11 6 2" xfId="29128"/>
    <cellStyle name="Note 2 11 7" xfId="17572"/>
    <cellStyle name="Note 2 11 7 2" xfId="34741"/>
    <cellStyle name="Note 2 11 8" xfId="16012"/>
    <cellStyle name="Note 2 11 9" xfId="23571"/>
    <cellStyle name="Note 2 12" xfId="2284"/>
    <cellStyle name="Note 2 12 2" xfId="3830"/>
    <cellStyle name="Note 2 12 2 2" xfId="14487"/>
    <cellStyle name="Note 2 12 2 2 2" xfId="30214"/>
    <cellStyle name="Note 2 12 2 3" xfId="18623"/>
    <cellStyle name="Note 2 12 2 3 2" xfId="35115"/>
    <cellStyle name="Note 2 12 2 4" xfId="25299"/>
    <cellStyle name="Note 2 12 3" xfId="6137"/>
    <cellStyle name="Note 2 12 3 2" xfId="15063"/>
    <cellStyle name="Note 2 12 3 2 2" xfId="32513"/>
    <cellStyle name="Note 2 12 3 3" xfId="19192"/>
    <cellStyle name="Note 2 12 3 3 2" xfId="35636"/>
    <cellStyle name="Note 2 12 3 4" xfId="25867"/>
    <cellStyle name="Note 2 12 4" xfId="7731"/>
    <cellStyle name="Note 2 12 4 2" xfId="14110"/>
    <cellStyle name="Note 2 12 4 2 2" xfId="34106"/>
    <cellStyle name="Note 2 12 4 3" xfId="18249"/>
    <cellStyle name="Note 2 12 4 3 2" xfId="36160"/>
    <cellStyle name="Note 2 12 4 4" xfId="24926"/>
    <cellStyle name="Note 2 12 5" xfId="13988"/>
    <cellStyle name="Note 2 12 5 2" xfId="18127"/>
    <cellStyle name="Note 2 12 5 3" xfId="24804"/>
    <cellStyle name="Note 2 12 6" xfId="12292"/>
    <cellStyle name="Note 2 12 6 2" xfId="28674"/>
    <cellStyle name="Note 2 12 7" xfId="17452"/>
    <cellStyle name="Note 2 12 7 2" xfId="34641"/>
    <cellStyle name="Note 2 12 8" xfId="16096"/>
    <cellStyle name="Note 2 12 9" xfId="23120"/>
    <cellStyle name="Note 2 13" xfId="2251"/>
    <cellStyle name="Note 2 13 2" xfId="3813"/>
    <cellStyle name="Note 2 13 2 2" xfId="14464"/>
    <cellStyle name="Note 2 13 2 2 2" xfId="30197"/>
    <cellStyle name="Note 2 13 2 3" xfId="18600"/>
    <cellStyle name="Note 2 13 2 3 2" xfId="35098"/>
    <cellStyle name="Note 2 13 2 4" xfId="25276"/>
    <cellStyle name="Note 2 13 3" xfId="6104"/>
    <cellStyle name="Note 2 13 3 2" xfId="14688"/>
    <cellStyle name="Note 2 13 3 2 2" xfId="32480"/>
    <cellStyle name="Note 2 13 3 3" xfId="18822"/>
    <cellStyle name="Note 2 13 3 3 2" xfId="35618"/>
    <cellStyle name="Note 2 13 3 4" xfId="25498"/>
    <cellStyle name="Note 2 13 4" xfId="7713"/>
    <cellStyle name="Note 2 13 4 2" xfId="14208"/>
    <cellStyle name="Note 2 13 4 2 2" xfId="34088"/>
    <cellStyle name="Note 2 13 4 3" xfId="18346"/>
    <cellStyle name="Note 2 13 4 3 2" xfId="36142"/>
    <cellStyle name="Note 2 13 4 4" xfId="25023"/>
    <cellStyle name="Note 2 13 5" xfId="13775"/>
    <cellStyle name="Note 2 13 5 2" xfId="17914"/>
    <cellStyle name="Note 2 13 5 3" xfId="24591"/>
    <cellStyle name="Note 2 13 6" xfId="12259"/>
    <cellStyle name="Note 2 13 6 2" xfId="28641"/>
    <cellStyle name="Note 2 13 7" xfId="17431"/>
    <cellStyle name="Note 2 13 7 2" xfId="34623"/>
    <cellStyle name="Note 2 13 8" xfId="16108"/>
    <cellStyle name="Note 2 13 9" xfId="23087"/>
    <cellStyle name="Note 2 14" xfId="2907"/>
    <cellStyle name="Note 2 14 2" xfId="4045"/>
    <cellStyle name="Note 2 14 2 2" xfId="14835"/>
    <cellStyle name="Note 2 14 2 2 2" xfId="30426"/>
    <cellStyle name="Note 2 14 2 3" xfId="18965"/>
    <cellStyle name="Note 2 14 2 3 2" xfId="35325"/>
    <cellStyle name="Note 2 14 2 4" xfId="25640"/>
    <cellStyle name="Note 2 14 3" xfId="6758"/>
    <cellStyle name="Note 2 14 3 2" xfId="13741"/>
    <cellStyle name="Note 2 14 3 2 2" xfId="33134"/>
    <cellStyle name="Note 2 14 3 3" xfId="17880"/>
    <cellStyle name="Note 2 14 3 3 2" xfId="35853"/>
    <cellStyle name="Note 2 14 3 4" xfId="24557"/>
    <cellStyle name="Note 2 14 4" xfId="7952"/>
    <cellStyle name="Note 2 14 4 2" xfId="14842"/>
    <cellStyle name="Note 2 14 4 2 2" xfId="34327"/>
    <cellStyle name="Note 2 14 4 3" xfId="18972"/>
    <cellStyle name="Note 2 14 4 3 2" xfId="36377"/>
    <cellStyle name="Note 2 14 4 4" xfId="25647"/>
    <cellStyle name="Note 2 14 5" xfId="15538"/>
    <cellStyle name="Note 2 14 5 2" xfId="19663"/>
    <cellStyle name="Note 2 14 5 3" xfId="26338"/>
    <cellStyle name="Note 2 14 6" xfId="12914"/>
    <cellStyle name="Note 2 14 6 2" xfId="29293"/>
    <cellStyle name="Note 2 14 7" xfId="17692"/>
    <cellStyle name="Note 2 14 7 2" xfId="34859"/>
    <cellStyle name="Note 2 14 8" xfId="15889"/>
    <cellStyle name="Note 2 14 9" xfId="23735"/>
    <cellStyle name="Note 2 15" xfId="3677"/>
    <cellStyle name="Note 2 15 2" xfId="4151"/>
    <cellStyle name="Note 2 15 2 2" xfId="15143"/>
    <cellStyle name="Note 2 15 2 2 2" xfId="30530"/>
    <cellStyle name="Note 2 15 2 3" xfId="19268"/>
    <cellStyle name="Note 2 15 2 3 2" xfId="35429"/>
    <cellStyle name="Note 2 15 2 4" xfId="25943"/>
    <cellStyle name="Note 2 15 3" xfId="7528"/>
    <cellStyle name="Note 2 15 3 2" xfId="15430"/>
    <cellStyle name="Note 2 15 3 2 2" xfId="33904"/>
    <cellStyle name="Note 2 15 3 3" xfId="19555"/>
    <cellStyle name="Note 2 15 3 3 2" xfId="35960"/>
    <cellStyle name="Note 2 15 3 4" xfId="26230"/>
    <cellStyle name="Note 2 15 4" xfId="8061"/>
    <cellStyle name="Note 2 15 4 2" xfId="15626"/>
    <cellStyle name="Note 2 15 4 2 2" xfId="34436"/>
    <cellStyle name="Note 2 15 4 3" xfId="19751"/>
    <cellStyle name="Note 2 15 4 3 2" xfId="36484"/>
    <cellStyle name="Note 2 15 4 4" xfId="26426"/>
    <cellStyle name="Note 2 15 5" xfId="15773"/>
    <cellStyle name="Note 2 15 5 2" xfId="19898"/>
    <cellStyle name="Note 2 15 5 3" xfId="26573"/>
    <cellStyle name="Note 2 15 6" xfId="13684"/>
    <cellStyle name="Note 2 15 6 2" xfId="30061"/>
    <cellStyle name="Note 2 15 7" xfId="17823"/>
    <cellStyle name="Note 2 15 7 2" xfId="34966"/>
    <cellStyle name="Note 2 15 8" xfId="17224"/>
    <cellStyle name="Note 2 15 9" xfId="24500"/>
    <cellStyle name="Note 2 16" xfId="337"/>
    <cellStyle name="Note 2 16 2" xfId="10396"/>
    <cellStyle name="Note 2 16 2 2" xfId="26790"/>
    <cellStyle name="Note 2 16 3" xfId="17195"/>
    <cellStyle name="Note 2 16 3 2" xfId="34492"/>
    <cellStyle name="Note 2 16 4" xfId="21240"/>
    <cellStyle name="Note 2 17" xfId="4254"/>
    <cellStyle name="Note 2 17 2" xfId="13781"/>
    <cellStyle name="Note 2 17 2 2" xfId="30633"/>
    <cellStyle name="Note 2 17 3" xfId="17920"/>
    <cellStyle name="Note 2 17 3 2" xfId="35485"/>
    <cellStyle name="Note 2 17 4" xfId="24597"/>
    <cellStyle name="Note 2 18" xfId="4553"/>
    <cellStyle name="Note 2 18 2" xfId="14318"/>
    <cellStyle name="Note 2 18 2 2" xfId="30932"/>
    <cellStyle name="Note 2 18 3" xfId="18456"/>
    <cellStyle name="Note 2 18 3 2" xfId="35493"/>
    <cellStyle name="Note 2 18 4" xfId="25133"/>
    <cellStyle name="Note 2 19" xfId="14819"/>
    <cellStyle name="Note 2 19 2" xfId="18950"/>
    <cellStyle name="Note 2 19 3" xfId="25625"/>
    <cellStyle name="Note 2 2" xfId="338"/>
    <cellStyle name="Note 2 2 10" xfId="38225"/>
    <cellStyle name="Note 2 2 11" xfId="36684"/>
    <cellStyle name="Note 2 2 2" xfId="10397"/>
    <cellStyle name="Note 2 2 2 10" xfId="37951"/>
    <cellStyle name="Note 2 2 2 11" xfId="36685"/>
    <cellStyle name="Note 2 2 2 2" xfId="36686"/>
    <cellStyle name="Note 2 2 2 2 2" xfId="36840"/>
    <cellStyle name="Note 2 2 2 2 2 2" xfId="36987"/>
    <cellStyle name="Note 2 2 2 2 2 2 2" xfId="37287"/>
    <cellStyle name="Note 2 2 2 2 2 2 2 2" xfId="37542"/>
    <cellStyle name="Note 2 2 2 2 2 2 2 3" xfId="39157"/>
    <cellStyle name="Note 2 2 2 2 2 2 3" xfId="38100"/>
    <cellStyle name="Note 2 2 2 2 2 2 4" xfId="38590"/>
    <cellStyle name="Note 2 2 2 2 2 3" xfId="37128"/>
    <cellStyle name="Note 2 2 2 2 2 3 2" xfId="37746"/>
    <cellStyle name="Note 2 2 2 2 2 3 3" xfId="38844"/>
    <cellStyle name="Note 2 2 2 2 2 4" xfId="37841"/>
    <cellStyle name="Note 2 2 2 2 2 5" xfId="38341"/>
    <cellStyle name="Note 2 2 2 2 3" xfId="36866"/>
    <cellStyle name="Note 2 2 2 2 3 2" xfId="37016"/>
    <cellStyle name="Note 2 2 2 2 3 2 2" xfId="37318"/>
    <cellStyle name="Note 2 2 2 2 3 2 2 2" xfId="37921"/>
    <cellStyle name="Note 2 2 2 2 3 2 2 3" xfId="39225"/>
    <cellStyle name="Note 2 2 2 2 3 2 3" xfId="38015"/>
    <cellStyle name="Note 2 2 2 2 3 2 4" xfId="38657"/>
    <cellStyle name="Note 2 2 2 2 3 3" xfId="37154"/>
    <cellStyle name="Note 2 2 2 2 3 3 2" xfId="37781"/>
    <cellStyle name="Note 2 2 2 2 3 3 3" xfId="38909"/>
    <cellStyle name="Note 2 2 2 2 3 4" xfId="38184"/>
    <cellStyle name="Note 2 2 2 2 3 5" xfId="38406"/>
    <cellStyle name="Note 2 2 2 2 4" xfId="37059"/>
    <cellStyle name="Note 2 2 2 2 4 2" xfId="37235"/>
    <cellStyle name="Note 2 2 2 2 4 2 2" xfId="37631"/>
    <cellStyle name="Note 2 2 2 2 4 2 3" xfId="39056"/>
    <cellStyle name="Note 2 2 2 2 4 3" xfId="37800"/>
    <cellStyle name="Note 2 2 2 2 4 4" xfId="38734"/>
    <cellStyle name="Note 2 2 2 2 5" xfId="36937"/>
    <cellStyle name="Note 2 2 2 2 5 2" xfId="38201"/>
    <cellStyle name="Note 2 2 2 2 5 3" xfId="38518"/>
    <cellStyle name="Note 2 2 2 2 6" xfId="38024"/>
    <cellStyle name="Note 2 2 2 2 7" xfId="38273"/>
    <cellStyle name="Note 2 2 2 3" xfId="36806"/>
    <cellStyle name="Note 2 2 2 3 2" xfId="36854"/>
    <cellStyle name="Note 2 2 2 3 2 2" xfId="37004"/>
    <cellStyle name="Note 2 2 2 3 2 2 2" xfId="37306"/>
    <cellStyle name="Note 2 2 2 3 2 2 2 2" xfId="37807"/>
    <cellStyle name="Note 2 2 2 3 2 2 2 3" xfId="39195"/>
    <cellStyle name="Note 2 2 2 3 2 2 3" xfId="37621"/>
    <cellStyle name="Note 2 2 2 3 2 2 4" xfId="38627"/>
    <cellStyle name="Note 2 2 2 3 2 3" xfId="37142"/>
    <cellStyle name="Note 2 2 2 3 2 3 2" xfId="37434"/>
    <cellStyle name="Note 2 2 2 3 2 3 3" xfId="38881"/>
    <cellStyle name="Note 2 2 2 3 2 4" xfId="37500"/>
    <cellStyle name="Note 2 2 2 3 2 5" xfId="38378"/>
    <cellStyle name="Note 2 2 2 3 3" xfId="36878"/>
    <cellStyle name="Note 2 2 2 3 3 2" xfId="37028"/>
    <cellStyle name="Note 2 2 2 3 3 2 2" xfId="37332"/>
    <cellStyle name="Note 2 2 2 3 3 2 2 2" xfId="37551"/>
    <cellStyle name="Note 2 2 2 3 3 2 2 3" xfId="39255"/>
    <cellStyle name="Note 2 2 2 3 3 2 3" xfId="37672"/>
    <cellStyle name="Note 2 2 2 3 3 2 4" xfId="38687"/>
    <cellStyle name="Note 2 2 2 3 3 3" xfId="37166"/>
    <cellStyle name="Note 2 2 2 3 3 3 2" xfId="38005"/>
    <cellStyle name="Note 2 2 2 3 3 3 3" xfId="38939"/>
    <cellStyle name="Note 2 2 2 3 3 4" xfId="38067"/>
    <cellStyle name="Note 2 2 2 3 3 5" xfId="38436"/>
    <cellStyle name="Note 2 2 2 3 4" xfId="36949"/>
    <cellStyle name="Note 2 2 2 3 4 2" xfId="37249"/>
    <cellStyle name="Note 2 2 2 3 4 2 2" xfId="37784"/>
    <cellStyle name="Note 2 2 2 3 4 2 3" xfId="39086"/>
    <cellStyle name="Note 2 2 2 3 4 3" xfId="37819"/>
    <cellStyle name="Note 2 2 2 3 4 4" xfId="38532"/>
    <cellStyle name="Note 2 2 2 3 5" xfId="37098"/>
    <cellStyle name="Note 2 2 2 3 5 2" xfId="37379"/>
    <cellStyle name="Note 2 2 2 3 5 3" xfId="38790"/>
    <cellStyle name="Note 2 2 2 3 6" xfId="37931"/>
    <cellStyle name="Note 2 2 2 3 7" xfId="38285"/>
    <cellStyle name="Note 2 2 2 4" xfId="36759"/>
    <cellStyle name="Note 2 2 2 4 2" xfId="36925"/>
    <cellStyle name="Note 2 2 2 4 2 2" xfId="37217"/>
    <cellStyle name="Note 2 2 2 4 2 2 2" xfId="37589"/>
    <cellStyle name="Note 2 2 2 4 2 2 3" xfId="39028"/>
    <cellStyle name="Note 2 2 2 4 2 3" xfId="37809"/>
    <cellStyle name="Note 2 2 2 4 2 4" xfId="38506"/>
    <cellStyle name="Note 2 2 2 4 3" xfId="37088"/>
    <cellStyle name="Note 2 2 2 4 3 2" xfId="37739"/>
    <cellStyle name="Note 2 2 2 4 3 3" xfId="38778"/>
    <cellStyle name="Note 2 2 2 4 4" xfId="38079"/>
    <cellStyle name="Note 2 2 2 4 5" xfId="38261"/>
    <cellStyle name="Note 2 2 2 5" xfId="36825"/>
    <cellStyle name="Note 2 2 2 5 2" xfId="36970"/>
    <cellStyle name="Note 2 2 2 5 2 2" xfId="37270"/>
    <cellStyle name="Note 2 2 2 5 2 2 2" xfId="37423"/>
    <cellStyle name="Note 2 2 2 5 2 2 3" xfId="39129"/>
    <cellStyle name="Note 2 2 2 5 2 3" xfId="37611"/>
    <cellStyle name="Note 2 2 2 5 2 4" xfId="38567"/>
    <cellStyle name="Note 2 2 2 5 3" xfId="37113"/>
    <cellStyle name="Note 2 2 2 5 3 2" xfId="37472"/>
    <cellStyle name="Note 2 2 2 5 3 3" xfId="38821"/>
    <cellStyle name="Note 2 2 2 5 4" xfId="37541"/>
    <cellStyle name="Note 2 2 2 5 5" xfId="38318"/>
    <cellStyle name="Note 2 2 2 6" xfId="36843"/>
    <cellStyle name="Note 2 2 2 6 2" xfId="36990"/>
    <cellStyle name="Note 2 2 2 6 2 2" xfId="37290"/>
    <cellStyle name="Note 2 2 2 6 2 2 2" xfId="37821"/>
    <cellStyle name="Note 2 2 2 6 2 2 3" xfId="39161"/>
    <cellStyle name="Note 2 2 2 6 2 3" xfId="38035"/>
    <cellStyle name="Note 2 2 2 6 2 4" xfId="38593"/>
    <cellStyle name="Note 2 2 2 6 3" xfId="37131"/>
    <cellStyle name="Note 2 2 2 6 3 2" xfId="37710"/>
    <cellStyle name="Note 2 2 2 6 3 3" xfId="38847"/>
    <cellStyle name="Note 2 2 2 6 4" xfId="37656"/>
    <cellStyle name="Note 2 2 2 6 5" xfId="38344"/>
    <cellStyle name="Note 2 2 2 7" xfId="37047"/>
    <cellStyle name="Note 2 2 2 7 2" xfId="37181"/>
    <cellStyle name="Note 2 2 2 7 2 2" xfId="37946"/>
    <cellStyle name="Note 2 2 2 7 2 3" xfId="38957"/>
    <cellStyle name="Note 2 2 2 7 3" xfId="38045"/>
    <cellStyle name="Note 2 2 2 7 4" xfId="38716"/>
    <cellStyle name="Note 2 2 2 8" xfId="36891"/>
    <cellStyle name="Note 2 2 2 8 2" xfId="37344"/>
    <cellStyle name="Note 2 2 2 8 2 2" xfId="37355"/>
    <cellStyle name="Note 2 2 2 8 2 3" xfId="39269"/>
    <cellStyle name="Note 2 2 2 8 3" xfId="37896"/>
    <cellStyle name="Note 2 2 2 8 4" xfId="38453"/>
    <cellStyle name="Note 2 2 2 9" xfId="38116"/>
    <cellStyle name="Note 2 2 3" xfId="9309"/>
    <cellStyle name="Note 2 2 3 2" xfId="36753"/>
    <cellStyle name="Note 2 2 3 2 2" xfId="36919"/>
    <cellStyle name="Note 2 2 3 2 2 2" xfId="37211"/>
    <cellStyle name="Note 2 2 3 2 2 2 2" xfId="37722"/>
    <cellStyle name="Note 2 2 3 2 2 2 3" xfId="39013"/>
    <cellStyle name="Note 2 2 3 2 2 3" xfId="37412"/>
    <cellStyle name="Note 2 2 3 2 2 4" xfId="38497"/>
    <cellStyle name="Note 2 2 3 2 3" xfId="37082"/>
    <cellStyle name="Note 2 2 3 2 3 2" xfId="37654"/>
    <cellStyle name="Note 2 2 3 2 3 3" xfId="38770"/>
    <cellStyle name="Note 2 2 3 2 4" xfId="38003"/>
    <cellStyle name="Note 2 2 3 2 5" xfId="38253"/>
    <cellStyle name="Note 2 2 3 3" xfId="36819"/>
    <cellStyle name="Note 2 2 3 3 2" xfId="36964"/>
    <cellStyle name="Note 2 2 3 3 2 2" xfId="37264"/>
    <cellStyle name="Note 2 2 3 3 2 2 2" xfId="37442"/>
    <cellStyle name="Note 2 2 3 3 2 2 3" xfId="39114"/>
    <cellStyle name="Note 2 2 3 3 2 3" xfId="37559"/>
    <cellStyle name="Note 2 2 3 3 2 4" xfId="38558"/>
    <cellStyle name="Note 2 2 3 3 3" xfId="37107"/>
    <cellStyle name="Note 2 2 3 3 3 2" xfId="37941"/>
    <cellStyle name="Note 2 2 3 3 3 3" xfId="38813"/>
    <cellStyle name="Note 2 2 3 3 4" xfId="37494"/>
    <cellStyle name="Note 2 2 3 3 5" xfId="38310"/>
    <cellStyle name="Note 2 2 3 4" xfId="36818"/>
    <cellStyle name="Note 2 2 3 4 2" xfId="36963"/>
    <cellStyle name="Note 2 2 3 4 2 2" xfId="37263"/>
    <cellStyle name="Note 2 2 3 4 2 2 2" xfId="38109"/>
    <cellStyle name="Note 2 2 3 4 2 2 3" xfId="39111"/>
    <cellStyle name="Note 2 2 3 4 2 3" xfId="37965"/>
    <cellStyle name="Note 2 2 3 4 2 4" xfId="38555"/>
    <cellStyle name="Note 2 2 3 4 3" xfId="37106"/>
    <cellStyle name="Note 2 2 3 4 3 2" xfId="38182"/>
    <cellStyle name="Note 2 2 3 4 3 3" xfId="38810"/>
    <cellStyle name="Note 2 2 3 4 4" xfId="37905"/>
    <cellStyle name="Note 2 2 3 4 5" xfId="38307"/>
    <cellStyle name="Note 2 2 3 5" xfId="37041"/>
    <cellStyle name="Note 2 2 3 5 2" xfId="37189"/>
    <cellStyle name="Note 2 2 3 5 2 2" xfId="37552"/>
    <cellStyle name="Note 2 2 3 5 2 3" xfId="38966"/>
    <cellStyle name="Note 2 2 3 5 3" xfId="37617"/>
    <cellStyle name="Note 2 2 3 5 4" xfId="38708"/>
    <cellStyle name="Note 2 2 3 6" xfId="36897"/>
    <cellStyle name="Note 2 2 3 6 2" xfId="38002"/>
    <cellStyle name="Note 2 2 3 6 3" xfId="38462"/>
    <cellStyle name="Note 2 2 3 7" xfId="37622"/>
    <cellStyle name="Note 2 2 3 8" xfId="37351"/>
    <cellStyle name="Note 2 2 3 9" xfId="36687"/>
    <cellStyle name="Note 2 2 4" xfId="16160"/>
    <cellStyle name="Note 2 2 4 2" xfId="36841"/>
    <cellStyle name="Note 2 2 4 2 2" xfId="36988"/>
    <cellStyle name="Note 2 2 4 2 2 2" xfId="37288"/>
    <cellStyle name="Note 2 2 4 2 2 2 2" xfId="37652"/>
    <cellStyle name="Note 2 2 4 2 2 2 3" xfId="39159"/>
    <cellStyle name="Note 2 2 4 2 2 3" xfId="37489"/>
    <cellStyle name="Note 2 2 4 2 2 4" xfId="38591"/>
    <cellStyle name="Note 2 2 4 2 3" xfId="37129"/>
    <cellStyle name="Note 2 2 4 2 3 2" xfId="37922"/>
    <cellStyle name="Note 2 2 4 2 3 3" xfId="38845"/>
    <cellStyle name="Note 2 2 4 2 4" xfId="37614"/>
    <cellStyle name="Note 2 2 4 2 5" xfId="38342"/>
    <cellStyle name="Note 2 2 4 3" xfId="36860"/>
    <cellStyle name="Note 2 2 4 3 2" xfId="37010"/>
    <cellStyle name="Note 2 2 4 3 2 2" xfId="37312"/>
    <cellStyle name="Note 2 2 4 3 2 2 2" xfId="37677"/>
    <cellStyle name="Note 2 2 4 3 2 2 3" xfId="39210"/>
    <cellStyle name="Note 2 2 4 3 2 3" xfId="38047"/>
    <cellStyle name="Note 2 2 4 3 2 4" xfId="38642"/>
    <cellStyle name="Note 2 2 4 3 3" xfId="37148"/>
    <cellStyle name="Note 2 2 4 3 3 2" xfId="37822"/>
    <cellStyle name="Note 2 2 4 3 3 3" xfId="38895"/>
    <cellStyle name="Note 2 2 4 3 4" xfId="38011"/>
    <cellStyle name="Note 2 2 4 3 5" xfId="38392"/>
    <cellStyle name="Note 2 2 4 4" xfId="37053"/>
    <cellStyle name="Note 2 2 4 4 2" xfId="37223"/>
    <cellStyle name="Note 2 2 4 4 2 2" xfId="37380"/>
    <cellStyle name="Note 2 2 4 4 2 3" xfId="39042"/>
    <cellStyle name="Note 2 2 4 4 3" xfId="38091"/>
    <cellStyle name="Note 2 2 4 4 4" xfId="38722"/>
    <cellStyle name="Note 2 2 4 5" xfId="36931"/>
    <cellStyle name="Note 2 2 4 5 2" xfId="37610"/>
    <cellStyle name="Note 2 2 4 5 3" xfId="38512"/>
    <cellStyle name="Note 2 2 4 6" xfId="38169"/>
    <cellStyle name="Note 2 2 4 7" xfId="38267"/>
    <cellStyle name="Note 2 2 4 8" xfId="36770"/>
    <cellStyle name="Note 2 2 5" xfId="20177"/>
    <cellStyle name="Note 2 2 5 2" xfId="36848"/>
    <cellStyle name="Note 2 2 5 2 2" xfId="36998"/>
    <cellStyle name="Note 2 2 5 2 2 2" xfId="37299"/>
    <cellStyle name="Note 2 2 5 2 2 2 2" xfId="37409"/>
    <cellStyle name="Note 2 2 5 2 2 2 3" xfId="39180"/>
    <cellStyle name="Note 2 2 5 2 2 3" xfId="38163"/>
    <cellStyle name="Note 2 2 5 2 2 4" xfId="38612"/>
    <cellStyle name="Note 2 2 5 2 3" xfId="37136"/>
    <cellStyle name="Note 2 2 5 2 3 2" xfId="38203"/>
    <cellStyle name="Note 2 2 5 2 3 3" xfId="38866"/>
    <cellStyle name="Note 2 2 5 2 4" xfId="37842"/>
    <cellStyle name="Note 2 2 5 2 5" xfId="38363"/>
    <cellStyle name="Note 2 2 5 3" xfId="36872"/>
    <cellStyle name="Note 2 2 5 3 2" xfId="37022"/>
    <cellStyle name="Note 2 2 5 3 2 2" xfId="37325"/>
    <cellStyle name="Note 2 2 5 3 2 2 2" xfId="37977"/>
    <cellStyle name="Note 2 2 5 3 2 2 3" xfId="39240"/>
    <cellStyle name="Note 2 2 5 3 2 3" xfId="37804"/>
    <cellStyle name="Note 2 2 5 3 2 4" xfId="38672"/>
    <cellStyle name="Note 2 2 5 3 3" xfId="37160"/>
    <cellStyle name="Note 2 2 5 3 3 2" xfId="37528"/>
    <cellStyle name="Note 2 2 5 3 3 3" xfId="38924"/>
    <cellStyle name="Note 2 2 5 3 4" xfId="37884"/>
    <cellStyle name="Note 2 2 5 3 5" xfId="38421"/>
    <cellStyle name="Note 2 2 5 4" xfId="36943"/>
    <cellStyle name="Note 2 2 5 4 2" xfId="37243"/>
    <cellStyle name="Note 2 2 5 4 2 2" xfId="38049"/>
    <cellStyle name="Note 2 2 5 4 2 3" xfId="39071"/>
    <cellStyle name="Note 2 2 5 4 3" xfId="37431"/>
    <cellStyle name="Note 2 2 5 4 4" xfId="38525"/>
    <cellStyle name="Note 2 2 5 5" xfId="37094"/>
    <cellStyle name="Note 2 2 5 5 2" xfId="37478"/>
    <cellStyle name="Note 2 2 5 5 3" xfId="38785"/>
    <cellStyle name="Note 2 2 5 6" xfId="37643"/>
    <cellStyle name="Note 2 2 5 7" xfId="38279"/>
    <cellStyle name="Note 2 2 5 8" xfId="36792"/>
    <cellStyle name="Note 2 2 6" xfId="36745"/>
    <cellStyle name="Note 2 2 6 2" xfId="36912"/>
    <cellStyle name="Note 2 2 6 2 2" xfId="37204"/>
    <cellStyle name="Note 2 2 6 2 2 2" xfId="37982"/>
    <cellStyle name="Note 2 2 6 2 2 3" xfId="38998"/>
    <cellStyle name="Note 2 2 6 2 3" xfId="37556"/>
    <cellStyle name="Note 2 2 6 2 4" xfId="38484"/>
    <cellStyle name="Note 2 2 6 3" xfId="37075"/>
    <cellStyle name="Note 2 2 6 3 2" xfId="37368"/>
    <cellStyle name="Note 2 2 6 3 3" xfId="38757"/>
    <cellStyle name="Note 2 2 6 4" xfId="37506"/>
    <cellStyle name="Note 2 2 6 5" xfId="38240"/>
    <cellStyle name="Note 2 2 7" xfId="37034"/>
    <cellStyle name="Note 2 2 7 2" xfId="37172"/>
    <cellStyle name="Note 2 2 7 2 2" xfId="37910"/>
    <cellStyle name="Note 2 2 7 2 3" xfId="38947"/>
    <cellStyle name="Note 2 2 7 3" xfId="37756"/>
    <cellStyle name="Note 2 2 7 4" xfId="38695"/>
    <cellStyle name="Note 2 2 8" xfId="36884"/>
    <cellStyle name="Note 2 2 8 2" xfId="37338"/>
    <cellStyle name="Note 2 2 8 2 2" xfId="38211"/>
    <cellStyle name="Note 2 2 8 2 3" xfId="39263"/>
    <cellStyle name="Note 2 2 8 3" xfId="38161"/>
    <cellStyle name="Note 2 2 8 4" xfId="38444"/>
    <cellStyle name="Note 2 2 9" xfId="38072"/>
    <cellStyle name="Note 2 20" xfId="15545"/>
    <cellStyle name="Note 2 20 2" xfId="19670"/>
    <cellStyle name="Note 2 20 3" xfId="26345"/>
    <cellStyle name="Note 2 21" xfId="8152"/>
    <cellStyle name="Note 2 21 2" xfId="26720"/>
    <cellStyle name="Note 2 22" xfId="10338"/>
    <cellStyle name="Note 2 22 2" xfId="26752"/>
    <cellStyle name="Note 2 23" xfId="17460"/>
    <cellStyle name="Note 2 24" xfId="20057"/>
    <cellStyle name="Note 2 3" xfId="339"/>
    <cellStyle name="Note 2 3 10" xfId="9274"/>
    <cellStyle name="Note 2 3 10 2" xfId="26791"/>
    <cellStyle name="Note 2 3 10 3" xfId="37509"/>
    <cellStyle name="Note 2 3 11" xfId="16142"/>
    <cellStyle name="Note 2 3 11 2" xfId="36688"/>
    <cellStyle name="Note 2 3 12" xfId="20133"/>
    <cellStyle name="Note 2 3 2" xfId="412"/>
    <cellStyle name="Note 2 3 2 10" xfId="38224"/>
    <cellStyle name="Note 2 3 2 11" xfId="36689"/>
    <cellStyle name="Note 2 3 2 2" xfId="577"/>
    <cellStyle name="Note 2 3 2 2 2" xfId="1003"/>
    <cellStyle name="Note 2 3 2 2 2 2" xfId="1763"/>
    <cellStyle name="Note 2 3 2 2 2 2 2" xfId="5618"/>
    <cellStyle name="Note 2 3 2 2 2 2 2 2" xfId="31996"/>
    <cellStyle name="Note 2 3 2 2 2 2 2 2 2" xfId="38056"/>
    <cellStyle name="Note 2 3 2 2 2 2 2 3" xfId="39160"/>
    <cellStyle name="Note 2 3 2 2 2 2 2 4" xfId="37289"/>
    <cellStyle name="Note 2 3 2 2 2 2 3" xfId="11773"/>
    <cellStyle name="Note 2 3 2 2 2 2 3 2" xfId="28156"/>
    <cellStyle name="Note 2 3 2 2 2 2 3 3" xfId="37858"/>
    <cellStyle name="Note 2 3 2 2 2 2 4" xfId="22603"/>
    <cellStyle name="Note 2 3 2 2 2 2 4 2" xfId="38592"/>
    <cellStyle name="Note 2 3 2 2 2 2 5" xfId="36989"/>
    <cellStyle name="Note 2 3 2 2 2 3" xfId="2556"/>
    <cellStyle name="Note 2 3 2 2 2 3 2" xfId="6409"/>
    <cellStyle name="Note 2 3 2 2 2 3 2 2" xfId="32785"/>
    <cellStyle name="Note 2 3 2 2 2 3 2 3" xfId="38122"/>
    <cellStyle name="Note 2 3 2 2 2 3 3" xfId="12564"/>
    <cellStyle name="Note 2 3 2 2 2 3 3 2" xfId="28946"/>
    <cellStyle name="Note 2 3 2 2 2 3 3 3" xfId="38846"/>
    <cellStyle name="Note 2 3 2 2 2 3 4" xfId="23391"/>
    <cellStyle name="Note 2 3 2 2 2 3 4 2" xfId="37130"/>
    <cellStyle name="Note 2 3 2 2 2 4" xfId="3510"/>
    <cellStyle name="Note 2 3 2 2 2 4 2" xfId="7361"/>
    <cellStyle name="Note 2 3 2 2 2 4 2 2" xfId="33737"/>
    <cellStyle name="Note 2 3 2 2 2 4 2 3" xfId="37407"/>
    <cellStyle name="Note 2 3 2 2 2 4 3" xfId="13517"/>
    <cellStyle name="Note 2 3 2 2 2 4 3 2" xfId="29896"/>
    <cellStyle name="Note 2 3 2 2 2 4 4" xfId="24337"/>
    <cellStyle name="Note 2 3 2 2 2 5" xfId="4859"/>
    <cellStyle name="Note 2 3 2 2 2 5 2" xfId="31237"/>
    <cellStyle name="Note 2 3 2 2 2 5 3" xfId="38343"/>
    <cellStyle name="Note 2 3 2 2 2 6" xfId="11013"/>
    <cellStyle name="Note 2 3 2 2 2 6 2" xfId="27397"/>
    <cellStyle name="Note 2 3 2 2 2 6 3" xfId="36842"/>
    <cellStyle name="Note 2 3 2 2 2 7" xfId="21844"/>
    <cellStyle name="Note 2 3 2 2 3" xfId="1383"/>
    <cellStyle name="Note 2 3 2 2 3 2" xfId="5238"/>
    <cellStyle name="Note 2 3 2 2 3 2 2" xfId="31616"/>
    <cellStyle name="Note 2 3 2 2 3 2 2 2" xfId="38102"/>
    <cellStyle name="Note 2 3 2 2 3 2 2 3" xfId="39230"/>
    <cellStyle name="Note 2 3 2 2 3 2 2 4" xfId="37321"/>
    <cellStyle name="Note 2 3 2 2 3 2 3" xfId="37688"/>
    <cellStyle name="Note 2 3 2 2 3 2 4" xfId="38662"/>
    <cellStyle name="Note 2 3 2 2 3 2 5" xfId="37019"/>
    <cellStyle name="Note 2 3 2 2 3 3" xfId="11393"/>
    <cellStyle name="Note 2 3 2 2 3 3 2" xfId="27776"/>
    <cellStyle name="Note 2 3 2 2 3 3 2 2" xfId="37869"/>
    <cellStyle name="Note 2 3 2 2 3 3 3" xfId="38914"/>
    <cellStyle name="Note 2 3 2 2 3 3 4" xfId="37157"/>
    <cellStyle name="Note 2 3 2 2 3 4" xfId="22224"/>
    <cellStyle name="Note 2 3 2 2 3 4 2" xfId="37732"/>
    <cellStyle name="Note 2 3 2 2 3 5" xfId="38411"/>
    <cellStyle name="Note 2 3 2 2 3 6" xfId="36869"/>
    <cellStyle name="Note 2 3 2 2 4" xfId="2163"/>
    <cellStyle name="Note 2 3 2 2 4 2" xfId="6016"/>
    <cellStyle name="Note 2 3 2 2 4 2 2" xfId="32392"/>
    <cellStyle name="Note 2 3 2 2 4 2 2 2" xfId="37975"/>
    <cellStyle name="Note 2 3 2 2 4 2 3" xfId="39061"/>
    <cellStyle name="Note 2 3 2 2 4 2 4" xfId="37240"/>
    <cellStyle name="Note 2 3 2 2 4 3" xfId="12171"/>
    <cellStyle name="Note 2 3 2 2 4 3 2" xfId="28553"/>
    <cellStyle name="Note 2 3 2 2 4 3 3" xfId="37904"/>
    <cellStyle name="Note 2 3 2 2 4 4" xfId="22999"/>
    <cellStyle name="Note 2 3 2 2 4 4 2" xfId="38739"/>
    <cellStyle name="Note 2 3 2 2 4 5" xfId="37062"/>
    <cellStyle name="Note 2 3 2 2 5" xfId="3129"/>
    <cellStyle name="Note 2 3 2 2 5 2" xfId="6980"/>
    <cellStyle name="Note 2 3 2 2 5 2 2" xfId="33356"/>
    <cellStyle name="Note 2 3 2 2 5 2 3" xfId="38114"/>
    <cellStyle name="Note 2 3 2 2 5 3" xfId="13136"/>
    <cellStyle name="Note 2 3 2 2 5 3 2" xfId="29515"/>
    <cellStyle name="Note 2 3 2 2 5 3 3" xfId="38521"/>
    <cellStyle name="Note 2 3 2 2 5 4" xfId="23957"/>
    <cellStyle name="Note 2 3 2 2 5 4 2" xfId="36940"/>
    <cellStyle name="Note 2 3 2 2 6" xfId="4476"/>
    <cellStyle name="Note 2 3 2 2 6 2" xfId="30855"/>
    <cellStyle name="Note 2 3 2 2 6 3" xfId="37826"/>
    <cellStyle name="Note 2 3 2 2 7" xfId="10624"/>
    <cellStyle name="Note 2 3 2 2 7 2" xfId="27013"/>
    <cellStyle name="Note 2 3 2 2 7 3" xfId="38276"/>
    <cellStyle name="Note 2 3 2 2 8" xfId="21462"/>
    <cellStyle name="Note 2 3 2 2 8 2" xfId="36784"/>
    <cellStyle name="Note 2 3 2 3" xfId="840"/>
    <cellStyle name="Note 2 3 2 3 2" xfId="1600"/>
    <cellStyle name="Note 2 3 2 3 2 2" xfId="5455"/>
    <cellStyle name="Note 2 3 2 3 2 2 2" xfId="31833"/>
    <cellStyle name="Note 2 3 2 3 2 2 2 2" xfId="37929"/>
    <cellStyle name="Note 2 3 2 3 2 2 2 3" xfId="39200"/>
    <cellStyle name="Note 2 3 2 3 2 2 2 4" xfId="37309"/>
    <cellStyle name="Note 2 3 2 3 2 2 3" xfId="37973"/>
    <cellStyle name="Note 2 3 2 3 2 2 4" xfId="38632"/>
    <cellStyle name="Note 2 3 2 3 2 2 5" xfId="37007"/>
    <cellStyle name="Note 2 3 2 3 2 3" xfId="11610"/>
    <cellStyle name="Note 2 3 2 3 2 3 2" xfId="27993"/>
    <cellStyle name="Note 2 3 2 3 2 3 2 2" xfId="38189"/>
    <cellStyle name="Note 2 3 2 3 2 3 3" xfId="38886"/>
    <cellStyle name="Note 2 3 2 3 2 3 4" xfId="37145"/>
    <cellStyle name="Note 2 3 2 3 2 4" xfId="22440"/>
    <cellStyle name="Note 2 3 2 3 2 4 2" xfId="37850"/>
    <cellStyle name="Note 2 3 2 3 2 5" xfId="38383"/>
    <cellStyle name="Note 2 3 2 3 2 6" xfId="36857"/>
    <cellStyle name="Note 2 3 2 3 3" xfId="2393"/>
    <cellStyle name="Note 2 3 2 3 3 2" xfId="6246"/>
    <cellStyle name="Note 2 3 2 3 3 2 2" xfId="32622"/>
    <cellStyle name="Note 2 3 2 3 3 2 2 2" xfId="37450"/>
    <cellStyle name="Note 2 3 2 3 3 2 2 3" xfId="39260"/>
    <cellStyle name="Note 2 3 2 3 3 2 2 4" xfId="37335"/>
    <cellStyle name="Note 2 3 2 3 3 2 3" xfId="37948"/>
    <cellStyle name="Note 2 3 2 3 3 2 4" xfId="38692"/>
    <cellStyle name="Note 2 3 2 3 3 2 5" xfId="37031"/>
    <cellStyle name="Note 2 3 2 3 3 3" xfId="12401"/>
    <cellStyle name="Note 2 3 2 3 3 3 2" xfId="28783"/>
    <cellStyle name="Note 2 3 2 3 3 3 2 2" xfId="37395"/>
    <cellStyle name="Note 2 3 2 3 3 3 3" xfId="38944"/>
    <cellStyle name="Note 2 3 2 3 3 3 4" xfId="37169"/>
    <cellStyle name="Note 2 3 2 3 3 4" xfId="23228"/>
    <cellStyle name="Note 2 3 2 3 3 4 2" xfId="37566"/>
    <cellStyle name="Note 2 3 2 3 3 5" xfId="38441"/>
    <cellStyle name="Note 2 3 2 3 3 6" xfId="36881"/>
    <cellStyle name="Note 2 3 2 3 4" xfId="3347"/>
    <cellStyle name="Note 2 3 2 3 4 2" xfId="7198"/>
    <cellStyle name="Note 2 3 2 3 4 2 2" xfId="33574"/>
    <cellStyle name="Note 2 3 2 3 4 2 2 2" xfId="37871"/>
    <cellStyle name="Note 2 3 2 3 4 2 3" xfId="39091"/>
    <cellStyle name="Note 2 3 2 3 4 2 4" xfId="37252"/>
    <cellStyle name="Note 2 3 2 3 4 3" xfId="13354"/>
    <cellStyle name="Note 2 3 2 3 4 3 2" xfId="29733"/>
    <cellStyle name="Note 2 3 2 3 4 3 3" xfId="37885"/>
    <cellStyle name="Note 2 3 2 3 4 4" xfId="24174"/>
    <cellStyle name="Note 2 3 2 3 4 4 2" xfId="38535"/>
    <cellStyle name="Note 2 3 2 3 4 5" xfId="36952"/>
    <cellStyle name="Note 2 3 2 3 5" xfId="4696"/>
    <cellStyle name="Note 2 3 2 3 5 2" xfId="31074"/>
    <cellStyle name="Note 2 3 2 3 5 2 2" xfId="37996"/>
    <cellStyle name="Note 2 3 2 3 5 3" xfId="38793"/>
    <cellStyle name="Note 2 3 2 3 5 4" xfId="37101"/>
    <cellStyle name="Note 2 3 2 3 6" xfId="10850"/>
    <cellStyle name="Note 2 3 2 3 6 2" xfId="27234"/>
    <cellStyle name="Note 2 3 2 3 6 3" xfId="38013"/>
    <cellStyle name="Note 2 3 2 3 7" xfId="21681"/>
    <cellStyle name="Note 2 3 2 3 7 2" xfId="38288"/>
    <cellStyle name="Note 2 3 2 3 8" xfId="36811"/>
    <cellStyle name="Note 2 3 2 4" xfId="1220"/>
    <cellStyle name="Note 2 3 2 4 2" xfId="5075"/>
    <cellStyle name="Note 2 3 2 4 2 2" xfId="31453"/>
    <cellStyle name="Note 2 3 2 4 2 2 2" xfId="37707"/>
    <cellStyle name="Note 2 3 2 4 2 2 3" xfId="39033"/>
    <cellStyle name="Note 2 3 2 4 2 2 4" xfId="37220"/>
    <cellStyle name="Note 2 3 2 4 2 3" xfId="37916"/>
    <cellStyle name="Note 2 3 2 4 2 4" xfId="38509"/>
    <cellStyle name="Note 2 3 2 4 2 5" xfId="36928"/>
    <cellStyle name="Note 2 3 2 4 3" xfId="11230"/>
    <cellStyle name="Note 2 3 2 4 3 2" xfId="27613"/>
    <cellStyle name="Note 2 3 2 4 3 2 2" xfId="37522"/>
    <cellStyle name="Note 2 3 2 4 3 3" xfId="38781"/>
    <cellStyle name="Note 2 3 2 4 3 4" xfId="37091"/>
    <cellStyle name="Note 2 3 2 4 4" xfId="22061"/>
    <cellStyle name="Note 2 3 2 4 4 2" xfId="37575"/>
    <cellStyle name="Note 2 3 2 4 5" xfId="38264"/>
    <cellStyle name="Note 2 3 2 4 6" xfId="36762"/>
    <cellStyle name="Note 2 3 2 5" xfId="1999"/>
    <cellStyle name="Note 2 3 2 5 2" xfId="5852"/>
    <cellStyle name="Note 2 3 2 5 2 2" xfId="32228"/>
    <cellStyle name="Note 2 3 2 5 2 2 2" xfId="37802"/>
    <cellStyle name="Note 2 3 2 5 2 2 3" xfId="39134"/>
    <cellStyle name="Note 2 3 2 5 2 2 4" xfId="37273"/>
    <cellStyle name="Note 2 3 2 5 2 3" xfId="37789"/>
    <cellStyle name="Note 2 3 2 5 2 4" xfId="38570"/>
    <cellStyle name="Note 2 3 2 5 2 5" xfId="36973"/>
    <cellStyle name="Note 2 3 2 5 3" xfId="12007"/>
    <cellStyle name="Note 2 3 2 5 3 2" xfId="28389"/>
    <cellStyle name="Note 2 3 2 5 3 2 2" xfId="37989"/>
    <cellStyle name="Note 2 3 2 5 3 3" xfId="38824"/>
    <cellStyle name="Note 2 3 2 5 3 4" xfId="37116"/>
    <cellStyle name="Note 2 3 2 5 4" xfId="22835"/>
    <cellStyle name="Note 2 3 2 5 4 2" xfId="37962"/>
    <cellStyle name="Note 2 3 2 5 5" xfId="38321"/>
    <cellStyle name="Note 2 3 2 5 6" xfId="36828"/>
    <cellStyle name="Note 2 3 2 6" xfId="2966"/>
    <cellStyle name="Note 2 3 2 6 2" xfId="6817"/>
    <cellStyle name="Note 2 3 2 6 2 2" xfId="33193"/>
    <cellStyle name="Note 2 3 2 6 2 2 2" xfId="37670"/>
    <cellStyle name="Note 2 3 2 6 2 2 3" xfId="39149"/>
    <cellStyle name="Note 2 3 2 6 2 2 4" xfId="37282"/>
    <cellStyle name="Note 2 3 2 6 2 3" xfId="37591"/>
    <cellStyle name="Note 2 3 2 6 2 4" xfId="38583"/>
    <cellStyle name="Note 2 3 2 6 2 5" xfId="36982"/>
    <cellStyle name="Note 2 3 2 6 3" xfId="12973"/>
    <cellStyle name="Note 2 3 2 6 3 2" xfId="29352"/>
    <cellStyle name="Note 2 3 2 6 3 2 2" xfId="37728"/>
    <cellStyle name="Note 2 3 2 6 3 3" xfId="38837"/>
    <cellStyle name="Note 2 3 2 6 3 4" xfId="37124"/>
    <cellStyle name="Note 2 3 2 6 4" xfId="23794"/>
    <cellStyle name="Note 2 3 2 6 4 2" xfId="37370"/>
    <cellStyle name="Note 2 3 2 6 5" xfId="38334"/>
    <cellStyle name="Note 2 3 2 6 6" xfId="36836"/>
    <cellStyle name="Note 2 3 2 7" xfId="4313"/>
    <cellStyle name="Note 2 3 2 7 2" xfId="30692"/>
    <cellStyle name="Note 2 3 2 7 2 2" xfId="37650"/>
    <cellStyle name="Note 2 3 2 7 2 3" xfId="38960"/>
    <cellStyle name="Note 2 3 2 7 2 4" xfId="37184"/>
    <cellStyle name="Note 2 3 2 7 3" xfId="37544"/>
    <cellStyle name="Note 2 3 2 7 4" xfId="38719"/>
    <cellStyle name="Note 2 3 2 7 5" xfId="37050"/>
    <cellStyle name="Note 2 3 2 8" xfId="10460"/>
    <cellStyle name="Note 2 3 2 8 2" xfId="26850"/>
    <cellStyle name="Note 2 3 2 8 2 2" xfId="38215"/>
    <cellStyle name="Note 2 3 2 8 2 3" xfId="39272"/>
    <cellStyle name="Note 2 3 2 8 2 4" xfId="37347"/>
    <cellStyle name="Note 2 3 2 8 3" xfId="38031"/>
    <cellStyle name="Note 2 3 2 8 4" xfId="38456"/>
    <cellStyle name="Note 2 3 2 8 5" xfId="36894"/>
    <cellStyle name="Note 2 3 2 9" xfId="21299"/>
    <cellStyle name="Note 2 3 2 9 2" xfId="38197"/>
    <cellStyle name="Note 2 3 3" xfId="475"/>
    <cellStyle name="Note 2 3 3 2" xfId="634"/>
    <cellStyle name="Note 2 3 3 2 2" xfId="1060"/>
    <cellStyle name="Note 2 3 3 2 2 2" xfId="1820"/>
    <cellStyle name="Note 2 3 3 2 2 2 2" xfId="5675"/>
    <cellStyle name="Note 2 3 3 2 2 2 2 2" xfId="32053"/>
    <cellStyle name="Note 2 3 3 2 2 2 2 3" xfId="37805"/>
    <cellStyle name="Note 2 3 3 2 2 2 3" xfId="11830"/>
    <cellStyle name="Note 2 3 3 2 2 2 3 2" xfId="28213"/>
    <cellStyle name="Note 2 3 3 2 2 2 3 3" xfId="39018"/>
    <cellStyle name="Note 2 3 3 2 2 2 4" xfId="22660"/>
    <cellStyle name="Note 2 3 3 2 2 2 4 2" xfId="37214"/>
    <cellStyle name="Note 2 3 3 2 2 3" xfId="2613"/>
    <cellStyle name="Note 2 3 3 2 2 3 2" xfId="6466"/>
    <cellStyle name="Note 2 3 3 2 2 3 2 2" xfId="32842"/>
    <cellStyle name="Note 2 3 3 2 2 3 2 3" xfId="38175"/>
    <cellStyle name="Note 2 3 3 2 2 3 3" xfId="12621"/>
    <cellStyle name="Note 2 3 3 2 2 3 3 2" xfId="29003"/>
    <cellStyle name="Note 2 3 3 2 2 3 4" xfId="23448"/>
    <cellStyle name="Note 2 3 3 2 2 4" xfId="3567"/>
    <cellStyle name="Note 2 3 3 2 2 4 2" xfId="7418"/>
    <cellStyle name="Note 2 3 3 2 2 4 2 2" xfId="33794"/>
    <cellStyle name="Note 2 3 3 2 2 4 2 3" xfId="38502"/>
    <cellStyle name="Note 2 3 3 2 2 4 3" xfId="13574"/>
    <cellStyle name="Note 2 3 3 2 2 4 3 2" xfId="29953"/>
    <cellStyle name="Note 2 3 3 2 2 4 4" xfId="24394"/>
    <cellStyle name="Note 2 3 3 2 2 5" xfId="4916"/>
    <cellStyle name="Note 2 3 3 2 2 5 2" xfId="31294"/>
    <cellStyle name="Note 2 3 3 2 2 5 3" xfId="36922"/>
    <cellStyle name="Note 2 3 3 2 2 6" xfId="11070"/>
    <cellStyle name="Note 2 3 3 2 2 6 2" xfId="27454"/>
    <cellStyle name="Note 2 3 3 2 2 7" xfId="21901"/>
    <cellStyle name="Note 2 3 3 2 3" xfId="1440"/>
    <cellStyle name="Note 2 3 3 2 3 2" xfId="5295"/>
    <cellStyle name="Note 2 3 3 2 3 2 2" xfId="31673"/>
    <cellStyle name="Note 2 3 3 2 3 2 3" xfId="37933"/>
    <cellStyle name="Note 2 3 3 2 3 3" xfId="11450"/>
    <cellStyle name="Note 2 3 3 2 3 3 2" xfId="27833"/>
    <cellStyle name="Note 2 3 3 2 3 3 3" xfId="38775"/>
    <cellStyle name="Note 2 3 3 2 3 4" xfId="22281"/>
    <cellStyle name="Note 2 3 3 2 3 4 2" xfId="37085"/>
    <cellStyle name="Note 2 3 3 2 4" xfId="2220"/>
    <cellStyle name="Note 2 3 3 2 4 2" xfId="6073"/>
    <cellStyle name="Note 2 3 3 2 4 2 2" xfId="32449"/>
    <cellStyle name="Note 2 3 3 2 4 2 3" xfId="37512"/>
    <cellStyle name="Note 2 3 3 2 4 3" xfId="12228"/>
    <cellStyle name="Note 2 3 3 2 4 3 2" xfId="28610"/>
    <cellStyle name="Note 2 3 3 2 4 4" xfId="23056"/>
    <cellStyle name="Note 2 3 3 2 5" xfId="3186"/>
    <cellStyle name="Note 2 3 3 2 5 2" xfId="7037"/>
    <cellStyle name="Note 2 3 3 2 5 2 2" xfId="33413"/>
    <cellStyle name="Note 2 3 3 2 5 2 3" xfId="38258"/>
    <cellStyle name="Note 2 3 3 2 5 3" xfId="13193"/>
    <cellStyle name="Note 2 3 3 2 5 3 2" xfId="29572"/>
    <cellStyle name="Note 2 3 3 2 5 4" xfId="24014"/>
    <cellStyle name="Note 2 3 3 2 6" xfId="4533"/>
    <cellStyle name="Note 2 3 3 2 6 2" xfId="30912"/>
    <cellStyle name="Note 2 3 3 2 6 3" xfId="36756"/>
    <cellStyle name="Note 2 3 3 2 7" xfId="10681"/>
    <cellStyle name="Note 2 3 3 2 7 2" xfId="27070"/>
    <cellStyle name="Note 2 3 3 2 8" xfId="21519"/>
    <cellStyle name="Note 2 3 3 3" xfId="901"/>
    <cellStyle name="Note 2 3 3 3 2" xfId="1661"/>
    <cellStyle name="Note 2 3 3 3 2 2" xfId="5516"/>
    <cellStyle name="Note 2 3 3 3 2 2 2" xfId="31894"/>
    <cellStyle name="Note 2 3 3 3 2 2 2 2" xfId="38014"/>
    <cellStyle name="Note 2 3 3 3 2 2 3" xfId="39119"/>
    <cellStyle name="Note 2 3 3 3 2 2 4" xfId="37267"/>
    <cellStyle name="Note 2 3 3 3 2 3" xfId="11671"/>
    <cellStyle name="Note 2 3 3 3 2 3 2" xfId="28054"/>
    <cellStyle name="Note 2 3 3 3 2 3 3" xfId="37458"/>
    <cellStyle name="Note 2 3 3 3 2 4" xfId="22501"/>
    <cellStyle name="Note 2 3 3 3 2 4 2" xfId="38563"/>
    <cellStyle name="Note 2 3 3 3 2 5" xfId="36967"/>
    <cellStyle name="Note 2 3 3 3 3" xfId="2454"/>
    <cellStyle name="Note 2 3 3 3 3 2" xfId="6307"/>
    <cellStyle name="Note 2 3 3 3 3 2 2" xfId="32683"/>
    <cellStyle name="Note 2 3 3 3 3 2 3" xfId="37647"/>
    <cellStyle name="Note 2 3 3 3 3 3" xfId="12462"/>
    <cellStyle name="Note 2 3 3 3 3 3 2" xfId="28844"/>
    <cellStyle name="Note 2 3 3 3 3 3 3" xfId="38818"/>
    <cellStyle name="Note 2 3 3 3 3 4" xfId="23289"/>
    <cellStyle name="Note 2 3 3 3 3 4 2" xfId="37110"/>
    <cellStyle name="Note 2 3 3 3 4" xfId="3408"/>
    <cellStyle name="Note 2 3 3 3 4 2" xfId="7259"/>
    <cellStyle name="Note 2 3 3 3 4 2 2" xfId="33635"/>
    <cellStyle name="Note 2 3 3 3 4 2 3" xfId="37669"/>
    <cellStyle name="Note 2 3 3 3 4 3" xfId="13415"/>
    <cellStyle name="Note 2 3 3 3 4 3 2" xfId="29794"/>
    <cellStyle name="Note 2 3 3 3 4 4" xfId="24235"/>
    <cellStyle name="Note 2 3 3 3 5" xfId="4757"/>
    <cellStyle name="Note 2 3 3 3 5 2" xfId="31135"/>
    <cellStyle name="Note 2 3 3 3 5 3" xfId="38315"/>
    <cellStyle name="Note 2 3 3 3 6" xfId="10911"/>
    <cellStyle name="Note 2 3 3 3 6 2" xfId="27295"/>
    <cellStyle name="Note 2 3 3 3 6 3" xfId="36822"/>
    <cellStyle name="Note 2 3 3 3 7" xfId="21742"/>
    <cellStyle name="Note 2 3 3 4" xfId="1281"/>
    <cellStyle name="Note 2 3 3 4 2" xfId="5136"/>
    <cellStyle name="Note 2 3 3 4 2 2" xfId="31514"/>
    <cellStyle name="Note 2 3 3 4 2 2 2" xfId="37419"/>
    <cellStyle name="Note 2 3 3 4 2 2 3" xfId="38979"/>
    <cellStyle name="Note 2 3 3 4 2 2 4" xfId="37199"/>
    <cellStyle name="Note 2 3 3 4 2 3" xfId="37436"/>
    <cellStyle name="Note 2 3 3 4 2 4" xfId="38474"/>
    <cellStyle name="Note 2 3 3 4 2 5" xfId="36907"/>
    <cellStyle name="Note 2 3 3 4 3" xfId="11291"/>
    <cellStyle name="Note 2 3 3 4 3 2" xfId="27674"/>
    <cellStyle name="Note 2 3 3 4 3 2 2" xfId="37651"/>
    <cellStyle name="Note 2 3 3 4 3 3" xfId="38750"/>
    <cellStyle name="Note 2 3 3 4 3 4" xfId="37071"/>
    <cellStyle name="Note 2 3 3 4 4" xfId="22122"/>
    <cellStyle name="Note 2 3 3 4 4 2" xfId="37462"/>
    <cellStyle name="Note 2 3 3 4 5" xfId="38233"/>
    <cellStyle name="Note 2 3 3 4 6" xfId="36741"/>
    <cellStyle name="Note 2 3 3 5" xfId="2061"/>
    <cellStyle name="Note 2 3 3 5 2" xfId="5914"/>
    <cellStyle name="Note 2 3 3 5 2 2" xfId="32290"/>
    <cellStyle name="Note 2 3 3 5 2 2 2" xfId="37451"/>
    <cellStyle name="Note 2 3 3 5 2 3" xfId="38971"/>
    <cellStyle name="Note 2 3 3 5 2 4" xfId="37192"/>
    <cellStyle name="Note 2 3 3 5 3" xfId="12069"/>
    <cellStyle name="Note 2 3 3 5 3 2" xfId="28451"/>
    <cellStyle name="Note 2 3 3 5 3 3" xfId="37968"/>
    <cellStyle name="Note 2 3 3 5 4" xfId="22897"/>
    <cellStyle name="Note 2 3 3 5 4 2" xfId="38713"/>
    <cellStyle name="Note 2 3 3 5 5" xfId="37044"/>
    <cellStyle name="Note 2 3 3 6" xfId="3027"/>
    <cellStyle name="Note 2 3 3 6 2" xfId="6878"/>
    <cellStyle name="Note 2 3 3 6 2 2" xfId="33254"/>
    <cellStyle name="Note 2 3 3 6 2 3" xfId="37477"/>
    <cellStyle name="Note 2 3 3 6 3" xfId="13034"/>
    <cellStyle name="Note 2 3 3 6 3 2" xfId="29413"/>
    <cellStyle name="Note 2 3 3 6 3 3" xfId="38467"/>
    <cellStyle name="Note 2 3 3 6 4" xfId="23855"/>
    <cellStyle name="Note 2 3 3 6 4 2" xfId="36900"/>
    <cellStyle name="Note 2 3 3 7" xfId="4374"/>
    <cellStyle name="Note 2 3 3 7 2" xfId="30753"/>
    <cellStyle name="Note 2 3 3 7 3" xfId="37974"/>
    <cellStyle name="Note 2 3 3 8" xfId="10522"/>
    <cellStyle name="Note 2 3 3 8 2" xfId="26911"/>
    <cellStyle name="Note 2 3 3 8 3" xfId="38226"/>
    <cellStyle name="Note 2 3 3 9" xfId="21360"/>
    <cellStyle name="Note 2 3 3 9 2" xfId="36736"/>
    <cellStyle name="Note 2 3 4" xfId="522"/>
    <cellStyle name="Note 2 3 4 2" xfId="948"/>
    <cellStyle name="Note 2 3 4 2 2" xfId="1708"/>
    <cellStyle name="Note 2 3 4 2 2 2" xfId="5563"/>
    <cellStyle name="Note 2 3 4 2 2 2 2" xfId="31941"/>
    <cellStyle name="Note 2 3 4 2 2 2 2 2" xfId="38213"/>
    <cellStyle name="Note 2 3 4 2 2 2 3" xfId="38991"/>
    <cellStyle name="Note 2 3 4 2 2 2 4" xfId="37203"/>
    <cellStyle name="Note 2 3 4 2 2 3" xfId="11718"/>
    <cellStyle name="Note 2 3 4 2 2 3 2" xfId="28101"/>
    <cellStyle name="Note 2 3 4 2 2 3 3" xfId="37470"/>
    <cellStyle name="Note 2 3 4 2 2 4" xfId="22548"/>
    <cellStyle name="Note 2 3 4 2 2 4 2" xfId="38481"/>
    <cellStyle name="Note 2 3 4 2 2 5" xfId="36911"/>
    <cellStyle name="Note 2 3 4 2 3" xfId="2501"/>
    <cellStyle name="Note 2 3 4 2 3 2" xfId="6354"/>
    <cellStyle name="Note 2 3 4 2 3 2 2" xfId="32730"/>
    <cellStyle name="Note 2 3 4 2 3 2 3" xfId="37386"/>
    <cellStyle name="Note 2 3 4 2 3 3" xfId="12509"/>
    <cellStyle name="Note 2 3 4 2 3 3 2" xfId="28891"/>
    <cellStyle name="Note 2 3 4 2 3 3 3" xfId="38755"/>
    <cellStyle name="Note 2 3 4 2 3 4" xfId="23336"/>
    <cellStyle name="Note 2 3 4 2 3 4 2" xfId="37074"/>
    <cellStyle name="Note 2 3 4 2 4" xfId="3455"/>
    <cellStyle name="Note 2 3 4 2 4 2" xfId="7306"/>
    <cellStyle name="Note 2 3 4 2 4 2 2" xfId="33682"/>
    <cellStyle name="Note 2 3 4 2 4 2 3" xfId="37445"/>
    <cellStyle name="Note 2 3 4 2 4 3" xfId="13462"/>
    <cellStyle name="Note 2 3 4 2 4 3 2" xfId="29841"/>
    <cellStyle name="Note 2 3 4 2 4 4" xfId="24282"/>
    <cellStyle name="Note 2 3 4 2 5" xfId="4804"/>
    <cellStyle name="Note 2 3 4 2 5 2" xfId="31182"/>
    <cellStyle name="Note 2 3 4 2 5 3" xfId="38238"/>
    <cellStyle name="Note 2 3 4 2 6" xfId="10958"/>
    <cellStyle name="Note 2 3 4 2 6 2" xfId="27342"/>
    <cellStyle name="Note 2 3 4 2 6 3" xfId="36744"/>
    <cellStyle name="Note 2 3 4 2 7" xfId="21789"/>
    <cellStyle name="Note 2 3 4 3" xfId="1328"/>
    <cellStyle name="Note 2 3 4 3 2" xfId="5183"/>
    <cellStyle name="Note 2 3 4 3 2 2" xfId="31561"/>
    <cellStyle name="Note 2 3 4 3 2 2 2" xfId="37483"/>
    <cellStyle name="Note 2 3 4 3 2 2 3" xfId="39215"/>
    <cellStyle name="Note 2 3 4 3 2 2 4" xfId="37315"/>
    <cellStyle name="Note 2 3 4 3 2 3" xfId="37548"/>
    <cellStyle name="Note 2 3 4 3 2 4" xfId="38647"/>
    <cellStyle name="Note 2 3 4 3 2 5" xfId="37013"/>
    <cellStyle name="Note 2 3 4 3 3" xfId="11338"/>
    <cellStyle name="Note 2 3 4 3 3 2" xfId="27721"/>
    <cellStyle name="Note 2 3 4 3 3 2 2" xfId="37914"/>
    <cellStyle name="Note 2 3 4 3 3 3" xfId="38900"/>
    <cellStyle name="Note 2 3 4 3 3 4" xfId="37151"/>
    <cellStyle name="Note 2 3 4 3 4" xfId="22169"/>
    <cellStyle name="Note 2 3 4 3 4 2" xfId="37692"/>
    <cellStyle name="Note 2 3 4 3 5" xfId="38397"/>
    <cellStyle name="Note 2 3 4 3 6" xfId="36863"/>
    <cellStyle name="Note 2 3 4 4" xfId="2108"/>
    <cellStyle name="Note 2 3 4 4 2" xfId="5961"/>
    <cellStyle name="Note 2 3 4 4 2 2" xfId="32337"/>
    <cellStyle name="Note 2 3 4 4 2 2 2" xfId="37834"/>
    <cellStyle name="Note 2 3 4 4 2 3" xfId="39047"/>
    <cellStyle name="Note 2 3 4 4 2 4" xfId="37226"/>
    <cellStyle name="Note 2 3 4 4 3" xfId="12116"/>
    <cellStyle name="Note 2 3 4 4 3 2" xfId="28498"/>
    <cellStyle name="Note 2 3 4 4 3 3" xfId="37685"/>
    <cellStyle name="Note 2 3 4 4 4" xfId="22944"/>
    <cellStyle name="Note 2 3 4 4 4 2" xfId="38725"/>
    <cellStyle name="Note 2 3 4 4 5" xfId="37056"/>
    <cellStyle name="Note 2 3 4 5" xfId="3074"/>
    <cellStyle name="Note 2 3 4 5 2" xfId="6925"/>
    <cellStyle name="Note 2 3 4 5 2 2" xfId="33301"/>
    <cellStyle name="Note 2 3 4 5 2 3" xfId="37474"/>
    <cellStyle name="Note 2 3 4 5 3" xfId="13081"/>
    <cellStyle name="Note 2 3 4 5 3 2" xfId="29460"/>
    <cellStyle name="Note 2 3 4 5 3 3" xfId="38515"/>
    <cellStyle name="Note 2 3 4 5 4" xfId="23902"/>
    <cellStyle name="Note 2 3 4 5 4 2" xfId="36934"/>
    <cellStyle name="Note 2 3 4 6" xfId="4421"/>
    <cellStyle name="Note 2 3 4 6 2" xfId="30800"/>
    <cellStyle name="Note 2 3 4 6 3" xfId="37715"/>
    <cellStyle name="Note 2 3 4 7" xfId="10569"/>
    <cellStyle name="Note 2 3 4 7 2" xfId="26958"/>
    <cellStyle name="Note 2 3 4 7 3" xfId="38270"/>
    <cellStyle name="Note 2 3 4 8" xfId="21407"/>
    <cellStyle name="Note 2 3 4 8 2" xfId="36775"/>
    <cellStyle name="Note 2 3 5" xfId="782"/>
    <cellStyle name="Note 2 3 5 2" xfId="1542"/>
    <cellStyle name="Note 2 3 5 2 2" xfId="5397"/>
    <cellStyle name="Note 2 3 5 2 2 2" xfId="31775"/>
    <cellStyle name="Note 2 3 5 2 2 2 2" xfId="38173"/>
    <cellStyle name="Note 2 3 5 2 2 2 3" xfId="39185"/>
    <cellStyle name="Note 2 3 5 2 2 2 4" xfId="37302"/>
    <cellStyle name="Note 2 3 5 2 2 3" xfId="37675"/>
    <cellStyle name="Note 2 3 5 2 2 4" xfId="38617"/>
    <cellStyle name="Note 2 3 5 2 2 5" xfId="37001"/>
    <cellStyle name="Note 2 3 5 2 3" xfId="11552"/>
    <cellStyle name="Note 2 3 5 2 3 2" xfId="27935"/>
    <cellStyle name="Note 2 3 5 2 3 2 2" xfId="38130"/>
    <cellStyle name="Note 2 3 5 2 3 3" xfId="38871"/>
    <cellStyle name="Note 2 3 5 2 3 4" xfId="37139"/>
    <cellStyle name="Note 2 3 5 2 4" xfId="22382"/>
    <cellStyle name="Note 2 3 5 2 4 2" xfId="37586"/>
    <cellStyle name="Note 2 3 5 2 5" xfId="38368"/>
    <cellStyle name="Note 2 3 5 2 6" xfId="36851"/>
    <cellStyle name="Note 2 3 5 3" xfId="2335"/>
    <cellStyle name="Note 2 3 5 3 2" xfId="6188"/>
    <cellStyle name="Note 2 3 5 3 2 2" xfId="32564"/>
    <cellStyle name="Note 2 3 5 3 2 2 2" xfId="38147"/>
    <cellStyle name="Note 2 3 5 3 2 2 3" xfId="39245"/>
    <cellStyle name="Note 2 3 5 3 2 2 4" xfId="37328"/>
    <cellStyle name="Note 2 3 5 3 2 3" xfId="37907"/>
    <cellStyle name="Note 2 3 5 3 2 4" xfId="38677"/>
    <cellStyle name="Note 2 3 5 3 2 5" xfId="37025"/>
    <cellStyle name="Note 2 3 5 3 3" xfId="12343"/>
    <cellStyle name="Note 2 3 5 3 3 2" xfId="28725"/>
    <cellStyle name="Note 2 3 5 3 3 2 2" xfId="37953"/>
    <cellStyle name="Note 2 3 5 3 3 3" xfId="38929"/>
    <cellStyle name="Note 2 3 5 3 3 4" xfId="37163"/>
    <cellStyle name="Note 2 3 5 3 4" xfId="23170"/>
    <cellStyle name="Note 2 3 5 3 4 2" xfId="37382"/>
    <cellStyle name="Note 2 3 5 3 5" xfId="38426"/>
    <cellStyle name="Note 2 3 5 3 6" xfId="36875"/>
    <cellStyle name="Note 2 3 5 4" xfId="3289"/>
    <cellStyle name="Note 2 3 5 4 2" xfId="7140"/>
    <cellStyle name="Note 2 3 5 4 2 2" xfId="33516"/>
    <cellStyle name="Note 2 3 5 4 2 2 2" xfId="37549"/>
    <cellStyle name="Note 2 3 5 4 2 3" xfId="39076"/>
    <cellStyle name="Note 2 3 5 4 2 4" xfId="37246"/>
    <cellStyle name="Note 2 3 5 4 3" xfId="13296"/>
    <cellStyle name="Note 2 3 5 4 3 2" xfId="29675"/>
    <cellStyle name="Note 2 3 5 4 3 3" xfId="38187"/>
    <cellStyle name="Note 2 3 5 4 4" xfId="24116"/>
    <cellStyle name="Note 2 3 5 4 4 2" xfId="38528"/>
    <cellStyle name="Note 2 3 5 4 5" xfId="36946"/>
    <cellStyle name="Note 2 3 5 5" xfId="4638"/>
    <cellStyle name="Note 2 3 5 5 2" xfId="31016"/>
    <cellStyle name="Note 2 3 5 5 2 2" xfId="37681"/>
    <cellStyle name="Note 2 3 5 5 3" xfId="38788"/>
    <cellStyle name="Note 2 3 5 5 4" xfId="37097"/>
    <cellStyle name="Note 2 3 5 6" xfId="10792"/>
    <cellStyle name="Note 2 3 5 6 2" xfId="27176"/>
    <cellStyle name="Note 2 3 5 6 3" xfId="37744"/>
    <cellStyle name="Note 2 3 5 7" xfId="21623"/>
    <cellStyle name="Note 2 3 5 7 2" xfId="38282"/>
    <cellStyle name="Note 2 3 5 8" xfId="36797"/>
    <cellStyle name="Note 2 3 6" xfId="1162"/>
    <cellStyle name="Note 2 3 6 2" xfId="5017"/>
    <cellStyle name="Note 2 3 6 2 2" xfId="31395"/>
    <cellStyle name="Note 2 3 6 2 2 2" xfId="37403"/>
    <cellStyle name="Note 2 3 6 2 2 3" xfId="39003"/>
    <cellStyle name="Note 2 3 6 2 2 4" xfId="37207"/>
    <cellStyle name="Note 2 3 6 2 3" xfId="37455"/>
    <cellStyle name="Note 2 3 6 2 4" xfId="38487"/>
    <cellStyle name="Note 2 3 6 2 5" xfId="36915"/>
    <cellStyle name="Note 2 3 6 3" xfId="11172"/>
    <cellStyle name="Note 2 3 6 3 2" xfId="27555"/>
    <cellStyle name="Note 2 3 6 3 2 2" xfId="37366"/>
    <cellStyle name="Note 2 3 6 3 3" xfId="38760"/>
    <cellStyle name="Note 2 3 6 3 4" xfId="37078"/>
    <cellStyle name="Note 2 3 6 4" xfId="22003"/>
    <cellStyle name="Note 2 3 6 4 2" xfId="37897"/>
    <cellStyle name="Note 2 3 6 5" xfId="38243"/>
    <cellStyle name="Note 2 3 6 6" xfId="36748"/>
    <cellStyle name="Note 2 3 7" xfId="1939"/>
    <cellStyle name="Note 2 3 7 2" xfId="5792"/>
    <cellStyle name="Note 2 3 7 2 2" xfId="32168"/>
    <cellStyle name="Note 2 3 7 2 2 2" xfId="38103"/>
    <cellStyle name="Note 2 3 7 2 3" xfId="38950"/>
    <cellStyle name="Note 2 3 7 2 4" xfId="37175"/>
    <cellStyle name="Note 2 3 7 3" xfId="11947"/>
    <cellStyle name="Note 2 3 7 3 2" xfId="28329"/>
    <cellStyle name="Note 2 3 7 3 3" xfId="37514"/>
    <cellStyle name="Note 2 3 7 4" xfId="22775"/>
    <cellStyle name="Note 2 3 7 4 2" xfId="38698"/>
    <cellStyle name="Note 2 3 7 5" xfId="37037"/>
    <cellStyle name="Note 2 3 8" xfId="2908"/>
    <cellStyle name="Note 2 3 8 2" xfId="6759"/>
    <cellStyle name="Note 2 3 8 2 2" xfId="33135"/>
    <cellStyle name="Note 2 3 8 2 2 2" xfId="37357"/>
    <cellStyle name="Note 2 3 8 2 3" xfId="39266"/>
    <cellStyle name="Note 2 3 8 2 4" xfId="37341"/>
    <cellStyle name="Note 2 3 8 3" xfId="12915"/>
    <cellStyle name="Note 2 3 8 3 2" xfId="29294"/>
    <cellStyle name="Note 2 3 8 3 3" xfId="37674"/>
    <cellStyle name="Note 2 3 8 4" xfId="23736"/>
    <cellStyle name="Note 2 3 8 4 2" xfId="38447"/>
    <cellStyle name="Note 2 3 8 5" xfId="36887"/>
    <cellStyle name="Note 2 3 9" xfId="4255"/>
    <cellStyle name="Note 2 3 9 2" xfId="10398"/>
    <cellStyle name="Note 2 3 9 2 2" xfId="30634"/>
    <cellStyle name="Note 2 3 9 3" xfId="21241"/>
    <cellStyle name="Note 2 3 9 4" xfId="37568"/>
    <cellStyle name="Note 2 4" xfId="416"/>
    <cellStyle name="Note 2 4 10" xfId="2970"/>
    <cellStyle name="Note 2 4 10 2" xfId="4050"/>
    <cellStyle name="Note 2 4 10 2 2" xfId="14855"/>
    <cellStyle name="Note 2 4 10 2 2 2" xfId="30431"/>
    <cellStyle name="Note 2 4 10 2 3" xfId="18985"/>
    <cellStyle name="Note 2 4 10 2 3 2" xfId="35330"/>
    <cellStyle name="Note 2 4 10 2 4" xfId="25660"/>
    <cellStyle name="Note 2 4 10 3" xfId="6821"/>
    <cellStyle name="Note 2 4 10 3 2" xfId="15197"/>
    <cellStyle name="Note 2 4 10 3 2 2" xfId="33197"/>
    <cellStyle name="Note 2 4 10 3 3" xfId="19322"/>
    <cellStyle name="Note 2 4 10 3 3 2" xfId="35858"/>
    <cellStyle name="Note 2 4 10 3 4" xfId="25997"/>
    <cellStyle name="Note 2 4 10 4" xfId="7957"/>
    <cellStyle name="Note 2 4 10 4 2" xfId="15230"/>
    <cellStyle name="Note 2 4 10 4 2 2" xfId="34332"/>
    <cellStyle name="Note 2 4 10 4 3" xfId="19355"/>
    <cellStyle name="Note 2 4 10 4 3 2" xfId="36382"/>
    <cellStyle name="Note 2 4 10 4 4" xfId="26030"/>
    <cellStyle name="Note 2 4 10 5" xfId="15333"/>
    <cellStyle name="Note 2 4 10 5 2" xfId="19458"/>
    <cellStyle name="Note 2 4 10 5 3" xfId="26133"/>
    <cellStyle name="Note 2 4 10 6" xfId="12977"/>
    <cellStyle name="Note 2 4 10 6 2" xfId="29356"/>
    <cellStyle name="Note 2 4 10 7" xfId="17698"/>
    <cellStyle name="Note 2 4 10 7 2" xfId="34864"/>
    <cellStyle name="Note 2 4 10 8" xfId="17634"/>
    <cellStyle name="Note 2 4 10 9" xfId="23798"/>
    <cellStyle name="Note 2 4 11" xfId="3676"/>
    <cellStyle name="Note 2 4 11 2" xfId="4150"/>
    <cellStyle name="Note 2 4 11 2 2" xfId="15142"/>
    <cellStyle name="Note 2 4 11 2 2 2" xfId="30529"/>
    <cellStyle name="Note 2 4 11 2 3" xfId="19267"/>
    <cellStyle name="Note 2 4 11 2 3 2" xfId="35428"/>
    <cellStyle name="Note 2 4 11 2 4" xfId="25942"/>
    <cellStyle name="Note 2 4 11 3" xfId="7527"/>
    <cellStyle name="Note 2 4 11 3 2" xfId="15429"/>
    <cellStyle name="Note 2 4 11 3 2 2" xfId="33903"/>
    <cellStyle name="Note 2 4 11 3 3" xfId="19554"/>
    <cellStyle name="Note 2 4 11 3 3 2" xfId="35959"/>
    <cellStyle name="Note 2 4 11 3 4" xfId="26229"/>
    <cellStyle name="Note 2 4 11 4" xfId="8060"/>
    <cellStyle name="Note 2 4 11 4 2" xfId="15625"/>
    <cellStyle name="Note 2 4 11 4 2 2" xfId="34435"/>
    <cellStyle name="Note 2 4 11 4 3" xfId="19750"/>
    <cellStyle name="Note 2 4 11 4 3 2" xfId="36483"/>
    <cellStyle name="Note 2 4 11 4 4" xfId="26425"/>
    <cellStyle name="Note 2 4 11 5" xfId="15772"/>
    <cellStyle name="Note 2 4 11 5 2" xfId="19897"/>
    <cellStyle name="Note 2 4 11 5 3" xfId="26572"/>
    <cellStyle name="Note 2 4 11 6" xfId="13683"/>
    <cellStyle name="Note 2 4 11 6 2" xfId="30060"/>
    <cellStyle name="Note 2 4 11 7" xfId="17822"/>
    <cellStyle name="Note 2 4 11 7 2" xfId="34965"/>
    <cellStyle name="Note 2 4 11 8" xfId="17174"/>
    <cellStyle name="Note 2 4 11 9" xfId="24499"/>
    <cellStyle name="Note 2 4 12" xfId="4317"/>
    <cellStyle name="Note 2 4 12 2" xfId="13807"/>
    <cellStyle name="Note 2 4 12 2 2" xfId="30696"/>
    <cellStyle name="Note 2 4 12 3" xfId="17946"/>
    <cellStyle name="Note 2 4 12 3 2" xfId="35490"/>
    <cellStyle name="Note 2 4 12 4" xfId="24623"/>
    <cellStyle name="Note 2 4 13" xfId="7584"/>
    <cellStyle name="Note 2 4 13 2" xfId="14301"/>
    <cellStyle name="Note 2 4 13 2 2" xfId="33960"/>
    <cellStyle name="Note 2 4 13 3" xfId="18439"/>
    <cellStyle name="Note 2 4 13 3 2" xfId="36016"/>
    <cellStyle name="Note 2 4 13 4" xfId="25116"/>
    <cellStyle name="Note 2 4 14" xfId="14832"/>
    <cellStyle name="Note 2 4 14 2" xfId="18962"/>
    <cellStyle name="Note 2 4 14 3" xfId="25637"/>
    <cellStyle name="Note 2 4 15" xfId="14214"/>
    <cellStyle name="Note 2 4 15 2" xfId="18352"/>
    <cellStyle name="Note 2 4 15 3" xfId="25029"/>
    <cellStyle name="Note 2 4 16" xfId="10464"/>
    <cellStyle name="Note 2 4 16 2" xfId="26854"/>
    <cellStyle name="Note 2 4 17" xfId="17204"/>
    <cellStyle name="Note 2 4 17 2" xfId="34497"/>
    <cellStyle name="Note 2 4 18" xfId="17734"/>
    <cellStyle name="Note 2 4 19" xfId="21303"/>
    <cellStyle name="Note 2 4 2" xfId="844"/>
    <cellStyle name="Note 2 4 2 10" xfId="3623"/>
    <cellStyle name="Note 2 4 2 10 2" xfId="4098"/>
    <cellStyle name="Note 2 4 2 10 2 2" xfId="15089"/>
    <cellStyle name="Note 2 4 2 10 2 2 2" xfId="30479"/>
    <cellStyle name="Note 2 4 2 10 2 3" xfId="19217"/>
    <cellStyle name="Note 2 4 2 10 2 3 2" xfId="35378"/>
    <cellStyle name="Note 2 4 2 10 2 4" xfId="25892"/>
    <cellStyle name="Note 2 4 2 10 3" xfId="7474"/>
    <cellStyle name="Note 2 4 2 10 3 2" xfId="15376"/>
    <cellStyle name="Note 2 4 2 10 3 2 2" xfId="33850"/>
    <cellStyle name="Note 2 4 2 10 3 3" xfId="19501"/>
    <cellStyle name="Note 2 4 2 10 3 3 2" xfId="35908"/>
    <cellStyle name="Note 2 4 2 10 3 4" xfId="26176"/>
    <cellStyle name="Note 2 4 2 10 4" xfId="8007"/>
    <cellStyle name="Note 2 4 2 10 4 2" xfId="15574"/>
    <cellStyle name="Note 2 4 2 10 4 2 2" xfId="34382"/>
    <cellStyle name="Note 2 4 2 10 4 3" xfId="19699"/>
    <cellStyle name="Note 2 4 2 10 4 3 2" xfId="36432"/>
    <cellStyle name="Note 2 4 2 10 4 4" xfId="26374"/>
    <cellStyle name="Note 2 4 2 10 5" xfId="15724"/>
    <cellStyle name="Note 2 4 2 10 5 2" xfId="19849"/>
    <cellStyle name="Note 2 4 2 10 5 3" xfId="26524"/>
    <cellStyle name="Note 2 4 2 10 6" xfId="13630"/>
    <cellStyle name="Note 2 4 2 10 6 2" xfId="30009"/>
    <cellStyle name="Note 2 4 2 10 7" xfId="17772"/>
    <cellStyle name="Note 2 4 2 10 7 2" xfId="34914"/>
    <cellStyle name="Note 2 4 2 10 8" xfId="17207"/>
    <cellStyle name="Note 2 4 2 10 9" xfId="24449"/>
    <cellStyle name="Note 2 4 2 11" xfId="3653"/>
    <cellStyle name="Note 2 4 2 11 2" xfId="4127"/>
    <cellStyle name="Note 2 4 2 11 2 2" xfId="15119"/>
    <cellStyle name="Note 2 4 2 11 2 2 2" xfId="30507"/>
    <cellStyle name="Note 2 4 2 11 2 3" xfId="19247"/>
    <cellStyle name="Note 2 4 2 11 2 3 2" xfId="35406"/>
    <cellStyle name="Note 2 4 2 11 2 4" xfId="25922"/>
    <cellStyle name="Note 2 4 2 11 3" xfId="7504"/>
    <cellStyle name="Note 2 4 2 11 3 2" xfId="15406"/>
    <cellStyle name="Note 2 4 2 11 3 2 2" xfId="33880"/>
    <cellStyle name="Note 2 4 2 11 3 3" xfId="19531"/>
    <cellStyle name="Note 2 4 2 11 3 3 2" xfId="35937"/>
    <cellStyle name="Note 2 4 2 11 3 4" xfId="26206"/>
    <cellStyle name="Note 2 4 2 11 4" xfId="8037"/>
    <cellStyle name="Note 2 4 2 11 4 2" xfId="15603"/>
    <cellStyle name="Note 2 4 2 11 4 2 2" xfId="34412"/>
    <cellStyle name="Note 2 4 2 11 4 3" xfId="19728"/>
    <cellStyle name="Note 2 4 2 11 4 3 2" xfId="36461"/>
    <cellStyle name="Note 2 4 2 11 4 4" xfId="26403"/>
    <cellStyle name="Note 2 4 2 11 5" xfId="15753"/>
    <cellStyle name="Note 2 4 2 11 5 2" xfId="19878"/>
    <cellStyle name="Note 2 4 2 11 5 3" xfId="26553"/>
    <cellStyle name="Note 2 4 2 11 6" xfId="13660"/>
    <cellStyle name="Note 2 4 2 11 6 2" xfId="30038"/>
    <cellStyle name="Note 2 4 2 11 7" xfId="17802"/>
    <cellStyle name="Note 2 4 2 11 7 2" xfId="34943"/>
    <cellStyle name="Note 2 4 2 11 8" xfId="17540"/>
    <cellStyle name="Note 2 4 2 11 9" xfId="24479"/>
    <cellStyle name="Note 2 4 2 12" xfId="4700"/>
    <cellStyle name="Note 2 4 2 12 2" xfId="13960"/>
    <cellStyle name="Note 2 4 2 12 2 2" xfId="31078"/>
    <cellStyle name="Note 2 4 2 12 3" xfId="18099"/>
    <cellStyle name="Note 2 4 2 12 3 2" xfId="35516"/>
    <cellStyle name="Note 2 4 2 12 4" xfId="24776"/>
    <cellStyle name="Note 2 4 2 13" xfId="7609"/>
    <cellStyle name="Note 2 4 2 13 2" xfId="14411"/>
    <cellStyle name="Note 2 4 2 13 2 2" xfId="33985"/>
    <cellStyle name="Note 2 4 2 13 3" xfId="18547"/>
    <cellStyle name="Note 2 4 2 13 3 2" xfId="36040"/>
    <cellStyle name="Note 2 4 2 13 4" xfId="25223"/>
    <cellStyle name="Note 2 4 2 14" xfId="14267"/>
    <cellStyle name="Note 2 4 2 14 2" xfId="18405"/>
    <cellStyle name="Note 2 4 2 14 3" xfId="25082"/>
    <cellStyle name="Note 2 4 2 15" xfId="14205"/>
    <cellStyle name="Note 2 4 2 15 2" xfId="18343"/>
    <cellStyle name="Note 2 4 2 15 3" xfId="25020"/>
    <cellStyle name="Note 2 4 2 16" xfId="10854"/>
    <cellStyle name="Note 2 4 2 16 2" xfId="27238"/>
    <cellStyle name="Note 2 4 2 17" xfId="17261"/>
    <cellStyle name="Note 2 4 2 17 2" xfId="34522"/>
    <cellStyle name="Note 2 4 2 18" xfId="17192"/>
    <cellStyle name="Note 2 4 2 19" xfId="21685"/>
    <cellStyle name="Note 2 4 2 2" xfId="1604"/>
    <cellStyle name="Note 2 4 2 2 2" xfId="5459"/>
    <cellStyle name="Note 2 4 2 2 2 2" xfId="14226"/>
    <cellStyle name="Note 2 4 2 2 2 2 2" xfId="31837"/>
    <cellStyle name="Note 2 4 2 2 2 2 2 2" xfId="37936"/>
    <cellStyle name="Note 2 4 2 2 2 2 3" xfId="39098"/>
    <cellStyle name="Note 2 4 2 2 2 3" xfId="18364"/>
    <cellStyle name="Note 2 4 2 2 2 3 2" xfId="35564"/>
    <cellStyle name="Note 2 4 2 2 2 4" xfId="25041"/>
    <cellStyle name="Note 2 4 2 2 2 4 2" xfId="38542"/>
    <cellStyle name="Note 2 4 2 2 3" xfId="7658"/>
    <cellStyle name="Note 2 4 2 2 3 2" xfId="14471"/>
    <cellStyle name="Note 2 4 2 2 3 2 2" xfId="34033"/>
    <cellStyle name="Note 2 4 2 2 3 3" xfId="18607"/>
    <cellStyle name="Note 2 4 2 2 3 3 2" xfId="36088"/>
    <cellStyle name="Note 2 4 2 2 3 4" xfId="25283"/>
    <cellStyle name="Note 2 4 2 2 4" xfId="14442"/>
    <cellStyle name="Note 2 4 2 2 4 2" xfId="18578"/>
    <cellStyle name="Note 2 4 2 2 4 3" xfId="25254"/>
    <cellStyle name="Note 2 4 2 2 5" xfId="13779"/>
    <cellStyle name="Note 2 4 2 2 5 2" xfId="17918"/>
    <cellStyle name="Note 2 4 2 2 5 3" xfId="24595"/>
    <cellStyle name="Note 2 4 2 2 6" xfId="11614"/>
    <cellStyle name="Note 2 4 2 2 6 2" xfId="27997"/>
    <cellStyle name="Note 2 4 2 2 7" xfId="17349"/>
    <cellStyle name="Note 2 4 2 2 7 2" xfId="34570"/>
    <cellStyle name="Note 2 4 2 2 8" xfId="17743"/>
    <cellStyle name="Note 2 4 2 2 9" xfId="22444"/>
    <cellStyle name="Note 2 4 2 3" xfId="2397"/>
    <cellStyle name="Note 2 4 2 3 2" xfId="3839"/>
    <cellStyle name="Note 2 4 2 3 2 2" xfId="14529"/>
    <cellStyle name="Note 2 4 2 3 2 2 2" xfId="30223"/>
    <cellStyle name="Note 2 4 2 3 2 2 2 2" xfId="37392"/>
    <cellStyle name="Note 2 4 2 3 2 2 3" xfId="39220"/>
    <cellStyle name="Note 2 4 2 3 2 3" xfId="18665"/>
    <cellStyle name="Note 2 4 2 3 2 3 2" xfId="35123"/>
    <cellStyle name="Note 2 4 2 3 2 4" xfId="25341"/>
    <cellStyle name="Note 2 4 2 3 2 4 2" xfId="38652"/>
    <cellStyle name="Note 2 4 2 3 3" xfId="6250"/>
    <cellStyle name="Note 2 4 2 3 3 2" xfId="14162"/>
    <cellStyle name="Note 2 4 2 3 3 2 2" xfId="32626"/>
    <cellStyle name="Note 2 4 2 3 3 3" xfId="18301"/>
    <cellStyle name="Note 2 4 2 3 3 3 2" xfId="35645"/>
    <cellStyle name="Note 2 4 2 3 3 4" xfId="24978"/>
    <cellStyle name="Note 2 4 2 3 4" xfId="7740"/>
    <cellStyle name="Note 2 4 2 3 4 2" xfId="13777"/>
    <cellStyle name="Note 2 4 2 3 4 2 2" xfId="34115"/>
    <cellStyle name="Note 2 4 2 3 4 3" xfId="17916"/>
    <cellStyle name="Note 2 4 2 3 4 3 2" xfId="36169"/>
    <cellStyle name="Note 2 4 2 3 4 4" xfId="24593"/>
    <cellStyle name="Note 2 4 2 3 5" xfId="14561"/>
    <cellStyle name="Note 2 4 2 3 5 2" xfId="18697"/>
    <cellStyle name="Note 2 4 2 3 5 3" xfId="25373"/>
    <cellStyle name="Note 2 4 2 3 6" xfId="12405"/>
    <cellStyle name="Note 2 4 2 3 6 2" xfId="28787"/>
    <cellStyle name="Note 2 4 2 3 7" xfId="17469"/>
    <cellStyle name="Note 2 4 2 3 7 2" xfId="34649"/>
    <cellStyle name="Note 2 4 2 3 8" xfId="16084"/>
    <cellStyle name="Note 2 4 2 3 9" xfId="23232"/>
    <cellStyle name="Note 2 4 2 4" xfId="2776"/>
    <cellStyle name="Note 2 4 2 4 2" xfId="3966"/>
    <cellStyle name="Note 2 4 2 4 2 2" xfId="14739"/>
    <cellStyle name="Note 2 4 2 4 2 2 2" xfId="30347"/>
    <cellStyle name="Note 2 4 2 4 2 3" xfId="18871"/>
    <cellStyle name="Note 2 4 2 4 2 3 2" xfId="35246"/>
    <cellStyle name="Note 2 4 2 4 2 4" xfId="25547"/>
    <cellStyle name="Note 2 4 2 4 3" xfId="6628"/>
    <cellStyle name="Note 2 4 2 4 3 2" xfId="14844"/>
    <cellStyle name="Note 2 4 2 4 3 2 2" xfId="33004"/>
    <cellStyle name="Note 2 4 2 4 3 3" xfId="18974"/>
    <cellStyle name="Note 2 4 2 4 3 3 2" xfId="35770"/>
    <cellStyle name="Note 2 4 2 4 3 4" xfId="25649"/>
    <cellStyle name="Note 2 4 2 4 4" xfId="7869"/>
    <cellStyle name="Note 2 4 2 4 4 2" xfId="15205"/>
    <cellStyle name="Note 2 4 2 4 4 2 2" xfId="34244"/>
    <cellStyle name="Note 2 4 2 4 4 3" xfId="19330"/>
    <cellStyle name="Note 2 4 2 4 4 3 2" xfId="36294"/>
    <cellStyle name="Note 2 4 2 4 4 4" xfId="26005"/>
    <cellStyle name="Note 2 4 2 4 5" xfId="14824"/>
    <cellStyle name="Note 2 4 2 4 5 2" xfId="18955"/>
    <cellStyle name="Note 2 4 2 4 5 3" xfId="25630"/>
    <cellStyle name="Note 2 4 2 4 6" xfId="12784"/>
    <cellStyle name="Note 2 4 2 4 6 2" xfId="29162"/>
    <cellStyle name="Note 2 4 2 4 7" xfId="17608"/>
    <cellStyle name="Note 2 4 2 4 7 2" xfId="34775"/>
    <cellStyle name="Note 2 4 2 4 8" xfId="15935"/>
    <cellStyle name="Note 2 4 2 4 9" xfId="23607"/>
    <cellStyle name="Note 2 4 2 5" xfId="2759"/>
    <cellStyle name="Note 2 4 2 5 2" xfId="3949"/>
    <cellStyle name="Note 2 4 2 5 2 2" xfId="14723"/>
    <cellStyle name="Note 2 4 2 5 2 2 2" xfId="30330"/>
    <cellStyle name="Note 2 4 2 5 2 3" xfId="18855"/>
    <cellStyle name="Note 2 4 2 5 2 3 2" xfId="35230"/>
    <cellStyle name="Note 2 4 2 5 2 4" xfId="25531"/>
    <cellStyle name="Note 2 4 2 5 3" xfId="6611"/>
    <cellStyle name="Note 2 4 2 5 3 2" xfId="13826"/>
    <cellStyle name="Note 2 4 2 5 3 2 2" xfId="32987"/>
    <cellStyle name="Note 2 4 2 5 3 3" xfId="17965"/>
    <cellStyle name="Note 2 4 2 5 3 3 2" xfId="35754"/>
    <cellStyle name="Note 2 4 2 5 3 4" xfId="24642"/>
    <cellStyle name="Note 2 4 2 5 4" xfId="7852"/>
    <cellStyle name="Note 2 4 2 5 4 2" xfId="13956"/>
    <cellStyle name="Note 2 4 2 5 4 2 2" xfId="34227"/>
    <cellStyle name="Note 2 4 2 5 4 3" xfId="18095"/>
    <cellStyle name="Note 2 4 2 5 4 3 2" xfId="36278"/>
    <cellStyle name="Note 2 4 2 5 4 4" xfId="24772"/>
    <cellStyle name="Note 2 4 2 5 5" xfId="14431"/>
    <cellStyle name="Note 2 4 2 5 5 2" xfId="18567"/>
    <cellStyle name="Note 2 4 2 5 5 3" xfId="25243"/>
    <cellStyle name="Note 2 4 2 5 6" xfId="12767"/>
    <cellStyle name="Note 2 4 2 5 6 2" xfId="29146"/>
    <cellStyle name="Note 2 4 2 5 7" xfId="17591"/>
    <cellStyle name="Note 2 4 2 5 7 2" xfId="34759"/>
    <cellStyle name="Note 2 4 2 5 8" xfId="15906"/>
    <cellStyle name="Note 2 4 2 5 9" xfId="23590"/>
    <cellStyle name="Note 2 4 2 6" xfId="2707"/>
    <cellStyle name="Note 2 4 2 6 2" xfId="3897"/>
    <cellStyle name="Note 2 4 2 6 2 2" xfId="14671"/>
    <cellStyle name="Note 2 4 2 6 2 2 2" xfId="30280"/>
    <cellStyle name="Note 2 4 2 6 2 3" xfId="18805"/>
    <cellStyle name="Note 2 4 2 6 2 3 2" xfId="35180"/>
    <cellStyle name="Note 2 4 2 6 2 4" xfId="25481"/>
    <cellStyle name="Note 2 4 2 6 3" xfId="6559"/>
    <cellStyle name="Note 2 4 2 6 3 2" xfId="14538"/>
    <cellStyle name="Note 2 4 2 6 3 2 2" xfId="32935"/>
    <cellStyle name="Note 2 4 2 6 3 3" xfId="18674"/>
    <cellStyle name="Note 2 4 2 6 3 3 2" xfId="35704"/>
    <cellStyle name="Note 2 4 2 6 3 4" xfId="25350"/>
    <cellStyle name="Note 2 4 2 6 4" xfId="7800"/>
    <cellStyle name="Note 2 4 2 6 4 2" xfId="15271"/>
    <cellStyle name="Note 2 4 2 6 4 2 2" xfId="34175"/>
    <cellStyle name="Note 2 4 2 6 4 3" xfId="19396"/>
    <cellStyle name="Note 2 4 2 6 4 3 2" xfId="36228"/>
    <cellStyle name="Note 2 4 2 6 4 4" xfId="26071"/>
    <cellStyle name="Note 2 4 2 6 5" xfId="14231"/>
    <cellStyle name="Note 2 4 2 6 5 2" xfId="18369"/>
    <cellStyle name="Note 2 4 2 6 5 3" xfId="25046"/>
    <cellStyle name="Note 2 4 2 6 6" xfId="12715"/>
    <cellStyle name="Note 2 4 2 6 6 2" xfId="29096"/>
    <cellStyle name="Note 2 4 2 6 7" xfId="17542"/>
    <cellStyle name="Note 2 4 2 6 7 2" xfId="34709"/>
    <cellStyle name="Note 2 4 2 6 8" xfId="15978"/>
    <cellStyle name="Note 2 4 2 6 9" xfId="23540"/>
    <cellStyle name="Note 2 4 2 7" xfId="2766"/>
    <cellStyle name="Note 2 4 2 7 2" xfId="3956"/>
    <cellStyle name="Note 2 4 2 7 2 2" xfId="14730"/>
    <cellStyle name="Note 2 4 2 7 2 2 2" xfId="30337"/>
    <cellStyle name="Note 2 4 2 7 2 3" xfId="18862"/>
    <cellStyle name="Note 2 4 2 7 2 3 2" xfId="35237"/>
    <cellStyle name="Note 2 4 2 7 2 4" xfId="25538"/>
    <cellStyle name="Note 2 4 2 7 3" xfId="6618"/>
    <cellStyle name="Note 2 4 2 7 3 2" xfId="13964"/>
    <cellStyle name="Note 2 4 2 7 3 2 2" xfId="32994"/>
    <cellStyle name="Note 2 4 2 7 3 3" xfId="18103"/>
    <cellStyle name="Note 2 4 2 7 3 3 2" xfId="35761"/>
    <cellStyle name="Note 2 4 2 7 3 4" xfId="24780"/>
    <cellStyle name="Note 2 4 2 7 4" xfId="7859"/>
    <cellStyle name="Note 2 4 2 7 4 2" xfId="14178"/>
    <cellStyle name="Note 2 4 2 7 4 2 2" xfId="34234"/>
    <cellStyle name="Note 2 4 2 7 4 3" xfId="18317"/>
    <cellStyle name="Note 2 4 2 7 4 3 2" xfId="36285"/>
    <cellStyle name="Note 2 4 2 7 4 4" xfId="24994"/>
    <cellStyle name="Note 2 4 2 7 5" xfId="13952"/>
    <cellStyle name="Note 2 4 2 7 5 2" xfId="18091"/>
    <cellStyle name="Note 2 4 2 7 5 3" xfId="24768"/>
    <cellStyle name="Note 2 4 2 7 6" xfId="12774"/>
    <cellStyle name="Note 2 4 2 7 6 2" xfId="29153"/>
    <cellStyle name="Note 2 4 2 7 7" xfId="17598"/>
    <cellStyle name="Note 2 4 2 7 7 2" xfId="34766"/>
    <cellStyle name="Note 2 4 2 7 8" xfId="15959"/>
    <cellStyle name="Note 2 4 2 7 9" xfId="23597"/>
    <cellStyle name="Note 2 4 2 8" xfId="3351"/>
    <cellStyle name="Note 2 4 2 8 2" xfId="4077"/>
    <cellStyle name="Note 2 4 2 8 2 2" xfId="14986"/>
    <cellStyle name="Note 2 4 2 8 2 2 2" xfId="30458"/>
    <cellStyle name="Note 2 4 2 8 2 3" xfId="19115"/>
    <cellStyle name="Note 2 4 2 8 2 3 2" xfId="35357"/>
    <cellStyle name="Note 2 4 2 8 2 4" xfId="25790"/>
    <cellStyle name="Note 2 4 2 8 3" xfId="7202"/>
    <cellStyle name="Note 2 4 2 8 3 2" xfId="15296"/>
    <cellStyle name="Note 2 4 2 8 3 2 2" xfId="33578"/>
    <cellStyle name="Note 2 4 2 8 3 3" xfId="19421"/>
    <cellStyle name="Note 2 4 2 8 3 3 2" xfId="35886"/>
    <cellStyle name="Note 2 4 2 8 3 4" xfId="26096"/>
    <cellStyle name="Note 2 4 2 8 4" xfId="7985"/>
    <cellStyle name="Note 2 4 2 8 4 2" xfId="15518"/>
    <cellStyle name="Note 2 4 2 8 4 2 2" xfId="34360"/>
    <cellStyle name="Note 2 4 2 8 4 3" xfId="19643"/>
    <cellStyle name="Note 2 4 2 8 4 3 2" xfId="36410"/>
    <cellStyle name="Note 2 4 2 8 4 4" xfId="26318"/>
    <cellStyle name="Note 2 4 2 8 5" xfId="15703"/>
    <cellStyle name="Note 2 4 2 8 5 2" xfId="19828"/>
    <cellStyle name="Note 2 4 2 8 5 3" xfId="26503"/>
    <cellStyle name="Note 2 4 2 8 6" xfId="13358"/>
    <cellStyle name="Note 2 4 2 8 6 2" xfId="29737"/>
    <cellStyle name="Note 2 4 2 8 7" xfId="17740"/>
    <cellStyle name="Note 2 4 2 8 7 2" xfId="34892"/>
    <cellStyle name="Note 2 4 2 8 8" xfId="17463"/>
    <cellStyle name="Note 2 4 2 8 9" xfId="24178"/>
    <cellStyle name="Note 2 4 2 9" xfId="3666"/>
    <cellStyle name="Note 2 4 2 9 2" xfId="4140"/>
    <cellStyle name="Note 2 4 2 9 2 2" xfId="15132"/>
    <cellStyle name="Note 2 4 2 9 2 2 2" xfId="30520"/>
    <cellStyle name="Note 2 4 2 9 2 3" xfId="19259"/>
    <cellStyle name="Note 2 4 2 9 2 3 2" xfId="35419"/>
    <cellStyle name="Note 2 4 2 9 2 4" xfId="25934"/>
    <cellStyle name="Note 2 4 2 9 3" xfId="7517"/>
    <cellStyle name="Note 2 4 2 9 3 2" xfId="15419"/>
    <cellStyle name="Note 2 4 2 9 3 2 2" xfId="33893"/>
    <cellStyle name="Note 2 4 2 9 3 3" xfId="19544"/>
    <cellStyle name="Note 2 4 2 9 3 3 2" xfId="35950"/>
    <cellStyle name="Note 2 4 2 9 3 4" xfId="26219"/>
    <cellStyle name="Note 2 4 2 9 4" xfId="8050"/>
    <cellStyle name="Note 2 4 2 9 4 2" xfId="15616"/>
    <cellStyle name="Note 2 4 2 9 4 2 2" xfId="34425"/>
    <cellStyle name="Note 2 4 2 9 4 3" xfId="19741"/>
    <cellStyle name="Note 2 4 2 9 4 3 2" xfId="36474"/>
    <cellStyle name="Note 2 4 2 9 4 4" xfId="26416"/>
    <cellStyle name="Note 2 4 2 9 5" xfId="15765"/>
    <cellStyle name="Note 2 4 2 9 5 2" xfId="19890"/>
    <cellStyle name="Note 2 4 2 9 5 3" xfId="26565"/>
    <cellStyle name="Note 2 4 2 9 6" xfId="13673"/>
    <cellStyle name="Note 2 4 2 9 6 2" xfId="30051"/>
    <cellStyle name="Note 2 4 2 9 7" xfId="17814"/>
    <cellStyle name="Note 2 4 2 9 7 2" xfId="34956"/>
    <cellStyle name="Note 2 4 2 9 8" xfId="15833"/>
    <cellStyle name="Note 2 4 2 9 9" xfId="24491"/>
    <cellStyle name="Note 2 4 3" xfId="1224"/>
    <cellStyle name="Note 2 4 3 2" xfId="5079"/>
    <cellStyle name="Note 2 4 3 2 2" xfId="14094"/>
    <cellStyle name="Note 2 4 3 2 2 2" xfId="31457"/>
    <cellStyle name="Note 2 4 3 2 2 2 2" xfId="37726"/>
    <cellStyle name="Note 2 4 3 2 2 2 3" xfId="39190"/>
    <cellStyle name="Note 2 4 3 2 2 2 4" xfId="37305"/>
    <cellStyle name="Note 2 4 3 2 2 3" xfId="37583"/>
    <cellStyle name="Note 2 4 3 2 2 4" xfId="38622"/>
    <cellStyle name="Note 2 4 3 2 3" xfId="18233"/>
    <cellStyle name="Note 2 4 3 2 3 2" xfId="35540"/>
    <cellStyle name="Note 2 4 3 2 3 2 2" xfId="37698"/>
    <cellStyle name="Note 2 4 3 2 3 3" xfId="38876"/>
    <cellStyle name="Note 2 4 3 2 4" xfId="24910"/>
    <cellStyle name="Note 2 4 3 2 4 2" xfId="37720"/>
    <cellStyle name="Note 2 4 3 2 5" xfId="38373"/>
    <cellStyle name="Note 2 4 3 3" xfId="7634"/>
    <cellStyle name="Note 2 4 3 3 2" xfId="14274"/>
    <cellStyle name="Note 2 4 3 3 2 2" xfId="34009"/>
    <cellStyle name="Note 2 4 3 3 2 2 2" xfId="38052"/>
    <cellStyle name="Note 2 4 3 3 2 2 3" xfId="39250"/>
    <cellStyle name="Note 2 4 3 3 2 2 4" xfId="37331"/>
    <cellStyle name="Note 2 4 3 3 2 3" xfId="38038"/>
    <cellStyle name="Note 2 4 3 3 2 4" xfId="38682"/>
    <cellStyle name="Note 2 4 3 3 3" xfId="18412"/>
    <cellStyle name="Note 2 4 3 3 3 2" xfId="36064"/>
    <cellStyle name="Note 2 4 3 3 3 2 2" xfId="38112"/>
    <cellStyle name="Note 2 4 3 3 3 3" xfId="38934"/>
    <cellStyle name="Note 2 4 3 3 4" xfId="25089"/>
    <cellStyle name="Note 2 4 3 3 4 2" xfId="37847"/>
    <cellStyle name="Note 2 4 3 3 5" xfId="38431"/>
    <cellStyle name="Note 2 4 3 4" xfId="15276"/>
    <cellStyle name="Note 2 4 3 4 2" xfId="19401"/>
    <cellStyle name="Note 2 4 3 4 2 2" xfId="37446"/>
    <cellStyle name="Note 2 4 3 4 2 3" xfId="39081"/>
    <cellStyle name="Note 2 4 3 4 3" xfId="26076"/>
    <cellStyle name="Note 2 4 3 4 3 2" xfId="37736"/>
    <cellStyle name="Note 2 4 3 4 4" xfId="38531"/>
    <cellStyle name="Note 2 4 3 5" xfId="14870"/>
    <cellStyle name="Note 2 4 3 5 2" xfId="19000"/>
    <cellStyle name="Note 2 4 3 5 3" xfId="25675"/>
    <cellStyle name="Note 2 4 3 5 3 2" xfId="38789"/>
    <cellStyle name="Note 2 4 3 6" xfId="11234"/>
    <cellStyle name="Note 2 4 3 6 2" xfId="27617"/>
    <cellStyle name="Note 2 4 3 7" xfId="17303"/>
    <cellStyle name="Note 2 4 3 7 2" xfId="34546"/>
    <cellStyle name="Note 2 4 3 8" xfId="17414"/>
    <cellStyle name="Note 2 4 3 9" xfId="22065"/>
    <cellStyle name="Note 2 4 4" xfId="2003"/>
    <cellStyle name="Note 2 4 4 2" xfId="3799"/>
    <cellStyle name="Note 2 4 4 2 2" xfId="14381"/>
    <cellStyle name="Note 2 4 4 2 2 2" xfId="30183"/>
    <cellStyle name="Note 2 4 4 2 2 2 2" xfId="37837"/>
    <cellStyle name="Note 2 4 4 2 2 3" xfId="39023"/>
    <cellStyle name="Note 2 4 4 2 3" xfId="18517"/>
    <cellStyle name="Note 2 4 4 2 3 2" xfId="35084"/>
    <cellStyle name="Note 2 4 4 2 4" xfId="25193"/>
    <cellStyle name="Note 2 4 4 2 4 2" xfId="38505"/>
    <cellStyle name="Note 2 4 4 3" xfId="5856"/>
    <cellStyle name="Note 2 4 4 3 2" xfId="14989"/>
    <cellStyle name="Note 2 4 4 3 2 2" xfId="32232"/>
    <cellStyle name="Note 2 4 4 3 3" xfId="19118"/>
    <cellStyle name="Note 2 4 4 3 3 2" xfId="35604"/>
    <cellStyle name="Note 2 4 4 3 4" xfId="25793"/>
    <cellStyle name="Note 2 4 4 4" xfId="7699"/>
    <cellStyle name="Note 2 4 4 4 2" xfId="15209"/>
    <cellStyle name="Note 2 4 4 4 2 2" xfId="34074"/>
    <cellStyle name="Note 2 4 4 4 3" xfId="19334"/>
    <cellStyle name="Note 2 4 4 4 3 2" xfId="36128"/>
    <cellStyle name="Note 2 4 4 4 4" xfId="26009"/>
    <cellStyle name="Note 2 4 4 5" xfId="15052"/>
    <cellStyle name="Note 2 4 4 5 2" xfId="19181"/>
    <cellStyle name="Note 2 4 4 5 3" xfId="25856"/>
    <cellStyle name="Note 2 4 4 6" xfId="12011"/>
    <cellStyle name="Note 2 4 4 6 2" xfId="28393"/>
    <cellStyle name="Note 2 4 4 7" xfId="17404"/>
    <cellStyle name="Note 2 4 4 7 2" xfId="34609"/>
    <cellStyle name="Note 2 4 4 8" xfId="16123"/>
    <cellStyle name="Note 2 4 4 9" xfId="22839"/>
    <cellStyle name="Note 2 4 5" xfId="2669"/>
    <cellStyle name="Note 2 4 5 2" xfId="3860"/>
    <cellStyle name="Note 2 4 5 2 2" xfId="14633"/>
    <cellStyle name="Note 2 4 5 2 2 2" xfId="30244"/>
    <cellStyle name="Note 2 4 5 2 2 2 2" xfId="37687"/>
    <cellStyle name="Note 2 4 5 2 2 3" xfId="39124"/>
    <cellStyle name="Note 2 4 5 2 3" xfId="18769"/>
    <cellStyle name="Note 2 4 5 2 3 2" xfId="35144"/>
    <cellStyle name="Note 2 4 5 2 4" xfId="25445"/>
    <cellStyle name="Note 2 4 5 2 4 2" xfId="38566"/>
    <cellStyle name="Note 2 4 5 3" xfId="6521"/>
    <cellStyle name="Note 2 4 5 3 2" xfId="14897"/>
    <cellStyle name="Note 2 4 5 3 2 2" xfId="32897"/>
    <cellStyle name="Note 2 4 5 3 3" xfId="19027"/>
    <cellStyle name="Note 2 4 5 3 3 2" xfId="35667"/>
    <cellStyle name="Note 2 4 5 3 4" xfId="25702"/>
    <cellStyle name="Note 2 4 5 4" xfId="7762"/>
    <cellStyle name="Note 2 4 5 4 2" xfId="15241"/>
    <cellStyle name="Note 2 4 5 4 2 2" xfId="34137"/>
    <cellStyle name="Note 2 4 5 4 3" xfId="19366"/>
    <cellStyle name="Note 2 4 5 4 3 2" xfId="36191"/>
    <cellStyle name="Note 2 4 5 4 4" xfId="26041"/>
    <cellStyle name="Note 2 4 5 5" xfId="13909"/>
    <cellStyle name="Note 2 4 5 5 2" xfId="18048"/>
    <cellStyle name="Note 2 4 5 5 3" xfId="24725"/>
    <cellStyle name="Note 2 4 5 6" xfId="12677"/>
    <cellStyle name="Note 2 4 5 6 2" xfId="29059"/>
    <cellStyle name="Note 2 4 5 7" xfId="17506"/>
    <cellStyle name="Note 2 4 5 7 2" xfId="34672"/>
    <cellStyle name="Note 2 4 5 8" xfId="16069"/>
    <cellStyle name="Note 2 4 5 9" xfId="23504"/>
    <cellStyle name="Note 2 4 6" xfId="2741"/>
    <cellStyle name="Note 2 4 6 2" xfId="3931"/>
    <cellStyle name="Note 2 4 6 2 2" xfId="14705"/>
    <cellStyle name="Note 2 4 6 2 2 2" xfId="30313"/>
    <cellStyle name="Note 2 4 6 2 2 2 2" xfId="37363"/>
    <cellStyle name="Note 2 4 6 2 2 3" xfId="38984"/>
    <cellStyle name="Note 2 4 6 2 3" xfId="18837"/>
    <cellStyle name="Note 2 4 6 2 3 2" xfId="35213"/>
    <cellStyle name="Note 2 4 6 2 4" xfId="25513"/>
    <cellStyle name="Note 2 4 6 2 4 2" xfId="38477"/>
    <cellStyle name="Note 2 4 6 3" xfId="6593"/>
    <cellStyle name="Note 2 4 6 3 2" xfId="14605"/>
    <cellStyle name="Note 2 4 6 3 2 2" xfId="32969"/>
    <cellStyle name="Note 2 4 6 3 3" xfId="18741"/>
    <cellStyle name="Note 2 4 6 3 3 2" xfId="35737"/>
    <cellStyle name="Note 2 4 6 3 4" xfId="25417"/>
    <cellStyle name="Note 2 4 6 4" xfId="7834"/>
    <cellStyle name="Note 2 4 6 4 2" xfId="14367"/>
    <cellStyle name="Note 2 4 6 4 2 2" xfId="34209"/>
    <cellStyle name="Note 2 4 6 4 3" xfId="18503"/>
    <cellStyle name="Note 2 4 6 4 3 2" xfId="36261"/>
    <cellStyle name="Note 2 4 6 4 4" xfId="25179"/>
    <cellStyle name="Note 2 4 6 5" xfId="15035"/>
    <cellStyle name="Note 2 4 6 5 2" xfId="19164"/>
    <cellStyle name="Note 2 4 6 5 3" xfId="25839"/>
    <cellStyle name="Note 2 4 6 6" xfId="12749"/>
    <cellStyle name="Note 2 4 6 6 2" xfId="29129"/>
    <cellStyle name="Note 2 4 6 7" xfId="17573"/>
    <cellStyle name="Note 2 4 6 7 2" xfId="34742"/>
    <cellStyle name="Note 2 4 6 8" xfId="16011"/>
    <cellStyle name="Note 2 4 6 9" xfId="23572"/>
    <cellStyle name="Note 2 4 7" xfId="2690"/>
    <cellStyle name="Note 2 4 7 2" xfId="3881"/>
    <cellStyle name="Note 2 4 7 2 2" xfId="14654"/>
    <cellStyle name="Note 2 4 7 2 2 2" xfId="30265"/>
    <cellStyle name="Note 2 4 7 2 3" xfId="18789"/>
    <cellStyle name="Note 2 4 7 2 3 2" xfId="35165"/>
    <cellStyle name="Note 2 4 7 2 4" xfId="25465"/>
    <cellStyle name="Note 2 4 7 3" xfId="6542"/>
    <cellStyle name="Note 2 4 7 3 2" xfId="14050"/>
    <cellStyle name="Note 2 4 7 3 2 2" xfId="32918"/>
    <cellStyle name="Note 2 4 7 3 3" xfId="18189"/>
    <cellStyle name="Note 2 4 7 3 3 2" xfId="35688"/>
    <cellStyle name="Note 2 4 7 3 4" xfId="24866"/>
    <cellStyle name="Note 2 4 7 4" xfId="7783"/>
    <cellStyle name="Note 2 4 7 4 2" xfId="13738"/>
    <cellStyle name="Note 2 4 7 4 2 2" xfId="34158"/>
    <cellStyle name="Note 2 4 7 4 3" xfId="17877"/>
    <cellStyle name="Note 2 4 7 4 3 2" xfId="36212"/>
    <cellStyle name="Note 2 4 7 4 4" xfId="24554"/>
    <cellStyle name="Note 2 4 7 5" xfId="15552"/>
    <cellStyle name="Note 2 4 7 5 2" xfId="19677"/>
    <cellStyle name="Note 2 4 7 5 3" xfId="26352"/>
    <cellStyle name="Note 2 4 7 6" xfId="12698"/>
    <cellStyle name="Note 2 4 7 6 2" xfId="29080"/>
    <cellStyle name="Note 2 4 7 7" xfId="17526"/>
    <cellStyle name="Note 2 4 7 7 2" xfId="34693"/>
    <cellStyle name="Note 2 4 7 8" xfId="16045"/>
    <cellStyle name="Note 2 4 7 9" xfId="23524"/>
    <cellStyle name="Note 2 4 8" xfId="2699"/>
    <cellStyle name="Note 2 4 8 2" xfId="3890"/>
    <cellStyle name="Note 2 4 8 2 2" xfId="14663"/>
    <cellStyle name="Note 2 4 8 2 2 2" xfId="30274"/>
    <cellStyle name="Note 2 4 8 2 3" xfId="18798"/>
    <cellStyle name="Note 2 4 8 2 3 2" xfId="35174"/>
    <cellStyle name="Note 2 4 8 2 4" xfId="25474"/>
    <cellStyle name="Note 2 4 8 3" xfId="6551"/>
    <cellStyle name="Note 2 4 8 3 2" xfId="14558"/>
    <cellStyle name="Note 2 4 8 3 2 2" xfId="32927"/>
    <cellStyle name="Note 2 4 8 3 3" xfId="18694"/>
    <cellStyle name="Note 2 4 8 3 3 2" xfId="35697"/>
    <cellStyle name="Note 2 4 8 3 4" xfId="25370"/>
    <cellStyle name="Note 2 4 8 4" xfId="7792"/>
    <cellStyle name="Note 2 4 8 4 2" xfId="15352"/>
    <cellStyle name="Note 2 4 8 4 2 2" xfId="34167"/>
    <cellStyle name="Note 2 4 8 4 3" xfId="19477"/>
    <cellStyle name="Note 2 4 8 4 3 2" xfId="36221"/>
    <cellStyle name="Note 2 4 8 4 4" xfId="26152"/>
    <cellStyle name="Note 2 4 8 5" xfId="15032"/>
    <cellStyle name="Note 2 4 8 5 2" xfId="19161"/>
    <cellStyle name="Note 2 4 8 5 3" xfId="25836"/>
    <cellStyle name="Note 2 4 8 6" xfId="12707"/>
    <cellStyle name="Note 2 4 8 6 2" xfId="29089"/>
    <cellStyle name="Note 2 4 8 7" xfId="17535"/>
    <cellStyle name="Note 2 4 8 7 2" xfId="34702"/>
    <cellStyle name="Note 2 4 8 8" xfId="16042"/>
    <cellStyle name="Note 2 4 8 9" xfId="23533"/>
    <cellStyle name="Note 2 4 9" xfId="2761"/>
    <cellStyle name="Note 2 4 9 2" xfId="3951"/>
    <cellStyle name="Note 2 4 9 2 2" xfId="14725"/>
    <cellStyle name="Note 2 4 9 2 2 2" xfId="30332"/>
    <cellStyle name="Note 2 4 9 2 3" xfId="18857"/>
    <cellStyle name="Note 2 4 9 2 3 2" xfId="35232"/>
    <cellStyle name="Note 2 4 9 2 4" xfId="25533"/>
    <cellStyle name="Note 2 4 9 3" xfId="6613"/>
    <cellStyle name="Note 2 4 9 3 2" xfId="14386"/>
    <cellStyle name="Note 2 4 9 3 2 2" xfId="32989"/>
    <cellStyle name="Note 2 4 9 3 3" xfId="18522"/>
    <cellStyle name="Note 2 4 9 3 3 2" xfId="35756"/>
    <cellStyle name="Note 2 4 9 3 4" xfId="25198"/>
    <cellStyle name="Note 2 4 9 4" xfId="7854"/>
    <cellStyle name="Note 2 4 9 4 2" xfId="14182"/>
    <cellStyle name="Note 2 4 9 4 2 2" xfId="34229"/>
    <cellStyle name="Note 2 4 9 4 3" xfId="18321"/>
    <cellStyle name="Note 2 4 9 4 3 2" xfId="36280"/>
    <cellStyle name="Note 2 4 9 4 4" xfId="24998"/>
    <cellStyle name="Note 2 4 9 5" xfId="15310"/>
    <cellStyle name="Note 2 4 9 5 2" xfId="19435"/>
    <cellStyle name="Note 2 4 9 5 3" xfId="26110"/>
    <cellStyle name="Note 2 4 9 6" xfId="12769"/>
    <cellStyle name="Note 2 4 9 6 2" xfId="29148"/>
    <cellStyle name="Note 2 4 9 7" xfId="17593"/>
    <cellStyle name="Note 2 4 9 7 2" xfId="34761"/>
    <cellStyle name="Note 2 4 9 8" xfId="15900"/>
    <cellStyle name="Note 2 4 9 9" xfId="23592"/>
    <cellStyle name="Note 2 5" xfId="700"/>
    <cellStyle name="Note 2 5 10" xfId="3223"/>
    <cellStyle name="Note 2 5 10 2" xfId="4062"/>
    <cellStyle name="Note 2 5 10 2 2" xfId="14938"/>
    <cellStyle name="Note 2 5 10 2 2 2" xfId="30443"/>
    <cellStyle name="Note 2 5 10 2 3" xfId="19068"/>
    <cellStyle name="Note 2 5 10 2 3 2" xfId="35342"/>
    <cellStyle name="Note 2 5 10 2 4" xfId="25743"/>
    <cellStyle name="Note 2 5 10 3" xfId="7074"/>
    <cellStyle name="Note 2 5 10 3 2" xfId="15260"/>
    <cellStyle name="Note 2 5 10 3 2 2" xfId="33450"/>
    <cellStyle name="Note 2 5 10 3 3" xfId="19385"/>
    <cellStyle name="Note 2 5 10 3 3 2" xfId="35871"/>
    <cellStyle name="Note 2 5 10 3 4" xfId="26060"/>
    <cellStyle name="Note 2 5 10 4" xfId="7970"/>
    <cellStyle name="Note 2 5 10 4 2" xfId="15491"/>
    <cellStyle name="Note 2 5 10 4 2 2" xfId="34345"/>
    <cellStyle name="Note 2 5 10 4 3" xfId="19616"/>
    <cellStyle name="Note 2 5 10 4 3 2" xfId="36395"/>
    <cellStyle name="Note 2 5 10 4 4" xfId="26291"/>
    <cellStyle name="Note 2 5 10 5" xfId="15689"/>
    <cellStyle name="Note 2 5 10 5 2" xfId="19814"/>
    <cellStyle name="Note 2 5 10 5 3" xfId="26489"/>
    <cellStyle name="Note 2 5 10 6" xfId="13230"/>
    <cellStyle name="Note 2 5 10 6 2" xfId="29609"/>
    <cellStyle name="Note 2 5 10 7" xfId="17721"/>
    <cellStyle name="Note 2 5 10 7 2" xfId="34877"/>
    <cellStyle name="Note 2 5 10 8" xfId="17314"/>
    <cellStyle name="Note 2 5 10 9" xfId="24051"/>
    <cellStyle name="Note 2 5 11" xfId="3645"/>
    <cellStyle name="Note 2 5 11 2" xfId="4119"/>
    <cellStyle name="Note 2 5 11 2 2" xfId="15111"/>
    <cellStyle name="Note 2 5 11 2 2 2" xfId="30500"/>
    <cellStyle name="Note 2 5 11 2 3" xfId="19239"/>
    <cellStyle name="Note 2 5 11 2 3 2" xfId="35399"/>
    <cellStyle name="Note 2 5 11 2 4" xfId="25914"/>
    <cellStyle name="Note 2 5 11 3" xfId="7496"/>
    <cellStyle name="Note 2 5 11 3 2" xfId="15398"/>
    <cellStyle name="Note 2 5 11 3 2 2" xfId="33872"/>
    <cellStyle name="Note 2 5 11 3 3" xfId="19523"/>
    <cellStyle name="Note 2 5 11 3 3 2" xfId="35930"/>
    <cellStyle name="Note 2 5 11 3 4" xfId="26198"/>
    <cellStyle name="Note 2 5 11 4" xfId="8029"/>
    <cellStyle name="Note 2 5 11 4 2" xfId="15596"/>
    <cellStyle name="Note 2 5 11 4 2 2" xfId="34404"/>
    <cellStyle name="Note 2 5 11 4 3" xfId="19721"/>
    <cellStyle name="Note 2 5 11 4 3 2" xfId="36454"/>
    <cellStyle name="Note 2 5 11 4 4" xfId="26396"/>
    <cellStyle name="Note 2 5 11 5" xfId="15746"/>
    <cellStyle name="Note 2 5 11 5 2" xfId="19871"/>
    <cellStyle name="Note 2 5 11 5 3" xfId="26546"/>
    <cellStyle name="Note 2 5 11 6" xfId="13652"/>
    <cellStyle name="Note 2 5 11 6 2" xfId="30031"/>
    <cellStyle name="Note 2 5 11 7" xfId="17794"/>
    <cellStyle name="Note 2 5 11 7 2" xfId="34936"/>
    <cellStyle name="Note 2 5 11 8" xfId="17819"/>
    <cellStyle name="Note 2 5 11 9" xfId="24471"/>
    <cellStyle name="Note 2 5 12" xfId="3638"/>
    <cellStyle name="Note 2 5 12 2" xfId="4113"/>
    <cellStyle name="Note 2 5 12 2 2" xfId="15104"/>
    <cellStyle name="Note 2 5 12 2 2 2" xfId="30494"/>
    <cellStyle name="Note 2 5 12 2 3" xfId="19232"/>
    <cellStyle name="Note 2 5 12 2 3 2" xfId="35393"/>
    <cellStyle name="Note 2 5 12 2 4" xfId="25907"/>
    <cellStyle name="Note 2 5 12 3" xfId="7489"/>
    <cellStyle name="Note 2 5 12 3 2" xfId="15391"/>
    <cellStyle name="Note 2 5 12 3 2 2" xfId="33865"/>
    <cellStyle name="Note 2 5 12 3 3" xfId="19516"/>
    <cellStyle name="Note 2 5 12 3 3 2" xfId="35923"/>
    <cellStyle name="Note 2 5 12 3 4" xfId="26191"/>
    <cellStyle name="Note 2 5 12 4" xfId="8022"/>
    <cellStyle name="Note 2 5 12 4 2" xfId="15589"/>
    <cellStyle name="Note 2 5 12 4 2 2" xfId="34397"/>
    <cellStyle name="Note 2 5 12 4 3" xfId="19714"/>
    <cellStyle name="Note 2 5 12 4 3 2" xfId="36447"/>
    <cellStyle name="Note 2 5 12 4 4" xfId="26389"/>
    <cellStyle name="Note 2 5 12 5" xfId="15739"/>
    <cellStyle name="Note 2 5 12 5 2" xfId="19864"/>
    <cellStyle name="Note 2 5 12 5 3" xfId="26539"/>
    <cellStyle name="Note 2 5 12 6" xfId="13645"/>
    <cellStyle name="Note 2 5 12 6 2" xfId="30024"/>
    <cellStyle name="Note 2 5 12 7" xfId="17787"/>
    <cellStyle name="Note 2 5 12 7 2" xfId="34929"/>
    <cellStyle name="Note 2 5 12 8" xfId="15855"/>
    <cellStyle name="Note 2 5 12 9" xfId="24464"/>
    <cellStyle name="Note 2 5 13" xfId="3215"/>
    <cellStyle name="Note 2 5 13 2" xfId="4060"/>
    <cellStyle name="Note 2 5 13 2 2" xfId="14935"/>
    <cellStyle name="Note 2 5 13 2 2 2" xfId="30441"/>
    <cellStyle name="Note 2 5 13 2 3" xfId="19065"/>
    <cellStyle name="Note 2 5 13 2 3 2" xfId="35340"/>
    <cellStyle name="Note 2 5 13 2 4" xfId="25740"/>
    <cellStyle name="Note 2 5 13 3" xfId="7066"/>
    <cellStyle name="Note 2 5 13 3 2" xfId="15257"/>
    <cellStyle name="Note 2 5 13 3 2 2" xfId="33442"/>
    <cellStyle name="Note 2 5 13 3 3" xfId="19382"/>
    <cellStyle name="Note 2 5 13 3 3 2" xfId="35869"/>
    <cellStyle name="Note 2 5 13 3 4" xfId="26057"/>
    <cellStyle name="Note 2 5 13 4" xfId="7968"/>
    <cellStyle name="Note 2 5 13 4 2" xfId="15488"/>
    <cellStyle name="Note 2 5 13 4 2 2" xfId="34343"/>
    <cellStyle name="Note 2 5 13 4 3" xfId="19613"/>
    <cellStyle name="Note 2 5 13 4 3 2" xfId="36393"/>
    <cellStyle name="Note 2 5 13 4 4" xfId="26288"/>
    <cellStyle name="Note 2 5 13 5" xfId="15687"/>
    <cellStyle name="Note 2 5 13 5 2" xfId="19812"/>
    <cellStyle name="Note 2 5 13 5 3" xfId="26487"/>
    <cellStyle name="Note 2 5 13 6" xfId="13222"/>
    <cellStyle name="Note 2 5 13 6 2" xfId="29601"/>
    <cellStyle name="Note 2 5 13 7" xfId="17718"/>
    <cellStyle name="Note 2 5 13 7 2" xfId="34875"/>
    <cellStyle name="Note 2 5 13 8" xfId="17500"/>
    <cellStyle name="Note 2 5 13 9" xfId="24043"/>
    <cellStyle name="Note 2 5 14" xfId="3741"/>
    <cellStyle name="Note 2 5 14 2" xfId="13901"/>
    <cellStyle name="Note 2 5 14 2 2" xfId="30125"/>
    <cellStyle name="Note 2 5 14 3" xfId="18040"/>
    <cellStyle name="Note 2 5 14 3 2" xfId="35030"/>
    <cellStyle name="Note 2 5 14 4" xfId="24717"/>
    <cellStyle name="Note 2 5 14 5" xfId="36731"/>
    <cellStyle name="Note 2 5 15" xfId="4568"/>
    <cellStyle name="Note 2 5 15 2" xfId="14851"/>
    <cellStyle name="Note 2 5 15 2 2" xfId="30946"/>
    <cellStyle name="Note 2 5 15 3" xfId="18981"/>
    <cellStyle name="Note 2 5 15 3 2" xfId="35501"/>
    <cellStyle name="Note 2 5 15 4" xfId="25656"/>
    <cellStyle name="Note 2 5 16" xfId="7594"/>
    <cellStyle name="Note 2 5 16 2" xfId="14976"/>
    <cellStyle name="Note 2 5 16 2 2" xfId="33970"/>
    <cellStyle name="Note 2 5 16 3" xfId="19105"/>
    <cellStyle name="Note 2 5 16 3 2" xfId="36026"/>
    <cellStyle name="Note 2 5 16 4" xfId="25780"/>
    <cellStyle name="Note 2 5 17" xfId="14111"/>
    <cellStyle name="Note 2 5 17 2" xfId="18250"/>
    <cellStyle name="Note 2 5 17 3" xfId="24927"/>
    <cellStyle name="Note 2 5 18" xfId="10721"/>
    <cellStyle name="Note 2 5 18 2" xfId="27106"/>
    <cellStyle name="Note 2 5 19" xfId="17237"/>
    <cellStyle name="Note 2 5 19 2" xfId="34507"/>
    <cellStyle name="Note 2 5 2" xfId="1094"/>
    <cellStyle name="Note 2 5 2 10" xfId="3709"/>
    <cellStyle name="Note 2 5 2 10 2" xfId="4181"/>
    <cellStyle name="Note 2 5 2 10 2 2" xfId="15175"/>
    <cellStyle name="Note 2 5 2 10 2 2 2" xfId="30560"/>
    <cellStyle name="Note 2 5 2 10 2 3" xfId="19300"/>
    <cellStyle name="Note 2 5 2 10 2 3 2" xfId="35459"/>
    <cellStyle name="Note 2 5 2 10 2 4" xfId="25975"/>
    <cellStyle name="Note 2 5 2 10 3" xfId="7560"/>
    <cellStyle name="Note 2 5 2 10 3 2" xfId="15462"/>
    <cellStyle name="Note 2 5 2 10 3 2 2" xfId="33936"/>
    <cellStyle name="Note 2 5 2 10 3 3" xfId="19587"/>
    <cellStyle name="Note 2 5 2 10 3 3 2" xfId="35992"/>
    <cellStyle name="Note 2 5 2 10 3 4" xfId="26262"/>
    <cellStyle name="Note 2 5 2 10 4" xfId="8093"/>
    <cellStyle name="Note 2 5 2 10 4 2" xfId="15658"/>
    <cellStyle name="Note 2 5 2 10 4 2 2" xfId="34468"/>
    <cellStyle name="Note 2 5 2 10 4 3" xfId="19783"/>
    <cellStyle name="Note 2 5 2 10 4 3 2" xfId="36516"/>
    <cellStyle name="Note 2 5 2 10 4 4" xfId="26458"/>
    <cellStyle name="Note 2 5 2 10 5" xfId="15805"/>
    <cellStyle name="Note 2 5 2 10 5 2" xfId="19930"/>
    <cellStyle name="Note 2 5 2 10 5 3" xfId="26605"/>
    <cellStyle name="Note 2 5 2 10 6" xfId="13716"/>
    <cellStyle name="Note 2 5 2 10 6 2" xfId="30093"/>
    <cellStyle name="Note 2 5 2 10 7" xfId="17855"/>
    <cellStyle name="Note 2 5 2 10 7 2" xfId="34998"/>
    <cellStyle name="Note 2 5 2 10 8" xfId="17165"/>
    <cellStyle name="Note 2 5 2 10 9" xfId="24532"/>
    <cellStyle name="Note 2 5 2 11" xfId="3723"/>
    <cellStyle name="Note 2 5 2 11 2" xfId="4194"/>
    <cellStyle name="Note 2 5 2 11 2 2" xfId="15189"/>
    <cellStyle name="Note 2 5 2 11 2 2 2" xfId="30573"/>
    <cellStyle name="Note 2 5 2 11 2 3" xfId="19314"/>
    <cellStyle name="Note 2 5 2 11 2 3 2" xfId="35472"/>
    <cellStyle name="Note 2 5 2 11 2 4" xfId="25989"/>
    <cellStyle name="Note 2 5 2 11 3" xfId="7574"/>
    <cellStyle name="Note 2 5 2 11 3 2" xfId="15476"/>
    <cellStyle name="Note 2 5 2 11 3 2 2" xfId="33950"/>
    <cellStyle name="Note 2 5 2 11 3 3" xfId="19601"/>
    <cellStyle name="Note 2 5 2 11 3 3 2" xfId="36006"/>
    <cellStyle name="Note 2 5 2 11 3 4" xfId="26276"/>
    <cellStyle name="Note 2 5 2 11 4" xfId="8107"/>
    <cellStyle name="Note 2 5 2 11 4 2" xfId="15672"/>
    <cellStyle name="Note 2 5 2 11 4 2 2" xfId="34482"/>
    <cellStyle name="Note 2 5 2 11 4 3" xfId="19797"/>
    <cellStyle name="Note 2 5 2 11 4 3 2" xfId="36530"/>
    <cellStyle name="Note 2 5 2 11 4 4" xfId="26472"/>
    <cellStyle name="Note 2 5 2 11 5" xfId="15819"/>
    <cellStyle name="Note 2 5 2 11 5 2" xfId="19944"/>
    <cellStyle name="Note 2 5 2 11 5 3" xfId="26619"/>
    <cellStyle name="Note 2 5 2 11 6" xfId="13730"/>
    <cellStyle name="Note 2 5 2 11 6 2" xfId="30107"/>
    <cellStyle name="Note 2 5 2 11 7" xfId="17869"/>
    <cellStyle name="Note 2 5 2 11 7 2" xfId="35012"/>
    <cellStyle name="Note 2 5 2 11 8" xfId="17709"/>
    <cellStyle name="Note 2 5 2 11 9" xfId="24546"/>
    <cellStyle name="Note 2 5 2 12" xfId="4950"/>
    <cellStyle name="Note 2 5 2 12 2" xfId="14033"/>
    <cellStyle name="Note 2 5 2 12 2 2" xfId="31328"/>
    <cellStyle name="Note 2 5 2 12 3" xfId="18172"/>
    <cellStyle name="Note 2 5 2 12 3 2" xfId="35526"/>
    <cellStyle name="Note 2 5 2 12 4" xfId="24849"/>
    <cellStyle name="Note 2 5 2 12 5" xfId="36751"/>
    <cellStyle name="Note 2 5 2 13" xfId="7619"/>
    <cellStyle name="Note 2 5 2 13 2" xfId="14409"/>
    <cellStyle name="Note 2 5 2 13 2 2" xfId="33995"/>
    <cellStyle name="Note 2 5 2 13 3" xfId="18545"/>
    <cellStyle name="Note 2 5 2 13 3 2" xfId="36050"/>
    <cellStyle name="Note 2 5 2 13 4" xfId="25221"/>
    <cellStyle name="Note 2 5 2 14" xfId="15024"/>
    <cellStyle name="Note 2 5 2 14 2" xfId="19153"/>
    <cellStyle name="Note 2 5 2 14 3" xfId="25828"/>
    <cellStyle name="Note 2 5 2 15" xfId="14916"/>
    <cellStyle name="Note 2 5 2 15 2" xfId="19046"/>
    <cellStyle name="Note 2 5 2 15 3" xfId="25721"/>
    <cellStyle name="Note 2 5 2 16" xfId="11104"/>
    <cellStyle name="Note 2 5 2 16 2" xfId="27488"/>
    <cellStyle name="Note 2 5 2 17" xfId="17284"/>
    <cellStyle name="Note 2 5 2 17 2" xfId="34532"/>
    <cellStyle name="Note 2 5 2 18" xfId="17472"/>
    <cellStyle name="Note 2 5 2 19" xfId="21935"/>
    <cellStyle name="Note 2 5 2 2" xfId="1854"/>
    <cellStyle name="Note 2 5 2 2 2" xfId="5709"/>
    <cellStyle name="Note 2 5 2 2 2 2" xfId="14319"/>
    <cellStyle name="Note 2 5 2 2 2 2 2" xfId="32086"/>
    <cellStyle name="Note 2 5 2 2 2 2 3" xfId="38170"/>
    <cellStyle name="Note 2 5 2 2 2 3" xfId="18457"/>
    <cellStyle name="Note 2 5 2 2 2 3 2" xfId="35574"/>
    <cellStyle name="Note 2 5 2 2 2 3 3" xfId="39008"/>
    <cellStyle name="Note 2 5 2 2 2 4" xfId="25134"/>
    <cellStyle name="Note 2 5 2 2 2 5" xfId="37210"/>
    <cellStyle name="Note 2 5 2 2 3" xfId="7668"/>
    <cellStyle name="Note 2 5 2 2 3 2" xfId="14499"/>
    <cellStyle name="Note 2 5 2 2 3 2 2" xfId="34043"/>
    <cellStyle name="Note 2 5 2 2 3 3" xfId="18635"/>
    <cellStyle name="Note 2 5 2 2 3 3 2" xfId="36098"/>
    <cellStyle name="Note 2 5 2 2 3 4" xfId="25311"/>
    <cellStyle name="Note 2 5 2 2 3 5" xfId="37988"/>
    <cellStyle name="Note 2 5 2 2 4" xfId="14359"/>
    <cellStyle name="Note 2 5 2 2 4 2" xfId="18495"/>
    <cellStyle name="Note 2 5 2 2 4 3" xfId="25171"/>
    <cellStyle name="Note 2 5 2 2 4 4" xfId="38492"/>
    <cellStyle name="Note 2 5 2 2 5" xfId="15299"/>
    <cellStyle name="Note 2 5 2 2 5 2" xfId="19424"/>
    <cellStyle name="Note 2 5 2 2 5 3" xfId="26099"/>
    <cellStyle name="Note 2 5 2 2 5 4" xfId="36918"/>
    <cellStyle name="Note 2 5 2 2 6" xfId="11864"/>
    <cellStyle name="Note 2 5 2 2 6 2" xfId="28247"/>
    <cellStyle name="Note 2 5 2 2 7" xfId="17373"/>
    <cellStyle name="Note 2 5 2 2 7 2" xfId="34580"/>
    <cellStyle name="Note 2 5 2 2 8" xfId="16170"/>
    <cellStyle name="Note 2 5 2 2 9" xfId="22694"/>
    <cellStyle name="Note 2 5 2 3" xfId="2647"/>
    <cellStyle name="Note 2 5 2 3 2" xfId="3848"/>
    <cellStyle name="Note 2 5 2 3 2 2" xfId="14620"/>
    <cellStyle name="Note 2 5 2 3 2 2 2" xfId="30232"/>
    <cellStyle name="Note 2 5 2 3 2 3" xfId="18756"/>
    <cellStyle name="Note 2 5 2 3 2 3 2" xfId="35132"/>
    <cellStyle name="Note 2 5 2 3 2 4" xfId="25432"/>
    <cellStyle name="Note 2 5 2 3 2 5" xfId="38019"/>
    <cellStyle name="Note 2 5 2 3 3" xfId="6500"/>
    <cellStyle name="Note 2 5 2 3 3 2" xfId="14388"/>
    <cellStyle name="Note 2 5 2 3 3 2 2" xfId="32876"/>
    <cellStyle name="Note 2 5 2 3 3 3" xfId="18524"/>
    <cellStyle name="Note 2 5 2 3 3 3 2" xfId="35655"/>
    <cellStyle name="Note 2 5 2 3 3 4" xfId="25200"/>
    <cellStyle name="Note 2 5 2 3 3 5" xfId="38765"/>
    <cellStyle name="Note 2 5 2 3 4" xfId="7750"/>
    <cellStyle name="Note 2 5 2 3 4 2" xfId="14397"/>
    <cellStyle name="Note 2 5 2 3 4 2 2" xfId="34125"/>
    <cellStyle name="Note 2 5 2 3 4 3" xfId="18533"/>
    <cellStyle name="Note 2 5 2 3 4 3 2" xfId="36179"/>
    <cellStyle name="Note 2 5 2 3 4 4" xfId="25209"/>
    <cellStyle name="Note 2 5 2 3 4 5" xfId="37081"/>
    <cellStyle name="Note 2 5 2 3 5" xfId="13892"/>
    <cellStyle name="Note 2 5 2 3 5 2" xfId="18031"/>
    <cellStyle name="Note 2 5 2 3 5 3" xfId="24708"/>
    <cellStyle name="Note 2 5 2 3 6" xfId="12655"/>
    <cellStyle name="Note 2 5 2 3 6 2" xfId="29037"/>
    <cellStyle name="Note 2 5 2 3 7" xfId="17493"/>
    <cellStyle name="Note 2 5 2 3 7 2" xfId="34659"/>
    <cellStyle name="Note 2 5 2 3 8" xfId="16079"/>
    <cellStyle name="Note 2 5 2 3 9" xfId="23482"/>
    <cellStyle name="Note 2 5 2 4" xfId="2795"/>
    <cellStyle name="Note 2 5 2 4 2" xfId="3984"/>
    <cellStyle name="Note 2 5 2 4 2 2" xfId="14758"/>
    <cellStyle name="Note 2 5 2 4 2 2 2" xfId="30365"/>
    <cellStyle name="Note 2 5 2 4 2 3" xfId="18890"/>
    <cellStyle name="Note 2 5 2 4 2 3 2" xfId="35264"/>
    <cellStyle name="Note 2 5 2 4 2 4" xfId="25566"/>
    <cellStyle name="Note 2 5 2 4 2 5" xfId="38032"/>
    <cellStyle name="Note 2 5 2 4 3" xfId="6647"/>
    <cellStyle name="Note 2 5 2 4 3 2" xfId="14449"/>
    <cellStyle name="Note 2 5 2 4 3 2 2" xfId="33023"/>
    <cellStyle name="Note 2 5 2 4 3 3" xfId="18585"/>
    <cellStyle name="Note 2 5 2 4 3 3 2" xfId="35789"/>
    <cellStyle name="Note 2 5 2 4 3 4" xfId="25261"/>
    <cellStyle name="Note 2 5 2 4 4" xfId="7888"/>
    <cellStyle name="Note 2 5 2 4 4 2" xfId="15288"/>
    <cellStyle name="Note 2 5 2 4 4 2 2" xfId="34263"/>
    <cellStyle name="Note 2 5 2 4 4 3" xfId="19413"/>
    <cellStyle name="Note 2 5 2 4 4 3 2" xfId="36313"/>
    <cellStyle name="Note 2 5 2 4 4 4" xfId="26088"/>
    <cellStyle name="Note 2 5 2 4 5" xfId="14875"/>
    <cellStyle name="Note 2 5 2 4 5 2" xfId="19005"/>
    <cellStyle name="Note 2 5 2 4 5 3" xfId="25680"/>
    <cellStyle name="Note 2 5 2 4 6" xfId="12803"/>
    <cellStyle name="Note 2 5 2 4 6 2" xfId="29181"/>
    <cellStyle name="Note 2 5 2 4 7" xfId="17627"/>
    <cellStyle name="Note 2 5 2 4 7 2" xfId="34794"/>
    <cellStyle name="Note 2 5 2 4 8" xfId="15955"/>
    <cellStyle name="Note 2 5 2 4 9" xfId="23626"/>
    <cellStyle name="Note 2 5 2 5" xfId="2815"/>
    <cellStyle name="Note 2 5 2 5 2" xfId="4002"/>
    <cellStyle name="Note 2 5 2 5 2 2" xfId="14777"/>
    <cellStyle name="Note 2 5 2 5 2 2 2" xfId="30383"/>
    <cellStyle name="Note 2 5 2 5 2 3" xfId="18909"/>
    <cellStyle name="Note 2 5 2 5 2 3 2" xfId="35282"/>
    <cellStyle name="Note 2 5 2 5 2 4" xfId="25584"/>
    <cellStyle name="Note 2 5 2 5 2 5" xfId="38248"/>
    <cellStyle name="Note 2 5 2 5 3" xfId="6666"/>
    <cellStyle name="Note 2 5 2 5 3 2" xfId="13976"/>
    <cellStyle name="Note 2 5 2 5 3 2 2" xfId="33042"/>
    <cellStyle name="Note 2 5 2 5 3 3" xfId="18115"/>
    <cellStyle name="Note 2 5 2 5 3 3 2" xfId="35808"/>
    <cellStyle name="Note 2 5 2 5 3 4" xfId="24792"/>
    <cellStyle name="Note 2 5 2 5 4" xfId="7907"/>
    <cellStyle name="Note 2 5 2 5 4 2" xfId="14484"/>
    <cellStyle name="Note 2 5 2 5 4 2 2" xfId="34282"/>
    <cellStyle name="Note 2 5 2 5 4 3" xfId="18620"/>
    <cellStyle name="Note 2 5 2 5 4 3 2" xfId="36332"/>
    <cellStyle name="Note 2 5 2 5 4 4" xfId="25296"/>
    <cellStyle name="Note 2 5 2 5 5" xfId="14900"/>
    <cellStyle name="Note 2 5 2 5 5 2" xfId="19030"/>
    <cellStyle name="Note 2 5 2 5 5 3" xfId="25705"/>
    <cellStyle name="Note 2 5 2 5 6" xfId="12822"/>
    <cellStyle name="Note 2 5 2 5 6 2" xfId="29201"/>
    <cellStyle name="Note 2 5 2 5 7" xfId="17646"/>
    <cellStyle name="Note 2 5 2 5 7 2" xfId="34814"/>
    <cellStyle name="Note 2 5 2 5 8" xfId="15937"/>
    <cellStyle name="Note 2 5 2 5 9" xfId="23645"/>
    <cellStyle name="Note 2 5 2 6" xfId="2830"/>
    <cellStyle name="Note 2 5 2 6 2" xfId="4016"/>
    <cellStyle name="Note 2 5 2 6 2 2" xfId="14792"/>
    <cellStyle name="Note 2 5 2 6 2 2 2" xfId="30397"/>
    <cellStyle name="Note 2 5 2 6 2 3" xfId="18924"/>
    <cellStyle name="Note 2 5 2 6 2 3 2" xfId="35296"/>
    <cellStyle name="Note 2 5 2 6 2 4" xfId="25599"/>
    <cellStyle name="Note 2 5 2 6 3" xfId="6681"/>
    <cellStyle name="Note 2 5 2 6 3 2" xfId="14009"/>
    <cellStyle name="Note 2 5 2 6 3 2 2" xfId="33057"/>
    <cellStyle name="Note 2 5 2 6 3 3" xfId="18148"/>
    <cellStyle name="Note 2 5 2 6 3 3 2" xfId="35823"/>
    <cellStyle name="Note 2 5 2 6 3 4" xfId="24825"/>
    <cellStyle name="Note 2 5 2 6 4" xfId="7922"/>
    <cellStyle name="Note 2 5 2 6 4 2" xfId="14046"/>
    <cellStyle name="Note 2 5 2 6 4 2 2" xfId="34297"/>
    <cellStyle name="Note 2 5 2 6 4 3" xfId="18185"/>
    <cellStyle name="Note 2 5 2 6 4 3 2" xfId="36347"/>
    <cellStyle name="Note 2 5 2 6 4 4" xfId="24862"/>
    <cellStyle name="Note 2 5 2 6 5" xfId="14251"/>
    <cellStyle name="Note 2 5 2 6 5 2" xfId="18389"/>
    <cellStyle name="Note 2 5 2 6 5 3" xfId="25066"/>
    <cellStyle name="Note 2 5 2 6 6" xfId="12837"/>
    <cellStyle name="Note 2 5 2 6 6 2" xfId="29216"/>
    <cellStyle name="Note 2 5 2 6 7" xfId="17661"/>
    <cellStyle name="Note 2 5 2 6 7 2" xfId="34829"/>
    <cellStyle name="Note 2 5 2 6 8" xfId="15931"/>
    <cellStyle name="Note 2 5 2 6 9" xfId="23660"/>
    <cellStyle name="Note 2 5 2 7" xfId="2844"/>
    <cellStyle name="Note 2 5 2 7 2" xfId="4029"/>
    <cellStyle name="Note 2 5 2 7 2 2" xfId="14806"/>
    <cellStyle name="Note 2 5 2 7 2 2 2" xfId="30410"/>
    <cellStyle name="Note 2 5 2 7 2 3" xfId="18938"/>
    <cellStyle name="Note 2 5 2 7 2 3 2" xfId="35309"/>
    <cellStyle name="Note 2 5 2 7 2 4" xfId="25613"/>
    <cellStyle name="Note 2 5 2 7 3" xfId="6695"/>
    <cellStyle name="Note 2 5 2 7 3 2" xfId="14573"/>
    <cellStyle name="Note 2 5 2 7 3 2 2" xfId="33071"/>
    <cellStyle name="Note 2 5 2 7 3 3" xfId="18709"/>
    <cellStyle name="Note 2 5 2 7 3 3 2" xfId="35837"/>
    <cellStyle name="Note 2 5 2 7 3 4" xfId="25385"/>
    <cellStyle name="Note 2 5 2 7 4" xfId="7936"/>
    <cellStyle name="Note 2 5 2 7 4 2" xfId="14402"/>
    <cellStyle name="Note 2 5 2 7 4 2 2" xfId="34311"/>
    <cellStyle name="Note 2 5 2 7 4 3" xfId="18538"/>
    <cellStyle name="Note 2 5 2 7 4 3 2" xfId="36361"/>
    <cellStyle name="Note 2 5 2 7 4 4" xfId="25214"/>
    <cellStyle name="Note 2 5 2 7 5" xfId="15327"/>
    <cellStyle name="Note 2 5 2 7 5 2" xfId="19452"/>
    <cellStyle name="Note 2 5 2 7 5 3" xfId="26127"/>
    <cellStyle name="Note 2 5 2 7 6" xfId="12851"/>
    <cellStyle name="Note 2 5 2 7 6 2" xfId="29230"/>
    <cellStyle name="Note 2 5 2 7 7" xfId="17675"/>
    <cellStyle name="Note 2 5 2 7 7 2" xfId="34843"/>
    <cellStyle name="Note 2 5 2 7 8" xfId="15884"/>
    <cellStyle name="Note 2 5 2 7 9" xfId="23674"/>
    <cellStyle name="Note 2 5 2 8" xfId="3601"/>
    <cellStyle name="Note 2 5 2 8 2" xfId="4086"/>
    <cellStyle name="Note 2 5 2 8 2 2" xfId="15074"/>
    <cellStyle name="Note 2 5 2 8 2 2 2" xfId="30467"/>
    <cellStyle name="Note 2 5 2 8 2 3" xfId="19203"/>
    <cellStyle name="Note 2 5 2 8 2 3 2" xfId="35366"/>
    <cellStyle name="Note 2 5 2 8 2 4" xfId="25878"/>
    <cellStyle name="Note 2 5 2 8 3" xfId="7452"/>
    <cellStyle name="Note 2 5 2 8 3 2" xfId="15362"/>
    <cellStyle name="Note 2 5 2 8 3 2 2" xfId="33828"/>
    <cellStyle name="Note 2 5 2 8 3 3" xfId="19487"/>
    <cellStyle name="Note 2 5 2 8 3 3 2" xfId="35896"/>
    <cellStyle name="Note 2 5 2 8 3 4" xfId="26162"/>
    <cellStyle name="Note 2 5 2 8 4" xfId="7995"/>
    <cellStyle name="Note 2 5 2 8 4 2" xfId="15562"/>
    <cellStyle name="Note 2 5 2 8 4 2 2" xfId="34370"/>
    <cellStyle name="Note 2 5 2 8 4 3" xfId="19687"/>
    <cellStyle name="Note 2 5 2 8 4 3 2" xfId="36420"/>
    <cellStyle name="Note 2 5 2 8 4 4" xfId="26362"/>
    <cellStyle name="Note 2 5 2 8 5" xfId="15713"/>
    <cellStyle name="Note 2 5 2 8 5 2" xfId="19838"/>
    <cellStyle name="Note 2 5 2 8 5 3" xfId="26513"/>
    <cellStyle name="Note 2 5 2 8 6" xfId="13608"/>
    <cellStyle name="Note 2 5 2 8 6 2" xfId="29987"/>
    <cellStyle name="Note 2 5 2 8 7" xfId="17760"/>
    <cellStyle name="Note 2 5 2 8 7 2" xfId="34902"/>
    <cellStyle name="Note 2 5 2 8 8" xfId="17294"/>
    <cellStyle name="Note 2 5 2 8 9" xfId="24428"/>
    <cellStyle name="Note 2 5 2 9" xfId="3694"/>
    <cellStyle name="Note 2 5 2 9 2" xfId="4167"/>
    <cellStyle name="Note 2 5 2 9 2 2" xfId="15160"/>
    <cellStyle name="Note 2 5 2 9 2 2 2" xfId="30546"/>
    <cellStyle name="Note 2 5 2 9 2 3" xfId="19285"/>
    <cellStyle name="Note 2 5 2 9 2 3 2" xfId="35445"/>
    <cellStyle name="Note 2 5 2 9 2 4" xfId="25960"/>
    <cellStyle name="Note 2 5 2 9 3" xfId="7545"/>
    <cellStyle name="Note 2 5 2 9 3 2" xfId="15447"/>
    <cellStyle name="Note 2 5 2 9 3 2 2" xfId="33921"/>
    <cellStyle name="Note 2 5 2 9 3 3" xfId="19572"/>
    <cellStyle name="Note 2 5 2 9 3 3 2" xfId="35977"/>
    <cellStyle name="Note 2 5 2 9 3 4" xfId="26247"/>
    <cellStyle name="Note 2 5 2 9 4" xfId="8078"/>
    <cellStyle name="Note 2 5 2 9 4 2" xfId="15643"/>
    <cellStyle name="Note 2 5 2 9 4 2 2" xfId="34453"/>
    <cellStyle name="Note 2 5 2 9 4 3" xfId="19768"/>
    <cellStyle name="Note 2 5 2 9 4 3 2" xfId="36501"/>
    <cellStyle name="Note 2 5 2 9 4 4" xfId="26443"/>
    <cellStyle name="Note 2 5 2 9 5" xfId="15790"/>
    <cellStyle name="Note 2 5 2 9 5 2" xfId="19915"/>
    <cellStyle name="Note 2 5 2 9 5 3" xfId="26590"/>
    <cellStyle name="Note 2 5 2 9 6" xfId="13701"/>
    <cellStyle name="Note 2 5 2 9 6 2" xfId="30078"/>
    <cellStyle name="Note 2 5 2 9 7" xfId="17840"/>
    <cellStyle name="Note 2 5 2 9 7 2" xfId="34983"/>
    <cellStyle name="Note 2 5 2 9 8" xfId="15843"/>
    <cellStyle name="Note 2 5 2 9 9" xfId="24517"/>
    <cellStyle name="Note 2 5 20" xfId="17194"/>
    <cellStyle name="Note 2 5 21" xfId="21553"/>
    <cellStyle name="Note 2 5 3" xfId="1473"/>
    <cellStyle name="Note 2 5 3 2" xfId="5328"/>
    <cellStyle name="Note 2 5 3 2 2" xfId="14171"/>
    <cellStyle name="Note 2 5 3 2 2 2" xfId="31706"/>
    <cellStyle name="Note 2 5 3 2 2 2 2" xfId="37745"/>
    <cellStyle name="Note 2 5 3 2 2 3" xfId="39108"/>
    <cellStyle name="Note 2 5 3 2 2 4" xfId="37262"/>
    <cellStyle name="Note 2 5 3 2 3" xfId="18310"/>
    <cellStyle name="Note 2 5 3 2 3 2" xfId="35549"/>
    <cellStyle name="Note 2 5 3 2 3 3" xfId="37867"/>
    <cellStyle name="Note 2 5 3 2 4" xfId="24987"/>
    <cellStyle name="Note 2 5 3 2 4 2" xfId="38552"/>
    <cellStyle name="Note 2 5 3 2 5" xfId="36962"/>
    <cellStyle name="Note 2 5 3 3" xfId="7643"/>
    <cellStyle name="Note 2 5 3 3 2" xfId="14086"/>
    <cellStyle name="Note 2 5 3 3 2 2" xfId="34018"/>
    <cellStyle name="Note 2 5 3 3 2 3" xfId="38070"/>
    <cellStyle name="Note 2 5 3 3 3" xfId="18225"/>
    <cellStyle name="Note 2 5 3 3 3 2" xfId="36073"/>
    <cellStyle name="Note 2 5 3 3 3 3" xfId="38807"/>
    <cellStyle name="Note 2 5 3 3 4" xfId="24902"/>
    <cellStyle name="Note 2 5 3 3 5" xfId="37105"/>
    <cellStyle name="Note 2 5 3 4" xfId="13912"/>
    <cellStyle name="Note 2 5 3 4 2" xfId="18051"/>
    <cellStyle name="Note 2 5 3 4 3" xfId="24728"/>
    <cellStyle name="Note 2 5 3 4 4" xfId="38125"/>
    <cellStyle name="Note 2 5 3 5" xfId="13861"/>
    <cellStyle name="Note 2 5 3 5 2" xfId="18000"/>
    <cellStyle name="Note 2 5 3 5 3" xfId="24677"/>
    <cellStyle name="Note 2 5 3 5 4" xfId="38304"/>
    <cellStyle name="Note 2 5 3 6" xfId="11483"/>
    <cellStyle name="Note 2 5 3 6 2" xfId="27866"/>
    <cellStyle name="Note 2 5 3 6 3" xfId="36817"/>
    <cellStyle name="Note 2 5 3 7" xfId="17325"/>
    <cellStyle name="Note 2 5 3 7 2" xfId="34555"/>
    <cellStyle name="Note 2 5 3 8" xfId="17465"/>
    <cellStyle name="Note 2 5 3 9" xfId="22314"/>
    <cellStyle name="Note 2 5 4" xfId="2265"/>
    <cellStyle name="Note 2 5 4 2" xfId="3820"/>
    <cellStyle name="Note 2 5 4 2 2" xfId="14473"/>
    <cellStyle name="Note 2 5 4 2 2 2" xfId="30204"/>
    <cellStyle name="Note 2 5 4 2 2 2 2" xfId="37737"/>
    <cellStyle name="Note 2 5 4 2 2 3" xfId="39156"/>
    <cellStyle name="Note 2 5 4 2 2 4" xfId="37286"/>
    <cellStyle name="Note 2 5 4 2 3" xfId="18609"/>
    <cellStyle name="Note 2 5 4 2 3 2" xfId="35105"/>
    <cellStyle name="Note 2 5 4 2 3 3" xfId="37900"/>
    <cellStyle name="Note 2 5 4 2 4" xfId="25285"/>
    <cellStyle name="Note 2 5 4 2 4 2" xfId="38589"/>
    <cellStyle name="Note 2 5 4 2 5" xfId="36986"/>
    <cellStyle name="Note 2 5 4 3" xfId="6118"/>
    <cellStyle name="Note 2 5 4 3 2" xfId="13876"/>
    <cellStyle name="Note 2 5 4 3 2 2" xfId="32494"/>
    <cellStyle name="Note 2 5 4 3 2 3" xfId="38159"/>
    <cellStyle name="Note 2 5 4 3 3" xfId="18015"/>
    <cellStyle name="Note 2 5 4 3 3 2" xfId="35626"/>
    <cellStyle name="Note 2 5 4 3 3 3" xfId="38843"/>
    <cellStyle name="Note 2 5 4 3 4" xfId="24692"/>
    <cellStyle name="Note 2 5 4 3 5" xfId="37127"/>
    <cellStyle name="Note 2 5 4 4" xfId="7721"/>
    <cellStyle name="Note 2 5 4 4 2" xfId="13751"/>
    <cellStyle name="Note 2 5 4 4 2 2" xfId="34096"/>
    <cellStyle name="Note 2 5 4 4 3" xfId="17890"/>
    <cellStyle name="Note 2 5 4 4 3 2" xfId="36150"/>
    <cellStyle name="Note 2 5 4 4 4" xfId="24567"/>
    <cellStyle name="Note 2 5 4 4 5" xfId="37779"/>
    <cellStyle name="Note 2 5 4 5" xfId="15534"/>
    <cellStyle name="Note 2 5 4 5 2" xfId="19659"/>
    <cellStyle name="Note 2 5 4 5 3" xfId="26334"/>
    <cellStyle name="Note 2 5 4 5 4" xfId="38340"/>
    <cellStyle name="Note 2 5 4 6" xfId="12273"/>
    <cellStyle name="Note 2 5 4 6 2" xfId="28655"/>
    <cellStyle name="Note 2 5 4 6 3" xfId="36839"/>
    <cellStyle name="Note 2 5 4 7" xfId="17441"/>
    <cellStyle name="Note 2 5 4 7 2" xfId="34631"/>
    <cellStyle name="Note 2 5 4 8" xfId="16111"/>
    <cellStyle name="Note 2 5 4 9" xfId="23101"/>
    <cellStyle name="Note 2 5 5" xfId="2715"/>
    <cellStyle name="Note 2 5 5 2" xfId="3905"/>
    <cellStyle name="Note 2 5 5 2 2" xfId="14679"/>
    <cellStyle name="Note 2 5 5 2 2 2" xfId="30288"/>
    <cellStyle name="Note 2 5 5 2 2 3" xfId="38037"/>
    <cellStyle name="Note 2 5 5 2 3" xfId="18813"/>
    <cellStyle name="Note 2 5 5 2 3 2" xfId="35188"/>
    <cellStyle name="Note 2 5 5 2 3 3" xfId="38954"/>
    <cellStyle name="Note 2 5 5 2 4" xfId="25489"/>
    <cellStyle name="Note 2 5 5 2 5" xfId="37178"/>
    <cellStyle name="Note 2 5 5 3" xfId="6567"/>
    <cellStyle name="Note 2 5 5 3 2" xfId="14286"/>
    <cellStyle name="Note 2 5 5 3 2 2" xfId="32943"/>
    <cellStyle name="Note 2 5 5 3 3" xfId="18424"/>
    <cellStyle name="Note 2 5 5 3 3 2" xfId="35712"/>
    <cellStyle name="Note 2 5 5 3 4" xfId="25101"/>
    <cellStyle name="Note 2 5 5 3 5" xfId="37580"/>
    <cellStyle name="Note 2 5 5 4" xfId="7808"/>
    <cellStyle name="Note 2 5 5 4 2" xfId="14880"/>
    <cellStyle name="Note 2 5 5 4 2 2" xfId="34183"/>
    <cellStyle name="Note 2 5 5 4 3" xfId="19010"/>
    <cellStyle name="Note 2 5 5 4 3 2" xfId="36236"/>
    <cellStyle name="Note 2 5 5 4 4" xfId="25685"/>
    <cellStyle name="Note 2 5 5 4 5" xfId="38703"/>
    <cellStyle name="Note 2 5 5 5" xfId="14408"/>
    <cellStyle name="Note 2 5 5 5 2" xfId="18544"/>
    <cellStyle name="Note 2 5 5 5 3" xfId="25220"/>
    <cellStyle name="Note 2 5 5 5 4" xfId="37040"/>
    <cellStyle name="Note 2 5 5 6" xfId="12723"/>
    <cellStyle name="Note 2 5 5 6 2" xfId="29104"/>
    <cellStyle name="Note 2 5 5 7" xfId="17550"/>
    <cellStyle name="Note 2 5 5 7 2" xfId="34717"/>
    <cellStyle name="Note 2 5 5 8" xfId="15985"/>
    <cellStyle name="Note 2 5 5 9" xfId="23548"/>
    <cellStyle name="Note 2 5 6" xfId="2785"/>
    <cellStyle name="Note 2 5 6 2" xfId="3975"/>
    <cellStyle name="Note 2 5 6 2 2" xfId="14748"/>
    <cellStyle name="Note 2 5 6 2 2 2" xfId="30356"/>
    <cellStyle name="Note 2 5 6 2 3" xfId="18880"/>
    <cellStyle name="Note 2 5 6 2 3 2" xfId="35255"/>
    <cellStyle name="Note 2 5 6 2 4" xfId="25556"/>
    <cellStyle name="Note 2 5 6 2 5" xfId="38010"/>
    <cellStyle name="Note 2 5 6 3" xfId="6637"/>
    <cellStyle name="Note 2 5 6 3 2" xfId="14134"/>
    <cellStyle name="Note 2 5 6 3 2 2" xfId="33013"/>
    <cellStyle name="Note 2 5 6 3 3" xfId="18273"/>
    <cellStyle name="Note 2 5 6 3 3 2" xfId="35779"/>
    <cellStyle name="Note 2 5 6 3 4" xfId="24950"/>
    <cellStyle name="Note 2 5 6 3 5" xfId="38451"/>
    <cellStyle name="Note 2 5 6 4" xfId="7878"/>
    <cellStyle name="Note 2 5 6 4 2" xfId="14566"/>
    <cellStyle name="Note 2 5 6 4 2 2" xfId="34253"/>
    <cellStyle name="Note 2 5 6 4 3" xfId="18702"/>
    <cellStyle name="Note 2 5 6 4 3 2" xfId="36303"/>
    <cellStyle name="Note 2 5 6 4 4" xfId="25378"/>
    <cellStyle name="Note 2 5 6 4 5" xfId="36890"/>
    <cellStyle name="Note 2 5 6 5" xfId="15321"/>
    <cellStyle name="Note 2 5 6 5 2" xfId="19446"/>
    <cellStyle name="Note 2 5 6 5 3" xfId="26121"/>
    <cellStyle name="Note 2 5 6 6" xfId="12793"/>
    <cellStyle name="Note 2 5 6 6 2" xfId="29171"/>
    <cellStyle name="Note 2 5 6 7" xfId="17617"/>
    <cellStyle name="Note 2 5 6 7 2" xfId="34784"/>
    <cellStyle name="Note 2 5 6 8" xfId="15907"/>
    <cellStyle name="Note 2 5 6 9" xfId="23616"/>
    <cellStyle name="Note 2 5 7" xfId="2676"/>
    <cellStyle name="Note 2 5 7 2" xfId="3867"/>
    <cellStyle name="Note 2 5 7 2 2" xfId="14640"/>
    <cellStyle name="Note 2 5 7 2 2 2" xfId="30251"/>
    <cellStyle name="Note 2 5 7 2 3" xfId="18776"/>
    <cellStyle name="Note 2 5 7 2 3 2" xfId="35151"/>
    <cellStyle name="Note 2 5 7 2 4" xfId="25452"/>
    <cellStyle name="Note 2 5 7 2 5" xfId="37536"/>
    <cellStyle name="Note 2 5 7 3" xfId="6528"/>
    <cellStyle name="Note 2 5 7 3 2" xfId="13838"/>
    <cellStyle name="Note 2 5 7 3 2 2" xfId="32904"/>
    <cellStyle name="Note 2 5 7 3 3" xfId="17977"/>
    <cellStyle name="Note 2 5 7 3 3 2" xfId="35674"/>
    <cellStyle name="Note 2 5 7 3 4" xfId="24654"/>
    <cellStyle name="Note 2 5 7 4" xfId="7769"/>
    <cellStyle name="Note 2 5 7 4 2" xfId="14873"/>
    <cellStyle name="Note 2 5 7 4 2 2" xfId="34144"/>
    <cellStyle name="Note 2 5 7 4 3" xfId="19003"/>
    <cellStyle name="Note 2 5 7 4 3 2" xfId="36198"/>
    <cellStyle name="Note 2 5 7 4 4" xfId="25678"/>
    <cellStyle name="Note 2 5 7 5" xfId="13841"/>
    <cellStyle name="Note 2 5 7 5 2" xfId="17980"/>
    <cellStyle name="Note 2 5 7 5 3" xfId="24657"/>
    <cellStyle name="Note 2 5 7 6" xfId="12684"/>
    <cellStyle name="Note 2 5 7 6 2" xfId="29066"/>
    <cellStyle name="Note 2 5 7 7" xfId="17513"/>
    <cellStyle name="Note 2 5 7 7 2" xfId="34679"/>
    <cellStyle name="Note 2 5 7 8" xfId="16057"/>
    <cellStyle name="Note 2 5 7 9" xfId="23511"/>
    <cellStyle name="Note 2 5 8" xfId="2750"/>
    <cellStyle name="Note 2 5 8 2" xfId="3940"/>
    <cellStyle name="Note 2 5 8 2 2" xfId="14714"/>
    <cellStyle name="Note 2 5 8 2 2 2" xfId="30322"/>
    <cellStyle name="Note 2 5 8 2 3" xfId="18846"/>
    <cellStyle name="Note 2 5 8 2 3 2" xfId="35222"/>
    <cellStyle name="Note 2 5 8 2 4" xfId="25522"/>
    <cellStyle name="Note 2 5 8 2 5" xfId="38119"/>
    <cellStyle name="Note 2 5 8 3" xfId="6602"/>
    <cellStyle name="Note 2 5 8 3 2" xfId="14184"/>
    <cellStyle name="Note 2 5 8 3 2 2" xfId="32978"/>
    <cellStyle name="Note 2 5 8 3 3" xfId="18323"/>
    <cellStyle name="Note 2 5 8 3 3 2" xfId="35746"/>
    <cellStyle name="Note 2 5 8 3 4" xfId="25000"/>
    <cellStyle name="Note 2 5 8 4" xfId="7843"/>
    <cellStyle name="Note 2 5 8 4 2" xfId="14279"/>
    <cellStyle name="Note 2 5 8 4 2 2" xfId="34218"/>
    <cellStyle name="Note 2 5 8 4 3" xfId="18417"/>
    <cellStyle name="Note 2 5 8 4 3 2" xfId="36270"/>
    <cellStyle name="Note 2 5 8 4 4" xfId="25094"/>
    <cellStyle name="Note 2 5 8 5" xfId="14550"/>
    <cellStyle name="Note 2 5 8 5 2" xfId="18686"/>
    <cellStyle name="Note 2 5 8 5 3" xfId="25362"/>
    <cellStyle name="Note 2 5 8 6" xfId="12758"/>
    <cellStyle name="Note 2 5 8 6 2" xfId="29138"/>
    <cellStyle name="Note 2 5 8 7" xfId="17582"/>
    <cellStyle name="Note 2 5 8 7 2" xfId="34751"/>
    <cellStyle name="Note 2 5 8 8" xfId="16016"/>
    <cellStyle name="Note 2 5 8 9" xfId="23581"/>
    <cellStyle name="Note 2 5 9" xfId="1923"/>
    <cellStyle name="Note 2 5 9 2" xfId="3788"/>
    <cellStyle name="Note 2 5 9 2 2" xfId="14353"/>
    <cellStyle name="Note 2 5 9 2 2 2" xfId="30172"/>
    <cellStyle name="Note 2 5 9 2 3" xfId="18489"/>
    <cellStyle name="Note 2 5 9 2 3 2" xfId="35073"/>
    <cellStyle name="Note 2 5 9 2 4" xfId="25165"/>
    <cellStyle name="Note 2 5 9 3" xfId="5776"/>
    <cellStyle name="Note 2 5 9 3 2" xfId="14990"/>
    <cellStyle name="Note 2 5 9 3 2 2" xfId="32152"/>
    <cellStyle name="Note 2 5 9 3 3" xfId="19119"/>
    <cellStyle name="Note 2 5 9 3 3 2" xfId="35593"/>
    <cellStyle name="Note 2 5 9 3 4" xfId="25794"/>
    <cellStyle name="Note 2 5 9 4" xfId="7688"/>
    <cellStyle name="Note 2 5 9 4 2" xfId="14603"/>
    <cellStyle name="Note 2 5 9 4 2 2" xfId="34063"/>
    <cellStyle name="Note 2 5 9 4 3" xfId="18739"/>
    <cellStyle name="Note 2 5 9 4 3 2" xfId="36117"/>
    <cellStyle name="Note 2 5 9 4 4" xfId="25415"/>
    <cellStyle name="Note 2 5 9 5" xfId="13785"/>
    <cellStyle name="Note 2 5 9 5 2" xfId="17924"/>
    <cellStyle name="Note 2 5 9 5 3" xfId="24601"/>
    <cellStyle name="Note 2 5 9 6" xfId="11931"/>
    <cellStyle name="Note 2 5 9 6 2" xfId="28313"/>
    <cellStyle name="Note 2 5 9 7" xfId="17393"/>
    <cellStyle name="Note 2 5 9 7 2" xfId="34598"/>
    <cellStyle name="Note 2 5 9 8" xfId="17438"/>
    <cellStyle name="Note 2 5 9 9" xfId="22759"/>
    <cellStyle name="Note 2 6" xfId="781"/>
    <cellStyle name="Note 2 6 10" xfId="3627"/>
    <cellStyle name="Note 2 6 10 2" xfId="4102"/>
    <cellStyle name="Note 2 6 10 2 2" xfId="15093"/>
    <cellStyle name="Note 2 6 10 2 2 2" xfId="30483"/>
    <cellStyle name="Note 2 6 10 2 3" xfId="19221"/>
    <cellStyle name="Note 2 6 10 2 3 2" xfId="35382"/>
    <cellStyle name="Note 2 6 10 2 4" xfId="25896"/>
    <cellStyle name="Note 2 6 10 3" xfId="7478"/>
    <cellStyle name="Note 2 6 10 3 2" xfId="15380"/>
    <cellStyle name="Note 2 6 10 3 2 2" xfId="33854"/>
    <cellStyle name="Note 2 6 10 3 3" xfId="19505"/>
    <cellStyle name="Note 2 6 10 3 3 2" xfId="35912"/>
    <cellStyle name="Note 2 6 10 3 4" xfId="26180"/>
    <cellStyle name="Note 2 6 10 4" xfId="8011"/>
    <cellStyle name="Note 2 6 10 4 2" xfId="15578"/>
    <cellStyle name="Note 2 6 10 4 2 2" xfId="34386"/>
    <cellStyle name="Note 2 6 10 4 3" xfId="19703"/>
    <cellStyle name="Note 2 6 10 4 3 2" xfId="36436"/>
    <cellStyle name="Note 2 6 10 4 4" xfId="26378"/>
    <cellStyle name="Note 2 6 10 5" xfId="15728"/>
    <cellStyle name="Note 2 6 10 5 2" xfId="19853"/>
    <cellStyle name="Note 2 6 10 5 3" xfId="26528"/>
    <cellStyle name="Note 2 6 10 6" xfId="13634"/>
    <cellStyle name="Note 2 6 10 6 2" xfId="30013"/>
    <cellStyle name="Note 2 6 10 7" xfId="17776"/>
    <cellStyle name="Note 2 6 10 7 2" xfId="34918"/>
    <cellStyle name="Note 2 6 10 8" xfId="10347"/>
    <cellStyle name="Note 2 6 10 9" xfId="24453"/>
    <cellStyle name="Note 2 6 11" xfId="3657"/>
    <cellStyle name="Note 2 6 11 2" xfId="4131"/>
    <cellStyle name="Note 2 6 11 2 2" xfId="15123"/>
    <cellStyle name="Note 2 6 11 2 2 2" xfId="30511"/>
    <cellStyle name="Note 2 6 11 2 3" xfId="19250"/>
    <cellStyle name="Note 2 6 11 2 3 2" xfId="35410"/>
    <cellStyle name="Note 2 6 11 2 4" xfId="25925"/>
    <cellStyle name="Note 2 6 11 3" xfId="7508"/>
    <cellStyle name="Note 2 6 11 3 2" xfId="15410"/>
    <cellStyle name="Note 2 6 11 3 2 2" xfId="33884"/>
    <cellStyle name="Note 2 6 11 3 3" xfId="19535"/>
    <cellStyle name="Note 2 6 11 3 3 2" xfId="35941"/>
    <cellStyle name="Note 2 6 11 3 4" xfId="26210"/>
    <cellStyle name="Note 2 6 11 4" xfId="8041"/>
    <cellStyle name="Note 2 6 11 4 2" xfId="15607"/>
    <cellStyle name="Note 2 6 11 4 2 2" xfId="34416"/>
    <cellStyle name="Note 2 6 11 4 3" xfId="19732"/>
    <cellStyle name="Note 2 6 11 4 3 2" xfId="36465"/>
    <cellStyle name="Note 2 6 11 4 4" xfId="26407"/>
    <cellStyle name="Note 2 6 11 5" xfId="15756"/>
    <cellStyle name="Note 2 6 11 5 2" xfId="19881"/>
    <cellStyle name="Note 2 6 11 5 3" xfId="26556"/>
    <cellStyle name="Note 2 6 11 6" xfId="13664"/>
    <cellStyle name="Note 2 6 11 6 2" xfId="30042"/>
    <cellStyle name="Note 2 6 11 7" xfId="17805"/>
    <cellStyle name="Note 2 6 11 7 2" xfId="34947"/>
    <cellStyle name="Note 2 6 11 8" xfId="18295"/>
    <cellStyle name="Note 2 6 11 9" xfId="24482"/>
    <cellStyle name="Note 2 6 12" xfId="4637"/>
    <cellStyle name="Note 2 6 12 2" xfId="13936"/>
    <cellStyle name="Note 2 6 12 2 2" xfId="31015"/>
    <cellStyle name="Note 2 6 12 3" xfId="18075"/>
    <cellStyle name="Note 2 6 12 3 2" xfId="35511"/>
    <cellStyle name="Note 2 6 12 4" xfId="24752"/>
    <cellStyle name="Note 2 6 13" xfId="7604"/>
    <cellStyle name="Note 2 6 13 2" xfId="14246"/>
    <cellStyle name="Note 2 6 13 2 2" xfId="33980"/>
    <cellStyle name="Note 2 6 13 3" xfId="18384"/>
    <cellStyle name="Note 2 6 13 3 2" xfId="36035"/>
    <cellStyle name="Note 2 6 13 4" xfId="25061"/>
    <cellStyle name="Note 2 6 14" xfId="13924"/>
    <cellStyle name="Note 2 6 14 2" xfId="18063"/>
    <cellStyle name="Note 2 6 14 3" xfId="24740"/>
    <cellStyle name="Note 2 6 15" xfId="15510"/>
    <cellStyle name="Note 2 6 15 2" xfId="19635"/>
    <cellStyle name="Note 2 6 15 3" xfId="26310"/>
    <cellStyle name="Note 2 6 16" xfId="10791"/>
    <cellStyle name="Note 2 6 16 2" xfId="27175"/>
    <cellStyle name="Note 2 6 17" xfId="17253"/>
    <cellStyle name="Note 2 6 17 2" xfId="34517"/>
    <cellStyle name="Note 2 6 18" xfId="17409"/>
    <cellStyle name="Note 2 6 19" xfId="21622"/>
    <cellStyle name="Note 2 6 2" xfId="1541"/>
    <cellStyle name="Note 2 6 2 2" xfId="5396"/>
    <cellStyle name="Note 2 6 2 2 2" xfId="14200"/>
    <cellStyle name="Note 2 6 2 2 2 2" xfId="31774"/>
    <cellStyle name="Note 2 6 2 2 2 2 2" xfId="38207"/>
    <cellStyle name="Note 2 6 2 2 2 3" xfId="38989"/>
    <cellStyle name="Note 2 6 2 2 3" xfId="18338"/>
    <cellStyle name="Note 2 6 2 2 3 2" xfId="35559"/>
    <cellStyle name="Note 2 6 2 2 4" xfId="25015"/>
    <cellStyle name="Note 2 6 2 2 4 2" xfId="38480"/>
    <cellStyle name="Note 2 6 2 3" xfId="7653"/>
    <cellStyle name="Note 2 6 2 3 2" xfId="14956"/>
    <cellStyle name="Note 2 6 2 3 2 2" xfId="34028"/>
    <cellStyle name="Note 2 6 2 3 3" xfId="19085"/>
    <cellStyle name="Note 2 6 2 3 3 2" xfId="36083"/>
    <cellStyle name="Note 2 6 2 3 4" xfId="25760"/>
    <cellStyle name="Note 2 6 2 4" xfId="14576"/>
    <cellStyle name="Note 2 6 2 4 2" xfId="18712"/>
    <cellStyle name="Note 2 6 2 4 3" xfId="25388"/>
    <cellStyle name="Note 2 6 2 5" xfId="13869"/>
    <cellStyle name="Note 2 6 2 5 2" xfId="18008"/>
    <cellStyle name="Note 2 6 2 5 3" xfId="24685"/>
    <cellStyle name="Note 2 6 2 6" xfId="11551"/>
    <cellStyle name="Note 2 6 2 6 2" xfId="27934"/>
    <cellStyle name="Note 2 6 2 7" xfId="17340"/>
    <cellStyle name="Note 2 6 2 7 2" xfId="34565"/>
    <cellStyle name="Note 2 6 2 8" xfId="17250"/>
    <cellStyle name="Note 2 6 2 9" xfId="22381"/>
    <cellStyle name="Note 2 6 3" xfId="2334"/>
    <cellStyle name="Note 2 6 3 2" xfId="3834"/>
    <cellStyle name="Note 2 6 3 2 2" xfId="14507"/>
    <cellStyle name="Note 2 6 3 2 2 2" xfId="30218"/>
    <cellStyle name="Note 2 6 3 2 2 2 2" xfId="37597"/>
    <cellStyle name="Note 2 6 3 2 2 3" xfId="39205"/>
    <cellStyle name="Note 2 6 3 2 3" xfId="18643"/>
    <cellStyle name="Note 2 6 3 2 3 2" xfId="35118"/>
    <cellStyle name="Note 2 6 3 2 4" xfId="25319"/>
    <cellStyle name="Note 2 6 3 2 4 2" xfId="38637"/>
    <cellStyle name="Note 2 6 3 3" xfId="6187"/>
    <cellStyle name="Note 2 6 3 3 2" xfId="13839"/>
    <cellStyle name="Note 2 6 3 3 2 2" xfId="32563"/>
    <cellStyle name="Note 2 6 3 3 3" xfId="17978"/>
    <cellStyle name="Note 2 6 3 3 3 2" xfId="35640"/>
    <cellStyle name="Note 2 6 3 3 4" xfId="24655"/>
    <cellStyle name="Note 2 6 3 4" xfId="7735"/>
    <cellStyle name="Note 2 6 3 4 2" xfId="14221"/>
    <cellStyle name="Note 2 6 3 4 2 2" xfId="34110"/>
    <cellStyle name="Note 2 6 3 4 3" xfId="18359"/>
    <cellStyle name="Note 2 6 3 4 3 2" xfId="36164"/>
    <cellStyle name="Note 2 6 3 4 4" xfId="25036"/>
    <cellStyle name="Note 2 6 3 5" xfId="15294"/>
    <cellStyle name="Note 2 6 3 5 2" xfId="19419"/>
    <cellStyle name="Note 2 6 3 5 3" xfId="26094"/>
    <cellStyle name="Note 2 6 3 6" xfId="12342"/>
    <cellStyle name="Note 2 6 3 6 2" xfId="28724"/>
    <cellStyle name="Note 2 6 3 7" xfId="17457"/>
    <cellStyle name="Note 2 6 3 7 2" xfId="34644"/>
    <cellStyle name="Note 2 6 3 8" xfId="16095"/>
    <cellStyle name="Note 2 6 3 9" xfId="23169"/>
    <cellStyle name="Note 2 6 4" xfId="2772"/>
    <cellStyle name="Note 2 6 4 2" xfId="3962"/>
    <cellStyle name="Note 2 6 4 2 2" xfId="14735"/>
    <cellStyle name="Note 2 6 4 2 2 2" xfId="30343"/>
    <cellStyle name="Note 2 6 4 2 3" xfId="18867"/>
    <cellStyle name="Note 2 6 4 2 3 2" xfId="35242"/>
    <cellStyle name="Note 2 6 4 2 4" xfId="25543"/>
    <cellStyle name="Note 2 6 4 3" xfId="6624"/>
    <cellStyle name="Note 2 6 4 3 2" xfId="14284"/>
    <cellStyle name="Note 2 6 4 3 2 2" xfId="33000"/>
    <cellStyle name="Note 2 6 4 3 3" xfId="18422"/>
    <cellStyle name="Note 2 6 4 3 3 2" xfId="35766"/>
    <cellStyle name="Note 2 6 4 3 4" xfId="25099"/>
    <cellStyle name="Note 2 6 4 4" xfId="7865"/>
    <cellStyle name="Note 2 6 4 4 2" xfId="13923"/>
    <cellStyle name="Note 2 6 4 4 2 2" xfId="34240"/>
    <cellStyle name="Note 2 6 4 4 3" xfId="18062"/>
    <cellStyle name="Note 2 6 4 4 3 2" xfId="36290"/>
    <cellStyle name="Note 2 6 4 4 4" xfId="24739"/>
    <cellStyle name="Note 2 6 4 5" xfId="14920"/>
    <cellStyle name="Note 2 6 4 5 2" xfId="19050"/>
    <cellStyle name="Note 2 6 4 5 3" xfId="25725"/>
    <cellStyle name="Note 2 6 4 6" xfId="12780"/>
    <cellStyle name="Note 2 6 4 6 2" xfId="29158"/>
    <cellStyle name="Note 2 6 4 7" xfId="17604"/>
    <cellStyle name="Note 2 6 4 7 2" xfId="34771"/>
    <cellStyle name="Note 2 6 4 8" xfId="15927"/>
    <cellStyle name="Note 2 6 4 9" xfId="23603"/>
    <cellStyle name="Note 2 6 5" xfId="2783"/>
    <cellStyle name="Note 2 6 5 2" xfId="3973"/>
    <cellStyle name="Note 2 6 5 2 2" xfId="14746"/>
    <cellStyle name="Note 2 6 5 2 2 2" xfId="30354"/>
    <cellStyle name="Note 2 6 5 2 3" xfId="18878"/>
    <cellStyle name="Note 2 6 5 2 3 2" xfId="35253"/>
    <cellStyle name="Note 2 6 5 2 4" xfId="25554"/>
    <cellStyle name="Note 2 6 5 3" xfId="6635"/>
    <cellStyle name="Note 2 6 5 3 2" xfId="14894"/>
    <cellStyle name="Note 2 6 5 3 2 2" xfId="33011"/>
    <cellStyle name="Note 2 6 5 3 3" xfId="19024"/>
    <cellStyle name="Note 2 6 5 3 3 2" xfId="35777"/>
    <cellStyle name="Note 2 6 5 3 4" xfId="25699"/>
    <cellStyle name="Note 2 6 5 4" xfId="7876"/>
    <cellStyle name="Note 2 6 5 4 2" xfId="15238"/>
    <cellStyle name="Note 2 6 5 4 2 2" xfId="34251"/>
    <cellStyle name="Note 2 6 5 4 3" xfId="19363"/>
    <cellStyle name="Note 2 6 5 4 3 2" xfId="36301"/>
    <cellStyle name="Note 2 6 5 4 4" xfId="26038"/>
    <cellStyle name="Note 2 6 5 5" xfId="13769"/>
    <cellStyle name="Note 2 6 5 5 2" xfId="17908"/>
    <cellStyle name="Note 2 6 5 5 3" xfId="24585"/>
    <cellStyle name="Note 2 6 5 6" xfId="12791"/>
    <cellStyle name="Note 2 6 5 6 2" xfId="29169"/>
    <cellStyle name="Note 2 6 5 7" xfId="17615"/>
    <cellStyle name="Note 2 6 5 7 2" xfId="34782"/>
    <cellStyle name="Note 2 6 5 8" xfId="15934"/>
    <cellStyle name="Note 2 6 5 9" xfId="23614"/>
    <cellStyle name="Note 2 6 6" xfId="2664"/>
    <cellStyle name="Note 2 6 6 2" xfId="3855"/>
    <cellStyle name="Note 2 6 6 2 2" xfId="14628"/>
    <cellStyle name="Note 2 6 6 2 2 2" xfId="30239"/>
    <cellStyle name="Note 2 6 6 2 3" xfId="18764"/>
    <cellStyle name="Note 2 6 6 2 3 2" xfId="35139"/>
    <cellStyle name="Note 2 6 6 2 4" xfId="25440"/>
    <cellStyle name="Note 2 6 6 3" xfId="6516"/>
    <cellStyle name="Note 2 6 6 3 2" xfId="14079"/>
    <cellStyle name="Note 2 6 6 3 2 2" xfId="32892"/>
    <cellStyle name="Note 2 6 6 3 3" xfId="18218"/>
    <cellStyle name="Note 2 6 6 3 3 2" xfId="35662"/>
    <cellStyle name="Note 2 6 6 3 4" xfId="24895"/>
    <cellStyle name="Note 2 6 6 4" xfId="7757"/>
    <cellStyle name="Note 2 6 6 4 2" xfId="14243"/>
    <cellStyle name="Note 2 6 6 4 2 2" xfId="34132"/>
    <cellStyle name="Note 2 6 6 4 3" xfId="18381"/>
    <cellStyle name="Note 2 6 6 4 3 2" xfId="36186"/>
    <cellStyle name="Note 2 6 6 4 4" xfId="25058"/>
    <cellStyle name="Note 2 6 6 5" xfId="15000"/>
    <cellStyle name="Note 2 6 6 5 2" xfId="19129"/>
    <cellStyle name="Note 2 6 6 5 3" xfId="25804"/>
    <cellStyle name="Note 2 6 6 6" xfId="12672"/>
    <cellStyle name="Note 2 6 6 6 2" xfId="29054"/>
    <cellStyle name="Note 2 6 6 7" xfId="17501"/>
    <cellStyle name="Note 2 6 6 7 2" xfId="34667"/>
    <cellStyle name="Note 2 6 6 8" xfId="16066"/>
    <cellStyle name="Note 2 6 6 9" xfId="23499"/>
    <cellStyle name="Note 2 6 7" xfId="2687"/>
    <cellStyle name="Note 2 6 7 2" xfId="3878"/>
    <cellStyle name="Note 2 6 7 2 2" xfId="14651"/>
    <cellStyle name="Note 2 6 7 2 2 2" xfId="30262"/>
    <cellStyle name="Note 2 6 7 2 3" xfId="18786"/>
    <cellStyle name="Note 2 6 7 2 3 2" xfId="35162"/>
    <cellStyle name="Note 2 6 7 2 4" xfId="25462"/>
    <cellStyle name="Note 2 6 7 3" xfId="6539"/>
    <cellStyle name="Note 2 6 7 3 2" xfId="13866"/>
    <cellStyle name="Note 2 6 7 3 2 2" xfId="32915"/>
    <cellStyle name="Note 2 6 7 3 3" xfId="18005"/>
    <cellStyle name="Note 2 6 7 3 3 2" xfId="35685"/>
    <cellStyle name="Note 2 6 7 3 4" xfId="24682"/>
    <cellStyle name="Note 2 6 7 4" xfId="7780"/>
    <cellStyle name="Note 2 6 7 4 2" xfId="14242"/>
    <cellStyle name="Note 2 6 7 4 2 2" xfId="34155"/>
    <cellStyle name="Note 2 6 7 4 3" xfId="18380"/>
    <cellStyle name="Note 2 6 7 4 3 2" xfId="36209"/>
    <cellStyle name="Note 2 6 7 4 4" xfId="25057"/>
    <cellStyle name="Note 2 6 7 5" xfId="14496"/>
    <cellStyle name="Note 2 6 7 5 2" xfId="18632"/>
    <cellStyle name="Note 2 6 7 5 3" xfId="25308"/>
    <cellStyle name="Note 2 6 7 6" xfId="12695"/>
    <cellStyle name="Note 2 6 7 6 2" xfId="29077"/>
    <cellStyle name="Note 2 6 7 7" xfId="17523"/>
    <cellStyle name="Note 2 6 7 7 2" xfId="34690"/>
    <cellStyle name="Note 2 6 7 8" xfId="15981"/>
    <cellStyle name="Note 2 6 7 9" xfId="23521"/>
    <cellStyle name="Note 2 6 8" xfId="3288"/>
    <cellStyle name="Note 2 6 8 2" xfId="4072"/>
    <cellStyle name="Note 2 6 8 2 2" xfId="14962"/>
    <cellStyle name="Note 2 6 8 2 2 2" xfId="30453"/>
    <cellStyle name="Note 2 6 8 2 3" xfId="19091"/>
    <cellStyle name="Note 2 6 8 2 3 2" xfId="35352"/>
    <cellStyle name="Note 2 6 8 2 4" xfId="25766"/>
    <cellStyle name="Note 2 6 8 3" xfId="7139"/>
    <cellStyle name="Note 2 6 8 3 2" xfId="15280"/>
    <cellStyle name="Note 2 6 8 3 2 2" xfId="33515"/>
    <cellStyle name="Note 2 6 8 3 3" xfId="19405"/>
    <cellStyle name="Note 2 6 8 3 3 2" xfId="35881"/>
    <cellStyle name="Note 2 6 8 3 4" xfId="26080"/>
    <cellStyle name="Note 2 6 8 4" xfId="7980"/>
    <cellStyle name="Note 2 6 8 4 2" xfId="15506"/>
    <cellStyle name="Note 2 6 8 4 2 2" xfId="34355"/>
    <cellStyle name="Note 2 6 8 4 3" xfId="19631"/>
    <cellStyle name="Note 2 6 8 4 3 2" xfId="36405"/>
    <cellStyle name="Note 2 6 8 4 4" xfId="26306"/>
    <cellStyle name="Note 2 6 8 5" xfId="15698"/>
    <cellStyle name="Note 2 6 8 5 2" xfId="19823"/>
    <cellStyle name="Note 2 6 8 5 3" xfId="26498"/>
    <cellStyle name="Note 2 6 8 6" xfId="13295"/>
    <cellStyle name="Note 2 6 8 6 2" xfId="29674"/>
    <cellStyle name="Note 2 6 8 7" xfId="17732"/>
    <cellStyle name="Note 2 6 8 7 2" xfId="34887"/>
    <cellStyle name="Note 2 6 8 8" xfId="17363"/>
    <cellStyle name="Note 2 6 8 9" xfId="24115"/>
    <cellStyle name="Note 2 6 9" xfId="3659"/>
    <cellStyle name="Note 2 6 9 2" xfId="4133"/>
    <cellStyle name="Note 2 6 9 2 2" xfId="15125"/>
    <cellStyle name="Note 2 6 9 2 2 2" xfId="30513"/>
    <cellStyle name="Note 2 6 9 2 3" xfId="19252"/>
    <cellStyle name="Note 2 6 9 2 3 2" xfId="35412"/>
    <cellStyle name="Note 2 6 9 2 4" xfId="25927"/>
    <cellStyle name="Note 2 6 9 3" xfId="7510"/>
    <cellStyle name="Note 2 6 9 3 2" xfId="15412"/>
    <cellStyle name="Note 2 6 9 3 2 2" xfId="33886"/>
    <cellStyle name="Note 2 6 9 3 3" xfId="19537"/>
    <cellStyle name="Note 2 6 9 3 3 2" xfId="35943"/>
    <cellStyle name="Note 2 6 9 3 4" xfId="26212"/>
    <cellStyle name="Note 2 6 9 4" xfId="8043"/>
    <cellStyle name="Note 2 6 9 4 2" xfId="15609"/>
    <cellStyle name="Note 2 6 9 4 2 2" xfId="34418"/>
    <cellStyle name="Note 2 6 9 4 3" xfId="19734"/>
    <cellStyle name="Note 2 6 9 4 3 2" xfId="36467"/>
    <cellStyle name="Note 2 6 9 4 4" xfId="26409"/>
    <cellStyle name="Note 2 6 9 5" xfId="15758"/>
    <cellStyle name="Note 2 6 9 5 2" xfId="19883"/>
    <cellStyle name="Note 2 6 9 5 3" xfId="26558"/>
    <cellStyle name="Note 2 6 9 6" xfId="13666"/>
    <cellStyle name="Note 2 6 9 6 2" xfId="30044"/>
    <cellStyle name="Note 2 6 9 7" xfId="17807"/>
    <cellStyle name="Note 2 6 9 7 2" xfId="34949"/>
    <cellStyle name="Note 2 6 9 8" xfId="18378"/>
    <cellStyle name="Note 2 6 9 9" xfId="24484"/>
    <cellStyle name="Note 2 7" xfId="1161"/>
    <cellStyle name="Note 2 7 2" xfId="5016"/>
    <cellStyle name="Note 2 7 2 2" xfId="14067"/>
    <cellStyle name="Note 2 7 2 2 2" xfId="31394"/>
    <cellStyle name="Note 2 7 2 2 2 2" xfId="37986"/>
    <cellStyle name="Note 2 7 2 2 2 3" xfId="39175"/>
    <cellStyle name="Note 2 7 2 2 2 4" xfId="37298"/>
    <cellStyle name="Note 2 7 2 2 3" xfId="37464"/>
    <cellStyle name="Note 2 7 2 2 4" xfId="38607"/>
    <cellStyle name="Note 2 7 2 3" xfId="18206"/>
    <cellStyle name="Note 2 7 2 3 2" xfId="35535"/>
    <cellStyle name="Note 2 7 2 3 2 2" xfId="37853"/>
    <cellStyle name="Note 2 7 2 3 3" xfId="38861"/>
    <cellStyle name="Note 2 7 2 4" xfId="24883"/>
    <cellStyle name="Note 2 7 2 4 2" xfId="37806"/>
    <cellStyle name="Note 2 7 2 5" xfId="38358"/>
    <cellStyle name="Note 2 7 3" xfId="7629"/>
    <cellStyle name="Note 2 7 3 2" xfId="14297"/>
    <cellStyle name="Note 2 7 3 2 2" xfId="34004"/>
    <cellStyle name="Note 2 7 3 2 2 2" xfId="37633"/>
    <cellStyle name="Note 2 7 3 2 2 3" xfId="39235"/>
    <cellStyle name="Note 2 7 3 2 2 4" xfId="37324"/>
    <cellStyle name="Note 2 7 3 2 3" xfId="37424"/>
    <cellStyle name="Note 2 7 3 2 4" xfId="38667"/>
    <cellStyle name="Note 2 7 3 3" xfId="18435"/>
    <cellStyle name="Note 2 7 3 3 2" xfId="36059"/>
    <cellStyle name="Note 2 7 3 3 2 2" xfId="37761"/>
    <cellStyle name="Note 2 7 3 3 3" xfId="38919"/>
    <cellStyle name="Note 2 7 3 4" xfId="25112"/>
    <cellStyle name="Note 2 7 3 4 2" xfId="37815"/>
    <cellStyle name="Note 2 7 3 5" xfId="38416"/>
    <cellStyle name="Note 2 7 4" xfId="14139"/>
    <cellStyle name="Note 2 7 4 2" xfId="18278"/>
    <cellStyle name="Note 2 7 4 2 2" xfId="38143"/>
    <cellStyle name="Note 2 7 4 2 3" xfId="39066"/>
    <cellStyle name="Note 2 7 4 3" xfId="24955"/>
    <cellStyle name="Note 2 7 4 3 2" xfId="37696"/>
    <cellStyle name="Note 2 7 4 4" xfId="38524"/>
    <cellStyle name="Note 2 7 5" xfId="14996"/>
    <cellStyle name="Note 2 7 5 2" xfId="19125"/>
    <cellStyle name="Note 2 7 5 3" xfId="25800"/>
    <cellStyle name="Note 2 7 5 3 2" xfId="38784"/>
    <cellStyle name="Note 2 7 6" xfId="11171"/>
    <cellStyle name="Note 2 7 6 2" xfId="27554"/>
    <cellStyle name="Note 2 7 7" xfId="17297"/>
    <cellStyle name="Note 2 7 7 2" xfId="34541"/>
    <cellStyle name="Note 2 7 8" xfId="17272"/>
    <cellStyle name="Note 2 7 9" xfId="22002"/>
    <cellStyle name="Note 2 8" xfId="1938"/>
    <cellStyle name="Note 2 8 2" xfId="3792"/>
    <cellStyle name="Note 2 8 2 2" xfId="14358"/>
    <cellStyle name="Note 2 8 2 2 2" xfId="30176"/>
    <cellStyle name="Note 2 8 2 2 2 2" xfId="37360"/>
    <cellStyle name="Note 2 8 2 2 3" xfId="38992"/>
    <cellStyle name="Note 2 8 2 3" xfId="18494"/>
    <cellStyle name="Note 2 8 2 3 2" xfId="35077"/>
    <cellStyle name="Note 2 8 2 4" xfId="25170"/>
    <cellStyle name="Note 2 8 2 4 2" xfId="38482"/>
    <cellStyle name="Note 2 8 3" xfId="5791"/>
    <cellStyle name="Note 2 8 3 2" xfId="14071"/>
    <cellStyle name="Note 2 8 3 2 2" xfId="32167"/>
    <cellStyle name="Note 2 8 3 3" xfId="18210"/>
    <cellStyle name="Note 2 8 3 3 2" xfId="35597"/>
    <cellStyle name="Note 2 8 3 4" xfId="24887"/>
    <cellStyle name="Note 2 8 4" xfId="7692"/>
    <cellStyle name="Note 2 8 4 2" xfId="14236"/>
    <cellStyle name="Note 2 8 4 2 2" xfId="34067"/>
    <cellStyle name="Note 2 8 4 3" xfId="18374"/>
    <cellStyle name="Note 2 8 4 3 2" xfId="36121"/>
    <cellStyle name="Note 2 8 4 4" xfId="25051"/>
    <cellStyle name="Note 2 8 5" xfId="15302"/>
    <cellStyle name="Note 2 8 5 2" xfId="19427"/>
    <cellStyle name="Note 2 8 5 3" xfId="26102"/>
    <cellStyle name="Note 2 8 6" xfId="11946"/>
    <cellStyle name="Note 2 8 6 2" xfId="28328"/>
    <cellStyle name="Note 2 8 7" xfId="17397"/>
    <cellStyle name="Note 2 8 7 2" xfId="34602"/>
    <cellStyle name="Note 2 8 8" xfId="17759"/>
    <cellStyle name="Note 2 8 9" xfId="22774"/>
    <cellStyle name="Note 2 9" xfId="2243"/>
    <cellStyle name="Note 2 9 2" xfId="3806"/>
    <cellStyle name="Note 2 9 2 2" xfId="14457"/>
    <cellStyle name="Note 2 9 2 2 2" xfId="30190"/>
    <cellStyle name="Note 2 9 2 3" xfId="18593"/>
    <cellStyle name="Note 2 9 2 3 2" xfId="35091"/>
    <cellStyle name="Note 2 9 2 4" xfId="25269"/>
    <cellStyle name="Note 2 9 3" xfId="6096"/>
    <cellStyle name="Note 2 9 3 2" xfId="13881"/>
    <cellStyle name="Note 2 9 3 2 2" xfId="32472"/>
    <cellStyle name="Note 2 9 3 3" xfId="18020"/>
    <cellStyle name="Note 2 9 3 3 2" xfId="35611"/>
    <cellStyle name="Note 2 9 3 4" xfId="24697"/>
    <cellStyle name="Note 2 9 4" xfId="7706"/>
    <cellStyle name="Note 2 9 4 2" xfId="13973"/>
    <cellStyle name="Note 2 9 4 2 2" xfId="34081"/>
    <cellStyle name="Note 2 9 4 3" xfId="18112"/>
    <cellStyle name="Note 2 9 4 3 2" xfId="36135"/>
    <cellStyle name="Note 2 9 4 4" xfId="24789"/>
    <cellStyle name="Note 2 9 5" xfId="15073"/>
    <cellStyle name="Note 2 9 5 2" xfId="19202"/>
    <cellStyle name="Note 2 9 5 3" xfId="25877"/>
    <cellStyle name="Note 2 9 6" xfId="12251"/>
    <cellStyle name="Note 2 9 6 2" xfId="28633"/>
    <cellStyle name="Note 2 9 7" xfId="17424"/>
    <cellStyle name="Note 2 9 7 2" xfId="34616"/>
    <cellStyle name="Note 2 9 8" xfId="16121"/>
    <cellStyle name="Note 2 9 9" xfId="23079"/>
    <cellStyle name="Note 3" xfId="183"/>
    <cellStyle name="Note 3 10" xfId="2909"/>
    <cellStyle name="Note 3 10 2" xfId="6760"/>
    <cellStyle name="Note 3 10 2 2" xfId="33136"/>
    <cellStyle name="Note 3 10 3" xfId="12916"/>
    <cellStyle name="Note 3 10 3 2" xfId="29295"/>
    <cellStyle name="Note 3 10 4" xfId="23737"/>
    <cellStyle name="Note 3 11" xfId="340"/>
    <cellStyle name="Note 3 11 2" xfId="10399"/>
    <cellStyle name="Note 3 11 2 2" xfId="26792"/>
    <cellStyle name="Note 3 11 3" xfId="21242"/>
    <cellStyle name="Note 3 11 4" xfId="36690"/>
    <cellStyle name="Note 3 12" xfId="4256"/>
    <cellStyle name="Note 3 12 2" xfId="30635"/>
    <cellStyle name="Note 3 13" xfId="8153"/>
    <cellStyle name="Note 3 13 2" xfId="26721"/>
    <cellStyle name="Note 3 14" xfId="10336"/>
    <cellStyle name="Note 3 14 2" xfId="27091"/>
    <cellStyle name="Note 3 15" xfId="20058"/>
    <cellStyle name="Note 3 2" xfId="341"/>
    <cellStyle name="Note 3 2 2" xfId="10400"/>
    <cellStyle name="Note 3 2 2 2" xfId="36693"/>
    <cellStyle name="Note 3 2 2 3" xfId="36692"/>
    <cellStyle name="Note 3 2 3" xfId="9310"/>
    <cellStyle name="Note 3 2 3 2" xfId="36694"/>
    <cellStyle name="Note 3 2 4" xfId="16161"/>
    <cellStyle name="Note 3 2 4 2" xfId="36691"/>
    <cellStyle name="Note 3 2 5" xfId="20178"/>
    <cellStyle name="Note 3 3" xfId="413"/>
    <cellStyle name="Note 3 3 10" xfId="20134"/>
    <cellStyle name="Note 3 3 2" xfId="578"/>
    <cellStyle name="Note 3 3 2 2" xfId="1004"/>
    <cellStyle name="Note 3 3 2 2 2" xfId="1764"/>
    <cellStyle name="Note 3 3 2 2 2 2" xfId="5619"/>
    <cellStyle name="Note 3 3 2 2 2 2 2" xfId="31997"/>
    <cellStyle name="Note 3 3 2 2 2 3" xfId="11774"/>
    <cellStyle name="Note 3 3 2 2 2 3 2" xfId="28157"/>
    <cellStyle name="Note 3 3 2 2 2 4" xfId="22604"/>
    <cellStyle name="Note 3 3 2 2 3" xfId="2557"/>
    <cellStyle name="Note 3 3 2 2 3 2" xfId="6410"/>
    <cellStyle name="Note 3 3 2 2 3 2 2" xfId="32786"/>
    <cellStyle name="Note 3 3 2 2 3 3" xfId="12565"/>
    <cellStyle name="Note 3 3 2 2 3 3 2" xfId="28947"/>
    <cellStyle name="Note 3 3 2 2 3 4" xfId="23392"/>
    <cellStyle name="Note 3 3 2 2 4" xfId="3511"/>
    <cellStyle name="Note 3 3 2 2 4 2" xfId="7362"/>
    <cellStyle name="Note 3 3 2 2 4 2 2" xfId="33738"/>
    <cellStyle name="Note 3 3 2 2 4 3" xfId="13518"/>
    <cellStyle name="Note 3 3 2 2 4 3 2" xfId="29897"/>
    <cellStyle name="Note 3 3 2 2 4 4" xfId="24338"/>
    <cellStyle name="Note 3 3 2 2 5" xfId="4860"/>
    <cellStyle name="Note 3 3 2 2 5 2" xfId="31238"/>
    <cellStyle name="Note 3 3 2 2 6" xfId="11014"/>
    <cellStyle name="Note 3 3 2 2 6 2" xfId="27398"/>
    <cellStyle name="Note 3 3 2 2 7" xfId="21845"/>
    <cellStyle name="Note 3 3 2 3" xfId="1384"/>
    <cellStyle name="Note 3 3 2 3 2" xfId="5239"/>
    <cellStyle name="Note 3 3 2 3 2 2" xfId="31617"/>
    <cellStyle name="Note 3 3 2 3 3" xfId="11394"/>
    <cellStyle name="Note 3 3 2 3 3 2" xfId="27777"/>
    <cellStyle name="Note 3 3 2 3 4" xfId="22225"/>
    <cellStyle name="Note 3 3 2 4" xfId="2164"/>
    <cellStyle name="Note 3 3 2 4 2" xfId="6017"/>
    <cellStyle name="Note 3 3 2 4 2 2" xfId="32393"/>
    <cellStyle name="Note 3 3 2 4 3" xfId="12172"/>
    <cellStyle name="Note 3 3 2 4 3 2" xfId="28554"/>
    <cellStyle name="Note 3 3 2 4 4" xfId="23000"/>
    <cellStyle name="Note 3 3 2 5" xfId="3130"/>
    <cellStyle name="Note 3 3 2 5 2" xfId="6981"/>
    <cellStyle name="Note 3 3 2 5 2 2" xfId="33357"/>
    <cellStyle name="Note 3 3 2 5 3" xfId="13137"/>
    <cellStyle name="Note 3 3 2 5 3 2" xfId="29516"/>
    <cellStyle name="Note 3 3 2 5 4" xfId="23958"/>
    <cellStyle name="Note 3 3 2 6" xfId="4477"/>
    <cellStyle name="Note 3 3 2 6 2" xfId="30856"/>
    <cellStyle name="Note 3 3 2 6 3" xfId="36696"/>
    <cellStyle name="Note 3 3 2 7" xfId="10625"/>
    <cellStyle name="Note 3 3 2 7 2" xfId="27014"/>
    <cellStyle name="Note 3 3 2 8" xfId="21463"/>
    <cellStyle name="Note 3 3 3" xfId="841"/>
    <cellStyle name="Note 3 3 3 2" xfId="1601"/>
    <cellStyle name="Note 3 3 3 2 2" xfId="5456"/>
    <cellStyle name="Note 3 3 3 2 2 2" xfId="31834"/>
    <cellStyle name="Note 3 3 3 2 3" xfId="11611"/>
    <cellStyle name="Note 3 3 3 2 3 2" xfId="27994"/>
    <cellStyle name="Note 3 3 3 2 4" xfId="22441"/>
    <cellStyle name="Note 3 3 3 3" xfId="2394"/>
    <cellStyle name="Note 3 3 3 3 2" xfId="6247"/>
    <cellStyle name="Note 3 3 3 3 2 2" xfId="32623"/>
    <cellStyle name="Note 3 3 3 3 3" xfId="12402"/>
    <cellStyle name="Note 3 3 3 3 3 2" xfId="28784"/>
    <cellStyle name="Note 3 3 3 3 4" xfId="23229"/>
    <cellStyle name="Note 3 3 3 4" xfId="3348"/>
    <cellStyle name="Note 3 3 3 4 2" xfId="7199"/>
    <cellStyle name="Note 3 3 3 4 2 2" xfId="33575"/>
    <cellStyle name="Note 3 3 3 4 3" xfId="13355"/>
    <cellStyle name="Note 3 3 3 4 3 2" xfId="29734"/>
    <cellStyle name="Note 3 3 3 4 4" xfId="24175"/>
    <cellStyle name="Note 3 3 3 5" xfId="4697"/>
    <cellStyle name="Note 3 3 3 5 2" xfId="31075"/>
    <cellStyle name="Note 3 3 3 6" xfId="10851"/>
    <cellStyle name="Note 3 3 3 6 2" xfId="27235"/>
    <cellStyle name="Note 3 3 3 7" xfId="21682"/>
    <cellStyle name="Note 3 3 4" xfId="1221"/>
    <cellStyle name="Note 3 3 4 2" xfId="5076"/>
    <cellStyle name="Note 3 3 4 2 2" xfId="31454"/>
    <cellStyle name="Note 3 3 4 3" xfId="11231"/>
    <cellStyle name="Note 3 3 4 3 2" xfId="27614"/>
    <cellStyle name="Note 3 3 4 4" xfId="22062"/>
    <cellStyle name="Note 3 3 5" xfId="2000"/>
    <cellStyle name="Note 3 3 5 2" xfId="5853"/>
    <cellStyle name="Note 3 3 5 2 2" xfId="32229"/>
    <cellStyle name="Note 3 3 5 3" xfId="12008"/>
    <cellStyle name="Note 3 3 5 3 2" xfId="28390"/>
    <cellStyle name="Note 3 3 5 4" xfId="22836"/>
    <cellStyle name="Note 3 3 6" xfId="2967"/>
    <cellStyle name="Note 3 3 6 2" xfId="6818"/>
    <cellStyle name="Note 3 3 6 2 2" xfId="33194"/>
    <cellStyle name="Note 3 3 6 3" xfId="12974"/>
    <cellStyle name="Note 3 3 6 3 2" xfId="29353"/>
    <cellStyle name="Note 3 3 6 4" xfId="23795"/>
    <cellStyle name="Note 3 3 7" xfId="4314"/>
    <cellStyle name="Note 3 3 7 2" xfId="10461"/>
    <cellStyle name="Note 3 3 7 2 2" xfId="30693"/>
    <cellStyle name="Note 3 3 7 3" xfId="21300"/>
    <cellStyle name="Note 3 3 7 4" xfId="36695"/>
    <cellStyle name="Note 3 3 8" xfId="9275"/>
    <cellStyle name="Note 3 3 8 2" xfId="26851"/>
    <cellStyle name="Note 3 3 9" xfId="16143"/>
    <cellStyle name="Note 3 4" xfId="476"/>
    <cellStyle name="Note 3 4 2" xfId="635"/>
    <cellStyle name="Note 3 4 2 2" xfId="1061"/>
    <cellStyle name="Note 3 4 2 2 2" xfId="1821"/>
    <cellStyle name="Note 3 4 2 2 2 2" xfId="5676"/>
    <cellStyle name="Note 3 4 2 2 2 2 2" xfId="32054"/>
    <cellStyle name="Note 3 4 2 2 2 3" xfId="11831"/>
    <cellStyle name="Note 3 4 2 2 2 3 2" xfId="28214"/>
    <cellStyle name="Note 3 4 2 2 2 4" xfId="22661"/>
    <cellStyle name="Note 3 4 2 2 3" xfId="2614"/>
    <cellStyle name="Note 3 4 2 2 3 2" xfId="6467"/>
    <cellStyle name="Note 3 4 2 2 3 2 2" xfId="32843"/>
    <cellStyle name="Note 3 4 2 2 3 3" xfId="12622"/>
    <cellStyle name="Note 3 4 2 2 3 3 2" xfId="29004"/>
    <cellStyle name="Note 3 4 2 2 3 4" xfId="23449"/>
    <cellStyle name="Note 3 4 2 2 4" xfId="3568"/>
    <cellStyle name="Note 3 4 2 2 4 2" xfId="7419"/>
    <cellStyle name="Note 3 4 2 2 4 2 2" xfId="33795"/>
    <cellStyle name="Note 3 4 2 2 4 3" xfId="13575"/>
    <cellStyle name="Note 3 4 2 2 4 3 2" xfId="29954"/>
    <cellStyle name="Note 3 4 2 2 4 4" xfId="24395"/>
    <cellStyle name="Note 3 4 2 2 5" xfId="4917"/>
    <cellStyle name="Note 3 4 2 2 5 2" xfId="31295"/>
    <cellStyle name="Note 3 4 2 2 6" xfId="11071"/>
    <cellStyle name="Note 3 4 2 2 6 2" xfId="27455"/>
    <cellStyle name="Note 3 4 2 2 7" xfId="21902"/>
    <cellStyle name="Note 3 4 2 3" xfId="1441"/>
    <cellStyle name="Note 3 4 2 3 2" xfId="5296"/>
    <cellStyle name="Note 3 4 2 3 2 2" xfId="31674"/>
    <cellStyle name="Note 3 4 2 3 3" xfId="11451"/>
    <cellStyle name="Note 3 4 2 3 3 2" xfId="27834"/>
    <cellStyle name="Note 3 4 2 3 4" xfId="22282"/>
    <cellStyle name="Note 3 4 2 4" xfId="2221"/>
    <cellStyle name="Note 3 4 2 4 2" xfId="6074"/>
    <cellStyle name="Note 3 4 2 4 2 2" xfId="32450"/>
    <cellStyle name="Note 3 4 2 4 3" xfId="12229"/>
    <cellStyle name="Note 3 4 2 4 3 2" xfId="28611"/>
    <cellStyle name="Note 3 4 2 4 4" xfId="23057"/>
    <cellStyle name="Note 3 4 2 5" xfId="3187"/>
    <cellStyle name="Note 3 4 2 5 2" xfId="7038"/>
    <cellStyle name="Note 3 4 2 5 2 2" xfId="33414"/>
    <cellStyle name="Note 3 4 2 5 3" xfId="13194"/>
    <cellStyle name="Note 3 4 2 5 3 2" xfId="29573"/>
    <cellStyle name="Note 3 4 2 5 4" xfId="24015"/>
    <cellStyle name="Note 3 4 2 6" xfId="4534"/>
    <cellStyle name="Note 3 4 2 6 2" xfId="30913"/>
    <cellStyle name="Note 3 4 2 7" xfId="10682"/>
    <cellStyle name="Note 3 4 2 7 2" xfId="27071"/>
    <cellStyle name="Note 3 4 2 8" xfId="21520"/>
    <cellStyle name="Note 3 4 3" xfId="902"/>
    <cellStyle name="Note 3 4 3 2" xfId="1662"/>
    <cellStyle name="Note 3 4 3 2 2" xfId="5517"/>
    <cellStyle name="Note 3 4 3 2 2 2" xfId="31895"/>
    <cellStyle name="Note 3 4 3 2 3" xfId="11672"/>
    <cellStyle name="Note 3 4 3 2 3 2" xfId="28055"/>
    <cellStyle name="Note 3 4 3 2 4" xfId="22502"/>
    <cellStyle name="Note 3 4 3 3" xfId="2455"/>
    <cellStyle name="Note 3 4 3 3 2" xfId="6308"/>
    <cellStyle name="Note 3 4 3 3 2 2" xfId="32684"/>
    <cellStyle name="Note 3 4 3 3 3" xfId="12463"/>
    <cellStyle name="Note 3 4 3 3 3 2" xfId="28845"/>
    <cellStyle name="Note 3 4 3 3 4" xfId="23290"/>
    <cellStyle name="Note 3 4 3 4" xfId="3409"/>
    <cellStyle name="Note 3 4 3 4 2" xfId="7260"/>
    <cellStyle name="Note 3 4 3 4 2 2" xfId="33636"/>
    <cellStyle name="Note 3 4 3 4 3" xfId="13416"/>
    <cellStyle name="Note 3 4 3 4 3 2" xfId="29795"/>
    <cellStyle name="Note 3 4 3 4 4" xfId="24236"/>
    <cellStyle name="Note 3 4 3 5" xfId="4758"/>
    <cellStyle name="Note 3 4 3 5 2" xfId="31136"/>
    <cellStyle name="Note 3 4 3 6" xfId="10912"/>
    <cellStyle name="Note 3 4 3 6 2" xfId="27296"/>
    <cellStyle name="Note 3 4 3 7" xfId="21743"/>
    <cellStyle name="Note 3 4 4" xfId="1282"/>
    <cellStyle name="Note 3 4 4 2" xfId="5137"/>
    <cellStyle name="Note 3 4 4 2 2" xfId="31515"/>
    <cellStyle name="Note 3 4 4 3" xfId="11292"/>
    <cellStyle name="Note 3 4 4 3 2" xfId="27675"/>
    <cellStyle name="Note 3 4 4 4" xfId="22123"/>
    <cellStyle name="Note 3 4 5" xfId="2062"/>
    <cellStyle name="Note 3 4 5 2" xfId="5915"/>
    <cellStyle name="Note 3 4 5 2 2" xfId="32291"/>
    <cellStyle name="Note 3 4 5 3" xfId="12070"/>
    <cellStyle name="Note 3 4 5 3 2" xfId="28452"/>
    <cellStyle name="Note 3 4 5 4" xfId="22898"/>
    <cellStyle name="Note 3 4 6" xfId="3028"/>
    <cellStyle name="Note 3 4 6 2" xfId="6879"/>
    <cellStyle name="Note 3 4 6 2 2" xfId="33255"/>
    <cellStyle name="Note 3 4 6 3" xfId="13035"/>
    <cellStyle name="Note 3 4 6 3 2" xfId="29414"/>
    <cellStyle name="Note 3 4 6 4" xfId="23856"/>
    <cellStyle name="Note 3 4 7" xfId="4375"/>
    <cellStyle name="Note 3 4 7 2" xfId="30754"/>
    <cellStyle name="Note 3 4 8" xfId="10523"/>
    <cellStyle name="Note 3 4 8 2" xfId="26912"/>
    <cellStyle name="Note 3 4 9" xfId="21361"/>
    <cellStyle name="Note 3 5" xfId="523"/>
    <cellStyle name="Note 3 5 2" xfId="949"/>
    <cellStyle name="Note 3 5 2 2" xfId="1709"/>
    <cellStyle name="Note 3 5 2 2 2" xfId="5564"/>
    <cellStyle name="Note 3 5 2 2 2 2" xfId="31942"/>
    <cellStyle name="Note 3 5 2 2 3" xfId="11719"/>
    <cellStyle name="Note 3 5 2 2 3 2" xfId="28102"/>
    <cellStyle name="Note 3 5 2 2 4" xfId="22549"/>
    <cellStyle name="Note 3 5 2 3" xfId="2502"/>
    <cellStyle name="Note 3 5 2 3 2" xfId="6355"/>
    <cellStyle name="Note 3 5 2 3 2 2" xfId="32731"/>
    <cellStyle name="Note 3 5 2 3 3" xfId="12510"/>
    <cellStyle name="Note 3 5 2 3 3 2" xfId="28892"/>
    <cellStyle name="Note 3 5 2 3 4" xfId="23337"/>
    <cellStyle name="Note 3 5 2 4" xfId="3456"/>
    <cellStyle name="Note 3 5 2 4 2" xfId="7307"/>
    <cellStyle name="Note 3 5 2 4 2 2" xfId="33683"/>
    <cellStyle name="Note 3 5 2 4 3" xfId="13463"/>
    <cellStyle name="Note 3 5 2 4 3 2" xfId="29842"/>
    <cellStyle name="Note 3 5 2 4 4" xfId="24283"/>
    <cellStyle name="Note 3 5 2 5" xfId="4805"/>
    <cellStyle name="Note 3 5 2 5 2" xfId="31183"/>
    <cellStyle name="Note 3 5 2 6" xfId="10959"/>
    <cellStyle name="Note 3 5 2 6 2" xfId="27343"/>
    <cellStyle name="Note 3 5 2 7" xfId="21790"/>
    <cellStyle name="Note 3 5 3" xfId="1329"/>
    <cellStyle name="Note 3 5 3 2" xfId="5184"/>
    <cellStyle name="Note 3 5 3 2 2" xfId="31562"/>
    <cellStyle name="Note 3 5 3 3" xfId="11339"/>
    <cellStyle name="Note 3 5 3 3 2" xfId="27722"/>
    <cellStyle name="Note 3 5 3 4" xfId="22170"/>
    <cellStyle name="Note 3 5 4" xfId="2109"/>
    <cellStyle name="Note 3 5 4 2" xfId="5962"/>
    <cellStyle name="Note 3 5 4 2 2" xfId="32338"/>
    <cellStyle name="Note 3 5 4 3" xfId="12117"/>
    <cellStyle name="Note 3 5 4 3 2" xfId="28499"/>
    <cellStyle name="Note 3 5 4 4" xfId="22945"/>
    <cellStyle name="Note 3 5 5" xfId="3075"/>
    <cellStyle name="Note 3 5 5 2" xfId="6926"/>
    <cellStyle name="Note 3 5 5 2 2" xfId="33302"/>
    <cellStyle name="Note 3 5 5 3" xfId="13082"/>
    <cellStyle name="Note 3 5 5 3 2" xfId="29461"/>
    <cellStyle name="Note 3 5 5 4" xfId="23903"/>
    <cellStyle name="Note 3 5 6" xfId="4422"/>
    <cellStyle name="Note 3 5 6 2" xfId="30801"/>
    <cellStyle name="Note 3 5 7" xfId="10570"/>
    <cellStyle name="Note 3 5 7 2" xfId="26959"/>
    <cellStyle name="Note 3 5 8" xfId="21408"/>
    <cellStyle name="Note 3 6" xfId="701"/>
    <cellStyle name="Note 3 6 10" xfId="3224"/>
    <cellStyle name="Note 3 6 10 2" xfId="4063"/>
    <cellStyle name="Note 3 6 10 2 2" xfId="14939"/>
    <cellStyle name="Note 3 6 10 2 2 2" xfId="30444"/>
    <cellStyle name="Note 3 6 10 2 3" xfId="19069"/>
    <cellStyle name="Note 3 6 10 2 3 2" xfId="35343"/>
    <cellStyle name="Note 3 6 10 2 4" xfId="25744"/>
    <cellStyle name="Note 3 6 10 3" xfId="7075"/>
    <cellStyle name="Note 3 6 10 3 2" xfId="15261"/>
    <cellStyle name="Note 3 6 10 3 2 2" xfId="33451"/>
    <cellStyle name="Note 3 6 10 3 3" xfId="19386"/>
    <cellStyle name="Note 3 6 10 3 3 2" xfId="35872"/>
    <cellStyle name="Note 3 6 10 3 4" xfId="26061"/>
    <cellStyle name="Note 3 6 10 4" xfId="7971"/>
    <cellStyle name="Note 3 6 10 4 2" xfId="15492"/>
    <cellStyle name="Note 3 6 10 4 2 2" xfId="34346"/>
    <cellStyle name="Note 3 6 10 4 3" xfId="19617"/>
    <cellStyle name="Note 3 6 10 4 3 2" xfId="36396"/>
    <cellStyle name="Note 3 6 10 4 4" xfId="26292"/>
    <cellStyle name="Note 3 6 10 5" xfId="15690"/>
    <cellStyle name="Note 3 6 10 5 2" xfId="19815"/>
    <cellStyle name="Note 3 6 10 5 3" xfId="26490"/>
    <cellStyle name="Note 3 6 10 6" xfId="13231"/>
    <cellStyle name="Note 3 6 10 6 2" xfId="29610"/>
    <cellStyle name="Note 3 6 10 7" xfId="17722"/>
    <cellStyle name="Note 3 6 10 7 2" xfId="34878"/>
    <cellStyle name="Note 3 6 10 8" xfId="17750"/>
    <cellStyle name="Note 3 6 10 9" xfId="24052"/>
    <cellStyle name="Note 3 6 11" xfId="3646"/>
    <cellStyle name="Note 3 6 11 2" xfId="4120"/>
    <cellStyle name="Note 3 6 11 2 2" xfId="15112"/>
    <cellStyle name="Note 3 6 11 2 2 2" xfId="30501"/>
    <cellStyle name="Note 3 6 11 2 3" xfId="19240"/>
    <cellStyle name="Note 3 6 11 2 3 2" xfId="35400"/>
    <cellStyle name="Note 3 6 11 2 4" xfId="25915"/>
    <cellStyle name="Note 3 6 11 3" xfId="7497"/>
    <cellStyle name="Note 3 6 11 3 2" xfId="15399"/>
    <cellStyle name="Note 3 6 11 3 2 2" xfId="33873"/>
    <cellStyle name="Note 3 6 11 3 3" xfId="19524"/>
    <cellStyle name="Note 3 6 11 3 3 2" xfId="35931"/>
    <cellStyle name="Note 3 6 11 3 4" xfId="26199"/>
    <cellStyle name="Note 3 6 11 4" xfId="8030"/>
    <cellStyle name="Note 3 6 11 4 2" xfId="15597"/>
    <cellStyle name="Note 3 6 11 4 2 2" xfId="34405"/>
    <cellStyle name="Note 3 6 11 4 3" xfId="19722"/>
    <cellStyle name="Note 3 6 11 4 3 2" xfId="36455"/>
    <cellStyle name="Note 3 6 11 4 4" xfId="26397"/>
    <cellStyle name="Note 3 6 11 5" xfId="15747"/>
    <cellStyle name="Note 3 6 11 5 2" xfId="19872"/>
    <cellStyle name="Note 3 6 11 5 3" xfId="26547"/>
    <cellStyle name="Note 3 6 11 6" xfId="13653"/>
    <cellStyle name="Note 3 6 11 6 2" xfId="30032"/>
    <cellStyle name="Note 3 6 11 7" xfId="17795"/>
    <cellStyle name="Note 3 6 11 7 2" xfId="34937"/>
    <cellStyle name="Note 3 6 11 8" xfId="19529"/>
    <cellStyle name="Note 3 6 11 9" xfId="24472"/>
    <cellStyle name="Note 3 6 12" xfId="2885"/>
    <cellStyle name="Note 3 6 12 2" xfId="4043"/>
    <cellStyle name="Note 3 6 12 2 2" xfId="14830"/>
    <cellStyle name="Note 3 6 12 2 2 2" xfId="30424"/>
    <cellStyle name="Note 3 6 12 2 3" xfId="18960"/>
    <cellStyle name="Note 3 6 12 2 3 2" xfId="35323"/>
    <cellStyle name="Note 3 6 12 2 4" xfId="25635"/>
    <cellStyle name="Note 3 6 12 3" xfId="6736"/>
    <cellStyle name="Note 3 6 12 3 2" xfId="14593"/>
    <cellStyle name="Note 3 6 12 3 2 2" xfId="33112"/>
    <cellStyle name="Note 3 6 12 3 3" xfId="18729"/>
    <cellStyle name="Note 3 6 12 3 3 2" xfId="35851"/>
    <cellStyle name="Note 3 6 12 3 4" xfId="25405"/>
    <cellStyle name="Note 3 6 12 4" xfId="7950"/>
    <cellStyle name="Note 3 6 12 4 2" xfId="15314"/>
    <cellStyle name="Note 3 6 12 4 2 2" xfId="34325"/>
    <cellStyle name="Note 3 6 12 4 3" xfId="19439"/>
    <cellStyle name="Note 3 6 12 4 3 2" xfId="36375"/>
    <cellStyle name="Note 3 6 12 4 4" xfId="26114"/>
    <cellStyle name="Note 3 6 12 5" xfId="14277"/>
    <cellStyle name="Note 3 6 12 5 2" xfId="18415"/>
    <cellStyle name="Note 3 6 12 5 3" xfId="25092"/>
    <cellStyle name="Note 3 6 12 6" xfId="12892"/>
    <cellStyle name="Note 3 6 12 6 2" xfId="29271"/>
    <cellStyle name="Note 3 6 12 7" xfId="17690"/>
    <cellStyle name="Note 3 6 12 7 2" xfId="34857"/>
    <cellStyle name="Note 3 6 12 8" xfId="15891"/>
    <cellStyle name="Note 3 6 12 9" xfId="23713"/>
    <cellStyle name="Note 3 6 13" xfId="3692"/>
    <cellStyle name="Note 3 6 13 2" xfId="4165"/>
    <cellStyle name="Note 3 6 13 2 2" xfId="15158"/>
    <cellStyle name="Note 3 6 13 2 2 2" xfId="30544"/>
    <cellStyle name="Note 3 6 13 2 3" xfId="19283"/>
    <cellStyle name="Note 3 6 13 2 3 2" xfId="35443"/>
    <cellStyle name="Note 3 6 13 2 4" xfId="25958"/>
    <cellStyle name="Note 3 6 13 3" xfId="7543"/>
    <cellStyle name="Note 3 6 13 3 2" xfId="15445"/>
    <cellStyle name="Note 3 6 13 3 2 2" xfId="33919"/>
    <cellStyle name="Note 3 6 13 3 3" xfId="19570"/>
    <cellStyle name="Note 3 6 13 3 3 2" xfId="35975"/>
    <cellStyle name="Note 3 6 13 3 4" xfId="26245"/>
    <cellStyle name="Note 3 6 13 4" xfId="8076"/>
    <cellStyle name="Note 3 6 13 4 2" xfId="15641"/>
    <cellStyle name="Note 3 6 13 4 2 2" xfId="34451"/>
    <cellStyle name="Note 3 6 13 4 3" xfId="19766"/>
    <cellStyle name="Note 3 6 13 4 3 2" xfId="36499"/>
    <cellStyle name="Note 3 6 13 4 4" xfId="26441"/>
    <cellStyle name="Note 3 6 13 5" xfId="15788"/>
    <cellStyle name="Note 3 6 13 5 2" xfId="19913"/>
    <cellStyle name="Note 3 6 13 5 3" xfId="26588"/>
    <cellStyle name="Note 3 6 13 6" xfId="13699"/>
    <cellStyle name="Note 3 6 13 6 2" xfId="30076"/>
    <cellStyle name="Note 3 6 13 7" xfId="17838"/>
    <cellStyle name="Note 3 6 13 7 2" xfId="34981"/>
    <cellStyle name="Note 3 6 13 8" xfId="15845"/>
    <cellStyle name="Note 3 6 13 9" xfId="24515"/>
    <cellStyle name="Note 3 6 14" xfId="3742"/>
    <cellStyle name="Note 3 6 14 2" xfId="13902"/>
    <cellStyle name="Note 3 6 14 2 2" xfId="30126"/>
    <cellStyle name="Note 3 6 14 3" xfId="18041"/>
    <cellStyle name="Note 3 6 14 3 2" xfId="35031"/>
    <cellStyle name="Note 3 6 14 4" xfId="24718"/>
    <cellStyle name="Note 3 6 15" xfId="4569"/>
    <cellStyle name="Note 3 6 15 2" xfId="14379"/>
    <cellStyle name="Note 3 6 15 2 2" xfId="30947"/>
    <cellStyle name="Note 3 6 15 3" xfId="18515"/>
    <cellStyle name="Note 3 6 15 3 2" xfId="35502"/>
    <cellStyle name="Note 3 6 15 4" xfId="25191"/>
    <cellStyle name="Note 3 6 16" xfId="7595"/>
    <cellStyle name="Note 3 6 16 2" xfId="15051"/>
    <cellStyle name="Note 3 6 16 2 2" xfId="33971"/>
    <cellStyle name="Note 3 6 16 3" xfId="19180"/>
    <cellStyle name="Note 3 6 16 3 2" xfId="36027"/>
    <cellStyle name="Note 3 6 16 4" xfId="25855"/>
    <cellStyle name="Note 3 6 17" xfId="13979"/>
    <cellStyle name="Note 3 6 17 2" xfId="18118"/>
    <cellStyle name="Note 3 6 17 3" xfId="24795"/>
    <cellStyle name="Note 3 6 18" xfId="10722"/>
    <cellStyle name="Note 3 6 18 2" xfId="27107"/>
    <cellStyle name="Note 3 6 19" xfId="17238"/>
    <cellStyle name="Note 3 6 19 2" xfId="34508"/>
    <cellStyle name="Note 3 6 2" xfId="1095"/>
    <cellStyle name="Note 3 6 2 10" xfId="3710"/>
    <cellStyle name="Note 3 6 2 10 2" xfId="4182"/>
    <cellStyle name="Note 3 6 2 10 2 2" xfId="15176"/>
    <cellStyle name="Note 3 6 2 10 2 2 2" xfId="30561"/>
    <cellStyle name="Note 3 6 2 10 2 3" xfId="19301"/>
    <cellStyle name="Note 3 6 2 10 2 3 2" xfId="35460"/>
    <cellStyle name="Note 3 6 2 10 2 4" xfId="25976"/>
    <cellStyle name="Note 3 6 2 10 3" xfId="7561"/>
    <cellStyle name="Note 3 6 2 10 3 2" xfId="15463"/>
    <cellStyle name="Note 3 6 2 10 3 2 2" xfId="33937"/>
    <cellStyle name="Note 3 6 2 10 3 3" xfId="19588"/>
    <cellStyle name="Note 3 6 2 10 3 3 2" xfId="35993"/>
    <cellStyle name="Note 3 6 2 10 3 4" xfId="26263"/>
    <cellStyle name="Note 3 6 2 10 4" xfId="8094"/>
    <cellStyle name="Note 3 6 2 10 4 2" xfId="15659"/>
    <cellStyle name="Note 3 6 2 10 4 2 2" xfId="34469"/>
    <cellStyle name="Note 3 6 2 10 4 3" xfId="19784"/>
    <cellStyle name="Note 3 6 2 10 4 3 2" xfId="36517"/>
    <cellStyle name="Note 3 6 2 10 4 4" xfId="26459"/>
    <cellStyle name="Note 3 6 2 10 5" xfId="15806"/>
    <cellStyle name="Note 3 6 2 10 5 2" xfId="19931"/>
    <cellStyle name="Note 3 6 2 10 5 3" xfId="26606"/>
    <cellStyle name="Note 3 6 2 10 6" xfId="13717"/>
    <cellStyle name="Note 3 6 2 10 6 2" xfId="30094"/>
    <cellStyle name="Note 3 6 2 10 7" xfId="17856"/>
    <cellStyle name="Note 3 6 2 10 7 2" xfId="34999"/>
    <cellStyle name="Note 3 6 2 10 8" xfId="17215"/>
    <cellStyle name="Note 3 6 2 10 9" xfId="24533"/>
    <cellStyle name="Note 3 6 2 11" xfId="3724"/>
    <cellStyle name="Note 3 6 2 11 2" xfId="4195"/>
    <cellStyle name="Note 3 6 2 11 2 2" xfId="15190"/>
    <cellStyle name="Note 3 6 2 11 2 2 2" xfId="30574"/>
    <cellStyle name="Note 3 6 2 11 2 3" xfId="19315"/>
    <cellStyle name="Note 3 6 2 11 2 3 2" xfId="35473"/>
    <cellStyle name="Note 3 6 2 11 2 4" xfId="25990"/>
    <cellStyle name="Note 3 6 2 11 3" xfId="7575"/>
    <cellStyle name="Note 3 6 2 11 3 2" xfId="15477"/>
    <cellStyle name="Note 3 6 2 11 3 2 2" xfId="33951"/>
    <cellStyle name="Note 3 6 2 11 3 3" xfId="19602"/>
    <cellStyle name="Note 3 6 2 11 3 3 2" xfId="36007"/>
    <cellStyle name="Note 3 6 2 11 3 4" xfId="26277"/>
    <cellStyle name="Note 3 6 2 11 4" xfId="8108"/>
    <cellStyle name="Note 3 6 2 11 4 2" xfId="15673"/>
    <cellStyle name="Note 3 6 2 11 4 2 2" xfId="34483"/>
    <cellStyle name="Note 3 6 2 11 4 3" xfId="19798"/>
    <cellStyle name="Note 3 6 2 11 4 3 2" xfId="36531"/>
    <cellStyle name="Note 3 6 2 11 4 4" xfId="26473"/>
    <cellStyle name="Note 3 6 2 11 5" xfId="15820"/>
    <cellStyle name="Note 3 6 2 11 5 2" xfId="19945"/>
    <cellStyle name="Note 3 6 2 11 5 3" xfId="26620"/>
    <cellStyle name="Note 3 6 2 11 6" xfId="13731"/>
    <cellStyle name="Note 3 6 2 11 6 2" xfId="30108"/>
    <cellStyle name="Note 3 6 2 11 7" xfId="17870"/>
    <cellStyle name="Note 3 6 2 11 7 2" xfId="35013"/>
    <cellStyle name="Note 3 6 2 11 8" xfId="17420"/>
    <cellStyle name="Note 3 6 2 11 9" xfId="24547"/>
    <cellStyle name="Note 3 6 2 12" xfId="4951"/>
    <cellStyle name="Note 3 6 2 12 2" xfId="14034"/>
    <cellStyle name="Note 3 6 2 12 2 2" xfId="31329"/>
    <cellStyle name="Note 3 6 2 12 3" xfId="18173"/>
    <cellStyle name="Note 3 6 2 12 3 2" xfId="35527"/>
    <cellStyle name="Note 3 6 2 12 4" xfId="24850"/>
    <cellStyle name="Note 3 6 2 13" xfId="7620"/>
    <cellStyle name="Note 3 6 2 13 2" xfId="14124"/>
    <cellStyle name="Note 3 6 2 13 2 2" xfId="33996"/>
    <cellStyle name="Note 3 6 2 13 3" xfId="18263"/>
    <cellStyle name="Note 3 6 2 13 3 2" xfId="36051"/>
    <cellStyle name="Note 3 6 2 13 4" xfId="24940"/>
    <cellStyle name="Note 3 6 2 14" xfId="15242"/>
    <cellStyle name="Note 3 6 2 14 2" xfId="19367"/>
    <cellStyle name="Note 3 6 2 14 3" xfId="26042"/>
    <cellStyle name="Note 3 6 2 15" xfId="14574"/>
    <cellStyle name="Note 3 6 2 15 2" xfId="18710"/>
    <cellStyle name="Note 3 6 2 15 3" xfId="25386"/>
    <cellStyle name="Note 3 6 2 16" xfId="11105"/>
    <cellStyle name="Note 3 6 2 16 2" xfId="27489"/>
    <cellStyle name="Note 3 6 2 17" xfId="17285"/>
    <cellStyle name="Note 3 6 2 17 2" xfId="34533"/>
    <cellStyle name="Note 3 6 2 18" xfId="17352"/>
    <cellStyle name="Note 3 6 2 19" xfId="21936"/>
    <cellStyle name="Note 3 6 2 2" xfId="1855"/>
    <cellStyle name="Note 3 6 2 2 2" xfId="5710"/>
    <cellStyle name="Note 3 6 2 2 2 2" xfId="14320"/>
    <cellStyle name="Note 3 6 2 2 2 2 2" xfId="32087"/>
    <cellStyle name="Note 3 6 2 2 2 3" xfId="18458"/>
    <cellStyle name="Note 3 6 2 2 2 3 2" xfId="35575"/>
    <cellStyle name="Note 3 6 2 2 2 4" xfId="25135"/>
    <cellStyle name="Note 3 6 2 2 3" xfId="7669"/>
    <cellStyle name="Note 3 6 2 2 3 2" xfId="14192"/>
    <cellStyle name="Note 3 6 2 2 3 2 2" xfId="34044"/>
    <cellStyle name="Note 3 6 2 2 3 3" xfId="18331"/>
    <cellStyle name="Note 3 6 2 2 3 3 2" xfId="36099"/>
    <cellStyle name="Note 3 6 2 2 3 4" xfId="25008"/>
    <cellStyle name="Note 3 6 2 2 4" xfId="13972"/>
    <cellStyle name="Note 3 6 2 2 4 2" xfId="18111"/>
    <cellStyle name="Note 3 6 2 2 4 3" xfId="24788"/>
    <cellStyle name="Note 3 6 2 2 5" xfId="14609"/>
    <cellStyle name="Note 3 6 2 2 5 2" xfId="18745"/>
    <cellStyle name="Note 3 6 2 2 5 3" xfId="25421"/>
    <cellStyle name="Note 3 6 2 2 6" xfId="11865"/>
    <cellStyle name="Note 3 6 2 2 6 2" xfId="28248"/>
    <cellStyle name="Note 3 6 2 2 7" xfId="17374"/>
    <cellStyle name="Note 3 6 2 2 7 2" xfId="34581"/>
    <cellStyle name="Note 3 6 2 2 8" xfId="15832"/>
    <cellStyle name="Note 3 6 2 2 9" xfId="22695"/>
    <cellStyle name="Note 3 6 2 3" xfId="2648"/>
    <cellStyle name="Note 3 6 2 3 2" xfId="3849"/>
    <cellStyle name="Note 3 6 2 3 2 2" xfId="14621"/>
    <cellStyle name="Note 3 6 2 3 2 2 2" xfId="30233"/>
    <cellStyle name="Note 3 6 2 3 2 3" xfId="18757"/>
    <cellStyle name="Note 3 6 2 3 2 3 2" xfId="35133"/>
    <cellStyle name="Note 3 6 2 3 2 4" xfId="25433"/>
    <cellStyle name="Note 3 6 2 3 3" xfId="6501"/>
    <cellStyle name="Note 3 6 2 3 3 2" xfId="14101"/>
    <cellStyle name="Note 3 6 2 3 3 2 2" xfId="32877"/>
    <cellStyle name="Note 3 6 2 3 3 3" xfId="18240"/>
    <cellStyle name="Note 3 6 2 3 3 3 2" xfId="35656"/>
    <cellStyle name="Note 3 6 2 3 3 4" xfId="24917"/>
    <cellStyle name="Note 3 6 2 3 4" xfId="7751"/>
    <cellStyle name="Note 3 6 2 3 4 2" xfId="15031"/>
    <cellStyle name="Note 3 6 2 3 4 2 2" xfId="34126"/>
    <cellStyle name="Note 3 6 2 3 4 3" xfId="19160"/>
    <cellStyle name="Note 3 6 2 3 4 3 2" xfId="36180"/>
    <cellStyle name="Note 3 6 2 3 4 4" xfId="25835"/>
    <cellStyle name="Note 3 6 2 3 5" xfId="15531"/>
    <cellStyle name="Note 3 6 2 3 5 2" xfId="19656"/>
    <cellStyle name="Note 3 6 2 3 5 3" xfId="26331"/>
    <cellStyle name="Note 3 6 2 3 6" xfId="12656"/>
    <cellStyle name="Note 3 6 2 3 6 2" xfId="29038"/>
    <cellStyle name="Note 3 6 2 3 7" xfId="17494"/>
    <cellStyle name="Note 3 6 2 3 7 2" xfId="34660"/>
    <cellStyle name="Note 3 6 2 3 8" xfId="16077"/>
    <cellStyle name="Note 3 6 2 3 9" xfId="23483"/>
    <cellStyle name="Note 3 6 2 4" xfId="2796"/>
    <cellStyle name="Note 3 6 2 4 2" xfId="3985"/>
    <cellStyle name="Note 3 6 2 4 2 2" xfId="14759"/>
    <cellStyle name="Note 3 6 2 4 2 2 2" xfId="30366"/>
    <cellStyle name="Note 3 6 2 4 2 3" xfId="18891"/>
    <cellStyle name="Note 3 6 2 4 2 3 2" xfId="35265"/>
    <cellStyle name="Note 3 6 2 4 2 4" xfId="25567"/>
    <cellStyle name="Note 3 6 2 4 3" xfId="6648"/>
    <cellStyle name="Note 3 6 2 4 3 2" xfId="14160"/>
    <cellStyle name="Note 3 6 2 4 3 2 2" xfId="33024"/>
    <cellStyle name="Note 3 6 2 4 3 3" xfId="18299"/>
    <cellStyle name="Note 3 6 2 4 3 3 2" xfId="35790"/>
    <cellStyle name="Note 3 6 2 4 3 4" xfId="24976"/>
    <cellStyle name="Note 3 6 2 4 4" xfId="7889"/>
    <cellStyle name="Note 3 6 2 4 4 2" xfId="15015"/>
    <cellStyle name="Note 3 6 2 4 4 2 2" xfId="34264"/>
    <cellStyle name="Note 3 6 2 4 4 3" xfId="19144"/>
    <cellStyle name="Note 3 6 2 4 4 3 2" xfId="36314"/>
    <cellStyle name="Note 3 6 2 4 4 4" xfId="25819"/>
    <cellStyle name="Note 3 6 2 4 5" xfId="14257"/>
    <cellStyle name="Note 3 6 2 4 5 2" xfId="18395"/>
    <cellStyle name="Note 3 6 2 4 5 3" xfId="25072"/>
    <cellStyle name="Note 3 6 2 4 6" xfId="12804"/>
    <cellStyle name="Note 3 6 2 4 6 2" xfId="29182"/>
    <cellStyle name="Note 3 6 2 4 7" xfId="17628"/>
    <cellStyle name="Note 3 6 2 4 7 2" xfId="34795"/>
    <cellStyle name="Note 3 6 2 4 8" xfId="15926"/>
    <cellStyle name="Note 3 6 2 4 9" xfId="23627"/>
    <cellStyle name="Note 3 6 2 5" xfId="2816"/>
    <cellStyle name="Note 3 6 2 5 2" xfId="4003"/>
    <cellStyle name="Note 3 6 2 5 2 2" xfId="14778"/>
    <cellStyle name="Note 3 6 2 5 2 2 2" xfId="30384"/>
    <cellStyle name="Note 3 6 2 5 2 3" xfId="18910"/>
    <cellStyle name="Note 3 6 2 5 2 3 2" xfId="35283"/>
    <cellStyle name="Note 3 6 2 5 2 4" xfId="25585"/>
    <cellStyle name="Note 3 6 2 5 3" xfId="6667"/>
    <cellStyle name="Note 3 6 2 5 3 2" xfId="13825"/>
    <cellStyle name="Note 3 6 2 5 3 2 2" xfId="33043"/>
    <cellStyle name="Note 3 6 2 5 3 3" xfId="17964"/>
    <cellStyle name="Note 3 6 2 5 3 3 2" xfId="35809"/>
    <cellStyle name="Note 3 6 2 5 3 4" xfId="24641"/>
    <cellStyle name="Note 3 6 2 5 4" xfId="7908"/>
    <cellStyle name="Note 3 6 2 5 4 2" xfId="14219"/>
    <cellStyle name="Note 3 6 2 5 4 2 2" xfId="34283"/>
    <cellStyle name="Note 3 6 2 5 4 3" xfId="18357"/>
    <cellStyle name="Note 3 6 2 5 4 3 2" xfId="36333"/>
    <cellStyle name="Note 3 6 2 5 4 4" xfId="25034"/>
    <cellStyle name="Note 3 6 2 5 5" xfId="15243"/>
    <cellStyle name="Note 3 6 2 5 5 2" xfId="19368"/>
    <cellStyle name="Note 3 6 2 5 5 3" xfId="26043"/>
    <cellStyle name="Note 3 6 2 5 6" xfId="12823"/>
    <cellStyle name="Note 3 6 2 5 6 2" xfId="29202"/>
    <cellStyle name="Note 3 6 2 5 7" xfId="17647"/>
    <cellStyle name="Note 3 6 2 5 7 2" xfId="34815"/>
    <cellStyle name="Note 3 6 2 5 8" xfId="15928"/>
    <cellStyle name="Note 3 6 2 5 9" xfId="23646"/>
    <cellStyle name="Note 3 6 2 6" xfId="2831"/>
    <cellStyle name="Note 3 6 2 6 2" xfId="4017"/>
    <cellStyle name="Note 3 6 2 6 2 2" xfId="14793"/>
    <cellStyle name="Note 3 6 2 6 2 2 2" xfId="30398"/>
    <cellStyle name="Note 3 6 2 6 2 3" xfId="18925"/>
    <cellStyle name="Note 3 6 2 6 2 3 2" xfId="35297"/>
    <cellStyle name="Note 3 6 2 6 2 4" xfId="25600"/>
    <cellStyle name="Note 3 6 2 6 3" xfId="6682"/>
    <cellStyle name="Note 3 6 2 6 3 2" xfId="13853"/>
    <cellStyle name="Note 3 6 2 6 3 2 2" xfId="33058"/>
    <cellStyle name="Note 3 6 2 6 3 3" xfId="17992"/>
    <cellStyle name="Note 3 6 2 6 3 3 2" xfId="35824"/>
    <cellStyle name="Note 3 6 2 6 3 4" xfId="24669"/>
    <cellStyle name="Note 3 6 2 6 4" xfId="7923"/>
    <cellStyle name="Note 3 6 2 6 4 2" xfId="14300"/>
    <cellStyle name="Note 3 6 2 6 4 2 2" xfId="34298"/>
    <cellStyle name="Note 3 6 2 6 4 3" xfId="18438"/>
    <cellStyle name="Note 3 6 2 6 4 3 2" xfId="36348"/>
    <cellStyle name="Note 3 6 2 6 4 4" xfId="25115"/>
    <cellStyle name="Note 3 6 2 6 5" xfId="15346"/>
    <cellStyle name="Note 3 6 2 6 5 2" xfId="19471"/>
    <cellStyle name="Note 3 6 2 6 5 3" xfId="26146"/>
    <cellStyle name="Note 3 6 2 6 6" xfId="12838"/>
    <cellStyle name="Note 3 6 2 6 6 2" xfId="29217"/>
    <cellStyle name="Note 3 6 2 6 7" xfId="17662"/>
    <cellStyle name="Note 3 6 2 6 7 2" xfId="34830"/>
    <cellStyle name="Note 3 6 2 6 8" xfId="15932"/>
    <cellStyle name="Note 3 6 2 6 9" xfId="23661"/>
    <cellStyle name="Note 3 6 2 7" xfId="2845"/>
    <cellStyle name="Note 3 6 2 7 2" xfId="4030"/>
    <cellStyle name="Note 3 6 2 7 2 2" xfId="14807"/>
    <cellStyle name="Note 3 6 2 7 2 2 2" xfId="30411"/>
    <cellStyle name="Note 3 6 2 7 2 3" xfId="18939"/>
    <cellStyle name="Note 3 6 2 7 2 3 2" xfId="35310"/>
    <cellStyle name="Note 3 6 2 7 2 4" xfId="25614"/>
    <cellStyle name="Note 3 6 2 7 3" xfId="6696"/>
    <cellStyle name="Note 3 6 2 7 3 2" xfId="14266"/>
    <cellStyle name="Note 3 6 2 7 3 2 2" xfId="33072"/>
    <cellStyle name="Note 3 6 2 7 3 3" xfId="18404"/>
    <cellStyle name="Note 3 6 2 7 3 3 2" xfId="35838"/>
    <cellStyle name="Note 3 6 2 7 3 4" xfId="25081"/>
    <cellStyle name="Note 3 6 2 7 4" xfId="7937"/>
    <cellStyle name="Note 3 6 2 7 4 2" xfId="14193"/>
    <cellStyle name="Note 3 6 2 7 4 2 2" xfId="34312"/>
    <cellStyle name="Note 3 6 2 7 4 3" xfId="18332"/>
    <cellStyle name="Note 3 6 2 7 4 3 2" xfId="36362"/>
    <cellStyle name="Note 3 6 2 7 4 4" xfId="25009"/>
    <cellStyle name="Note 3 6 2 7 5" xfId="14446"/>
    <cellStyle name="Note 3 6 2 7 5 2" xfId="18582"/>
    <cellStyle name="Note 3 6 2 7 5 3" xfId="25258"/>
    <cellStyle name="Note 3 6 2 7 6" xfId="12852"/>
    <cellStyle name="Note 3 6 2 7 6 2" xfId="29231"/>
    <cellStyle name="Note 3 6 2 7 7" xfId="17676"/>
    <cellStyle name="Note 3 6 2 7 7 2" xfId="34844"/>
    <cellStyle name="Note 3 6 2 7 8" xfId="15897"/>
    <cellStyle name="Note 3 6 2 7 9" xfId="23675"/>
    <cellStyle name="Note 3 6 2 8" xfId="3602"/>
    <cellStyle name="Note 3 6 2 8 2" xfId="4087"/>
    <cellStyle name="Note 3 6 2 8 2 2" xfId="15075"/>
    <cellStyle name="Note 3 6 2 8 2 2 2" xfId="30468"/>
    <cellStyle name="Note 3 6 2 8 2 3" xfId="19204"/>
    <cellStyle name="Note 3 6 2 8 2 3 2" xfId="35367"/>
    <cellStyle name="Note 3 6 2 8 2 4" xfId="25879"/>
    <cellStyle name="Note 3 6 2 8 3" xfId="7453"/>
    <cellStyle name="Note 3 6 2 8 3 2" xfId="15363"/>
    <cellStyle name="Note 3 6 2 8 3 2 2" xfId="33829"/>
    <cellStyle name="Note 3 6 2 8 3 3" xfId="19488"/>
    <cellStyle name="Note 3 6 2 8 3 3 2" xfId="35897"/>
    <cellStyle name="Note 3 6 2 8 3 4" xfId="26163"/>
    <cellStyle name="Note 3 6 2 8 4" xfId="7996"/>
    <cellStyle name="Note 3 6 2 8 4 2" xfId="15563"/>
    <cellStyle name="Note 3 6 2 8 4 2 2" xfId="34371"/>
    <cellStyle name="Note 3 6 2 8 4 3" xfId="19688"/>
    <cellStyle name="Note 3 6 2 8 4 3 2" xfId="36421"/>
    <cellStyle name="Note 3 6 2 8 4 4" xfId="26363"/>
    <cellStyle name="Note 3 6 2 8 5" xfId="15714"/>
    <cellStyle name="Note 3 6 2 8 5 2" xfId="19839"/>
    <cellStyle name="Note 3 6 2 8 5 3" xfId="26514"/>
    <cellStyle name="Note 3 6 2 8 6" xfId="13609"/>
    <cellStyle name="Note 3 6 2 8 6 2" xfId="29988"/>
    <cellStyle name="Note 3 6 2 8 7" xfId="17761"/>
    <cellStyle name="Note 3 6 2 8 7 2" xfId="34903"/>
    <cellStyle name="Note 3 6 2 8 8" xfId="17730"/>
    <cellStyle name="Note 3 6 2 8 9" xfId="24429"/>
    <cellStyle name="Note 3 6 2 9" xfId="3695"/>
    <cellStyle name="Note 3 6 2 9 2" xfId="4168"/>
    <cellStyle name="Note 3 6 2 9 2 2" xfId="15161"/>
    <cellStyle name="Note 3 6 2 9 2 2 2" xfId="30547"/>
    <cellStyle name="Note 3 6 2 9 2 3" xfId="19286"/>
    <cellStyle name="Note 3 6 2 9 2 3 2" xfId="35446"/>
    <cellStyle name="Note 3 6 2 9 2 4" xfId="25961"/>
    <cellStyle name="Note 3 6 2 9 3" xfId="7546"/>
    <cellStyle name="Note 3 6 2 9 3 2" xfId="15448"/>
    <cellStyle name="Note 3 6 2 9 3 2 2" xfId="33922"/>
    <cellStyle name="Note 3 6 2 9 3 3" xfId="19573"/>
    <cellStyle name="Note 3 6 2 9 3 3 2" xfId="35978"/>
    <cellStyle name="Note 3 6 2 9 3 4" xfId="26248"/>
    <cellStyle name="Note 3 6 2 9 4" xfId="8079"/>
    <cellStyle name="Note 3 6 2 9 4 2" xfId="15644"/>
    <cellStyle name="Note 3 6 2 9 4 2 2" xfId="34454"/>
    <cellStyle name="Note 3 6 2 9 4 3" xfId="19769"/>
    <cellStyle name="Note 3 6 2 9 4 3 2" xfId="36502"/>
    <cellStyle name="Note 3 6 2 9 4 4" xfId="26444"/>
    <cellStyle name="Note 3 6 2 9 5" xfId="15791"/>
    <cellStyle name="Note 3 6 2 9 5 2" xfId="19916"/>
    <cellStyle name="Note 3 6 2 9 5 3" xfId="26591"/>
    <cellStyle name="Note 3 6 2 9 6" xfId="13702"/>
    <cellStyle name="Note 3 6 2 9 6 2" xfId="30079"/>
    <cellStyle name="Note 3 6 2 9 7" xfId="17841"/>
    <cellStyle name="Note 3 6 2 9 7 2" xfId="34984"/>
    <cellStyle name="Note 3 6 2 9 8" xfId="15842"/>
    <cellStyle name="Note 3 6 2 9 9" xfId="24518"/>
    <cellStyle name="Note 3 6 20" xfId="9299"/>
    <cellStyle name="Note 3 6 21" xfId="21554"/>
    <cellStyle name="Note 3 6 3" xfId="1474"/>
    <cellStyle name="Note 3 6 3 2" xfId="5329"/>
    <cellStyle name="Note 3 6 3 2 2" xfId="14172"/>
    <cellStyle name="Note 3 6 3 2 2 2" xfId="31707"/>
    <cellStyle name="Note 3 6 3 2 3" xfId="18311"/>
    <cellStyle name="Note 3 6 3 2 3 2" xfId="35550"/>
    <cellStyle name="Note 3 6 3 2 4" xfId="24988"/>
    <cellStyle name="Note 3 6 3 3" xfId="7644"/>
    <cellStyle name="Note 3 6 3 3 2" xfId="14978"/>
    <cellStyle name="Note 3 6 3 3 2 2" xfId="34019"/>
    <cellStyle name="Note 3 6 3 3 3" xfId="19107"/>
    <cellStyle name="Note 3 6 3 3 3 2" xfId="36074"/>
    <cellStyle name="Note 3 6 3 3 4" xfId="25782"/>
    <cellStyle name="Note 3 6 3 4" xfId="14041"/>
    <cellStyle name="Note 3 6 3 4 2" xfId="18180"/>
    <cellStyle name="Note 3 6 3 4 3" xfId="24857"/>
    <cellStyle name="Note 3 6 3 5" xfId="15222"/>
    <cellStyle name="Note 3 6 3 5 2" xfId="19347"/>
    <cellStyle name="Note 3 6 3 5 3" xfId="26022"/>
    <cellStyle name="Note 3 6 3 6" xfId="11484"/>
    <cellStyle name="Note 3 6 3 6 2" xfId="27867"/>
    <cellStyle name="Note 3 6 3 7" xfId="17326"/>
    <cellStyle name="Note 3 6 3 7 2" xfId="34556"/>
    <cellStyle name="Note 3 6 3 8" xfId="17347"/>
    <cellStyle name="Note 3 6 3 9" xfId="22315"/>
    <cellStyle name="Note 3 6 4" xfId="2266"/>
    <cellStyle name="Note 3 6 4 2" xfId="3821"/>
    <cellStyle name="Note 3 6 4 2 2" xfId="14474"/>
    <cellStyle name="Note 3 6 4 2 2 2" xfId="30205"/>
    <cellStyle name="Note 3 6 4 2 3" xfId="18610"/>
    <cellStyle name="Note 3 6 4 2 3 2" xfId="35106"/>
    <cellStyle name="Note 3 6 4 2 4" xfId="25286"/>
    <cellStyle name="Note 3 6 4 3" xfId="6119"/>
    <cellStyle name="Note 3 6 4 3 2" xfId="13757"/>
    <cellStyle name="Note 3 6 4 3 2 2" xfId="32495"/>
    <cellStyle name="Note 3 6 4 3 3" xfId="17896"/>
    <cellStyle name="Note 3 6 4 3 3 2" xfId="35627"/>
    <cellStyle name="Note 3 6 4 3 4" xfId="24573"/>
    <cellStyle name="Note 3 6 4 4" xfId="7722"/>
    <cellStyle name="Note 3 6 4 4 2" xfId="14216"/>
    <cellStyle name="Note 3 6 4 4 2 2" xfId="34097"/>
    <cellStyle name="Note 3 6 4 4 3" xfId="18354"/>
    <cellStyle name="Note 3 6 4 4 3 2" xfId="36151"/>
    <cellStyle name="Note 3 6 4 4 4" xfId="25031"/>
    <cellStyle name="Note 3 6 4 5" xfId="14113"/>
    <cellStyle name="Note 3 6 4 5 2" xfId="18252"/>
    <cellStyle name="Note 3 6 4 5 3" xfId="24929"/>
    <cellStyle name="Note 3 6 4 6" xfId="12274"/>
    <cellStyle name="Note 3 6 4 6 2" xfId="28656"/>
    <cellStyle name="Note 3 6 4 7" xfId="17442"/>
    <cellStyle name="Note 3 6 4 7 2" xfId="34632"/>
    <cellStyle name="Note 3 6 4 8" xfId="16106"/>
    <cellStyle name="Note 3 6 4 9" xfId="23102"/>
    <cellStyle name="Note 3 6 5" xfId="2716"/>
    <cellStyle name="Note 3 6 5 2" xfId="3906"/>
    <cellStyle name="Note 3 6 5 2 2" xfId="14680"/>
    <cellStyle name="Note 3 6 5 2 2 2" xfId="30289"/>
    <cellStyle name="Note 3 6 5 2 3" xfId="18814"/>
    <cellStyle name="Note 3 6 5 2 3 2" xfId="35189"/>
    <cellStyle name="Note 3 6 5 2 4" xfId="25490"/>
    <cellStyle name="Note 3 6 5 3" xfId="6568"/>
    <cellStyle name="Note 3 6 5 3 2" xfId="14008"/>
    <cellStyle name="Note 3 6 5 3 2 2" xfId="32944"/>
    <cellStyle name="Note 3 6 5 3 3" xfId="18147"/>
    <cellStyle name="Note 3 6 5 3 3 2" xfId="35713"/>
    <cellStyle name="Note 3 6 5 3 4" xfId="24824"/>
    <cellStyle name="Note 3 6 5 4" xfId="7809"/>
    <cellStyle name="Note 3 6 5 4 2" xfId="14489"/>
    <cellStyle name="Note 3 6 5 4 2 2" xfId="34184"/>
    <cellStyle name="Note 3 6 5 4 3" xfId="18625"/>
    <cellStyle name="Note 3 6 5 4 3 2" xfId="36237"/>
    <cellStyle name="Note 3 6 5 4 4" xfId="25301"/>
    <cellStyle name="Note 3 6 5 5" xfId="14958"/>
    <cellStyle name="Note 3 6 5 5 2" xfId="19087"/>
    <cellStyle name="Note 3 6 5 5 3" xfId="25762"/>
    <cellStyle name="Note 3 6 5 6" xfId="12724"/>
    <cellStyle name="Note 3 6 5 6 2" xfId="29105"/>
    <cellStyle name="Note 3 6 5 7" xfId="17551"/>
    <cellStyle name="Note 3 6 5 7 2" xfId="34718"/>
    <cellStyle name="Note 3 6 5 8" xfId="16037"/>
    <cellStyle name="Note 3 6 5 9" xfId="23549"/>
    <cellStyle name="Note 3 6 6" xfId="2712"/>
    <cellStyle name="Note 3 6 6 2" xfId="3902"/>
    <cellStyle name="Note 3 6 6 2 2" xfId="14676"/>
    <cellStyle name="Note 3 6 6 2 2 2" xfId="30285"/>
    <cellStyle name="Note 3 6 6 2 3" xfId="18810"/>
    <cellStyle name="Note 3 6 6 2 3 2" xfId="35185"/>
    <cellStyle name="Note 3 6 6 2 4" xfId="25486"/>
    <cellStyle name="Note 3 6 6 3" xfId="6564"/>
    <cellStyle name="Note 3 6 6 3 2" xfId="14148"/>
    <cellStyle name="Note 3 6 6 3 2 2" xfId="32940"/>
    <cellStyle name="Note 3 6 6 3 3" xfId="18287"/>
    <cellStyle name="Note 3 6 6 3 3 2" xfId="35709"/>
    <cellStyle name="Note 3 6 6 3 4" xfId="24964"/>
    <cellStyle name="Note 3 6 6 4" xfId="7805"/>
    <cellStyle name="Note 3 6 6 4 2" xfId="13885"/>
    <cellStyle name="Note 3 6 6 4 2 2" xfId="34180"/>
    <cellStyle name="Note 3 6 6 4 3" xfId="18024"/>
    <cellStyle name="Note 3 6 6 4 3 2" xfId="36233"/>
    <cellStyle name="Note 3 6 6 4 4" xfId="24701"/>
    <cellStyle name="Note 3 6 6 5" xfId="14588"/>
    <cellStyle name="Note 3 6 6 5 2" xfId="18724"/>
    <cellStyle name="Note 3 6 6 5 3" xfId="25400"/>
    <cellStyle name="Note 3 6 6 6" xfId="12720"/>
    <cellStyle name="Note 3 6 6 6 2" xfId="29101"/>
    <cellStyle name="Note 3 6 6 7" xfId="17547"/>
    <cellStyle name="Note 3 6 6 7 2" xfId="34714"/>
    <cellStyle name="Note 3 6 6 8" xfId="15979"/>
    <cellStyle name="Note 3 6 6 9" xfId="23545"/>
    <cellStyle name="Note 3 6 7" xfId="2733"/>
    <cellStyle name="Note 3 6 7 2" xfId="3923"/>
    <cellStyle name="Note 3 6 7 2 2" xfId="14697"/>
    <cellStyle name="Note 3 6 7 2 2 2" xfId="30305"/>
    <cellStyle name="Note 3 6 7 2 3" xfId="18830"/>
    <cellStyle name="Note 3 6 7 2 3 2" xfId="35205"/>
    <cellStyle name="Note 3 6 7 2 4" xfId="25506"/>
    <cellStyle name="Note 3 6 7 3" xfId="6585"/>
    <cellStyle name="Note 3 6 7 3 2" xfId="13836"/>
    <cellStyle name="Note 3 6 7 3 2 2" xfId="32961"/>
    <cellStyle name="Note 3 6 7 3 3" xfId="17975"/>
    <cellStyle name="Note 3 6 7 3 3 2" xfId="35729"/>
    <cellStyle name="Note 3 6 7 3 4" xfId="24652"/>
    <cellStyle name="Note 3 6 7 4" xfId="7826"/>
    <cellStyle name="Note 3 6 7 4 2" xfId="13832"/>
    <cellStyle name="Note 3 6 7 4 2 2" xfId="34201"/>
    <cellStyle name="Note 3 6 7 4 3" xfId="17971"/>
    <cellStyle name="Note 3 6 7 4 3 2" xfId="36253"/>
    <cellStyle name="Note 3 6 7 4 4" xfId="24648"/>
    <cellStyle name="Note 3 6 7 5" xfId="13749"/>
    <cellStyle name="Note 3 6 7 5 2" xfId="17888"/>
    <cellStyle name="Note 3 6 7 5 3" xfId="24565"/>
    <cellStyle name="Note 3 6 7 6" xfId="12741"/>
    <cellStyle name="Note 3 6 7 6 2" xfId="29121"/>
    <cellStyle name="Note 3 6 7 7" xfId="17566"/>
    <cellStyle name="Note 3 6 7 7 2" xfId="34734"/>
    <cellStyle name="Note 3 6 7 8" xfId="16031"/>
    <cellStyle name="Note 3 6 7 9" xfId="23565"/>
    <cellStyle name="Note 3 6 8" xfId="2749"/>
    <cellStyle name="Note 3 6 8 2" xfId="3939"/>
    <cellStyle name="Note 3 6 8 2 2" xfId="14713"/>
    <cellStyle name="Note 3 6 8 2 2 2" xfId="30321"/>
    <cellStyle name="Note 3 6 8 2 3" xfId="18845"/>
    <cellStyle name="Note 3 6 8 2 3 2" xfId="35221"/>
    <cellStyle name="Note 3 6 8 2 4" xfId="25521"/>
    <cellStyle name="Note 3 6 8 3" xfId="6601"/>
    <cellStyle name="Note 3 6 8 3 2" xfId="14493"/>
    <cellStyle name="Note 3 6 8 3 2 2" xfId="32977"/>
    <cellStyle name="Note 3 6 8 3 3" xfId="18629"/>
    <cellStyle name="Note 3 6 8 3 3 2" xfId="35745"/>
    <cellStyle name="Note 3 6 8 3 4" xfId="25305"/>
    <cellStyle name="Note 3 6 8 4" xfId="7842"/>
    <cellStyle name="Note 3 6 8 4 2" xfId="14893"/>
    <cellStyle name="Note 3 6 8 4 2 2" xfId="34217"/>
    <cellStyle name="Note 3 6 8 4 3" xfId="19023"/>
    <cellStyle name="Note 3 6 8 4 3 2" xfId="36269"/>
    <cellStyle name="Note 3 6 8 4 4" xfId="25698"/>
    <cellStyle name="Note 3 6 8 5" xfId="14559"/>
    <cellStyle name="Note 3 6 8 5 2" xfId="18695"/>
    <cellStyle name="Note 3 6 8 5 3" xfId="25371"/>
    <cellStyle name="Note 3 6 8 6" xfId="12757"/>
    <cellStyle name="Note 3 6 8 6 2" xfId="29137"/>
    <cellStyle name="Note 3 6 8 7" xfId="17581"/>
    <cellStyle name="Note 3 6 8 7 2" xfId="34750"/>
    <cellStyle name="Note 3 6 8 8" xfId="16015"/>
    <cellStyle name="Note 3 6 8 9" xfId="23580"/>
    <cellStyle name="Note 3 6 9" xfId="2250"/>
    <cellStyle name="Note 3 6 9 2" xfId="3812"/>
    <cellStyle name="Note 3 6 9 2 2" xfId="14463"/>
    <cellStyle name="Note 3 6 9 2 2 2" xfId="30196"/>
    <cellStyle name="Note 3 6 9 2 3" xfId="18599"/>
    <cellStyle name="Note 3 6 9 2 3 2" xfId="35097"/>
    <cellStyle name="Note 3 6 9 2 4" xfId="25275"/>
    <cellStyle name="Note 3 6 9 3" xfId="6103"/>
    <cellStyle name="Note 3 6 9 3 2" xfId="14669"/>
    <cellStyle name="Note 3 6 9 3 2 2" xfId="32479"/>
    <cellStyle name="Note 3 6 9 3 3" xfId="18803"/>
    <cellStyle name="Note 3 6 9 3 3 2" xfId="35617"/>
    <cellStyle name="Note 3 6 9 3 4" xfId="25479"/>
    <cellStyle name="Note 3 6 9 4" xfId="7712"/>
    <cellStyle name="Note 3 6 9 4 2" xfId="14088"/>
    <cellStyle name="Note 3 6 9 4 2 2" xfId="34087"/>
    <cellStyle name="Note 3 6 9 4 3" xfId="18227"/>
    <cellStyle name="Note 3 6 9 4 3 2" xfId="36141"/>
    <cellStyle name="Note 3 6 9 4 4" xfId="24904"/>
    <cellStyle name="Note 3 6 9 5" xfId="14198"/>
    <cellStyle name="Note 3 6 9 5 2" xfId="18336"/>
    <cellStyle name="Note 3 6 9 5 3" xfId="25013"/>
    <cellStyle name="Note 3 6 9 6" xfId="12258"/>
    <cellStyle name="Note 3 6 9 6 2" xfId="28640"/>
    <cellStyle name="Note 3 6 9 7" xfId="17430"/>
    <cellStyle name="Note 3 6 9 7 2" xfId="34622"/>
    <cellStyle name="Note 3 6 9 8" xfId="16103"/>
    <cellStyle name="Note 3 6 9 9" xfId="23086"/>
    <cellStyle name="Note 3 7" xfId="783"/>
    <cellStyle name="Note 3 7 2" xfId="1543"/>
    <cellStyle name="Note 3 7 2 2" xfId="5398"/>
    <cellStyle name="Note 3 7 2 2 2" xfId="31776"/>
    <cellStyle name="Note 3 7 2 3" xfId="11553"/>
    <cellStyle name="Note 3 7 2 3 2" xfId="27936"/>
    <cellStyle name="Note 3 7 2 4" xfId="22383"/>
    <cellStyle name="Note 3 7 3" xfId="2336"/>
    <cellStyle name="Note 3 7 3 2" xfId="6189"/>
    <cellStyle name="Note 3 7 3 2 2" xfId="32565"/>
    <cellStyle name="Note 3 7 3 3" xfId="12344"/>
    <cellStyle name="Note 3 7 3 3 2" xfId="28726"/>
    <cellStyle name="Note 3 7 3 4" xfId="23171"/>
    <cellStyle name="Note 3 7 4" xfId="3290"/>
    <cellStyle name="Note 3 7 4 2" xfId="7141"/>
    <cellStyle name="Note 3 7 4 2 2" xfId="33517"/>
    <cellStyle name="Note 3 7 4 3" xfId="13297"/>
    <cellStyle name="Note 3 7 4 3 2" xfId="29676"/>
    <cellStyle name="Note 3 7 4 4" xfId="24117"/>
    <cellStyle name="Note 3 7 5" xfId="4639"/>
    <cellStyle name="Note 3 7 5 2" xfId="31017"/>
    <cellStyle name="Note 3 7 6" xfId="10793"/>
    <cellStyle name="Note 3 7 6 2" xfId="27177"/>
    <cellStyle name="Note 3 7 7" xfId="21624"/>
    <cellStyle name="Note 3 8" xfId="1163"/>
    <cellStyle name="Note 3 8 2" xfId="5018"/>
    <cellStyle name="Note 3 8 2 2" xfId="31396"/>
    <cellStyle name="Note 3 8 3" xfId="11173"/>
    <cellStyle name="Note 3 8 3 2" xfId="27556"/>
    <cellStyle name="Note 3 8 4" xfId="22004"/>
    <cellStyle name="Note 3 9" xfId="1940"/>
    <cellStyle name="Note 3 9 2" xfId="5793"/>
    <cellStyle name="Note 3 9 2 2" xfId="32169"/>
    <cellStyle name="Note 3 9 3" xfId="11948"/>
    <cellStyle name="Note 3 9 3 2" xfId="28330"/>
    <cellStyle name="Note 3 9 4" xfId="22776"/>
    <cellStyle name="Note 4" xfId="184"/>
    <cellStyle name="Note 4 10" xfId="3225"/>
    <cellStyle name="Note 4 10 2" xfId="4064"/>
    <cellStyle name="Note 4 10 2 2" xfId="14940"/>
    <cellStyle name="Note 4 10 2 2 2" xfId="30445"/>
    <cellStyle name="Note 4 10 2 3" xfId="19070"/>
    <cellStyle name="Note 4 10 2 3 2" xfId="35344"/>
    <cellStyle name="Note 4 10 2 4" xfId="25745"/>
    <cellStyle name="Note 4 10 3" xfId="7076"/>
    <cellStyle name="Note 4 10 3 2" xfId="15262"/>
    <cellStyle name="Note 4 10 3 2 2" xfId="33452"/>
    <cellStyle name="Note 4 10 3 3" xfId="19387"/>
    <cellStyle name="Note 4 10 3 3 2" xfId="35873"/>
    <cellStyle name="Note 4 10 3 4" xfId="26062"/>
    <cellStyle name="Note 4 10 4" xfId="7972"/>
    <cellStyle name="Note 4 10 4 2" xfId="15493"/>
    <cellStyle name="Note 4 10 4 2 2" xfId="34347"/>
    <cellStyle name="Note 4 10 4 3" xfId="19618"/>
    <cellStyle name="Note 4 10 4 3 2" xfId="36397"/>
    <cellStyle name="Note 4 10 4 4" xfId="26293"/>
    <cellStyle name="Note 4 10 5" xfId="15691"/>
    <cellStyle name="Note 4 10 5 2" xfId="19816"/>
    <cellStyle name="Note 4 10 5 3" xfId="26491"/>
    <cellStyle name="Note 4 10 6" xfId="13232"/>
    <cellStyle name="Note 4 10 6 2" xfId="29611"/>
    <cellStyle name="Note 4 10 7" xfId="17723"/>
    <cellStyle name="Note 4 10 7 2" xfId="34879"/>
    <cellStyle name="Note 4 10 8" xfId="17484"/>
    <cellStyle name="Note 4 10 9" xfId="24053"/>
    <cellStyle name="Note 4 11" xfId="3647"/>
    <cellStyle name="Note 4 11 2" xfId="4121"/>
    <cellStyle name="Note 4 11 2 2" xfId="15113"/>
    <cellStyle name="Note 4 11 2 2 2" xfId="30502"/>
    <cellStyle name="Note 4 11 2 3" xfId="19241"/>
    <cellStyle name="Note 4 11 2 3 2" xfId="35401"/>
    <cellStyle name="Note 4 11 2 4" xfId="25916"/>
    <cellStyle name="Note 4 11 3" xfId="7498"/>
    <cellStyle name="Note 4 11 3 2" xfId="15400"/>
    <cellStyle name="Note 4 11 3 2 2" xfId="33874"/>
    <cellStyle name="Note 4 11 3 3" xfId="19525"/>
    <cellStyle name="Note 4 11 3 3 2" xfId="35932"/>
    <cellStyle name="Note 4 11 3 4" xfId="26200"/>
    <cellStyle name="Note 4 11 4" xfId="8031"/>
    <cellStyle name="Note 4 11 4 2" xfId="15598"/>
    <cellStyle name="Note 4 11 4 2 2" xfId="34406"/>
    <cellStyle name="Note 4 11 4 3" xfId="19723"/>
    <cellStyle name="Note 4 11 4 3 2" xfId="36456"/>
    <cellStyle name="Note 4 11 4 4" xfId="26398"/>
    <cellStyle name="Note 4 11 5" xfId="15748"/>
    <cellStyle name="Note 4 11 5 2" xfId="19873"/>
    <cellStyle name="Note 4 11 5 3" xfId="26548"/>
    <cellStyle name="Note 4 11 6" xfId="13654"/>
    <cellStyle name="Note 4 11 6 2" xfId="30033"/>
    <cellStyle name="Note 4 11 7" xfId="17796"/>
    <cellStyle name="Note 4 11 7 2" xfId="34938"/>
    <cellStyle name="Note 4 11 8" xfId="17800"/>
    <cellStyle name="Note 4 11 9" xfId="24473"/>
    <cellStyle name="Note 4 12" xfId="3637"/>
    <cellStyle name="Note 4 12 2" xfId="4112"/>
    <cellStyle name="Note 4 12 2 2" xfId="15103"/>
    <cellStyle name="Note 4 12 2 2 2" xfId="30493"/>
    <cellStyle name="Note 4 12 2 3" xfId="19231"/>
    <cellStyle name="Note 4 12 2 3 2" xfId="35392"/>
    <cellStyle name="Note 4 12 2 4" xfId="25906"/>
    <cellStyle name="Note 4 12 3" xfId="7488"/>
    <cellStyle name="Note 4 12 3 2" xfId="15390"/>
    <cellStyle name="Note 4 12 3 2 2" xfId="33864"/>
    <cellStyle name="Note 4 12 3 3" xfId="19515"/>
    <cellStyle name="Note 4 12 3 3 2" xfId="35922"/>
    <cellStyle name="Note 4 12 3 4" xfId="26190"/>
    <cellStyle name="Note 4 12 4" xfId="8021"/>
    <cellStyle name="Note 4 12 4 2" xfId="15588"/>
    <cellStyle name="Note 4 12 4 2 2" xfId="34396"/>
    <cellStyle name="Note 4 12 4 3" xfId="19713"/>
    <cellStyle name="Note 4 12 4 3 2" xfId="36446"/>
    <cellStyle name="Note 4 12 4 4" xfId="26388"/>
    <cellStyle name="Note 4 12 5" xfId="15738"/>
    <cellStyle name="Note 4 12 5 2" xfId="19863"/>
    <cellStyle name="Note 4 12 5 3" xfId="26538"/>
    <cellStyle name="Note 4 12 6" xfId="13644"/>
    <cellStyle name="Note 4 12 6 2" xfId="30023"/>
    <cellStyle name="Note 4 12 7" xfId="17786"/>
    <cellStyle name="Note 4 12 7 2" xfId="34928"/>
    <cellStyle name="Note 4 12 8" xfId="15856"/>
    <cellStyle name="Note 4 12 9" xfId="24463"/>
    <cellStyle name="Note 4 13" xfId="3214"/>
    <cellStyle name="Note 4 13 2" xfId="4059"/>
    <cellStyle name="Note 4 13 2 2" xfId="14934"/>
    <cellStyle name="Note 4 13 2 2 2" xfId="30440"/>
    <cellStyle name="Note 4 13 2 3" xfId="19064"/>
    <cellStyle name="Note 4 13 2 3 2" xfId="35339"/>
    <cellStyle name="Note 4 13 2 4" xfId="25739"/>
    <cellStyle name="Note 4 13 3" xfId="7065"/>
    <cellStyle name="Note 4 13 3 2" xfId="15256"/>
    <cellStyle name="Note 4 13 3 2 2" xfId="33441"/>
    <cellStyle name="Note 4 13 3 3" xfId="19381"/>
    <cellStyle name="Note 4 13 3 3 2" xfId="35868"/>
    <cellStyle name="Note 4 13 3 4" xfId="26056"/>
    <cellStyle name="Note 4 13 4" xfId="7967"/>
    <cellStyle name="Note 4 13 4 2" xfId="15487"/>
    <cellStyle name="Note 4 13 4 2 2" xfId="34342"/>
    <cellStyle name="Note 4 13 4 3" xfId="19612"/>
    <cellStyle name="Note 4 13 4 3 2" xfId="36392"/>
    <cellStyle name="Note 4 13 4 4" xfId="26287"/>
    <cellStyle name="Note 4 13 5" xfId="15686"/>
    <cellStyle name="Note 4 13 5 2" xfId="19811"/>
    <cellStyle name="Note 4 13 5 3" xfId="26486"/>
    <cellStyle name="Note 4 13 6" xfId="13221"/>
    <cellStyle name="Note 4 13 6 2" xfId="29600"/>
    <cellStyle name="Note 4 13 7" xfId="17717"/>
    <cellStyle name="Note 4 13 7 2" xfId="34874"/>
    <cellStyle name="Note 4 13 8" xfId="17767"/>
    <cellStyle name="Note 4 13 9" xfId="24042"/>
    <cellStyle name="Note 4 14" xfId="702"/>
    <cellStyle name="Note 4 14 2" xfId="10723"/>
    <cellStyle name="Note 4 14 2 2" xfId="27108"/>
    <cellStyle name="Note 4 14 3" xfId="17239"/>
    <cellStyle name="Note 4 14 3 2" xfId="34509"/>
    <cellStyle name="Note 4 14 4" xfId="21555"/>
    <cellStyle name="Note 4 15" xfId="3743"/>
    <cellStyle name="Note 4 15 2" xfId="13903"/>
    <cellStyle name="Note 4 15 2 2" xfId="30127"/>
    <cellStyle name="Note 4 15 3" xfId="18042"/>
    <cellStyle name="Note 4 15 3 2" xfId="35032"/>
    <cellStyle name="Note 4 15 4" xfId="24719"/>
    <cellStyle name="Note 4 16" xfId="4570"/>
    <cellStyle name="Note 4 16 2" xfId="14089"/>
    <cellStyle name="Note 4 16 2 2" xfId="30948"/>
    <cellStyle name="Note 4 16 3" xfId="18228"/>
    <cellStyle name="Note 4 16 3 2" xfId="35503"/>
    <cellStyle name="Note 4 16 4" xfId="24905"/>
    <cellStyle name="Note 4 17" xfId="7596"/>
    <cellStyle name="Note 4 17 2" xfId="14263"/>
    <cellStyle name="Note 4 17 2 2" xfId="33972"/>
    <cellStyle name="Note 4 17 3" xfId="18401"/>
    <cellStyle name="Note 4 17 3 2" xfId="36028"/>
    <cellStyle name="Note 4 17 4" xfId="25078"/>
    <cellStyle name="Note 4 18" xfId="15370"/>
    <cellStyle name="Note 4 18 2" xfId="19495"/>
    <cellStyle name="Note 4 18 3" xfId="26170"/>
    <cellStyle name="Note 4 19" xfId="8154"/>
    <cellStyle name="Note 4 19 2" xfId="26722"/>
    <cellStyle name="Note 4 2" xfId="1096"/>
    <cellStyle name="Note 4 2 10" xfId="3711"/>
    <cellStyle name="Note 4 2 10 2" xfId="4183"/>
    <cellStyle name="Note 4 2 10 2 2" xfId="15177"/>
    <cellStyle name="Note 4 2 10 2 2 2" xfId="30562"/>
    <cellStyle name="Note 4 2 10 2 3" xfId="19302"/>
    <cellStyle name="Note 4 2 10 2 3 2" xfId="35461"/>
    <cellStyle name="Note 4 2 10 2 4" xfId="25977"/>
    <cellStyle name="Note 4 2 10 3" xfId="7562"/>
    <cellStyle name="Note 4 2 10 3 2" xfId="15464"/>
    <cellStyle name="Note 4 2 10 3 2 2" xfId="33938"/>
    <cellStyle name="Note 4 2 10 3 3" xfId="19589"/>
    <cellStyle name="Note 4 2 10 3 3 2" xfId="35994"/>
    <cellStyle name="Note 4 2 10 3 4" xfId="26264"/>
    <cellStyle name="Note 4 2 10 4" xfId="8095"/>
    <cellStyle name="Note 4 2 10 4 2" xfId="15660"/>
    <cellStyle name="Note 4 2 10 4 2 2" xfId="34470"/>
    <cellStyle name="Note 4 2 10 4 3" xfId="19785"/>
    <cellStyle name="Note 4 2 10 4 3 2" xfId="36518"/>
    <cellStyle name="Note 4 2 10 4 4" xfId="26460"/>
    <cellStyle name="Note 4 2 10 5" xfId="15807"/>
    <cellStyle name="Note 4 2 10 5 2" xfId="19932"/>
    <cellStyle name="Note 4 2 10 5 3" xfId="26607"/>
    <cellStyle name="Note 4 2 10 6" xfId="13718"/>
    <cellStyle name="Note 4 2 10 6 2" xfId="30095"/>
    <cellStyle name="Note 4 2 10 7" xfId="17857"/>
    <cellStyle name="Note 4 2 10 7 2" xfId="35000"/>
    <cellStyle name="Note 4 2 10 8" xfId="10353"/>
    <cellStyle name="Note 4 2 10 9" xfId="24534"/>
    <cellStyle name="Note 4 2 11" xfId="3725"/>
    <cellStyle name="Note 4 2 11 2" xfId="4196"/>
    <cellStyle name="Note 4 2 11 2 2" xfId="15191"/>
    <cellStyle name="Note 4 2 11 2 2 2" xfId="30575"/>
    <cellStyle name="Note 4 2 11 2 3" xfId="19316"/>
    <cellStyle name="Note 4 2 11 2 3 2" xfId="35474"/>
    <cellStyle name="Note 4 2 11 2 4" xfId="25991"/>
    <cellStyle name="Note 4 2 11 3" xfId="7576"/>
    <cellStyle name="Note 4 2 11 3 2" xfId="15478"/>
    <cellStyle name="Note 4 2 11 3 2 2" xfId="33952"/>
    <cellStyle name="Note 4 2 11 3 3" xfId="19603"/>
    <cellStyle name="Note 4 2 11 3 3 2" xfId="36008"/>
    <cellStyle name="Note 4 2 11 3 4" xfId="26278"/>
    <cellStyle name="Note 4 2 11 4" xfId="8109"/>
    <cellStyle name="Note 4 2 11 4 2" xfId="15674"/>
    <cellStyle name="Note 4 2 11 4 2 2" xfId="34484"/>
    <cellStyle name="Note 4 2 11 4 3" xfId="19799"/>
    <cellStyle name="Note 4 2 11 4 3 2" xfId="36532"/>
    <cellStyle name="Note 4 2 11 4 4" xfId="26474"/>
    <cellStyle name="Note 4 2 11 5" xfId="15821"/>
    <cellStyle name="Note 4 2 11 5 2" xfId="19946"/>
    <cellStyle name="Note 4 2 11 5 3" xfId="26621"/>
    <cellStyle name="Note 4 2 11 6" xfId="13732"/>
    <cellStyle name="Note 4 2 11 6 2" xfId="30109"/>
    <cellStyle name="Note 4 2 11 7" xfId="17871"/>
    <cellStyle name="Note 4 2 11 7 2" xfId="35014"/>
    <cellStyle name="Note 4 2 11 8" xfId="17315"/>
    <cellStyle name="Note 4 2 11 9" xfId="24548"/>
    <cellStyle name="Note 4 2 12" xfId="4952"/>
    <cellStyle name="Note 4 2 12 2" xfId="11106"/>
    <cellStyle name="Note 4 2 12 2 2" xfId="31330"/>
    <cellStyle name="Note 4 2 12 3" xfId="17286"/>
    <cellStyle name="Note 4 2 12 3 2" xfId="35528"/>
    <cellStyle name="Note 4 2 12 4" xfId="21937"/>
    <cellStyle name="Note 4 2 13" xfId="7621"/>
    <cellStyle name="Note 4 2 13 2" xfId="14035"/>
    <cellStyle name="Note 4 2 13 2 2" xfId="33997"/>
    <cellStyle name="Note 4 2 13 3" xfId="18174"/>
    <cellStyle name="Note 4 2 13 3 2" xfId="36052"/>
    <cellStyle name="Note 4 2 13 4" xfId="24851"/>
    <cellStyle name="Note 4 2 14" xfId="15023"/>
    <cellStyle name="Note 4 2 14 2" xfId="19152"/>
    <cellStyle name="Note 4 2 14 3" xfId="25827"/>
    <cellStyle name="Note 4 2 15" xfId="14343"/>
    <cellStyle name="Note 4 2 15 2" xfId="18480"/>
    <cellStyle name="Note 4 2 15 3" xfId="25156"/>
    <cellStyle name="Note 4 2 16" xfId="13897"/>
    <cellStyle name="Note 4 2 16 2" xfId="18036"/>
    <cellStyle name="Note 4 2 16 3" xfId="24713"/>
    <cellStyle name="Note 4 2 17" xfId="9311"/>
    <cellStyle name="Note 4 2 17 2" xfId="27490"/>
    <cellStyle name="Note 4 2 18" xfId="16162"/>
    <cellStyle name="Note 4 2 18 2" xfId="34534"/>
    <cellStyle name="Note 4 2 19" xfId="17264"/>
    <cellStyle name="Note 4 2 2" xfId="1856"/>
    <cellStyle name="Note 4 2 2 2" xfId="5711"/>
    <cellStyle name="Note 4 2 2 2 2" xfId="14321"/>
    <cellStyle name="Note 4 2 2 2 2 2" xfId="32088"/>
    <cellStyle name="Note 4 2 2 2 3" xfId="18459"/>
    <cellStyle name="Note 4 2 2 2 3 2" xfId="35576"/>
    <cellStyle name="Note 4 2 2 2 4" xfId="25136"/>
    <cellStyle name="Note 4 2 2 3" xfId="7670"/>
    <cellStyle name="Note 4 2 2 3 2" xfId="13929"/>
    <cellStyle name="Note 4 2 2 3 2 2" xfId="34045"/>
    <cellStyle name="Note 4 2 2 3 3" xfId="18068"/>
    <cellStyle name="Note 4 2 2 3 3 2" xfId="36100"/>
    <cellStyle name="Note 4 2 2 3 4" xfId="24745"/>
    <cellStyle name="Note 4 2 2 4" xfId="14244"/>
    <cellStyle name="Note 4 2 2 4 2" xfId="18382"/>
    <cellStyle name="Note 4 2 2 4 3" xfId="25059"/>
    <cellStyle name="Note 4 2 2 5" xfId="13776"/>
    <cellStyle name="Note 4 2 2 5 2" xfId="17915"/>
    <cellStyle name="Note 4 2 2 5 3" xfId="24592"/>
    <cellStyle name="Note 4 2 2 6" xfId="11866"/>
    <cellStyle name="Note 4 2 2 6 2" xfId="28249"/>
    <cellStyle name="Note 4 2 2 7" xfId="17375"/>
    <cellStyle name="Note 4 2 2 7 2" xfId="34582"/>
    <cellStyle name="Note 4 2 2 8" xfId="10701"/>
    <cellStyle name="Note 4 2 2 9" xfId="22696"/>
    <cellStyle name="Note 4 2 20" xfId="20179"/>
    <cellStyle name="Note 4 2 3" xfId="2649"/>
    <cellStyle name="Note 4 2 3 2" xfId="3850"/>
    <cellStyle name="Note 4 2 3 2 2" xfId="14622"/>
    <cellStyle name="Note 4 2 3 2 2 2" xfId="30234"/>
    <cellStyle name="Note 4 2 3 2 3" xfId="18758"/>
    <cellStyle name="Note 4 2 3 2 3 2" xfId="35134"/>
    <cellStyle name="Note 4 2 3 2 4" xfId="25434"/>
    <cellStyle name="Note 4 2 3 3" xfId="6502"/>
    <cellStyle name="Note 4 2 3 3 2" xfId="14995"/>
    <cellStyle name="Note 4 2 3 3 2 2" xfId="32878"/>
    <cellStyle name="Note 4 2 3 3 3" xfId="19124"/>
    <cellStyle name="Note 4 2 3 3 3 2" xfId="35657"/>
    <cellStyle name="Note 4 2 3 3 4" xfId="25799"/>
    <cellStyle name="Note 4 2 3 4" xfId="7752"/>
    <cellStyle name="Note 4 2 3 4 2" xfId="14142"/>
    <cellStyle name="Note 4 2 3 4 2 2" xfId="34127"/>
    <cellStyle name="Note 4 2 3 4 3" xfId="18281"/>
    <cellStyle name="Note 4 2 3 4 3 2" xfId="36181"/>
    <cellStyle name="Note 4 2 3 4 4" xfId="24958"/>
    <cellStyle name="Note 4 2 3 5" xfId="14001"/>
    <cellStyle name="Note 4 2 3 5 2" xfId="18140"/>
    <cellStyle name="Note 4 2 3 5 3" xfId="24817"/>
    <cellStyle name="Note 4 2 3 6" xfId="12657"/>
    <cellStyle name="Note 4 2 3 6 2" xfId="29039"/>
    <cellStyle name="Note 4 2 3 7" xfId="17495"/>
    <cellStyle name="Note 4 2 3 7 2" xfId="34661"/>
    <cellStyle name="Note 4 2 3 8" xfId="16073"/>
    <cellStyle name="Note 4 2 3 9" xfId="23484"/>
    <cellStyle name="Note 4 2 4" xfId="2797"/>
    <cellStyle name="Note 4 2 4 2" xfId="3986"/>
    <cellStyle name="Note 4 2 4 2 2" xfId="14760"/>
    <cellStyle name="Note 4 2 4 2 2 2" xfId="30367"/>
    <cellStyle name="Note 4 2 4 2 3" xfId="18892"/>
    <cellStyle name="Note 4 2 4 2 3 2" xfId="35266"/>
    <cellStyle name="Note 4 2 4 2 4" xfId="25568"/>
    <cellStyle name="Note 4 2 4 3" xfId="6649"/>
    <cellStyle name="Note 4 2 4 3 2" xfId="15056"/>
    <cellStyle name="Note 4 2 4 3 2 2" xfId="33025"/>
    <cellStyle name="Note 4 2 4 3 3" xfId="19185"/>
    <cellStyle name="Note 4 2 4 3 3 2" xfId="35791"/>
    <cellStyle name="Note 4 2 4 3 4" xfId="25860"/>
    <cellStyle name="Note 4 2 4 4" xfId="7890"/>
    <cellStyle name="Note 4 2 4 4 2" xfId="14106"/>
    <cellStyle name="Note 4 2 4 4 2 2" xfId="34265"/>
    <cellStyle name="Note 4 2 4 4 3" xfId="18245"/>
    <cellStyle name="Note 4 2 4 4 3 2" xfId="36315"/>
    <cellStyle name="Note 4 2 4 4 4" xfId="24922"/>
    <cellStyle name="Note 4 2 4 5" xfId="14533"/>
    <cellStyle name="Note 4 2 4 5 2" xfId="18669"/>
    <cellStyle name="Note 4 2 4 5 3" xfId="25345"/>
    <cellStyle name="Note 4 2 4 6" xfId="12805"/>
    <cellStyle name="Note 4 2 4 6 2" xfId="29183"/>
    <cellStyle name="Note 4 2 4 7" xfId="17629"/>
    <cellStyle name="Note 4 2 4 7 2" xfId="34796"/>
    <cellStyle name="Note 4 2 4 8" xfId="15913"/>
    <cellStyle name="Note 4 2 4 9" xfId="23628"/>
    <cellStyle name="Note 4 2 5" xfId="2817"/>
    <cellStyle name="Note 4 2 5 2" xfId="4004"/>
    <cellStyle name="Note 4 2 5 2 2" xfId="14779"/>
    <cellStyle name="Note 4 2 5 2 2 2" xfId="30385"/>
    <cellStyle name="Note 4 2 5 2 3" xfId="18911"/>
    <cellStyle name="Note 4 2 5 2 3 2" xfId="35284"/>
    <cellStyle name="Note 4 2 5 2 4" xfId="25586"/>
    <cellStyle name="Note 4 2 5 3" xfId="6668"/>
    <cellStyle name="Note 4 2 5 3 2" xfId="14863"/>
    <cellStyle name="Note 4 2 5 3 2 2" xfId="33044"/>
    <cellStyle name="Note 4 2 5 3 3" xfId="18993"/>
    <cellStyle name="Note 4 2 5 3 3 2" xfId="35810"/>
    <cellStyle name="Note 4 2 5 3 4" xfId="25668"/>
    <cellStyle name="Note 4 2 5 4" xfId="7909"/>
    <cellStyle name="Note 4 2 5 4 2" xfId="14045"/>
    <cellStyle name="Note 4 2 5 4 2 2" xfId="34284"/>
    <cellStyle name="Note 4 2 5 4 3" xfId="18184"/>
    <cellStyle name="Note 4 2 5 4 3 2" xfId="36334"/>
    <cellStyle name="Note 4 2 5 4 4" xfId="24861"/>
    <cellStyle name="Note 4 2 5 5" xfId="15045"/>
    <cellStyle name="Note 4 2 5 5 2" xfId="19174"/>
    <cellStyle name="Note 4 2 5 5 3" xfId="25849"/>
    <cellStyle name="Note 4 2 5 6" xfId="12824"/>
    <cellStyle name="Note 4 2 5 6 2" xfId="29203"/>
    <cellStyle name="Note 4 2 5 7" xfId="17648"/>
    <cellStyle name="Note 4 2 5 7 2" xfId="34816"/>
    <cellStyle name="Note 4 2 5 8" xfId="15914"/>
    <cellStyle name="Note 4 2 5 9" xfId="23647"/>
    <cellStyle name="Note 4 2 6" xfId="2832"/>
    <cellStyle name="Note 4 2 6 2" xfId="4018"/>
    <cellStyle name="Note 4 2 6 2 2" xfId="14794"/>
    <cellStyle name="Note 4 2 6 2 2 2" xfId="30399"/>
    <cellStyle name="Note 4 2 6 2 3" xfId="18926"/>
    <cellStyle name="Note 4 2 6 2 3 2" xfId="35298"/>
    <cellStyle name="Note 4 2 6 2 4" xfId="25601"/>
    <cellStyle name="Note 4 2 6 3" xfId="6683"/>
    <cellStyle name="Note 4 2 6 3 2" xfId="13816"/>
    <cellStyle name="Note 4 2 6 3 2 2" xfId="33059"/>
    <cellStyle name="Note 4 2 6 3 3" xfId="17955"/>
    <cellStyle name="Note 4 2 6 3 3 2" xfId="35825"/>
    <cellStyle name="Note 4 2 6 3 4" xfId="24632"/>
    <cellStyle name="Note 4 2 6 4" xfId="7924"/>
    <cellStyle name="Note 4 2 6 4 2" xfId="13811"/>
    <cellStyle name="Note 4 2 6 4 2 2" xfId="34299"/>
    <cellStyle name="Note 4 2 6 4 3" xfId="17950"/>
    <cellStyle name="Note 4 2 6 4 3 2" xfId="36349"/>
    <cellStyle name="Note 4 2 6 4 4" xfId="24627"/>
    <cellStyle name="Note 4 2 6 5" xfId="14815"/>
    <cellStyle name="Note 4 2 6 5 2" xfId="18946"/>
    <cellStyle name="Note 4 2 6 5 3" xfId="25621"/>
    <cellStyle name="Note 4 2 6 6" xfId="12839"/>
    <cellStyle name="Note 4 2 6 6 2" xfId="29218"/>
    <cellStyle name="Note 4 2 6 7" xfId="17663"/>
    <cellStyle name="Note 4 2 6 7 2" xfId="34831"/>
    <cellStyle name="Note 4 2 6 8" xfId="15930"/>
    <cellStyle name="Note 4 2 6 9" xfId="23662"/>
    <cellStyle name="Note 4 2 7" xfId="2846"/>
    <cellStyle name="Note 4 2 7 2" xfId="4031"/>
    <cellStyle name="Note 4 2 7 2 2" xfId="14808"/>
    <cellStyle name="Note 4 2 7 2 2 2" xfId="30412"/>
    <cellStyle name="Note 4 2 7 2 3" xfId="18940"/>
    <cellStyle name="Note 4 2 7 2 3 2" xfId="35311"/>
    <cellStyle name="Note 4 2 7 2 4" xfId="25615"/>
    <cellStyle name="Note 4 2 7 3" xfId="6697"/>
    <cellStyle name="Note 4 2 7 3 2" xfId="13997"/>
    <cellStyle name="Note 4 2 7 3 2 2" xfId="33073"/>
    <cellStyle name="Note 4 2 7 3 3" xfId="18136"/>
    <cellStyle name="Note 4 2 7 3 3 2" xfId="35839"/>
    <cellStyle name="Note 4 2 7 3 4" xfId="24813"/>
    <cellStyle name="Note 4 2 7 4" xfId="7938"/>
    <cellStyle name="Note 4 2 7 4 2" xfId="13846"/>
    <cellStyle name="Note 4 2 7 4 2 2" xfId="34313"/>
    <cellStyle name="Note 4 2 7 4 3" xfId="17985"/>
    <cellStyle name="Note 4 2 7 4 3 2" xfId="36363"/>
    <cellStyle name="Note 4 2 7 4 4" xfId="24662"/>
    <cellStyle name="Note 4 2 7 5" xfId="14410"/>
    <cellStyle name="Note 4 2 7 5 2" xfId="18546"/>
    <cellStyle name="Note 4 2 7 5 3" xfId="25222"/>
    <cellStyle name="Note 4 2 7 6" xfId="12853"/>
    <cellStyle name="Note 4 2 7 6 2" xfId="29232"/>
    <cellStyle name="Note 4 2 7 7" xfId="17677"/>
    <cellStyle name="Note 4 2 7 7 2" xfId="34845"/>
    <cellStyle name="Note 4 2 7 8" xfId="15896"/>
    <cellStyle name="Note 4 2 7 9" xfId="23676"/>
    <cellStyle name="Note 4 2 8" xfId="3603"/>
    <cellStyle name="Note 4 2 8 2" xfId="4088"/>
    <cellStyle name="Note 4 2 8 2 2" xfId="15076"/>
    <cellStyle name="Note 4 2 8 2 2 2" xfId="30469"/>
    <cellStyle name="Note 4 2 8 2 3" xfId="19205"/>
    <cellStyle name="Note 4 2 8 2 3 2" xfId="35368"/>
    <cellStyle name="Note 4 2 8 2 4" xfId="25880"/>
    <cellStyle name="Note 4 2 8 3" xfId="7454"/>
    <cellStyle name="Note 4 2 8 3 2" xfId="15364"/>
    <cellStyle name="Note 4 2 8 3 2 2" xfId="33830"/>
    <cellStyle name="Note 4 2 8 3 3" xfId="19489"/>
    <cellStyle name="Note 4 2 8 3 3 2" xfId="35898"/>
    <cellStyle name="Note 4 2 8 3 4" xfId="26164"/>
    <cellStyle name="Note 4 2 8 4" xfId="7997"/>
    <cellStyle name="Note 4 2 8 4 2" xfId="15564"/>
    <cellStyle name="Note 4 2 8 4 2 2" xfId="34372"/>
    <cellStyle name="Note 4 2 8 4 3" xfId="19689"/>
    <cellStyle name="Note 4 2 8 4 3 2" xfId="36422"/>
    <cellStyle name="Note 4 2 8 4 4" xfId="26364"/>
    <cellStyle name="Note 4 2 8 5" xfId="15715"/>
    <cellStyle name="Note 4 2 8 5 2" xfId="19840"/>
    <cellStyle name="Note 4 2 8 5 3" xfId="26515"/>
    <cellStyle name="Note 4 2 8 6" xfId="13610"/>
    <cellStyle name="Note 4 2 8 6 2" xfId="29989"/>
    <cellStyle name="Note 4 2 8 7" xfId="17762"/>
    <cellStyle name="Note 4 2 8 7 2" xfId="34904"/>
    <cellStyle name="Note 4 2 8 8" xfId="17454"/>
    <cellStyle name="Note 4 2 8 9" xfId="24430"/>
    <cellStyle name="Note 4 2 9" xfId="3696"/>
    <cellStyle name="Note 4 2 9 2" xfId="4169"/>
    <cellStyle name="Note 4 2 9 2 2" xfId="15162"/>
    <cellStyle name="Note 4 2 9 2 2 2" xfId="30548"/>
    <cellStyle name="Note 4 2 9 2 3" xfId="19287"/>
    <cellStyle name="Note 4 2 9 2 3 2" xfId="35447"/>
    <cellStyle name="Note 4 2 9 2 4" xfId="25962"/>
    <cellStyle name="Note 4 2 9 3" xfId="7547"/>
    <cellStyle name="Note 4 2 9 3 2" xfId="15449"/>
    <cellStyle name="Note 4 2 9 3 2 2" xfId="33923"/>
    <cellStyle name="Note 4 2 9 3 3" xfId="19574"/>
    <cellStyle name="Note 4 2 9 3 3 2" xfId="35979"/>
    <cellStyle name="Note 4 2 9 3 4" xfId="26249"/>
    <cellStyle name="Note 4 2 9 4" xfId="8080"/>
    <cellStyle name="Note 4 2 9 4 2" xfId="15645"/>
    <cellStyle name="Note 4 2 9 4 2 2" xfId="34455"/>
    <cellStyle name="Note 4 2 9 4 3" xfId="19770"/>
    <cellStyle name="Note 4 2 9 4 3 2" xfId="36503"/>
    <cellStyle name="Note 4 2 9 4 4" xfId="26445"/>
    <cellStyle name="Note 4 2 9 5" xfId="15792"/>
    <cellStyle name="Note 4 2 9 5 2" xfId="19917"/>
    <cellStyle name="Note 4 2 9 5 3" xfId="26592"/>
    <cellStyle name="Note 4 2 9 6" xfId="13703"/>
    <cellStyle name="Note 4 2 9 6 2" xfId="30080"/>
    <cellStyle name="Note 4 2 9 7" xfId="17842"/>
    <cellStyle name="Note 4 2 9 7 2" xfId="34985"/>
    <cellStyle name="Note 4 2 9 8" xfId="15841"/>
    <cellStyle name="Note 4 2 9 9" xfId="24519"/>
    <cellStyle name="Note 4 20" xfId="10334"/>
    <cellStyle name="Note 4 20 2" xfId="26710"/>
    <cellStyle name="Note 4 21" xfId="17296"/>
    <cellStyle name="Note 4 22" xfId="20059"/>
    <cellStyle name="Note 4 3" xfId="1475"/>
    <cellStyle name="Note 4 3 10" xfId="20135"/>
    <cellStyle name="Note 4 3 2" xfId="5330"/>
    <cellStyle name="Note 4 3 2 2" xfId="11485"/>
    <cellStyle name="Note 4 3 2 2 2" xfId="31708"/>
    <cellStyle name="Note 4 3 2 3" xfId="17327"/>
    <cellStyle name="Note 4 3 2 3 2" xfId="35551"/>
    <cellStyle name="Note 4 3 2 4" xfId="22316"/>
    <cellStyle name="Note 4 3 3" xfId="7645"/>
    <cellStyle name="Note 4 3 3 2" xfId="14173"/>
    <cellStyle name="Note 4 3 3 2 2" xfId="34020"/>
    <cellStyle name="Note 4 3 3 3" xfId="18312"/>
    <cellStyle name="Note 4 3 3 3 2" xfId="36075"/>
    <cellStyle name="Note 4 3 3 4" xfId="24989"/>
    <cellStyle name="Note 4 3 4" xfId="14521"/>
    <cellStyle name="Note 4 3 4 2" xfId="18657"/>
    <cellStyle name="Note 4 3 4 3" xfId="25333"/>
    <cellStyle name="Note 4 3 5" xfId="14015"/>
    <cellStyle name="Note 4 3 5 2" xfId="18154"/>
    <cellStyle name="Note 4 3 5 3" xfId="24831"/>
    <cellStyle name="Note 4 3 6" xfId="14560"/>
    <cellStyle name="Note 4 3 6 2" xfId="18696"/>
    <cellStyle name="Note 4 3 6 3" xfId="25372"/>
    <cellStyle name="Note 4 3 7" xfId="9276"/>
    <cellStyle name="Note 4 3 7 2" xfId="27868"/>
    <cellStyle name="Note 4 3 8" xfId="16144"/>
    <cellStyle name="Note 4 3 8 2" xfId="34557"/>
    <cellStyle name="Note 4 3 9" xfId="17259"/>
    <cellStyle name="Note 4 4" xfId="2267"/>
    <cellStyle name="Note 4 4 2" xfId="3822"/>
    <cellStyle name="Note 4 4 2 2" xfId="14475"/>
    <cellStyle name="Note 4 4 2 2 2" xfId="30206"/>
    <cellStyle name="Note 4 4 2 3" xfId="18611"/>
    <cellStyle name="Note 4 4 2 3 2" xfId="35107"/>
    <cellStyle name="Note 4 4 2 4" xfId="25287"/>
    <cellStyle name="Note 4 4 3" xfId="6120"/>
    <cellStyle name="Note 4 4 3 2" xfId="13875"/>
    <cellStyle name="Note 4 4 3 2 2" xfId="32496"/>
    <cellStyle name="Note 4 4 3 3" xfId="18014"/>
    <cellStyle name="Note 4 4 3 3 2" xfId="35628"/>
    <cellStyle name="Note 4 4 3 4" xfId="24691"/>
    <cellStyle name="Note 4 4 4" xfId="7723"/>
    <cellStyle name="Note 4 4 4 2" xfId="14299"/>
    <cellStyle name="Note 4 4 4 2 2" xfId="34098"/>
    <cellStyle name="Note 4 4 4 3" xfId="18437"/>
    <cellStyle name="Note 4 4 4 3 2" xfId="36152"/>
    <cellStyle name="Note 4 4 4 4" xfId="25114"/>
    <cellStyle name="Note 4 4 5" xfId="14217"/>
    <cellStyle name="Note 4 4 5 2" xfId="18355"/>
    <cellStyle name="Note 4 4 5 3" xfId="25032"/>
    <cellStyle name="Note 4 4 6" xfId="12275"/>
    <cellStyle name="Note 4 4 6 2" xfId="28657"/>
    <cellStyle name="Note 4 4 7" xfId="17443"/>
    <cellStyle name="Note 4 4 7 2" xfId="34633"/>
    <cellStyle name="Note 4 4 8" xfId="16107"/>
    <cellStyle name="Note 4 4 9" xfId="23103"/>
    <cellStyle name="Note 4 5" xfId="2717"/>
    <cellStyle name="Note 4 5 2" xfId="3907"/>
    <cellStyle name="Note 4 5 2 2" xfId="14681"/>
    <cellStyle name="Note 4 5 2 2 2" xfId="30290"/>
    <cellStyle name="Note 4 5 2 3" xfId="18815"/>
    <cellStyle name="Note 4 5 2 3 2" xfId="35190"/>
    <cellStyle name="Note 4 5 2 4" xfId="25491"/>
    <cellStyle name="Note 4 5 3" xfId="6569"/>
    <cellStyle name="Note 4 5 3 2" xfId="13852"/>
    <cellStyle name="Note 4 5 3 2 2" xfId="32945"/>
    <cellStyle name="Note 4 5 3 3" xfId="17991"/>
    <cellStyle name="Note 4 5 3 3 2" xfId="35714"/>
    <cellStyle name="Note 4 5 3 4" xfId="24668"/>
    <cellStyle name="Note 4 5 4" xfId="7810"/>
    <cellStyle name="Note 4 5 4 2" xfId="13858"/>
    <cellStyle name="Note 4 5 4 2 2" xfId="34185"/>
    <cellStyle name="Note 4 5 4 3" xfId="17997"/>
    <cellStyle name="Note 4 5 4 3 2" xfId="36238"/>
    <cellStyle name="Note 4 5 4 4" xfId="24674"/>
    <cellStyle name="Note 4 5 5" xfId="13750"/>
    <cellStyle name="Note 4 5 5 2" xfId="17889"/>
    <cellStyle name="Note 4 5 5 3" xfId="24566"/>
    <cellStyle name="Note 4 5 6" xfId="12725"/>
    <cellStyle name="Note 4 5 6 2" xfId="29106"/>
    <cellStyle name="Note 4 5 7" xfId="17552"/>
    <cellStyle name="Note 4 5 7 2" xfId="34719"/>
    <cellStyle name="Note 4 5 8" xfId="16023"/>
    <cellStyle name="Note 4 5 9" xfId="23550"/>
    <cellStyle name="Note 4 6" xfId="2726"/>
    <cellStyle name="Note 4 6 2" xfId="3916"/>
    <cellStyle name="Note 4 6 2 2" xfId="14690"/>
    <cellStyle name="Note 4 6 2 2 2" xfId="30298"/>
    <cellStyle name="Note 4 6 2 3" xfId="18824"/>
    <cellStyle name="Note 4 6 2 3 2" xfId="35198"/>
    <cellStyle name="Note 4 6 2 4" xfId="25500"/>
    <cellStyle name="Note 4 6 3" xfId="6578"/>
    <cellStyle name="Note 4 6 3 2" xfId="14895"/>
    <cellStyle name="Note 4 6 3 2 2" xfId="32954"/>
    <cellStyle name="Note 4 6 3 3" xfId="19025"/>
    <cellStyle name="Note 4 6 3 3 2" xfId="35722"/>
    <cellStyle name="Note 4 6 3 4" xfId="25700"/>
    <cellStyle name="Note 4 6 4" xfId="7819"/>
    <cellStyle name="Note 4 6 4 2" xfId="15240"/>
    <cellStyle name="Note 4 6 4 2 2" xfId="34194"/>
    <cellStyle name="Note 4 6 4 3" xfId="19365"/>
    <cellStyle name="Note 4 6 4 3 2" xfId="36246"/>
    <cellStyle name="Note 4 6 4 4" xfId="26040"/>
    <cellStyle name="Note 4 6 5" xfId="14188"/>
    <cellStyle name="Note 4 6 5 2" xfId="18327"/>
    <cellStyle name="Note 4 6 5 3" xfId="25004"/>
    <cellStyle name="Note 4 6 6" xfId="12734"/>
    <cellStyle name="Note 4 6 6 2" xfId="29114"/>
    <cellStyle name="Note 4 6 7" xfId="17560"/>
    <cellStyle name="Note 4 6 7 2" xfId="34727"/>
    <cellStyle name="Note 4 6 8" xfId="16043"/>
    <cellStyle name="Note 4 6 9" xfId="23559"/>
    <cellStyle name="Note 4 7" xfId="2708"/>
    <cellStyle name="Note 4 7 2" xfId="3898"/>
    <cellStyle name="Note 4 7 2 2" xfId="14672"/>
    <cellStyle name="Note 4 7 2 2 2" xfId="30281"/>
    <cellStyle name="Note 4 7 2 3" xfId="18806"/>
    <cellStyle name="Note 4 7 2 3 2" xfId="35181"/>
    <cellStyle name="Note 4 7 2 4" xfId="25482"/>
    <cellStyle name="Note 4 7 3" xfId="6560"/>
    <cellStyle name="Note 4 7 3 2" xfId="14233"/>
    <cellStyle name="Note 4 7 3 2 2" xfId="32936"/>
    <cellStyle name="Note 4 7 3 3" xfId="18371"/>
    <cellStyle name="Note 4 7 3 3 2" xfId="35705"/>
    <cellStyle name="Note 4 7 3 4" xfId="25048"/>
    <cellStyle name="Note 4 7 4" xfId="7801"/>
    <cellStyle name="Note 4 7 4 2" xfId="14121"/>
    <cellStyle name="Note 4 7 4 2 2" xfId="34176"/>
    <cellStyle name="Note 4 7 4 3" xfId="18260"/>
    <cellStyle name="Note 4 7 4 3 2" xfId="36229"/>
    <cellStyle name="Note 4 7 4 4" xfId="24937"/>
    <cellStyle name="Note 4 7 5" xfId="13795"/>
    <cellStyle name="Note 4 7 5 2" xfId="17934"/>
    <cellStyle name="Note 4 7 5 3" xfId="24611"/>
    <cellStyle name="Note 4 7 6" xfId="12716"/>
    <cellStyle name="Note 4 7 6 2" xfId="29097"/>
    <cellStyle name="Note 4 7 7" xfId="17543"/>
    <cellStyle name="Note 4 7 7 2" xfId="34710"/>
    <cellStyle name="Note 4 7 8" xfId="16010"/>
    <cellStyle name="Note 4 7 9" xfId="23541"/>
    <cellStyle name="Note 4 8" xfId="2252"/>
    <cellStyle name="Note 4 8 2" xfId="3814"/>
    <cellStyle name="Note 4 8 2 2" xfId="14465"/>
    <cellStyle name="Note 4 8 2 2 2" xfId="30198"/>
    <cellStyle name="Note 4 8 2 3" xfId="18601"/>
    <cellStyle name="Note 4 8 2 3 2" xfId="35099"/>
    <cellStyle name="Note 4 8 2 4" xfId="25277"/>
    <cellStyle name="Note 4 8 3" xfId="6105"/>
    <cellStyle name="Note 4 8 3 2" xfId="14328"/>
    <cellStyle name="Note 4 8 3 2 2" xfId="32481"/>
    <cellStyle name="Note 4 8 3 3" xfId="18466"/>
    <cellStyle name="Note 4 8 3 3 2" xfId="35619"/>
    <cellStyle name="Note 4 8 3 4" xfId="25143"/>
    <cellStyle name="Note 4 8 4" xfId="7714"/>
    <cellStyle name="Note 4 8 4 2" xfId="14112"/>
    <cellStyle name="Note 4 8 4 2 2" xfId="34089"/>
    <cellStyle name="Note 4 8 4 3" xfId="18251"/>
    <cellStyle name="Note 4 8 4 3 2" xfId="36143"/>
    <cellStyle name="Note 4 8 4 4" xfId="24928"/>
    <cellStyle name="Note 4 8 5" xfId="13799"/>
    <cellStyle name="Note 4 8 5 2" xfId="17938"/>
    <cellStyle name="Note 4 8 5 3" xfId="24615"/>
    <cellStyle name="Note 4 8 6" xfId="12260"/>
    <cellStyle name="Note 4 8 6 2" xfId="28642"/>
    <cellStyle name="Note 4 8 7" xfId="17432"/>
    <cellStyle name="Note 4 8 7 2" xfId="34624"/>
    <cellStyle name="Note 4 8 8" xfId="16104"/>
    <cellStyle name="Note 4 8 9" xfId="23088"/>
    <cellStyle name="Note 4 9" xfId="2779"/>
    <cellStyle name="Note 4 9 2" xfId="3969"/>
    <cellStyle name="Note 4 9 2 2" xfId="14742"/>
    <cellStyle name="Note 4 9 2 2 2" xfId="30350"/>
    <cellStyle name="Note 4 9 2 3" xfId="18874"/>
    <cellStyle name="Note 4 9 2 3 2" xfId="35249"/>
    <cellStyle name="Note 4 9 2 4" xfId="25550"/>
    <cellStyle name="Note 4 9 3" xfId="6631"/>
    <cellStyle name="Note 4 9 3 2" xfId="14970"/>
    <cellStyle name="Note 4 9 3 2 2" xfId="33007"/>
    <cellStyle name="Note 4 9 3 3" xfId="19099"/>
    <cellStyle name="Note 4 9 3 3 2" xfId="35773"/>
    <cellStyle name="Note 4 9 3 4" xfId="25774"/>
    <cellStyle name="Note 4 9 4" xfId="7872"/>
    <cellStyle name="Note 4 9 4 2" xfId="15303"/>
    <cellStyle name="Note 4 9 4 2 2" xfId="34247"/>
    <cellStyle name="Note 4 9 4 3" xfId="19428"/>
    <cellStyle name="Note 4 9 4 3 2" xfId="36297"/>
    <cellStyle name="Note 4 9 4 4" xfId="26103"/>
    <cellStyle name="Note 4 9 5" xfId="13759"/>
    <cellStyle name="Note 4 9 5 2" xfId="17898"/>
    <cellStyle name="Note 4 9 5 3" xfId="24575"/>
    <cellStyle name="Note 4 9 6" xfId="12787"/>
    <cellStyle name="Note 4 9 6 2" xfId="29165"/>
    <cellStyle name="Note 4 9 7" xfId="17611"/>
    <cellStyle name="Note 4 9 7 2" xfId="34778"/>
    <cellStyle name="Note 4 9 8" xfId="15967"/>
    <cellStyle name="Note 4 9 9" xfId="23610"/>
    <cellStyle name="Note 5" xfId="185"/>
    <cellStyle name="Note 5 10" xfId="3226"/>
    <cellStyle name="Note 5 10 2" xfId="4065"/>
    <cellStyle name="Note 5 10 2 2" xfId="14941"/>
    <cellStyle name="Note 5 10 2 2 2" xfId="30446"/>
    <cellStyle name="Note 5 10 2 3" xfId="19071"/>
    <cellStyle name="Note 5 10 2 3 2" xfId="35345"/>
    <cellStyle name="Note 5 10 2 4" xfId="25746"/>
    <cellStyle name="Note 5 10 3" xfId="7077"/>
    <cellStyle name="Note 5 10 3 2" xfId="15263"/>
    <cellStyle name="Note 5 10 3 2 2" xfId="33453"/>
    <cellStyle name="Note 5 10 3 3" xfId="19388"/>
    <cellStyle name="Note 5 10 3 3 2" xfId="35874"/>
    <cellStyle name="Note 5 10 3 4" xfId="26063"/>
    <cellStyle name="Note 5 10 4" xfId="7973"/>
    <cellStyle name="Note 5 10 4 2" xfId="15494"/>
    <cellStyle name="Note 5 10 4 2 2" xfId="34348"/>
    <cellStyle name="Note 5 10 4 3" xfId="19619"/>
    <cellStyle name="Note 5 10 4 3 2" xfId="36398"/>
    <cellStyle name="Note 5 10 4 4" xfId="26294"/>
    <cellStyle name="Note 5 10 5" xfId="15692"/>
    <cellStyle name="Note 5 10 5 2" xfId="19817"/>
    <cellStyle name="Note 5 10 5 3" xfId="26492"/>
    <cellStyle name="Note 5 10 6" xfId="13233"/>
    <cellStyle name="Note 5 10 6 2" xfId="29612"/>
    <cellStyle name="Note 5 10 7" xfId="17724"/>
    <cellStyle name="Note 5 10 7 2" xfId="34880"/>
    <cellStyle name="Note 5 10 8" xfId="17364"/>
    <cellStyle name="Note 5 10 9" xfId="24054"/>
    <cellStyle name="Note 5 11" xfId="3648"/>
    <cellStyle name="Note 5 11 2" xfId="4122"/>
    <cellStyle name="Note 5 11 2 2" xfId="15114"/>
    <cellStyle name="Note 5 11 2 2 2" xfId="30503"/>
    <cellStyle name="Note 5 11 2 3" xfId="19242"/>
    <cellStyle name="Note 5 11 2 3 2" xfId="35402"/>
    <cellStyle name="Note 5 11 2 4" xfId="25917"/>
    <cellStyle name="Note 5 11 3" xfId="7499"/>
    <cellStyle name="Note 5 11 3 2" xfId="15401"/>
    <cellStyle name="Note 5 11 3 2 2" xfId="33875"/>
    <cellStyle name="Note 5 11 3 3" xfId="19526"/>
    <cellStyle name="Note 5 11 3 3 2" xfId="35933"/>
    <cellStyle name="Note 5 11 3 4" xfId="26201"/>
    <cellStyle name="Note 5 11 4" xfId="8032"/>
    <cellStyle name="Note 5 11 4 2" xfId="15599"/>
    <cellStyle name="Note 5 11 4 2 2" xfId="34407"/>
    <cellStyle name="Note 5 11 4 3" xfId="19724"/>
    <cellStyle name="Note 5 11 4 3 2" xfId="36457"/>
    <cellStyle name="Note 5 11 4 4" xfId="26399"/>
    <cellStyle name="Note 5 11 5" xfId="15749"/>
    <cellStyle name="Note 5 11 5 2" xfId="19874"/>
    <cellStyle name="Note 5 11 5 3" xfId="26549"/>
    <cellStyle name="Note 5 11 6" xfId="13655"/>
    <cellStyle name="Note 5 11 6 2" xfId="30034"/>
    <cellStyle name="Note 5 11 7" xfId="17797"/>
    <cellStyle name="Note 5 11 7 2" xfId="34939"/>
    <cellStyle name="Note 5 11 8" xfId="18726"/>
    <cellStyle name="Note 5 11 9" xfId="24474"/>
    <cellStyle name="Note 5 12" xfId="3636"/>
    <cellStyle name="Note 5 12 2" xfId="4111"/>
    <cellStyle name="Note 5 12 2 2" xfId="15102"/>
    <cellStyle name="Note 5 12 2 2 2" xfId="30492"/>
    <cellStyle name="Note 5 12 2 3" xfId="19230"/>
    <cellStyle name="Note 5 12 2 3 2" xfId="35391"/>
    <cellStyle name="Note 5 12 2 4" xfId="25905"/>
    <cellStyle name="Note 5 12 3" xfId="7487"/>
    <cellStyle name="Note 5 12 3 2" xfId="15389"/>
    <cellStyle name="Note 5 12 3 2 2" xfId="33863"/>
    <cellStyle name="Note 5 12 3 3" xfId="19514"/>
    <cellStyle name="Note 5 12 3 3 2" xfId="35921"/>
    <cellStyle name="Note 5 12 3 4" xfId="26189"/>
    <cellStyle name="Note 5 12 4" xfId="8020"/>
    <cellStyle name="Note 5 12 4 2" xfId="15587"/>
    <cellStyle name="Note 5 12 4 2 2" xfId="34395"/>
    <cellStyle name="Note 5 12 4 3" xfId="19712"/>
    <cellStyle name="Note 5 12 4 3 2" xfId="36445"/>
    <cellStyle name="Note 5 12 4 4" xfId="26387"/>
    <cellStyle name="Note 5 12 5" xfId="15737"/>
    <cellStyle name="Note 5 12 5 2" xfId="19862"/>
    <cellStyle name="Note 5 12 5 3" xfId="26537"/>
    <cellStyle name="Note 5 12 6" xfId="13643"/>
    <cellStyle name="Note 5 12 6 2" xfId="30022"/>
    <cellStyle name="Note 5 12 7" xfId="17785"/>
    <cellStyle name="Note 5 12 7 2" xfId="34927"/>
    <cellStyle name="Note 5 12 8" xfId="15857"/>
    <cellStyle name="Note 5 12 9" xfId="24462"/>
    <cellStyle name="Note 5 13" xfId="3678"/>
    <cellStyle name="Note 5 13 2" xfId="4152"/>
    <cellStyle name="Note 5 13 2 2" xfId="15144"/>
    <cellStyle name="Note 5 13 2 2 2" xfId="30531"/>
    <cellStyle name="Note 5 13 2 3" xfId="19269"/>
    <cellStyle name="Note 5 13 2 3 2" xfId="35430"/>
    <cellStyle name="Note 5 13 2 4" xfId="25944"/>
    <cellStyle name="Note 5 13 3" xfId="7529"/>
    <cellStyle name="Note 5 13 3 2" xfId="15431"/>
    <cellStyle name="Note 5 13 3 2 2" xfId="33905"/>
    <cellStyle name="Note 5 13 3 3" xfId="19556"/>
    <cellStyle name="Note 5 13 3 3 2" xfId="35961"/>
    <cellStyle name="Note 5 13 3 4" xfId="26231"/>
    <cellStyle name="Note 5 13 4" xfId="8062"/>
    <cellStyle name="Note 5 13 4 2" xfId="15627"/>
    <cellStyle name="Note 5 13 4 2 2" xfId="34437"/>
    <cellStyle name="Note 5 13 4 3" xfId="19752"/>
    <cellStyle name="Note 5 13 4 3 2" xfId="36485"/>
    <cellStyle name="Note 5 13 4 4" xfId="26427"/>
    <cellStyle name="Note 5 13 5" xfId="15774"/>
    <cellStyle name="Note 5 13 5 2" xfId="19899"/>
    <cellStyle name="Note 5 13 5 3" xfId="26574"/>
    <cellStyle name="Note 5 13 6" xfId="13685"/>
    <cellStyle name="Note 5 13 6 2" xfId="30062"/>
    <cellStyle name="Note 5 13 7" xfId="17824"/>
    <cellStyle name="Note 5 13 7 2" xfId="34967"/>
    <cellStyle name="Note 5 13 8" xfId="10706"/>
    <cellStyle name="Note 5 13 9" xfId="24501"/>
    <cellStyle name="Note 5 14" xfId="703"/>
    <cellStyle name="Note 5 14 2" xfId="10724"/>
    <cellStyle name="Note 5 14 2 2" xfId="27109"/>
    <cellStyle name="Note 5 14 3" xfId="17240"/>
    <cellStyle name="Note 5 14 3 2" xfId="34510"/>
    <cellStyle name="Note 5 14 4" xfId="21556"/>
    <cellStyle name="Note 5 15" xfId="3744"/>
    <cellStyle name="Note 5 15 2" xfId="13904"/>
    <cellStyle name="Note 5 15 2 2" xfId="30128"/>
    <cellStyle name="Note 5 15 3" xfId="18043"/>
    <cellStyle name="Note 5 15 3 2" xfId="35033"/>
    <cellStyle name="Note 5 15 4" xfId="24720"/>
    <cellStyle name="Note 5 16" xfId="4571"/>
    <cellStyle name="Note 5 16 2" xfId="14981"/>
    <cellStyle name="Note 5 16 2 2" xfId="30949"/>
    <cellStyle name="Note 5 16 3" xfId="19110"/>
    <cellStyle name="Note 5 16 3 2" xfId="35504"/>
    <cellStyle name="Note 5 16 4" xfId="25785"/>
    <cellStyle name="Note 5 17" xfId="7597"/>
    <cellStyle name="Note 5 17 2" xfId="14527"/>
    <cellStyle name="Note 5 17 2 2" xfId="33973"/>
    <cellStyle name="Note 5 17 3" xfId="18663"/>
    <cellStyle name="Note 5 17 3 2" xfId="36029"/>
    <cellStyle name="Note 5 17 4" xfId="25339"/>
    <cellStyle name="Note 5 18" xfId="15227"/>
    <cellStyle name="Note 5 18 2" xfId="19352"/>
    <cellStyle name="Note 5 18 3" xfId="26027"/>
    <cellStyle name="Note 5 19" xfId="8155"/>
    <cellStyle name="Note 5 19 2" xfId="26723"/>
    <cellStyle name="Note 5 2" xfId="1097"/>
    <cellStyle name="Note 5 2 10" xfId="3712"/>
    <cellStyle name="Note 5 2 10 2" xfId="4184"/>
    <cellStyle name="Note 5 2 10 2 2" xfId="15178"/>
    <cellStyle name="Note 5 2 10 2 2 2" xfId="30563"/>
    <cellStyle name="Note 5 2 10 2 3" xfId="19303"/>
    <cellStyle name="Note 5 2 10 2 3 2" xfId="35462"/>
    <cellStyle name="Note 5 2 10 2 4" xfId="25978"/>
    <cellStyle name="Note 5 2 10 3" xfId="7563"/>
    <cellStyle name="Note 5 2 10 3 2" xfId="15465"/>
    <cellStyle name="Note 5 2 10 3 2 2" xfId="33939"/>
    <cellStyle name="Note 5 2 10 3 3" xfId="19590"/>
    <cellStyle name="Note 5 2 10 3 3 2" xfId="35995"/>
    <cellStyle name="Note 5 2 10 3 4" xfId="26265"/>
    <cellStyle name="Note 5 2 10 4" xfId="8096"/>
    <cellStyle name="Note 5 2 10 4 2" xfId="15661"/>
    <cellStyle name="Note 5 2 10 4 2 2" xfId="34471"/>
    <cellStyle name="Note 5 2 10 4 3" xfId="19786"/>
    <cellStyle name="Note 5 2 10 4 3 2" xfId="36519"/>
    <cellStyle name="Note 5 2 10 4 4" xfId="26461"/>
    <cellStyle name="Note 5 2 10 5" xfId="15808"/>
    <cellStyle name="Note 5 2 10 5 2" xfId="19933"/>
    <cellStyle name="Note 5 2 10 5 3" xfId="26608"/>
    <cellStyle name="Note 5 2 10 6" xfId="13719"/>
    <cellStyle name="Note 5 2 10 6 2" xfId="30096"/>
    <cellStyle name="Note 5 2 10 7" xfId="17858"/>
    <cellStyle name="Note 5 2 10 7 2" xfId="35001"/>
    <cellStyle name="Note 5 2 10 8" xfId="17164"/>
    <cellStyle name="Note 5 2 10 9" xfId="24535"/>
    <cellStyle name="Note 5 2 11" xfId="3726"/>
    <cellStyle name="Note 5 2 11 2" xfId="4197"/>
    <cellStyle name="Note 5 2 11 2 2" xfId="15192"/>
    <cellStyle name="Note 5 2 11 2 2 2" xfId="30576"/>
    <cellStyle name="Note 5 2 11 2 3" xfId="19317"/>
    <cellStyle name="Note 5 2 11 2 3 2" xfId="35475"/>
    <cellStyle name="Note 5 2 11 2 4" xfId="25992"/>
    <cellStyle name="Note 5 2 11 3" xfId="7577"/>
    <cellStyle name="Note 5 2 11 3 2" xfId="15479"/>
    <cellStyle name="Note 5 2 11 3 2 2" xfId="33953"/>
    <cellStyle name="Note 5 2 11 3 3" xfId="19604"/>
    <cellStyle name="Note 5 2 11 3 3 2" xfId="36009"/>
    <cellStyle name="Note 5 2 11 3 4" xfId="26279"/>
    <cellStyle name="Note 5 2 11 4" xfId="8110"/>
    <cellStyle name="Note 5 2 11 4 2" xfId="15675"/>
    <cellStyle name="Note 5 2 11 4 2 2" xfId="34485"/>
    <cellStyle name="Note 5 2 11 4 3" xfId="19800"/>
    <cellStyle name="Note 5 2 11 4 3 2" xfId="36533"/>
    <cellStyle name="Note 5 2 11 4 4" xfId="26475"/>
    <cellStyle name="Note 5 2 11 5" xfId="15822"/>
    <cellStyle name="Note 5 2 11 5 2" xfId="19947"/>
    <cellStyle name="Note 5 2 11 5 3" xfId="26622"/>
    <cellStyle name="Note 5 2 11 6" xfId="13733"/>
    <cellStyle name="Note 5 2 11 6 2" xfId="30110"/>
    <cellStyle name="Note 5 2 11 7" xfId="17872"/>
    <cellStyle name="Note 5 2 11 7 2" xfId="35015"/>
    <cellStyle name="Note 5 2 11 8" xfId="17751"/>
    <cellStyle name="Note 5 2 11 9" xfId="24549"/>
    <cellStyle name="Note 5 2 12" xfId="4953"/>
    <cellStyle name="Note 5 2 12 2" xfId="11107"/>
    <cellStyle name="Note 5 2 12 2 2" xfId="31331"/>
    <cellStyle name="Note 5 2 12 3" xfId="17287"/>
    <cellStyle name="Note 5 2 12 3 2" xfId="35529"/>
    <cellStyle name="Note 5 2 12 4" xfId="21938"/>
    <cellStyle name="Note 5 2 13" xfId="7622"/>
    <cellStyle name="Note 5 2 13 2" xfId="14036"/>
    <cellStyle name="Note 5 2 13 2 2" xfId="33998"/>
    <cellStyle name="Note 5 2 13 3" xfId="18175"/>
    <cellStyle name="Note 5 2 13 3 2" xfId="36053"/>
    <cellStyle name="Note 5 2 13 4" xfId="24852"/>
    <cellStyle name="Note 5 2 14" xfId="14568"/>
    <cellStyle name="Note 5 2 14 2" xfId="18704"/>
    <cellStyle name="Note 5 2 14 3" xfId="25380"/>
    <cellStyle name="Note 5 2 15" xfId="14578"/>
    <cellStyle name="Note 5 2 15 2" xfId="18714"/>
    <cellStyle name="Note 5 2 15 3" xfId="25390"/>
    <cellStyle name="Note 5 2 16" xfId="15337"/>
    <cellStyle name="Note 5 2 16 2" xfId="19462"/>
    <cellStyle name="Note 5 2 16 3" xfId="26137"/>
    <cellStyle name="Note 5 2 17" xfId="9312"/>
    <cellStyle name="Note 5 2 17 2" xfId="27491"/>
    <cellStyle name="Note 5 2 18" xfId="16163"/>
    <cellStyle name="Note 5 2 18 2" xfId="34535"/>
    <cellStyle name="Note 5 2 19" xfId="17706"/>
    <cellStyle name="Note 5 2 2" xfId="1857"/>
    <cellStyle name="Note 5 2 2 2" xfId="5712"/>
    <cellStyle name="Note 5 2 2 2 2" xfId="14322"/>
    <cellStyle name="Note 5 2 2 2 2 2" xfId="32089"/>
    <cellStyle name="Note 5 2 2 2 3" xfId="18460"/>
    <cellStyle name="Note 5 2 2 2 3 2" xfId="35577"/>
    <cellStyle name="Note 5 2 2 2 4" xfId="25137"/>
    <cellStyle name="Note 5 2 2 3" xfId="7671"/>
    <cellStyle name="Note 5 2 2 3 2" xfId="14883"/>
    <cellStyle name="Note 5 2 2 3 2 2" xfId="34046"/>
    <cellStyle name="Note 5 2 2 3 3" xfId="19013"/>
    <cellStyle name="Note 5 2 2 3 3 2" xfId="36101"/>
    <cellStyle name="Note 5 2 2 3 4" xfId="25688"/>
    <cellStyle name="Note 5 2 2 4" xfId="14836"/>
    <cellStyle name="Note 5 2 2 4 2" xfId="18966"/>
    <cellStyle name="Note 5 2 2 4 3" xfId="25641"/>
    <cellStyle name="Note 5 2 2 5" xfId="14145"/>
    <cellStyle name="Note 5 2 2 5 2" xfId="18284"/>
    <cellStyle name="Note 5 2 2 5 3" xfId="24961"/>
    <cellStyle name="Note 5 2 2 6" xfId="11867"/>
    <cellStyle name="Note 5 2 2 6 2" xfId="28250"/>
    <cellStyle name="Note 5 2 2 7" xfId="17376"/>
    <cellStyle name="Note 5 2 2 7 2" xfId="34583"/>
    <cellStyle name="Note 5 2 2 8" xfId="17689"/>
    <cellStyle name="Note 5 2 2 9" xfId="22697"/>
    <cellStyle name="Note 5 2 20" xfId="20180"/>
    <cellStyle name="Note 5 2 3" xfId="2650"/>
    <cellStyle name="Note 5 2 3 2" xfId="3851"/>
    <cellStyle name="Note 5 2 3 2 2" xfId="14623"/>
    <cellStyle name="Note 5 2 3 2 2 2" xfId="30235"/>
    <cellStyle name="Note 5 2 3 2 3" xfId="18759"/>
    <cellStyle name="Note 5 2 3 2 3 2" xfId="35135"/>
    <cellStyle name="Note 5 2 3 2 4" xfId="25435"/>
    <cellStyle name="Note 5 2 3 3" xfId="6503"/>
    <cellStyle name="Note 5 2 3 3 2" xfId="14541"/>
    <cellStyle name="Note 5 2 3 3 2 2" xfId="32879"/>
    <cellStyle name="Note 5 2 3 3 3" xfId="18677"/>
    <cellStyle name="Note 5 2 3 3 3 2" xfId="35658"/>
    <cellStyle name="Note 5 2 3 3 4" xfId="25353"/>
    <cellStyle name="Note 5 2 3 4" xfId="7753"/>
    <cellStyle name="Note 5 2 3 4 2" xfId="15272"/>
    <cellStyle name="Note 5 2 3 4 2 2" xfId="34128"/>
    <cellStyle name="Note 5 2 3 4 3" xfId="19397"/>
    <cellStyle name="Note 5 2 3 4 3 2" xfId="36182"/>
    <cellStyle name="Note 5 2 3 4 4" xfId="26072"/>
    <cellStyle name="Note 5 2 3 5" xfId="13935"/>
    <cellStyle name="Note 5 2 3 5 2" xfId="18074"/>
    <cellStyle name="Note 5 2 3 5 3" xfId="24751"/>
    <cellStyle name="Note 5 2 3 6" xfId="12658"/>
    <cellStyle name="Note 5 2 3 6 2" xfId="29040"/>
    <cellStyle name="Note 5 2 3 7" xfId="17496"/>
    <cellStyle name="Note 5 2 3 7 2" xfId="34662"/>
    <cellStyle name="Note 5 2 3 8" xfId="16075"/>
    <cellStyle name="Note 5 2 3 9" xfId="23485"/>
    <cellStyle name="Note 5 2 4" xfId="2798"/>
    <cellStyle name="Note 5 2 4 2" xfId="3987"/>
    <cellStyle name="Note 5 2 4 2 2" xfId="14761"/>
    <cellStyle name="Note 5 2 4 2 2 2" xfId="30368"/>
    <cellStyle name="Note 5 2 4 2 3" xfId="18893"/>
    <cellStyle name="Note 5 2 4 2 3 2" xfId="35267"/>
    <cellStyle name="Note 5 2 4 2 4" xfId="25569"/>
    <cellStyle name="Note 5 2 4 3" xfId="6650"/>
    <cellStyle name="Note 5 2 4 3 2" xfId="14604"/>
    <cellStyle name="Note 5 2 4 3 2 2" xfId="33026"/>
    <cellStyle name="Note 5 2 4 3 3" xfId="18740"/>
    <cellStyle name="Note 5 2 4 3 3 2" xfId="35792"/>
    <cellStyle name="Note 5 2 4 3 4" xfId="25416"/>
    <cellStyle name="Note 5 2 4 4" xfId="7891"/>
    <cellStyle name="Note 5 2 4 4 2" xfId="15037"/>
    <cellStyle name="Note 5 2 4 4 2 2" xfId="34266"/>
    <cellStyle name="Note 5 2 4 4 3" xfId="19166"/>
    <cellStyle name="Note 5 2 4 4 3 2" xfId="36316"/>
    <cellStyle name="Note 5 2 4 4 4" xfId="25841"/>
    <cellStyle name="Note 5 2 4 5" xfId="14602"/>
    <cellStyle name="Note 5 2 4 5 2" xfId="18738"/>
    <cellStyle name="Note 5 2 4 5 3" xfId="25414"/>
    <cellStyle name="Note 5 2 4 6" xfId="12806"/>
    <cellStyle name="Note 5 2 4 6 2" xfId="29184"/>
    <cellStyle name="Note 5 2 4 7" xfId="17630"/>
    <cellStyle name="Note 5 2 4 7 2" xfId="34797"/>
    <cellStyle name="Note 5 2 4 8" xfId="15957"/>
    <cellStyle name="Note 5 2 4 9" xfId="23629"/>
    <cellStyle name="Note 5 2 5" xfId="2818"/>
    <cellStyle name="Note 5 2 5 2" xfId="4005"/>
    <cellStyle name="Note 5 2 5 2 2" xfId="14780"/>
    <cellStyle name="Note 5 2 5 2 2 2" xfId="30386"/>
    <cellStyle name="Note 5 2 5 2 3" xfId="18912"/>
    <cellStyle name="Note 5 2 5 2 3 2" xfId="35285"/>
    <cellStyle name="Note 5 2 5 2 4" xfId="25587"/>
    <cellStyle name="Note 5 2 5 3" xfId="6669"/>
    <cellStyle name="Note 5 2 5 3 2" xfId="14387"/>
    <cellStyle name="Note 5 2 5 3 2 2" xfId="33045"/>
    <cellStyle name="Note 5 2 5 3 3" xfId="18523"/>
    <cellStyle name="Note 5 2 5 3 3 2" xfId="35811"/>
    <cellStyle name="Note 5 2 5 3 4" xfId="25199"/>
    <cellStyle name="Note 5 2 5 4" xfId="7910"/>
    <cellStyle name="Note 5 2 5 4 2" xfId="14491"/>
    <cellStyle name="Note 5 2 5 4 2 2" xfId="34285"/>
    <cellStyle name="Note 5 2 5 4 3" xfId="18627"/>
    <cellStyle name="Note 5 2 5 4 3 2" xfId="36335"/>
    <cellStyle name="Note 5 2 5 4 4" xfId="25303"/>
    <cellStyle name="Note 5 2 5 5" xfId="14425"/>
    <cellStyle name="Note 5 2 5 5 2" xfId="18561"/>
    <cellStyle name="Note 5 2 5 5 3" xfId="25237"/>
    <cellStyle name="Note 5 2 5 6" xfId="12825"/>
    <cellStyle name="Note 5 2 5 6 2" xfId="29204"/>
    <cellStyle name="Note 5 2 5 7" xfId="17649"/>
    <cellStyle name="Note 5 2 5 7 2" xfId="34817"/>
    <cellStyle name="Note 5 2 5 8" xfId="15943"/>
    <cellStyle name="Note 5 2 5 9" xfId="23648"/>
    <cellStyle name="Note 5 2 6" xfId="2833"/>
    <cellStyle name="Note 5 2 6 2" xfId="4019"/>
    <cellStyle name="Note 5 2 6 2 2" xfId="14795"/>
    <cellStyle name="Note 5 2 6 2 2 2" xfId="30400"/>
    <cellStyle name="Note 5 2 6 2 3" xfId="18927"/>
    <cellStyle name="Note 5 2 6 2 3 2" xfId="35299"/>
    <cellStyle name="Note 5 2 6 2 4" xfId="25602"/>
    <cellStyle name="Note 5 2 6 3" xfId="6684"/>
    <cellStyle name="Note 5 2 6 3 2" xfId="14847"/>
    <cellStyle name="Note 5 2 6 3 2 2" xfId="33060"/>
    <cellStyle name="Note 5 2 6 3 3" xfId="18977"/>
    <cellStyle name="Note 5 2 6 3 3 2" xfId="35826"/>
    <cellStyle name="Note 5 2 6 3 4" xfId="25652"/>
    <cellStyle name="Note 5 2 6 4" xfId="7925"/>
    <cellStyle name="Note 5 2 6 4 2" xfId="15207"/>
    <cellStyle name="Note 5 2 6 4 2 2" xfId="34300"/>
    <cellStyle name="Note 5 2 6 4 3" xfId="19332"/>
    <cellStyle name="Note 5 2 6 4 3 2" xfId="36350"/>
    <cellStyle name="Note 5 2 6 4 4" xfId="26007"/>
    <cellStyle name="Note 5 2 6 5" xfId="15235"/>
    <cellStyle name="Note 5 2 6 5 2" xfId="19360"/>
    <cellStyle name="Note 5 2 6 5 3" xfId="26035"/>
    <cellStyle name="Note 5 2 6 6" xfId="12840"/>
    <cellStyle name="Note 5 2 6 6 2" xfId="29219"/>
    <cellStyle name="Note 5 2 6 7" xfId="17664"/>
    <cellStyle name="Note 5 2 6 7 2" xfId="34832"/>
    <cellStyle name="Note 5 2 6 8" xfId="15918"/>
    <cellStyle name="Note 5 2 6 9" xfId="23663"/>
    <cellStyle name="Note 5 2 7" xfId="2847"/>
    <cellStyle name="Note 5 2 7 2" xfId="4032"/>
    <cellStyle name="Note 5 2 7 2 2" xfId="14809"/>
    <cellStyle name="Note 5 2 7 2 2 2" xfId="30413"/>
    <cellStyle name="Note 5 2 7 2 3" xfId="18941"/>
    <cellStyle name="Note 5 2 7 2 3 2" xfId="35312"/>
    <cellStyle name="Note 5 2 7 2 4" xfId="25616"/>
    <cellStyle name="Note 5 2 7 3" xfId="6698"/>
    <cellStyle name="Note 5 2 7 3 2" xfId="13837"/>
    <cellStyle name="Note 5 2 7 3 2 2" xfId="33074"/>
    <cellStyle name="Note 5 2 7 3 3" xfId="17976"/>
    <cellStyle name="Note 5 2 7 3 3 2" xfId="35840"/>
    <cellStyle name="Note 5 2 7 3 4" xfId="24653"/>
    <cellStyle name="Note 5 2 7 4" xfId="7939"/>
    <cellStyle name="Note 5 2 7 4 2" xfId="13989"/>
    <cellStyle name="Note 5 2 7 4 2 2" xfId="34314"/>
    <cellStyle name="Note 5 2 7 4 3" xfId="18128"/>
    <cellStyle name="Note 5 2 7 4 3 2" xfId="36364"/>
    <cellStyle name="Note 5 2 7 4 4" xfId="24805"/>
    <cellStyle name="Note 5 2 7 5" xfId="15347"/>
    <cellStyle name="Note 5 2 7 5 2" xfId="19472"/>
    <cellStyle name="Note 5 2 7 5 3" xfId="26147"/>
    <cellStyle name="Note 5 2 7 6" xfId="12854"/>
    <cellStyle name="Note 5 2 7 6 2" xfId="29233"/>
    <cellStyle name="Note 5 2 7 7" xfId="17678"/>
    <cellStyle name="Note 5 2 7 7 2" xfId="34846"/>
    <cellStyle name="Note 5 2 7 8" xfId="15890"/>
    <cellStyle name="Note 5 2 7 9" xfId="23677"/>
    <cellStyle name="Note 5 2 8" xfId="3604"/>
    <cellStyle name="Note 5 2 8 2" xfId="4089"/>
    <cellStyle name="Note 5 2 8 2 2" xfId="15077"/>
    <cellStyle name="Note 5 2 8 2 2 2" xfId="30470"/>
    <cellStyle name="Note 5 2 8 2 3" xfId="19206"/>
    <cellStyle name="Note 5 2 8 2 3 2" xfId="35369"/>
    <cellStyle name="Note 5 2 8 2 4" xfId="25881"/>
    <cellStyle name="Note 5 2 8 3" xfId="7455"/>
    <cellStyle name="Note 5 2 8 3 2" xfId="15365"/>
    <cellStyle name="Note 5 2 8 3 2 2" xfId="33831"/>
    <cellStyle name="Note 5 2 8 3 3" xfId="19490"/>
    <cellStyle name="Note 5 2 8 3 3 2" xfId="35899"/>
    <cellStyle name="Note 5 2 8 3 4" xfId="26165"/>
    <cellStyle name="Note 5 2 8 4" xfId="7998"/>
    <cellStyle name="Note 5 2 8 4 2" xfId="15565"/>
    <cellStyle name="Note 5 2 8 4 2 2" xfId="34373"/>
    <cellStyle name="Note 5 2 8 4 3" xfId="19690"/>
    <cellStyle name="Note 5 2 8 4 3 2" xfId="36423"/>
    <cellStyle name="Note 5 2 8 4 4" xfId="26365"/>
    <cellStyle name="Note 5 2 8 5" xfId="15716"/>
    <cellStyle name="Note 5 2 8 5 2" xfId="19841"/>
    <cellStyle name="Note 5 2 8 5 3" xfId="26516"/>
    <cellStyle name="Note 5 2 8 6" xfId="13611"/>
    <cellStyle name="Note 5 2 8 6 2" xfId="29990"/>
    <cellStyle name="Note 5 2 8 7" xfId="17763"/>
    <cellStyle name="Note 5 2 8 7 2" xfId="34905"/>
    <cellStyle name="Note 5 2 8 8" xfId="17336"/>
    <cellStyle name="Note 5 2 8 9" xfId="24431"/>
    <cellStyle name="Note 5 2 9" xfId="3697"/>
    <cellStyle name="Note 5 2 9 2" xfId="4170"/>
    <cellStyle name="Note 5 2 9 2 2" xfId="15163"/>
    <cellStyle name="Note 5 2 9 2 2 2" xfId="30549"/>
    <cellStyle name="Note 5 2 9 2 3" xfId="19288"/>
    <cellStyle name="Note 5 2 9 2 3 2" xfId="35448"/>
    <cellStyle name="Note 5 2 9 2 4" xfId="25963"/>
    <cellStyle name="Note 5 2 9 3" xfId="7548"/>
    <cellStyle name="Note 5 2 9 3 2" xfId="15450"/>
    <cellStyle name="Note 5 2 9 3 2 2" xfId="33924"/>
    <cellStyle name="Note 5 2 9 3 3" xfId="19575"/>
    <cellStyle name="Note 5 2 9 3 3 2" xfId="35980"/>
    <cellStyle name="Note 5 2 9 3 4" xfId="26250"/>
    <cellStyle name="Note 5 2 9 4" xfId="8081"/>
    <cellStyle name="Note 5 2 9 4 2" xfId="15646"/>
    <cellStyle name="Note 5 2 9 4 2 2" xfId="34456"/>
    <cellStyle name="Note 5 2 9 4 3" xfId="19771"/>
    <cellStyle name="Note 5 2 9 4 3 2" xfId="36504"/>
    <cellStyle name="Note 5 2 9 4 4" xfId="26446"/>
    <cellStyle name="Note 5 2 9 5" xfId="15793"/>
    <cellStyle name="Note 5 2 9 5 2" xfId="19918"/>
    <cellStyle name="Note 5 2 9 5 3" xfId="26593"/>
    <cellStyle name="Note 5 2 9 6" xfId="13704"/>
    <cellStyle name="Note 5 2 9 6 2" xfId="30081"/>
    <cellStyle name="Note 5 2 9 7" xfId="17843"/>
    <cellStyle name="Note 5 2 9 7 2" xfId="34986"/>
    <cellStyle name="Note 5 2 9 8" xfId="17169"/>
    <cellStyle name="Note 5 2 9 9" xfId="24520"/>
    <cellStyle name="Note 5 20" xfId="10332"/>
    <cellStyle name="Note 5 20 2" xfId="26751"/>
    <cellStyle name="Note 5 21" xfId="17339"/>
    <cellStyle name="Note 5 22" xfId="20060"/>
    <cellStyle name="Note 5 3" xfId="1476"/>
    <cellStyle name="Note 5 3 10" xfId="20136"/>
    <cellStyle name="Note 5 3 2" xfId="5331"/>
    <cellStyle name="Note 5 3 2 2" xfId="11486"/>
    <cellStyle name="Note 5 3 2 2 2" xfId="31709"/>
    <cellStyle name="Note 5 3 2 3" xfId="17328"/>
    <cellStyle name="Note 5 3 2 3 2" xfId="35552"/>
    <cellStyle name="Note 5 3 2 4" xfId="22317"/>
    <cellStyle name="Note 5 3 3" xfId="7646"/>
    <cellStyle name="Note 5 3 3 2" xfId="14174"/>
    <cellStyle name="Note 5 3 3 2 2" xfId="34021"/>
    <cellStyle name="Note 5 3 3 3" xfId="18313"/>
    <cellStyle name="Note 5 3 3 3 2" xfId="36076"/>
    <cellStyle name="Note 5 3 3 4" xfId="24990"/>
    <cellStyle name="Note 5 3 4" xfId="14218"/>
    <cellStyle name="Note 5 3 4 2" xfId="18356"/>
    <cellStyle name="Note 5 3 4 3" xfId="25033"/>
    <cellStyle name="Note 5 3 5" xfId="15223"/>
    <cellStyle name="Note 5 3 5 2" xfId="19348"/>
    <cellStyle name="Note 5 3 5 3" xfId="26023"/>
    <cellStyle name="Note 5 3 6" xfId="13774"/>
    <cellStyle name="Note 5 3 6 2" xfId="17913"/>
    <cellStyle name="Note 5 3 6 3" xfId="24590"/>
    <cellStyle name="Note 5 3 7" xfId="9277"/>
    <cellStyle name="Note 5 3 7 2" xfId="27869"/>
    <cellStyle name="Note 5 3 8" xfId="16145"/>
    <cellStyle name="Note 5 3 8 2" xfId="34558"/>
    <cellStyle name="Note 5 3 9" xfId="17704"/>
    <cellStyle name="Note 5 4" xfId="2268"/>
    <cellStyle name="Note 5 4 2" xfId="3823"/>
    <cellStyle name="Note 5 4 2 2" xfId="14476"/>
    <cellStyle name="Note 5 4 2 2 2" xfId="30207"/>
    <cellStyle name="Note 5 4 2 3" xfId="18612"/>
    <cellStyle name="Note 5 4 2 3 2" xfId="35108"/>
    <cellStyle name="Note 5 4 2 4" xfId="25288"/>
    <cellStyle name="Note 5 4 3" xfId="6121"/>
    <cellStyle name="Note 5 4 3 2" xfId="13756"/>
    <cellStyle name="Note 5 4 3 2 2" xfId="32497"/>
    <cellStyle name="Note 5 4 3 3" xfId="17895"/>
    <cellStyle name="Note 5 4 3 3 2" xfId="35629"/>
    <cellStyle name="Note 5 4 3 4" xfId="24572"/>
    <cellStyle name="Note 5 4 4" xfId="7724"/>
    <cellStyle name="Note 5 4 4 2" xfId="13834"/>
    <cellStyle name="Note 5 4 4 2 2" xfId="34099"/>
    <cellStyle name="Note 5 4 4 3" xfId="17973"/>
    <cellStyle name="Note 5 4 4 3 2" xfId="36153"/>
    <cellStyle name="Note 5 4 4 4" xfId="24650"/>
    <cellStyle name="Note 5 4 5" xfId="14083"/>
    <cellStyle name="Note 5 4 5 2" xfId="18222"/>
    <cellStyle name="Note 5 4 5 3" xfId="24899"/>
    <cellStyle name="Note 5 4 6" xfId="12276"/>
    <cellStyle name="Note 5 4 6 2" xfId="28658"/>
    <cellStyle name="Note 5 4 7" xfId="17444"/>
    <cellStyle name="Note 5 4 7 2" xfId="34634"/>
    <cellStyle name="Note 5 4 8" xfId="16105"/>
    <cellStyle name="Note 5 4 9" xfId="23104"/>
    <cellStyle name="Note 5 5" xfId="2718"/>
    <cellStyle name="Note 5 5 2" xfId="3908"/>
    <cellStyle name="Note 5 5 2 2" xfId="14682"/>
    <cellStyle name="Note 5 5 2 2 2" xfId="30291"/>
    <cellStyle name="Note 5 5 2 3" xfId="18816"/>
    <cellStyle name="Note 5 5 2 3 2" xfId="35191"/>
    <cellStyle name="Note 5 5 2 4" xfId="25492"/>
    <cellStyle name="Note 5 5 3" xfId="6570"/>
    <cellStyle name="Note 5 5 3 2" xfId="13814"/>
    <cellStyle name="Note 5 5 3 2 2" xfId="32946"/>
    <cellStyle name="Note 5 5 3 3" xfId="17953"/>
    <cellStyle name="Note 5 5 3 3 2" xfId="35715"/>
    <cellStyle name="Note 5 5 3 4" xfId="24630"/>
    <cellStyle name="Note 5 5 4" xfId="7811"/>
    <cellStyle name="Note 5 5 4 2" xfId="14368"/>
    <cellStyle name="Note 5 5 4 2 2" xfId="34186"/>
    <cellStyle name="Note 5 5 4 3" xfId="18504"/>
    <cellStyle name="Note 5 5 4 3 2" xfId="36239"/>
    <cellStyle name="Note 5 5 4 4" xfId="25180"/>
    <cellStyle name="Note 5 5 5" xfId="13992"/>
    <cellStyle name="Note 5 5 5 2" xfId="18131"/>
    <cellStyle name="Note 5 5 5 3" xfId="24808"/>
    <cellStyle name="Note 5 5 6" xfId="12726"/>
    <cellStyle name="Note 5 5 6 2" xfId="29107"/>
    <cellStyle name="Note 5 5 7" xfId="17553"/>
    <cellStyle name="Note 5 5 7 2" xfId="34720"/>
    <cellStyle name="Note 5 5 8" xfId="15995"/>
    <cellStyle name="Note 5 5 9" xfId="23551"/>
    <cellStyle name="Note 5 6" xfId="2273"/>
    <cellStyle name="Note 5 6 2" xfId="3827"/>
    <cellStyle name="Note 5 6 2 2" xfId="14480"/>
    <cellStyle name="Note 5 6 2 2 2" xfId="30211"/>
    <cellStyle name="Note 5 6 2 3" xfId="18616"/>
    <cellStyle name="Note 5 6 2 3 2" xfId="35112"/>
    <cellStyle name="Note 5 6 2 4" xfId="25292"/>
    <cellStyle name="Note 5 6 3" xfId="6126"/>
    <cellStyle name="Note 5 6 3 2" xfId="13872"/>
    <cellStyle name="Note 5 6 3 2 2" xfId="32502"/>
    <cellStyle name="Note 5 6 3 3" xfId="18011"/>
    <cellStyle name="Note 5 6 3 3 2" xfId="35633"/>
    <cellStyle name="Note 5 6 3 4" xfId="24688"/>
    <cellStyle name="Note 5 6 4" xfId="7728"/>
    <cellStyle name="Note 5 6 4 2" xfId="15283"/>
    <cellStyle name="Note 5 6 4 2 2" xfId="34103"/>
    <cellStyle name="Note 5 6 4 3" xfId="19408"/>
    <cellStyle name="Note 5 6 4 3 2" xfId="36157"/>
    <cellStyle name="Note 5 6 4 4" xfId="26083"/>
    <cellStyle name="Note 5 6 5" xfId="15523"/>
    <cellStyle name="Note 5 6 5 2" xfId="19648"/>
    <cellStyle name="Note 5 6 5 3" xfId="26323"/>
    <cellStyle name="Note 5 6 6" xfId="12281"/>
    <cellStyle name="Note 5 6 6 2" xfId="28663"/>
    <cellStyle name="Note 5 6 7" xfId="17448"/>
    <cellStyle name="Note 5 6 7 2" xfId="34638"/>
    <cellStyle name="Note 5 6 8" xfId="16092"/>
    <cellStyle name="Note 5 6 9" xfId="23109"/>
    <cellStyle name="Note 5 7" xfId="2727"/>
    <cellStyle name="Note 5 7 2" xfId="3917"/>
    <cellStyle name="Note 5 7 2 2" xfId="14691"/>
    <cellStyle name="Note 5 7 2 2 2" xfId="30299"/>
    <cellStyle name="Note 5 7 2 3" xfId="18825"/>
    <cellStyle name="Note 5 7 2 3 2" xfId="35199"/>
    <cellStyle name="Note 5 7 2 4" xfId="25501"/>
    <cellStyle name="Note 5 7 3" xfId="6579"/>
    <cellStyle name="Note 5 7 3 2" xfId="14419"/>
    <cellStyle name="Note 5 7 3 2 2" xfId="32955"/>
    <cellStyle name="Note 5 7 3 3" xfId="18555"/>
    <cellStyle name="Note 5 7 3 3 2" xfId="35723"/>
    <cellStyle name="Note 5 7 3 4" xfId="25231"/>
    <cellStyle name="Note 5 7 4" xfId="7820"/>
    <cellStyle name="Note 5 7 4 2" xfId="14291"/>
    <cellStyle name="Note 5 7 4 2 2" xfId="34195"/>
    <cellStyle name="Note 5 7 4 3" xfId="18429"/>
    <cellStyle name="Note 5 7 4 3 2" xfId="36247"/>
    <cellStyle name="Note 5 7 4 4" xfId="25106"/>
    <cellStyle name="Note 5 7 5" xfId="14858"/>
    <cellStyle name="Note 5 7 5 2" xfId="18988"/>
    <cellStyle name="Note 5 7 5 3" xfId="25663"/>
    <cellStyle name="Note 5 7 6" xfId="12735"/>
    <cellStyle name="Note 5 7 6 2" xfId="29115"/>
    <cellStyle name="Note 5 7 7" xfId="17561"/>
    <cellStyle name="Note 5 7 7 2" xfId="34728"/>
    <cellStyle name="Note 5 7 8" xfId="16030"/>
    <cellStyle name="Note 5 7 9" xfId="23560"/>
    <cellStyle name="Note 5 8" xfId="1924"/>
    <cellStyle name="Note 5 8 2" xfId="3789"/>
    <cellStyle name="Note 5 8 2 2" xfId="14354"/>
    <cellStyle name="Note 5 8 2 2 2" xfId="30173"/>
    <cellStyle name="Note 5 8 2 3" xfId="18490"/>
    <cellStyle name="Note 5 8 2 3 2" xfId="35074"/>
    <cellStyle name="Note 5 8 2 4" xfId="25166"/>
    <cellStyle name="Note 5 8 3" xfId="5777"/>
    <cellStyle name="Note 5 8 3 2" xfId="14535"/>
    <cellStyle name="Note 5 8 3 2 2" xfId="32153"/>
    <cellStyle name="Note 5 8 3 3" xfId="18671"/>
    <cellStyle name="Note 5 8 3 3 2" xfId="35594"/>
    <cellStyle name="Note 5 8 3 4" xfId="25347"/>
    <cellStyle name="Note 5 8 4" xfId="7689"/>
    <cellStyle name="Note 5 8 4 2" xfId="14292"/>
    <cellStyle name="Note 5 8 4 2 2" xfId="34064"/>
    <cellStyle name="Note 5 8 4 3" xfId="18430"/>
    <cellStyle name="Note 5 8 4 3 2" xfId="36118"/>
    <cellStyle name="Note 5 8 4 4" xfId="25107"/>
    <cellStyle name="Note 5 8 5" xfId="14207"/>
    <cellStyle name="Note 5 8 5 2" xfId="18345"/>
    <cellStyle name="Note 5 8 5 3" xfId="25022"/>
    <cellStyle name="Note 5 8 6" xfId="11932"/>
    <cellStyle name="Note 5 8 6 2" xfId="28314"/>
    <cellStyle name="Note 5 8 7" xfId="17394"/>
    <cellStyle name="Note 5 8 7 2" xfId="34599"/>
    <cellStyle name="Note 5 8 8" xfId="17323"/>
    <cellStyle name="Note 5 8 9" xfId="22760"/>
    <cellStyle name="Note 5 9" xfId="2769"/>
    <cellStyle name="Note 5 9 2" xfId="3959"/>
    <cellStyle name="Note 5 9 2 2" xfId="14733"/>
    <cellStyle name="Note 5 9 2 2 2" xfId="30340"/>
    <cellStyle name="Note 5 9 2 3" xfId="18865"/>
    <cellStyle name="Note 5 9 2 3 2" xfId="35240"/>
    <cellStyle name="Note 5 9 2 4" xfId="25541"/>
    <cellStyle name="Note 5 9 3" xfId="6621"/>
    <cellStyle name="Note 5 9 3 2" xfId="14147"/>
    <cellStyle name="Note 5 9 3 2 2" xfId="32997"/>
    <cellStyle name="Note 5 9 3 3" xfId="18286"/>
    <cellStyle name="Note 5 9 3 3 2" xfId="35764"/>
    <cellStyle name="Note 5 9 3 4" xfId="24963"/>
    <cellStyle name="Note 5 9 4" xfId="7862"/>
    <cellStyle name="Note 5 9 4 2" xfId="13927"/>
    <cellStyle name="Note 5 9 4 2 2" xfId="34237"/>
    <cellStyle name="Note 5 9 4 3" xfId="18066"/>
    <cellStyle name="Note 5 9 4 3 2" xfId="36288"/>
    <cellStyle name="Note 5 9 4 4" xfId="24743"/>
    <cellStyle name="Note 5 9 5" xfId="14823"/>
    <cellStyle name="Note 5 9 5 2" xfId="18954"/>
    <cellStyle name="Note 5 9 5 3" xfId="25629"/>
    <cellStyle name="Note 5 9 6" xfId="12777"/>
    <cellStyle name="Note 5 9 6 2" xfId="29156"/>
    <cellStyle name="Note 5 9 7" xfId="17601"/>
    <cellStyle name="Note 5 9 7 2" xfId="34769"/>
    <cellStyle name="Note 5 9 8" xfId="15973"/>
    <cellStyle name="Note 5 9 9" xfId="23600"/>
    <cellStyle name="Note 6" xfId="186"/>
    <cellStyle name="Note 6 10" xfId="3227"/>
    <cellStyle name="Note 6 10 2" xfId="4066"/>
    <cellStyle name="Note 6 10 2 2" xfId="14942"/>
    <cellStyle name="Note 6 10 2 2 2" xfId="30447"/>
    <cellStyle name="Note 6 10 2 3" xfId="19072"/>
    <cellStyle name="Note 6 10 2 3 2" xfId="35346"/>
    <cellStyle name="Note 6 10 2 4" xfId="25747"/>
    <cellStyle name="Note 6 10 3" xfId="7078"/>
    <cellStyle name="Note 6 10 3 2" xfId="15264"/>
    <cellStyle name="Note 6 10 3 2 2" xfId="33454"/>
    <cellStyle name="Note 6 10 3 3" xfId="19389"/>
    <cellStyle name="Note 6 10 3 3 2" xfId="35875"/>
    <cellStyle name="Note 6 10 3 4" xfId="26064"/>
    <cellStyle name="Note 6 10 4" xfId="7974"/>
    <cellStyle name="Note 6 10 4 2" xfId="15495"/>
    <cellStyle name="Note 6 10 4 2 2" xfId="34349"/>
    <cellStyle name="Note 6 10 4 3" xfId="19620"/>
    <cellStyle name="Note 6 10 4 3 2" xfId="36399"/>
    <cellStyle name="Note 6 10 4 4" xfId="26295"/>
    <cellStyle name="Note 6 10 5" xfId="15693"/>
    <cellStyle name="Note 6 10 5 2" xfId="19818"/>
    <cellStyle name="Note 6 10 5 3" xfId="26493"/>
    <cellStyle name="Note 6 10 6" xfId="13234"/>
    <cellStyle name="Note 6 10 6 2" xfId="29613"/>
    <cellStyle name="Note 6 10 7" xfId="17725"/>
    <cellStyle name="Note 6 10 7 2" xfId="34881"/>
    <cellStyle name="Note 6 10 8" xfId="17273"/>
    <cellStyle name="Note 6 10 9" xfId="24055"/>
    <cellStyle name="Note 6 11" xfId="3649"/>
    <cellStyle name="Note 6 11 2" xfId="4123"/>
    <cellStyle name="Note 6 11 2 2" xfId="15115"/>
    <cellStyle name="Note 6 11 2 2 2" xfId="30504"/>
    <cellStyle name="Note 6 11 2 3" xfId="19243"/>
    <cellStyle name="Note 6 11 2 3 2" xfId="35403"/>
    <cellStyle name="Note 6 11 2 4" xfId="25918"/>
    <cellStyle name="Note 6 11 3" xfId="7500"/>
    <cellStyle name="Note 6 11 3 2" xfId="15402"/>
    <cellStyle name="Note 6 11 3 2 2" xfId="33876"/>
    <cellStyle name="Note 6 11 3 3" xfId="19527"/>
    <cellStyle name="Note 6 11 3 3 2" xfId="35934"/>
    <cellStyle name="Note 6 11 3 4" xfId="26202"/>
    <cellStyle name="Note 6 11 4" xfId="8033"/>
    <cellStyle name="Note 6 11 4 2" xfId="15600"/>
    <cellStyle name="Note 6 11 4 2 2" xfId="34408"/>
    <cellStyle name="Note 6 11 4 3" xfId="19725"/>
    <cellStyle name="Note 6 11 4 3 2" xfId="36458"/>
    <cellStyle name="Note 6 11 4 4" xfId="26400"/>
    <cellStyle name="Note 6 11 5" xfId="15750"/>
    <cellStyle name="Note 6 11 5 2" xfId="19875"/>
    <cellStyle name="Note 6 11 5 3" xfId="26550"/>
    <cellStyle name="Note 6 11 6" xfId="13656"/>
    <cellStyle name="Note 6 11 6 2" xfId="30035"/>
    <cellStyle name="Note 6 11 7" xfId="17798"/>
    <cellStyle name="Note 6 11 7 2" xfId="34940"/>
    <cellStyle name="Note 6 11 8" xfId="17603"/>
    <cellStyle name="Note 6 11 9" xfId="24475"/>
    <cellStyle name="Note 6 12" xfId="3652"/>
    <cellStyle name="Note 6 12 2" xfId="4126"/>
    <cellStyle name="Note 6 12 2 2" xfId="15118"/>
    <cellStyle name="Note 6 12 2 2 2" xfId="30506"/>
    <cellStyle name="Note 6 12 2 3" xfId="19246"/>
    <cellStyle name="Note 6 12 2 3 2" xfId="35405"/>
    <cellStyle name="Note 6 12 2 4" xfId="25921"/>
    <cellStyle name="Note 6 12 3" xfId="7503"/>
    <cellStyle name="Note 6 12 3 2" xfId="15405"/>
    <cellStyle name="Note 6 12 3 2 2" xfId="33879"/>
    <cellStyle name="Note 6 12 3 3" xfId="19530"/>
    <cellStyle name="Note 6 12 3 3 2" xfId="35936"/>
    <cellStyle name="Note 6 12 3 4" xfId="26205"/>
    <cellStyle name="Note 6 12 4" xfId="8036"/>
    <cellStyle name="Note 6 12 4 2" xfId="15602"/>
    <cellStyle name="Note 6 12 4 2 2" xfId="34411"/>
    <cellStyle name="Note 6 12 4 3" xfId="19727"/>
    <cellStyle name="Note 6 12 4 3 2" xfId="36460"/>
    <cellStyle name="Note 6 12 4 4" xfId="26402"/>
    <cellStyle name="Note 6 12 5" xfId="15752"/>
    <cellStyle name="Note 6 12 5 2" xfId="19877"/>
    <cellStyle name="Note 6 12 5 3" xfId="26552"/>
    <cellStyle name="Note 6 12 6" xfId="13659"/>
    <cellStyle name="Note 6 12 6 2" xfId="30037"/>
    <cellStyle name="Note 6 12 7" xfId="17801"/>
    <cellStyle name="Note 6 12 7 2" xfId="34942"/>
    <cellStyle name="Note 6 12 8" xfId="18238"/>
    <cellStyle name="Note 6 12 9" xfId="24478"/>
    <cellStyle name="Note 6 13" xfId="3624"/>
    <cellStyle name="Note 6 13 2" xfId="4099"/>
    <cellStyle name="Note 6 13 2 2" xfId="15090"/>
    <cellStyle name="Note 6 13 2 2 2" xfId="30480"/>
    <cellStyle name="Note 6 13 2 3" xfId="19218"/>
    <cellStyle name="Note 6 13 2 3 2" xfId="35379"/>
    <cellStyle name="Note 6 13 2 4" xfId="25893"/>
    <cellStyle name="Note 6 13 3" xfId="7475"/>
    <cellStyle name="Note 6 13 3 2" xfId="15377"/>
    <cellStyle name="Note 6 13 3 2 2" xfId="33851"/>
    <cellStyle name="Note 6 13 3 3" xfId="19502"/>
    <cellStyle name="Note 6 13 3 3 2" xfId="35909"/>
    <cellStyle name="Note 6 13 3 4" xfId="26177"/>
    <cellStyle name="Note 6 13 4" xfId="8008"/>
    <cellStyle name="Note 6 13 4 2" xfId="15575"/>
    <cellStyle name="Note 6 13 4 2 2" xfId="34383"/>
    <cellStyle name="Note 6 13 4 3" xfId="19700"/>
    <cellStyle name="Note 6 13 4 3 2" xfId="36433"/>
    <cellStyle name="Note 6 13 4 4" xfId="26375"/>
    <cellStyle name="Note 6 13 5" xfId="15725"/>
    <cellStyle name="Note 6 13 5 2" xfId="19850"/>
    <cellStyle name="Note 6 13 5 3" xfId="26525"/>
    <cellStyle name="Note 6 13 6" xfId="13631"/>
    <cellStyle name="Note 6 13 6 2" xfId="30010"/>
    <cellStyle name="Note 6 13 7" xfId="17773"/>
    <cellStyle name="Note 6 13 7 2" xfId="34915"/>
    <cellStyle name="Note 6 13 8" xfId="15861"/>
    <cellStyle name="Note 6 13 9" xfId="24450"/>
    <cellStyle name="Note 6 14" xfId="704"/>
    <cellStyle name="Note 6 14 2" xfId="10725"/>
    <cellStyle name="Note 6 14 2 2" xfId="27110"/>
    <cellStyle name="Note 6 14 3" xfId="17241"/>
    <cellStyle name="Note 6 14 3 2" xfId="34511"/>
    <cellStyle name="Note 6 14 4" xfId="21557"/>
    <cellStyle name="Note 6 15" xfId="3745"/>
    <cellStyle name="Note 6 15 2" xfId="13905"/>
    <cellStyle name="Note 6 15 2 2" xfId="30129"/>
    <cellStyle name="Note 6 15 3" xfId="18044"/>
    <cellStyle name="Note 6 15 3 2" xfId="35034"/>
    <cellStyle name="Note 6 15 4" xfId="24721"/>
    <cellStyle name="Note 6 16" xfId="4572"/>
    <cellStyle name="Note 6 16 2" xfId="14524"/>
    <cellStyle name="Note 6 16 2 2" xfId="30950"/>
    <cellStyle name="Note 6 16 3" xfId="18660"/>
    <cellStyle name="Note 6 16 3 2" xfId="35505"/>
    <cellStyle name="Note 6 16 4" xfId="25336"/>
    <cellStyle name="Note 6 17" xfId="7598"/>
    <cellStyle name="Note 6 17 2" xfId="13917"/>
    <cellStyle name="Note 6 17 2 2" xfId="33974"/>
    <cellStyle name="Note 6 17 3" xfId="18056"/>
    <cellStyle name="Note 6 17 3 2" xfId="36030"/>
    <cellStyle name="Note 6 17 4" xfId="24733"/>
    <cellStyle name="Note 6 18" xfId="15334"/>
    <cellStyle name="Note 6 18 2" xfId="19459"/>
    <cellStyle name="Note 6 18 3" xfId="26134"/>
    <cellStyle name="Note 6 19" xfId="8156"/>
    <cellStyle name="Note 6 19 2" xfId="26724"/>
    <cellStyle name="Note 6 2" xfId="1098"/>
    <cellStyle name="Note 6 2 10" xfId="3713"/>
    <cellStyle name="Note 6 2 10 2" xfId="4185"/>
    <cellStyle name="Note 6 2 10 2 2" xfId="15179"/>
    <cellStyle name="Note 6 2 10 2 2 2" xfId="30564"/>
    <cellStyle name="Note 6 2 10 2 3" xfId="19304"/>
    <cellStyle name="Note 6 2 10 2 3 2" xfId="35463"/>
    <cellStyle name="Note 6 2 10 2 4" xfId="25979"/>
    <cellStyle name="Note 6 2 10 3" xfId="7564"/>
    <cellStyle name="Note 6 2 10 3 2" xfId="15466"/>
    <cellStyle name="Note 6 2 10 3 2 2" xfId="33940"/>
    <cellStyle name="Note 6 2 10 3 3" xfId="19591"/>
    <cellStyle name="Note 6 2 10 3 3 2" xfId="35996"/>
    <cellStyle name="Note 6 2 10 3 4" xfId="26266"/>
    <cellStyle name="Note 6 2 10 4" xfId="8097"/>
    <cellStyle name="Note 6 2 10 4 2" xfId="15662"/>
    <cellStyle name="Note 6 2 10 4 2 2" xfId="34472"/>
    <cellStyle name="Note 6 2 10 4 3" xfId="19787"/>
    <cellStyle name="Note 6 2 10 4 3 2" xfId="36520"/>
    <cellStyle name="Note 6 2 10 4 4" xfId="26462"/>
    <cellStyle name="Note 6 2 10 5" xfId="15809"/>
    <cellStyle name="Note 6 2 10 5 2" xfId="19934"/>
    <cellStyle name="Note 6 2 10 5 3" xfId="26609"/>
    <cellStyle name="Note 6 2 10 6" xfId="13720"/>
    <cellStyle name="Note 6 2 10 6 2" xfId="30097"/>
    <cellStyle name="Note 6 2 10 7" xfId="17859"/>
    <cellStyle name="Note 6 2 10 7 2" xfId="35002"/>
    <cellStyle name="Note 6 2 10 8" xfId="17214"/>
    <cellStyle name="Note 6 2 10 9" xfId="24536"/>
    <cellStyle name="Note 6 2 11" xfId="3727"/>
    <cellStyle name="Note 6 2 11 2" xfId="4198"/>
    <cellStyle name="Note 6 2 11 2 2" xfId="15193"/>
    <cellStyle name="Note 6 2 11 2 2 2" xfId="30577"/>
    <cellStyle name="Note 6 2 11 2 3" xfId="19318"/>
    <cellStyle name="Note 6 2 11 2 3 2" xfId="35476"/>
    <cellStyle name="Note 6 2 11 2 4" xfId="25993"/>
    <cellStyle name="Note 6 2 11 3" xfId="7578"/>
    <cellStyle name="Note 6 2 11 3 2" xfId="15480"/>
    <cellStyle name="Note 6 2 11 3 2 2" xfId="33954"/>
    <cellStyle name="Note 6 2 11 3 3" xfId="19605"/>
    <cellStyle name="Note 6 2 11 3 3 2" xfId="36010"/>
    <cellStyle name="Note 6 2 11 3 4" xfId="26280"/>
    <cellStyle name="Note 6 2 11 4" xfId="8111"/>
    <cellStyle name="Note 6 2 11 4 2" xfId="15676"/>
    <cellStyle name="Note 6 2 11 4 2 2" xfId="34486"/>
    <cellStyle name="Note 6 2 11 4 3" xfId="19801"/>
    <cellStyle name="Note 6 2 11 4 3 2" xfId="36534"/>
    <cellStyle name="Note 6 2 11 4 4" xfId="26476"/>
    <cellStyle name="Note 6 2 11 5" xfId="15823"/>
    <cellStyle name="Note 6 2 11 5 2" xfId="19948"/>
    <cellStyle name="Note 6 2 11 5 3" xfId="26623"/>
    <cellStyle name="Note 6 2 11 6" xfId="13734"/>
    <cellStyle name="Note 6 2 11 6 2" xfId="30111"/>
    <cellStyle name="Note 6 2 11 7" xfId="17873"/>
    <cellStyle name="Note 6 2 11 7 2" xfId="35016"/>
    <cellStyle name="Note 6 2 11 8" xfId="17485"/>
    <cellStyle name="Note 6 2 11 9" xfId="24550"/>
    <cellStyle name="Note 6 2 12" xfId="4954"/>
    <cellStyle name="Note 6 2 12 2" xfId="11108"/>
    <cellStyle name="Note 6 2 12 2 2" xfId="31332"/>
    <cellStyle name="Note 6 2 12 3" xfId="17288"/>
    <cellStyle name="Note 6 2 12 3 2" xfId="35530"/>
    <cellStyle name="Note 6 2 12 4" xfId="21939"/>
    <cellStyle name="Note 6 2 13" xfId="7623"/>
    <cellStyle name="Note 6 2 13 2" xfId="14037"/>
    <cellStyle name="Note 6 2 13 2 2" xfId="33999"/>
    <cellStyle name="Note 6 2 13 3" xfId="18176"/>
    <cellStyle name="Note 6 2 13 3 2" xfId="36054"/>
    <cellStyle name="Note 6 2 13 4" xfId="24853"/>
    <cellStyle name="Note 6 2 14" xfId="14256"/>
    <cellStyle name="Note 6 2 14 2" xfId="18394"/>
    <cellStyle name="Note 6 2 14 3" xfId="25071"/>
    <cellStyle name="Note 6 2 15" xfId="15344"/>
    <cellStyle name="Note 6 2 15 2" xfId="19469"/>
    <cellStyle name="Note 6 2 15 3" xfId="26144"/>
    <cellStyle name="Note 6 2 16" xfId="14840"/>
    <cellStyle name="Note 6 2 16 2" xfId="18970"/>
    <cellStyle name="Note 6 2 16 3" xfId="25645"/>
    <cellStyle name="Note 6 2 17" xfId="9313"/>
    <cellStyle name="Note 6 2 17 2" xfId="27492"/>
    <cellStyle name="Note 6 2 18" xfId="16164"/>
    <cellStyle name="Note 6 2 18 2" xfId="34536"/>
    <cellStyle name="Note 6 2 19" xfId="17415"/>
    <cellStyle name="Note 6 2 2" xfId="1858"/>
    <cellStyle name="Note 6 2 2 2" xfId="5713"/>
    <cellStyle name="Note 6 2 2 2 2" xfId="14323"/>
    <cellStyle name="Note 6 2 2 2 2 2" xfId="32090"/>
    <cellStyle name="Note 6 2 2 2 3" xfId="18461"/>
    <cellStyle name="Note 6 2 2 2 3 2" xfId="35578"/>
    <cellStyle name="Note 6 2 2 2 4" xfId="25138"/>
    <cellStyle name="Note 6 2 2 3" xfId="7672"/>
    <cellStyle name="Note 6 2 2 3 2" xfId="14406"/>
    <cellStyle name="Note 6 2 2 3 2 2" xfId="34047"/>
    <cellStyle name="Note 6 2 2 3 3" xfId="18542"/>
    <cellStyle name="Note 6 2 2 3 3 2" xfId="36102"/>
    <cellStyle name="Note 6 2 2 3 4" xfId="25218"/>
    <cellStyle name="Note 6 2 2 4" xfId="15005"/>
    <cellStyle name="Note 6 2 2 4 2" xfId="19134"/>
    <cellStyle name="Note 6 2 2 4 3" xfId="25809"/>
    <cellStyle name="Note 6 2 2 5" xfId="15313"/>
    <cellStyle name="Note 6 2 2 5 2" xfId="19438"/>
    <cellStyle name="Note 6 2 2 5 3" xfId="26113"/>
    <cellStyle name="Note 6 2 2 6" xfId="11868"/>
    <cellStyle name="Note 6 2 2 6 2" xfId="28251"/>
    <cellStyle name="Note 6 2 2 7" xfId="17377"/>
    <cellStyle name="Note 6 2 2 7 2" xfId="34584"/>
    <cellStyle name="Note 6 2 2 8" xfId="17392"/>
    <cellStyle name="Note 6 2 2 9" xfId="22698"/>
    <cellStyle name="Note 6 2 20" xfId="20181"/>
    <cellStyle name="Note 6 2 3" xfId="2651"/>
    <cellStyle name="Note 6 2 3 2" xfId="3852"/>
    <cellStyle name="Note 6 2 3 2 2" xfId="14624"/>
    <cellStyle name="Note 6 2 3 2 2 2" xfId="30236"/>
    <cellStyle name="Note 6 2 3 2 3" xfId="18760"/>
    <cellStyle name="Note 6 2 3 2 3 2" xfId="35136"/>
    <cellStyle name="Note 6 2 3 2 4" xfId="25436"/>
    <cellStyle name="Note 6 2 3 3" xfId="6504"/>
    <cellStyle name="Note 6 2 3 3 2" xfId="14237"/>
    <cellStyle name="Note 6 2 3 3 2 2" xfId="32880"/>
    <cellStyle name="Note 6 2 3 3 3" xfId="18375"/>
    <cellStyle name="Note 6 2 3 3 3 2" xfId="35659"/>
    <cellStyle name="Note 6 2 3 3 4" xfId="25052"/>
    <cellStyle name="Note 6 2 3 4" xfId="7754"/>
    <cellStyle name="Note 6 2 3 4 2" xfId="15016"/>
    <cellStyle name="Note 6 2 3 4 2 2" xfId="34129"/>
    <cellStyle name="Note 6 2 3 4 3" xfId="19145"/>
    <cellStyle name="Note 6 2 3 4 3 2" xfId="36183"/>
    <cellStyle name="Note 6 2 3 4 4" xfId="25820"/>
    <cellStyle name="Note 6 2 3 5" xfId="14331"/>
    <cellStyle name="Note 6 2 3 5 2" xfId="18469"/>
    <cellStyle name="Note 6 2 3 5 3" xfId="25146"/>
    <cellStyle name="Note 6 2 3 6" xfId="12659"/>
    <cellStyle name="Note 6 2 3 6 2" xfId="29041"/>
    <cellStyle name="Note 6 2 3 7" xfId="17497"/>
    <cellStyle name="Note 6 2 3 7 2" xfId="34663"/>
    <cellStyle name="Note 6 2 3 8" xfId="16076"/>
    <cellStyle name="Note 6 2 3 9" xfId="23486"/>
    <cellStyle name="Note 6 2 4" xfId="2799"/>
    <cellStyle name="Note 6 2 4 2" xfId="3988"/>
    <cellStyle name="Note 6 2 4 2 2" xfId="14762"/>
    <cellStyle name="Note 6 2 4 2 2 2" xfId="30369"/>
    <cellStyle name="Note 6 2 4 2 3" xfId="18894"/>
    <cellStyle name="Note 6 2 4 2 3 2" xfId="35268"/>
    <cellStyle name="Note 6 2 4 2 4" xfId="25570"/>
    <cellStyle name="Note 6 2 4 3" xfId="6651"/>
    <cellStyle name="Note 6 2 4 3 2" xfId="14304"/>
    <cellStyle name="Note 6 2 4 3 2 2" xfId="33027"/>
    <cellStyle name="Note 6 2 4 3 3" xfId="18442"/>
    <cellStyle name="Note 6 2 4 3 3 2" xfId="35793"/>
    <cellStyle name="Note 6 2 4 3 4" xfId="25119"/>
    <cellStyle name="Note 6 2 4 4" xfId="7892"/>
    <cellStyle name="Note 6 2 4 4 2" xfId="15229"/>
    <cellStyle name="Note 6 2 4 4 2 2" xfId="34267"/>
    <cellStyle name="Note 6 2 4 4 3" xfId="19354"/>
    <cellStyle name="Note 6 2 4 4 3 2" xfId="36317"/>
    <cellStyle name="Note 6 2 4 4 4" xfId="26029"/>
    <cellStyle name="Note 6 2 4 5" xfId="14047"/>
    <cellStyle name="Note 6 2 4 5 2" xfId="18186"/>
    <cellStyle name="Note 6 2 4 5 3" xfId="24863"/>
    <cellStyle name="Note 6 2 4 6" xfId="12807"/>
    <cellStyle name="Note 6 2 4 6 2" xfId="29185"/>
    <cellStyle name="Note 6 2 4 7" xfId="17631"/>
    <cellStyle name="Note 6 2 4 7 2" xfId="34798"/>
    <cellStyle name="Note 6 2 4 8" xfId="15970"/>
    <cellStyle name="Note 6 2 4 9" xfId="23630"/>
    <cellStyle name="Note 6 2 5" xfId="2819"/>
    <cellStyle name="Note 6 2 5 2" xfId="4006"/>
    <cellStyle name="Note 6 2 5 2 2" xfId="14781"/>
    <cellStyle name="Note 6 2 5 2 2 2" xfId="30387"/>
    <cellStyle name="Note 6 2 5 2 3" xfId="18913"/>
    <cellStyle name="Note 6 2 5 2 3 2" xfId="35286"/>
    <cellStyle name="Note 6 2 5 2 4" xfId="25588"/>
    <cellStyle name="Note 6 2 5 3" xfId="6670"/>
    <cellStyle name="Note 6 2 5 3 2" xfId="14100"/>
    <cellStyle name="Note 6 2 5 3 2 2" xfId="33046"/>
    <cellStyle name="Note 6 2 5 3 3" xfId="18239"/>
    <cellStyle name="Note 6 2 5 3 3 2" xfId="35812"/>
    <cellStyle name="Note 6 2 5 3 4" xfId="24916"/>
    <cellStyle name="Note 6 2 5 4" xfId="7911"/>
    <cellStyle name="Note 6 2 5 4 2" xfId="14215"/>
    <cellStyle name="Note 6 2 5 4 2 2" xfId="34286"/>
    <cellStyle name="Note 6 2 5 4 3" xfId="18353"/>
    <cellStyle name="Note 6 2 5 4 3 2" xfId="36336"/>
    <cellStyle name="Note 6 2 5 4 4" xfId="25030"/>
    <cellStyle name="Note 6 2 5 5" xfId="15529"/>
    <cellStyle name="Note 6 2 5 5 2" xfId="19654"/>
    <cellStyle name="Note 6 2 5 5 3" xfId="26329"/>
    <cellStyle name="Note 6 2 5 6" xfId="12826"/>
    <cellStyle name="Note 6 2 5 6 2" xfId="29205"/>
    <cellStyle name="Note 6 2 5 7" xfId="17650"/>
    <cellStyle name="Note 6 2 5 7 2" xfId="34818"/>
    <cellStyle name="Note 6 2 5 8" xfId="15942"/>
    <cellStyle name="Note 6 2 5 9" xfId="23649"/>
    <cellStyle name="Note 6 2 6" xfId="2834"/>
    <cellStyle name="Note 6 2 6 2" xfId="4020"/>
    <cellStyle name="Note 6 2 6 2 2" xfId="14796"/>
    <cellStyle name="Note 6 2 6 2 2 2" xfId="30401"/>
    <cellStyle name="Note 6 2 6 2 3" xfId="18928"/>
    <cellStyle name="Note 6 2 6 2 3 2" xfId="35300"/>
    <cellStyle name="Note 6 2 6 2 4" xfId="25603"/>
    <cellStyle name="Note 6 2 6 3" xfId="6685"/>
    <cellStyle name="Note 6 2 6 3 2" xfId="14375"/>
    <cellStyle name="Note 6 2 6 3 2 2" xfId="33061"/>
    <cellStyle name="Note 6 2 6 3 3" xfId="18511"/>
    <cellStyle name="Note 6 2 6 3 3 2" xfId="35827"/>
    <cellStyle name="Note 6 2 6 3 4" xfId="25187"/>
    <cellStyle name="Note 6 2 6 4" xfId="7926"/>
    <cellStyle name="Note 6 2 6 4 2" xfId="14259"/>
    <cellStyle name="Note 6 2 6 4 2 2" xfId="34301"/>
    <cellStyle name="Note 6 2 6 4 3" xfId="18397"/>
    <cellStyle name="Note 6 2 6 4 3 2" xfId="36351"/>
    <cellStyle name="Note 6 2 6 4 4" xfId="25074"/>
    <cellStyle name="Note 6 2 6 5" xfId="15547"/>
    <cellStyle name="Note 6 2 6 5 2" xfId="19672"/>
    <cellStyle name="Note 6 2 6 5 3" xfId="26347"/>
    <cellStyle name="Note 6 2 6 6" xfId="12841"/>
    <cellStyle name="Note 6 2 6 6 2" xfId="29220"/>
    <cellStyle name="Note 6 2 6 7" xfId="17665"/>
    <cellStyle name="Note 6 2 6 7 2" xfId="34833"/>
    <cellStyle name="Note 6 2 6 8" xfId="15919"/>
    <cellStyle name="Note 6 2 6 9" xfId="23664"/>
    <cellStyle name="Note 6 2 7" xfId="2848"/>
    <cellStyle name="Note 6 2 7 2" xfId="4033"/>
    <cellStyle name="Note 6 2 7 2 2" xfId="14810"/>
    <cellStyle name="Note 6 2 7 2 2 2" xfId="30414"/>
    <cellStyle name="Note 6 2 7 2 3" xfId="18942"/>
    <cellStyle name="Note 6 2 7 2 3 2" xfId="35313"/>
    <cellStyle name="Note 6 2 7 2 4" xfId="25617"/>
    <cellStyle name="Note 6 2 7 3" xfId="6699"/>
    <cellStyle name="Note 6 2 7 3 2" xfId="13793"/>
    <cellStyle name="Note 6 2 7 3 2 2" xfId="33075"/>
    <cellStyle name="Note 6 2 7 3 3" xfId="17932"/>
    <cellStyle name="Note 6 2 7 3 3 2" xfId="35841"/>
    <cellStyle name="Note 6 2 7 3 4" xfId="24609"/>
    <cellStyle name="Note 6 2 7 4" xfId="7940"/>
    <cellStyle name="Note 6 2 7 4 2" xfId="14329"/>
    <cellStyle name="Note 6 2 7 4 2 2" xfId="34315"/>
    <cellStyle name="Note 6 2 7 4 3" xfId="18467"/>
    <cellStyle name="Note 6 2 7 4 3 2" xfId="36365"/>
    <cellStyle name="Note 6 2 7 4 4" xfId="25144"/>
    <cellStyle name="Note 6 2 7 5" xfId="13974"/>
    <cellStyle name="Note 6 2 7 5 2" xfId="18113"/>
    <cellStyle name="Note 6 2 7 5 3" xfId="24790"/>
    <cellStyle name="Note 6 2 7 6" xfId="12855"/>
    <cellStyle name="Note 6 2 7 6 2" xfId="29234"/>
    <cellStyle name="Note 6 2 7 7" xfId="17679"/>
    <cellStyle name="Note 6 2 7 7 2" xfId="34847"/>
    <cellStyle name="Note 6 2 7 8" xfId="15894"/>
    <cellStyle name="Note 6 2 7 9" xfId="23678"/>
    <cellStyle name="Note 6 2 8" xfId="3605"/>
    <cellStyle name="Note 6 2 8 2" xfId="4090"/>
    <cellStyle name="Note 6 2 8 2 2" xfId="15078"/>
    <cellStyle name="Note 6 2 8 2 2 2" xfId="30471"/>
    <cellStyle name="Note 6 2 8 2 3" xfId="19207"/>
    <cellStyle name="Note 6 2 8 2 3 2" xfId="35370"/>
    <cellStyle name="Note 6 2 8 2 4" xfId="25882"/>
    <cellStyle name="Note 6 2 8 3" xfId="7456"/>
    <cellStyle name="Note 6 2 8 3 2" xfId="15366"/>
    <cellStyle name="Note 6 2 8 3 2 2" xfId="33832"/>
    <cellStyle name="Note 6 2 8 3 3" xfId="19491"/>
    <cellStyle name="Note 6 2 8 3 3 2" xfId="35900"/>
    <cellStyle name="Note 6 2 8 3 4" xfId="26166"/>
    <cellStyle name="Note 6 2 8 4" xfId="7999"/>
    <cellStyle name="Note 6 2 8 4 2" xfId="15566"/>
    <cellStyle name="Note 6 2 8 4 2 2" xfId="34374"/>
    <cellStyle name="Note 6 2 8 4 3" xfId="19691"/>
    <cellStyle name="Note 6 2 8 4 3 2" xfId="36424"/>
    <cellStyle name="Note 6 2 8 4 4" xfId="26366"/>
    <cellStyle name="Note 6 2 8 5" xfId="15717"/>
    <cellStyle name="Note 6 2 8 5 2" xfId="19842"/>
    <cellStyle name="Note 6 2 8 5 3" xfId="26517"/>
    <cellStyle name="Note 6 2 8 6" xfId="13612"/>
    <cellStyle name="Note 6 2 8 6 2" xfId="29991"/>
    <cellStyle name="Note 6 2 8 7" xfId="17764"/>
    <cellStyle name="Note 6 2 8 7 2" xfId="34906"/>
    <cellStyle name="Note 6 2 8 8" xfId="17248"/>
    <cellStyle name="Note 6 2 8 9" xfId="24432"/>
    <cellStyle name="Note 6 2 9" xfId="3698"/>
    <cellStyle name="Note 6 2 9 2" xfId="4171"/>
    <cellStyle name="Note 6 2 9 2 2" xfId="15164"/>
    <cellStyle name="Note 6 2 9 2 2 2" xfId="30550"/>
    <cellStyle name="Note 6 2 9 2 3" xfId="19289"/>
    <cellStyle name="Note 6 2 9 2 3 2" xfId="35449"/>
    <cellStyle name="Note 6 2 9 2 4" xfId="25964"/>
    <cellStyle name="Note 6 2 9 3" xfId="7549"/>
    <cellStyle name="Note 6 2 9 3 2" xfId="15451"/>
    <cellStyle name="Note 6 2 9 3 2 2" xfId="33925"/>
    <cellStyle name="Note 6 2 9 3 3" xfId="19576"/>
    <cellStyle name="Note 6 2 9 3 3 2" xfId="35981"/>
    <cellStyle name="Note 6 2 9 3 4" xfId="26251"/>
    <cellStyle name="Note 6 2 9 4" xfId="8082"/>
    <cellStyle name="Note 6 2 9 4 2" xfId="15647"/>
    <cellStyle name="Note 6 2 9 4 2 2" xfId="34457"/>
    <cellStyle name="Note 6 2 9 4 3" xfId="19772"/>
    <cellStyle name="Note 6 2 9 4 3 2" xfId="36505"/>
    <cellStyle name="Note 6 2 9 4 4" xfId="26447"/>
    <cellStyle name="Note 6 2 9 5" xfId="15794"/>
    <cellStyle name="Note 6 2 9 5 2" xfId="19919"/>
    <cellStyle name="Note 6 2 9 5 3" xfId="26594"/>
    <cellStyle name="Note 6 2 9 6" xfId="13705"/>
    <cellStyle name="Note 6 2 9 6 2" xfId="30082"/>
    <cellStyle name="Note 6 2 9 7" xfId="17844"/>
    <cellStyle name="Note 6 2 9 7 2" xfId="34987"/>
    <cellStyle name="Note 6 2 9 8" xfId="17219"/>
    <cellStyle name="Note 6 2 9 9" xfId="24521"/>
    <cellStyle name="Note 6 20" xfId="10330"/>
    <cellStyle name="Note 6 20 2" xfId="27090"/>
    <cellStyle name="Note 6 21" xfId="17252"/>
    <cellStyle name="Note 6 22" xfId="20061"/>
    <cellStyle name="Note 6 3" xfId="1477"/>
    <cellStyle name="Note 6 3 10" xfId="20137"/>
    <cellStyle name="Note 6 3 2" xfId="5332"/>
    <cellStyle name="Note 6 3 2 2" xfId="11487"/>
    <cellStyle name="Note 6 3 2 2 2" xfId="31710"/>
    <cellStyle name="Note 6 3 2 3" xfId="17329"/>
    <cellStyle name="Note 6 3 2 3 2" xfId="35553"/>
    <cellStyle name="Note 6 3 2 4" xfId="22318"/>
    <cellStyle name="Note 6 3 3" xfId="7647"/>
    <cellStyle name="Note 6 3 3 2" xfId="14175"/>
    <cellStyle name="Note 6 3 3 2 2" xfId="34022"/>
    <cellStyle name="Note 6 3 3 3" xfId="18314"/>
    <cellStyle name="Note 6 3 3 3 2" xfId="36077"/>
    <cellStyle name="Note 6 3 3 4" xfId="24991"/>
    <cellStyle name="Note 6 3 4" xfId="13953"/>
    <cellStyle name="Note 6 3 4 2" xfId="18092"/>
    <cellStyle name="Note 6 3 4 3" xfId="24769"/>
    <cellStyle name="Note 6 3 5" xfId="14153"/>
    <cellStyle name="Note 6 3 5 2" xfId="18292"/>
    <cellStyle name="Note 6 3 5 3" xfId="24969"/>
    <cellStyle name="Note 6 3 6" xfId="14030"/>
    <cellStyle name="Note 6 3 6 2" xfId="18169"/>
    <cellStyle name="Note 6 3 6 3" xfId="24846"/>
    <cellStyle name="Note 6 3 7" xfId="9278"/>
    <cellStyle name="Note 6 3 7 2" xfId="27870"/>
    <cellStyle name="Note 6 3 8" xfId="16146"/>
    <cellStyle name="Note 6 3 8 2" xfId="34559"/>
    <cellStyle name="Note 6 3 9" xfId="17413"/>
    <cellStyle name="Note 6 4" xfId="2269"/>
    <cellStyle name="Note 6 4 2" xfId="3824"/>
    <cellStyle name="Note 6 4 2 2" xfId="14477"/>
    <cellStyle name="Note 6 4 2 2 2" xfId="30208"/>
    <cellStyle name="Note 6 4 2 3" xfId="18613"/>
    <cellStyle name="Note 6 4 2 3 2" xfId="35109"/>
    <cellStyle name="Note 6 4 2 4" xfId="25289"/>
    <cellStyle name="Note 6 4 3" xfId="6122"/>
    <cellStyle name="Note 6 4 3 2" xfId="13874"/>
    <cellStyle name="Note 6 4 3 2 2" xfId="32498"/>
    <cellStyle name="Note 6 4 3 3" xfId="18013"/>
    <cellStyle name="Note 6 4 3 3 2" xfId="35630"/>
    <cellStyle name="Note 6 4 3 4" xfId="24690"/>
    <cellStyle name="Note 6 4 4" xfId="7725"/>
    <cellStyle name="Note 6 4 4 2" xfId="13958"/>
    <cellStyle name="Note 6 4 4 2 2" xfId="34100"/>
    <cellStyle name="Note 6 4 4 3" xfId="18097"/>
    <cellStyle name="Note 6 4 4 3 2" xfId="36154"/>
    <cellStyle name="Note 6 4 4 4" xfId="24774"/>
    <cellStyle name="Note 6 4 5" xfId="14349"/>
    <cellStyle name="Note 6 4 5 2" xfId="18485"/>
    <cellStyle name="Note 6 4 5 3" xfId="25161"/>
    <cellStyle name="Note 6 4 6" xfId="12277"/>
    <cellStyle name="Note 6 4 6 2" xfId="28659"/>
    <cellStyle name="Note 6 4 7" xfId="17445"/>
    <cellStyle name="Note 6 4 7 2" xfId="34635"/>
    <cellStyle name="Note 6 4 8" xfId="16102"/>
    <cellStyle name="Note 6 4 9" xfId="23105"/>
    <cellStyle name="Note 6 5" xfId="2719"/>
    <cellStyle name="Note 6 5 2" xfId="3909"/>
    <cellStyle name="Note 6 5 2 2" xfId="14683"/>
    <cellStyle name="Note 6 5 2 2 2" xfId="30292"/>
    <cellStyle name="Note 6 5 2 3" xfId="18817"/>
    <cellStyle name="Note 6 5 2 3 2" xfId="35192"/>
    <cellStyle name="Note 6 5 2 4" xfId="25493"/>
    <cellStyle name="Note 6 5 3" xfId="6571"/>
    <cellStyle name="Note 6 5 3 2" xfId="14845"/>
    <cellStyle name="Note 6 5 3 2 2" xfId="32947"/>
    <cellStyle name="Note 6 5 3 3" xfId="18975"/>
    <cellStyle name="Note 6 5 3 3 2" xfId="35716"/>
    <cellStyle name="Note 6 5 3 4" xfId="25650"/>
    <cellStyle name="Note 6 5 4" xfId="7812"/>
    <cellStyle name="Note 6 5 4 2" xfId="15208"/>
    <cellStyle name="Note 6 5 4 2 2" xfId="34187"/>
    <cellStyle name="Note 6 5 4 3" xfId="19333"/>
    <cellStyle name="Note 6 5 4 3 2" xfId="36240"/>
    <cellStyle name="Note 6 5 4 4" xfId="26008"/>
    <cellStyle name="Note 6 5 5" xfId="14974"/>
    <cellStyle name="Note 6 5 5 2" xfId="19103"/>
    <cellStyle name="Note 6 5 5 3" xfId="25778"/>
    <cellStyle name="Note 6 5 6" xfId="12727"/>
    <cellStyle name="Note 6 5 6 2" xfId="29108"/>
    <cellStyle name="Note 6 5 7" xfId="17554"/>
    <cellStyle name="Note 6 5 7 2" xfId="34721"/>
    <cellStyle name="Note 6 5 8" xfId="15983"/>
    <cellStyle name="Note 6 5 9" xfId="23552"/>
    <cellStyle name="Note 6 6" xfId="1945"/>
    <cellStyle name="Note 6 6 2" xfId="3795"/>
    <cellStyle name="Note 6 6 2 2" xfId="14363"/>
    <cellStyle name="Note 6 6 2 2 2" xfId="30179"/>
    <cellStyle name="Note 6 6 2 3" xfId="18499"/>
    <cellStyle name="Note 6 6 2 3 2" xfId="35080"/>
    <cellStyle name="Note 6 6 2 4" xfId="25175"/>
    <cellStyle name="Note 6 6 3" xfId="5798"/>
    <cellStyle name="Note 6 6 3 2" xfId="14129"/>
    <cellStyle name="Note 6 6 3 2 2" xfId="32174"/>
    <cellStyle name="Note 6 6 3 3" xfId="18268"/>
    <cellStyle name="Note 6 6 3 3 2" xfId="35600"/>
    <cellStyle name="Note 6 6 3 4" xfId="24945"/>
    <cellStyle name="Note 6 6 4" xfId="7695"/>
    <cellStyle name="Note 6 6 4 2" xfId="13941"/>
    <cellStyle name="Note 6 6 4 2 2" xfId="34070"/>
    <cellStyle name="Note 6 6 4 3" xfId="18080"/>
    <cellStyle name="Note 6 6 4 3 2" xfId="36124"/>
    <cellStyle name="Note 6 6 4 4" xfId="24757"/>
    <cellStyle name="Note 6 6 5" xfId="14016"/>
    <cellStyle name="Note 6 6 5 2" xfId="18155"/>
    <cellStyle name="Note 6 6 5 3" xfId="24832"/>
    <cellStyle name="Note 6 6 6" xfId="11953"/>
    <cellStyle name="Note 6 6 6 2" xfId="28335"/>
    <cellStyle name="Note 6 6 7" xfId="17400"/>
    <cellStyle name="Note 6 6 7 2" xfId="34605"/>
    <cellStyle name="Note 6 6 8" xfId="17187"/>
    <cellStyle name="Note 6 6 9" xfId="22781"/>
    <cellStyle name="Note 6 7" xfId="1910"/>
    <cellStyle name="Note 6 7 2" xfId="3785"/>
    <cellStyle name="Note 6 7 2 2" xfId="14346"/>
    <cellStyle name="Note 6 7 2 2 2" xfId="30169"/>
    <cellStyle name="Note 6 7 2 3" xfId="18483"/>
    <cellStyle name="Note 6 7 2 3 2" xfId="35070"/>
    <cellStyle name="Note 6 7 2 4" xfId="25159"/>
    <cellStyle name="Note 6 7 3" xfId="5763"/>
    <cellStyle name="Note 6 7 3 2" xfId="13862"/>
    <cellStyle name="Note 6 7 3 2 2" xfId="32139"/>
    <cellStyle name="Note 6 7 3 3" xfId="18001"/>
    <cellStyle name="Note 6 7 3 3 2" xfId="35590"/>
    <cellStyle name="Note 6 7 3 4" xfId="24678"/>
    <cellStyle name="Note 6 7 4" xfId="7685"/>
    <cellStyle name="Note 6 7 4 2" xfId="14298"/>
    <cellStyle name="Note 6 7 4 2 2" xfId="34060"/>
    <cellStyle name="Note 6 7 4 3" xfId="18436"/>
    <cellStyle name="Note 6 7 4 3 2" xfId="36114"/>
    <cellStyle name="Note 6 7 4 4" xfId="25113"/>
    <cellStyle name="Note 6 7 5" xfId="13933"/>
    <cellStyle name="Note 6 7 5 2" xfId="18072"/>
    <cellStyle name="Note 6 7 5 3" xfId="24749"/>
    <cellStyle name="Note 6 7 6" xfId="11918"/>
    <cellStyle name="Note 6 7 6 2" xfId="28300"/>
    <cellStyle name="Note 6 7 7" xfId="17390"/>
    <cellStyle name="Note 6 7 7 2" xfId="34595"/>
    <cellStyle name="Note 6 7 8" xfId="17745"/>
    <cellStyle name="Note 6 7 9" xfId="22747"/>
    <cellStyle name="Note 6 8" xfId="2709"/>
    <cellStyle name="Note 6 8 2" xfId="3899"/>
    <cellStyle name="Note 6 8 2 2" xfId="14673"/>
    <cellStyle name="Note 6 8 2 2 2" xfId="30282"/>
    <cellStyle name="Note 6 8 2 3" xfId="18807"/>
    <cellStyle name="Note 6 8 2 3 2" xfId="35182"/>
    <cellStyle name="Note 6 8 2 4" xfId="25483"/>
    <cellStyle name="Note 6 8 3" xfId="6561"/>
    <cellStyle name="Note 6 8 3 2" xfId="13965"/>
    <cellStyle name="Note 6 8 3 2 2" xfId="32937"/>
    <cellStyle name="Note 6 8 3 3" xfId="18104"/>
    <cellStyle name="Note 6 8 3 3 2" xfId="35706"/>
    <cellStyle name="Note 6 8 3 4" xfId="24781"/>
    <cellStyle name="Note 6 8 4" xfId="7802"/>
    <cellStyle name="Note 6 8 4 2" xfId="15082"/>
    <cellStyle name="Note 6 8 4 2 2" xfId="34177"/>
    <cellStyle name="Note 6 8 4 3" xfId="19211"/>
    <cellStyle name="Note 6 8 4 3 2" xfId="36230"/>
    <cellStyle name="Note 6 8 4 4" xfId="25886"/>
    <cellStyle name="Note 6 8 5" xfId="14443"/>
    <cellStyle name="Note 6 8 5 2" xfId="18579"/>
    <cellStyle name="Note 6 8 5 3" xfId="25255"/>
    <cellStyle name="Note 6 8 6" xfId="12717"/>
    <cellStyle name="Note 6 8 6 2" xfId="29098"/>
    <cellStyle name="Note 6 8 7" xfId="17544"/>
    <cellStyle name="Note 6 8 7 2" xfId="34711"/>
    <cellStyle name="Note 6 8 8" xfId="15980"/>
    <cellStyle name="Note 6 8 9" xfId="23542"/>
    <cellStyle name="Note 6 9" xfId="2272"/>
    <cellStyle name="Note 6 9 2" xfId="3826"/>
    <cellStyle name="Note 6 9 2 2" xfId="14479"/>
    <cellStyle name="Note 6 9 2 2 2" xfId="30210"/>
    <cellStyle name="Note 6 9 2 3" xfId="18615"/>
    <cellStyle name="Note 6 9 2 3 2" xfId="35111"/>
    <cellStyle name="Note 6 9 2 4" xfId="25291"/>
    <cellStyle name="Note 6 9 3" xfId="6125"/>
    <cellStyle name="Note 6 9 3 2" xfId="13754"/>
    <cellStyle name="Note 6 9 3 2 2" xfId="32501"/>
    <cellStyle name="Note 6 9 3 3" xfId="17893"/>
    <cellStyle name="Note 6 9 3 3 2" xfId="35632"/>
    <cellStyle name="Note 6 9 3 4" xfId="24570"/>
    <cellStyle name="Note 6 9 4" xfId="7727"/>
    <cellStyle name="Note 6 9 4 2" xfId="14522"/>
    <cellStyle name="Note 6 9 4 2 2" xfId="34102"/>
    <cellStyle name="Note 6 9 4 3" xfId="18658"/>
    <cellStyle name="Note 6 9 4 3 2" xfId="36156"/>
    <cellStyle name="Note 6 9 4 4" xfId="25334"/>
    <cellStyle name="Note 6 9 5" xfId="14967"/>
    <cellStyle name="Note 6 9 5 2" xfId="19096"/>
    <cellStyle name="Note 6 9 5 3" xfId="25771"/>
    <cellStyle name="Note 6 9 6" xfId="12280"/>
    <cellStyle name="Note 6 9 6 2" xfId="28662"/>
    <cellStyle name="Note 6 9 7" xfId="17447"/>
    <cellStyle name="Note 6 9 7 2" xfId="34637"/>
    <cellStyle name="Note 6 9 8" xfId="16091"/>
    <cellStyle name="Note 6 9 9" xfId="23108"/>
    <cellStyle name="Note 7" xfId="187"/>
    <cellStyle name="Note 7 2" xfId="1099"/>
    <cellStyle name="Note 7 2 2" xfId="1859"/>
    <cellStyle name="Note 7 2 2 2" xfId="5714"/>
    <cellStyle name="Note 7 2 2 2 2" xfId="32091"/>
    <cellStyle name="Note 7 2 2 3" xfId="11869"/>
    <cellStyle name="Note 7 2 2 3 2" xfId="28252"/>
    <cellStyle name="Note 7 2 2 4" xfId="22699"/>
    <cellStyle name="Note 7 2 3" xfId="2652"/>
    <cellStyle name="Note 7 2 3 2" xfId="6505"/>
    <cellStyle name="Note 7 2 3 2 2" xfId="32881"/>
    <cellStyle name="Note 7 2 3 3" xfId="12660"/>
    <cellStyle name="Note 7 2 3 3 2" xfId="29042"/>
    <cellStyle name="Note 7 2 3 4" xfId="23487"/>
    <cellStyle name="Note 7 2 4" xfId="3606"/>
    <cellStyle name="Note 7 2 4 2" xfId="7457"/>
    <cellStyle name="Note 7 2 4 2 2" xfId="33833"/>
    <cellStyle name="Note 7 2 4 3" xfId="13613"/>
    <cellStyle name="Note 7 2 4 3 2" xfId="29992"/>
    <cellStyle name="Note 7 2 4 4" xfId="24433"/>
    <cellStyle name="Note 7 2 5" xfId="4955"/>
    <cellStyle name="Note 7 2 5 2" xfId="11109"/>
    <cellStyle name="Note 7 2 5 2 2" xfId="31333"/>
    <cellStyle name="Note 7 2 5 3" xfId="21940"/>
    <cellStyle name="Note 7 2 6" xfId="9314"/>
    <cellStyle name="Note 7 2 6 2" xfId="27493"/>
    <cellStyle name="Note 7 2 7" xfId="20182"/>
    <cellStyle name="Note 7 3" xfId="1478"/>
    <cellStyle name="Note 7 3 2" xfId="5333"/>
    <cellStyle name="Note 7 3 2 2" xfId="11488"/>
    <cellStyle name="Note 7 3 2 2 2" xfId="31711"/>
    <cellStyle name="Note 7 3 2 3" xfId="22319"/>
    <cellStyle name="Note 7 3 3" xfId="9279"/>
    <cellStyle name="Note 7 3 3 2" xfId="27871"/>
    <cellStyle name="Note 7 3 4" xfId="20138"/>
    <cellStyle name="Note 7 4" xfId="2270"/>
    <cellStyle name="Note 7 4 2" xfId="6123"/>
    <cellStyle name="Note 7 4 2 2" xfId="32499"/>
    <cellStyle name="Note 7 4 3" xfId="12278"/>
    <cellStyle name="Note 7 4 3 2" xfId="28660"/>
    <cellStyle name="Note 7 4 4" xfId="23106"/>
    <cellStyle name="Note 7 5" xfId="3228"/>
    <cellStyle name="Note 7 5 2" xfId="7079"/>
    <cellStyle name="Note 7 5 2 2" xfId="33455"/>
    <cellStyle name="Note 7 5 3" xfId="13235"/>
    <cellStyle name="Note 7 5 3 2" xfId="29614"/>
    <cellStyle name="Note 7 5 4" xfId="24056"/>
    <cellStyle name="Note 7 6" xfId="705"/>
    <cellStyle name="Note 7 6 2" xfId="10726"/>
    <cellStyle name="Note 7 6 2 2" xfId="27111"/>
    <cellStyle name="Note 7 6 3" xfId="21558"/>
    <cellStyle name="Note 7 7" xfId="4573"/>
    <cellStyle name="Note 7 7 2" xfId="30951"/>
    <cellStyle name="Note 7 8" xfId="8157"/>
    <cellStyle name="Note 7 8 2" xfId="26725"/>
    <cellStyle name="Note 7 9" xfId="20062"/>
    <cellStyle name="Notiz" xfId="8235"/>
    <cellStyle name="Notiz 2" xfId="9334"/>
    <cellStyle name="Notiz 2 2" xfId="16179"/>
    <cellStyle name="Notiz 2 3" xfId="20205"/>
    <cellStyle name="Notiz 3" xfId="15865"/>
    <cellStyle name="Notiz 4" xfId="20083"/>
    <cellStyle name="NotUsed" xfId="188"/>
    <cellStyle name="NotUsed 2" xfId="189"/>
    <cellStyle name="OkMessage" xfId="190"/>
    <cellStyle name="Output" xfId="36545" builtinId="21" customBuiltin="1"/>
    <cellStyle name="Output 2" xfId="191"/>
    <cellStyle name="Output 2 10" xfId="2688"/>
    <cellStyle name="Output 2 10 2" xfId="3879"/>
    <cellStyle name="Output 2 10 2 2" xfId="14652"/>
    <cellStyle name="Output 2 10 2 2 2" xfId="30263"/>
    <cellStyle name="Output 2 10 2 3" xfId="18787"/>
    <cellStyle name="Output 2 10 2 3 2" xfId="35163"/>
    <cellStyle name="Output 2 10 2 4" xfId="25463"/>
    <cellStyle name="Output 2 10 3" xfId="6540"/>
    <cellStyle name="Output 2 10 3 2" xfId="14818"/>
    <cellStyle name="Output 2 10 3 2 2" xfId="32916"/>
    <cellStyle name="Output 2 10 3 3" xfId="18949"/>
    <cellStyle name="Output 2 10 3 3 2" xfId="35686"/>
    <cellStyle name="Output 2 10 3 4" xfId="25624"/>
    <cellStyle name="Output 2 10 4" xfId="7781"/>
    <cellStyle name="Output 2 10 4 2" xfId="15326"/>
    <cellStyle name="Output 2 10 4 2 2" xfId="34156"/>
    <cellStyle name="Output 2 10 4 3" xfId="19451"/>
    <cellStyle name="Output 2 10 4 3 2" xfId="36210"/>
    <cellStyle name="Output 2 10 4 4" xfId="26126"/>
    <cellStyle name="Output 2 10 5" xfId="14921"/>
    <cellStyle name="Output 2 10 5 2" xfId="19051"/>
    <cellStyle name="Output 2 10 5 3" xfId="25726"/>
    <cellStyle name="Output 2 10 6" xfId="12696"/>
    <cellStyle name="Output 2 10 6 2" xfId="29078"/>
    <cellStyle name="Output 2 10 7" xfId="17524"/>
    <cellStyle name="Output 2 10 7 2" xfId="34691"/>
    <cellStyle name="Output 2 10 8" xfId="16028"/>
    <cellStyle name="Output 2 10 9" xfId="23522"/>
    <cellStyle name="Output 2 11" xfId="1937"/>
    <cellStyle name="Output 2 11 2" xfId="3791"/>
    <cellStyle name="Output 2 11 2 2" xfId="14357"/>
    <cellStyle name="Output 2 11 2 2 2" xfId="30175"/>
    <cellStyle name="Output 2 11 2 3" xfId="18493"/>
    <cellStyle name="Output 2 11 2 3 2" xfId="35076"/>
    <cellStyle name="Output 2 11 2 4" xfId="25169"/>
    <cellStyle name="Output 2 11 3" xfId="5790"/>
    <cellStyle name="Output 2 11 3 2" xfId="14365"/>
    <cellStyle name="Output 2 11 3 2 2" xfId="32166"/>
    <cellStyle name="Output 2 11 3 3" xfId="18501"/>
    <cellStyle name="Output 2 11 3 3 2" xfId="35596"/>
    <cellStyle name="Output 2 11 3 4" xfId="25177"/>
    <cellStyle name="Output 2 11 4" xfId="7691"/>
    <cellStyle name="Output 2 11 4 2" xfId="15036"/>
    <cellStyle name="Output 2 11 4 2 2" xfId="34066"/>
    <cellStyle name="Output 2 11 4 3" xfId="19165"/>
    <cellStyle name="Output 2 11 4 3 2" xfId="36120"/>
    <cellStyle name="Output 2 11 4 4" xfId="25840"/>
    <cellStyle name="Output 2 11 5" xfId="14486"/>
    <cellStyle name="Output 2 11 5 2" xfId="18622"/>
    <cellStyle name="Output 2 11 5 3" xfId="25298"/>
    <cellStyle name="Output 2 11 6" xfId="11945"/>
    <cellStyle name="Output 2 11 6 2" xfId="28327"/>
    <cellStyle name="Output 2 11 7" xfId="17396"/>
    <cellStyle name="Output 2 11 7 2" xfId="34601"/>
    <cellStyle name="Output 2 11 8" xfId="17322"/>
    <cellStyle name="Output 2 11 9" xfId="22773"/>
    <cellStyle name="Output 2 12" xfId="2910"/>
    <cellStyle name="Output 2 12 2" xfId="4046"/>
    <cellStyle name="Output 2 12 2 2" xfId="14837"/>
    <cellStyle name="Output 2 12 2 2 2" xfId="30427"/>
    <cellStyle name="Output 2 12 2 3" xfId="18967"/>
    <cellStyle name="Output 2 12 2 3 2" xfId="35326"/>
    <cellStyle name="Output 2 12 2 4" xfId="25642"/>
    <cellStyle name="Output 2 12 3" xfId="6761"/>
    <cellStyle name="Output 2 12 3 2" xfId="14159"/>
    <cellStyle name="Output 2 12 3 2 2" xfId="33137"/>
    <cellStyle name="Output 2 12 3 3" xfId="18298"/>
    <cellStyle name="Output 2 12 3 3 2" xfId="35854"/>
    <cellStyle name="Output 2 12 3 4" xfId="24975"/>
    <cellStyle name="Output 2 12 4" xfId="7953"/>
    <cellStyle name="Output 2 12 4 2" xfId="14864"/>
    <cellStyle name="Output 2 12 4 2 2" xfId="34328"/>
    <cellStyle name="Output 2 12 4 3" xfId="18994"/>
    <cellStyle name="Output 2 12 4 3 2" xfId="36378"/>
    <cellStyle name="Output 2 12 4 4" xfId="25669"/>
    <cellStyle name="Output 2 12 5" xfId="14517"/>
    <cellStyle name="Output 2 12 5 2" xfId="18653"/>
    <cellStyle name="Output 2 12 5 3" xfId="25329"/>
    <cellStyle name="Output 2 12 6" xfId="12917"/>
    <cellStyle name="Output 2 12 6 2" xfId="29296"/>
    <cellStyle name="Output 2 12 7" xfId="17693"/>
    <cellStyle name="Output 2 12 7 2" xfId="34860"/>
    <cellStyle name="Output 2 12 8" xfId="15874"/>
    <cellStyle name="Output 2 12 9" xfId="23738"/>
    <cellStyle name="Output 2 13" xfId="3622"/>
    <cellStyle name="Output 2 13 2" xfId="4097"/>
    <cellStyle name="Output 2 13 2 2" xfId="15088"/>
    <cellStyle name="Output 2 13 2 2 2" xfId="30478"/>
    <cellStyle name="Output 2 13 2 3" xfId="19216"/>
    <cellStyle name="Output 2 13 2 3 2" xfId="35377"/>
    <cellStyle name="Output 2 13 2 4" xfId="25891"/>
    <cellStyle name="Output 2 13 3" xfId="7473"/>
    <cellStyle name="Output 2 13 3 2" xfId="15375"/>
    <cellStyle name="Output 2 13 3 2 2" xfId="33849"/>
    <cellStyle name="Output 2 13 3 3" xfId="19500"/>
    <cellStyle name="Output 2 13 3 3 2" xfId="35907"/>
    <cellStyle name="Output 2 13 3 4" xfId="26175"/>
    <cellStyle name="Output 2 13 4" xfId="8006"/>
    <cellStyle name="Output 2 13 4 2" xfId="15573"/>
    <cellStyle name="Output 2 13 4 2 2" xfId="34381"/>
    <cellStyle name="Output 2 13 4 3" xfId="19698"/>
    <cellStyle name="Output 2 13 4 3 2" xfId="36431"/>
    <cellStyle name="Output 2 13 4 4" xfId="26373"/>
    <cellStyle name="Output 2 13 5" xfId="15723"/>
    <cellStyle name="Output 2 13 5 2" xfId="19848"/>
    <cellStyle name="Output 2 13 5 3" xfId="26523"/>
    <cellStyle name="Output 2 13 6" xfId="13629"/>
    <cellStyle name="Output 2 13 6 2" xfId="30008"/>
    <cellStyle name="Output 2 13 7" xfId="17771"/>
    <cellStyle name="Output 2 13 7 2" xfId="34913"/>
    <cellStyle name="Output 2 13 8" xfId="17210"/>
    <cellStyle name="Output 2 13 9" xfId="24448"/>
    <cellStyle name="Output 2 14" xfId="342"/>
    <cellStyle name="Output 2 14 2" xfId="10401"/>
    <cellStyle name="Output 2 14 2 2" xfId="26793"/>
    <cellStyle name="Output 2 14 3" xfId="17196"/>
    <cellStyle name="Output 2 14 3 2" xfId="34493"/>
    <cellStyle name="Output 2 14 4" xfId="21243"/>
    <cellStyle name="Output 2 15" xfId="4257"/>
    <cellStyle name="Output 2 15 2" xfId="13783"/>
    <cellStyle name="Output 2 15 2 2" xfId="30636"/>
    <cellStyle name="Output 2 15 3" xfId="17922"/>
    <cellStyle name="Output 2 15 3 2" xfId="35486"/>
    <cellStyle name="Output 2 15 4" xfId="24599"/>
    <cellStyle name="Output 2 16" xfId="4214"/>
    <cellStyle name="Output 2 16 2" xfId="14066"/>
    <cellStyle name="Output 2 16 2 2" xfId="30593"/>
    <cellStyle name="Output 2 16 3" xfId="18205"/>
    <cellStyle name="Output 2 16 3 2" xfId="35479"/>
    <cellStyle name="Output 2 16 4" xfId="24882"/>
    <cellStyle name="Output 2 17" xfId="15203"/>
    <cellStyle name="Output 2 17 2" xfId="19328"/>
    <cellStyle name="Output 2 17 3" xfId="26003"/>
    <cellStyle name="Output 2 18" xfId="14532"/>
    <cellStyle name="Output 2 18 2" xfId="18668"/>
    <cellStyle name="Output 2 18 3" xfId="25344"/>
    <cellStyle name="Output 2 19" xfId="17330"/>
    <cellStyle name="Output 2 2" xfId="417"/>
    <cellStyle name="Output 2 2 10" xfId="2971"/>
    <cellStyle name="Output 2 2 10 2" xfId="4051"/>
    <cellStyle name="Output 2 2 10 2 2" xfId="14856"/>
    <cellStyle name="Output 2 2 10 2 2 2" xfId="30432"/>
    <cellStyle name="Output 2 2 10 2 3" xfId="18986"/>
    <cellStyle name="Output 2 2 10 2 3 2" xfId="35331"/>
    <cellStyle name="Output 2 2 10 2 4" xfId="25661"/>
    <cellStyle name="Output 2 2 10 3" xfId="6822"/>
    <cellStyle name="Output 2 2 10 3 2" xfId="15198"/>
    <cellStyle name="Output 2 2 10 3 2 2" xfId="33198"/>
    <cellStyle name="Output 2 2 10 3 3" xfId="19323"/>
    <cellStyle name="Output 2 2 10 3 3 2" xfId="35859"/>
    <cellStyle name="Output 2 2 10 3 4" xfId="25998"/>
    <cellStyle name="Output 2 2 10 4" xfId="7958"/>
    <cellStyle name="Output 2 2 10 4 2" xfId="14562"/>
    <cellStyle name="Output 2 2 10 4 2 2" xfId="34333"/>
    <cellStyle name="Output 2 2 10 4 3" xfId="18698"/>
    <cellStyle name="Output 2 2 10 4 3 2" xfId="36383"/>
    <cellStyle name="Output 2 2 10 4 4" xfId="25374"/>
    <cellStyle name="Output 2 2 10 5" xfId="13914"/>
    <cellStyle name="Output 2 2 10 5 2" xfId="18053"/>
    <cellStyle name="Output 2 2 10 5 3" xfId="24730"/>
    <cellStyle name="Output 2 2 10 6" xfId="12978"/>
    <cellStyle name="Output 2 2 10 6 2" xfId="29357"/>
    <cellStyle name="Output 2 2 10 7" xfId="17699"/>
    <cellStyle name="Output 2 2 10 7 2" xfId="34865"/>
    <cellStyle name="Output 2 2 10 8" xfId="18474"/>
    <cellStyle name="Output 2 2 10 9" xfId="23799"/>
    <cellStyle name="Output 2 2 11" xfId="3626"/>
    <cellStyle name="Output 2 2 11 2" xfId="4101"/>
    <cellStyle name="Output 2 2 11 2 2" xfId="15092"/>
    <cellStyle name="Output 2 2 11 2 2 2" xfId="30482"/>
    <cellStyle name="Output 2 2 11 2 3" xfId="19220"/>
    <cellStyle name="Output 2 2 11 2 3 2" xfId="35381"/>
    <cellStyle name="Output 2 2 11 2 4" xfId="25895"/>
    <cellStyle name="Output 2 2 11 3" xfId="7477"/>
    <cellStyle name="Output 2 2 11 3 2" xfId="15379"/>
    <cellStyle name="Output 2 2 11 3 2 2" xfId="33853"/>
    <cellStyle name="Output 2 2 11 3 3" xfId="19504"/>
    <cellStyle name="Output 2 2 11 3 3 2" xfId="35911"/>
    <cellStyle name="Output 2 2 11 3 4" xfId="26179"/>
    <cellStyle name="Output 2 2 11 4" xfId="8010"/>
    <cellStyle name="Output 2 2 11 4 2" xfId="15577"/>
    <cellStyle name="Output 2 2 11 4 2 2" xfId="34385"/>
    <cellStyle name="Output 2 2 11 4 3" xfId="19702"/>
    <cellStyle name="Output 2 2 11 4 3 2" xfId="36435"/>
    <cellStyle name="Output 2 2 11 4 4" xfId="26377"/>
    <cellStyle name="Output 2 2 11 5" xfId="15727"/>
    <cellStyle name="Output 2 2 11 5 2" xfId="19852"/>
    <cellStyle name="Output 2 2 11 5 3" xfId="26527"/>
    <cellStyle name="Output 2 2 11 6" xfId="13633"/>
    <cellStyle name="Output 2 2 11 6 2" xfId="30012"/>
    <cellStyle name="Output 2 2 11 7" xfId="17775"/>
    <cellStyle name="Output 2 2 11 7 2" xfId="34917"/>
    <cellStyle name="Output 2 2 11 8" xfId="10704"/>
    <cellStyle name="Output 2 2 11 9" xfId="24452"/>
    <cellStyle name="Output 2 2 12" xfId="4318"/>
    <cellStyle name="Output 2 2 12 2" xfId="13808"/>
    <cellStyle name="Output 2 2 12 2 2" xfId="30697"/>
    <cellStyle name="Output 2 2 12 3" xfId="17947"/>
    <cellStyle name="Output 2 2 12 3 2" xfId="35491"/>
    <cellStyle name="Output 2 2 12 4" xfId="24624"/>
    <cellStyle name="Output 2 2 13" xfId="7585"/>
    <cellStyle name="Output 2 2 13 2" xfId="14017"/>
    <cellStyle name="Output 2 2 13 2 2" xfId="33961"/>
    <cellStyle name="Output 2 2 13 3" xfId="18156"/>
    <cellStyle name="Output 2 2 13 3 2" xfId="36017"/>
    <cellStyle name="Output 2 2 13 4" xfId="24833"/>
    <cellStyle name="Output 2 2 14" xfId="15300"/>
    <cellStyle name="Output 2 2 14 2" xfId="19425"/>
    <cellStyle name="Output 2 2 14 3" xfId="26100"/>
    <cellStyle name="Output 2 2 15" xfId="15320"/>
    <cellStyle name="Output 2 2 15 2" xfId="19445"/>
    <cellStyle name="Output 2 2 15 3" xfId="26120"/>
    <cellStyle name="Output 2 2 16" xfId="10465"/>
    <cellStyle name="Output 2 2 16 2" xfId="26855"/>
    <cellStyle name="Output 2 2 17" xfId="17205"/>
    <cellStyle name="Output 2 2 17 2" xfId="34498"/>
    <cellStyle name="Output 2 2 18" xfId="17459"/>
    <cellStyle name="Output 2 2 19" xfId="21304"/>
    <cellStyle name="Output 2 2 2" xfId="845"/>
    <cellStyle name="Output 2 2 2 10" xfId="3671"/>
    <cellStyle name="Output 2 2 2 10 2" xfId="4145"/>
    <cellStyle name="Output 2 2 2 10 2 2" xfId="15137"/>
    <cellStyle name="Output 2 2 2 10 2 2 2" xfId="30525"/>
    <cellStyle name="Output 2 2 2 10 2 3" xfId="19263"/>
    <cellStyle name="Output 2 2 2 10 2 3 2" xfId="35424"/>
    <cellStyle name="Output 2 2 2 10 2 4" xfId="25938"/>
    <cellStyle name="Output 2 2 2 10 3" xfId="7522"/>
    <cellStyle name="Output 2 2 2 10 3 2" xfId="15424"/>
    <cellStyle name="Output 2 2 2 10 3 2 2" xfId="33898"/>
    <cellStyle name="Output 2 2 2 10 3 3" xfId="19549"/>
    <cellStyle name="Output 2 2 2 10 3 3 2" xfId="35955"/>
    <cellStyle name="Output 2 2 2 10 3 4" xfId="26224"/>
    <cellStyle name="Output 2 2 2 10 4" xfId="8055"/>
    <cellStyle name="Output 2 2 2 10 4 2" xfId="15621"/>
    <cellStyle name="Output 2 2 2 10 4 2 2" xfId="34430"/>
    <cellStyle name="Output 2 2 2 10 4 3" xfId="19746"/>
    <cellStyle name="Output 2 2 2 10 4 3 2" xfId="36479"/>
    <cellStyle name="Output 2 2 2 10 4 4" xfId="26421"/>
    <cellStyle name="Output 2 2 2 10 5" xfId="15769"/>
    <cellStyle name="Output 2 2 2 10 5 2" xfId="19894"/>
    <cellStyle name="Output 2 2 2 10 5 3" xfId="26569"/>
    <cellStyle name="Output 2 2 2 10 6" xfId="13678"/>
    <cellStyle name="Output 2 2 2 10 6 2" xfId="30056"/>
    <cellStyle name="Output 2 2 2 10 7" xfId="17818"/>
    <cellStyle name="Output 2 2 2 10 7 2" xfId="34961"/>
    <cellStyle name="Output 2 2 2 10 8" xfId="15847"/>
    <cellStyle name="Output 2 2 2 10 9" xfId="24495"/>
    <cellStyle name="Output 2 2 2 11" xfId="3629"/>
    <cellStyle name="Output 2 2 2 11 2" xfId="4104"/>
    <cellStyle name="Output 2 2 2 11 2 2" xfId="15095"/>
    <cellStyle name="Output 2 2 2 11 2 2 2" xfId="30485"/>
    <cellStyle name="Output 2 2 2 11 2 3" xfId="19223"/>
    <cellStyle name="Output 2 2 2 11 2 3 2" xfId="35384"/>
    <cellStyle name="Output 2 2 2 11 2 4" xfId="25898"/>
    <cellStyle name="Output 2 2 2 11 3" xfId="7480"/>
    <cellStyle name="Output 2 2 2 11 3 2" xfId="15382"/>
    <cellStyle name="Output 2 2 2 11 3 2 2" xfId="33856"/>
    <cellStyle name="Output 2 2 2 11 3 3" xfId="19507"/>
    <cellStyle name="Output 2 2 2 11 3 3 2" xfId="35914"/>
    <cellStyle name="Output 2 2 2 11 3 4" xfId="26182"/>
    <cellStyle name="Output 2 2 2 11 4" xfId="8013"/>
    <cellStyle name="Output 2 2 2 11 4 2" xfId="15580"/>
    <cellStyle name="Output 2 2 2 11 4 2 2" xfId="34388"/>
    <cellStyle name="Output 2 2 2 11 4 3" xfId="19705"/>
    <cellStyle name="Output 2 2 2 11 4 3 2" xfId="36438"/>
    <cellStyle name="Output 2 2 2 11 4 4" xfId="26380"/>
    <cellStyle name="Output 2 2 2 11 5" xfId="15730"/>
    <cellStyle name="Output 2 2 2 11 5 2" xfId="19855"/>
    <cellStyle name="Output 2 2 2 11 5 3" xfId="26530"/>
    <cellStyle name="Output 2 2 2 11 6" xfId="13636"/>
    <cellStyle name="Output 2 2 2 11 6 2" xfId="30015"/>
    <cellStyle name="Output 2 2 2 11 7" xfId="17778"/>
    <cellStyle name="Output 2 2 2 11 7 2" xfId="34920"/>
    <cellStyle name="Output 2 2 2 11 8" xfId="17230"/>
    <cellStyle name="Output 2 2 2 11 9" xfId="24455"/>
    <cellStyle name="Output 2 2 2 12" xfId="4701"/>
    <cellStyle name="Output 2 2 2 12 2" xfId="13961"/>
    <cellStyle name="Output 2 2 2 12 2 2" xfId="31079"/>
    <cellStyle name="Output 2 2 2 12 3" xfId="18100"/>
    <cellStyle name="Output 2 2 2 12 3 2" xfId="35517"/>
    <cellStyle name="Output 2 2 2 12 4" xfId="24777"/>
    <cellStyle name="Output 2 2 2 13" xfId="7610"/>
    <cellStyle name="Output 2 2 2 13 2" xfId="14126"/>
    <cellStyle name="Output 2 2 2 13 2 2" xfId="33986"/>
    <cellStyle name="Output 2 2 2 13 3" xfId="18265"/>
    <cellStyle name="Output 2 2 2 13 3 2" xfId="36041"/>
    <cellStyle name="Output 2 2 2 13 4" xfId="24942"/>
    <cellStyle name="Output 2 2 2 14" xfId="14585"/>
    <cellStyle name="Output 2 2 2 14 2" xfId="18721"/>
    <cellStyle name="Output 2 2 2 14 3" xfId="25397"/>
    <cellStyle name="Output 2 2 2 15" xfId="14500"/>
    <cellStyle name="Output 2 2 2 15 2" xfId="18636"/>
    <cellStyle name="Output 2 2 2 15 3" xfId="25312"/>
    <cellStyle name="Output 2 2 2 16" xfId="10855"/>
    <cellStyle name="Output 2 2 2 16 2" xfId="27239"/>
    <cellStyle name="Output 2 2 2 17" xfId="17262"/>
    <cellStyle name="Output 2 2 2 17 2" xfId="34523"/>
    <cellStyle name="Output 2 2 2 18" xfId="17191"/>
    <cellStyle name="Output 2 2 2 19" xfId="21686"/>
    <cellStyle name="Output 2 2 2 2" xfId="1605"/>
    <cellStyle name="Output 2 2 2 2 2" xfId="5460"/>
    <cellStyle name="Output 2 2 2 2 2 2" xfId="14227"/>
    <cellStyle name="Output 2 2 2 2 2 2 2" xfId="31838"/>
    <cellStyle name="Output 2 2 2 2 2 2 2 2" xfId="37810"/>
    <cellStyle name="Output 2 2 2 2 2 2 2 3" xfId="39105"/>
    <cellStyle name="Output 2 2 2 2 2 2 3" xfId="38021"/>
    <cellStyle name="Output 2 2 2 2 2 2 4" xfId="38549"/>
    <cellStyle name="Output 2 2 2 2 2 3" xfId="18365"/>
    <cellStyle name="Output 2 2 2 2 2 3 2" xfId="35565"/>
    <cellStyle name="Output 2 2 2 2 2 3 3" xfId="38804"/>
    <cellStyle name="Output 2 2 2 2 2 4" xfId="25042"/>
    <cellStyle name="Output 2 2 2 2 2 5" xfId="38301"/>
    <cellStyle name="Output 2 2 2 2 3" xfId="7659"/>
    <cellStyle name="Output 2 2 2 2 3 2" xfId="14169"/>
    <cellStyle name="Output 2 2 2 2 3 2 2" xfId="34034"/>
    <cellStyle name="Output 2 2 2 2 3 2 2 2" xfId="38121"/>
    <cellStyle name="Output 2 2 2 2 3 2 2 3" xfId="39226"/>
    <cellStyle name="Output 2 2 2 2 3 2 3" xfId="37605"/>
    <cellStyle name="Output 2 2 2 2 3 2 4" xfId="38658"/>
    <cellStyle name="Output 2 2 2 2 3 3" xfId="18308"/>
    <cellStyle name="Output 2 2 2 2 3 3 2" xfId="36089"/>
    <cellStyle name="Output 2 2 2 2 3 3 3" xfId="38910"/>
    <cellStyle name="Output 2 2 2 2 3 4" xfId="24985"/>
    <cellStyle name="Output 2 2 2 2 3 5" xfId="38407"/>
    <cellStyle name="Output 2 2 2 2 4" xfId="15292"/>
    <cellStyle name="Output 2 2 2 2 4 2" xfId="19417"/>
    <cellStyle name="Output 2 2 2 2 4 2 2" xfId="37426"/>
    <cellStyle name="Output 2 2 2 2 4 2 3" xfId="39057"/>
    <cellStyle name="Output 2 2 2 2 4 2 4" xfId="37236"/>
    <cellStyle name="Output 2 2 2 2 4 3" xfId="26092"/>
    <cellStyle name="Output 2 2 2 2 4 4" xfId="38735"/>
    <cellStyle name="Output 2 2 2 2 5" xfId="14572"/>
    <cellStyle name="Output 2 2 2 2 5 2" xfId="18708"/>
    <cellStyle name="Output 2 2 2 2 5 2 2" xfId="37593"/>
    <cellStyle name="Output 2 2 2 2 5 3" xfId="25384"/>
    <cellStyle name="Output 2 2 2 2 6" xfId="11615"/>
    <cellStyle name="Output 2 2 2 2 6 2" xfId="27998"/>
    <cellStyle name="Output 2 2 2 2 7" xfId="17350"/>
    <cellStyle name="Output 2 2 2 2 7 2" xfId="34571"/>
    <cellStyle name="Output 2 2 2 2 8" xfId="17474"/>
    <cellStyle name="Output 2 2 2 2 8 2" xfId="36697"/>
    <cellStyle name="Output 2 2 2 2 9" xfId="22445"/>
    <cellStyle name="Output 2 2 2 3" xfId="2398"/>
    <cellStyle name="Output 2 2 2 3 2" xfId="3840"/>
    <cellStyle name="Output 2 2 2 3 2 2" xfId="14530"/>
    <cellStyle name="Output 2 2 2 3 2 2 2" xfId="30224"/>
    <cellStyle name="Output 2 2 2 3 2 2 2 2" xfId="37952"/>
    <cellStyle name="Output 2 2 2 3 2 2 2 3" xfId="39196"/>
    <cellStyle name="Output 2 2 2 3 2 2 3" xfId="37415"/>
    <cellStyle name="Output 2 2 2 3 2 2 4" xfId="38628"/>
    <cellStyle name="Output 2 2 2 3 2 3" xfId="18666"/>
    <cellStyle name="Output 2 2 2 3 2 3 2" xfId="35124"/>
    <cellStyle name="Output 2 2 2 3 2 3 3" xfId="38882"/>
    <cellStyle name="Output 2 2 2 3 2 4" xfId="25342"/>
    <cellStyle name="Output 2 2 2 3 2 5" xfId="38379"/>
    <cellStyle name="Output 2 2 2 3 3" xfId="6251"/>
    <cellStyle name="Output 2 2 2 3 3 2" xfId="15061"/>
    <cellStyle name="Output 2 2 2 3 3 2 2" xfId="32627"/>
    <cellStyle name="Output 2 2 2 3 3 2 2 2" xfId="37927"/>
    <cellStyle name="Output 2 2 2 3 3 2 2 3" xfId="39256"/>
    <cellStyle name="Output 2 2 2 3 3 2 3" xfId="37981"/>
    <cellStyle name="Output 2 2 2 3 3 2 4" xfId="38688"/>
    <cellStyle name="Output 2 2 2 3 3 3" xfId="19190"/>
    <cellStyle name="Output 2 2 2 3 3 3 2" xfId="35646"/>
    <cellStyle name="Output 2 2 2 3 3 3 3" xfId="38940"/>
    <cellStyle name="Output 2 2 2 3 3 4" xfId="25865"/>
    <cellStyle name="Output 2 2 2 3 3 5" xfId="38437"/>
    <cellStyle name="Output 2 2 2 3 4" xfId="7741"/>
    <cellStyle name="Output 2 2 2 3 4 2" xfId="15007"/>
    <cellStyle name="Output 2 2 2 3 4 2 2" xfId="34116"/>
    <cellStyle name="Output 2 2 2 3 4 2 3" xfId="39087"/>
    <cellStyle name="Output 2 2 2 3 4 3" xfId="19136"/>
    <cellStyle name="Output 2 2 2 3 4 3 2" xfId="36170"/>
    <cellStyle name="Output 2 2 2 3 4 4" xfId="25811"/>
    <cellStyle name="Output 2 2 2 3 5" xfId="15331"/>
    <cellStyle name="Output 2 2 2 3 5 2" xfId="19456"/>
    <cellStyle name="Output 2 2 2 3 5 2 2" xfId="37961"/>
    <cellStyle name="Output 2 2 2 3 5 3" xfId="26131"/>
    <cellStyle name="Output 2 2 2 3 6" xfId="12406"/>
    <cellStyle name="Output 2 2 2 3 6 2" xfId="28788"/>
    <cellStyle name="Output 2 2 2 3 7" xfId="17470"/>
    <cellStyle name="Output 2 2 2 3 7 2" xfId="34650"/>
    <cellStyle name="Output 2 2 2 3 8" xfId="16087"/>
    <cellStyle name="Output 2 2 2 3 8 2" xfId="36807"/>
    <cellStyle name="Output 2 2 2 3 9" xfId="23233"/>
    <cellStyle name="Output 2 2 2 4" xfId="2703"/>
    <cellStyle name="Output 2 2 2 4 2" xfId="3894"/>
    <cellStyle name="Output 2 2 2 4 2 2" xfId="14667"/>
    <cellStyle name="Output 2 2 2 4 2 2 2" xfId="30278"/>
    <cellStyle name="Output 2 2 2 4 2 2 3" xfId="39029"/>
    <cellStyle name="Output 2 2 2 4 2 3" xfId="18802"/>
    <cellStyle name="Output 2 2 2 4 2 3 2" xfId="35178"/>
    <cellStyle name="Output 2 2 2 4 2 4" xfId="25478"/>
    <cellStyle name="Output 2 2 2 4 3" xfId="6555"/>
    <cellStyle name="Output 2 2 2 4 3 2" xfId="14862"/>
    <cellStyle name="Output 2 2 2 4 3 2 2" xfId="32931"/>
    <cellStyle name="Output 2 2 2 4 3 3" xfId="18992"/>
    <cellStyle name="Output 2 2 2 4 3 3 2" xfId="35701"/>
    <cellStyle name="Output 2 2 2 4 3 4" xfId="25667"/>
    <cellStyle name="Output 2 2 2 4 4" xfId="7796"/>
    <cellStyle name="Output 2 2 2 4 4 2" xfId="14488"/>
    <cellStyle name="Output 2 2 2 4 4 2 2" xfId="34171"/>
    <cellStyle name="Output 2 2 2 4 4 3" xfId="18624"/>
    <cellStyle name="Output 2 2 2 4 4 3 2" xfId="36225"/>
    <cellStyle name="Output 2 2 2 4 4 4" xfId="25300"/>
    <cellStyle name="Output 2 2 2 4 5" xfId="14131"/>
    <cellStyle name="Output 2 2 2 4 5 2" xfId="18270"/>
    <cellStyle name="Output 2 2 2 4 5 3" xfId="24947"/>
    <cellStyle name="Output 2 2 2 4 6" xfId="12711"/>
    <cellStyle name="Output 2 2 2 4 6 2" xfId="29093"/>
    <cellStyle name="Output 2 2 2 4 7" xfId="17539"/>
    <cellStyle name="Output 2 2 2 4 7 2" xfId="34706"/>
    <cellStyle name="Output 2 2 2 4 8" xfId="15991"/>
    <cellStyle name="Output 2 2 2 4 9" xfId="23537"/>
    <cellStyle name="Output 2 2 2 5" xfId="2722"/>
    <cellStyle name="Output 2 2 2 5 2" xfId="3912"/>
    <cellStyle name="Output 2 2 2 5 2 2" xfId="14686"/>
    <cellStyle name="Output 2 2 2 5 2 2 2" xfId="30295"/>
    <cellStyle name="Output 2 2 2 5 2 2 3" xfId="39130"/>
    <cellStyle name="Output 2 2 2 5 2 3" xfId="18820"/>
    <cellStyle name="Output 2 2 2 5 2 3 2" xfId="35195"/>
    <cellStyle name="Output 2 2 2 5 2 4" xfId="25496"/>
    <cellStyle name="Output 2 2 2 5 3" xfId="6574"/>
    <cellStyle name="Output 2 2 2 5 3 2" xfId="14971"/>
    <cellStyle name="Output 2 2 2 5 3 2 2" xfId="32950"/>
    <cellStyle name="Output 2 2 2 5 3 3" xfId="19100"/>
    <cellStyle name="Output 2 2 2 5 3 3 2" xfId="35719"/>
    <cellStyle name="Output 2 2 2 5 3 4" xfId="25775"/>
    <cellStyle name="Output 2 2 2 5 4" xfId="7815"/>
    <cellStyle name="Output 2 2 2 5 4 2" xfId="15307"/>
    <cellStyle name="Output 2 2 2 5 4 2 2" xfId="34190"/>
    <cellStyle name="Output 2 2 2 5 4 3" xfId="19432"/>
    <cellStyle name="Output 2 2 2 5 4 3 2" xfId="36243"/>
    <cellStyle name="Output 2 2 2 5 4 4" xfId="26107"/>
    <cellStyle name="Output 2 2 2 5 5" xfId="15221"/>
    <cellStyle name="Output 2 2 2 5 5 2" xfId="19346"/>
    <cellStyle name="Output 2 2 2 5 5 3" xfId="26021"/>
    <cellStyle name="Output 2 2 2 5 6" xfId="12730"/>
    <cellStyle name="Output 2 2 2 5 6 2" xfId="29111"/>
    <cellStyle name="Output 2 2 2 5 7" xfId="17557"/>
    <cellStyle name="Output 2 2 2 5 7 2" xfId="34724"/>
    <cellStyle name="Output 2 2 2 5 8" xfId="16027"/>
    <cellStyle name="Output 2 2 2 5 9" xfId="23555"/>
    <cellStyle name="Output 2 2 2 6" xfId="2739"/>
    <cellStyle name="Output 2 2 2 6 2" xfId="3929"/>
    <cellStyle name="Output 2 2 2 6 2 2" xfId="14703"/>
    <cellStyle name="Output 2 2 2 6 2 2 2" xfId="30311"/>
    <cellStyle name="Output 2 2 2 6 2 2 3" xfId="39144"/>
    <cellStyle name="Output 2 2 2 6 2 3" xfId="18835"/>
    <cellStyle name="Output 2 2 2 6 2 3 2" xfId="35211"/>
    <cellStyle name="Output 2 2 2 6 2 4" xfId="25511"/>
    <cellStyle name="Output 2 2 2 6 3" xfId="6591"/>
    <cellStyle name="Output 2 2 2 6 3 2" xfId="14161"/>
    <cellStyle name="Output 2 2 2 6 3 2 2" xfId="32967"/>
    <cellStyle name="Output 2 2 2 6 3 3" xfId="18300"/>
    <cellStyle name="Output 2 2 2 6 3 3 2" xfId="35735"/>
    <cellStyle name="Output 2 2 2 6 3 4" xfId="24977"/>
    <cellStyle name="Output 2 2 2 6 4" xfId="7832"/>
    <cellStyle name="Output 2 2 2 6 4 2" xfId="14103"/>
    <cellStyle name="Output 2 2 2 6 4 2 2" xfId="34207"/>
    <cellStyle name="Output 2 2 2 6 4 3" xfId="18242"/>
    <cellStyle name="Output 2 2 2 6 4 3 2" xfId="36259"/>
    <cellStyle name="Output 2 2 2 6 4 4" xfId="24919"/>
    <cellStyle name="Output 2 2 2 6 5" xfId="15004"/>
    <cellStyle name="Output 2 2 2 6 5 2" xfId="19133"/>
    <cellStyle name="Output 2 2 2 6 5 3" xfId="25808"/>
    <cellStyle name="Output 2 2 2 6 6" xfId="12747"/>
    <cellStyle name="Output 2 2 2 6 6 2" xfId="29127"/>
    <cellStyle name="Output 2 2 2 6 7" xfId="17571"/>
    <cellStyle name="Output 2 2 2 6 7 2" xfId="34740"/>
    <cellStyle name="Output 2 2 2 6 8" xfId="15984"/>
    <cellStyle name="Output 2 2 2 6 9" xfId="23570"/>
    <cellStyle name="Output 2 2 2 7" xfId="2781"/>
    <cellStyle name="Output 2 2 2 7 2" xfId="3971"/>
    <cellStyle name="Output 2 2 2 7 2 2" xfId="14744"/>
    <cellStyle name="Output 2 2 2 7 2 2 2" xfId="30352"/>
    <cellStyle name="Output 2 2 2 7 2 3" xfId="18876"/>
    <cellStyle name="Output 2 2 2 7 2 3 2" xfId="35251"/>
    <cellStyle name="Output 2 2 2 7 2 4" xfId="25552"/>
    <cellStyle name="Output 2 2 2 7 3" xfId="6633"/>
    <cellStyle name="Output 2 2 2 7 3 2" xfId="14210"/>
    <cellStyle name="Output 2 2 2 7 3 2 2" xfId="33009"/>
    <cellStyle name="Output 2 2 2 7 3 3" xfId="18348"/>
    <cellStyle name="Output 2 2 2 7 3 3 2" xfId="35775"/>
    <cellStyle name="Output 2 2 2 7 3 4" xfId="25025"/>
    <cellStyle name="Output 2 2 2 7 4" xfId="7874"/>
    <cellStyle name="Output 2 2 2 7 4 2" xfId="13898"/>
    <cellStyle name="Output 2 2 2 7 4 2 2" xfId="34249"/>
    <cellStyle name="Output 2 2 2 7 4 3" xfId="18037"/>
    <cellStyle name="Output 2 2 2 7 4 3 2" xfId="36299"/>
    <cellStyle name="Output 2 2 2 7 4 4" xfId="24714"/>
    <cellStyle name="Output 2 2 2 7 5" xfId="14871"/>
    <cellStyle name="Output 2 2 2 7 5 2" xfId="19001"/>
    <cellStyle name="Output 2 2 2 7 5 3" xfId="25676"/>
    <cellStyle name="Output 2 2 2 7 6" xfId="12789"/>
    <cellStyle name="Output 2 2 2 7 6 2" xfId="29167"/>
    <cellStyle name="Output 2 2 2 7 7" xfId="17613"/>
    <cellStyle name="Output 2 2 2 7 7 2" xfId="34780"/>
    <cellStyle name="Output 2 2 2 7 8" xfId="15922"/>
    <cellStyle name="Output 2 2 2 7 9" xfId="23612"/>
    <cellStyle name="Output 2 2 2 8" xfId="3352"/>
    <cellStyle name="Output 2 2 2 8 2" xfId="4078"/>
    <cellStyle name="Output 2 2 2 8 2 2" xfId="14987"/>
    <cellStyle name="Output 2 2 2 8 2 2 2" xfId="30459"/>
    <cellStyle name="Output 2 2 2 8 2 3" xfId="19116"/>
    <cellStyle name="Output 2 2 2 8 2 3 2" xfId="35358"/>
    <cellStyle name="Output 2 2 2 8 2 4" xfId="25791"/>
    <cellStyle name="Output 2 2 2 8 3" xfId="7203"/>
    <cellStyle name="Output 2 2 2 8 3 2" xfId="15297"/>
    <cellStyle name="Output 2 2 2 8 3 2 2" xfId="33579"/>
    <cellStyle name="Output 2 2 2 8 3 3" xfId="19422"/>
    <cellStyle name="Output 2 2 2 8 3 3 2" xfId="35887"/>
    <cellStyle name="Output 2 2 2 8 3 4" xfId="26097"/>
    <cellStyle name="Output 2 2 2 8 4" xfId="7986"/>
    <cellStyle name="Output 2 2 2 8 4 2" xfId="15519"/>
    <cellStyle name="Output 2 2 2 8 4 2 2" xfId="34361"/>
    <cellStyle name="Output 2 2 2 8 4 3" xfId="19644"/>
    <cellStyle name="Output 2 2 2 8 4 3 2" xfId="36411"/>
    <cellStyle name="Output 2 2 2 8 4 4" xfId="26319"/>
    <cellStyle name="Output 2 2 2 8 5" xfId="15704"/>
    <cellStyle name="Output 2 2 2 8 5 2" xfId="19829"/>
    <cellStyle name="Output 2 2 2 8 5 3" xfId="26504"/>
    <cellStyle name="Output 2 2 2 8 6" xfId="13359"/>
    <cellStyle name="Output 2 2 2 8 6 2" xfId="29738"/>
    <cellStyle name="Output 2 2 2 8 7" xfId="17741"/>
    <cellStyle name="Output 2 2 2 8 7 2" xfId="34893"/>
    <cellStyle name="Output 2 2 2 8 8" xfId="17345"/>
    <cellStyle name="Output 2 2 2 8 9" xfId="24179"/>
    <cellStyle name="Output 2 2 2 9" xfId="3667"/>
    <cellStyle name="Output 2 2 2 9 2" xfId="4141"/>
    <cellStyle name="Output 2 2 2 9 2 2" xfId="15133"/>
    <cellStyle name="Output 2 2 2 9 2 2 2" xfId="30521"/>
    <cellStyle name="Output 2 2 2 9 2 3" xfId="19260"/>
    <cellStyle name="Output 2 2 2 9 2 3 2" xfId="35420"/>
    <cellStyle name="Output 2 2 2 9 2 4" xfId="25935"/>
    <cellStyle name="Output 2 2 2 9 3" xfId="7518"/>
    <cellStyle name="Output 2 2 2 9 3 2" xfId="15420"/>
    <cellStyle name="Output 2 2 2 9 3 2 2" xfId="33894"/>
    <cellStyle name="Output 2 2 2 9 3 3" xfId="19545"/>
    <cellStyle name="Output 2 2 2 9 3 3 2" xfId="35951"/>
    <cellStyle name="Output 2 2 2 9 3 4" xfId="26220"/>
    <cellStyle name="Output 2 2 2 9 4" xfId="8051"/>
    <cellStyle name="Output 2 2 2 9 4 2" xfId="15617"/>
    <cellStyle name="Output 2 2 2 9 4 2 2" xfId="34426"/>
    <cellStyle name="Output 2 2 2 9 4 3" xfId="19742"/>
    <cellStyle name="Output 2 2 2 9 4 3 2" xfId="36475"/>
    <cellStyle name="Output 2 2 2 9 4 4" xfId="26417"/>
    <cellStyle name="Output 2 2 2 9 5" xfId="15766"/>
    <cellStyle name="Output 2 2 2 9 5 2" xfId="19891"/>
    <cellStyle name="Output 2 2 2 9 5 3" xfId="26566"/>
    <cellStyle name="Output 2 2 2 9 6" xfId="13674"/>
    <cellStyle name="Output 2 2 2 9 6 2" xfId="30052"/>
    <cellStyle name="Output 2 2 2 9 7" xfId="17815"/>
    <cellStyle name="Output 2 2 2 9 7 2" xfId="34957"/>
    <cellStyle name="Output 2 2 2 9 8" xfId="15850"/>
    <cellStyle name="Output 2 2 2 9 9" xfId="24492"/>
    <cellStyle name="Output 2 2 3" xfId="1225"/>
    <cellStyle name="Output 2 2 3 10" xfId="36698"/>
    <cellStyle name="Output 2 2 3 2" xfId="5080"/>
    <cellStyle name="Output 2 2 3 2 2" xfId="14095"/>
    <cellStyle name="Output 2 2 3 2 2 2" xfId="31458"/>
    <cellStyle name="Output 2 2 3 2 2 2 2" xfId="37523"/>
    <cellStyle name="Output 2 2 3 2 2 2 3" xfId="39014"/>
    <cellStyle name="Output 2 2 3 2 2 3" xfId="37660"/>
    <cellStyle name="Output 2 2 3 2 2 4" xfId="38498"/>
    <cellStyle name="Output 2 2 3 2 3" xfId="18234"/>
    <cellStyle name="Output 2 2 3 2 3 2" xfId="35541"/>
    <cellStyle name="Output 2 2 3 2 3 3" xfId="38771"/>
    <cellStyle name="Output 2 2 3 2 4" xfId="24911"/>
    <cellStyle name="Output 2 2 3 2 5" xfId="38254"/>
    <cellStyle name="Output 2 2 3 3" xfId="7635"/>
    <cellStyle name="Output 2 2 3 3 2" xfId="14000"/>
    <cellStyle name="Output 2 2 3 3 2 2" xfId="34010"/>
    <cellStyle name="Output 2 2 3 3 2 2 2" xfId="37598"/>
    <cellStyle name="Output 2 2 3 3 2 2 3" xfId="39115"/>
    <cellStyle name="Output 2 2 3 3 2 3" xfId="37934"/>
    <cellStyle name="Output 2 2 3 3 2 4" xfId="38559"/>
    <cellStyle name="Output 2 2 3 3 3" xfId="18139"/>
    <cellStyle name="Output 2 2 3 3 3 2" xfId="36065"/>
    <cellStyle name="Output 2 2 3 3 3 3" xfId="38814"/>
    <cellStyle name="Output 2 2 3 3 4" xfId="24816"/>
    <cellStyle name="Output 2 2 3 3 5" xfId="38311"/>
    <cellStyle name="Output 2 2 3 4" xfId="14518"/>
    <cellStyle name="Output 2 2 3 4 2" xfId="18654"/>
    <cellStyle name="Output 2 2 3 4 2 2" xfId="37258"/>
    <cellStyle name="Output 2 2 3 4 2 2 2" xfId="37727"/>
    <cellStyle name="Output 2 2 3 4 2 2 3" xfId="39100"/>
    <cellStyle name="Output 2 2 3 4 2 3" xfId="37369"/>
    <cellStyle name="Output 2 2 3 4 2 4" xfId="38544"/>
    <cellStyle name="Output 2 2 3 4 2 5" xfId="36958"/>
    <cellStyle name="Output 2 2 3 4 3" xfId="25330"/>
    <cellStyle name="Output 2 2 3 4 3 2" xfId="38099"/>
    <cellStyle name="Output 2 2 3 4 3 3" xfId="38799"/>
    <cellStyle name="Output 2 2 3 4 4" xfId="37628"/>
    <cellStyle name="Output 2 2 3 4 5" xfId="38296"/>
    <cellStyle name="Output 2 2 3 5" xfId="15505"/>
    <cellStyle name="Output 2 2 3 5 2" xfId="19630"/>
    <cellStyle name="Output 2 2 3 5 2 2" xfId="37202"/>
    <cellStyle name="Output 2 2 3 5 2 2 2" xfId="37361"/>
    <cellStyle name="Output 2 2 3 5 2 2 3" xfId="38988"/>
    <cellStyle name="Output 2 2 3 5 2 3" xfId="38151"/>
    <cellStyle name="Output 2 2 3 5 2 4" xfId="38479"/>
    <cellStyle name="Output 2 2 3 5 2 5" xfId="36910"/>
    <cellStyle name="Output 2 2 3 5 3" xfId="26305"/>
    <cellStyle name="Output 2 2 3 5 3 2" xfId="37712"/>
    <cellStyle name="Output 2 2 3 5 3 3" xfId="38754"/>
    <cellStyle name="Output 2 2 3 5 4" xfId="38081"/>
    <cellStyle name="Output 2 2 3 5 5" xfId="38237"/>
    <cellStyle name="Output 2 2 3 6" xfId="11235"/>
    <cellStyle name="Output 2 2 3 6 2" xfId="27618"/>
    <cellStyle name="Output 2 2 3 6 2 2" xfId="37912"/>
    <cellStyle name="Output 2 2 3 6 2 3" xfId="38967"/>
    <cellStyle name="Output 2 2 3 6 3" xfId="37411"/>
    <cellStyle name="Output 2 2 3 6 4" xfId="38709"/>
    <cellStyle name="Output 2 2 3 7" xfId="17304"/>
    <cellStyle name="Output 2 2 3 7 2" xfId="34547"/>
    <cellStyle name="Output 2 2 3 7 3" xfId="38463"/>
    <cellStyle name="Output 2 2 3 8" xfId="17312"/>
    <cellStyle name="Output 2 2 3 8 2" xfId="37416"/>
    <cellStyle name="Output 2 2 3 9" xfId="22066"/>
    <cellStyle name="Output 2 2 4" xfId="2004"/>
    <cellStyle name="Output 2 2 4 2" xfId="3800"/>
    <cellStyle name="Output 2 2 4 2 2" xfId="14382"/>
    <cellStyle name="Output 2 2 4 2 2 2" xfId="30184"/>
    <cellStyle name="Output 2 2 4 2 2 2 2" xfId="37636"/>
    <cellStyle name="Output 2 2 4 2 2 2 3" xfId="39145"/>
    <cellStyle name="Output 2 2 4 2 2 3" xfId="37624"/>
    <cellStyle name="Output 2 2 4 2 2 4" xfId="38579"/>
    <cellStyle name="Output 2 2 4 2 3" xfId="18518"/>
    <cellStyle name="Output 2 2 4 2 3 2" xfId="35085"/>
    <cellStyle name="Output 2 2 4 2 3 3" xfId="38833"/>
    <cellStyle name="Output 2 2 4 2 4" xfId="25194"/>
    <cellStyle name="Output 2 2 4 2 5" xfId="38330"/>
    <cellStyle name="Output 2 2 4 3" xfId="5857"/>
    <cellStyle name="Output 2 2 4 3 2" xfId="14534"/>
    <cellStyle name="Output 2 2 4 3 2 2" xfId="32233"/>
    <cellStyle name="Output 2 2 4 3 2 2 2" xfId="37475"/>
    <cellStyle name="Output 2 2 4 3 2 2 3" xfId="39211"/>
    <cellStyle name="Output 2 2 4 3 2 3" xfId="37812"/>
    <cellStyle name="Output 2 2 4 3 2 4" xfId="38643"/>
    <cellStyle name="Output 2 2 4 3 3" xfId="18670"/>
    <cellStyle name="Output 2 2 4 3 3 2" xfId="35605"/>
    <cellStyle name="Output 2 2 4 3 3 3" xfId="38896"/>
    <cellStyle name="Output 2 2 4 3 4" xfId="25346"/>
    <cellStyle name="Output 2 2 4 3 5" xfId="38393"/>
    <cellStyle name="Output 2 2 4 4" xfId="7700"/>
    <cellStyle name="Output 2 2 4 4 2" xfId="14910"/>
    <cellStyle name="Output 2 2 4 4 2 2" xfId="34075"/>
    <cellStyle name="Output 2 2 4 4 2 3" xfId="39043"/>
    <cellStyle name="Output 2 2 4 4 3" xfId="19040"/>
    <cellStyle name="Output 2 2 4 4 3 2" xfId="36129"/>
    <cellStyle name="Output 2 2 4 4 4" xfId="25715"/>
    <cellStyle name="Output 2 2 4 5" xfId="14290"/>
    <cellStyle name="Output 2 2 4 5 2" xfId="18428"/>
    <cellStyle name="Output 2 2 4 5 2 2" xfId="37404"/>
    <cellStyle name="Output 2 2 4 5 3" xfId="25105"/>
    <cellStyle name="Output 2 2 4 6" xfId="12012"/>
    <cellStyle name="Output 2 2 4 6 2" xfId="28394"/>
    <cellStyle name="Output 2 2 4 7" xfId="17405"/>
    <cellStyle name="Output 2 2 4 7 2" xfId="34610"/>
    <cellStyle name="Output 2 2 4 8" xfId="16125"/>
    <cellStyle name="Output 2 2 4 8 2" xfId="36771"/>
    <cellStyle name="Output 2 2 4 9" xfId="22840"/>
    <cellStyle name="Output 2 2 5" xfId="2670"/>
    <cellStyle name="Output 2 2 5 2" xfId="3861"/>
    <cellStyle name="Output 2 2 5 2 2" xfId="14634"/>
    <cellStyle name="Output 2 2 5 2 2 2" xfId="30245"/>
    <cellStyle name="Output 2 2 5 2 2 2 2" xfId="37868"/>
    <cellStyle name="Output 2 2 5 2 2 2 3" xfId="39181"/>
    <cellStyle name="Output 2 2 5 2 2 3" xfId="37749"/>
    <cellStyle name="Output 2 2 5 2 2 4" xfId="38613"/>
    <cellStyle name="Output 2 2 5 2 3" xfId="18770"/>
    <cellStyle name="Output 2 2 5 2 3 2" xfId="35145"/>
    <cellStyle name="Output 2 2 5 2 3 3" xfId="38867"/>
    <cellStyle name="Output 2 2 5 2 4" xfId="25446"/>
    <cellStyle name="Output 2 2 5 2 5" xfId="38364"/>
    <cellStyle name="Output 2 2 5 3" xfId="6522"/>
    <cellStyle name="Output 2 2 5 3 2" xfId="14422"/>
    <cellStyle name="Output 2 2 5 3 2 2" xfId="32898"/>
    <cellStyle name="Output 2 2 5 3 2 2 2" xfId="38186"/>
    <cellStyle name="Output 2 2 5 3 2 2 3" xfId="39241"/>
    <cellStyle name="Output 2 2 5 3 2 3" xfId="37917"/>
    <cellStyle name="Output 2 2 5 3 2 4" xfId="38673"/>
    <cellStyle name="Output 2 2 5 3 3" xfId="18558"/>
    <cellStyle name="Output 2 2 5 3 3 2" xfId="35668"/>
    <cellStyle name="Output 2 2 5 3 3 3" xfId="38925"/>
    <cellStyle name="Output 2 2 5 3 4" xfId="25234"/>
    <cellStyle name="Output 2 2 5 3 5" xfId="38422"/>
    <cellStyle name="Output 2 2 5 4" xfId="7763"/>
    <cellStyle name="Output 2 2 5 4 2" xfId="14010"/>
    <cellStyle name="Output 2 2 5 4 2 2" xfId="34138"/>
    <cellStyle name="Output 2 2 5 4 2 3" xfId="39072"/>
    <cellStyle name="Output 2 2 5 4 3" xfId="18149"/>
    <cellStyle name="Output 2 2 5 4 3 2" xfId="36192"/>
    <cellStyle name="Output 2 2 5 4 4" xfId="24826"/>
    <cellStyle name="Output 2 2 5 5" xfId="13815"/>
    <cellStyle name="Output 2 2 5 5 2" xfId="17954"/>
    <cellStyle name="Output 2 2 5 5 2 2" xfId="37668"/>
    <cellStyle name="Output 2 2 5 5 3" xfId="24631"/>
    <cellStyle name="Output 2 2 5 6" xfId="12678"/>
    <cellStyle name="Output 2 2 5 6 2" xfId="29060"/>
    <cellStyle name="Output 2 2 5 7" xfId="17507"/>
    <cellStyle name="Output 2 2 5 7 2" xfId="34673"/>
    <cellStyle name="Output 2 2 5 8" xfId="16067"/>
    <cellStyle name="Output 2 2 5 8 2" xfId="36793"/>
    <cellStyle name="Output 2 2 5 9" xfId="23505"/>
    <cellStyle name="Output 2 2 6" xfId="2768"/>
    <cellStyle name="Output 2 2 6 2" xfId="3958"/>
    <cellStyle name="Output 2 2 6 2 2" xfId="14732"/>
    <cellStyle name="Output 2 2 6 2 2 2" xfId="30339"/>
    <cellStyle name="Output 2 2 6 2 2 3" xfId="38999"/>
    <cellStyle name="Output 2 2 6 2 3" xfId="18864"/>
    <cellStyle name="Output 2 2 6 2 3 2" xfId="35239"/>
    <cellStyle name="Output 2 2 6 2 4" xfId="25540"/>
    <cellStyle name="Output 2 2 6 3" xfId="6620"/>
    <cellStyle name="Output 2 2 6 3 2" xfId="14433"/>
    <cellStyle name="Output 2 2 6 3 2 2" xfId="32996"/>
    <cellStyle name="Output 2 2 6 3 3" xfId="18569"/>
    <cellStyle name="Output 2 2 6 3 3 2" xfId="35763"/>
    <cellStyle name="Output 2 2 6 3 4" xfId="25245"/>
    <cellStyle name="Output 2 2 6 4" xfId="7861"/>
    <cellStyle name="Output 2 2 6 4 2" xfId="15216"/>
    <cellStyle name="Output 2 2 6 4 2 2" xfId="34236"/>
    <cellStyle name="Output 2 2 6 4 3" xfId="19341"/>
    <cellStyle name="Output 2 2 6 4 3 2" xfId="36287"/>
    <cellStyle name="Output 2 2 6 4 4" xfId="26016"/>
    <cellStyle name="Output 2 2 6 5" xfId="14085"/>
    <cellStyle name="Output 2 2 6 5 2" xfId="18224"/>
    <cellStyle name="Output 2 2 6 5 3" xfId="24901"/>
    <cellStyle name="Output 2 2 6 6" xfId="12776"/>
    <cellStyle name="Output 2 2 6 6 2" xfId="29155"/>
    <cellStyle name="Output 2 2 6 7" xfId="17600"/>
    <cellStyle name="Output 2 2 6 7 2" xfId="34768"/>
    <cellStyle name="Output 2 2 6 8" xfId="15977"/>
    <cellStyle name="Output 2 2 6 9" xfId="23599"/>
    <cellStyle name="Output 2 2 7" xfId="2782"/>
    <cellStyle name="Output 2 2 7 2" xfId="3972"/>
    <cellStyle name="Output 2 2 7 2 2" xfId="14745"/>
    <cellStyle name="Output 2 2 7 2 2 2" xfId="30353"/>
    <cellStyle name="Output 2 2 7 2 3" xfId="18877"/>
    <cellStyle name="Output 2 2 7 2 3 2" xfId="35252"/>
    <cellStyle name="Output 2 2 7 2 4" xfId="25553"/>
    <cellStyle name="Output 2 2 7 3" xfId="6634"/>
    <cellStyle name="Output 2 2 7 3 2" xfId="13943"/>
    <cellStyle name="Output 2 2 7 3 2 2" xfId="33010"/>
    <cellStyle name="Output 2 2 7 3 3" xfId="18082"/>
    <cellStyle name="Output 2 2 7 3 3 2" xfId="35776"/>
    <cellStyle name="Output 2 2 7 3 4" xfId="24759"/>
    <cellStyle name="Output 2 2 7 4" xfId="7875"/>
    <cellStyle name="Output 2 2 7 4 2" xfId="14014"/>
    <cellStyle name="Output 2 2 7 4 2 2" xfId="34250"/>
    <cellStyle name="Output 2 2 7 4 3" xfId="18153"/>
    <cellStyle name="Output 2 2 7 4 3 2" xfId="36300"/>
    <cellStyle name="Output 2 2 7 4 4" xfId="24830"/>
    <cellStyle name="Output 2 2 7 5" xfId="13926"/>
    <cellStyle name="Output 2 2 7 5 2" xfId="18065"/>
    <cellStyle name="Output 2 2 7 5 3" xfId="24742"/>
    <cellStyle name="Output 2 2 7 6" xfId="12790"/>
    <cellStyle name="Output 2 2 7 6 2" xfId="29168"/>
    <cellStyle name="Output 2 2 7 7" xfId="17614"/>
    <cellStyle name="Output 2 2 7 7 2" xfId="34781"/>
    <cellStyle name="Output 2 2 7 8" xfId="15912"/>
    <cellStyle name="Output 2 2 7 9" xfId="23613"/>
    <cellStyle name="Output 2 2 8" xfId="2723"/>
    <cellStyle name="Output 2 2 8 2" xfId="3913"/>
    <cellStyle name="Output 2 2 8 2 2" xfId="14687"/>
    <cellStyle name="Output 2 2 8 2 2 2" xfId="30296"/>
    <cellStyle name="Output 2 2 8 2 3" xfId="18821"/>
    <cellStyle name="Output 2 2 8 2 3 2" xfId="35196"/>
    <cellStyle name="Output 2 2 8 2 4" xfId="25497"/>
    <cellStyle name="Output 2 2 8 3" xfId="6575"/>
    <cellStyle name="Output 2 2 8 3 2" xfId="14514"/>
    <cellStyle name="Output 2 2 8 3 2 2" xfId="32951"/>
    <cellStyle name="Output 2 2 8 3 3" xfId="18650"/>
    <cellStyle name="Output 2 2 8 3 3 2" xfId="35720"/>
    <cellStyle name="Output 2 2 8 3 4" xfId="25326"/>
    <cellStyle name="Output 2 2 8 4" xfId="7816"/>
    <cellStyle name="Output 2 2 8 4 2" xfId="13969"/>
    <cellStyle name="Output 2 2 8 4 2 2" xfId="34191"/>
    <cellStyle name="Output 2 2 8 4 3" xfId="18108"/>
    <cellStyle name="Output 2 2 8 4 3 2" xfId="36244"/>
    <cellStyle name="Output 2 2 8 4 4" xfId="24785"/>
    <cellStyle name="Output 2 2 8 5" xfId="15200"/>
    <cellStyle name="Output 2 2 8 5 2" xfId="19325"/>
    <cellStyle name="Output 2 2 8 5 3" xfId="26000"/>
    <cellStyle name="Output 2 2 8 6" xfId="12731"/>
    <cellStyle name="Output 2 2 8 6 2" xfId="29112"/>
    <cellStyle name="Output 2 2 8 7" xfId="17558"/>
    <cellStyle name="Output 2 2 8 7 2" xfId="34725"/>
    <cellStyle name="Output 2 2 8 8" xfId="16026"/>
    <cellStyle name="Output 2 2 8 9" xfId="23556"/>
    <cellStyle name="Output 2 2 9" xfId="2753"/>
    <cellStyle name="Output 2 2 9 2" xfId="3943"/>
    <cellStyle name="Output 2 2 9 2 2" xfId="14717"/>
    <cellStyle name="Output 2 2 9 2 2 2" xfId="30325"/>
    <cellStyle name="Output 2 2 9 2 3" xfId="18849"/>
    <cellStyle name="Output 2 2 9 2 3 2" xfId="35225"/>
    <cellStyle name="Output 2 2 9 2 4" xfId="25525"/>
    <cellStyle name="Output 2 2 9 3" xfId="6605"/>
    <cellStyle name="Output 2 2 9 3 2" xfId="14399"/>
    <cellStyle name="Output 2 2 9 3 2 2" xfId="32981"/>
    <cellStyle name="Output 2 2 9 3 3" xfId="18535"/>
    <cellStyle name="Output 2 2 9 3 3 2" xfId="35749"/>
    <cellStyle name="Output 2 2 9 3 4" xfId="25211"/>
    <cellStyle name="Output 2 2 9 4" xfId="7846"/>
    <cellStyle name="Output 2 2 9 4 2" xfId="15245"/>
    <cellStyle name="Output 2 2 9 4 2 2" xfId="34221"/>
    <cellStyle name="Output 2 2 9 4 3" xfId="19370"/>
    <cellStyle name="Output 2 2 9 4 3 2" xfId="36273"/>
    <cellStyle name="Output 2 2 9 4 4" xfId="26045"/>
    <cellStyle name="Output 2 2 9 5" xfId="15371"/>
    <cellStyle name="Output 2 2 9 5 2" xfId="19496"/>
    <cellStyle name="Output 2 2 9 5 3" xfId="26171"/>
    <cellStyle name="Output 2 2 9 6" xfId="12761"/>
    <cellStyle name="Output 2 2 9 6 2" xfId="29141"/>
    <cellStyle name="Output 2 2 9 7" xfId="17585"/>
    <cellStyle name="Output 2 2 9 7 2" xfId="34754"/>
    <cellStyle name="Output 2 2 9 8" xfId="16001"/>
    <cellStyle name="Output 2 2 9 9" xfId="23584"/>
    <cellStyle name="Output 2 3" xfId="706"/>
    <cellStyle name="Output 2 3 10" xfId="38220"/>
    <cellStyle name="Output 2 3 11" xfId="36699"/>
    <cellStyle name="Output 2 3 2" xfId="36700"/>
    <cellStyle name="Output 2 3 2 10" xfId="37641"/>
    <cellStyle name="Output 2 3 2 2" xfId="36785"/>
    <cellStyle name="Output 2 3 2 2 2" xfId="36834"/>
    <cellStyle name="Output 2 3 2 2 2 2" xfId="36980"/>
    <cellStyle name="Output 2 3 2 2 2 2 2" xfId="37280"/>
    <cellStyle name="Output 2 3 2 2 2 2 2 2" xfId="37433"/>
    <cellStyle name="Output 2 3 2 2 2 2 2 3" xfId="39146"/>
    <cellStyle name="Output 2 3 2 2 2 2 3" xfId="37418"/>
    <cellStyle name="Output 2 3 2 2 2 2 4" xfId="38580"/>
    <cellStyle name="Output 2 3 2 2 2 3" xfId="37122"/>
    <cellStyle name="Output 2 3 2 2 2 3 2" xfId="37564"/>
    <cellStyle name="Output 2 3 2 2 2 3 3" xfId="38834"/>
    <cellStyle name="Output 2 3 2 2 2 4" xfId="37578"/>
    <cellStyle name="Output 2 3 2 2 2 5" xfId="38331"/>
    <cellStyle name="Output 2 3 2 2 3" xfId="36870"/>
    <cellStyle name="Output 2 3 2 2 3 2" xfId="37020"/>
    <cellStyle name="Output 2 3 2 2 3 2 2" xfId="37322"/>
    <cellStyle name="Output 2 3 2 2 3 2 2 2" xfId="37693"/>
    <cellStyle name="Output 2 3 2 2 3 2 2 3" xfId="39231"/>
    <cellStyle name="Output 2 3 2 2 3 2 3" xfId="37486"/>
    <cellStyle name="Output 2 3 2 2 3 2 4" xfId="38663"/>
    <cellStyle name="Output 2 3 2 2 3 3" xfId="37158"/>
    <cellStyle name="Output 2 3 2 2 3 3 2" xfId="38060"/>
    <cellStyle name="Output 2 3 2 2 3 3 3" xfId="38915"/>
    <cellStyle name="Output 2 3 2 2 3 4" xfId="37535"/>
    <cellStyle name="Output 2 3 2 2 3 5" xfId="38412"/>
    <cellStyle name="Output 2 3 2 2 4" xfId="37063"/>
    <cellStyle name="Output 2 3 2 2 4 2" xfId="37241"/>
    <cellStyle name="Output 2 3 2 2 4 2 2" xfId="38181"/>
    <cellStyle name="Output 2 3 2 2 4 2 3" xfId="39062"/>
    <cellStyle name="Output 2 3 2 2 4 3" xfId="38104"/>
    <cellStyle name="Output 2 3 2 2 4 4" xfId="38740"/>
    <cellStyle name="Output 2 3 2 2 5" xfId="36941"/>
    <cellStyle name="Output 2 3 2 2 5 2" xfId="37703"/>
    <cellStyle name="Output 2 3 2 2 5 3" xfId="38522"/>
    <cellStyle name="Output 2 3 2 2 6" xfId="37970"/>
    <cellStyle name="Output 2 3 2 2 7" xfId="38277"/>
    <cellStyle name="Output 2 3 2 3" xfId="36812"/>
    <cellStyle name="Output 2 3 2 3 2" xfId="36858"/>
    <cellStyle name="Output 2 3 2 3 2 2" xfId="37008"/>
    <cellStyle name="Output 2 3 2 3 2 2 2" xfId="37310"/>
    <cellStyle name="Output 2 3 2 3 2 2 2 2" xfId="38131"/>
    <cellStyle name="Output 2 3 2 3 2 2 2 3" xfId="39201"/>
    <cellStyle name="Output 2 3 2 3 2 2 3" xfId="38178"/>
    <cellStyle name="Output 2 3 2 3 2 2 4" xfId="38633"/>
    <cellStyle name="Output 2 3 2 3 2 3" xfId="37146"/>
    <cellStyle name="Output 2 3 2 3 2 3 2" xfId="37775"/>
    <cellStyle name="Output 2 3 2 3 2 3 3" xfId="38887"/>
    <cellStyle name="Output 2 3 2 3 2 4" xfId="38026"/>
    <cellStyle name="Output 2 3 2 3 2 5" xfId="38384"/>
    <cellStyle name="Output 2 3 2 3 3" xfId="36882"/>
    <cellStyle name="Output 2 3 2 3 3 2" xfId="37032"/>
    <cellStyle name="Output 2 3 2 3 3 2 2" xfId="37336"/>
    <cellStyle name="Output 2 3 2 3 3 2 2 2" xfId="37384"/>
    <cellStyle name="Output 2 3 2 3 3 2 2 3" xfId="39261"/>
    <cellStyle name="Output 2 3 2 3 3 2 3" xfId="38150"/>
    <cellStyle name="Output 2 3 2 3 3 2 4" xfId="38693"/>
    <cellStyle name="Output 2 3 2 3 3 3" xfId="37170"/>
    <cellStyle name="Output 2 3 2 3 3 3 2" xfId="37890"/>
    <cellStyle name="Output 2 3 2 3 3 3 3" xfId="38945"/>
    <cellStyle name="Output 2 3 2 3 3 4" xfId="37939"/>
    <cellStyle name="Output 2 3 2 3 3 5" xfId="38442"/>
    <cellStyle name="Output 2 3 2 3 4" xfId="37067"/>
    <cellStyle name="Output 2 3 2 3 4 2" xfId="37253"/>
    <cellStyle name="Output 2 3 2 3 4 2 2" xfId="38064"/>
    <cellStyle name="Output 2 3 2 3 4 2 3" xfId="39092"/>
    <cellStyle name="Output 2 3 2 3 4 3" xfId="37772"/>
    <cellStyle name="Output 2 3 2 3 4 4" xfId="38744"/>
    <cellStyle name="Output 2 3 2 3 5" xfId="36953"/>
    <cellStyle name="Output 2 3 2 3 5 2" xfId="38088"/>
    <cellStyle name="Output 2 3 2 3 5 3" xfId="38536"/>
    <cellStyle name="Output 2 3 2 3 6" xfId="37602"/>
    <cellStyle name="Output 2 3 2 3 7" xfId="38289"/>
    <cellStyle name="Output 2 3 2 4" xfId="36763"/>
    <cellStyle name="Output 2 3 2 4 2" xfId="36929"/>
    <cellStyle name="Output 2 3 2 4 2 2" xfId="37221"/>
    <cellStyle name="Output 2 3 2 4 2 2 2" xfId="37508"/>
    <cellStyle name="Output 2 3 2 4 2 2 3" xfId="39034"/>
    <cellStyle name="Output 2 3 2 4 2 3" xfId="38115"/>
    <cellStyle name="Output 2 3 2 4 2 4" xfId="38510"/>
    <cellStyle name="Output 2 3 2 4 3" xfId="37092"/>
    <cellStyle name="Output 2 3 2 4 3 2" xfId="37437"/>
    <cellStyle name="Output 2 3 2 4 3 3" xfId="38782"/>
    <cellStyle name="Output 2 3 2 4 4" xfId="37949"/>
    <cellStyle name="Output 2 3 2 4 5" xfId="38265"/>
    <cellStyle name="Output 2 3 2 5" xfId="36829"/>
    <cellStyle name="Output 2 3 2 5 2" xfId="36974"/>
    <cellStyle name="Output 2 3 2 5 2 2" xfId="37274"/>
    <cellStyle name="Output 2 3 2 5 2 2 2" xfId="37913"/>
    <cellStyle name="Output 2 3 2 5 2 2 3" xfId="39135"/>
    <cellStyle name="Output 2 3 2 5 2 3" xfId="37923"/>
    <cellStyle name="Output 2 3 2 5 2 4" xfId="38571"/>
    <cellStyle name="Output 2 3 2 5 3" xfId="37117"/>
    <cellStyle name="Output 2 3 2 5 3 2" xfId="37785"/>
    <cellStyle name="Output 2 3 2 5 3 3" xfId="38825"/>
    <cellStyle name="Output 2 3 2 5 4" xfId="38167"/>
    <cellStyle name="Output 2 3 2 5 5" xfId="38322"/>
    <cellStyle name="Output 2 3 2 6" xfId="36816"/>
    <cellStyle name="Output 2 3 2 6 2" xfId="36960"/>
    <cellStyle name="Output 2 3 2 6 2 2" xfId="37260"/>
    <cellStyle name="Output 2 3 2 6 2 2 2" xfId="37644"/>
    <cellStyle name="Output 2 3 2 6 2 2 3" xfId="39103"/>
    <cellStyle name="Output 2 3 2 6 2 3" xfId="37778"/>
    <cellStyle name="Output 2 3 2 6 2 4" xfId="38547"/>
    <cellStyle name="Output 2 3 2 6 3" xfId="37104"/>
    <cellStyle name="Output 2 3 2 6 3 2" xfId="37857"/>
    <cellStyle name="Output 2 3 2 6 3 3" xfId="38802"/>
    <cellStyle name="Output 2 3 2 6 4" xfId="38202"/>
    <cellStyle name="Output 2 3 2 6 5" xfId="38299"/>
    <cellStyle name="Output 2 3 2 7" xfId="37051"/>
    <cellStyle name="Output 2 3 2 7 2" xfId="37185"/>
    <cellStyle name="Output 2 3 2 7 2 2" xfId="38053"/>
    <cellStyle name="Output 2 3 2 7 2 3" xfId="38961"/>
    <cellStyle name="Output 2 3 2 7 3" xfId="37924"/>
    <cellStyle name="Output 2 3 2 7 4" xfId="38720"/>
    <cellStyle name="Output 2 3 2 8" xfId="36895"/>
    <cellStyle name="Output 2 3 2 8 2" xfId="37348"/>
    <cellStyle name="Output 2 3 2 8 2 2" xfId="37353"/>
    <cellStyle name="Output 2 3 2 8 2 3" xfId="39273"/>
    <cellStyle name="Output 2 3 2 8 3" xfId="37630"/>
    <cellStyle name="Output 2 3 2 8 4" xfId="38457"/>
    <cellStyle name="Output 2 3 2 9" xfId="37585"/>
    <cellStyle name="Output 2 3 3" xfId="36737"/>
    <cellStyle name="Output 2 3 3 2" xfId="36757"/>
    <cellStyle name="Output 2 3 3 2 2" xfId="36923"/>
    <cellStyle name="Output 2 3 3 2 2 2" xfId="37215"/>
    <cellStyle name="Output 2 3 3 2 2 2 2" xfId="37950"/>
    <cellStyle name="Output 2 3 3 2 2 2 3" xfId="39019"/>
    <cellStyle name="Output 2 3 3 2 2 3" xfId="37763"/>
    <cellStyle name="Output 2 3 3 2 2 4" xfId="38503"/>
    <cellStyle name="Output 2 3 3 2 3" xfId="37086"/>
    <cellStyle name="Output 2 3 3 2 3 2" xfId="38135"/>
    <cellStyle name="Output 2 3 3 2 3 3" xfId="38776"/>
    <cellStyle name="Output 2 3 3 2 4" xfId="37909"/>
    <cellStyle name="Output 2 3 3 2 5" xfId="38259"/>
    <cellStyle name="Output 2 3 3 3" xfId="36823"/>
    <cellStyle name="Output 2 3 3 3 2" xfId="36968"/>
    <cellStyle name="Output 2 3 3 3 2 2" xfId="37268"/>
    <cellStyle name="Output 2 3 3 3 2 2 2" xfId="37603"/>
    <cellStyle name="Output 2 3 3 3 2 2 3" xfId="39120"/>
    <cellStyle name="Output 2 3 3 3 2 3" xfId="37640"/>
    <cellStyle name="Output 2 3 3 3 2 4" xfId="38564"/>
    <cellStyle name="Output 2 3 3 3 3" xfId="37111"/>
    <cellStyle name="Output 2 3 3 3 3 2" xfId="38050"/>
    <cellStyle name="Output 2 3 3 3 3 3" xfId="38819"/>
    <cellStyle name="Output 2 3 3 3 4" xfId="38075"/>
    <cellStyle name="Output 2 3 3 3 5" xfId="38316"/>
    <cellStyle name="Output 2 3 3 4" xfId="36742"/>
    <cellStyle name="Output 2 3 3 4 2" xfId="36908"/>
    <cellStyle name="Output 2 3 3 4 2 2" xfId="37200"/>
    <cellStyle name="Output 2 3 3 4 2 2 2" xfId="37364"/>
    <cellStyle name="Output 2 3 3 4 2 2 3" xfId="38980"/>
    <cellStyle name="Output 2 3 3 4 2 3" xfId="37673"/>
    <cellStyle name="Output 2 3 3 4 2 4" xfId="38475"/>
    <cellStyle name="Output 2 3 3 4 3" xfId="37072"/>
    <cellStyle name="Output 2 3 3 4 3 2" xfId="38054"/>
    <cellStyle name="Output 2 3 3 4 3 3" xfId="38751"/>
    <cellStyle name="Output 2 3 3 4 4" xfId="37646"/>
    <cellStyle name="Output 2 3 3 4 5" xfId="38234"/>
    <cellStyle name="Output 2 3 3 5" xfId="36845"/>
    <cellStyle name="Output 2 3 3 5 2" xfId="36993"/>
    <cellStyle name="Output 2 3 3 5 2 2" xfId="37293"/>
    <cellStyle name="Output 2 3 3 5 2 2 2" xfId="37554"/>
    <cellStyle name="Output 2 3 3 5 2 2 3" xfId="39165"/>
    <cellStyle name="Output 2 3 3 5 2 3" xfId="38071"/>
    <cellStyle name="Output 2 3 3 5 2 4" xfId="38597"/>
    <cellStyle name="Output 2 3 3 5 3" xfId="37133"/>
    <cellStyle name="Output 2 3 3 5 3 2" xfId="38008"/>
    <cellStyle name="Output 2 3 3 5 3 3" xfId="38851"/>
    <cellStyle name="Output 2 3 3 5 4" xfId="38172"/>
    <cellStyle name="Output 2 3 3 5 5" xfId="38348"/>
    <cellStyle name="Output 2 3 3 6" xfId="37045"/>
    <cellStyle name="Output 2 3 3 6 2" xfId="37193"/>
    <cellStyle name="Output 2 3 3 6 2 2" xfId="37385"/>
    <cellStyle name="Output 2 3 3 6 2 3" xfId="38972"/>
    <cellStyle name="Output 2 3 3 6 3" xfId="38174"/>
    <cellStyle name="Output 2 3 3 6 4" xfId="38714"/>
    <cellStyle name="Output 2 3 3 7" xfId="36901"/>
    <cellStyle name="Output 2 3 3 7 2" xfId="37908"/>
    <cellStyle name="Output 2 3 3 7 3" xfId="38468"/>
    <cellStyle name="Output 2 3 3 8" xfId="38180"/>
    <cellStyle name="Output 2 3 3 9" xfId="38227"/>
    <cellStyle name="Output 2 3 4" xfId="36776"/>
    <cellStyle name="Output 2 3 4 2" xfId="36814"/>
    <cellStyle name="Output 2 3 4 2 2" xfId="36955"/>
    <cellStyle name="Output 2 3 4 2 2 2" xfId="37255"/>
    <cellStyle name="Output 2 3 4 2 2 2 2" xfId="37971"/>
    <cellStyle name="Output 2 3 4 2 2 2 3" xfId="39094"/>
    <cellStyle name="Output 2 3 4 2 2 3" xfId="37479"/>
    <cellStyle name="Output 2 3 4 2 2 4" xfId="38538"/>
    <cellStyle name="Output 2 3 4 2 3" xfId="37102"/>
    <cellStyle name="Output 2 3 4 2 3 2" xfId="37797"/>
    <cellStyle name="Output 2 3 4 2 3 3" xfId="38794"/>
    <cellStyle name="Output 2 3 4 2 4" xfId="37893"/>
    <cellStyle name="Output 2 3 4 2 5" xfId="38291"/>
    <cellStyle name="Output 2 3 4 3" xfId="36864"/>
    <cellStyle name="Output 2 3 4 3 2" xfId="37014"/>
    <cellStyle name="Output 2 3 4 3 2 2" xfId="37316"/>
    <cellStyle name="Output 2 3 4 3 2 2 2" xfId="37851"/>
    <cellStyle name="Output 2 3 4 3 2 2 3" xfId="39216"/>
    <cellStyle name="Output 2 3 4 3 2 3" xfId="37839"/>
    <cellStyle name="Output 2 3 4 3 2 4" xfId="38648"/>
    <cellStyle name="Output 2 3 4 3 3" xfId="37152"/>
    <cellStyle name="Output 2 3 4 3 3 2" xfId="38113"/>
    <cellStyle name="Output 2 3 4 3 3 3" xfId="38901"/>
    <cellStyle name="Output 2 3 4 3 4" xfId="37490"/>
    <cellStyle name="Output 2 3 4 3 5" xfId="38398"/>
    <cellStyle name="Output 2 3 4 4" xfId="37057"/>
    <cellStyle name="Output 2 3 4 4 2" xfId="37227"/>
    <cellStyle name="Output 2 3 4 4 2 2" xfId="38016"/>
    <cellStyle name="Output 2 3 4 4 2 3" xfId="39048"/>
    <cellStyle name="Output 2 3 4 4 3" xfId="37484"/>
    <cellStyle name="Output 2 3 4 4 4" xfId="38726"/>
    <cellStyle name="Output 2 3 4 5" xfId="36935"/>
    <cellStyle name="Output 2 3 4 5 2" xfId="37892"/>
    <cellStyle name="Output 2 3 4 5 3" xfId="38516"/>
    <cellStyle name="Output 2 3 4 6" xfId="37516"/>
    <cellStyle name="Output 2 3 4 7" xfId="38271"/>
    <cellStyle name="Output 2 3 5" xfId="36798"/>
    <cellStyle name="Output 2 3 5 2" xfId="36852"/>
    <cellStyle name="Output 2 3 5 2 2" xfId="37002"/>
    <cellStyle name="Output 2 3 5 2 2 2" xfId="37303"/>
    <cellStyle name="Output 2 3 5 2 2 2 2" xfId="37760"/>
    <cellStyle name="Output 2 3 5 2 2 2 3" xfId="39186"/>
    <cellStyle name="Output 2 3 5 2 2 3" xfId="37473"/>
    <cellStyle name="Output 2 3 5 2 2 4" xfId="38618"/>
    <cellStyle name="Output 2 3 5 2 3" xfId="37140"/>
    <cellStyle name="Output 2 3 5 2 3 2" xfId="37717"/>
    <cellStyle name="Output 2 3 5 2 3 3" xfId="38872"/>
    <cellStyle name="Output 2 3 5 2 4" xfId="37992"/>
    <cellStyle name="Output 2 3 5 2 5" xfId="38369"/>
    <cellStyle name="Output 2 3 5 3" xfId="36876"/>
    <cellStyle name="Output 2 3 5 3 2" xfId="37026"/>
    <cellStyle name="Output 2 3 5 3 2 2" xfId="37329"/>
    <cellStyle name="Output 2 3 5 3 2 2 2" xfId="37734"/>
    <cellStyle name="Output 2 3 5 3 2 2 3" xfId="39246"/>
    <cellStyle name="Output 2 3 5 3 2 3" xfId="38106"/>
    <cellStyle name="Output 2 3 5 3 2 4" xfId="38678"/>
    <cellStyle name="Output 2 3 5 3 3" xfId="37164"/>
    <cellStyle name="Output 2 3 5 3 3 2" xfId="38155"/>
    <cellStyle name="Output 2 3 5 3 3 3" xfId="38930"/>
    <cellStyle name="Output 2 3 5 3 4" xfId="38196"/>
    <cellStyle name="Output 2 3 5 3 5" xfId="38427"/>
    <cellStyle name="Output 2 3 5 4" xfId="37065"/>
    <cellStyle name="Output 2 3 5 4 2" xfId="37247"/>
    <cellStyle name="Output 2 3 5 4 2 2" xfId="37880"/>
    <cellStyle name="Output 2 3 5 4 2 3" xfId="39077"/>
    <cellStyle name="Output 2 3 5 4 3" xfId="37430"/>
    <cellStyle name="Output 2 3 5 4 4" xfId="38742"/>
    <cellStyle name="Output 2 3 5 5" xfId="36947"/>
    <cellStyle name="Output 2 3 5 5 2" xfId="37773"/>
    <cellStyle name="Output 2 3 5 5 3" xfId="38529"/>
    <cellStyle name="Output 2 3 5 6" xfId="37546"/>
    <cellStyle name="Output 2 3 5 7" xfId="38283"/>
    <cellStyle name="Output 2 3 6" xfId="36749"/>
    <cellStyle name="Output 2 3 6 2" xfId="36916"/>
    <cellStyle name="Output 2 3 6 2 2" xfId="37208"/>
    <cellStyle name="Output 2 3 6 2 2 2" xfId="37866"/>
    <cellStyle name="Output 2 3 6 2 2 3" xfId="39004"/>
    <cellStyle name="Output 2 3 6 2 3" xfId="37391"/>
    <cellStyle name="Output 2 3 6 2 4" xfId="38488"/>
    <cellStyle name="Output 2 3 6 3" xfId="37079"/>
    <cellStyle name="Output 2 3 6 3 2" xfId="38212"/>
    <cellStyle name="Output 2 3 6 3 3" xfId="38761"/>
    <cellStyle name="Output 2 3 6 4" xfId="38098"/>
    <cellStyle name="Output 2 3 6 5" xfId="38244"/>
    <cellStyle name="Output 2 3 7" xfId="37038"/>
    <cellStyle name="Output 2 3 7 2" xfId="37176"/>
    <cellStyle name="Output 2 3 7 2 2" xfId="37694"/>
    <cellStyle name="Output 2 3 7 2 3" xfId="38951"/>
    <cellStyle name="Output 2 3 7 3" xfId="37454"/>
    <cellStyle name="Output 2 3 7 4" xfId="38699"/>
    <cellStyle name="Output 2 3 8" xfId="36888"/>
    <cellStyle name="Output 2 3 8 2" xfId="37342"/>
    <cellStyle name="Output 2 3 8 2 2" xfId="38216"/>
    <cellStyle name="Output 2 3 8 2 3" xfId="39267"/>
    <cellStyle name="Output 2 3 8 3" xfId="37471"/>
    <cellStyle name="Output 2 3 8 4" xfId="38448"/>
    <cellStyle name="Output 2 3 9" xfId="37944"/>
    <cellStyle name="Output 2 4" xfId="784"/>
    <cellStyle name="Output 2 4 10" xfId="3632"/>
    <cellStyle name="Output 2 4 10 2" xfId="4107"/>
    <cellStyle name="Output 2 4 10 2 2" xfId="15098"/>
    <cellStyle name="Output 2 4 10 2 2 2" xfId="30488"/>
    <cellStyle name="Output 2 4 10 2 3" xfId="19226"/>
    <cellStyle name="Output 2 4 10 2 3 2" xfId="35387"/>
    <cellStyle name="Output 2 4 10 2 4" xfId="25901"/>
    <cellStyle name="Output 2 4 10 3" xfId="7483"/>
    <cellStyle name="Output 2 4 10 3 2" xfId="15385"/>
    <cellStyle name="Output 2 4 10 3 2 2" xfId="33859"/>
    <cellStyle name="Output 2 4 10 3 3" xfId="19510"/>
    <cellStyle name="Output 2 4 10 3 3 2" xfId="35917"/>
    <cellStyle name="Output 2 4 10 3 4" xfId="26185"/>
    <cellStyle name="Output 2 4 10 4" xfId="8016"/>
    <cellStyle name="Output 2 4 10 4 2" xfId="15583"/>
    <cellStyle name="Output 2 4 10 4 2 2" xfId="34391"/>
    <cellStyle name="Output 2 4 10 4 3" xfId="19708"/>
    <cellStyle name="Output 2 4 10 4 3 2" xfId="36441"/>
    <cellStyle name="Output 2 4 10 4 4" xfId="26383"/>
    <cellStyle name="Output 2 4 10 5" xfId="15733"/>
    <cellStyle name="Output 2 4 10 5 2" xfId="19858"/>
    <cellStyle name="Output 2 4 10 5 3" xfId="26533"/>
    <cellStyle name="Output 2 4 10 6" xfId="13639"/>
    <cellStyle name="Output 2 4 10 6 2" xfId="30018"/>
    <cellStyle name="Output 2 4 10 7" xfId="17781"/>
    <cellStyle name="Output 2 4 10 7 2" xfId="34923"/>
    <cellStyle name="Output 2 4 10 8" xfId="8137"/>
    <cellStyle name="Output 2 4 10 9" xfId="24458"/>
    <cellStyle name="Output 2 4 11" xfId="3693"/>
    <cellStyle name="Output 2 4 11 2" xfId="4166"/>
    <cellStyle name="Output 2 4 11 2 2" xfId="15159"/>
    <cellStyle name="Output 2 4 11 2 2 2" xfId="30545"/>
    <cellStyle name="Output 2 4 11 2 3" xfId="19284"/>
    <cellStyle name="Output 2 4 11 2 3 2" xfId="35444"/>
    <cellStyle name="Output 2 4 11 2 4" xfId="25959"/>
    <cellStyle name="Output 2 4 11 3" xfId="7544"/>
    <cellStyle name="Output 2 4 11 3 2" xfId="15446"/>
    <cellStyle name="Output 2 4 11 3 2 2" xfId="33920"/>
    <cellStyle name="Output 2 4 11 3 3" xfId="19571"/>
    <cellStyle name="Output 2 4 11 3 3 2" xfId="35976"/>
    <cellStyle name="Output 2 4 11 3 4" xfId="26246"/>
    <cellStyle name="Output 2 4 11 4" xfId="8077"/>
    <cellStyle name="Output 2 4 11 4 2" xfId="15642"/>
    <cellStyle name="Output 2 4 11 4 2 2" xfId="34452"/>
    <cellStyle name="Output 2 4 11 4 3" xfId="19767"/>
    <cellStyle name="Output 2 4 11 4 3 2" xfId="36500"/>
    <cellStyle name="Output 2 4 11 4 4" xfId="26442"/>
    <cellStyle name="Output 2 4 11 5" xfId="15789"/>
    <cellStyle name="Output 2 4 11 5 2" xfId="19914"/>
    <cellStyle name="Output 2 4 11 5 3" xfId="26589"/>
    <cellStyle name="Output 2 4 11 6" xfId="13700"/>
    <cellStyle name="Output 2 4 11 6 2" xfId="30077"/>
    <cellStyle name="Output 2 4 11 7" xfId="17839"/>
    <cellStyle name="Output 2 4 11 7 2" xfId="34982"/>
    <cellStyle name="Output 2 4 11 8" xfId="15844"/>
    <cellStyle name="Output 2 4 11 9" xfId="24516"/>
    <cellStyle name="Output 2 4 12" xfId="4640"/>
    <cellStyle name="Output 2 4 12 2" xfId="13937"/>
    <cellStyle name="Output 2 4 12 2 2" xfId="31018"/>
    <cellStyle name="Output 2 4 12 3" xfId="18076"/>
    <cellStyle name="Output 2 4 12 3 2" xfId="35512"/>
    <cellStyle name="Output 2 4 12 4" xfId="24753"/>
    <cellStyle name="Output 2 4 13" xfId="7605"/>
    <cellStyle name="Output 2 4 13 2" xfId="14814"/>
    <cellStyle name="Output 2 4 13 2 2" xfId="33981"/>
    <cellStyle name="Output 2 4 13 3" xfId="18945"/>
    <cellStyle name="Output 2 4 13 3 2" xfId="36036"/>
    <cellStyle name="Output 2 4 13 4" xfId="25620"/>
    <cellStyle name="Output 2 4 14" xfId="15228"/>
    <cellStyle name="Output 2 4 14 2" xfId="19353"/>
    <cellStyle name="Output 2 4 14 3" xfId="26028"/>
    <cellStyle name="Output 2 4 15" xfId="15279"/>
    <cellStyle name="Output 2 4 15 2" xfId="19404"/>
    <cellStyle name="Output 2 4 15 3" xfId="26079"/>
    <cellStyle name="Output 2 4 16" xfId="10794"/>
    <cellStyle name="Output 2 4 16 2" xfId="27178"/>
    <cellStyle name="Output 2 4 17" xfId="17254"/>
    <cellStyle name="Output 2 4 17 2" xfId="34518"/>
    <cellStyle name="Output 2 4 18" xfId="17473"/>
    <cellStyle name="Output 2 4 19" xfId="21625"/>
    <cellStyle name="Output 2 4 2" xfId="1544"/>
    <cellStyle name="Output 2 4 2 2" xfId="5399"/>
    <cellStyle name="Output 2 4 2 2 2" xfId="14203"/>
    <cellStyle name="Output 2 4 2 2 2 2" xfId="31777"/>
    <cellStyle name="Output 2 4 2 2 2 2 2" xfId="37460"/>
    <cellStyle name="Output 2 4 2 2 2 2 3" xfId="39102"/>
    <cellStyle name="Output 2 4 2 2 2 3" xfId="37984"/>
    <cellStyle name="Output 2 4 2 2 2 4" xfId="38546"/>
    <cellStyle name="Output 2 4 2 2 3" xfId="18341"/>
    <cellStyle name="Output 2 4 2 2 3 2" xfId="35560"/>
    <cellStyle name="Output 2 4 2 2 3 3" xfId="38801"/>
    <cellStyle name="Output 2 4 2 2 4" xfId="25018"/>
    <cellStyle name="Output 2 4 2 2 5" xfId="38298"/>
    <cellStyle name="Output 2 4 2 3" xfId="7654"/>
    <cellStyle name="Output 2 4 2 3 2" xfId="13932"/>
    <cellStyle name="Output 2 4 2 3 2 2" xfId="34029"/>
    <cellStyle name="Output 2 4 2 3 2 2 2" xfId="38200"/>
    <cellStyle name="Output 2 4 2 3 2 2 3" xfId="39221"/>
    <cellStyle name="Output 2 4 2 3 2 3" xfId="37600"/>
    <cellStyle name="Output 2 4 2 3 2 4" xfId="38653"/>
    <cellStyle name="Output 2 4 2 3 3" xfId="18071"/>
    <cellStyle name="Output 2 4 2 3 3 2" xfId="36084"/>
    <cellStyle name="Output 2 4 2 3 3 3" xfId="38905"/>
    <cellStyle name="Output 2 4 2 3 4" xfId="24748"/>
    <cellStyle name="Output 2 4 2 3 5" xfId="38402"/>
    <cellStyle name="Output 2 4 2 4" xfId="14151"/>
    <cellStyle name="Output 2 4 2 4 2" xfId="18290"/>
    <cellStyle name="Output 2 4 2 4 2 2" xfId="37690"/>
    <cellStyle name="Output 2 4 2 4 2 3" xfId="39052"/>
    <cellStyle name="Output 2 4 2 4 2 4" xfId="37231"/>
    <cellStyle name="Output 2 4 2 4 3" xfId="24967"/>
    <cellStyle name="Output 2 4 2 4 4" xfId="38730"/>
    <cellStyle name="Output 2 4 2 5" xfId="15549"/>
    <cellStyle name="Output 2 4 2 5 2" xfId="19674"/>
    <cellStyle name="Output 2 4 2 5 2 2" xfId="38028"/>
    <cellStyle name="Output 2 4 2 5 3" xfId="26349"/>
    <cellStyle name="Output 2 4 2 6" xfId="11554"/>
    <cellStyle name="Output 2 4 2 6 2" xfId="27937"/>
    <cellStyle name="Output 2 4 2 7" xfId="17341"/>
    <cellStyle name="Output 2 4 2 7 2" xfId="34566"/>
    <cellStyle name="Output 2 4 2 8" xfId="17411"/>
    <cellStyle name="Output 2 4 2 8 2" xfId="36780"/>
    <cellStyle name="Output 2 4 2 9" xfId="22384"/>
    <cellStyle name="Output 2 4 3" xfId="2337"/>
    <cellStyle name="Output 2 4 3 2" xfId="3835"/>
    <cellStyle name="Output 2 4 3 2 2" xfId="14508"/>
    <cellStyle name="Output 2 4 3 2 2 2" xfId="30219"/>
    <cellStyle name="Output 2 4 3 2 2 2 2" xfId="37527"/>
    <cellStyle name="Output 2 4 3 2 2 2 3" xfId="39191"/>
    <cellStyle name="Output 2 4 3 2 2 3" xfId="37990"/>
    <cellStyle name="Output 2 4 3 2 2 4" xfId="38623"/>
    <cellStyle name="Output 2 4 3 2 3" xfId="18644"/>
    <cellStyle name="Output 2 4 3 2 3 2" xfId="35119"/>
    <cellStyle name="Output 2 4 3 2 3 3" xfId="38877"/>
    <cellStyle name="Output 2 4 3 2 4" xfId="25320"/>
    <cellStyle name="Output 2 4 3 2 5" xfId="38374"/>
    <cellStyle name="Output 2 4 3 3" xfId="6190"/>
    <cellStyle name="Output 2 4 3 3 2" xfId="13752"/>
    <cellStyle name="Output 2 4 3 3 2 2" xfId="32566"/>
    <cellStyle name="Output 2 4 3 3 2 2 2" xfId="37816"/>
    <cellStyle name="Output 2 4 3 3 2 2 3" xfId="39251"/>
    <cellStyle name="Output 2 4 3 3 2 3" xfId="37637"/>
    <cellStyle name="Output 2 4 3 3 2 4" xfId="38683"/>
    <cellStyle name="Output 2 4 3 3 3" xfId="17891"/>
    <cellStyle name="Output 2 4 3 3 3 2" xfId="35641"/>
    <cellStyle name="Output 2 4 3 3 3 3" xfId="38935"/>
    <cellStyle name="Output 2 4 3 3 4" xfId="24568"/>
    <cellStyle name="Output 2 4 3 3 5" xfId="38432"/>
    <cellStyle name="Output 2 4 3 4" xfId="7736"/>
    <cellStyle name="Output 2 4 3 4 2" xfId="14536"/>
    <cellStyle name="Output 2 4 3 4 2 2" xfId="34111"/>
    <cellStyle name="Output 2 4 3 4 2 3" xfId="39082"/>
    <cellStyle name="Output 2 4 3 4 3" xfId="18672"/>
    <cellStyle name="Output 2 4 3 4 3 2" xfId="36165"/>
    <cellStyle name="Output 2 4 3 4 4" xfId="25348"/>
    <cellStyle name="Output 2 4 3 5" xfId="14977"/>
    <cellStyle name="Output 2 4 3 5 2" xfId="19106"/>
    <cellStyle name="Output 2 4 3 5 2 2" xfId="37540"/>
    <cellStyle name="Output 2 4 3 5 3" xfId="25781"/>
    <cellStyle name="Output 2 4 3 6" xfId="12345"/>
    <cellStyle name="Output 2 4 3 6 2" xfId="28727"/>
    <cellStyle name="Output 2 4 3 7" xfId="17458"/>
    <cellStyle name="Output 2 4 3 7 2" xfId="34645"/>
    <cellStyle name="Output 2 4 3 8" xfId="16093"/>
    <cellStyle name="Output 2 4 3 8 2" xfId="36802"/>
    <cellStyle name="Output 2 4 3 9" xfId="23172"/>
    <cellStyle name="Output 2 4 4" xfId="2738"/>
    <cellStyle name="Output 2 4 4 2" xfId="3928"/>
    <cellStyle name="Output 2 4 4 2 2" xfId="14702"/>
    <cellStyle name="Output 2 4 4 2 2 2" xfId="30310"/>
    <cellStyle name="Output 2 4 4 2 2 3" xfId="39024"/>
    <cellStyle name="Output 2 4 4 2 3" xfId="18834"/>
    <cellStyle name="Output 2 4 4 2 3 2" xfId="35210"/>
    <cellStyle name="Output 2 4 4 2 4" xfId="25510"/>
    <cellStyle name="Output 2 4 4 3" xfId="6590"/>
    <cellStyle name="Output 2 4 4 3 2" xfId="14450"/>
    <cellStyle name="Output 2 4 4 3 2 2" xfId="32966"/>
    <cellStyle name="Output 2 4 4 3 3" xfId="18586"/>
    <cellStyle name="Output 2 4 4 3 3 2" xfId="35734"/>
    <cellStyle name="Output 2 4 4 3 4" xfId="25262"/>
    <cellStyle name="Output 2 4 4 4" xfId="7831"/>
    <cellStyle name="Output 2 4 4 4 2" xfId="15290"/>
    <cellStyle name="Output 2 4 4 4 2 2" xfId="34206"/>
    <cellStyle name="Output 2 4 4 4 3" xfId="19415"/>
    <cellStyle name="Output 2 4 4 4 3 2" xfId="36258"/>
    <cellStyle name="Output 2 4 4 4 4" xfId="26090"/>
    <cellStyle name="Output 2 4 4 5" xfId="15369"/>
    <cellStyle name="Output 2 4 4 5 2" xfId="19494"/>
    <cellStyle name="Output 2 4 4 5 3" xfId="26169"/>
    <cellStyle name="Output 2 4 4 6" xfId="12746"/>
    <cellStyle name="Output 2 4 4 6 2" xfId="29126"/>
    <cellStyle name="Output 2 4 4 7" xfId="17570"/>
    <cellStyle name="Output 2 4 4 7 2" xfId="34739"/>
    <cellStyle name="Output 2 4 4 8" xfId="15997"/>
    <cellStyle name="Output 2 4 4 9" xfId="23569"/>
    <cellStyle name="Output 2 4 5" xfId="2728"/>
    <cellStyle name="Output 2 4 5 2" xfId="3918"/>
    <cellStyle name="Output 2 4 5 2 2" xfId="14692"/>
    <cellStyle name="Output 2 4 5 2 2 2" xfId="30300"/>
    <cellStyle name="Output 2 4 5 2 2 3" xfId="39125"/>
    <cellStyle name="Output 2 4 5 2 3" xfId="18826"/>
    <cellStyle name="Output 2 4 5 2 3 2" xfId="35200"/>
    <cellStyle name="Output 2 4 5 2 4" xfId="25502"/>
    <cellStyle name="Output 2 4 5 3" xfId="6580"/>
    <cellStyle name="Output 2 4 5 3 2" xfId="14135"/>
    <cellStyle name="Output 2 4 5 3 2 2" xfId="32956"/>
    <cellStyle name="Output 2 4 5 3 3" xfId="18274"/>
    <cellStyle name="Output 2 4 5 3 3 2" xfId="35724"/>
    <cellStyle name="Output 2 4 5 3 4" xfId="24951"/>
    <cellStyle name="Output 2 4 5 4" xfId="7821"/>
    <cellStyle name="Output 2 4 5 4 2" xfId="15001"/>
    <cellStyle name="Output 2 4 5 4 2 2" xfId="34196"/>
    <cellStyle name="Output 2 4 5 4 3" xfId="19130"/>
    <cellStyle name="Output 2 4 5 4 3 2" xfId="36248"/>
    <cellStyle name="Output 2 4 5 4 4" xfId="25805"/>
    <cellStyle name="Output 2 4 5 5" xfId="15034"/>
    <cellStyle name="Output 2 4 5 5 2" xfId="19163"/>
    <cellStyle name="Output 2 4 5 5 3" xfId="25838"/>
    <cellStyle name="Output 2 4 5 6" xfId="12736"/>
    <cellStyle name="Output 2 4 5 6 2" xfId="29116"/>
    <cellStyle name="Output 2 4 5 7" xfId="17562"/>
    <cellStyle name="Output 2 4 5 7 2" xfId="34729"/>
    <cellStyle name="Output 2 4 5 8" xfId="16040"/>
    <cellStyle name="Output 2 4 5 9" xfId="23561"/>
    <cellStyle name="Output 2 4 6" xfId="2672"/>
    <cellStyle name="Output 2 4 6 2" xfId="3863"/>
    <cellStyle name="Output 2 4 6 2 2" xfId="14636"/>
    <cellStyle name="Output 2 4 6 2 2 2" xfId="30247"/>
    <cellStyle name="Output 2 4 6 2 2 3" xfId="38974"/>
    <cellStyle name="Output 2 4 6 2 3" xfId="18772"/>
    <cellStyle name="Output 2 4 6 2 3 2" xfId="35147"/>
    <cellStyle name="Output 2 4 6 2 4" xfId="25448"/>
    <cellStyle name="Output 2 4 6 3" xfId="6524"/>
    <cellStyle name="Output 2 4 6 3 2" xfId="15030"/>
    <cellStyle name="Output 2 4 6 3 2 2" xfId="32900"/>
    <cellStyle name="Output 2 4 6 3 3" xfId="19159"/>
    <cellStyle name="Output 2 4 6 3 3 2" xfId="35670"/>
    <cellStyle name="Output 2 4 6 3 4" xfId="25834"/>
    <cellStyle name="Output 2 4 6 4" xfId="7765"/>
    <cellStyle name="Output 2 4 6 4 2" xfId="15342"/>
    <cellStyle name="Output 2 4 6 4 2 2" xfId="34140"/>
    <cellStyle name="Output 2 4 6 4 3" xfId="19467"/>
    <cellStyle name="Output 2 4 6 4 3 2" xfId="36194"/>
    <cellStyle name="Output 2 4 6 4 4" xfId="26142"/>
    <cellStyle name="Output 2 4 6 5" xfId="15514"/>
    <cellStyle name="Output 2 4 6 5 2" xfId="19639"/>
    <cellStyle name="Output 2 4 6 5 3" xfId="26314"/>
    <cellStyle name="Output 2 4 6 6" xfId="12680"/>
    <cellStyle name="Output 2 4 6 6 2" xfId="29062"/>
    <cellStyle name="Output 2 4 6 7" xfId="17509"/>
    <cellStyle name="Output 2 4 6 7 2" xfId="34675"/>
    <cellStyle name="Output 2 4 6 8" xfId="16065"/>
    <cellStyle name="Output 2 4 6 9" xfId="23507"/>
    <cellStyle name="Output 2 4 7" xfId="2784"/>
    <cellStyle name="Output 2 4 7 2" xfId="3974"/>
    <cellStyle name="Output 2 4 7 2 2" xfId="14747"/>
    <cellStyle name="Output 2 4 7 2 2 2" xfId="30355"/>
    <cellStyle name="Output 2 4 7 2 3" xfId="18879"/>
    <cellStyle name="Output 2 4 7 2 3 2" xfId="35254"/>
    <cellStyle name="Output 2 4 7 2 4" xfId="25555"/>
    <cellStyle name="Output 2 4 7 3" xfId="6636"/>
    <cellStyle name="Output 2 4 7 3 2" xfId="14418"/>
    <cellStyle name="Output 2 4 7 3 2 2" xfId="33012"/>
    <cellStyle name="Output 2 4 7 3 3" xfId="18554"/>
    <cellStyle name="Output 2 4 7 3 3 2" xfId="35778"/>
    <cellStyle name="Output 2 4 7 3 4" xfId="25230"/>
    <cellStyle name="Output 2 4 7 4" xfId="7877"/>
    <cellStyle name="Output 2 4 7 4 2" xfId="14239"/>
    <cellStyle name="Output 2 4 7 4 2 2" xfId="34252"/>
    <cellStyle name="Output 2 4 7 4 3" xfId="18377"/>
    <cellStyle name="Output 2 4 7 4 3 2" xfId="36302"/>
    <cellStyle name="Output 2 4 7 4 4" xfId="25054"/>
    <cellStyle name="Output 2 4 7 5" xfId="13949"/>
    <cellStyle name="Output 2 4 7 5 2" xfId="18088"/>
    <cellStyle name="Output 2 4 7 5 3" xfId="24765"/>
    <cellStyle name="Output 2 4 7 6" xfId="12792"/>
    <cellStyle name="Output 2 4 7 6 2" xfId="29170"/>
    <cellStyle name="Output 2 4 7 7" xfId="17616"/>
    <cellStyle name="Output 2 4 7 7 2" xfId="34783"/>
    <cellStyle name="Output 2 4 7 8" xfId="15921"/>
    <cellStyle name="Output 2 4 7 9" xfId="23615"/>
    <cellStyle name="Output 2 4 8" xfId="3291"/>
    <cellStyle name="Output 2 4 8 2" xfId="4073"/>
    <cellStyle name="Output 2 4 8 2 2" xfId="14964"/>
    <cellStyle name="Output 2 4 8 2 2 2" xfId="30454"/>
    <cellStyle name="Output 2 4 8 2 3" xfId="19093"/>
    <cellStyle name="Output 2 4 8 2 3 2" xfId="35353"/>
    <cellStyle name="Output 2 4 8 2 4" xfId="25768"/>
    <cellStyle name="Output 2 4 8 3" xfId="7142"/>
    <cellStyle name="Output 2 4 8 3 2" xfId="15281"/>
    <cellStyle name="Output 2 4 8 3 2 2" xfId="33518"/>
    <cellStyle name="Output 2 4 8 3 3" xfId="19406"/>
    <cellStyle name="Output 2 4 8 3 3 2" xfId="35882"/>
    <cellStyle name="Output 2 4 8 3 4" xfId="26081"/>
    <cellStyle name="Output 2 4 8 4" xfId="7981"/>
    <cellStyle name="Output 2 4 8 4 2" xfId="15507"/>
    <cellStyle name="Output 2 4 8 4 2 2" xfId="34356"/>
    <cellStyle name="Output 2 4 8 4 3" xfId="19632"/>
    <cellStyle name="Output 2 4 8 4 3 2" xfId="36406"/>
    <cellStyle name="Output 2 4 8 4 4" xfId="26307"/>
    <cellStyle name="Output 2 4 8 5" xfId="15699"/>
    <cellStyle name="Output 2 4 8 5 2" xfId="19824"/>
    <cellStyle name="Output 2 4 8 5 3" xfId="26499"/>
    <cellStyle name="Output 2 4 8 6" xfId="13298"/>
    <cellStyle name="Output 2 4 8 6 2" xfId="29677"/>
    <cellStyle name="Output 2 4 8 7" xfId="17733"/>
    <cellStyle name="Output 2 4 8 7 2" xfId="34888"/>
    <cellStyle name="Output 2 4 8 8" xfId="17702"/>
    <cellStyle name="Output 2 4 8 9" xfId="24118"/>
    <cellStyle name="Output 2 4 9" xfId="3660"/>
    <cellStyle name="Output 2 4 9 2" xfId="4134"/>
    <cellStyle name="Output 2 4 9 2 2" xfId="15126"/>
    <cellStyle name="Output 2 4 9 2 2 2" xfId="30514"/>
    <cellStyle name="Output 2 4 9 2 3" xfId="19253"/>
    <cellStyle name="Output 2 4 9 2 3 2" xfId="35413"/>
    <cellStyle name="Output 2 4 9 2 4" xfId="25928"/>
    <cellStyle name="Output 2 4 9 3" xfId="7511"/>
    <cellStyle name="Output 2 4 9 3 2" xfId="15413"/>
    <cellStyle name="Output 2 4 9 3 2 2" xfId="33887"/>
    <cellStyle name="Output 2 4 9 3 3" xfId="19538"/>
    <cellStyle name="Output 2 4 9 3 3 2" xfId="35944"/>
    <cellStyle name="Output 2 4 9 3 4" xfId="26213"/>
    <cellStyle name="Output 2 4 9 4" xfId="8044"/>
    <cellStyle name="Output 2 4 9 4 2" xfId="15610"/>
    <cellStyle name="Output 2 4 9 4 2 2" xfId="34419"/>
    <cellStyle name="Output 2 4 9 4 3" xfId="19735"/>
    <cellStyle name="Output 2 4 9 4 3 2" xfId="36468"/>
    <cellStyle name="Output 2 4 9 4 4" xfId="26410"/>
    <cellStyle name="Output 2 4 9 5" xfId="15759"/>
    <cellStyle name="Output 2 4 9 5 2" xfId="19884"/>
    <cellStyle name="Output 2 4 9 5 3" xfId="26559"/>
    <cellStyle name="Output 2 4 9 6" xfId="13667"/>
    <cellStyle name="Output 2 4 9 6 2" xfId="30045"/>
    <cellStyle name="Output 2 4 9 7" xfId="17808"/>
    <cellStyle name="Output 2 4 9 7 2" xfId="34950"/>
    <cellStyle name="Output 2 4 9 8" xfId="17380"/>
    <cellStyle name="Output 2 4 9 9" xfId="24485"/>
    <cellStyle name="Output 2 5" xfId="1164"/>
    <cellStyle name="Output 2 5 10" xfId="36730"/>
    <cellStyle name="Output 2 5 2" xfId="5019"/>
    <cellStyle name="Output 2 5 2 2" xfId="14069"/>
    <cellStyle name="Output 2 5 2 2 2" xfId="31397"/>
    <cellStyle name="Output 2 5 2 2 2 2" xfId="37757"/>
    <cellStyle name="Output 2 5 2 2 2 3" xfId="39009"/>
    <cellStyle name="Output 2 5 2 2 3" xfId="37783"/>
    <cellStyle name="Output 2 5 2 2 4" xfId="38493"/>
    <cellStyle name="Output 2 5 2 3" xfId="18208"/>
    <cellStyle name="Output 2 5 2 3 2" xfId="35536"/>
    <cellStyle name="Output 2 5 2 3 3" xfId="38766"/>
    <cellStyle name="Output 2 5 2 4" xfId="24885"/>
    <cellStyle name="Output 2 5 2 5" xfId="38249"/>
    <cellStyle name="Output 2 5 3" xfId="7630"/>
    <cellStyle name="Output 2 5 3 2" xfId="13819"/>
    <cellStyle name="Output 2 5 3 2 2" xfId="34005"/>
    <cellStyle name="Output 2 5 3 2 2 2" xfId="37547"/>
    <cellStyle name="Output 2 5 3 2 2 3" xfId="39109"/>
    <cellStyle name="Output 2 5 3 2 3" xfId="38058"/>
    <cellStyle name="Output 2 5 3 2 4" xfId="38553"/>
    <cellStyle name="Output 2 5 3 3" xfId="17958"/>
    <cellStyle name="Output 2 5 3 3 2" xfId="36060"/>
    <cellStyle name="Output 2 5 3 3 3" xfId="38808"/>
    <cellStyle name="Output 2 5 3 4" xfId="24635"/>
    <cellStyle name="Output 2 5 3 5" xfId="38305"/>
    <cellStyle name="Output 2 5 4" xfId="14373"/>
    <cellStyle name="Output 2 5 4 2" xfId="18509"/>
    <cellStyle name="Output 2 5 4 2 2" xfId="37277"/>
    <cellStyle name="Output 2 5 4 2 2 2" xfId="37906"/>
    <cellStyle name="Output 2 5 4 2 2 3" xfId="39139"/>
    <cellStyle name="Output 2 5 4 2 3" xfId="37888"/>
    <cellStyle name="Output 2 5 4 2 4" xfId="38574"/>
    <cellStyle name="Output 2 5 4 2 5" xfId="36977"/>
    <cellStyle name="Output 2 5 4 3" xfId="25185"/>
    <cellStyle name="Output 2 5 4 3 2" xfId="37414"/>
    <cellStyle name="Output 2 5 4 3 3" xfId="38828"/>
    <cellStyle name="Output 2 5 4 4" xfId="38120"/>
    <cellStyle name="Output 2 5 4 5" xfId="38325"/>
    <cellStyle name="Output 2 5 5" xfId="15543"/>
    <cellStyle name="Output 2 5 5 2" xfId="19668"/>
    <cellStyle name="Output 2 5 5 2 2" xfId="37296"/>
    <cellStyle name="Output 2 5 5 2 2 2" xfId="37453"/>
    <cellStyle name="Output 2 5 5 2 2 3" xfId="39170"/>
    <cellStyle name="Output 2 5 5 2 3" xfId="37567"/>
    <cellStyle name="Output 2 5 5 2 4" xfId="38602"/>
    <cellStyle name="Output 2 5 5 2 5" xfId="36996"/>
    <cellStyle name="Output 2 5 5 3" xfId="26343"/>
    <cellStyle name="Output 2 5 5 3 2" xfId="37398"/>
    <cellStyle name="Output 2 5 5 3 3" xfId="38856"/>
    <cellStyle name="Output 2 5 5 4" xfId="37725"/>
    <cellStyle name="Output 2 5 5 5" xfId="38353"/>
    <cellStyle name="Output 2 5 6" xfId="11174"/>
    <cellStyle name="Output 2 5 6 2" xfId="27557"/>
    <cellStyle name="Output 2 5 6 2 2" xfId="37861"/>
    <cellStyle name="Output 2 5 6 2 3" xfId="38953"/>
    <cellStyle name="Output 2 5 6 3" xfId="37987"/>
    <cellStyle name="Output 2 5 6 4" xfId="38704"/>
    <cellStyle name="Output 2 5 7" xfId="17298"/>
    <cellStyle name="Output 2 5 7 2" xfId="34542"/>
    <cellStyle name="Output 2 5 7 3" xfId="38450"/>
    <cellStyle name="Output 2 5 8" xfId="17696"/>
    <cellStyle name="Output 2 5 8 2" xfId="37733"/>
    <cellStyle name="Output 2 5 9" xfId="22005"/>
    <cellStyle name="Output 2 6" xfId="1941"/>
    <cellStyle name="Output 2 6 2" xfId="3793"/>
    <cellStyle name="Output 2 6 2 2" xfId="14361"/>
    <cellStyle name="Output 2 6 2 2 2" xfId="30177"/>
    <cellStyle name="Output 2 6 2 2 2 2" xfId="37359"/>
    <cellStyle name="Output 2 6 2 2 2 3" xfId="38994"/>
    <cellStyle name="Output 2 6 2 2 3" xfId="37823"/>
    <cellStyle name="Output 2 6 2 2 4" xfId="38483"/>
    <cellStyle name="Output 2 6 2 3" xfId="18497"/>
    <cellStyle name="Output 2 6 2 3 2" xfId="35078"/>
    <cellStyle name="Output 2 6 2 3 3" xfId="38756"/>
    <cellStyle name="Output 2 6 2 4" xfId="25173"/>
    <cellStyle name="Output 2 6 2 5" xfId="38239"/>
    <cellStyle name="Output 2 6 3" xfId="5794"/>
    <cellStyle name="Output 2 6 3 2" xfId="14206"/>
    <cellStyle name="Output 2 6 3 2 2" xfId="32170"/>
    <cellStyle name="Output 2 6 3 2 2 2" xfId="38004"/>
    <cellStyle name="Output 2 6 3 2 2 3" xfId="39206"/>
    <cellStyle name="Output 2 6 3 2 3" xfId="37729"/>
    <cellStyle name="Output 2 6 3 2 4" xfId="38638"/>
    <cellStyle name="Output 2 6 3 3" xfId="18344"/>
    <cellStyle name="Output 2 6 3 3 2" xfId="35598"/>
    <cellStyle name="Output 2 6 3 3 3" xfId="38891"/>
    <cellStyle name="Output 2 6 3 4" xfId="25021"/>
    <cellStyle name="Output 2 6 3 5" xfId="38388"/>
    <cellStyle name="Output 2 6 4" xfId="7693"/>
    <cellStyle name="Output 2 6 4 2" xfId="15274"/>
    <cellStyle name="Output 2 6 4 2 2" xfId="34068"/>
    <cellStyle name="Output 2 6 4 2 3" xfId="39038"/>
    <cellStyle name="Output 2 6 4 3" xfId="19399"/>
    <cellStyle name="Output 2 6 4 3 2" xfId="36122"/>
    <cellStyle name="Output 2 6 4 4" xfId="26074"/>
    <cellStyle name="Output 2 6 5" xfId="15528"/>
    <cellStyle name="Output 2 6 5 2" xfId="19653"/>
    <cellStyle name="Output 2 6 5 2 2" xfId="38006"/>
    <cellStyle name="Output 2 6 5 3" xfId="26328"/>
    <cellStyle name="Output 2 6 6" xfId="11949"/>
    <cellStyle name="Output 2 6 6 2" xfId="28331"/>
    <cellStyle name="Output 2 6 7" xfId="17398"/>
    <cellStyle name="Output 2 6 7 2" xfId="34603"/>
    <cellStyle name="Output 2 6 8" xfId="17282"/>
    <cellStyle name="Output 2 6 8 2" xfId="36766"/>
    <cellStyle name="Output 2 6 9" xfId="22777"/>
    <cellStyle name="Output 2 7" xfId="1896"/>
    <cellStyle name="Output 2 7 2" xfId="3782"/>
    <cellStyle name="Output 2 7 2 2" xfId="14341"/>
    <cellStyle name="Output 2 7 2 2 2" xfId="30166"/>
    <cellStyle name="Output 2 7 2 2 2 2" xfId="37780"/>
    <cellStyle name="Output 2 7 2 2 2 3" xfId="39176"/>
    <cellStyle name="Output 2 7 2 2 3" xfId="37648"/>
    <cellStyle name="Output 2 7 2 2 4" xfId="38608"/>
    <cellStyle name="Output 2 7 2 3" xfId="18478"/>
    <cellStyle name="Output 2 7 2 3 2" xfId="35068"/>
    <cellStyle name="Output 2 7 2 3 3" xfId="38862"/>
    <cellStyle name="Output 2 7 2 4" xfId="25154"/>
    <cellStyle name="Output 2 7 2 5" xfId="38359"/>
    <cellStyle name="Output 2 7 3" xfId="5751"/>
    <cellStyle name="Output 2 7 3 2" xfId="13797"/>
    <cellStyle name="Output 2 7 3 2 2" xfId="32127"/>
    <cellStyle name="Output 2 7 3 2 2 2" xfId="37428"/>
    <cellStyle name="Output 2 7 3 2 2 3" xfId="39236"/>
    <cellStyle name="Output 2 7 3 2 3" xfId="37394"/>
    <cellStyle name="Output 2 7 3 2 4" xfId="38668"/>
    <cellStyle name="Output 2 7 3 3" xfId="17936"/>
    <cellStyle name="Output 2 7 3 3 2" xfId="35587"/>
    <cellStyle name="Output 2 7 3 3 3" xfId="38920"/>
    <cellStyle name="Output 2 7 3 4" xfId="24613"/>
    <cellStyle name="Output 2 7 3 5" xfId="38417"/>
    <cellStyle name="Output 2 7 4" xfId="7682"/>
    <cellStyle name="Output 2 7 4 2" xfId="14199"/>
    <cellStyle name="Output 2 7 4 2 2" xfId="34057"/>
    <cellStyle name="Output 2 7 4 2 3" xfId="39067"/>
    <cellStyle name="Output 2 7 4 3" xfId="18337"/>
    <cellStyle name="Output 2 7 4 3 2" xfId="36111"/>
    <cellStyle name="Output 2 7 4 4" xfId="25014"/>
    <cellStyle name="Output 2 7 5" xfId="14269"/>
    <cellStyle name="Output 2 7 5 2" xfId="18407"/>
    <cellStyle name="Output 2 7 5 2 2" xfId="37493"/>
    <cellStyle name="Output 2 7 5 3" xfId="25084"/>
    <cellStyle name="Output 2 7 6" xfId="11906"/>
    <cellStyle name="Output 2 7 6 2" xfId="28288"/>
    <cellStyle name="Output 2 7 7" xfId="17387"/>
    <cellStyle name="Output 2 7 7 2" xfId="34593"/>
    <cellStyle name="Output 2 7 8" xfId="17211"/>
    <cellStyle name="Output 2 7 8 2" xfId="36788"/>
    <cellStyle name="Output 2 7 9" xfId="22734"/>
    <cellStyle name="Output 2 8" xfId="1944"/>
    <cellStyle name="Output 2 8 2" xfId="3794"/>
    <cellStyle name="Output 2 8 2 2" xfId="14362"/>
    <cellStyle name="Output 2 8 2 2 2" xfId="30178"/>
    <cellStyle name="Output 2 8 2 2 3" xfId="38993"/>
    <cellStyle name="Output 2 8 2 3" xfId="18498"/>
    <cellStyle name="Output 2 8 2 3 2" xfId="35079"/>
    <cellStyle name="Output 2 8 2 4" xfId="25174"/>
    <cellStyle name="Output 2 8 3" xfId="5797"/>
    <cellStyle name="Output 2 8 3 2" xfId="14414"/>
    <cellStyle name="Output 2 8 3 2 2" xfId="32173"/>
    <cellStyle name="Output 2 8 3 3" xfId="18550"/>
    <cellStyle name="Output 2 8 3 3 2" xfId="35599"/>
    <cellStyle name="Output 2 8 3 4" xfId="25226"/>
    <cellStyle name="Output 2 8 4" xfId="7694"/>
    <cellStyle name="Output 2 8 4 2" xfId="14330"/>
    <cellStyle name="Output 2 8 4 2 2" xfId="34069"/>
    <cellStyle name="Output 2 8 4 3" xfId="18468"/>
    <cellStyle name="Output 2 8 4 3 2" xfId="36123"/>
    <cellStyle name="Output 2 8 4 4" xfId="25145"/>
    <cellStyle name="Output 2 8 5" xfId="15285"/>
    <cellStyle name="Output 2 8 5 2" xfId="19410"/>
    <cellStyle name="Output 2 8 5 3" xfId="26085"/>
    <cellStyle name="Output 2 8 6" xfId="11952"/>
    <cellStyle name="Output 2 8 6 2" xfId="28334"/>
    <cellStyle name="Output 2 8 7" xfId="17399"/>
    <cellStyle name="Output 2 8 7 2" xfId="34604"/>
    <cellStyle name="Output 2 8 8" xfId="17188"/>
    <cellStyle name="Output 2 8 9" xfId="22780"/>
    <cellStyle name="Output 2 9" xfId="2734"/>
    <cellStyle name="Output 2 9 2" xfId="3924"/>
    <cellStyle name="Output 2 9 2 2" xfId="14698"/>
    <cellStyle name="Output 2 9 2 2 2" xfId="30306"/>
    <cellStyle name="Output 2 9 2 3" xfId="18831"/>
    <cellStyle name="Output 2 9 2 3 2" xfId="35206"/>
    <cellStyle name="Output 2 9 2 4" xfId="25507"/>
    <cellStyle name="Output 2 9 3" xfId="6586"/>
    <cellStyle name="Output 2 9 3 2" xfId="13792"/>
    <cellStyle name="Output 2 9 3 2 2" xfId="32962"/>
    <cellStyle name="Output 2 9 3 3" xfId="17931"/>
    <cellStyle name="Output 2 9 3 3 2" xfId="35730"/>
    <cellStyle name="Output 2 9 3 4" xfId="24608"/>
    <cellStyle name="Output 2 9 4" xfId="7827"/>
    <cellStyle name="Output 2 9 4 2" xfId="14043"/>
    <cellStyle name="Output 2 9 4 2 2" xfId="34202"/>
    <cellStyle name="Output 2 9 4 3" xfId="18182"/>
    <cellStyle name="Output 2 9 4 3 2" xfId="36254"/>
    <cellStyle name="Output 2 9 4 4" xfId="24859"/>
    <cellStyle name="Output 2 9 5" xfId="14258"/>
    <cellStyle name="Output 2 9 5 2" xfId="18396"/>
    <cellStyle name="Output 2 9 5 3" xfId="25073"/>
    <cellStyle name="Output 2 9 6" xfId="12742"/>
    <cellStyle name="Output 2 9 6 2" xfId="29122"/>
    <cellStyle name="Output 2 9 7" xfId="17567"/>
    <cellStyle name="Output 2 9 7 2" xfId="34735"/>
    <cellStyle name="Output 2 9 8" xfId="15998"/>
    <cellStyle name="Output 2 9 9" xfId="23566"/>
    <cellStyle name="Output 3" xfId="36701"/>
    <cellStyle name="Output 3 2" xfId="36702"/>
    <cellStyle name="Output 3 2 2" xfId="36703"/>
    <cellStyle name="Output 3 2 2 2" xfId="36704"/>
    <cellStyle name="Output 3 2 3" xfId="36705"/>
    <cellStyle name="Output 3 3" xfId="36706"/>
    <cellStyle name="Output 3 3 2" xfId="36707"/>
    <cellStyle name="Percent" xfId="2" builtinId="5"/>
    <cellStyle name="Percent [0]" xfId="8236"/>
    <cellStyle name="Percent [00]" xfId="8237"/>
    <cellStyle name="Percent 10" xfId="9"/>
    <cellStyle name="Percent 2" xfId="17"/>
    <cellStyle name="Percent 2 2" xfId="192"/>
    <cellStyle name="Percent 2 2 10" xfId="2911"/>
    <cellStyle name="Percent 2 2 10 2" xfId="6762"/>
    <cellStyle name="Percent 2 2 10 2 2" xfId="33138"/>
    <cellStyle name="Percent 2 2 10 3" xfId="12918"/>
    <cellStyle name="Percent 2 2 10 3 2" xfId="29297"/>
    <cellStyle name="Percent 2 2 10 4" xfId="23739"/>
    <cellStyle name="Percent 2 2 11" xfId="343"/>
    <cellStyle name="Percent 2 2 11 2" xfId="10402"/>
    <cellStyle name="Percent 2 2 11 2 2" xfId="26794"/>
    <cellStyle name="Percent 2 2 11 3" xfId="21244"/>
    <cellStyle name="Percent 2 2 12" xfId="4258"/>
    <cellStyle name="Percent 2 2 12 2" xfId="30637"/>
    <cellStyle name="Percent 2 2 2" xfId="369"/>
    <cellStyle name="Percent 2 2 2 2" xfId="535"/>
    <cellStyle name="Percent 2 2 2 2 2" xfId="961"/>
    <cellStyle name="Percent 2 2 2 2 2 2" xfId="1721"/>
    <cellStyle name="Percent 2 2 2 2 2 2 2" xfId="5576"/>
    <cellStyle name="Percent 2 2 2 2 2 2 2 2" xfId="31954"/>
    <cellStyle name="Percent 2 2 2 2 2 2 3" xfId="11731"/>
    <cellStyle name="Percent 2 2 2 2 2 2 3 2" xfId="28114"/>
    <cellStyle name="Percent 2 2 2 2 2 2 4" xfId="22561"/>
    <cellStyle name="Percent 2 2 2 2 2 3" xfId="2514"/>
    <cellStyle name="Percent 2 2 2 2 2 3 2" xfId="6367"/>
    <cellStyle name="Percent 2 2 2 2 2 3 2 2" xfId="32743"/>
    <cellStyle name="Percent 2 2 2 2 2 3 3" xfId="12522"/>
    <cellStyle name="Percent 2 2 2 2 2 3 3 2" xfId="28904"/>
    <cellStyle name="Percent 2 2 2 2 2 3 4" xfId="23349"/>
    <cellStyle name="Percent 2 2 2 2 2 4" xfId="3468"/>
    <cellStyle name="Percent 2 2 2 2 2 4 2" xfId="7319"/>
    <cellStyle name="Percent 2 2 2 2 2 4 2 2" xfId="33695"/>
    <cellStyle name="Percent 2 2 2 2 2 4 3" xfId="13475"/>
    <cellStyle name="Percent 2 2 2 2 2 4 3 2" xfId="29854"/>
    <cellStyle name="Percent 2 2 2 2 2 4 4" xfId="24295"/>
    <cellStyle name="Percent 2 2 2 2 2 5" xfId="4817"/>
    <cellStyle name="Percent 2 2 2 2 2 5 2" xfId="31195"/>
    <cellStyle name="Percent 2 2 2 2 2 6" xfId="10971"/>
    <cellStyle name="Percent 2 2 2 2 2 6 2" xfId="27355"/>
    <cellStyle name="Percent 2 2 2 2 2 7" xfId="21802"/>
    <cellStyle name="Percent 2 2 2 2 3" xfId="1341"/>
    <cellStyle name="Percent 2 2 2 2 3 2" xfId="5196"/>
    <cellStyle name="Percent 2 2 2 2 3 2 2" xfId="31574"/>
    <cellStyle name="Percent 2 2 2 2 3 3" xfId="11351"/>
    <cellStyle name="Percent 2 2 2 2 3 3 2" xfId="27734"/>
    <cellStyle name="Percent 2 2 2 2 3 4" xfId="22182"/>
    <cellStyle name="Percent 2 2 2 2 4" xfId="2121"/>
    <cellStyle name="Percent 2 2 2 2 4 2" xfId="5974"/>
    <cellStyle name="Percent 2 2 2 2 4 2 2" xfId="32350"/>
    <cellStyle name="Percent 2 2 2 2 4 3" xfId="12129"/>
    <cellStyle name="Percent 2 2 2 2 4 3 2" xfId="28511"/>
    <cellStyle name="Percent 2 2 2 2 4 4" xfId="22957"/>
    <cellStyle name="Percent 2 2 2 2 5" xfId="3087"/>
    <cellStyle name="Percent 2 2 2 2 5 2" xfId="6938"/>
    <cellStyle name="Percent 2 2 2 2 5 2 2" xfId="33314"/>
    <cellStyle name="Percent 2 2 2 2 5 3" xfId="13094"/>
    <cellStyle name="Percent 2 2 2 2 5 3 2" xfId="29473"/>
    <cellStyle name="Percent 2 2 2 2 5 4" xfId="23915"/>
    <cellStyle name="Percent 2 2 2 2 6" xfId="4434"/>
    <cellStyle name="Percent 2 2 2 2 6 2" xfId="30813"/>
    <cellStyle name="Percent 2 2 2 2 7" xfId="10582"/>
    <cellStyle name="Percent 2 2 2 2 7 2" xfId="26971"/>
    <cellStyle name="Percent 2 2 2 2 8" xfId="21420"/>
    <cellStyle name="Percent 2 2 2 3" xfId="797"/>
    <cellStyle name="Percent 2 2 2 3 2" xfId="1557"/>
    <cellStyle name="Percent 2 2 2 3 2 2" xfId="5412"/>
    <cellStyle name="Percent 2 2 2 3 2 2 2" xfId="31790"/>
    <cellStyle name="Percent 2 2 2 3 2 3" xfId="11567"/>
    <cellStyle name="Percent 2 2 2 3 2 3 2" xfId="27950"/>
    <cellStyle name="Percent 2 2 2 3 2 4" xfId="22397"/>
    <cellStyle name="Percent 2 2 2 3 3" xfId="2350"/>
    <cellStyle name="Percent 2 2 2 3 3 2" xfId="6203"/>
    <cellStyle name="Percent 2 2 2 3 3 2 2" xfId="32579"/>
    <cellStyle name="Percent 2 2 2 3 3 3" xfId="12358"/>
    <cellStyle name="Percent 2 2 2 3 3 3 2" xfId="28740"/>
    <cellStyle name="Percent 2 2 2 3 3 4" xfId="23185"/>
    <cellStyle name="Percent 2 2 2 3 4" xfId="3304"/>
    <cellStyle name="Percent 2 2 2 3 4 2" xfId="7155"/>
    <cellStyle name="Percent 2 2 2 3 4 2 2" xfId="33531"/>
    <cellStyle name="Percent 2 2 2 3 4 3" xfId="13311"/>
    <cellStyle name="Percent 2 2 2 3 4 3 2" xfId="29690"/>
    <cellStyle name="Percent 2 2 2 3 4 4" xfId="24131"/>
    <cellStyle name="Percent 2 2 2 3 5" xfId="4653"/>
    <cellStyle name="Percent 2 2 2 3 5 2" xfId="31031"/>
    <cellStyle name="Percent 2 2 2 3 6" xfId="10807"/>
    <cellStyle name="Percent 2 2 2 3 6 2" xfId="27191"/>
    <cellStyle name="Percent 2 2 2 3 7" xfId="21638"/>
    <cellStyle name="Percent 2 2 2 4" xfId="1177"/>
    <cellStyle name="Percent 2 2 2 4 2" xfId="5032"/>
    <cellStyle name="Percent 2 2 2 4 2 2" xfId="31410"/>
    <cellStyle name="Percent 2 2 2 4 3" xfId="11187"/>
    <cellStyle name="Percent 2 2 2 4 3 2" xfId="27570"/>
    <cellStyle name="Percent 2 2 2 4 4" xfId="22018"/>
    <cellStyle name="Percent 2 2 2 5" xfId="1956"/>
    <cellStyle name="Percent 2 2 2 5 2" xfId="5809"/>
    <cellStyle name="Percent 2 2 2 5 2 2" xfId="32185"/>
    <cellStyle name="Percent 2 2 2 5 3" xfId="11964"/>
    <cellStyle name="Percent 2 2 2 5 3 2" xfId="28346"/>
    <cellStyle name="Percent 2 2 2 5 4" xfId="22792"/>
    <cellStyle name="Percent 2 2 2 6" xfId="2923"/>
    <cellStyle name="Percent 2 2 2 6 2" xfId="6774"/>
    <cellStyle name="Percent 2 2 2 6 2 2" xfId="33150"/>
    <cellStyle name="Percent 2 2 2 6 3" xfId="12930"/>
    <cellStyle name="Percent 2 2 2 6 3 2" xfId="29309"/>
    <cellStyle name="Percent 2 2 2 6 4" xfId="23751"/>
    <cellStyle name="Percent 2 2 2 7" xfId="4270"/>
    <cellStyle name="Percent 2 2 2 7 2" xfId="30649"/>
    <cellStyle name="Percent 2 2 2 8" xfId="10417"/>
    <cellStyle name="Percent 2 2 2 8 2" xfId="26807"/>
    <cellStyle name="Percent 2 2 2 9" xfId="21256"/>
    <cellStyle name="Percent 2 2 3" xfId="425"/>
    <cellStyle name="Percent 2 2 3 2" xfId="584"/>
    <cellStyle name="Percent 2 2 3 2 2" xfId="1010"/>
    <cellStyle name="Percent 2 2 3 2 2 2" xfId="1770"/>
    <cellStyle name="Percent 2 2 3 2 2 2 2" xfId="5625"/>
    <cellStyle name="Percent 2 2 3 2 2 2 2 2" xfId="32003"/>
    <cellStyle name="Percent 2 2 3 2 2 2 3" xfId="11780"/>
    <cellStyle name="Percent 2 2 3 2 2 2 3 2" xfId="28163"/>
    <cellStyle name="Percent 2 2 3 2 2 2 4" xfId="22610"/>
    <cellStyle name="Percent 2 2 3 2 2 3" xfId="2563"/>
    <cellStyle name="Percent 2 2 3 2 2 3 2" xfId="6416"/>
    <cellStyle name="Percent 2 2 3 2 2 3 2 2" xfId="32792"/>
    <cellStyle name="Percent 2 2 3 2 2 3 3" xfId="12571"/>
    <cellStyle name="Percent 2 2 3 2 2 3 3 2" xfId="28953"/>
    <cellStyle name="Percent 2 2 3 2 2 3 4" xfId="23398"/>
    <cellStyle name="Percent 2 2 3 2 2 4" xfId="3517"/>
    <cellStyle name="Percent 2 2 3 2 2 4 2" xfId="7368"/>
    <cellStyle name="Percent 2 2 3 2 2 4 2 2" xfId="33744"/>
    <cellStyle name="Percent 2 2 3 2 2 4 3" xfId="13524"/>
    <cellStyle name="Percent 2 2 3 2 2 4 3 2" xfId="29903"/>
    <cellStyle name="Percent 2 2 3 2 2 4 4" xfId="24344"/>
    <cellStyle name="Percent 2 2 3 2 2 5" xfId="4866"/>
    <cellStyle name="Percent 2 2 3 2 2 5 2" xfId="31244"/>
    <cellStyle name="Percent 2 2 3 2 2 6" xfId="11020"/>
    <cellStyle name="Percent 2 2 3 2 2 6 2" xfId="27404"/>
    <cellStyle name="Percent 2 2 3 2 2 7" xfId="21851"/>
    <cellStyle name="Percent 2 2 3 2 3" xfId="1390"/>
    <cellStyle name="Percent 2 2 3 2 3 2" xfId="5245"/>
    <cellStyle name="Percent 2 2 3 2 3 2 2" xfId="31623"/>
    <cellStyle name="Percent 2 2 3 2 3 3" xfId="11400"/>
    <cellStyle name="Percent 2 2 3 2 3 3 2" xfId="27783"/>
    <cellStyle name="Percent 2 2 3 2 3 4" xfId="22231"/>
    <cellStyle name="Percent 2 2 3 2 4" xfId="2170"/>
    <cellStyle name="Percent 2 2 3 2 4 2" xfId="6023"/>
    <cellStyle name="Percent 2 2 3 2 4 2 2" xfId="32399"/>
    <cellStyle name="Percent 2 2 3 2 4 3" xfId="12178"/>
    <cellStyle name="Percent 2 2 3 2 4 3 2" xfId="28560"/>
    <cellStyle name="Percent 2 2 3 2 4 4" xfId="23006"/>
    <cellStyle name="Percent 2 2 3 2 5" xfId="3136"/>
    <cellStyle name="Percent 2 2 3 2 5 2" xfId="6987"/>
    <cellStyle name="Percent 2 2 3 2 5 2 2" xfId="33363"/>
    <cellStyle name="Percent 2 2 3 2 5 3" xfId="13143"/>
    <cellStyle name="Percent 2 2 3 2 5 3 2" xfId="29522"/>
    <cellStyle name="Percent 2 2 3 2 5 4" xfId="23964"/>
    <cellStyle name="Percent 2 2 3 2 6" xfId="4483"/>
    <cellStyle name="Percent 2 2 3 2 6 2" xfId="30862"/>
    <cellStyle name="Percent 2 2 3 2 7" xfId="10631"/>
    <cellStyle name="Percent 2 2 3 2 7 2" xfId="27020"/>
    <cellStyle name="Percent 2 2 3 2 8" xfId="21469"/>
    <cellStyle name="Percent 2 2 3 3" xfId="851"/>
    <cellStyle name="Percent 2 2 3 3 2" xfId="1611"/>
    <cellStyle name="Percent 2 2 3 3 2 2" xfId="5466"/>
    <cellStyle name="Percent 2 2 3 3 2 2 2" xfId="31844"/>
    <cellStyle name="Percent 2 2 3 3 2 3" xfId="11621"/>
    <cellStyle name="Percent 2 2 3 3 2 3 2" xfId="28004"/>
    <cellStyle name="Percent 2 2 3 3 2 4" xfId="22451"/>
    <cellStyle name="Percent 2 2 3 3 3" xfId="2404"/>
    <cellStyle name="Percent 2 2 3 3 3 2" xfId="6257"/>
    <cellStyle name="Percent 2 2 3 3 3 2 2" xfId="32633"/>
    <cellStyle name="Percent 2 2 3 3 3 3" xfId="12412"/>
    <cellStyle name="Percent 2 2 3 3 3 3 2" xfId="28794"/>
    <cellStyle name="Percent 2 2 3 3 3 4" xfId="23239"/>
    <cellStyle name="Percent 2 2 3 3 4" xfId="3358"/>
    <cellStyle name="Percent 2 2 3 3 4 2" xfId="7209"/>
    <cellStyle name="Percent 2 2 3 3 4 2 2" xfId="33585"/>
    <cellStyle name="Percent 2 2 3 3 4 3" xfId="13365"/>
    <cellStyle name="Percent 2 2 3 3 4 3 2" xfId="29744"/>
    <cellStyle name="Percent 2 2 3 3 4 4" xfId="24185"/>
    <cellStyle name="Percent 2 2 3 3 5" xfId="4707"/>
    <cellStyle name="Percent 2 2 3 3 5 2" xfId="31085"/>
    <cellStyle name="Percent 2 2 3 3 6" xfId="10861"/>
    <cellStyle name="Percent 2 2 3 3 6 2" xfId="27245"/>
    <cellStyle name="Percent 2 2 3 3 7" xfId="21692"/>
    <cellStyle name="Percent 2 2 3 4" xfId="1231"/>
    <cellStyle name="Percent 2 2 3 4 2" xfId="5086"/>
    <cellStyle name="Percent 2 2 3 4 2 2" xfId="31464"/>
    <cellStyle name="Percent 2 2 3 4 3" xfId="11241"/>
    <cellStyle name="Percent 2 2 3 4 3 2" xfId="27624"/>
    <cellStyle name="Percent 2 2 3 4 4" xfId="22072"/>
    <cellStyle name="Percent 2 2 3 5" xfId="2011"/>
    <cellStyle name="Percent 2 2 3 5 2" xfId="5864"/>
    <cellStyle name="Percent 2 2 3 5 2 2" xfId="32240"/>
    <cellStyle name="Percent 2 2 3 5 3" xfId="12019"/>
    <cellStyle name="Percent 2 2 3 5 3 2" xfId="28401"/>
    <cellStyle name="Percent 2 2 3 5 4" xfId="22847"/>
    <cellStyle name="Percent 2 2 3 6" xfId="2977"/>
    <cellStyle name="Percent 2 2 3 6 2" xfId="6828"/>
    <cellStyle name="Percent 2 2 3 6 2 2" xfId="33204"/>
    <cellStyle name="Percent 2 2 3 6 3" xfId="12984"/>
    <cellStyle name="Percent 2 2 3 6 3 2" xfId="29363"/>
    <cellStyle name="Percent 2 2 3 6 4" xfId="23805"/>
    <cellStyle name="Percent 2 2 3 7" xfId="4324"/>
    <cellStyle name="Percent 2 2 3 7 2" xfId="30703"/>
    <cellStyle name="Percent 2 2 3 8" xfId="10472"/>
    <cellStyle name="Percent 2 2 3 8 2" xfId="26861"/>
    <cellStyle name="Percent 2 2 3 9" xfId="21310"/>
    <cellStyle name="Percent 2 2 4" xfId="433"/>
    <cellStyle name="Percent 2 2 4 2" xfId="592"/>
    <cellStyle name="Percent 2 2 4 2 2" xfId="1018"/>
    <cellStyle name="Percent 2 2 4 2 2 2" xfId="1778"/>
    <cellStyle name="Percent 2 2 4 2 2 2 2" xfId="5633"/>
    <cellStyle name="Percent 2 2 4 2 2 2 2 2" xfId="32011"/>
    <cellStyle name="Percent 2 2 4 2 2 2 3" xfId="11788"/>
    <cellStyle name="Percent 2 2 4 2 2 2 3 2" xfId="28171"/>
    <cellStyle name="Percent 2 2 4 2 2 2 4" xfId="22618"/>
    <cellStyle name="Percent 2 2 4 2 2 3" xfId="2571"/>
    <cellStyle name="Percent 2 2 4 2 2 3 2" xfId="6424"/>
    <cellStyle name="Percent 2 2 4 2 2 3 2 2" xfId="32800"/>
    <cellStyle name="Percent 2 2 4 2 2 3 3" xfId="12579"/>
    <cellStyle name="Percent 2 2 4 2 2 3 3 2" xfId="28961"/>
    <cellStyle name="Percent 2 2 4 2 2 3 4" xfId="23406"/>
    <cellStyle name="Percent 2 2 4 2 2 4" xfId="3525"/>
    <cellStyle name="Percent 2 2 4 2 2 4 2" xfId="7376"/>
    <cellStyle name="Percent 2 2 4 2 2 4 2 2" xfId="33752"/>
    <cellStyle name="Percent 2 2 4 2 2 4 3" xfId="13532"/>
    <cellStyle name="Percent 2 2 4 2 2 4 3 2" xfId="29911"/>
    <cellStyle name="Percent 2 2 4 2 2 4 4" xfId="24352"/>
    <cellStyle name="Percent 2 2 4 2 2 5" xfId="4874"/>
    <cellStyle name="Percent 2 2 4 2 2 5 2" xfId="31252"/>
    <cellStyle name="Percent 2 2 4 2 2 6" xfId="11028"/>
    <cellStyle name="Percent 2 2 4 2 2 6 2" xfId="27412"/>
    <cellStyle name="Percent 2 2 4 2 2 7" xfId="21859"/>
    <cellStyle name="Percent 2 2 4 2 3" xfId="1398"/>
    <cellStyle name="Percent 2 2 4 2 3 2" xfId="5253"/>
    <cellStyle name="Percent 2 2 4 2 3 2 2" xfId="31631"/>
    <cellStyle name="Percent 2 2 4 2 3 3" xfId="11408"/>
    <cellStyle name="Percent 2 2 4 2 3 3 2" xfId="27791"/>
    <cellStyle name="Percent 2 2 4 2 3 4" xfId="22239"/>
    <cellStyle name="Percent 2 2 4 2 4" xfId="2178"/>
    <cellStyle name="Percent 2 2 4 2 4 2" xfId="6031"/>
    <cellStyle name="Percent 2 2 4 2 4 2 2" xfId="32407"/>
    <cellStyle name="Percent 2 2 4 2 4 3" xfId="12186"/>
    <cellStyle name="Percent 2 2 4 2 4 3 2" xfId="28568"/>
    <cellStyle name="Percent 2 2 4 2 4 4" xfId="23014"/>
    <cellStyle name="Percent 2 2 4 2 5" xfId="3144"/>
    <cellStyle name="Percent 2 2 4 2 5 2" xfId="6995"/>
    <cellStyle name="Percent 2 2 4 2 5 2 2" xfId="33371"/>
    <cellStyle name="Percent 2 2 4 2 5 3" xfId="13151"/>
    <cellStyle name="Percent 2 2 4 2 5 3 2" xfId="29530"/>
    <cellStyle name="Percent 2 2 4 2 5 4" xfId="23972"/>
    <cellStyle name="Percent 2 2 4 2 6" xfId="4491"/>
    <cellStyle name="Percent 2 2 4 2 6 2" xfId="30870"/>
    <cellStyle name="Percent 2 2 4 2 7" xfId="10639"/>
    <cellStyle name="Percent 2 2 4 2 7 2" xfId="27028"/>
    <cellStyle name="Percent 2 2 4 2 8" xfId="21477"/>
    <cellStyle name="Percent 2 2 4 3" xfId="859"/>
    <cellStyle name="Percent 2 2 4 3 2" xfId="1619"/>
    <cellStyle name="Percent 2 2 4 3 2 2" xfId="5474"/>
    <cellStyle name="Percent 2 2 4 3 2 2 2" xfId="31852"/>
    <cellStyle name="Percent 2 2 4 3 2 3" xfId="11629"/>
    <cellStyle name="Percent 2 2 4 3 2 3 2" xfId="28012"/>
    <cellStyle name="Percent 2 2 4 3 2 4" xfId="22459"/>
    <cellStyle name="Percent 2 2 4 3 3" xfId="2412"/>
    <cellStyle name="Percent 2 2 4 3 3 2" xfId="6265"/>
    <cellStyle name="Percent 2 2 4 3 3 2 2" xfId="32641"/>
    <cellStyle name="Percent 2 2 4 3 3 3" xfId="12420"/>
    <cellStyle name="Percent 2 2 4 3 3 3 2" xfId="28802"/>
    <cellStyle name="Percent 2 2 4 3 3 4" xfId="23247"/>
    <cellStyle name="Percent 2 2 4 3 4" xfId="3366"/>
    <cellStyle name="Percent 2 2 4 3 4 2" xfId="7217"/>
    <cellStyle name="Percent 2 2 4 3 4 2 2" xfId="33593"/>
    <cellStyle name="Percent 2 2 4 3 4 3" xfId="13373"/>
    <cellStyle name="Percent 2 2 4 3 4 3 2" xfId="29752"/>
    <cellStyle name="Percent 2 2 4 3 4 4" xfId="24193"/>
    <cellStyle name="Percent 2 2 4 3 5" xfId="4715"/>
    <cellStyle name="Percent 2 2 4 3 5 2" xfId="31093"/>
    <cellStyle name="Percent 2 2 4 3 6" xfId="10869"/>
    <cellStyle name="Percent 2 2 4 3 6 2" xfId="27253"/>
    <cellStyle name="Percent 2 2 4 3 7" xfId="21700"/>
    <cellStyle name="Percent 2 2 4 4" xfId="1239"/>
    <cellStyle name="Percent 2 2 4 4 2" xfId="5094"/>
    <cellStyle name="Percent 2 2 4 4 2 2" xfId="31472"/>
    <cellStyle name="Percent 2 2 4 4 3" xfId="11249"/>
    <cellStyle name="Percent 2 2 4 4 3 2" xfId="27632"/>
    <cellStyle name="Percent 2 2 4 4 4" xfId="22080"/>
    <cellStyle name="Percent 2 2 4 5" xfId="2019"/>
    <cellStyle name="Percent 2 2 4 5 2" xfId="5872"/>
    <cellStyle name="Percent 2 2 4 5 2 2" xfId="32248"/>
    <cellStyle name="Percent 2 2 4 5 3" xfId="12027"/>
    <cellStyle name="Percent 2 2 4 5 3 2" xfId="28409"/>
    <cellStyle name="Percent 2 2 4 5 4" xfId="22855"/>
    <cellStyle name="Percent 2 2 4 6" xfId="2985"/>
    <cellStyle name="Percent 2 2 4 6 2" xfId="6836"/>
    <cellStyle name="Percent 2 2 4 6 2 2" xfId="33212"/>
    <cellStyle name="Percent 2 2 4 6 3" xfId="12992"/>
    <cellStyle name="Percent 2 2 4 6 3 2" xfId="29371"/>
    <cellStyle name="Percent 2 2 4 6 4" xfId="23813"/>
    <cellStyle name="Percent 2 2 4 7" xfId="4332"/>
    <cellStyle name="Percent 2 2 4 7 2" xfId="30711"/>
    <cellStyle name="Percent 2 2 4 8" xfId="10480"/>
    <cellStyle name="Percent 2 2 4 8 2" xfId="26869"/>
    <cellStyle name="Percent 2 2 4 9" xfId="21318"/>
    <cellStyle name="Percent 2 2 5" xfId="524"/>
    <cellStyle name="Percent 2 2 5 2" xfId="950"/>
    <cellStyle name="Percent 2 2 5 2 2" xfId="1710"/>
    <cellStyle name="Percent 2 2 5 2 2 2" xfId="5565"/>
    <cellStyle name="Percent 2 2 5 2 2 2 2" xfId="31943"/>
    <cellStyle name="Percent 2 2 5 2 2 3" xfId="11720"/>
    <cellStyle name="Percent 2 2 5 2 2 3 2" xfId="28103"/>
    <cellStyle name="Percent 2 2 5 2 2 4" xfId="22550"/>
    <cellStyle name="Percent 2 2 5 2 3" xfId="2503"/>
    <cellStyle name="Percent 2 2 5 2 3 2" xfId="6356"/>
    <cellStyle name="Percent 2 2 5 2 3 2 2" xfId="32732"/>
    <cellStyle name="Percent 2 2 5 2 3 3" xfId="12511"/>
    <cellStyle name="Percent 2 2 5 2 3 3 2" xfId="28893"/>
    <cellStyle name="Percent 2 2 5 2 3 4" xfId="23338"/>
    <cellStyle name="Percent 2 2 5 2 4" xfId="3457"/>
    <cellStyle name="Percent 2 2 5 2 4 2" xfId="7308"/>
    <cellStyle name="Percent 2 2 5 2 4 2 2" xfId="33684"/>
    <cellStyle name="Percent 2 2 5 2 4 3" xfId="13464"/>
    <cellStyle name="Percent 2 2 5 2 4 3 2" xfId="29843"/>
    <cellStyle name="Percent 2 2 5 2 4 4" xfId="24284"/>
    <cellStyle name="Percent 2 2 5 2 5" xfId="4806"/>
    <cellStyle name="Percent 2 2 5 2 5 2" xfId="31184"/>
    <cellStyle name="Percent 2 2 5 2 6" xfId="10960"/>
    <cellStyle name="Percent 2 2 5 2 6 2" xfId="27344"/>
    <cellStyle name="Percent 2 2 5 2 7" xfId="21791"/>
    <cellStyle name="Percent 2 2 5 3" xfId="1330"/>
    <cellStyle name="Percent 2 2 5 3 2" xfId="5185"/>
    <cellStyle name="Percent 2 2 5 3 2 2" xfId="31563"/>
    <cellStyle name="Percent 2 2 5 3 3" xfId="11340"/>
    <cellStyle name="Percent 2 2 5 3 3 2" xfId="27723"/>
    <cellStyle name="Percent 2 2 5 3 4" xfId="22171"/>
    <cellStyle name="Percent 2 2 5 4" xfId="2110"/>
    <cellStyle name="Percent 2 2 5 4 2" xfId="5963"/>
    <cellStyle name="Percent 2 2 5 4 2 2" xfId="32339"/>
    <cellStyle name="Percent 2 2 5 4 3" xfId="12118"/>
    <cellStyle name="Percent 2 2 5 4 3 2" xfId="28500"/>
    <cellStyle name="Percent 2 2 5 4 4" xfId="22946"/>
    <cellStyle name="Percent 2 2 5 5" xfId="3076"/>
    <cellStyle name="Percent 2 2 5 5 2" xfId="6927"/>
    <cellStyle name="Percent 2 2 5 5 2 2" xfId="33303"/>
    <cellStyle name="Percent 2 2 5 5 3" xfId="13083"/>
    <cellStyle name="Percent 2 2 5 5 3 2" xfId="29462"/>
    <cellStyle name="Percent 2 2 5 5 4" xfId="23904"/>
    <cellStyle name="Percent 2 2 5 6" xfId="4423"/>
    <cellStyle name="Percent 2 2 5 6 2" xfId="30802"/>
    <cellStyle name="Percent 2 2 5 7" xfId="10571"/>
    <cellStyle name="Percent 2 2 5 7 2" xfId="26960"/>
    <cellStyle name="Percent 2 2 5 8" xfId="21409"/>
    <cellStyle name="Percent 2 2 6" xfId="707"/>
    <cellStyle name="Percent 2 2 7" xfId="785"/>
    <cellStyle name="Percent 2 2 7 2" xfId="1545"/>
    <cellStyle name="Percent 2 2 7 2 2" xfId="5400"/>
    <cellStyle name="Percent 2 2 7 2 2 2" xfId="31778"/>
    <cellStyle name="Percent 2 2 7 2 3" xfId="11555"/>
    <cellStyle name="Percent 2 2 7 2 3 2" xfId="27938"/>
    <cellStyle name="Percent 2 2 7 2 4" xfId="22385"/>
    <cellStyle name="Percent 2 2 7 3" xfId="2338"/>
    <cellStyle name="Percent 2 2 7 3 2" xfId="6191"/>
    <cellStyle name="Percent 2 2 7 3 2 2" xfId="32567"/>
    <cellStyle name="Percent 2 2 7 3 3" xfId="12346"/>
    <cellStyle name="Percent 2 2 7 3 3 2" xfId="28728"/>
    <cellStyle name="Percent 2 2 7 3 4" xfId="23173"/>
    <cellStyle name="Percent 2 2 7 4" xfId="3292"/>
    <cellStyle name="Percent 2 2 7 4 2" xfId="7143"/>
    <cellStyle name="Percent 2 2 7 4 2 2" xfId="33519"/>
    <cellStyle name="Percent 2 2 7 4 3" xfId="13299"/>
    <cellStyle name="Percent 2 2 7 4 3 2" xfId="29678"/>
    <cellStyle name="Percent 2 2 7 4 4" xfId="24119"/>
    <cellStyle name="Percent 2 2 7 5" xfId="4641"/>
    <cellStyle name="Percent 2 2 7 5 2" xfId="31019"/>
    <cellStyle name="Percent 2 2 7 6" xfId="10795"/>
    <cellStyle name="Percent 2 2 7 6 2" xfId="27179"/>
    <cellStyle name="Percent 2 2 7 7" xfId="21626"/>
    <cellStyle name="Percent 2 2 8" xfId="1165"/>
    <cellStyle name="Percent 2 2 8 2" xfId="5020"/>
    <cellStyle name="Percent 2 2 8 2 2" xfId="31398"/>
    <cellStyle name="Percent 2 2 8 3" xfId="11175"/>
    <cellStyle name="Percent 2 2 8 3 2" xfId="27558"/>
    <cellStyle name="Percent 2 2 8 4" xfId="22006"/>
    <cellStyle name="Percent 2 2 9" xfId="1942"/>
    <cellStyle name="Percent 2 2 9 2" xfId="5795"/>
    <cellStyle name="Percent 2 2 9 2 2" xfId="32171"/>
    <cellStyle name="Percent 2 2 9 3" xfId="11950"/>
    <cellStyle name="Percent 2 2 9 3 2" xfId="28332"/>
    <cellStyle name="Percent 2 2 9 4" xfId="22778"/>
    <cellStyle name="Percent 2 3" xfId="193"/>
    <cellStyle name="Percent 2 3 2" xfId="36708"/>
    <cellStyle name="Percent 2 4" xfId="194"/>
    <cellStyle name="Percent 2 5" xfId="195"/>
    <cellStyle name="Percent 2 6" xfId="196"/>
    <cellStyle name="Percent 3" xfId="23"/>
    <cellStyle name="Percent 3 10" xfId="1166"/>
    <cellStyle name="Percent 3 10 2" xfId="5021"/>
    <cellStyle name="Percent 3 10 2 2" xfId="31399"/>
    <cellStyle name="Percent 3 10 3" xfId="11176"/>
    <cellStyle name="Percent 3 10 3 2" xfId="27559"/>
    <cellStyle name="Percent 3 10 4" xfId="22007"/>
    <cellStyle name="Percent 3 11" xfId="1943"/>
    <cellStyle name="Percent 3 11 2" xfId="5796"/>
    <cellStyle name="Percent 3 11 2 2" xfId="32172"/>
    <cellStyle name="Percent 3 11 3" xfId="11951"/>
    <cellStyle name="Percent 3 11 3 2" xfId="28333"/>
    <cellStyle name="Percent 3 11 4" xfId="22779"/>
    <cellStyle name="Percent 3 12" xfId="2912"/>
    <cellStyle name="Percent 3 12 2" xfId="6763"/>
    <cellStyle name="Percent 3 12 2 2" xfId="33139"/>
    <cellStyle name="Percent 3 12 3" xfId="12919"/>
    <cellStyle name="Percent 3 12 3 2" xfId="29298"/>
    <cellStyle name="Percent 3 12 4" xfId="23740"/>
    <cellStyle name="Percent 3 13" xfId="344"/>
    <cellStyle name="Percent 3 13 2" xfId="10403"/>
    <cellStyle name="Percent 3 13 2 2" xfId="26795"/>
    <cellStyle name="Percent 3 13 3" xfId="21245"/>
    <cellStyle name="Percent 3 14" xfId="4259"/>
    <cellStyle name="Percent 3 14 2" xfId="30638"/>
    <cellStyle name="Percent 3 2" xfId="345"/>
    <cellStyle name="Percent 3 2 2" xfId="36727"/>
    <cellStyle name="Percent 3 3" xfId="346"/>
    <cellStyle name="Percent 3 4" xfId="372"/>
    <cellStyle name="Percent 3 4 2" xfId="538"/>
    <cellStyle name="Percent 3 4 2 2" xfId="964"/>
    <cellStyle name="Percent 3 4 2 2 2" xfId="1724"/>
    <cellStyle name="Percent 3 4 2 2 2 2" xfId="5579"/>
    <cellStyle name="Percent 3 4 2 2 2 2 2" xfId="31957"/>
    <cellStyle name="Percent 3 4 2 2 2 3" xfId="11734"/>
    <cellStyle name="Percent 3 4 2 2 2 3 2" xfId="28117"/>
    <cellStyle name="Percent 3 4 2 2 2 4" xfId="22564"/>
    <cellStyle name="Percent 3 4 2 2 3" xfId="2517"/>
    <cellStyle name="Percent 3 4 2 2 3 2" xfId="6370"/>
    <cellStyle name="Percent 3 4 2 2 3 2 2" xfId="32746"/>
    <cellStyle name="Percent 3 4 2 2 3 3" xfId="12525"/>
    <cellStyle name="Percent 3 4 2 2 3 3 2" xfId="28907"/>
    <cellStyle name="Percent 3 4 2 2 3 4" xfId="23352"/>
    <cellStyle name="Percent 3 4 2 2 4" xfId="3471"/>
    <cellStyle name="Percent 3 4 2 2 4 2" xfId="7322"/>
    <cellStyle name="Percent 3 4 2 2 4 2 2" xfId="33698"/>
    <cellStyle name="Percent 3 4 2 2 4 3" xfId="13478"/>
    <cellStyle name="Percent 3 4 2 2 4 3 2" xfId="29857"/>
    <cellStyle name="Percent 3 4 2 2 4 4" xfId="24298"/>
    <cellStyle name="Percent 3 4 2 2 5" xfId="4820"/>
    <cellStyle name="Percent 3 4 2 2 5 2" xfId="31198"/>
    <cellStyle name="Percent 3 4 2 2 6" xfId="10974"/>
    <cellStyle name="Percent 3 4 2 2 6 2" xfId="27358"/>
    <cellStyle name="Percent 3 4 2 2 7" xfId="21805"/>
    <cellStyle name="Percent 3 4 2 3" xfId="1344"/>
    <cellStyle name="Percent 3 4 2 3 2" xfId="5199"/>
    <cellStyle name="Percent 3 4 2 3 2 2" xfId="31577"/>
    <cellStyle name="Percent 3 4 2 3 3" xfId="11354"/>
    <cellStyle name="Percent 3 4 2 3 3 2" xfId="27737"/>
    <cellStyle name="Percent 3 4 2 3 4" xfId="22185"/>
    <cellStyle name="Percent 3 4 2 4" xfId="2124"/>
    <cellStyle name="Percent 3 4 2 4 2" xfId="5977"/>
    <cellStyle name="Percent 3 4 2 4 2 2" xfId="32353"/>
    <cellStyle name="Percent 3 4 2 4 3" xfId="12132"/>
    <cellStyle name="Percent 3 4 2 4 3 2" xfId="28514"/>
    <cellStyle name="Percent 3 4 2 4 4" xfId="22960"/>
    <cellStyle name="Percent 3 4 2 5" xfId="3090"/>
    <cellStyle name="Percent 3 4 2 5 2" xfId="6941"/>
    <cellStyle name="Percent 3 4 2 5 2 2" xfId="33317"/>
    <cellStyle name="Percent 3 4 2 5 3" xfId="13097"/>
    <cellStyle name="Percent 3 4 2 5 3 2" xfId="29476"/>
    <cellStyle name="Percent 3 4 2 5 4" xfId="23918"/>
    <cellStyle name="Percent 3 4 2 6" xfId="4437"/>
    <cellStyle name="Percent 3 4 2 6 2" xfId="30816"/>
    <cellStyle name="Percent 3 4 2 7" xfId="10585"/>
    <cellStyle name="Percent 3 4 2 7 2" xfId="26974"/>
    <cellStyle name="Percent 3 4 2 8" xfId="21423"/>
    <cellStyle name="Percent 3 4 3" xfId="800"/>
    <cellStyle name="Percent 3 4 3 2" xfId="1560"/>
    <cellStyle name="Percent 3 4 3 2 2" xfId="5415"/>
    <cellStyle name="Percent 3 4 3 2 2 2" xfId="31793"/>
    <cellStyle name="Percent 3 4 3 2 3" xfId="11570"/>
    <cellStyle name="Percent 3 4 3 2 3 2" xfId="27953"/>
    <cellStyle name="Percent 3 4 3 2 4" xfId="22400"/>
    <cellStyle name="Percent 3 4 3 3" xfId="2353"/>
    <cellStyle name="Percent 3 4 3 3 2" xfId="6206"/>
    <cellStyle name="Percent 3 4 3 3 2 2" xfId="32582"/>
    <cellStyle name="Percent 3 4 3 3 3" xfId="12361"/>
    <cellStyle name="Percent 3 4 3 3 3 2" xfId="28743"/>
    <cellStyle name="Percent 3 4 3 3 4" xfId="23188"/>
    <cellStyle name="Percent 3 4 3 4" xfId="3307"/>
    <cellStyle name="Percent 3 4 3 4 2" xfId="7158"/>
    <cellStyle name="Percent 3 4 3 4 2 2" xfId="33534"/>
    <cellStyle name="Percent 3 4 3 4 3" xfId="13314"/>
    <cellStyle name="Percent 3 4 3 4 3 2" xfId="29693"/>
    <cellStyle name="Percent 3 4 3 4 4" xfId="24134"/>
    <cellStyle name="Percent 3 4 3 5" xfId="4656"/>
    <cellStyle name="Percent 3 4 3 5 2" xfId="31034"/>
    <cellStyle name="Percent 3 4 3 6" xfId="10810"/>
    <cellStyle name="Percent 3 4 3 6 2" xfId="27194"/>
    <cellStyle name="Percent 3 4 3 7" xfId="21641"/>
    <cellStyle name="Percent 3 4 4" xfId="1180"/>
    <cellStyle name="Percent 3 4 4 2" xfId="5035"/>
    <cellStyle name="Percent 3 4 4 2 2" xfId="31413"/>
    <cellStyle name="Percent 3 4 4 3" xfId="11190"/>
    <cellStyle name="Percent 3 4 4 3 2" xfId="27573"/>
    <cellStyle name="Percent 3 4 4 4" xfId="22021"/>
    <cellStyle name="Percent 3 4 5" xfId="1959"/>
    <cellStyle name="Percent 3 4 5 2" xfId="5812"/>
    <cellStyle name="Percent 3 4 5 2 2" xfId="32188"/>
    <cellStyle name="Percent 3 4 5 3" xfId="11967"/>
    <cellStyle name="Percent 3 4 5 3 2" xfId="28349"/>
    <cellStyle name="Percent 3 4 5 4" xfId="22795"/>
    <cellStyle name="Percent 3 4 6" xfId="2926"/>
    <cellStyle name="Percent 3 4 6 2" xfId="6777"/>
    <cellStyle name="Percent 3 4 6 2 2" xfId="33153"/>
    <cellStyle name="Percent 3 4 6 3" xfId="12933"/>
    <cellStyle name="Percent 3 4 6 3 2" xfId="29312"/>
    <cellStyle name="Percent 3 4 6 4" xfId="23754"/>
    <cellStyle name="Percent 3 4 7" xfId="4273"/>
    <cellStyle name="Percent 3 4 7 2" xfId="30652"/>
    <cellStyle name="Percent 3 4 8" xfId="10420"/>
    <cellStyle name="Percent 3 4 8 2" xfId="26810"/>
    <cellStyle name="Percent 3 4 9" xfId="21259"/>
    <cellStyle name="Percent 3 5" xfId="429"/>
    <cellStyle name="Percent 3 5 2" xfId="588"/>
    <cellStyle name="Percent 3 5 2 2" xfId="1014"/>
    <cellStyle name="Percent 3 5 2 2 2" xfId="1774"/>
    <cellStyle name="Percent 3 5 2 2 2 2" xfId="5629"/>
    <cellStyle name="Percent 3 5 2 2 2 2 2" xfId="32007"/>
    <cellStyle name="Percent 3 5 2 2 2 3" xfId="11784"/>
    <cellStyle name="Percent 3 5 2 2 2 3 2" xfId="28167"/>
    <cellStyle name="Percent 3 5 2 2 2 4" xfId="22614"/>
    <cellStyle name="Percent 3 5 2 2 3" xfId="2567"/>
    <cellStyle name="Percent 3 5 2 2 3 2" xfId="6420"/>
    <cellStyle name="Percent 3 5 2 2 3 2 2" xfId="32796"/>
    <cellStyle name="Percent 3 5 2 2 3 3" xfId="12575"/>
    <cellStyle name="Percent 3 5 2 2 3 3 2" xfId="28957"/>
    <cellStyle name="Percent 3 5 2 2 3 4" xfId="23402"/>
    <cellStyle name="Percent 3 5 2 2 4" xfId="3521"/>
    <cellStyle name="Percent 3 5 2 2 4 2" xfId="7372"/>
    <cellStyle name="Percent 3 5 2 2 4 2 2" xfId="33748"/>
    <cellStyle name="Percent 3 5 2 2 4 3" xfId="13528"/>
    <cellStyle name="Percent 3 5 2 2 4 3 2" xfId="29907"/>
    <cellStyle name="Percent 3 5 2 2 4 4" xfId="24348"/>
    <cellStyle name="Percent 3 5 2 2 5" xfId="4870"/>
    <cellStyle name="Percent 3 5 2 2 5 2" xfId="31248"/>
    <cellStyle name="Percent 3 5 2 2 6" xfId="11024"/>
    <cellStyle name="Percent 3 5 2 2 6 2" xfId="27408"/>
    <cellStyle name="Percent 3 5 2 2 7" xfId="21855"/>
    <cellStyle name="Percent 3 5 2 3" xfId="1394"/>
    <cellStyle name="Percent 3 5 2 3 2" xfId="5249"/>
    <cellStyle name="Percent 3 5 2 3 2 2" xfId="31627"/>
    <cellStyle name="Percent 3 5 2 3 3" xfId="11404"/>
    <cellStyle name="Percent 3 5 2 3 3 2" xfId="27787"/>
    <cellStyle name="Percent 3 5 2 3 4" xfId="22235"/>
    <cellStyle name="Percent 3 5 2 4" xfId="2174"/>
    <cellStyle name="Percent 3 5 2 4 2" xfId="6027"/>
    <cellStyle name="Percent 3 5 2 4 2 2" xfId="32403"/>
    <cellStyle name="Percent 3 5 2 4 3" xfId="12182"/>
    <cellStyle name="Percent 3 5 2 4 3 2" xfId="28564"/>
    <cellStyle name="Percent 3 5 2 4 4" xfId="23010"/>
    <cellStyle name="Percent 3 5 2 5" xfId="3140"/>
    <cellStyle name="Percent 3 5 2 5 2" xfId="6991"/>
    <cellStyle name="Percent 3 5 2 5 2 2" xfId="33367"/>
    <cellStyle name="Percent 3 5 2 5 3" xfId="13147"/>
    <cellStyle name="Percent 3 5 2 5 3 2" xfId="29526"/>
    <cellStyle name="Percent 3 5 2 5 4" xfId="23968"/>
    <cellStyle name="Percent 3 5 2 6" xfId="4487"/>
    <cellStyle name="Percent 3 5 2 6 2" xfId="30866"/>
    <cellStyle name="Percent 3 5 2 7" xfId="10635"/>
    <cellStyle name="Percent 3 5 2 7 2" xfId="27024"/>
    <cellStyle name="Percent 3 5 2 8" xfId="21473"/>
    <cellStyle name="Percent 3 5 3" xfId="855"/>
    <cellStyle name="Percent 3 5 3 2" xfId="1615"/>
    <cellStyle name="Percent 3 5 3 2 2" xfId="5470"/>
    <cellStyle name="Percent 3 5 3 2 2 2" xfId="31848"/>
    <cellStyle name="Percent 3 5 3 2 3" xfId="11625"/>
    <cellStyle name="Percent 3 5 3 2 3 2" xfId="28008"/>
    <cellStyle name="Percent 3 5 3 2 4" xfId="22455"/>
    <cellStyle name="Percent 3 5 3 3" xfId="2408"/>
    <cellStyle name="Percent 3 5 3 3 2" xfId="6261"/>
    <cellStyle name="Percent 3 5 3 3 2 2" xfId="32637"/>
    <cellStyle name="Percent 3 5 3 3 3" xfId="12416"/>
    <cellStyle name="Percent 3 5 3 3 3 2" xfId="28798"/>
    <cellStyle name="Percent 3 5 3 3 4" xfId="23243"/>
    <cellStyle name="Percent 3 5 3 4" xfId="3362"/>
    <cellStyle name="Percent 3 5 3 4 2" xfId="7213"/>
    <cellStyle name="Percent 3 5 3 4 2 2" xfId="33589"/>
    <cellStyle name="Percent 3 5 3 4 3" xfId="13369"/>
    <cellStyle name="Percent 3 5 3 4 3 2" xfId="29748"/>
    <cellStyle name="Percent 3 5 3 4 4" xfId="24189"/>
    <cellStyle name="Percent 3 5 3 5" xfId="4711"/>
    <cellStyle name="Percent 3 5 3 5 2" xfId="31089"/>
    <cellStyle name="Percent 3 5 3 6" xfId="10865"/>
    <cellStyle name="Percent 3 5 3 6 2" xfId="27249"/>
    <cellStyle name="Percent 3 5 3 7" xfId="21696"/>
    <cellStyle name="Percent 3 5 4" xfId="1235"/>
    <cellStyle name="Percent 3 5 4 2" xfId="5090"/>
    <cellStyle name="Percent 3 5 4 2 2" xfId="31468"/>
    <cellStyle name="Percent 3 5 4 3" xfId="11245"/>
    <cellStyle name="Percent 3 5 4 3 2" xfId="27628"/>
    <cellStyle name="Percent 3 5 4 4" xfId="22076"/>
    <cellStyle name="Percent 3 5 5" xfId="2015"/>
    <cellStyle name="Percent 3 5 5 2" xfId="5868"/>
    <cellStyle name="Percent 3 5 5 2 2" xfId="32244"/>
    <cellStyle name="Percent 3 5 5 3" xfId="12023"/>
    <cellStyle name="Percent 3 5 5 3 2" xfId="28405"/>
    <cellStyle name="Percent 3 5 5 4" xfId="22851"/>
    <cellStyle name="Percent 3 5 6" xfId="2981"/>
    <cellStyle name="Percent 3 5 6 2" xfId="6832"/>
    <cellStyle name="Percent 3 5 6 2 2" xfId="33208"/>
    <cellStyle name="Percent 3 5 6 3" xfId="12988"/>
    <cellStyle name="Percent 3 5 6 3 2" xfId="29367"/>
    <cellStyle name="Percent 3 5 6 4" xfId="23809"/>
    <cellStyle name="Percent 3 5 7" xfId="4328"/>
    <cellStyle name="Percent 3 5 7 2" xfId="30707"/>
    <cellStyle name="Percent 3 5 8" xfId="10476"/>
    <cellStyle name="Percent 3 5 8 2" xfId="26865"/>
    <cellStyle name="Percent 3 5 9" xfId="21314"/>
    <cellStyle name="Percent 3 6" xfId="436"/>
    <cellStyle name="Percent 3 6 2" xfId="595"/>
    <cellStyle name="Percent 3 6 2 2" xfId="1021"/>
    <cellStyle name="Percent 3 6 2 2 2" xfId="1781"/>
    <cellStyle name="Percent 3 6 2 2 2 2" xfId="5636"/>
    <cellStyle name="Percent 3 6 2 2 2 2 2" xfId="32014"/>
    <cellStyle name="Percent 3 6 2 2 2 3" xfId="11791"/>
    <cellStyle name="Percent 3 6 2 2 2 3 2" xfId="28174"/>
    <cellStyle name="Percent 3 6 2 2 2 4" xfId="22621"/>
    <cellStyle name="Percent 3 6 2 2 3" xfId="2574"/>
    <cellStyle name="Percent 3 6 2 2 3 2" xfId="6427"/>
    <cellStyle name="Percent 3 6 2 2 3 2 2" xfId="32803"/>
    <cellStyle name="Percent 3 6 2 2 3 3" xfId="12582"/>
    <cellStyle name="Percent 3 6 2 2 3 3 2" xfId="28964"/>
    <cellStyle name="Percent 3 6 2 2 3 4" xfId="23409"/>
    <cellStyle name="Percent 3 6 2 2 4" xfId="3528"/>
    <cellStyle name="Percent 3 6 2 2 4 2" xfId="7379"/>
    <cellStyle name="Percent 3 6 2 2 4 2 2" xfId="33755"/>
    <cellStyle name="Percent 3 6 2 2 4 3" xfId="13535"/>
    <cellStyle name="Percent 3 6 2 2 4 3 2" xfId="29914"/>
    <cellStyle name="Percent 3 6 2 2 4 4" xfId="24355"/>
    <cellStyle name="Percent 3 6 2 2 5" xfId="4877"/>
    <cellStyle name="Percent 3 6 2 2 5 2" xfId="31255"/>
    <cellStyle name="Percent 3 6 2 2 6" xfId="11031"/>
    <cellStyle name="Percent 3 6 2 2 6 2" xfId="27415"/>
    <cellStyle name="Percent 3 6 2 2 7" xfId="21862"/>
    <cellStyle name="Percent 3 6 2 3" xfId="1401"/>
    <cellStyle name="Percent 3 6 2 3 2" xfId="5256"/>
    <cellStyle name="Percent 3 6 2 3 2 2" xfId="31634"/>
    <cellStyle name="Percent 3 6 2 3 3" xfId="11411"/>
    <cellStyle name="Percent 3 6 2 3 3 2" xfId="27794"/>
    <cellStyle name="Percent 3 6 2 3 4" xfId="22242"/>
    <cellStyle name="Percent 3 6 2 4" xfId="2181"/>
    <cellStyle name="Percent 3 6 2 4 2" xfId="6034"/>
    <cellStyle name="Percent 3 6 2 4 2 2" xfId="32410"/>
    <cellStyle name="Percent 3 6 2 4 3" xfId="12189"/>
    <cellStyle name="Percent 3 6 2 4 3 2" xfId="28571"/>
    <cellStyle name="Percent 3 6 2 4 4" xfId="23017"/>
    <cellStyle name="Percent 3 6 2 5" xfId="3147"/>
    <cellStyle name="Percent 3 6 2 5 2" xfId="6998"/>
    <cellStyle name="Percent 3 6 2 5 2 2" xfId="33374"/>
    <cellStyle name="Percent 3 6 2 5 3" xfId="13154"/>
    <cellStyle name="Percent 3 6 2 5 3 2" xfId="29533"/>
    <cellStyle name="Percent 3 6 2 5 4" xfId="23975"/>
    <cellStyle name="Percent 3 6 2 6" xfId="4494"/>
    <cellStyle name="Percent 3 6 2 6 2" xfId="30873"/>
    <cellStyle name="Percent 3 6 2 7" xfId="10642"/>
    <cellStyle name="Percent 3 6 2 7 2" xfId="27031"/>
    <cellStyle name="Percent 3 6 2 8" xfId="21480"/>
    <cellStyle name="Percent 3 6 3" xfId="862"/>
    <cellStyle name="Percent 3 6 3 2" xfId="1622"/>
    <cellStyle name="Percent 3 6 3 2 2" xfId="5477"/>
    <cellStyle name="Percent 3 6 3 2 2 2" xfId="31855"/>
    <cellStyle name="Percent 3 6 3 2 3" xfId="11632"/>
    <cellStyle name="Percent 3 6 3 2 3 2" xfId="28015"/>
    <cellStyle name="Percent 3 6 3 2 4" xfId="22462"/>
    <cellStyle name="Percent 3 6 3 3" xfId="2415"/>
    <cellStyle name="Percent 3 6 3 3 2" xfId="6268"/>
    <cellStyle name="Percent 3 6 3 3 2 2" xfId="32644"/>
    <cellStyle name="Percent 3 6 3 3 3" xfId="12423"/>
    <cellStyle name="Percent 3 6 3 3 3 2" xfId="28805"/>
    <cellStyle name="Percent 3 6 3 3 4" xfId="23250"/>
    <cellStyle name="Percent 3 6 3 4" xfId="3369"/>
    <cellStyle name="Percent 3 6 3 4 2" xfId="7220"/>
    <cellStyle name="Percent 3 6 3 4 2 2" xfId="33596"/>
    <cellStyle name="Percent 3 6 3 4 3" xfId="13376"/>
    <cellStyle name="Percent 3 6 3 4 3 2" xfId="29755"/>
    <cellStyle name="Percent 3 6 3 4 4" xfId="24196"/>
    <cellStyle name="Percent 3 6 3 5" xfId="4718"/>
    <cellStyle name="Percent 3 6 3 5 2" xfId="31096"/>
    <cellStyle name="Percent 3 6 3 6" xfId="10872"/>
    <cellStyle name="Percent 3 6 3 6 2" xfId="27256"/>
    <cellStyle name="Percent 3 6 3 7" xfId="21703"/>
    <cellStyle name="Percent 3 6 4" xfId="1242"/>
    <cellStyle name="Percent 3 6 4 2" xfId="5097"/>
    <cellStyle name="Percent 3 6 4 2 2" xfId="31475"/>
    <cellStyle name="Percent 3 6 4 3" xfId="11252"/>
    <cellStyle name="Percent 3 6 4 3 2" xfId="27635"/>
    <cellStyle name="Percent 3 6 4 4" xfId="22083"/>
    <cellStyle name="Percent 3 6 5" xfId="2022"/>
    <cellStyle name="Percent 3 6 5 2" xfId="5875"/>
    <cellStyle name="Percent 3 6 5 2 2" xfId="32251"/>
    <cellStyle name="Percent 3 6 5 3" xfId="12030"/>
    <cellStyle name="Percent 3 6 5 3 2" xfId="28412"/>
    <cellStyle name="Percent 3 6 5 4" xfId="22858"/>
    <cellStyle name="Percent 3 6 6" xfId="2988"/>
    <cellStyle name="Percent 3 6 6 2" xfId="6839"/>
    <cellStyle name="Percent 3 6 6 2 2" xfId="33215"/>
    <cellStyle name="Percent 3 6 6 3" xfId="12995"/>
    <cellStyle name="Percent 3 6 6 3 2" xfId="29374"/>
    <cellStyle name="Percent 3 6 6 4" xfId="23816"/>
    <cellStyle name="Percent 3 6 7" xfId="4335"/>
    <cellStyle name="Percent 3 6 7 2" xfId="30714"/>
    <cellStyle name="Percent 3 6 8" xfId="10483"/>
    <cellStyle name="Percent 3 6 8 2" xfId="26872"/>
    <cellStyle name="Percent 3 6 9" xfId="21321"/>
    <cellStyle name="Percent 3 7" xfId="525"/>
    <cellStyle name="Percent 3 7 2" xfId="951"/>
    <cellStyle name="Percent 3 7 2 2" xfId="1711"/>
    <cellStyle name="Percent 3 7 2 2 2" xfId="5566"/>
    <cellStyle name="Percent 3 7 2 2 2 2" xfId="31944"/>
    <cellStyle name="Percent 3 7 2 2 3" xfId="11721"/>
    <cellStyle name="Percent 3 7 2 2 3 2" xfId="28104"/>
    <cellStyle name="Percent 3 7 2 2 4" xfId="22551"/>
    <cellStyle name="Percent 3 7 2 3" xfId="2504"/>
    <cellStyle name="Percent 3 7 2 3 2" xfId="6357"/>
    <cellStyle name="Percent 3 7 2 3 2 2" xfId="32733"/>
    <cellStyle name="Percent 3 7 2 3 3" xfId="12512"/>
    <cellStyle name="Percent 3 7 2 3 3 2" xfId="28894"/>
    <cellStyle name="Percent 3 7 2 3 4" xfId="23339"/>
    <cellStyle name="Percent 3 7 2 4" xfId="3458"/>
    <cellStyle name="Percent 3 7 2 4 2" xfId="7309"/>
    <cellStyle name="Percent 3 7 2 4 2 2" xfId="33685"/>
    <cellStyle name="Percent 3 7 2 4 3" xfId="13465"/>
    <cellStyle name="Percent 3 7 2 4 3 2" xfId="29844"/>
    <cellStyle name="Percent 3 7 2 4 4" xfId="24285"/>
    <cellStyle name="Percent 3 7 2 5" xfId="4807"/>
    <cellStyle name="Percent 3 7 2 5 2" xfId="31185"/>
    <cellStyle name="Percent 3 7 2 6" xfId="10961"/>
    <cellStyle name="Percent 3 7 2 6 2" xfId="27345"/>
    <cellStyle name="Percent 3 7 2 7" xfId="21792"/>
    <cellStyle name="Percent 3 7 3" xfId="1331"/>
    <cellStyle name="Percent 3 7 3 2" xfId="5186"/>
    <cellStyle name="Percent 3 7 3 2 2" xfId="31564"/>
    <cellStyle name="Percent 3 7 3 3" xfId="11341"/>
    <cellStyle name="Percent 3 7 3 3 2" xfId="27724"/>
    <cellStyle name="Percent 3 7 3 4" xfId="22172"/>
    <cellStyle name="Percent 3 7 4" xfId="2111"/>
    <cellStyle name="Percent 3 7 4 2" xfId="5964"/>
    <cellStyle name="Percent 3 7 4 2 2" xfId="32340"/>
    <cellStyle name="Percent 3 7 4 3" xfId="12119"/>
    <cellStyle name="Percent 3 7 4 3 2" xfId="28501"/>
    <cellStyle name="Percent 3 7 4 4" xfId="22947"/>
    <cellStyle name="Percent 3 7 5" xfId="3077"/>
    <cellStyle name="Percent 3 7 5 2" xfId="6928"/>
    <cellStyle name="Percent 3 7 5 2 2" xfId="33304"/>
    <cellStyle name="Percent 3 7 5 3" xfId="13084"/>
    <cellStyle name="Percent 3 7 5 3 2" xfId="29463"/>
    <cellStyle name="Percent 3 7 5 4" xfId="23905"/>
    <cellStyle name="Percent 3 7 6" xfId="4424"/>
    <cellStyle name="Percent 3 7 6 2" xfId="30803"/>
    <cellStyle name="Percent 3 7 7" xfId="10572"/>
    <cellStyle name="Percent 3 7 7 2" xfId="26961"/>
    <cellStyle name="Percent 3 7 8" xfId="21410"/>
    <cellStyle name="Percent 3 8" xfId="708"/>
    <cellStyle name="Percent 3 8 2" xfId="1100"/>
    <cellStyle name="Percent 3 8 2 2" xfId="1860"/>
    <cellStyle name="Percent 3 8 2 2 2" xfId="5715"/>
    <cellStyle name="Percent 3 8 2 2 2 2" xfId="32092"/>
    <cellStyle name="Percent 3 8 2 2 3" xfId="11870"/>
    <cellStyle name="Percent 3 8 2 2 3 2" xfId="28253"/>
    <cellStyle name="Percent 3 8 2 2 4" xfId="22700"/>
    <cellStyle name="Percent 3 8 2 3" xfId="2653"/>
    <cellStyle name="Percent 3 8 2 3 2" xfId="6506"/>
    <cellStyle name="Percent 3 8 2 3 2 2" xfId="32882"/>
    <cellStyle name="Percent 3 8 2 3 3" xfId="12661"/>
    <cellStyle name="Percent 3 8 2 3 3 2" xfId="29043"/>
    <cellStyle name="Percent 3 8 2 3 4" xfId="23488"/>
    <cellStyle name="Percent 3 8 2 4" xfId="3607"/>
    <cellStyle name="Percent 3 8 2 4 2" xfId="7458"/>
    <cellStyle name="Percent 3 8 2 4 2 2" xfId="33834"/>
    <cellStyle name="Percent 3 8 2 4 3" xfId="13614"/>
    <cellStyle name="Percent 3 8 2 4 3 2" xfId="29993"/>
    <cellStyle name="Percent 3 8 2 4 4" xfId="24434"/>
    <cellStyle name="Percent 3 8 2 5" xfId="4956"/>
    <cellStyle name="Percent 3 8 2 5 2" xfId="31334"/>
    <cellStyle name="Percent 3 8 2 6" xfId="11110"/>
    <cellStyle name="Percent 3 8 2 6 2" xfId="27494"/>
    <cellStyle name="Percent 3 8 2 7" xfId="21941"/>
    <cellStyle name="Percent 3 8 3" xfId="1479"/>
    <cellStyle name="Percent 3 8 3 2" xfId="5334"/>
    <cellStyle name="Percent 3 8 3 2 2" xfId="31712"/>
    <cellStyle name="Percent 3 8 3 3" xfId="11489"/>
    <cellStyle name="Percent 3 8 3 3 2" xfId="27872"/>
    <cellStyle name="Percent 3 8 3 4" xfId="22320"/>
    <cellStyle name="Percent 3 8 4" xfId="2274"/>
    <cellStyle name="Percent 3 8 4 2" xfId="6127"/>
    <cellStyle name="Percent 3 8 4 2 2" xfId="32503"/>
    <cellStyle name="Percent 3 8 4 3" xfId="12282"/>
    <cellStyle name="Percent 3 8 4 3 2" xfId="28664"/>
    <cellStyle name="Percent 3 8 4 4" xfId="23110"/>
    <cellStyle name="Percent 3 8 5" xfId="3229"/>
    <cellStyle name="Percent 3 8 5 2" xfId="7080"/>
    <cellStyle name="Percent 3 8 5 2 2" xfId="33456"/>
    <cellStyle name="Percent 3 8 5 3" xfId="13236"/>
    <cellStyle name="Percent 3 8 5 3 2" xfId="29615"/>
    <cellStyle name="Percent 3 8 5 4" xfId="24057"/>
    <cellStyle name="Percent 3 8 6" xfId="4574"/>
    <cellStyle name="Percent 3 8 6 2" xfId="30952"/>
    <cellStyle name="Percent 3 8 7" xfId="10727"/>
    <cellStyle name="Percent 3 8 7 2" xfId="27112"/>
    <cellStyle name="Percent 3 8 8" xfId="21559"/>
    <cellStyle name="Percent 3 9" xfId="786"/>
    <cellStyle name="Percent 3 9 2" xfId="1546"/>
    <cellStyle name="Percent 3 9 2 2" xfId="5401"/>
    <cellStyle name="Percent 3 9 2 2 2" xfId="31779"/>
    <cellStyle name="Percent 3 9 2 3" xfId="11556"/>
    <cellStyle name="Percent 3 9 2 3 2" xfId="27939"/>
    <cellStyle name="Percent 3 9 2 4" xfId="22386"/>
    <cellStyle name="Percent 3 9 3" xfId="2339"/>
    <cellStyle name="Percent 3 9 3 2" xfId="6192"/>
    <cellStyle name="Percent 3 9 3 2 2" xfId="32568"/>
    <cellStyle name="Percent 3 9 3 3" xfId="12347"/>
    <cellStyle name="Percent 3 9 3 3 2" xfId="28729"/>
    <cellStyle name="Percent 3 9 3 4" xfId="23174"/>
    <cellStyle name="Percent 3 9 4" xfId="3293"/>
    <cellStyle name="Percent 3 9 4 2" xfId="7144"/>
    <cellStyle name="Percent 3 9 4 2 2" xfId="33520"/>
    <cellStyle name="Percent 3 9 4 3" xfId="13300"/>
    <cellStyle name="Percent 3 9 4 3 2" xfId="29679"/>
    <cellStyle name="Percent 3 9 4 4" xfId="24120"/>
    <cellStyle name="Percent 3 9 5" xfId="4642"/>
    <cellStyle name="Percent 3 9 5 2" xfId="31020"/>
    <cellStyle name="Percent 3 9 6" xfId="10796"/>
    <cellStyle name="Percent 3 9 6 2" xfId="27180"/>
    <cellStyle name="Percent 3 9 7" xfId="21627"/>
    <cellStyle name="Percent 4" xfId="31"/>
    <cellStyle name="Percent 4 2" xfId="348"/>
    <cellStyle name="Percent 4 2 2" xfId="10405"/>
    <cellStyle name="Percent 4 2 2 2" xfId="36728"/>
    <cellStyle name="Percent 4 2 3" xfId="9315"/>
    <cellStyle name="Percent 4 2 4" xfId="20183"/>
    <cellStyle name="Percent 4 3" xfId="347"/>
    <cellStyle name="Percent 4 3 2" xfId="9280"/>
    <cellStyle name="Percent 4 3 2 2" xfId="26796"/>
    <cellStyle name="Percent 4 3 3" xfId="20139"/>
    <cellStyle name="Percent 4 3 4" xfId="36709"/>
    <cellStyle name="Percent 4 4" xfId="10404"/>
    <cellStyle name="Percent 4 5" xfId="8158"/>
    <cellStyle name="Percent 4 6" xfId="20063"/>
    <cellStyle name="Percent 5" xfId="43"/>
    <cellStyle name="Percent 5 10" xfId="4260"/>
    <cellStyle name="Percent 5 10 2" xfId="30639"/>
    <cellStyle name="Percent 5 11" xfId="8170"/>
    <cellStyle name="Percent 5 11 2" xfId="26643"/>
    <cellStyle name="Percent 5 12" xfId="20077"/>
    <cellStyle name="Percent 5 2" xfId="414"/>
    <cellStyle name="Percent 5 2 2" xfId="579"/>
    <cellStyle name="Percent 5 2 2 2" xfId="1005"/>
    <cellStyle name="Percent 5 2 2 2 2" xfId="1765"/>
    <cellStyle name="Percent 5 2 2 2 2 2" xfId="5620"/>
    <cellStyle name="Percent 5 2 2 2 2 2 2" xfId="31998"/>
    <cellStyle name="Percent 5 2 2 2 2 3" xfId="11775"/>
    <cellStyle name="Percent 5 2 2 2 2 3 2" xfId="28158"/>
    <cellStyle name="Percent 5 2 2 2 2 4" xfId="22605"/>
    <cellStyle name="Percent 5 2 2 2 3" xfId="2558"/>
    <cellStyle name="Percent 5 2 2 2 3 2" xfId="6411"/>
    <cellStyle name="Percent 5 2 2 2 3 2 2" xfId="32787"/>
    <cellStyle name="Percent 5 2 2 2 3 3" xfId="12566"/>
    <cellStyle name="Percent 5 2 2 2 3 3 2" xfId="28948"/>
    <cellStyle name="Percent 5 2 2 2 3 4" xfId="23393"/>
    <cellStyle name="Percent 5 2 2 2 4" xfId="3512"/>
    <cellStyle name="Percent 5 2 2 2 4 2" xfId="7363"/>
    <cellStyle name="Percent 5 2 2 2 4 2 2" xfId="33739"/>
    <cellStyle name="Percent 5 2 2 2 4 3" xfId="13519"/>
    <cellStyle name="Percent 5 2 2 2 4 3 2" xfId="29898"/>
    <cellStyle name="Percent 5 2 2 2 4 4" xfId="24339"/>
    <cellStyle name="Percent 5 2 2 2 5" xfId="4861"/>
    <cellStyle name="Percent 5 2 2 2 5 2" xfId="31239"/>
    <cellStyle name="Percent 5 2 2 2 6" xfId="11015"/>
    <cellStyle name="Percent 5 2 2 2 6 2" xfId="27399"/>
    <cellStyle name="Percent 5 2 2 2 7" xfId="21846"/>
    <cellStyle name="Percent 5 2 2 3" xfId="1385"/>
    <cellStyle name="Percent 5 2 2 3 2" xfId="5240"/>
    <cellStyle name="Percent 5 2 2 3 2 2" xfId="31618"/>
    <cellStyle name="Percent 5 2 2 3 3" xfId="11395"/>
    <cellStyle name="Percent 5 2 2 3 3 2" xfId="27778"/>
    <cellStyle name="Percent 5 2 2 3 4" xfId="22226"/>
    <cellStyle name="Percent 5 2 2 4" xfId="2165"/>
    <cellStyle name="Percent 5 2 2 4 2" xfId="6018"/>
    <cellStyle name="Percent 5 2 2 4 2 2" xfId="32394"/>
    <cellStyle name="Percent 5 2 2 4 3" xfId="12173"/>
    <cellStyle name="Percent 5 2 2 4 3 2" xfId="28555"/>
    <cellStyle name="Percent 5 2 2 4 4" xfId="23001"/>
    <cellStyle name="Percent 5 2 2 5" xfId="3131"/>
    <cellStyle name="Percent 5 2 2 5 2" xfId="6982"/>
    <cellStyle name="Percent 5 2 2 5 2 2" xfId="33358"/>
    <cellStyle name="Percent 5 2 2 5 3" xfId="13138"/>
    <cellStyle name="Percent 5 2 2 5 3 2" xfId="29517"/>
    <cellStyle name="Percent 5 2 2 5 4" xfId="23959"/>
    <cellStyle name="Percent 5 2 2 6" xfId="4478"/>
    <cellStyle name="Percent 5 2 2 6 2" xfId="30857"/>
    <cellStyle name="Percent 5 2 2 7" xfId="10626"/>
    <cellStyle name="Percent 5 2 2 7 2" xfId="27015"/>
    <cellStyle name="Percent 5 2 2 8" xfId="21464"/>
    <cellStyle name="Percent 5 2 3" xfId="842"/>
    <cellStyle name="Percent 5 2 3 2" xfId="1602"/>
    <cellStyle name="Percent 5 2 3 2 2" xfId="5457"/>
    <cellStyle name="Percent 5 2 3 2 2 2" xfId="31835"/>
    <cellStyle name="Percent 5 2 3 2 3" xfId="11612"/>
    <cellStyle name="Percent 5 2 3 2 3 2" xfId="27995"/>
    <cellStyle name="Percent 5 2 3 2 4" xfId="22442"/>
    <cellStyle name="Percent 5 2 3 3" xfId="2395"/>
    <cellStyle name="Percent 5 2 3 3 2" xfId="6248"/>
    <cellStyle name="Percent 5 2 3 3 2 2" xfId="32624"/>
    <cellStyle name="Percent 5 2 3 3 3" xfId="12403"/>
    <cellStyle name="Percent 5 2 3 3 3 2" xfId="28785"/>
    <cellStyle name="Percent 5 2 3 3 4" xfId="23230"/>
    <cellStyle name="Percent 5 2 3 4" xfId="3349"/>
    <cellStyle name="Percent 5 2 3 4 2" xfId="7200"/>
    <cellStyle name="Percent 5 2 3 4 2 2" xfId="33576"/>
    <cellStyle name="Percent 5 2 3 4 3" xfId="13356"/>
    <cellStyle name="Percent 5 2 3 4 3 2" xfId="29735"/>
    <cellStyle name="Percent 5 2 3 4 4" xfId="24176"/>
    <cellStyle name="Percent 5 2 3 5" xfId="4698"/>
    <cellStyle name="Percent 5 2 3 5 2" xfId="31076"/>
    <cellStyle name="Percent 5 2 3 6" xfId="10852"/>
    <cellStyle name="Percent 5 2 3 6 2" xfId="27236"/>
    <cellStyle name="Percent 5 2 3 7" xfId="21683"/>
    <cellStyle name="Percent 5 2 4" xfId="1222"/>
    <cellStyle name="Percent 5 2 4 2" xfId="5077"/>
    <cellStyle name="Percent 5 2 4 2 2" xfId="31455"/>
    <cellStyle name="Percent 5 2 4 3" xfId="11232"/>
    <cellStyle name="Percent 5 2 4 3 2" xfId="27615"/>
    <cellStyle name="Percent 5 2 4 4" xfId="22063"/>
    <cellStyle name="Percent 5 2 5" xfId="2001"/>
    <cellStyle name="Percent 5 2 5 2" xfId="5854"/>
    <cellStyle name="Percent 5 2 5 2 2" xfId="32230"/>
    <cellStyle name="Percent 5 2 5 3" xfId="12009"/>
    <cellStyle name="Percent 5 2 5 3 2" xfId="28391"/>
    <cellStyle name="Percent 5 2 5 4" xfId="22837"/>
    <cellStyle name="Percent 5 2 6" xfId="2968"/>
    <cellStyle name="Percent 5 2 6 2" xfId="6819"/>
    <cellStyle name="Percent 5 2 6 2 2" xfId="33195"/>
    <cellStyle name="Percent 5 2 6 3" xfId="12975"/>
    <cellStyle name="Percent 5 2 6 3 2" xfId="29354"/>
    <cellStyle name="Percent 5 2 6 4" xfId="23796"/>
    <cellStyle name="Percent 5 2 7" xfId="4315"/>
    <cellStyle name="Percent 5 2 7 2" xfId="10462"/>
    <cellStyle name="Percent 5 2 7 2 2" xfId="30694"/>
    <cellStyle name="Percent 5 2 7 3" xfId="21301"/>
    <cellStyle name="Percent 5 2 8" xfId="9326"/>
    <cellStyle name="Percent 5 2 8 2" xfId="26852"/>
    <cellStyle name="Percent 5 2 9" xfId="20196"/>
    <cellStyle name="Percent 5 3" xfId="477"/>
    <cellStyle name="Percent 5 3 2" xfId="636"/>
    <cellStyle name="Percent 5 3 2 2" xfId="1062"/>
    <cellStyle name="Percent 5 3 2 2 2" xfId="1822"/>
    <cellStyle name="Percent 5 3 2 2 2 2" xfId="5677"/>
    <cellStyle name="Percent 5 3 2 2 2 2 2" xfId="32055"/>
    <cellStyle name="Percent 5 3 2 2 2 3" xfId="11832"/>
    <cellStyle name="Percent 5 3 2 2 2 3 2" xfId="28215"/>
    <cellStyle name="Percent 5 3 2 2 2 4" xfId="22662"/>
    <cellStyle name="Percent 5 3 2 2 3" xfId="2615"/>
    <cellStyle name="Percent 5 3 2 2 3 2" xfId="6468"/>
    <cellStyle name="Percent 5 3 2 2 3 2 2" xfId="32844"/>
    <cellStyle name="Percent 5 3 2 2 3 3" xfId="12623"/>
    <cellStyle name="Percent 5 3 2 2 3 3 2" xfId="29005"/>
    <cellStyle name="Percent 5 3 2 2 3 4" xfId="23450"/>
    <cellStyle name="Percent 5 3 2 2 4" xfId="3569"/>
    <cellStyle name="Percent 5 3 2 2 4 2" xfId="7420"/>
    <cellStyle name="Percent 5 3 2 2 4 2 2" xfId="33796"/>
    <cellStyle name="Percent 5 3 2 2 4 3" xfId="13576"/>
    <cellStyle name="Percent 5 3 2 2 4 3 2" xfId="29955"/>
    <cellStyle name="Percent 5 3 2 2 4 4" xfId="24396"/>
    <cellStyle name="Percent 5 3 2 2 5" xfId="4918"/>
    <cellStyle name="Percent 5 3 2 2 5 2" xfId="31296"/>
    <cellStyle name="Percent 5 3 2 2 6" xfId="11072"/>
    <cellStyle name="Percent 5 3 2 2 6 2" xfId="27456"/>
    <cellStyle name="Percent 5 3 2 2 7" xfId="21903"/>
    <cellStyle name="Percent 5 3 2 3" xfId="1442"/>
    <cellStyle name="Percent 5 3 2 3 2" xfId="5297"/>
    <cellStyle name="Percent 5 3 2 3 2 2" xfId="31675"/>
    <cellStyle name="Percent 5 3 2 3 3" xfId="11452"/>
    <cellStyle name="Percent 5 3 2 3 3 2" xfId="27835"/>
    <cellStyle name="Percent 5 3 2 3 4" xfId="22283"/>
    <cellStyle name="Percent 5 3 2 4" xfId="2222"/>
    <cellStyle name="Percent 5 3 2 4 2" xfId="6075"/>
    <cellStyle name="Percent 5 3 2 4 2 2" xfId="32451"/>
    <cellStyle name="Percent 5 3 2 4 3" xfId="12230"/>
    <cellStyle name="Percent 5 3 2 4 3 2" xfId="28612"/>
    <cellStyle name="Percent 5 3 2 4 4" xfId="23058"/>
    <cellStyle name="Percent 5 3 2 5" xfId="3188"/>
    <cellStyle name="Percent 5 3 2 5 2" xfId="7039"/>
    <cellStyle name="Percent 5 3 2 5 2 2" xfId="33415"/>
    <cellStyle name="Percent 5 3 2 5 3" xfId="13195"/>
    <cellStyle name="Percent 5 3 2 5 3 2" xfId="29574"/>
    <cellStyle name="Percent 5 3 2 5 4" xfId="24016"/>
    <cellStyle name="Percent 5 3 2 6" xfId="4535"/>
    <cellStyle name="Percent 5 3 2 6 2" xfId="30914"/>
    <cellStyle name="Percent 5 3 2 7" xfId="10683"/>
    <cellStyle name="Percent 5 3 2 7 2" xfId="27072"/>
    <cellStyle name="Percent 5 3 2 8" xfId="21521"/>
    <cellStyle name="Percent 5 3 3" xfId="903"/>
    <cellStyle name="Percent 5 3 3 2" xfId="1663"/>
    <cellStyle name="Percent 5 3 3 2 2" xfId="5518"/>
    <cellStyle name="Percent 5 3 3 2 2 2" xfId="31896"/>
    <cellStyle name="Percent 5 3 3 2 3" xfId="11673"/>
    <cellStyle name="Percent 5 3 3 2 3 2" xfId="28056"/>
    <cellStyle name="Percent 5 3 3 2 4" xfId="22503"/>
    <cellStyle name="Percent 5 3 3 3" xfId="2456"/>
    <cellStyle name="Percent 5 3 3 3 2" xfId="6309"/>
    <cellStyle name="Percent 5 3 3 3 2 2" xfId="32685"/>
    <cellStyle name="Percent 5 3 3 3 3" xfId="12464"/>
    <cellStyle name="Percent 5 3 3 3 3 2" xfId="28846"/>
    <cellStyle name="Percent 5 3 3 3 4" xfId="23291"/>
    <cellStyle name="Percent 5 3 3 4" xfId="3410"/>
    <cellStyle name="Percent 5 3 3 4 2" xfId="7261"/>
    <cellStyle name="Percent 5 3 3 4 2 2" xfId="33637"/>
    <cellStyle name="Percent 5 3 3 4 3" xfId="13417"/>
    <cellStyle name="Percent 5 3 3 4 3 2" xfId="29796"/>
    <cellStyle name="Percent 5 3 3 4 4" xfId="24237"/>
    <cellStyle name="Percent 5 3 3 5" xfId="4759"/>
    <cellStyle name="Percent 5 3 3 5 2" xfId="31137"/>
    <cellStyle name="Percent 5 3 3 6" xfId="10913"/>
    <cellStyle name="Percent 5 3 3 6 2" xfId="27297"/>
    <cellStyle name="Percent 5 3 3 7" xfId="21744"/>
    <cellStyle name="Percent 5 3 4" xfId="1283"/>
    <cellStyle name="Percent 5 3 4 2" xfId="5138"/>
    <cellStyle name="Percent 5 3 4 2 2" xfId="31516"/>
    <cellStyle name="Percent 5 3 4 3" xfId="11293"/>
    <cellStyle name="Percent 5 3 4 3 2" xfId="27676"/>
    <cellStyle name="Percent 5 3 4 4" xfId="22124"/>
    <cellStyle name="Percent 5 3 5" xfId="2063"/>
    <cellStyle name="Percent 5 3 5 2" xfId="5916"/>
    <cellStyle name="Percent 5 3 5 2 2" xfId="32292"/>
    <cellStyle name="Percent 5 3 5 3" xfId="12071"/>
    <cellStyle name="Percent 5 3 5 3 2" xfId="28453"/>
    <cellStyle name="Percent 5 3 5 4" xfId="22899"/>
    <cellStyle name="Percent 5 3 6" xfId="3029"/>
    <cellStyle name="Percent 5 3 6 2" xfId="6880"/>
    <cellStyle name="Percent 5 3 6 2 2" xfId="33256"/>
    <cellStyle name="Percent 5 3 6 3" xfId="13036"/>
    <cellStyle name="Percent 5 3 6 3 2" xfId="29415"/>
    <cellStyle name="Percent 5 3 6 4" xfId="23857"/>
    <cellStyle name="Percent 5 3 7" xfId="4376"/>
    <cellStyle name="Percent 5 3 7 2" xfId="30755"/>
    <cellStyle name="Percent 5 3 8" xfId="10524"/>
    <cellStyle name="Percent 5 3 8 2" xfId="26913"/>
    <cellStyle name="Percent 5 3 9" xfId="21362"/>
    <cellStyle name="Percent 5 4" xfId="526"/>
    <cellStyle name="Percent 5 4 2" xfId="952"/>
    <cellStyle name="Percent 5 4 2 2" xfId="1712"/>
    <cellStyle name="Percent 5 4 2 2 2" xfId="5567"/>
    <cellStyle name="Percent 5 4 2 2 2 2" xfId="31945"/>
    <cellStyle name="Percent 5 4 2 2 3" xfId="11722"/>
    <cellStyle name="Percent 5 4 2 2 3 2" xfId="28105"/>
    <cellStyle name="Percent 5 4 2 2 4" xfId="22552"/>
    <cellStyle name="Percent 5 4 2 3" xfId="2505"/>
    <cellStyle name="Percent 5 4 2 3 2" xfId="6358"/>
    <cellStyle name="Percent 5 4 2 3 2 2" xfId="32734"/>
    <cellStyle name="Percent 5 4 2 3 3" xfId="12513"/>
    <cellStyle name="Percent 5 4 2 3 3 2" xfId="28895"/>
    <cellStyle name="Percent 5 4 2 3 4" xfId="23340"/>
    <cellStyle name="Percent 5 4 2 4" xfId="3459"/>
    <cellStyle name="Percent 5 4 2 4 2" xfId="7310"/>
    <cellStyle name="Percent 5 4 2 4 2 2" xfId="33686"/>
    <cellStyle name="Percent 5 4 2 4 3" xfId="13466"/>
    <cellStyle name="Percent 5 4 2 4 3 2" xfId="29845"/>
    <cellStyle name="Percent 5 4 2 4 4" xfId="24286"/>
    <cellStyle name="Percent 5 4 2 5" xfId="4808"/>
    <cellStyle name="Percent 5 4 2 5 2" xfId="31186"/>
    <cellStyle name="Percent 5 4 2 6" xfId="10962"/>
    <cellStyle name="Percent 5 4 2 6 2" xfId="27346"/>
    <cellStyle name="Percent 5 4 2 7" xfId="21793"/>
    <cellStyle name="Percent 5 4 3" xfId="1332"/>
    <cellStyle name="Percent 5 4 3 2" xfId="5187"/>
    <cellStyle name="Percent 5 4 3 2 2" xfId="31565"/>
    <cellStyle name="Percent 5 4 3 3" xfId="11342"/>
    <cellStyle name="Percent 5 4 3 3 2" xfId="27725"/>
    <cellStyle name="Percent 5 4 3 4" xfId="22173"/>
    <cellStyle name="Percent 5 4 4" xfId="2112"/>
    <cellStyle name="Percent 5 4 4 2" xfId="5965"/>
    <cellStyle name="Percent 5 4 4 2 2" xfId="32341"/>
    <cellStyle name="Percent 5 4 4 3" xfId="12120"/>
    <cellStyle name="Percent 5 4 4 3 2" xfId="28502"/>
    <cellStyle name="Percent 5 4 4 4" xfId="22948"/>
    <cellStyle name="Percent 5 4 5" xfId="3078"/>
    <cellStyle name="Percent 5 4 5 2" xfId="6929"/>
    <cellStyle name="Percent 5 4 5 2 2" xfId="33305"/>
    <cellStyle name="Percent 5 4 5 3" xfId="13085"/>
    <cellStyle name="Percent 5 4 5 3 2" xfId="29464"/>
    <cellStyle name="Percent 5 4 5 4" xfId="23906"/>
    <cellStyle name="Percent 5 4 6" xfId="4425"/>
    <cellStyle name="Percent 5 4 6 2" xfId="30804"/>
    <cellStyle name="Percent 5 4 7" xfId="10573"/>
    <cellStyle name="Percent 5 4 7 2" xfId="26962"/>
    <cellStyle name="Percent 5 4 8" xfId="21411"/>
    <cellStyle name="Percent 5 5" xfId="787"/>
    <cellStyle name="Percent 5 5 2" xfId="1547"/>
    <cellStyle name="Percent 5 5 2 2" xfId="5402"/>
    <cellStyle name="Percent 5 5 2 2 2" xfId="31780"/>
    <cellStyle name="Percent 5 5 2 3" xfId="11557"/>
    <cellStyle name="Percent 5 5 2 3 2" xfId="27940"/>
    <cellStyle name="Percent 5 5 2 4" xfId="22387"/>
    <cellStyle name="Percent 5 5 3" xfId="2340"/>
    <cellStyle name="Percent 5 5 3 2" xfId="6193"/>
    <cellStyle name="Percent 5 5 3 2 2" xfId="32569"/>
    <cellStyle name="Percent 5 5 3 3" xfId="12348"/>
    <cellStyle name="Percent 5 5 3 3 2" xfId="28730"/>
    <cellStyle name="Percent 5 5 3 4" xfId="23175"/>
    <cellStyle name="Percent 5 5 4" xfId="3294"/>
    <cellStyle name="Percent 5 5 4 2" xfId="7145"/>
    <cellStyle name="Percent 5 5 4 2 2" xfId="33521"/>
    <cellStyle name="Percent 5 5 4 3" xfId="13301"/>
    <cellStyle name="Percent 5 5 4 3 2" xfId="29680"/>
    <cellStyle name="Percent 5 5 4 4" xfId="24121"/>
    <cellStyle name="Percent 5 5 5" xfId="4643"/>
    <cellStyle name="Percent 5 5 5 2" xfId="31021"/>
    <cellStyle name="Percent 5 5 6" xfId="10797"/>
    <cellStyle name="Percent 5 5 6 2" xfId="27181"/>
    <cellStyle name="Percent 5 5 7" xfId="21628"/>
    <cellStyle name="Percent 5 6" xfId="1167"/>
    <cellStyle name="Percent 5 6 2" xfId="5022"/>
    <cellStyle name="Percent 5 6 2 2" xfId="31400"/>
    <cellStyle name="Percent 5 6 3" xfId="11177"/>
    <cellStyle name="Percent 5 6 3 2" xfId="27560"/>
    <cellStyle name="Percent 5 6 4" xfId="22008"/>
    <cellStyle name="Percent 5 7" xfId="1946"/>
    <cellStyle name="Percent 5 7 2" xfId="5799"/>
    <cellStyle name="Percent 5 7 2 2" xfId="32175"/>
    <cellStyle name="Percent 5 7 3" xfId="11954"/>
    <cellStyle name="Percent 5 7 3 2" xfId="28336"/>
    <cellStyle name="Percent 5 7 4" xfId="22782"/>
    <cellStyle name="Percent 5 8" xfId="2913"/>
    <cellStyle name="Percent 5 8 2" xfId="6764"/>
    <cellStyle name="Percent 5 8 2 2" xfId="33140"/>
    <cellStyle name="Percent 5 8 3" xfId="12920"/>
    <cellStyle name="Percent 5 8 3 2" xfId="29299"/>
    <cellStyle name="Percent 5 8 4" xfId="23741"/>
    <cellStyle name="Percent 5 9" xfId="349"/>
    <cellStyle name="Percent 5 9 2" xfId="10406"/>
    <cellStyle name="Percent 5 9 2 2" xfId="26797"/>
    <cellStyle name="Percent 5 9 3" xfId="21246"/>
    <cellStyle name="Percent 5 9 4" xfId="36710"/>
    <cellStyle name="Percent 6" xfId="63"/>
    <cellStyle name="Percent 6 2" xfId="350"/>
    <cellStyle name="Percent 6 3" xfId="20015"/>
    <cellStyle name="Percent 7" xfId="364"/>
    <cellStyle name="Percent 7 10" xfId="21251"/>
    <cellStyle name="Percent 7 2" xfId="478"/>
    <cellStyle name="Percent 7 2 2" xfId="637"/>
    <cellStyle name="Percent 7 2 2 2" xfId="1063"/>
    <cellStyle name="Percent 7 2 2 2 2" xfId="1823"/>
    <cellStyle name="Percent 7 2 2 2 2 2" xfId="5678"/>
    <cellStyle name="Percent 7 2 2 2 2 2 2" xfId="32056"/>
    <cellStyle name="Percent 7 2 2 2 2 3" xfId="11833"/>
    <cellStyle name="Percent 7 2 2 2 2 3 2" xfId="28216"/>
    <cellStyle name="Percent 7 2 2 2 2 4" xfId="22663"/>
    <cellStyle name="Percent 7 2 2 2 3" xfId="2616"/>
    <cellStyle name="Percent 7 2 2 2 3 2" xfId="6469"/>
    <cellStyle name="Percent 7 2 2 2 3 2 2" xfId="32845"/>
    <cellStyle name="Percent 7 2 2 2 3 3" xfId="12624"/>
    <cellStyle name="Percent 7 2 2 2 3 3 2" xfId="29006"/>
    <cellStyle name="Percent 7 2 2 2 3 4" xfId="23451"/>
    <cellStyle name="Percent 7 2 2 2 4" xfId="3570"/>
    <cellStyle name="Percent 7 2 2 2 4 2" xfId="7421"/>
    <cellStyle name="Percent 7 2 2 2 4 2 2" xfId="33797"/>
    <cellStyle name="Percent 7 2 2 2 4 3" xfId="13577"/>
    <cellStyle name="Percent 7 2 2 2 4 3 2" xfId="29956"/>
    <cellStyle name="Percent 7 2 2 2 4 4" xfId="24397"/>
    <cellStyle name="Percent 7 2 2 2 5" xfId="4919"/>
    <cellStyle name="Percent 7 2 2 2 5 2" xfId="31297"/>
    <cellStyle name="Percent 7 2 2 2 6" xfId="11073"/>
    <cellStyle name="Percent 7 2 2 2 6 2" xfId="27457"/>
    <cellStyle name="Percent 7 2 2 2 7" xfId="21904"/>
    <cellStyle name="Percent 7 2 2 3" xfId="1443"/>
    <cellStyle name="Percent 7 2 2 3 2" xfId="5298"/>
    <cellStyle name="Percent 7 2 2 3 2 2" xfId="31676"/>
    <cellStyle name="Percent 7 2 2 3 3" xfId="11453"/>
    <cellStyle name="Percent 7 2 2 3 3 2" xfId="27836"/>
    <cellStyle name="Percent 7 2 2 3 4" xfId="22284"/>
    <cellStyle name="Percent 7 2 2 4" xfId="2223"/>
    <cellStyle name="Percent 7 2 2 4 2" xfId="6076"/>
    <cellStyle name="Percent 7 2 2 4 2 2" xfId="32452"/>
    <cellStyle name="Percent 7 2 2 4 3" xfId="12231"/>
    <cellStyle name="Percent 7 2 2 4 3 2" xfId="28613"/>
    <cellStyle name="Percent 7 2 2 4 4" xfId="23059"/>
    <cellStyle name="Percent 7 2 2 5" xfId="3189"/>
    <cellStyle name="Percent 7 2 2 5 2" xfId="7040"/>
    <cellStyle name="Percent 7 2 2 5 2 2" xfId="33416"/>
    <cellStyle name="Percent 7 2 2 5 3" xfId="13196"/>
    <cellStyle name="Percent 7 2 2 5 3 2" xfId="29575"/>
    <cellStyle name="Percent 7 2 2 5 4" xfId="24017"/>
    <cellStyle name="Percent 7 2 2 6" xfId="4536"/>
    <cellStyle name="Percent 7 2 2 6 2" xfId="30915"/>
    <cellStyle name="Percent 7 2 2 7" xfId="10684"/>
    <cellStyle name="Percent 7 2 2 7 2" xfId="27073"/>
    <cellStyle name="Percent 7 2 2 8" xfId="21522"/>
    <cellStyle name="Percent 7 2 3" xfId="904"/>
    <cellStyle name="Percent 7 2 3 2" xfId="1664"/>
    <cellStyle name="Percent 7 2 3 2 2" xfId="5519"/>
    <cellStyle name="Percent 7 2 3 2 2 2" xfId="31897"/>
    <cellStyle name="Percent 7 2 3 2 3" xfId="11674"/>
    <cellStyle name="Percent 7 2 3 2 3 2" xfId="28057"/>
    <cellStyle name="Percent 7 2 3 2 4" xfId="22504"/>
    <cellStyle name="Percent 7 2 3 3" xfId="2457"/>
    <cellStyle name="Percent 7 2 3 3 2" xfId="6310"/>
    <cellStyle name="Percent 7 2 3 3 2 2" xfId="32686"/>
    <cellStyle name="Percent 7 2 3 3 3" xfId="12465"/>
    <cellStyle name="Percent 7 2 3 3 3 2" xfId="28847"/>
    <cellStyle name="Percent 7 2 3 3 4" xfId="23292"/>
    <cellStyle name="Percent 7 2 3 4" xfId="3411"/>
    <cellStyle name="Percent 7 2 3 4 2" xfId="7262"/>
    <cellStyle name="Percent 7 2 3 4 2 2" xfId="33638"/>
    <cellStyle name="Percent 7 2 3 4 3" xfId="13418"/>
    <cellStyle name="Percent 7 2 3 4 3 2" xfId="29797"/>
    <cellStyle name="Percent 7 2 3 4 4" xfId="24238"/>
    <cellStyle name="Percent 7 2 3 5" xfId="4760"/>
    <cellStyle name="Percent 7 2 3 5 2" xfId="31138"/>
    <cellStyle name="Percent 7 2 3 6" xfId="10914"/>
    <cellStyle name="Percent 7 2 3 6 2" xfId="27298"/>
    <cellStyle name="Percent 7 2 3 7" xfId="21745"/>
    <cellStyle name="Percent 7 2 4" xfId="1284"/>
    <cellStyle name="Percent 7 2 4 2" xfId="5139"/>
    <cellStyle name="Percent 7 2 4 2 2" xfId="31517"/>
    <cellStyle name="Percent 7 2 4 3" xfId="11294"/>
    <cellStyle name="Percent 7 2 4 3 2" xfId="27677"/>
    <cellStyle name="Percent 7 2 4 4" xfId="22125"/>
    <cellStyle name="Percent 7 2 5" xfId="2064"/>
    <cellStyle name="Percent 7 2 5 2" xfId="5917"/>
    <cellStyle name="Percent 7 2 5 2 2" xfId="32293"/>
    <cellStyle name="Percent 7 2 5 3" xfId="12072"/>
    <cellStyle name="Percent 7 2 5 3 2" xfId="28454"/>
    <cellStyle name="Percent 7 2 5 4" xfId="22900"/>
    <cellStyle name="Percent 7 2 6" xfId="3030"/>
    <cellStyle name="Percent 7 2 6 2" xfId="6881"/>
    <cellStyle name="Percent 7 2 6 2 2" xfId="33257"/>
    <cellStyle name="Percent 7 2 6 3" xfId="13037"/>
    <cellStyle name="Percent 7 2 6 3 2" xfId="29416"/>
    <cellStyle name="Percent 7 2 6 4" xfId="23858"/>
    <cellStyle name="Percent 7 2 7" xfId="4377"/>
    <cellStyle name="Percent 7 2 7 2" xfId="30756"/>
    <cellStyle name="Percent 7 2 8" xfId="10525"/>
    <cellStyle name="Percent 7 2 8 2" xfId="26914"/>
    <cellStyle name="Percent 7 2 9" xfId="21363"/>
    <cellStyle name="Percent 7 3" xfId="530"/>
    <cellStyle name="Percent 7 3 2" xfId="956"/>
    <cellStyle name="Percent 7 3 2 2" xfId="1716"/>
    <cellStyle name="Percent 7 3 2 2 2" xfId="5571"/>
    <cellStyle name="Percent 7 3 2 2 2 2" xfId="31949"/>
    <cellStyle name="Percent 7 3 2 2 3" xfId="11726"/>
    <cellStyle name="Percent 7 3 2 2 3 2" xfId="28109"/>
    <cellStyle name="Percent 7 3 2 2 4" xfId="22556"/>
    <cellStyle name="Percent 7 3 2 3" xfId="2509"/>
    <cellStyle name="Percent 7 3 2 3 2" xfId="6362"/>
    <cellStyle name="Percent 7 3 2 3 2 2" xfId="32738"/>
    <cellStyle name="Percent 7 3 2 3 3" xfId="12517"/>
    <cellStyle name="Percent 7 3 2 3 3 2" xfId="28899"/>
    <cellStyle name="Percent 7 3 2 3 4" xfId="23344"/>
    <cellStyle name="Percent 7 3 2 4" xfId="3463"/>
    <cellStyle name="Percent 7 3 2 4 2" xfId="7314"/>
    <cellStyle name="Percent 7 3 2 4 2 2" xfId="33690"/>
    <cellStyle name="Percent 7 3 2 4 3" xfId="13470"/>
    <cellStyle name="Percent 7 3 2 4 3 2" xfId="29849"/>
    <cellStyle name="Percent 7 3 2 4 4" xfId="24290"/>
    <cellStyle name="Percent 7 3 2 5" xfId="4812"/>
    <cellStyle name="Percent 7 3 2 5 2" xfId="31190"/>
    <cellStyle name="Percent 7 3 2 6" xfId="10966"/>
    <cellStyle name="Percent 7 3 2 6 2" xfId="27350"/>
    <cellStyle name="Percent 7 3 2 7" xfId="21797"/>
    <cellStyle name="Percent 7 3 3" xfId="1336"/>
    <cellStyle name="Percent 7 3 3 2" xfId="5191"/>
    <cellStyle name="Percent 7 3 3 2 2" xfId="31569"/>
    <cellStyle name="Percent 7 3 3 3" xfId="11346"/>
    <cellStyle name="Percent 7 3 3 3 2" xfId="27729"/>
    <cellStyle name="Percent 7 3 3 4" xfId="22177"/>
    <cellStyle name="Percent 7 3 4" xfId="2116"/>
    <cellStyle name="Percent 7 3 4 2" xfId="5969"/>
    <cellStyle name="Percent 7 3 4 2 2" xfId="32345"/>
    <cellStyle name="Percent 7 3 4 3" xfId="12124"/>
    <cellStyle name="Percent 7 3 4 3 2" xfId="28506"/>
    <cellStyle name="Percent 7 3 4 4" xfId="22952"/>
    <cellStyle name="Percent 7 3 5" xfId="3082"/>
    <cellStyle name="Percent 7 3 5 2" xfId="6933"/>
    <cellStyle name="Percent 7 3 5 2 2" xfId="33309"/>
    <cellStyle name="Percent 7 3 5 3" xfId="13089"/>
    <cellStyle name="Percent 7 3 5 3 2" xfId="29468"/>
    <cellStyle name="Percent 7 3 5 4" xfId="23910"/>
    <cellStyle name="Percent 7 3 6" xfId="4429"/>
    <cellStyle name="Percent 7 3 6 2" xfId="30808"/>
    <cellStyle name="Percent 7 3 7" xfId="10577"/>
    <cellStyle name="Percent 7 3 7 2" xfId="26966"/>
    <cellStyle name="Percent 7 3 8" xfId="21415"/>
    <cellStyle name="Percent 7 4" xfId="792"/>
    <cellStyle name="Percent 7 4 2" xfId="1552"/>
    <cellStyle name="Percent 7 4 2 2" xfId="5407"/>
    <cellStyle name="Percent 7 4 2 2 2" xfId="31785"/>
    <cellStyle name="Percent 7 4 2 3" xfId="11562"/>
    <cellStyle name="Percent 7 4 2 3 2" xfId="27945"/>
    <cellStyle name="Percent 7 4 2 4" xfId="22392"/>
    <cellStyle name="Percent 7 4 3" xfId="2345"/>
    <cellStyle name="Percent 7 4 3 2" xfId="6198"/>
    <cellStyle name="Percent 7 4 3 2 2" xfId="32574"/>
    <cellStyle name="Percent 7 4 3 3" xfId="12353"/>
    <cellStyle name="Percent 7 4 3 3 2" xfId="28735"/>
    <cellStyle name="Percent 7 4 3 4" xfId="23180"/>
    <cellStyle name="Percent 7 4 4" xfId="3299"/>
    <cellStyle name="Percent 7 4 4 2" xfId="7150"/>
    <cellStyle name="Percent 7 4 4 2 2" xfId="33526"/>
    <cellStyle name="Percent 7 4 4 3" xfId="13306"/>
    <cellStyle name="Percent 7 4 4 3 2" xfId="29685"/>
    <cellStyle name="Percent 7 4 4 4" xfId="24126"/>
    <cellStyle name="Percent 7 4 5" xfId="4648"/>
    <cellStyle name="Percent 7 4 5 2" xfId="31026"/>
    <cellStyle name="Percent 7 4 6" xfId="10802"/>
    <cellStyle name="Percent 7 4 6 2" xfId="27186"/>
    <cellStyle name="Percent 7 4 7" xfId="21633"/>
    <cellStyle name="Percent 7 5" xfId="1172"/>
    <cellStyle name="Percent 7 5 2" xfId="5027"/>
    <cellStyle name="Percent 7 5 2 2" xfId="31405"/>
    <cellStyle name="Percent 7 5 3" xfId="11182"/>
    <cellStyle name="Percent 7 5 3 2" xfId="27565"/>
    <cellStyle name="Percent 7 5 4" xfId="22013"/>
    <cellStyle name="Percent 7 6" xfId="1951"/>
    <cellStyle name="Percent 7 6 2" xfId="5804"/>
    <cellStyle name="Percent 7 6 2 2" xfId="32180"/>
    <cellStyle name="Percent 7 6 3" xfId="11959"/>
    <cellStyle name="Percent 7 6 3 2" xfId="28341"/>
    <cellStyle name="Percent 7 6 4" xfId="22787"/>
    <cellStyle name="Percent 7 7" xfId="2918"/>
    <cellStyle name="Percent 7 7 2" xfId="6769"/>
    <cellStyle name="Percent 7 7 2 2" xfId="33145"/>
    <cellStyle name="Percent 7 7 3" xfId="12925"/>
    <cellStyle name="Percent 7 7 3 2" xfId="29304"/>
    <cellStyle name="Percent 7 7 4" xfId="23746"/>
    <cellStyle name="Percent 7 8" xfId="4265"/>
    <cellStyle name="Percent 7 8 2" xfId="30644"/>
    <cellStyle name="Percent 7 9" xfId="10412"/>
    <cellStyle name="Percent 7 9 2" xfId="26802"/>
    <cellStyle name="Percent 8" xfId="423"/>
    <cellStyle name="Percent 8 2" xfId="582"/>
    <cellStyle name="Percent 8 2 2" xfId="1008"/>
    <cellStyle name="Percent 8 2 2 2" xfId="1768"/>
    <cellStyle name="Percent 8 2 2 2 2" xfId="5623"/>
    <cellStyle name="Percent 8 2 2 2 2 2" xfId="32001"/>
    <cellStyle name="Percent 8 2 2 2 3" xfId="11778"/>
    <cellStyle name="Percent 8 2 2 2 3 2" xfId="28161"/>
    <cellStyle name="Percent 8 2 2 2 4" xfId="22608"/>
    <cellStyle name="Percent 8 2 2 3" xfId="2561"/>
    <cellStyle name="Percent 8 2 2 3 2" xfId="6414"/>
    <cellStyle name="Percent 8 2 2 3 2 2" xfId="32790"/>
    <cellStyle name="Percent 8 2 2 3 3" xfId="12569"/>
    <cellStyle name="Percent 8 2 2 3 3 2" xfId="28951"/>
    <cellStyle name="Percent 8 2 2 3 4" xfId="23396"/>
    <cellStyle name="Percent 8 2 2 4" xfId="3515"/>
    <cellStyle name="Percent 8 2 2 4 2" xfId="7366"/>
    <cellStyle name="Percent 8 2 2 4 2 2" xfId="33742"/>
    <cellStyle name="Percent 8 2 2 4 3" xfId="13522"/>
    <cellStyle name="Percent 8 2 2 4 3 2" xfId="29901"/>
    <cellStyle name="Percent 8 2 2 4 4" xfId="24342"/>
    <cellStyle name="Percent 8 2 2 5" xfId="4864"/>
    <cellStyle name="Percent 8 2 2 5 2" xfId="31242"/>
    <cellStyle name="Percent 8 2 2 6" xfId="11018"/>
    <cellStyle name="Percent 8 2 2 6 2" xfId="27402"/>
    <cellStyle name="Percent 8 2 2 7" xfId="21849"/>
    <cellStyle name="Percent 8 2 3" xfId="1388"/>
    <cellStyle name="Percent 8 2 3 2" xfId="5243"/>
    <cellStyle name="Percent 8 2 3 2 2" xfId="31621"/>
    <cellStyle name="Percent 8 2 3 3" xfId="11398"/>
    <cellStyle name="Percent 8 2 3 3 2" xfId="27781"/>
    <cellStyle name="Percent 8 2 3 4" xfId="22229"/>
    <cellStyle name="Percent 8 2 4" xfId="2168"/>
    <cellStyle name="Percent 8 2 4 2" xfId="6021"/>
    <cellStyle name="Percent 8 2 4 2 2" xfId="32397"/>
    <cellStyle name="Percent 8 2 4 3" xfId="12176"/>
    <cellStyle name="Percent 8 2 4 3 2" xfId="28558"/>
    <cellStyle name="Percent 8 2 4 4" xfId="23004"/>
    <cellStyle name="Percent 8 2 5" xfId="3134"/>
    <cellStyle name="Percent 8 2 5 2" xfId="6985"/>
    <cellStyle name="Percent 8 2 5 2 2" xfId="33361"/>
    <cellStyle name="Percent 8 2 5 3" xfId="13141"/>
    <cellStyle name="Percent 8 2 5 3 2" xfId="29520"/>
    <cellStyle name="Percent 8 2 5 4" xfId="23962"/>
    <cellStyle name="Percent 8 2 6" xfId="4481"/>
    <cellStyle name="Percent 8 2 6 2" xfId="30860"/>
    <cellStyle name="Percent 8 2 7" xfId="10629"/>
    <cellStyle name="Percent 8 2 7 2" xfId="27018"/>
    <cellStyle name="Percent 8 2 8" xfId="21467"/>
    <cellStyle name="Percent 8 3" xfId="849"/>
    <cellStyle name="Percent 8 3 2" xfId="1609"/>
    <cellStyle name="Percent 8 3 2 2" xfId="5464"/>
    <cellStyle name="Percent 8 3 2 2 2" xfId="31842"/>
    <cellStyle name="Percent 8 3 2 3" xfId="11619"/>
    <cellStyle name="Percent 8 3 2 3 2" xfId="28002"/>
    <cellStyle name="Percent 8 3 2 4" xfId="22449"/>
    <cellStyle name="Percent 8 3 3" xfId="2402"/>
    <cellStyle name="Percent 8 3 3 2" xfId="6255"/>
    <cellStyle name="Percent 8 3 3 2 2" xfId="32631"/>
    <cellStyle name="Percent 8 3 3 3" xfId="12410"/>
    <cellStyle name="Percent 8 3 3 3 2" xfId="28792"/>
    <cellStyle name="Percent 8 3 3 4" xfId="23237"/>
    <cellStyle name="Percent 8 3 4" xfId="3356"/>
    <cellStyle name="Percent 8 3 4 2" xfId="7207"/>
    <cellStyle name="Percent 8 3 4 2 2" xfId="33583"/>
    <cellStyle name="Percent 8 3 4 3" xfId="13363"/>
    <cellStyle name="Percent 8 3 4 3 2" xfId="29742"/>
    <cellStyle name="Percent 8 3 4 4" xfId="24183"/>
    <cellStyle name="Percent 8 3 5" xfId="4705"/>
    <cellStyle name="Percent 8 3 5 2" xfId="31083"/>
    <cellStyle name="Percent 8 3 6" xfId="10859"/>
    <cellStyle name="Percent 8 3 6 2" xfId="27243"/>
    <cellStyle name="Percent 8 3 7" xfId="21690"/>
    <cellStyle name="Percent 8 4" xfId="1229"/>
    <cellStyle name="Percent 8 4 2" xfId="5084"/>
    <cellStyle name="Percent 8 4 2 2" xfId="31462"/>
    <cellStyle name="Percent 8 4 3" xfId="11239"/>
    <cellStyle name="Percent 8 4 3 2" xfId="27622"/>
    <cellStyle name="Percent 8 4 4" xfId="22070"/>
    <cellStyle name="Percent 8 5" xfId="2009"/>
    <cellStyle name="Percent 8 5 2" xfId="5862"/>
    <cellStyle name="Percent 8 5 2 2" xfId="32238"/>
    <cellStyle name="Percent 8 5 3" xfId="12017"/>
    <cellStyle name="Percent 8 5 3 2" xfId="28399"/>
    <cellStyle name="Percent 8 5 4" xfId="22845"/>
    <cellStyle name="Percent 8 6" xfId="2975"/>
    <cellStyle name="Percent 8 6 2" xfId="6826"/>
    <cellStyle name="Percent 8 6 2 2" xfId="33202"/>
    <cellStyle name="Percent 8 6 3" xfId="12982"/>
    <cellStyle name="Percent 8 6 3 2" xfId="29361"/>
    <cellStyle name="Percent 8 6 4" xfId="23803"/>
    <cellStyle name="Percent 8 7" xfId="4322"/>
    <cellStyle name="Percent 8 7 2" xfId="30701"/>
    <cellStyle name="Percent 8 7 3" xfId="36711"/>
    <cellStyle name="Percent 8 8" xfId="10470"/>
    <cellStyle name="Percent 8 8 2" xfId="26859"/>
    <cellStyle name="Percent 8 9" xfId="21308"/>
    <cellStyle name="Percent 9" xfId="420"/>
    <cellStyle name="PrePop Currency (0)" xfId="8238"/>
    <cellStyle name="PrePop Currency (2)" xfId="8239"/>
    <cellStyle name="PrePop Units (0)" xfId="8240"/>
    <cellStyle name="PrePop Units (1)" xfId="8241"/>
    <cellStyle name="PrePop Units (2)" xfId="8242"/>
    <cellStyle name="ReqdCell" xfId="8753"/>
    <cellStyle name="ReqdCell 2" xfId="9830"/>
    <cellStyle name="ReqdCell 2 2" xfId="16674"/>
    <cellStyle name="ReqdCell 2 3" xfId="20701"/>
    <cellStyle name="ReqdCell 3" xfId="16083"/>
    <cellStyle name="ReqdCell 4" xfId="20096"/>
    <cellStyle name="Required" xfId="197"/>
    <cellStyle name="Required 2" xfId="8177"/>
    <cellStyle name="Required 2 2" xfId="9329"/>
    <cellStyle name="Required 2 2 2" xfId="16174"/>
    <cellStyle name="Required 2 2 3" xfId="20200"/>
    <cellStyle name="Required 2 3" xfId="15834"/>
    <cellStyle name="Required 2 4" xfId="20078"/>
    <cellStyle name="Required 3" xfId="9316"/>
    <cellStyle name="Required 3 2" xfId="16165"/>
    <cellStyle name="Required 3 3" xfId="20184"/>
    <cellStyle name="Required 4" xfId="9281"/>
    <cellStyle name="Required 4 2" xfId="16147"/>
    <cellStyle name="Required 4 3" xfId="20140"/>
    <cellStyle name="Required 5" xfId="8159"/>
    <cellStyle name="Required 5 2" xfId="26726"/>
    <cellStyle name="Required 6" xfId="15826"/>
    <cellStyle name="Required 6 2" xfId="26746"/>
    <cellStyle name="Required 7" xfId="20064"/>
    <cellStyle name="Response" xfId="198"/>
    <cellStyle name="Response 10" xfId="3635"/>
    <cellStyle name="Response 10 2" xfId="4110"/>
    <cellStyle name="Response 10 2 2" xfId="15101"/>
    <cellStyle name="Response 10 2 2 2" xfId="30491"/>
    <cellStyle name="Response 10 2 3" xfId="19229"/>
    <cellStyle name="Response 10 2 3 2" xfId="35390"/>
    <cellStyle name="Response 10 2 4" xfId="25904"/>
    <cellStyle name="Response 10 3" xfId="7486"/>
    <cellStyle name="Response 10 3 2" xfId="15388"/>
    <cellStyle name="Response 10 3 2 2" xfId="33862"/>
    <cellStyle name="Response 10 3 3" xfId="19513"/>
    <cellStyle name="Response 10 3 3 2" xfId="35920"/>
    <cellStyle name="Response 10 3 4" xfId="26188"/>
    <cellStyle name="Response 10 4" xfId="8019"/>
    <cellStyle name="Response 10 4 2" xfId="15586"/>
    <cellStyle name="Response 10 4 2 2" xfId="34394"/>
    <cellStyle name="Response 10 4 3" xfId="19711"/>
    <cellStyle name="Response 10 4 3 2" xfId="36444"/>
    <cellStyle name="Response 10 4 4" xfId="26386"/>
    <cellStyle name="Response 10 5" xfId="15736"/>
    <cellStyle name="Response 10 5 2" xfId="19861"/>
    <cellStyle name="Response 10 5 3" xfId="26536"/>
    <cellStyle name="Response 10 6" xfId="13642"/>
    <cellStyle name="Response 10 6 2" xfId="30021"/>
    <cellStyle name="Response 10 7" xfId="17784"/>
    <cellStyle name="Response 10 7 2" xfId="34926"/>
    <cellStyle name="Response 10 8" xfId="15858"/>
    <cellStyle name="Response 10 9" xfId="24461"/>
    <cellStyle name="Response 11" xfId="3684"/>
    <cellStyle name="Response 11 2" xfId="4158"/>
    <cellStyle name="Response 11 2 2" xfId="15150"/>
    <cellStyle name="Response 11 2 2 2" xfId="30537"/>
    <cellStyle name="Response 11 2 3" xfId="19275"/>
    <cellStyle name="Response 11 2 3 2" xfId="35436"/>
    <cellStyle name="Response 11 2 4" xfId="25950"/>
    <cellStyle name="Response 11 3" xfId="7535"/>
    <cellStyle name="Response 11 3 2" xfId="15437"/>
    <cellStyle name="Response 11 3 2 2" xfId="33911"/>
    <cellStyle name="Response 11 3 3" xfId="19562"/>
    <cellStyle name="Response 11 3 3 2" xfId="35967"/>
    <cellStyle name="Response 11 3 4" xfId="26237"/>
    <cellStyle name="Response 11 4" xfId="8068"/>
    <cellStyle name="Response 11 4 2" xfId="15633"/>
    <cellStyle name="Response 11 4 2 2" xfId="34443"/>
    <cellStyle name="Response 11 4 3" xfId="19758"/>
    <cellStyle name="Response 11 4 3 2" xfId="36491"/>
    <cellStyle name="Response 11 4 4" xfId="26433"/>
    <cellStyle name="Response 11 5" xfId="15780"/>
    <cellStyle name="Response 11 5 2" xfId="19905"/>
    <cellStyle name="Response 11 5 3" xfId="26580"/>
    <cellStyle name="Response 11 6" xfId="13691"/>
    <cellStyle name="Response 11 6 2" xfId="30068"/>
    <cellStyle name="Response 11 7" xfId="17830"/>
    <cellStyle name="Response 11 7 2" xfId="34973"/>
    <cellStyle name="Response 11 8" xfId="8141"/>
    <cellStyle name="Response 11 9" xfId="24507"/>
    <cellStyle name="Response 12" xfId="709"/>
    <cellStyle name="Response 12 2" xfId="10728"/>
    <cellStyle name="Response 12 2 2" xfId="27113"/>
    <cellStyle name="Response 12 3" xfId="17242"/>
    <cellStyle name="Response 12 3 2" xfId="34512"/>
    <cellStyle name="Response 12 4" xfId="21560"/>
    <cellStyle name="Response 13" xfId="3746"/>
    <cellStyle name="Response 13 2" xfId="13907"/>
    <cellStyle name="Response 13 2 2" xfId="30130"/>
    <cellStyle name="Response 13 3" xfId="18046"/>
    <cellStyle name="Response 13 3 2" xfId="35035"/>
    <cellStyle name="Response 13 4" xfId="24723"/>
    <cellStyle name="Response 14" xfId="4575"/>
    <cellStyle name="Response 14 2" xfId="13804"/>
    <cellStyle name="Response 14 2 2" xfId="30953"/>
    <cellStyle name="Response 14 3" xfId="17943"/>
    <cellStyle name="Response 14 3 2" xfId="35506"/>
    <cellStyle name="Response 14 4" xfId="24620"/>
    <cellStyle name="Response 15" xfId="7599"/>
    <cellStyle name="Response 15 2" xfId="14608"/>
    <cellStyle name="Response 15 2 2" xfId="33975"/>
    <cellStyle name="Response 15 3" xfId="18744"/>
    <cellStyle name="Response 15 3 2" xfId="36031"/>
    <cellStyle name="Response 15 4" xfId="25420"/>
    <cellStyle name="Response 16" xfId="15535"/>
    <cellStyle name="Response 16 2" xfId="19660"/>
    <cellStyle name="Response 16 3" xfId="26335"/>
    <cellStyle name="Response 17" xfId="15827"/>
    <cellStyle name="Response 17 2" xfId="26727"/>
    <cellStyle name="Response 18" xfId="17476"/>
    <cellStyle name="Response 19" xfId="20065"/>
    <cellStyle name="Response 2" xfId="1101"/>
    <cellStyle name="Response 2 10" xfId="3714"/>
    <cellStyle name="Response 2 10 2" xfId="4186"/>
    <cellStyle name="Response 2 10 2 2" xfId="15180"/>
    <cellStyle name="Response 2 10 2 2 2" xfId="30565"/>
    <cellStyle name="Response 2 10 2 3" xfId="19305"/>
    <cellStyle name="Response 2 10 2 3 2" xfId="35464"/>
    <cellStyle name="Response 2 10 2 4" xfId="25980"/>
    <cellStyle name="Response 2 10 3" xfId="7565"/>
    <cellStyle name="Response 2 10 3 2" xfId="15467"/>
    <cellStyle name="Response 2 10 3 2 2" xfId="33941"/>
    <cellStyle name="Response 2 10 3 3" xfId="19592"/>
    <cellStyle name="Response 2 10 3 3 2" xfId="35997"/>
    <cellStyle name="Response 2 10 3 4" xfId="26267"/>
    <cellStyle name="Response 2 10 4" xfId="8098"/>
    <cellStyle name="Response 2 10 4 2" xfId="15663"/>
    <cellStyle name="Response 2 10 4 2 2" xfId="34473"/>
    <cellStyle name="Response 2 10 4 3" xfId="19788"/>
    <cellStyle name="Response 2 10 4 3 2" xfId="36521"/>
    <cellStyle name="Response 2 10 4 4" xfId="26463"/>
    <cellStyle name="Response 2 10 5" xfId="15810"/>
    <cellStyle name="Response 2 10 5 2" xfId="19935"/>
    <cellStyle name="Response 2 10 5 3" xfId="26610"/>
    <cellStyle name="Response 2 10 6" xfId="13721"/>
    <cellStyle name="Response 2 10 6 2" xfId="30098"/>
    <cellStyle name="Response 2 10 7" xfId="17860"/>
    <cellStyle name="Response 2 10 7 2" xfId="35003"/>
    <cellStyle name="Response 2 10 8" xfId="10354"/>
    <cellStyle name="Response 2 10 9" xfId="24537"/>
    <cellStyle name="Response 2 11" xfId="3728"/>
    <cellStyle name="Response 2 11 2" xfId="4199"/>
    <cellStyle name="Response 2 11 2 2" xfId="15194"/>
    <cellStyle name="Response 2 11 2 2 2" xfId="30578"/>
    <cellStyle name="Response 2 11 2 3" xfId="19319"/>
    <cellStyle name="Response 2 11 2 3 2" xfId="35477"/>
    <cellStyle name="Response 2 11 2 4" xfId="25994"/>
    <cellStyle name="Response 2 11 3" xfId="7579"/>
    <cellStyle name="Response 2 11 3 2" xfId="15481"/>
    <cellStyle name="Response 2 11 3 2 2" xfId="33955"/>
    <cellStyle name="Response 2 11 3 3" xfId="19606"/>
    <cellStyle name="Response 2 11 3 3 2" xfId="36011"/>
    <cellStyle name="Response 2 11 3 4" xfId="26281"/>
    <cellStyle name="Response 2 11 4" xfId="8112"/>
    <cellStyle name="Response 2 11 4 2" xfId="15677"/>
    <cellStyle name="Response 2 11 4 2 2" xfId="34487"/>
    <cellStyle name="Response 2 11 4 3" xfId="19802"/>
    <cellStyle name="Response 2 11 4 3 2" xfId="36535"/>
    <cellStyle name="Response 2 11 4 4" xfId="26477"/>
    <cellStyle name="Response 2 11 5" xfId="15824"/>
    <cellStyle name="Response 2 11 5 2" xfId="19949"/>
    <cellStyle name="Response 2 11 5 3" xfId="26624"/>
    <cellStyle name="Response 2 11 6" xfId="13735"/>
    <cellStyle name="Response 2 11 6 2" xfId="30112"/>
    <cellStyle name="Response 2 11 7" xfId="17874"/>
    <cellStyle name="Response 2 11 7 2" xfId="35017"/>
    <cellStyle name="Response 2 11 8" xfId="17365"/>
    <cellStyle name="Response 2 11 9" xfId="24551"/>
    <cellStyle name="Response 2 12" xfId="3756"/>
    <cellStyle name="Response 2 12 2" xfId="11111"/>
    <cellStyle name="Response 2 12 2 2" xfId="30140"/>
    <cellStyle name="Response 2 12 3" xfId="17289"/>
    <cellStyle name="Response 2 12 3 2" xfId="35044"/>
    <cellStyle name="Response 2 12 4" xfId="21942"/>
    <cellStyle name="Response 2 13" xfId="4957"/>
    <cellStyle name="Response 2 13 2" xfId="14039"/>
    <cellStyle name="Response 2 13 2 2" xfId="31335"/>
    <cellStyle name="Response 2 13 3" xfId="18178"/>
    <cellStyle name="Response 2 13 3 2" xfId="35531"/>
    <cellStyle name="Response 2 13 4" xfId="24855"/>
    <cellStyle name="Response 2 14" xfId="7624"/>
    <cellStyle name="Response 2 14 2" xfId="14869"/>
    <cellStyle name="Response 2 14 2 2" xfId="34000"/>
    <cellStyle name="Response 2 14 3" xfId="18999"/>
    <cellStyle name="Response 2 14 3 2" xfId="36055"/>
    <cellStyle name="Response 2 14 4" xfId="25674"/>
    <cellStyle name="Response 2 15" xfId="14394"/>
    <cellStyle name="Response 2 15 2" xfId="18530"/>
    <cellStyle name="Response 2 15 3" xfId="25206"/>
    <cellStyle name="Response 2 16" xfId="14846"/>
    <cellStyle name="Response 2 16 2" xfId="18976"/>
    <cellStyle name="Response 2 16 3" xfId="25651"/>
    <cellStyle name="Response 2 17" xfId="8165"/>
    <cellStyle name="Response 2 17 2" xfId="27495"/>
    <cellStyle name="Response 2 18" xfId="15830"/>
    <cellStyle name="Response 2 18 2" xfId="34537"/>
    <cellStyle name="Response 2 19" xfId="17480"/>
    <cellStyle name="Response 2 2" xfId="1861"/>
    <cellStyle name="Response 2 2 10" xfId="20191"/>
    <cellStyle name="Response 2 2 11" xfId="36612"/>
    <cellStyle name="Response 2 2 2" xfId="3774"/>
    <cellStyle name="Response 2 2 2 2" xfId="11871"/>
    <cellStyle name="Response 2 2 2 2 2" xfId="30158"/>
    <cellStyle name="Response 2 2 2 3" xfId="17378"/>
    <cellStyle name="Response 2 2 2 3 2" xfId="35061"/>
    <cellStyle name="Response 2 2 2 4" xfId="22701"/>
    <cellStyle name="Response 2 2 3" xfId="5716"/>
    <cellStyle name="Response 2 2 3 2" xfId="14325"/>
    <cellStyle name="Response 2 2 3 2 2" xfId="32093"/>
    <cellStyle name="Response 2 2 3 3" xfId="18463"/>
    <cellStyle name="Response 2 2 3 3 2" xfId="35579"/>
    <cellStyle name="Response 2 2 3 4" xfId="25140"/>
    <cellStyle name="Response 2 2 4" xfId="7673"/>
    <cellStyle name="Response 2 2 4 2" xfId="14564"/>
    <cellStyle name="Response 2 2 4 2 2" xfId="34048"/>
    <cellStyle name="Response 2 2 4 3" xfId="18700"/>
    <cellStyle name="Response 2 2 4 3 2" xfId="36103"/>
    <cellStyle name="Response 2 2 4 4" xfId="25376"/>
    <cellStyle name="Response 2 2 5" xfId="14872"/>
    <cellStyle name="Response 2 2 5 2" xfId="19002"/>
    <cellStyle name="Response 2 2 5 3" xfId="25677"/>
    <cellStyle name="Response 2 2 6" xfId="14087"/>
    <cellStyle name="Response 2 2 6 2" xfId="18226"/>
    <cellStyle name="Response 2 2 6 3" xfId="24903"/>
    <cellStyle name="Response 2 2 7" xfId="9321"/>
    <cellStyle name="Response 2 2 7 2" xfId="28254"/>
    <cellStyle name="Response 2 2 8" xfId="16169"/>
    <cellStyle name="Response 2 2 8 2" xfId="34585"/>
    <cellStyle name="Response 2 2 9" xfId="17456"/>
    <cellStyle name="Response 2 20" xfId="20072"/>
    <cellStyle name="Response 2 21" xfId="36595"/>
    <cellStyle name="Response 2 3" xfId="2654"/>
    <cellStyle name="Response 2 3 2" xfId="3853"/>
    <cellStyle name="Response 2 3 2 2" xfId="14626"/>
    <cellStyle name="Response 2 3 2 2 2" xfId="30237"/>
    <cellStyle name="Response 2 3 2 3" xfId="18762"/>
    <cellStyle name="Response 2 3 2 3 2" xfId="35137"/>
    <cellStyle name="Response 2 3 2 4" xfId="25438"/>
    <cellStyle name="Response 2 3 3" xfId="6507"/>
    <cellStyle name="Response 2 3 3 2" xfId="14438"/>
    <cellStyle name="Response 2 3 3 2 2" xfId="32883"/>
    <cellStyle name="Response 2 3 3 3" xfId="18574"/>
    <cellStyle name="Response 2 3 3 3 2" xfId="35660"/>
    <cellStyle name="Response 2 3 3 4" xfId="25250"/>
    <cellStyle name="Response 2 3 4" xfId="7755"/>
    <cellStyle name="Response 2 3 4 2" xfId="15218"/>
    <cellStyle name="Response 2 3 4 2 2" xfId="34130"/>
    <cellStyle name="Response 2 3 4 3" xfId="19343"/>
    <cellStyle name="Response 2 3 4 3 2" xfId="36184"/>
    <cellStyle name="Response 2 3 4 4" xfId="26018"/>
    <cellStyle name="Response 2 3 5" xfId="13803"/>
    <cellStyle name="Response 2 3 5 2" xfId="17942"/>
    <cellStyle name="Response 2 3 5 3" xfId="24619"/>
    <cellStyle name="Response 2 3 6" xfId="12662"/>
    <cellStyle name="Response 2 3 6 2" xfId="29044"/>
    <cellStyle name="Response 2 3 7" xfId="17498"/>
    <cellStyle name="Response 2 3 7 2" xfId="34664"/>
    <cellStyle name="Response 2 3 8" xfId="16074"/>
    <cellStyle name="Response 2 3 9" xfId="23489"/>
    <cellStyle name="Response 2 4" xfId="2800"/>
    <cellStyle name="Response 2 4 2" xfId="3989"/>
    <cellStyle name="Response 2 4 2 2" xfId="14763"/>
    <cellStyle name="Response 2 4 2 2 2" xfId="30370"/>
    <cellStyle name="Response 2 4 2 3" xfId="18895"/>
    <cellStyle name="Response 2 4 2 3 2" xfId="35269"/>
    <cellStyle name="Response 2 4 2 4" xfId="25571"/>
    <cellStyle name="Response 2 4 3" xfId="6652"/>
    <cellStyle name="Response 2 4 3 2" xfId="14020"/>
    <cellStyle name="Response 2 4 3 2 2" xfId="33028"/>
    <cellStyle name="Response 2 4 3 3" xfId="18159"/>
    <cellStyle name="Response 2 4 3 3 2" xfId="35794"/>
    <cellStyle name="Response 2 4 3 4" xfId="24836"/>
    <cellStyle name="Response 2 4 4" xfId="7893"/>
    <cellStyle name="Response 2 4 4 2" xfId="15017"/>
    <cellStyle name="Response 2 4 4 2 2" xfId="34268"/>
    <cellStyle name="Response 2 4 4 3" xfId="19146"/>
    <cellStyle name="Response 2 4 4 3 2" xfId="36318"/>
    <cellStyle name="Response 2 4 4 4" xfId="25821"/>
    <cellStyle name="Response 2 4 5" xfId="14983"/>
    <cellStyle name="Response 2 4 5 2" xfId="19112"/>
    <cellStyle name="Response 2 4 5 3" xfId="25787"/>
    <cellStyle name="Response 2 4 6" xfId="12808"/>
    <cellStyle name="Response 2 4 6 2" xfId="29186"/>
    <cellStyle name="Response 2 4 7" xfId="17632"/>
    <cellStyle name="Response 2 4 7 2" xfId="34799"/>
    <cellStyle name="Response 2 4 8" xfId="15958"/>
    <cellStyle name="Response 2 4 9" xfId="23631"/>
    <cellStyle name="Response 2 5" xfId="2820"/>
    <cellStyle name="Response 2 5 2" xfId="4007"/>
    <cellStyle name="Response 2 5 2 2" xfId="14782"/>
    <cellStyle name="Response 2 5 2 2 2" xfId="30388"/>
    <cellStyle name="Response 2 5 2 3" xfId="18914"/>
    <cellStyle name="Response 2 5 2 3 2" xfId="35287"/>
    <cellStyle name="Response 2 5 2 4" xfId="25589"/>
    <cellStyle name="Response 2 5 3" xfId="6671"/>
    <cellStyle name="Response 2 5 3 2" xfId="14994"/>
    <cellStyle name="Response 2 5 3 2 2" xfId="33047"/>
    <cellStyle name="Response 2 5 3 3" xfId="19123"/>
    <cellStyle name="Response 2 5 3 3 2" xfId="35813"/>
    <cellStyle name="Response 2 5 3 4" xfId="25798"/>
    <cellStyle name="Response 2 5 4" xfId="7912"/>
    <cellStyle name="Response 2 5 4 2" xfId="13955"/>
    <cellStyle name="Response 2 5 4 2 2" xfId="34287"/>
    <cellStyle name="Response 2 5 4 3" xfId="18094"/>
    <cellStyle name="Response 2 5 4 3 2" xfId="36337"/>
    <cellStyle name="Response 2 5 4 4" xfId="24771"/>
    <cellStyle name="Response 2 5 5" xfId="14600"/>
    <cellStyle name="Response 2 5 5 2" xfId="18736"/>
    <cellStyle name="Response 2 5 5 3" xfId="25412"/>
    <cellStyle name="Response 2 5 6" xfId="12827"/>
    <cellStyle name="Response 2 5 6 2" xfId="29206"/>
    <cellStyle name="Response 2 5 7" xfId="17651"/>
    <cellStyle name="Response 2 5 7 2" xfId="34819"/>
    <cellStyle name="Response 2 5 8" xfId="15949"/>
    <cellStyle name="Response 2 5 9" xfId="23650"/>
    <cellStyle name="Response 2 6" xfId="2835"/>
    <cellStyle name="Response 2 6 2" xfId="4021"/>
    <cellStyle name="Response 2 6 2 2" xfId="14797"/>
    <cellStyle name="Response 2 6 2 2 2" xfId="30402"/>
    <cellStyle name="Response 2 6 2 3" xfId="18929"/>
    <cellStyle name="Response 2 6 2 3 2" xfId="35301"/>
    <cellStyle name="Response 2 6 2 4" xfId="25604"/>
    <cellStyle name="Response 2 6 3" xfId="6686"/>
    <cellStyle name="Response 2 6 3 2" xfId="14077"/>
    <cellStyle name="Response 2 6 3 2 2" xfId="33062"/>
    <cellStyle name="Response 2 6 3 3" xfId="18216"/>
    <cellStyle name="Response 2 6 3 3 2" xfId="35828"/>
    <cellStyle name="Response 2 6 3 4" xfId="24893"/>
    <cellStyle name="Response 2 6 4" xfId="7927"/>
    <cellStyle name="Response 2 6 4 2" xfId="15002"/>
    <cellStyle name="Response 2 6 4 2 2" xfId="34302"/>
    <cellStyle name="Response 2 6 4 3" xfId="19131"/>
    <cellStyle name="Response 2 6 4 3 2" xfId="36352"/>
    <cellStyle name="Response 2 6 4 4" xfId="25806"/>
    <cellStyle name="Response 2 6 5" xfId="15248"/>
    <cellStyle name="Response 2 6 5 2" xfId="19373"/>
    <cellStyle name="Response 2 6 5 3" xfId="26048"/>
    <cellStyle name="Response 2 6 6" xfId="12842"/>
    <cellStyle name="Response 2 6 6 2" xfId="29221"/>
    <cellStyle name="Response 2 6 7" xfId="17666"/>
    <cellStyle name="Response 2 6 7 2" xfId="34834"/>
    <cellStyle name="Response 2 6 8" xfId="15917"/>
    <cellStyle name="Response 2 6 9" xfId="23665"/>
    <cellStyle name="Response 2 7" xfId="2849"/>
    <cellStyle name="Response 2 7 2" xfId="4034"/>
    <cellStyle name="Response 2 7 2 2" xfId="14811"/>
    <cellStyle name="Response 2 7 2 2 2" xfId="30415"/>
    <cellStyle name="Response 2 7 2 3" xfId="18943"/>
    <cellStyle name="Response 2 7 2 3 2" xfId="35314"/>
    <cellStyle name="Response 2 7 2 4" xfId="25618"/>
    <cellStyle name="Response 2 7 3" xfId="6700"/>
    <cellStyle name="Response 2 7 3 2" xfId="13743"/>
    <cellStyle name="Response 2 7 3 2 2" xfId="33076"/>
    <cellStyle name="Response 2 7 3 3" xfId="17882"/>
    <cellStyle name="Response 2 7 3 3 2" xfId="35842"/>
    <cellStyle name="Response 2 7 3 4" xfId="24559"/>
    <cellStyle name="Response 2 7 4" xfId="7941"/>
    <cellStyle name="Response 2 7 4 2" xfId="14539"/>
    <cellStyle name="Response 2 7 4 2 2" xfId="34316"/>
    <cellStyle name="Response 2 7 4 3" xfId="18675"/>
    <cellStyle name="Response 2 7 4 3 2" xfId="36366"/>
    <cellStyle name="Response 2 7 4 4" xfId="25351"/>
    <cellStyle name="Response 2 7 5" xfId="14091"/>
    <cellStyle name="Response 2 7 5 2" xfId="18230"/>
    <cellStyle name="Response 2 7 5 3" xfId="24907"/>
    <cellStyle name="Response 2 7 6" xfId="12856"/>
    <cellStyle name="Response 2 7 6 2" xfId="29235"/>
    <cellStyle name="Response 2 7 7" xfId="17680"/>
    <cellStyle name="Response 2 7 7 2" xfId="34848"/>
    <cellStyle name="Response 2 7 8" xfId="15895"/>
    <cellStyle name="Response 2 7 9" xfId="23679"/>
    <cellStyle name="Response 2 8" xfId="3608"/>
    <cellStyle name="Response 2 8 2" xfId="4091"/>
    <cellStyle name="Response 2 8 2 2" xfId="15080"/>
    <cellStyle name="Response 2 8 2 2 2" xfId="30472"/>
    <cellStyle name="Response 2 8 2 3" xfId="19209"/>
    <cellStyle name="Response 2 8 2 3 2" xfId="35371"/>
    <cellStyle name="Response 2 8 2 4" xfId="25884"/>
    <cellStyle name="Response 2 8 3" xfId="7459"/>
    <cellStyle name="Response 2 8 3 2" xfId="15367"/>
    <cellStyle name="Response 2 8 3 2 2" xfId="33835"/>
    <cellStyle name="Response 2 8 3 3" xfId="19492"/>
    <cellStyle name="Response 2 8 3 3 2" xfId="35901"/>
    <cellStyle name="Response 2 8 3 4" xfId="26167"/>
    <cellStyle name="Response 2 8 4" xfId="8000"/>
    <cellStyle name="Response 2 8 4 2" xfId="15567"/>
    <cellStyle name="Response 2 8 4 2 2" xfId="34375"/>
    <cellStyle name="Response 2 8 4 3" xfId="19692"/>
    <cellStyle name="Response 2 8 4 3 2" xfId="36425"/>
    <cellStyle name="Response 2 8 4 4" xfId="26367"/>
    <cellStyle name="Response 2 8 5" xfId="15718"/>
    <cellStyle name="Response 2 8 5 2" xfId="19843"/>
    <cellStyle name="Response 2 8 5 3" xfId="26518"/>
    <cellStyle name="Response 2 8 6" xfId="13615"/>
    <cellStyle name="Response 2 8 6 2" xfId="29994"/>
    <cellStyle name="Response 2 8 7" xfId="17765"/>
    <cellStyle name="Response 2 8 7 2" xfId="34907"/>
    <cellStyle name="Response 2 8 8" xfId="17701"/>
    <cellStyle name="Response 2 8 9" xfId="24435"/>
    <cellStyle name="Response 2 9" xfId="3699"/>
    <cellStyle name="Response 2 9 2" xfId="4172"/>
    <cellStyle name="Response 2 9 2 2" xfId="15165"/>
    <cellStyle name="Response 2 9 2 2 2" xfId="30551"/>
    <cellStyle name="Response 2 9 2 3" xfId="19290"/>
    <cellStyle name="Response 2 9 2 3 2" xfId="35450"/>
    <cellStyle name="Response 2 9 2 4" xfId="25965"/>
    <cellStyle name="Response 2 9 3" xfId="7550"/>
    <cellStyle name="Response 2 9 3 2" xfId="15452"/>
    <cellStyle name="Response 2 9 3 2 2" xfId="33926"/>
    <cellStyle name="Response 2 9 3 3" xfId="19577"/>
    <cellStyle name="Response 2 9 3 3 2" xfId="35982"/>
    <cellStyle name="Response 2 9 3 4" xfId="26252"/>
    <cellStyle name="Response 2 9 4" xfId="8083"/>
    <cellStyle name="Response 2 9 4 2" xfId="15648"/>
    <cellStyle name="Response 2 9 4 2 2" xfId="34458"/>
    <cellStyle name="Response 2 9 4 3" xfId="19773"/>
    <cellStyle name="Response 2 9 4 3 2" xfId="36506"/>
    <cellStyle name="Response 2 9 4 4" xfId="26448"/>
    <cellStyle name="Response 2 9 5" xfId="15795"/>
    <cellStyle name="Response 2 9 5 2" xfId="19920"/>
    <cellStyle name="Response 2 9 5 3" xfId="26595"/>
    <cellStyle name="Response 2 9 6" xfId="13706"/>
    <cellStyle name="Response 2 9 6 2" xfId="30083"/>
    <cellStyle name="Response 2 9 7" xfId="17845"/>
    <cellStyle name="Response 2 9 7 2" xfId="34988"/>
    <cellStyle name="Response 2 9 8" xfId="10708"/>
    <cellStyle name="Response 2 9 9" xfId="24522"/>
    <cellStyle name="Response 20" xfId="36586"/>
    <cellStyle name="Response 3" xfId="1480"/>
    <cellStyle name="Response 3 10" xfId="8366"/>
    <cellStyle name="Response 3 10 2" xfId="9443"/>
    <cellStyle name="Response 3 10 2 2" xfId="16287"/>
    <cellStyle name="Response 3 10 2 3" xfId="20314"/>
    <cellStyle name="Response 3 10 3" xfId="15898"/>
    <cellStyle name="Response 3 10 4" xfId="20091"/>
    <cellStyle name="Response 3 11" xfId="36604"/>
    <cellStyle name="Response 3 2" xfId="3765"/>
    <cellStyle name="Response 3 2 2" xfId="11490"/>
    <cellStyle name="Response 3 2 2 2" xfId="30149"/>
    <cellStyle name="Response 3 2 3" xfId="17331"/>
    <cellStyle name="Response 3 2 3 2" xfId="35052"/>
    <cellStyle name="Response 3 2 4" xfId="22321"/>
    <cellStyle name="Response 3 3" xfId="5335"/>
    <cellStyle name="Response 3 3 2" xfId="14176"/>
    <cellStyle name="Response 3 3 2 2" xfId="31713"/>
    <cellStyle name="Response 3 3 3" xfId="18315"/>
    <cellStyle name="Response 3 3 3 2" xfId="35554"/>
    <cellStyle name="Response 3 3 4" xfId="24992"/>
    <cellStyle name="Response 3 4" xfId="7648"/>
    <cellStyle name="Response 3 4 2" xfId="14141"/>
    <cellStyle name="Response 3 4 2 2" xfId="34023"/>
    <cellStyle name="Response 3 4 3" xfId="18280"/>
    <cellStyle name="Response 3 4 3 2" xfId="36078"/>
    <cellStyle name="Response 3 4 4" xfId="24957"/>
    <cellStyle name="Response 3 5" xfId="15044"/>
    <cellStyle name="Response 3 5 2" xfId="19173"/>
    <cellStyle name="Response 3 5 3" xfId="25848"/>
    <cellStyle name="Response 3 6" xfId="15532"/>
    <cellStyle name="Response 3 6 2" xfId="19657"/>
    <cellStyle name="Response 3 6 3" xfId="26332"/>
    <cellStyle name="Response 3 7" xfId="16166"/>
    <cellStyle name="Response 3 7 2" xfId="27873"/>
    <cellStyle name="Response 3 8" xfId="17479"/>
    <cellStyle name="Response 3 8 2" xfId="34560"/>
    <cellStyle name="Response 3 9" xfId="20185"/>
    <cellStyle name="Response 4" xfId="2275"/>
    <cellStyle name="Response 4 2" xfId="3828"/>
    <cellStyle name="Response 4 2 2" xfId="12283"/>
    <cellStyle name="Response 4 2 2 2" xfId="30212"/>
    <cellStyle name="Response 4 2 3" xfId="17449"/>
    <cellStyle name="Response 4 2 3 2" xfId="35113"/>
    <cellStyle name="Response 4 2 4" xfId="23111"/>
    <cellStyle name="Response 4 3" xfId="6128"/>
    <cellStyle name="Response 4 3 2" xfId="14481"/>
    <cellStyle name="Response 4 3 2 2" xfId="32504"/>
    <cellStyle name="Response 4 3 3" xfId="18617"/>
    <cellStyle name="Response 4 3 3 2" xfId="35634"/>
    <cellStyle name="Response 4 3 4" xfId="25293"/>
    <cellStyle name="Response 4 4" xfId="7729"/>
    <cellStyle name="Response 4 4 2" xfId="13871"/>
    <cellStyle name="Response 4 4 2 2" xfId="34104"/>
    <cellStyle name="Response 4 4 3" xfId="18010"/>
    <cellStyle name="Response 4 4 3 2" xfId="36158"/>
    <cellStyle name="Response 4 4 4" xfId="24687"/>
    <cellStyle name="Response 4 5" xfId="14618"/>
    <cellStyle name="Response 4 5 2" xfId="18754"/>
    <cellStyle name="Response 4 5 3" xfId="25430"/>
    <cellStyle name="Response 4 6" xfId="14890"/>
    <cellStyle name="Response 4 6 2" xfId="19020"/>
    <cellStyle name="Response 4 6 3" xfId="25695"/>
    <cellStyle name="Response 4 7" xfId="16148"/>
    <cellStyle name="Response 4 7 2" xfId="28665"/>
    <cellStyle name="Response 4 8" xfId="16090"/>
    <cellStyle name="Response 4 8 2" xfId="34639"/>
    <cellStyle name="Response 4 9" xfId="20141"/>
    <cellStyle name="Response 5" xfId="2711"/>
    <cellStyle name="Response 5 2" xfId="3901"/>
    <cellStyle name="Response 5 2 2" xfId="14675"/>
    <cellStyle name="Response 5 2 2 2" xfId="30284"/>
    <cellStyle name="Response 5 2 3" xfId="18809"/>
    <cellStyle name="Response 5 2 3 2" xfId="35184"/>
    <cellStyle name="Response 5 2 4" xfId="25485"/>
    <cellStyle name="Response 5 3" xfId="6563"/>
    <cellStyle name="Response 5 3 2" xfId="14434"/>
    <cellStyle name="Response 5 3 2 2" xfId="32939"/>
    <cellStyle name="Response 5 3 3" xfId="18570"/>
    <cellStyle name="Response 5 3 3 2" xfId="35708"/>
    <cellStyle name="Response 5 3 4" xfId="25246"/>
    <cellStyle name="Response 5 4" xfId="7804"/>
    <cellStyle name="Response 5 4 2" xfId="15217"/>
    <cellStyle name="Response 5 4 2 2" xfId="34179"/>
    <cellStyle name="Response 5 4 3" xfId="19342"/>
    <cellStyle name="Response 5 4 3 2" xfId="36232"/>
    <cellStyle name="Response 5 4 4" xfId="26017"/>
    <cellStyle name="Response 5 5" xfId="14885"/>
    <cellStyle name="Response 5 5 2" xfId="19015"/>
    <cellStyle name="Response 5 5 3" xfId="25690"/>
    <cellStyle name="Response 5 6" xfId="12719"/>
    <cellStyle name="Response 5 6 2" xfId="29100"/>
    <cellStyle name="Response 5 7" xfId="17546"/>
    <cellStyle name="Response 5 7 2" xfId="34713"/>
    <cellStyle name="Response 5 8" xfId="16044"/>
    <cellStyle name="Response 5 9" xfId="23544"/>
    <cellStyle name="Response 6" xfId="2702"/>
    <cellStyle name="Response 6 2" xfId="3893"/>
    <cellStyle name="Response 6 2 2" xfId="14666"/>
    <cellStyle name="Response 6 2 2 2" xfId="30277"/>
    <cellStyle name="Response 6 2 3" xfId="18801"/>
    <cellStyle name="Response 6 2 3 2" xfId="35177"/>
    <cellStyle name="Response 6 2 4" xfId="25477"/>
    <cellStyle name="Response 6 3" xfId="6554"/>
    <cellStyle name="Response 6 3 2" xfId="13827"/>
    <cellStyle name="Response 6 3 2 2" xfId="32930"/>
    <cellStyle name="Response 6 3 3" xfId="17966"/>
    <cellStyle name="Response 6 3 3 2" xfId="35700"/>
    <cellStyle name="Response 6 3 4" xfId="24643"/>
    <cellStyle name="Response 6 4" xfId="7795"/>
    <cellStyle name="Response 6 4 2" xfId="14904"/>
    <cellStyle name="Response 6 4 2 2" xfId="34170"/>
    <cellStyle name="Response 6 4 3" xfId="19034"/>
    <cellStyle name="Response 6 4 3 2" xfId="36224"/>
    <cellStyle name="Response 6 4 4" xfId="25709"/>
    <cellStyle name="Response 6 5" xfId="15020"/>
    <cellStyle name="Response 6 5 2" xfId="19149"/>
    <cellStyle name="Response 6 5 3" xfId="25824"/>
    <cellStyle name="Response 6 6" xfId="12710"/>
    <cellStyle name="Response 6 6 2" xfId="29092"/>
    <cellStyle name="Response 6 7" xfId="17538"/>
    <cellStyle name="Response 6 7 2" xfId="34705"/>
    <cellStyle name="Response 6 8" xfId="15982"/>
    <cellStyle name="Response 6 9" xfId="23536"/>
    <cellStyle name="Response 7" xfId="2666"/>
    <cellStyle name="Response 7 2" xfId="3857"/>
    <cellStyle name="Response 7 2 2" xfId="14630"/>
    <cellStyle name="Response 7 2 2 2" xfId="30241"/>
    <cellStyle name="Response 7 2 3" xfId="18766"/>
    <cellStyle name="Response 7 2 3 2" xfId="35141"/>
    <cellStyle name="Response 7 2 4" xfId="25442"/>
    <cellStyle name="Response 7 3" xfId="6518"/>
    <cellStyle name="Response 7 3 2" xfId="14516"/>
    <cellStyle name="Response 7 3 2 2" xfId="32894"/>
    <cellStyle name="Response 7 3 3" xfId="18652"/>
    <cellStyle name="Response 7 3 3 2" xfId="35664"/>
    <cellStyle name="Response 7 3 4" xfId="25328"/>
    <cellStyle name="Response 7 4" xfId="7759"/>
    <cellStyle name="Response 7 4 2" xfId="14917"/>
    <cellStyle name="Response 7 4 2 2" xfId="34134"/>
    <cellStyle name="Response 7 4 3" xfId="19047"/>
    <cellStyle name="Response 7 4 3 2" xfId="36188"/>
    <cellStyle name="Response 7 4 4" xfId="25722"/>
    <cellStyle name="Response 7 5" xfId="13887"/>
    <cellStyle name="Response 7 5 2" xfId="18026"/>
    <cellStyle name="Response 7 5 3" xfId="24703"/>
    <cellStyle name="Response 7 6" xfId="12674"/>
    <cellStyle name="Response 7 6 2" xfId="29056"/>
    <cellStyle name="Response 7 7" xfId="17503"/>
    <cellStyle name="Response 7 7 2" xfId="34669"/>
    <cellStyle name="Response 7 8" xfId="16070"/>
    <cellStyle name="Response 7 9" xfId="23501"/>
    <cellStyle name="Response 8" xfId="2674"/>
    <cellStyle name="Response 8 2" xfId="3865"/>
    <cellStyle name="Response 8 2 2" xfId="14638"/>
    <cellStyle name="Response 8 2 2 2" xfId="30249"/>
    <cellStyle name="Response 8 2 3" xfId="18774"/>
    <cellStyle name="Response 8 2 3 2" xfId="35149"/>
    <cellStyle name="Response 8 2 4" xfId="25450"/>
    <cellStyle name="Response 8 3" xfId="6526"/>
    <cellStyle name="Response 8 3 2" xfId="14268"/>
    <cellStyle name="Response 8 3 2 2" xfId="32902"/>
    <cellStyle name="Response 8 3 3" xfId="18406"/>
    <cellStyle name="Response 8 3 3 2" xfId="35672"/>
    <cellStyle name="Response 8 3 4" xfId="25083"/>
    <cellStyle name="Response 8 4" xfId="7767"/>
    <cellStyle name="Response 8 4 2" xfId="14884"/>
    <cellStyle name="Response 8 4 2 2" xfId="34142"/>
    <cellStyle name="Response 8 4 3" xfId="19014"/>
    <cellStyle name="Response 8 4 3 2" xfId="36196"/>
    <cellStyle name="Response 8 4 4" xfId="25689"/>
    <cellStyle name="Response 8 5" xfId="13817"/>
    <cellStyle name="Response 8 5 2" xfId="17956"/>
    <cellStyle name="Response 8 5 3" xfId="24633"/>
    <cellStyle name="Response 8 6" xfId="12682"/>
    <cellStyle name="Response 8 6 2" xfId="29064"/>
    <cellStyle name="Response 8 7" xfId="17511"/>
    <cellStyle name="Response 8 7 2" xfId="34677"/>
    <cellStyle name="Response 8 8" xfId="16058"/>
    <cellStyle name="Response 8 9" xfId="23509"/>
    <cellStyle name="Response 9" xfId="3230"/>
    <cellStyle name="Response 9 2" xfId="4067"/>
    <cellStyle name="Response 9 2 2" xfId="14943"/>
    <cellStyle name="Response 9 2 2 2" xfId="30448"/>
    <cellStyle name="Response 9 2 3" xfId="19073"/>
    <cellStyle name="Response 9 2 3 2" xfId="35347"/>
    <cellStyle name="Response 9 2 4" xfId="25748"/>
    <cellStyle name="Response 9 3" xfId="7081"/>
    <cellStyle name="Response 9 3 2" xfId="15265"/>
    <cellStyle name="Response 9 3 2 2" xfId="33457"/>
    <cellStyle name="Response 9 3 3" xfId="19390"/>
    <cellStyle name="Response 9 3 3 2" xfId="35876"/>
    <cellStyle name="Response 9 3 4" xfId="26065"/>
    <cellStyle name="Response 9 4" xfId="7975"/>
    <cellStyle name="Response 9 4 2" xfId="15496"/>
    <cellStyle name="Response 9 4 2 2" xfId="34350"/>
    <cellStyle name="Response 9 4 3" xfId="19621"/>
    <cellStyle name="Response 9 4 3 2" xfId="36400"/>
    <cellStyle name="Response 9 4 4" xfId="26296"/>
    <cellStyle name="Response 9 5" xfId="15694"/>
    <cellStyle name="Response 9 5 2" xfId="19819"/>
    <cellStyle name="Response 9 5 3" xfId="26494"/>
    <cellStyle name="Response 9 6" xfId="13237"/>
    <cellStyle name="Response 9 6 2" xfId="29616"/>
    <cellStyle name="Response 9 7" xfId="17726"/>
    <cellStyle name="Response 9 7 2" xfId="34882"/>
    <cellStyle name="Response 9 8" xfId="17685"/>
    <cellStyle name="Response 9 9" xfId="24058"/>
    <cellStyle name="Response_Prem Ops Exposure Rating" xfId="9246"/>
    <cellStyle name="Schlecht" xfId="8243"/>
    <cellStyle name="Scientific" xfId="199"/>
    <cellStyle name="Shade" xfId="200"/>
    <cellStyle name="Short $" xfId="8244"/>
    <cellStyle name="STRIKETHROUGH" xfId="201"/>
    <cellStyle name="SubTitle" xfId="202"/>
    <cellStyle name="SubTitle 2" xfId="2655"/>
    <cellStyle name="SubTitle 2 2" xfId="2801"/>
    <cellStyle name="SubTitle 2 2 2" xfId="20016"/>
    <cellStyle name="SubTitle 2 2 2 2" xfId="29187"/>
    <cellStyle name="SubTitle 2 2 3" xfId="20017"/>
    <cellStyle name="SubTitle 2 2 3 2" xfId="34800"/>
    <cellStyle name="SubTitle 2 2 4" xfId="23632"/>
    <cellStyle name="SubTitle 2 3" xfId="12663"/>
    <cellStyle name="SubTitle 2 3 2" xfId="23490"/>
    <cellStyle name="SubTitle 2 4" xfId="20018"/>
    <cellStyle name="SubTitle 2 4 2" xfId="29045"/>
    <cellStyle name="SubTitle 2 5" xfId="20019"/>
    <cellStyle name="SubTitle 2 5 2" xfId="34665"/>
    <cellStyle name="SubTitle 2 6" xfId="20142"/>
    <cellStyle name="SubTitle 3" xfId="710"/>
    <cellStyle name="SubTitle 3 2" xfId="20020"/>
    <cellStyle name="SubTitle 3 2 2" xfId="27114"/>
    <cellStyle name="SubTitle 3 3" xfId="20021"/>
    <cellStyle name="SubTitle 3 3 2" xfId="34513"/>
    <cellStyle name="SubTitle 3 4" xfId="21561"/>
    <cellStyle name="SubTitle 4" xfId="20022"/>
    <cellStyle name="SubTitle 4 2" xfId="26728"/>
    <cellStyle name="SubTitle 5" xfId="20023"/>
    <cellStyle name="SubTitle 5 2" xfId="26740"/>
    <cellStyle name="SubTitle 6" xfId="20066"/>
    <cellStyle name="TableColHeadLeft" xfId="8245"/>
    <cellStyle name="TableData" xfId="8246"/>
    <cellStyle name="TableSub" xfId="8247"/>
    <cellStyle name="TableText1" xfId="8248"/>
    <cellStyle name="Text" xfId="203"/>
    <cellStyle name="Text 10" xfId="3634"/>
    <cellStyle name="Text 10 2" xfId="4109"/>
    <cellStyle name="Text 10 2 2" xfId="15100"/>
    <cellStyle name="Text 10 2 2 2" xfId="30490"/>
    <cellStyle name="Text 10 2 3" xfId="19228"/>
    <cellStyle name="Text 10 2 3 2" xfId="35389"/>
    <cellStyle name="Text 10 2 4" xfId="25903"/>
    <cellStyle name="Text 10 3" xfId="7485"/>
    <cellStyle name="Text 10 3 2" xfId="15387"/>
    <cellStyle name="Text 10 3 2 2" xfId="33861"/>
    <cellStyle name="Text 10 3 3" xfId="19512"/>
    <cellStyle name="Text 10 3 3 2" xfId="35919"/>
    <cellStyle name="Text 10 3 4" xfId="26187"/>
    <cellStyle name="Text 10 4" xfId="8018"/>
    <cellStyle name="Text 10 4 2" xfId="15585"/>
    <cellStyle name="Text 10 4 2 2" xfId="34393"/>
    <cellStyle name="Text 10 4 3" xfId="19710"/>
    <cellStyle name="Text 10 4 3 2" xfId="36443"/>
    <cellStyle name="Text 10 4 4" xfId="26385"/>
    <cellStyle name="Text 10 5" xfId="15735"/>
    <cellStyle name="Text 10 5 2" xfId="19860"/>
    <cellStyle name="Text 10 5 3" xfId="26535"/>
    <cellStyle name="Text 10 6" xfId="13641"/>
    <cellStyle name="Text 10 6 2" xfId="30020"/>
    <cellStyle name="Text 10 7" xfId="17783"/>
    <cellStyle name="Text 10 7 2" xfId="34925"/>
    <cellStyle name="Text 10 8" xfId="15859"/>
    <cellStyle name="Text 10 9" xfId="24460"/>
    <cellStyle name="Text 11" xfId="3663"/>
    <cellStyle name="Text 11 2" xfId="4137"/>
    <cellStyle name="Text 11 2 2" xfId="15129"/>
    <cellStyle name="Text 11 2 2 2" xfId="30517"/>
    <cellStyle name="Text 11 2 3" xfId="19256"/>
    <cellStyle name="Text 11 2 3 2" xfId="35416"/>
    <cellStyle name="Text 11 2 4" xfId="25931"/>
    <cellStyle name="Text 11 3" xfId="7514"/>
    <cellStyle name="Text 11 3 2" xfId="15416"/>
    <cellStyle name="Text 11 3 2 2" xfId="33890"/>
    <cellStyle name="Text 11 3 3" xfId="19541"/>
    <cellStyle name="Text 11 3 3 2" xfId="35947"/>
    <cellStyle name="Text 11 3 4" xfId="26216"/>
    <cellStyle name="Text 11 4" xfId="8047"/>
    <cellStyle name="Text 11 4 2" xfId="15613"/>
    <cellStyle name="Text 11 4 2 2" xfId="34422"/>
    <cellStyle name="Text 11 4 3" xfId="19738"/>
    <cellStyle name="Text 11 4 3 2" xfId="36471"/>
    <cellStyle name="Text 11 4 4" xfId="26413"/>
    <cellStyle name="Text 11 5" xfId="15762"/>
    <cellStyle name="Text 11 5 2" xfId="19887"/>
    <cellStyle name="Text 11 5 3" xfId="26562"/>
    <cellStyle name="Text 11 6" xfId="13670"/>
    <cellStyle name="Text 11 6 2" xfId="30048"/>
    <cellStyle name="Text 11 7" xfId="17811"/>
    <cellStyle name="Text 11 7 2" xfId="34953"/>
    <cellStyle name="Text 11 8" xfId="17176"/>
    <cellStyle name="Text 11 9" xfId="24488"/>
    <cellStyle name="Text 12" xfId="711"/>
    <cellStyle name="Text 12 2" xfId="10729"/>
    <cellStyle name="Text 12 2 2" xfId="27115"/>
    <cellStyle name="Text 12 3" xfId="17243"/>
    <cellStyle name="Text 12 3 2" xfId="34514"/>
    <cellStyle name="Text 12 4" xfId="21562"/>
    <cellStyle name="Text 13" xfId="3747"/>
    <cellStyle name="Text 13 2" xfId="13908"/>
    <cellStyle name="Text 13 2 2" xfId="30131"/>
    <cellStyle name="Text 13 3" xfId="18047"/>
    <cellStyle name="Text 13 3 2" xfId="35036"/>
    <cellStyle name="Text 13 4" xfId="24724"/>
    <cellStyle name="Text 14" xfId="4576"/>
    <cellStyle name="Text 14 2" xfId="14064"/>
    <cellStyle name="Text 14 2 2" xfId="30954"/>
    <cellStyle name="Text 14 3" xfId="18203"/>
    <cellStyle name="Text 14 3 2" xfId="35507"/>
    <cellStyle name="Text 14 4" xfId="24880"/>
    <cellStyle name="Text 15" xfId="7600"/>
    <cellStyle name="Text 15 2" xfId="13780"/>
    <cellStyle name="Text 15 2 2" xfId="33976"/>
    <cellStyle name="Text 15 3" xfId="17919"/>
    <cellStyle name="Text 15 3 2" xfId="36032"/>
    <cellStyle name="Text 15 4" xfId="24596"/>
    <cellStyle name="Text 16" xfId="14820"/>
    <cellStyle name="Text 16 2" xfId="18951"/>
    <cellStyle name="Text 16 3" xfId="25626"/>
    <cellStyle name="Text 17" xfId="15828"/>
    <cellStyle name="Text 17 2" xfId="26729"/>
    <cellStyle name="Text 18" xfId="17410"/>
    <cellStyle name="Text 19" xfId="20067"/>
    <cellStyle name="Text 2" xfId="1102"/>
    <cellStyle name="Text 2 10" xfId="3715"/>
    <cellStyle name="Text 2 10 2" xfId="4187"/>
    <cellStyle name="Text 2 10 2 2" xfId="15181"/>
    <cellStyle name="Text 2 10 2 2 2" xfId="30566"/>
    <cellStyle name="Text 2 10 2 3" xfId="19306"/>
    <cellStyle name="Text 2 10 2 3 2" xfId="35465"/>
    <cellStyle name="Text 2 10 2 4" xfId="25981"/>
    <cellStyle name="Text 2 10 3" xfId="7566"/>
    <cellStyle name="Text 2 10 3 2" xfId="15468"/>
    <cellStyle name="Text 2 10 3 2 2" xfId="33942"/>
    <cellStyle name="Text 2 10 3 3" xfId="19593"/>
    <cellStyle name="Text 2 10 3 3 2" xfId="35998"/>
    <cellStyle name="Text 2 10 3 4" xfId="26268"/>
    <cellStyle name="Text 2 10 4" xfId="8099"/>
    <cellStyle name="Text 2 10 4 2" xfId="15664"/>
    <cellStyle name="Text 2 10 4 2 2" xfId="34474"/>
    <cellStyle name="Text 2 10 4 3" xfId="19789"/>
    <cellStyle name="Text 2 10 4 3 2" xfId="36522"/>
    <cellStyle name="Text 2 10 4 4" xfId="26464"/>
    <cellStyle name="Text 2 10 5" xfId="15811"/>
    <cellStyle name="Text 2 10 5 2" xfId="19936"/>
    <cellStyle name="Text 2 10 5 3" xfId="26611"/>
    <cellStyle name="Text 2 10 6" xfId="13722"/>
    <cellStyle name="Text 2 10 6 2" xfId="30099"/>
    <cellStyle name="Text 2 10 7" xfId="17861"/>
    <cellStyle name="Text 2 10 7 2" xfId="35004"/>
    <cellStyle name="Text 2 10 8" xfId="15840"/>
    <cellStyle name="Text 2 10 9" xfId="24538"/>
    <cellStyle name="Text 2 11" xfId="3729"/>
    <cellStyle name="Text 2 11 2" xfId="4200"/>
    <cellStyle name="Text 2 11 2 2" xfId="15195"/>
    <cellStyle name="Text 2 11 2 2 2" xfId="30579"/>
    <cellStyle name="Text 2 11 2 3" xfId="19320"/>
    <cellStyle name="Text 2 11 2 3 2" xfId="35478"/>
    <cellStyle name="Text 2 11 2 4" xfId="25995"/>
    <cellStyle name="Text 2 11 3" xfId="7580"/>
    <cellStyle name="Text 2 11 3 2" xfId="15482"/>
    <cellStyle name="Text 2 11 3 2 2" xfId="33956"/>
    <cellStyle name="Text 2 11 3 3" xfId="19607"/>
    <cellStyle name="Text 2 11 3 3 2" xfId="36012"/>
    <cellStyle name="Text 2 11 3 4" xfId="26282"/>
    <cellStyle name="Text 2 11 4" xfId="8113"/>
    <cellStyle name="Text 2 11 4 2" xfId="15678"/>
    <cellStyle name="Text 2 11 4 2 2" xfId="34488"/>
    <cellStyle name="Text 2 11 4 3" xfId="19803"/>
    <cellStyle name="Text 2 11 4 3 2" xfId="36536"/>
    <cellStyle name="Text 2 11 4 4" xfId="26478"/>
    <cellStyle name="Text 2 11 5" xfId="15825"/>
    <cellStyle name="Text 2 11 5 2" xfId="19950"/>
    <cellStyle name="Text 2 11 5 3" xfId="26625"/>
    <cellStyle name="Text 2 11 6" xfId="13736"/>
    <cellStyle name="Text 2 11 6 2" xfId="30113"/>
    <cellStyle name="Text 2 11 7" xfId="17875"/>
    <cellStyle name="Text 2 11 7 2" xfId="35018"/>
    <cellStyle name="Text 2 11 8" xfId="17274"/>
    <cellStyle name="Text 2 11 9" xfId="24552"/>
    <cellStyle name="Text 2 12" xfId="3757"/>
    <cellStyle name="Text 2 12 2" xfId="11112"/>
    <cellStyle name="Text 2 12 2 2" xfId="30141"/>
    <cellStyle name="Text 2 12 3" xfId="17290"/>
    <cellStyle name="Text 2 12 3 2" xfId="35045"/>
    <cellStyle name="Text 2 12 4" xfId="21943"/>
    <cellStyle name="Text 2 13" xfId="4958"/>
    <cellStyle name="Text 2 13 2" xfId="14040"/>
    <cellStyle name="Text 2 13 2 2" xfId="31336"/>
    <cellStyle name="Text 2 13 3" xfId="18179"/>
    <cellStyle name="Text 2 13 3 2" xfId="35532"/>
    <cellStyle name="Text 2 13 4" xfId="24856"/>
    <cellStyle name="Text 2 14" xfId="7625"/>
    <cellStyle name="Text 2 14 2" xfId="14393"/>
    <cellStyle name="Text 2 14 2 2" xfId="34001"/>
    <cellStyle name="Text 2 14 3" xfId="18529"/>
    <cellStyle name="Text 2 14 3 2" xfId="36056"/>
    <cellStyle name="Text 2 14 4" xfId="25205"/>
    <cellStyle name="Text 2 15" xfId="14907"/>
    <cellStyle name="Text 2 15 2" xfId="19037"/>
    <cellStyle name="Text 2 15 3" xfId="25712"/>
    <cellStyle name="Text 2 16" xfId="14056"/>
    <cellStyle name="Text 2 16 2" xfId="18195"/>
    <cellStyle name="Text 2 16 3" xfId="24872"/>
    <cellStyle name="Text 2 17" xfId="16167"/>
    <cellStyle name="Text 2 17 2" xfId="27496"/>
    <cellStyle name="Text 2 18" xfId="17360"/>
    <cellStyle name="Text 2 18 2" xfId="34538"/>
    <cellStyle name="Text 2 19" xfId="20186"/>
    <cellStyle name="Text 2 2" xfId="1862"/>
    <cellStyle name="Text 2 2 10" xfId="36613"/>
    <cellStyle name="Text 2 2 2" xfId="3775"/>
    <cellStyle name="Text 2 2 2 2" xfId="14326"/>
    <cellStyle name="Text 2 2 2 2 2" xfId="30159"/>
    <cellStyle name="Text 2 2 2 3" xfId="18464"/>
    <cellStyle name="Text 2 2 2 3 2" xfId="35062"/>
    <cellStyle name="Text 2 2 2 4" xfId="25141"/>
    <cellStyle name="Text 2 2 3" xfId="5717"/>
    <cellStyle name="Text 2 2 3 2" xfId="14253"/>
    <cellStyle name="Text 2 2 3 2 2" xfId="32094"/>
    <cellStyle name="Text 2 2 3 3" xfId="18391"/>
    <cellStyle name="Text 2 2 3 3 2" xfId="35580"/>
    <cellStyle name="Text 2 2 3 4" xfId="25068"/>
    <cellStyle name="Text 2 2 4" xfId="7674"/>
    <cellStyle name="Text 2 2 4 2" xfId="13831"/>
    <cellStyle name="Text 2 2 4 2 2" xfId="34049"/>
    <cellStyle name="Text 2 2 4 3" xfId="17970"/>
    <cellStyle name="Text 2 2 4 3 2" xfId="36104"/>
    <cellStyle name="Text 2 2 4 4" xfId="24647"/>
    <cellStyle name="Text 2 2 5" xfId="14577"/>
    <cellStyle name="Text 2 2 5 2" xfId="18713"/>
    <cellStyle name="Text 2 2 5 3" xfId="25389"/>
    <cellStyle name="Text 2 2 6" xfId="11872"/>
    <cellStyle name="Text 2 2 6 2" xfId="28255"/>
    <cellStyle name="Text 2 2 7" xfId="17379"/>
    <cellStyle name="Text 2 2 7 2" xfId="34586"/>
    <cellStyle name="Text 2 2 8" xfId="17338"/>
    <cellStyle name="Text 2 2 9" xfId="22702"/>
    <cellStyle name="Text 2 20" xfId="36596"/>
    <cellStyle name="Text 2 3" xfId="2656"/>
    <cellStyle name="Text 2 3 2" xfId="3854"/>
    <cellStyle name="Text 2 3 2 2" xfId="14627"/>
    <cellStyle name="Text 2 3 2 2 2" xfId="30238"/>
    <cellStyle name="Text 2 3 2 3" xfId="18763"/>
    <cellStyle name="Text 2 3 2 3 2" xfId="35138"/>
    <cellStyle name="Text 2 3 2 4" xfId="25439"/>
    <cellStyle name="Text 2 3 3" xfId="6508"/>
    <cellStyle name="Text 2 3 3 2" xfId="15043"/>
    <cellStyle name="Text 2 3 3 2 2" xfId="32884"/>
    <cellStyle name="Text 2 3 3 3" xfId="19172"/>
    <cellStyle name="Text 2 3 3 3 2" xfId="35661"/>
    <cellStyle name="Text 2 3 3 4" xfId="25847"/>
    <cellStyle name="Text 2 3 4" xfId="7756"/>
    <cellStyle name="Text 2 3 4 2" xfId="13830"/>
    <cellStyle name="Text 2 3 4 2 2" xfId="34131"/>
    <cellStyle name="Text 2 3 4 3" xfId="17969"/>
    <cellStyle name="Text 2 3 4 3 2" xfId="36185"/>
    <cellStyle name="Text 2 3 4 4" xfId="24646"/>
    <cellStyle name="Text 2 3 5" xfId="15527"/>
    <cellStyle name="Text 2 3 5 2" xfId="19652"/>
    <cellStyle name="Text 2 3 5 3" xfId="26327"/>
    <cellStyle name="Text 2 3 6" xfId="12664"/>
    <cellStyle name="Text 2 3 6 2" xfId="29046"/>
    <cellStyle name="Text 2 3 7" xfId="17499"/>
    <cellStyle name="Text 2 3 7 2" xfId="34666"/>
    <cellStyle name="Text 2 3 8" xfId="16056"/>
    <cellStyle name="Text 2 3 9" xfId="23491"/>
    <cellStyle name="Text 2 4" xfId="2802"/>
    <cellStyle name="Text 2 4 2" xfId="3990"/>
    <cellStyle name="Text 2 4 2 2" xfId="14764"/>
    <cellStyle name="Text 2 4 2 2 2" xfId="30371"/>
    <cellStyle name="Text 2 4 2 3" xfId="18896"/>
    <cellStyle name="Text 2 4 2 3 2" xfId="35270"/>
    <cellStyle name="Text 2 4 2 4" xfId="25572"/>
    <cellStyle name="Text 2 4 3" xfId="6653"/>
    <cellStyle name="Text 2 4 3 2" xfId="14816"/>
    <cellStyle name="Text 2 4 3 2 2" xfId="33029"/>
    <cellStyle name="Text 2 4 3 3" xfId="18947"/>
    <cellStyle name="Text 2 4 3 3 2" xfId="35795"/>
    <cellStyle name="Text 2 4 3 4" xfId="25622"/>
    <cellStyle name="Text 2 4 4" xfId="7894"/>
    <cellStyle name="Text 2 4 4 2" xfId="15323"/>
    <cellStyle name="Text 2 4 4 2 2" xfId="34269"/>
    <cellStyle name="Text 2 4 4 3" xfId="19448"/>
    <cellStyle name="Text 2 4 4 3 2" xfId="36319"/>
    <cellStyle name="Text 2 4 4 4" xfId="26123"/>
    <cellStyle name="Text 2 4 5" xfId="14282"/>
    <cellStyle name="Text 2 4 5 2" xfId="18420"/>
    <cellStyle name="Text 2 4 5 3" xfId="25097"/>
    <cellStyle name="Text 2 4 6" xfId="12809"/>
    <cellStyle name="Text 2 4 6 2" xfId="29188"/>
    <cellStyle name="Text 2 4 7" xfId="17633"/>
    <cellStyle name="Text 2 4 7 2" xfId="34801"/>
    <cellStyle name="Text 2 4 8" xfId="15966"/>
    <cellStyle name="Text 2 4 9" xfId="23633"/>
    <cellStyle name="Text 2 5" xfId="2821"/>
    <cellStyle name="Text 2 5 2" xfId="4008"/>
    <cellStyle name="Text 2 5 2 2" xfId="14783"/>
    <cellStyle name="Text 2 5 2 2 2" xfId="30389"/>
    <cellStyle name="Text 2 5 2 3" xfId="18915"/>
    <cellStyle name="Text 2 5 2 3 2" xfId="35288"/>
    <cellStyle name="Text 2 5 2 4" xfId="25590"/>
    <cellStyle name="Text 2 5 3" xfId="6672"/>
    <cellStyle name="Text 2 5 3 2" xfId="14540"/>
    <cellStyle name="Text 2 5 3 2 2" xfId="33048"/>
    <cellStyle name="Text 2 5 3 3" xfId="18676"/>
    <cellStyle name="Text 2 5 3 3 2" xfId="35814"/>
    <cellStyle name="Text 2 5 3 4" xfId="25352"/>
    <cellStyle name="Text 2 5 4" xfId="7913"/>
    <cellStyle name="Text 2 5 4 2" xfId="15269"/>
    <cellStyle name="Text 2 5 4 2 2" xfId="34288"/>
    <cellStyle name="Text 2 5 4 3" xfId="19394"/>
    <cellStyle name="Text 2 5 4 3 2" xfId="36338"/>
    <cellStyle name="Text 2 5 4 4" xfId="26069"/>
    <cellStyle name="Text 2 5 5" xfId="14565"/>
    <cellStyle name="Text 2 5 5 2" xfId="18701"/>
    <cellStyle name="Text 2 5 5 3" xfId="25377"/>
    <cellStyle name="Text 2 5 6" xfId="12828"/>
    <cellStyle name="Text 2 5 6 2" xfId="29207"/>
    <cellStyle name="Text 2 5 7" xfId="17652"/>
    <cellStyle name="Text 2 5 7 2" xfId="34820"/>
    <cellStyle name="Text 2 5 8" xfId="15954"/>
    <cellStyle name="Text 2 5 9" xfId="23651"/>
    <cellStyle name="Text 2 6" xfId="2836"/>
    <cellStyle name="Text 2 6 2" xfId="4022"/>
    <cellStyle name="Text 2 6 2 2" xfId="14798"/>
    <cellStyle name="Text 2 6 2 2 2" xfId="30403"/>
    <cellStyle name="Text 2 6 2 3" xfId="18930"/>
    <cellStyle name="Text 2 6 2 3 2" xfId="35302"/>
    <cellStyle name="Text 2 6 2 4" xfId="25605"/>
    <cellStyle name="Text 2 6 3" xfId="6687"/>
    <cellStyle name="Text 2 6 3 2" xfId="14972"/>
    <cellStyle name="Text 2 6 3 2 2" xfId="33063"/>
    <cellStyle name="Text 2 6 3 3" xfId="19101"/>
    <cellStyle name="Text 2 6 3 3 2" xfId="35829"/>
    <cellStyle name="Text 2 6 3 4" xfId="25776"/>
    <cellStyle name="Text 2 6 4" xfId="7928"/>
    <cellStyle name="Text 2 6 4 2" xfId="15306"/>
    <cellStyle name="Text 2 6 4 2 2" xfId="34303"/>
    <cellStyle name="Text 2 6 4 3" xfId="19431"/>
    <cellStyle name="Text 2 6 4 3 2" xfId="36353"/>
    <cellStyle name="Text 2 6 4 4" xfId="26106"/>
    <cellStyle name="Text 2 6 5" xfId="15053"/>
    <cellStyle name="Text 2 6 5 2" xfId="19182"/>
    <cellStyle name="Text 2 6 5 3" xfId="25857"/>
    <cellStyle name="Text 2 6 6" xfId="12843"/>
    <cellStyle name="Text 2 6 6 2" xfId="29222"/>
    <cellStyle name="Text 2 6 7" xfId="17667"/>
    <cellStyle name="Text 2 6 7 2" xfId="34835"/>
    <cellStyle name="Text 2 6 8" xfId="15903"/>
    <cellStyle name="Text 2 6 9" xfId="23666"/>
    <cellStyle name="Text 2 7" xfId="2850"/>
    <cellStyle name="Text 2 7 2" xfId="4035"/>
    <cellStyle name="Text 2 7 2 2" xfId="14812"/>
    <cellStyle name="Text 2 7 2 2 2" xfId="30416"/>
    <cellStyle name="Text 2 7 2 3" xfId="18944"/>
    <cellStyle name="Text 2 7 2 3 2" xfId="35315"/>
    <cellStyle name="Text 2 7 2 4" xfId="25619"/>
    <cellStyle name="Text 2 7 3" xfId="6701"/>
    <cellStyle name="Text 2 7 3 2" xfId="13742"/>
    <cellStyle name="Text 2 7 3 2 2" xfId="33077"/>
    <cellStyle name="Text 2 7 3 3" xfId="17881"/>
    <cellStyle name="Text 2 7 3 3 2" xfId="35843"/>
    <cellStyle name="Text 2 7 3 4" xfId="24558"/>
    <cellStyle name="Text 2 7 4" xfId="7942"/>
    <cellStyle name="Text 2 7 4 2" xfId="14369"/>
    <cellStyle name="Text 2 7 4 2 2" xfId="34317"/>
    <cellStyle name="Text 2 7 4 3" xfId="18505"/>
    <cellStyle name="Text 2 7 4 3 2" xfId="36367"/>
    <cellStyle name="Text 2 7 4 4" xfId="25181"/>
    <cellStyle name="Text 2 7 5" xfId="15539"/>
    <cellStyle name="Text 2 7 5 2" xfId="19664"/>
    <cellStyle name="Text 2 7 5 3" xfId="26339"/>
    <cellStyle name="Text 2 7 6" xfId="12857"/>
    <cellStyle name="Text 2 7 6 2" xfId="29236"/>
    <cellStyle name="Text 2 7 7" xfId="17681"/>
    <cellStyle name="Text 2 7 7 2" xfId="34849"/>
    <cellStyle name="Text 2 7 8" xfId="15893"/>
    <cellStyle name="Text 2 7 9" xfId="23680"/>
    <cellStyle name="Text 2 8" xfId="3609"/>
    <cellStyle name="Text 2 8 2" xfId="4092"/>
    <cellStyle name="Text 2 8 2 2" xfId="15081"/>
    <cellStyle name="Text 2 8 2 2 2" xfId="30473"/>
    <cellStyle name="Text 2 8 2 3" xfId="19210"/>
    <cellStyle name="Text 2 8 2 3 2" xfId="35372"/>
    <cellStyle name="Text 2 8 2 4" xfId="25885"/>
    <cellStyle name="Text 2 8 3" xfId="7460"/>
    <cellStyle name="Text 2 8 3 2" xfId="15368"/>
    <cellStyle name="Text 2 8 3 2 2" xfId="33836"/>
    <cellStyle name="Text 2 8 3 3" xfId="19493"/>
    <cellStyle name="Text 2 8 3 3 2" xfId="35902"/>
    <cellStyle name="Text 2 8 3 4" xfId="26168"/>
    <cellStyle name="Text 2 8 4" xfId="8001"/>
    <cellStyle name="Text 2 8 4 2" xfId="15568"/>
    <cellStyle name="Text 2 8 4 2 2" xfId="34376"/>
    <cellStyle name="Text 2 8 4 3" xfId="19693"/>
    <cellStyle name="Text 2 8 4 3 2" xfId="36426"/>
    <cellStyle name="Text 2 8 4 4" xfId="26368"/>
    <cellStyle name="Text 2 8 5" xfId="15719"/>
    <cellStyle name="Text 2 8 5 2" xfId="19844"/>
    <cellStyle name="Text 2 8 5 3" xfId="26519"/>
    <cellStyle name="Text 2 8 6" xfId="13616"/>
    <cellStyle name="Text 2 8 6 2" xfId="29995"/>
    <cellStyle name="Text 2 8 7" xfId="17766"/>
    <cellStyle name="Text 2 8 7 2" xfId="34908"/>
    <cellStyle name="Text 2 8 8" xfId="17408"/>
    <cellStyle name="Text 2 8 9" xfId="24436"/>
    <cellStyle name="Text 2 9" xfId="3700"/>
    <cellStyle name="Text 2 9 2" xfId="4173"/>
    <cellStyle name="Text 2 9 2 2" xfId="15166"/>
    <cellStyle name="Text 2 9 2 2 2" xfId="30552"/>
    <cellStyle name="Text 2 9 2 3" xfId="19291"/>
    <cellStyle name="Text 2 9 2 3 2" xfId="35451"/>
    <cellStyle name="Text 2 9 2 4" xfId="25966"/>
    <cellStyle name="Text 2 9 3" xfId="7551"/>
    <cellStyle name="Text 2 9 3 2" xfId="15453"/>
    <cellStyle name="Text 2 9 3 2 2" xfId="33927"/>
    <cellStyle name="Text 2 9 3 3" xfId="19578"/>
    <cellStyle name="Text 2 9 3 3 2" xfId="35983"/>
    <cellStyle name="Text 2 9 3 4" xfId="26253"/>
    <cellStyle name="Text 2 9 4" xfId="8084"/>
    <cellStyle name="Text 2 9 4 2" xfId="15649"/>
    <cellStyle name="Text 2 9 4 2 2" xfId="34459"/>
    <cellStyle name="Text 2 9 4 3" xfId="19774"/>
    <cellStyle name="Text 2 9 4 3 2" xfId="36507"/>
    <cellStyle name="Text 2 9 4 4" xfId="26449"/>
    <cellStyle name="Text 2 9 5" xfId="15796"/>
    <cellStyle name="Text 2 9 5 2" xfId="19921"/>
    <cellStyle name="Text 2 9 5 3" xfId="26596"/>
    <cellStyle name="Text 2 9 6" xfId="13707"/>
    <cellStyle name="Text 2 9 6 2" xfId="30084"/>
    <cellStyle name="Text 2 9 7" xfId="17846"/>
    <cellStyle name="Text 2 9 7 2" xfId="34989"/>
    <cellStyle name="Text 2 9 8" xfId="17168"/>
    <cellStyle name="Text 2 9 9" xfId="24523"/>
    <cellStyle name="Text 20" xfId="36587"/>
    <cellStyle name="Text 3" xfId="1481"/>
    <cellStyle name="Text 3 10" xfId="8324"/>
    <cellStyle name="Text 3 10 2" xfId="9401"/>
    <cellStyle name="Text 3 10 2 2" xfId="16245"/>
    <cellStyle name="Text 3 10 2 3" xfId="20272"/>
    <cellStyle name="Text 3 10 3" xfId="15886"/>
    <cellStyle name="Text 3 10 4" xfId="20090"/>
    <cellStyle name="Text 3 11" xfId="36605"/>
    <cellStyle name="Text 3 2" xfId="3766"/>
    <cellStyle name="Text 3 2 2" xfId="11491"/>
    <cellStyle name="Text 3 2 2 2" xfId="30150"/>
    <cellStyle name="Text 3 2 3" xfId="17332"/>
    <cellStyle name="Text 3 2 3 2" xfId="35053"/>
    <cellStyle name="Text 3 2 4" xfId="22322"/>
    <cellStyle name="Text 3 3" xfId="5336"/>
    <cellStyle name="Text 3 3 2" xfId="14177"/>
    <cellStyle name="Text 3 3 2 2" xfId="31714"/>
    <cellStyle name="Text 3 3 3" xfId="18316"/>
    <cellStyle name="Text 3 3 3 2" xfId="35555"/>
    <cellStyle name="Text 3 3 4" xfId="24993"/>
    <cellStyle name="Text 3 4" xfId="7649"/>
    <cellStyle name="Text 3 4 2" xfId="15033"/>
    <cellStyle name="Text 3 4 2 2" xfId="34024"/>
    <cellStyle name="Text 3 4 3" xfId="19162"/>
    <cellStyle name="Text 3 4 3 2" xfId="36079"/>
    <cellStyle name="Text 3 4 4" xfId="25837"/>
    <cellStyle name="Text 3 5" xfId="13888"/>
    <cellStyle name="Text 3 5 2" xfId="18027"/>
    <cellStyle name="Text 3 5 3" xfId="24704"/>
    <cellStyle name="Text 3 6" xfId="15332"/>
    <cellStyle name="Text 3 6 2" xfId="19457"/>
    <cellStyle name="Text 3 6 3" xfId="26132"/>
    <cellStyle name="Text 3 7" xfId="16149"/>
    <cellStyle name="Text 3 7 2" xfId="27874"/>
    <cellStyle name="Text 3 8" xfId="17359"/>
    <cellStyle name="Text 3 8 2" xfId="34561"/>
    <cellStyle name="Text 3 9" xfId="20143"/>
    <cellStyle name="Text 4" xfId="2276"/>
    <cellStyle name="Text 4 2" xfId="3829"/>
    <cellStyle name="Text 4 2 2" xfId="14482"/>
    <cellStyle name="Text 4 2 2 2" xfId="30213"/>
    <cellStyle name="Text 4 2 3" xfId="18618"/>
    <cellStyle name="Text 4 2 3 2" xfId="35114"/>
    <cellStyle name="Text 4 2 4" xfId="25294"/>
    <cellStyle name="Text 4 3" xfId="6129"/>
    <cellStyle name="Text 4 3 2" xfId="13753"/>
    <cellStyle name="Text 4 3 2 2" xfId="32505"/>
    <cellStyle name="Text 4 3 3" xfId="17892"/>
    <cellStyle name="Text 4 3 3 2" xfId="35635"/>
    <cellStyle name="Text 4 3 4" xfId="24569"/>
    <cellStyle name="Text 4 4" xfId="7730"/>
    <cellStyle name="Text 4 4 2" xfId="14180"/>
    <cellStyle name="Text 4 4 2 2" xfId="34105"/>
    <cellStyle name="Text 4 4 3" xfId="18319"/>
    <cellStyle name="Text 4 4 3 2" xfId="36159"/>
    <cellStyle name="Text 4 4 4" xfId="24996"/>
    <cellStyle name="Text 4 5" xfId="14024"/>
    <cellStyle name="Text 4 5 2" xfId="18163"/>
    <cellStyle name="Text 4 5 3" xfId="24840"/>
    <cellStyle name="Text 4 6" xfId="12284"/>
    <cellStyle name="Text 4 6 2" xfId="28666"/>
    <cellStyle name="Text 4 7" xfId="17450"/>
    <cellStyle name="Text 4 7 2" xfId="34640"/>
    <cellStyle name="Text 4 8" xfId="16089"/>
    <cellStyle name="Text 4 9" xfId="23112"/>
    <cellStyle name="Text 5" xfId="2685"/>
    <cellStyle name="Text 5 2" xfId="3876"/>
    <cellStyle name="Text 5 2 2" xfId="14649"/>
    <cellStyle name="Text 5 2 2 2" xfId="30260"/>
    <cellStyle name="Text 5 2 3" xfId="18784"/>
    <cellStyle name="Text 5 2 3 2" xfId="35160"/>
    <cellStyle name="Text 5 2 4" xfId="25460"/>
    <cellStyle name="Text 5 3" xfId="6537"/>
    <cellStyle name="Text 5 3 2" xfId="14306"/>
    <cellStyle name="Text 5 3 2 2" xfId="32913"/>
    <cellStyle name="Text 5 3 3" xfId="18444"/>
    <cellStyle name="Text 5 3 3 2" xfId="35683"/>
    <cellStyle name="Text 5 3 4" xfId="25121"/>
    <cellStyle name="Text 5 4" xfId="7778"/>
    <cellStyle name="Text 5 4 2" xfId="15232"/>
    <cellStyle name="Text 5 4 2 2" xfId="34153"/>
    <cellStyle name="Text 5 4 3" xfId="19357"/>
    <cellStyle name="Text 5 4 3 2" xfId="36207"/>
    <cellStyle name="Text 5 4 4" xfId="26032"/>
    <cellStyle name="Text 5 5" xfId="13870"/>
    <cellStyle name="Text 5 5 2" xfId="18009"/>
    <cellStyle name="Text 5 5 3" xfId="24686"/>
    <cellStyle name="Text 5 6" xfId="12693"/>
    <cellStyle name="Text 5 6 2" xfId="29075"/>
    <cellStyle name="Text 5 7" xfId="17521"/>
    <cellStyle name="Text 5 7 2" xfId="34688"/>
    <cellStyle name="Text 5 8" xfId="15902"/>
    <cellStyle name="Text 5 9" xfId="23519"/>
    <cellStyle name="Text 6" xfId="2767"/>
    <cellStyle name="Text 6 2" xfId="3957"/>
    <cellStyle name="Text 6 2 2" xfId="14731"/>
    <cellStyle name="Text 6 2 2 2" xfId="30338"/>
    <cellStyle name="Text 6 2 3" xfId="18863"/>
    <cellStyle name="Text 6 2 3 2" xfId="35238"/>
    <cellStyle name="Text 6 2 4" xfId="25539"/>
    <cellStyle name="Text 6 3" xfId="6619"/>
    <cellStyle name="Text 6 3 2" xfId="14912"/>
    <cellStyle name="Text 6 3 2 2" xfId="32995"/>
    <cellStyle name="Text 6 3 3" xfId="19042"/>
    <cellStyle name="Text 6 3 3 2" xfId="35762"/>
    <cellStyle name="Text 6 3 4" xfId="25717"/>
    <cellStyle name="Text 6 4" xfId="7860"/>
    <cellStyle name="Text 6 4 2" xfId="14525"/>
    <cellStyle name="Text 6 4 2 2" xfId="34235"/>
    <cellStyle name="Text 6 4 3" xfId="18661"/>
    <cellStyle name="Text 6 4 3 2" xfId="36286"/>
    <cellStyle name="Text 6 4 4" xfId="25337"/>
    <cellStyle name="Text 6 5" xfId="14084"/>
    <cellStyle name="Text 6 5 2" xfId="18223"/>
    <cellStyle name="Text 6 5 3" xfId="24900"/>
    <cellStyle name="Text 6 6" xfId="12775"/>
    <cellStyle name="Text 6 6 2" xfId="29154"/>
    <cellStyle name="Text 6 7" xfId="17599"/>
    <cellStyle name="Text 6 7 2" xfId="34767"/>
    <cellStyle name="Text 6 8" xfId="15938"/>
    <cellStyle name="Text 6 9" xfId="23598"/>
    <cellStyle name="Text 7" xfId="2805"/>
    <cellStyle name="Text 7 2" xfId="3993"/>
    <cellStyle name="Text 7 2 2" xfId="14767"/>
    <cellStyle name="Text 7 2 2 2" xfId="30374"/>
    <cellStyle name="Text 7 2 3" xfId="18899"/>
    <cellStyle name="Text 7 2 3 2" xfId="35273"/>
    <cellStyle name="Text 7 2 4" xfId="25574"/>
    <cellStyle name="Text 7 3" xfId="6656"/>
    <cellStyle name="Text 7 3 2" xfId="14949"/>
    <cellStyle name="Text 7 3 2 2" xfId="33032"/>
    <cellStyle name="Text 7 3 3" xfId="19079"/>
    <cellStyle name="Text 7 3 3 2" xfId="35798"/>
    <cellStyle name="Text 7 3 4" xfId="25754"/>
    <cellStyle name="Text 7 4" xfId="7897"/>
    <cellStyle name="Text 7 4 2" xfId="13821"/>
    <cellStyle name="Text 7 4 2 2" xfId="34272"/>
    <cellStyle name="Text 7 4 3" xfId="17960"/>
    <cellStyle name="Text 7 4 3 2" xfId="36322"/>
    <cellStyle name="Text 7 4 4" xfId="24637"/>
    <cellStyle name="Text 7 5" xfId="14966"/>
    <cellStyle name="Text 7 5 2" xfId="19095"/>
    <cellStyle name="Text 7 5 3" xfId="25770"/>
    <cellStyle name="Text 7 6" xfId="12812"/>
    <cellStyle name="Text 7 6 2" xfId="29191"/>
    <cellStyle name="Text 7 7" xfId="17636"/>
    <cellStyle name="Text 7 7 2" xfId="34804"/>
    <cellStyle name="Text 7 8" xfId="15961"/>
    <cellStyle name="Text 7 9" xfId="23635"/>
    <cellStyle name="Text 8" xfId="2006"/>
    <cellStyle name="Text 8 2" xfId="3802"/>
    <cellStyle name="Text 8 2 2" xfId="14384"/>
    <cellStyle name="Text 8 2 2 2" xfId="30186"/>
    <cellStyle name="Text 8 2 3" xfId="18520"/>
    <cellStyle name="Text 8 2 3 2" xfId="35087"/>
    <cellStyle name="Text 8 2 4" xfId="25196"/>
    <cellStyle name="Text 8 3" xfId="5859"/>
    <cellStyle name="Text 8 3 2" xfId="13963"/>
    <cellStyle name="Text 8 3 2 2" xfId="32235"/>
    <cellStyle name="Text 8 3 3" xfId="18102"/>
    <cellStyle name="Text 8 3 3 2" xfId="35607"/>
    <cellStyle name="Text 8 3 4" xfId="24779"/>
    <cellStyle name="Text 8 4" xfId="7702"/>
    <cellStyle name="Text 8 4 2" xfId="15309"/>
    <cellStyle name="Text 8 4 2 2" xfId="34077"/>
    <cellStyle name="Text 8 4 3" xfId="19434"/>
    <cellStyle name="Text 8 4 3 2" xfId="36131"/>
    <cellStyle name="Text 8 4 4" xfId="26109"/>
    <cellStyle name="Text 8 5" xfId="15515"/>
    <cellStyle name="Text 8 5 2" xfId="19640"/>
    <cellStyle name="Text 8 5 3" xfId="26315"/>
    <cellStyle name="Text 8 6" xfId="12014"/>
    <cellStyle name="Text 8 6 2" xfId="28396"/>
    <cellStyle name="Text 8 7" xfId="17407"/>
    <cellStyle name="Text 8 7 2" xfId="34612"/>
    <cellStyle name="Text 8 8" xfId="16126"/>
    <cellStyle name="Text 8 9" xfId="22842"/>
    <cellStyle name="Text 9" xfId="3231"/>
    <cellStyle name="Text 9 2" xfId="4068"/>
    <cellStyle name="Text 9 2 2" xfId="14944"/>
    <cellStyle name="Text 9 2 2 2" xfId="30449"/>
    <cellStyle name="Text 9 2 3" xfId="19074"/>
    <cellStyle name="Text 9 2 3 2" xfId="35348"/>
    <cellStyle name="Text 9 2 4" xfId="25749"/>
    <cellStyle name="Text 9 3" xfId="7082"/>
    <cellStyle name="Text 9 3 2" xfId="15266"/>
    <cellStyle name="Text 9 3 2 2" xfId="33458"/>
    <cellStyle name="Text 9 3 3" xfId="19391"/>
    <cellStyle name="Text 9 3 3 2" xfId="35877"/>
    <cellStyle name="Text 9 3 4" xfId="26066"/>
    <cellStyle name="Text 9 4" xfId="7976"/>
    <cellStyle name="Text 9 4 2" xfId="15497"/>
    <cellStyle name="Text 9 4 2 2" xfId="34351"/>
    <cellStyle name="Text 9 4 3" xfId="19622"/>
    <cellStyle name="Text 9 4 3 2" xfId="36401"/>
    <cellStyle name="Text 9 4 4" xfId="26297"/>
    <cellStyle name="Text 9 5" xfId="15695"/>
    <cellStyle name="Text 9 5 2" xfId="19820"/>
    <cellStyle name="Text 9 5 3" xfId="26495"/>
    <cellStyle name="Text 9 6" xfId="13238"/>
    <cellStyle name="Text 9 6 2" xfId="29617"/>
    <cellStyle name="Text 9 7" xfId="17727"/>
    <cellStyle name="Text 9 7 2" xfId="34883"/>
    <cellStyle name="Text 9 8" xfId="17389"/>
    <cellStyle name="Text 9 9" xfId="24059"/>
    <cellStyle name="Text Indent A" xfId="8249"/>
    <cellStyle name="Text Indent B" xfId="8250"/>
    <cellStyle name="Text Indent C" xfId="8251"/>
    <cellStyle name="Title" xfId="36540" builtinId="15" customBuiltin="1"/>
    <cellStyle name="Title 2" xfId="204"/>
    <cellStyle name="Title 2 2" xfId="712"/>
    <cellStyle name="Title 2 3" xfId="351"/>
    <cellStyle name="Title 3" xfId="36712"/>
    <cellStyle name="Total" xfId="36552" builtinId="25" customBuiltin="1"/>
    <cellStyle name="Total 2" xfId="205"/>
    <cellStyle name="Total 2 10" xfId="1887"/>
    <cellStyle name="Total 2 10 2" xfId="3779"/>
    <cellStyle name="Total 2 10 2 2" xfId="14336"/>
    <cellStyle name="Total 2 10 2 2 2" xfId="30163"/>
    <cellStyle name="Total 2 10 2 3" xfId="18473"/>
    <cellStyle name="Total 2 10 2 3 2" xfId="35065"/>
    <cellStyle name="Total 2 10 2 4" xfId="25150"/>
    <cellStyle name="Total 2 10 3" xfId="5742"/>
    <cellStyle name="Total 2 10 3 2" xfId="13951"/>
    <cellStyle name="Total 2 10 3 2 2" xfId="32118"/>
    <cellStyle name="Total 2 10 3 3" xfId="18090"/>
    <cellStyle name="Total 2 10 3 3 2" xfId="35583"/>
    <cellStyle name="Total 2 10 3 4" xfId="24767"/>
    <cellStyle name="Total 2 10 4" xfId="7678"/>
    <cellStyle name="Total 2 10 4 2" xfId="14946"/>
    <cellStyle name="Total 2 10 4 2 2" xfId="34053"/>
    <cellStyle name="Total 2 10 4 3" xfId="19076"/>
    <cellStyle name="Total 2 10 4 3 2" xfId="36107"/>
    <cellStyle name="Total 2 10 4 4" xfId="25751"/>
    <cellStyle name="Total 2 10 5" xfId="14545"/>
    <cellStyle name="Total 2 10 5 2" xfId="18681"/>
    <cellStyle name="Total 2 10 5 3" xfId="25357"/>
    <cellStyle name="Total 2 10 6" xfId="11897"/>
    <cellStyle name="Total 2 10 6 2" xfId="28279"/>
    <cellStyle name="Total 2 10 7" xfId="17383"/>
    <cellStyle name="Total 2 10 7 2" xfId="34589"/>
    <cellStyle name="Total 2 10 8" xfId="17353"/>
    <cellStyle name="Total 2 10 9" xfId="22726"/>
    <cellStyle name="Total 2 11" xfId="2804"/>
    <cellStyle name="Total 2 11 2" xfId="3992"/>
    <cellStyle name="Total 2 11 2 2" xfId="14766"/>
    <cellStyle name="Total 2 11 2 2 2" xfId="30373"/>
    <cellStyle name="Total 2 11 2 3" xfId="18898"/>
    <cellStyle name="Total 2 11 2 3 2" xfId="35272"/>
    <cellStyle name="Total 2 11 2 4" xfId="25573"/>
    <cellStyle name="Total 2 11 3" xfId="6655"/>
    <cellStyle name="Total 2 11 3 2" xfId="14048"/>
    <cellStyle name="Total 2 11 3 2 2" xfId="33031"/>
    <cellStyle name="Total 2 11 3 3" xfId="18187"/>
    <cellStyle name="Total 2 11 3 3 2" xfId="35797"/>
    <cellStyle name="Total 2 11 3 4" xfId="24864"/>
    <cellStyle name="Total 2 11 4" xfId="7896"/>
    <cellStyle name="Total 2 11 4 2" xfId="14140"/>
    <cellStyle name="Total 2 11 4 2 2" xfId="34271"/>
    <cellStyle name="Total 2 11 4 3" xfId="18279"/>
    <cellStyle name="Total 2 11 4 3 2" xfId="36321"/>
    <cellStyle name="Total 2 11 4 4" xfId="24956"/>
    <cellStyle name="Total 2 11 5" xfId="15550"/>
    <cellStyle name="Total 2 11 5 2" xfId="19675"/>
    <cellStyle name="Total 2 11 5 3" xfId="26350"/>
    <cellStyle name="Total 2 11 6" xfId="12811"/>
    <cellStyle name="Total 2 11 6 2" xfId="29190"/>
    <cellStyle name="Total 2 11 7" xfId="17635"/>
    <cellStyle name="Total 2 11 7 2" xfId="34803"/>
    <cellStyle name="Total 2 11 8" xfId="15975"/>
    <cellStyle name="Total 2 11 9" xfId="23634"/>
    <cellStyle name="Total 2 12" xfId="2914"/>
    <cellStyle name="Total 2 12 2" xfId="4047"/>
    <cellStyle name="Total 2 12 2 2" xfId="14838"/>
    <cellStyle name="Total 2 12 2 2 2" xfId="30428"/>
    <cellStyle name="Total 2 12 2 3" xfId="18968"/>
    <cellStyle name="Total 2 12 2 3 2" xfId="35327"/>
    <cellStyle name="Total 2 12 2 4" xfId="25643"/>
    <cellStyle name="Total 2 12 3" xfId="6765"/>
    <cellStyle name="Total 2 12 3 2" xfId="14019"/>
    <cellStyle name="Total 2 12 3 2 2" xfId="33141"/>
    <cellStyle name="Total 2 12 3 3" xfId="18158"/>
    <cellStyle name="Total 2 12 3 3 2" xfId="35855"/>
    <cellStyle name="Total 2 12 3 4" xfId="24835"/>
    <cellStyle name="Total 2 12 4" xfId="7954"/>
    <cellStyle name="Total 2 12 4 2" xfId="14865"/>
    <cellStyle name="Total 2 12 4 2 2" xfId="34329"/>
    <cellStyle name="Total 2 12 4 3" xfId="18995"/>
    <cellStyle name="Total 2 12 4 3 2" xfId="36379"/>
    <cellStyle name="Total 2 12 4 4" xfId="25670"/>
    <cellStyle name="Total 2 12 5" xfId="13995"/>
    <cellStyle name="Total 2 12 5 2" xfId="18134"/>
    <cellStyle name="Total 2 12 5 3" xfId="24811"/>
    <cellStyle name="Total 2 12 6" xfId="12921"/>
    <cellStyle name="Total 2 12 6 2" xfId="29300"/>
    <cellStyle name="Total 2 12 7" xfId="17694"/>
    <cellStyle name="Total 2 12 7 2" xfId="34861"/>
    <cellStyle name="Total 2 12 8" xfId="15882"/>
    <cellStyle name="Total 2 12 9" xfId="23742"/>
    <cellStyle name="Total 2 13" xfId="3680"/>
    <cellStyle name="Total 2 13 2" xfId="4154"/>
    <cellStyle name="Total 2 13 2 2" xfId="15146"/>
    <cellStyle name="Total 2 13 2 2 2" xfId="30533"/>
    <cellStyle name="Total 2 13 2 3" xfId="19271"/>
    <cellStyle name="Total 2 13 2 3 2" xfId="35432"/>
    <cellStyle name="Total 2 13 2 4" xfId="25946"/>
    <cellStyle name="Total 2 13 3" xfId="7531"/>
    <cellStyle name="Total 2 13 3 2" xfId="15433"/>
    <cellStyle name="Total 2 13 3 2 2" xfId="33907"/>
    <cellStyle name="Total 2 13 3 3" xfId="19558"/>
    <cellStyle name="Total 2 13 3 3 2" xfId="35963"/>
    <cellStyle name="Total 2 13 3 4" xfId="26233"/>
    <cellStyle name="Total 2 13 4" xfId="8064"/>
    <cellStyle name="Total 2 13 4 2" xfId="15629"/>
    <cellStyle name="Total 2 13 4 2 2" xfId="34439"/>
    <cellStyle name="Total 2 13 4 3" xfId="19754"/>
    <cellStyle name="Total 2 13 4 3 2" xfId="36487"/>
    <cellStyle name="Total 2 13 4 4" xfId="26429"/>
    <cellStyle name="Total 2 13 5" xfId="15776"/>
    <cellStyle name="Total 2 13 5 2" xfId="19901"/>
    <cellStyle name="Total 2 13 5 3" xfId="26576"/>
    <cellStyle name="Total 2 13 6" xfId="13687"/>
    <cellStyle name="Total 2 13 6 2" xfId="30064"/>
    <cellStyle name="Total 2 13 7" xfId="17826"/>
    <cellStyle name="Total 2 13 7 2" xfId="34969"/>
    <cellStyle name="Total 2 13 8" xfId="17223"/>
    <cellStyle name="Total 2 13 9" xfId="24503"/>
    <cellStyle name="Total 2 14" xfId="352"/>
    <cellStyle name="Total 2 14 2" xfId="10407"/>
    <cellStyle name="Total 2 14 2 2" xfId="26798"/>
    <cellStyle name="Total 2 14 3" xfId="17197"/>
    <cellStyle name="Total 2 14 3 2" xfId="34494"/>
    <cellStyle name="Total 2 14 4" xfId="21247"/>
    <cellStyle name="Total 2 15" xfId="4261"/>
    <cellStyle name="Total 2 15 2" xfId="13784"/>
    <cellStyle name="Total 2 15 2 2" xfId="30640"/>
    <cellStyle name="Total 2 15 3" xfId="17923"/>
    <cellStyle name="Total 2 15 3 2" xfId="35487"/>
    <cellStyle name="Total 2 15 4" xfId="24600"/>
    <cellStyle name="Total 2 16" xfId="7581"/>
    <cellStyle name="Total 2 16 2" xfId="13990"/>
    <cellStyle name="Total 2 16 2 2" xfId="33957"/>
    <cellStyle name="Total 2 16 3" xfId="18129"/>
    <cellStyle name="Total 2 16 3 2" xfId="36013"/>
    <cellStyle name="Total 2 16 4" xfId="24806"/>
    <cellStyle name="Total 2 17" xfId="14452"/>
    <cellStyle name="Total 2 17 2" xfId="18588"/>
    <cellStyle name="Total 2 17 3" xfId="25264"/>
    <cellStyle name="Total 2 18" xfId="15544"/>
    <cellStyle name="Total 2 18 2" xfId="19669"/>
    <cellStyle name="Total 2 18 3" xfId="26344"/>
    <cellStyle name="Total 2 19" xfId="17357"/>
    <cellStyle name="Total 2 2" xfId="418"/>
    <cellStyle name="Total 2 2 10" xfId="2972"/>
    <cellStyle name="Total 2 2 10 2" xfId="4052"/>
    <cellStyle name="Total 2 2 10 2 2" xfId="14857"/>
    <cellStyle name="Total 2 2 10 2 2 2" xfId="30433"/>
    <cellStyle name="Total 2 2 10 2 3" xfId="18987"/>
    <cellStyle name="Total 2 2 10 2 3 2" xfId="35332"/>
    <cellStyle name="Total 2 2 10 2 4" xfId="25662"/>
    <cellStyle name="Total 2 2 10 3" xfId="6823"/>
    <cellStyle name="Total 2 2 10 3 2" xfId="15199"/>
    <cellStyle name="Total 2 2 10 3 2 2" xfId="33199"/>
    <cellStyle name="Total 2 2 10 3 3" xfId="19324"/>
    <cellStyle name="Total 2 2 10 3 3 2" xfId="35860"/>
    <cellStyle name="Total 2 2 10 3 4" xfId="25999"/>
    <cellStyle name="Total 2 2 10 4" xfId="7959"/>
    <cellStyle name="Total 2 2 10 4 2" xfId="13984"/>
    <cellStyle name="Total 2 2 10 4 2 2" xfId="34334"/>
    <cellStyle name="Total 2 2 10 4 3" xfId="18123"/>
    <cellStyle name="Total 2 2 10 4 3 2" xfId="36384"/>
    <cellStyle name="Total 2 2 10 4 4" xfId="24800"/>
    <cellStyle name="Total 2 2 10 5" xfId="14280"/>
    <cellStyle name="Total 2 2 10 5 2" xfId="18418"/>
    <cellStyle name="Total 2 2 10 5 3" xfId="25095"/>
    <cellStyle name="Total 2 2 10 6" xfId="12979"/>
    <cellStyle name="Total 2 2 10 6 2" xfId="29358"/>
    <cellStyle name="Total 2 2 10 7" xfId="17700"/>
    <cellStyle name="Total 2 2 10 7 2" xfId="34866"/>
    <cellStyle name="Total 2 2 10 8" xfId="17384"/>
    <cellStyle name="Total 2 2 10 9" xfId="23800"/>
    <cellStyle name="Total 2 2 11" xfId="3674"/>
    <cellStyle name="Total 2 2 11 2" xfId="4148"/>
    <cellStyle name="Total 2 2 11 2 2" xfId="15140"/>
    <cellStyle name="Total 2 2 11 2 2 2" xfId="30527"/>
    <cellStyle name="Total 2 2 11 2 3" xfId="19265"/>
    <cellStyle name="Total 2 2 11 2 3 2" xfId="35426"/>
    <cellStyle name="Total 2 2 11 2 4" xfId="25940"/>
    <cellStyle name="Total 2 2 11 3" xfId="7525"/>
    <cellStyle name="Total 2 2 11 3 2" xfId="15427"/>
    <cellStyle name="Total 2 2 11 3 2 2" xfId="33901"/>
    <cellStyle name="Total 2 2 11 3 3" xfId="19552"/>
    <cellStyle name="Total 2 2 11 3 3 2" xfId="35957"/>
    <cellStyle name="Total 2 2 11 3 4" xfId="26227"/>
    <cellStyle name="Total 2 2 11 4" xfId="8058"/>
    <cellStyle name="Total 2 2 11 4 2" xfId="15623"/>
    <cellStyle name="Total 2 2 11 4 2 2" xfId="34433"/>
    <cellStyle name="Total 2 2 11 4 3" xfId="19748"/>
    <cellStyle name="Total 2 2 11 4 3 2" xfId="36481"/>
    <cellStyle name="Total 2 2 11 4 4" xfId="26423"/>
    <cellStyle name="Total 2 2 11 5" xfId="15770"/>
    <cellStyle name="Total 2 2 11 5 2" xfId="19895"/>
    <cellStyle name="Total 2 2 11 5 3" xfId="26570"/>
    <cellStyle name="Total 2 2 11 6" xfId="13681"/>
    <cellStyle name="Total 2 2 11 6 2" xfId="30058"/>
    <cellStyle name="Total 2 2 11 7" xfId="17820"/>
    <cellStyle name="Total 2 2 11 7 2" xfId="34963"/>
    <cellStyle name="Total 2 2 11 8" xfId="17225"/>
    <cellStyle name="Total 2 2 11 9" xfId="24497"/>
    <cellStyle name="Total 2 2 12" xfId="4319"/>
    <cellStyle name="Total 2 2 12 2" xfId="13809"/>
    <cellStyle name="Total 2 2 12 2 2" xfId="30698"/>
    <cellStyle name="Total 2 2 12 3" xfId="17948"/>
    <cellStyle name="Total 2 2 12 3 2" xfId="35492"/>
    <cellStyle name="Total 2 2 12 4" xfId="24625"/>
    <cellStyle name="Total 2 2 13" xfId="7586"/>
    <cellStyle name="Total 2 2 13 2" xfId="13859"/>
    <cellStyle name="Total 2 2 13 2 2" xfId="33962"/>
    <cellStyle name="Total 2 2 13 3" xfId="17998"/>
    <cellStyle name="Total 2 2 13 3 2" xfId="36018"/>
    <cellStyle name="Total 2 2 13 4" xfId="24675"/>
    <cellStyle name="Total 2 2 14" xfId="14338"/>
    <cellStyle name="Total 2 2 14 2" xfId="18475"/>
    <cellStyle name="Total 2 2 14 3" xfId="25151"/>
    <cellStyle name="Total 2 2 15" xfId="15521"/>
    <cellStyle name="Total 2 2 15 2" xfId="19646"/>
    <cellStyle name="Total 2 2 15 3" xfId="26321"/>
    <cellStyle name="Total 2 2 16" xfId="10466"/>
    <cellStyle name="Total 2 2 16 2" xfId="26856"/>
    <cellStyle name="Total 2 2 17" xfId="17206"/>
    <cellStyle name="Total 2 2 17 2" xfId="34499"/>
    <cellStyle name="Total 2 2 18" xfId="17342"/>
    <cellStyle name="Total 2 2 19" xfId="21305"/>
    <cellStyle name="Total 2 2 2" xfId="846"/>
    <cellStyle name="Total 2 2 2 10" xfId="3681"/>
    <cellStyle name="Total 2 2 2 10 2" xfId="4155"/>
    <cellStyle name="Total 2 2 2 10 2 2" xfId="15147"/>
    <cellStyle name="Total 2 2 2 10 2 2 2" xfId="30534"/>
    <cellStyle name="Total 2 2 2 10 2 3" xfId="19272"/>
    <cellStyle name="Total 2 2 2 10 2 3 2" xfId="35433"/>
    <cellStyle name="Total 2 2 2 10 2 4" xfId="25947"/>
    <cellStyle name="Total 2 2 2 10 3" xfId="7532"/>
    <cellStyle name="Total 2 2 2 10 3 2" xfId="15434"/>
    <cellStyle name="Total 2 2 2 10 3 2 2" xfId="33908"/>
    <cellStyle name="Total 2 2 2 10 3 3" xfId="19559"/>
    <cellStyle name="Total 2 2 2 10 3 3 2" xfId="35964"/>
    <cellStyle name="Total 2 2 2 10 3 4" xfId="26234"/>
    <cellStyle name="Total 2 2 2 10 4" xfId="8065"/>
    <cellStyle name="Total 2 2 2 10 4 2" xfId="15630"/>
    <cellStyle name="Total 2 2 2 10 4 2 2" xfId="34440"/>
    <cellStyle name="Total 2 2 2 10 4 3" xfId="19755"/>
    <cellStyle name="Total 2 2 2 10 4 3 2" xfId="36488"/>
    <cellStyle name="Total 2 2 2 10 4 4" xfId="26430"/>
    <cellStyle name="Total 2 2 2 10 5" xfId="15777"/>
    <cellStyle name="Total 2 2 2 10 5 2" xfId="19902"/>
    <cellStyle name="Total 2 2 2 10 5 3" xfId="26577"/>
    <cellStyle name="Total 2 2 2 10 6" xfId="13688"/>
    <cellStyle name="Total 2 2 2 10 6 2" xfId="30065"/>
    <cellStyle name="Total 2 2 2 10 7" xfId="17827"/>
    <cellStyle name="Total 2 2 2 10 7 2" xfId="34970"/>
    <cellStyle name="Total 2 2 2 10 8" xfId="8140"/>
    <cellStyle name="Total 2 2 2 10 9" xfId="24504"/>
    <cellStyle name="Total 2 2 2 11" xfId="3664"/>
    <cellStyle name="Total 2 2 2 11 2" xfId="4138"/>
    <cellStyle name="Total 2 2 2 11 2 2" xfId="15130"/>
    <cellStyle name="Total 2 2 2 11 2 2 2" xfId="30518"/>
    <cellStyle name="Total 2 2 2 11 2 3" xfId="19257"/>
    <cellStyle name="Total 2 2 2 11 2 3 2" xfId="35417"/>
    <cellStyle name="Total 2 2 2 11 2 4" xfId="25932"/>
    <cellStyle name="Total 2 2 2 11 3" xfId="7515"/>
    <cellStyle name="Total 2 2 2 11 3 2" xfId="15417"/>
    <cellStyle name="Total 2 2 2 11 3 2 2" xfId="33891"/>
    <cellStyle name="Total 2 2 2 11 3 3" xfId="19542"/>
    <cellStyle name="Total 2 2 2 11 3 3 2" xfId="35948"/>
    <cellStyle name="Total 2 2 2 11 3 4" xfId="26217"/>
    <cellStyle name="Total 2 2 2 11 4" xfId="8048"/>
    <cellStyle name="Total 2 2 2 11 4 2" xfId="15614"/>
    <cellStyle name="Total 2 2 2 11 4 2 2" xfId="34423"/>
    <cellStyle name="Total 2 2 2 11 4 3" xfId="19739"/>
    <cellStyle name="Total 2 2 2 11 4 3 2" xfId="36472"/>
    <cellStyle name="Total 2 2 2 11 4 4" xfId="26414"/>
    <cellStyle name="Total 2 2 2 11 5" xfId="15763"/>
    <cellStyle name="Total 2 2 2 11 5 2" xfId="19888"/>
    <cellStyle name="Total 2 2 2 11 5 3" xfId="26563"/>
    <cellStyle name="Total 2 2 2 11 6" xfId="13671"/>
    <cellStyle name="Total 2 2 2 11 6 2" xfId="30049"/>
    <cellStyle name="Total 2 2 2 11 7" xfId="17812"/>
    <cellStyle name="Total 2 2 2 11 7 2" xfId="34954"/>
    <cellStyle name="Total 2 2 2 11 8" xfId="17227"/>
    <cellStyle name="Total 2 2 2 11 9" xfId="24489"/>
    <cellStyle name="Total 2 2 2 12" xfId="4702"/>
    <cellStyle name="Total 2 2 2 12 2" xfId="13962"/>
    <cellStyle name="Total 2 2 2 12 2 2" xfId="31080"/>
    <cellStyle name="Total 2 2 2 12 3" xfId="18101"/>
    <cellStyle name="Total 2 2 2 12 3 2" xfId="35518"/>
    <cellStyle name="Total 2 2 2 12 4" xfId="24778"/>
    <cellStyle name="Total 2 2 2 13" xfId="7611"/>
    <cellStyle name="Total 2 2 2 13 2" xfId="15025"/>
    <cellStyle name="Total 2 2 2 13 2 2" xfId="33987"/>
    <cellStyle name="Total 2 2 2 13 3" xfId="19154"/>
    <cellStyle name="Total 2 2 2 13 3 2" xfId="36042"/>
    <cellStyle name="Total 2 2 2 13 4" xfId="25829"/>
    <cellStyle name="Total 2 2 2 14" xfId="14919"/>
    <cellStyle name="Total 2 2 2 14 2" xfId="19049"/>
    <cellStyle name="Total 2 2 2 14 3" xfId="25724"/>
    <cellStyle name="Total 2 2 2 15" xfId="14417"/>
    <cellStyle name="Total 2 2 2 15 2" xfId="18553"/>
    <cellStyle name="Total 2 2 2 15 3" xfId="25229"/>
    <cellStyle name="Total 2 2 2 16" xfId="10856"/>
    <cellStyle name="Total 2 2 2 16 2" xfId="27240"/>
    <cellStyle name="Total 2 2 2 17" xfId="17263"/>
    <cellStyle name="Total 2 2 2 17 2" xfId="34524"/>
    <cellStyle name="Total 2 2 2 18" xfId="16130"/>
    <cellStyle name="Total 2 2 2 19" xfId="21687"/>
    <cellStyle name="Total 2 2 2 2" xfId="1606"/>
    <cellStyle name="Total 2 2 2 2 2" xfId="5461"/>
    <cellStyle name="Total 2 2 2 2 2 2" xfId="14228"/>
    <cellStyle name="Total 2 2 2 2 2 2 2" xfId="31839"/>
    <cellStyle name="Total 2 2 2 2 2 2 2 2" xfId="37774"/>
    <cellStyle name="Total 2 2 2 2 2 2 2 3" xfId="39152"/>
    <cellStyle name="Total 2 2 2 2 2 2 3" xfId="37836"/>
    <cellStyle name="Total 2 2 2 2 2 2 4" xfId="38586"/>
    <cellStyle name="Total 2 2 2 2 2 3" xfId="18366"/>
    <cellStyle name="Total 2 2 2 2 2 3 2" xfId="35566"/>
    <cellStyle name="Total 2 2 2 2 2 3 3" xfId="38840"/>
    <cellStyle name="Total 2 2 2 2 2 4" xfId="25043"/>
    <cellStyle name="Total 2 2 2 2 2 5" xfId="38337"/>
    <cellStyle name="Total 2 2 2 2 3" xfId="7660"/>
    <cellStyle name="Total 2 2 2 2 3 2" xfId="15071"/>
    <cellStyle name="Total 2 2 2 2 3 2 2" xfId="34035"/>
    <cellStyle name="Total 2 2 2 2 3 2 2 2" xfId="37709"/>
    <cellStyle name="Total 2 2 2 2 3 2 2 3" xfId="39227"/>
    <cellStyle name="Total 2 2 2 2 3 2 3" xfId="37399"/>
    <cellStyle name="Total 2 2 2 2 3 2 4" xfId="38659"/>
    <cellStyle name="Total 2 2 2 2 3 3" xfId="19200"/>
    <cellStyle name="Total 2 2 2 2 3 3 2" xfId="36090"/>
    <cellStyle name="Total 2 2 2 2 3 3 3" xfId="38911"/>
    <cellStyle name="Total 2 2 2 2 3 4" xfId="25875"/>
    <cellStyle name="Total 2 2 2 2 3 5" xfId="38408"/>
    <cellStyle name="Total 2 2 2 2 4" xfId="14849"/>
    <cellStyle name="Total 2 2 2 2 4 2" xfId="18979"/>
    <cellStyle name="Total 2 2 2 2 4 2 2" xfId="37873"/>
    <cellStyle name="Total 2 2 2 2 4 2 3" xfId="39058"/>
    <cellStyle name="Total 2 2 2 2 4 2 4" xfId="37237"/>
    <cellStyle name="Total 2 2 2 2 4 3" xfId="25654"/>
    <cellStyle name="Total 2 2 2 2 4 4" xfId="38736"/>
    <cellStyle name="Total 2 2 2 2 5" xfId="15516"/>
    <cellStyle name="Total 2 2 2 2 5 2" xfId="19641"/>
    <cellStyle name="Total 2 2 2 2 5 2 2" xfId="37999"/>
    <cellStyle name="Total 2 2 2 2 5 3" xfId="26316"/>
    <cellStyle name="Total 2 2 2 2 6" xfId="11616"/>
    <cellStyle name="Total 2 2 2 2 6 2" xfId="27999"/>
    <cellStyle name="Total 2 2 2 2 7" xfId="17351"/>
    <cellStyle name="Total 2 2 2 2 7 2" xfId="34572"/>
    <cellStyle name="Total 2 2 2 2 8" xfId="17354"/>
    <cellStyle name="Total 2 2 2 2 8 2" xfId="36713"/>
    <cellStyle name="Total 2 2 2 2 9" xfId="22446"/>
    <cellStyle name="Total 2 2 2 3" xfId="2399"/>
    <cellStyle name="Total 2 2 2 3 2" xfId="3841"/>
    <cellStyle name="Total 2 2 2 3 2 2" xfId="14531"/>
    <cellStyle name="Total 2 2 2 3 2 2 2" xfId="30225"/>
    <cellStyle name="Total 2 2 2 3 2 2 2 2" xfId="38154"/>
    <cellStyle name="Total 2 2 2 3 2 2 2 3" xfId="39197"/>
    <cellStyle name="Total 2 2 2 3 2 2 3" xfId="37872"/>
    <cellStyle name="Total 2 2 2 3 2 2 4" xfId="38629"/>
    <cellStyle name="Total 2 2 2 3 2 3" xfId="18667"/>
    <cellStyle name="Total 2 2 2 3 2 3 2" xfId="35125"/>
    <cellStyle name="Total 2 2 2 3 2 3 3" xfId="38883"/>
    <cellStyle name="Total 2 2 2 3 2 4" xfId="25343"/>
    <cellStyle name="Total 2 2 2 3 2 5" xfId="38380"/>
    <cellStyle name="Total 2 2 2 3 3" xfId="6252"/>
    <cellStyle name="Total 2 2 2 3 3 2" xfId="14610"/>
    <cellStyle name="Total 2 2 2 3 3 2 2" xfId="32628"/>
    <cellStyle name="Total 2 2 2 3 3 2 2 2" xfId="38129"/>
    <cellStyle name="Total 2 2 2 3 3 2 2 3" xfId="39257"/>
    <cellStyle name="Total 2 2 2 3 3 2 3" xfId="38190"/>
    <cellStyle name="Total 2 2 2 3 3 2 4" xfId="38689"/>
    <cellStyle name="Total 2 2 2 3 3 3" xfId="18746"/>
    <cellStyle name="Total 2 2 2 3 3 3 2" xfId="35647"/>
    <cellStyle name="Total 2 2 2 3 3 3 3" xfId="38941"/>
    <cellStyle name="Total 2 2 2 3 3 4" xfId="25422"/>
    <cellStyle name="Total 2 2 2 3 3 5" xfId="38438"/>
    <cellStyle name="Total 2 2 2 3 4" xfId="7742"/>
    <cellStyle name="Total 2 2 2 3 4 2" xfId="14127"/>
    <cellStyle name="Total 2 2 2 3 4 2 2" xfId="34117"/>
    <cellStyle name="Total 2 2 2 3 4 2 3" xfId="39088"/>
    <cellStyle name="Total 2 2 2 3 4 3" xfId="18266"/>
    <cellStyle name="Total 2 2 2 3 4 3 2" xfId="36171"/>
    <cellStyle name="Total 2 2 2 3 4 4" xfId="24943"/>
    <cellStyle name="Total 2 2 2 3 5" xfId="14926"/>
    <cellStyle name="Total 2 2 2 3 5 2" xfId="19056"/>
    <cellStyle name="Total 2 2 2 3 5 2 2" xfId="38166"/>
    <cellStyle name="Total 2 2 2 3 5 3" xfId="25731"/>
    <cellStyle name="Total 2 2 2 3 6" xfId="12407"/>
    <cellStyle name="Total 2 2 2 3 6 2" xfId="28789"/>
    <cellStyle name="Total 2 2 2 3 7" xfId="17471"/>
    <cellStyle name="Total 2 2 2 3 7 2" xfId="34651"/>
    <cellStyle name="Total 2 2 2 3 8" xfId="16088"/>
    <cellStyle name="Total 2 2 2 3 8 2" xfId="36808"/>
    <cellStyle name="Total 2 2 2 3 9" xfId="23234"/>
    <cellStyle name="Total 2 2 2 4" xfId="2677"/>
    <cellStyle name="Total 2 2 2 4 2" xfId="3868"/>
    <cellStyle name="Total 2 2 2 4 2 2" xfId="14641"/>
    <cellStyle name="Total 2 2 2 4 2 2 2" xfId="30252"/>
    <cellStyle name="Total 2 2 2 4 2 2 3" xfId="39030"/>
    <cellStyle name="Total 2 2 2 4 2 3" xfId="18777"/>
    <cellStyle name="Total 2 2 2 4 2 3 2" xfId="35152"/>
    <cellStyle name="Total 2 2 2 4 2 4" xfId="25453"/>
    <cellStyle name="Total 2 2 2 4 3" xfId="6529"/>
    <cellStyle name="Total 2 2 2 4 3 2" xfId="13794"/>
    <cellStyle name="Total 2 2 2 4 3 2 2" xfId="32905"/>
    <cellStyle name="Total 2 2 2 4 3 3" xfId="17933"/>
    <cellStyle name="Total 2 2 2 4 3 3 2" xfId="35675"/>
    <cellStyle name="Total 2 2 2 4 3 4" xfId="24610"/>
    <cellStyle name="Total 2 2 2 4 4" xfId="7770"/>
    <cellStyle name="Total 2 2 2 4 4 2" xfId="13916"/>
    <cellStyle name="Total 2 2 2 4 4 2 2" xfId="34145"/>
    <cellStyle name="Total 2 2 2 4 4 3" xfId="18055"/>
    <cellStyle name="Total 2 2 2 4 4 3 2" xfId="36199"/>
    <cellStyle name="Total 2 2 2 4 4 4" xfId="24732"/>
    <cellStyle name="Total 2 2 2 4 5" xfId="14287"/>
    <cellStyle name="Total 2 2 2 4 5 2" xfId="18425"/>
    <cellStyle name="Total 2 2 2 4 5 3" xfId="25102"/>
    <cellStyle name="Total 2 2 2 4 6" xfId="12685"/>
    <cellStyle name="Total 2 2 2 4 6 2" xfId="29067"/>
    <cellStyle name="Total 2 2 2 4 7" xfId="17514"/>
    <cellStyle name="Total 2 2 2 4 7 2" xfId="34680"/>
    <cellStyle name="Total 2 2 2 4 8" xfId="16053"/>
    <cellStyle name="Total 2 2 2 4 9" xfId="23512"/>
    <cellStyle name="Total 2 2 2 5" xfId="2271"/>
    <cellStyle name="Total 2 2 2 5 2" xfId="3825"/>
    <cellStyle name="Total 2 2 2 5 2 2" xfId="14478"/>
    <cellStyle name="Total 2 2 2 5 2 2 2" xfId="30209"/>
    <cellStyle name="Total 2 2 2 5 2 2 3" xfId="39131"/>
    <cellStyle name="Total 2 2 2 5 2 3" xfId="18614"/>
    <cellStyle name="Total 2 2 2 5 2 3 2" xfId="35110"/>
    <cellStyle name="Total 2 2 2 5 2 4" xfId="25290"/>
    <cellStyle name="Total 2 2 2 5 3" xfId="6124"/>
    <cellStyle name="Total 2 2 2 5 3 2" xfId="13873"/>
    <cellStyle name="Total 2 2 2 5 3 2 2" xfId="32500"/>
    <cellStyle name="Total 2 2 2 5 3 3" xfId="18012"/>
    <cellStyle name="Total 2 2 2 5 3 3 2" xfId="35631"/>
    <cellStyle name="Total 2 2 2 5 3 4" xfId="24689"/>
    <cellStyle name="Total 2 2 2 5 4" xfId="7726"/>
    <cellStyle name="Total 2 2 2 5 4 2" xfId="14260"/>
    <cellStyle name="Total 2 2 2 5 4 2 2" xfId="34101"/>
    <cellStyle name="Total 2 2 2 5 4 3" xfId="18398"/>
    <cellStyle name="Total 2 2 2 5 4 3 2" xfId="36155"/>
    <cellStyle name="Total 2 2 2 5 4 4" xfId="25075"/>
    <cellStyle name="Total 2 2 2 5 5" xfId="14445"/>
    <cellStyle name="Total 2 2 2 5 5 2" xfId="18581"/>
    <cellStyle name="Total 2 2 2 5 5 3" xfId="25257"/>
    <cellStyle name="Total 2 2 2 5 6" xfId="12279"/>
    <cellStyle name="Total 2 2 2 5 6 2" xfId="28661"/>
    <cellStyle name="Total 2 2 2 5 7" xfId="17446"/>
    <cellStyle name="Total 2 2 2 5 7 2" xfId="34636"/>
    <cellStyle name="Total 2 2 2 5 8" xfId="16101"/>
    <cellStyle name="Total 2 2 2 5 9" xfId="23107"/>
    <cellStyle name="Total 2 2 2 6" xfId="2762"/>
    <cellStyle name="Total 2 2 2 6 2" xfId="3952"/>
    <cellStyle name="Total 2 2 2 6 2 2" xfId="14726"/>
    <cellStyle name="Total 2 2 2 6 2 2 2" xfId="30333"/>
    <cellStyle name="Total 2 2 2 6 2 2 3" xfId="39158"/>
    <cellStyle name="Total 2 2 2 6 2 3" xfId="18858"/>
    <cellStyle name="Total 2 2 2 6 2 3 2" xfId="35233"/>
    <cellStyle name="Total 2 2 2 6 2 4" xfId="25534"/>
    <cellStyle name="Total 2 2 2 6 3" xfId="6614"/>
    <cellStyle name="Total 2 2 2 6 3 2" xfId="14098"/>
    <cellStyle name="Total 2 2 2 6 3 2 2" xfId="32990"/>
    <cellStyle name="Total 2 2 2 6 3 3" xfId="18237"/>
    <cellStyle name="Total 2 2 2 6 3 3 2" xfId="35757"/>
    <cellStyle name="Total 2 2 2 6 3 4" xfId="24914"/>
    <cellStyle name="Total 2 2 2 6 4" xfId="7855"/>
    <cellStyle name="Total 2 2 2 6 4 2" xfId="14899"/>
    <cellStyle name="Total 2 2 2 6 4 2 2" xfId="34230"/>
    <cellStyle name="Total 2 2 2 6 4 3" xfId="19029"/>
    <cellStyle name="Total 2 2 2 6 4 3 2" xfId="36281"/>
    <cellStyle name="Total 2 2 2 6 4 4" xfId="25704"/>
    <cellStyle name="Total 2 2 2 6 5" xfId="15530"/>
    <cellStyle name="Total 2 2 2 6 5 2" xfId="19655"/>
    <cellStyle name="Total 2 2 2 6 5 3" xfId="26330"/>
    <cellStyle name="Total 2 2 2 6 6" xfId="12770"/>
    <cellStyle name="Total 2 2 2 6 6 2" xfId="29149"/>
    <cellStyle name="Total 2 2 2 6 7" xfId="17594"/>
    <cellStyle name="Total 2 2 2 6 7 2" xfId="34762"/>
    <cellStyle name="Total 2 2 2 6 8" xfId="15899"/>
    <cellStyle name="Total 2 2 2 6 9" xfId="23593"/>
    <cellStyle name="Total 2 2 2 7" xfId="2689"/>
    <cellStyle name="Total 2 2 2 7 2" xfId="3880"/>
    <cellStyle name="Total 2 2 2 7 2 2" xfId="14653"/>
    <cellStyle name="Total 2 2 2 7 2 2 2" xfId="30264"/>
    <cellStyle name="Total 2 2 2 7 2 3" xfId="18788"/>
    <cellStyle name="Total 2 2 2 7 2 3 2" xfId="35164"/>
    <cellStyle name="Total 2 2 2 7 2 4" xfId="25464"/>
    <cellStyle name="Total 2 2 2 7 3" xfId="6541"/>
    <cellStyle name="Total 2 2 2 7 3 2" xfId="14335"/>
    <cellStyle name="Total 2 2 2 7 3 2 2" xfId="32917"/>
    <cellStyle name="Total 2 2 2 7 3 3" xfId="18472"/>
    <cellStyle name="Total 2 2 2 7 3 3 2" xfId="35687"/>
    <cellStyle name="Total 2 2 2 7 3 4" xfId="25149"/>
    <cellStyle name="Total 2 2 2 7 4" xfId="7782"/>
    <cellStyle name="Total 2 2 2 7 4 2" xfId="15013"/>
    <cellStyle name="Total 2 2 2 7 4 2 2" xfId="34157"/>
    <cellStyle name="Total 2 2 2 7 4 3" xfId="19142"/>
    <cellStyle name="Total 2 2 2 7 4 3 2" xfId="36211"/>
    <cellStyle name="Total 2 2 2 7 4 4" xfId="25817"/>
    <cellStyle name="Total 2 2 2 7 5" xfId="15236"/>
    <cellStyle name="Total 2 2 2 7 5 2" xfId="19361"/>
    <cellStyle name="Total 2 2 2 7 5 3" xfId="26036"/>
    <cellStyle name="Total 2 2 2 7 6" xfId="12697"/>
    <cellStyle name="Total 2 2 2 7 6 2" xfId="29079"/>
    <cellStyle name="Total 2 2 2 7 7" xfId="17525"/>
    <cellStyle name="Total 2 2 2 7 7 2" xfId="34692"/>
    <cellStyle name="Total 2 2 2 7 8" xfId="16007"/>
    <cellStyle name="Total 2 2 2 7 9" xfId="23523"/>
    <cellStyle name="Total 2 2 2 8" xfId="3353"/>
    <cellStyle name="Total 2 2 2 8 2" xfId="4079"/>
    <cellStyle name="Total 2 2 2 8 2 2" xfId="14988"/>
    <cellStyle name="Total 2 2 2 8 2 2 2" xfId="30460"/>
    <cellStyle name="Total 2 2 2 8 2 3" xfId="19117"/>
    <cellStyle name="Total 2 2 2 8 2 3 2" xfId="35359"/>
    <cellStyle name="Total 2 2 2 8 2 4" xfId="25792"/>
    <cellStyle name="Total 2 2 2 8 3" xfId="7204"/>
    <cellStyle name="Total 2 2 2 8 3 2" xfId="15298"/>
    <cellStyle name="Total 2 2 2 8 3 2 2" xfId="33580"/>
    <cellStyle name="Total 2 2 2 8 3 3" xfId="19423"/>
    <cellStyle name="Total 2 2 2 8 3 3 2" xfId="35888"/>
    <cellStyle name="Total 2 2 2 8 3 4" xfId="26098"/>
    <cellStyle name="Total 2 2 2 8 4" xfId="7987"/>
    <cellStyle name="Total 2 2 2 8 4 2" xfId="15520"/>
    <cellStyle name="Total 2 2 2 8 4 2 2" xfId="34362"/>
    <cellStyle name="Total 2 2 2 8 4 3" xfId="19645"/>
    <cellStyle name="Total 2 2 2 8 4 3 2" xfId="36412"/>
    <cellStyle name="Total 2 2 2 8 4 4" xfId="26320"/>
    <cellStyle name="Total 2 2 2 8 5" xfId="15705"/>
    <cellStyle name="Total 2 2 2 8 5 2" xfId="19830"/>
    <cellStyle name="Total 2 2 2 8 5 3" xfId="26505"/>
    <cellStyle name="Total 2 2 2 8 6" xfId="13360"/>
    <cellStyle name="Total 2 2 2 8 6 2" xfId="29739"/>
    <cellStyle name="Total 2 2 2 8 7" xfId="17742"/>
    <cellStyle name="Total 2 2 2 8 7 2" xfId="34894"/>
    <cellStyle name="Total 2 2 2 8 8" xfId="17256"/>
    <cellStyle name="Total 2 2 2 8 9" xfId="24180"/>
    <cellStyle name="Total 2 2 2 9" xfId="3668"/>
    <cellStyle name="Total 2 2 2 9 2" xfId="4142"/>
    <cellStyle name="Total 2 2 2 9 2 2" xfId="15134"/>
    <cellStyle name="Total 2 2 2 9 2 2 2" xfId="30522"/>
    <cellStyle name="Total 2 2 2 9 2 3" xfId="19261"/>
    <cellStyle name="Total 2 2 2 9 2 3 2" xfId="35421"/>
    <cellStyle name="Total 2 2 2 9 2 4" xfId="25936"/>
    <cellStyle name="Total 2 2 2 9 3" xfId="7519"/>
    <cellStyle name="Total 2 2 2 9 3 2" xfId="15421"/>
    <cellStyle name="Total 2 2 2 9 3 2 2" xfId="33895"/>
    <cellStyle name="Total 2 2 2 9 3 3" xfId="19546"/>
    <cellStyle name="Total 2 2 2 9 3 3 2" xfId="35952"/>
    <cellStyle name="Total 2 2 2 9 3 4" xfId="26221"/>
    <cellStyle name="Total 2 2 2 9 4" xfId="8052"/>
    <cellStyle name="Total 2 2 2 9 4 2" xfId="15618"/>
    <cellStyle name="Total 2 2 2 9 4 2 2" xfId="34427"/>
    <cellStyle name="Total 2 2 2 9 4 3" xfId="19743"/>
    <cellStyle name="Total 2 2 2 9 4 3 2" xfId="36476"/>
    <cellStyle name="Total 2 2 2 9 4 4" xfId="26418"/>
    <cellStyle name="Total 2 2 2 9 5" xfId="15767"/>
    <cellStyle name="Total 2 2 2 9 5 2" xfId="19892"/>
    <cellStyle name="Total 2 2 2 9 5 3" xfId="26567"/>
    <cellStyle name="Total 2 2 2 9 6" xfId="13675"/>
    <cellStyle name="Total 2 2 2 9 6 2" xfId="30053"/>
    <cellStyle name="Total 2 2 2 9 7" xfId="17816"/>
    <cellStyle name="Total 2 2 2 9 7 2" xfId="34958"/>
    <cellStyle name="Total 2 2 2 9 8" xfId="15849"/>
    <cellStyle name="Total 2 2 2 9 9" xfId="24493"/>
    <cellStyle name="Total 2 2 3" xfId="1226"/>
    <cellStyle name="Total 2 2 3 10" xfId="36714"/>
    <cellStyle name="Total 2 2 3 2" xfId="5081"/>
    <cellStyle name="Total 2 2 3 2 2" xfId="14096"/>
    <cellStyle name="Total 2 2 3 2 2 2" xfId="31459"/>
    <cellStyle name="Total 2 2 3 2 2 2 2" xfId="37457"/>
    <cellStyle name="Total 2 2 3 2 2 2 3" xfId="39015"/>
    <cellStyle name="Total 2 2 3 2 2 3" xfId="38062"/>
    <cellStyle name="Total 2 2 3 2 2 4" xfId="38499"/>
    <cellStyle name="Total 2 2 3 2 3" xfId="18235"/>
    <cellStyle name="Total 2 2 3 2 3 2" xfId="35542"/>
    <cellStyle name="Total 2 2 3 2 3 3" xfId="38772"/>
    <cellStyle name="Total 2 2 3 2 4" xfId="24912"/>
    <cellStyle name="Total 2 2 3 2 5" xfId="38255"/>
    <cellStyle name="Total 2 2 3 3" xfId="7636"/>
    <cellStyle name="Total 2 2 3 3 2" xfId="13844"/>
    <cellStyle name="Total 2 2 3 3 2 2" xfId="34011"/>
    <cellStyle name="Total 2 2 3 3 2 2 2" xfId="38007"/>
    <cellStyle name="Total 2 2 3 3 2 2 3" xfId="39116"/>
    <cellStyle name="Total 2 2 3 3 2 3" xfId="38136"/>
    <cellStyle name="Total 2 2 3 3 2 4" xfId="38560"/>
    <cellStyle name="Total 2 2 3 3 3" xfId="17983"/>
    <cellStyle name="Total 2 2 3 3 3 2" xfId="36066"/>
    <cellStyle name="Total 2 2 3 3 3 3" xfId="38815"/>
    <cellStyle name="Total 2 2 3 3 4" xfId="24660"/>
    <cellStyle name="Total 2 2 3 3 5" xfId="38312"/>
    <cellStyle name="Total 2 2 3 4" xfId="14170"/>
    <cellStyle name="Total 2 2 3 4 2" xfId="18309"/>
    <cellStyle name="Total 2 2 3 4 2 2" xfId="37196"/>
    <cellStyle name="Total 2 2 3 4 2 2 2" xfId="37365"/>
    <cellStyle name="Total 2 2 3 4 2 2 3" xfId="38976"/>
    <cellStyle name="Total 2 2 3 4 2 3" xfId="37865"/>
    <cellStyle name="Total 2 2 3 4 2 4" xfId="38471"/>
    <cellStyle name="Total 2 2 3 4 2 5" xfId="36904"/>
    <cellStyle name="Total 2 2 3 4 3" xfId="24986"/>
    <cellStyle name="Total 2 2 3 4 3 2" xfId="37735"/>
    <cellStyle name="Total 2 2 3 4 3 3" xfId="38747"/>
    <cellStyle name="Total 2 2 3 4 4" xfId="38142"/>
    <cellStyle name="Total 2 2 3 4 5" xfId="38230"/>
    <cellStyle name="Total 2 2 3 5" xfId="14104"/>
    <cellStyle name="Total 2 2 3 5 2" xfId="18243"/>
    <cellStyle name="Total 2 2 3 5 2 2" xfId="37297"/>
    <cellStyle name="Total 2 2 3 5 2 2 2" xfId="37389"/>
    <cellStyle name="Total 2 2 3 5 2 2 3" xfId="39171"/>
    <cellStyle name="Total 2 2 3 5 2 3" xfId="37942"/>
    <cellStyle name="Total 2 2 3 5 2 4" xfId="38603"/>
    <cellStyle name="Total 2 2 3 5 2 5" xfId="36997"/>
    <cellStyle name="Total 2 2 3 5 3" xfId="24920"/>
    <cellStyle name="Total 2 2 3 5 3 2" xfId="37894"/>
    <cellStyle name="Total 2 2 3 5 3 3" xfId="38857"/>
    <cellStyle name="Total 2 2 3 5 4" xfId="37525"/>
    <cellStyle name="Total 2 2 3 5 5" xfId="38354"/>
    <cellStyle name="Total 2 2 3 6" xfId="11236"/>
    <cellStyle name="Total 2 2 3 6 2" xfId="27619"/>
    <cellStyle name="Total 2 2 3 6 2 2" xfId="38110"/>
    <cellStyle name="Total 2 2 3 6 2 3" xfId="38968"/>
    <cellStyle name="Total 2 2 3 6 3" xfId="37870"/>
    <cellStyle name="Total 2 2 3 6 4" xfId="38710"/>
    <cellStyle name="Total 2 2 3 7" xfId="17305"/>
    <cellStyle name="Total 2 2 3 7 2" xfId="34548"/>
    <cellStyle name="Total 2 2 3 7 3" xfId="38464"/>
    <cellStyle name="Total 2 2 3 8" xfId="17746"/>
    <cellStyle name="Total 2 2 3 8 2" xfId="37664"/>
    <cellStyle name="Total 2 2 3 9" xfId="22067"/>
    <cellStyle name="Total 2 2 4" xfId="2005"/>
    <cellStyle name="Total 2 2 4 2" xfId="3801"/>
    <cellStyle name="Total 2 2 4 2 2" xfId="14383"/>
    <cellStyle name="Total 2 2 4 2 2 2" xfId="30185"/>
    <cellStyle name="Total 2 2 4 2 2 2 2" xfId="37963"/>
    <cellStyle name="Total 2 2 4 2 2 2 3" xfId="39162"/>
    <cellStyle name="Total 2 2 4 2 2 3" xfId="37632"/>
    <cellStyle name="Total 2 2 4 2 2 4" xfId="38594"/>
    <cellStyle name="Total 2 2 4 2 3" xfId="18519"/>
    <cellStyle name="Total 2 2 4 2 3 2" xfId="35086"/>
    <cellStyle name="Total 2 2 4 2 3 3" xfId="38848"/>
    <cellStyle name="Total 2 2 4 2 4" xfId="25195"/>
    <cellStyle name="Total 2 2 4 2 5" xfId="38345"/>
    <cellStyle name="Total 2 2 4 3" xfId="5858"/>
    <cellStyle name="Total 2 2 4 3 2" xfId="14229"/>
    <cellStyle name="Total 2 2 4 3 2 2" xfId="32234"/>
    <cellStyle name="Total 2 2 4 3 2 2 2" xfId="37889"/>
    <cellStyle name="Total 2 2 4 3 2 2 3" xfId="39212"/>
    <cellStyle name="Total 2 2 4 3 2 3" xfId="37957"/>
    <cellStyle name="Total 2 2 4 3 2 4" xfId="38644"/>
    <cellStyle name="Total 2 2 4 3 3" xfId="18367"/>
    <cellStyle name="Total 2 2 4 3 3 2" xfId="35606"/>
    <cellStyle name="Total 2 2 4 3 3 3" xfId="38897"/>
    <cellStyle name="Total 2 2 4 3 4" xfId="25044"/>
    <cellStyle name="Total 2 2 4 3 5" xfId="38394"/>
    <cellStyle name="Total 2 2 4 4" xfId="7701"/>
    <cellStyle name="Total 2 2 4 4 2" xfId="14012"/>
    <cellStyle name="Total 2 2 4 4 2 2" xfId="34076"/>
    <cellStyle name="Total 2 2 4 4 2 3" xfId="39044"/>
    <cellStyle name="Total 2 2 4 4 3" xfId="18151"/>
    <cellStyle name="Total 2 2 4 4 3 2" xfId="36130"/>
    <cellStyle name="Total 2 2 4 4 4" xfId="24828"/>
    <cellStyle name="Total 2 2 4 5" xfId="14848"/>
    <cellStyle name="Total 2 2 4 5 2" xfId="18978"/>
    <cellStyle name="Total 2 2 4 5 2 2" xfId="37882"/>
    <cellStyle name="Total 2 2 4 5 3" xfId="25653"/>
    <cellStyle name="Total 2 2 4 6" xfId="12013"/>
    <cellStyle name="Total 2 2 4 6 2" xfId="28395"/>
    <cellStyle name="Total 2 2 4 7" xfId="17406"/>
    <cellStyle name="Total 2 2 4 7 2" xfId="34611"/>
    <cellStyle name="Total 2 2 4 8" xfId="16127"/>
    <cellStyle name="Total 2 2 4 8 2" xfId="36772"/>
    <cellStyle name="Total 2 2 4 9" xfId="22841"/>
    <cellStyle name="Total 2 2 5" xfId="2671"/>
    <cellStyle name="Total 2 2 5 2" xfId="3862"/>
    <cellStyle name="Total 2 2 5 2 2" xfId="14635"/>
    <cellStyle name="Total 2 2 5 2 2 2" xfId="30246"/>
    <cellStyle name="Total 2 2 5 2 2 2 2" xfId="38059"/>
    <cellStyle name="Total 2 2 5 2 2 2 3" xfId="39182"/>
    <cellStyle name="Total 2 2 5 2 2 3" xfId="37550"/>
    <cellStyle name="Total 2 2 5 2 2 4" xfId="38614"/>
    <cellStyle name="Total 2 2 5 2 3" xfId="18771"/>
    <cellStyle name="Total 2 2 5 2 3 2" xfId="35146"/>
    <cellStyle name="Total 2 2 5 2 3 3" xfId="38868"/>
    <cellStyle name="Total 2 2 5 2 4" xfId="25447"/>
    <cellStyle name="Total 2 2 5 2 5" xfId="38365"/>
    <cellStyle name="Total 2 2 5 3" xfId="6523"/>
    <cellStyle name="Total 2 2 5 3 2" xfId="14137"/>
    <cellStyle name="Total 2 2 5 3 2 2" xfId="32899"/>
    <cellStyle name="Total 2 2 5 3 2 2 2" xfId="37771"/>
    <cellStyle name="Total 2 2 5 3 2 2 3" xfId="39242"/>
    <cellStyle name="Total 2 2 5 3 2 3" xfId="38117"/>
    <cellStyle name="Total 2 2 5 3 2 4" xfId="38674"/>
    <cellStyle name="Total 2 2 5 3 3" xfId="18276"/>
    <cellStyle name="Total 2 2 5 3 3 2" xfId="35669"/>
    <cellStyle name="Total 2 2 5 3 3 3" xfId="38926"/>
    <cellStyle name="Total 2 2 5 3 4" xfId="24953"/>
    <cellStyle name="Total 2 2 5 3 5" xfId="38423"/>
    <cellStyle name="Total 2 2 5 4" xfId="7764"/>
    <cellStyle name="Total 2 2 5 4 2" xfId="14547"/>
    <cellStyle name="Total 2 2 5 4 2 2" xfId="34139"/>
    <cellStyle name="Total 2 2 5 4 2 3" xfId="39073"/>
    <cellStyle name="Total 2 2 5 4 3" xfId="18683"/>
    <cellStyle name="Total 2 2 5 4 3 2" xfId="36193"/>
    <cellStyle name="Total 2 2 5 4 4" xfId="25359"/>
    <cellStyle name="Total 2 2 5 5" xfId="15311"/>
    <cellStyle name="Total 2 2 5 5 2" xfId="19436"/>
    <cellStyle name="Total 2 2 5 5 2 2" xfId="38074"/>
    <cellStyle name="Total 2 2 5 5 3" xfId="26111"/>
    <cellStyle name="Total 2 2 5 6" xfId="12679"/>
    <cellStyle name="Total 2 2 5 6 2" xfId="29061"/>
    <cellStyle name="Total 2 2 5 7" xfId="17508"/>
    <cellStyle name="Total 2 2 5 7 2" xfId="34674"/>
    <cellStyle name="Total 2 2 5 8" xfId="16064"/>
    <cellStyle name="Total 2 2 5 8 2" xfId="36794"/>
    <cellStyle name="Total 2 2 5 9" xfId="23506"/>
    <cellStyle name="Total 2 2 6" xfId="2697"/>
    <cellStyle name="Total 2 2 6 2" xfId="3888"/>
    <cellStyle name="Total 2 2 6 2 2" xfId="14661"/>
    <cellStyle name="Total 2 2 6 2 2 2" xfId="30272"/>
    <cellStyle name="Total 2 2 6 2 2 3" xfId="39000"/>
    <cellStyle name="Total 2 2 6 2 3" xfId="18796"/>
    <cellStyle name="Total 2 2 6 2 3 2" xfId="35172"/>
    <cellStyle name="Total 2 2 6 2 4" xfId="25472"/>
    <cellStyle name="Total 2 2 6 3" xfId="6549"/>
    <cellStyle name="Total 2 2 6 3 2" xfId="14117"/>
    <cellStyle name="Total 2 2 6 3 2 2" xfId="32925"/>
    <cellStyle name="Total 2 2 6 3 3" xfId="18256"/>
    <cellStyle name="Total 2 2 6 3 3 2" xfId="35695"/>
    <cellStyle name="Total 2 2 6 3 4" xfId="24933"/>
    <cellStyle name="Total 2 2 6 4" xfId="7790"/>
    <cellStyle name="Total 2 2 6 4 2" xfId="13850"/>
    <cellStyle name="Total 2 2 6 4 2 2" xfId="34165"/>
    <cellStyle name="Total 2 2 6 4 3" xfId="17989"/>
    <cellStyle name="Total 2 2 6 4 3 2" xfId="36219"/>
    <cellStyle name="Total 2 2 6 4 4" xfId="24666"/>
    <cellStyle name="Total 2 2 6 5" xfId="15277"/>
    <cellStyle name="Total 2 2 6 5 2" xfId="19402"/>
    <cellStyle name="Total 2 2 6 5 3" xfId="26077"/>
    <cellStyle name="Total 2 2 6 6" xfId="12705"/>
    <cellStyle name="Total 2 2 6 6 2" xfId="29087"/>
    <cellStyle name="Total 2 2 6 7" xfId="17533"/>
    <cellStyle name="Total 2 2 6 7 2" xfId="34700"/>
    <cellStyle name="Total 2 2 6 8" xfId="16002"/>
    <cellStyle name="Total 2 2 6 9" xfId="23531"/>
    <cellStyle name="Total 2 2 7" xfId="2755"/>
    <cellStyle name="Total 2 2 7 2" xfId="3945"/>
    <cellStyle name="Total 2 2 7 2 2" xfId="14719"/>
    <cellStyle name="Total 2 2 7 2 2 2" xfId="30327"/>
    <cellStyle name="Total 2 2 7 2 3" xfId="18851"/>
    <cellStyle name="Total 2 2 7 2 3 2" xfId="35227"/>
    <cellStyle name="Total 2 2 7 2 4" xfId="25527"/>
    <cellStyle name="Total 2 2 7 3" xfId="6607"/>
    <cellStyle name="Total 2 2 7 3 2" xfId="15009"/>
    <cellStyle name="Total 2 2 7 3 2 2" xfId="32983"/>
    <cellStyle name="Total 2 2 7 3 3" xfId="19138"/>
    <cellStyle name="Total 2 2 7 3 3 2" xfId="35751"/>
    <cellStyle name="Total 2 2 7 3 4" xfId="25813"/>
    <cellStyle name="Total 2 2 7 4" xfId="7848"/>
    <cellStyle name="Total 2 2 7 4 2" xfId="14867"/>
    <cellStyle name="Total 2 2 7 4 2 2" xfId="34223"/>
    <cellStyle name="Total 2 2 7 4 3" xfId="18997"/>
    <cellStyle name="Total 2 2 7 4 3 2" xfId="36275"/>
    <cellStyle name="Total 2 2 7 4 4" xfId="25672"/>
    <cellStyle name="Total 2 2 7 5" xfId="15500"/>
    <cellStyle name="Total 2 2 7 5 2" xfId="19625"/>
    <cellStyle name="Total 2 2 7 5 3" xfId="26300"/>
    <cellStyle name="Total 2 2 7 6" xfId="12763"/>
    <cellStyle name="Total 2 2 7 6 2" xfId="29143"/>
    <cellStyle name="Total 2 2 7 7" xfId="17587"/>
    <cellStyle name="Total 2 2 7 7 2" xfId="34756"/>
    <cellStyle name="Total 2 2 7 8" xfId="15987"/>
    <cellStyle name="Total 2 2 7 9" xfId="23586"/>
    <cellStyle name="Total 2 2 8" xfId="2732"/>
    <cellStyle name="Total 2 2 8 2" xfId="3922"/>
    <cellStyle name="Total 2 2 8 2 2" xfId="14696"/>
    <cellStyle name="Total 2 2 8 2 2 2" xfId="30304"/>
    <cellStyle name="Total 2 2 8 2 3" xfId="18829"/>
    <cellStyle name="Total 2 2 8 2 3 2" xfId="35204"/>
    <cellStyle name="Total 2 2 8 2 4" xfId="25505"/>
    <cellStyle name="Total 2 2 8 3" xfId="6584"/>
    <cellStyle name="Total 2 2 8 3 2" xfId="13996"/>
    <cellStyle name="Total 2 2 8 3 2 2" xfId="32960"/>
    <cellStyle name="Total 2 2 8 3 3" xfId="18135"/>
    <cellStyle name="Total 2 2 8 3 3 2" xfId="35728"/>
    <cellStyle name="Total 2 2 8 3 4" xfId="24812"/>
    <cellStyle name="Total 2 2 8 4" xfId="7825"/>
    <cellStyle name="Total 2 2 8 4 2" xfId="13802"/>
    <cellStyle name="Total 2 2 8 4 2 2" xfId="34200"/>
    <cellStyle name="Total 2 2 8 4 3" xfId="17941"/>
    <cellStyle name="Total 2 2 8 4 3 2" xfId="36252"/>
    <cellStyle name="Total 2 2 8 4 4" xfId="24618"/>
    <cellStyle name="Total 2 2 8 5" xfId="15026"/>
    <cellStyle name="Total 2 2 8 5 2" xfId="19155"/>
    <cellStyle name="Total 2 2 8 5 3" xfId="25830"/>
    <cellStyle name="Total 2 2 8 6" xfId="12740"/>
    <cellStyle name="Total 2 2 8 6 2" xfId="29120"/>
    <cellStyle name="Total 2 2 8 7" xfId="17565"/>
    <cellStyle name="Total 2 2 8 7 2" xfId="34733"/>
    <cellStyle name="Total 2 2 8 8" xfId="16033"/>
    <cellStyle name="Total 2 2 8 9" xfId="23564"/>
    <cellStyle name="Total 2 2 9" xfId="1935"/>
    <cellStyle name="Total 2 2 9 2" xfId="3790"/>
    <cellStyle name="Total 2 2 9 2 2" xfId="14356"/>
    <cellStyle name="Total 2 2 9 2 2 2" xfId="30174"/>
    <cellStyle name="Total 2 2 9 2 3" xfId="18492"/>
    <cellStyle name="Total 2 2 9 2 3 2" xfId="35075"/>
    <cellStyle name="Total 2 2 9 2 4" xfId="25168"/>
    <cellStyle name="Total 2 2 9 3" xfId="5788"/>
    <cellStyle name="Total 2 2 9 3 2" xfId="13812"/>
    <cellStyle name="Total 2 2 9 3 2 2" xfId="32164"/>
    <cellStyle name="Total 2 2 9 3 3" xfId="17951"/>
    <cellStyle name="Total 2 2 9 3 3 2" xfId="35595"/>
    <cellStyle name="Total 2 2 9 3 4" xfId="24628"/>
    <cellStyle name="Total 2 2 9 4" xfId="7690"/>
    <cellStyle name="Total 2 2 9 4 2" xfId="14416"/>
    <cellStyle name="Total 2 2 9 4 2 2" xfId="34065"/>
    <cellStyle name="Total 2 2 9 4 3" xfId="18552"/>
    <cellStyle name="Total 2 2 9 4 3 2" xfId="36119"/>
    <cellStyle name="Total 2 2 9 4 4" xfId="25228"/>
    <cellStyle name="Total 2 2 9 5" xfId="14295"/>
    <cellStyle name="Total 2 2 9 5 2" xfId="18433"/>
    <cellStyle name="Total 2 2 9 5 3" xfId="25110"/>
    <cellStyle name="Total 2 2 9 6" xfId="11943"/>
    <cellStyle name="Total 2 2 9 6 2" xfId="28325"/>
    <cellStyle name="Total 2 2 9 7" xfId="17395"/>
    <cellStyle name="Total 2 2 9 7 2" xfId="34600"/>
    <cellStyle name="Total 2 2 9 8" xfId="17719"/>
    <cellStyle name="Total 2 2 9 9" xfId="22771"/>
    <cellStyle name="Total 2 3" xfId="713"/>
    <cellStyle name="Total 2 3 10" xfId="37708"/>
    <cellStyle name="Total 2 3 11" xfId="36715"/>
    <cellStyle name="Total 2 3 2" xfId="36716"/>
    <cellStyle name="Total 2 3 2 10" xfId="38223"/>
    <cellStyle name="Total 2 3 2 2" xfId="36786"/>
    <cellStyle name="Total 2 3 2 2 2" xfId="36844"/>
    <cellStyle name="Total 2 3 2 2 2 2" xfId="36991"/>
    <cellStyle name="Total 2 3 2 2 2 2 2" xfId="37291"/>
    <cellStyle name="Total 2 3 2 2 2 2 2 2" xfId="38168"/>
    <cellStyle name="Total 2 3 2 2 2 2 2 3" xfId="39163"/>
    <cellStyle name="Total 2 3 2 2 2 2 3" xfId="37427"/>
    <cellStyle name="Total 2 3 2 2 2 2 4" xfId="38595"/>
    <cellStyle name="Total 2 3 2 2 2 3" xfId="37132"/>
    <cellStyle name="Total 2 3 2 2 2 3 2" xfId="37443"/>
    <cellStyle name="Total 2 3 2 2 2 3 3" xfId="38849"/>
    <cellStyle name="Total 2 3 2 2 2 4" xfId="37824"/>
    <cellStyle name="Total 2 3 2 2 2 5" xfId="38346"/>
    <cellStyle name="Total 2 3 2 2 3" xfId="36871"/>
    <cellStyle name="Total 2 3 2 2 3 2" xfId="37021"/>
    <cellStyle name="Total 2 3 2 2 3 2 2" xfId="37323"/>
    <cellStyle name="Total 2 3 2 2 3 2 2 2" xfId="37491"/>
    <cellStyle name="Total 2 3 2 2 3 2 2 3" xfId="39232"/>
    <cellStyle name="Total 2 3 2 2 3 2 3" xfId="37854"/>
    <cellStyle name="Total 2 3 2 2 3 2 4" xfId="38664"/>
    <cellStyle name="Total 2 3 2 2 3 3" xfId="37159"/>
    <cellStyle name="Total 2 3 2 2 3 3 2" xfId="37658"/>
    <cellStyle name="Total 2 3 2 2 3 3 3" xfId="38916"/>
    <cellStyle name="Total 2 3 2 2 3 4" xfId="37465"/>
    <cellStyle name="Total 2 3 2 2 3 5" xfId="38413"/>
    <cellStyle name="Total 2 3 2 2 4" xfId="37064"/>
    <cellStyle name="Total 2 3 2 2 4 2" xfId="37242"/>
    <cellStyle name="Total 2 3 2 2 4 2 2" xfId="37768"/>
    <cellStyle name="Total 2 3 2 2 4 2 3" xfId="39063"/>
    <cellStyle name="Total 2 3 2 2 4 3" xfId="37695"/>
    <cellStyle name="Total 2 3 2 2 4 4" xfId="38741"/>
    <cellStyle name="Total 2 3 2 2 5" xfId="36942"/>
    <cellStyle name="Total 2 3 2 2 5 2" xfId="37503"/>
    <cellStyle name="Total 2 3 2 2 5 3" xfId="38523"/>
    <cellStyle name="Total 2 3 2 2 6" xfId="38176"/>
    <cellStyle name="Total 2 3 2 2 7" xfId="38278"/>
    <cellStyle name="Total 2 3 2 3" xfId="36813"/>
    <cellStyle name="Total 2 3 2 3 2" xfId="36859"/>
    <cellStyle name="Total 2 3 2 3 2 2" xfId="37009"/>
    <cellStyle name="Total 2 3 2 3 2 2 2" xfId="37311"/>
    <cellStyle name="Total 2 3 2 3 2 2 2 2" xfId="37718"/>
    <cellStyle name="Total 2 3 2 3 2 2 2 3" xfId="39202"/>
    <cellStyle name="Total 2 3 2 3 2 2 3" xfId="37765"/>
    <cellStyle name="Total 2 3 2 3 2 2 4" xfId="38634"/>
    <cellStyle name="Total 2 3 2 3 2 3" xfId="37147"/>
    <cellStyle name="Total 2 3 2 3 2 3 2" xfId="37572"/>
    <cellStyle name="Total 2 3 2 3 2 3 3" xfId="38888"/>
    <cellStyle name="Total 2 3 2 3 2 4" xfId="37625"/>
    <cellStyle name="Total 2 3 2 3 2 5" xfId="38385"/>
    <cellStyle name="Total 2 3 2 3 3" xfId="36883"/>
    <cellStyle name="Total 2 3 2 3 3 2" xfId="37033"/>
    <cellStyle name="Total 2 3 2 3 3 2 2" xfId="37337"/>
    <cellStyle name="Total 2 3 2 3 3 2 2 2" xfId="37373"/>
    <cellStyle name="Total 2 3 2 3 3 2 2 3" xfId="39262"/>
    <cellStyle name="Total 2 3 2 3 3 2 3" xfId="37738"/>
    <cellStyle name="Total 2 3 2 3 3 2 4" xfId="38694"/>
    <cellStyle name="Total 2 3 2 3 3 3" xfId="37171"/>
    <cellStyle name="Total 2 3 2 3 3 3 2" xfId="38093"/>
    <cellStyle name="Total 2 3 2 3 3 3 3" xfId="38946"/>
    <cellStyle name="Total 2 3 2 3 3 4" xfId="38141"/>
    <cellStyle name="Total 2 3 2 3 3 5" xfId="38443"/>
    <cellStyle name="Total 2 3 2 3 4" xfId="37068"/>
    <cellStyle name="Total 2 3 2 3 4 2" xfId="37254"/>
    <cellStyle name="Total 2 3 2 3 4 2 2" xfId="37662"/>
    <cellStyle name="Total 2 3 2 3 4 2 3" xfId="39093"/>
    <cellStyle name="Total 2 3 2 3 4 3" xfId="37570"/>
    <cellStyle name="Total 2 3 2 3 4 4" xfId="38745"/>
    <cellStyle name="Total 2 3 2 3 5" xfId="36954"/>
    <cellStyle name="Total 2 3 2 3 5 2" xfId="37680"/>
    <cellStyle name="Total 2 3 2 3 5 3" xfId="38537"/>
    <cellStyle name="Total 2 3 2 3 6" xfId="37396"/>
    <cellStyle name="Total 2 3 2 3 7" xfId="38290"/>
    <cellStyle name="Total 2 3 2 4" xfId="36764"/>
    <cellStyle name="Total 2 3 2 4 2" xfId="36930"/>
    <cellStyle name="Total 2 3 2 4 2 2" xfId="37222"/>
    <cellStyle name="Total 2 3 2 4 2 2 2" xfId="37886"/>
    <cellStyle name="Total 2 3 2 4 2 2 3" xfId="39035"/>
    <cellStyle name="Total 2 3 2 4 2 3" xfId="37704"/>
    <cellStyle name="Total 2 3 2 4 2 4" xfId="38511"/>
    <cellStyle name="Total 2 3 2 4 3" xfId="37093"/>
    <cellStyle name="Total 2 3 2 4 3 2" xfId="37588"/>
    <cellStyle name="Total 2 3 2 4 3 3" xfId="38783"/>
    <cellStyle name="Total 2 3 2 4 4" xfId="38152"/>
    <cellStyle name="Total 2 3 2 4 5" xfId="38266"/>
    <cellStyle name="Total 2 3 2 5" xfId="36830"/>
    <cellStyle name="Total 2 3 2 5 2" xfId="36975"/>
    <cellStyle name="Total 2 3 2 5 2 2" xfId="37275"/>
    <cellStyle name="Total 2 3 2 5 2 2 2" xfId="38111"/>
    <cellStyle name="Total 2 3 2 5 2 2 3" xfId="39136"/>
    <cellStyle name="Total 2 3 2 5 2 3" xfId="38124"/>
    <cellStyle name="Total 2 3 2 5 2 4" xfId="38572"/>
    <cellStyle name="Total 2 3 2 5 3" xfId="37118"/>
    <cellStyle name="Total 2 3 2 5 3 2" xfId="37845"/>
    <cellStyle name="Total 2 3 2 5 3 3" xfId="38826"/>
    <cellStyle name="Total 2 3 2 5 4" xfId="37753"/>
    <cellStyle name="Total 2 3 2 5 5" xfId="38323"/>
    <cellStyle name="Total 2 3 2 6" xfId="36838"/>
    <cellStyle name="Total 2 3 2 6 2" xfId="36985"/>
    <cellStyle name="Total 2 3 2 6 2 2" xfId="37285"/>
    <cellStyle name="Total 2 3 2 6 2 2 2" xfId="38149"/>
    <cellStyle name="Total 2 3 2 6 2 2 3" xfId="39155"/>
    <cellStyle name="Total 2 3 2 6 2 3" xfId="37402"/>
    <cellStyle name="Total 2 3 2 6 2 4" xfId="38588"/>
    <cellStyle name="Total 2 3 2 6 3" xfId="37126"/>
    <cellStyle name="Total 2 3 2 6 3 2" xfId="37956"/>
    <cellStyle name="Total 2 3 2 6 3 3" xfId="38842"/>
    <cellStyle name="Total 2 3 2 6 4" xfId="37985"/>
    <cellStyle name="Total 2 3 2 6 5" xfId="38339"/>
    <cellStyle name="Total 2 3 2 7" xfId="37052"/>
    <cellStyle name="Total 2 3 2 7 2" xfId="37186"/>
    <cellStyle name="Total 2 3 2 7 2 2" xfId="37817"/>
    <cellStyle name="Total 2 3 2 7 2 3" xfId="38962"/>
    <cellStyle name="Total 2 3 2 7 3" xfId="38126"/>
    <cellStyle name="Total 2 3 2 7 4" xfId="38721"/>
    <cellStyle name="Total 2 3 2 8" xfId="36896"/>
    <cellStyle name="Total 2 3 2 8 2" xfId="37349"/>
    <cellStyle name="Total 2 3 2 8 2 2" xfId="38214"/>
    <cellStyle name="Total 2 3 2 8 2 3" xfId="39274"/>
    <cellStyle name="Total 2 3 2 8 3" xfId="37425"/>
    <cellStyle name="Total 2 3 2 8 4" xfId="38458"/>
    <cellStyle name="Total 2 3 2 9" xfId="37991"/>
    <cellStyle name="Total 2 3 3" xfId="36738"/>
    <cellStyle name="Total 2 3 3 2" xfId="36758"/>
    <cellStyle name="Total 2 3 3 2 2" xfId="36924"/>
    <cellStyle name="Total 2 3 3 2 2 2" xfId="37216"/>
    <cellStyle name="Total 2 3 3 2 2 2 2" xfId="38153"/>
    <cellStyle name="Total 2 3 3 2 2 2 3" xfId="39020"/>
    <cellStyle name="Total 2 3 3 2 2 3" xfId="37562"/>
    <cellStyle name="Total 2 3 3 2 2 4" xfId="38504"/>
    <cellStyle name="Total 2 3 3 2 3" xfId="37087"/>
    <cellStyle name="Total 2 3 3 2 3 2" xfId="37723"/>
    <cellStyle name="Total 2 3 3 2 3 3" xfId="38777"/>
    <cellStyle name="Total 2 3 3 2 4" xfId="38108"/>
    <cellStyle name="Total 2 3 3 2 5" xfId="38260"/>
    <cellStyle name="Total 2 3 3 3" xfId="36824"/>
    <cellStyle name="Total 2 3 3 3 2" xfId="36969"/>
    <cellStyle name="Total 2 3 3 3 2 2" xfId="37269"/>
    <cellStyle name="Total 2 3 3 3 2 2 2" xfId="37397"/>
    <cellStyle name="Total 2 3 3 3 2 2 3" xfId="39121"/>
    <cellStyle name="Total 2 3 3 3 2 3" xfId="38041"/>
    <cellStyle name="Total 2 3 3 3 2 4" xfId="38565"/>
    <cellStyle name="Total 2 3 3 3 3" xfId="37112"/>
    <cellStyle name="Total 2 3 3 3 3 2" xfId="37813"/>
    <cellStyle name="Total 2 3 3 3 3 3" xfId="38820"/>
    <cellStyle name="Total 2 3 3 3 4" xfId="37829"/>
    <cellStyle name="Total 2 3 3 3 5" xfId="38317"/>
    <cellStyle name="Total 2 3 3 4" xfId="36743"/>
    <cellStyle name="Total 2 3 3 4 2" xfId="36909"/>
    <cellStyle name="Total 2 3 3 4 2 2" xfId="37201"/>
    <cellStyle name="Total 2 3 3 4 2 2 2" xfId="38206"/>
    <cellStyle name="Total 2 3 3 4 2 2 3" xfId="38981"/>
    <cellStyle name="Total 2 3 3 4 2 3" xfId="38078"/>
    <cellStyle name="Total 2 3 3 4 2 4" xfId="38476"/>
    <cellStyle name="Total 2 3 3 4 3" xfId="37073"/>
    <cellStyle name="Total 2 3 3 4 3 2" xfId="37818"/>
    <cellStyle name="Total 2 3 3 4 3 3" xfId="38752"/>
    <cellStyle name="Total 2 3 3 4 4" xfId="38048"/>
    <cellStyle name="Total 2 3 3 4 5" xfId="38235"/>
    <cellStyle name="Total 2 3 3 5" xfId="36835"/>
    <cellStyle name="Total 2 3 3 5 2" xfId="36981"/>
    <cellStyle name="Total 2 3 3 5 2 2" xfId="37281"/>
    <cellStyle name="Total 2 3 3 5 2 2 2" xfId="37877"/>
    <cellStyle name="Total 2 3 3 5 2 2 3" xfId="39147"/>
    <cellStyle name="Total 2 3 3 5 2 3" xfId="37378"/>
    <cellStyle name="Total 2 3 3 5 2 4" xfId="38581"/>
    <cellStyle name="Total 2 3 3 5 3" xfId="37123"/>
    <cellStyle name="Total 2 3 3 5 3 2" xfId="37937"/>
    <cellStyle name="Total 2 3 3 5 3 3" xfId="38835"/>
    <cellStyle name="Total 2 3 3 5 4" xfId="37371"/>
    <cellStyle name="Total 2 3 3 5 5" xfId="38332"/>
    <cellStyle name="Total 2 3 3 6" xfId="37046"/>
    <cellStyle name="Total 2 3 3 6 2" xfId="37194"/>
    <cellStyle name="Total 2 3 3 6 2 2" xfId="37374"/>
    <cellStyle name="Total 2 3 3 6 2 3" xfId="38973"/>
    <cellStyle name="Total 2 3 3 6 3" xfId="37762"/>
    <cellStyle name="Total 2 3 3 6 4" xfId="38715"/>
    <cellStyle name="Total 2 3 3 7" xfId="36902"/>
    <cellStyle name="Total 2 3 3 7 2" xfId="38107"/>
    <cellStyle name="Total 2 3 3 7 3" xfId="38469"/>
    <cellStyle name="Total 2 3 3 8" xfId="37767"/>
    <cellStyle name="Total 2 3 3 9" xfId="38228"/>
    <cellStyle name="Total 2 3 4" xfId="36777"/>
    <cellStyle name="Total 2 3 4 2" xfId="36815"/>
    <cellStyle name="Total 2 3 4 2 2" xfId="36956"/>
    <cellStyle name="Total 2 3 4 2 2 2" xfId="37256"/>
    <cellStyle name="Total 2 3 4 2 2 2 2" xfId="38177"/>
    <cellStyle name="Total 2 3 4 2 2 2 3" xfId="39095"/>
    <cellStyle name="Total 2 3 4 2 2 3" xfId="37452"/>
    <cellStyle name="Total 2 3 4 2 2 4" xfId="38539"/>
    <cellStyle name="Total 2 3 4 2 3" xfId="37103"/>
    <cellStyle name="Total 2 3 4 2 3 2" xfId="37835"/>
    <cellStyle name="Total 2 3 4 2 3 3" xfId="38795"/>
    <cellStyle name="Total 2 3 4 2 4" xfId="38096"/>
    <cellStyle name="Total 2 3 4 2 5" xfId="38292"/>
    <cellStyle name="Total 2 3 4 3" xfId="36865"/>
    <cellStyle name="Total 2 3 4 3 2" xfId="37015"/>
    <cellStyle name="Total 2 3 4 3 2 2" xfId="37317"/>
    <cellStyle name="Total 2 3 4 3 2 2 2" xfId="38027"/>
    <cellStyle name="Total 2 3 4 3 2 2 3" xfId="39217"/>
    <cellStyle name="Total 2 3 4 3 2 3" xfId="38020"/>
    <cellStyle name="Total 2 3 4 3 2 4" xfId="38649"/>
    <cellStyle name="Total 2 3 4 3 3" xfId="37153"/>
    <cellStyle name="Total 2 3 4 3 3 2" xfId="37702"/>
    <cellStyle name="Total 2 3 4 3 3 3" xfId="38902"/>
    <cellStyle name="Total 2 3 4 3 4" xfId="37859"/>
    <cellStyle name="Total 2 3 4 3 5" xfId="38399"/>
    <cellStyle name="Total 2 3 4 4" xfId="37058"/>
    <cellStyle name="Total 2 3 4 4 2" xfId="37228"/>
    <cellStyle name="Total 2 3 4 4 2 2" xfId="37607"/>
    <cellStyle name="Total 2 3 4 4 2 3" xfId="39049"/>
    <cellStyle name="Total 2 3 4 4 3" xfId="37852"/>
    <cellStyle name="Total 2 3 4 4 4" xfId="38727"/>
    <cellStyle name="Total 2 3 4 5" xfId="36936"/>
    <cellStyle name="Total 2 3 4 5 2" xfId="38095"/>
    <cellStyle name="Total 2 3 4 5 3" xfId="38517"/>
    <cellStyle name="Total 2 3 4 6" xfId="37456"/>
    <cellStyle name="Total 2 3 4 7" xfId="38272"/>
    <cellStyle name="Total 2 3 5" xfId="36799"/>
    <cellStyle name="Total 2 3 5 2" xfId="36853"/>
    <cellStyle name="Total 2 3 5 2 2" xfId="37003"/>
    <cellStyle name="Total 2 3 5 2 2 2" xfId="37304"/>
    <cellStyle name="Total 2 3 5 2 2 2 2" xfId="37561"/>
    <cellStyle name="Total 2 3 5 2 2 2 3" xfId="39187"/>
    <cellStyle name="Total 2 3 5 2 2 3" xfId="37447"/>
    <cellStyle name="Total 2 3 5 2 2 4" xfId="38619"/>
    <cellStyle name="Total 2 3 5 2 3" xfId="37141"/>
    <cellStyle name="Total 2 3 5 2 3 2" xfId="37518"/>
    <cellStyle name="Total 2 3 5 2 3 3" xfId="38873"/>
    <cellStyle name="Total 2 3 5 2 4" xfId="37790"/>
    <cellStyle name="Total 2 3 5 2 5" xfId="38370"/>
    <cellStyle name="Total 2 3 5 3" xfId="36877"/>
    <cellStyle name="Total 2 3 5 3 2" xfId="37027"/>
    <cellStyle name="Total 2 3 5 3 2 2" xfId="37330"/>
    <cellStyle name="Total 2 3 5 3 2 2 2" xfId="37537"/>
    <cellStyle name="Total 2 3 5 3 2 2 3" xfId="39247"/>
    <cellStyle name="Total 2 3 5 3 2 3" xfId="37699"/>
    <cellStyle name="Total 2 3 5 3 2 4" xfId="38679"/>
    <cellStyle name="Total 2 3 5 3 3" xfId="37165"/>
    <cellStyle name="Total 2 3 5 3 3 2" xfId="37741"/>
    <cellStyle name="Total 2 3 5 3 3 3" xfId="38931"/>
    <cellStyle name="Total 2 3 5 3 4" xfId="37584"/>
    <cellStyle name="Total 2 3 5 3 5" xfId="38428"/>
    <cellStyle name="Total 2 3 5 4" xfId="37066"/>
    <cellStyle name="Total 2 3 5 4 2" xfId="37248"/>
    <cellStyle name="Total 2 3 5 4 2 2" xfId="38082"/>
    <cellStyle name="Total 2 3 5 4 2 3" xfId="39078"/>
    <cellStyle name="Total 2 3 5 4 3" xfId="37876"/>
    <cellStyle name="Total 2 3 5 4 4" xfId="38743"/>
    <cellStyle name="Total 2 3 5 5" xfId="36948"/>
    <cellStyle name="Total 2 3 5 5 2" xfId="37571"/>
    <cellStyle name="Total 2 3 5 5 3" xfId="38530"/>
    <cellStyle name="Total 2 3 5 6" xfId="37925"/>
    <cellStyle name="Total 2 3 5 7" xfId="38284"/>
    <cellStyle name="Total 2 3 6" xfId="36750"/>
    <cellStyle name="Total 2 3 6 2" xfId="36917"/>
    <cellStyle name="Total 2 3 6 2 2" xfId="37209"/>
    <cellStyle name="Total 2 3 6 2 2 2" xfId="38057"/>
    <cellStyle name="Total 2 3 6 2 2 3" xfId="39005"/>
    <cellStyle name="Total 2 3 6 2 3" xfId="37377"/>
    <cellStyle name="Total 2 3 6 2 4" xfId="38489"/>
    <cellStyle name="Total 2 3 6 3" xfId="37080"/>
    <cellStyle name="Total 2 3 6 3 2" xfId="37983"/>
    <cellStyle name="Total 2 3 6 3 3" xfId="38762"/>
    <cellStyle name="Total 2 3 6 4" xfId="37689"/>
    <cellStyle name="Total 2 3 6 5" xfId="38245"/>
    <cellStyle name="Total 2 3 7" xfId="37039"/>
    <cellStyle name="Total 2 3 7 2" xfId="37177"/>
    <cellStyle name="Total 2 3 7 2 2" xfId="37492"/>
    <cellStyle name="Total 2 3 7 2 3" xfId="38952"/>
    <cellStyle name="Total 2 3 7 3" xfId="37390"/>
    <cellStyle name="Total 2 3 7 4" xfId="38700"/>
    <cellStyle name="Total 2 3 8" xfId="36889"/>
    <cellStyle name="Total 2 3 8 2" xfId="37343"/>
    <cellStyle name="Total 2 3 8 2 2" xfId="37356"/>
    <cellStyle name="Total 2 3 8 2 3" xfId="39268"/>
    <cellStyle name="Total 2 3 8 3" xfId="37444"/>
    <cellStyle name="Total 2 3 8 4" xfId="38449"/>
    <cellStyle name="Total 2 3 9" xfId="38146"/>
    <cellStyle name="Total 2 4" xfId="788"/>
    <cellStyle name="Total 2 4 10" xfId="3628"/>
    <cellStyle name="Total 2 4 10 2" xfId="4103"/>
    <cellStyle name="Total 2 4 10 2 2" xfId="15094"/>
    <cellStyle name="Total 2 4 10 2 2 2" xfId="30484"/>
    <cellStyle name="Total 2 4 10 2 3" xfId="19222"/>
    <cellStyle name="Total 2 4 10 2 3 2" xfId="35383"/>
    <cellStyle name="Total 2 4 10 2 4" xfId="25897"/>
    <cellStyle name="Total 2 4 10 3" xfId="7479"/>
    <cellStyle name="Total 2 4 10 3 2" xfId="15381"/>
    <cellStyle name="Total 2 4 10 3 2 2" xfId="33855"/>
    <cellStyle name="Total 2 4 10 3 3" xfId="19506"/>
    <cellStyle name="Total 2 4 10 3 3 2" xfId="35913"/>
    <cellStyle name="Total 2 4 10 3 4" xfId="26181"/>
    <cellStyle name="Total 2 4 10 4" xfId="8012"/>
    <cellStyle name="Total 2 4 10 4 2" xfId="15579"/>
    <cellStyle name="Total 2 4 10 4 2 2" xfId="34387"/>
    <cellStyle name="Total 2 4 10 4 3" xfId="19704"/>
    <cellStyle name="Total 2 4 10 4 3 2" xfId="36437"/>
    <cellStyle name="Total 2 4 10 4 4" xfId="26379"/>
    <cellStyle name="Total 2 4 10 5" xfId="15729"/>
    <cellStyle name="Total 2 4 10 5 2" xfId="19854"/>
    <cellStyle name="Total 2 4 10 5 3" xfId="26529"/>
    <cellStyle name="Total 2 4 10 6" xfId="13635"/>
    <cellStyle name="Total 2 4 10 6 2" xfId="30014"/>
    <cellStyle name="Total 2 4 10 7" xfId="17777"/>
    <cellStyle name="Total 2 4 10 7 2" xfId="34919"/>
    <cellStyle name="Total 2 4 10 8" xfId="17180"/>
    <cellStyle name="Total 2 4 10 9" xfId="24454"/>
    <cellStyle name="Total 2 4 11" xfId="2866"/>
    <cellStyle name="Total 2 4 11 2" xfId="4037"/>
    <cellStyle name="Total 2 4 11 2 2" xfId="14821"/>
    <cellStyle name="Total 2 4 11 2 2 2" xfId="30418"/>
    <cellStyle name="Total 2 4 11 2 3" xfId="18952"/>
    <cellStyle name="Total 2 4 11 2 3 2" xfId="35317"/>
    <cellStyle name="Total 2 4 11 2 4" xfId="25627"/>
    <cellStyle name="Total 2 4 11 3" xfId="6717"/>
    <cellStyle name="Total 2 4 11 3 2" xfId="14876"/>
    <cellStyle name="Total 2 4 11 3 2 2" xfId="33093"/>
    <cellStyle name="Total 2 4 11 3 3" xfId="19006"/>
    <cellStyle name="Total 2 4 11 3 3 2" xfId="35845"/>
    <cellStyle name="Total 2 4 11 3 4" xfId="25681"/>
    <cellStyle name="Total 2 4 11 4" xfId="7944"/>
    <cellStyle name="Total 2 4 11 4 2" xfId="15079"/>
    <cellStyle name="Total 2 4 11 4 2 2" xfId="34319"/>
    <cellStyle name="Total 2 4 11 4 3" xfId="19208"/>
    <cellStyle name="Total 2 4 11 4 3 2" xfId="36369"/>
    <cellStyle name="Total 2 4 11 4 4" xfId="25883"/>
    <cellStyle name="Total 2 4 11 5" xfId="14220"/>
    <cellStyle name="Total 2 4 11 5 2" xfId="18358"/>
    <cellStyle name="Total 2 4 11 5 3" xfId="25035"/>
    <cellStyle name="Total 2 4 11 6" xfId="12873"/>
    <cellStyle name="Total 2 4 11 6 2" xfId="29252"/>
    <cellStyle name="Total 2 4 11 7" xfId="17683"/>
    <cellStyle name="Total 2 4 11 7 2" xfId="34851"/>
    <cellStyle name="Total 2 4 11 8" xfId="15888"/>
    <cellStyle name="Total 2 4 11 9" xfId="23695"/>
    <cellStyle name="Total 2 4 12" xfId="4644"/>
    <cellStyle name="Total 2 4 12 2" xfId="13938"/>
    <cellStyle name="Total 2 4 12 2 2" xfId="31022"/>
    <cellStyle name="Total 2 4 12 3" xfId="18077"/>
    <cellStyle name="Total 2 4 12 3 2" xfId="35513"/>
    <cellStyle name="Total 2 4 12 4" xfId="24754"/>
    <cellStyle name="Total 2 4 13" xfId="7606"/>
    <cellStyle name="Total 2 4 13 2" xfId="14490"/>
    <cellStyle name="Total 2 4 13 2 2" xfId="33982"/>
    <cellStyle name="Total 2 4 13 3" xfId="18626"/>
    <cellStyle name="Total 2 4 13 3 2" xfId="36037"/>
    <cellStyle name="Total 2 4 13 4" xfId="25302"/>
    <cellStyle name="Total 2 4 14" xfId="13868"/>
    <cellStyle name="Total 2 4 14 2" xfId="18007"/>
    <cellStyle name="Total 2 4 14 3" xfId="24684"/>
    <cellStyle name="Total 2 4 15" xfId="15536"/>
    <cellStyle name="Total 2 4 15 2" xfId="19661"/>
    <cellStyle name="Total 2 4 15 3" xfId="26336"/>
    <cellStyle name="Total 2 4 16" xfId="10798"/>
    <cellStyle name="Total 2 4 16 2" xfId="27182"/>
    <cellStyle name="Total 2 4 17" xfId="17255"/>
    <cellStyle name="Total 2 4 17 2" xfId="34519"/>
    <cellStyle name="Total 2 4 18" xfId="17417"/>
    <cellStyle name="Total 2 4 19" xfId="21629"/>
    <cellStyle name="Total 2 4 2" xfId="1548"/>
    <cellStyle name="Total 2 4 2 2" xfId="5403"/>
    <cellStyle name="Total 2 4 2 2 2" xfId="14204"/>
    <cellStyle name="Total 2 4 2 2 2 2" xfId="31781"/>
    <cellStyle name="Total 2 4 2 2 2 2 2" xfId="38076"/>
    <cellStyle name="Total 2 4 2 2 2 2 3" xfId="39148"/>
    <cellStyle name="Total 2 4 2 2 2 3" xfId="38199"/>
    <cellStyle name="Total 2 4 2 2 2 4" xfId="38582"/>
    <cellStyle name="Total 2 4 2 2 3" xfId="18342"/>
    <cellStyle name="Total 2 4 2 2 3 2" xfId="35561"/>
    <cellStyle name="Total 2 4 2 2 3 3" xfId="38836"/>
    <cellStyle name="Total 2 4 2 2 4" xfId="25019"/>
    <cellStyle name="Total 2 4 2 2 5" xfId="38333"/>
    <cellStyle name="Total 2 4 2 3" xfId="7655"/>
    <cellStyle name="Total 2 4 2 3 2" xfId="15072"/>
    <cellStyle name="Total 2 4 2 3 2 2" xfId="34030"/>
    <cellStyle name="Total 2 4 2 3 2 2 2" xfId="37592"/>
    <cellStyle name="Total 2 4 2 3 2 2 3" xfId="39222"/>
    <cellStyle name="Total 2 4 2 3 2 3" xfId="38009"/>
    <cellStyle name="Total 2 4 2 3 2 4" xfId="38654"/>
    <cellStyle name="Total 2 4 2 3 3" xfId="19201"/>
    <cellStyle name="Total 2 4 2 3 3 2" xfId="36085"/>
    <cellStyle name="Total 2 4 2 3 3 3" xfId="38906"/>
    <cellStyle name="Total 2 4 2 3 4" xfId="25876"/>
    <cellStyle name="Total 2 4 2 3 5" xfId="38403"/>
    <cellStyle name="Total 2 4 2 4" xfId="14230"/>
    <cellStyle name="Total 2 4 2 4 2" xfId="18368"/>
    <cellStyle name="Total 2 4 2 4 2 2" xfId="37488"/>
    <cellStyle name="Total 2 4 2 4 2 3" xfId="39053"/>
    <cellStyle name="Total 2 4 2 4 2 4" xfId="37232"/>
    <cellStyle name="Total 2 4 2 4 3" xfId="25045"/>
    <cellStyle name="Total 2 4 2 4 4" xfId="38731"/>
    <cellStyle name="Total 2 4 2 5" xfId="14293"/>
    <cellStyle name="Total 2 4 2 5 2" xfId="18431"/>
    <cellStyle name="Total 2 4 2 5 2 2" xfId="37627"/>
    <cellStyle name="Total 2 4 2 5 3" xfId="25108"/>
    <cellStyle name="Total 2 4 2 6" xfId="11558"/>
    <cellStyle name="Total 2 4 2 6 2" xfId="27941"/>
    <cellStyle name="Total 2 4 2 7" xfId="17343"/>
    <cellStyle name="Total 2 4 2 7 2" xfId="34567"/>
    <cellStyle name="Total 2 4 2 8" xfId="17355"/>
    <cellStyle name="Total 2 4 2 8 2" xfId="36781"/>
    <cellStyle name="Total 2 4 2 9" xfId="22388"/>
    <cellStyle name="Total 2 4 3" xfId="2341"/>
    <cellStyle name="Total 2 4 3 2" xfId="3836"/>
    <cellStyle name="Total 2 4 3 2 2" xfId="14509"/>
    <cellStyle name="Total 2 4 3 2 2 2" xfId="30220"/>
    <cellStyle name="Total 2 4 3 2 2 2 2" xfId="37459"/>
    <cellStyle name="Total 2 4 3 2 2 2 3" xfId="39192"/>
    <cellStyle name="Total 2 4 3 2 2 3" xfId="37786"/>
    <cellStyle name="Total 2 4 3 2 2 4" xfId="38624"/>
    <cellStyle name="Total 2 4 3 2 3" xfId="18645"/>
    <cellStyle name="Total 2 4 3 2 3 2" xfId="35120"/>
    <cellStyle name="Total 2 4 3 2 3 3" xfId="38878"/>
    <cellStyle name="Total 2 4 3 2 4" xfId="25321"/>
    <cellStyle name="Total 2 4 3 2 5" xfId="38375"/>
    <cellStyle name="Total 2 4 3 3" xfId="6194"/>
    <cellStyle name="Total 2 4 3 3 2" xfId="15062"/>
    <cellStyle name="Total 2 4 3 3 2 2" xfId="32570"/>
    <cellStyle name="Total 2 4 3 3 2 2 2" xfId="37959"/>
    <cellStyle name="Total 2 4 3 3 2 2 3" xfId="39252"/>
    <cellStyle name="Total 2 4 3 3 2 3" xfId="37435"/>
    <cellStyle name="Total 2 4 3 3 2 4" xfId="38684"/>
    <cellStyle name="Total 2 4 3 3 3" xfId="19191"/>
    <cellStyle name="Total 2 4 3 3 3 2" xfId="35642"/>
    <cellStyle name="Total 2 4 3 3 3 3" xfId="38936"/>
    <cellStyle name="Total 2 4 3 3 4" xfId="25866"/>
    <cellStyle name="Total 2 4 3 3 5" xfId="38433"/>
    <cellStyle name="Total 2 4 3 4" xfId="7737"/>
    <cellStyle name="Total 2 4 3 4 2" xfId="14345"/>
    <cellStyle name="Total 2 4 3 4 2 2" xfId="34112"/>
    <cellStyle name="Total 2 4 3 4 2 3" xfId="39083"/>
    <cellStyle name="Total 2 4 3 4 3" xfId="18482"/>
    <cellStyle name="Total 2 4 3 4 3 2" xfId="36166"/>
    <cellStyle name="Total 2 4 3 4 4" xfId="25158"/>
    <cellStyle name="Total 2 4 3 5" xfId="14327"/>
    <cellStyle name="Total 2 4 3 5 2" xfId="18465"/>
    <cellStyle name="Total 2 4 3 5 2 2" xfId="37469"/>
    <cellStyle name="Total 2 4 3 5 3" xfId="25142"/>
    <cellStyle name="Total 2 4 3 6" xfId="12349"/>
    <cellStyle name="Total 2 4 3 6 2" xfId="28731"/>
    <cellStyle name="Total 2 4 3 7" xfId="17461"/>
    <cellStyle name="Total 2 4 3 7 2" xfId="34646"/>
    <cellStyle name="Total 2 4 3 8" xfId="16094"/>
    <cellStyle name="Total 2 4 3 8 2" xfId="36803"/>
    <cellStyle name="Total 2 4 3 9" xfId="23176"/>
    <cellStyle name="Total 2 4 4" xfId="1895"/>
    <cellStyle name="Total 2 4 4 2" xfId="3781"/>
    <cellStyle name="Total 2 4 4 2 2" xfId="14340"/>
    <cellStyle name="Total 2 4 4 2 2 2" xfId="30165"/>
    <cellStyle name="Total 2 4 4 2 2 3" xfId="39025"/>
    <cellStyle name="Total 2 4 4 2 3" xfId="18477"/>
    <cellStyle name="Total 2 4 4 2 3 2" xfId="35067"/>
    <cellStyle name="Total 2 4 4 2 4" xfId="25153"/>
    <cellStyle name="Total 2 4 4 3" xfId="5750"/>
    <cellStyle name="Total 2 4 4 3 2" xfId="13840"/>
    <cellStyle name="Total 2 4 4 3 2 2" xfId="32126"/>
    <cellStyle name="Total 2 4 4 3 3" xfId="17979"/>
    <cellStyle name="Total 2 4 4 3 3 2" xfId="35586"/>
    <cellStyle name="Total 2 4 4 3 4" xfId="24656"/>
    <cellStyle name="Total 2 4 4 4" xfId="7681"/>
    <cellStyle name="Total 2 4 4 4 2" xfId="14302"/>
    <cellStyle name="Total 2 4 4 4 2 2" xfId="34056"/>
    <cellStyle name="Total 2 4 4 4 3" xfId="18440"/>
    <cellStyle name="Total 2 4 4 4 3 2" xfId="36110"/>
    <cellStyle name="Total 2 4 4 4 4" xfId="25117"/>
    <cellStyle name="Total 2 4 4 5" xfId="15204"/>
    <cellStyle name="Total 2 4 4 5 2" xfId="19329"/>
    <cellStyle name="Total 2 4 4 5 3" xfId="26004"/>
    <cellStyle name="Total 2 4 4 6" xfId="11905"/>
    <cellStyle name="Total 2 4 4 6 2" xfId="28287"/>
    <cellStyle name="Total 2 4 4 7" xfId="17386"/>
    <cellStyle name="Total 2 4 4 7 2" xfId="34592"/>
    <cellStyle name="Total 2 4 4 8" xfId="17270"/>
    <cellStyle name="Total 2 4 4 9" xfId="22733"/>
    <cellStyle name="Total 2 4 5" xfId="2720"/>
    <cellStyle name="Total 2 4 5 2" xfId="3910"/>
    <cellStyle name="Total 2 4 5 2 2" xfId="14684"/>
    <cellStyle name="Total 2 4 5 2 2 2" xfId="30293"/>
    <cellStyle name="Total 2 4 5 2 2 3" xfId="39126"/>
    <cellStyle name="Total 2 4 5 2 3" xfId="18818"/>
    <cellStyle name="Total 2 4 5 2 3 2" xfId="35193"/>
    <cellStyle name="Total 2 4 5 2 4" xfId="25494"/>
    <cellStyle name="Total 2 4 5 3" xfId="6572"/>
    <cellStyle name="Total 2 4 5 3 2" xfId="14374"/>
    <cellStyle name="Total 2 4 5 3 2 2" xfId="32948"/>
    <cellStyle name="Total 2 4 5 3 3" xfId="18510"/>
    <cellStyle name="Total 2 4 5 3 3 2" xfId="35717"/>
    <cellStyle name="Total 2 4 5 3 4" xfId="25186"/>
    <cellStyle name="Total 2 4 5 4" xfId="7813"/>
    <cellStyle name="Total 2 4 5 4 2" xfId="13991"/>
    <cellStyle name="Total 2 4 5 4 2 2" xfId="34188"/>
    <cellStyle name="Total 2 4 5 4 3" xfId="18130"/>
    <cellStyle name="Total 2 4 5 4 3 2" xfId="36241"/>
    <cellStyle name="Total 2 4 5 4 4" xfId="24807"/>
    <cellStyle name="Total 2 4 5 5" xfId="15548"/>
    <cellStyle name="Total 2 4 5 5 2" xfId="19673"/>
    <cellStyle name="Total 2 4 5 5 3" xfId="26348"/>
    <cellStyle name="Total 2 4 5 6" xfId="12728"/>
    <cellStyle name="Total 2 4 5 6 2" xfId="29109"/>
    <cellStyle name="Total 2 4 5 7" xfId="17555"/>
    <cellStyle name="Total 2 4 5 7 2" xfId="34722"/>
    <cellStyle name="Total 2 4 5 8" xfId="16025"/>
    <cellStyle name="Total 2 4 5 9" xfId="23553"/>
    <cellStyle name="Total 2 4 6" xfId="2778"/>
    <cellStyle name="Total 2 4 6 2" xfId="3968"/>
    <cellStyle name="Total 2 4 6 2 2" xfId="14741"/>
    <cellStyle name="Total 2 4 6 2 2 2" xfId="30349"/>
    <cellStyle name="Total 2 4 6 2 2 3" xfId="38985"/>
    <cellStyle name="Total 2 4 6 2 3" xfId="18873"/>
    <cellStyle name="Total 2 4 6 2 3 2" xfId="35248"/>
    <cellStyle name="Total 2 4 6 2 4" xfId="25549"/>
    <cellStyle name="Total 2 4 6 3" xfId="6630"/>
    <cellStyle name="Total 2 4 6 3 2" xfId="14075"/>
    <cellStyle name="Total 2 4 6 3 2 2" xfId="33006"/>
    <cellStyle name="Total 2 4 6 3 3" xfId="18214"/>
    <cellStyle name="Total 2 4 6 3 3 2" xfId="35772"/>
    <cellStyle name="Total 2 4 6 3 4" xfId="24891"/>
    <cellStyle name="Total 2 4 6 4" xfId="7871"/>
    <cellStyle name="Total 2 4 6 4 2" xfId="14255"/>
    <cellStyle name="Total 2 4 6 4 2 2" xfId="34246"/>
    <cellStyle name="Total 2 4 6 4 3" xfId="18393"/>
    <cellStyle name="Total 2 4 6 4 3 2" xfId="36296"/>
    <cellStyle name="Total 2 4 6 4 4" xfId="25070"/>
    <cellStyle name="Total 2 4 6 5" xfId="14344"/>
    <cellStyle name="Total 2 4 6 5 2" xfId="18481"/>
    <cellStyle name="Total 2 4 6 5 3" xfId="25157"/>
    <cellStyle name="Total 2 4 6 6" xfId="12786"/>
    <cellStyle name="Total 2 4 6 6 2" xfId="29164"/>
    <cellStyle name="Total 2 4 6 7" xfId="17610"/>
    <cellStyle name="Total 2 4 6 7 2" xfId="34777"/>
    <cellStyle name="Total 2 4 6 8" xfId="15956"/>
    <cellStyle name="Total 2 4 6 9" xfId="23609"/>
    <cellStyle name="Total 2 4 7" xfId="2806"/>
    <cellStyle name="Total 2 4 7 2" xfId="3994"/>
    <cellStyle name="Total 2 4 7 2 2" xfId="14768"/>
    <cellStyle name="Total 2 4 7 2 2 2" xfId="30375"/>
    <cellStyle name="Total 2 4 7 2 3" xfId="18900"/>
    <cellStyle name="Total 2 4 7 2 3 2" xfId="35274"/>
    <cellStyle name="Total 2 4 7 2 4" xfId="25575"/>
    <cellStyle name="Total 2 4 7 3" xfId="6657"/>
    <cellStyle name="Total 2 4 7 3 2" xfId="14492"/>
    <cellStyle name="Total 2 4 7 3 2 2" xfId="33033"/>
    <cellStyle name="Total 2 4 7 3 3" xfId="18628"/>
    <cellStyle name="Total 2 4 7 3 3 2" xfId="35799"/>
    <cellStyle name="Total 2 4 7 3 4" xfId="25304"/>
    <cellStyle name="Total 2 4 7 4" xfId="7898"/>
    <cellStyle name="Total 2 4 7 4 2" xfId="14839"/>
    <cellStyle name="Total 2 4 7 4 2 2" xfId="34273"/>
    <cellStyle name="Total 2 4 7 4 3" xfId="18969"/>
    <cellStyle name="Total 2 4 7 4 3 2" xfId="36323"/>
    <cellStyle name="Total 2 4 7 4 4" xfId="25644"/>
    <cellStyle name="Total 2 4 7 5" xfId="15361"/>
    <cellStyle name="Total 2 4 7 5 2" xfId="19486"/>
    <cellStyle name="Total 2 4 7 5 3" xfId="26161"/>
    <cellStyle name="Total 2 4 7 6" xfId="12813"/>
    <cellStyle name="Total 2 4 7 6 2" xfId="29192"/>
    <cellStyle name="Total 2 4 7 7" xfId="17637"/>
    <cellStyle name="Total 2 4 7 7 2" xfId="34805"/>
    <cellStyle name="Total 2 4 7 8" xfId="15971"/>
    <cellStyle name="Total 2 4 7 9" xfId="23636"/>
    <cellStyle name="Total 2 4 8" xfId="3295"/>
    <cellStyle name="Total 2 4 8 2" xfId="4074"/>
    <cellStyle name="Total 2 4 8 2 2" xfId="14965"/>
    <cellStyle name="Total 2 4 8 2 2 2" xfId="30455"/>
    <cellStyle name="Total 2 4 8 2 3" xfId="19094"/>
    <cellStyle name="Total 2 4 8 2 3 2" xfId="35354"/>
    <cellStyle name="Total 2 4 8 2 4" xfId="25769"/>
    <cellStyle name="Total 2 4 8 3" xfId="7146"/>
    <cellStyle name="Total 2 4 8 3 2" xfId="15282"/>
    <cellStyle name="Total 2 4 8 3 2 2" xfId="33522"/>
    <cellStyle name="Total 2 4 8 3 3" xfId="19407"/>
    <cellStyle name="Total 2 4 8 3 3 2" xfId="35883"/>
    <cellStyle name="Total 2 4 8 3 4" xfId="26082"/>
    <cellStyle name="Total 2 4 8 4" xfId="7982"/>
    <cellStyle name="Total 2 4 8 4 2" xfId="15508"/>
    <cellStyle name="Total 2 4 8 4 2 2" xfId="34357"/>
    <cellStyle name="Total 2 4 8 4 3" xfId="19633"/>
    <cellStyle name="Total 2 4 8 4 3 2" xfId="36407"/>
    <cellStyle name="Total 2 4 8 4 4" xfId="26308"/>
    <cellStyle name="Total 2 4 8 5" xfId="15700"/>
    <cellStyle name="Total 2 4 8 5 2" xfId="19825"/>
    <cellStyle name="Total 2 4 8 5 3" xfId="26500"/>
    <cellStyle name="Total 2 4 8 6" xfId="13302"/>
    <cellStyle name="Total 2 4 8 6 2" xfId="29681"/>
    <cellStyle name="Total 2 4 8 7" xfId="17735"/>
    <cellStyle name="Total 2 4 8 7 2" xfId="34889"/>
    <cellStyle name="Total 2 4 8 8" xfId="17475"/>
    <cellStyle name="Total 2 4 8 9" xfId="24122"/>
    <cellStyle name="Total 2 4 9" xfId="3661"/>
    <cellStyle name="Total 2 4 9 2" xfId="4135"/>
    <cellStyle name="Total 2 4 9 2 2" xfId="15127"/>
    <cellStyle name="Total 2 4 9 2 2 2" xfId="30515"/>
    <cellStyle name="Total 2 4 9 2 3" xfId="19254"/>
    <cellStyle name="Total 2 4 9 2 3 2" xfId="35414"/>
    <cellStyle name="Total 2 4 9 2 4" xfId="25929"/>
    <cellStyle name="Total 2 4 9 3" xfId="7512"/>
    <cellStyle name="Total 2 4 9 3 2" xfId="15414"/>
    <cellStyle name="Total 2 4 9 3 2 2" xfId="33888"/>
    <cellStyle name="Total 2 4 9 3 3" xfId="19539"/>
    <cellStyle name="Total 2 4 9 3 3 2" xfId="35945"/>
    <cellStyle name="Total 2 4 9 3 4" xfId="26214"/>
    <cellStyle name="Total 2 4 9 4" xfId="8045"/>
    <cellStyle name="Total 2 4 9 4 2" xfId="15611"/>
    <cellStyle name="Total 2 4 9 4 2 2" xfId="34420"/>
    <cellStyle name="Total 2 4 9 4 3" xfId="19736"/>
    <cellStyle name="Total 2 4 9 4 3 2" xfId="36469"/>
    <cellStyle name="Total 2 4 9 4 4" xfId="26411"/>
    <cellStyle name="Total 2 4 9 5" xfId="15760"/>
    <cellStyle name="Total 2 4 9 5 2" xfId="19885"/>
    <cellStyle name="Total 2 4 9 5 3" xfId="26560"/>
    <cellStyle name="Total 2 4 9 6" xfId="13668"/>
    <cellStyle name="Total 2 4 9 6 2" xfId="30046"/>
    <cellStyle name="Total 2 4 9 7" xfId="17809"/>
    <cellStyle name="Total 2 4 9 7 2" xfId="34951"/>
    <cellStyle name="Total 2 4 9 8" xfId="17291"/>
    <cellStyle name="Total 2 4 9 9" xfId="24486"/>
    <cellStyle name="Total 2 5" xfId="1168"/>
    <cellStyle name="Total 2 5 10" xfId="36733"/>
    <cellStyle name="Total 2 5 2" xfId="5023"/>
    <cellStyle name="Total 2 5 2 2" xfId="14070"/>
    <cellStyle name="Total 2 5 2 2 2" xfId="31401"/>
    <cellStyle name="Total 2 5 2 2 2 2" xfId="37557"/>
    <cellStyle name="Total 2 5 2 2 2 3" xfId="39010"/>
    <cellStyle name="Total 2 5 2 2 3" xfId="37844"/>
    <cellStyle name="Total 2 5 2 2 4" xfId="38494"/>
    <cellStyle name="Total 2 5 2 3" xfId="18209"/>
    <cellStyle name="Total 2 5 2 3 2" xfId="35537"/>
    <cellStyle name="Total 2 5 2 3 3" xfId="38767"/>
    <cellStyle name="Total 2 5 2 4" xfId="24886"/>
    <cellStyle name="Total 2 5 2 5" xfId="38250"/>
    <cellStyle name="Total 2 5 3" xfId="7631"/>
    <cellStyle name="Total 2 5 3 2" xfId="14979"/>
    <cellStyle name="Total 2 5 3 2 2" xfId="34006"/>
    <cellStyle name="Total 2 5 3 2 2 2" xfId="37911"/>
    <cellStyle name="Total 2 5 3 2 2 3" xfId="39110"/>
    <cellStyle name="Total 2 5 3 2 3" xfId="37655"/>
    <cellStyle name="Total 2 5 3 2 4" xfId="38554"/>
    <cellStyle name="Total 2 5 3 3" xfId="19108"/>
    <cellStyle name="Total 2 5 3 3 2" xfId="36061"/>
    <cellStyle name="Total 2 5 3 3 3" xfId="38809"/>
    <cellStyle name="Total 2 5 3 4" xfId="25783"/>
    <cellStyle name="Total 2 5 3 5" xfId="38306"/>
    <cellStyle name="Total 2 5 4" xfId="14395"/>
    <cellStyle name="Total 2 5 4 2" xfId="18531"/>
    <cellStyle name="Total 2 5 4 2 2" xfId="37292"/>
    <cellStyle name="Total 2 5 4 2 2 2" xfId="37754"/>
    <cellStyle name="Total 2 5 4 2 2 3" xfId="39164"/>
    <cellStyle name="Total 2 5 4 2 3" xfId="37874"/>
    <cellStyle name="Total 2 5 4 2 4" xfId="38596"/>
    <cellStyle name="Total 2 5 4 2 5" xfId="36992"/>
    <cellStyle name="Total 2 5 4 3" xfId="25207"/>
    <cellStyle name="Total 2 5 4 3 2" xfId="37599"/>
    <cellStyle name="Total 2 5 4 3 3" xfId="38850"/>
    <cellStyle name="Total 2 5 4 4" xfId="37966"/>
    <cellStyle name="Total 2 5 4 5" xfId="38347"/>
    <cellStyle name="Total 2 5 5" xfId="14850"/>
    <cellStyle name="Total 2 5 5 2" xfId="18980"/>
    <cellStyle name="Total 2 5 5 2 2" xfId="37257"/>
    <cellStyle name="Total 2 5 5 2 2 2" xfId="38140"/>
    <cellStyle name="Total 2 5 5 2 2 3" xfId="39099"/>
    <cellStyle name="Total 2 5 5 2 3" xfId="37577"/>
    <cellStyle name="Total 2 5 5 2 4" xfId="38543"/>
    <cellStyle name="Total 2 5 5 2 5" xfId="36957"/>
    <cellStyle name="Total 2 5 5 3" xfId="25655"/>
    <cellStyle name="Total 2 5 5 3 2" xfId="37899"/>
    <cellStyle name="Total 2 5 5 3 3" xfId="38798"/>
    <cellStyle name="Total 2 5 5 4" xfId="38029"/>
    <cellStyle name="Total 2 5 5 5" xfId="38295"/>
    <cellStyle name="Total 2 5 6" xfId="11178"/>
    <cellStyle name="Total 2 5 6 2" xfId="27561"/>
    <cellStyle name="Total 2 5 6 2 2" xfId="37960"/>
    <cellStyle name="Total 2 5 6 2 3" xfId="38963"/>
    <cellStyle name="Total 2 5 6 3" xfId="37782"/>
    <cellStyle name="Total 2 5 6 4" xfId="38705"/>
    <cellStyle name="Total 2 5 7" xfId="17300"/>
    <cellStyle name="Total 2 5 7 2" xfId="34543"/>
    <cellStyle name="Total 2 5 7 3" xfId="38459"/>
    <cellStyle name="Total 2 5 8" xfId="17466"/>
    <cellStyle name="Total 2 5 8 2" xfId="37787"/>
    <cellStyle name="Total 2 5 9" xfId="22009"/>
    <cellStyle name="Total 2 6" xfId="1947"/>
    <cellStyle name="Total 2 6 2" xfId="3796"/>
    <cellStyle name="Total 2 6 2 2" xfId="14364"/>
    <cellStyle name="Total 2 6 2 2 2" xfId="30180"/>
    <cellStyle name="Total 2 6 2 2 2 2" xfId="38188"/>
    <cellStyle name="Total 2 6 2 2 2 3" xfId="39151"/>
    <cellStyle name="Total 2 6 2 2 3" xfId="37798"/>
    <cellStyle name="Total 2 6 2 2 4" xfId="38585"/>
    <cellStyle name="Total 2 6 2 3" xfId="18500"/>
    <cellStyle name="Total 2 6 2 3 2" xfId="35081"/>
    <cellStyle name="Total 2 6 2 3 3" xfId="38839"/>
    <cellStyle name="Total 2 6 2 4" xfId="25176"/>
    <cellStyle name="Total 2 6 2 5" xfId="38336"/>
    <cellStyle name="Total 2 6 3" xfId="5800"/>
    <cellStyle name="Total 2 6 3 2" xfId="14569"/>
    <cellStyle name="Total 2 6 3 2 2" xfId="32176"/>
    <cellStyle name="Total 2 6 3 2 2 2" xfId="37791"/>
    <cellStyle name="Total 2 6 3 2 2 3" xfId="39207"/>
    <cellStyle name="Total 2 6 3 2 3" xfId="37531"/>
    <cellStyle name="Total 2 6 3 2 4" xfId="38639"/>
    <cellStyle name="Total 2 6 3 3" xfId="18705"/>
    <cellStyle name="Total 2 6 3 3 2" xfId="35601"/>
    <cellStyle name="Total 2 6 3 3 3" xfId="38892"/>
    <cellStyle name="Total 2 6 3 4" xfId="25381"/>
    <cellStyle name="Total 2 6 3 5" xfId="38389"/>
    <cellStyle name="Total 2 6 4" xfId="7696"/>
    <cellStyle name="Total 2 6 4 2" xfId="14999"/>
    <cellStyle name="Total 2 6 4 2 2" xfId="34071"/>
    <cellStyle name="Total 2 6 4 2 3" xfId="39039"/>
    <cellStyle name="Total 2 6 4 3" xfId="19128"/>
    <cellStyle name="Total 2 6 4 3 2" xfId="36125"/>
    <cellStyle name="Total 2 6 4 4" xfId="25803"/>
    <cellStyle name="Total 2 6 5" xfId="13986"/>
    <cellStyle name="Total 2 6 5 2" xfId="18125"/>
    <cellStyle name="Total 2 6 5 2 2" xfId="37792"/>
    <cellStyle name="Total 2 6 5 3" xfId="24802"/>
    <cellStyle name="Total 2 6 6" xfId="11955"/>
    <cellStyle name="Total 2 6 6 2" xfId="28337"/>
    <cellStyle name="Total 2 6 7" xfId="17401"/>
    <cellStyle name="Total 2 6 7 2" xfId="34606"/>
    <cellStyle name="Total 2 6 8" xfId="15831"/>
    <cellStyle name="Total 2 6 8 2" xfId="36767"/>
    <cellStyle name="Total 2 6 9" xfId="22783"/>
    <cellStyle name="Total 2 7" xfId="2240"/>
    <cellStyle name="Total 2 7 2" xfId="3803"/>
    <cellStyle name="Total 2 7 2 2" xfId="14454"/>
    <cellStyle name="Total 2 7 2 2 2" xfId="30187"/>
    <cellStyle name="Total 2 7 2 2 2 2" xfId="37843"/>
    <cellStyle name="Total 2 7 2 2 2 3" xfId="39177"/>
    <cellStyle name="Total 2 7 2 2 3" xfId="38051"/>
    <cellStyle name="Total 2 7 2 2 4" xfId="38609"/>
    <cellStyle name="Total 2 7 2 3" xfId="18590"/>
    <cellStyle name="Total 2 7 2 3 2" xfId="35088"/>
    <cellStyle name="Total 2 7 2 3 3" xfId="38863"/>
    <cellStyle name="Total 2 7 2 4" xfId="25266"/>
    <cellStyle name="Total 2 7 2 5" xfId="38360"/>
    <cellStyle name="Total 2 7 3" xfId="6093"/>
    <cellStyle name="Total 2 7 3 2" xfId="13883"/>
    <cellStyle name="Total 2 7 3 2 2" xfId="32469"/>
    <cellStyle name="Total 2 7 3 2 2 2" xfId="37875"/>
    <cellStyle name="Total 2 7 3 2 2 3" xfId="39237"/>
    <cellStyle name="Total 2 7 3 2 3" xfId="38204"/>
    <cellStyle name="Total 2 7 3 2 4" xfId="38669"/>
    <cellStyle name="Total 2 7 3 3" xfId="18022"/>
    <cellStyle name="Total 2 7 3 3 2" xfId="35608"/>
    <cellStyle name="Total 2 7 3 3 3" xfId="38921"/>
    <cellStyle name="Total 2 7 3 4" xfId="24699"/>
    <cellStyle name="Total 2 7 3 5" xfId="38418"/>
    <cellStyle name="Total 2 7 4" xfId="7703"/>
    <cellStyle name="Total 2 7 4 2" xfId="13928"/>
    <cellStyle name="Total 2 7 4 2 2" xfId="34078"/>
    <cellStyle name="Total 2 7 4 2 3" xfId="39068"/>
    <cellStyle name="Total 2 7 4 3" xfId="18067"/>
    <cellStyle name="Total 2 7 4 3 2" xfId="36132"/>
    <cellStyle name="Total 2 7 4 4" xfId="24744"/>
    <cellStyle name="Total 2 7 5" xfId="15522"/>
    <cellStyle name="Total 2 7 5 2" xfId="19647"/>
    <cellStyle name="Total 2 7 5 2 2" xfId="37862"/>
    <cellStyle name="Total 2 7 5 3" xfId="26322"/>
    <cellStyle name="Total 2 7 6" xfId="12248"/>
    <cellStyle name="Total 2 7 6 2" xfId="28630"/>
    <cellStyle name="Total 2 7 7" xfId="17421"/>
    <cellStyle name="Total 2 7 7 2" xfId="34613"/>
    <cellStyle name="Total 2 7 8" xfId="16122"/>
    <cellStyle name="Total 2 7 8 2" xfId="36789"/>
    <cellStyle name="Total 2 7 9" xfId="23076"/>
    <cellStyle name="Total 2 8" xfId="2673"/>
    <cellStyle name="Total 2 8 2" xfId="3864"/>
    <cellStyle name="Total 2 8 2 2" xfId="14637"/>
    <cellStyle name="Total 2 8 2 2 2" xfId="30248"/>
    <cellStyle name="Total 2 8 2 2 3" xfId="38995"/>
    <cellStyle name="Total 2 8 2 3" xfId="18773"/>
    <cellStyle name="Total 2 8 2 3 2" xfId="35148"/>
    <cellStyle name="Total 2 8 2 4" xfId="25449"/>
    <cellStyle name="Total 2 8 3" xfId="6525"/>
    <cellStyle name="Total 2 8 3 2" xfId="14575"/>
    <cellStyle name="Total 2 8 3 2 2" xfId="32901"/>
    <cellStyle name="Total 2 8 3 3" xfId="18711"/>
    <cellStyle name="Total 2 8 3 3 2" xfId="35671"/>
    <cellStyle name="Total 2 8 3 4" xfId="25387"/>
    <cellStyle name="Total 2 8 4" xfId="7766"/>
    <cellStyle name="Total 2 8 4 2" xfId="15012"/>
    <cellStyle name="Total 2 8 4 2 2" xfId="34141"/>
    <cellStyle name="Total 2 8 4 3" xfId="19141"/>
    <cellStyle name="Total 2 8 4 3 2" xfId="36195"/>
    <cellStyle name="Total 2 8 4 4" xfId="25816"/>
    <cellStyle name="Total 2 8 5" xfId="14501"/>
    <cellStyle name="Total 2 8 5 2" xfId="18637"/>
    <cellStyle name="Total 2 8 5 3" xfId="25313"/>
    <cellStyle name="Total 2 8 6" xfId="12681"/>
    <cellStyle name="Total 2 8 6 2" xfId="29063"/>
    <cellStyle name="Total 2 8 7" xfId="17510"/>
    <cellStyle name="Total 2 8 7 2" xfId="34676"/>
    <cellStyle name="Total 2 8 8" xfId="16063"/>
    <cellStyle name="Total 2 8 9" xfId="23508"/>
    <cellStyle name="Total 2 9" xfId="2742"/>
    <cellStyle name="Total 2 9 2" xfId="3932"/>
    <cellStyle name="Total 2 9 2 2" xfId="14706"/>
    <cellStyle name="Total 2 9 2 2 2" xfId="30314"/>
    <cellStyle name="Total 2 9 2 3" xfId="18838"/>
    <cellStyle name="Total 2 9 2 3 2" xfId="35214"/>
    <cellStyle name="Total 2 9 2 4" xfId="25514"/>
    <cellStyle name="Total 2 9 3" xfId="6594"/>
    <cellStyle name="Total 2 9 3 2" xfId="14305"/>
    <cellStyle name="Total 2 9 3 2 2" xfId="32970"/>
    <cellStyle name="Total 2 9 3 3" xfId="18443"/>
    <cellStyle name="Total 2 9 3 3 2" xfId="35738"/>
    <cellStyle name="Total 2 9 3 4" xfId="25120"/>
    <cellStyle name="Total 2 9 4" xfId="7835"/>
    <cellStyle name="Total 2 9 4 2" xfId="15231"/>
    <cellStyle name="Total 2 9 4 2 2" xfId="34210"/>
    <cellStyle name="Total 2 9 4 3" xfId="19356"/>
    <cellStyle name="Total 2 9 4 3 2" xfId="36262"/>
    <cellStyle name="Total 2 9 4 4" xfId="26031"/>
    <cellStyle name="Total 2 9 5" xfId="14902"/>
    <cellStyle name="Total 2 9 5 2" xfId="19032"/>
    <cellStyle name="Total 2 9 5 3" xfId="25707"/>
    <cellStyle name="Total 2 9 6" xfId="12750"/>
    <cellStyle name="Total 2 9 6 2" xfId="29130"/>
    <cellStyle name="Total 2 9 7" xfId="17574"/>
    <cellStyle name="Total 2 9 7 2" xfId="34743"/>
    <cellStyle name="Total 2 9 8" xfId="16017"/>
    <cellStyle name="Total 2 9 9" xfId="23573"/>
    <cellStyle name="Total 3" xfId="36717"/>
    <cellStyle name="Total 3 2" xfId="36718"/>
    <cellStyle name="Total 3 2 2" xfId="36719"/>
    <cellStyle name="Total 3 2 2 2" xfId="36720"/>
    <cellStyle name="Total 3 2 3" xfId="36721"/>
    <cellStyle name="Total 3 3" xfId="36722"/>
    <cellStyle name="Total 3 3 2" xfId="36723"/>
    <cellStyle name="Überschrift" xfId="8252"/>
    <cellStyle name="va" xfId="727"/>
    <cellStyle name="Verknüpfte Zelle" xfId="8253"/>
    <cellStyle name="Warnender Text" xfId="8254"/>
    <cellStyle name="Warning" xfId="206"/>
    <cellStyle name="Warning Text" xfId="36549" builtinId="11" customBuiltin="1"/>
    <cellStyle name="Warning Text 2" xfId="207"/>
    <cellStyle name="Warning Text 2 2" xfId="714"/>
    <cellStyle name="Warning Text 2 3" xfId="353"/>
    <cellStyle name="Warning Text 3" xfId="36724"/>
    <cellStyle name="Zelle überprüfen" xfId="8255"/>
  </cellStyles>
  <dxfs count="5">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FFC000"/>
        </patternFill>
      </fill>
    </dxf>
  </dxfs>
  <tableStyles count="0" defaultTableStyle="TableStyleMedium2" defaultPivotStyle="PivotStyleLight16"/>
  <colors>
    <mruColors>
      <color rgb="FFD5E2B8"/>
      <color rgb="FFC3D69A"/>
      <color rgb="FF93E3FF"/>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1314"/>
  <sheetViews>
    <sheetView tabSelected="1" zoomScale="85" zoomScaleNormal="85" workbookViewId="0">
      <selection activeCell="D32" sqref="D32"/>
    </sheetView>
  </sheetViews>
  <sheetFormatPr defaultRowHeight="15"/>
  <cols>
    <col min="1" max="1" width="8.5703125" style="175" customWidth="1"/>
    <col min="2" max="2" width="13.140625" customWidth="1"/>
    <col min="3" max="3" width="25.7109375" customWidth="1"/>
    <col min="4" max="4" width="14.85546875" style="296" customWidth="1"/>
    <col min="5" max="5" width="16.140625" customWidth="1"/>
    <col min="6" max="6" width="22.28515625" customWidth="1"/>
    <col min="7" max="7" width="24" customWidth="1"/>
    <col min="8" max="8" width="6.42578125" style="296" customWidth="1"/>
    <col min="9" max="9" width="19.28515625" style="208" customWidth="1"/>
    <col min="10" max="12" width="9.140625" style="208"/>
    <col min="13" max="13" width="18.140625" style="208" bestFit="1" customWidth="1"/>
    <col min="14" max="16" width="9.140625" style="208"/>
  </cols>
  <sheetData>
    <row r="1" spans="1:58" ht="21">
      <c r="A1" s="335" t="s">
        <v>5477</v>
      </c>
      <c r="B1" s="336"/>
      <c r="C1" s="336"/>
      <c r="D1" s="336"/>
      <c r="E1" s="336"/>
      <c r="F1" s="336"/>
      <c r="G1" s="336"/>
      <c r="H1" s="315"/>
    </row>
    <row r="2" spans="1:58">
      <c r="A2" s="340" t="s">
        <v>2094</v>
      </c>
      <c r="B2" s="341"/>
      <c r="C2" s="344" t="s">
        <v>2097</v>
      </c>
      <c r="D2" s="345"/>
      <c r="E2" s="345"/>
      <c r="F2" s="345"/>
      <c r="G2" s="345"/>
      <c r="H2" s="346"/>
      <c r="I2" s="208" t="s">
        <v>5354</v>
      </c>
      <c r="J2" s="208" t="s">
        <v>5355</v>
      </c>
    </row>
    <row r="3" spans="1:58">
      <c r="A3" s="342" t="s">
        <v>2095</v>
      </c>
      <c r="B3" s="343"/>
      <c r="C3" s="327">
        <v>40909</v>
      </c>
      <c r="D3" s="217"/>
      <c r="E3" s="217"/>
      <c r="F3" s="217"/>
      <c r="G3" s="217"/>
      <c r="H3" s="218"/>
      <c r="J3" s="208" t="s">
        <v>5480</v>
      </c>
    </row>
    <row r="4" spans="1:58">
      <c r="A4" s="342" t="s">
        <v>2096</v>
      </c>
      <c r="B4" s="343"/>
      <c r="C4" s="328">
        <v>54</v>
      </c>
      <c r="D4" s="217"/>
      <c r="E4" s="217"/>
      <c r="F4" s="217"/>
      <c r="G4" s="217"/>
      <c r="H4" s="218"/>
      <c r="J4" s="208" t="s">
        <v>5481</v>
      </c>
    </row>
    <row r="5" spans="1:58">
      <c r="A5" s="342" t="s">
        <v>2103</v>
      </c>
      <c r="B5" s="343"/>
      <c r="C5" s="329" t="s">
        <v>2104</v>
      </c>
      <c r="D5" s="217"/>
      <c r="E5" s="217"/>
      <c r="F5" s="222"/>
      <c r="G5" s="217"/>
      <c r="H5" s="223"/>
      <c r="I5" s="320"/>
      <c r="J5" s="208" t="s">
        <v>5361</v>
      </c>
      <c r="K5" s="320"/>
      <c r="L5" s="320"/>
      <c r="M5" s="321"/>
      <c r="N5" s="320"/>
      <c r="O5" s="320"/>
      <c r="P5" s="32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row>
    <row r="6" spans="1:58" s="211" customFormat="1">
      <c r="A6" s="219"/>
      <c r="B6" s="217"/>
      <c r="C6" s="222"/>
      <c r="D6" s="222"/>
      <c r="E6" s="217"/>
      <c r="F6" s="222"/>
      <c r="G6" s="217"/>
      <c r="H6" s="223"/>
      <c r="I6" s="320"/>
      <c r="J6" s="208"/>
      <c r="K6" s="320"/>
      <c r="L6" s="320"/>
      <c r="M6" s="321"/>
      <c r="N6" s="320"/>
      <c r="O6" s="320"/>
      <c r="P6" s="320"/>
      <c r="Q6" s="176"/>
      <c r="R6" s="176"/>
      <c r="S6" s="176"/>
      <c r="T6" s="176"/>
      <c r="U6" s="176"/>
      <c r="V6" s="176"/>
      <c r="W6" s="176"/>
      <c r="X6" s="176"/>
      <c r="Y6" s="176"/>
      <c r="Z6" s="176"/>
      <c r="AA6" s="176"/>
      <c r="AB6" s="176"/>
      <c r="AC6" s="176"/>
      <c r="AD6" s="176"/>
      <c r="AE6" s="176"/>
      <c r="AF6" s="176"/>
      <c r="AG6" s="176"/>
      <c r="AH6" s="176"/>
      <c r="AI6" s="176"/>
      <c r="AJ6" s="176"/>
      <c r="AK6" s="176"/>
      <c r="AL6" s="176"/>
      <c r="AM6" s="176"/>
      <c r="AN6" s="176"/>
      <c r="AO6" s="176"/>
      <c r="AP6" s="176"/>
      <c r="AQ6" s="176"/>
      <c r="AR6" s="176"/>
      <c r="AS6" s="176"/>
      <c r="AT6" s="176"/>
      <c r="AU6" s="176"/>
      <c r="AV6" s="176"/>
      <c r="AW6" s="176"/>
    </row>
    <row r="7" spans="1:58" s="175" customFormat="1" ht="15.75">
      <c r="A7" s="337" t="s">
        <v>2134</v>
      </c>
      <c r="B7" s="338"/>
      <c r="C7" s="221"/>
      <c r="D7" s="221"/>
      <c r="E7" s="339" t="s">
        <v>2135</v>
      </c>
      <c r="F7" s="339"/>
      <c r="G7" s="217"/>
      <c r="H7" s="218"/>
      <c r="I7" s="320"/>
      <c r="J7" s="320"/>
      <c r="K7" s="320"/>
      <c r="L7" s="320"/>
      <c r="M7" s="321"/>
      <c r="N7" s="320"/>
      <c r="O7" s="320"/>
      <c r="P7" s="320"/>
      <c r="Q7" s="176"/>
      <c r="R7" s="176"/>
      <c r="S7" s="176"/>
      <c r="T7" s="176"/>
      <c r="U7" s="176"/>
      <c r="V7" s="176"/>
      <c r="W7" s="176"/>
      <c r="X7" s="176"/>
      <c r="Y7" s="176"/>
      <c r="Z7" s="176"/>
      <c r="AA7" s="176"/>
      <c r="AB7" s="176"/>
      <c r="AC7" s="176"/>
      <c r="AD7" s="176"/>
      <c r="AE7" s="176"/>
      <c r="AF7" s="176"/>
      <c r="AG7" s="176"/>
      <c r="AH7" s="176"/>
      <c r="AI7" s="176"/>
      <c r="AJ7" s="176"/>
      <c r="AK7" s="176"/>
      <c r="AL7" s="176"/>
      <c r="AM7" s="176"/>
      <c r="AN7" s="176"/>
      <c r="AO7" s="176"/>
      <c r="AP7" s="176"/>
      <c r="AQ7" s="176"/>
      <c r="AR7" s="176"/>
      <c r="AS7" s="176"/>
      <c r="AT7" s="176"/>
      <c r="AU7" s="176"/>
      <c r="AV7" s="176"/>
      <c r="AW7" s="176"/>
    </row>
    <row r="8" spans="1:58">
      <c r="A8" s="342" t="s">
        <v>117</v>
      </c>
      <c r="B8" s="343"/>
      <c r="C8" s="330">
        <v>1381</v>
      </c>
      <c r="D8" s="217"/>
      <c r="E8" s="352" t="s">
        <v>2136</v>
      </c>
      <c r="F8" s="353"/>
      <c r="G8" s="328">
        <v>60150745</v>
      </c>
      <c r="H8" s="218"/>
      <c r="I8" s="320"/>
      <c r="J8" s="320"/>
      <c r="K8" s="321"/>
      <c r="L8" s="320"/>
      <c r="M8" s="320"/>
      <c r="N8" s="320"/>
      <c r="O8" s="320"/>
      <c r="P8" s="320"/>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row>
    <row r="9" spans="1:58" s="175" customFormat="1">
      <c r="A9" s="342" t="s">
        <v>2110</v>
      </c>
      <c r="B9" s="343"/>
      <c r="C9" s="331" t="str">
        <f>VLOOKUP(TEXT(C8,"0000"),'SIC Table'!$B$3:$E$1778,2,FALSE)</f>
        <v>Drilling Oil And Gas Wells</v>
      </c>
      <c r="D9" s="217"/>
      <c r="E9" s="352" t="s">
        <v>5473</v>
      </c>
      <c r="F9" s="353"/>
      <c r="G9" s="328">
        <v>8816</v>
      </c>
      <c r="H9" s="218"/>
      <c r="I9" s="320" t="s">
        <v>5478</v>
      </c>
      <c r="J9" s="320" t="s">
        <v>5479</v>
      </c>
      <c r="K9" s="321"/>
      <c r="L9" s="320"/>
      <c r="M9" s="320"/>
      <c r="N9" s="320"/>
      <c r="O9" s="320"/>
      <c r="P9" s="320"/>
      <c r="Q9" s="176"/>
      <c r="R9" s="176"/>
      <c r="S9" s="176"/>
      <c r="T9" s="176"/>
      <c r="U9" s="176"/>
      <c r="V9" s="176"/>
      <c r="W9" s="176"/>
      <c r="X9" s="176"/>
      <c r="Y9" s="176"/>
      <c r="Z9" s="176"/>
      <c r="AA9" s="176"/>
      <c r="AB9" s="176"/>
      <c r="AC9" s="176"/>
      <c r="AD9" s="176"/>
      <c r="AE9" s="176"/>
      <c r="AF9" s="176"/>
      <c r="AG9" s="176"/>
      <c r="AH9" s="176"/>
      <c r="AI9" s="176"/>
      <c r="AJ9" s="176"/>
      <c r="AK9" s="176"/>
      <c r="AL9" s="176"/>
      <c r="AM9" s="176"/>
      <c r="AN9" s="176"/>
      <c r="AO9" s="176"/>
      <c r="AP9" s="176"/>
      <c r="AQ9" s="176"/>
      <c r="AR9" s="176"/>
      <c r="AS9" s="176"/>
      <c r="AT9" s="176"/>
      <c r="AU9" s="176"/>
    </row>
    <row r="10" spans="1:58">
      <c r="A10" s="342" t="s">
        <v>5472</v>
      </c>
      <c r="B10" s="343"/>
      <c r="C10" s="328" t="s">
        <v>64</v>
      </c>
      <c r="D10" s="217"/>
      <c r="E10" s="354" t="s">
        <v>5475</v>
      </c>
      <c r="F10" s="355"/>
      <c r="G10" s="334">
        <f>IFERROR(VLOOKUP(G9,EASI!$A$2:$D$39549,2,FALSE),"")</f>
        <v>2223.6</v>
      </c>
      <c r="H10" s="218"/>
      <c r="I10" s="320"/>
      <c r="J10" s="320"/>
      <c r="K10" s="321"/>
      <c r="L10" s="320"/>
      <c r="M10" s="320"/>
      <c r="N10" s="320"/>
      <c r="O10" s="320"/>
      <c r="P10" s="320"/>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row>
    <row r="11" spans="1:58">
      <c r="A11" s="342" t="s">
        <v>29</v>
      </c>
      <c r="B11" s="343"/>
      <c r="C11" s="328" t="s">
        <v>20</v>
      </c>
      <c r="D11" s="217"/>
      <c r="E11" s="217"/>
      <c r="F11" s="318"/>
      <c r="G11" s="223"/>
      <c r="H11" s="218"/>
      <c r="K11" s="321"/>
      <c r="L11" s="320"/>
      <c r="M11" s="320"/>
      <c r="N11" s="320"/>
      <c r="O11" s="320"/>
      <c r="P11" s="320"/>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BA11" s="11"/>
      <c r="BB11" s="11"/>
      <c r="BC11" s="11"/>
      <c r="BD11" s="11"/>
    </row>
    <row r="12" spans="1:58">
      <c r="A12" s="342" t="s">
        <v>5465</v>
      </c>
      <c r="B12" s="343"/>
      <c r="C12" s="332">
        <v>11111110000000</v>
      </c>
      <c r="D12" s="217"/>
      <c r="E12" s="356" t="s">
        <v>5462</v>
      </c>
      <c r="F12" s="343"/>
      <c r="G12" s="328">
        <v>10</v>
      </c>
      <c r="H12" s="218"/>
      <c r="I12" s="320" t="s">
        <v>5353</v>
      </c>
      <c r="J12" s="320" t="str">
        <f>"all claims &gt;$10 in PY"&amp;YEAR($C$3)-1&amp;" as of 90 days before effective date"</f>
        <v>all claims &gt;$10 in PY2011 as of 90 days before effective date</v>
      </c>
      <c r="K12" s="321"/>
      <c r="L12" s="320"/>
      <c r="M12" s="320"/>
      <c r="N12" s="320"/>
      <c r="O12" s="320"/>
      <c r="P12" s="320"/>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1"/>
      <c r="BB12" s="11"/>
      <c r="BC12" s="11"/>
      <c r="BD12" s="11"/>
    </row>
    <row r="13" spans="1:58">
      <c r="A13" s="219"/>
      <c r="B13" s="319"/>
      <c r="C13" s="319"/>
      <c r="D13" s="319"/>
      <c r="E13" s="356" t="s">
        <v>5463</v>
      </c>
      <c r="F13" s="343"/>
      <c r="G13" s="328">
        <v>10</v>
      </c>
      <c r="H13" s="218"/>
      <c r="J13" s="320" t="str">
        <f>"all claims &gt;$10 in PY"&amp;YEAR($C$3)-2</f>
        <v>all claims &gt;$10 in PY2010</v>
      </c>
      <c r="K13" s="321"/>
      <c r="L13" s="320"/>
      <c r="M13" s="320"/>
      <c r="N13" s="320"/>
      <c r="O13" s="320"/>
      <c r="P13" s="320"/>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1"/>
      <c r="BB13" s="11"/>
      <c r="BC13" s="11"/>
      <c r="BD13" s="11"/>
    </row>
    <row r="14" spans="1:58" s="34" customFormat="1">
      <c r="A14" s="342" t="s">
        <v>235</v>
      </c>
      <c r="B14" s="343"/>
      <c r="C14" s="333">
        <v>2250000</v>
      </c>
      <c r="D14" s="221"/>
      <c r="E14" s="356" t="s">
        <v>5464</v>
      </c>
      <c r="F14" s="343"/>
      <c r="G14" s="328">
        <v>10</v>
      </c>
      <c r="H14" s="218"/>
      <c r="I14" s="320"/>
      <c r="J14" s="320" t="str">
        <f>"all claims &gt;$10 in PY"&amp;YEAR($C$3)-3</f>
        <v>all claims &gt;$10 in PY2009</v>
      </c>
      <c r="K14" s="321"/>
      <c r="L14" s="320"/>
      <c r="M14" s="320"/>
      <c r="N14" s="320"/>
      <c r="O14" s="320"/>
      <c r="P14" s="320"/>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1"/>
      <c r="BB14" s="11"/>
      <c r="BC14" s="11"/>
      <c r="BD14" s="11"/>
    </row>
    <row r="15" spans="1:58">
      <c r="A15" s="347" t="s">
        <v>5476</v>
      </c>
      <c r="B15" s="348"/>
      <c r="C15" s="333">
        <v>0</v>
      </c>
      <c r="D15" s="221"/>
      <c r="E15" s="217"/>
      <c r="F15" s="217"/>
      <c r="G15" s="217"/>
      <c r="H15" s="218"/>
      <c r="I15" s="320"/>
      <c r="J15" s="320"/>
      <c r="K15" s="320"/>
      <c r="L15" s="320"/>
      <c r="M15" s="320"/>
      <c r="N15" s="320"/>
      <c r="O15" s="321"/>
      <c r="P15" s="320"/>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1"/>
      <c r="BD15" s="11"/>
      <c r="BE15" s="11"/>
      <c r="BF15" s="11"/>
    </row>
    <row r="16" spans="1:58" s="174" customFormat="1">
      <c r="A16" s="219"/>
      <c r="B16" s="314"/>
      <c r="C16" s="217"/>
      <c r="D16" s="217"/>
      <c r="E16" s="217"/>
      <c r="F16" s="217"/>
      <c r="G16" s="217"/>
      <c r="H16" s="218"/>
      <c r="I16" s="208"/>
      <c r="J16" s="208"/>
      <c r="K16" s="208"/>
      <c r="L16" s="208"/>
      <c r="M16" s="208"/>
      <c r="N16" s="208"/>
      <c r="O16" s="208"/>
      <c r="P16" s="208"/>
    </row>
    <row r="17" spans="1:16" s="174" customFormat="1">
      <c r="A17" s="350" t="s">
        <v>5470</v>
      </c>
      <c r="B17" s="351"/>
      <c r="C17" s="332">
        <v>500000</v>
      </c>
      <c r="D17" s="217"/>
      <c r="E17" s="217"/>
      <c r="F17" s="217"/>
      <c r="G17" s="217"/>
      <c r="H17" s="218"/>
      <c r="I17" s="208"/>
      <c r="J17" s="208"/>
      <c r="K17" s="208"/>
      <c r="L17" s="208"/>
      <c r="M17" s="208"/>
      <c r="N17" s="208"/>
      <c r="O17" s="208"/>
      <c r="P17" s="208"/>
    </row>
    <row r="18" spans="1:16" s="216" customFormat="1">
      <c r="A18" s="309" t="s">
        <v>5471</v>
      </c>
      <c r="C18" s="313">
        <v>0.3</v>
      </c>
      <c r="D18" s="313"/>
      <c r="E18" s="217"/>
      <c r="F18" s="217"/>
      <c r="G18" s="217"/>
      <c r="H18" s="218"/>
      <c r="I18" s="208"/>
      <c r="J18" s="208"/>
      <c r="K18" s="208"/>
      <c r="L18" s="208"/>
      <c r="M18" s="208"/>
      <c r="N18" s="208"/>
      <c r="O18" s="208"/>
      <c r="P18" s="208"/>
    </row>
    <row r="19" spans="1:16" s="216" customFormat="1" hidden="1">
      <c r="A19" s="219"/>
      <c r="B19" s="217"/>
      <c r="C19" s="217"/>
      <c r="D19" s="217"/>
      <c r="E19" s="217"/>
      <c r="F19" s="217"/>
      <c r="G19" s="218"/>
      <c r="H19" s="218"/>
      <c r="I19" s="208"/>
      <c r="J19" s="208"/>
      <c r="K19" s="208"/>
      <c r="L19" s="208"/>
      <c r="M19" s="208"/>
      <c r="N19" s="208"/>
      <c r="O19" s="208"/>
      <c r="P19" s="208"/>
    </row>
    <row r="20" spans="1:16" s="216" customFormat="1" hidden="1">
      <c r="A20" s="219"/>
      <c r="B20" s="217"/>
      <c r="C20" s="217"/>
      <c r="D20" s="217"/>
      <c r="E20" s="217"/>
      <c r="F20" s="217"/>
      <c r="G20" s="218"/>
      <c r="H20" s="218"/>
      <c r="I20" s="208"/>
      <c r="J20" s="208"/>
      <c r="K20" s="208"/>
      <c r="L20" s="208"/>
      <c r="M20" s="208"/>
      <c r="N20" s="208"/>
      <c r="O20" s="208"/>
      <c r="P20" s="208"/>
    </row>
    <row r="21" spans="1:16" s="216" customFormat="1" hidden="1">
      <c r="A21" s="219"/>
      <c r="B21" s="217"/>
      <c r="C21" s="217"/>
      <c r="D21" s="217"/>
      <c r="E21" s="217"/>
      <c r="F21" s="217"/>
      <c r="G21" s="218"/>
      <c r="H21" s="218"/>
      <c r="I21" s="208"/>
      <c r="J21" s="208"/>
      <c r="K21" s="208"/>
      <c r="L21" s="208"/>
      <c r="M21" s="208"/>
      <c r="N21" s="208"/>
      <c r="O21" s="208"/>
      <c r="P21" s="208"/>
    </row>
    <row r="22" spans="1:16" s="216" customFormat="1" ht="21" hidden="1">
      <c r="A22" s="219"/>
      <c r="B22" s="217"/>
      <c r="C22" s="228" t="s">
        <v>5468</v>
      </c>
      <c r="D22" s="323"/>
      <c r="E22" s="229" t="s">
        <v>5466</v>
      </c>
      <c r="F22" s="230" t="s">
        <v>5467</v>
      </c>
      <c r="G22" s="218"/>
      <c r="H22" s="218"/>
      <c r="I22" s="208"/>
      <c r="J22" s="208"/>
      <c r="K22" s="208"/>
      <c r="L22" s="208"/>
      <c r="M22" s="208"/>
      <c r="N22" s="208"/>
      <c r="O22" s="208"/>
      <c r="P22" s="208"/>
    </row>
    <row r="23" spans="1:16" s="216" customFormat="1" ht="18.75" hidden="1">
      <c r="A23" s="219"/>
      <c r="B23" s="217"/>
      <c r="C23" s="225">
        <f ca="1">Calc.!D22</f>
        <v>5161163.9759661201</v>
      </c>
      <c r="D23" s="324"/>
      <c r="E23" s="226">
        <f ca="1">Calc.!C22</f>
        <v>8568412.3347864058</v>
      </c>
      <c r="F23" s="227">
        <f ca="1">Calc.!B22</f>
        <v>13434216.753840918</v>
      </c>
      <c r="G23" s="218"/>
      <c r="H23" s="218"/>
      <c r="I23" s="208"/>
      <c r="J23" s="208"/>
      <c r="K23" s="208"/>
      <c r="L23" s="208"/>
      <c r="M23" s="208"/>
      <c r="N23" s="208"/>
      <c r="O23" s="208"/>
      <c r="P23" s="208"/>
    </row>
    <row r="24" spans="1:16" s="174" customFormat="1" hidden="1">
      <c r="A24" s="219"/>
      <c r="B24" s="217"/>
      <c r="C24" s="267"/>
      <c r="D24" s="267"/>
      <c r="E24" s="217"/>
      <c r="F24" s="217"/>
      <c r="G24" s="218"/>
      <c r="H24" s="218"/>
      <c r="I24" s="208"/>
      <c r="J24" s="208"/>
      <c r="K24" s="208"/>
      <c r="L24" s="208"/>
      <c r="M24" s="208"/>
      <c r="N24" s="208"/>
      <c r="O24" s="208"/>
      <c r="P24" s="208"/>
    </row>
    <row r="25" spans="1:16" s="174" customFormat="1">
      <c r="A25" s="316"/>
      <c r="B25" s="308"/>
      <c r="C25" s="308"/>
      <c r="D25" s="308"/>
      <c r="E25" s="308"/>
      <c r="F25" s="308"/>
      <c r="G25" s="308"/>
      <c r="H25" s="317"/>
      <c r="I25" s="208"/>
      <c r="J25" s="208"/>
      <c r="K25" s="208"/>
      <c r="L25" s="208"/>
      <c r="M25" s="208"/>
      <c r="N25" s="208"/>
      <c r="O25" s="208"/>
      <c r="P25" s="208"/>
    </row>
    <row r="26" spans="1:16" s="174" customFormat="1">
      <c r="A26" s="217"/>
      <c r="B26" s="217"/>
      <c r="C26" s="217"/>
      <c r="D26" s="217"/>
      <c r="E26" s="299"/>
      <c r="F26" s="326" t="s">
        <v>5482</v>
      </c>
      <c r="G26" s="217"/>
      <c r="H26" s="217"/>
      <c r="I26" s="208"/>
      <c r="J26" s="208"/>
      <c r="K26" s="208"/>
      <c r="L26" s="208"/>
      <c r="M26" s="208"/>
      <c r="N26" s="208"/>
      <c r="O26" s="208"/>
      <c r="P26" s="208"/>
    </row>
    <row r="27" spans="1:16" s="174" customFormat="1">
      <c r="A27" s="217"/>
      <c r="B27" s="217"/>
      <c r="C27" s="312" t="s">
        <v>5474</v>
      </c>
      <c r="D27" s="208"/>
      <c r="E27" s="217"/>
      <c r="F27" s="312" t="s">
        <v>5469</v>
      </c>
      <c r="G27" s="208"/>
      <c r="H27" s="217"/>
      <c r="I27" s="322"/>
      <c r="J27" s="208"/>
      <c r="K27" s="208"/>
      <c r="L27" s="208"/>
      <c r="M27" s="208"/>
      <c r="N27" s="208"/>
      <c r="O27" s="208"/>
      <c r="P27" s="208"/>
    </row>
    <row r="28" spans="1:16" s="174" customFormat="1">
      <c r="A28" s="217"/>
      <c r="B28" s="217"/>
      <c r="C28" s="310" t="str">
        <f ca="1">IF(C17*(1+C18)&lt;C23,"",IF(C17*(1-C18)&gt;F23,"Green",""))</f>
        <v/>
      </c>
      <c r="D28" s="325"/>
      <c r="E28" s="217"/>
      <c r="F28" s="349" t="str">
        <f>I28&amp;I29&amp;I30&amp;I31&amp;I32</f>
        <v xml:space="preserve">- Expo. Size too Large!         </v>
      </c>
      <c r="G28" s="208"/>
      <c r="H28" s="217"/>
      <c r="I28" s="322" t="str">
        <f>IF(AVERAGE(G12:G14)&gt;50, "- Too Many Claims!"&amp;REPT(" ",(LEN($F$26)-LEN("- Too Many Claims!"))),"")</f>
        <v/>
      </c>
      <c r="J28" s="208"/>
      <c r="K28" s="208"/>
      <c r="L28" s="208"/>
      <c r="M28" s="208"/>
      <c r="N28" s="208"/>
      <c r="O28" s="208"/>
      <c r="P28" s="208"/>
    </row>
    <row r="29" spans="1:16" s="174" customFormat="1">
      <c r="A29" s="217"/>
      <c r="B29" s="217"/>
      <c r="C29" s="310" t="str">
        <f ca="1">IF(C17*(1+C18)&lt;C23,"",IF(C17*(1-C18)&gt;F23,"","Amber"))</f>
        <v/>
      </c>
      <c r="D29" s="325"/>
      <c r="E29" s="217"/>
      <c r="F29" s="349"/>
      <c r="G29" s="208"/>
      <c r="H29" s="217"/>
      <c r="I29" s="322" t="str">
        <f>IF(C12&gt;500000000,"- Expo. Size too Large!"&amp;REPT(" ",(LEN($F$26)-LEN("- Expo. Size too Large!"))),"")</f>
        <v xml:space="preserve">- Expo. Size too Large!         </v>
      </c>
      <c r="J29" s="208"/>
      <c r="K29" s="208"/>
      <c r="L29" s="208"/>
      <c r="M29" s="208"/>
      <c r="N29" s="208"/>
      <c r="O29" s="208"/>
      <c r="P29" s="208"/>
    </row>
    <row r="30" spans="1:16" s="174" customFormat="1">
      <c r="A30" s="217"/>
      <c r="B30" s="217"/>
      <c r="C30" s="311" t="str">
        <f ca="1">IF(C17*(1+C18)&lt;C23,"Red",IF(C17*(1-C18)&gt;F23,"",""))</f>
        <v>Red</v>
      </c>
      <c r="D30" s="325"/>
      <c r="E30" s="217"/>
      <c r="F30" s="349"/>
      <c r="G30" s="208"/>
      <c r="H30" s="217"/>
      <c r="I30" s="322" t="str">
        <f>IF(G10="","- Zip Code Not Found! "&amp;REPT(" ",(LEN($F$26)-LEN("- Zip Code Not Found!"))),"")</f>
        <v/>
      </c>
      <c r="J30" s="208"/>
      <c r="K30" s="208"/>
      <c r="L30" s="208"/>
      <c r="M30" s="208"/>
      <c r="N30" s="208"/>
      <c r="O30" s="208"/>
      <c r="P30" s="208"/>
    </row>
    <row r="31" spans="1:16" s="174" customFormat="1">
      <c r="A31" s="217"/>
      <c r="B31" s="217"/>
      <c r="C31" s="217"/>
      <c r="D31" s="217"/>
      <c r="E31" s="217"/>
      <c r="F31" s="349"/>
      <c r="G31" s="208"/>
      <c r="H31" s="217"/>
      <c r="I31" s="322" t="str">
        <f>IF(OR(C17="",C17=0),"- Invalid Broker Target! "&amp;REPT(" ", (LEN($F$26)-LEN("- Invalid Broker Target!"))),"")</f>
        <v/>
      </c>
      <c r="J31" s="208"/>
      <c r="K31" s="208"/>
      <c r="L31" s="208"/>
      <c r="M31" s="208"/>
      <c r="N31" s="208"/>
      <c r="O31" s="208"/>
      <c r="P31" s="208"/>
    </row>
    <row r="32" spans="1:16" s="174" customFormat="1">
      <c r="A32" s="217"/>
      <c r="B32" s="217"/>
      <c r="C32" s="217"/>
      <c r="D32" s="217"/>
      <c r="E32" s="217"/>
      <c r="F32" s="349"/>
      <c r="G32" s="208"/>
      <c r="H32" s="217"/>
      <c r="I32" s="322" t="str">
        <f>IFERROR(IF(AVERAGE(G12:G14)*1000/C12&gt;0.05,"- Too many claims per $1,000 "&amp;C11&amp;"!",""),"- Missing Exposure")</f>
        <v/>
      </c>
      <c r="J32" s="208"/>
      <c r="K32" s="208"/>
      <c r="L32" s="208"/>
      <c r="M32" s="208"/>
      <c r="N32" s="208"/>
      <c r="O32" s="208"/>
      <c r="P32" s="208"/>
    </row>
    <row r="33" spans="1:16" s="174" customFormat="1">
      <c r="A33" s="217"/>
      <c r="B33" s="217"/>
      <c r="C33" s="217"/>
      <c r="D33" s="217"/>
      <c r="E33" s="217"/>
      <c r="F33" s="349"/>
      <c r="G33" s="208"/>
      <c r="H33" s="217"/>
      <c r="I33" s="322"/>
      <c r="J33" s="208"/>
      <c r="K33" s="208"/>
      <c r="L33" s="208"/>
      <c r="M33" s="208"/>
      <c r="N33" s="208"/>
      <c r="O33" s="208"/>
      <c r="P33" s="208"/>
    </row>
    <row r="34" spans="1:16">
      <c r="A34" s="208"/>
      <c r="B34" s="208"/>
      <c r="C34" s="208"/>
      <c r="D34" s="208"/>
      <c r="E34" s="208"/>
      <c r="F34" s="208"/>
      <c r="G34" s="208"/>
      <c r="H34" s="208"/>
    </row>
    <row r="35" spans="1:16">
      <c r="A35" s="208"/>
      <c r="B35" s="208"/>
      <c r="C35" s="208"/>
      <c r="D35" s="208"/>
      <c r="E35" s="208"/>
      <c r="F35" s="208"/>
      <c r="G35" s="208"/>
      <c r="H35" s="208"/>
    </row>
    <row r="36" spans="1:16">
      <c r="A36" s="208"/>
      <c r="B36" s="208"/>
      <c r="C36" s="208"/>
      <c r="D36" s="208"/>
      <c r="E36" s="208"/>
      <c r="F36" s="208"/>
      <c r="G36" s="208"/>
      <c r="H36" s="208"/>
    </row>
    <row r="37" spans="1:16">
      <c r="A37" s="208"/>
      <c r="B37" s="208"/>
      <c r="C37" s="208"/>
      <c r="D37" s="208"/>
      <c r="E37" s="208"/>
      <c r="F37" s="208"/>
      <c r="G37" s="208"/>
      <c r="H37" s="208"/>
    </row>
    <row r="38" spans="1:16">
      <c r="B38" s="174"/>
      <c r="C38" s="174"/>
      <c r="D38" s="216"/>
    </row>
    <row r="39" spans="1:16">
      <c r="B39" s="174"/>
      <c r="C39" s="174"/>
      <c r="D39" s="216"/>
    </row>
    <row r="40" spans="1:16">
      <c r="B40" s="174"/>
      <c r="C40" s="174"/>
      <c r="D40" s="216"/>
    </row>
    <row r="41" spans="1:16">
      <c r="B41" s="174"/>
      <c r="C41" s="174"/>
      <c r="D41" s="216"/>
    </row>
    <row r="42" spans="1:16">
      <c r="B42" s="174"/>
      <c r="C42" s="174"/>
      <c r="D42" s="216"/>
    </row>
    <row r="43" spans="1:16">
      <c r="B43" s="174"/>
      <c r="C43" s="174"/>
      <c r="D43" s="216"/>
    </row>
    <row r="44" spans="1:16">
      <c r="B44" s="174"/>
      <c r="C44" s="174"/>
      <c r="D44" s="216"/>
    </row>
    <row r="47" spans="1:16">
      <c r="C47" s="6"/>
      <c r="D47" s="209"/>
    </row>
    <row r="1288" ht="1.5" customHeight="1"/>
    <row r="1302" spans="5:39">
      <c r="AJ1302" s="11"/>
      <c r="AK1302" s="11"/>
      <c r="AL1302" s="11"/>
      <c r="AM1302" s="11"/>
    </row>
    <row r="1303" spans="5:39">
      <c r="E1303" s="19"/>
      <c r="F1303" s="19"/>
      <c r="G1303" s="19"/>
      <c r="H1303" s="282"/>
      <c r="I1303" s="320"/>
      <c r="J1303" s="320"/>
      <c r="K1303" s="320"/>
      <c r="L1303" s="320"/>
      <c r="M1303" s="320"/>
      <c r="N1303" s="320"/>
      <c r="O1303" s="320"/>
      <c r="P1303" s="320"/>
      <c r="Q1303" s="19"/>
      <c r="R1303" s="19"/>
      <c r="S1303" s="19"/>
      <c r="T1303" s="19"/>
      <c r="U1303" s="19"/>
      <c r="V1303" s="19"/>
      <c r="W1303" s="19"/>
      <c r="X1303" s="19"/>
      <c r="Y1303" s="19"/>
      <c r="Z1303" s="19"/>
      <c r="AA1303" s="19"/>
      <c r="AB1303" s="19"/>
      <c r="AC1303" s="19"/>
      <c r="AD1303" s="19"/>
      <c r="AE1303" s="19"/>
      <c r="AF1303" s="19"/>
      <c r="AG1303" s="19"/>
      <c r="AH1303" s="19"/>
      <c r="AI1303" s="19"/>
      <c r="AJ1303" s="11"/>
      <c r="AK1303" s="11"/>
      <c r="AL1303" s="11"/>
      <c r="AM1303" s="11"/>
    </row>
    <row r="1304" spans="5:39">
      <c r="E1304" s="19"/>
      <c r="F1304" s="19"/>
      <c r="G1304" s="19"/>
      <c r="H1304" s="282"/>
      <c r="I1304" s="320"/>
      <c r="J1304" s="320"/>
      <c r="K1304" s="320"/>
      <c r="L1304" s="320"/>
      <c r="M1304" s="320"/>
      <c r="N1304" s="320"/>
      <c r="O1304" s="320"/>
      <c r="P1304" s="320"/>
      <c r="Q1304" s="19"/>
      <c r="R1304" s="19"/>
      <c r="S1304" s="19"/>
      <c r="T1304" s="19"/>
      <c r="U1304" s="19"/>
      <c r="V1304" s="19"/>
      <c r="W1304" s="19"/>
      <c r="X1304" s="19"/>
      <c r="Y1304" s="19"/>
      <c r="Z1304" s="19"/>
      <c r="AA1304" s="19"/>
      <c r="AB1304" s="19"/>
      <c r="AC1304" s="19"/>
      <c r="AD1304" s="19"/>
      <c r="AE1304" s="19"/>
      <c r="AF1304" s="19"/>
      <c r="AG1304" s="19"/>
      <c r="AH1304" s="19"/>
      <c r="AI1304" s="19"/>
      <c r="AJ1304" s="11"/>
      <c r="AK1304" s="11"/>
      <c r="AL1304" s="11"/>
      <c r="AM1304" s="11"/>
    </row>
    <row r="1313" spans="2:4">
      <c r="B1313" s="19"/>
      <c r="C1313" s="19"/>
      <c r="D1313" s="282"/>
    </row>
    <row r="1314" spans="2:4">
      <c r="B1314" s="19"/>
      <c r="C1314" s="19"/>
      <c r="D1314" s="282"/>
    </row>
  </sheetData>
  <mergeCells count="23">
    <mergeCell ref="A15:B15"/>
    <mergeCell ref="F28:F33"/>
    <mergeCell ref="A17:B17"/>
    <mergeCell ref="A9:B9"/>
    <mergeCell ref="A8:B8"/>
    <mergeCell ref="A10:B10"/>
    <mergeCell ref="A11:B11"/>
    <mergeCell ref="A12:B12"/>
    <mergeCell ref="A14:B14"/>
    <mergeCell ref="E8:F8"/>
    <mergeCell ref="E9:F9"/>
    <mergeCell ref="E10:F10"/>
    <mergeCell ref="E12:F12"/>
    <mergeCell ref="E13:F13"/>
    <mergeCell ref="E14:F14"/>
    <mergeCell ref="A1:G1"/>
    <mergeCell ref="A7:B7"/>
    <mergeCell ref="E7:F7"/>
    <mergeCell ref="A2:B2"/>
    <mergeCell ref="A3:B3"/>
    <mergeCell ref="A4:B4"/>
    <mergeCell ref="A5:B5"/>
    <mergeCell ref="C2:H2"/>
  </mergeCells>
  <conditionalFormatting sqref="C29:D29">
    <cfRule type="containsText" dxfId="4" priority="6" operator="containsText" text="Amber">
      <formula>NOT(ISERROR(SEARCH("Amber",C29)))</formula>
    </cfRule>
  </conditionalFormatting>
  <conditionalFormatting sqref="C30:D30">
    <cfRule type="containsText" dxfId="3" priority="4" operator="containsText" text="Green">
      <formula>NOT(ISERROR(SEARCH("Green",C30)))</formula>
    </cfRule>
  </conditionalFormatting>
  <conditionalFormatting sqref="C28:D30">
    <cfRule type="containsText" dxfId="2" priority="1" operator="containsText" text="Red">
      <formula>NOT(ISERROR(SEARCH("Red",C28)))</formula>
    </cfRule>
    <cfRule type="containsText" dxfId="1" priority="2" operator="containsText" text="Green">
      <formula>NOT(ISERROR(SEARCH("Green",C28)))</formula>
    </cfRule>
    <cfRule type="containsText" dxfId="0" priority="3" operator="containsText" text="Amber">
      <formula>NOT(ISERROR(SEARCH("Amber",C28)))</formula>
    </cfRule>
  </conditionalFormatting>
  <dataValidations count="6">
    <dataValidation type="list" allowBlank="1" showInputMessage="1" showErrorMessage="1" sqref="C10">
      <formula1>state</formula1>
    </dataValidation>
    <dataValidation type="list" allowBlank="1" showInputMessage="1" showErrorMessage="1" sqref="C4:D4">
      <formula1>Division</formula1>
    </dataValidation>
    <dataValidation type="list" allowBlank="1" showInputMessage="1" showErrorMessage="1" sqref="C11">
      <formula1>exposure_type</formula1>
    </dataValidation>
    <dataValidation type="list" allowBlank="1" showInputMessage="1" showErrorMessage="1" sqref="C14">
      <formula1>policylimit</formula1>
    </dataValidation>
    <dataValidation type="list" allowBlank="1" showInputMessage="1" showErrorMessage="1" sqref="C15">
      <formula1>retention</formula1>
    </dataValidation>
    <dataValidation type="whole" allowBlank="1" showInputMessage="1" showErrorMessage="1" sqref="G8:H8">
      <formula1>0</formula1>
      <formula2>999999999</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EASI!$A$2:$A$39549</xm:f>
          </x14:formula1>
          <xm:sqref>H9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98"/>
  <sheetViews>
    <sheetView workbookViewId="0">
      <selection activeCell="F22" sqref="F22"/>
    </sheetView>
  </sheetViews>
  <sheetFormatPr defaultRowHeight="15"/>
  <cols>
    <col min="1" max="1" width="30" customWidth="1"/>
    <col min="2" max="2" width="22.140625" customWidth="1"/>
    <col min="3" max="3" width="21" customWidth="1"/>
    <col min="4" max="4" width="14.28515625" customWidth="1"/>
    <col min="5" max="5" width="20.5703125" customWidth="1"/>
    <col min="6" max="6" width="12.7109375" bestFit="1" customWidth="1"/>
    <col min="7" max="7" width="17.7109375" bestFit="1" customWidth="1"/>
    <col min="8" max="8" width="20.42578125" bestFit="1" customWidth="1"/>
    <col min="9" max="9" width="18.140625" bestFit="1" customWidth="1"/>
    <col min="10" max="10" width="12.85546875" bestFit="1" customWidth="1"/>
    <col min="11" max="11" width="11.140625" bestFit="1" customWidth="1"/>
    <col min="12" max="12" width="11.140625" style="34" customWidth="1"/>
    <col min="14" max="14" width="31.140625" customWidth="1"/>
    <col min="15" max="15" width="22.42578125" bestFit="1" customWidth="1"/>
    <col min="16" max="16" width="13.7109375" bestFit="1" customWidth="1"/>
    <col min="17" max="17" width="20.7109375" customWidth="1"/>
    <col min="18" max="18" width="14.140625" bestFit="1" customWidth="1"/>
    <col min="19" max="19" width="23.7109375" customWidth="1"/>
    <col min="20" max="20" width="19.140625" customWidth="1"/>
    <col min="21" max="21" width="14.28515625" bestFit="1" customWidth="1"/>
    <col min="22" max="22" width="10.5703125" bestFit="1" customWidth="1"/>
    <col min="23" max="23" width="15.5703125" customWidth="1"/>
  </cols>
  <sheetData>
    <row r="1" spans="1:27" ht="15.75" thickBot="1">
      <c r="A1" s="1" t="s">
        <v>0</v>
      </c>
      <c r="B1" s="2" t="s">
        <v>1</v>
      </c>
      <c r="C1" s="2" t="s">
        <v>2</v>
      </c>
      <c r="D1" s="2" t="s">
        <v>3</v>
      </c>
      <c r="E1" s="2" t="s">
        <v>4</v>
      </c>
      <c r="F1" s="2" t="s">
        <v>5</v>
      </c>
      <c r="G1" s="2" t="s">
        <v>6</v>
      </c>
      <c r="H1" s="2" t="s">
        <v>7</v>
      </c>
      <c r="I1" s="2" t="s">
        <v>8</v>
      </c>
      <c r="J1" s="3" t="s">
        <v>9</v>
      </c>
      <c r="K1" s="4" t="s">
        <v>10</v>
      </c>
      <c r="L1" s="9"/>
      <c r="N1" s="6"/>
      <c r="O1" s="6"/>
      <c r="P1" s="6"/>
      <c r="Q1" s="7"/>
      <c r="T1" s="7"/>
    </row>
    <row r="2" spans="1:27">
      <c r="A2" t="s">
        <v>11</v>
      </c>
      <c r="B2" t="s">
        <v>11</v>
      </c>
      <c r="F2">
        <f>B39</f>
        <v>9.0335129999999992</v>
      </c>
      <c r="G2">
        <f>C39</f>
        <v>0.206261</v>
      </c>
      <c r="H2">
        <f>IF(E2="",1,E2)*F2</f>
        <v>9.0335129999999992</v>
      </c>
      <c r="I2">
        <f>IF(E2="",1,E2)*G2</f>
        <v>0.206261</v>
      </c>
      <c r="J2" s="10">
        <f>EXP(H2)</f>
        <v>8379.2442127540871</v>
      </c>
      <c r="K2" s="9">
        <f>EXP(I2)</f>
        <v>1.2290739504371446</v>
      </c>
      <c r="L2" s="9"/>
      <c r="T2" s="175"/>
      <c r="U2" s="175"/>
    </row>
    <row r="3" spans="1:27">
      <c r="A3" t="s">
        <v>12</v>
      </c>
      <c r="B3" t="s">
        <v>13</v>
      </c>
      <c r="C3" s="15">
        <f>'Interface GLGC'!C4</f>
        <v>54</v>
      </c>
      <c r="D3" t="str">
        <f>VLOOKUP(C3,A66:B72,2,FALSE)</f>
        <v>construction</v>
      </c>
      <c r="F3">
        <f>VLOOKUP(C3,A66:D72,3,FALSE)</f>
        <v>0.64400100000000005</v>
      </c>
      <c r="G3">
        <f>VLOOKUP(C3,A66:D72,4,FALSE)</f>
        <v>8.9358000000000007E-2</v>
      </c>
      <c r="H3" s="266">
        <f t="shared" ref="H3:H4" si="0">IF(E3="",1,E3)*F3</f>
        <v>0.64400100000000005</v>
      </c>
      <c r="I3" s="266">
        <f t="shared" ref="I3:I4" si="1">IF(E3="",1,E3)*G3</f>
        <v>8.9358000000000007E-2</v>
      </c>
      <c r="J3" s="9">
        <f>EXP(H3)</f>
        <v>1.9040838990015274</v>
      </c>
      <c r="K3" s="9">
        <f t="shared" ref="K3:K12" si="2">EXP(I3)</f>
        <v>1.0934720492564494</v>
      </c>
      <c r="L3" s="9"/>
      <c r="T3" s="175"/>
      <c r="U3" s="175"/>
    </row>
    <row r="4" spans="1:27">
      <c r="A4" t="s">
        <v>117</v>
      </c>
      <c r="B4" t="s">
        <v>107</v>
      </c>
      <c r="C4" s="12">
        <f>_InputCell_SIC</f>
        <v>1381</v>
      </c>
      <c r="D4" t="str">
        <f>IFERROR(VLOOKUP(TEXT(C4,"0000"),'SIC Mapping'!$A$2:$D$1777,3,FALSE),"")</f>
        <v>B</v>
      </c>
      <c r="F4">
        <f>VLOOKUP(D4,B76:D85,2,FALSE)</f>
        <v>0</v>
      </c>
      <c r="G4">
        <f>VLOOKUP(D4,B76:D85,3,FALSE)</f>
        <v>0</v>
      </c>
      <c r="H4" s="266">
        <f t="shared" si="0"/>
        <v>0</v>
      </c>
      <c r="I4" s="266">
        <f t="shared" si="1"/>
        <v>0</v>
      </c>
      <c r="J4" s="9">
        <f>EXP(H4)</f>
        <v>1</v>
      </c>
      <c r="K4" s="9">
        <f>EXP(I4)</f>
        <v>1</v>
      </c>
      <c r="L4" s="9"/>
      <c r="T4" s="175"/>
      <c r="U4" s="175"/>
    </row>
    <row r="5" spans="1:27">
      <c r="A5" t="s">
        <v>15</v>
      </c>
      <c r="B5" t="s">
        <v>15</v>
      </c>
      <c r="C5" s="17" t="str">
        <f>IF('Interface GLGC'!$C$10="TX","TX",IF('Interface GLGC'!$C$10="NY","NY",IF('Interface GLGC'!$C$10="CA","CA",IF('Interface GLGC'!$C$10="FL","FL","Others"))))</f>
        <v>TX</v>
      </c>
      <c r="F5">
        <f>VLOOKUP(C5,A89:C93,2,FALSE)</f>
        <v>0.53729700000000002</v>
      </c>
      <c r="G5">
        <f>VLOOKUP(C5,A89:C93,3,FALSE)</f>
        <v>9.4677999999999998E-2</v>
      </c>
      <c r="H5" s="266">
        <f t="shared" ref="H5" si="3">IF(E5="",1,E5)*F5</f>
        <v>0.53729700000000002</v>
      </c>
      <c r="I5" s="266">
        <f t="shared" ref="I5" si="4">IF(E5="",1,E5)*G5</f>
        <v>9.4677999999999998E-2</v>
      </c>
      <c r="J5" s="9">
        <f t="shared" ref="J5:J12" si="5">EXP(H5)</f>
        <v>1.7113747587444319</v>
      </c>
      <c r="K5" s="9">
        <f t="shared" si="2"/>
        <v>1.0993048219771482</v>
      </c>
      <c r="L5" s="9"/>
      <c r="T5" s="175"/>
      <c r="U5" s="175"/>
    </row>
    <row r="6" spans="1:27">
      <c r="A6" t="s">
        <v>29</v>
      </c>
      <c r="B6" t="s">
        <v>29</v>
      </c>
      <c r="C6" s="12" t="str">
        <f>'Interface GLGC'!C11</f>
        <v>Payroll</v>
      </c>
      <c r="F6">
        <v>0</v>
      </c>
      <c r="G6">
        <v>0</v>
      </c>
      <c r="H6" s="266">
        <f t="shared" ref="H6:H11" si="6">IF(E6="",1,E6)*F6</f>
        <v>0</v>
      </c>
      <c r="I6" s="266">
        <f t="shared" ref="I6:I11" si="7">IF(E6="",1,E6)*G6</f>
        <v>0</v>
      </c>
      <c r="J6" s="9">
        <f t="shared" ref="J6:K8" si="8">EXP(H6)</f>
        <v>1</v>
      </c>
      <c r="K6" s="9">
        <f t="shared" si="8"/>
        <v>1</v>
      </c>
      <c r="L6" s="9"/>
      <c r="T6" s="175"/>
      <c r="U6" s="175"/>
    </row>
    <row r="7" spans="1:27" s="212" customFormat="1">
      <c r="A7" t="s">
        <v>17</v>
      </c>
      <c r="B7" t="s">
        <v>18</v>
      </c>
      <c r="C7" s="12" t="str">
        <f>IF('Interface GLGC'!$C$11=Calc.!B7,'Interface GLGC'!$C$12/1000000,"")</f>
        <v/>
      </c>
      <c r="D7">
        <f>LN(MIN(MAX(C7,D41),E41)+1)-G41</f>
        <v>0</v>
      </c>
      <c r="E7">
        <f>IF(C6="Sales",D7,0)</f>
        <v>0</v>
      </c>
      <c r="F7" s="41">
        <f>B41</f>
        <v>0.39780900000000002</v>
      </c>
      <c r="G7" s="41">
        <f>C41</f>
        <v>2.3833E-2</v>
      </c>
      <c r="H7" s="266">
        <f t="shared" si="6"/>
        <v>0</v>
      </c>
      <c r="I7" s="266">
        <f t="shared" si="7"/>
        <v>0</v>
      </c>
      <c r="J7" s="9">
        <f t="shared" si="8"/>
        <v>1</v>
      </c>
      <c r="K7" s="9">
        <f t="shared" si="8"/>
        <v>1</v>
      </c>
      <c r="L7" s="213"/>
    </row>
    <row r="8" spans="1:27">
      <c r="A8" t="s">
        <v>19</v>
      </c>
      <c r="B8" t="s">
        <v>20</v>
      </c>
      <c r="C8" s="214">
        <f>IF('Interface GLGC'!$C$11=Calc.!B8,'Interface GLGC'!$C$12/1000000,"")</f>
        <v>11111110</v>
      </c>
      <c r="D8">
        <f>LN(MIN(MAX(C8,D42),E42)+1)-G42</f>
        <v>6.9087547793152204</v>
      </c>
      <c r="E8">
        <f>IF(C6="Payroll",D8,0)</f>
        <v>6.9087547793152204</v>
      </c>
      <c r="F8" s="41">
        <f>B42</f>
        <v>0.513324</v>
      </c>
      <c r="G8" s="41">
        <f>C42</f>
        <v>4.1356999999999998E-2</v>
      </c>
      <c r="H8" s="266">
        <f t="shared" si="6"/>
        <v>3.546429638337206</v>
      </c>
      <c r="I8" s="266">
        <f t="shared" si="7"/>
        <v>0.28572537140813958</v>
      </c>
      <c r="J8" s="9">
        <f t="shared" si="8"/>
        <v>34.68924298072406</v>
      </c>
      <c r="K8" s="9">
        <f t="shared" si="8"/>
        <v>1.3307269493971461</v>
      </c>
      <c r="L8" s="9"/>
      <c r="T8" s="175"/>
      <c r="U8" s="175"/>
    </row>
    <row r="9" spans="1:27">
      <c r="A9" t="s">
        <v>21</v>
      </c>
      <c r="B9" t="s">
        <v>22</v>
      </c>
      <c r="C9" s="12">
        <f>'Interface GLGC'!G12</f>
        <v>10</v>
      </c>
      <c r="D9" s="16"/>
      <c r="F9">
        <v>0</v>
      </c>
      <c r="G9">
        <v>0</v>
      </c>
      <c r="H9" s="266">
        <f t="shared" si="6"/>
        <v>0</v>
      </c>
      <c r="I9" s="266">
        <f t="shared" si="7"/>
        <v>0</v>
      </c>
      <c r="J9" s="9">
        <f t="shared" si="5"/>
        <v>1</v>
      </c>
      <c r="K9" s="9">
        <f t="shared" si="2"/>
        <v>1</v>
      </c>
      <c r="L9" s="9"/>
      <c r="N9" s="6"/>
      <c r="O9" s="6"/>
      <c r="P9" s="6"/>
      <c r="Q9" s="7"/>
      <c r="T9" s="175"/>
      <c r="U9" s="175"/>
    </row>
    <row r="10" spans="1:27">
      <c r="A10" t="s">
        <v>23</v>
      </c>
      <c r="B10" t="s">
        <v>24</v>
      </c>
      <c r="C10" s="214">
        <f>'Interface GLGC'!G13</f>
        <v>10</v>
      </c>
      <c r="F10">
        <v>0</v>
      </c>
      <c r="G10">
        <v>0</v>
      </c>
      <c r="H10" s="266">
        <f t="shared" si="6"/>
        <v>0</v>
      </c>
      <c r="I10" s="266">
        <f t="shared" si="7"/>
        <v>0</v>
      </c>
      <c r="J10" s="9">
        <f t="shared" si="5"/>
        <v>1</v>
      </c>
      <c r="K10" s="9">
        <f t="shared" si="2"/>
        <v>1</v>
      </c>
      <c r="L10" s="9"/>
      <c r="T10" s="175"/>
      <c r="U10" s="175"/>
    </row>
    <row r="11" spans="1:27">
      <c r="A11" t="s">
        <v>25</v>
      </c>
      <c r="B11" t="s">
        <v>26</v>
      </c>
      <c r="C11" s="214">
        <f>'Interface GLGC'!G14</f>
        <v>10</v>
      </c>
      <c r="F11">
        <v>0</v>
      </c>
      <c r="G11">
        <v>0</v>
      </c>
      <c r="H11" s="266">
        <f t="shared" si="6"/>
        <v>0</v>
      </c>
      <c r="I11" s="266">
        <f t="shared" si="7"/>
        <v>0</v>
      </c>
      <c r="J11" s="9">
        <f t="shared" si="5"/>
        <v>1</v>
      </c>
      <c r="K11" s="9">
        <f t="shared" si="2"/>
        <v>1</v>
      </c>
      <c r="L11" s="9"/>
      <c r="T11" s="175"/>
      <c r="U11" s="175"/>
      <c r="X11" s="170"/>
    </row>
    <row r="12" spans="1:27">
      <c r="A12" t="s">
        <v>27</v>
      </c>
      <c r="B12" t="s">
        <v>28</v>
      </c>
      <c r="C12">
        <f>AVERAGE(C9,C10,C11)</f>
        <v>10</v>
      </c>
      <c r="D12">
        <f>LN(MIN(MAX(C12,D40),E40)+1)-G40</f>
        <v>2.3978952727983707</v>
      </c>
      <c r="E12">
        <f>D12</f>
        <v>2.3978952727983707</v>
      </c>
      <c r="F12" s="41">
        <f>B40</f>
        <v>0.57721800000000001</v>
      </c>
      <c r="G12" s="41">
        <f>C40</f>
        <v>4.3425999999999999E-2</v>
      </c>
      <c r="H12" s="266">
        <f t="shared" ref="H12" si="9">IF(E12="",1,E12)*F12</f>
        <v>1.3841083135741299</v>
      </c>
      <c r="I12" s="266">
        <f t="shared" ref="I12" si="10">IF(E12="",1,E12)*G12</f>
        <v>0.10413100011654204</v>
      </c>
      <c r="J12" s="9">
        <f t="shared" si="5"/>
        <v>3.9912653604640447</v>
      </c>
      <c r="K12" s="9">
        <f t="shared" si="2"/>
        <v>1.1097458222258509</v>
      </c>
      <c r="L12" s="9"/>
      <c r="T12" s="175"/>
      <c r="U12" s="175"/>
      <c r="X12" s="170"/>
    </row>
    <row r="13" spans="1:27">
      <c r="A13" s="224" t="s">
        <v>5351</v>
      </c>
      <c r="C13" s="269">
        <f>'Interface GLGC'!G10</f>
        <v>2223.6</v>
      </c>
      <c r="D13" s="306">
        <f>LN(MIN(MAX(C13,D54),E54)+1)-G54</f>
        <v>7.7073324031579284</v>
      </c>
      <c r="E13" s="41">
        <f>D13</f>
        <v>7.7073324031579284</v>
      </c>
      <c r="F13" s="213">
        <f>B54</f>
        <v>5.4084E-2</v>
      </c>
      <c r="G13" s="213">
        <f>C54</f>
        <v>2.6339000000000001E-2</v>
      </c>
      <c r="H13" s="266">
        <f>IF(E13="",1,E13)*F13</f>
        <v>0.41684336569239339</v>
      </c>
      <c r="I13" s="266">
        <f t="shared" ref="I13:I14" si="11">IF(E13="",1,E13)*G13</f>
        <v>0.20300342816677669</v>
      </c>
      <c r="J13" s="213">
        <f t="shared" ref="J13:J14" si="12">EXP(H13)</f>
        <v>1.5171648542563478</v>
      </c>
      <c r="K13" s="213">
        <f t="shared" ref="K13:K14" si="13">EXP(I13)</f>
        <v>1.2250766680074325</v>
      </c>
      <c r="L13" s="9"/>
      <c r="T13" s="175"/>
      <c r="U13" s="175"/>
      <c r="X13" s="170"/>
    </row>
    <row r="14" spans="1:27">
      <c r="A14" s="224" t="s">
        <v>5342</v>
      </c>
      <c r="C14">
        <f>IF(C12=0,1,0)</f>
        <v>0</v>
      </c>
      <c r="D14" s="231">
        <f>C14</f>
        <v>0</v>
      </c>
      <c r="E14">
        <f>D14</f>
        <v>0</v>
      </c>
      <c r="F14" s="213">
        <f>B55</f>
        <v>-1.0050730000000001</v>
      </c>
      <c r="G14" s="213">
        <f>C55</f>
        <v>0.106201</v>
      </c>
      <c r="H14" s="296">
        <f>IF(E14="",1,E14)*F14</f>
        <v>0</v>
      </c>
      <c r="I14" s="296">
        <f t="shared" si="11"/>
        <v>0</v>
      </c>
      <c r="J14" s="213">
        <f t="shared" si="12"/>
        <v>1</v>
      </c>
      <c r="K14" s="213">
        <f t="shared" si="13"/>
        <v>1</v>
      </c>
      <c r="L14" s="9"/>
      <c r="T14" s="175"/>
      <c r="U14" s="175"/>
      <c r="X14" s="170"/>
    </row>
    <row r="15" spans="1:27">
      <c r="A15" s="6" t="s">
        <v>70</v>
      </c>
      <c r="B15" t="s">
        <v>70</v>
      </c>
      <c r="C15" s="13">
        <v>0.35</v>
      </c>
      <c r="J15" t="s">
        <v>125</v>
      </c>
      <c r="K15">
        <f>SUMPRODUCT(I2:I14,I2:I14)</f>
        <v>0.19318502086805428</v>
      </c>
      <c r="T15" s="175"/>
      <c r="U15" s="175"/>
    </row>
    <row r="16" spans="1:27">
      <c r="A16" s="6" t="s">
        <v>124</v>
      </c>
      <c r="B16" t="s">
        <v>123</v>
      </c>
      <c r="C16">
        <v>1</v>
      </c>
      <c r="J16" t="s">
        <v>126</v>
      </c>
      <c r="K16">
        <f>SQRT(K15)</f>
        <v>0.43952817983384668</v>
      </c>
      <c r="T16" s="175"/>
      <c r="U16" s="175"/>
      <c r="Y16" s="41"/>
      <c r="Z16" s="41"/>
      <c r="AA16" s="41"/>
    </row>
    <row r="17" spans="1:24" s="34" customFormat="1">
      <c r="A17" s="6" t="s">
        <v>303</v>
      </c>
      <c r="B17" s="56">
        <f>'Interface GLGC'!C15</f>
        <v>0</v>
      </c>
      <c r="C17" s="41">
        <f ca="1">C35</f>
        <v>0</v>
      </c>
      <c r="T17" s="175"/>
      <c r="U17" s="175"/>
      <c r="V17" s="175"/>
      <c r="W17" s="175"/>
      <c r="X17" s="175"/>
    </row>
    <row r="18" spans="1:24">
      <c r="A18" s="6" t="s">
        <v>302</v>
      </c>
      <c r="B18" s="56">
        <f>IF('Interface GLGC'!B13="SIR", 'Interface GLGC'!C14+'Interface GLGC'!C15, 'Interface GLGC'!C14)</f>
        <v>2250000</v>
      </c>
      <c r="C18" s="41">
        <f ca="1">D35</f>
        <v>3.25</v>
      </c>
      <c r="D18" s="34"/>
      <c r="E18" s="34"/>
      <c r="F18" s="34"/>
      <c r="Q18" s="175"/>
      <c r="R18" s="175"/>
      <c r="S18" s="175"/>
      <c r="T18" s="175"/>
      <c r="U18" s="175"/>
      <c r="V18" s="175"/>
      <c r="W18" s="175"/>
      <c r="X18" s="175"/>
    </row>
    <row r="19" spans="1:24">
      <c r="A19" s="6" t="s">
        <v>2087</v>
      </c>
      <c r="B19" s="40">
        <v>1000000</v>
      </c>
      <c r="C19" s="41">
        <f ca="1">E35</f>
        <v>2.5640000000000001</v>
      </c>
      <c r="D19" s="34"/>
      <c r="E19" s="34" t="s">
        <v>5359</v>
      </c>
      <c r="F19" s="34" t="s">
        <v>5360</v>
      </c>
      <c r="N19" s="8"/>
      <c r="O19" s="8"/>
      <c r="P19" s="7"/>
      <c r="Q19" s="175"/>
      <c r="R19" s="175"/>
      <c r="S19" s="175"/>
      <c r="T19" s="175"/>
      <c r="U19" s="175"/>
      <c r="V19" s="175"/>
      <c r="W19" s="175"/>
      <c r="X19" s="175"/>
    </row>
    <row r="20" spans="1:24" s="34" customFormat="1">
      <c r="A20" s="6" t="s">
        <v>2098</v>
      </c>
      <c r="B20" s="40"/>
      <c r="C20" s="41">
        <v>1</v>
      </c>
      <c r="D20" s="278">
        <f t="array" ref="D20">IF(TRIM(C3)="26",1,INDEX(AgglimitFactor!$E$2:$E$93,MATCH(TRIM(Calc.!C3)&amp;INDEX(AgglimitFactor!$M$2:$M$5,MATCH(1,AgglimitFactor!$L$2:$L$5,0))&amp;Calc.!G22,AgglimitFactor!$A$2:$A$93&amp;AgglimitFactor!$B$2:$B$93&amp;AgglimitFactor!$D$2:$D$93,0)))</f>
        <v>0.94603000625040234</v>
      </c>
      <c r="E20" s="34">
        <f>VLOOKUP($C$3,RateNeed!B2:C7,2,FALSE)</f>
        <v>0.67200000000000004</v>
      </c>
      <c r="F20" s="34">
        <f>VLOOKUP($C$3,RateNeed!F2:G7,2,FALSE)</f>
        <v>0.14000000000000001</v>
      </c>
      <c r="N20"/>
      <c r="O20"/>
      <c r="P20"/>
      <c r="Q20" s="175"/>
      <c r="R20" s="175"/>
      <c r="S20" s="175"/>
      <c r="T20" s="175"/>
      <c r="U20" s="175"/>
      <c r="V20" s="175"/>
      <c r="W20" s="175"/>
      <c r="X20" s="175"/>
    </row>
    <row r="21" spans="1:24">
      <c r="A21" s="14" t="s">
        <v>69</v>
      </c>
      <c r="B21" s="14" t="s">
        <v>67</v>
      </c>
      <c r="C21" s="14" t="s">
        <v>2140</v>
      </c>
      <c r="D21" s="14" t="s">
        <v>68</v>
      </c>
      <c r="E21" s="220" t="s">
        <v>2141</v>
      </c>
      <c r="F21" s="220" t="s">
        <v>2142</v>
      </c>
      <c r="G21" s="234" t="s">
        <v>2151</v>
      </c>
      <c r="Q21" s="175"/>
      <c r="R21" s="175"/>
      <c r="S21" s="175"/>
      <c r="T21" s="175"/>
      <c r="U21" s="175"/>
      <c r="V21" s="175"/>
      <c r="W21" s="175"/>
      <c r="X21" s="175"/>
    </row>
    <row r="22" spans="1:24">
      <c r="A22" s="187">
        <f>parameters!B24</f>
        <v>5735539.1672912342</v>
      </c>
      <c r="B22" s="187">
        <f ca="1">A22*(1+E22)*C16*(C18-C17)*C20*E20*(1+F20)/(C19*(1-C15))</f>
        <v>13434216.753840918</v>
      </c>
      <c r="C22" s="187">
        <f ca="1">A22*C16*(C18-C17)*C20*E20*(1+F20)/(C19*(1-C15))</f>
        <v>8568412.3347864058</v>
      </c>
      <c r="D22" s="187">
        <f ca="1">A22*(1+F22)*C16*(C18-C17)*C20*E20*(1+F20)/(C19*(1-C15))</f>
        <v>5161163.9759661201</v>
      </c>
      <c r="E22" s="188">
        <f>parameters!B26</f>
        <v>0.56787701489342535</v>
      </c>
      <c r="F22" s="188">
        <f>parameters!B27</f>
        <v>-0.39765224007572486</v>
      </c>
      <c r="G22" s="215">
        <f>IF(TRIM(C3)="26",0,IF(TRIM($C$3)="55",IF(C12&lt;=20,1,IF(AND(C12&lt;=100,C12&gt;=21),2,3)),IF(C12&lt;=10,1,IF(AND(C12&lt;=50,C12&gt;=11),2,IF(AND(C12&lt;=100,C12&gt;=51),3,4)))))</f>
        <v>1</v>
      </c>
      <c r="Q22" s="175"/>
      <c r="R22" s="175"/>
      <c r="S22" s="175"/>
      <c r="T22" s="175"/>
      <c r="U22" s="175"/>
      <c r="V22" s="175"/>
      <c r="W22" s="175"/>
      <c r="X22" s="175"/>
    </row>
    <row r="23" spans="1:24">
      <c r="A23" s="268">
        <f>PRODUCT(J2:J14)</f>
        <v>5735539.1672912287</v>
      </c>
      <c r="B23" s="42"/>
      <c r="C23" s="42" t="s">
        <v>228</v>
      </c>
      <c r="D23" s="42" t="s">
        <v>229</v>
      </c>
      <c r="E23" s="42" t="s">
        <v>230</v>
      </c>
      <c r="F23" s="42" t="s">
        <v>291</v>
      </c>
      <c r="G23" s="42" t="s">
        <v>292</v>
      </c>
      <c r="H23" s="43" t="s">
        <v>293</v>
      </c>
      <c r="I23" s="34"/>
      <c r="J23" s="34"/>
      <c r="K23" s="34"/>
      <c r="Q23" s="175"/>
      <c r="R23" s="175"/>
      <c r="S23" s="175"/>
      <c r="T23" s="175"/>
      <c r="U23" s="175"/>
      <c r="V23" s="175"/>
      <c r="W23" s="175"/>
      <c r="X23" s="175"/>
    </row>
    <row r="24" spans="1:24">
      <c r="A24" s="45" t="s">
        <v>2099</v>
      </c>
      <c r="B24" s="5" t="s">
        <v>5370</v>
      </c>
      <c r="C24" s="5">
        <f t="array" ref="C24">MATCH($B$24&amp;RIGHT(C23,1),'Premops ISO ILF Parameters'!$C$2:$C$572&amp;'Premops ISO ILF Parameters'!$D$2:$D$572,0)+1</f>
        <v>44</v>
      </c>
      <c r="D24" s="5">
        <f t="array" ref="D24">MATCH($B$24&amp;RIGHT(D23,1),'Premops ISO ILF Parameters'!$C$2:$C$572&amp;'Premops ISO ILF Parameters'!$D$2:$D$572,0)+1</f>
        <v>245</v>
      </c>
      <c r="E24" s="5">
        <f t="array" ref="E24">MATCH($B$24&amp;RIGHT(E23,1),'Premops ISO ILF Parameters'!$C$2:$C$572&amp;'Premops ISO ILF Parameters'!$D$2:$D$572,0)+1</f>
        <v>436</v>
      </c>
      <c r="F24" s="5">
        <f>MATCH(RIGHT(F23,1),'Prod ISO ILF Parameters'!$C$2:$C$31,0)+1</f>
        <v>2</v>
      </c>
      <c r="G24" s="5">
        <f>MATCH(RIGHT(G23,1),'Prod ISO ILF Parameters'!$C$2:$C$31,0)+1</f>
        <v>12</v>
      </c>
      <c r="H24" s="46">
        <f>MATCH(RIGHT(H23,1),'Prod ISO ILF Parameters'!$C$2:$C$31,0)+1</f>
        <v>22</v>
      </c>
      <c r="I24" s="34"/>
      <c r="J24" s="34"/>
      <c r="K24" s="34"/>
      <c r="Q24" s="175"/>
      <c r="R24" s="175"/>
      <c r="S24" s="175"/>
      <c r="T24" s="175"/>
      <c r="U24" s="175"/>
      <c r="V24" s="175"/>
      <c r="W24" s="175"/>
      <c r="X24" s="175"/>
    </row>
    <row r="25" spans="1:24">
      <c r="A25" s="47"/>
      <c r="B25" s="48" t="str">
        <f>INDEX('Premops ISO ILF Parameters'!$V$2:$V$53,MATCH('Interface GLGC'!C10,'Premops ISO ILF Parameters'!$U$2:$U$53,0))</f>
        <v>TX</v>
      </c>
      <c r="C25" s="48">
        <f t="array" ref="C25">COUNTIFS('Premops ISO ILF Parameters'!$C$2:$C$572,$B$24,'Premops ISO ILF Parameters'!$D$2:$D$572,RIGHT(C23,1))+MATCH($B$24&amp;RIGHT(C23,1),'Premops ISO ILF Parameters'!$C$2:$C$572&amp;'Premops ISO ILF Parameters'!$D$2:$D$572,0)</f>
        <v>55</v>
      </c>
      <c r="D25" s="48">
        <f t="array" ref="D25">COUNTIFS('Premops ISO ILF Parameters'!$C$2:$C$572,$B$24,'Premops ISO ILF Parameters'!$D$2:$D$572,RIGHT(D23,1))+MATCH($B$24&amp;RIGHT(D23,1),'Premops ISO ILF Parameters'!$C$2:$C$572&amp;'Premops ISO ILF Parameters'!$D$2:$D$572,0)</f>
        <v>255</v>
      </c>
      <c r="E25" s="48">
        <f t="array" ref="E25">COUNTIFS('Premops ISO ILF Parameters'!$C$2:$C$572,$B$24,'Premops ISO ILF Parameters'!$D$2:$D$572,RIGHT(E23,1))+MATCH($B$24&amp;RIGHT(E23,1),'Premops ISO ILF Parameters'!$C$2:$C$572&amp;'Premops ISO ILF Parameters'!$D$2:$D$572,0)</f>
        <v>444</v>
      </c>
      <c r="F25" s="48">
        <f>COUNTIF('Prod ISO ILF Parameters'!$C$2:$C$31,RIGHT(F23,1))+MATCH(RIGHT(F23,1),'Prod ISO ILF Parameters'!$C$2:$C$31,0)</f>
        <v>11</v>
      </c>
      <c r="G25" s="48">
        <f>COUNTIF('Prod ISO ILF Parameters'!$C$2:$C$31,RIGHT(G23,1))+MATCH(RIGHT(G23,1),'Prod ISO ILF Parameters'!$C$2:$C$31,0)</f>
        <v>21</v>
      </c>
      <c r="H25" s="49">
        <f>COUNTIF('Prod ISO ILF Parameters'!$C$2:$C$31,RIGHT(H23,1))+MATCH(RIGHT(H23,1),'Prod ISO ILF Parameters'!$C$2:$C$31,0)</f>
        <v>31</v>
      </c>
      <c r="I25" s="34"/>
      <c r="J25" s="34"/>
      <c r="K25" s="34"/>
      <c r="N25" s="8"/>
      <c r="O25" s="8"/>
      <c r="P25" s="7"/>
      <c r="Q25" s="175"/>
      <c r="R25" s="175"/>
      <c r="S25" s="175"/>
      <c r="T25" s="175"/>
      <c r="U25" s="175"/>
      <c r="V25" s="175"/>
      <c r="W25" s="175"/>
      <c r="X25" s="175"/>
    </row>
    <row r="26" spans="1:24" s="296" customFormat="1">
      <c r="A26" s="273"/>
      <c r="B26" s="273"/>
      <c r="C26" s="273">
        <f t="array" ref="C26">MATCH($B$25&amp;RIGHT(C23,1),'Premops ISO ILF Parameters'!$C$2:$C$572&amp;'Premops ISO ILF Parameters'!$D$2:$D$572,0)+1</f>
        <v>173</v>
      </c>
      <c r="D26" s="273">
        <f t="array" ref="D26">MATCH($B$25&amp;RIGHT(D23,1),'Premops ISO ILF Parameters'!$C$2:$C$572&amp;'Premops ISO ILF Parameters'!$D$2:$D$572,0)+1</f>
        <v>366</v>
      </c>
      <c r="E26" s="273">
        <f t="array" ref="E26">MATCH($B$25&amp;RIGHT(E23,1),'Premops ISO ILF Parameters'!$C$2:$C$572&amp;'Premops ISO ILF Parameters'!$D$2:$D$572,0)+1</f>
        <v>546</v>
      </c>
      <c r="F26" s="273">
        <f>MATCH(RIGHT(F23,1),'Prod ISO ILF Parameters'!$C$2:$C$31,0)+1</f>
        <v>2</v>
      </c>
      <c r="G26" s="273">
        <f>MATCH(RIGHT(G23,1),'Prod ISO ILF Parameters'!$C$2:$C$31,0)+1</f>
        <v>12</v>
      </c>
      <c r="H26" s="273">
        <f>MATCH(RIGHT(H23,1),'Prod ISO ILF Parameters'!$C$2:$C$31,0)+1</f>
        <v>22</v>
      </c>
      <c r="N26" s="8"/>
      <c r="O26" s="8"/>
      <c r="P26" s="7"/>
    </row>
    <row r="27" spans="1:24" s="175" customFormat="1">
      <c r="A27" s="5"/>
      <c r="B27" s="5"/>
      <c r="C27" s="5">
        <f t="array" ref="C27">COUNTIFS('Premops ISO ILF Parameters'!$C$2:$C$572,$B$25,'Premops ISO ILF Parameters'!$D$2:$D$572,RIGHT(C23,1))+MATCH($B$25&amp;RIGHT(C23,1),'Premops ISO ILF Parameters'!$C$2:$C$572&amp;'Premops ISO ILF Parameters'!$D$2:$D$572,0)</f>
        <v>183</v>
      </c>
      <c r="D27" s="273">
        <f t="array" ref="D27">COUNTIFS('Premops ISO ILF Parameters'!$C$2:$C$572,$B$25,'Premops ISO ILF Parameters'!$D$2:$D$572,RIGHT(D23,1))+MATCH($B$25&amp;RIGHT(D23,1),'Premops ISO ILF Parameters'!$C$2:$C$572&amp;'Premops ISO ILF Parameters'!$D$2:$D$572,0)</f>
        <v>374</v>
      </c>
      <c r="E27" s="273">
        <f t="array" ref="E27">COUNTIFS('Premops ISO ILF Parameters'!$C$2:$C$572,$B$25,'Premops ISO ILF Parameters'!$D$2:$D$572,RIGHT(E23,1))+MATCH($B$25&amp;RIGHT(E23,1),'Premops ISO ILF Parameters'!$C$2:$C$572&amp;'Premops ISO ILF Parameters'!$D$2:$D$572,0)</f>
        <v>554</v>
      </c>
      <c r="F27" s="5">
        <f>COUNTIF('Prod ISO ILF Parameters'!$C$2:$C$31,RIGHT(F23,1))+MATCH(RIGHT(F23,1),'Prod ISO ILF Parameters'!$C$2:$C$31,0)</f>
        <v>11</v>
      </c>
      <c r="G27" s="273">
        <f>COUNTIF('Prod ISO ILF Parameters'!$C$2:$C$31,RIGHT(G23,1))+MATCH(RIGHT(G23,1),'Prod ISO ILF Parameters'!$C$2:$C$31,0)</f>
        <v>21</v>
      </c>
      <c r="H27" s="273">
        <f>COUNTIF('Prod ISO ILF Parameters'!$C$2:$C$31,RIGHT(H23,1))+MATCH(RIGHT(H23,1),'Prod ISO ILF Parameters'!$C$2:$C$31,0)</f>
        <v>31</v>
      </c>
      <c r="N27" s="8"/>
      <c r="O27" s="8"/>
      <c r="P27" s="7"/>
    </row>
    <row r="28" spans="1:24" s="175" customFormat="1">
      <c r="A28" s="189"/>
      <c r="B28" s="42" t="s">
        <v>181</v>
      </c>
      <c r="C28" s="42" t="s">
        <v>303</v>
      </c>
      <c r="D28" s="42" t="s">
        <v>2086</v>
      </c>
      <c r="E28" s="43" t="s">
        <v>2087</v>
      </c>
      <c r="N28" s="5"/>
      <c r="O28" s="5"/>
      <c r="P28" s="5"/>
    </row>
    <row r="29" spans="1:24" s="175" customFormat="1">
      <c r="A29" s="45" t="s">
        <v>304</v>
      </c>
      <c r="B29" s="190">
        <f>VLOOKUP(TEXT($C$4,"0000"),Weights!$A$2:$G$1777,2,FALSE)</f>
        <v>0</v>
      </c>
      <c r="C29" s="5">
        <f ca="1">VLOOKUP(B17,'Premops ISO Factors tab1'!$C$36:$I$40,7,FALSE)</f>
        <v>0</v>
      </c>
      <c r="D29" s="5">
        <f ca="1">VLOOKUP(B18,'Premops ISO Factors tab1'!$C$36:$I$40,7,FALSE)</f>
        <v>1.77</v>
      </c>
      <c r="E29" s="46">
        <f ca="1">VLOOKUP(B19,'Premops ISO Factors tab1'!$C$36:$I$40,7,FALSE)</f>
        <v>1.58</v>
      </c>
      <c r="N29" s="5"/>
      <c r="O29" s="5"/>
      <c r="P29" s="5"/>
    </row>
    <row r="30" spans="1:24" s="175" customFormat="1">
      <c r="A30" s="45" t="s">
        <v>305</v>
      </c>
      <c r="B30" s="190">
        <f>VLOOKUP(TEXT($C$4,"0000"),Weights!$A$2:$G$1777,3,FALSE)</f>
        <v>0</v>
      </c>
      <c r="C30" s="5">
        <f ca="1">VLOOKUP(B17,'Premops ISO Factors tab2'!$C$36:$I$40,7,FALSE)</f>
        <v>0</v>
      </c>
      <c r="D30" s="5">
        <f ca="1">VLOOKUP(B18,'Premops ISO Factors tab2'!$C$36:$I$40,7,FALSE)</f>
        <v>2.38</v>
      </c>
      <c r="E30" s="46">
        <f ca="1">VLOOKUP(B19,'Premops ISO Factors tab2'!$C$36:$I$40,7,FALSE)</f>
        <v>1.99</v>
      </c>
      <c r="N30" s="5"/>
      <c r="O30" s="5"/>
      <c r="P30" s="5"/>
    </row>
    <row r="31" spans="1:24" s="175" customFormat="1">
      <c r="A31" s="45" t="s">
        <v>306</v>
      </c>
      <c r="B31" s="190">
        <f>VLOOKUP(TEXT($C$4,"0000"),Weights!$A$2:$G$1777,4,FALSE)</f>
        <v>0.90327915249252211</v>
      </c>
      <c r="C31" s="5">
        <f ca="1">VLOOKUP(B17,'Premops ISO Factors tab3'!$C$36:$I$40,7,FALSE)</f>
        <v>0</v>
      </c>
      <c r="D31" s="5">
        <f ca="1">VLOOKUP(B18,'Premops ISO Factors tab3'!$C$36:$I$40,7,FALSE)</f>
        <v>3.21</v>
      </c>
      <c r="E31" s="46">
        <f ca="1">VLOOKUP(B19,'Premops ISO Factors tab3'!$C$36:$I$40,7,FALSE)</f>
        <v>2.54</v>
      </c>
      <c r="N31" s="5"/>
      <c r="O31" s="5"/>
      <c r="P31" s="5"/>
    </row>
    <row r="32" spans="1:24" s="175" customFormat="1">
      <c r="A32" s="45" t="s">
        <v>307</v>
      </c>
      <c r="B32" s="190">
        <f>VLOOKUP(TEXT($C$4,"0000"),Weights!$A$2:$G$1777,5,FALSE)</f>
        <v>0</v>
      </c>
      <c r="C32" s="5">
        <f ca="1">VLOOKUP(B17,'Prod ISO Factors tabA'!$C$36:$I$40,7,FALSE)</f>
        <v>0</v>
      </c>
      <c r="D32" s="5">
        <f ca="1">VLOOKUP(B18,'Prod ISO Factors tabA'!$C$36:$I$40,7,FALSE)</f>
        <v>2.06</v>
      </c>
      <c r="E32" s="46">
        <f ca="1">VLOOKUP(B19,'Prod ISO Factors tabA'!$C$36:$I$40,7,FALSE)</f>
        <v>1.75</v>
      </c>
      <c r="N32" s="5"/>
      <c r="O32" s="5"/>
      <c r="P32" s="5"/>
    </row>
    <row r="33" spans="1:24" s="175" customFormat="1">
      <c r="A33" s="45" t="s">
        <v>308</v>
      </c>
      <c r="B33" s="190">
        <f>VLOOKUP(TEXT($C$4,"0000"),Weights!$A$2:$G$1777,6,FALSE)</f>
        <v>0</v>
      </c>
      <c r="C33" s="5">
        <f ca="1">VLOOKUP(B17,'Prod ISO Factors tabB'!$C$36:$I$40,7,FALSE)</f>
        <v>0</v>
      </c>
      <c r="D33" s="5">
        <f ca="1">VLOOKUP(B18,'Prod ISO Factors tabB'!$C$36:$I$40,7,FALSE)</f>
        <v>2.74</v>
      </c>
      <c r="E33" s="46">
        <f ca="1">VLOOKUP(B19,'Prod ISO Factors tabB'!$C$36:$I$40,7,FALSE)</f>
        <v>2.2200000000000002</v>
      </c>
      <c r="N33" s="5"/>
      <c r="O33" s="5"/>
      <c r="P33" s="5"/>
    </row>
    <row r="34" spans="1:24" s="175" customFormat="1">
      <c r="A34" s="45" t="s">
        <v>309</v>
      </c>
      <c r="B34" s="190">
        <f>VLOOKUP(TEXT($C$4,"0000"),Weights!$A$2:$G$1777,7,FALSE)</f>
        <v>9.6720847507477892E-2</v>
      </c>
      <c r="C34" s="5">
        <f ca="1">VLOOKUP(B17,'Prod ISO Factors tabC'!$C$36:$I$40,7,FALSE)</f>
        <v>0</v>
      </c>
      <c r="D34" s="5">
        <f ca="1">VLOOKUP(B18,'Prod ISO Factors tabC'!$C$36:$I$40,7,FALSE)</f>
        <v>3.62</v>
      </c>
      <c r="E34" s="46">
        <f ca="1">VLOOKUP(B19,'Prod ISO Factors tabC'!$C$36:$I$40,7,FALSE)</f>
        <v>2.79</v>
      </c>
      <c r="N34" s="5"/>
      <c r="O34" s="5"/>
      <c r="P34" s="5"/>
    </row>
    <row r="35" spans="1:24" s="175" customFormat="1">
      <c r="A35" s="47"/>
      <c r="B35" s="48"/>
      <c r="C35" s="48">
        <f ca="1">ROUND(SUMPRODUCT($B$29:$B$34,C29:C34),3)</f>
        <v>0</v>
      </c>
      <c r="D35" s="48">
        <f ca="1">ROUND(SUMPRODUCT($B$29:$B$34,D29:D34),3)</f>
        <v>3.25</v>
      </c>
      <c r="E35" s="49">
        <f ca="1">ROUND(SUMPRODUCT($B$29:$B$34,E29:E34),3)</f>
        <v>2.5640000000000001</v>
      </c>
      <c r="N35" s="5"/>
      <c r="O35" s="5"/>
      <c r="P35" s="5"/>
    </row>
    <row r="36" spans="1:24" s="175" customFormat="1">
      <c r="A36" s="235"/>
      <c r="C36" s="41"/>
      <c r="D36" s="41"/>
      <c r="E36" s="41"/>
      <c r="N36" s="5"/>
      <c r="O36" s="5"/>
      <c r="P36" s="5"/>
    </row>
    <row r="37" spans="1:24">
      <c r="N37" s="5"/>
      <c r="O37" s="5"/>
      <c r="P37" s="5"/>
      <c r="Q37" s="175"/>
      <c r="R37" s="175"/>
      <c r="S37" s="175"/>
      <c r="T37" s="175"/>
      <c r="U37" s="175"/>
      <c r="V37" s="175"/>
      <c r="W37" s="175"/>
      <c r="X37" s="175"/>
    </row>
    <row r="38" spans="1:24">
      <c r="A38" s="6" t="s">
        <v>32</v>
      </c>
      <c r="B38" s="6" t="s">
        <v>5</v>
      </c>
      <c r="C38" s="6" t="s">
        <v>6</v>
      </c>
      <c r="D38" s="6" t="s">
        <v>35</v>
      </c>
      <c r="E38" s="6" t="s">
        <v>36</v>
      </c>
      <c r="F38" s="6" t="s">
        <v>37</v>
      </c>
      <c r="G38" s="6" t="s">
        <v>38</v>
      </c>
      <c r="N38" s="5"/>
      <c r="O38" s="5"/>
      <c r="P38" s="5"/>
      <c r="Q38" s="175"/>
      <c r="R38" s="175"/>
      <c r="S38" s="175"/>
      <c r="T38" s="175"/>
      <c r="U38" s="175"/>
      <c r="V38" s="175"/>
      <c r="W38" s="175"/>
      <c r="X38" s="175"/>
    </row>
    <row r="39" spans="1:24" ht="15.75" thickBot="1">
      <c r="A39" s="298" t="s">
        <v>11</v>
      </c>
      <c r="B39" s="305">
        <v>9.0335129999999992</v>
      </c>
      <c r="C39" s="305">
        <v>0.206261</v>
      </c>
      <c r="N39" s="5"/>
      <c r="O39" s="5"/>
      <c r="P39" s="5"/>
      <c r="Q39" s="175"/>
      <c r="R39" s="175"/>
      <c r="S39" s="175"/>
      <c r="T39" s="175"/>
      <c r="U39" s="175"/>
      <c r="V39" s="175"/>
      <c r="W39" s="175"/>
      <c r="X39" s="175"/>
    </row>
    <row r="40" spans="1:24" ht="15.75" thickBot="1">
      <c r="A40" s="298" t="s">
        <v>2106</v>
      </c>
      <c r="B40" s="305">
        <v>0.57721800000000001</v>
      </c>
      <c r="C40" s="305">
        <v>4.3425999999999999E-2</v>
      </c>
      <c r="D40" s="18">
        <v>0</v>
      </c>
      <c r="E40" s="18">
        <v>50</v>
      </c>
      <c r="F40" s="18">
        <v>0</v>
      </c>
      <c r="G40" s="18">
        <v>0</v>
      </c>
      <c r="N40" s="6"/>
      <c r="O40" s="6"/>
      <c r="P40" s="6"/>
      <c r="Q40" s="175"/>
      <c r="R40" s="175"/>
      <c r="S40" s="175"/>
      <c r="T40" s="175"/>
      <c r="U40" s="175"/>
      <c r="V40" s="175"/>
      <c r="W40" s="175"/>
      <c r="X40" s="175"/>
    </row>
    <row r="41" spans="1:24" ht="15.75" thickBot="1">
      <c r="A41" s="298" t="s">
        <v>2107</v>
      </c>
      <c r="B41" s="305">
        <v>0.39780900000000002</v>
      </c>
      <c r="C41" s="305">
        <v>2.3833E-2</v>
      </c>
      <c r="D41" s="215">
        <v>0</v>
      </c>
      <c r="E41" s="215">
        <v>1000</v>
      </c>
      <c r="F41" s="215">
        <v>0</v>
      </c>
      <c r="G41" s="215"/>
      <c r="N41" s="6"/>
      <c r="O41" s="6"/>
      <c r="P41" s="6"/>
      <c r="Q41" s="6"/>
      <c r="R41" s="6"/>
      <c r="T41" s="175"/>
      <c r="U41" s="175"/>
      <c r="V41" s="175"/>
      <c r="W41" s="175"/>
      <c r="X41" s="175"/>
    </row>
    <row r="42" spans="1:24" ht="15.75" thickBot="1">
      <c r="A42" s="298" t="s">
        <v>2108</v>
      </c>
      <c r="B42" s="305">
        <v>0.513324</v>
      </c>
      <c r="C42" s="305">
        <v>4.1356999999999998E-2</v>
      </c>
      <c r="D42" s="18">
        <v>0</v>
      </c>
      <c r="E42" s="18">
        <v>1000</v>
      </c>
      <c r="F42" s="18">
        <v>0</v>
      </c>
      <c r="G42" s="18">
        <v>0</v>
      </c>
      <c r="N42" s="175"/>
      <c r="O42" s="175"/>
      <c r="P42" s="175"/>
      <c r="Q42" s="175"/>
      <c r="R42" s="175"/>
      <c r="T42" s="175"/>
      <c r="U42" s="175"/>
      <c r="X42" s="175"/>
    </row>
    <row r="43" spans="1:24" ht="15.75" thickBot="1">
      <c r="A43" s="298" t="s">
        <v>5362</v>
      </c>
      <c r="B43" s="305">
        <v>0.77945600000000004</v>
      </c>
      <c r="C43" s="305">
        <v>0.13181300000000001</v>
      </c>
      <c r="N43" s="175"/>
      <c r="O43" s="175"/>
      <c r="P43" s="175"/>
      <c r="Q43" s="175"/>
      <c r="R43" s="175"/>
      <c r="T43" s="175"/>
      <c r="U43" s="175"/>
      <c r="X43" s="175"/>
    </row>
    <row r="44" spans="1:24" ht="15.75" thickBot="1">
      <c r="A44" s="298" t="s">
        <v>5363</v>
      </c>
      <c r="B44" s="305">
        <v>0.64400100000000005</v>
      </c>
      <c r="C44" s="305">
        <v>8.9358000000000007E-2</v>
      </c>
      <c r="N44" s="175"/>
      <c r="O44" s="170"/>
      <c r="P44" s="175"/>
      <c r="Q44" s="175"/>
      <c r="R44" s="175"/>
      <c r="T44" s="175"/>
      <c r="U44" s="175"/>
      <c r="X44" s="175"/>
    </row>
    <row r="45" spans="1:24" ht="15.75" thickBot="1">
      <c r="A45" s="298" t="s">
        <v>5364</v>
      </c>
      <c r="B45" s="305">
        <v>0.77551099999999995</v>
      </c>
      <c r="C45" s="305">
        <v>0.11231099999999999</v>
      </c>
      <c r="N45" s="175"/>
      <c r="O45" s="170"/>
      <c r="P45" s="175"/>
      <c r="Q45" s="175"/>
      <c r="R45" s="175"/>
      <c r="S45" s="6"/>
      <c r="T45" s="175"/>
      <c r="U45" s="175"/>
      <c r="X45" s="175"/>
    </row>
    <row r="46" spans="1:24" ht="15.75" thickBot="1">
      <c r="A46" s="298" t="s">
        <v>5350</v>
      </c>
      <c r="B46" s="305">
        <v>-1.080789</v>
      </c>
      <c r="C46" s="305">
        <v>0.119104</v>
      </c>
      <c r="N46" s="175"/>
      <c r="O46" s="170"/>
      <c r="P46" s="175"/>
      <c r="Q46" s="175"/>
      <c r="R46" s="175"/>
      <c r="T46" s="175"/>
      <c r="U46" s="175"/>
      <c r="X46" s="175"/>
    </row>
    <row r="47" spans="1:24" ht="15.75" thickBot="1">
      <c r="A47" s="298" t="s">
        <v>5365</v>
      </c>
      <c r="B47" s="305">
        <v>-0.54142599999999996</v>
      </c>
      <c r="C47" s="305">
        <v>0.125335</v>
      </c>
      <c r="N47" s="175"/>
      <c r="O47" s="175"/>
      <c r="P47" s="175"/>
      <c r="Q47" s="175"/>
      <c r="R47" s="175"/>
      <c r="T47" s="175"/>
      <c r="U47" s="175"/>
      <c r="X47" s="175"/>
    </row>
    <row r="48" spans="1:24" ht="15.75" thickBot="1">
      <c r="A48" s="298" t="s">
        <v>5347</v>
      </c>
      <c r="B48" s="305">
        <v>-1.2836970000000001</v>
      </c>
      <c r="C48" s="305">
        <v>0.13999200000000001</v>
      </c>
      <c r="N48" s="175"/>
      <c r="O48" s="170"/>
      <c r="P48" s="175"/>
      <c r="Q48" s="175"/>
      <c r="R48" s="175"/>
      <c r="T48" s="175"/>
      <c r="U48" s="175"/>
      <c r="X48" s="175"/>
    </row>
    <row r="49" spans="1:24" ht="15.75" thickBot="1">
      <c r="A49" s="298" t="s">
        <v>5348</v>
      </c>
      <c r="B49" s="305">
        <v>-0.62921700000000003</v>
      </c>
      <c r="C49" s="305">
        <v>0.17133799999999999</v>
      </c>
      <c r="N49" s="175"/>
      <c r="O49" s="170"/>
      <c r="P49" s="175"/>
      <c r="Q49" s="175"/>
      <c r="R49" s="175"/>
      <c r="T49" s="175"/>
      <c r="U49" s="175"/>
      <c r="X49" s="175"/>
    </row>
    <row r="50" spans="1:24" ht="15.75" thickBot="1">
      <c r="A50" s="298" t="s">
        <v>5349</v>
      </c>
      <c r="B50" s="305">
        <v>-1.909416</v>
      </c>
      <c r="C50" s="305">
        <v>0.36150900000000002</v>
      </c>
      <c r="N50" s="175"/>
      <c r="O50" s="170"/>
      <c r="P50" s="175"/>
      <c r="Q50" s="175"/>
      <c r="R50" s="175"/>
    </row>
    <row r="51" spans="1:24" ht="15.75" thickBot="1">
      <c r="A51" s="298" t="s">
        <v>33</v>
      </c>
      <c r="B51" s="305">
        <v>0.53729700000000002</v>
      </c>
      <c r="C51" s="305">
        <v>9.4677999999999998E-2</v>
      </c>
      <c r="N51" s="175"/>
      <c r="O51" s="175"/>
      <c r="P51" s="175"/>
      <c r="Q51" s="175"/>
      <c r="R51" s="175"/>
    </row>
    <row r="52" spans="1:24" ht="15.75" thickBot="1">
      <c r="A52" s="298" t="s">
        <v>34</v>
      </c>
      <c r="B52" s="305">
        <v>0.52931399999999995</v>
      </c>
      <c r="C52" s="305">
        <v>0.12975300000000001</v>
      </c>
      <c r="N52" s="175"/>
      <c r="O52" s="175"/>
      <c r="P52" s="41"/>
      <c r="Q52" s="41"/>
      <c r="R52" s="41"/>
    </row>
    <row r="53" spans="1:24" ht="15.75" thickBot="1">
      <c r="A53" s="298" t="s">
        <v>5366</v>
      </c>
      <c r="B53" s="305">
        <v>0.45601599999999998</v>
      </c>
      <c r="C53" s="305">
        <v>0.114277</v>
      </c>
      <c r="N53" s="175"/>
      <c r="O53" s="175"/>
      <c r="P53" s="175"/>
      <c r="Q53" s="175"/>
      <c r="R53" s="175"/>
    </row>
    <row r="54" spans="1:24" ht="15.75" thickBot="1">
      <c r="A54" s="298" t="s">
        <v>5351</v>
      </c>
      <c r="B54" s="305">
        <v>5.4084E-2</v>
      </c>
      <c r="C54" s="305">
        <v>2.6339000000000001E-2</v>
      </c>
      <c r="D54">
        <v>100</v>
      </c>
      <c r="E54">
        <v>10000</v>
      </c>
    </row>
    <row r="55" spans="1:24" ht="15.75" thickBot="1">
      <c r="A55" s="298" t="s">
        <v>5342</v>
      </c>
      <c r="B55" s="305">
        <v>-1.0050730000000001</v>
      </c>
      <c r="C55" s="305">
        <v>0.106201</v>
      </c>
    </row>
    <row r="56" spans="1:24" ht="15.75" thickBot="1">
      <c r="A56" s="298" t="s">
        <v>5369</v>
      </c>
      <c r="B56" s="305">
        <v>1.4199550000000001</v>
      </c>
      <c r="C56" s="305">
        <v>0.13392000000000001</v>
      </c>
    </row>
    <row r="57" spans="1:24" ht="15.75" thickBot="1">
      <c r="A57" s="281"/>
      <c r="B57" s="281"/>
      <c r="C57" s="297"/>
    </row>
    <row r="58" spans="1:24" ht="15.75" thickBot="1">
      <c r="A58" s="281"/>
      <c r="B58" s="281"/>
      <c r="C58" s="297"/>
      <c r="D58" s="18"/>
      <c r="E58" s="18"/>
      <c r="F58" s="18"/>
      <c r="G58" s="18"/>
    </row>
    <row r="59" spans="1:24" ht="15.75" thickBot="1">
      <c r="A59" s="281"/>
      <c r="B59" s="281"/>
      <c r="C59" s="297"/>
      <c r="D59" s="215"/>
      <c r="E59" s="215"/>
      <c r="F59" s="215"/>
    </row>
    <row r="60" spans="1:24" ht="15.75" thickBot="1">
      <c r="A60" s="281"/>
      <c r="B60" s="281"/>
      <c r="C60" s="297"/>
    </row>
    <row r="61" spans="1:24">
      <c r="B61" s="18"/>
      <c r="C61" s="18"/>
    </row>
    <row r="63" spans="1:24">
      <c r="B63" s="6"/>
    </row>
    <row r="64" spans="1:24">
      <c r="B64" s="6"/>
      <c r="C64" s="6"/>
      <c r="D64" s="6"/>
      <c r="E64" s="6"/>
    </row>
    <row r="65" spans="1:4">
      <c r="A65" s="181" t="s">
        <v>13</v>
      </c>
      <c r="B65" s="185" t="s">
        <v>39</v>
      </c>
      <c r="C65" s="185" t="s">
        <v>40</v>
      </c>
      <c r="D65" s="186" t="s">
        <v>6</v>
      </c>
    </row>
    <row r="66" spans="1:4">
      <c r="A66" s="45">
        <v>21</v>
      </c>
      <c r="B66" s="5" t="s">
        <v>41</v>
      </c>
      <c r="C66" s="295">
        <v>0</v>
      </c>
      <c r="D66" s="46">
        <v>0</v>
      </c>
    </row>
    <row r="67" spans="1:4" s="262" customFormat="1">
      <c r="A67" s="45">
        <v>26</v>
      </c>
      <c r="B67" s="232" t="s">
        <v>2132</v>
      </c>
      <c r="C67" s="295">
        <v>0</v>
      </c>
      <c r="D67" s="295">
        <v>0</v>
      </c>
    </row>
    <row r="68" spans="1:4">
      <c r="A68" s="45">
        <v>54</v>
      </c>
      <c r="B68" s="5" t="s">
        <v>31</v>
      </c>
      <c r="C68" s="295">
        <f>B44</f>
        <v>0.64400100000000005</v>
      </c>
      <c r="D68" s="295">
        <f>C44</f>
        <v>8.9358000000000007E-2</v>
      </c>
    </row>
    <row r="69" spans="1:4">
      <c r="A69" s="45">
        <v>55</v>
      </c>
      <c r="B69" s="5" t="s">
        <v>42</v>
      </c>
      <c r="C69" s="295">
        <v>0</v>
      </c>
      <c r="D69" s="295">
        <v>0</v>
      </c>
    </row>
    <row r="70" spans="1:4">
      <c r="A70" s="45">
        <v>59</v>
      </c>
      <c r="B70" s="5" t="s">
        <v>41</v>
      </c>
      <c r="C70" s="295">
        <f>B43</f>
        <v>0.77945600000000004</v>
      </c>
      <c r="D70" s="295">
        <f>C43</f>
        <v>0.13181300000000001</v>
      </c>
    </row>
    <row r="71" spans="1:4">
      <c r="A71" s="45">
        <v>82</v>
      </c>
      <c r="B71" s="5" t="s">
        <v>31</v>
      </c>
      <c r="C71" s="295">
        <f>B45</f>
        <v>0.77551099999999995</v>
      </c>
      <c r="D71" s="295">
        <f>C45</f>
        <v>0.11231099999999999</v>
      </c>
    </row>
    <row r="72" spans="1:4">
      <c r="A72" s="47">
        <v>89</v>
      </c>
      <c r="B72" s="48" t="s">
        <v>42</v>
      </c>
      <c r="C72" s="48">
        <v>0</v>
      </c>
      <c r="D72" s="49">
        <v>0</v>
      </c>
    </row>
    <row r="75" spans="1:4">
      <c r="A75" s="181" t="s">
        <v>43</v>
      </c>
      <c r="B75" s="185" t="s">
        <v>44</v>
      </c>
      <c r="C75" s="185" t="s">
        <v>40</v>
      </c>
      <c r="D75" s="186" t="s">
        <v>6</v>
      </c>
    </row>
    <row r="76" spans="1:4">
      <c r="A76" s="45" t="s">
        <v>45</v>
      </c>
      <c r="B76" s="5" t="s">
        <v>46</v>
      </c>
      <c r="C76" s="5">
        <v>0</v>
      </c>
      <c r="D76" s="46">
        <v>0</v>
      </c>
    </row>
    <row r="77" spans="1:4">
      <c r="A77" s="45" t="s">
        <v>14</v>
      </c>
      <c r="B77" s="5" t="s">
        <v>47</v>
      </c>
      <c r="C77" s="295">
        <v>0</v>
      </c>
      <c r="D77" s="295">
        <v>0</v>
      </c>
    </row>
    <row r="78" spans="1:4">
      <c r="A78" s="45" t="s">
        <v>48</v>
      </c>
      <c r="B78" s="5" t="s">
        <v>49</v>
      </c>
      <c r="C78" s="5">
        <v>0</v>
      </c>
      <c r="D78" s="273">
        <v>0</v>
      </c>
    </row>
    <row r="79" spans="1:4">
      <c r="A79" s="45" t="s">
        <v>50</v>
      </c>
      <c r="B79" s="5" t="s">
        <v>51</v>
      </c>
      <c r="C79" s="295">
        <f>B46</f>
        <v>-1.080789</v>
      </c>
      <c r="D79" s="295">
        <f>C46</f>
        <v>0.119104</v>
      </c>
    </row>
    <row r="80" spans="1:4">
      <c r="A80" s="45" t="s">
        <v>52</v>
      </c>
      <c r="B80" s="5" t="s">
        <v>53</v>
      </c>
      <c r="C80" s="295">
        <f t="shared" ref="C80:D80" si="14">B47</f>
        <v>-0.54142599999999996</v>
      </c>
      <c r="D80" s="295">
        <f t="shared" si="14"/>
        <v>0.125335</v>
      </c>
    </row>
    <row r="81" spans="1:15">
      <c r="A81" s="45" t="s">
        <v>54</v>
      </c>
      <c r="B81" s="5" t="s">
        <v>55</v>
      </c>
      <c r="C81" s="295">
        <f t="shared" ref="C81:D81" si="15">B48</f>
        <v>-1.2836970000000001</v>
      </c>
      <c r="D81" s="295">
        <f t="shared" si="15"/>
        <v>0.13999200000000001</v>
      </c>
      <c r="N81" s="6"/>
      <c r="O81" s="6"/>
    </row>
    <row r="82" spans="1:15">
      <c r="A82" s="45" t="s">
        <v>56</v>
      </c>
      <c r="B82" s="5" t="s">
        <v>57</v>
      </c>
      <c r="C82" s="295">
        <f t="shared" ref="C82:D82" si="16">B49</f>
        <v>-0.62921700000000003</v>
      </c>
      <c r="D82" s="295">
        <f t="shared" si="16"/>
        <v>0.17133799999999999</v>
      </c>
    </row>
    <row r="83" spans="1:15">
      <c r="A83" s="45" t="s">
        <v>58</v>
      </c>
      <c r="B83" s="5" t="s">
        <v>59</v>
      </c>
      <c r="C83" s="5">
        <v>0</v>
      </c>
      <c r="D83" s="232">
        <v>0</v>
      </c>
    </row>
    <row r="84" spans="1:15">
      <c r="A84" s="45" t="s">
        <v>60</v>
      </c>
      <c r="B84" s="5" t="s">
        <v>61</v>
      </c>
      <c r="C84" s="295">
        <v>0</v>
      </c>
      <c r="D84" s="295">
        <v>0</v>
      </c>
    </row>
    <row r="85" spans="1:15">
      <c r="A85" s="47" t="s">
        <v>62</v>
      </c>
      <c r="B85" s="48" t="s">
        <v>63</v>
      </c>
      <c r="C85" s="295">
        <f>B50</f>
        <v>-1.909416</v>
      </c>
      <c r="D85" s="295">
        <f>C50</f>
        <v>0.36150900000000002</v>
      </c>
    </row>
    <row r="88" spans="1:15">
      <c r="A88" s="181" t="s">
        <v>15</v>
      </c>
      <c r="B88" s="185" t="s">
        <v>40</v>
      </c>
      <c r="C88" s="186" t="s">
        <v>6</v>
      </c>
    </row>
    <row r="89" spans="1:15">
      <c r="A89" s="45" t="s">
        <v>64</v>
      </c>
      <c r="B89" s="295">
        <f>B51</f>
        <v>0.53729700000000002</v>
      </c>
      <c r="C89" s="295">
        <f>C51</f>
        <v>9.4677999999999998E-2</v>
      </c>
    </row>
    <row r="90" spans="1:15">
      <c r="A90" s="45" t="s">
        <v>65</v>
      </c>
      <c r="B90" s="295">
        <f>B52</f>
        <v>0.52931399999999995</v>
      </c>
      <c r="C90" s="295">
        <f>C52</f>
        <v>0.12975300000000001</v>
      </c>
    </row>
    <row r="91" spans="1:15">
      <c r="A91" s="272" t="s">
        <v>16</v>
      </c>
      <c r="B91" s="295">
        <f t="shared" ref="B91:C91" si="17">B57</f>
        <v>0</v>
      </c>
      <c r="C91" s="295">
        <f t="shared" si="17"/>
        <v>0</v>
      </c>
    </row>
    <row r="92" spans="1:15" s="296" customFormat="1">
      <c r="A92" s="272" t="s">
        <v>149</v>
      </c>
      <c r="B92" s="295">
        <f>B53</f>
        <v>0.45601599999999998</v>
      </c>
      <c r="C92" s="295">
        <f>C53</f>
        <v>0.114277</v>
      </c>
    </row>
    <row r="93" spans="1:15">
      <c r="A93" s="47" t="s">
        <v>66</v>
      </c>
      <c r="B93" s="48">
        <v>0</v>
      </c>
      <c r="C93" s="49">
        <v>0</v>
      </c>
    </row>
    <row r="96" spans="1:15">
      <c r="A96" s="181"/>
      <c r="B96" s="185"/>
      <c r="C96" s="186"/>
    </row>
    <row r="97" spans="1:3">
      <c r="A97" s="45"/>
      <c r="B97" s="5"/>
      <c r="C97" s="46"/>
    </row>
    <row r="98" spans="1:3">
      <c r="A98" s="47"/>
      <c r="B98" s="48"/>
      <c r="C98" s="4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119"/>
  <sheetViews>
    <sheetView topLeftCell="N1" workbookViewId="0">
      <selection activeCell="AB7" sqref="AB7"/>
    </sheetView>
  </sheetViews>
  <sheetFormatPr defaultRowHeight="15"/>
  <cols>
    <col min="1" max="1" width="21.7109375" style="175" customWidth="1"/>
    <col min="2" max="2" width="22.42578125" style="175" bestFit="1" customWidth="1"/>
    <col min="3" max="3" width="6.42578125" style="175" customWidth="1"/>
    <col min="4" max="4" width="20.7109375" style="175" customWidth="1"/>
    <col min="5" max="5" width="6" style="175" customWidth="1"/>
    <col min="6" max="6" width="23.7109375" style="175" customWidth="1"/>
    <col min="7" max="7" width="5.42578125" style="175" customWidth="1"/>
    <col min="8" max="8" width="14.28515625" style="175" bestFit="1" customWidth="1"/>
    <col min="9" max="9" width="5.28515625" style="175" customWidth="1"/>
    <col min="10" max="10" width="15.5703125" style="175" customWidth="1"/>
    <col min="11" max="11" width="4" style="175" customWidth="1"/>
    <col min="12" max="12" width="14.28515625" style="175" bestFit="1" customWidth="1"/>
    <col min="13" max="13" width="9.140625" style="175"/>
    <col min="14" max="14" width="14.85546875" style="175" bestFit="1" customWidth="1"/>
    <col min="15" max="15" width="9.140625" style="175"/>
    <col min="16" max="16" width="26.5703125" style="175" bestFit="1" customWidth="1"/>
    <col min="17" max="17" width="5.85546875" style="175" customWidth="1"/>
    <col min="18" max="18" width="24.7109375" style="175" bestFit="1" customWidth="1"/>
    <col min="19" max="19" width="9.140625" style="175"/>
    <col min="20" max="20" width="6" style="175" customWidth="1"/>
    <col min="21" max="27" width="9.140625" style="175"/>
    <col min="28" max="28" width="12.140625" style="175" bestFit="1" customWidth="1"/>
    <col min="29" max="16384" width="9.140625" style="175"/>
  </cols>
  <sheetData>
    <row r="1" spans="1:31">
      <c r="A1" s="181" t="s">
        <v>13</v>
      </c>
      <c r="B1" s="182" t="s">
        <v>39</v>
      </c>
      <c r="C1" s="6"/>
      <c r="D1" s="178" t="s">
        <v>15</v>
      </c>
      <c r="F1" s="169" t="s">
        <v>2105</v>
      </c>
      <c r="G1" s="7"/>
      <c r="H1" s="178" t="s">
        <v>29</v>
      </c>
      <c r="J1" s="169" t="s">
        <v>233</v>
      </c>
      <c r="L1" s="183" t="s">
        <v>231</v>
      </c>
      <c r="N1" s="178" t="s">
        <v>232</v>
      </c>
      <c r="P1" s="169" t="s">
        <v>236</v>
      </c>
      <c r="R1" s="7" t="s">
        <v>282</v>
      </c>
      <c r="S1" s="175" t="s">
        <v>287</v>
      </c>
      <c r="U1" s="181" t="s">
        <v>44</v>
      </c>
      <c r="V1" s="182" t="s">
        <v>43</v>
      </c>
      <c r="AB1" s="179">
        <v>1000000</v>
      </c>
      <c r="AD1" s="179">
        <v>0</v>
      </c>
      <c r="AE1" s="76" t="s">
        <v>64</v>
      </c>
    </row>
    <row r="2" spans="1:31">
      <c r="A2" s="45">
        <v>21</v>
      </c>
      <c r="B2" s="46" t="s">
        <v>41</v>
      </c>
      <c r="D2" s="207" t="s">
        <v>192</v>
      </c>
      <c r="F2" s="76" t="s">
        <v>2152</v>
      </c>
      <c r="H2" s="76" t="s">
        <v>20</v>
      </c>
      <c r="J2" s="133" t="s">
        <v>234</v>
      </c>
      <c r="L2" s="239">
        <v>1000000</v>
      </c>
      <c r="N2" s="279">
        <v>0</v>
      </c>
      <c r="P2" s="76" t="s">
        <v>237</v>
      </c>
      <c r="R2" s="177" t="s">
        <v>283</v>
      </c>
      <c r="S2" s="177">
        <v>1</v>
      </c>
      <c r="U2" s="45" t="s">
        <v>46</v>
      </c>
      <c r="V2" s="46" t="s">
        <v>45</v>
      </c>
      <c r="AB2" s="179">
        <v>1500000</v>
      </c>
      <c r="AD2" s="179">
        <f>AD1+1000</f>
        <v>1000</v>
      </c>
      <c r="AE2" s="76" t="s">
        <v>65</v>
      </c>
    </row>
    <row r="3" spans="1:31">
      <c r="A3" s="45">
        <v>26</v>
      </c>
      <c r="B3" s="46" t="s">
        <v>31</v>
      </c>
      <c r="D3" s="207" t="s">
        <v>191</v>
      </c>
      <c r="F3" s="76" t="s">
        <v>2153</v>
      </c>
      <c r="H3" s="76" t="s">
        <v>18</v>
      </c>
      <c r="J3" s="133"/>
      <c r="L3" s="239">
        <v>1250000</v>
      </c>
      <c r="N3" s="270"/>
      <c r="P3" s="76" t="s">
        <v>238</v>
      </c>
      <c r="R3" s="177" t="s">
        <v>284</v>
      </c>
      <c r="S3" s="177">
        <v>2</v>
      </c>
      <c r="U3" s="45" t="s">
        <v>47</v>
      </c>
      <c r="V3" s="46" t="s">
        <v>14</v>
      </c>
      <c r="AB3" s="179">
        <v>2000000</v>
      </c>
      <c r="AD3" s="179">
        <f t="shared" ref="AD3:AD66" si="0">AD2+1000</f>
        <v>2000</v>
      </c>
      <c r="AE3" s="76" t="s">
        <v>16</v>
      </c>
    </row>
    <row r="4" spans="1:31">
      <c r="A4" s="272">
        <v>54</v>
      </c>
      <c r="B4" s="274" t="s">
        <v>31</v>
      </c>
      <c r="D4" s="207" t="s">
        <v>194</v>
      </c>
      <c r="F4" s="76"/>
      <c r="H4" s="76"/>
      <c r="J4" s="133"/>
      <c r="L4" s="239">
        <v>1500000</v>
      </c>
      <c r="N4" s="270"/>
      <c r="P4" s="76" t="s">
        <v>239</v>
      </c>
      <c r="R4" s="177" t="s">
        <v>285</v>
      </c>
      <c r="S4" s="177">
        <v>3</v>
      </c>
      <c r="U4" s="45" t="s">
        <v>49</v>
      </c>
      <c r="V4" s="46" t="s">
        <v>48</v>
      </c>
      <c r="AB4" s="179">
        <v>2500000</v>
      </c>
      <c r="AD4" s="179">
        <f t="shared" si="0"/>
        <v>3000</v>
      </c>
      <c r="AE4" s="76" t="s">
        <v>120</v>
      </c>
    </row>
    <row r="5" spans="1:31">
      <c r="A5" s="294">
        <v>55</v>
      </c>
      <c r="B5" s="274" t="s">
        <v>42</v>
      </c>
      <c r="D5" s="207" t="s">
        <v>193</v>
      </c>
      <c r="F5" s="76"/>
      <c r="H5" s="76"/>
      <c r="J5" s="77"/>
      <c r="L5" s="239">
        <v>1750000</v>
      </c>
      <c r="N5" s="270"/>
      <c r="P5" s="76" t="s">
        <v>240</v>
      </c>
      <c r="R5" s="177" t="s">
        <v>286</v>
      </c>
      <c r="S5" s="177">
        <v>4</v>
      </c>
      <c r="U5" s="45" t="s">
        <v>51</v>
      </c>
      <c r="V5" s="46" t="s">
        <v>50</v>
      </c>
      <c r="AB5" s="179">
        <v>3000000</v>
      </c>
      <c r="AD5" s="179">
        <f t="shared" si="0"/>
        <v>4000</v>
      </c>
      <c r="AE5" s="76" t="s">
        <v>66</v>
      </c>
    </row>
    <row r="6" spans="1:31">
      <c r="A6" s="272">
        <v>59</v>
      </c>
      <c r="B6" s="274" t="s">
        <v>41</v>
      </c>
      <c r="D6" s="207" t="s">
        <v>149</v>
      </c>
      <c r="F6" s="76"/>
      <c r="H6" s="76"/>
      <c r="L6" s="239">
        <v>2000000</v>
      </c>
      <c r="N6" s="270"/>
      <c r="P6" s="76" t="s">
        <v>241</v>
      </c>
      <c r="U6" s="45" t="s">
        <v>53</v>
      </c>
      <c r="V6" s="46" t="s">
        <v>52</v>
      </c>
      <c r="AB6" s="179">
        <v>5000000</v>
      </c>
      <c r="AD6" s="179">
        <f t="shared" si="0"/>
        <v>5000</v>
      </c>
    </row>
    <row r="7" spans="1:31">
      <c r="A7" s="272">
        <v>82</v>
      </c>
      <c r="B7" s="274" t="s">
        <v>31</v>
      </c>
      <c r="D7" s="207" t="s">
        <v>195</v>
      </c>
      <c r="F7" s="76"/>
      <c r="H7" s="77"/>
      <c r="L7" s="239">
        <v>2250000</v>
      </c>
      <c r="N7" s="270"/>
      <c r="P7" s="76" t="s">
        <v>242</v>
      </c>
      <c r="S7" s="184">
        <v>2</v>
      </c>
      <c r="U7" s="45" t="s">
        <v>55</v>
      </c>
      <c r="V7" s="46" t="s">
        <v>54</v>
      </c>
      <c r="AB7" s="179">
        <v>7500000</v>
      </c>
      <c r="AD7" s="179">
        <f t="shared" si="0"/>
        <v>6000</v>
      </c>
    </row>
    <row r="8" spans="1:31">
      <c r="A8" s="45"/>
      <c r="B8" s="46"/>
      <c r="D8" s="207" t="s">
        <v>196</v>
      </c>
      <c r="F8" s="76"/>
      <c r="L8" s="239">
        <v>2500000</v>
      </c>
      <c r="N8" s="270"/>
      <c r="P8" s="77" t="s">
        <v>243</v>
      </c>
      <c r="U8" s="45" t="s">
        <v>57</v>
      </c>
      <c r="V8" s="46" t="s">
        <v>56</v>
      </c>
      <c r="AB8" s="179">
        <v>10000000</v>
      </c>
      <c r="AD8" s="179">
        <f t="shared" si="0"/>
        <v>7000</v>
      </c>
    </row>
    <row r="9" spans="1:31">
      <c r="A9" s="47"/>
      <c r="B9" s="49"/>
      <c r="D9" s="207" t="s">
        <v>198</v>
      </c>
      <c r="F9" s="76"/>
      <c r="L9" s="239">
        <v>2750000</v>
      </c>
      <c r="N9" s="270"/>
      <c r="U9" s="45" t="s">
        <v>59</v>
      </c>
      <c r="V9" s="46" t="s">
        <v>58</v>
      </c>
      <c r="AB9" s="179">
        <v>15000000</v>
      </c>
      <c r="AD9" s="179">
        <f t="shared" si="0"/>
        <v>8000</v>
      </c>
    </row>
    <row r="10" spans="1:31">
      <c r="D10" s="207" t="s">
        <v>16</v>
      </c>
      <c r="F10" s="77"/>
      <c r="L10" s="239">
        <v>3000000</v>
      </c>
      <c r="N10" s="270"/>
      <c r="U10" s="45" t="s">
        <v>61</v>
      </c>
      <c r="V10" s="46" t="s">
        <v>60</v>
      </c>
      <c r="AB10" s="179">
        <v>20000000</v>
      </c>
      <c r="AD10" s="179">
        <f t="shared" si="0"/>
        <v>9000</v>
      </c>
    </row>
    <row r="11" spans="1:31">
      <c r="D11" s="207" t="s">
        <v>128</v>
      </c>
      <c r="L11" s="239">
        <v>3250000</v>
      </c>
      <c r="N11" s="270"/>
      <c r="U11" s="47" t="s">
        <v>63</v>
      </c>
      <c r="V11" s="49" t="s">
        <v>62</v>
      </c>
      <c r="AB11" s="179">
        <v>25000000</v>
      </c>
      <c r="AD11" s="179">
        <f t="shared" si="0"/>
        <v>10000</v>
      </c>
    </row>
    <row r="12" spans="1:31">
      <c r="D12" s="207" t="s">
        <v>199</v>
      </c>
      <c r="L12" s="239">
        <v>3500000</v>
      </c>
      <c r="N12" s="270"/>
      <c r="U12" s="235" t="s">
        <v>115</v>
      </c>
      <c r="V12" s="300" t="s">
        <v>116</v>
      </c>
      <c r="AB12" s="179">
        <v>50000000</v>
      </c>
      <c r="AD12" s="179">
        <f t="shared" si="0"/>
        <v>11000</v>
      </c>
    </row>
    <row r="13" spans="1:31">
      <c r="D13" s="207" t="s">
        <v>201</v>
      </c>
      <c r="L13" s="239">
        <v>3750000</v>
      </c>
      <c r="N13" s="270"/>
      <c r="AB13" s="180">
        <v>100000000</v>
      </c>
      <c r="AC13" s="41"/>
      <c r="AD13" s="179">
        <f t="shared" si="0"/>
        <v>12000</v>
      </c>
    </row>
    <row r="14" spans="1:31">
      <c r="D14" s="207" t="s">
        <v>151</v>
      </c>
      <c r="K14" s="170"/>
      <c r="L14" s="239">
        <v>4000000</v>
      </c>
      <c r="N14" s="270"/>
      <c r="AB14" s="41"/>
      <c r="AC14" s="41"/>
      <c r="AD14" s="179">
        <f t="shared" si="0"/>
        <v>13000</v>
      </c>
    </row>
    <row r="15" spans="1:31">
      <c r="D15" s="207" t="s">
        <v>152</v>
      </c>
      <c r="K15" s="170"/>
      <c r="L15" s="239">
        <v>4250000</v>
      </c>
      <c r="N15" s="270"/>
      <c r="AB15" s="41"/>
      <c r="AC15" s="41"/>
      <c r="AD15" s="179">
        <f t="shared" si="0"/>
        <v>14000</v>
      </c>
    </row>
    <row r="16" spans="1:31">
      <c r="D16" s="207" t="s">
        <v>200</v>
      </c>
      <c r="K16" s="170"/>
      <c r="L16" s="239">
        <v>4500000</v>
      </c>
      <c r="N16" s="270"/>
      <c r="AB16" s="41"/>
      <c r="AC16" s="41"/>
      <c r="AD16" s="179">
        <f t="shared" si="0"/>
        <v>15000</v>
      </c>
    </row>
    <row r="17" spans="4:30">
      <c r="D17" s="207" t="s">
        <v>202</v>
      </c>
      <c r="L17" s="239">
        <v>4750000</v>
      </c>
      <c r="N17" s="270"/>
      <c r="AD17" s="179">
        <f t="shared" si="0"/>
        <v>16000</v>
      </c>
    </row>
    <row r="18" spans="4:30">
      <c r="D18" s="207" t="s">
        <v>203</v>
      </c>
      <c r="K18" s="170"/>
      <c r="L18" s="239">
        <v>5000000</v>
      </c>
      <c r="N18" s="270"/>
      <c r="AD18" s="179">
        <f t="shared" si="0"/>
        <v>17000</v>
      </c>
    </row>
    <row r="19" spans="4:30">
      <c r="D19" s="207" t="s">
        <v>204</v>
      </c>
      <c r="K19" s="170"/>
      <c r="L19" s="239">
        <v>5250000</v>
      </c>
      <c r="N19" s="270"/>
      <c r="AD19" s="179">
        <f t="shared" si="0"/>
        <v>18000</v>
      </c>
    </row>
    <row r="20" spans="4:30">
      <c r="D20" s="207" t="s">
        <v>206</v>
      </c>
      <c r="K20" s="170"/>
      <c r="L20" s="239">
        <v>5500000</v>
      </c>
      <c r="N20" s="270"/>
      <c r="AD20" s="179">
        <f t="shared" si="0"/>
        <v>19000</v>
      </c>
    </row>
    <row r="21" spans="4:30">
      <c r="D21" s="207" t="s">
        <v>205</v>
      </c>
      <c r="L21" s="239">
        <v>5750000</v>
      </c>
      <c r="N21" s="270"/>
      <c r="AD21" s="179">
        <f t="shared" si="0"/>
        <v>20000</v>
      </c>
    </row>
    <row r="22" spans="4:30">
      <c r="D22" s="207" t="s">
        <v>153</v>
      </c>
      <c r="L22" s="239">
        <v>6000000</v>
      </c>
      <c r="N22" s="270"/>
      <c r="AD22" s="179">
        <f t="shared" si="0"/>
        <v>21000</v>
      </c>
    </row>
    <row r="23" spans="4:30">
      <c r="D23" s="207" t="s">
        <v>154</v>
      </c>
      <c r="L23" s="239">
        <v>6250000</v>
      </c>
      <c r="N23" s="270"/>
      <c r="AD23" s="179">
        <f t="shared" si="0"/>
        <v>22000</v>
      </c>
    </row>
    <row r="24" spans="4:30">
      <c r="D24" s="207" t="s">
        <v>207</v>
      </c>
      <c r="L24" s="239">
        <v>6500000</v>
      </c>
      <c r="N24" s="270"/>
      <c r="AD24" s="179">
        <f t="shared" si="0"/>
        <v>23000</v>
      </c>
    </row>
    <row r="25" spans="4:30">
      <c r="D25" s="207" t="s">
        <v>209</v>
      </c>
      <c r="L25" s="239">
        <v>6750000</v>
      </c>
      <c r="N25" s="270"/>
      <c r="AD25" s="179">
        <f t="shared" si="0"/>
        <v>24000</v>
      </c>
    </row>
    <row r="26" spans="4:30">
      <c r="D26" s="207" t="s">
        <v>208</v>
      </c>
      <c r="L26" s="239">
        <v>7000000</v>
      </c>
      <c r="N26" s="270"/>
      <c r="AD26" s="179">
        <f t="shared" si="0"/>
        <v>25000</v>
      </c>
    </row>
    <row r="27" spans="4:30">
      <c r="D27" s="207" t="s">
        <v>210</v>
      </c>
      <c r="L27" s="239">
        <v>7250000</v>
      </c>
      <c r="N27" s="270"/>
      <c r="AD27" s="179">
        <f t="shared" si="0"/>
        <v>26000</v>
      </c>
    </row>
    <row r="28" spans="4:30">
      <c r="D28" s="207" t="s">
        <v>212</v>
      </c>
      <c r="L28" s="239">
        <v>7500000</v>
      </c>
      <c r="N28" s="270"/>
      <c r="AD28" s="179">
        <f t="shared" si="0"/>
        <v>27000</v>
      </c>
    </row>
    <row r="29" spans="4:30">
      <c r="D29" s="207" t="s">
        <v>215</v>
      </c>
      <c r="L29" s="239">
        <v>7750000</v>
      </c>
      <c r="N29" s="270"/>
      <c r="AD29" s="179">
        <f t="shared" si="0"/>
        <v>28000</v>
      </c>
    </row>
    <row r="30" spans="4:30">
      <c r="D30" s="207" t="s">
        <v>213</v>
      </c>
      <c r="L30" s="239">
        <v>8000000</v>
      </c>
      <c r="N30" s="270"/>
      <c r="AD30" s="179">
        <f t="shared" si="0"/>
        <v>29000</v>
      </c>
    </row>
    <row r="31" spans="4:30">
      <c r="D31" s="207" t="s">
        <v>120</v>
      </c>
      <c r="L31" s="239">
        <v>8250000</v>
      </c>
      <c r="N31" s="270"/>
      <c r="AD31" s="179">
        <f t="shared" si="0"/>
        <v>30000</v>
      </c>
    </row>
    <row r="32" spans="4:30">
      <c r="D32" s="207" t="s">
        <v>214</v>
      </c>
      <c r="L32" s="239">
        <v>8500000</v>
      </c>
      <c r="N32" s="270"/>
      <c r="AD32" s="179">
        <f t="shared" si="0"/>
        <v>31000</v>
      </c>
    </row>
    <row r="33" spans="1:30">
      <c r="D33" s="207" t="s">
        <v>65</v>
      </c>
      <c r="L33" s="239">
        <v>8750000</v>
      </c>
      <c r="N33" s="270"/>
      <c r="AD33" s="179">
        <f t="shared" si="0"/>
        <v>32000</v>
      </c>
    </row>
    <row r="34" spans="1:30">
      <c r="D34" s="207" t="s">
        <v>155</v>
      </c>
      <c r="L34" s="239">
        <v>9000000</v>
      </c>
      <c r="N34" s="270"/>
      <c r="AD34" s="179">
        <f t="shared" si="0"/>
        <v>33000</v>
      </c>
    </row>
    <row r="35" spans="1:30">
      <c r="D35" s="207" t="s">
        <v>211</v>
      </c>
      <c r="L35" s="239">
        <v>9250000</v>
      </c>
      <c r="N35" s="270"/>
      <c r="AD35" s="179">
        <f t="shared" si="0"/>
        <v>34000</v>
      </c>
    </row>
    <row r="36" spans="1:30">
      <c r="D36" s="207" t="s">
        <v>156</v>
      </c>
      <c r="L36" s="239">
        <v>9500000</v>
      </c>
      <c r="N36" s="270"/>
      <c r="AD36" s="179">
        <f t="shared" si="0"/>
        <v>35000</v>
      </c>
    </row>
    <row r="37" spans="1:30">
      <c r="D37" s="207" t="s">
        <v>216</v>
      </c>
      <c r="L37" s="239">
        <v>9750000</v>
      </c>
      <c r="N37" s="270"/>
      <c r="AD37" s="179">
        <f t="shared" si="0"/>
        <v>36000</v>
      </c>
    </row>
    <row r="38" spans="1:30">
      <c r="D38" s="207" t="s">
        <v>217</v>
      </c>
      <c r="L38" s="239">
        <v>10000000</v>
      </c>
      <c r="N38" s="270"/>
      <c r="AD38" s="179">
        <f t="shared" si="0"/>
        <v>37000</v>
      </c>
    </row>
    <row r="39" spans="1:30">
      <c r="D39" s="207" t="s">
        <v>157</v>
      </c>
      <c r="L39" s="239"/>
      <c r="N39" s="239"/>
      <c r="AD39" s="179">
        <f t="shared" si="0"/>
        <v>38000</v>
      </c>
    </row>
    <row r="40" spans="1:30">
      <c r="D40" s="207" t="s">
        <v>219</v>
      </c>
      <c r="L40" s="239"/>
      <c r="N40" s="239"/>
      <c r="AD40" s="179">
        <f t="shared" si="0"/>
        <v>39000</v>
      </c>
    </row>
    <row r="41" spans="1:30">
      <c r="A41" s="45"/>
      <c r="D41" s="207" t="s">
        <v>220</v>
      </c>
      <c r="L41" s="239"/>
      <c r="N41" s="239"/>
      <c r="AD41" s="179">
        <f t="shared" si="0"/>
        <v>40000</v>
      </c>
    </row>
    <row r="42" spans="1:30">
      <c r="D42" s="207" t="s">
        <v>221</v>
      </c>
      <c r="L42" s="239"/>
      <c r="N42" s="239"/>
      <c r="AD42" s="179">
        <f t="shared" si="0"/>
        <v>41000</v>
      </c>
    </row>
    <row r="43" spans="1:30">
      <c r="D43" s="207" t="s">
        <v>222</v>
      </c>
      <c r="AD43" s="179">
        <f t="shared" si="0"/>
        <v>42000</v>
      </c>
    </row>
    <row r="44" spans="1:30">
      <c r="D44" s="207" t="s">
        <v>64</v>
      </c>
      <c r="AD44" s="179">
        <f t="shared" si="0"/>
        <v>43000</v>
      </c>
    </row>
    <row r="45" spans="1:30">
      <c r="D45" s="207" t="s">
        <v>223</v>
      </c>
      <c r="AD45" s="179">
        <f t="shared" si="0"/>
        <v>44000</v>
      </c>
    </row>
    <row r="46" spans="1:30">
      <c r="D46" s="207" t="s">
        <v>224</v>
      </c>
      <c r="AD46" s="179">
        <f t="shared" si="0"/>
        <v>45000</v>
      </c>
    </row>
    <row r="47" spans="1:30">
      <c r="A47" s="5"/>
      <c r="D47" s="207" t="s">
        <v>158</v>
      </c>
      <c r="AD47" s="179">
        <f t="shared" si="0"/>
        <v>46000</v>
      </c>
    </row>
    <row r="48" spans="1:30">
      <c r="A48" s="72"/>
      <c r="D48" s="207" t="s">
        <v>225</v>
      </c>
      <c r="AD48" s="179">
        <f t="shared" si="0"/>
        <v>47000</v>
      </c>
    </row>
    <row r="49" spans="2:30">
      <c r="D49" s="207" t="s">
        <v>226</v>
      </c>
      <c r="AD49" s="179">
        <f t="shared" si="0"/>
        <v>48000</v>
      </c>
    </row>
    <row r="50" spans="2:30">
      <c r="D50" s="207" t="s">
        <v>159</v>
      </c>
      <c r="AD50" s="179">
        <f t="shared" si="0"/>
        <v>49000</v>
      </c>
    </row>
    <row r="51" spans="2:30">
      <c r="D51" s="207" t="s">
        <v>227</v>
      </c>
      <c r="AD51" s="179">
        <f t="shared" si="0"/>
        <v>50000</v>
      </c>
    </row>
    <row r="52" spans="2:30">
      <c r="AD52" s="179">
        <f t="shared" si="0"/>
        <v>51000</v>
      </c>
    </row>
    <row r="53" spans="2:30">
      <c r="AD53" s="179">
        <f t="shared" si="0"/>
        <v>52000</v>
      </c>
    </row>
    <row r="54" spans="2:30">
      <c r="B54" s="8"/>
      <c r="C54" s="7"/>
      <c r="AD54" s="179">
        <f t="shared" si="0"/>
        <v>53000</v>
      </c>
    </row>
    <row r="55" spans="2:30">
      <c r="AD55" s="179">
        <f t="shared" si="0"/>
        <v>54000</v>
      </c>
    </row>
    <row r="56" spans="2:30">
      <c r="AD56" s="179">
        <f t="shared" si="0"/>
        <v>55000</v>
      </c>
    </row>
    <row r="57" spans="2:30">
      <c r="AD57" s="179">
        <f t="shared" si="0"/>
        <v>56000</v>
      </c>
    </row>
    <row r="58" spans="2:30">
      <c r="AD58" s="179">
        <f t="shared" si="0"/>
        <v>57000</v>
      </c>
    </row>
    <row r="59" spans="2:30">
      <c r="AD59" s="179">
        <f t="shared" si="0"/>
        <v>58000</v>
      </c>
    </row>
    <row r="60" spans="2:30">
      <c r="B60" s="8"/>
      <c r="C60" s="7"/>
      <c r="AD60" s="179">
        <f t="shared" si="0"/>
        <v>59000</v>
      </c>
    </row>
    <row r="61" spans="2:30">
      <c r="B61" s="5"/>
      <c r="C61" s="5"/>
      <c r="AD61" s="179">
        <f t="shared" si="0"/>
        <v>60000</v>
      </c>
    </row>
    <row r="62" spans="2:30">
      <c r="B62" s="5"/>
      <c r="C62" s="5"/>
      <c r="AD62" s="179">
        <f t="shared" si="0"/>
        <v>61000</v>
      </c>
    </row>
    <row r="63" spans="2:30">
      <c r="J63" s="57"/>
      <c r="AD63" s="179">
        <f t="shared" si="0"/>
        <v>62000</v>
      </c>
    </row>
    <row r="64" spans="2:30">
      <c r="B64" s="8"/>
      <c r="C64" s="7"/>
      <c r="AD64" s="179">
        <f t="shared" si="0"/>
        <v>63000</v>
      </c>
    </row>
    <row r="65" spans="2:30">
      <c r="B65" s="5"/>
      <c r="C65" s="5"/>
      <c r="AD65" s="179">
        <f t="shared" si="0"/>
        <v>64000</v>
      </c>
    </row>
    <row r="66" spans="2:30">
      <c r="B66" s="5"/>
      <c r="C66" s="5"/>
      <c r="AD66" s="179">
        <f t="shared" si="0"/>
        <v>65000</v>
      </c>
    </row>
    <row r="67" spans="2:30">
      <c r="B67" s="5"/>
      <c r="C67" s="5"/>
      <c r="AD67" s="179">
        <f t="shared" ref="AD67" si="1">AD66+1000</f>
        <v>66000</v>
      </c>
    </row>
    <row r="68" spans="2:30">
      <c r="B68" s="6"/>
      <c r="C68" s="6"/>
      <c r="D68" s="6"/>
      <c r="AD68" s="179">
        <f>AD67+1000</f>
        <v>67000</v>
      </c>
    </row>
    <row r="69" spans="2:30">
      <c r="B69" s="6"/>
      <c r="C69" s="6"/>
      <c r="D69" s="6"/>
      <c r="AD69" s="179">
        <f t="shared" ref="AD69:AD70" si="2">AD68+1000</f>
        <v>68000</v>
      </c>
    </row>
    <row r="70" spans="2:30">
      <c r="AD70" s="179">
        <f t="shared" si="2"/>
        <v>69000</v>
      </c>
    </row>
    <row r="71" spans="2:30">
      <c r="AD71" s="179">
        <f>AD70+1000</f>
        <v>70000</v>
      </c>
    </row>
    <row r="72" spans="2:30">
      <c r="AD72" s="179">
        <f t="shared" ref="AD72:AD76" si="3">AD71+1000</f>
        <v>71000</v>
      </c>
    </row>
    <row r="73" spans="2:30">
      <c r="B73" s="6"/>
      <c r="C73" s="6"/>
      <c r="D73" s="6"/>
      <c r="E73" s="6"/>
      <c r="F73" s="6"/>
      <c r="AD73" s="179">
        <f t="shared" si="3"/>
        <v>72000</v>
      </c>
    </row>
    <row r="74" spans="2:30">
      <c r="AD74" s="179">
        <f t="shared" si="3"/>
        <v>73000</v>
      </c>
    </row>
    <row r="75" spans="2:30">
      <c r="AD75" s="179">
        <f t="shared" si="3"/>
        <v>74000</v>
      </c>
    </row>
    <row r="76" spans="2:30">
      <c r="AD76" s="179">
        <f t="shared" si="3"/>
        <v>75000</v>
      </c>
    </row>
    <row r="96" spans="1:1">
      <c r="A96" s="5"/>
    </row>
    <row r="97" spans="1:1">
      <c r="A97" s="5"/>
    </row>
    <row r="119" spans="1:1">
      <c r="A119" s="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I1778"/>
  <sheetViews>
    <sheetView topLeftCell="A1748" workbookViewId="0">
      <selection activeCell="B3" sqref="B3:B1778"/>
    </sheetView>
  </sheetViews>
  <sheetFormatPr defaultRowHeight="15"/>
  <sheetData>
    <row r="2" spans="2:9">
      <c r="B2" s="271" t="s">
        <v>107</v>
      </c>
      <c r="C2" s="271" t="s">
        <v>2156</v>
      </c>
      <c r="D2" s="271" t="s">
        <v>2157</v>
      </c>
      <c r="E2" s="271" t="s">
        <v>2158</v>
      </c>
      <c r="F2" s="271" t="s">
        <v>2159</v>
      </c>
      <c r="G2" s="271" t="s">
        <v>2160</v>
      </c>
      <c r="H2" s="271" t="s">
        <v>2161</v>
      </c>
      <c r="I2" s="271" t="s">
        <v>2162</v>
      </c>
    </row>
    <row r="3" spans="2:9">
      <c r="B3" s="272" t="s">
        <v>1474</v>
      </c>
      <c r="C3" s="273" t="s">
        <v>2163</v>
      </c>
      <c r="D3" s="273" t="s">
        <v>56</v>
      </c>
      <c r="E3" s="273" t="s">
        <v>2164</v>
      </c>
      <c r="F3" s="273" t="s">
        <v>2165</v>
      </c>
      <c r="G3" s="273" t="s">
        <v>2166</v>
      </c>
      <c r="H3" s="273" t="s">
        <v>2167</v>
      </c>
      <c r="I3" s="274" t="s">
        <v>2168</v>
      </c>
    </row>
    <row r="4" spans="2:9">
      <c r="B4" s="272" t="s">
        <v>1476</v>
      </c>
      <c r="C4" s="273" t="s">
        <v>2169</v>
      </c>
      <c r="D4" s="273" t="s">
        <v>56</v>
      </c>
      <c r="E4" s="273" t="s">
        <v>2164</v>
      </c>
      <c r="F4" s="273" t="s">
        <v>2170</v>
      </c>
      <c r="G4" s="273" t="s">
        <v>2166</v>
      </c>
      <c r="H4" s="273" t="s">
        <v>2171</v>
      </c>
      <c r="I4" s="274" t="s">
        <v>2172</v>
      </c>
    </row>
    <row r="5" spans="2:9">
      <c r="B5" s="272" t="s">
        <v>1478</v>
      </c>
      <c r="C5" s="273" t="s">
        <v>2173</v>
      </c>
      <c r="D5" s="273" t="s">
        <v>56</v>
      </c>
      <c r="E5" s="273" t="s">
        <v>2164</v>
      </c>
      <c r="F5" s="273" t="s">
        <v>2170</v>
      </c>
      <c r="G5" s="273" t="s">
        <v>2166</v>
      </c>
      <c r="H5" s="273" t="s">
        <v>2173</v>
      </c>
      <c r="I5" s="274" t="s">
        <v>2174</v>
      </c>
    </row>
    <row r="6" spans="2:9">
      <c r="B6" s="272" t="s">
        <v>1480</v>
      </c>
      <c r="C6" s="273" t="s">
        <v>2175</v>
      </c>
      <c r="D6" s="273" t="s">
        <v>56</v>
      </c>
      <c r="E6" s="273" t="s">
        <v>2164</v>
      </c>
      <c r="F6" s="273" t="s">
        <v>2170</v>
      </c>
      <c r="G6" s="273" t="s">
        <v>2166</v>
      </c>
      <c r="H6" s="273" t="s">
        <v>2176</v>
      </c>
      <c r="I6" s="274" t="s">
        <v>2177</v>
      </c>
    </row>
    <row r="7" spans="2:9">
      <c r="B7" s="272" t="s">
        <v>1652</v>
      </c>
      <c r="C7" s="273" t="s">
        <v>2178</v>
      </c>
      <c r="D7" s="273" t="s">
        <v>2179</v>
      </c>
      <c r="E7" s="273" t="s">
        <v>2180</v>
      </c>
      <c r="F7" s="273" t="s">
        <v>2179</v>
      </c>
      <c r="G7" s="273" t="s">
        <v>2181</v>
      </c>
      <c r="H7" s="273" t="s">
        <v>2178</v>
      </c>
      <c r="I7" s="274" t="s">
        <v>2178</v>
      </c>
    </row>
    <row r="8" spans="2:9">
      <c r="B8" s="272" t="s">
        <v>1653</v>
      </c>
      <c r="C8" s="273" t="s">
        <v>2182</v>
      </c>
      <c r="D8" s="273" t="s">
        <v>2179</v>
      </c>
      <c r="E8" s="273" t="s">
        <v>2180</v>
      </c>
      <c r="F8" s="273" t="s">
        <v>2179</v>
      </c>
      <c r="G8" s="273" t="s">
        <v>2181</v>
      </c>
      <c r="H8" s="273" t="s">
        <v>2182</v>
      </c>
      <c r="I8" s="274" t="s">
        <v>2182</v>
      </c>
    </row>
    <row r="9" spans="2:9">
      <c r="B9" s="272" t="s">
        <v>1654</v>
      </c>
      <c r="C9" s="273" t="s">
        <v>2183</v>
      </c>
      <c r="D9" s="273" t="s">
        <v>2179</v>
      </c>
      <c r="E9" s="273" t="s">
        <v>2180</v>
      </c>
      <c r="F9" s="273" t="s">
        <v>2179</v>
      </c>
      <c r="G9" s="273" t="s">
        <v>2181</v>
      </c>
      <c r="H9" s="273" t="s">
        <v>2183</v>
      </c>
      <c r="I9" s="274" t="s">
        <v>2183</v>
      </c>
    </row>
    <row r="10" spans="2:9">
      <c r="B10" s="272" t="s">
        <v>1482</v>
      </c>
      <c r="C10" s="273" t="s">
        <v>2184</v>
      </c>
      <c r="D10" s="273" t="s">
        <v>56</v>
      </c>
      <c r="E10" s="273" t="s">
        <v>2164</v>
      </c>
      <c r="F10" s="273" t="s">
        <v>2185</v>
      </c>
      <c r="G10" s="273" t="s">
        <v>2166</v>
      </c>
      <c r="H10" s="273" t="s">
        <v>2184</v>
      </c>
      <c r="I10" s="274" t="s">
        <v>2186</v>
      </c>
    </row>
    <row r="11" spans="2:9">
      <c r="B11" s="272" t="s">
        <v>1483</v>
      </c>
      <c r="C11" s="273" t="s">
        <v>2187</v>
      </c>
      <c r="D11" s="273" t="s">
        <v>56</v>
      </c>
      <c r="E11" s="273" t="s">
        <v>2164</v>
      </c>
      <c r="F11" s="273" t="s">
        <v>2170</v>
      </c>
      <c r="G11" s="273" t="s">
        <v>2166</v>
      </c>
      <c r="H11" s="273" t="s">
        <v>2187</v>
      </c>
      <c r="I11" s="274" t="s">
        <v>2187</v>
      </c>
    </row>
    <row r="12" spans="2:9">
      <c r="B12" s="272" t="s">
        <v>1484</v>
      </c>
      <c r="C12" s="273" t="s">
        <v>2188</v>
      </c>
      <c r="D12" s="273" t="s">
        <v>56</v>
      </c>
      <c r="E12" s="273" t="s">
        <v>2164</v>
      </c>
      <c r="F12" s="273" t="s">
        <v>2170</v>
      </c>
      <c r="G12" s="273" t="s">
        <v>2166</v>
      </c>
      <c r="H12" s="273" t="s">
        <v>2188</v>
      </c>
      <c r="I12" s="274" t="s">
        <v>2188</v>
      </c>
    </row>
    <row r="13" spans="2:9">
      <c r="B13" s="272" t="s">
        <v>1485</v>
      </c>
      <c r="C13" s="273" t="s">
        <v>2188</v>
      </c>
      <c r="D13" s="273" t="s">
        <v>56</v>
      </c>
      <c r="E13" s="273" t="s">
        <v>2164</v>
      </c>
      <c r="F13" s="273" t="s">
        <v>2170</v>
      </c>
      <c r="G13" s="273" t="s">
        <v>2166</v>
      </c>
      <c r="H13" s="273" t="s">
        <v>2188</v>
      </c>
      <c r="I13" s="274" t="s">
        <v>2189</v>
      </c>
    </row>
    <row r="14" spans="2:9">
      <c r="B14" s="272" t="s">
        <v>1486</v>
      </c>
      <c r="C14" s="273" t="s">
        <v>2190</v>
      </c>
      <c r="D14" s="273" t="s">
        <v>56</v>
      </c>
      <c r="E14" s="273" t="s">
        <v>2164</v>
      </c>
      <c r="F14" s="273" t="s">
        <v>2170</v>
      </c>
      <c r="G14" s="273" t="s">
        <v>2166</v>
      </c>
      <c r="H14" s="273" t="s">
        <v>2190</v>
      </c>
      <c r="I14" s="274" t="s">
        <v>2190</v>
      </c>
    </row>
    <row r="15" spans="2:9">
      <c r="B15" s="272" t="s">
        <v>1487</v>
      </c>
      <c r="C15" s="273" t="s">
        <v>2190</v>
      </c>
      <c r="D15" s="273" t="s">
        <v>56</v>
      </c>
      <c r="E15" s="273" t="s">
        <v>2164</v>
      </c>
      <c r="F15" s="273" t="s">
        <v>2170</v>
      </c>
      <c r="G15" s="273" t="s">
        <v>2166</v>
      </c>
      <c r="H15" s="273" t="s">
        <v>2190</v>
      </c>
      <c r="I15" s="274" t="s">
        <v>2191</v>
      </c>
    </row>
    <row r="16" spans="2:9">
      <c r="B16" s="272" t="s">
        <v>1488</v>
      </c>
      <c r="C16" s="273" t="s">
        <v>2192</v>
      </c>
      <c r="D16" s="273" t="s">
        <v>56</v>
      </c>
      <c r="E16" s="273" t="s">
        <v>2164</v>
      </c>
      <c r="F16" s="273" t="s">
        <v>2170</v>
      </c>
      <c r="G16" s="273" t="s">
        <v>2166</v>
      </c>
      <c r="H16" s="273" t="s">
        <v>2192</v>
      </c>
      <c r="I16" s="274" t="s">
        <v>2192</v>
      </c>
    </row>
    <row r="17" spans="2:9">
      <c r="B17" s="272" t="s">
        <v>1489</v>
      </c>
      <c r="C17" s="273" t="s">
        <v>2192</v>
      </c>
      <c r="D17" s="273" t="s">
        <v>56</v>
      </c>
      <c r="E17" s="273" t="s">
        <v>2164</v>
      </c>
      <c r="F17" s="273" t="s">
        <v>2170</v>
      </c>
      <c r="G17" s="273" t="s">
        <v>2166</v>
      </c>
      <c r="H17" s="273" t="s">
        <v>2192</v>
      </c>
      <c r="I17" s="274" t="s">
        <v>2193</v>
      </c>
    </row>
    <row r="18" spans="2:9">
      <c r="B18" s="272" t="s">
        <v>1490</v>
      </c>
      <c r="C18" s="273" t="s">
        <v>2194</v>
      </c>
      <c r="D18" s="273" t="s">
        <v>56</v>
      </c>
      <c r="E18" s="273" t="s">
        <v>2164</v>
      </c>
      <c r="F18" s="273" t="s">
        <v>2170</v>
      </c>
      <c r="G18" s="273" t="s">
        <v>2166</v>
      </c>
      <c r="H18" s="273" t="s">
        <v>2194</v>
      </c>
      <c r="I18" s="274" t="s">
        <v>2194</v>
      </c>
    </row>
    <row r="19" spans="2:9">
      <c r="B19" s="272" t="s">
        <v>1491</v>
      </c>
      <c r="C19" s="273" t="s">
        <v>2195</v>
      </c>
      <c r="D19" s="273" t="s">
        <v>56</v>
      </c>
      <c r="E19" s="273" t="s">
        <v>2164</v>
      </c>
      <c r="F19" s="273" t="s">
        <v>2170</v>
      </c>
      <c r="G19" s="273" t="s">
        <v>2166</v>
      </c>
      <c r="H19" s="273" t="s">
        <v>2195</v>
      </c>
      <c r="I19" s="274" t="s">
        <v>2195</v>
      </c>
    </row>
    <row r="20" spans="2:9">
      <c r="B20" s="272" t="s">
        <v>1492</v>
      </c>
      <c r="C20" s="273" t="s">
        <v>2195</v>
      </c>
      <c r="D20" s="273" t="s">
        <v>56</v>
      </c>
      <c r="E20" s="273" t="s">
        <v>2164</v>
      </c>
      <c r="F20" s="273" t="s">
        <v>2170</v>
      </c>
      <c r="G20" s="273" t="s">
        <v>2166</v>
      </c>
      <c r="H20" s="273" t="s">
        <v>2195</v>
      </c>
      <c r="I20" s="274" t="s">
        <v>2196</v>
      </c>
    </row>
    <row r="21" spans="2:9">
      <c r="B21" s="272" t="s">
        <v>1493</v>
      </c>
      <c r="C21" s="273" t="s">
        <v>2197</v>
      </c>
      <c r="D21" s="273" t="s">
        <v>56</v>
      </c>
      <c r="E21" s="273" t="s">
        <v>2164</v>
      </c>
      <c r="F21" s="273" t="s">
        <v>2198</v>
      </c>
      <c r="G21" s="273" t="s">
        <v>2166</v>
      </c>
      <c r="H21" s="273" t="s">
        <v>2197</v>
      </c>
      <c r="I21" s="274" t="s">
        <v>2197</v>
      </c>
    </row>
    <row r="22" spans="2:9">
      <c r="B22" s="272" t="s">
        <v>1494</v>
      </c>
      <c r="C22" s="273" t="s">
        <v>2199</v>
      </c>
      <c r="D22" s="273" t="s">
        <v>56</v>
      </c>
      <c r="E22" s="273" t="s">
        <v>2164</v>
      </c>
      <c r="F22" s="273" t="s">
        <v>2198</v>
      </c>
      <c r="G22" s="273" t="s">
        <v>2166</v>
      </c>
      <c r="H22" s="273" t="s">
        <v>2199</v>
      </c>
      <c r="I22" s="274" t="s">
        <v>2199</v>
      </c>
    </row>
    <row r="23" spans="2:9">
      <c r="B23" s="272" t="s">
        <v>1495</v>
      </c>
      <c r="C23" s="273" t="s">
        <v>2199</v>
      </c>
      <c r="D23" s="273" t="s">
        <v>56</v>
      </c>
      <c r="E23" s="273" t="s">
        <v>2164</v>
      </c>
      <c r="F23" s="273" t="s">
        <v>2198</v>
      </c>
      <c r="G23" s="273" t="s">
        <v>2166</v>
      </c>
      <c r="H23" s="273" t="s">
        <v>2200</v>
      </c>
      <c r="I23" s="274" t="s">
        <v>2201</v>
      </c>
    </row>
    <row r="24" spans="2:9">
      <c r="B24" s="272" t="s">
        <v>1496</v>
      </c>
      <c r="C24" s="273" t="s">
        <v>2202</v>
      </c>
      <c r="D24" s="273" t="s">
        <v>56</v>
      </c>
      <c r="E24" s="273" t="s">
        <v>2164</v>
      </c>
      <c r="F24" s="273" t="s">
        <v>2198</v>
      </c>
      <c r="G24" s="273" t="s">
        <v>2166</v>
      </c>
      <c r="H24" s="273" t="s">
        <v>2202</v>
      </c>
      <c r="I24" s="274" t="s">
        <v>2202</v>
      </c>
    </row>
    <row r="25" spans="2:9">
      <c r="B25" s="272" t="s">
        <v>1497</v>
      </c>
      <c r="C25" s="273" t="s">
        <v>2203</v>
      </c>
      <c r="D25" s="273" t="s">
        <v>56</v>
      </c>
      <c r="E25" s="273" t="s">
        <v>2164</v>
      </c>
      <c r="F25" s="273" t="s">
        <v>2198</v>
      </c>
      <c r="G25" s="273" t="s">
        <v>2166</v>
      </c>
      <c r="H25" s="273" t="s">
        <v>2203</v>
      </c>
      <c r="I25" s="274" t="s">
        <v>2203</v>
      </c>
    </row>
    <row r="26" spans="2:9">
      <c r="B26" s="272" t="s">
        <v>1498</v>
      </c>
      <c r="C26" s="273" t="s">
        <v>2204</v>
      </c>
      <c r="D26" s="273" t="s">
        <v>56</v>
      </c>
      <c r="E26" s="273" t="s">
        <v>2164</v>
      </c>
      <c r="F26" s="273" t="s">
        <v>2198</v>
      </c>
      <c r="G26" s="273" t="s">
        <v>2166</v>
      </c>
      <c r="H26" s="273" t="s">
        <v>2204</v>
      </c>
      <c r="I26" s="274" t="s">
        <v>2204</v>
      </c>
    </row>
    <row r="27" spans="2:9">
      <c r="B27" s="272" t="s">
        <v>1500</v>
      </c>
      <c r="C27" s="273" t="s">
        <v>2205</v>
      </c>
      <c r="D27" s="273" t="s">
        <v>56</v>
      </c>
      <c r="E27" s="273" t="s">
        <v>2164</v>
      </c>
      <c r="F27" s="273" t="s">
        <v>2170</v>
      </c>
      <c r="G27" s="273" t="s">
        <v>2166</v>
      </c>
      <c r="H27" s="273" t="s">
        <v>2205</v>
      </c>
      <c r="I27" s="274" t="s">
        <v>2205</v>
      </c>
    </row>
    <row r="28" spans="2:9">
      <c r="B28" s="272" t="s">
        <v>1502</v>
      </c>
      <c r="C28" s="273" t="s">
        <v>2206</v>
      </c>
      <c r="D28" s="273" t="s">
        <v>56</v>
      </c>
      <c r="E28" s="273" t="s">
        <v>2164</v>
      </c>
      <c r="F28" s="273" t="s">
        <v>2170</v>
      </c>
      <c r="G28" s="273" t="s">
        <v>2166</v>
      </c>
      <c r="H28" s="273" t="s">
        <v>2206</v>
      </c>
      <c r="I28" s="274" t="s">
        <v>2206</v>
      </c>
    </row>
    <row r="29" spans="2:9">
      <c r="B29" s="272" t="s">
        <v>1504</v>
      </c>
      <c r="C29" s="273" t="s">
        <v>2207</v>
      </c>
      <c r="D29" s="273" t="s">
        <v>56</v>
      </c>
      <c r="E29" s="273" t="s">
        <v>2164</v>
      </c>
      <c r="F29" s="273" t="s">
        <v>2198</v>
      </c>
      <c r="G29" s="273" t="s">
        <v>2166</v>
      </c>
      <c r="H29" s="273" t="s">
        <v>2207</v>
      </c>
      <c r="I29" s="274" t="s">
        <v>2207</v>
      </c>
    </row>
    <row r="30" spans="2:9">
      <c r="B30" s="272" t="s">
        <v>1506</v>
      </c>
      <c r="C30" s="273" t="s">
        <v>2208</v>
      </c>
      <c r="D30" s="273" t="s">
        <v>56</v>
      </c>
      <c r="E30" s="273" t="s">
        <v>2164</v>
      </c>
      <c r="F30" s="273" t="s">
        <v>2198</v>
      </c>
      <c r="G30" s="273" t="s">
        <v>2166</v>
      </c>
      <c r="H30" s="273" t="s">
        <v>2208</v>
      </c>
      <c r="I30" s="274" t="s">
        <v>2208</v>
      </c>
    </row>
    <row r="31" spans="2:9">
      <c r="B31" s="272" t="s">
        <v>1507</v>
      </c>
      <c r="C31" s="273" t="s">
        <v>2209</v>
      </c>
      <c r="D31" s="273" t="s">
        <v>56</v>
      </c>
      <c r="E31" s="273" t="s">
        <v>2164</v>
      </c>
      <c r="F31" s="273" t="s">
        <v>2198</v>
      </c>
      <c r="G31" s="273" t="s">
        <v>2166</v>
      </c>
      <c r="H31" s="273" t="s">
        <v>2209</v>
      </c>
      <c r="I31" s="274" t="s">
        <v>2209</v>
      </c>
    </row>
    <row r="32" spans="2:9">
      <c r="B32" s="272" t="s">
        <v>1508</v>
      </c>
      <c r="C32" s="273" t="s">
        <v>2210</v>
      </c>
      <c r="D32" s="273" t="s">
        <v>56</v>
      </c>
      <c r="E32" s="273" t="s">
        <v>2164</v>
      </c>
      <c r="F32" s="273" t="s">
        <v>2170</v>
      </c>
      <c r="G32" s="273" t="s">
        <v>2166</v>
      </c>
      <c r="H32" s="273" t="s">
        <v>2210</v>
      </c>
      <c r="I32" s="274" t="s">
        <v>2210</v>
      </c>
    </row>
    <row r="33" spans="2:9">
      <c r="B33" s="272" t="s">
        <v>1510</v>
      </c>
      <c r="C33" s="273" t="s">
        <v>2211</v>
      </c>
      <c r="D33" s="273" t="s">
        <v>56</v>
      </c>
      <c r="E33" s="273" t="s">
        <v>2164</v>
      </c>
      <c r="F33" s="273" t="s">
        <v>2185</v>
      </c>
      <c r="G33" s="273" t="s">
        <v>2166</v>
      </c>
      <c r="H33" s="273" t="s">
        <v>2211</v>
      </c>
      <c r="I33" s="274" t="s">
        <v>2211</v>
      </c>
    </row>
    <row r="34" spans="2:9">
      <c r="B34" s="272" t="s">
        <v>1499</v>
      </c>
      <c r="C34" s="273" t="s">
        <v>2204</v>
      </c>
      <c r="D34" s="273" t="s">
        <v>56</v>
      </c>
      <c r="E34" s="273" t="s">
        <v>2164</v>
      </c>
      <c r="F34" s="273" t="s">
        <v>2198</v>
      </c>
      <c r="G34" s="273" t="s">
        <v>2166</v>
      </c>
      <c r="H34" s="273" t="s">
        <v>2212</v>
      </c>
      <c r="I34" s="274" t="s">
        <v>2213</v>
      </c>
    </row>
    <row r="35" spans="2:9">
      <c r="B35" s="272" t="s">
        <v>1501</v>
      </c>
      <c r="C35" s="273" t="s">
        <v>2205</v>
      </c>
      <c r="D35" s="273" t="s">
        <v>56</v>
      </c>
      <c r="E35" s="273" t="s">
        <v>2164</v>
      </c>
      <c r="F35" s="273" t="s">
        <v>2170</v>
      </c>
      <c r="G35" s="273" t="s">
        <v>2166</v>
      </c>
      <c r="H35" s="273" t="s">
        <v>2214</v>
      </c>
      <c r="I35" s="274" t="s">
        <v>2215</v>
      </c>
    </row>
    <row r="36" spans="2:9">
      <c r="B36" s="272" t="s">
        <v>1503</v>
      </c>
      <c r="C36" s="273" t="s">
        <v>2206</v>
      </c>
      <c r="D36" s="273" t="s">
        <v>56</v>
      </c>
      <c r="E36" s="273" t="s">
        <v>2164</v>
      </c>
      <c r="F36" s="273" t="s">
        <v>2198</v>
      </c>
      <c r="G36" s="273" t="s">
        <v>2166</v>
      </c>
      <c r="H36" s="273" t="s">
        <v>2206</v>
      </c>
      <c r="I36" s="274" t="s">
        <v>2216</v>
      </c>
    </row>
    <row r="37" spans="2:9">
      <c r="B37" s="272" t="s">
        <v>1505</v>
      </c>
      <c r="C37" s="273" t="s">
        <v>2207</v>
      </c>
      <c r="D37" s="273" t="s">
        <v>56</v>
      </c>
      <c r="E37" s="273" t="s">
        <v>2164</v>
      </c>
      <c r="F37" s="273" t="s">
        <v>2198</v>
      </c>
      <c r="G37" s="273" t="s">
        <v>2166</v>
      </c>
      <c r="H37" s="273" t="s">
        <v>2207</v>
      </c>
      <c r="I37" s="274" t="s">
        <v>2217</v>
      </c>
    </row>
    <row r="38" spans="2:9">
      <c r="B38" s="272" t="s">
        <v>1509</v>
      </c>
      <c r="C38" s="273" t="s">
        <v>2210</v>
      </c>
      <c r="D38" s="273" t="s">
        <v>56</v>
      </c>
      <c r="E38" s="273" t="s">
        <v>2164</v>
      </c>
      <c r="F38" s="273" t="s">
        <v>2218</v>
      </c>
      <c r="G38" s="273" t="s">
        <v>2166</v>
      </c>
      <c r="H38" s="273" t="s">
        <v>2210</v>
      </c>
      <c r="I38" s="274" t="s">
        <v>2219</v>
      </c>
    </row>
    <row r="39" spans="2:9">
      <c r="B39" s="272" t="s">
        <v>1512</v>
      </c>
      <c r="C39" s="273" t="s">
        <v>2220</v>
      </c>
      <c r="D39" s="273" t="s">
        <v>56</v>
      </c>
      <c r="E39" s="273" t="s">
        <v>2164</v>
      </c>
      <c r="F39" s="273" t="s">
        <v>2185</v>
      </c>
      <c r="G39" s="273" t="s">
        <v>2166</v>
      </c>
      <c r="H39" s="273" t="s">
        <v>2221</v>
      </c>
      <c r="I39" s="274" t="s">
        <v>2222</v>
      </c>
    </row>
    <row r="40" spans="2:9">
      <c r="B40" s="272" t="s">
        <v>1514</v>
      </c>
      <c r="C40" s="273" t="s">
        <v>2223</v>
      </c>
      <c r="D40" s="273" t="s">
        <v>56</v>
      </c>
      <c r="E40" s="273" t="s">
        <v>2164</v>
      </c>
      <c r="F40" s="273" t="s">
        <v>2185</v>
      </c>
      <c r="G40" s="273" t="s">
        <v>2166</v>
      </c>
      <c r="H40" s="273" t="s">
        <v>2223</v>
      </c>
      <c r="I40" s="274" t="s">
        <v>2224</v>
      </c>
    </row>
    <row r="41" spans="2:9">
      <c r="B41" s="272" t="s">
        <v>1792</v>
      </c>
      <c r="C41" s="273" t="s">
        <v>2225</v>
      </c>
      <c r="D41" s="273" t="s">
        <v>2226</v>
      </c>
      <c r="E41" s="273" t="s">
        <v>2227</v>
      </c>
      <c r="F41" s="273" t="s">
        <v>2226</v>
      </c>
      <c r="G41" s="273" t="s">
        <v>2228</v>
      </c>
      <c r="H41" s="273" t="s">
        <v>2229</v>
      </c>
      <c r="I41" s="274" t="s">
        <v>2230</v>
      </c>
    </row>
    <row r="42" spans="2:9">
      <c r="B42" s="272" t="s">
        <v>1793</v>
      </c>
      <c r="C42" s="273" t="s">
        <v>2231</v>
      </c>
      <c r="D42" s="273" t="s">
        <v>48</v>
      </c>
      <c r="E42" s="273" t="s">
        <v>60</v>
      </c>
      <c r="F42" s="273" t="s">
        <v>48</v>
      </c>
      <c r="G42" s="273" t="s">
        <v>2232</v>
      </c>
      <c r="H42" s="273" t="s">
        <v>2233</v>
      </c>
      <c r="I42" s="274" t="s">
        <v>2234</v>
      </c>
    </row>
    <row r="43" spans="2:9">
      <c r="B43" s="272" t="s">
        <v>1796</v>
      </c>
      <c r="C43" s="273" t="s">
        <v>2235</v>
      </c>
      <c r="D43" s="273" t="s">
        <v>2236</v>
      </c>
      <c r="E43" s="273" t="s">
        <v>2237</v>
      </c>
      <c r="F43" s="273" t="s">
        <v>2226</v>
      </c>
      <c r="G43" s="273" t="s">
        <v>2238</v>
      </c>
      <c r="H43" s="273" t="s">
        <v>2239</v>
      </c>
      <c r="I43" s="274" t="s">
        <v>2240</v>
      </c>
    </row>
    <row r="44" spans="2:9">
      <c r="B44" s="272" t="s">
        <v>1797</v>
      </c>
      <c r="C44" s="273" t="s">
        <v>2241</v>
      </c>
      <c r="D44" s="273" t="s">
        <v>48</v>
      </c>
      <c r="E44" s="273" t="s">
        <v>60</v>
      </c>
      <c r="F44" s="273" t="s">
        <v>48</v>
      </c>
      <c r="G44" s="273" t="s">
        <v>2232</v>
      </c>
      <c r="H44" s="273" t="s">
        <v>2242</v>
      </c>
      <c r="I44" s="274" t="s">
        <v>2243</v>
      </c>
    </row>
    <row r="45" spans="2:9">
      <c r="B45" s="272" t="s">
        <v>1798</v>
      </c>
      <c r="C45" s="273" t="s">
        <v>2244</v>
      </c>
      <c r="D45" s="273" t="s">
        <v>2226</v>
      </c>
      <c r="E45" s="273" t="s">
        <v>2227</v>
      </c>
      <c r="F45" s="273" t="s">
        <v>2226</v>
      </c>
      <c r="G45" s="273" t="s">
        <v>2228</v>
      </c>
      <c r="H45" s="273" t="s">
        <v>2245</v>
      </c>
      <c r="I45" s="274" t="s">
        <v>2246</v>
      </c>
    </row>
    <row r="46" spans="2:9">
      <c r="B46" s="272" t="s">
        <v>1800</v>
      </c>
      <c r="C46" s="273" t="s">
        <v>2247</v>
      </c>
      <c r="D46" s="273" t="s">
        <v>2226</v>
      </c>
      <c r="E46" s="273" t="s">
        <v>2248</v>
      </c>
      <c r="F46" s="273" t="s">
        <v>2226</v>
      </c>
      <c r="G46" s="273" t="s">
        <v>2249</v>
      </c>
      <c r="H46" s="273" t="s">
        <v>2247</v>
      </c>
      <c r="I46" s="274" t="s">
        <v>2250</v>
      </c>
    </row>
    <row r="47" spans="2:9">
      <c r="B47" s="272" t="s">
        <v>1802</v>
      </c>
      <c r="C47" s="273" t="s">
        <v>2251</v>
      </c>
      <c r="D47" s="273" t="s">
        <v>2226</v>
      </c>
      <c r="E47" s="273" t="s">
        <v>2248</v>
      </c>
      <c r="F47" s="273" t="s">
        <v>2226</v>
      </c>
      <c r="G47" s="273" t="s">
        <v>2249</v>
      </c>
      <c r="H47" s="273" t="s">
        <v>2251</v>
      </c>
      <c r="I47" s="274" t="s">
        <v>2252</v>
      </c>
    </row>
    <row r="48" spans="2:9">
      <c r="B48" s="272" t="s">
        <v>1875</v>
      </c>
      <c r="C48" s="273" t="s">
        <v>2253</v>
      </c>
      <c r="D48" s="273" t="s">
        <v>2226</v>
      </c>
      <c r="E48" s="273" t="s">
        <v>2254</v>
      </c>
      <c r="F48" s="273" t="s">
        <v>2218</v>
      </c>
      <c r="G48" s="273" t="s">
        <v>2255</v>
      </c>
      <c r="H48" s="273" t="s">
        <v>2253</v>
      </c>
      <c r="I48" s="274" t="s">
        <v>2253</v>
      </c>
    </row>
    <row r="49" spans="2:9">
      <c r="B49" s="272" t="s">
        <v>1877</v>
      </c>
      <c r="C49" s="273" t="s">
        <v>2256</v>
      </c>
      <c r="D49" s="273" t="s">
        <v>2226</v>
      </c>
      <c r="E49" s="273" t="s">
        <v>2254</v>
      </c>
      <c r="F49" s="273" t="s">
        <v>2218</v>
      </c>
      <c r="G49" s="273" t="s">
        <v>2255</v>
      </c>
      <c r="H49" s="273" t="s">
        <v>2256</v>
      </c>
      <c r="I49" s="274" t="s">
        <v>2256</v>
      </c>
    </row>
    <row r="50" spans="2:9">
      <c r="B50" s="272" t="s">
        <v>1805</v>
      </c>
      <c r="C50" s="273" t="s">
        <v>2257</v>
      </c>
      <c r="D50" s="273" t="s">
        <v>2258</v>
      </c>
      <c r="E50" s="273" t="s">
        <v>2258</v>
      </c>
      <c r="F50" s="273" t="s">
        <v>2259</v>
      </c>
      <c r="G50" s="273" t="s">
        <v>2260</v>
      </c>
      <c r="H50" s="273" t="s">
        <v>2257</v>
      </c>
      <c r="I50" s="274" t="s">
        <v>2261</v>
      </c>
    </row>
    <row r="51" spans="2:9">
      <c r="B51" s="272" t="s">
        <v>1806</v>
      </c>
      <c r="C51" s="273" t="s">
        <v>2262</v>
      </c>
      <c r="D51" s="273" t="s">
        <v>2258</v>
      </c>
      <c r="E51" s="273" t="s">
        <v>2258</v>
      </c>
      <c r="F51" s="273" t="s">
        <v>2259</v>
      </c>
      <c r="G51" s="273" t="s">
        <v>2260</v>
      </c>
      <c r="H51" s="273" t="s">
        <v>2262</v>
      </c>
      <c r="I51" s="274" t="s">
        <v>2263</v>
      </c>
    </row>
    <row r="52" spans="2:9">
      <c r="B52" s="272" t="s">
        <v>1807</v>
      </c>
      <c r="C52" s="273" t="s">
        <v>2264</v>
      </c>
      <c r="D52" s="273" t="s">
        <v>2258</v>
      </c>
      <c r="E52" s="273" t="s">
        <v>2258</v>
      </c>
      <c r="F52" s="273" t="s">
        <v>2259</v>
      </c>
      <c r="G52" s="273" t="s">
        <v>2260</v>
      </c>
      <c r="H52" s="273" t="s">
        <v>2264</v>
      </c>
      <c r="I52" s="274" t="s">
        <v>2265</v>
      </c>
    </row>
    <row r="53" spans="2:9">
      <c r="B53" s="272" t="s">
        <v>1808</v>
      </c>
      <c r="C53" s="273" t="s">
        <v>2266</v>
      </c>
      <c r="D53" s="273" t="s">
        <v>2258</v>
      </c>
      <c r="E53" s="273" t="s">
        <v>2258</v>
      </c>
      <c r="F53" s="273" t="s">
        <v>2259</v>
      </c>
      <c r="G53" s="273" t="s">
        <v>2260</v>
      </c>
      <c r="H53" s="273" t="s">
        <v>2267</v>
      </c>
      <c r="I53" s="274" t="s">
        <v>2268</v>
      </c>
    </row>
    <row r="54" spans="2:9">
      <c r="B54" s="272" t="s">
        <v>1809</v>
      </c>
      <c r="C54" s="273" t="s">
        <v>2269</v>
      </c>
      <c r="D54" s="273" t="s">
        <v>2258</v>
      </c>
      <c r="E54" s="273" t="s">
        <v>2258</v>
      </c>
      <c r="F54" s="273" t="s">
        <v>2259</v>
      </c>
      <c r="G54" s="273" t="s">
        <v>2260</v>
      </c>
      <c r="H54" s="273" t="s">
        <v>2269</v>
      </c>
      <c r="I54" s="274" t="s">
        <v>2270</v>
      </c>
    </row>
    <row r="55" spans="2:9">
      <c r="B55" s="272" t="s">
        <v>1810</v>
      </c>
      <c r="C55" s="273" t="s">
        <v>2271</v>
      </c>
      <c r="D55" s="273" t="s">
        <v>2258</v>
      </c>
      <c r="E55" s="273" t="s">
        <v>2258</v>
      </c>
      <c r="F55" s="273" t="s">
        <v>2259</v>
      </c>
      <c r="G55" s="273" t="s">
        <v>2260</v>
      </c>
      <c r="H55" s="273" t="s">
        <v>2271</v>
      </c>
      <c r="I55" s="274" t="s">
        <v>2272</v>
      </c>
    </row>
    <row r="56" spans="2:9">
      <c r="B56" s="272" t="s">
        <v>1811</v>
      </c>
      <c r="C56" s="273" t="s">
        <v>2273</v>
      </c>
      <c r="D56" s="273" t="s">
        <v>2258</v>
      </c>
      <c r="E56" s="273" t="s">
        <v>2258</v>
      </c>
      <c r="F56" s="273" t="s">
        <v>2259</v>
      </c>
      <c r="G56" s="273" t="s">
        <v>2260</v>
      </c>
      <c r="H56" s="273" t="s">
        <v>2274</v>
      </c>
      <c r="I56" s="274" t="s">
        <v>2275</v>
      </c>
    </row>
    <row r="57" spans="2:9">
      <c r="B57" s="272" t="s">
        <v>1880</v>
      </c>
      <c r="C57" s="273" t="s">
        <v>2276</v>
      </c>
      <c r="D57" s="273" t="s">
        <v>2226</v>
      </c>
      <c r="E57" s="273" t="s">
        <v>2254</v>
      </c>
      <c r="F57" s="273" t="s">
        <v>2218</v>
      </c>
      <c r="G57" s="273" t="s">
        <v>2255</v>
      </c>
      <c r="H57" s="273" t="s">
        <v>2276</v>
      </c>
      <c r="I57" s="274" t="s">
        <v>2276</v>
      </c>
    </row>
    <row r="58" spans="2:9">
      <c r="B58" s="272" t="s">
        <v>1881</v>
      </c>
      <c r="C58" s="273" t="s">
        <v>2277</v>
      </c>
      <c r="D58" s="273" t="s">
        <v>2226</v>
      </c>
      <c r="E58" s="273" t="s">
        <v>2254</v>
      </c>
      <c r="F58" s="273" t="s">
        <v>2218</v>
      </c>
      <c r="G58" s="273" t="s">
        <v>2255</v>
      </c>
      <c r="H58" s="273" t="s">
        <v>2277</v>
      </c>
      <c r="I58" s="274" t="s">
        <v>2278</v>
      </c>
    </row>
    <row r="59" spans="2:9">
      <c r="B59" s="272" t="s">
        <v>1882</v>
      </c>
      <c r="C59" s="273" t="s">
        <v>2279</v>
      </c>
      <c r="D59" s="273" t="s">
        <v>2226</v>
      </c>
      <c r="E59" s="273" t="s">
        <v>2254</v>
      </c>
      <c r="F59" s="273" t="s">
        <v>2218</v>
      </c>
      <c r="G59" s="273" t="s">
        <v>2255</v>
      </c>
      <c r="H59" s="273" t="s">
        <v>2279</v>
      </c>
      <c r="I59" s="274" t="s">
        <v>2280</v>
      </c>
    </row>
    <row r="60" spans="2:9">
      <c r="B60" s="272" t="s">
        <v>1813</v>
      </c>
      <c r="C60" s="273" t="s">
        <v>2281</v>
      </c>
      <c r="D60" s="273" t="s">
        <v>2258</v>
      </c>
      <c r="E60" s="273" t="s">
        <v>2258</v>
      </c>
      <c r="F60" s="273" t="s">
        <v>2259</v>
      </c>
      <c r="G60" s="273" t="s">
        <v>2260</v>
      </c>
      <c r="H60" s="273" t="s">
        <v>2282</v>
      </c>
      <c r="I60" s="274" t="s">
        <v>2283</v>
      </c>
    </row>
    <row r="61" spans="2:9">
      <c r="B61" s="272" t="s">
        <v>1814</v>
      </c>
      <c r="C61" s="273" t="s">
        <v>2284</v>
      </c>
      <c r="D61" s="273" t="s">
        <v>2226</v>
      </c>
      <c r="E61" s="273" t="s">
        <v>2227</v>
      </c>
      <c r="F61" s="273" t="s">
        <v>2226</v>
      </c>
      <c r="G61" s="273" t="s">
        <v>2228</v>
      </c>
      <c r="H61" s="273" t="s">
        <v>2284</v>
      </c>
      <c r="I61" s="274" t="s">
        <v>2284</v>
      </c>
    </row>
    <row r="62" spans="2:9">
      <c r="B62" s="272" t="s">
        <v>1815</v>
      </c>
      <c r="C62" s="273" t="s">
        <v>2285</v>
      </c>
      <c r="D62" s="273" t="s">
        <v>2226</v>
      </c>
      <c r="E62" s="273" t="s">
        <v>2227</v>
      </c>
      <c r="F62" s="273" t="s">
        <v>2226</v>
      </c>
      <c r="G62" s="273" t="s">
        <v>2228</v>
      </c>
      <c r="H62" s="273" t="s">
        <v>2286</v>
      </c>
      <c r="I62" s="274" t="s">
        <v>2287</v>
      </c>
    </row>
    <row r="63" spans="2:9">
      <c r="B63" s="272" t="s">
        <v>1816</v>
      </c>
      <c r="C63" s="273" t="s">
        <v>2288</v>
      </c>
      <c r="D63" s="273" t="s">
        <v>2226</v>
      </c>
      <c r="E63" s="273" t="s">
        <v>2227</v>
      </c>
      <c r="F63" s="273" t="s">
        <v>2226</v>
      </c>
      <c r="G63" s="273" t="s">
        <v>2228</v>
      </c>
      <c r="H63" s="273" t="s">
        <v>2288</v>
      </c>
      <c r="I63" s="274" t="s">
        <v>2289</v>
      </c>
    </row>
    <row r="64" spans="2:9">
      <c r="B64" s="272" t="s">
        <v>1817</v>
      </c>
      <c r="C64" s="273" t="s">
        <v>2290</v>
      </c>
      <c r="D64" s="273" t="s">
        <v>2226</v>
      </c>
      <c r="E64" s="273" t="s">
        <v>2227</v>
      </c>
      <c r="F64" s="273" t="s">
        <v>2226</v>
      </c>
      <c r="G64" s="273" t="s">
        <v>2228</v>
      </c>
      <c r="H64" s="273" t="s">
        <v>2290</v>
      </c>
      <c r="I64" s="274" t="s">
        <v>2291</v>
      </c>
    </row>
    <row r="65" spans="2:9">
      <c r="B65" s="272" t="s">
        <v>1818</v>
      </c>
      <c r="C65" s="273" t="s">
        <v>2292</v>
      </c>
      <c r="D65" s="273" t="s">
        <v>2226</v>
      </c>
      <c r="E65" s="273" t="s">
        <v>2227</v>
      </c>
      <c r="F65" s="273" t="s">
        <v>2226</v>
      </c>
      <c r="G65" s="273" t="s">
        <v>2228</v>
      </c>
      <c r="H65" s="273" t="s">
        <v>2292</v>
      </c>
      <c r="I65" s="274" t="s">
        <v>2293</v>
      </c>
    </row>
    <row r="66" spans="2:9">
      <c r="B66" s="272" t="s">
        <v>1820</v>
      </c>
      <c r="C66" s="273" t="s">
        <v>2294</v>
      </c>
      <c r="D66" s="273" t="s">
        <v>2226</v>
      </c>
      <c r="E66" s="273" t="s">
        <v>2227</v>
      </c>
      <c r="F66" s="273" t="s">
        <v>2226</v>
      </c>
      <c r="G66" s="273" t="s">
        <v>2228</v>
      </c>
      <c r="H66" s="273" t="s">
        <v>2294</v>
      </c>
      <c r="I66" s="274" t="s">
        <v>2294</v>
      </c>
    </row>
    <row r="67" spans="2:9">
      <c r="B67" s="272" t="s">
        <v>1821</v>
      </c>
      <c r="C67" s="273" t="s">
        <v>2295</v>
      </c>
      <c r="D67" s="273" t="s">
        <v>2226</v>
      </c>
      <c r="E67" s="273" t="s">
        <v>2227</v>
      </c>
      <c r="F67" s="273" t="s">
        <v>2226</v>
      </c>
      <c r="G67" s="273" t="s">
        <v>2228</v>
      </c>
      <c r="H67" s="273" t="s">
        <v>2295</v>
      </c>
      <c r="I67" s="274" t="s">
        <v>2295</v>
      </c>
    </row>
    <row r="68" spans="2:9">
      <c r="B68" s="272" t="s">
        <v>1822</v>
      </c>
      <c r="C68" s="273" t="s">
        <v>2296</v>
      </c>
      <c r="D68" s="273" t="s">
        <v>2226</v>
      </c>
      <c r="E68" s="273" t="s">
        <v>2227</v>
      </c>
      <c r="F68" s="273" t="s">
        <v>2226</v>
      </c>
      <c r="G68" s="273" t="s">
        <v>2228</v>
      </c>
      <c r="H68" s="273" t="s">
        <v>2296</v>
      </c>
      <c r="I68" s="274" t="s">
        <v>2296</v>
      </c>
    </row>
    <row r="69" spans="2:9">
      <c r="B69" s="272" t="s">
        <v>1823</v>
      </c>
      <c r="C69" s="273" t="s">
        <v>2297</v>
      </c>
      <c r="D69" s="273" t="s">
        <v>2226</v>
      </c>
      <c r="E69" s="273" t="s">
        <v>2227</v>
      </c>
      <c r="F69" s="273" t="s">
        <v>2226</v>
      </c>
      <c r="G69" s="273" t="s">
        <v>2228</v>
      </c>
      <c r="H69" s="273" t="s">
        <v>2297</v>
      </c>
      <c r="I69" s="274" t="s">
        <v>2297</v>
      </c>
    </row>
    <row r="70" spans="2:9">
      <c r="B70" s="272" t="s">
        <v>1824</v>
      </c>
      <c r="C70" s="273" t="s">
        <v>2298</v>
      </c>
      <c r="D70" s="273" t="s">
        <v>2226</v>
      </c>
      <c r="E70" s="273" t="s">
        <v>2227</v>
      </c>
      <c r="F70" s="273" t="s">
        <v>2226</v>
      </c>
      <c r="G70" s="273" t="s">
        <v>2228</v>
      </c>
      <c r="H70" s="273" t="s">
        <v>2298</v>
      </c>
      <c r="I70" s="274" t="s">
        <v>2298</v>
      </c>
    </row>
    <row r="71" spans="2:9">
      <c r="B71" s="272" t="s">
        <v>1825</v>
      </c>
      <c r="C71" s="273" t="s">
        <v>2299</v>
      </c>
      <c r="D71" s="273" t="s">
        <v>2226</v>
      </c>
      <c r="E71" s="273" t="s">
        <v>2227</v>
      </c>
      <c r="F71" s="273" t="s">
        <v>2226</v>
      </c>
      <c r="G71" s="273" t="s">
        <v>2228</v>
      </c>
      <c r="H71" s="273" t="s">
        <v>2299</v>
      </c>
      <c r="I71" s="274" t="s">
        <v>2299</v>
      </c>
    </row>
    <row r="72" spans="2:9">
      <c r="B72" s="272" t="s">
        <v>1826</v>
      </c>
      <c r="C72" s="273" t="s">
        <v>2300</v>
      </c>
      <c r="D72" s="273" t="s">
        <v>2226</v>
      </c>
      <c r="E72" s="273" t="s">
        <v>2227</v>
      </c>
      <c r="F72" s="273" t="s">
        <v>2226</v>
      </c>
      <c r="G72" s="273" t="s">
        <v>2228</v>
      </c>
      <c r="H72" s="273" t="s">
        <v>2300</v>
      </c>
      <c r="I72" s="274" t="s">
        <v>2300</v>
      </c>
    </row>
    <row r="73" spans="2:9">
      <c r="B73" s="272" t="s">
        <v>1827</v>
      </c>
      <c r="C73" s="273" t="s">
        <v>2301</v>
      </c>
      <c r="D73" s="273" t="s">
        <v>2226</v>
      </c>
      <c r="E73" s="273" t="s">
        <v>2227</v>
      </c>
      <c r="F73" s="273" t="s">
        <v>2226</v>
      </c>
      <c r="G73" s="273" t="s">
        <v>2228</v>
      </c>
      <c r="H73" s="273" t="s">
        <v>2301</v>
      </c>
      <c r="I73" s="274" t="s">
        <v>2301</v>
      </c>
    </row>
    <row r="74" spans="2:9">
      <c r="B74" s="272" t="s">
        <v>1828</v>
      </c>
      <c r="C74" s="273" t="s">
        <v>2302</v>
      </c>
      <c r="D74" s="273" t="s">
        <v>2226</v>
      </c>
      <c r="E74" s="273" t="s">
        <v>2227</v>
      </c>
      <c r="F74" s="273" t="s">
        <v>2226</v>
      </c>
      <c r="G74" s="273" t="s">
        <v>2228</v>
      </c>
      <c r="H74" s="273" t="s">
        <v>2302</v>
      </c>
      <c r="I74" s="274" t="s">
        <v>2302</v>
      </c>
    </row>
    <row r="75" spans="2:9">
      <c r="B75" s="272" t="s">
        <v>1829</v>
      </c>
      <c r="C75" s="273" t="s">
        <v>2302</v>
      </c>
      <c r="D75" s="273" t="s">
        <v>2226</v>
      </c>
      <c r="E75" s="273" t="s">
        <v>2227</v>
      </c>
      <c r="F75" s="273" t="s">
        <v>2226</v>
      </c>
      <c r="G75" s="273" t="s">
        <v>2228</v>
      </c>
      <c r="H75" s="273" t="s">
        <v>2302</v>
      </c>
      <c r="I75" s="274" t="s">
        <v>2302</v>
      </c>
    </row>
    <row r="76" spans="2:9">
      <c r="B76" s="272" t="s">
        <v>1830</v>
      </c>
      <c r="C76" s="273" t="s">
        <v>2303</v>
      </c>
      <c r="D76" s="273" t="s">
        <v>2226</v>
      </c>
      <c r="E76" s="273" t="s">
        <v>2304</v>
      </c>
      <c r="F76" s="273" t="s">
        <v>2185</v>
      </c>
      <c r="G76" s="273" t="s">
        <v>2305</v>
      </c>
      <c r="H76" s="273" t="s">
        <v>2303</v>
      </c>
      <c r="I76" s="274" t="s">
        <v>2303</v>
      </c>
    </row>
    <row r="77" spans="2:9">
      <c r="B77" s="272" t="s">
        <v>1831</v>
      </c>
      <c r="C77" s="273" t="s">
        <v>2306</v>
      </c>
      <c r="D77" s="273" t="s">
        <v>2226</v>
      </c>
      <c r="E77" s="273" t="s">
        <v>2304</v>
      </c>
      <c r="F77" s="273" t="s">
        <v>2185</v>
      </c>
      <c r="G77" s="273" t="s">
        <v>2305</v>
      </c>
      <c r="H77" s="273" t="s">
        <v>2306</v>
      </c>
      <c r="I77" s="274" t="s">
        <v>2306</v>
      </c>
    </row>
    <row r="78" spans="2:9">
      <c r="B78" s="272" t="s">
        <v>1832</v>
      </c>
      <c r="C78" s="273" t="s">
        <v>2307</v>
      </c>
      <c r="D78" s="273" t="s">
        <v>2226</v>
      </c>
      <c r="E78" s="273" t="s">
        <v>2304</v>
      </c>
      <c r="F78" s="273" t="s">
        <v>2185</v>
      </c>
      <c r="G78" s="273" t="s">
        <v>2305</v>
      </c>
      <c r="H78" s="273" t="s">
        <v>2307</v>
      </c>
      <c r="I78" s="274" t="s">
        <v>2307</v>
      </c>
    </row>
    <row r="79" spans="2:9">
      <c r="B79" s="272" t="s">
        <v>1833</v>
      </c>
      <c r="C79" s="273" t="s">
        <v>2308</v>
      </c>
      <c r="D79" s="273" t="s">
        <v>2226</v>
      </c>
      <c r="E79" s="273" t="s">
        <v>2304</v>
      </c>
      <c r="F79" s="273" t="s">
        <v>2185</v>
      </c>
      <c r="G79" s="273" t="s">
        <v>2305</v>
      </c>
      <c r="H79" s="273" t="s">
        <v>2309</v>
      </c>
      <c r="I79" s="274" t="s">
        <v>2310</v>
      </c>
    </row>
    <row r="80" spans="2:9">
      <c r="B80" s="272" t="s">
        <v>1834</v>
      </c>
      <c r="C80" s="273" t="s">
        <v>2307</v>
      </c>
      <c r="D80" s="273" t="s">
        <v>2226</v>
      </c>
      <c r="E80" s="273" t="s">
        <v>2304</v>
      </c>
      <c r="F80" s="273" t="s">
        <v>2185</v>
      </c>
      <c r="G80" s="273" t="s">
        <v>2305</v>
      </c>
      <c r="H80" s="273" t="s">
        <v>2307</v>
      </c>
      <c r="I80" s="274" t="s">
        <v>2311</v>
      </c>
    </row>
    <row r="81" spans="2:9">
      <c r="B81" s="272" t="s">
        <v>1837</v>
      </c>
      <c r="C81" s="273" t="s">
        <v>2312</v>
      </c>
      <c r="D81" s="273" t="s">
        <v>2226</v>
      </c>
      <c r="E81" s="273" t="s">
        <v>2304</v>
      </c>
      <c r="F81" s="273" t="s">
        <v>2185</v>
      </c>
      <c r="G81" s="273" t="s">
        <v>2305</v>
      </c>
      <c r="H81" s="273" t="s">
        <v>2312</v>
      </c>
      <c r="I81" s="274" t="s">
        <v>2312</v>
      </c>
    </row>
    <row r="82" spans="2:9">
      <c r="B82" s="272" t="s">
        <v>1839</v>
      </c>
      <c r="C82" s="273" t="s">
        <v>2313</v>
      </c>
      <c r="D82" s="273" t="s">
        <v>2226</v>
      </c>
      <c r="E82" s="273" t="s">
        <v>2304</v>
      </c>
      <c r="F82" s="273" t="s">
        <v>111</v>
      </c>
      <c r="G82" s="273" t="s">
        <v>2305</v>
      </c>
      <c r="H82" s="273" t="s">
        <v>2313</v>
      </c>
      <c r="I82" s="274" t="s">
        <v>2313</v>
      </c>
    </row>
    <row r="83" spans="2:9">
      <c r="B83" s="272" t="s">
        <v>1840</v>
      </c>
      <c r="C83" s="273" t="s">
        <v>2314</v>
      </c>
      <c r="D83" s="273" t="s">
        <v>2226</v>
      </c>
      <c r="E83" s="273" t="s">
        <v>2304</v>
      </c>
      <c r="F83" s="273" t="s">
        <v>111</v>
      </c>
      <c r="G83" s="273" t="s">
        <v>2305</v>
      </c>
      <c r="H83" s="273" t="s">
        <v>2314</v>
      </c>
      <c r="I83" s="274" t="s">
        <v>2314</v>
      </c>
    </row>
    <row r="84" spans="2:9">
      <c r="B84" s="272" t="s">
        <v>1841</v>
      </c>
      <c r="C84" s="273" t="s">
        <v>2315</v>
      </c>
      <c r="D84" s="273" t="s">
        <v>2226</v>
      </c>
      <c r="E84" s="273" t="s">
        <v>2304</v>
      </c>
      <c r="F84" s="273" t="s">
        <v>2185</v>
      </c>
      <c r="G84" s="273" t="s">
        <v>2305</v>
      </c>
      <c r="H84" s="273" t="s">
        <v>2315</v>
      </c>
      <c r="I84" s="274" t="s">
        <v>2315</v>
      </c>
    </row>
    <row r="85" spans="2:9">
      <c r="B85" s="272" t="s">
        <v>1819</v>
      </c>
      <c r="C85" s="273" t="s">
        <v>2294</v>
      </c>
      <c r="D85" s="273" t="s">
        <v>2226</v>
      </c>
      <c r="E85" s="273" t="s">
        <v>2227</v>
      </c>
      <c r="F85" s="273" t="s">
        <v>2226</v>
      </c>
      <c r="G85" s="273" t="s">
        <v>2228</v>
      </c>
      <c r="H85" s="273" t="s">
        <v>2294</v>
      </c>
      <c r="I85" s="274" t="s">
        <v>2316</v>
      </c>
    </row>
    <row r="86" spans="2:9">
      <c r="B86" s="272" t="s">
        <v>1835</v>
      </c>
      <c r="C86" s="273" t="s">
        <v>2317</v>
      </c>
      <c r="D86" s="273" t="s">
        <v>2226</v>
      </c>
      <c r="E86" s="273" t="s">
        <v>2304</v>
      </c>
      <c r="F86" s="273" t="s">
        <v>2185</v>
      </c>
      <c r="G86" s="273" t="s">
        <v>2305</v>
      </c>
      <c r="H86" s="273" t="s">
        <v>2317</v>
      </c>
      <c r="I86" s="274" t="s">
        <v>2318</v>
      </c>
    </row>
    <row r="87" spans="2:9">
      <c r="B87" s="272" t="s">
        <v>1836</v>
      </c>
      <c r="C87" s="273" t="s">
        <v>2319</v>
      </c>
      <c r="D87" s="273" t="s">
        <v>2226</v>
      </c>
      <c r="E87" s="273" t="s">
        <v>2304</v>
      </c>
      <c r="F87" s="273" t="s">
        <v>2185</v>
      </c>
      <c r="G87" s="273" t="s">
        <v>2305</v>
      </c>
      <c r="H87" s="273" t="s">
        <v>2320</v>
      </c>
      <c r="I87" s="274" t="s">
        <v>2321</v>
      </c>
    </row>
    <row r="88" spans="2:9">
      <c r="B88" s="272" t="s">
        <v>1838</v>
      </c>
      <c r="C88" s="273" t="s">
        <v>2312</v>
      </c>
      <c r="D88" s="273" t="s">
        <v>2226</v>
      </c>
      <c r="E88" s="273" t="s">
        <v>2304</v>
      </c>
      <c r="F88" s="273" t="s">
        <v>2185</v>
      </c>
      <c r="G88" s="273" t="s">
        <v>2305</v>
      </c>
      <c r="H88" s="273" t="s">
        <v>2312</v>
      </c>
      <c r="I88" s="274" t="s">
        <v>2322</v>
      </c>
    </row>
    <row r="89" spans="2:9">
      <c r="B89" s="272" t="s">
        <v>1843</v>
      </c>
      <c r="C89" s="273" t="s">
        <v>2323</v>
      </c>
      <c r="D89" s="273" t="s">
        <v>2226</v>
      </c>
      <c r="E89" s="273" t="s">
        <v>2304</v>
      </c>
      <c r="F89" s="273" t="s">
        <v>2185</v>
      </c>
      <c r="G89" s="273" t="s">
        <v>2305</v>
      </c>
      <c r="H89" s="273" t="s">
        <v>2324</v>
      </c>
      <c r="I89" s="274" t="s">
        <v>2325</v>
      </c>
    </row>
    <row r="90" spans="2:9">
      <c r="B90" s="272" t="s">
        <v>1885</v>
      </c>
      <c r="C90" s="273" t="s">
        <v>2326</v>
      </c>
      <c r="D90" s="273" t="s">
        <v>2226</v>
      </c>
      <c r="E90" s="273" t="s">
        <v>2254</v>
      </c>
      <c r="F90" s="273" t="s">
        <v>2170</v>
      </c>
      <c r="G90" s="273" t="s">
        <v>2255</v>
      </c>
      <c r="H90" s="273" t="s">
        <v>2326</v>
      </c>
      <c r="I90" s="274" t="s">
        <v>2326</v>
      </c>
    </row>
    <row r="91" spans="2:9">
      <c r="B91" s="272" t="s">
        <v>1886</v>
      </c>
      <c r="C91" s="273" t="s">
        <v>2327</v>
      </c>
      <c r="D91" s="273" t="s">
        <v>2226</v>
      </c>
      <c r="E91" s="273" t="s">
        <v>2254</v>
      </c>
      <c r="F91" s="273" t="s">
        <v>2218</v>
      </c>
      <c r="G91" s="273" t="s">
        <v>2255</v>
      </c>
      <c r="H91" s="273" t="s">
        <v>2327</v>
      </c>
      <c r="I91" s="274" t="s">
        <v>2327</v>
      </c>
    </row>
    <row r="92" spans="2:9">
      <c r="B92" s="272" t="s">
        <v>1872</v>
      </c>
      <c r="C92" s="273" t="s">
        <v>2328</v>
      </c>
      <c r="D92" s="273" t="s">
        <v>2226</v>
      </c>
      <c r="E92" s="273" t="s">
        <v>2254</v>
      </c>
      <c r="F92" s="273" t="s">
        <v>2218</v>
      </c>
      <c r="G92" s="273" t="s">
        <v>2255</v>
      </c>
      <c r="H92" s="273" t="s">
        <v>2328</v>
      </c>
      <c r="I92" s="274" t="s">
        <v>2328</v>
      </c>
    </row>
    <row r="93" spans="2:9">
      <c r="B93" s="272" t="s">
        <v>1559</v>
      </c>
      <c r="C93" s="273" t="s">
        <v>2329</v>
      </c>
      <c r="D93" s="273" t="s">
        <v>56</v>
      </c>
      <c r="E93" s="273" t="s">
        <v>2164</v>
      </c>
      <c r="F93" s="273" t="s">
        <v>2170</v>
      </c>
      <c r="G93" s="273" t="s">
        <v>2166</v>
      </c>
      <c r="H93" s="273" t="s">
        <v>2330</v>
      </c>
      <c r="I93" s="274" t="s">
        <v>2331</v>
      </c>
    </row>
    <row r="94" spans="2:9">
      <c r="B94" s="272" t="s">
        <v>1563</v>
      </c>
      <c r="C94" s="273" t="s">
        <v>2332</v>
      </c>
      <c r="D94" s="273" t="s">
        <v>56</v>
      </c>
      <c r="E94" s="273" t="s">
        <v>2333</v>
      </c>
      <c r="F94" s="273" t="s">
        <v>2218</v>
      </c>
      <c r="G94" s="273" t="s">
        <v>2334</v>
      </c>
      <c r="H94" s="273" t="s">
        <v>2332</v>
      </c>
      <c r="I94" s="274" t="s">
        <v>2335</v>
      </c>
    </row>
    <row r="95" spans="2:9">
      <c r="B95" s="272" t="s">
        <v>1578</v>
      </c>
      <c r="C95" s="273" t="s">
        <v>2336</v>
      </c>
      <c r="D95" s="273" t="s">
        <v>56</v>
      </c>
      <c r="E95" s="273" t="s">
        <v>2164</v>
      </c>
      <c r="F95" s="273" t="s">
        <v>2170</v>
      </c>
      <c r="G95" s="273" t="s">
        <v>2166</v>
      </c>
      <c r="H95" s="273" t="s">
        <v>2336</v>
      </c>
      <c r="I95" s="274" t="s">
        <v>2337</v>
      </c>
    </row>
    <row r="96" spans="2:9">
      <c r="B96" s="272" t="s">
        <v>1579</v>
      </c>
      <c r="C96" s="273" t="s">
        <v>2338</v>
      </c>
      <c r="D96" s="273" t="s">
        <v>56</v>
      </c>
      <c r="E96" s="273" t="s">
        <v>2164</v>
      </c>
      <c r="F96" s="273" t="s">
        <v>2170</v>
      </c>
      <c r="G96" s="273" t="s">
        <v>2166</v>
      </c>
      <c r="H96" s="273" t="s">
        <v>2338</v>
      </c>
      <c r="I96" s="274" t="s">
        <v>2339</v>
      </c>
    </row>
    <row r="97" spans="2:9">
      <c r="B97" s="272" t="s">
        <v>1580</v>
      </c>
      <c r="C97" s="273" t="s">
        <v>2340</v>
      </c>
      <c r="D97" s="273" t="s">
        <v>56</v>
      </c>
      <c r="E97" s="273" t="s">
        <v>2164</v>
      </c>
      <c r="F97" s="273" t="s">
        <v>2170</v>
      </c>
      <c r="G97" s="273" t="s">
        <v>2166</v>
      </c>
      <c r="H97" s="273" t="s">
        <v>2341</v>
      </c>
      <c r="I97" s="274" t="s">
        <v>2342</v>
      </c>
    </row>
    <row r="98" spans="2:9">
      <c r="B98" s="272" t="s">
        <v>1581</v>
      </c>
      <c r="C98" s="273" t="s">
        <v>2343</v>
      </c>
      <c r="D98" s="273" t="s">
        <v>56</v>
      </c>
      <c r="E98" s="273" t="s">
        <v>2164</v>
      </c>
      <c r="F98" s="273" t="s">
        <v>2170</v>
      </c>
      <c r="G98" s="273" t="s">
        <v>2166</v>
      </c>
      <c r="H98" s="273" t="s">
        <v>2344</v>
      </c>
      <c r="I98" s="274" t="s">
        <v>2345</v>
      </c>
    </row>
    <row r="99" spans="2:9">
      <c r="B99" s="272" t="s">
        <v>1582</v>
      </c>
      <c r="C99" s="273" t="s">
        <v>2346</v>
      </c>
      <c r="D99" s="273" t="s">
        <v>56</v>
      </c>
      <c r="E99" s="273" t="s">
        <v>2164</v>
      </c>
      <c r="F99" s="273" t="s">
        <v>2170</v>
      </c>
      <c r="G99" s="273" t="s">
        <v>2166</v>
      </c>
      <c r="H99" s="273" t="s">
        <v>2347</v>
      </c>
      <c r="I99" s="274" t="s">
        <v>2348</v>
      </c>
    </row>
    <row r="100" spans="2:9">
      <c r="B100" s="272" t="s">
        <v>1583</v>
      </c>
      <c r="C100" s="273" t="s">
        <v>2349</v>
      </c>
      <c r="D100" s="273" t="s">
        <v>56</v>
      </c>
      <c r="E100" s="273" t="s">
        <v>2164</v>
      </c>
      <c r="F100" s="273" t="s">
        <v>2170</v>
      </c>
      <c r="G100" s="273" t="s">
        <v>2166</v>
      </c>
      <c r="H100" s="273" t="s">
        <v>2350</v>
      </c>
      <c r="I100" s="274" t="s">
        <v>2351</v>
      </c>
    </row>
    <row r="101" spans="2:9">
      <c r="B101" s="272" t="s">
        <v>1584</v>
      </c>
      <c r="C101" s="273" t="s">
        <v>2352</v>
      </c>
      <c r="D101" s="273" t="s">
        <v>56</v>
      </c>
      <c r="E101" s="273" t="s">
        <v>2164</v>
      </c>
      <c r="F101" s="273" t="s">
        <v>2170</v>
      </c>
      <c r="G101" s="273" t="s">
        <v>2166</v>
      </c>
      <c r="H101" s="273" t="s">
        <v>2353</v>
      </c>
      <c r="I101" s="274" t="s">
        <v>2354</v>
      </c>
    </row>
    <row r="102" spans="2:9">
      <c r="B102" s="272" t="s">
        <v>1585</v>
      </c>
      <c r="C102" s="273" t="s">
        <v>2355</v>
      </c>
      <c r="D102" s="273" t="s">
        <v>56</v>
      </c>
      <c r="E102" s="273" t="s">
        <v>2164</v>
      </c>
      <c r="F102" s="273" t="s">
        <v>2170</v>
      </c>
      <c r="G102" s="273" t="s">
        <v>2166</v>
      </c>
      <c r="H102" s="273" t="s">
        <v>2355</v>
      </c>
      <c r="I102" s="274" t="s">
        <v>2355</v>
      </c>
    </row>
    <row r="103" spans="2:9">
      <c r="B103" s="272" t="s">
        <v>1586</v>
      </c>
      <c r="C103" s="273" t="s">
        <v>2356</v>
      </c>
      <c r="D103" s="273" t="s">
        <v>56</v>
      </c>
      <c r="E103" s="273" t="s">
        <v>2164</v>
      </c>
      <c r="F103" s="273" t="s">
        <v>2170</v>
      </c>
      <c r="G103" s="273" t="s">
        <v>2166</v>
      </c>
      <c r="H103" s="273" t="s">
        <v>2357</v>
      </c>
      <c r="I103" s="274" t="s">
        <v>2358</v>
      </c>
    </row>
    <row r="104" spans="2:9">
      <c r="B104" s="272" t="s">
        <v>1587</v>
      </c>
      <c r="C104" s="273" t="s">
        <v>2359</v>
      </c>
      <c r="D104" s="273" t="s">
        <v>56</v>
      </c>
      <c r="E104" s="273" t="s">
        <v>2164</v>
      </c>
      <c r="F104" s="273" t="s">
        <v>2170</v>
      </c>
      <c r="G104" s="273" t="s">
        <v>2166</v>
      </c>
      <c r="H104" s="273" t="s">
        <v>2359</v>
      </c>
      <c r="I104" s="274" t="s">
        <v>2360</v>
      </c>
    </row>
    <row r="105" spans="2:9">
      <c r="B105" s="272" t="s">
        <v>1588</v>
      </c>
      <c r="C105" s="273" t="s">
        <v>2361</v>
      </c>
      <c r="D105" s="273" t="s">
        <v>56</v>
      </c>
      <c r="E105" s="273" t="s">
        <v>2164</v>
      </c>
      <c r="F105" s="273" t="s">
        <v>2170</v>
      </c>
      <c r="G105" s="273" t="s">
        <v>2166</v>
      </c>
      <c r="H105" s="273" t="s">
        <v>2361</v>
      </c>
      <c r="I105" s="274" t="s">
        <v>2362</v>
      </c>
    </row>
    <row r="106" spans="2:9">
      <c r="B106" s="272" t="s">
        <v>1589</v>
      </c>
      <c r="C106" s="273" t="s">
        <v>2363</v>
      </c>
      <c r="D106" s="273" t="s">
        <v>110</v>
      </c>
      <c r="E106" s="273" t="s">
        <v>2364</v>
      </c>
      <c r="F106" s="273" t="s">
        <v>110</v>
      </c>
      <c r="G106" s="273" t="s">
        <v>2365</v>
      </c>
      <c r="H106" s="273" t="s">
        <v>2363</v>
      </c>
      <c r="I106" s="274" t="s">
        <v>2363</v>
      </c>
    </row>
    <row r="107" spans="2:9">
      <c r="B107" s="272" t="s">
        <v>1591</v>
      </c>
      <c r="C107" s="273" t="s">
        <v>2366</v>
      </c>
      <c r="D107" s="273" t="s">
        <v>110</v>
      </c>
      <c r="E107" s="273" t="s">
        <v>2364</v>
      </c>
      <c r="F107" s="273" t="s">
        <v>110</v>
      </c>
      <c r="G107" s="273" t="s">
        <v>2365</v>
      </c>
      <c r="H107" s="273" t="s">
        <v>2366</v>
      </c>
      <c r="I107" s="274" t="s">
        <v>2367</v>
      </c>
    </row>
    <row r="108" spans="2:9">
      <c r="B108" s="272" t="s">
        <v>1592</v>
      </c>
      <c r="C108" s="273" t="s">
        <v>2368</v>
      </c>
      <c r="D108" s="273" t="s">
        <v>110</v>
      </c>
      <c r="E108" s="273" t="s">
        <v>2364</v>
      </c>
      <c r="F108" s="273" t="s">
        <v>110</v>
      </c>
      <c r="G108" s="273" t="s">
        <v>2365</v>
      </c>
      <c r="H108" s="273" t="s">
        <v>2368</v>
      </c>
      <c r="I108" s="274" t="s">
        <v>2369</v>
      </c>
    </row>
    <row r="109" spans="2:9">
      <c r="B109" s="272" t="s">
        <v>1595</v>
      </c>
      <c r="C109" s="273" t="s">
        <v>2370</v>
      </c>
      <c r="D109" s="273" t="s">
        <v>56</v>
      </c>
      <c r="E109" s="273" t="s">
        <v>2164</v>
      </c>
      <c r="F109" s="273" t="s">
        <v>2170</v>
      </c>
      <c r="G109" s="273" t="s">
        <v>2166</v>
      </c>
      <c r="H109" s="273" t="s">
        <v>2370</v>
      </c>
      <c r="I109" s="274" t="s">
        <v>2371</v>
      </c>
    </row>
    <row r="110" spans="2:9">
      <c r="B110" s="272" t="s">
        <v>1597</v>
      </c>
      <c r="C110" s="273" t="s">
        <v>2372</v>
      </c>
      <c r="D110" s="273" t="s">
        <v>56</v>
      </c>
      <c r="E110" s="273" t="s">
        <v>2164</v>
      </c>
      <c r="F110" s="273" t="s">
        <v>2170</v>
      </c>
      <c r="G110" s="273" t="s">
        <v>2166</v>
      </c>
      <c r="H110" s="273" t="s">
        <v>2373</v>
      </c>
      <c r="I110" s="274" t="s">
        <v>2374</v>
      </c>
    </row>
    <row r="111" spans="2:9">
      <c r="B111" s="272" t="s">
        <v>1598</v>
      </c>
      <c r="C111" s="273" t="s">
        <v>2375</v>
      </c>
      <c r="D111" s="273" t="s">
        <v>56</v>
      </c>
      <c r="E111" s="273" t="s">
        <v>2164</v>
      </c>
      <c r="F111" s="273" t="s">
        <v>2170</v>
      </c>
      <c r="G111" s="273" t="s">
        <v>2166</v>
      </c>
      <c r="H111" s="273" t="s">
        <v>2375</v>
      </c>
      <c r="I111" s="274" t="s">
        <v>2376</v>
      </c>
    </row>
    <row r="112" spans="2:9">
      <c r="B112" s="272" t="s">
        <v>1599</v>
      </c>
      <c r="C112" s="273" t="s">
        <v>2377</v>
      </c>
      <c r="D112" s="273" t="s">
        <v>56</v>
      </c>
      <c r="E112" s="273" t="s">
        <v>2164</v>
      </c>
      <c r="F112" s="273" t="s">
        <v>2170</v>
      </c>
      <c r="G112" s="273" t="s">
        <v>2166</v>
      </c>
      <c r="H112" s="273" t="s">
        <v>2378</v>
      </c>
      <c r="I112" s="274" t="s">
        <v>2379</v>
      </c>
    </row>
    <row r="113" spans="2:9">
      <c r="B113" s="272" t="s">
        <v>1603</v>
      </c>
      <c r="C113" s="273" t="s">
        <v>2380</v>
      </c>
      <c r="D113" s="273" t="s">
        <v>2179</v>
      </c>
      <c r="E113" s="273" t="s">
        <v>2180</v>
      </c>
      <c r="F113" s="273" t="s">
        <v>2179</v>
      </c>
      <c r="G113" s="273" t="s">
        <v>2181</v>
      </c>
      <c r="H113" s="273" t="s">
        <v>2381</v>
      </c>
      <c r="I113" s="274" t="s">
        <v>2382</v>
      </c>
    </row>
    <row r="114" spans="2:9">
      <c r="B114" s="272" t="s">
        <v>1605</v>
      </c>
      <c r="C114" s="273" t="s">
        <v>2383</v>
      </c>
      <c r="D114" s="273" t="s">
        <v>2179</v>
      </c>
      <c r="E114" s="273" t="s">
        <v>2180</v>
      </c>
      <c r="F114" s="273" t="s">
        <v>2179</v>
      </c>
      <c r="G114" s="273" t="s">
        <v>2181</v>
      </c>
      <c r="H114" s="273" t="s">
        <v>2383</v>
      </c>
      <c r="I114" s="274" t="s">
        <v>2384</v>
      </c>
    </row>
    <row r="115" spans="2:9">
      <c r="B115" s="272" t="s">
        <v>1606</v>
      </c>
      <c r="C115" s="273" t="s">
        <v>2385</v>
      </c>
      <c r="D115" s="273" t="s">
        <v>2179</v>
      </c>
      <c r="E115" s="273" t="s">
        <v>2180</v>
      </c>
      <c r="F115" s="273" t="s">
        <v>2179</v>
      </c>
      <c r="G115" s="273" t="s">
        <v>2181</v>
      </c>
      <c r="H115" s="273" t="s">
        <v>2385</v>
      </c>
      <c r="I115" s="274" t="s">
        <v>2386</v>
      </c>
    </row>
    <row r="116" spans="2:9">
      <c r="B116" s="272" t="s">
        <v>1617</v>
      </c>
      <c r="C116" s="273" t="s">
        <v>2387</v>
      </c>
      <c r="D116" s="273" t="s">
        <v>2179</v>
      </c>
      <c r="E116" s="273" t="s">
        <v>2180</v>
      </c>
      <c r="F116" s="273" t="s">
        <v>2179</v>
      </c>
      <c r="G116" s="273" t="s">
        <v>2181</v>
      </c>
      <c r="H116" s="273" t="s">
        <v>2387</v>
      </c>
      <c r="I116" s="274" t="s">
        <v>2388</v>
      </c>
    </row>
    <row r="117" spans="2:9">
      <c r="B117" s="272" t="s">
        <v>1618</v>
      </c>
      <c r="C117" s="273" t="s">
        <v>2389</v>
      </c>
      <c r="D117" s="273" t="s">
        <v>2179</v>
      </c>
      <c r="E117" s="273" t="s">
        <v>2180</v>
      </c>
      <c r="F117" s="273" t="s">
        <v>2179</v>
      </c>
      <c r="G117" s="273" t="s">
        <v>2181</v>
      </c>
      <c r="H117" s="273" t="s">
        <v>2389</v>
      </c>
      <c r="I117" s="274" t="s">
        <v>2390</v>
      </c>
    </row>
    <row r="118" spans="2:9">
      <c r="B118" s="272" t="s">
        <v>1741</v>
      </c>
      <c r="C118" s="273" t="s">
        <v>2391</v>
      </c>
      <c r="D118" s="273" t="s">
        <v>2226</v>
      </c>
      <c r="E118" s="273" t="s">
        <v>2392</v>
      </c>
      <c r="F118" s="273" t="s">
        <v>2218</v>
      </c>
      <c r="G118" s="273" t="s">
        <v>2393</v>
      </c>
      <c r="H118" s="273" t="s">
        <v>2391</v>
      </c>
      <c r="I118" s="274" t="s">
        <v>2391</v>
      </c>
    </row>
    <row r="119" spans="2:9">
      <c r="B119" s="272" t="s">
        <v>1743</v>
      </c>
      <c r="C119" s="273" t="s">
        <v>2294</v>
      </c>
      <c r="D119" s="273" t="s">
        <v>2226</v>
      </c>
      <c r="E119" s="273" t="s">
        <v>2304</v>
      </c>
      <c r="F119" s="273" t="s">
        <v>2226</v>
      </c>
      <c r="G119" s="273" t="s">
        <v>2305</v>
      </c>
      <c r="H119" s="273" t="s">
        <v>2294</v>
      </c>
      <c r="I119" s="274" t="s">
        <v>2294</v>
      </c>
    </row>
    <row r="120" spans="2:9">
      <c r="B120" s="272" t="s">
        <v>1744</v>
      </c>
      <c r="C120" s="273" t="s">
        <v>2294</v>
      </c>
      <c r="D120" s="273" t="s">
        <v>2226</v>
      </c>
      <c r="E120" s="273" t="s">
        <v>2304</v>
      </c>
      <c r="F120" s="273" t="s">
        <v>2226</v>
      </c>
      <c r="G120" s="273" t="s">
        <v>2305</v>
      </c>
      <c r="H120" s="273" t="s">
        <v>2294</v>
      </c>
      <c r="I120" s="274" t="s">
        <v>2294</v>
      </c>
    </row>
    <row r="121" spans="2:9">
      <c r="B121" s="272" t="s">
        <v>1745</v>
      </c>
      <c r="C121" s="273" t="s">
        <v>2294</v>
      </c>
      <c r="D121" s="273" t="s">
        <v>2226</v>
      </c>
      <c r="E121" s="273" t="s">
        <v>2304</v>
      </c>
      <c r="F121" s="273" t="s">
        <v>2226</v>
      </c>
      <c r="G121" s="273" t="s">
        <v>2305</v>
      </c>
      <c r="H121" s="273" t="s">
        <v>2294</v>
      </c>
      <c r="I121" s="274" t="s">
        <v>2294</v>
      </c>
    </row>
    <row r="122" spans="2:9">
      <c r="B122" s="272" t="s">
        <v>1746</v>
      </c>
      <c r="C122" s="273" t="s">
        <v>2394</v>
      </c>
      <c r="D122" s="273" t="s">
        <v>2226</v>
      </c>
      <c r="E122" s="273" t="s">
        <v>2304</v>
      </c>
      <c r="F122" s="273" t="s">
        <v>2226</v>
      </c>
      <c r="G122" s="273" t="s">
        <v>2305</v>
      </c>
      <c r="H122" s="273" t="s">
        <v>2394</v>
      </c>
      <c r="I122" s="274" t="s">
        <v>2394</v>
      </c>
    </row>
    <row r="123" spans="2:9">
      <c r="B123" s="272" t="s">
        <v>1631</v>
      </c>
      <c r="C123" s="273" t="s">
        <v>2395</v>
      </c>
      <c r="D123" s="273" t="s">
        <v>2179</v>
      </c>
      <c r="E123" s="273" t="s">
        <v>2180</v>
      </c>
      <c r="F123" s="273" t="s">
        <v>2179</v>
      </c>
      <c r="G123" s="273" t="s">
        <v>2181</v>
      </c>
      <c r="H123" s="273" t="s">
        <v>2396</v>
      </c>
      <c r="I123" s="274" t="s">
        <v>2397</v>
      </c>
    </row>
    <row r="124" spans="2:9">
      <c r="B124" s="272" t="s">
        <v>1632</v>
      </c>
      <c r="C124" s="273" t="s">
        <v>2398</v>
      </c>
      <c r="D124" s="273" t="s">
        <v>2179</v>
      </c>
      <c r="E124" s="273" t="s">
        <v>2180</v>
      </c>
      <c r="F124" s="273" t="s">
        <v>2179</v>
      </c>
      <c r="G124" s="273" t="s">
        <v>2181</v>
      </c>
      <c r="H124" s="273" t="s">
        <v>2399</v>
      </c>
      <c r="I124" s="274" t="s">
        <v>2400</v>
      </c>
    </row>
    <row r="125" spans="2:9">
      <c r="B125" s="272" t="s">
        <v>1634</v>
      </c>
      <c r="C125" s="273" t="s">
        <v>2401</v>
      </c>
      <c r="D125" s="273" t="s">
        <v>2179</v>
      </c>
      <c r="E125" s="273" t="s">
        <v>2180</v>
      </c>
      <c r="F125" s="273" t="s">
        <v>2179</v>
      </c>
      <c r="G125" s="273" t="s">
        <v>2181</v>
      </c>
      <c r="H125" s="273" t="s">
        <v>2402</v>
      </c>
      <c r="I125" s="274" t="s">
        <v>2403</v>
      </c>
    </row>
    <row r="126" spans="2:9">
      <c r="B126" s="272" t="s">
        <v>1635</v>
      </c>
      <c r="C126" s="273" t="s">
        <v>2404</v>
      </c>
      <c r="D126" s="273" t="s">
        <v>2179</v>
      </c>
      <c r="E126" s="273" t="s">
        <v>2180</v>
      </c>
      <c r="F126" s="273" t="s">
        <v>2179</v>
      </c>
      <c r="G126" s="273" t="s">
        <v>2181</v>
      </c>
      <c r="H126" s="273" t="s">
        <v>2405</v>
      </c>
      <c r="I126" s="274" t="s">
        <v>2406</v>
      </c>
    </row>
    <row r="127" spans="2:9">
      <c r="B127" s="272" t="s">
        <v>1638</v>
      </c>
      <c r="C127" s="273" t="s">
        <v>2407</v>
      </c>
      <c r="D127" s="273" t="s">
        <v>2179</v>
      </c>
      <c r="E127" s="273" t="s">
        <v>2180</v>
      </c>
      <c r="F127" s="273" t="s">
        <v>2179</v>
      </c>
      <c r="G127" s="273" t="s">
        <v>2181</v>
      </c>
      <c r="H127" s="273" t="s">
        <v>2408</v>
      </c>
      <c r="I127" s="274" t="s">
        <v>2409</v>
      </c>
    </row>
    <row r="128" spans="2:9">
      <c r="B128" s="272" t="s">
        <v>1647</v>
      </c>
      <c r="C128" s="273" t="s">
        <v>2410</v>
      </c>
      <c r="D128" s="273" t="s">
        <v>2179</v>
      </c>
      <c r="E128" s="273" t="s">
        <v>2180</v>
      </c>
      <c r="F128" s="273" t="s">
        <v>2179</v>
      </c>
      <c r="G128" s="273" t="s">
        <v>2181</v>
      </c>
      <c r="H128" s="273" t="s">
        <v>2410</v>
      </c>
      <c r="I128" s="274" t="s">
        <v>2411</v>
      </c>
    </row>
    <row r="129" spans="2:9">
      <c r="B129" s="272" t="s">
        <v>1669</v>
      </c>
      <c r="C129" s="273" t="s">
        <v>2412</v>
      </c>
      <c r="D129" s="273" t="s">
        <v>2179</v>
      </c>
      <c r="E129" s="273" t="s">
        <v>2413</v>
      </c>
      <c r="F129" s="273" t="s">
        <v>2179</v>
      </c>
      <c r="G129" s="273" t="s">
        <v>2414</v>
      </c>
      <c r="H129" s="273" t="s">
        <v>2415</v>
      </c>
      <c r="I129" s="274" t="s">
        <v>2416</v>
      </c>
    </row>
    <row r="130" spans="2:9">
      <c r="B130" s="272" t="s">
        <v>1672</v>
      </c>
      <c r="C130" s="273" t="s">
        <v>2417</v>
      </c>
      <c r="D130" s="273" t="s">
        <v>2179</v>
      </c>
      <c r="E130" s="273" t="s">
        <v>2413</v>
      </c>
      <c r="F130" s="273" t="s">
        <v>2179</v>
      </c>
      <c r="G130" s="273" t="s">
        <v>2414</v>
      </c>
      <c r="H130" s="273" t="s">
        <v>2417</v>
      </c>
      <c r="I130" s="274" t="s">
        <v>2418</v>
      </c>
    </row>
    <row r="131" spans="2:9">
      <c r="B131" s="272" t="s">
        <v>1673</v>
      </c>
      <c r="C131" s="273" t="s">
        <v>2419</v>
      </c>
      <c r="D131" s="273" t="s">
        <v>2179</v>
      </c>
      <c r="E131" s="273" t="s">
        <v>2413</v>
      </c>
      <c r="F131" s="273" t="s">
        <v>2179</v>
      </c>
      <c r="G131" s="273" t="s">
        <v>2414</v>
      </c>
      <c r="H131" s="273" t="s">
        <v>2420</v>
      </c>
      <c r="I131" s="274" t="s">
        <v>2421</v>
      </c>
    </row>
    <row r="132" spans="2:9">
      <c r="B132" s="272" t="s">
        <v>1906</v>
      </c>
      <c r="C132" s="273" t="s">
        <v>2422</v>
      </c>
      <c r="D132" s="273" t="s">
        <v>2226</v>
      </c>
      <c r="E132" s="273" t="s">
        <v>2254</v>
      </c>
      <c r="F132" s="273" t="s">
        <v>2218</v>
      </c>
      <c r="G132" s="273" t="s">
        <v>2255</v>
      </c>
      <c r="H132" s="273" t="s">
        <v>2423</v>
      </c>
      <c r="I132" s="274" t="s">
        <v>2424</v>
      </c>
    </row>
    <row r="133" spans="2:9">
      <c r="B133" s="272" t="s">
        <v>1910</v>
      </c>
      <c r="C133" s="273" t="s">
        <v>2425</v>
      </c>
      <c r="D133" s="273" t="s">
        <v>2426</v>
      </c>
      <c r="E133" s="273" t="s">
        <v>2426</v>
      </c>
      <c r="F133" s="273" t="s">
        <v>2427</v>
      </c>
      <c r="G133" s="273" t="s">
        <v>2428</v>
      </c>
      <c r="H133" s="273" t="s">
        <v>2429</v>
      </c>
      <c r="I133" s="274" t="s">
        <v>2430</v>
      </c>
    </row>
    <row r="134" spans="2:9">
      <c r="B134" s="272" t="s">
        <v>1912</v>
      </c>
      <c r="C134" s="273" t="s">
        <v>2431</v>
      </c>
      <c r="D134" s="273" t="s">
        <v>2426</v>
      </c>
      <c r="E134" s="273" t="s">
        <v>2426</v>
      </c>
      <c r="F134" s="273" t="s">
        <v>2427</v>
      </c>
      <c r="G134" s="273" t="s">
        <v>2428</v>
      </c>
      <c r="H134" s="273" t="s">
        <v>2432</v>
      </c>
      <c r="I134" s="274" t="s">
        <v>2433</v>
      </c>
    </row>
    <row r="135" spans="2:9">
      <c r="B135" s="272" t="s">
        <v>1914</v>
      </c>
      <c r="C135" s="273" t="s">
        <v>2434</v>
      </c>
      <c r="D135" s="273" t="s">
        <v>2426</v>
      </c>
      <c r="E135" s="273" t="s">
        <v>2426</v>
      </c>
      <c r="F135" s="273" t="s">
        <v>2427</v>
      </c>
      <c r="G135" s="273" t="s">
        <v>2428</v>
      </c>
      <c r="H135" s="273" t="s">
        <v>2435</v>
      </c>
      <c r="I135" s="274" t="s">
        <v>2436</v>
      </c>
    </row>
    <row r="136" spans="2:9">
      <c r="B136" s="272" t="s">
        <v>1916</v>
      </c>
      <c r="C136" s="273" t="s">
        <v>2437</v>
      </c>
      <c r="D136" s="273" t="s">
        <v>2426</v>
      </c>
      <c r="E136" s="273" t="s">
        <v>2426</v>
      </c>
      <c r="F136" s="273" t="s">
        <v>2427</v>
      </c>
      <c r="G136" s="273" t="s">
        <v>2428</v>
      </c>
      <c r="H136" s="273" t="s">
        <v>2438</v>
      </c>
      <c r="I136" s="274" t="s">
        <v>2439</v>
      </c>
    </row>
    <row r="137" spans="2:9">
      <c r="B137" s="272" t="s">
        <v>1928</v>
      </c>
      <c r="C137" s="273" t="s">
        <v>2440</v>
      </c>
      <c r="D137" s="273" t="s">
        <v>2236</v>
      </c>
      <c r="E137" s="273" t="s">
        <v>2441</v>
      </c>
      <c r="F137" s="273" t="s">
        <v>2427</v>
      </c>
      <c r="G137" s="273" t="s">
        <v>2442</v>
      </c>
      <c r="H137" s="273" t="s">
        <v>2440</v>
      </c>
      <c r="I137" s="274" t="s">
        <v>2440</v>
      </c>
    </row>
    <row r="138" spans="2:9">
      <c r="B138" s="272" t="s">
        <v>1931</v>
      </c>
      <c r="C138" s="273" t="s">
        <v>2443</v>
      </c>
      <c r="D138" s="273" t="s">
        <v>2426</v>
      </c>
      <c r="E138" s="273" t="s">
        <v>2426</v>
      </c>
      <c r="F138" s="273" t="s">
        <v>2427</v>
      </c>
      <c r="G138" s="273" t="s">
        <v>2428</v>
      </c>
      <c r="H138" s="273" t="s">
        <v>2443</v>
      </c>
      <c r="I138" s="274" t="s">
        <v>2443</v>
      </c>
    </row>
    <row r="139" spans="2:9">
      <c r="B139" s="272" t="s">
        <v>1932</v>
      </c>
      <c r="C139" s="273" t="s">
        <v>2444</v>
      </c>
      <c r="D139" s="273" t="s">
        <v>2426</v>
      </c>
      <c r="E139" s="273" t="s">
        <v>2426</v>
      </c>
      <c r="F139" s="273" t="s">
        <v>2427</v>
      </c>
      <c r="G139" s="273" t="s">
        <v>2428</v>
      </c>
      <c r="H139" s="273" t="s">
        <v>2444</v>
      </c>
      <c r="I139" s="274" t="s">
        <v>2444</v>
      </c>
    </row>
    <row r="140" spans="2:9">
      <c r="B140" s="272" t="s">
        <v>1934</v>
      </c>
      <c r="C140" s="273" t="s">
        <v>2445</v>
      </c>
      <c r="D140" s="273" t="s">
        <v>2426</v>
      </c>
      <c r="E140" s="273" t="s">
        <v>2426</v>
      </c>
      <c r="F140" s="273" t="s">
        <v>2427</v>
      </c>
      <c r="G140" s="273" t="s">
        <v>2428</v>
      </c>
      <c r="H140" s="273" t="s">
        <v>2445</v>
      </c>
      <c r="I140" s="274" t="s">
        <v>2445</v>
      </c>
    </row>
    <row r="141" spans="2:9">
      <c r="B141" s="272" t="s">
        <v>1935</v>
      </c>
      <c r="C141" s="273" t="s">
        <v>2446</v>
      </c>
      <c r="D141" s="273" t="s">
        <v>2426</v>
      </c>
      <c r="E141" s="273" t="s">
        <v>2426</v>
      </c>
      <c r="F141" s="273" t="s">
        <v>2427</v>
      </c>
      <c r="G141" s="273" t="s">
        <v>2428</v>
      </c>
      <c r="H141" s="273" t="s">
        <v>2446</v>
      </c>
      <c r="I141" s="274" t="s">
        <v>2446</v>
      </c>
    </row>
    <row r="142" spans="2:9">
      <c r="B142" s="272" t="s">
        <v>1936</v>
      </c>
      <c r="C142" s="273" t="s">
        <v>2447</v>
      </c>
      <c r="D142" s="273" t="s">
        <v>2426</v>
      </c>
      <c r="E142" s="273" t="s">
        <v>2426</v>
      </c>
      <c r="F142" s="273" t="s">
        <v>2427</v>
      </c>
      <c r="G142" s="273" t="s">
        <v>2428</v>
      </c>
      <c r="H142" s="273" t="s">
        <v>2447</v>
      </c>
      <c r="I142" s="274" t="s">
        <v>2448</v>
      </c>
    </row>
    <row r="143" spans="2:9">
      <c r="B143" s="272" t="s">
        <v>1917</v>
      </c>
      <c r="C143" s="273" t="s">
        <v>2449</v>
      </c>
      <c r="D143" s="273" t="s">
        <v>2426</v>
      </c>
      <c r="E143" s="273" t="s">
        <v>2426</v>
      </c>
      <c r="F143" s="273" t="s">
        <v>2427</v>
      </c>
      <c r="G143" s="273" t="s">
        <v>2428</v>
      </c>
      <c r="H143" s="273" t="s">
        <v>2450</v>
      </c>
      <c r="I143" s="274" t="s">
        <v>2451</v>
      </c>
    </row>
    <row r="144" spans="2:9">
      <c r="B144" s="272" t="s">
        <v>1918</v>
      </c>
      <c r="C144" s="273" t="s">
        <v>2452</v>
      </c>
      <c r="D144" s="273" t="s">
        <v>2426</v>
      </c>
      <c r="E144" s="273" t="s">
        <v>2426</v>
      </c>
      <c r="F144" s="273" t="s">
        <v>2427</v>
      </c>
      <c r="G144" s="273" t="s">
        <v>2428</v>
      </c>
      <c r="H144" s="273" t="s">
        <v>2453</v>
      </c>
      <c r="I144" s="274" t="s">
        <v>2454</v>
      </c>
    </row>
    <row r="145" spans="2:9">
      <c r="B145" s="272" t="s">
        <v>1919</v>
      </c>
      <c r="C145" s="273" t="s">
        <v>2455</v>
      </c>
      <c r="D145" s="273" t="s">
        <v>2426</v>
      </c>
      <c r="E145" s="273" t="s">
        <v>2426</v>
      </c>
      <c r="F145" s="273" t="s">
        <v>2427</v>
      </c>
      <c r="G145" s="273" t="s">
        <v>2428</v>
      </c>
      <c r="H145" s="273" t="s">
        <v>2456</v>
      </c>
      <c r="I145" s="274" t="s">
        <v>2457</v>
      </c>
    </row>
    <row r="146" spans="2:9">
      <c r="B146" s="272" t="s">
        <v>1921</v>
      </c>
      <c r="C146" s="273" t="s">
        <v>2458</v>
      </c>
      <c r="D146" s="273" t="s">
        <v>2426</v>
      </c>
      <c r="E146" s="273" t="s">
        <v>2426</v>
      </c>
      <c r="F146" s="273" t="s">
        <v>2427</v>
      </c>
      <c r="G146" s="273" t="s">
        <v>2428</v>
      </c>
      <c r="H146" s="273" t="s">
        <v>2458</v>
      </c>
      <c r="I146" s="274" t="s">
        <v>2459</v>
      </c>
    </row>
    <row r="147" spans="2:9">
      <c r="B147" s="272" t="s">
        <v>1922</v>
      </c>
      <c r="C147" s="273" t="s">
        <v>2460</v>
      </c>
      <c r="D147" s="273" t="s">
        <v>2426</v>
      </c>
      <c r="E147" s="273" t="s">
        <v>2426</v>
      </c>
      <c r="F147" s="273" t="s">
        <v>2427</v>
      </c>
      <c r="G147" s="273" t="s">
        <v>2428</v>
      </c>
      <c r="H147" s="273" t="s">
        <v>2460</v>
      </c>
      <c r="I147" s="274" t="s">
        <v>2461</v>
      </c>
    </row>
    <row r="148" spans="2:9">
      <c r="B148" s="272" t="s">
        <v>1923</v>
      </c>
      <c r="C148" s="273" t="s">
        <v>2462</v>
      </c>
      <c r="D148" s="273" t="s">
        <v>2426</v>
      </c>
      <c r="E148" s="273" t="s">
        <v>2426</v>
      </c>
      <c r="F148" s="273" t="s">
        <v>2427</v>
      </c>
      <c r="G148" s="273" t="s">
        <v>2428</v>
      </c>
      <c r="H148" s="273" t="s">
        <v>2463</v>
      </c>
      <c r="I148" s="274" t="s">
        <v>2464</v>
      </c>
    </row>
    <row r="149" spans="2:9">
      <c r="B149" s="272" t="s">
        <v>1925</v>
      </c>
      <c r="C149" s="273" t="s">
        <v>2465</v>
      </c>
      <c r="D149" s="273" t="s">
        <v>2426</v>
      </c>
      <c r="E149" s="273" t="s">
        <v>2426</v>
      </c>
      <c r="F149" s="273" t="s">
        <v>2427</v>
      </c>
      <c r="G149" s="273" t="s">
        <v>2428</v>
      </c>
      <c r="H149" s="273" t="s">
        <v>2466</v>
      </c>
      <c r="I149" s="274" t="s">
        <v>2467</v>
      </c>
    </row>
    <row r="150" spans="2:9">
      <c r="B150" s="272" t="s">
        <v>1926</v>
      </c>
      <c r="C150" s="273" t="s">
        <v>2468</v>
      </c>
      <c r="D150" s="273" t="s">
        <v>2426</v>
      </c>
      <c r="E150" s="273" t="s">
        <v>2426</v>
      </c>
      <c r="F150" s="273" t="s">
        <v>2427</v>
      </c>
      <c r="G150" s="273" t="s">
        <v>2428</v>
      </c>
      <c r="H150" s="273" t="s">
        <v>2468</v>
      </c>
      <c r="I150" s="274" t="s">
        <v>2469</v>
      </c>
    </row>
    <row r="151" spans="2:9">
      <c r="B151" s="272" t="s">
        <v>1927</v>
      </c>
      <c r="C151" s="273" t="s">
        <v>2470</v>
      </c>
      <c r="D151" s="273" t="s">
        <v>2426</v>
      </c>
      <c r="E151" s="273" t="s">
        <v>2426</v>
      </c>
      <c r="F151" s="273" t="s">
        <v>2427</v>
      </c>
      <c r="G151" s="273" t="s">
        <v>2428</v>
      </c>
      <c r="H151" s="273" t="s">
        <v>2470</v>
      </c>
      <c r="I151" s="274" t="s">
        <v>2471</v>
      </c>
    </row>
    <row r="152" spans="2:9">
      <c r="B152" s="272" t="s">
        <v>1940</v>
      </c>
      <c r="C152" s="273" t="s">
        <v>2472</v>
      </c>
      <c r="D152" s="273" t="s">
        <v>2426</v>
      </c>
      <c r="E152" s="273" t="s">
        <v>2426</v>
      </c>
      <c r="F152" s="273" t="s">
        <v>2226</v>
      </c>
      <c r="G152" s="273" t="s">
        <v>2428</v>
      </c>
      <c r="H152" s="273" t="s">
        <v>2472</v>
      </c>
      <c r="I152" s="274" t="s">
        <v>2472</v>
      </c>
    </row>
    <row r="153" spans="2:9">
      <c r="B153" s="272" t="s">
        <v>1942</v>
      </c>
      <c r="C153" s="273" t="s">
        <v>2473</v>
      </c>
      <c r="D153" s="273" t="s">
        <v>2226</v>
      </c>
      <c r="E153" s="273" t="s">
        <v>2248</v>
      </c>
      <c r="F153" s="273" t="s">
        <v>2474</v>
      </c>
      <c r="G153" s="273" t="s">
        <v>2249</v>
      </c>
      <c r="H153" s="273" t="s">
        <v>2473</v>
      </c>
      <c r="I153" s="274" t="s">
        <v>2473</v>
      </c>
    </row>
    <row r="154" spans="2:9">
      <c r="B154" s="272" t="s">
        <v>1943</v>
      </c>
      <c r="C154" s="273" t="s">
        <v>2475</v>
      </c>
      <c r="D154" s="273" t="s">
        <v>2226</v>
      </c>
      <c r="E154" s="273" t="s">
        <v>2248</v>
      </c>
      <c r="F154" s="273" t="s">
        <v>2474</v>
      </c>
      <c r="G154" s="273" t="s">
        <v>2249</v>
      </c>
      <c r="H154" s="273" t="s">
        <v>2475</v>
      </c>
      <c r="I154" s="274" t="s">
        <v>2475</v>
      </c>
    </row>
    <row r="155" spans="2:9">
      <c r="B155" s="272" t="s">
        <v>1945</v>
      </c>
      <c r="C155" s="273" t="s">
        <v>2476</v>
      </c>
      <c r="D155" s="273" t="s">
        <v>2226</v>
      </c>
      <c r="E155" s="273" t="s">
        <v>2248</v>
      </c>
      <c r="F155" s="273" t="s">
        <v>2474</v>
      </c>
      <c r="G155" s="273" t="s">
        <v>2249</v>
      </c>
      <c r="H155" s="273" t="s">
        <v>2476</v>
      </c>
      <c r="I155" s="274" t="s">
        <v>2476</v>
      </c>
    </row>
    <row r="156" spans="2:9">
      <c r="B156" s="272" t="s">
        <v>1948</v>
      </c>
      <c r="C156" s="273" t="s">
        <v>2477</v>
      </c>
      <c r="D156" s="273" t="s">
        <v>2226</v>
      </c>
      <c r="E156" s="273" t="s">
        <v>2248</v>
      </c>
      <c r="F156" s="273" t="s">
        <v>2474</v>
      </c>
      <c r="G156" s="273" t="s">
        <v>2249</v>
      </c>
      <c r="H156" s="273" t="s">
        <v>2477</v>
      </c>
      <c r="I156" s="274" t="s">
        <v>2477</v>
      </c>
    </row>
    <row r="157" spans="2:9">
      <c r="B157" s="272" t="s">
        <v>1949</v>
      </c>
      <c r="C157" s="273" t="s">
        <v>2477</v>
      </c>
      <c r="D157" s="273" t="s">
        <v>2226</v>
      </c>
      <c r="E157" s="273" t="s">
        <v>2248</v>
      </c>
      <c r="F157" s="273" t="s">
        <v>2474</v>
      </c>
      <c r="G157" s="273" t="s">
        <v>2249</v>
      </c>
      <c r="H157" s="273" t="s">
        <v>2477</v>
      </c>
      <c r="I157" s="274" t="s">
        <v>2477</v>
      </c>
    </row>
    <row r="158" spans="2:9">
      <c r="B158" s="272" t="s">
        <v>1929</v>
      </c>
      <c r="C158" s="273" t="s">
        <v>2478</v>
      </c>
      <c r="D158" s="273" t="s">
        <v>2236</v>
      </c>
      <c r="E158" s="273" t="s">
        <v>2441</v>
      </c>
      <c r="F158" s="273" t="s">
        <v>2427</v>
      </c>
      <c r="G158" s="273" t="s">
        <v>2442</v>
      </c>
      <c r="H158" s="273" t="s">
        <v>2478</v>
      </c>
      <c r="I158" s="274" t="s">
        <v>2479</v>
      </c>
    </row>
    <row r="159" spans="2:9">
      <c r="B159" s="272" t="s">
        <v>1930</v>
      </c>
      <c r="C159" s="273" t="s">
        <v>2480</v>
      </c>
      <c r="D159" s="273" t="s">
        <v>2236</v>
      </c>
      <c r="E159" s="273" t="s">
        <v>2441</v>
      </c>
      <c r="F159" s="273" t="s">
        <v>2427</v>
      </c>
      <c r="G159" s="273" t="s">
        <v>2442</v>
      </c>
      <c r="H159" s="273" t="s">
        <v>2480</v>
      </c>
      <c r="I159" s="274" t="s">
        <v>2481</v>
      </c>
    </row>
    <row r="160" spans="2:9">
      <c r="B160" s="272" t="s">
        <v>1933</v>
      </c>
      <c r="C160" s="273" t="s">
        <v>2443</v>
      </c>
      <c r="D160" s="273" t="s">
        <v>2426</v>
      </c>
      <c r="E160" s="273" t="s">
        <v>2426</v>
      </c>
      <c r="F160" s="273" t="s">
        <v>2427</v>
      </c>
      <c r="G160" s="273" t="s">
        <v>2428</v>
      </c>
      <c r="H160" s="273" t="s">
        <v>2443</v>
      </c>
      <c r="I160" s="274" t="s">
        <v>2482</v>
      </c>
    </row>
    <row r="161" spans="2:9">
      <c r="B161" s="272" t="s">
        <v>1937</v>
      </c>
      <c r="C161" s="273" t="s">
        <v>2483</v>
      </c>
      <c r="D161" s="273" t="s">
        <v>2426</v>
      </c>
      <c r="E161" s="273" t="s">
        <v>2426</v>
      </c>
      <c r="F161" s="273" t="s">
        <v>2427</v>
      </c>
      <c r="G161" s="273" t="s">
        <v>2428</v>
      </c>
      <c r="H161" s="273" t="s">
        <v>2484</v>
      </c>
      <c r="I161" s="274" t="s">
        <v>2485</v>
      </c>
    </row>
    <row r="162" spans="2:9">
      <c r="B162" s="272" t="s">
        <v>787</v>
      </c>
      <c r="C162" s="273" t="s">
        <v>2486</v>
      </c>
      <c r="D162" s="273" t="s">
        <v>50</v>
      </c>
      <c r="E162" s="273" t="s">
        <v>2487</v>
      </c>
      <c r="F162" s="273" t="s">
        <v>2165</v>
      </c>
      <c r="G162" s="273" t="s">
        <v>2488</v>
      </c>
      <c r="H162" s="273" t="s">
        <v>2486</v>
      </c>
      <c r="I162" s="274" t="s">
        <v>2486</v>
      </c>
    </row>
    <row r="163" spans="2:9">
      <c r="B163" s="272" t="s">
        <v>789</v>
      </c>
      <c r="C163" s="273" t="s">
        <v>2489</v>
      </c>
      <c r="D163" s="273" t="s">
        <v>50</v>
      </c>
      <c r="E163" s="273" t="s">
        <v>2487</v>
      </c>
      <c r="F163" s="273" t="s">
        <v>2165</v>
      </c>
      <c r="G163" s="273" t="s">
        <v>2488</v>
      </c>
      <c r="H163" s="273" t="s">
        <v>2489</v>
      </c>
      <c r="I163" s="274" t="s">
        <v>2489</v>
      </c>
    </row>
    <row r="164" spans="2:9">
      <c r="B164" s="272" t="s">
        <v>790</v>
      </c>
      <c r="C164" s="273" t="s">
        <v>2490</v>
      </c>
      <c r="D164" s="273" t="s">
        <v>50</v>
      </c>
      <c r="E164" s="273" t="s">
        <v>2487</v>
      </c>
      <c r="F164" s="273" t="s">
        <v>2165</v>
      </c>
      <c r="G164" s="273" t="s">
        <v>2488</v>
      </c>
      <c r="H164" s="273" t="s">
        <v>2490</v>
      </c>
      <c r="I164" s="274" t="s">
        <v>2490</v>
      </c>
    </row>
    <row r="165" spans="2:9">
      <c r="B165" s="272" t="s">
        <v>793</v>
      </c>
      <c r="C165" s="273" t="s">
        <v>2491</v>
      </c>
      <c r="D165" s="273" t="s">
        <v>50</v>
      </c>
      <c r="E165" s="273" t="s">
        <v>2487</v>
      </c>
      <c r="F165" s="273" t="s">
        <v>2165</v>
      </c>
      <c r="G165" s="273" t="s">
        <v>2488</v>
      </c>
      <c r="H165" s="273" t="s">
        <v>2491</v>
      </c>
      <c r="I165" s="274" t="s">
        <v>2491</v>
      </c>
    </row>
    <row r="166" spans="2:9">
      <c r="B166" s="272" t="s">
        <v>794</v>
      </c>
      <c r="C166" s="273" t="s">
        <v>2492</v>
      </c>
      <c r="D166" s="273" t="s">
        <v>110</v>
      </c>
      <c r="E166" s="273" t="s">
        <v>2493</v>
      </c>
      <c r="F166" s="273" t="s">
        <v>110</v>
      </c>
      <c r="G166" s="273" t="s">
        <v>2494</v>
      </c>
      <c r="H166" s="273" t="s">
        <v>2492</v>
      </c>
      <c r="I166" s="274" t="s">
        <v>2492</v>
      </c>
    </row>
    <row r="167" spans="2:9">
      <c r="B167" s="272" t="s">
        <v>795</v>
      </c>
      <c r="C167" s="273" t="s">
        <v>2495</v>
      </c>
      <c r="D167" s="273" t="s">
        <v>110</v>
      </c>
      <c r="E167" s="273" t="s">
        <v>2493</v>
      </c>
      <c r="F167" s="273" t="s">
        <v>110</v>
      </c>
      <c r="G167" s="273" t="s">
        <v>2494</v>
      </c>
      <c r="H167" s="273" t="s">
        <v>2495</v>
      </c>
      <c r="I167" s="274" t="s">
        <v>2495</v>
      </c>
    </row>
    <row r="168" spans="2:9">
      <c r="B168" s="272" t="s">
        <v>800</v>
      </c>
      <c r="C168" s="273" t="s">
        <v>2496</v>
      </c>
      <c r="D168" s="273" t="s">
        <v>50</v>
      </c>
      <c r="E168" s="273" t="s">
        <v>2497</v>
      </c>
      <c r="F168" s="273" t="s">
        <v>110</v>
      </c>
      <c r="G168" s="273" t="s">
        <v>2498</v>
      </c>
      <c r="H168" s="273" t="s">
        <v>2496</v>
      </c>
      <c r="I168" s="274" t="s">
        <v>2496</v>
      </c>
    </row>
    <row r="169" spans="2:9">
      <c r="B169" s="272" t="s">
        <v>779</v>
      </c>
      <c r="C169" s="273" t="s">
        <v>2499</v>
      </c>
      <c r="D169" s="273" t="s">
        <v>50</v>
      </c>
      <c r="E169" s="273" t="s">
        <v>2487</v>
      </c>
      <c r="F169" s="273" t="s">
        <v>2165</v>
      </c>
      <c r="G169" s="273" t="s">
        <v>2488</v>
      </c>
      <c r="H169" s="273" t="s">
        <v>2499</v>
      </c>
      <c r="I169" s="274" t="s">
        <v>2500</v>
      </c>
    </row>
    <row r="170" spans="2:9">
      <c r="B170" s="272" t="s">
        <v>786</v>
      </c>
      <c r="C170" s="273" t="s">
        <v>2501</v>
      </c>
      <c r="D170" s="273" t="s">
        <v>50</v>
      </c>
      <c r="E170" s="273" t="s">
        <v>2487</v>
      </c>
      <c r="F170" s="273" t="s">
        <v>2165</v>
      </c>
      <c r="G170" s="273" t="s">
        <v>2488</v>
      </c>
      <c r="H170" s="273" t="s">
        <v>2502</v>
      </c>
      <c r="I170" s="274" t="s">
        <v>2503</v>
      </c>
    </row>
    <row r="171" spans="2:9">
      <c r="B171" s="272" t="s">
        <v>788</v>
      </c>
      <c r="C171" s="273" t="s">
        <v>2504</v>
      </c>
      <c r="D171" s="273" t="s">
        <v>50</v>
      </c>
      <c r="E171" s="273" t="s">
        <v>2487</v>
      </c>
      <c r="F171" s="273" t="s">
        <v>2165</v>
      </c>
      <c r="G171" s="273" t="s">
        <v>2488</v>
      </c>
      <c r="H171" s="273" t="s">
        <v>2504</v>
      </c>
      <c r="I171" s="274" t="s">
        <v>2505</v>
      </c>
    </row>
    <row r="172" spans="2:9">
      <c r="B172" s="272" t="s">
        <v>792</v>
      </c>
      <c r="C172" s="273" t="s">
        <v>2491</v>
      </c>
      <c r="D172" s="273" t="s">
        <v>50</v>
      </c>
      <c r="E172" s="273" t="s">
        <v>2487</v>
      </c>
      <c r="F172" s="273" t="s">
        <v>2165</v>
      </c>
      <c r="G172" s="273" t="s">
        <v>2488</v>
      </c>
      <c r="H172" s="273" t="s">
        <v>2506</v>
      </c>
      <c r="I172" s="274" t="s">
        <v>2507</v>
      </c>
    </row>
    <row r="173" spans="2:9">
      <c r="B173" s="272" t="s">
        <v>796</v>
      </c>
      <c r="C173" s="273" t="s">
        <v>2508</v>
      </c>
      <c r="D173" s="273" t="s">
        <v>110</v>
      </c>
      <c r="E173" s="273" t="s">
        <v>2493</v>
      </c>
      <c r="F173" s="273" t="s">
        <v>110</v>
      </c>
      <c r="G173" s="273" t="s">
        <v>2494</v>
      </c>
      <c r="H173" s="273" t="s">
        <v>2509</v>
      </c>
      <c r="I173" s="274" t="s">
        <v>2510</v>
      </c>
    </row>
    <row r="174" spans="2:9">
      <c r="B174" s="272" t="s">
        <v>889</v>
      </c>
      <c r="C174" s="273" t="s">
        <v>2511</v>
      </c>
      <c r="D174" s="273" t="s">
        <v>50</v>
      </c>
      <c r="E174" s="273" t="s">
        <v>2487</v>
      </c>
      <c r="F174" s="273" t="s">
        <v>50</v>
      </c>
      <c r="G174" s="273" t="s">
        <v>2488</v>
      </c>
      <c r="H174" s="273" t="s">
        <v>2511</v>
      </c>
      <c r="I174" s="274" t="s">
        <v>2511</v>
      </c>
    </row>
    <row r="175" spans="2:9">
      <c r="B175" s="272" t="s">
        <v>891</v>
      </c>
      <c r="C175" s="273" t="s">
        <v>2512</v>
      </c>
      <c r="D175" s="273" t="s">
        <v>50</v>
      </c>
      <c r="E175" s="273" t="s">
        <v>2487</v>
      </c>
      <c r="F175" s="273" t="s">
        <v>50</v>
      </c>
      <c r="G175" s="273" t="s">
        <v>2488</v>
      </c>
      <c r="H175" s="273" t="s">
        <v>2512</v>
      </c>
      <c r="I175" s="274" t="s">
        <v>2512</v>
      </c>
    </row>
    <row r="176" spans="2:9">
      <c r="B176" s="272" t="s">
        <v>893</v>
      </c>
      <c r="C176" s="273" t="s">
        <v>2513</v>
      </c>
      <c r="D176" s="273" t="s">
        <v>50</v>
      </c>
      <c r="E176" s="273" t="s">
        <v>2487</v>
      </c>
      <c r="F176" s="273" t="s">
        <v>50</v>
      </c>
      <c r="G176" s="273" t="s">
        <v>2488</v>
      </c>
      <c r="H176" s="273" t="s">
        <v>2513</v>
      </c>
      <c r="I176" s="274" t="s">
        <v>2513</v>
      </c>
    </row>
    <row r="177" spans="2:9">
      <c r="B177" s="272" t="s">
        <v>895</v>
      </c>
      <c r="C177" s="273" t="s">
        <v>2514</v>
      </c>
      <c r="D177" s="273" t="s">
        <v>50</v>
      </c>
      <c r="E177" s="273" t="s">
        <v>2487</v>
      </c>
      <c r="F177" s="273" t="s">
        <v>50</v>
      </c>
      <c r="G177" s="273" t="s">
        <v>2488</v>
      </c>
      <c r="H177" s="273" t="s">
        <v>2514</v>
      </c>
      <c r="I177" s="274" t="s">
        <v>2514</v>
      </c>
    </row>
    <row r="178" spans="2:9">
      <c r="B178" s="272" t="s">
        <v>897</v>
      </c>
      <c r="C178" s="273" t="s">
        <v>2515</v>
      </c>
      <c r="D178" s="273" t="s">
        <v>50</v>
      </c>
      <c r="E178" s="273" t="s">
        <v>2487</v>
      </c>
      <c r="F178" s="273" t="s">
        <v>48</v>
      </c>
      <c r="G178" s="273" t="s">
        <v>2488</v>
      </c>
      <c r="H178" s="273" t="s">
        <v>2515</v>
      </c>
      <c r="I178" s="274" t="s">
        <v>2515</v>
      </c>
    </row>
    <row r="179" spans="2:9">
      <c r="B179" s="272" t="s">
        <v>898</v>
      </c>
      <c r="C179" s="273" t="s">
        <v>2515</v>
      </c>
      <c r="D179" s="273" t="s">
        <v>50</v>
      </c>
      <c r="E179" s="273" t="s">
        <v>2487</v>
      </c>
      <c r="F179" s="273" t="s">
        <v>48</v>
      </c>
      <c r="G179" s="273" t="s">
        <v>2488</v>
      </c>
      <c r="H179" s="273" t="s">
        <v>2515</v>
      </c>
      <c r="I179" s="274" t="s">
        <v>2516</v>
      </c>
    </row>
    <row r="180" spans="2:9">
      <c r="B180" s="272" t="s">
        <v>797</v>
      </c>
      <c r="C180" s="273" t="s">
        <v>2517</v>
      </c>
      <c r="D180" s="273" t="s">
        <v>110</v>
      </c>
      <c r="E180" s="273" t="s">
        <v>2493</v>
      </c>
      <c r="F180" s="273" t="s">
        <v>110</v>
      </c>
      <c r="G180" s="273" t="s">
        <v>2494</v>
      </c>
      <c r="H180" s="273" t="s">
        <v>2517</v>
      </c>
      <c r="I180" s="274" t="s">
        <v>2518</v>
      </c>
    </row>
    <row r="181" spans="2:9">
      <c r="B181" s="272" t="s">
        <v>798</v>
      </c>
      <c r="C181" s="273" t="s">
        <v>2519</v>
      </c>
      <c r="D181" s="273" t="s">
        <v>110</v>
      </c>
      <c r="E181" s="273" t="s">
        <v>2493</v>
      </c>
      <c r="F181" s="273" t="s">
        <v>110</v>
      </c>
      <c r="G181" s="273" t="s">
        <v>2494</v>
      </c>
      <c r="H181" s="273" t="s">
        <v>2519</v>
      </c>
      <c r="I181" s="274" t="s">
        <v>2520</v>
      </c>
    </row>
    <row r="182" spans="2:9">
      <c r="B182" s="272" t="s">
        <v>801</v>
      </c>
      <c r="C182" s="273" t="s">
        <v>2521</v>
      </c>
      <c r="D182" s="273" t="s">
        <v>50</v>
      </c>
      <c r="E182" s="273" t="s">
        <v>2497</v>
      </c>
      <c r="F182" s="273" t="s">
        <v>110</v>
      </c>
      <c r="G182" s="273" t="s">
        <v>2498</v>
      </c>
      <c r="H182" s="273" t="s">
        <v>2522</v>
      </c>
      <c r="I182" s="274" t="s">
        <v>2523</v>
      </c>
    </row>
    <row r="183" spans="2:9">
      <c r="B183" s="272" t="s">
        <v>814</v>
      </c>
      <c r="C183" s="273" t="s">
        <v>2524</v>
      </c>
      <c r="D183" s="273" t="s">
        <v>50</v>
      </c>
      <c r="E183" s="273" t="s">
        <v>2497</v>
      </c>
      <c r="F183" s="273" t="s">
        <v>110</v>
      </c>
      <c r="G183" s="273" t="s">
        <v>2498</v>
      </c>
      <c r="H183" s="273" t="s">
        <v>2525</v>
      </c>
      <c r="I183" s="274" t="s">
        <v>2526</v>
      </c>
    </row>
    <row r="184" spans="2:9">
      <c r="B184" s="272" t="s">
        <v>816</v>
      </c>
      <c r="C184" s="273" t="s">
        <v>2527</v>
      </c>
      <c r="D184" s="273" t="s">
        <v>50</v>
      </c>
      <c r="E184" s="273" t="s">
        <v>2497</v>
      </c>
      <c r="F184" s="273" t="s">
        <v>110</v>
      </c>
      <c r="G184" s="273" t="s">
        <v>2498</v>
      </c>
      <c r="H184" s="273" t="s">
        <v>2528</v>
      </c>
      <c r="I184" s="274" t="s">
        <v>2529</v>
      </c>
    </row>
    <row r="185" spans="2:9">
      <c r="B185" s="272" t="s">
        <v>1641</v>
      </c>
      <c r="C185" s="273" t="s">
        <v>2530</v>
      </c>
      <c r="D185" s="273" t="s">
        <v>2179</v>
      </c>
      <c r="E185" s="273" t="s">
        <v>2180</v>
      </c>
      <c r="F185" s="273" t="s">
        <v>2179</v>
      </c>
      <c r="G185" s="273" t="s">
        <v>2181</v>
      </c>
      <c r="H185" s="273" t="s">
        <v>2530</v>
      </c>
      <c r="I185" s="274" t="s">
        <v>2530</v>
      </c>
    </row>
    <row r="186" spans="2:9">
      <c r="B186" s="272" t="s">
        <v>1645</v>
      </c>
      <c r="C186" s="273" t="s">
        <v>2531</v>
      </c>
      <c r="D186" s="273" t="s">
        <v>2179</v>
      </c>
      <c r="E186" s="273" t="s">
        <v>2180</v>
      </c>
      <c r="F186" s="273" t="s">
        <v>2179</v>
      </c>
      <c r="G186" s="273" t="s">
        <v>2181</v>
      </c>
      <c r="H186" s="273" t="s">
        <v>2531</v>
      </c>
      <c r="I186" s="274" t="s">
        <v>2531</v>
      </c>
    </row>
    <row r="187" spans="2:9">
      <c r="B187" s="272" t="s">
        <v>1651</v>
      </c>
      <c r="C187" s="273" t="s">
        <v>2532</v>
      </c>
      <c r="D187" s="273" t="s">
        <v>2179</v>
      </c>
      <c r="E187" s="273" t="s">
        <v>2180</v>
      </c>
      <c r="F187" s="273" t="s">
        <v>2179</v>
      </c>
      <c r="G187" s="273" t="s">
        <v>2181</v>
      </c>
      <c r="H187" s="273" t="s">
        <v>2532</v>
      </c>
      <c r="I187" s="274" t="s">
        <v>2532</v>
      </c>
    </row>
    <row r="188" spans="2:9">
      <c r="B188" s="272" t="s">
        <v>1661</v>
      </c>
      <c r="C188" s="273" t="s">
        <v>2533</v>
      </c>
      <c r="D188" s="273" t="s">
        <v>2179</v>
      </c>
      <c r="E188" s="273" t="s">
        <v>2180</v>
      </c>
      <c r="F188" s="273" t="s">
        <v>2179</v>
      </c>
      <c r="G188" s="273" t="s">
        <v>2181</v>
      </c>
      <c r="H188" s="273" t="s">
        <v>2533</v>
      </c>
      <c r="I188" s="274" t="s">
        <v>2533</v>
      </c>
    </row>
    <row r="189" spans="2:9">
      <c r="B189" s="272" t="s">
        <v>799</v>
      </c>
      <c r="C189" s="273" t="s">
        <v>2534</v>
      </c>
      <c r="D189" s="273" t="s">
        <v>110</v>
      </c>
      <c r="E189" s="273" t="s">
        <v>2493</v>
      </c>
      <c r="F189" s="273" t="s">
        <v>110</v>
      </c>
      <c r="G189" s="273" t="s">
        <v>2494</v>
      </c>
      <c r="H189" s="273" t="s">
        <v>2535</v>
      </c>
      <c r="I189" s="274" t="s">
        <v>2536</v>
      </c>
    </row>
    <row r="190" spans="2:9">
      <c r="B190" s="272" t="s">
        <v>817</v>
      </c>
      <c r="C190" s="273" t="s">
        <v>2537</v>
      </c>
      <c r="D190" s="273" t="s">
        <v>50</v>
      </c>
      <c r="E190" s="273" t="s">
        <v>2497</v>
      </c>
      <c r="F190" s="273" t="s">
        <v>110</v>
      </c>
      <c r="G190" s="273" t="s">
        <v>2498</v>
      </c>
      <c r="H190" s="273" t="s">
        <v>2538</v>
      </c>
      <c r="I190" s="274" t="s">
        <v>2539</v>
      </c>
    </row>
    <row r="191" spans="2:9">
      <c r="B191" s="272" t="s">
        <v>825</v>
      </c>
      <c r="C191" s="273" t="s">
        <v>2540</v>
      </c>
      <c r="D191" s="273" t="s">
        <v>50</v>
      </c>
      <c r="E191" s="273" t="s">
        <v>2497</v>
      </c>
      <c r="F191" s="273" t="s">
        <v>110</v>
      </c>
      <c r="G191" s="273" t="s">
        <v>2498</v>
      </c>
      <c r="H191" s="273" t="s">
        <v>2540</v>
      </c>
      <c r="I191" s="274" t="s">
        <v>2541</v>
      </c>
    </row>
    <row r="192" spans="2:9">
      <c r="B192" s="272" t="s">
        <v>1670</v>
      </c>
      <c r="C192" s="273" t="s">
        <v>2419</v>
      </c>
      <c r="D192" s="273" t="s">
        <v>2179</v>
      </c>
      <c r="E192" s="273" t="s">
        <v>2413</v>
      </c>
      <c r="F192" s="273" t="s">
        <v>2179</v>
      </c>
      <c r="G192" s="273" t="s">
        <v>2414</v>
      </c>
      <c r="H192" s="273" t="s">
        <v>2419</v>
      </c>
      <c r="I192" s="274" t="s">
        <v>2419</v>
      </c>
    </row>
    <row r="193" spans="2:9">
      <c r="B193" s="272" t="s">
        <v>1677</v>
      </c>
      <c r="C193" s="273" t="s">
        <v>2542</v>
      </c>
      <c r="D193" s="273" t="s">
        <v>2179</v>
      </c>
      <c r="E193" s="273" t="s">
        <v>2180</v>
      </c>
      <c r="F193" s="273" t="s">
        <v>2179</v>
      </c>
      <c r="G193" s="273" t="s">
        <v>2181</v>
      </c>
      <c r="H193" s="273" t="s">
        <v>2542</v>
      </c>
      <c r="I193" s="274" t="s">
        <v>2542</v>
      </c>
    </row>
    <row r="194" spans="2:9">
      <c r="B194" s="272" t="s">
        <v>1702</v>
      </c>
      <c r="C194" s="273" t="s">
        <v>2543</v>
      </c>
      <c r="D194" s="273" t="s">
        <v>111</v>
      </c>
      <c r="E194" s="273" t="s">
        <v>2544</v>
      </c>
      <c r="F194" s="273" t="s">
        <v>111</v>
      </c>
      <c r="G194" s="273" t="s">
        <v>2545</v>
      </c>
      <c r="H194" s="273" t="s">
        <v>2543</v>
      </c>
      <c r="I194" s="274" t="s">
        <v>2543</v>
      </c>
    </row>
    <row r="195" spans="2:9">
      <c r="B195" s="272" t="s">
        <v>1709</v>
      </c>
      <c r="C195" s="273" t="s">
        <v>2546</v>
      </c>
      <c r="D195" s="273" t="s">
        <v>2179</v>
      </c>
      <c r="E195" s="273" t="s">
        <v>2180</v>
      </c>
      <c r="F195" s="273" t="s">
        <v>111</v>
      </c>
      <c r="G195" s="273" t="s">
        <v>2181</v>
      </c>
      <c r="H195" s="273" t="s">
        <v>2546</v>
      </c>
      <c r="I195" s="274" t="s">
        <v>2546</v>
      </c>
    </row>
    <row r="196" spans="2:9">
      <c r="B196" s="272" t="s">
        <v>1712</v>
      </c>
      <c r="C196" s="273" t="s">
        <v>2547</v>
      </c>
      <c r="D196" s="273" t="s">
        <v>2179</v>
      </c>
      <c r="E196" s="273" t="s">
        <v>2413</v>
      </c>
      <c r="F196" s="273" t="s">
        <v>2179</v>
      </c>
      <c r="G196" s="273" t="s">
        <v>2414</v>
      </c>
      <c r="H196" s="273" t="s">
        <v>2547</v>
      </c>
      <c r="I196" s="274" t="s">
        <v>2547</v>
      </c>
    </row>
    <row r="197" spans="2:9">
      <c r="B197" s="272" t="s">
        <v>890</v>
      </c>
      <c r="C197" s="273" t="s">
        <v>2511</v>
      </c>
      <c r="D197" s="273" t="s">
        <v>50</v>
      </c>
      <c r="E197" s="273" t="s">
        <v>2487</v>
      </c>
      <c r="F197" s="273" t="s">
        <v>50</v>
      </c>
      <c r="G197" s="273" t="s">
        <v>2488</v>
      </c>
      <c r="H197" s="273" t="s">
        <v>2511</v>
      </c>
      <c r="I197" s="274" t="s">
        <v>2548</v>
      </c>
    </row>
    <row r="198" spans="2:9">
      <c r="B198" s="272" t="s">
        <v>417</v>
      </c>
      <c r="C198" s="273" t="s">
        <v>2549</v>
      </c>
      <c r="D198" s="273" t="s">
        <v>110</v>
      </c>
      <c r="E198" s="273" t="s">
        <v>14</v>
      </c>
      <c r="F198" s="273" t="s">
        <v>110</v>
      </c>
      <c r="G198" s="273" t="s">
        <v>2550</v>
      </c>
      <c r="H198" s="273" t="s">
        <v>2549</v>
      </c>
      <c r="I198" s="274" t="s">
        <v>2551</v>
      </c>
    </row>
    <row r="199" spans="2:9">
      <c r="B199" s="272" t="s">
        <v>420</v>
      </c>
      <c r="C199" s="273" t="s">
        <v>2552</v>
      </c>
      <c r="D199" s="273" t="s">
        <v>110</v>
      </c>
      <c r="E199" s="273" t="s">
        <v>14</v>
      </c>
      <c r="F199" s="273" t="s">
        <v>110</v>
      </c>
      <c r="G199" s="273" t="s">
        <v>2550</v>
      </c>
      <c r="H199" s="273" t="s">
        <v>2552</v>
      </c>
      <c r="I199" s="274" t="s">
        <v>2553</v>
      </c>
    </row>
    <row r="200" spans="2:9">
      <c r="B200" s="272" t="s">
        <v>421</v>
      </c>
      <c r="C200" s="273" t="s">
        <v>2554</v>
      </c>
      <c r="D200" s="273" t="s">
        <v>110</v>
      </c>
      <c r="E200" s="273" t="s">
        <v>14</v>
      </c>
      <c r="F200" s="273" t="s">
        <v>110</v>
      </c>
      <c r="G200" s="273" t="s">
        <v>2550</v>
      </c>
      <c r="H200" s="273" t="s">
        <v>2554</v>
      </c>
      <c r="I200" s="274" t="s">
        <v>2555</v>
      </c>
    </row>
    <row r="201" spans="2:9">
      <c r="B201" s="272" t="s">
        <v>428</v>
      </c>
      <c r="C201" s="273" t="s">
        <v>2556</v>
      </c>
      <c r="D201" s="273" t="s">
        <v>110</v>
      </c>
      <c r="E201" s="273" t="s">
        <v>14</v>
      </c>
      <c r="F201" s="273" t="s">
        <v>110</v>
      </c>
      <c r="G201" s="273" t="s">
        <v>2550</v>
      </c>
      <c r="H201" s="273" t="s">
        <v>2557</v>
      </c>
      <c r="I201" s="274" t="s">
        <v>2558</v>
      </c>
    </row>
    <row r="202" spans="2:9">
      <c r="B202" s="272" t="s">
        <v>429</v>
      </c>
      <c r="C202" s="273" t="s">
        <v>2559</v>
      </c>
      <c r="D202" s="273" t="s">
        <v>110</v>
      </c>
      <c r="E202" s="273" t="s">
        <v>14</v>
      </c>
      <c r="F202" s="273" t="s">
        <v>110</v>
      </c>
      <c r="G202" s="273" t="s">
        <v>2550</v>
      </c>
      <c r="H202" s="273" t="s">
        <v>2559</v>
      </c>
      <c r="I202" s="274" t="s">
        <v>2560</v>
      </c>
    </row>
    <row r="203" spans="2:9">
      <c r="B203" s="272" t="s">
        <v>430</v>
      </c>
      <c r="C203" s="273" t="s">
        <v>2561</v>
      </c>
      <c r="D203" s="273" t="s">
        <v>110</v>
      </c>
      <c r="E203" s="273" t="s">
        <v>14</v>
      </c>
      <c r="F203" s="273" t="s">
        <v>110</v>
      </c>
      <c r="G203" s="273" t="s">
        <v>2550</v>
      </c>
      <c r="H203" s="273" t="s">
        <v>2561</v>
      </c>
      <c r="I203" s="274" t="s">
        <v>2561</v>
      </c>
    </row>
    <row r="204" spans="2:9">
      <c r="B204" s="272" t="s">
        <v>431</v>
      </c>
      <c r="C204" s="273" t="s">
        <v>2561</v>
      </c>
      <c r="D204" s="273" t="s">
        <v>110</v>
      </c>
      <c r="E204" s="273" t="s">
        <v>14</v>
      </c>
      <c r="F204" s="273" t="s">
        <v>110</v>
      </c>
      <c r="G204" s="273" t="s">
        <v>2550</v>
      </c>
      <c r="H204" s="273" t="s">
        <v>2561</v>
      </c>
      <c r="I204" s="274" t="s">
        <v>2562</v>
      </c>
    </row>
    <row r="205" spans="2:9">
      <c r="B205" s="272" t="s">
        <v>432</v>
      </c>
      <c r="C205" s="273" t="s">
        <v>2563</v>
      </c>
      <c r="D205" s="273" t="s">
        <v>110</v>
      </c>
      <c r="E205" s="273" t="s">
        <v>14</v>
      </c>
      <c r="F205" s="273" t="s">
        <v>110</v>
      </c>
      <c r="G205" s="273" t="s">
        <v>2550</v>
      </c>
      <c r="H205" s="273" t="s">
        <v>2563</v>
      </c>
      <c r="I205" s="274" t="s">
        <v>2563</v>
      </c>
    </row>
    <row r="206" spans="2:9">
      <c r="B206" s="272" t="s">
        <v>433</v>
      </c>
      <c r="C206" s="273" t="s">
        <v>2563</v>
      </c>
      <c r="D206" s="273" t="s">
        <v>110</v>
      </c>
      <c r="E206" s="273" t="s">
        <v>14</v>
      </c>
      <c r="F206" s="273" t="s">
        <v>110</v>
      </c>
      <c r="G206" s="273" t="s">
        <v>2550</v>
      </c>
      <c r="H206" s="273" t="s">
        <v>2563</v>
      </c>
      <c r="I206" s="274" t="s">
        <v>2564</v>
      </c>
    </row>
    <row r="207" spans="2:9">
      <c r="B207" s="272" t="s">
        <v>892</v>
      </c>
      <c r="C207" s="273" t="s">
        <v>2565</v>
      </c>
      <c r="D207" s="273" t="s">
        <v>50</v>
      </c>
      <c r="E207" s="273" t="s">
        <v>2487</v>
      </c>
      <c r="F207" s="273" t="s">
        <v>50</v>
      </c>
      <c r="G207" s="273" t="s">
        <v>2488</v>
      </c>
      <c r="H207" s="273" t="s">
        <v>2565</v>
      </c>
      <c r="I207" s="274" t="s">
        <v>2566</v>
      </c>
    </row>
    <row r="208" spans="2:9">
      <c r="B208" s="272" t="s">
        <v>894</v>
      </c>
      <c r="C208" s="273" t="s">
        <v>2567</v>
      </c>
      <c r="D208" s="273" t="s">
        <v>50</v>
      </c>
      <c r="E208" s="273" t="s">
        <v>2487</v>
      </c>
      <c r="F208" s="273" t="s">
        <v>50</v>
      </c>
      <c r="G208" s="273" t="s">
        <v>2488</v>
      </c>
      <c r="H208" s="273" t="s">
        <v>2568</v>
      </c>
      <c r="I208" s="274" t="s">
        <v>2569</v>
      </c>
    </row>
    <row r="209" spans="2:9">
      <c r="B209" s="272" t="s">
        <v>896</v>
      </c>
      <c r="C209" s="273" t="s">
        <v>2514</v>
      </c>
      <c r="D209" s="273" t="s">
        <v>50</v>
      </c>
      <c r="E209" s="273" t="s">
        <v>2487</v>
      </c>
      <c r="F209" s="273" t="s">
        <v>50</v>
      </c>
      <c r="G209" s="273" t="s">
        <v>2488</v>
      </c>
      <c r="H209" s="273" t="s">
        <v>2570</v>
      </c>
      <c r="I209" s="274" t="s">
        <v>2571</v>
      </c>
    </row>
    <row r="210" spans="2:9">
      <c r="B210" s="272" t="s">
        <v>900</v>
      </c>
      <c r="C210" s="273" t="s">
        <v>2572</v>
      </c>
      <c r="D210" s="273" t="s">
        <v>50</v>
      </c>
      <c r="E210" s="273" t="s">
        <v>2487</v>
      </c>
      <c r="F210" s="273" t="s">
        <v>50</v>
      </c>
      <c r="G210" s="273" t="s">
        <v>2488</v>
      </c>
      <c r="H210" s="273" t="s">
        <v>2573</v>
      </c>
      <c r="I210" s="274" t="s">
        <v>2574</v>
      </c>
    </row>
    <row r="211" spans="2:9">
      <c r="B211" s="272" t="s">
        <v>437</v>
      </c>
      <c r="C211" s="273" t="s">
        <v>2575</v>
      </c>
      <c r="D211" s="273" t="s">
        <v>110</v>
      </c>
      <c r="E211" s="273" t="s">
        <v>2576</v>
      </c>
      <c r="F211" s="273" t="s">
        <v>110</v>
      </c>
      <c r="G211" s="273" t="s">
        <v>2577</v>
      </c>
      <c r="H211" s="273" t="s">
        <v>2575</v>
      </c>
      <c r="I211" s="274" t="s">
        <v>2575</v>
      </c>
    </row>
    <row r="212" spans="2:9">
      <c r="B212" s="272" t="s">
        <v>438</v>
      </c>
      <c r="C212" s="273" t="s">
        <v>2575</v>
      </c>
      <c r="D212" s="273" t="s">
        <v>110</v>
      </c>
      <c r="E212" s="273" t="s">
        <v>2576</v>
      </c>
      <c r="F212" s="273" t="s">
        <v>110</v>
      </c>
      <c r="G212" s="273" t="s">
        <v>2577</v>
      </c>
      <c r="H212" s="273" t="s">
        <v>2575</v>
      </c>
      <c r="I212" s="274" t="s">
        <v>2578</v>
      </c>
    </row>
    <row r="213" spans="2:9">
      <c r="B213" s="272" t="s">
        <v>439</v>
      </c>
      <c r="C213" s="273" t="s">
        <v>2579</v>
      </c>
      <c r="D213" s="273" t="s">
        <v>110</v>
      </c>
      <c r="E213" s="273" t="s">
        <v>2576</v>
      </c>
      <c r="F213" s="273" t="s">
        <v>110</v>
      </c>
      <c r="G213" s="273" t="s">
        <v>2577</v>
      </c>
      <c r="H213" s="273" t="s">
        <v>2579</v>
      </c>
      <c r="I213" s="274" t="s">
        <v>2579</v>
      </c>
    </row>
    <row r="214" spans="2:9">
      <c r="B214" s="272" t="s">
        <v>901</v>
      </c>
      <c r="C214" s="273" t="s">
        <v>2580</v>
      </c>
      <c r="D214" s="273" t="s">
        <v>50</v>
      </c>
      <c r="E214" s="273" t="s">
        <v>2487</v>
      </c>
      <c r="F214" s="273" t="s">
        <v>50</v>
      </c>
      <c r="G214" s="273" t="s">
        <v>2488</v>
      </c>
      <c r="H214" s="273" t="s">
        <v>2581</v>
      </c>
      <c r="I214" s="274" t="s">
        <v>2582</v>
      </c>
    </row>
    <row r="215" spans="2:9">
      <c r="B215" s="272" t="s">
        <v>950</v>
      </c>
      <c r="C215" s="273" t="s">
        <v>2583</v>
      </c>
      <c r="D215" s="273" t="s">
        <v>50</v>
      </c>
      <c r="E215" s="273" t="s">
        <v>2584</v>
      </c>
      <c r="F215" s="273" t="s">
        <v>50</v>
      </c>
      <c r="G215" s="273" t="s">
        <v>2585</v>
      </c>
      <c r="H215" s="273" t="s">
        <v>2586</v>
      </c>
      <c r="I215" s="274" t="s">
        <v>2587</v>
      </c>
    </row>
    <row r="216" spans="2:9">
      <c r="B216" s="272" t="s">
        <v>993</v>
      </c>
      <c r="C216" s="273" t="s">
        <v>2588</v>
      </c>
      <c r="D216" s="273" t="s">
        <v>50</v>
      </c>
      <c r="E216" s="273" t="s">
        <v>2589</v>
      </c>
      <c r="F216" s="273" t="s">
        <v>50</v>
      </c>
      <c r="G216" s="273" t="s">
        <v>2590</v>
      </c>
      <c r="H216" s="273" t="s">
        <v>2588</v>
      </c>
      <c r="I216" s="274" t="s">
        <v>2591</v>
      </c>
    </row>
    <row r="217" spans="2:9">
      <c r="B217" s="272" t="s">
        <v>440</v>
      </c>
      <c r="C217" s="273" t="s">
        <v>2592</v>
      </c>
      <c r="D217" s="273" t="s">
        <v>110</v>
      </c>
      <c r="E217" s="273" t="s">
        <v>2576</v>
      </c>
      <c r="F217" s="273" t="s">
        <v>110</v>
      </c>
      <c r="G217" s="273" t="s">
        <v>2577</v>
      </c>
      <c r="H217" s="273" t="s">
        <v>2593</v>
      </c>
      <c r="I217" s="274" t="s">
        <v>2594</v>
      </c>
    </row>
    <row r="218" spans="2:9">
      <c r="B218" s="272" t="s">
        <v>441</v>
      </c>
      <c r="C218" s="273" t="s">
        <v>2595</v>
      </c>
      <c r="D218" s="273" t="s">
        <v>110</v>
      </c>
      <c r="E218" s="273" t="s">
        <v>2576</v>
      </c>
      <c r="F218" s="273" t="s">
        <v>110</v>
      </c>
      <c r="G218" s="273" t="s">
        <v>2577</v>
      </c>
      <c r="H218" s="273" t="s">
        <v>2596</v>
      </c>
      <c r="I218" s="274" t="s">
        <v>2597</v>
      </c>
    </row>
    <row r="219" spans="2:9">
      <c r="B219" s="272" t="s">
        <v>442</v>
      </c>
      <c r="C219" s="273" t="s">
        <v>2598</v>
      </c>
      <c r="D219" s="273" t="s">
        <v>110</v>
      </c>
      <c r="E219" s="273" t="s">
        <v>2576</v>
      </c>
      <c r="F219" s="273" t="s">
        <v>110</v>
      </c>
      <c r="G219" s="273" t="s">
        <v>2577</v>
      </c>
      <c r="H219" s="273" t="s">
        <v>2598</v>
      </c>
      <c r="I219" s="274" t="s">
        <v>2598</v>
      </c>
    </row>
    <row r="220" spans="2:9">
      <c r="B220" s="272" t="s">
        <v>322</v>
      </c>
      <c r="C220" s="273" t="s">
        <v>2599</v>
      </c>
      <c r="D220" s="273" t="s">
        <v>2600</v>
      </c>
      <c r="E220" s="273" t="s">
        <v>2601</v>
      </c>
      <c r="F220" s="273" t="s">
        <v>2602</v>
      </c>
      <c r="G220" s="273" t="s">
        <v>2603</v>
      </c>
      <c r="H220" s="273" t="s">
        <v>2604</v>
      </c>
      <c r="I220" s="274" t="s">
        <v>2605</v>
      </c>
    </row>
    <row r="221" spans="2:9">
      <c r="B221" s="272" t="s">
        <v>323</v>
      </c>
      <c r="C221" s="273" t="s">
        <v>2606</v>
      </c>
      <c r="D221" s="273" t="s">
        <v>2600</v>
      </c>
      <c r="E221" s="273" t="s">
        <v>2601</v>
      </c>
      <c r="F221" s="273" t="s">
        <v>2602</v>
      </c>
      <c r="G221" s="273" t="s">
        <v>2603</v>
      </c>
      <c r="H221" s="273" t="s">
        <v>2606</v>
      </c>
      <c r="I221" s="274" t="s">
        <v>2606</v>
      </c>
    </row>
    <row r="222" spans="2:9">
      <c r="B222" s="272" t="s">
        <v>324</v>
      </c>
      <c r="C222" s="273" t="s">
        <v>2607</v>
      </c>
      <c r="D222" s="273" t="s">
        <v>2600</v>
      </c>
      <c r="E222" s="273" t="s">
        <v>2601</v>
      </c>
      <c r="F222" s="273" t="s">
        <v>2602</v>
      </c>
      <c r="G222" s="273" t="s">
        <v>2603</v>
      </c>
      <c r="H222" s="273" t="s">
        <v>2607</v>
      </c>
      <c r="I222" s="274" t="s">
        <v>2607</v>
      </c>
    </row>
    <row r="223" spans="2:9">
      <c r="B223" s="272" t="s">
        <v>1479</v>
      </c>
      <c r="C223" s="273" t="s">
        <v>2175</v>
      </c>
      <c r="D223" s="273" t="s">
        <v>56</v>
      </c>
      <c r="E223" s="273" t="s">
        <v>2164</v>
      </c>
      <c r="F223" s="273" t="s">
        <v>2170</v>
      </c>
      <c r="G223" s="273" t="s">
        <v>2166</v>
      </c>
      <c r="H223" s="273" t="s">
        <v>2175</v>
      </c>
      <c r="I223" s="274" t="s">
        <v>2175</v>
      </c>
    </row>
    <row r="224" spans="2:9">
      <c r="B224" s="272" t="s">
        <v>1481</v>
      </c>
      <c r="C224" s="273" t="s">
        <v>2184</v>
      </c>
      <c r="D224" s="273" t="s">
        <v>56</v>
      </c>
      <c r="E224" s="273" t="s">
        <v>2164</v>
      </c>
      <c r="F224" s="273" t="s">
        <v>2185</v>
      </c>
      <c r="G224" s="273" t="s">
        <v>2166</v>
      </c>
      <c r="H224" s="273" t="s">
        <v>2184</v>
      </c>
      <c r="I224" s="274" t="s">
        <v>2184</v>
      </c>
    </row>
    <row r="225" spans="2:9">
      <c r="B225" s="272" t="s">
        <v>1657</v>
      </c>
      <c r="C225" s="273" t="s">
        <v>2608</v>
      </c>
      <c r="D225" s="273" t="s">
        <v>2179</v>
      </c>
      <c r="E225" s="273" t="s">
        <v>2180</v>
      </c>
      <c r="F225" s="273" t="s">
        <v>2179</v>
      </c>
      <c r="G225" s="273" t="s">
        <v>2181</v>
      </c>
      <c r="H225" s="273" t="s">
        <v>2608</v>
      </c>
      <c r="I225" s="274" t="s">
        <v>2608</v>
      </c>
    </row>
    <row r="226" spans="2:9">
      <c r="B226" s="272" t="s">
        <v>807</v>
      </c>
      <c r="C226" s="273" t="s">
        <v>2609</v>
      </c>
      <c r="D226" s="273" t="s">
        <v>2236</v>
      </c>
      <c r="E226" s="273" t="s">
        <v>2441</v>
      </c>
      <c r="F226" s="273" t="s">
        <v>2427</v>
      </c>
      <c r="G226" s="273" t="s">
        <v>2442</v>
      </c>
      <c r="H226" s="273" t="s">
        <v>2610</v>
      </c>
      <c r="I226" s="274" t="s">
        <v>2611</v>
      </c>
    </row>
    <row r="227" spans="2:9">
      <c r="B227" s="272" t="s">
        <v>808</v>
      </c>
      <c r="C227" s="273" t="s">
        <v>2612</v>
      </c>
      <c r="D227" s="273" t="s">
        <v>2236</v>
      </c>
      <c r="E227" s="273" t="s">
        <v>2441</v>
      </c>
      <c r="F227" s="273" t="s">
        <v>2427</v>
      </c>
      <c r="G227" s="273" t="s">
        <v>2442</v>
      </c>
      <c r="H227" s="273" t="s">
        <v>2612</v>
      </c>
      <c r="I227" s="274" t="s">
        <v>2613</v>
      </c>
    </row>
    <row r="228" spans="2:9">
      <c r="B228" s="272" t="s">
        <v>815</v>
      </c>
      <c r="C228" s="273" t="s">
        <v>2614</v>
      </c>
      <c r="D228" s="273" t="s">
        <v>50</v>
      </c>
      <c r="E228" s="273" t="s">
        <v>2497</v>
      </c>
      <c r="F228" s="273" t="s">
        <v>110</v>
      </c>
      <c r="G228" s="273" t="s">
        <v>2498</v>
      </c>
      <c r="H228" s="273" t="s">
        <v>2615</v>
      </c>
      <c r="I228" s="274" t="s">
        <v>2616</v>
      </c>
    </row>
    <row r="229" spans="2:9">
      <c r="B229" s="272" t="s">
        <v>1733</v>
      </c>
      <c r="C229" s="273" t="s">
        <v>2617</v>
      </c>
      <c r="D229" s="273" t="s">
        <v>2226</v>
      </c>
      <c r="E229" s="273" t="s">
        <v>2392</v>
      </c>
      <c r="F229" s="273" t="s">
        <v>2218</v>
      </c>
      <c r="G229" s="273" t="s">
        <v>2393</v>
      </c>
      <c r="H229" s="273" t="s">
        <v>2617</v>
      </c>
      <c r="I229" s="274" t="s">
        <v>2617</v>
      </c>
    </row>
    <row r="230" spans="2:9">
      <c r="B230" s="272" t="s">
        <v>1738</v>
      </c>
      <c r="C230" s="273" t="s">
        <v>2618</v>
      </c>
      <c r="D230" s="273" t="s">
        <v>2226</v>
      </c>
      <c r="E230" s="273" t="s">
        <v>2392</v>
      </c>
      <c r="F230" s="273" t="s">
        <v>2218</v>
      </c>
      <c r="G230" s="273" t="s">
        <v>2393</v>
      </c>
      <c r="H230" s="273" t="s">
        <v>2618</v>
      </c>
      <c r="I230" s="274" t="s">
        <v>2618</v>
      </c>
    </row>
    <row r="231" spans="2:9">
      <c r="B231" s="272" t="s">
        <v>1747</v>
      </c>
      <c r="C231" s="273" t="s">
        <v>2619</v>
      </c>
      <c r="D231" s="273" t="s">
        <v>2226</v>
      </c>
      <c r="E231" s="273" t="s">
        <v>2304</v>
      </c>
      <c r="F231" s="273" t="s">
        <v>2226</v>
      </c>
      <c r="G231" s="273" t="s">
        <v>2305</v>
      </c>
      <c r="H231" s="273" t="s">
        <v>2619</v>
      </c>
      <c r="I231" s="274" t="s">
        <v>2619</v>
      </c>
    </row>
    <row r="232" spans="2:9">
      <c r="B232" s="272" t="s">
        <v>1765</v>
      </c>
      <c r="C232" s="273" t="s">
        <v>2620</v>
      </c>
      <c r="D232" s="273" t="s">
        <v>2226</v>
      </c>
      <c r="E232" s="273" t="s">
        <v>2304</v>
      </c>
      <c r="F232" s="273" t="s">
        <v>2226</v>
      </c>
      <c r="G232" s="273" t="s">
        <v>2305</v>
      </c>
      <c r="H232" s="273" t="s">
        <v>2620</v>
      </c>
      <c r="I232" s="274" t="s">
        <v>2620</v>
      </c>
    </row>
    <row r="233" spans="2:9">
      <c r="B233" s="272" t="s">
        <v>1771</v>
      </c>
      <c r="C233" s="273" t="s">
        <v>2302</v>
      </c>
      <c r="D233" s="273" t="s">
        <v>2426</v>
      </c>
      <c r="E233" s="273" t="s">
        <v>2426</v>
      </c>
      <c r="F233" s="273" t="s">
        <v>2226</v>
      </c>
      <c r="G233" s="273" t="s">
        <v>2428</v>
      </c>
      <c r="H233" s="273" t="s">
        <v>2302</v>
      </c>
      <c r="I233" s="274" t="s">
        <v>2302</v>
      </c>
    </row>
    <row r="234" spans="2:9">
      <c r="B234" s="272" t="s">
        <v>1784</v>
      </c>
      <c r="C234" s="273" t="s">
        <v>2621</v>
      </c>
      <c r="D234" s="273" t="s">
        <v>2426</v>
      </c>
      <c r="E234" s="273" t="s">
        <v>2426</v>
      </c>
      <c r="F234" s="273" t="s">
        <v>2226</v>
      </c>
      <c r="G234" s="273" t="s">
        <v>2428</v>
      </c>
      <c r="H234" s="273" t="s">
        <v>2621</v>
      </c>
      <c r="I234" s="274" t="s">
        <v>2621</v>
      </c>
    </row>
    <row r="235" spans="2:9">
      <c r="B235" s="272" t="s">
        <v>1795</v>
      </c>
      <c r="C235" s="273" t="s">
        <v>2290</v>
      </c>
      <c r="D235" s="273" t="s">
        <v>2226</v>
      </c>
      <c r="E235" s="273" t="s">
        <v>2227</v>
      </c>
      <c r="F235" s="273" t="s">
        <v>2226</v>
      </c>
      <c r="G235" s="273" t="s">
        <v>2228</v>
      </c>
      <c r="H235" s="273" t="s">
        <v>2290</v>
      </c>
      <c r="I235" s="274" t="s">
        <v>2290</v>
      </c>
    </row>
    <row r="236" spans="2:9">
      <c r="B236" s="272" t="s">
        <v>821</v>
      </c>
      <c r="C236" s="273" t="s">
        <v>2622</v>
      </c>
      <c r="D236" s="273" t="s">
        <v>110</v>
      </c>
      <c r="E236" s="273" t="s">
        <v>2493</v>
      </c>
      <c r="F236" s="273" t="s">
        <v>110</v>
      </c>
      <c r="G236" s="273" t="s">
        <v>2494</v>
      </c>
      <c r="H236" s="273" t="s">
        <v>2623</v>
      </c>
      <c r="I236" s="274" t="s">
        <v>2624</v>
      </c>
    </row>
    <row r="237" spans="2:9">
      <c r="B237" s="272" t="s">
        <v>822</v>
      </c>
      <c r="C237" s="273" t="s">
        <v>2625</v>
      </c>
      <c r="D237" s="273" t="s">
        <v>110</v>
      </c>
      <c r="E237" s="273" t="s">
        <v>2493</v>
      </c>
      <c r="F237" s="273" t="s">
        <v>110</v>
      </c>
      <c r="G237" s="273" t="s">
        <v>2494</v>
      </c>
      <c r="H237" s="273" t="s">
        <v>2626</v>
      </c>
      <c r="I237" s="274" t="s">
        <v>2627</v>
      </c>
    </row>
    <row r="238" spans="2:9">
      <c r="B238" s="272" t="s">
        <v>824</v>
      </c>
      <c r="C238" s="273" t="s">
        <v>2628</v>
      </c>
      <c r="D238" s="273" t="s">
        <v>110</v>
      </c>
      <c r="E238" s="273" t="s">
        <v>2493</v>
      </c>
      <c r="F238" s="273" t="s">
        <v>110</v>
      </c>
      <c r="G238" s="273" t="s">
        <v>2494</v>
      </c>
      <c r="H238" s="273" t="s">
        <v>2628</v>
      </c>
      <c r="I238" s="274" t="s">
        <v>2628</v>
      </c>
    </row>
    <row r="239" spans="2:9">
      <c r="B239" s="272" t="s">
        <v>827</v>
      </c>
      <c r="C239" s="273" t="s">
        <v>2629</v>
      </c>
      <c r="D239" s="273" t="s">
        <v>50</v>
      </c>
      <c r="E239" s="273" t="s">
        <v>2497</v>
      </c>
      <c r="F239" s="273" t="s">
        <v>110</v>
      </c>
      <c r="G239" s="273" t="s">
        <v>2498</v>
      </c>
      <c r="H239" s="273" t="s">
        <v>2629</v>
      </c>
      <c r="I239" s="274" t="s">
        <v>2630</v>
      </c>
    </row>
    <row r="240" spans="2:9">
      <c r="B240" s="272" t="s">
        <v>829</v>
      </c>
      <c r="C240" s="273" t="s">
        <v>2631</v>
      </c>
      <c r="D240" s="273" t="s">
        <v>50</v>
      </c>
      <c r="E240" s="273" t="s">
        <v>2497</v>
      </c>
      <c r="F240" s="273" t="s">
        <v>110</v>
      </c>
      <c r="G240" s="273" t="s">
        <v>2498</v>
      </c>
      <c r="H240" s="273" t="s">
        <v>2631</v>
      </c>
      <c r="I240" s="274" t="s">
        <v>2631</v>
      </c>
    </row>
    <row r="241" spans="2:9">
      <c r="B241" s="272" t="s">
        <v>833</v>
      </c>
      <c r="C241" s="273" t="s">
        <v>2632</v>
      </c>
      <c r="D241" s="273" t="s">
        <v>110</v>
      </c>
      <c r="E241" s="273" t="s">
        <v>2493</v>
      </c>
      <c r="F241" s="273" t="s">
        <v>110</v>
      </c>
      <c r="G241" s="273" t="s">
        <v>2494</v>
      </c>
      <c r="H241" s="273" t="s">
        <v>2632</v>
      </c>
      <c r="I241" s="274" t="s">
        <v>2633</v>
      </c>
    </row>
    <row r="242" spans="2:9">
      <c r="B242" s="272" t="s">
        <v>832</v>
      </c>
      <c r="C242" s="273" t="s">
        <v>2634</v>
      </c>
      <c r="D242" s="273" t="s">
        <v>50</v>
      </c>
      <c r="E242" s="273" t="s">
        <v>2497</v>
      </c>
      <c r="F242" s="273" t="s">
        <v>110</v>
      </c>
      <c r="G242" s="273" t="s">
        <v>2498</v>
      </c>
      <c r="H242" s="273" t="s">
        <v>2634</v>
      </c>
      <c r="I242" s="274" t="s">
        <v>2635</v>
      </c>
    </row>
    <row r="243" spans="2:9">
      <c r="B243" s="272" t="s">
        <v>367</v>
      </c>
      <c r="C243" s="273" t="s">
        <v>2636</v>
      </c>
      <c r="D243" s="273" t="s">
        <v>2226</v>
      </c>
      <c r="E243" s="273" t="s">
        <v>2227</v>
      </c>
      <c r="F243" s="273" t="s">
        <v>2602</v>
      </c>
      <c r="G243" s="273" t="s">
        <v>2228</v>
      </c>
      <c r="H243" s="273" t="s">
        <v>2637</v>
      </c>
      <c r="I243" s="274" t="s">
        <v>2638</v>
      </c>
    </row>
    <row r="244" spans="2:9">
      <c r="B244" s="272" t="s">
        <v>368</v>
      </c>
      <c r="C244" s="273" t="s">
        <v>2639</v>
      </c>
      <c r="D244" s="273" t="s">
        <v>2226</v>
      </c>
      <c r="E244" s="273" t="s">
        <v>2227</v>
      </c>
      <c r="F244" s="273" t="s">
        <v>2602</v>
      </c>
      <c r="G244" s="273" t="s">
        <v>2228</v>
      </c>
      <c r="H244" s="273" t="s">
        <v>2639</v>
      </c>
      <c r="I244" s="274" t="s">
        <v>2640</v>
      </c>
    </row>
    <row r="245" spans="2:9">
      <c r="B245" s="272" t="s">
        <v>369</v>
      </c>
      <c r="C245" s="273" t="s">
        <v>2641</v>
      </c>
      <c r="D245" s="273" t="s">
        <v>2226</v>
      </c>
      <c r="E245" s="273" t="s">
        <v>2227</v>
      </c>
      <c r="F245" s="273" t="s">
        <v>2602</v>
      </c>
      <c r="G245" s="273" t="s">
        <v>2228</v>
      </c>
      <c r="H245" s="273" t="s">
        <v>2641</v>
      </c>
      <c r="I245" s="274" t="s">
        <v>2641</v>
      </c>
    </row>
    <row r="246" spans="2:9">
      <c r="B246" s="272" t="s">
        <v>370</v>
      </c>
      <c r="C246" s="273" t="s">
        <v>2642</v>
      </c>
      <c r="D246" s="273" t="s">
        <v>2426</v>
      </c>
      <c r="E246" s="273" t="s">
        <v>2426</v>
      </c>
      <c r="F246" s="273" t="s">
        <v>2602</v>
      </c>
      <c r="G246" s="273" t="s">
        <v>2428</v>
      </c>
      <c r="H246" s="273" t="s">
        <v>2642</v>
      </c>
      <c r="I246" s="274" t="s">
        <v>2642</v>
      </c>
    </row>
    <row r="247" spans="2:9">
      <c r="B247" s="272" t="s">
        <v>823</v>
      </c>
      <c r="C247" s="273" t="s">
        <v>2643</v>
      </c>
      <c r="D247" s="273" t="s">
        <v>110</v>
      </c>
      <c r="E247" s="273" t="s">
        <v>2493</v>
      </c>
      <c r="F247" s="273" t="s">
        <v>110</v>
      </c>
      <c r="G247" s="273" t="s">
        <v>2494</v>
      </c>
      <c r="H247" s="273" t="s">
        <v>2644</v>
      </c>
      <c r="I247" s="274" t="s">
        <v>2645</v>
      </c>
    </row>
    <row r="248" spans="2:9">
      <c r="B248" s="272" t="s">
        <v>345</v>
      </c>
      <c r="C248" s="273" t="s">
        <v>2646</v>
      </c>
      <c r="D248" s="273" t="s">
        <v>2600</v>
      </c>
      <c r="E248" s="273" t="s">
        <v>2601</v>
      </c>
      <c r="F248" s="273" t="s">
        <v>2602</v>
      </c>
      <c r="G248" s="273" t="s">
        <v>2603</v>
      </c>
      <c r="H248" s="273" t="s">
        <v>2647</v>
      </c>
      <c r="I248" s="274" t="s">
        <v>2648</v>
      </c>
    </row>
    <row r="249" spans="2:9">
      <c r="B249" s="272" t="s">
        <v>347</v>
      </c>
      <c r="C249" s="273" t="s">
        <v>2649</v>
      </c>
      <c r="D249" s="273" t="s">
        <v>2600</v>
      </c>
      <c r="E249" s="273" t="s">
        <v>2601</v>
      </c>
      <c r="F249" s="273" t="s">
        <v>2602</v>
      </c>
      <c r="G249" s="273" t="s">
        <v>2603</v>
      </c>
      <c r="H249" s="273" t="s">
        <v>2649</v>
      </c>
      <c r="I249" s="274" t="s">
        <v>2650</v>
      </c>
    </row>
    <row r="250" spans="2:9">
      <c r="B250" s="272" t="s">
        <v>349</v>
      </c>
      <c r="C250" s="273" t="s">
        <v>2651</v>
      </c>
      <c r="D250" s="273" t="s">
        <v>2600</v>
      </c>
      <c r="E250" s="273" t="s">
        <v>2601</v>
      </c>
      <c r="F250" s="273" t="s">
        <v>2602</v>
      </c>
      <c r="G250" s="273" t="s">
        <v>2603</v>
      </c>
      <c r="H250" s="273" t="s">
        <v>2652</v>
      </c>
      <c r="I250" s="274" t="s">
        <v>2653</v>
      </c>
    </row>
    <row r="251" spans="2:9">
      <c r="B251" s="272" t="s">
        <v>353</v>
      </c>
      <c r="C251" s="273" t="s">
        <v>2654</v>
      </c>
      <c r="D251" s="273" t="s">
        <v>2600</v>
      </c>
      <c r="E251" s="273" t="s">
        <v>2601</v>
      </c>
      <c r="F251" s="273" t="s">
        <v>2602</v>
      </c>
      <c r="G251" s="273" t="s">
        <v>2603</v>
      </c>
      <c r="H251" s="273" t="s">
        <v>2655</v>
      </c>
      <c r="I251" s="274" t="s">
        <v>2656</v>
      </c>
    </row>
    <row r="252" spans="2:9">
      <c r="B252" s="272" t="s">
        <v>354</v>
      </c>
      <c r="C252" s="273" t="s">
        <v>2657</v>
      </c>
      <c r="D252" s="273" t="s">
        <v>2226</v>
      </c>
      <c r="E252" s="273" t="s">
        <v>2227</v>
      </c>
      <c r="F252" s="273" t="s">
        <v>2602</v>
      </c>
      <c r="G252" s="273" t="s">
        <v>2228</v>
      </c>
      <c r="H252" s="273" t="s">
        <v>2657</v>
      </c>
      <c r="I252" s="274" t="s">
        <v>2657</v>
      </c>
    </row>
    <row r="253" spans="2:9">
      <c r="B253" s="272" t="s">
        <v>355</v>
      </c>
      <c r="C253" s="273" t="s">
        <v>2658</v>
      </c>
      <c r="D253" s="273" t="s">
        <v>2226</v>
      </c>
      <c r="E253" s="273" t="s">
        <v>2227</v>
      </c>
      <c r="F253" s="273" t="s">
        <v>2602</v>
      </c>
      <c r="G253" s="273" t="s">
        <v>2228</v>
      </c>
      <c r="H253" s="273" t="s">
        <v>2659</v>
      </c>
      <c r="I253" s="274" t="s">
        <v>2660</v>
      </c>
    </row>
    <row r="254" spans="2:9">
      <c r="B254" s="272" t="s">
        <v>356</v>
      </c>
      <c r="C254" s="273" t="s">
        <v>2661</v>
      </c>
      <c r="D254" s="273" t="s">
        <v>2226</v>
      </c>
      <c r="E254" s="273" t="s">
        <v>2227</v>
      </c>
      <c r="F254" s="273" t="s">
        <v>2602</v>
      </c>
      <c r="G254" s="273" t="s">
        <v>2228</v>
      </c>
      <c r="H254" s="273" t="s">
        <v>2662</v>
      </c>
      <c r="I254" s="274" t="s">
        <v>2663</v>
      </c>
    </row>
    <row r="255" spans="2:9">
      <c r="B255" s="272" t="s">
        <v>828</v>
      </c>
      <c r="C255" s="273" t="s">
        <v>2664</v>
      </c>
      <c r="D255" s="273" t="s">
        <v>50</v>
      </c>
      <c r="E255" s="273" t="s">
        <v>2497</v>
      </c>
      <c r="F255" s="273" t="s">
        <v>110</v>
      </c>
      <c r="G255" s="273" t="s">
        <v>2498</v>
      </c>
      <c r="H255" s="273" t="s">
        <v>2665</v>
      </c>
      <c r="I255" s="274" t="s">
        <v>2666</v>
      </c>
    </row>
    <row r="256" spans="2:9">
      <c r="B256" s="272" t="s">
        <v>357</v>
      </c>
      <c r="C256" s="273" t="s">
        <v>2667</v>
      </c>
      <c r="D256" s="273" t="s">
        <v>2226</v>
      </c>
      <c r="E256" s="273" t="s">
        <v>2227</v>
      </c>
      <c r="F256" s="273" t="s">
        <v>2602</v>
      </c>
      <c r="G256" s="273" t="s">
        <v>2228</v>
      </c>
      <c r="H256" s="273" t="s">
        <v>2667</v>
      </c>
      <c r="I256" s="274" t="s">
        <v>2668</v>
      </c>
    </row>
    <row r="257" spans="2:9">
      <c r="B257" s="272" t="s">
        <v>358</v>
      </c>
      <c r="C257" s="273" t="s">
        <v>2669</v>
      </c>
      <c r="D257" s="273" t="s">
        <v>2226</v>
      </c>
      <c r="E257" s="273" t="s">
        <v>2227</v>
      </c>
      <c r="F257" s="273" t="s">
        <v>2602</v>
      </c>
      <c r="G257" s="273" t="s">
        <v>2228</v>
      </c>
      <c r="H257" s="273" t="s">
        <v>2669</v>
      </c>
      <c r="I257" s="274" t="s">
        <v>2670</v>
      </c>
    </row>
    <row r="258" spans="2:9">
      <c r="B258" s="272" t="s">
        <v>359</v>
      </c>
      <c r="C258" s="273" t="s">
        <v>2671</v>
      </c>
      <c r="D258" s="273" t="s">
        <v>2226</v>
      </c>
      <c r="E258" s="273" t="s">
        <v>2227</v>
      </c>
      <c r="F258" s="273" t="s">
        <v>2602</v>
      </c>
      <c r="G258" s="273" t="s">
        <v>2228</v>
      </c>
      <c r="H258" s="273" t="s">
        <v>2671</v>
      </c>
      <c r="I258" s="274" t="s">
        <v>2671</v>
      </c>
    </row>
    <row r="259" spans="2:9">
      <c r="B259" s="272" t="s">
        <v>360</v>
      </c>
      <c r="C259" s="273" t="s">
        <v>2671</v>
      </c>
      <c r="D259" s="273" t="s">
        <v>2226</v>
      </c>
      <c r="E259" s="273" t="s">
        <v>2227</v>
      </c>
      <c r="F259" s="273" t="s">
        <v>2602</v>
      </c>
      <c r="G259" s="273" t="s">
        <v>2228</v>
      </c>
      <c r="H259" s="273" t="s">
        <v>2672</v>
      </c>
      <c r="I259" s="274" t="s">
        <v>2673</v>
      </c>
    </row>
    <row r="260" spans="2:9">
      <c r="B260" s="272" t="s">
        <v>361</v>
      </c>
      <c r="C260" s="273" t="s">
        <v>2674</v>
      </c>
      <c r="D260" s="273" t="s">
        <v>2226</v>
      </c>
      <c r="E260" s="273" t="s">
        <v>2227</v>
      </c>
      <c r="F260" s="273" t="s">
        <v>2602</v>
      </c>
      <c r="G260" s="273" t="s">
        <v>2228</v>
      </c>
      <c r="H260" s="273" t="s">
        <v>2674</v>
      </c>
      <c r="I260" s="274" t="s">
        <v>2674</v>
      </c>
    </row>
    <row r="261" spans="2:9">
      <c r="B261" s="272" t="s">
        <v>365</v>
      </c>
      <c r="C261" s="273" t="s">
        <v>2675</v>
      </c>
      <c r="D261" s="273" t="s">
        <v>2226</v>
      </c>
      <c r="E261" s="273" t="s">
        <v>2227</v>
      </c>
      <c r="F261" s="273" t="s">
        <v>2602</v>
      </c>
      <c r="G261" s="273" t="s">
        <v>2228</v>
      </c>
      <c r="H261" s="273" t="s">
        <v>2676</v>
      </c>
      <c r="I261" s="274" t="s">
        <v>2677</v>
      </c>
    </row>
    <row r="262" spans="2:9">
      <c r="B262" s="272" t="s">
        <v>366</v>
      </c>
      <c r="C262" s="273" t="s">
        <v>2678</v>
      </c>
      <c r="D262" s="273" t="s">
        <v>2226</v>
      </c>
      <c r="E262" s="273" t="s">
        <v>2227</v>
      </c>
      <c r="F262" s="273" t="s">
        <v>2602</v>
      </c>
      <c r="G262" s="273" t="s">
        <v>2228</v>
      </c>
      <c r="H262" s="273" t="s">
        <v>2679</v>
      </c>
      <c r="I262" s="274" t="s">
        <v>2680</v>
      </c>
    </row>
    <row r="263" spans="2:9">
      <c r="B263" s="272" t="s">
        <v>425</v>
      </c>
      <c r="C263" s="273" t="s">
        <v>2681</v>
      </c>
      <c r="D263" s="273" t="s">
        <v>110</v>
      </c>
      <c r="E263" s="273" t="s">
        <v>14</v>
      </c>
      <c r="F263" s="273" t="s">
        <v>110</v>
      </c>
      <c r="G263" s="273" t="s">
        <v>2550</v>
      </c>
      <c r="H263" s="273" t="s">
        <v>2681</v>
      </c>
      <c r="I263" s="274" t="s">
        <v>2681</v>
      </c>
    </row>
    <row r="264" spans="2:9">
      <c r="B264" s="272" t="s">
        <v>426</v>
      </c>
      <c r="C264" s="273" t="s">
        <v>2682</v>
      </c>
      <c r="D264" s="273" t="s">
        <v>110</v>
      </c>
      <c r="E264" s="273" t="s">
        <v>14</v>
      </c>
      <c r="F264" s="273" t="s">
        <v>110</v>
      </c>
      <c r="G264" s="273" t="s">
        <v>2550</v>
      </c>
      <c r="H264" s="273" t="s">
        <v>2682</v>
      </c>
      <c r="I264" s="274" t="s">
        <v>2682</v>
      </c>
    </row>
    <row r="265" spans="2:9">
      <c r="B265" s="272" t="s">
        <v>427</v>
      </c>
      <c r="C265" s="273" t="s">
        <v>2683</v>
      </c>
      <c r="D265" s="273" t="s">
        <v>110</v>
      </c>
      <c r="E265" s="273" t="s">
        <v>14</v>
      </c>
      <c r="F265" s="273" t="s">
        <v>110</v>
      </c>
      <c r="G265" s="273" t="s">
        <v>2550</v>
      </c>
      <c r="H265" s="273" t="s">
        <v>2683</v>
      </c>
      <c r="I265" s="274" t="s">
        <v>2683</v>
      </c>
    </row>
    <row r="266" spans="2:9">
      <c r="B266" s="272" t="s">
        <v>434</v>
      </c>
      <c r="C266" s="273" t="s">
        <v>2684</v>
      </c>
      <c r="D266" s="273" t="s">
        <v>110</v>
      </c>
      <c r="E266" s="273" t="s">
        <v>2576</v>
      </c>
      <c r="F266" s="273" t="s">
        <v>110</v>
      </c>
      <c r="G266" s="273" t="s">
        <v>2577</v>
      </c>
      <c r="H266" s="273" t="s">
        <v>2684</v>
      </c>
      <c r="I266" s="274" t="s">
        <v>2684</v>
      </c>
    </row>
    <row r="267" spans="2:9">
      <c r="B267" s="272" t="s">
        <v>435</v>
      </c>
      <c r="C267" s="273" t="s">
        <v>2685</v>
      </c>
      <c r="D267" s="273" t="s">
        <v>110</v>
      </c>
      <c r="E267" s="273" t="s">
        <v>2576</v>
      </c>
      <c r="F267" s="273" t="s">
        <v>110</v>
      </c>
      <c r="G267" s="273" t="s">
        <v>2577</v>
      </c>
      <c r="H267" s="273" t="s">
        <v>2685</v>
      </c>
      <c r="I267" s="274" t="s">
        <v>2685</v>
      </c>
    </row>
    <row r="268" spans="2:9">
      <c r="B268" s="272" t="s">
        <v>455</v>
      </c>
      <c r="C268" s="273" t="s">
        <v>2686</v>
      </c>
      <c r="D268" s="273" t="s">
        <v>110</v>
      </c>
      <c r="E268" s="273" t="s">
        <v>14</v>
      </c>
      <c r="F268" s="273" t="s">
        <v>110</v>
      </c>
      <c r="G268" s="273" t="s">
        <v>2550</v>
      </c>
      <c r="H268" s="273" t="s">
        <v>2686</v>
      </c>
      <c r="I268" s="274" t="s">
        <v>2686</v>
      </c>
    </row>
    <row r="269" spans="2:9">
      <c r="B269" s="272" t="s">
        <v>456</v>
      </c>
      <c r="C269" s="273" t="s">
        <v>2687</v>
      </c>
      <c r="D269" s="273" t="s">
        <v>110</v>
      </c>
      <c r="E269" s="273" t="s">
        <v>14</v>
      </c>
      <c r="F269" s="273" t="s">
        <v>110</v>
      </c>
      <c r="G269" s="273" t="s">
        <v>2550</v>
      </c>
      <c r="H269" s="273" t="s">
        <v>2687</v>
      </c>
      <c r="I269" s="274" t="s">
        <v>2687</v>
      </c>
    </row>
    <row r="270" spans="2:9">
      <c r="B270" s="272" t="s">
        <v>371</v>
      </c>
      <c r="C270" s="273" t="s">
        <v>2688</v>
      </c>
      <c r="D270" s="273" t="s">
        <v>2426</v>
      </c>
      <c r="E270" s="273" t="s">
        <v>2426</v>
      </c>
      <c r="F270" s="273" t="s">
        <v>2602</v>
      </c>
      <c r="G270" s="273" t="s">
        <v>2428</v>
      </c>
      <c r="H270" s="273" t="s">
        <v>2689</v>
      </c>
      <c r="I270" s="274" t="s">
        <v>2690</v>
      </c>
    </row>
    <row r="271" spans="2:9">
      <c r="B271" s="272" t="s">
        <v>372</v>
      </c>
      <c r="C271" s="273" t="s">
        <v>2691</v>
      </c>
      <c r="D271" s="273" t="s">
        <v>2426</v>
      </c>
      <c r="E271" s="273" t="s">
        <v>2426</v>
      </c>
      <c r="F271" s="273" t="s">
        <v>2602</v>
      </c>
      <c r="G271" s="273" t="s">
        <v>2428</v>
      </c>
      <c r="H271" s="273" t="s">
        <v>2692</v>
      </c>
      <c r="I271" s="274" t="s">
        <v>2693</v>
      </c>
    </row>
    <row r="272" spans="2:9">
      <c r="B272" s="272" t="s">
        <v>373</v>
      </c>
      <c r="C272" s="273" t="s">
        <v>2694</v>
      </c>
      <c r="D272" s="273" t="s">
        <v>2226</v>
      </c>
      <c r="E272" s="273" t="s">
        <v>2227</v>
      </c>
      <c r="F272" s="273" t="s">
        <v>2602</v>
      </c>
      <c r="G272" s="273" t="s">
        <v>2228</v>
      </c>
      <c r="H272" s="273" t="s">
        <v>2694</v>
      </c>
      <c r="I272" s="274" t="s">
        <v>2694</v>
      </c>
    </row>
    <row r="273" spans="2:9">
      <c r="B273" s="272" t="s">
        <v>374</v>
      </c>
      <c r="C273" s="273" t="s">
        <v>2695</v>
      </c>
      <c r="D273" s="273" t="s">
        <v>2226</v>
      </c>
      <c r="E273" s="273" t="s">
        <v>2227</v>
      </c>
      <c r="F273" s="273" t="s">
        <v>2602</v>
      </c>
      <c r="G273" s="273" t="s">
        <v>2228</v>
      </c>
      <c r="H273" s="273" t="s">
        <v>2695</v>
      </c>
      <c r="I273" s="274" t="s">
        <v>2696</v>
      </c>
    </row>
    <row r="274" spans="2:9">
      <c r="B274" s="272" t="s">
        <v>376</v>
      </c>
      <c r="C274" s="273" t="s">
        <v>2697</v>
      </c>
      <c r="D274" s="273" t="s">
        <v>2226</v>
      </c>
      <c r="E274" s="273" t="s">
        <v>2227</v>
      </c>
      <c r="F274" s="273" t="s">
        <v>2602</v>
      </c>
      <c r="G274" s="273" t="s">
        <v>2228</v>
      </c>
      <c r="H274" s="273" t="s">
        <v>2697</v>
      </c>
      <c r="I274" s="274" t="s">
        <v>2697</v>
      </c>
    </row>
    <row r="275" spans="2:9">
      <c r="B275" s="272" t="s">
        <v>379</v>
      </c>
      <c r="C275" s="273" t="s">
        <v>2698</v>
      </c>
      <c r="D275" s="273" t="s">
        <v>48</v>
      </c>
      <c r="E275" s="273" t="s">
        <v>2699</v>
      </c>
      <c r="F275" s="273" t="s">
        <v>2602</v>
      </c>
      <c r="G275" s="273" t="s">
        <v>2700</v>
      </c>
      <c r="H275" s="273" t="s">
        <v>2698</v>
      </c>
      <c r="I275" s="274" t="s">
        <v>2698</v>
      </c>
    </row>
    <row r="276" spans="2:9">
      <c r="B276" s="272" t="s">
        <v>383</v>
      </c>
      <c r="C276" s="273" t="s">
        <v>2701</v>
      </c>
      <c r="D276" s="273" t="s">
        <v>50</v>
      </c>
      <c r="E276" s="273" t="s">
        <v>2487</v>
      </c>
      <c r="F276" s="273" t="s">
        <v>2165</v>
      </c>
      <c r="G276" s="273" t="s">
        <v>2488</v>
      </c>
      <c r="H276" s="273" t="s">
        <v>2701</v>
      </c>
      <c r="I276" s="274" t="s">
        <v>2701</v>
      </c>
    </row>
    <row r="277" spans="2:9">
      <c r="B277" s="272" t="s">
        <v>384</v>
      </c>
      <c r="C277" s="273" t="s">
        <v>2702</v>
      </c>
      <c r="D277" s="273" t="s">
        <v>50</v>
      </c>
      <c r="E277" s="273" t="s">
        <v>2487</v>
      </c>
      <c r="F277" s="273" t="s">
        <v>2165</v>
      </c>
      <c r="G277" s="273" t="s">
        <v>2488</v>
      </c>
      <c r="H277" s="273" t="s">
        <v>2702</v>
      </c>
      <c r="I277" s="274" t="s">
        <v>2702</v>
      </c>
    </row>
    <row r="278" spans="2:9">
      <c r="B278" s="272" t="s">
        <v>375</v>
      </c>
      <c r="C278" s="273" t="s">
        <v>2703</v>
      </c>
      <c r="D278" s="273" t="s">
        <v>2226</v>
      </c>
      <c r="E278" s="273" t="s">
        <v>2227</v>
      </c>
      <c r="F278" s="273" t="s">
        <v>2602</v>
      </c>
      <c r="G278" s="273" t="s">
        <v>2228</v>
      </c>
      <c r="H278" s="273" t="s">
        <v>2703</v>
      </c>
      <c r="I278" s="274" t="s">
        <v>2704</v>
      </c>
    </row>
    <row r="279" spans="2:9">
      <c r="B279" s="272" t="s">
        <v>377</v>
      </c>
      <c r="C279" s="273" t="s">
        <v>2705</v>
      </c>
      <c r="D279" s="273" t="s">
        <v>2226</v>
      </c>
      <c r="E279" s="273" t="s">
        <v>2227</v>
      </c>
      <c r="F279" s="273" t="s">
        <v>2602</v>
      </c>
      <c r="G279" s="273" t="s">
        <v>2228</v>
      </c>
      <c r="H279" s="273" t="s">
        <v>2706</v>
      </c>
      <c r="I279" s="274" t="s">
        <v>2707</v>
      </c>
    </row>
    <row r="280" spans="2:9">
      <c r="B280" s="272" t="s">
        <v>959</v>
      </c>
      <c r="C280" s="273" t="s">
        <v>2708</v>
      </c>
      <c r="D280" s="273" t="s">
        <v>50</v>
      </c>
      <c r="E280" s="273" t="s">
        <v>2584</v>
      </c>
      <c r="F280" s="273" t="s">
        <v>2709</v>
      </c>
      <c r="G280" s="273" t="s">
        <v>2585</v>
      </c>
      <c r="H280" s="273" t="s">
        <v>2708</v>
      </c>
      <c r="I280" s="274" t="s">
        <v>2710</v>
      </c>
    </row>
    <row r="281" spans="2:9">
      <c r="B281" s="272" t="s">
        <v>960</v>
      </c>
      <c r="C281" s="273" t="s">
        <v>2711</v>
      </c>
      <c r="D281" s="273" t="s">
        <v>50</v>
      </c>
      <c r="E281" s="273" t="s">
        <v>2584</v>
      </c>
      <c r="F281" s="273" t="s">
        <v>2709</v>
      </c>
      <c r="G281" s="273" t="s">
        <v>2585</v>
      </c>
      <c r="H281" s="273" t="s">
        <v>2712</v>
      </c>
      <c r="I281" s="274" t="s">
        <v>2713</v>
      </c>
    </row>
    <row r="282" spans="2:9">
      <c r="B282" s="272" t="s">
        <v>961</v>
      </c>
      <c r="C282" s="273" t="s">
        <v>2714</v>
      </c>
      <c r="D282" s="273" t="s">
        <v>50</v>
      </c>
      <c r="E282" s="273" t="s">
        <v>2584</v>
      </c>
      <c r="F282" s="273" t="s">
        <v>2709</v>
      </c>
      <c r="G282" s="273" t="s">
        <v>2585</v>
      </c>
      <c r="H282" s="273" t="s">
        <v>2714</v>
      </c>
      <c r="I282" s="274" t="s">
        <v>2714</v>
      </c>
    </row>
    <row r="283" spans="2:9">
      <c r="B283" s="272" t="s">
        <v>962</v>
      </c>
      <c r="C283" s="273" t="s">
        <v>2715</v>
      </c>
      <c r="D283" s="273" t="s">
        <v>50</v>
      </c>
      <c r="E283" s="273" t="s">
        <v>2584</v>
      </c>
      <c r="F283" s="273" t="s">
        <v>50</v>
      </c>
      <c r="G283" s="273" t="s">
        <v>2585</v>
      </c>
      <c r="H283" s="273" t="s">
        <v>2715</v>
      </c>
      <c r="I283" s="274" t="s">
        <v>2716</v>
      </c>
    </row>
    <row r="284" spans="2:9">
      <c r="B284" s="272" t="s">
        <v>1660</v>
      </c>
      <c r="C284" s="273" t="s">
        <v>2717</v>
      </c>
      <c r="D284" s="273" t="s">
        <v>2179</v>
      </c>
      <c r="E284" s="273" t="s">
        <v>2180</v>
      </c>
      <c r="F284" s="273" t="s">
        <v>2179</v>
      </c>
      <c r="G284" s="273" t="s">
        <v>2181</v>
      </c>
      <c r="H284" s="273" t="s">
        <v>2717</v>
      </c>
      <c r="I284" s="274" t="s">
        <v>2717</v>
      </c>
    </row>
    <row r="285" spans="2:9">
      <c r="B285" s="272" t="s">
        <v>942</v>
      </c>
      <c r="C285" s="273" t="s">
        <v>2718</v>
      </c>
      <c r="D285" s="273" t="s">
        <v>50</v>
      </c>
      <c r="E285" s="273" t="s">
        <v>2584</v>
      </c>
      <c r="F285" s="273" t="s">
        <v>2709</v>
      </c>
      <c r="G285" s="273" t="s">
        <v>2585</v>
      </c>
      <c r="H285" s="273" t="s">
        <v>2719</v>
      </c>
      <c r="I285" s="274" t="s">
        <v>2720</v>
      </c>
    </row>
    <row r="286" spans="2:9">
      <c r="B286" s="272" t="s">
        <v>944</v>
      </c>
      <c r="C286" s="273" t="s">
        <v>2721</v>
      </c>
      <c r="D286" s="273" t="s">
        <v>50</v>
      </c>
      <c r="E286" s="273" t="s">
        <v>2584</v>
      </c>
      <c r="F286" s="273" t="s">
        <v>2709</v>
      </c>
      <c r="G286" s="273" t="s">
        <v>2585</v>
      </c>
      <c r="H286" s="273" t="s">
        <v>2722</v>
      </c>
      <c r="I286" s="274" t="s">
        <v>2723</v>
      </c>
    </row>
    <row r="287" spans="2:9">
      <c r="B287" s="272" t="s">
        <v>948</v>
      </c>
      <c r="C287" s="273" t="s">
        <v>2724</v>
      </c>
      <c r="D287" s="273" t="s">
        <v>50</v>
      </c>
      <c r="E287" s="273" t="s">
        <v>2584</v>
      </c>
      <c r="F287" s="273" t="s">
        <v>50</v>
      </c>
      <c r="G287" s="273" t="s">
        <v>2585</v>
      </c>
      <c r="H287" s="273" t="s">
        <v>2724</v>
      </c>
      <c r="I287" s="274" t="s">
        <v>2725</v>
      </c>
    </row>
    <row r="288" spans="2:9">
      <c r="B288" s="272" t="s">
        <v>949</v>
      </c>
      <c r="C288" s="273" t="s">
        <v>2726</v>
      </c>
      <c r="D288" s="273" t="s">
        <v>50</v>
      </c>
      <c r="E288" s="273" t="s">
        <v>2584</v>
      </c>
      <c r="F288" s="273" t="s">
        <v>50</v>
      </c>
      <c r="G288" s="273" t="s">
        <v>2585</v>
      </c>
      <c r="H288" s="273" t="s">
        <v>2727</v>
      </c>
      <c r="I288" s="274" t="s">
        <v>2728</v>
      </c>
    </row>
    <row r="289" spans="2:9">
      <c r="B289" s="272" t="s">
        <v>951</v>
      </c>
      <c r="C289" s="273" t="s">
        <v>2729</v>
      </c>
      <c r="D289" s="273" t="s">
        <v>50</v>
      </c>
      <c r="E289" s="273" t="s">
        <v>2584</v>
      </c>
      <c r="F289" s="273" t="s">
        <v>50</v>
      </c>
      <c r="G289" s="273" t="s">
        <v>2585</v>
      </c>
      <c r="H289" s="273" t="s">
        <v>2730</v>
      </c>
      <c r="I289" s="274" t="s">
        <v>2731</v>
      </c>
    </row>
    <row r="290" spans="2:9">
      <c r="B290" s="272" t="s">
        <v>957</v>
      </c>
      <c r="C290" s="273" t="s">
        <v>2732</v>
      </c>
      <c r="D290" s="273" t="s">
        <v>50</v>
      </c>
      <c r="E290" s="273" t="s">
        <v>2584</v>
      </c>
      <c r="F290" s="273" t="s">
        <v>50</v>
      </c>
      <c r="G290" s="273" t="s">
        <v>2585</v>
      </c>
      <c r="H290" s="273" t="s">
        <v>2732</v>
      </c>
      <c r="I290" s="274" t="s">
        <v>2733</v>
      </c>
    </row>
    <row r="291" spans="2:9">
      <c r="B291" s="272" t="s">
        <v>958</v>
      </c>
      <c r="C291" s="273" t="s">
        <v>2734</v>
      </c>
      <c r="D291" s="273" t="s">
        <v>50</v>
      </c>
      <c r="E291" s="273" t="s">
        <v>2584</v>
      </c>
      <c r="F291" s="273" t="s">
        <v>2709</v>
      </c>
      <c r="G291" s="273" t="s">
        <v>2585</v>
      </c>
      <c r="H291" s="273" t="s">
        <v>2734</v>
      </c>
      <c r="I291" s="274" t="s">
        <v>2735</v>
      </c>
    </row>
    <row r="292" spans="2:9">
      <c r="B292" s="272" t="s">
        <v>963</v>
      </c>
      <c r="C292" s="273" t="s">
        <v>2736</v>
      </c>
      <c r="D292" s="273" t="s">
        <v>50</v>
      </c>
      <c r="E292" s="273" t="s">
        <v>2584</v>
      </c>
      <c r="F292" s="273" t="s">
        <v>50</v>
      </c>
      <c r="G292" s="273" t="s">
        <v>2585</v>
      </c>
      <c r="H292" s="273" t="s">
        <v>2736</v>
      </c>
      <c r="I292" s="274" t="s">
        <v>2737</v>
      </c>
    </row>
    <row r="293" spans="2:9">
      <c r="B293" s="272" t="s">
        <v>964</v>
      </c>
      <c r="C293" s="273" t="s">
        <v>2738</v>
      </c>
      <c r="D293" s="273" t="s">
        <v>50</v>
      </c>
      <c r="E293" s="273" t="s">
        <v>2589</v>
      </c>
      <c r="F293" s="273" t="s">
        <v>50</v>
      </c>
      <c r="G293" s="273" t="s">
        <v>2590</v>
      </c>
      <c r="H293" s="273" t="s">
        <v>2738</v>
      </c>
      <c r="I293" s="274" t="s">
        <v>2738</v>
      </c>
    </row>
    <row r="294" spans="2:9">
      <c r="B294" s="272" t="s">
        <v>965</v>
      </c>
      <c r="C294" s="273" t="s">
        <v>2739</v>
      </c>
      <c r="D294" s="273" t="s">
        <v>50</v>
      </c>
      <c r="E294" s="273" t="s">
        <v>2589</v>
      </c>
      <c r="F294" s="273" t="s">
        <v>50</v>
      </c>
      <c r="G294" s="273" t="s">
        <v>2590</v>
      </c>
      <c r="H294" s="273" t="s">
        <v>2739</v>
      </c>
      <c r="I294" s="274" t="s">
        <v>2739</v>
      </c>
    </row>
    <row r="295" spans="2:9">
      <c r="B295" s="272" t="s">
        <v>966</v>
      </c>
      <c r="C295" s="273" t="s">
        <v>2740</v>
      </c>
      <c r="D295" s="273" t="s">
        <v>50</v>
      </c>
      <c r="E295" s="273" t="s">
        <v>2589</v>
      </c>
      <c r="F295" s="273" t="s">
        <v>50</v>
      </c>
      <c r="G295" s="273" t="s">
        <v>2590</v>
      </c>
      <c r="H295" s="273" t="s">
        <v>2740</v>
      </c>
      <c r="I295" s="274" t="s">
        <v>2741</v>
      </c>
    </row>
    <row r="296" spans="2:9">
      <c r="B296" s="272" t="s">
        <v>967</v>
      </c>
      <c r="C296" s="273" t="s">
        <v>2742</v>
      </c>
      <c r="D296" s="273" t="s">
        <v>50</v>
      </c>
      <c r="E296" s="273" t="s">
        <v>2589</v>
      </c>
      <c r="F296" s="273" t="s">
        <v>50</v>
      </c>
      <c r="G296" s="273" t="s">
        <v>2590</v>
      </c>
      <c r="H296" s="273" t="s">
        <v>2743</v>
      </c>
      <c r="I296" s="274" t="s">
        <v>2744</v>
      </c>
    </row>
    <row r="297" spans="2:9">
      <c r="B297" s="272" t="s">
        <v>968</v>
      </c>
      <c r="C297" s="273" t="s">
        <v>2745</v>
      </c>
      <c r="D297" s="273" t="s">
        <v>50</v>
      </c>
      <c r="E297" s="273" t="s">
        <v>2589</v>
      </c>
      <c r="F297" s="273" t="s">
        <v>50</v>
      </c>
      <c r="G297" s="273" t="s">
        <v>2590</v>
      </c>
      <c r="H297" s="273" t="s">
        <v>2745</v>
      </c>
      <c r="I297" s="274" t="s">
        <v>2745</v>
      </c>
    </row>
    <row r="298" spans="2:9">
      <c r="B298" s="272" t="s">
        <v>969</v>
      </c>
      <c r="C298" s="273" t="s">
        <v>2746</v>
      </c>
      <c r="D298" s="273" t="s">
        <v>50</v>
      </c>
      <c r="E298" s="273" t="s">
        <v>2589</v>
      </c>
      <c r="F298" s="273" t="s">
        <v>50</v>
      </c>
      <c r="G298" s="273" t="s">
        <v>2590</v>
      </c>
      <c r="H298" s="273" t="s">
        <v>2746</v>
      </c>
      <c r="I298" s="274" t="s">
        <v>2747</v>
      </c>
    </row>
    <row r="299" spans="2:9">
      <c r="B299" s="272" t="s">
        <v>973</v>
      </c>
      <c r="C299" s="273" t="s">
        <v>2748</v>
      </c>
      <c r="D299" s="273" t="s">
        <v>50</v>
      </c>
      <c r="E299" s="273" t="s">
        <v>2589</v>
      </c>
      <c r="F299" s="273" t="s">
        <v>50</v>
      </c>
      <c r="G299" s="273" t="s">
        <v>2590</v>
      </c>
      <c r="H299" s="273" t="s">
        <v>2748</v>
      </c>
      <c r="I299" s="274" t="s">
        <v>2748</v>
      </c>
    </row>
    <row r="300" spans="2:9">
      <c r="B300" s="272" t="s">
        <v>977</v>
      </c>
      <c r="C300" s="273" t="s">
        <v>2749</v>
      </c>
      <c r="D300" s="273" t="s">
        <v>50</v>
      </c>
      <c r="E300" s="273" t="s">
        <v>2589</v>
      </c>
      <c r="F300" s="273" t="s">
        <v>50</v>
      </c>
      <c r="G300" s="273" t="s">
        <v>2590</v>
      </c>
      <c r="H300" s="273" t="s">
        <v>2749</v>
      </c>
      <c r="I300" s="274" t="s">
        <v>2749</v>
      </c>
    </row>
    <row r="301" spans="2:9">
      <c r="B301" s="272" t="s">
        <v>970</v>
      </c>
      <c r="C301" s="273" t="s">
        <v>2750</v>
      </c>
      <c r="D301" s="273" t="s">
        <v>50</v>
      </c>
      <c r="E301" s="273" t="s">
        <v>2589</v>
      </c>
      <c r="F301" s="273" t="s">
        <v>50</v>
      </c>
      <c r="G301" s="273" t="s">
        <v>2590</v>
      </c>
      <c r="H301" s="273" t="s">
        <v>2751</v>
      </c>
      <c r="I301" s="274" t="s">
        <v>2752</v>
      </c>
    </row>
    <row r="302" spans="2:9">
      <c r="B302" s="272" t="s">
        <v>971</v>
      </c>
      <c r="C302" s="273" t="s">
        <v>2753</v>
      </c>
      <c r="D302" s="273" t="s">
        <v>50</v>
      </c>
      <c r="E302" s="273" t="s">
        <v>2589</v>
      </c>
      <c r="F302" s="273" t="s">
        <v>50</v>
      </c>
      <c r="G302" s="273" t="s">
        <v>2590</v>
      </c>
      <c r="H302" s="273" t="s">
        <v>2754</v>
      </c>
      <c r="I302" s="274" t="s">
        <v>2755</v>
      </c>
    </row>
    <row r="303" spans="2:9">
      <c r="B303" s="272" t="s">
        <v>972</v>
      </c>
      <c r="C303" s="273" t="s">
        <v>2756</v>
      </c>
      <c r="D303" s="273" t="s">
        <v>50</v>
      </c>
      <c r="E303" s="273" t="s">
        <v>2589</v>
      </c>
      <c r="F303" s="273" t="s">
        <v>50</v>
      </c>
      <c r="G303" s="273" t="s">
        <v>2590</v>
      </c>
      <c r="H303" s="273" t="s">
        <v>2756</v>
      </c>
      <c r="I303" s="274" t="s">
        <v>2757</v>
      </c>
    </row>
    <row r="304" spans="2:9">
      <c r="B304" s="272" t="s">
        <v>974</v>
      </c>
      <c r="C304" s="273" t="s">
        <v>2758</v>
      </c>
      <c r="D304" s="273" t="s">
        <v>50</v>
      </c>
      <c r="E304" s="273" t="s">
        <v>2589</v>
      </c>
      <c r="F304" s="273" t="s">
        <v>50</v>
      </c>
      <c r="G304" s="273" t="s">
        <v>2590</v>
      </c>
      <c r="H304" s="273" t="s">
        <v>2759</v>
      </c>
      <c r="I304" s="274" t="s">
        <v>2760</v>
      </c>
    </row>
    <row r="305" spans="2:9">
      <c r="B305" s="272" t="s">
        <v>1873</v>
      </c>
      <c r="C305" s="273" t="s">
        <v>2761</v>
      </c>
      <c r="D305" s="273" t="s">
        <v>2226</v>
      </c>
      <c r="E305" s="273" t="s">
        <v>2254</v>
      </c>
      <c r="F305" s="273" t="s">
        <v>2218</v>
      </c>
      <c r="G305" s="273" t="s">
        <v>2255</v>
      </c>
      <c r="H305" s="273" t="s">
        <v>2761</v>
      </c>
      <c r="I305" s="274" t="s">
        <v>2761</v>
      </c>
    </row>
    <row r="306" spans="2:9">
      <c r="B306" s="272" t="s">
        <v>1878</v>
      </c>
      <c r="C306" s="273" t="s">
        <v>2762</v>
      </c>
      <c r="D306" s="273" t="s">
        <v>2226</v>
      </c>
      <c r="E306" s="273" t="s">
        <v>2254</v>
      </c>
      <c r="F306" s="273" t="s">
        <v>2218</v>
      </c>
      <c r="G306" s="273" t="s">
        <v>2255</v>
      </c>
      <c r="H306" s="273" t="s">
        <v>2762</v>
      </c>
      <c r="I306" s="274" t="s">
        <v>2762</v>
      </c>
    </row>
    <row r="307" spans="2:9">
      <c r="B307" s="272" t="s">
        <v>1883</v>
      </c>
      <c r="C307" s="273" t="s">
        <v>2763</v>
      </c>
      <c r="D307" s="273" t="s">
        <v>2226</v>
      </c>
      <c r="E307" s="273" t="s">
        <v>2304</v>
      </c>
      <c r="F307" s="273" t="s">
        <v>2170</v>
      </c>
      <c r="G307" s="273" t="s">
        <v>2305</v>
      </c>
      <c r="H307" s="273" t="s">
        <v>2763</v>
      </c>
      <c r="I307" s="274" t="s">
        <v>2763</v>
      </c>
    </row>
    <row r="308" spans="2:9">
      <c r="B308" s="272" t="s">
        <v>1887</v>
      </c>
      <c r="C308" s="273" t="s">
        <v>2764</v>
      </c>
      <c r="D308" s="273" t="s">
        <v>2226</v>
      </c>
      <c r="E308" s="273" t="s">
        <v>2254</v>
      </c>
      <c r="F308" s="273" t="s">
        <v>2218</v>
      </c>
      <c r="G308" s="273" t="s">
        <v>2255</v>
      </c>
      <c r="H308" s="273" t="s">
        <v>2764</v>
      </c>
      <c r="I308" s="274" t="s">
        <v>2764</v>
      </c>
    </row>
    <row r="309" spans="2:9">
      <c r="B309" s="272" t="s">
        <v>1895</v>
      </c>
      <c r="C309" s="273" t="s">
        <v>2765</v>
      </c>
      <c r="D309" s="273" t="s">
        <v>2226</v>
      </c>
      <c r="E309" s="273" t="s">
        <v>2254</v>
      </c>
      <c r="F309" s="273" t="s">
        <v>2218</v>
      </c>
      <c r="G309" s="273" t="s">
        <v>2255</v>
      </c>
      <c r="H309" s="273" t="s">
        <v>2765</v>
      </c>
      <c r="I309" s="274" t="s">
        <v>2765</v>
      </c>
    </row>
    <row r="310" spans="2:9">
      <c r="B310" s="272" t="s">
        <v>1909</v>
      </c>
      <c r="C310" s="273" t="s">
        <v>2425</v>
      </c>
      <c r="D310" s="273" t="s">
        <v>2426</v>
      </c>
      <c r="E310" s="273" t="s">
        <v>2426</v>
      </c>
      <c r="F310" s="273" t="s">
        <v>2427</v>
      </c>
      <c r="G310" s="273" t="s">
        <v>2428</v>
      </c>
      <c r="H310" s="273" t="s">
        <v>2425</v>
      </c>
      <c r="I310" s="274" t="s">
        <v>2425</v>
      </c>
    </row>
    <row r="311" spans="2:9">
      <c r="B311" s="272" t="s">
        <v>1924</v>
      </c>
      <c r="C311" s="273" t="s">
        <v>2766</v>
      </c>
      <c r="D311" s="273" t="s">
        <v>2426</v>
      </c>
      <c r="E311" s="273" t="s">
        <v>2426</v>
      </c>
      <c r="F311" s="273" t="s">
        <v>2427</v>
      </c>
      <c r="G311" s="273" t="s">
        <v>2428</v>
      </c>
      <c r="H311" s="273" t="s">
        <v>2766</v>
      </c>
      <c r="I311" s="274" t="s">
        <v>2766</v>
      </c>
    </row>
    <row r="312" spans="2:9">
      <c r="B312" s="272" t="s">
        <v>1939</v>
      </c>
      <c r="C312" s="273" t="s">
        <v>2472</v>
      </c>
      <c r="D312" s="273" t="s">
        <v>2426</v>
      </c>
      <c r="E312" s="273" t="s">
        <v>2426</v>
      </c>
      <c r="F312" s="273" t="s">
        <v>2226</v>
      </c>
      <c r="G312" s="273" t="s">
        <v>2428</v>
      </c>
      <c r="H312" s="273" t="s">
        <v>2472</v>
      </c>
      <c r="I312" s="274" t="s">
        <v>2472</v>
      </c>
    </row>
    <row r="313" spans="2:9">
      <c r="B313" s="272" t="s">
        <v>842</v>
      </c>
      <c r="C313" s="273" t="s">
        <v>2767</v>
      </c>
      <c r="D313" s="273" t="s">
        <v>50</v>
      </c>
      <c r="E313" s="273" t="s">
        <v>2487</v>
      </c>
      <c r="F313" s="273" t="s">
        <v>110</v>
      </c>
      <c r="G313" s="273" t="s">
        <v>2488</v>
      </c>
      <c r="H313" s="273" t="s">
        <v>2768</v>
      </c>
      <c r="I313" s="274" t="s">
        <v>2769</v>
      </c>
    </row>
    <row r="314" spans="2:9">
      <c r="B314" s="272" t="s">
        <v>397</v>
      </c>
      <c r="C314" s="273" t="s">
        <v>2770</v>
      </c>
      <c r="D314" s="273" t="s">
        <v>2600</v>
      </c>
      <c r="E314" s="273" t="s">
        <v>2601</v>
      </c>
      <c r="F314" s="273" t="s">
        <v>2602</v>
      </c>
      <c r="G314" s="273" t="s">
        <v>2603</v>
      </c>
      <c r="H314" s="273" t="s">
        <v>2770</v>
      </c>
      <c r="I314" s="274" t="s">
        <v>2771</v>
      </c>
    </row>
    <row r="315" spans="2:9">
      <c r="B315" s="272" t="s">
        <v>398</v>
      </c>
      <c r="C315" s="273" t="s">
        <v>2772</v>
      </c>
      <c r="D315" s="273" t="s">
        <v>2600</v>
      </c>
      <c r="E315" s="273" t="s">
        <v>2601</v>
      </c>
      <c r="F315" s="273" t="s">
        <v>2602</v>
      </c>
      <c r="G315" s="273" t="s">
        <v>2603</v>
      </c>
      <c r="H315" s="273" t="s">
        <v>2772</v>
      </c>
      <c r="I315" s="274" t="s">
        <v>2772</v>
      </c>
    </row>
    <row r="316" spans="2:9">
      <c r="B316" s="272" t="s">
        <v>399</v>
      </c>
      <c r="C316" s="273" t="s">
        <v>2772</v>
      </c>
      <c r="D316" s="273" t="s">
        <v>2600</v>
      </c>
      <c r="E316" s="273" t="s">
        <v>2601</v>
      </c>
      <c r="F316" s="273" t="s">
        <v>2602</v>
      </c>
      <c r="G316" s="273" t="s">
        <v>2603</v>
      </c>
      <c r="H316" s="273" t="s">
        <v>2773</v>
      </c>
      <c r="I316" s="274" t="s">
        <v>2774</v>
      </c>
    </row>
    <row r="317" spans="2:9">
      <c r="B317" s="272" t="s">
        <v>400</v>
      </c>
      <c r="C317" s="273" t="s">
        <v>2775</v>
      </c>
      <c r="D317" s="273" t="s">
        <v>2226</v>
      </c>
      <c r="E317" s="273" t="s">
        <v>2227</v>
      </c>
      <c r="F317" s="273" t="s">
        <v>2218</v>
      </c>
      <c r="G317" s="273" t="s">
        <v>2228</v>
      </c>
      <c r="H317" s="273" t="s">
        <v>2775</v>
      </c>
      <c r="I317" s="274" t="s">
        <v>2775</v>
      </c>
    </row>
    <row r="318" spans="2:9">
      <c r="B318" s="272" t="s">
        <v>401</v>
      </c>
      <c r="C318" s="273" t="s">
        <v>2775</v>
      </c>
      <c r="D318" s="273" t="s">
        <v>2226</v>
      </c>
      <c r="E318" s="273" t="s">
        <v>2227</v>
      </c>
      <c r="F318" s="273" t="s">
        <v>2218</v>
      </c>
      <c r="G318" s="273" t="s">
        <v>2228</v>
      </c>
      <c r="H318" s="273" t="s">
        <v>2776</v>
      </c>
      <c r="I318" s="274" t="s">
        <v>2777</v>
      </c>
    </row>
    <row r="319" spans="2:9">
      <c r="B319" s="272" t="s">
        <v>402</v>
      </c>
      <c r="C319" s="273" t="s">
        <v>2778</v>
      </c>
      <c r="D319" s="273" t="s">
        <v>110</v>
      </c>
      <c r="E319" s="273" t="s">
        <v>14</v>
      </c>
      <c r="F319" s="273" t="s">
        <v>110</v>
      </c>
      <c r="G319" s="273" t="s">
        <v>2550</v>
      </c>
      <c r="H319" s="273" t="s">
        <v>2778</v>
      </c>
      <c r="I319" s="274" t="s">
        <v>2778</v>
      </c>
    </row>
    <row r="320" spans="2:9">
      <c r="B320" s="272" t="s">
        <v>403</v>
      </c>
      <c r="C320" s="273" t="s">
        <v>2779</v>
      </c>
      <c r="D320" s="273" t="s">
        <v>110</v>
      </c>
      <c r="E320" s="273" t="s">
        <v>14</v>
      </c>
      <c r="F320" s="273" t="s">
        <v>110</v>
      </c>
      <c r="G320" s="273" t="s">
        <v>2550</v>
      </c>
      <c r="H320" s="273" t="s">
        <v>2779</v>
      </c>
      <c r="I320" s="274" t="s">
        <v>2779</v>
      </c>
    </row>
    <row r="321" spans="2:9">
      <c r="B321" s="272" t="s">
        <v>404</v>
      </c>
      <c r="C321" s="273" t="s">
        <v>2779</v>
      </c>
      <c r="D321" s="273" t="s">
        <v>110</v>
      </c>
      <c r="E321" s="273" t="s">
        <v>14</v>
      </c>
      <c r="F321" s="273" t="s">
        <v>110</v>
      </c>
      <c r="G321" s="273" t="s">
        <v>2550</v>
      </c>
      <c r="H321" s="273" t="s">
        <v>2779</v>
      </c>
      <c r="I321" s="274" t="s">
        <v>2780</v>
      </c>
    </row>
    <row r="322" spans="2:9">
      <c r="B322" s="272" t="s">
        <v>405</v>
      </c>
      <c r="C322" s="273" t="s">
        <v>2781</v>
      </c>
      <c r="D322" s="273" t="s">
        <v>110</v>
      </c>
      <c r="E322" s="273" t="s">
        <v>14</v>
      </c>
      <c r="F322" s="273" t="s">
        <v>110</v>
      </c>
      <c r="G322" s="273" t="s">
        <v>2550</v>
      </c>
      <c r="H322" s="273" t="s">
        <v>2781</v>
      </c>
      <c r="I322" s="274" t="s">
        <v>2781</v>
      </c>
    </row>
    <row r="323" spans="2:9">
      <c r="B323" s="272" t="s">
        <v>406</v>
      </c>
      <c r="C323" s="273" t="s">
        <v>2781</v>
      </c>
      <c r="D323" s="273" t="s">
        <v>110</v>
      </c>
      <c r="E323" s="273" t="s">
        <v>14</v>
      </c>
      <c r="F323" s="273" t="s">
        <v>110</v>
      </c>
      <c r="G323" s="273" t="s">
        <v>2550</v>
      </c>
      <c r="H323" s="273" t="s">
        <v>2781</v>
      </c>
      <c r="I323" s="274" t="s">
        <v>2782</v>
      </c>
    </row>
    <row r="324" spans="2:9">
      <c r="B324" s="272" t="s">
        <v>407</v>
      </c>
      <c r="C324" s="273" t="s">
        <v>2783</v>
      </c>
      <c r="D324" s="273" t="s">
        <v>110</v>
      </c>
      <c r="E324" s="273" t="s">
        <v>14</v>
      </c>
      <c r="F324" s="273" t="s">
        <v>110</v>
      </c>
      <c r="G324" s="273" t="s">
        <v>2550</v>
      </c>
      <c r="H324" s="273" t="s">
        <v>2783</v>
      </c>
      <c r="I324" s="274" t="s">
        <v>2783</v>
      </c>
    </row>
    <row r="325" spans="2:9">
      <c r="B325" s="272" t="s">
        <v>408</v>
      </c>
      <c r="C325" s="273" t="s">
        <v>2783</v>
      </c>
      <c r="D325" s="273" t="s">
        <v>110</v>
      </c>
      <c r="E325" s="273" t="s">
        <v>14</v>
      </c>
      <c r="F325" s="273" t="s">
        <v>110</v>
      </c>
      <c r="G325" s="273" t="s">
        <v>2550</v>
      </c>
      <c r="H325" s="273" t="s">
        <v>2784</v>
      </c>
      <c r="I325" s="274" t="s">
        <v>2785</v>
      </c>
    </row>
    <row r="326" spans="2:9">
      <c r="B326" s="272" t="s">
        <v>409</v>
      </c>
      <c r="C326" s="273" t="s">
        <v>2786</v>
      </c>
      <c r="D326" s="273" t="s">
        <v>110</v>
      </c>
      <c r="E326" s="273" t="s">
        <v>14</v>
      </c>
      <c r="F326" s="273" t="s">
        <v>110</v>
      </c>
      <c r="G326" s="273" t="s">
        <v>2550</v>
      </c>
      <c r="H326" s="273" t="s">
        <v>2786</v>
      </c>
      <c r="I326" s="274" t="s">
        <v>2786</v>
      </c>
    </row>
    <row r="327" spans="2:9">
      <c r="B327" s="272" t="s">
        <v>410</v>
      </c>
      <c r="C327" s="273" t="s">
        <v>2787</v>
      </c>
      <c r="D327" s="273" t="s">
        <v>110</v>
      </c>
      <c r="E327" s="273" t="s">
        <v>14</v>
      </c>
      <c r="F327" s="273" t="s">
        <v>110</v>
      </c>
      <c r="G327" s="273" t="s">
        <v>2550</v>
      </c>
      <c r="H327" s="273" t="s">
        <v>2787</v>
      </c>
      <c r="I327" s="274" t="s">
        <v>2788</v>
      </c>
    </row>
    <row r="328" spans="2:9">
      <c r="B328" s="272" t="s">
        <v>411</v>
      </c>
      <c r="C328" s="273" t="s">
        <v>2789</v>
      </c>
      <c r="D328" s="273" t="s">
        <v>110</v>
      </c>
      <c r="E328" s="273" t="s">
        <v>14</v>
      </c>
      <c r="F328" s="273" t="s">
        <v>110</v>
      </c>
      <c r="G328" s="273" t="s">
        <v>2550</v>
      </c>
      <c r="H328" s="273" t="s">
        <v>2789</v>
      </c>
      <c r="I328" s="274" t="s">
        <v>2790</v>
      </c>
    </row>
    <row r="329" spans="2:9">
      <c r="B329" s="272" t="s">
        <v>412</v>
      </c>
      <c r="C329" s="273" t="s">
        <v>2791</v>
      </c>
      <c r="D329" s="273" t="s">
        <v>110</v>
      </c>
      <c r="E329" s="273" t="s">
        <v>14</v>
      </c>
      <c r="F329" s="273" t="s">
        <v>110</v>
      </c>
      <c r="G329" s="273" t="s">
        <v>2550</v>
      </c>
      <c r="H329" s="273" t="s">
        <v>2791</v>
      </c>
      <c r="I329" s="274" t="s">
        <v>2791</v>
      </c>
    </row>
    <row r="330" spans="2:9">
      <c r="B330" s="272" t="s">
        <v>413</v>
      </c>
      <c r="C330" s="273" t="s">
        <v>2791</v>
      </c>
      <c r="D330" s="273" t="s">
        <v>110</v>
      </c>
      <c r="E330" s="273" t="s">
        <v>14</v>
      </c>
      <c r="F330" s="273" t="s">
        <v>110</v>
      </c>
      <c r="G330" s="273" t="s">
        <v>2550</v>
      </c>
      <c r="H330" s="273" t="s">
        <v>2791</v>
      </c>
      <c r="I330" s="274" t="s">
        <v>2791</v>
      </c>
    </row>
    <row r="331" spans="2:9">
      <c r="B331" s="272" t="s">
        <v>414</v>
      </c>
      <c r="C331" s="273" t="s">
        <v>2792</v>
      </c>
      <c r="D331" s="273" t="s">
        <v>110</v>
      </c>
      <c r="E331" s="273" t="s">
        <v>14</v>
      </c>
      <c r="F331" s="273" t="s">
        <v>110</v>
      </c>
      <c r="G331" s="273" t="s">
        <v>2550</v>
      </c>
      <c r="H331" s="273" t="s">
        <v>2792</v>
      </c>
      <c r="I331" s="274" t="s">
        <v>2792</v>
      </c>
    </row>
    <row r="332" spans="2:9">
      <c r="B332" s="272" t="s">
        <v>415</v>
      </c>
      <c r="C332" s="273" t="s">
        <v>2792</v>
      </c>
      <c r="D332" s="273" t="s">
        <v>110</v>
      </c>
      <c r="E332" s="273" t="s">
        <v>14</v>
      </c>
      <c r="F332" s="273" t="s">
        <v>110</v>
      </c>
      <c r="G332" s="273" t="s">
        <v>2550</v>
      </c>
      <c r="H332" s="273" t="s">
        <v>2792</v>
      </c>
      <c r="I332" s="274" t="s">
        <v>2793</v>
      </c>
    </row>
    <row r="333" spans="2:9">
      <c r="B333" s="272" t="s">
        <v>416</v>
      </c>
      <c r="C333" s="273" t="s">
        <v>2549</v>
      </c>
      <c r="D333" s="273" t="s">
        <v>110</v>
      </c>
      <c r="E333" s="273" t="s">
        <v>14</v>
      </c>
      <c r="F333" s="273" t="s">
        <v>110</v>
      </c>
      <c r="G333" s="273" t="s">
        <v>2550</v>
      </c>
      <c r="H333" s="273" t="s">
        <v>2549</v>
      </c>
      <c r="I333" s="274" t="s">
        <v>2549</v>
      </c>
    </row>
    <row r="334" spans="2:9">
      <c r="B334" s="272" t="s">
        <v>418</v>
      </c>
      <c r="C334" s="273" t="s">
        <v>2794</v>
      </c>
      <c r="D334" s="273" t="s">
        <v>110</v>
      </c>
      <c r="E334" s="273" t="s">
        <v>14</v>
      </c>
      <c r="F334" s="273" t="s">
        <v>110</v>
      </c>
      <c r="G334" s="273" t="s">
        <v>2550</v>
      </c>
      <c r="H334" s="273" t="s">
        <v>2794</v>
      </c>
      <c r="I334" s="274" t="s">
        <v>2794</v>
      </c>
    </row>
    <row r="335" spans="2:9">
      <c r="B335" s="272" t="s">
        <v>419</v>
      </c>
      <c r="C335" s="273" t="s">
        <v>2795</v>
      </c>
      <c r="D335" s="273" t="s">
        <v>110</v>
      </c>
      <c r="E335" s="273" t="s">
        <v>14</v>
      </c>
      <c r="F335" s="273" t="s">
        <v>110</v>
      </c>
      <c r="G335" s="273" t="s">
        <v>2550</v>
      </c>
      <c r="H335" s="273" t="s">
        <v>2795</v>
      </c>
      <c r="I335" s="274" t="s">
        <v>2795</v>
      </c>
    </row>
    <row r="336" spans="2:9">
      <c r="B336" s="272" t="s">
        <v>422</v>
      </c>
      <c r="C336" s="273" t="s">
        <v>2796</v>
      </c>
      <c r="D336" s="273" t="s">
        <v>110</v>
      </c>
      <c r="E336" s="273" t="s">
        <v>14</v>
      </c>
      <c r="F336" s="273" t="s">
        <v>110</v>
      </c>
      <c r="G336" s="273" t="s">
        <v>2550</v>
      </c>
      <c r="H336" s="273" t="s">
        <v>2796</v>
      </c>
      <c r="I336" s="274" t="s">
        <v>2796</v>
      </c>
    </row>
    <row r="337" spans="2:9">
      <c r="B337" s="272" t="s">
        <v>423</v>
      </c>
      <c r="C337" s="273" t="s">
        <v>2797</v>
      </c>
      <c r="D337" s="273" t="s">
        <v>110</v>
      </c>
      <c r="E337" s="273" t="s">
        <v>14</v>
      </c>
      <c r="F337" s="273" t="s">
        <v>110</v>
      </c>
      <c r="G337" s="273" t="s">
        <v>2550</v>
      </c>
      <c r="H337" s="273" t="s">
        <v>2797</v>
      </c>
      <c r="I337" s="274" t="s">
        <v>2797</v>
      </c>
    </row>
    <row r="338" spans="2:9">
      <c r="B338" s="272" t="s">
        <v>424</v>
      </c>
      <c r="C338" s="273" t="s">
        <v>2798</v>
      </c>
      <c r="D338" s="273" t="s">
        <v>110</v>
      </c>
      <c r="E338" s="273" t="s">
        <v>14</v>
      </c>
      <c r="F338" s="273" t="s">
        <v>110</v>
      </c>
      <c r="G338" s="273" t="s">
        <v>2550</v>
      </c>
      <c r="H338" s="273" t="s">
        <v>2798</v>
      </c>
      <c r="I338" s="274" t="s">
        <v>2798</v>
      </c>
    </row>
    <row r="339" spans="2:9">
      <c r="B339" s="272" t="s">
        <v>843</v>
      </c>
      <c r="C339" s="273" t="s">
        <v>2799</v>
      </c>
      <c r="D339" s="273" t="s">
        <v>50</v>
      </c>
      <c r="E339" s="273" t="s">
        <v>2487</v>
      </c>
      <c r="F339" s="273" t="s">
        <v>110</v>
      </c>
      <c r="G339" s="273" t="s">
        <v>2488</v>
      </c>
      <c r="H339" s="273" t="s">
        <v>2800</v>
      </c>
      <c r="I339" s="274" t="s">
        <v>2801</v>
      </c>
    </row>
    <row r="340" spans="2:9">
      <c r="B340" s="272" t="s">
        <v>846</v>
      </c>
      <c r="C340" s="273" t="s">
        <v>2802</v>
      </c>
      <c r="D340" s="273" t="s">
        <v>50</v>
      </c>
      <c r="E340" s="273" t="s">
        <v>2487</v>
      </c>
      <c r="F340" s="273" t="s">
        <v>50</v>
      </c>
      <c r="G340" s="273" t="s">
        <v>2488</v>
      </c>
      <c r="H340" s="273" t="s">
        <v>2803</v>
      </c>
      <c r="I340" s="274" t="s">
        <v>2804</v>
      </c>
    </row>
    <row r="341" spans="2:9">
      <c r="B341" s="272" t="s">
        <v>848</v>
      </c>
      <c r="C341" s="273" t="s">
        <v>2805</v>
      </c>
      <c r="D341" s="273" t="s">
        <v>50</v>
      </c>
      <c r="E341" s="273" t="s">
        <v>2487</v>
      </c>
      <c r="F341" s="273" t="s">
        <v>50</v>
      </c>
      <c r="G341" s="273" t="s">
        <v>2488</v>
      </c>
      <c r="H341" s="273" t="s">
        <v>2806</v>
      </c>
      <c r="I341" s="274" t="s">
        <v>2807</v>
      </c>
    </row>
    <row r="342" spans="2:9">
      <c r="B342" s="272" t="s">
        <v>852</v>
      </c>
      <c r="C342" s="273" t="s">
        <v>2808</v>
      </c>
      <c r="D342" s="273" t="s">
        <v>50</v>
      </c>
      <c r="E342" s="273" t="s">
        <v>2487</v>
      </c>
      <c r="F342" s="273" t="s">
        <v>50</v>
      </c>
      <c r="G342" s="273" t="s">
        <v>2488</v>
      </c>
      <c r="H342" s="273" t="s">
        <v>2809</v>
      </c>
      <c r="I342" s="274" t="s">
        <v>2810</v>
      </c>
    </row>
    <row r="343" spans="2:9">
      <c r="B343" s="272" t="s">
        <v>853</v>
      </c>
      <c r="C343" s="273" t="s">
        <v>2811</v>
      </c>
      <c r="D343" s="273" t="s">
        <v>50</v>
      </c>
      <c r="E343" s="273" t="s">
        <v>2487</v>
      </c>
      <c r="F343" s="273" t="s">
        <v>50</v>
      </c>
      <c r="G343" s="273" t="s">
        <v>2488</v>
      </c>
      <c r="H343" s="273" t="s">
        <v>2812</v>
      </c>
      <c r="I343" s="274" t="s">
        <v>2813</v>
      </c>
    </row>
    <row r="344" spans="2:9">
      <c r="B344" s="272" t="s">
        <v>855</v>
      </c>
      <c r="C344" s="273" t="s">
        <v>2814</v>
      </c>
      <c r="D344" s="273" t="s">
        <v>50</v>
      </c>
      <c r="E344" s="273" t="s">
        <v>2487</v>
      </c>
      <c r="F344" s="273" t="s">
        <v>50</v>
      </c>
      <c r="G344" s="273" t="s">
        <v>2488</v>
      </c>
      <c r="H344" s="273" t="s">
        <v>2815</v>
      </c>
      <c r="I344" s="274" t="s">
        <v>2816</v>
      </c>
    </row>
    <row r="345" spans="2:9">
      <c r="B345" s="272" t="s">
        <v>860</v>
      </c>
      <c r="C345" s="273" t="s">
        <v>2817</v>
      </c>
      <c r="D345" s="273" t="s">
        <v>50</v>
      </c>
      <c r="E345" s="273" t="s">
        <v>2487</v>
      </c>
      <c r="F345" s="273" t="s">
        <v>110</v>
      </c>
      <c r="G345" s="273" t="s">
        <v>2488</v>
      </c>
      <c r="H345" s="273" t="s">
        <v>2818</v>
      </c>
      <c r="I345" s="274" t="s">
        <v>2819</v>
      </c>
    </row>
    <row r="346" spans="2:9">
      <c r="B346" s="272" t="s">
        <v>861</v>
      </c>
      <c r="C346" s="273" t="s">
        <v>2820</v>
      </c>
      <c r="D346" s="273" t="s">
        <v>50</v>
      </c>
      <c r="E346" s="273" t="s">
        <v>2487</v>
      </c>
      <c r="F346" s="273" t="s">
        <v>50</v>
      </c>
      <c r="G346" s="273" t="s">
        <v>2488</v>
      </c>
      <c r="H346" s="273" t="s">
        <v>2820</v>
      </c>
      <c r="I346" s="274" t="s">
        <v>2821</v>
      </c>
    </row>
    <row r="347" spans="2:9">
      <c r="B347" s="272" t="s">
        <v>316</v>
      </c>
      <c r="C347" s="273" t="s">
        <v>2822</v>
      </c>
      <c r="D347" s="273" t="s">
        <v>2600</v>
      </c>
      <c r="E347" s="273" t="s">
        <v>2601</v>
      </c>
      <c r="F347" s="273" t="s">
        <v>2602</v>
      </c>
      <c r="G347" s="273" t="s">
        <v>2603</v>
      </c>
      <c r="H347" s="273" t="s">
        <v>2822</v>
      </c>
      <c r="I347" s="274" t="s">
        <v>2823</v>
      </c>
    </row>
    <row r="348" spans="2:9">
      <c r="B348" s="272" t="s">
        <v>317</v>
      </c>
      <c r="C348" s="273" t="s">
        <v>2606</v>
      </c>
      <c r="D348" s="273" t="s">
        <v>2600</v>
      </c>
      <c r="E348" s="273" t="s">
        <v>2601</v>
      </c>
      <c r="F348" s="273" t="s">
        <v>2602</v>
      </c>
      <c r="G348" s="273" t="s">
        <v>2603</v>
      </c>
      <c r="H348" s="273" t="s">
        <v>2606</v>
      </c>
      <c r="I348" s="274" t="s">
        <v>2606</v>
      </c>
    </row>
    <row r="349" spans="2:9">
      <c r="B349" s="272" t="s">
        <v>318</v>
      </c>
      <c r="C349" s="273" t="s">
        <v>2824</v>
      </c>
      <c r="D349" s="273" t="s">
        <v>50</v>
      </c>
      <c r="E349" s="273" t="s">
        <v>2487</v>
      </c>
      <c r="F349" s="273" t="s">
        <v>2602</v>
      </c>
      <c r="G349" s="273" t="s">
        <v>2488</v>
      </c>
      <c r="H349" s="273" t="s">
        <v>2824</v>
      </c>
      <c r="I349" s="274" t="s">
        <v>2825</v>
      </c>
    </row>
    <row r="350" spans="2:9">
      <c r="B350" s="272" t="s">
        <v>319</v>
      </c>
      <c r="C350" s="273" t="s">
        <v>2826</v>
      </c>
      <c r="D350" s="273" t="s">
        <v>2600</v>
      </c>
      <c r="E350" s="273" t="s">
        <v>2601</v>
      </c>
      <c r="F350" s="273" t="s">
        <v>2602</v>
      </c>
      <c r="G350" s="273" t="s">
        <v>2603</v>
      </c>
      <c r="H350" s="273" t="s">
        <v>2826</v>
      </c>
      <c r="I350" s="274" t="s">
        <v>2827</v>
      </c>
    </row>
    <row r="351" spans="2:9">
      <c r="B351" s="272" t="s">
        <v>320</v>
      </c>
      <c r="C351" s="273" t="s">
        <v>2828</v>
      </c>
      <c r="D351" s="273" t="s">
        <v>2600</v>
      </c>
      <c r="E351" s="273" t="s">
        <v>2601</v>
      </c>
      <c r="F351" s="273" t="s">
        <v>2602</v>
      </c>
      <c r="G351" s="273" t="s">
        <v>2603</v>
      </c>
      <c r="H351" s="273" t="s">
        <v>2829</v>
      </c>
      <c r="I351" s="274" t="s">
        <v>2830</v>
      </c>
    </row>
    <row r="352" spans="2:9">
      <c r="B352" s="272" t="s">
        <v>321</v>
      </c>
      <c r="C352" s="273" t="s">
        <v>2831</v>
      </c>
      <c r="D352" s="273" t="s">
        <v>2600</v>
      </c>
      <c r="E352" s="273" t="s">
        <v>2601</v>
      </c>
      <c r="F352" s="273" t="s">
        <v>2602</v>
      </c>
      <c r="G352" s="273" t="s">
        <v>2603</v>
      </c>
      <c r="H352" s="273" t="s">
        <v>2831</v>
      </c>
      <c r="I352" s="274" t="s">
        <v>2832</v>
      </c>
    </row>
    <row r="353" spans="2:9">
      <c r="B353" s="272" t="s">
        <v>856</v>
      </c>
      <c r="C353" s="273" t="s">
        <v>2833</v>
      </c>
      <c r="D353" s="273" t="s">
        <v>50</v>
      </c>
      <c r="E353" s="273" t="s">
        <v>2487</v>
      </c>
      <c r="F353" s="273" t="s">
        <v>50</v>
      </c>
      <c r="G353" s="273" t="s">
        <v>2488</v>
      </c>
      <c r="H353" s="273" t="s">
        <v>2834</v>
      </c>
      <c r="I353" s="274" t="s">
        <v>2835</v>
      </c>
    </row>
    <row r="354" spans="2:9">
      <c r="B354" s="272" t="s">
        <v>862</v>
      </c>
      <c r="C354" s="273" t="s">
        <v>2836</v>
      </c>
      <c r="D354" s="273" t="s">
        <v>50</v>
      </c>
      <c r="E354" s="273" t="s">
        <v>2487</v>
      </c>
      <c r="F354" s="273" t="s">
        <v>50</v>
      </c>
      <c r="G354" s="273" t="s">
        <v>2488</v>
      </c>
      <c r="H354" s="273" t="s">
        <v>2837</v>
      </c>
      <c r="I354" s="274" t="s">
        <v>2838</v>
      </c>
    </row>
    <row r="355" spans="2:9">
      <c r="B355" s="272" t="s">
        <v>865</v>
      </c>
      <c r="C355" s="273" t="s">
        <v>2839</v>
      </c>
      <c r="D355" s="273" t="s">
        <v>50</v>
      </c>
      <c r="E355" s="273" t="s">
        <v>2487</v>
      </c>
      <c r="F355" s="273" t="s">
        <v>110</v>
      </c>
      <c r="G355" s="273" t="s">
        <v>2488</v>
      </c>
      <c r="H355" s="273" t="s">
        <v>2839</v>
      </c>
      <c r="I355" s="274" t="s">
        <v>2840</v>
      </c>
    </row>
    <row r="356" spans="2:9">
      <c r="B356" s="272" t="s">
        <v>867</v>
      </c>
      <c r="C356" s="273" t="s">
        <v>2841</v>
      </c>
      <c r="D356" s="273" t="s">
        <v>50</v>
      </c>
      <c r="E356" s="273" t="s">
        <v>2487</v>
      </c>
      <c r="F356" s="273" t="s">
        <v>50</v>
      </c>
      <c r="G356" s="273" t="s">
        <v>2488</v>
      </c>
      <c r="H356" s="273" t="s">
        <v>2841</v>
      </c>
      <c r="I356" s="274" t="s">
        <v>2842</v>
      </c>
    </row>
    <row r="357" spans="2:9">
      <c r="B357" s="272" t="s">
        <v>457</v>
      </c>
      <c r="C357" s="273" t="s">
        <v>2843</v>
      </c>
      <c r="D357" s="273" t="s">
        <v>110</v>
      </c>
      <c r="E357" s="273" t="s">
        <v>14</v>
      </c>
      <c r="F357" s="273" t="s">
        <v>110</v>
      </c>
      <c r="G357" s="273" t="s">
        <v>2550</v>
      </c>
      <c r="H357" s="273" t="s">
        <v>2843</v>
      </c>
      <c r="I357" s="274" t="s">
        <v>2843</v>
      </c>
    </row>
    <row r="358" spans="2:9">
      <c r="B358" s="272" t="s">
        <v>458</v>
      </c>
      <c r="C358" s="273" t="s">
        <v>2844</v>
      </c>
      <c r="D358" s="273" t="s">
        <v>110</v>
      </c>
      <c r="E358" s="273" t="s">
        <v>14</v>
      </c>
      <c r="F358" s="273" t="s">
        <v>110</v>
      </c>
      <c r="G358" s="273" t="s">
        <v>2550</v>
      </c>
      <c r="H358" s="273" t="s">
        <v>2844</v>
      </c>
      <c r="I358" s="274" t="s">
        <v>2844</v>
      </c>
    </row>
    <row r="359" spans="2:9">
      <c r="B359" s="272" t="s">
        <v>436</v>
      </c>
      <c r="C359" s="273" t="s">
        <v>2685</v>
      </c>
      <c r="D359" s="273" t="s">
        <v>110</v>
      </c>
      <c r="E359" s="273" t="s">
        <v>2576</v>
      </c>
      <c r="F359" s="273" t="s">
        <v>110</v>
      </c>
      <c r="G359" s="273" t="s">
        <v>2577</v>
      </c>
      <c r="H359" s="273" t="s">
        <v>2845</v>
      </c>
      <c r="I359" s="274" t="s">
        <v>2846</v>
      </c>
    </row>
    <row r="360" spans="2:9">
      <c r="B360" s="272" t="s">
        <v>868</v>
      </c>
      <c r="C360" s="273" t="s">
        <v>2847</v>
      </c>
      <c r="D360" s="273" t="s">
        <v>50</v>
      </c>
      <c r="E360" s="273" t="s">
        <v>2487</v>
      </c>
      <c r="F360" s="273" t="s">
        <v>110</v>
      </c>
      <c r="G360" s="273" t="s">
        <v>2488</v>
      </c>
      <c r="H360" s="273" t="s">
        <v>2847</v>
      </c>
      <c r="I360" s="274" t="s">
        <v>2848</v>
      </c>
    </row>
    <row r="361" spans="2:9">
      <c r="B361" s="272" t="s">
        <v>869</v>
      </c>
      <c r="C361" s="273" t="s">
        <v>2849</v>
      </c>
      <c r="D361" s="273" t="s">
        <v>50</v>
      </c>
      <c r="E361" s="273" t="s">
        <v>2487</v>
      </c>
      <c r="F361" s="273" t="s">
        <v>50</v>
      </c>
      <c r="G361" s="273" t="s">
        <v>2488</v>
      </c>
      <c r="H361" s="273" t="s">
        <v>2849</v>
      </c>
      <c r="I361" s="274" t="s">
        <v>2849</v>
      </c>
    </row>
    <row r="362" spans="2:9">
      <c r="B362" s="272" t="s">
        <v>870</v>
      </c>
      <c r="C362" s="273" t="s">
        <v>2850</v>
      </c>
      <c r="D362" s="273" t="s">
        <v>50</v>
      </c>
      <c r="E362" s="273" t="s">
        <v>2487</v>
      </c>
      <c r="F362" s="273" t="s">
        <v>50</v>
      </c>
      <c r="G362" s="273" t="s">
        <v>2488</v>
      </c>
      <c r="H362" s="273" t="s">
        <v>2850</v>
      </c>
      <c r="I362" s="274" t="s">
        <v>2850</v>
      </c>
    </row>
    <row r="363" spans="2:9">
      <c r="B363" s="272" t="s">
        <v>871</v>
      </c>
      <c r="C363" s="273" t="s">
        <v>2850</v>
      </c>
      <c r="D363" s="273" t="s">
        <v>50</v>
      </c>
      <c r="E363" s="273" t="s">
        <v>2487</v>
      </c>
      <c r="F363" s="273" t="s">
        <v>50</v>
      </c>
      <c r="G363" s="273" t="s">
        <v>2488</v>
      </c>
      <c r="H363" s="273" t="s">
        <v>2851</v>
      </c>
      <c r="I363" s="274" t="s">
        <v>2852</v>
      </c>
    </row>
    <row r="364" spans="2:9">
      <c r="B364" s="272" t="s">
        <v>872</v>
      </c>
      <c r="C364" s="273" t="s">
        <v>2853</v>
      </c>
      <c r="D364" s="273" t="s">
        <v>50</v>
      </c>
      <c r="E364" s="273" t="s">
        <v>2487</v>
      </c>
      <c r="F364" s="273" t="s">
        <v>50</v>
      </c>
      <c r="G364" s="273" t="s">
        <v>2488</v>
      </c>
      <c r="H364" s="273" t="s">
        <v>2853</v>
      </c>
      <c r="I364" s="274" t="s">
        <v>2853</v>
      </c>
    </row>
    <row r="365" spans="2:9">
      <c r="B365" s="272" t="s">
        <v>873</v>
      </c>
      <c r="C365" s="273" t="s">
        <v>2853</v>
      </c>
      <c r="D365" s="273" t="s">
        <v>50</v>
      </c>
      <c r="E365" s="273" t="s">
        <v>2487</v>
      </c>
      <c r="F365" s="273" t="s">
        <v>50</v>
      </c>
      <c r="G365" s="273" t="s">
        <v>2488</v>
      </c>
      <c r="H365" s="273" t="s">
        <v>2854</v>
      </c>
      <c r="I365" s="274" t="s">
        <v>2855</v>
      </c>
    </row>
    <row r="366" spans="2:9">
      <c r="B366" s="272" t="s">
        <v>874</v>
      </c>
      <c r="C366" s="273" t="s">
        <v>2856</v>
      </c>
      <c r="D366" s="273" t="s">
        <v>50</v>
      </c>
      <c r="E366" s="273" t="s">
        <v>2487</v>
      </c>
      <c r="F366" s="273" t="s">
        <v>50</v>
      </c>
      <c r="G366" s="273" t="s">
        <v>2488</v>
      </c>
      <c r="H366" s="273" t="s">
        <v>2856</v>
      </c>
      <c r="I366" s="274" t="s">
        <v>2856</v>
      </c>
    </row>
    <row r="367" spans="2:9">
      <c r="B367" s="272" t="s">
        <v>875</v>
      </c>
      <c r="C367" s="273" t="s">
        <v>2857</v>
      </c>
      <c r="D367" s="273" t="s">
        <v>50</v>
      </c>
      <c r="E367" s="273" t="s">
        <v>2487</v>
      </c>
      <c r="F367" s="273" t="s">
        <v>50</v>
      </c>
      <c r="G367" s="273" t="s">
        <v>2488</v>
      </c>
      <c r="H367" s="273" t="s">
        <v>2857</v>
      </c>
      <c r="I367" s="274" t="s">
        <v>2858</v>
      </c>
    </row>
    <row r="368" spans="2:9">
      <c r="B368" s="272" t="s">
        <v>879</v>
      </c>
      <c r="C368" s="273" t="s">
        <v>2859</v>
      </c>
      <c r="D368" s="273" t="s">
        <v>50</v>
      </c>
      <c r="E368" s="273" t="s">
        <v>2487</v>
      </c>
      <c r="F368" s="273" t="s">
        <v>50</v>
      </c>
      <c r="G368" s="273" t="s">
        <v>2488</v>
      </c>
      <c r="H368" s="273" t="s">
        <v>2859</v>
      </c>
      <c r="I368" s="274" t="s">
        <v>2859</v>
      </c>
    </row>
    <row r="369" spans="2:9">
      <c r="B369" s="272" t="s">
        <v>881</v>
      </c>
      <c r="C369" s="273" t="s">
        <v>2860</v>
      </c>
      <c r="D369" s="273" t="s">
        <v>50</v>
      </c>
      <c r="E369" s="273" t="s">
        <v>2487</v>
      </c>
      <c r="F369" s="273" t="s">
        <v>50</v>
      </c>
      <c r="G369" s="273" t="s">
        <v>2488</v>
      </c>
      <c r="H369" s="273" t="s">
        <v>2860</v>
      </c>
      <c r="I369" s="274" t="s">
        <v>2860</v>
      </c>
    </row>
    <row r="370" spans="2:9">
      <c r="B370" s="272" t="s">
        <v>876</v>
      </c>
      <c r="C370" s="273" t="s">
        <v>2861</v>
      </c>
      <c r="D370" s="273" t="s">
        <v>50</v>
      </c>
      <c r="E370" s="273" t="s">
        <v>2487</v>
      </c>
      <c r="F370" s="273" t="s">
        <v>50</v>
      </c>
      <c r="G370" s="273" t="s">
        <v>2488</v>
      </c>
      <c r="H370" s="273" t="s">
        <v>2861</v>
      </c>
      <c r="I370" s="274" t="s">
        <v>2862</v>
      </c>
    </row>
    <row r="371" spans="2:9">
      <c r="B371" s="272" t="s">
        <v>877</v>
      </c>
      <c r="C371" s="273" t="s">
        <v>2863</v>
      </c>
      <c r="D371" s="273" t="s">
        <v>50</v>
      </c>
      <c r="E371" s="273" t="s">
        <v>2487</v>
      </c>
      <c r="F371" s="273" t="s">
        <v>50</v>
      </c>
      <c r="G371" s="273" t="s">
        <v>2488</v>
      </c>
      <c r="H371" s="273" t="s">
        <v>2863</v>
      </c>
      <c r="I371" s="274" t="s">
        <v>2864</v>
      </c>
    </row>
    <row r="372" spans="2:9">
      <c r="B372" s="272" t="s">
        <v>878</v>
      </c>
      <c r="C372" s="273" t="s">
        <v>2865</v>
      </c>
      <c r="D372" s="273" t="s">
        <v>50</v>
      </c>
      <c r="E372" s="273" t="s">
        <v>2487</v>
      </c>
      <c r="F372" s="273" t="s">
        <v>50</v>
      </c>
      <c r="G372" s="273" t="s">
        <v>2488</v>
      </c>
      <c r="H372" s="273" t="s">
        <v>2865</v>
      </c>
      <c r="I372" s="274" t="s">
        <v>2866</v>
      </c>
    </row>
    <row r="373" spans="2:9">
      <c r="B373" s="272" t="s">
        <v>880</v>
      </c>
      <c r="C373" s="273" t="s">
        <v>2859</v>
      </c>
      <c r="D373" s="273" t="s">
        <v>50</v>
      </c>
      <c r="E373" s="273" t="s">
        <v>2487</v>
      </c>
      <c r="F373" s="273" t="s">
        <v>50</v>
      </c>
      <c r="G373" s="273" t="s">
        <v>2488</v>
      </c>
      <c r="H373" s="273" t="s">
        <v>2867</v>
      </c>
      <c r="I373" s="274" t="s">
        <v>2868</v>
      </c>
    </row>
    <row r="374" spans="2:9">
      <c r="B374" s="272" t="s">
        <v>882</v>
      </c>
      <c r="C374" s="273" t="s">
        <v>2860</v>
      </c>
      <c r="D374" s="273" t="s">
        <v>50</v>
      </c>
      <c r="E374" s="273" t="s">
        <v>2487</v>
      </c>
      <c r="F374" s="273" t="s">
        <v>50</v>
      </c>
      <c r="G374" s="273" t="s">
        <v>2488</v>
      </c>
      <c r="H374" s="273" t="s">
        <v>2860</v>
      </c>
      <c r="I374" s="274" t="s">
        <v>2869</v>
      </c>
    </row>
    <row r="375" spans="2:9">
      <c r="B375" s="272" t="s">
        <v>884</v>
      </c>
      <c r="C375" s="273" t="s">
        <v>2870</v>
      </c>
      <c r="D375" s="273" t="s">
        <v>50</v>
      </c>
      <c r="E375" s="273" t="s">
        <v>2487</v>
      </c>
      <c r="F375" s="273" t="s">
        <v>50</v>
      </c>
      <c r="G375" s="273" t="s">
        <v>2488</v>
      </c>
      <c r="H375" s="273" t="s">
        <v>2871</v>
      </c>
      <c r="I375" s="274" t="s">
        <v>2872</v>
      </c>
    </row>
    <row r="376" spans="2:9">
      <c r="B376" s="272" t="s">
        <v>885</v>
      </c>
      <c r="C376" s="273" t="s">
        <v>2873</v>
      </c>
      <c r="D376" s="273" t="s">
        <v>50</v>
      </c>
      <c r="E376" s="273" t="s">
        <v>2487</v>
      </c>
      <c r="F376" s="273" t="s">
        <v>50</v>
      </c>
      <c r="G376" s="273" t="s">
        <v>2488</v>
      </c>
      <c r="H376" s="273" t="s">
        <v>2874</v>
      </c>
      <c r="I376" s="274" t="s">
        <v>2875</v>
      </c>
    </row>
    <row r="377" spans="2:9">
      <c r="B377" s="272" t="s">
        <v>887</v>
      </c>
      <c r="C377" s="273" t="s">
        <v>2876</v>
      </c>
      <c r="D377" s="273" t="s">
        <v>50</v>
      </c>
      <c r="E377" s="273" t="s">
        <v>2487</v>
      </c>
      <c r="F377" s="273" t="s">
        <v>50</v>
      </c>
      <c r="G377" s="273" t="s">
        <v>2488</v>
      </c>
      <c r="H377" s="273" t="s">
        <v>2876</v>
      </c>
      <c r="I377" s="274" t="s">
        <v>2877</v>
      </c>
    </row>
    <row r="378" spans="2:9">
      <c r="B378" s="272" t="s">
        <v>1007</v>
      </c>
      <c r="C378" s="273" t="s">
        <v>2878</v>
      </c>
      <c r="D378" s="273" t="s">
        <v>50</v>
      </c>
      <c r="E378" s="273" t="s">
        <v>2589</v>
      </c>
      <c r="F378" s="273" t="s">
        <v>50</v>
      </c>
      <c r="G378" s="273" t="s">
        <v>2590</v>
      </c>
      <c r="H378" s="273" t="s">
        <v>2878</v>
      </c>
      <c r="I378" s="274" t="s">
        <v>2879</v>
      </c>
    </row>
    <row r="379" spans="2:9">
      <c r="B379" s="272" t="s">
        <v>1008</v>
      </c>
      <c r="C379" s="273" t="s">
        <v>2880</v>
      </c>
      <c r="D379" s="273" t="s">
        <v>50</v>
      </c>
      <c r="E379" s="273" t="s">
        <v>2589</v>
      </c>
      <c r="F379" s="273" t="s">
        <v>50</v>
      </c>
      <c r="G379" s="273" t="s">
        <v>2590</v>
      </c>
      <c r="H379" s="273" t="s">
        <v>2880</v>
      </c>
      <c r="I379" s="274" t="s">
        <v>2881</v>
      </c>
    </row>
    <row r="380" spans="2:9">
      <c r="B380" s="272" t="s">
        <v>1009</v>
      </c>
      <c r="C380" s="273" t="s">
        <v>2882</v>
      </c>
      <c r="D380" s="273" t="s">
        <v>50</v>
      </c>
      <c r="E380" s="273" t="s">
        <v>2589</v>
      </c>
      <c r="F380" s="273" t="s">
        <v>50</v>
      </c>
      <c r="G380" s="273" t="s">
        <v>2590</v>
      </c>
      <c r="H380" s="273" t="s">
        <v>2883</v>
      </c>
      <c r="I380" s="274" t="s">
        <v>2884</v>
      </c>
    </row>
    <row r="381" spans="2:9">
      <c r="B381" s="272" t="s">
        <v>1010</v>
      </c>
      <c r="C381" s="273" t="s">
        <v>2885</v>
      </c>
      <c r="D381" s="273" t="s">
        <v>50</v>
      </c>
      <c r="E381" s="273" t="s">
        <v>2589</v>
      </c>
      <c r="F381" s="273" t="s">
        <v>50</v>
      </c>
      <c r="G381" s="273" t="s">
        <v>2590</v>
      </c>
      <c r="H381" s="273" t="s">
        <v>2886</v>
      </c>
      <c r="I381" s="274" t="s">
        <v>2887</v>
      </c>
    </row>
    <row r="382" spans="2:9">
      <c r="B382" s="272" t="s">
        <v>2045</v>
      </c>
      <c r="C382" s="273" t="s">
        <v>2888</v>
      </c>
      <c r="D382" s="273" t="s">
        <v>2226</v>
      </c>
      <c r="E382" s="273" t="s">
        <v>2889</v>
      </c>
      <c r="F382" s="273" t="s">
        <v>2890</v>
      </c>
      <c r="G382" s="273" t="s">
        <v>2891</v>
      </c>
      <c r="H382" s="273" t="s">
        <v>2888</v>
      </c>
      <c r="I382" s="274" t="s">
        <v>2888</v>
      </c>
    </row>
    <row r="383" spans="2:9">
      <c r="B383" s="272" t="s">
        <v>2047</v>
      </c>
      <c r="C383" s="273" t="s">
        <v>2892</v>
      </c>
      <c r="D383" s="273" t="s">
        <v>2226</v>
      </c>
      <c r="E383" s="273" t="s">
        <v>2889</v>
      </c>
      <c r="F383" s="273" t="s">
        <v>2890</v>
      </c>
      <c r="G383" s="273" t="s">
        <v>2891</v>
      </c>
      <c r="H383" s="273" t="s">
        <v>2892</v>
      </c>
      <c r="I383" s="274" t="s">
        <v>2892</v>
      </c>
    </row>
    <row r="384" spans="2:9">
      <c r="B384" s="272" t="s">
        <v>2048</v>
      </c>
      <c r="C384" s="273" t="s">
        <v>2893</v>
      </c>
      <c r="D384" s="273" t="s">
        <v>2226</v>
      </c>
      <c r="E384" s="273" t="s">
        <v>2889</v>
      </c>
      <c r="F384" s="273" t="s">
        <v>2890</v>
      </c>
      <c r="G384" s="273" t="s">
        <v>2891</v>
      </c>
      <c r="H384" s="273" t="s">
        <v>2893</v>
      </c>
      <c r="I384" s="274" t="s">
        <v>2893</v>
      </c>
    </row>
    <row r="385" spans="2:9">
      <c r="B385" s="272" t="s">
        <v>2049</v>
      </c>
      <c r="C385" s="273" t="s">
        <v>2894</v>
      </c>
      <c r="D385" s="273" t="s">
        <v>2226</v>
      </c>
      <c r="E385" s="273" t="s">
        <v>2889</v>
      </c>
      <c r="F385" s="273" t="s">
        <v>2890</v>
      </c>
      <c r="G385" s="273" t="s">
        <v>2891</v>
      </c>
      <c r="H385" s="273" t="s">
        <v>2894</v>
      </c>
      <c r="I385" s="274" t="s">
        <v>2894</v>
      </c>
    </row>
    <row r="386" spans="2:9">
      <c r="B386" s="272" t="s">
        <v>2051</v>
      </c>
      <c r="C386" s="273" t="s">
        <v>2895</v>
      </c>
      <c r="D386" s="273" t="s">
        <v>2226</v>
      </c>
      <c r="E386" s="273" t="s">
        <v>2889</v>
      </c>
      <c r="F386" s="273" t="s">
        <v>2427</v>
      </c>
      <c r="G386" s="273" t="s">
        <v>2891</v>
      </c>
      <c r="H386" s="273" t="s">
        <v>2895</v>
      </c>
      <c r="I386" s="274" t="s">
        <v>2895</v>
      </c>
    </row>
    <row r="387" spans="2:9">
      <c r="B387" s="272" t="s">
        <v>1011</v>
      </c>
      <c r="C387" s="273" t="s">
        <v>2896</v>
      </c>
      <c r="D387" s="273" t="s">
        <v>50</v>
      </c>
      <c r="E387" s="273" t="s">
        <v>2589</v>
      </c>
      <c r="F387" s="273" t="s">
        <v>50</v>
      </c>
      <c r="G387" s="273" t="s">
        <v>2590</v>
      </c>
      <c r="H387" s="273" t="s">
        <v>2897</v>
      </c>
      <c r="I387" s="274" t="s">
        <v>2898</v>
      </c>
    </row>
    <row r="388" spans="2:9">
      <c r="B388" s="272" t="s">
        <v>1014</v>
      </c>
      <c r="C388" s="273" t="s">
        <v>2899</v>
      </c>
      <c r="D388" s="273" t="s">
        <v>50</v>
      </c>
      <c r="E388" s="273" t="s">
        <v>2584</v>
      </c>
      <c r="F388" s="273" t="s">
        <v>50</v>
      </c>
      <c r="G388" s="273" t="s">
        <v>2585</v>
      </c>
      <c r="H388" s="273" t="s">
        <v>2900</v>
      </c>
      <c r="I388" s="274" t="s">
        <v>2901</v>
      </c>
    </row>
    <row r="389" spans="2:9">
      <c r="B389" s="272" t="s">
        <v>1015</v>
      </c>
      <c r="C389" s="273" t="s">
        <v>2902</v>
      </c>
      <c r="D389" s="273" t="s">
        <v>50</v>
      </c>
      <c r="E389" s="273" t="s">
        <v>2584</v>
      </c>
      <c r="F389" s="273" t="s">
        <v>2185</v>
      </c>
      <c r="G389" s="273" t="s">
        <v>2585</v>
      </c>
      <c r="H389" s="273" t="s">
        <v>2903</v>
      </c>
      <c r="I389" s="274" t="s">
        <v>2904</v>
      </c>
    </row>
    <row r="390" spans="2:9">
      <c r="B390" s="272" t="s">
        <v>1018</v>
      </c>
      <c r="C390" s="273" t="s">
        <v>2905</v>
      </c>
      <c r="D390" s="273" t="s">
        <v>50</v>
      </c>
      <c r="E390" s="273" t="s">
        <v>2584</v>
      </c>
      <c r="F390" s="273" t="s">
        <v>50</v>
      </c>
      <c r="G390" s="273" t="s">
        <v>2585</v>
      </c>
      <c r="H390" s="273" t="s">
        <v>2906</v>
      </c>
      <c r="I390" s="274" t="s">
        <v>2907</v>
      </c>
    </row>
    <row r="391" spans="2:9">
      <c r="B391" s="272" t="s">
        <v>1022</v>
      </c>
      <c r="C391" s="273" t="s">
        <v>2908</v>
      </c>
      <c r="D391" s="273" t="s">
        <v>50</v>
      </c>
      <c r="E391" s="273" t="s">
        <v>2584</v>
      </c>
      <c r="F391" s="273" t="s">
        <v>110</v>
      </c>
      <c r="G391" s="273" t="s">
        <v>2585</v>
      </c>
      <c r="H391" s="273" t="s">
        <v>2909</v>
      </c>
      <c r="I391" s="274" t="s">
        <v>2910</v>
      </c>
    </row>
    <row r="392" spans="2:9">
      <c r="B392" s="272" t="s">
        <v>2055</v>
      </c>
      <c r="C392" s="273" t="s">
        <v>2911</v>
      </c>
      <c r="D392" s="273" t="s">
        <v>2226</v>
      </c>
      <c r="E392" s="273" t="s">
        <v>2889</v>
      </c>
      <c r="F392" s="273" t="s">
        <v>2890</v>
      </c>
      <c r="G392" s="273" t="s">
        <v>2891</v>
      </c>
      <c r="H392" s="273" t="s">
        <v>2911</v>
      </c>
      <c r="I392" s="274" t="s">
        <v>2911</v>
      </c>
    </row>
    <row r="393" spans="2:9">
      <c r="B393" s="272" t="s">
        <v>2057</v>
      </c>
      <c r="C393" s="273" t="s">
        <v>2912</v>
      </c>
      <c r="D393" s="273" t="s">
        <v>2226</v>
      </c>
      <c r="E393" s="273" t="s">
        <v>2889</v>
      </c>
      <c r="F393" s="273" t="s">
        <v>2890</v>
      </c>
      <c r="G393" s="273" t="s">
        <v>2891</v>
      </c>
      <c r="H393" s="273" t="s">
        <v>2912</v>
      </c>
      <c r="I393" s="274" t="s">
        <v>2912</v>
      </c>
    </row>
    <row r="394" spans="2:9">
      <c r="B394" s="272" t="s">
        <v>2058</v>
      </c>
      <c r="C394" s="273" t="s">
        <v>2913</v>
      </c>
      <c r="D394" s="273" t="s">
        <v>2226</v>
      </c>
      <c r="E394" s="273" t="s">
        <v>2889</v>
      </c>
      <c r="F394" s="273" t="s">
        <v>2890</v>
      </c>
      <c r="G394" s="273" t="s">
        <v>2891</v>
      </c>
      <c r="H394" s="273" t="s">
        <v>2913</v>
      </c>
      <c r="I394" s="274" t="s">
        <v>2913</v>
      </c>
    </row>
    <row r="395" spans="2:9">
      <c r="B395" s="272" t="s">
        <v>2059</v>
      </c>
      <c r="C395" s="273" t="s">
        <v>2914</v>
      </c>
      <c r="D395" s="273" t="s">
        <v>2226</v>
      </c>
      <c r="E395" s="273" t="s">
        <v>2889</v>
      </c>
      <c r="F395" s="273" t="s">
        <v>2890</v>
      </c>
      <c r="G395" s="273" t="s">
        <v>2891</v>
      </c>
      <c r="H395" s="273" t="s">
        <v>2914</v>
      </c>
      <c r="I395" s="274" t="s">
        <v>2914</v>
      </c>
    </row>
    <row r="396" spans="2:9">
      <c r="B396" s="272" t="s">
        <v>2062</v>
      </c>
      <c r="C396" s="273" t="s">
        <v>2915</v>
      </c>
      <c r="D396" s="273" t="s">
        <v>2226</v>
      </c>
      <c r="E396" s="273" t="s">
        <v>2889</v>
      </c>
      <c r="F396" s="273" t="s">
        <v>2890</v>
      </c>
      <c r="G396" s="273" t="s">
        <v>2891</v>
      </c>
      <c r="H396" s="273" t="s">
        <v>2915</v>
      </c>
      <c r="I396" s="274" t="s">
        <v>2915</v>
      </c>
    </row>
    <row r="397" spans="2:9">
      <c r="B397" s="272" t="s">
        <v>1017</v>
      </c>
      <c r="C397" s="273" t="s">
        <v>2916</v>
      </c>
      <c r="D397" s="273" t="s">
        <v>50</v>
      </c>
      <c r="E397" s="273" t="s">
        <v>2584</v>
      </c>
      <c r="F397" s="273" t="s">
        <v>50</v>
      </c>
      <c r="G397" s="273" t="s">
        <v>2585</v>
      </c>
      <c r="H397" s="273" t="s">
        <v>2917</v>
      </c>
      <c r="I397" s="274" t="s">
        <v>2918</v>
      </c>
    </row>
    <row r="398" spans="2:9">
      <c r="B398" s="272" t="s">
        <v>1020</v>
      </c>
      <c r="C398" s="273" t="s">
        <v>2919</v>
      </c>
      <c r="D398" s="273" t="s">
        <v>50</v>
      </c>
      <c r="E398" s="273" t="s">
        <v>2584</v>
      </c>
      <c r="F398" s="273" t="s">
        <v>50</v>
      </c>
      <c r="G398" s="273" t="s">
        <v>2585</v>
      </c>
      <c r="H398" s="273" t="s">
        <v>2920</v>
      </c>
      <c r="I398" s="274" t="s">
        <v>2921</v>
      </c>
    </row>
    <row r="399" spans="2:9">
      <c r="B399" s="272" t="s">
        <v>902</v>
      </c>
      <c r="C399" s="273" t="s">
        <v>2922</v>
      </c>
      <c r="D399" s="273" t="s">
        <v>50</v>
      </c>
      <c r="E399" s="273" t="s">
        <v>2487</v>
      </c>
      <c r="F399" s="273" t="s">
        <v>50</v>
      </c>
      <c r="G399" s="273" t="s">
        <v>2488</v>
      </c>
      <c r="H399" s="273" t="s">
        <v>2922</v>
      </c>
      <c r="I399" s="274" t="s">
        <v>2923</v>
      </c>
    </row>
    <row r="400" spans="2:9">
      <c r="B400" s="272" t="s">
        <v>903</v>
      </c>
      <c r="C400" s="273" t="s">
        <v>2924</v>
      </c>
      <c r="D400" s="273" t="s">
        <v>50</v>
      </c>
      <c r="E400" s="273" t="s">
        <v>2487</v>
      </c>
      <c r="F400" s="273" t="s">
        <v>50</v>
      </c>
      <c r="G400" s="273" t="s">
        <v>2488</v>
      </c>
      <c r="H400" s="273" t="s">
        <v>2924</v>
      </c>
      <c r="I400" s="274" t="s">
        <v>2925</v>
      </c>
    </row>
    <row r="401" spans="2:9">
      <c r="B401" s="272" t="s">
        <v>904</v>
      </c>
      <c r="C401" s="273" t="s">
        <v>2926</v>
      </c>
      <c r="D401" s="273" t="s">
        <v>50</v>
      </c>
      <c r="E401" s="273" t="s">
        <v>2487</v>
      </c>
      <c r="F401" s="273" t="s">
        <v>50</v>
      </c>
      <c r="G401" s="273" t="s">
        <v>2488</v>
      </c>
      <c r="H401" s="273" t="s">
        <v>2926</v>
      </c>
      <c r="I401" s="274" t="s">
        <v>2926</v>
      </c>
    </row>
    <row r="402" spans="2:9">
      <c r="B402" s="272" t="s">
        <v>905</v>
      </c>
      <c r="C402" s="273" t="s">
        <v>2927</v>
      </c>
      <c r="D402" s="273" t="s">
        <v>50</v>
      </c>
      <c r="E402" s="273" t="s">
        <v>2487</v>
      </c>
      <c r="F402" s="273" t="s">
        <v>50</v>
      </c>
      <c r="G402" s="273" t="s">
        <v>2488</v>
      </c>
      <c r="H402" s="273" t="s">
        <v>2928</v>
      </c>
      <c r="I402" s="274" t="s">
        <v>2929</v>
      </c>
    </row>
    <row r="403" spans="2:9">
      <c r="B403" s="272" t="s">
        <v>906</v>
      </c>
      <c r="C403" s="273" t="s">
        <v>2930</v>
      </c>
      <c r="D403" s="273" t="s">
        <v>50</v>
      </c>
      <c r="E403" s="273" t="s">
        <v>2487</v>
      </c>
      <c r="F403" s="273" t="s">
        <v>50</v>
      </c>
      <c r="G403" s="273" t="s">
        <v>2488</v>
      </c>
      <c r="H403" s="273" t="s">
        <v>2931</v>
      </c>
      <c r="I403" s="274" t="s">
        <v>2932</v>
      </c>
    </row>
    <row r="404" spans="2:9">
      <c r="B404" s="272" t="s">
        <v>907</v>
      </c>
      <c r="C404" s="273" t="s">
        <v>2933</v>
      </c>
      <c r="D404" s="273" t="s">
        <v>50</v>
      </c>
      <c r="E404" s="273" t="s">
        <v>2487</v>
      </c>
      <c r="F404" s="273" t="s">
        <v>50</v>
      </c>
      <c r="G404" s="273" t="s">
        <v>2488</v>
      </c>
      <c r="H404" s="273" t="s">
        <v>2934</v>
      </c>
      <c r="I404" s="274" t="s">
        <v>2935</v>
      </c>
    </row>
    <row r="405" spans="2:9">
      <c r="B405" s="272" t="s">
        <v>908</v>
      </c>
      <c r="C405" s="273" t="s">
        <v>2936</v>
      </c>
      <c r="D405" s="273" t="s">
        <v>50</v>
      </c>
      <c r="E405" s="273" t="s">
        <v>2487</v>
      </c>
      <c r="F405" s="273" t="s">
        <v>50</v>
      </c>
      <c r="G405" s="273" t="s">
        <v>2488</v>
      </c>
      <c r="H405" s="273" t="s">
        <v>2936</v>
      </c>
      <c r="I405" s="274" t="s">
        <v>2937</v>
      </c>
    </row>
    <row r="406" spans="2:9">
      <c r="B406" s="272" t="s">
        <v>909</v>
      </c>
      <c r="C406" s="273" t="s">
        <v>2938</v>
      </c>
      <c r="D406" s="273" t="s">
        <v>50</v>
      </c>
      <c r="E406" s="273" t="s">
        <v>2487</v>
      </c>
      <c r="F406" s="273" t="s">
        <v>50</v>
      </c>
      <c r="G406" s="273" t="s">
        <v>2488</v>
      </c>
      <c r="H406" s="273" t="s">
        <v>2938</v>
      </c>
      <c r="I406" s="274" t="s">
        <v>2939</v>
      </c>
    </row>
    <row r="407" spans="2:9">
      <c r="B407" s="272" t="s">
        <v>910</v>
      </c>
      <c r="C407" s="273" t="s">
        <v>2940</v>
      </c>
      <c r="D407" s="273" t="s">
        <v>50</v>
      </c>
      <c r="E407" s="273" t="s">
        <v>2487</v>
      </c>
      <c r="F407" s="273" t="s">
        <v>48</v>
      </c>
      <c r="G407" s="273" t="s">
        <v>2488</v>
      </c>
      <c r="H407" s="273" t="s">
        <v>2940</v>
      </c>
      <c r="I407" s="274" t="s">
        <v>2940</v>
      </c>
    </row>
    <row r="408" spans="2:9">
      <c r="B408" s="272" t="s">
        <v>914</v>
      </c>
      <c r="C408" s="273" t="s">
        <v>2941</v>
      </c>
      <c r="D408" s="273" t="s">
        <v>50</v>
      </c>
      <c r="E408" s="273" t="s">
        <v>2487</v>
      </c>
      <c r="F408" s="273" t="s">
        <v>50</v>
      </c>
      <c r="G408" s="273" t="s">
        <v>2488</v>
      </c>
      <c r="H408" s="273" t="s">
        <v>2941</v>
      </c>
      <c r="I408" s="274" t="s">
        <v>2942</v>
      </c>
    </row>
    <row r="409" spans="2:9">
      <c r="B409" s="272" t="s">
        <v>916</v>
      </c>
      <c r="C409" s="273" t="s">
        <v>2943</v>
      </c>
      <c r="D409" s="273" t="s">
        <v>50</v>
      </c>
      <c r="E409" s="273" t="s">
        <v>2487</v>
      </c>
      <c r="F409" s="273" t="s">
        <v>50</v>
      </c>
      <c r="G409" s="273" t="s">
        <v>2488</v>
      </c>
      <c r="H409" s="273" t="s">
        <v>2943</v>
      </c>
      <c r="I409" s="274" t="s">
        <v>2943</v>
      </c>
    </row>
    <row r="410" spans="2:9">
      <c r="B410" s="272" t="s">
        <v>918</v>
      </c>
      <c r="C410" s="273" t="s">
        <v>2944</v>
      </c>
      <c r="D410" s="273" t="s">
        <v>50</v>
      </c>
      <c r="E410" s="273" t="s">
        <v>2487</v>
      </c>
      <c r="F410" s="273" t="s">
        <v>50</v>
      </c>
      <c r="G410" s="273" t="s">
        <v>2488</v>
      </c>
      <c r="H410" s="273" t="s">
        <v>2944</v>
      </c>
      <c r="I410" s="274" t="s">
        <v>2944</v>
      </c>
    </row>
    <row r="411" spans="2:9">
      <c r="B411" s="272" t="s">
        <v>921</v>
      </c>
      <c r="C411" s="273" t="s">
        <v>2945</v>
      </c>
      <c r="D411" s="273" t="s">
        <v>50</v>
      </c>
      <c r="E411" s="273" t="s">
        <v>2487</v>
      </c>
      <c r="F411" s="273" t="s">
        <v>50</v>
      </c>
      <c r="G411" s="273" t="s">
        <v>2488</v>
      </c>
      <c r="H411" s="273" t="s">
        <v>2945</v>
      </c>
      <c r="I411" s="274" t="s">
        <v>2945</v>
      </c>
    </row>
    <row r="412" spans="2:9">
      <c r="B412" s="272" t="s">
        <v>926</v>
      </c>
      <c r="C412" s="273" t="s">
        <v>2946</v>
      </c>
      <c r="D412" s="273" t="s">
        <v>50</v>
      </c>
      <c r="E412" s="273" t="s">
        <v>2584</v>
      </c>
      <c r="F412" s="273" t="s">
        <v>2709</v>
      </c>
      <c r="G412" s="273" t="s">
        <v>2585</v>
      </c>
      <c r="H412" s="273" t="s">
        <v>2946</v>
      </c>
      <c r="I412" s="274" t="s">
        <v>2946</v>
      </c>
    </row>
    <row r="413" spans="2:9">
      <c r="B413" s="272" t="s">
        <v>911</v>
      </c>
      <c r="C413" s="273" t="s">
        <v>2947</v>
      </c>
      <c r="D413" s="273" t="s">
        <v>50</v>
      </c>
      <c r="E413" s="273" t="s">
        <v>2487</v>
      </c>
      <c r="F413" s="273" t="s">
        <v>48</v>
      </c>
      <c r="G413" s="273" t="s">
        <v>2488</v>
      </c>
      <c r="H413" s="273" t="s">
        <v>2948</v>
      </c>
      <c r="I413" s="274" t="s">
        <v>2949</v>
      </c>
    </row>
    <row r="414" spans="2:9">
      <c r="B414" s="272" t="s">
        <v>912</v>
      </c>
      <c r="C414" s="273" t="s">
        <v>2950</v>
      </c>
      <c r="D414" s="273" t="s">
        <v>50</v>
      </c>
      <c r="E414" s="273" t="s">
        <v>2487</v>
      </c>
      <c r="F414" s="273" t="s">
        <v>48</v>
      </c>
      <c r="G414" s="273" t="s">
        <v>2488</v>
      </c>
      <c r="H414" s="273" t="s">
        <v>2951</v>
      </c>
      <c r="I414" s="274" t="s">
        <v>2952</v>
      </c>
    </row>
    <row r="415" spans="2:9">
      <c r="B415" s="272" t="s">
        <v>913</v>
      </c>
      <c r="C415" s="273" t="s">
        <v>2953</v>
      </c>
      <c r="D415" s="273" t="s">
        <v>50</v>
      </c>
      <c r="E415" s="273" t="s">
        <v>2487</v>
      </c>
      <c r="F415" s="273" t="s">
        <v>48</v>
      </c>
      <c r="G415" s="273" t="s">
        <v>2488</v>
      </c>
      <c r="H415" s="273" t="s">
        <v>2953</v>
      </c>
      <c r="I415" s="274" t="s">
        <v>2954</v>
      </c>
    </row>
    <row r="416" spans="2:9">
      <c r="B416" s="272" t="s">
        <v>915</v>
      </c>
      <c r="C416" s="273" t="s">
        <v>2955</v>
      </c>
      <c r="D416" s="273" t="s">
        <v>50</v>
      </c>
      <c r="E416" s="273" t="s">
        <v>2487</v>
      </c>
      <c r="F416" s="273" t="s">
        <v>50</v>
      </c>
      <c r="G416" s="273" t="s">
        <v>2488</v>
      </c>
      <c r="H416" s="273" t="s">
        <v>2955</v>
      </c>
      <c r="I416" s="274" t="s">
        <v>2956</v>
      </c>
    </row>
    <row r="417" spans="2:9">
      <c r="B417" s="272" t="s">
        <v>917</v>
      </c>
      <c r="C417" s="273" t="s">
        <v>2943</v>
      </c>
      <c r="D417" s="273" t="s">
        <v>50</v>
      </c>
      <c r="E417" s="273" t="s">
        <v>2487</v>
      </c>
      <c r="F417" s="273" t="s">
        <v>50</v>
      </c>
      <c r="G417" s="273" t="s">
        <v>2488</v>
      </c>
      <c r="H417" s="273" t="s">
        <v>2957</v>
      </c>
      <c r="I417" s="274" t="s">
        <v>2958</v>
      </c>
    </row>
    <row r="418" spans="2:9">
      <c r="B418" s="272" t="s">
        <v>919</v>
      </c>
      <c r="C418" s="273" t="s">
        <v>2959</v>
      </c>
      <c r="D418" s="273" t="s">
        <v>50</v>
      </c>
      <c r="E418" s="273" t="s">
        <v>2487</v>
      </c>
      <c r="F418" s="273" t="s">
        <v>50</v>
      </c>
      <c r="G418" s="273" t="s">
        <v>2488</v>
      </c>
      <c r="H418" s="273" t="s">
        <v>2959</v>
      </c>
      <c r="I418" s="274" t="s">
        <v>2960</v>
      </c>
    </row>
    <row r="419" spans="2:9">
      <c r="B419" s="272" t="s">
        <v>956</v>
      </c>
      <c r="C419" s="273" t="s">
        <v>2961</v>
      </c>
      <c r="D419" s="273" t="s">
        <v>50</v>
      </c>
      <c r="E419" s="273" t="s">
        <v>2584</v>
      </c>
      <c r="F419" s="273" t="s">
        <v>50</v>
      </c>
      <c r="G419" s="273" t="s">
        <v>2585</v>
      </c>
      <c r="H419" s="273" t="s">
        <v>2961</v>
      </c>
      <c r="I419" s="274" t="s">
        <v>2962</v>
      </c>
    </row>
    <row r="420" spans="2:9">
      <c r="B420" s="272" t="s">
        <v>920</v>
      </c>
      <c r="C420" s="273" t="s">
        <v>2963</v>
      </c>
      <c r="D420" s="273" t="s">
        <v>50</v>
      </c>
      <c r="E420" s="273" t="s">
        <v>2487</v>
      </c>
      <c r="F420" s="273" t="s">
        <v>50</v>
      </c>
      <c r="G420" s="273" t="s">
        <v>2488</v>
      </c>
      <c r="H420" s="273" t="s">
        <v>2963</v>
      </c>
      <c r="I420" s="274" t="s">
        <v>2964</v>
      </c>
    </row>
    <row r="421" spans="2:9">
      <c r="B421" s="272" t="s">
        <v>922</v>
      </c>
      <c r="C421" s="273" t="s">
        <v>2965</v>
      </c>
      <c r="D421" s="273" t="s">
        <v>50</v>
      </c>
      <c r="E421" s="273" t="s">
        <v>2487</v>
      </c>
      <c r="F421" s="273" t="s">
        <v>50</v>
      </c>
      <c r="G421" s="273" t="s">
        <v>2488</v>
      </c>
      <c r="H421" s="273" t="s">
        <v>2966</v>
      </c>
      <c r="I421" s="274" t="s">
        <v>2967</v>
      </c>
    </row>
    <row r="422" spans="2:9">
      <c r="B422" s="272" t="s">
        <v>923</v>
      </c>
      <c r="C422" s="273" t="s">
        <v>2968</v>
      </c>
      <c r="D422" s="273" t="s">
        <v>50</v>
      </c>
      <c r="E422" s="273" t="s">
        <v>2487</v>
      </c>
      <c r="F422" s="273" t="s">
        <v>50</v>
      </c>
      <c r="G422" s="273" t="s">
        <v>2488</v>
      </c>
      <c r="H422" s="273" t="s">
        <v>2968</v>
      </c>
      <c r="I422" s="274" t="s">
        <v>2969</v>
      </c>
    </row>
    <row r="423" spans="2:9">
      <c r="B423" s="272" t="s">
        <v>924</v>
      </c>
      <c r="C423" s="273" t="s">
        <v>2970</v>
      </c>
      <c r="D423" s="273" t="s">
        <v>50</v>
      </c>
      <c r="E423" s="273" t="s">
        <v>2487</v>
      </c>
      <c r="F423" s="273" t="s">
        <v>50</v>
      </c>
      <c r="G423" s="273" t="s">
        <v>2488</v>
      </c>
      <c r="H423" s="273" t="s">
        <v>2970</v>
      </c>
      <c r="I423" s="274" t="s">
        <v>2971</v>
      </c>
    </row>
    <row r="424" spans="2:9">
      <c r="B424" s="272" t="s">
        <v>929</v>
      </c>
      <c r="C424" s="273" t="s">
        <v>2972</v>
      </c>
      <c r="D424" s="273" t="s">
        <v>50</v>
      </c>
      <c r="E424" s="273" t="s">
        <v>2584</v>
      </c>
      <c r="F424" s="273" t="s">
        <v>2709</v>
      </c>
      <c r="G424" s="273" t="s">
        <v>2585</v>
      </c>
      <c r="H424" s="273" t="s">
        <v>2972</v>
      </c>
      <c r="I424" s="274" t="s">
        <v>2973</v>
      </c>
    </row>
    <row r="425" spans="2:9">
      <c r="B425" s="272" t="s">
        <v>941</v>
      </c>
      <c r="C425" s="273" t="s">
        <v>2974</v>
      </c>
      <c r="D425" s="273" t="s">
        <v>50</v>
      </c>
      <c r="E425" s="273" t="s">
        <v>2584</v>
      </c>
      <c r="F425" s="273" t="s">
        <v>2709</v>
      </c>
      <c r="G425" s="273" t="s">
        <v>2585</v>
      </c>
      <c r="H425" s="273" t="s">
        <v>2975</v>
      </c>
      <c r="I425" s="274" t="s">
        <v>2976</v>
      </c>
    </row>
    <row r="426" spans="2:9">
      <c r="B426" s="272" t="s">
        <v>925</v>
      </c>
      <c r="C426" s="273" t="s">
        <v>2977</v>
      </c>
      <c r="D426" s="273" t="s">
        <v>50</v>
      </c>
      <c r="E426" s="273" t="s">
        <v>2487</v>
      </c>
      <c r="F426" s="273" t="s">
        <v>50</v>
      </c>
      <c r="G426" s="273" t="s">
        <v>2488</v>
      </c>
      <c r="H426" s="273" t="s">
        <v>2978</v>
      </c>
      <c r="I426" s="274" t="s">
        <v>2979</v>
      </c>
    </row>
    <row r="427" spans="2:9">
      <c r="B427" s="272" t="s">
        <v>928</v>
      </c>
      <c r="C427" s="273" t="s">
        <v>2980</v>
      </c>
      <c r="D427" s="273" t="s">
        <v>50</v>
      </c>
      <c r="E427" s="273" t="s">
        <v>2584</v>
      </c>
      <c r="F427" s="273" t="s">
        <v>2709</v>
      </c>
      <c r="G427" s="273" t="s">
        <v>2585</v>
      </c>
      <c r="H427" s="273" t="s">
        <v>2981</v>
      </c>
      <c r="I427" s="274" t="s">
        <v>2982</v>
      </c>
    </row>
    <row r="428" spans="2:9">
      <c r="B428" s="272" t="s">
        <v>946</v>
      </c>
      <c r="C428" s="273" t="s">
        <v>2983</v>
      </c>
      <c r="D428" s="273" t="s">
        <v>50</v>
      </c>
      <c r="E428" s="273" t="s">
        <v>2584</v>
      </c>
      <c r="F428" s="273" t="s">
        <v>2709</v>
      </c>
      <c r="G428" s="273" t="s">
        <v>2585</v>
      </c>
      <c r="H428" s="273" t="s">
        <v>2984</v>
      </c>
      <c r="I428" s="274" t="s">
        <v>2985</v>
      </c>
    </row>
    <row r="429" spans="2:9">
      <c r="B429" s="272" t="s">
        <v>947</v>
      </c>
      <c r="C429" s="273" t="s">
        <v>2986</v>
      </c>
      <c r="D429" s="273" t="s">
        <v>50</v>
      </c>
      <c r="E429" s="273" t="s">
        <v>2584</v>
      </c>
      <c r="F429" s="273" t="s">
        <v>50</v>
      </c>
      <c r="G429" s="273" t="s">
        <v>2585</v>
      </c>
      <c r="H429" s="273" t="s">
        <v>2987</v>
      </c>
      <c r="I429" s="274" t="s">
        <v>2988</v>
      </c>
    </row>
    <row r="430" spans="2:9">
      <c r="B430" s="272" t="s">
        <v>930</v>
      </c>
      <c r="C430" s="273" t="s">
        <v>2989</v>
      </c>
      <c r="D430" s="273" t="s">
        <v>50</v>
      </c>
      <c r="E430" s="273" t="s">
        <v>2584</v>
      </c>
      <c r="F430" s="273" t="s">
        <v>50</v>
      </c>
      <c r="G430" s="273" t="s">
        <v>2585</v>
      </c>
      <c r="H430" s="273" t="s">
        <v>2990</v>
      </c>
      <c r="I430" s="274" t="s">
        <v>2991</v>
      </c>
    </row>
    <row r="431" spans="2:9">
      <c r="B431" s="272" t="s">
        <v>931</v>
      </c>
      <c r="C431" s="273" t="s">
        <v>2992</v>
      </c>
      <c r="D431" s="273" t="s">
        <v>50</v>
      </c>
      <c r="E431" s="273" t="s">
        <v>2584</v>
      </c>
      <c r="F431" s="273" t="s">
        <v>50</v>
      </c>
      <c r="G431" s="273" t="s">
        <v>2585</v>
      </c>
      <c r="H431" s="273" t="s">
        <v>2993</v>
      </c>
      <c r="I431" s="274" t="s">
        <v>2994</v>
      </c>
    </row>
    <row r="432" spans="2:9">
      <c r="B432" s="272" t="s">
        <v>932</v>
      </c>
      <c r="C432" s="273" t="s">
        <v>2995</v>
      </c>
      <c r="D432" s="273" t="s">
        <v>50</v>
      </c>
      <c r="E432" s="273" t="s">
        <v>2584</v>
      </c>
      <c r="F432" s="273" t="s">
        <v>50</v>
      </c>
      <c r="G432" s="273" t="s">
        <v>2585</v>
      </c>
      <c r="H432" s="273" t="s">
        <v>2996</v>
      </c>
      <c r="I432" s="274" t="s">
        <v>2997</v>
      </c>
    </row>
    <row r="433" spans="2:9">
      <c r="B433" s="272" t="s">
        <v>933</v>
      </c>
      <c r="C433" s="273" t="s">
        <v>2998</v>
      </c>
      <c r="D433" s="273" t="s">
        <v>50</v>
      </c>
      <c r="E433" s="273" t="s">
        <v>2584</v>
      </c>
      <c r="F433" s="273" t="s">
        <v>2709</v>
      </c>
      <c r="G433" s="273" t="s">
        <v>2585</v>
      </c>
      <c r="H433" s="273" t="s">
        <v>2998</v>
      </c>
      <c r="I433" s="274" t="s">
        <v>2998</v>
      </c>
    </row>
    <row r="434" spans="2:9">
      <c r="B434" s="272" t="s">
        <v>934</v>
      </c>
      <c r="C434" s="273" t="s">
        <v>2999</v>
      </c>
      <c r="D434" s="273" t="s">
        <v>50</v>
      </c>
      <c r="E434" s="273" t="s">
        <v>2584</v>
      </c>
      <c r="F434" s="273" t="s">
        <v>2709</v>
      </c>
      <c r="G434" s="273" t="s">
        <v>2585</v>
      </c>
      <c r="H434" s="273" t="s">
        <v>3000</v>
      </c>
      <c r="I434" s="274" t="s">
        <v>3001</v>
      </c>
    </row>
    <row r="435" spans="2:9">
      <c r="B435" s="272" t="s">
        <v>935</v>
      </c>
      <c r="C435" s="273" t="s">
        <v>3002</v>
      </c>
      <c r="D435" s="273" t="s">
        <v>50</v>
      </c>
      <c r="E435" s="273" t="s">
        <v>2584</v>
      </c>
      <c r="F435" s="273" t="s">
        <v>2709</v>
      </c>
      <c r="G435" s="273" t="s">
        <v>2585</v>
      </c>
      <c r="H435" s="273" t="s">
        <v>3002</v>
      </c>
      <c r="I435" s="274" t="s">
        <v>3003</v>
      </c>
    </row>
    <row r="436" spans="2:9">
      <c r="B436" s="272" t="s">
        <v>936</v>
      </c>
      <c r="C436" s="273" t="s">
        <v>3004</v>
      </c>
      <c r="D436" s="273" t="s">
        <v>50</v>
      </c>
      <c r="E436" s="273" t="s">
        <v>2584</v>
      </c>
      <c r="F436" s="273" t="s">
        <v>2709</v>
      </c>
      <c r="G436" s="273" t="s">
        <v>2585</v>
      </c>
      <c r="H436" s="273" t="s">
        <v>3004</v>
      </c>
      <c r="I436" s="274" t="s">
        <v>3005</v>
      </c>
    </row>
    <row r="437" spans="2:9">
      <c r="B437" s="272" t="s">
        <v>937</v>
      </c>
      <c r="C437" s="273" t="s">
        <v>3006</v>
      </c>
      <c r="D437" s="273" t="s">
        <v>50</v>
      </c>
      <c r="E437" s="273" t="s">
        <v>2584</v>
      </c>
      <c r="F437" s="273" t="s">
        <v>2709</v>
      </c>
      <c r="G437" s="273" t="s">
        <v>2585</v>
      </c>
      <c r="H437" s="273" t="s">
        <v>3006</v>
      </c>
      <c r="I437" s="274" t="s">
        <v>3007</v>
      </c>
    </row>
    <row r="438" spans="2:9">
      <c r="B438" s="272" t="s">
        <v>938</v>
      </c>
      <c r="C438" s="273" t="s">
        <v>2718</v>
      </c>
      <c r="D438" s="273" t="s">
        <v>50</v>
      </c>
      <c r="E438" s="273" t="s">
        <v>2584</v>
      </c>
      <c r="F438" s="273" t="s">
        <v>2709</v>
      </c>
      <c r="G438" s="273" t="s">
        <v>2585</v>
      </c>
      <c r="H438" s="273" t="s">
        <v>2718</v>
      </c>
      <c r="I438" s="274" t="s">
        <v>2718</v>
      </c>
    </row>
    <row r="439" spans="2:9">
      <c r="B439" s="272" t="s">
        <v>939</v>
      </c>
      <c r="C439" s="273" t="s">
        <v>3008</v>
      </c>
      <c r="D439" s="273" t="s">
        <v>50</v>
      </c>
      <c r="E439" s="273" t="s">
        <v>2584</v>
      </c>
      <c r="F439" s="273" t="s">
        <v>2709</v>
      </c>
      <c r="G439" s="273" t="s">
        <v>2585</v>
      </c>
      <c r="H439" s="273" t="s">
        <v>3009</v>
      </c>
      <c r="I439" s="274" t="s">
        <v>3010</v>
      </c>
    </row>
    <row r="440" spans="2:9">
      <c r="B440" s="272" t="s">
        <v>940</v>
      </c>
      <c r="C440" s="273" t="s">
        <v>3011</v>
      </c>
      <c r="D440" s="273" t="s">
        <v>50</v>
      </c>
      <c r="E440" s="273" t="s">
        <v>2584</v>
      </c>
      <c r="F440" s="273" t="s">
        <v>2709</v>
      </c>
      <c r="G440" s="273" t="s">
        <v>2585</v>
      </c>
      <c r="H440" s="273" t="s">
        <v>3011</v>
      </c>
      <c r="I440" s="274" t="s">
        <v>3011</v>
      </c>
    </row>
    <row r="441" spans="2:9">
      <c r="B441" s="272" t="s">
        <v>943</v>
      </c>
      <c r="C441" s="273" t="s">
        <v>2721</v>
      </c>
      <c r="D441" s="273" t="s">
        <v>50</v>
      </c>
      <c r="E441" s="273" t="s">
        <v>2584</v>
      </c>
      <c r="F441" s="273" t="s">
        <v>2709</v>
      </c>
      <c r="G441" s="273" t="s">
        <v>2585</v>
      </c>
      <c r="H441" s="273" t="s">
        <v>2721</v>
      </c>
      <c r="I441" s="274" t="s">
        <v>2721</v>
      </c>
    </row>
    <row r="442" spans="2:9">
      <c r="B442" s="272" t="s">
        <v>945</v>
      </c>
      <c r="C442" s="273" t="s">
        <v>2583</v>
      </c>
      <c r="D442" s="273" t="s">
        <v>50</v>
      </c>
      <c r="E442" s="273" t="s">
        <v>2584</v>
      </c>
      <c r="F442" s="273" t="s">
        <v>2709</v>
      </c>
      <c r="G442" s="273" t="s">
        <v>2585</v>
      </c>
      <c r="H442" s="273" t="s">
        <v>2583</v>
      </c>
      <c r="I442" s="274" t="s">
        <v>2583</v>
      </c>
    </row>
    <row r="443" spans="2:9">
      <c r="B443" s="272" t="s">
        <v>952</v>
      </c>
      <c r="C443" s="273" t="s">
        <v>2729</v>
      </c>
      <c r="D443" s="273" t="s">
        <v>50</v>
      </c>
      <c r="E443" s="273" t="s">
        <v>2584</v>
      </c>
      <c r="F443" s="273" t="s">
        <v>50</v>
      </c>
      <c r="G443" s="273" t="s">
        <v>2585</v>
      </c>
      <c r="H443" s="273" t="s">
        <v>2729</v>
      </c>
      <c r="I443" s="274" t="s">
        <v>2729</v>
      </c>
    </row>
    <row r="444" spans="2:9">
      <c r="B444" s="272" t="s">
        <v>953</v>
      </c>
      <c r="C444" s="273" t="s">
        <v>3012</v>
      </c>
      <c r="D444" s="273" t="s">
        <v>50</v>
      </c>
      <c r="E444" s="273" t="s">
        <v>2584</v>
      </c>
      <c r="F444" s="273" t="s">
        <v>50</v>
      </c>
      <c r="G444" s="273" t="s">
        <v>2585</v>
      </c>
      <c r="H444" s="273" t="s">
        <v>3012</v>
      </c>
      <c r="I444" s="274" t="s">
        <v>3012</v>
      </c>
    </row>
    <row r="445" spans="2:9">
      <c r="B445" s="272" t="s">
        <v>954</v>
      </c>
      <c r="C445" s="273" t="s">
        <v>3013</v>
      </c>
      <c r="D445" s="273" t="s">
        <v>50</v>
      </c>
      <c r="E445" s="273" t="s">
        <v>2584</v>
      </c>
      <c r="F445" s="273" t="s">
        <v>50</v>
      </c>
      <c r="G445" s="273" t="s">
        <v>2585</v>
      </c>
      <c r="H445" s="273" t="s">
        <v>3013</v>
      </c>
      <c r="I445" s="274" t="s">
        <v>3013</v>
      </c>
    </row>
    <row r="446" spans="2:9">
      <c r="B446" s="272" t="s">
        <v>1026</v>
      </c>
      <c r="C446" s="273" t="s">
        <v>3014</v>
      </c>
      <c r="D446" s="273" t="s">
        <v>50</v>
      </c>
      <c r="E446" s="273" t="s">
        <v>2584</v>
      </c>
      <c r="F446" s="273" t="s">
        <v>50</v>
      </c>
      <c r="G446" s="273" t="s">
        <v>2585</v>
      </c>
      <c r="H446" s="273" t="s">
        <v>3015</v>
      </c>
      <c r="I446" s="274" t="s">
        <v>3016</v>
      </c>
    </row>
    <row r="447" spans="2:9">
      <c r="B447" s="272" t="s">
        <v>1028</v>
      </c>
      <c r="C447" s="273" t="s">
        <v>3017</v>
      </c>
      <c r="D447" s="273" t="s">
        <v>50</v>
      </c>
      <c r="E447" s="273" t="s">
        <v>2584</v>
      </c>
      <c r="F447" s="273" t="s">
        <v>50</v>
      </c>
      <c r="G447" s="273" t="s">
        <v>2585</v>
      </c>
      <c r="H447" s="273" t="s">
        <v>3017</v>
      </c>
      <c r="I447" s="274" t="s">
        <v>3018</v>
      </c>
    </row>
    <row r="448" spans="2:9">
      <c r="B448" s="272" t="s">
        <v>1035</v>
      </c>
      <c r="C448" s="273" t="s">
        <v>3019</v>
      </c>
      <c r="D448" s="273" t="s">
        <v>50</v>
      </c>
      <c r="E448" s="273" t="s">
        <v>2584</v>
      </c>
      <c r="F448" s="273" t="s">
        <v>50</v>
      </c>
      <c r="G448" s="273" t="s">
        <v>2585</v>
      </c>
      <c r="H448" s="273" t="s">
        <v>3020</v>
      </c>
      <c r="I448" s="274" t="s">
        <v>3021</v>
      </c>
    </row>
    <row r="449" spans="2:9">
      <c r="B449" s="272" t="s">
        <v>1713</v>
      </c>
      <c r="C449" s="273" t="s">
        <v>3022</v>
      </c>
      <c r="D449" s="273" t="s">
        <v>2179</v>
      </c>
      <c r="E449" s="273" t="s">
        <v>2413</v>
      </c>
      <c r="F449" s="273" t="s">
        <v>2179</v>
      </c>
      <c r="G449" s="273" t="s">
        <v>2414</v>
      </c>
      <c r="H449" s="273" t="s">
        <v>3022</v>
      </c>
      <c r="I449" s="274" t="s">
        <v>3022</v>
      </c>
    </row>
    <row r="450" spans="2:9">
      <c r="B450" s="272" t="s">
        <v>1716</v>
      </c>
      <c r="C450" s="273" t="s">
        <v>3023</v>
      </c>
      <c r="D450" s="273" t="s">
        <v>2179</v>
      </c>
      <c r="E450" s="273" t="s">
        <v>2413</v>
      </c>
      <c r="F450" s="273" t="s">
        <v>111</v>
      </c>
      <c r="G450" s="273" t="s">
        <v>2414</v>
      </c>
      <c r="H450" s="273" t="s">
        <v>3023</v>
      </c>
      <c r="I450" s="274" t="s">
        <v>3023</v>
      </c>
    </row>
    <row r="451" spans="2:9">
      <c r="B451" s="272" t="s">
        <v>1718</v>
      </c>
      <c r="C451" s="273" t="s">
        <v>3024</v>
      </c>
      <c r="D451" s="273" t="s">
        <v>2179</v>
      </c>
      <c r="E451" s="273" t="s">
        <v>2413</v>
      </c>
      <c r="F451" s="273" t="s">
        <v>111</v>
      </c>
      <c r="G451" s="273" t="s">
        <v>2414</v>
      </c>
      <c r="H451" s="273" t="s">
        <v>3024</v>
      </c>
      <c r="I451" s="274" t="s">
        <v>3024</v>
      </c>
    </row>
    <row r="452" spans="2:9">
      <c r="B452" s="272" t="s">
        <v>1719</v>
      </c>
      <c r="C452" s="273" t="s">
        <v>3025</v>
      </c>
      <c r="D452" s="273" t="s">
        <v>2179</v>
      </c>
      <c r="E452" s="273" t="s">
        <v>2413</v>
      </c>
      <c r="F452" s="273" t="s">
        <v>111</v>
      </c>
      <c r="G452" s="273" t="s">
        <v>2414</v>
      </c>
      <c r="H452" s="273" t="s">
        <v>3025</v>
      </c>
      <c r="I452" s="274" t="s">
        <v>3025</v>
      </c>
    </row>
    <row r="453" spans="2:9">
      <c r="B453" s="272" t="s">
        <v>1721</v>
      </c>
      <c r="C453" s="273" t="s">
        <v>3026</v>
      </c>
      <c r="D453" s="273" t="s">
        <v>2179</v>
      </c>
      <c r="E453" s="273" t="s">
        <v>2413</v>
      </c>
      <c r="F453" s="273" t="s">
        <v>111</v>
      </c>
      <c r="G453" s="273" t="s">
        <v>2414</v>
      </c>
      <c r="H453" s="273" t="s">
        <v>3026</v>
      </c>
      <c r="I453" s="274" t="s">
        <v>3026</v>
      </c>
    </row>
    <row r="454" spans="2:9">
      <c r="B454" s="272" t="s">
        <v>1724</v>
      </c>
      <c r="C454" s="273" t="s">
        <v>3027</v>
      </c>
      <c r="D454" s="273" t="s">
        <v>2179</v>
      </c>
      <c r="E454" s="273" t="s">
        <v>2413</v>
      </c>
      <c r="F454" s="273" t="s">
        <v>2179</v>
      </c>
      <c r="G454" s="273" t="s">
        <v>2414</v>
      </c>
      <c r="H454" s="273" t="s">
        <v>3027</v>
      </c>
      <c r="I454" s="274" t="s">
        <v>3027</v>
      </c>
    </row>
    <row r="455" spans="2:9">
      <c r="B455" s="272" t="s">
        <v>1029</v>
      </c>
      <c r="C455" s="273" t="s">
        <v>3028</v>
      </c>
      <c r="D455" s="273" t="s">
        <v>50</v>
      </c>
      <c r="E455" s="273" t="s">
        <v>2584</v>
      </c>
      <c r="F455" s="273" t="s">
        <v>50</v>
      </c>
      <c r="G455" s="273" t="s">
        <v>2585</v>
      </c>
      <c r="H455" s="273" t="s">
        <v>3028</v>
      </c>
      <c r="I455" s="274" t="s">
        <v>3029</v>
      </c>
    </row>
    <row r="456" spans="2:9">
      <c r="B456" s="272" t="s">
        <v>1030</v>
      </c>
      <c r="C456" s="273" t="s">
        <v>3030</v>
      </c>
      <c r="D456" s="273" t="s">
        <v>50</v>
      </c>
      <c r="E456" s="273" t="s">
        <v>2584</v>
      </c>
      <c r="F456" s="273" t="s">
        <v>50</v>
      </c>
      <c r="G456" s="273" t="s">
        <v>2585</v>
      </c>
      <c r="H456" s="273" t="s">
        <v>3030</v>
      </c>
      <c r="I456" s="274" t="s">
        <v>3031</v>
      </c>
    </row>
    <row r="457" spans="2:9">
      <c r="B457" s="272" t="s">
        <v>1031</v>
      </c>
      <c r="C457" s="273" t="s">
        <v>3032</v>
      </c>
      <c r="D457" s="273" t="s">
        <v>50</v>
      </c>
      <c r="E457" s="273" t="s">
        <v>2584</v>
      </c>
      <c r="F457" s="273" t="s">
        <v>50</v>
      </c>
      <c r="G457" s="273" t="s">
        <v>2585</v>
      </c>
      <c r="H457" s="273" t="s">
        <v>3033</v>
      </c>
      <c r="I457" s="274" t="s">
        <v>3034</v>
      </c>
    </row>
    <row r="458" spans="2:9">
      <c r="B458" s="272" t="s">
        <v>1033</v>
      </c>
      <c r="C458" s="273" t="s">
        <v>3035</v>
      </c>
      <c r="D458" s="273" t="s">
        <v>50</v>
      </c>
      <c r="E458" s="273" t="s">
        <v>2584</v>
      </c>
      <c r="F458" s="273" t="s">
        <v>50</v>
      </c>
      <c r="G458" s="273" t="s">
        <v>2585</v>
      </c>
      <c r="H458" s="273" t="s">
        <v>3035</v>
      </c>
      <c r="I458" s="274" t="s">
        <v>3036</v>
      </c>
    </row>
    <row r="459" spans="2:9">
      <c r="B459" s="272" t="s">
        <v>1034</v>
      </c>
      <c r="C459" s="273" t="s">
        <v>3037</v>
      </c>
      <c r="D459" s="273" t="s">
        <v>50</v>
      </c>
      <c r="E459" s="273" t="s">
        <v>2584</v>
      </c>
      <c r="F459" s="273" t="s">
        <v>50</v>
      </c>
      <c r="G459" s="273" t="s">
        <v>2585</v>
      </c>
      <c r="H459" s="273" t="s">
        <v>3038</v>
      </c>
      <c r="I459" s="274" t="s">
        <v>3039</v>
      </c>
    </row>
    <row r="460" spans="2:9">
      <c r="B460" s="272" t="s">
        <v>1037</v>
      </c>
      <c r="C460" s="273" t="s">
        <v>3040</v>
      </c>
      <c r="D460" s="273" t="s">
        <v>50</v>
      </c>
      <c r="E460" s="273" t="s">
        <v>2584</v>
      </c>
      <c r="F460" s="273" t="s">
        <v>50</v>
      </c>
      <c r="G460" s="273" t="s">
        <v>2585</v>
      </c>
      <c r="H460" s="273" t="s">
        <v>3040</v>
      </c>
      <c r="I460" s="274" t="s">
        <v>3040</v>
      </c>
    </row>
    <row r="461" spans="2:9">
      <c r="B461" s="272" t="s">
        <v>1038</v>
      </c>
      <c r="C461" s="273" t="s">
        <v>3041</v>
      </c>
      <c r="D461" s="273" t="s">
        <v>50</v>
      </c>
      <c r="E461" s="273" t="s">
        <v>2584</v>
      </c>
      <c r="F461" s="273" t="s">
        <v>50</v>
      </c>
      <c r="G461" s="273" t="s">
        <v>2585</v>
      </c>
      <c r="H461" s="273" t="s">
        <v>3041</v>
      </c>
      <c r="I461" s="274" t="s">
        <v>3041</v>
      </c>
    </row>
    <row r="462" spans="2:9">
      <c r="B462" s="272" t="s">
        <v>1045</v>
      </c>
      <c r="C462" s="273" t="s">
        <v>3042</v>
      </c>
      <c r="D462" s="273" t="s">
        <v>50</v>
      </c>
      <c r="E462" s="273" t="s">
        <v>2584</v>
      </c>
      <c r="F462" s="273" t="s">
        <v>50</v>
      </c>
      <c r="G462" s="273" t="s">
        <v>2585</v>
      </c>
      <c r="H462" s="273" t="s">
        <v>3042</v>
      </c>
      <c r="I462" s="274" t="s">
        <v>3042</v>
      </c>
    </row>
    <row r="463" spans="2:9">
      <c r="B463" s="272" t="s">
        <v>1055</v>
      </c>
      <c r="C463" s="273" t="s">
        <v>3043</v>
      </c>
      <c r="D463" s="273" t="s">
        <v>2258</v>
      </c>
      <c r="E463" s="273" t="s">
        <v>2258</v>
      </c>
      <c r="F463" s="273" t="s">
        <v>2259</v>
      </c>
      <c r="G463" s="273" t="s">
        <v>2260</v>
      </c>
      <c r="H463" s="273" t="s">
        <v>3043</v>
      </c>
      <c r="I463" s="274" t="s">
        <v>3043</v>
      </c>
    </row>
    <row r="464" spans="2:9">
      <c r="B464" s="272" t="s">
        <v>1058</v>
      </c>
      <c r="C464" s="273" t="s">
        <v>3044</v>
      </c>
      <c r="D464" s="273" t="s">
        <v>2258</v>
      </c>
      <c r="E464" s="273" t="s">
        <v>2258</v>
      </c>
      <c r="F464" s="273" t="s">
        <v>2259</v>
      </c>
      <c r="G464" s="273" t="s">
        <v>2260</v>
      </c>
      <c r="H464" s="273" t="s">
        <v>3044</v>
      </c>
      <c r="I464" s="274" t="s">
        <v>3044</v>
      </c>
    </row>
    <row r="465" spans="2:9">
      <c r="B465" s="272" t="s">
        <v>1059</v>
      </c>
      <c r="C465" s="273" t="s">
        <v>3045</v>
      </c>
      <c r="D465" s="273" t="s">
        <v>2258</v>
      </c>
      <c r="E465" s="273" t="s">
        <v>2258</v>
      </c>
      <c r="F465" s="273" t="s">
        <v>2259</v>
      </c>
      <c r="G465" s="273" t="s">
        <v>2260</v>
      </c>
      <c r="H465" s="273" t="s">
        <v>3045</v>
      </c>
      <c r="I465" s="274" t="s">
        <v>3045</v>
      </c>
    </row>
    <row r="466" spans="2:9">
      <c r="B466" s="272" t="s">
        <v>1061</v>
      </c>
      <c r="C466" s="273" t="s">
        <v>3046</v>
      </c>
      <c r="D466" s="273" t="s">
        <v>2258</v>
      </c>
      <c r="E466" s="273" t="s">
        <v>2258</v>
      </c>
      <c r="F466" s="273" t="s">
        <v>2259</v>
      </c>
      <c r="G466" s="273" t="s">
        <v>2260</v>
      </c>
      <c r="H466" s="273" t="s">
        <v>3046</v>
      </c>
      <c r="I466" s="274" t="s">
        <v>3046</v>
      </c>
    </row>
    <row r="467" spans="2:9">
      <c r="B467" s="272" t="s">
        <v>1032</v>
      </c>
      <c r="C467" s="273" t="s">
        <v>3047</v>
      </c>
      <c r="D467" s="273" t="s">
        <v>50</v>
      </c>
      <c r="E467" s="273" t="s">
        <v>2584</v>
      </c>
      <c r="F467" s="273" t="s">
        <v>50</v>
      </c>
      <c r="G467" s="273" t="s">
        <v>2585</v>
      </c>
      <c r="H467" s="273" t="s">
        <v>3048</v>
      </c>
      <c r="I467" s="274" t="s">
        <v>3049</v>
      </c>
    </row>
    <row r="468" spans="2:9">
      <c r="B468" s="272" t="s">
        <v>1036</v>
      </c>
      <c r="C468" s="273" t="s">
        <v>3050</v>
      </c>
      <c r="D468" s="273" t="s">
        <v>50</v>
      </c>
      <c r="E468" s="273" t="s">
        <v>2584</v>
      </c>
      <c r="F468" s="273" t="s">
        <v>50</v>
      </c>
      <c r="G468" s="273" t="s">
        <v>2585</v>
      </c>
      <c r="H468" s="273" t="s">
        <v>3050</v>
      </c>
      <c r="I468" s="274" t="s">
        <v>3051</v>
      </c>
    </row>
    <row r="469" spans="2:9">
      <c r="B469" s="272" t="s">
        <v>1039</v>
      </c>
      <c r="C469" s="273" t="s">
        <v>3052</v>
      </c>
      <c r="D469" s="273" t="s">
        <v>50</v>
      </c>
      <c r="E469" s="273" t="s">
        <v>2584</v>
      </c>
      <c r="F469" s="273" t="s">
        <v>50</v>
      </c>
      <c r="G469" s="273" t="s">
        <v>2585</v>
      </c>
      <c r="H469" s="273" t="s">
        <v>3052</v>
      </c>
      <c r="I469" s="274" t="s">
        <v>3053</v>
      </c>
    </row>
    <row r="470" spans="2:9">
      <c r="B470" s="272" t="s">
        <v>1040</v>
      </c>
      <c r="C470" s="273" t="s">
        <v>3054</v>
      </c>
      <c r="D470" s="273" t="s">
        <v>50</v>
      </c>
      <c r="E470" s="273" t="s">
        <v>2584</v>
      </c>
      <c r="F470" s="273" t="s">
        <v>2165</v>
      </c>
      <c r="G470" s="273" t="s">
        <v>2585</v>
      </c>
      <c r="H470" s="273" t="s">
        <v>3054</v>
      </c>
      <c r="I470" s="274" t="s">
        <v>3055</v>
      </c>
    </row>
    <row r="471" spans="2:9">
      <c r="B471" s="272" t="s">
        <v>1898</v>
      </c>
      <c r="C471" s="273" t="s">
        <v>3056</v>
      </c>
      <c r="D471" s="273" t="s">
        <v>2226</v>
      </c>
      <c r="E471" s="273" t="s">
        <v>2254</v>
      </c>
      <c r="F471" s="273" t="s">
        <v>2218</v>
      </c>
      <c r="G471" s="273" t="s">
        <v>2255</v>
      </c>
      <c r="H471" s="273" t="s">
        <v>3056</v>
      </c>
      <c r="I471" s="274" t="s">
        <v>3056</v>
      </c>
    </row>
    <row r="472" spans="2:9">
      <c r="B472" s="272" t="s">
        <v>1899</v>
      </c>
      <c r="C472" s="273" t="s">
        <v>3056</v>
      </c>
      <c r="D472" s="273" t="s">
        <v>2226</v>
      </c>
      <c r="E472" s="273" t="s">
        <v>2254</v>
      </c>
      <c r="F472" s="273" t="s">
        <v>2218</v>
      </c>
      <c r="G472" s="273" t="s">
        <v>2255</v>
      </c>
      <c r="H472" s="273" t="s">
        <v>3056</v>
      </c>
      <c r="I472" s="274" t="s">
        <v>3056</v>
      </c>
    </row>
    <row r="473" spans="2:9">
      <c r="B473" s="272" t="s">
        <v>1900</v>
      </c>
      <c r="C473" s="273" t="s">
        <v>3056</v>
      </c>
      <c r="D473" s="273" t="s">
        <v>2226</v>
      </c>
      <c r="E473" s="273" t="s">
        <v>2254</v>
      </c>
      <c r="F473" s="273" t="s">
        <v>2218</v>
      </c>
      <c r="G473" s="273" t="s">
        <v>2255</v>
      </c>
      <c r="H473" s="273" t="s">
        <v>3056</v>
      </c>
      <c r="I473" s="274" t="s">
        <v>3056</v>
      </c>
    </row>
    <row r="474" spans="2:9">
      <c r="B474" s="272" t="s">
        <v>1907</v>
      </c>
      <c r="C474" s="273" t="s">
        <v>3057</v>
      </c>
      <c r="D474" s="273" t="s">
        <v>2426</v>
      </c>
      <c r="E474" s="273" t="s">
        <v>2426</v>
      </c>
      <c r="F474" s="273" t="s">
        <v>2427</v>
      </c>
      <c r="G474" s="273" t="s">
        <v>2428</v>
      </c>
      <c r="H474" s="273" t="s">
        <v>3057</v>
      </c>
      <c r="I474" s="274" t="s">
        <v>3057</v>
      </c>
    </row>
    <row r="475" spans="2:9">
      <c r="B475" s="272" t="s">
        <v>975</v>
      </c>
      <c r="C475" s="273" t="s">
        <v>3058</v>
      </c>
      <c r="D475" s="273" t="s">
        <v>50</v>
      </c>
      <c r="E475" s="273" t="s">
        <v>2589</v>
      </c>
      <c r="F475" s="273" t="s">
        <v>50</v>
      </c>
      <c r="G475" s="273" t="s">
        <v>2590</v>
      </c>
      <c r="H475" s="273" t="s">
        <v>3059</v>
      </c>
      <c r="I475" s="274" t="s">
        <v>3060</v>
      </c>
    </row>
    <row r="476" spans="2:9">
      <c r="B476" s="272" t="s">
        <v>976</v>
      </c>
      <c r="C476" s="273" t="s">
        <v>3061</v>
      </c>
      <c r="D476" s="273" t="s">
        <v>50</v>
      </c>
      <c r="E476" s="273" t="s">
        <v>2589</v>
      </c>
      <c r="F476" s="273" t="s">
        <v>50</v>
      </c>
      <c r="G476" s="273" t="s">
        <v>2590</v>
      </c>
      <c r="H476" s="273" t="s">
        <v>3062</v>
      </c>
      <c r="I476" s="274" t="s">
        <v>3063</v>
      </c>
    </row>
    <row r="477" spans="2:9">
      <c r="B477" s="272" t="s">
        <v>978</v>
      </c>
      <c r="C477" s="273" t="s">
        <v>3064</v>
      </c>
      <c r="D477" s="273" t="s">
        <v>50</v>
      </c>
      <c r="E477" s="273" t="s">
        <v>2589</v>
      </c>
      <c r="F477" s="273" t="s">
        <v>50</v>
      </c>
      <c r="G477" s="273" t="s">
        <v>2590</v>
      </c>
      <c r="H477" s="273" t="s">
        <v>3064</v>
      </c>
      <c r="I477" s="274" t="s">
        <v>3065</v>
      </c>
    </row>
    <row r="478" spans="2:9">
      <c r="B478" s="272" t="s">
        <v>979</v>
      </c>
      <c r="C478" s="273" t="s">
        <v>3066</v>
      </c>
      <c r="D478" s="273" t="s">
        <v>50</v>
      </c>
      <c r="E478" s="273" t="s">
        <v>2589</v>
      </c>
      <c r="F478" s="273" t="s">
        <v>50</v>
      </c>
      <c r="G478" s="273" t="s">
        <v>2590</v>
      </c>
      <c r="H478" s="273" t="s">
        <v>3067</v>
      </c>
      <c r="I478" s="274" t="s">
        <v>3068</v>
      </c>
    </row>
    <row r="479" spans="2:9">
      <c r="B479" s="272" t="s">
        <v>982</v>
      </c>
      <c r="C479" s="273" t="s">
        <v>3069</v>
      </c>
      <c r="D479" s="273" t="s">
        <v>50</v>
      </c>
      <c r="E479" s="273" t="s">
        <v>2589</v>
      </c>
      <c r="F479" s="273" t="s">
        <v>50</v>
      </c>
      <c r="G479" s="273" t="s">
        <v>2590</v>
      </c>
      <c r="H479" s="273" t="s">
        <v>3070</v>
      </c>
      <c r="I479" s="274" t="s">
        <v>3071</v>
      </c>
    </row>
    <row r="480" spans="2:9">
      <c r="B480" s="272" t="s">
        <v>2024</v>
      </c>
      <c r="C480" s="273" t="s">
        <v>3072</v>
      </c>
      <c r="D480" s="273" t="s">
        <v>2226</v>
      </c>
      <c r="E480" s="273" t="s">
        <v>2227</v>
      </c>
      <c r="F480" s="273" t="s">
        <v>2226</v>
      </c>
      <c r="G480" s="273" t="s">
        <v>2228</v>
      </c>
      <c r="H480" s="273" t="s">
        <v>3072</v>
      </c>
      <c r="I480" s="274" t="s">
        <v>3072</v>
      </c>
    </row>
    <row r="481" spans="2:9">
      <c r="B481" s="272" t="s">
        <v>2025</v>
      </c>
      <c r="C481" s="273" t="s">
        <v>3073</v>
      </c>
      <c r="D481" s="273" t="s">
        <v>2226</v>
      </c>
      <c r="E481" s="273" t="s">
        <v>2889</v>
      </c>
      <c r="F481" s="273" t="s">
        <v>2890</v>
      </c>
      <c r="G481" s="273" t="s">
        <v>2891</v>
      </c>
      <c r="H481" s="273" t="s">
        <v>3073</v>
      </c>
      <c r="I481" s="274" t="s">
        <v>3073</v>
      </c>
    </row>
    <row r="482" spans="2:9">
      <c r="B482" s="272" t="s">
        <v>2026</v>
      </c>
      <c r="C482" s="273" t="s">
        <v>3074</v>
      </c>
      <c r="D482" s="273" t="s">
        <v>2226</v>
      </c>
      <c r="E482" s="273" t="s">
        <v>2889</v>
      </c>
      <c r="F482" s="273" t="s">
        <v>2890</v>
      </c>
      <c r="G482" s="273" t="s">
        <v>2891</v>
      </c>
      <c r="H482" s="273" t="s">
        <v>3074</v>
      </c>
      <c r="I482" s="274" t="s">
        <v>3074</v>
      </c>
    </row>
    <row r="483" spans="2:9">
      <c r="B483" s="272" t="s">
        <v>2027</v>
      </c>
      <c r="C483" s="273" t="s">
        <v>3074</v>
      </c>
      <c r="D483" s="273" t="s">
        <v>2226</v>
      </c>
      <c r="E483" s="273" t="s">
        <v>2889</v>
      </c>
      <c r="F483" s="273" t="s">
        <v>2890</v>
      </c>
      <c r="G483" s="273" t="s">
        <v>2891</v>
      </c>
      <c r="H483" s="273" t="s">
        <v>3074</v>
      </c>
      <c r="I483" s="274" t="s">
        <v>3075</v>
      </c>
    </row>
    <row r="484" spans="2:9">
      <c r="B484" s="272" t="s">
        <v>2028</v>
      </c>
      <c r="C484" s="273" t="s">
        <v>3076</v>
      </c>
      <c r="D484" s="273" t="s">
        <v>2226</v>
      </c>
      <c r="E484" s="273" t="s">
        <v>2889</v>
      </c>
      <c r="F484" s="273" t="s">
        <v>2890</v>
      </c>
      <c r="G484" s="273" t="s">
        <v>2891</v>
      </c>
      <c r="H484" s="273" t="s">
        <v>3076</v>
      </c>
      <c r="I484" s="274" t="s">
        <v>3076</v>
      </c>
    </row>
    <row r="485" spans="2:9">
      <c r="B485" s="272" t="s">
        <v>980</v>
      </c>
      <c r="C485" s="273" t="s">
        <v>3077</v>
      </c>
      <c r="D485" s="273" t="s">
        <v>50</v>
      </c>
      <c r="E485" s="273" t="s">
        <v>2589</v>
      </c>
      <c r="F485" s="273" t="s">
        <v>50</v>
      </c>
      <c r="G485" s="273" t="s">
        <v>2590</v>
      </c>
      <c r="H485" s="273" t="s">
        <v>3077</v>
      </c>
      <c r="I485" s="274" t="s">
        <v>3078</v>
      </c>
    </row>
    <row r="486" spans="2:9">
      <c r="B486" s="272" t="s">
        <v>983</v>
      </c>
      <c r="C486" s="273" t="s">
        <v>3079</v>
      </c>
      <c r="D486" s="273" t="s">
        <v>50</v>
      </c>
      <c r="E486" s="273" t="s">
        <v>2589</v>
      </c>
      <c r="F486" s="273" t="s">
        <v>50</v>
      </c>
      <c r="G486" s="273" t="s">
        <v>2590</v>
      </c>
      <c r="H486" s="273" t="s">
        <v>3080</v>
      </c>
      <c r="I486" s="274" t="s">
        <v>3081</v>
      </c>
    </row>
    <row r="487" spans="2:9">
      <c r="B487" s="272" t="s">
        <v>984</v>
      </c>
      <c r="C487" s="273" t="s">
        <v>3082</v>
      </c>
      <c r="D487" s="273" t="s">
        <v>50</v>
      </c>
      <c r="E487" s="273" t="s">
        <v>2589</v>
      </c>
      <c r="F487" s="273" t="s">
        <v>50</v>
      </c>
      <c r="G487" s="273" t="s">
        <v>2590</v>
      </c>
      <c r="H487" s="273" t="s">
        <v>3083</v>
      </c>
      <c r="I487" s="274" t="s">
        <v>3084</v>
      </c>
    </row>
    <row r="488" spans="2:9">
      <c r="B488" s="272" t="s">
        <v>986</v>
      </c>
      <c r="C488" s="273" t="s">
        <v>3085</v>
      </c>
      <c r="D488" s="273" t="s">
        <v>50</v>
      </c>
      <c r="E488" s="273" t="s">
        <v>2589</v>
      </c>
      <c r="F488" s="273" t="s">
        <v>50</v>
      </c>
      <c r="G488" s="273" t="s">
        <v>2590</v>
      </c>
      <c r="H488" s="273" t="s">
        <v>3085</v>
      </c>
      <c r="I488" s="274" t="s">
        <v>3086</v>
      </c>
    </row>
    <row r="489" spans="2:9">
      <c r="B489" s="272" t="s">
        <v>991</v>
      </c>
      <c r="C489" s="273" t="s">
        <v>3087</v>
      </c>
      <c r="D489" s="273" t="s">
        <v>50</v>
      </c>
      <c r="E489" s="273" t="s">
        <v>2589</v>
      </c>
      <c r="F489" s="273" t="s">
        <v>2185</v>
      </c>
      <c r="G489" s="273" t="s">
        <v>2590</v>
      </c>
      <c r="H489" s="273" t="s">
        <v>3087</v>
      </c>
      <c r="I489" s="274" t="s">
        <v>3088</v>
      </c>
    </row>
    <row r="490" spans="2:9">
      <c r="B490" s="272" t="s">
        <v>992</v>
      </c>
      <c r="C490" s="273" t="s">
        <v>3089</v>
      </c>
      <c r="D490" s="273" t="s">
        <v>50</v>
      </c>
      <c r="E490" s="273" t="s">
        <v>2589</v>
      </c>
      <c r="F490" s="273" t="s">
        <v>50</v>
      </c>
      <c r="G490" s="273" t="s">
        <v>2590</v>
      </c>
      <c r="H490" s="273" t="s">
        <v>3090</v>
      </c>
      <c r="I490" s="274" t="s">
        <v>3091</v>
      </c>
    </row>
    <row r="491" spans="2:9">
      <c r="B491" s="272" t="s">
        <v>994</v>
      </c>
      <c r="C491" s="273" t="s">
        <v>3092</v>
      </c>
      <c r="D491" s="273" t="s">
        <v>50</v>
      </c>
      <c r="E491" s="273" t="s">
        <v>2589</v>
      </c>
      <c r="F491" s="273" t="s">
        <v>50</v>
      </c>
      <c r="G491" s="273" t="s">
        <v>2590</v>
      </c>
      <c r="H491" s="273" t="s">
        <v>3092</v>
      </c>
      <c r="I491" s="274" t="s">
        <v>3092</v>
      </c>
    </row>
    <row r="492" spans="2:9">
      <c r="B492" s="272" t="s">
        <v>981</v>
      </c>
      <c r="C492" s="273" t="s">
        <v>3093</v>
      </c>
      <c r="D492" s="273" t="s">
        <v>50</v>
      </c>
      <c r="E492" s="273" t="s">
        <v>2589</v>
      </c>
      <c r="F492" s="273" t="s">
        <v>50</v>
      </c>
      <c r="G492" s="273" t="s">
        <v>2590</v>
      </c>
      <c r="H492" s="273" t="s">
        <v>3094</v>
      </c>
      <c r="I492" s="274" t="s">
        <v>3095</v>
      </c>
    </row>
    <row r="493" spans="2:9">
      <c r="B493" s="272" t="s">
        <v>987</v>
      </c>
      <c r="C493" s="273" t="s">
        <v>3096</v>
      </c>
      <c r="D493" s="273" t="s">
        <v>50</v>
      </c>
      <c r="E493" s="273" t="s">
        <v>2589</v>
      </c>
      <c r="F493" s="273" t="s">
        <v>50</v>
      </c>
      <c r="G493" s="273" t="s">
        <v>2590</v>
      </c>
      <c r="H493" s="273" t="s">
        <v>3097</v>
      </c>
      <c r="I493" s="274" t="s">
        <v>3098</v>
      </c>
    </row>
    <row r="494" spans="2:9">
      <c r="B494" s="272" t="s">
        <v>989</v>
      </c>
      <c r="C494" s="273" t="s">
        <v>3099</v>
      </c>
      <c r="D494" s="273" t="s">
        <v>50</v>
      </c>
      <c r="E494" s="273" t="s">
        <v>2589</v>
      </c>
      <c r="F494" s="273" t="s">
        <v>2709</v>
      </c>
      <c r="G494" s="273" t="s">
        <v>2590</v>
      </c>
      <c r="H494" s="273" t="s">
        <v>3100</v>
      </c>
      <c r="I494" s="274" t="s">
        <v>3101</v>
      </c>
    </row>
    <row r="495" spans="2:9">
      <c r="B495" s="272" t="s">
        <v>990</v>
      </c>
      <c r="C495" s="273" t="s">
        <v>3102</v>
      </c>
      <c r="D495" s="273" t="s">
        <v>50</v>
      </c>
      <c r="E495" s="273" t="s">
        <v>2589</v>
      </c>
      <c r="F495" s="273" t="s">
        <v>2709</v>
      </c>
      <c r="G495" s="273" t="s">
        <v>2590</v>
      </c>
      <c r="H495" s="273" t="s">
        <v>3102</v>
      </c>
      <c r="I495" s="274" t="s">
        <v>3103</v>
      </c>
    </row>
    <row r="496" spans="2:9">
      <c r="B496" s="272" t="s">
        <v>995</v>
      </c>
      <c r="C496" s="273" t="s">
        <v>3104</v>
      </c>
      <c r="D496" s="273" t="s">
        <v>50</v>
      </c>
      <c r="E496" s="273" t="s">
        <v>2589</v>
      </c>
      <c r="F496" s="273" t="s">
        <v>50</v>
      </c>
      <c r="G496" s="273" t="s">
        <v>2590</v>
      </c>
      <c r="H496" s="273" t="s">
        <v>3105</v>
      </c>
      <c r="I496" s="274" t="s">
        <v>3106</v>
      </c>
    </row>
    <row r="497" spans="2:9">
      <c r="B497" s="272" t="s">
        <v>2030</v>
      </c>
      <c r="C497" s="273" t="s">
        <v>3107</v>
      </c>
      <c r="D497" s="273" t="s">
        <v>2226</v>
      </c>
      <c r="E497" s="273" t="s">
        <v>2889</v>
      </c>
      <c r="F497" s="273" t="s">
        <v>2890</v>
      </c>
      <c r="G497" s="273" t="s">
        <v>2891</v>
      </c>
      <c r="H497" s="273" t="s">
        <v>3107</v>
      </c>
      <c r="I497" s="274" t="s">
        <v>3107</v>
      </c>
    </row>
    <row r="498" spans="2:9">
      <c r="B498" s="272" t="s">
        <v>2031</v>
      </c>
      <c r="C498" s="273" t="s">
        <v>3107</v>
      </c>
      <c r="D498" s="273" t="s">
        <v>2226</v>
      </c>
      <c r="E498" s="273" t="s">
        <v>2889</v>
      </c>
      <c r="F498" s="273" t="s">
        <v>2890</v>
      </c>
      <c r="G498" s="273" t="s">
        <v>2891</v>
      </c>
      <c r="H498" s="273" t="s">
        <v>3108</v>
      </c>
      <c r="I498" s="274" t="s">
        <v>3109</v>
      </c>
    </row>
    <row r="499" spans="2:9">
      <c r="B499" s="272" t="s">
        <v>996</v>
      </c>
      <c r="C499" s="273" t="s">
        <v>3110</v>
      </c>
      <c r="D499" s="273" t="s">
        <v>50</v>
      </c>
      <c r="E499" s="273" t="s">
        <v>2589</v>
      </c>
      <c r="F499" s="273" t="s">
        <v>50</v>
      </c>
      <c r="G499" s="273" t="s">
        <v>2590</v>
      </c>
      <c r="H499" s="273" t="s">
        <v>3111</v>
      </c>
      <c r="I499" s="274" t="s">
        <v>3112</v>
      </c>
    </row>
    <row r="500" spans="2:9">
      <c r="B500" s="272" t="s">
        <v>997</v>
      </c>
      <c r="C500" s="273" t="s">
        <v>3113</v>
      </c>
      <c r="D500" s="273" t="s">
        <v>50</v>
      </c>
      <c r="E500" s="273" t="s">
        <v>2589</v>
      </c>
      <c r="F500" s="273" t="s">
        <v>50</v>
      </c>
      <c r="G500" s="273" t="s">
        <v>2590</v>
      </c>
      <c r="H500" s="273" t="s">
        <v>3113</v>
      </c>
      <c r="I500" s="274" t="s">
        <v>3113</v>
      </c>
    </row>
    <row r="501" spans="2:9">
      <c r="B501" s="272" t="s">
        <v>998</v>
      </c>
      <c r="C501" s="273" t="s">
        <v>3114</v>
      </c>
      <c r="D501" s="273" t="s">
        <v>50</v>
      </c>
      <c r="E501" s="273" t="s">
        <v>2589</v>
      </c>
      <c r="F501" s="273" t="s">
        <v>50</v>
      </c>
      <c r="G501" s="273" t="s">
        <v>2590</v>
      </c>
      <c r="H501" s="273" t="s">
        <v>3114</v>
      </c>
      <c r="I501" s="274" t="s">
        <v>3115</v>
      </c>
    </row>
    <row r="502" spans="2:9">
      <c r="B502" s="272" t="s">
        <v>999</v>
      </c>
      <c r="C502" s="273" t="s">
        <v>3116</v>
      </c>
      <c r="D502" s="273" t="s">
        <v>50</v>
      </c>
      <c r="E502" s="273" t="s">
        <v>2589</v>
      </c>
      <c r="F502" s="273" t="s">
        <v>50</v>
      </c>
      <c r="G502" s="273" t="s">
        <v>2590</v>
      </c>
      <c r="H502" s="273" t="s">
        <v>3117</v>
      </c>
      <c r="I502" s="274" t="s">
        <v>3118</v>
      </c>
    </row>
    <row r="503" spans="2:9">
      <c r="B503" s="272" t="s">
        <v>1002</v>
      </c>
      <c r="C503" s="273" t="s">
        <v>3119</v>
      </c>
      <c r="D503" s="273" t="s">
        <v>50</v>
      </c>
      <c r="E503" s="273" t="s">
        <v>2589</v>
      </c>
      <c r="F503" s="273" t="s">
        <v>2709</v>
      </c>
      <c r="G503" s="273" t="s">
        <v>2590</v>
      </c>
      <c r="H503" s="273" t="s">
        <v>3119</v>
      </c>
      <c r="I503" s="274" t="s">
        <v>3119</v>
      </c>
    </row>
    <row r="504" spans="2:9">
      <c r="B504" s="272" t="s">
        <v>1003</v>
      </c>
      <c r="C504" s="273" t="s">
        <v>3120</v>
      </c>
      <c r="D504" s="273" t="s">
        <v>50</v>
      </c>
      <c r="E504" s="273" t="s">
        <v>2589</v>
      </c>
      <c r="F504" s="273" t="s">
        <v>50</v>
      </c>
      <c r="G504" s="273" t="s">
        <v>2590</v>
      </c>
      <c r="H504" s="273" t="s">
        <v>3120</v>
      </c>
      <c r="I504" s="274" t="s">
        <v>3121</v>
      </c>
    </row>
    <row r="505" spans="2:9">
      <c r="B505" s="272" t="s">
        <v>1012</v>
      </c>
      <c r="C505" s="273" t="s">
        <v>3122</v>
      </c>
      <c r="D505" s="273" t="s">
        <v>50</v>
      </c>
      <c r="E505" s="273" t="s">
        <v>2589</v>
      </c>
      <c r="F505" s="273" t="s">
        <v>50</v>
      </c>
      <c r="G505" s="273" t="s">
        <v>2590</v>
      </c>
      <c r="H505" s="273" t="s">
        <v>3122</v>
      </c>
      <c r="I505" s="274" t="s">
        <v>3122</v>
      </c>
    </row>
    <row r="506" spans="2:9">
      <c r="B506" s="272" t="s">
        <v>1013</v>
      </c>
      <c r="C506" s="273" t="s">
        <v>3123</v>
      </c>
      <c r="D506" s="273" t="s">
        <v>50</v>
      </c>
      <c r="E506" s="273" t="s">
        <v>2584</v>
      </c>
      <c r="F506" s="273" t="s">
        <v>50</v>
      </c>
      <c r="G506" s="273" t="s">
        <v>2585</v>
      </c>
      <c r="H506" s="273" t="s">
        <v>3123</v>
      </c>
      <c r="I506" s="274" t="s">
        <v>3123</v>
      </c>
    </row>
    <row r="507" spans="2:9">
      <c r="B507" s="272" t="s">
        <v>1016</v>
      </c>
      <c r="C507" s="273" t="s">
        <v>3124</v>
      </c>
      <c r="D507" s="273" t="s">
        <v>50</v>
      </c>
      <c r="E507" s="273" t="s">
        <v>2584</v>
      </c>
      <c r="F507" s="273" t="s">
        <v>50</v>
      </c>
      <c r="G507" s="273" t="s">
        <v>2585</v>
      </c>
      <c r="H507" s="273" t="s">
        <v>3124</v>
      </c>
      <c r="I507" s="274" t="s">
        <v>3124</v>
      </c>
    </row>
    <row r="508" spans="2:9">
      <c r="B508" s="272" t="s">
        <v>1019</v>
      </c>
      <c r="C508" s="273" t="s">
        <v>3125</v>
      </c>
      <c r="D508" s="273" t="s">
        <v>50</v>
      </c>
      <c r="E508" s="273" t="s">
        <v>2584</v>
      </c>
      <c r="F508" s="273" t="s">
        <v>50</v>
      </c>
      <c r="G508" s="273" t="s">
        <v>2585</v>
      </c>
      <c r="H508" s="273" t="s">
        <v>3125</v>
      </c>
      <c r="I508" s="274" t="s">
        <v>3125</v>
      </c>
    </row>
    <row r="509" spans="2:9">
      <c r="B509" s="272" t="s">
        <v>1027</v>
      </c>
      <c r="C509" s="273" t="s">
        <v>3126</v>
      </c>
      <c r="D509" s="273" t="s">
        <v>50</v>
      </c>
      <c r="E509" s="273" t="s">
        <v>2584</v>
      </c>
      <c r="F509" s="273" t="s">
        <v>50</v>
      </c>
      <c r="G509" s="273" t="s">
        <v>2585</v>
      </c>
      <c r="H509" s="273" t="s">
        <v>3126</v>
      </c>
      <c r="I509" s="274" t="s">
        <v>3126</v>
      </c>
    </row>
    <row r="510" spans="2:9">
      <c r="B510" s="272" t="s">
        <v>1000</v>
      </c>
      <c r="C510" s="273" t="s">
        <v>3127</v>
      </c>
      <c r="D510" s="273" t="s">
        <v>50</v>
      </c>
      <c r="E510" s="273" t="s">
        <v>2589</v>
      </c>
      <c r="F510" s="273" t="s">
        <v>2218</v>
      </c>
      <c r="G510" s="273" t="s">
        <v>2590</v>
      </c>
      <c r="H510" s="273" t="s">
        <v>3127</v>
      </c>
      <c r="I510" s="274" t="s">
        <v>3128</v>
      </c>
    </row>
    <row r="511" spans="2:9">
      <c r="B511" s="272" t="s">
        <v>1001</v>
      </c>
      <c r="C511" s="273" t="s">
        <v>3129</v>
      </c>
      <c r="D511" s="273" t="s">
        <v>50</v>
      </c>
      <c r="E511" s="273" t="s">
        <v>2589</v>
      </c>
      <c r="F511" s="273" t="s">
        <v>50</v>
      </c>
      <c r="G511" s="273" t="s">
        <v>2590</v>
      </c>
      <c r="H511" s="273" t="s">
        <v>3130</v>
      </c>
      <c r="I511" s="274" t="s">
        <v>3131</v>
      </c>
    </row>
    <row r="512" spans="2:9">
      <c r="B512" s="272" t="s">
        <v>1004</v>
      </c>
      <c r="C512" s="273" t="s">
        <v>3132</v>
      </c>
      <c r="D512" s="273" t="s">
        <v>50</v>
      </c>
      <c r="E512" s="273" t="s">
        <v>2589</v>
      </c>
      <c r="F512" s="273" t="s">
        <v>50</v>
      </c>
      <c r="G512" s="273" t="s">
        <v>2590</v>
      </c>
      <c r="H512" s="273" t="s">
        <v>3133</v>
      </c>
      <c r="I512" s="274" t="s">
        <v>3134</v>
      </c>
    </row>
    <row r="513" spans="2:9">
      <c r="B513" s="272" t="s">
        <v>1005</v>
      </c>
      <c r="C513" s="273" t="s">
        <v>3135</v>
      </c>
      <c r="D513" s="273" t="s">
        <v>50</v>
      </c>
      <c r="E513" s="273" t="s">
        <v>2589</v>
      </c>
      <c r="F513" s="273" t="s">
        <v>50</v>
      </c>
      <c r="G513" s="273" t="s">
        <v>2590</v>
      </c>
      <c r="H513" s="273" t="s">
        <v>3135</v>
      </c>
      <c r="I513" s="274" t="s">
        <v>3136</v>
      </c>
    </row>
    <row r="514" spans="2:9">
      <c r="B514" s="272" t="s">
        <v>1006</v>
      </c>
      <c r="C514" s="273" t="s">
        <v>3137</v>
      </c>
      <c r="D514" s="273" t="s">
        <v>50</v>
      </c>
      <c r="E514" s="273" t="s">
        <v>2589</v>
      </c>
      <c r="F514" s="273" t="s">
        <v>50</v>
      </c>
      <c r="G514" s="273" t="s">
        <v>2590</v>
      </c>
      <c r="H514" s="273" t="s">
        <v>3138</v>
      </c>
      <c r="I514" s="274" t="s">
        <v>3139</v>
      </c>
    </row>
    <row r="515" spans="2:9">
      <c r="B515" s="272" t="s">
        <v>2034</v>
      </c>
      <c r="C515" s="273" t="s">
        <v>3140</v>
      </c>
      <c r="D515" s="273" t="s">
        <v>2226</v>
      </c>
      <c r="E515" s="273" t="s">
        <v>2889</v>
      </c>
      <c r="F515" s="273" t="s">
        <v>2890</v>
      </c>
      <c r="G515" s="273" t="s">
        <v>2891</v>
      </c>
      <c r="H515" s="273" t="s">
        <v>3140</v>
      </c>
      <c r="I515" s="274" t="s">
        <v>3140</v>
      </c>
    </row>
    <row r="516" spans="2:9">
      <c r="B516" s="272" t="s">
        <v>2035</v>
      </c>
      <c r="C516" s="273" t="s">
        <v>3141</v>
      </c>
      <c r="D516" s="273" t="s">
        <v>2226</v>
      </c>
      <c r="E516" s="273" t="s">
        <v>2889</v>
      </c>
      <c r="F516" s="273" t="s">
        <v>2890</v>
      </c>
      <c r="G516" s="273" t="s">
        <v>2891</v>
      </c>
      <c r="H516" s="273" t="s">
        <v>3141</v>
      </c>
      <c r="I516" s="274" t="s">
        <v>3141</v>
      </c>
    </row>
    <row r="517" spans="2:9">
      <c r="B517" s="272" t="s">
        <v>2036</v>
      </c>
      <c r="C517" s="273" t="s">
        <v>3141</v>
      </c>
      <c r="D517" s="273" t="s">
        <v>2226</v>
      </c>
      <c r="E517" s="273" t="s">
        <v>2889</v>
      </c>
      <c r="F517" s="273" t="s">
        <v>2890</v>
      </c>
      <c r="G517" s="273" t="s">
        <v>2891</v>
      </c>
      <c r="H517" s="273" t="s">
        <v>3141</v>
      </c>
      <c r="I517" s="274" t="s">
        <v>3142</v>
      </c>
    </row>
    <row r="518" spans="2:9">
      <c r="B518" s="272" t="s">
        <v>2037</v>
      </c>
      <c r="C518" s="273" t="s">
        <v>3143</v>
      </c>
      <c r="D518" s="273" t="s">
        <v>2226</v>
      </c>
      <c r="E518" s="273" t="s">
        <v>2889</v>
      </c>
      <c r="F518" s="273" t="s">
        <v>2890</v>
      </c>
      <c r="G518" s="273" t="s">
        <v>2891</v>
      </c>
      <c r="H518" s="273" t="s">
        <v>3143</v>
      </c>
      <c r="I518" s="274" t="s">
        <v>3143</v>
      </c>
    </row>
    <row r="519" spans="2:9">
      <c r="B519" s="272" t="s">
        <v>2043</v>
      </c>
      <c r="C519" s="273" t="s">
        <v>3144</v>
      </c>
      <c r="D519" s="273" t="s">
        <v>2226</v>
      </c>
      <c r="E519" s="273" t="s">
        <v>2889</v>
      </c>
      <c r="F519" s="273" t="s">
        <v>2890</v>
      </c>
      <c r="G519" s="273" t="s">
        <v>2891</v>
      </c>
      <c r="H519" s="273" t="s">
        <v>3144</v>
      </c>
      <c r="I519" s="274" t="s">
        <v>3144</v>
      </c>
    </row>
    <row r="520" spans="2:9">
      <c r="B520" s="272" t="s">
        <v>1120</v>
      </c>
      <c r="C520" s="273" t="s">
        <v>3145</v>
      </c>
      <c r="D520" s="273" t="s">
        <v>2258</v>
      </c>
      <c r="E520" s="273" t="s">
        <v>2258</v>
      </c>
      <c r="F520" s="273" t="s">
        <v>2259</v>
      </c>
      <c r="G520" s="273" t="s">
        <v>2260</v>
      </c>
      <c r="H520" s="273" t="s">
        <v>3146</v>
      </c>
      <c r="I520" s="274" t="s">
        <v>3147</v>
      </c>
    </row>
    <row r="521" spans="2:9">
      <c r="B521" s="272" t="s">
        <v>1124</v>
      </c>
      <c r="C521" s="273" t="s">
        <v>3148</v>
      </c>
      <c r="D521" s="273" t="s">
        <v>2258</v>
      </c>
      <c r="E521" s="273" t="s">
        <v>2258</v>
      </c>
      <c r="F521" s="273" t="s">
        <v>2259</v>
      </c>
      <c r="G521" s="273" t="s">
        <v>2260</v>
      </c>
      <c r="H521" s="273" t="s">
        <v>3148</v>
      </c>
      <c r="I521" s="274" t="s">
        <v>3149</v>
      </c>
    </row>
    <row r="522" spans="2:9">
      <c r="B522" s="272" t="s">
        <v>1125</v>
      </c>
      <c r="C522" s="273" t="s">
        <v>3150</v>
      </c>
      <c r="D522" s="273" t="s">
        <v>2258</v>
      </c>
      <c r="E522" s="273" t="s">
        <v>2258</v>
      </c>
      <c r="F522" s="273" t="s">
        <v>2259</v>
      </c>
      <c r="G522" s="273" t="s">
        <v>2260</v>
      </c>
      <c r="H522" s="273" t="s">
        <v>3150</v>
      </c>
      <c r="I522" s="274" t="s">
        <v>3151</v>
      </c>
    </row>
    <row r="523" spans="2:9">
      <c r="B523" s="272" t="s">
        <v>1130</v>
      </c>
      <c r="C523" s="273" t="s">
        <v>3152</v>
      </c>
      <c r="D523" s="273" t="s">
        <v>50</v>
      </c>
      <c r="E523" s="273" t="s">
        <v>2584</v>
      </c>
      <c r="F523" s="273" t="s">
        <v>50</v>
      </c>
      <c r="G523" s="273" t="s">
        <v>2585</v>
      </c>
      <c r="H523" s="273" t="s">
        <v>3153</v>
      </c>
      <c r="I523" s="274" t="s">
        <v>3154</v>
      </c>
    </row>
    <row r="524" spans="2:9">
      <c r="B524" s="272" t="s">
        <v>1131</v>
      </c>
      <c r="C524" s="273" t="s">
        <v>3155</v>
      </c>
      <c r="D524" s="273" t="s">
        <v>50</v>
      </c>
      <c r="E524" s="273" t="s">
        <v>2584</v>
      </c>
      <c r="F524" s="273" t="s">
        <v>2259</v>
      </c>
      <c r="G524" s="273" t="s">
        <v>2585</v>
      </c>
      <c r="H524" s="273" t="s">
        <v>3155</v>
      </c>
      <c r="I524" s="274" t="s">
        <v>3156</v>
      </c>
    </row>
    <row r="525" spans="2:9">
      <c r="B525" s="272" t="s">
        <v>1284</v>
      </c>
      <c r="C525" s="273" t="s">
        <v>3157</v>
      </c>
      <c r="D525" s="273" t="s">
        <v>3158</v>
      </c>
      <c r="E525" s="273" t="s">
        <v>3159</v>
      </c>
      <c r="F525" s="273" t="s">
        <v>2218</v>
      </c>
      <c r="G525" s="273" t="s">
        <v>3160</v>
      </c>
      <c r="H525" s="273" t="s">
        <v>3161</v>
      </c>
      <c r="I525" s="274" t="s">
        <v>3162</v>
      </c>
    </row>
    <row r="526" spans="2:9">
      <c r="B526" s="272" t="s">
        <v>1285</v>
      </c>
      <c r="C526" s="273" t="s">
        <v>3163</v>
      </c>
      <c r="D526" s="273" t="s">
        <v>3158</v>
      </c>
      <c r="E526" s="273" t="s">
        <v>3159</v>
      </c>
      <c r="F526" s="273" t="s">
        <v>3158</v>
      </c>
      <c r="G526" s="273" t="s">
        <v>3160</v>
      </c>
      <c r="H526" s="273" t="s">
        <v>3163</v>
      </c>
      <c r="I526" s="274" t="s">
        <v>3164</v>
      </c>
    </row>
    <row r="527" spans="2:9">
      <c r="B527" s="272" t="s">
        <v>1287</v>
      </c>
      <c r="C527" s="273" t="s">
        <v>3165</v>
      </c>
      <c r="D527" s="273" t="s">
        <v>3158</v>
      </c>
      <c r="E527" s="273" t="s">
        <v>3159</v>
      </c>
      <c r="F527" s="273" t="s">
        <v>3158</v>
      </c>
      <c r="G527" s="273" t="s">
        <v>3160</v>
      </c>
      <c r="H527" s="273" t="s">
        <v>3165</v>
      </c>
      <c r="I527" s="274" t="s">
        <v>3165</v>
      </c>
    </row>
    <row r="528" spans="2:9">
      <c r="B528" s="272" t="s">
        <v>1734</v>
      </c>
      <c r="C528" s="273" t="s">
        <v>3166</v>
      </c>
      <c r="D528" s="273" t="s">
        <v>2226</v>
      </c>
      <c r="E528" s="273" t="s">
        <v>2392</v>
      </c>
      <c r="F528" s="273" t="s">
        <v>2218</v>
      </c>
      <c r="G528" s="273" t="s">
        <v>2393</v>
      </c>
      <c r="H528" s="273" t="s">
        <v>3166</v>
      </c>
      <c r="I528" s="274" t="s">
        <v>3166</v>
      </c>
    </row>
    <row r="529" spans="2:9">
      <c r="B529" s="272" t="s">
        <v>1736</v>
      </c>
      <c r="C529" s="273" t="s">
        <v>3167</v>
      </c>
      <c r="D529" s="273" t="s">
        <v>2226</v>
      </c>
      <c r="E529" s="273" t="s">
        <v>2392</v>
      </c>
      <c r="F529" s="273" t="s">
        <v>2218</v>
      </c>
      <c r="G529" s="273" t="s">
        <v>2393</v>
      </c>
      <c r="H529" s="273" t="s">
        <v>3167</v>
      </c>
      <c r="I529" s="274" t="s">
        <v>3167</v>
      </c>
    </row>
    <row r="530" spans="2:9">
      <c r="B530" s="272" t="s">
        <v>1133</v>
      </c>
      <c r="C530" s="273" t="s">
        <v>3168</v>
      </c>
      <c r="D530" s="273" t="s">
        <v>50</v>
      </c>
      <c r="E530" s="273" t="s">
        <v>2584</v>
      </c>
      <c r="F530" s="273" t="s">
        <v>2259</v>
      </c>
      <c r="G530" s="273" t="s">
        <v>2585</v>
      </c>
      <c r="H530" s="273" t="s">
        <v>3169</v>
      </c>
      <c r="I530" s="274" t="s">
        <v>3170</v>
      </c>
    </row>
    <row r="531" spans="2:9">
      <c r="B531" s="272" t="s">
        <v>1136</v>
      </c>
      <c r="C531" s="273" t="s">
        <v>3171</v>
      </c>
      <c r="D531" s="273" t="s">
        <v>50</v>
      </c>
      <c r="E531" s="273" t="s">
        <v>3172</v>
      </c>
      <c r="F531" s="273" t="s">
        <v>2185</v>
      </c>
      <c r="G531" s="273" t="s">
        <v>3173</v>
      </c>
      <c r="H531" s="273" t="s">
        <v>3174</v>
      </c>
      <c r="I531" s="274" t="s">
        <v>3175</v>
      </c>
    </row>
    <row r="532" spans="2:9">
      <c r="B532" s="272" t="s">
        <v>1137</v>
      </c>
      <c r="C532" s="273" t="s">
        <v>3176</v>
      </c>
      <c r="D532" s="273" t="s">
        <v>50</v>
      </c>
      <c r="E532" s="273" t="s">
        <v>3172</v>
      </c>
      <c r="F532" s="273" t="s">
        <v>2185</v>
      </c>
      <c r="G532" s="273" t="s">
        <v>3173</v>
      </c>
      <c r="H532" s="273" t="s">
        <v>3177</v>
      </c>
      <c r="I532" s="274" t="s">
        <v>3178</v>
      </c>
    </row>
    <row r="533" spans="2:9">
      <c r="B533" s="272" t="s">
        <v>1139</v>
      </c>
      <c r="C533" s="273" t="s">
        <v>3179</v>
      </c>
      <c r="D533" s="273" t="s">
        <v>50</v>
      </c>
      <c r="E533" s="273" t="s">
        <v>3172</v>
      </c>
      <c r="F533" s="273" t="s">
        <v>2185</v>
      </c>
      <c r="G533" s="273" t="s">
        <v>3173</v>
      </c>
      <c r="H533" s="273" t="s">
        <v>3179</v>
      </c>
      <c r="I533" s="274" t="s">
        <v>3180</v>
      </c>
    </row>
    <row r="534" spans="2:9">
      <c r="B534" s="272" t="s">
        <v>1140</v>
      </c>
      <c r="C534" s="273" t="s">
        <v>3181</v>
      </c>
      <c r="D534" s="273" t="s">
        <v>50</v>
      </c>
      <c r="E534" s="273" t="s">
        <v>3172</v>
      </c>
      <c r="F534" s="273" t="s">
        <v>2185</v>
      </c>
      <c r="G534" s="273" t="s">
        <v>3173</v>
      </c>
      <c r="H534" s="273" t="s">
        <v>3181</v>
      </c>
      <c r="I534" s="274" t="s">
        <v>3182</v>
      </c>
    </row>
    <row r="535" spans="2:9">
      <c r="B535" s="272" t="s">
        <v>1359</v>
      </c>
      <c r="C535" s="273" t="s">
        <v>3183</v>
      </c>
      <c r="D535" s="273" t="s">
        <v>110</v>
      </c>
      <c r="E535" s="273" t="s">
        <v>3184</v>
      </c>
      <c r="F535" s="273" t="s">
        <v>110</v>
      </c>
      <c r="G535" s="273" t="s">
        <v>3185</v>
      </c>
      <c r="H535" s="273" t="s">
        <v>3183</v>
      </c>
      <c r="I535" s="274" t="s">
        <v>3183</v>
      </c>
    </row>
    <row r="536" spans="2:9">
      <c r="B536" s="272" t="s">
        <v>1360</v>
      </c>
      <c r="C536" s="273" t="s">
        <v>3183</v>
      </c>
      <c r="D536" s="273" t="s">
        <v>110</v>
      </c>
      <c r="E536" s="273" t="s">
        <v>3184</v>
      </c>
      <c r="F536" s="273" t="s">
        <v>110</v>
      </c>
      <c r="G536" s="273" t="s">
        <v>3185</v>
      </c>
      <c r="H536" s="273" t="s">
        <v>3183</v>
      </c>
      <c r="I536" s="274" t="s">
        <v>3186</v>
      </c>
    </row>
    <row r="537" spans="2:9">
      <c r="B537" s="272" t="s">
        <v>1361</v>
      </c>
      <c r="C537" s="273" t="s">
        <v>3187</v>
      </c>
      <c r="D537" s="273" t="s">
        <v>110</v>
      </c>
      <c r="E537" s="273" t="s">
        <v>3184</v>
      </c>
      <c r="F537" s="273" t="s">
        <v>110</v>
      </c>
      <c r="G537" s="273" t="s">
        <v>3185</v>
      </c>
      <c r="H537" s="273" t="s">
        <v>3187</v>
      </c>
      <c r="I537" s="274" t="s">
        <v>3187</v>
      </c>
    </row>
    <row r="538" spans="2:9">
      <c r="B538" s="272" t="s">
        <v>1362</v>
      </c>
      <c r="C538" s="273" t="s">
        <v>3188</v>
      </c>
      <c r="D538" s="273" t="s">
        <v>110</v>
      </c>
      <c r="E538" s="273" t="s">
        <v>3184</v>
      </c>
      <c r="F538" s="273" t="s">
        <v>110</v>
      </c>
      <c r="G538" s="273" t="s">
        <v>3185</v>
      </c>
      <c r="H538" s="273" t="s">
        <v>3188</v>
      </c>
      <c r="I538" s="274" t="s">
        <v>3189</v>
      </c>
    </row>
    <row r="539" spans="2:9">
      <c r="B539" s="272" t="s">
        <v>1364</v>
      </c>
      <c r="C539" s="273" t="s">
        <v>3190</v>
      </c>
      <c r="D539" s="273" t="s">
        <v>110</v>
      </c>
      <c r="E539" s="273" t="s">
        <v>3184</v>
      </c>
      <c r="F539" s="273" t="s">
        <v>2890</v>
      </c>
      <c r="G539" s="273" t="s">
        <v>3185</v>
      </c>
      <c r="H539" s="273" t="s">
        <v>3190</v>
      </c>
      <c r="I539" s="274" t="s">
        <v>3190</v>
      </c>
    </row>
    <row r="540" spans="2:9">
      <c r="B540" s="272" t="s">
        <v>1138</v>
      </c>
      <c r="C540" s="273" t="s">
        <v>3191</v>
      </c>
      <c r="D540" s="273" t="s">
        <v>50</v>
      </c>
      <c r="E540" s="273" t="s">
        <v>3172</v>
      </c>
      <c r="F540" s="273" t="s">
        <v>2185</v>
      </c>
      <c r="G540" s="273" t="s">
        <v>3173</v>
      </c>
      <c r="H540" s="273" t="s">
        <v>3192</v>
      </c>
      <c r="I540" s="274" t="s">
        <v>3193</v>
      </c>
    </row>
    <row r="541" spans="2:9">
      <c r="B541" s="272" t="s">
        <v>1142</v>
      </c>
      <c r="C541" s="273" t="s">
        <v>3194</v>
      </c>
      <c r="D541" s="273" t="s">
        <v>50</v>
      </c>
      <c r="E541" s="273" t="s">
        <v>3172</v>
      </c>
      <c r="F541" s="273" t="s">
        <v>3195</v>
      </c>
      <c r="G541" s="273" t="s">
        <v>3173</v>
      </c>
      <c r="H541" s="273" t="s">
        <v>3194</v>
      </c>
      <c r="I541" s="274" t="s">
        <v>3196</v>
      </c>
    </row>
    <row r="542" spans="2:9">
      <c r="B542" s="272" t="s">
        <v>1155</v>
      </c>
      <c r="C542" s="273" t="s">
        <v>3197</v>
      </c>
      <c r="D542" s="273" t="s">
        <v>50</v>
      </c>
      <c r="E542" s="273" t="s">
        <v>3172</v>
      </c>
      <c r="F542" s="273" t="s">
        <v>3195</v>
      </c>
      <c r="G542" s="273" t="s">
        <v>3173</v>
      </c>
      <c r="H542" s="273" t="s">
        <v>3198</v>
      </c>
      <c r="I542" s="274" t="s">
        <v>3199</v>
      </c>
    </row>
    <row r="543" spans="2:9">
      <c r="B543" s="272" t="s">
        <v>1156</v>
      </c>
      <c r="C543" s="273" t="s">
        <v>3200</v>
      </c>
      <c r="D543" s="273" t="s">
        <v>50</v>
      </c>
      <c r="E543" s="273" t="s">
        <v>3172</v>
      </c>
      <c r="F543" s="273" t="s">
        <v>3195</v>
      </c>
      <c r="G543" s="273" t="s">
        <v>3173</v>
      </c>
      <c r="H543" s="273" t="s">
        <v>3201</v>
      </c>
      <c r="I543" s="274" t="s">
        <v>3202</v>
      </c>
    </row>
    <row r="544" spans="2:9">
      <c r="B544" s="272" t="s">
        <v>1368</v>
      </c>
      <c r="C544" s="273" t="s">
        <v>3203</v>
      </c>
      <c r="D544" s="273" t="s">
        <v>110</v>
      </c>
      <c r="E544" s="273" t="s">
        <v>3184</v>
      </c>
      <c r="F544" s="273" t="s">
        <v>110</v>
      </c>
      <c r="G544" s="273" t="s">
        <v>3185</v>
      </c>
      <c r="H544" s="273" t="s">
        <v>3203</v>
      </c>
      <c r="I544" s="274" t="s">
        <v>3203</v>
      </c>
    </row>
    <row r="545" spans="2:9">
      <c r="B545" s="272" t="s">
        <v>1370</v>
      </c>
      <c r="C545" s="273" t="s">
        <v>3203</v>
      </c>
      <c r="D545" s="273" t="s">
        <v>110</v>
      </c>
      <c r="E545" s="273" t="s">
        <v>3184</v>
      </c>
      <c r="F545" s="273" t="s">
        <v>110</v>
      </c>
      <c r="G545" s="273" t="s">
        <v>3185</v>
      </c>
      <c r="H545" s="273" t="s">
        <v>3203</v>
      </c>
      <c r="I545" s="274" t="s">
        <v>3203</v>
      </c>
    </row>
    <row r="546" spans="2:9">
      <c r="B546" s="272" t="s">
        <v>1371</v>
      </c>
      <c r="C546" s="273" t="s">
        <v>3204</v>
      </c>
      <c r="D546" s="273" t="s">
        <v>54</v>
      </c>
      <c r="E546" s="273" t="s">
        <v>54</v>
      </c>
      <c r="F546" s="273" t="s">
        <v>2170</v>
      </c>
      <c r="G546" s="273" t="s">
        <v>3205</v>
      </c>
      <c r="H546" s="273" t="s">
        <v>3204</v>
      </c>
      <c r="I546" s="274" t="s">
        <v>3204</v>
      </c>
    </row>
    <row r="547" spans="2:9">
      <c r="B547" s="272" t="s">
        <v>1372</v>
      </c>
      <c r="C547" s="273" t="s">
        <v>3206</v>
      </c>
      <c r="D547" s="273" t="s">
        <v>54</v>
      </c>
      <c r="E547" s="273" t="s">
        <v>54</v>
      </c>
      <c r="F547" s="273" t="s">
        <v>2185</v>
      </c>
      <c r="G547" s="273" t="s">
        <v>3205</v>
      </c>
      <c r="H547" s="273" t="s">
        <v>3206</v>
      </c>
      <c r="I547" s="274" t="s">
        <v>3206</v>
      </c>
    </row>
    <row r="548" spans="2:9">
      <c r="B548" s="272" t="s">
        <v>1043</v>
      </c>
      <c r="C548" s="273" t="s">
        <v>3041</v>
      </c>
      <c r="D548" s="273" t="s">
        <v>50</v>
      </c>
      <c r="E548" s="273" t="s">
        <v>2584</v>
      </c>
      <c r="F548" s="273" t="s">
        <v>50</v>
      </c>
      <c r="G548" s="273" t="s">
        <v>2585</v>
      </c>
      <c r="H548" s="273" t="s">
        <v>3041</v>
      </c>
      <c r="I548" s="274" t="s">
        <v>3207</v>
      </c>
    </row>
    <row r="549" spans="2:9">
      <c r="B549" s="272" t="s">
        <v>1044</v>
      </c>
      <c r="C549" s="273" t="s">
        <v>3208</v>
      </c>
      <c r="D549" s="273" t="s">
        <v>50</v>
      </c>
      <c r="E549" s="273" t="s">
        <v>2584</v>
      </c>
      <c r="F549" s="273" t="s">
        <v>50</v>
      </c>
      <c r="G549" s="273" t="s">
        <v>2585</v>
      </c>
      <c r="H549" s="273" t="s">
        <v>3209</v>
      </c>
      <c r="I549" s="274" t="s">
        <v>3210</v>
      </c>
    </row>
    <row r="550" spans="2:9">
      <c r="B550" s="272" t="s">
        <v>1046</v>
      </c>
      <c r="C550" s="273" t="s">
        <v>3211</v>
      </c>
      <c r="D550" s="273" t="s">
        <v>50</v>
      </c>
      <c r="E550" s="273" t="s">
        <v>2584</v>
      </c>
      <c r="F550" s="273" t="s">
        <v>50</v>
      </c>
      <c r="G550" s="273" t="s">
        <v>2585</v>
      </c>
      <c r="H550" s="273" t="s">
        <v>3212</v>
      </c>
      <c r="I550" s="274" t="s">
        <v>3213</v>
      </c>
    </row>
    <row r="551" spans="2:9">
      <c r="B551" s="272" t="s">
        <v>1047</v>
      </c>
      <c r="C551" s="273" t="s">
        <v>3214</v>
      </c>
      <c r="D551" s="273" t="s">
        <v>50</v>
      </c>
      <c r="E551" s="273" t="s">
        <v>2584</v>
      </c>
      <c r="F551" s="273" t="s">
        <v>50</v>
      </c>
      <c r="G551" s="273" t="s">
        <v>2585</v>
      </c>
      <c r="H551" s="273" t="s">
        <v>3215</v>
      </c>
      <c r="I551" s="274" t="s">
        <v>3216</v>
      </c>
    </row>
    <row r="552" spans="2:9">
      <c r="B552" s="272" t="s">
        <v>1726</v>
      </c>
      <c r="C552" s="273" t="s">
        <v>3027</v>
      </c>
      <c r="D552" s="273" t="s">
        <v>2179</v>
      </c>
      <c r="E552" s="273" t="s">
        <v>2413</v>
      </c>
      <c r="F552" s="273" t="s">
        <v>2179</v>
      </c>
      <c r="G552" s="273" t="s">
        <v>2414</v>
      </c>
      <c r="H552" s="273" t="s">
        <v>3027</v>
      </c>
      <c r="I552" s="274" t="s">
        <v>3027</v>
      </c>
    </row>
    <row r="553" spans="2:9">
      <c r="B553" s="272" t="s">
        <v>1727</v>
      </c>
      <c r="C553" s="273" t="s">
        <v>3027</v>
      </c>
      <c r="D553" s="273" t="s">
        <v>2179</v>
      </c>
      <c r="E553" s="273" t="s">
        <v>2413</v>
      </c>
      <c r="F553" s="273" t="s">
        <v>2179</v>
      </c>
      <c r="G553" s="273" t="s">
        <v>2414</v>
      </c>
      <c r="H553" s="273" t="s">
        <v>3027</v>
      </c>
      <c r="I553" s="274" t="s">
        <v>3027</v>
      </c>
    </row>
    <row r="554" spans="2:9">
      <c r="B554" s="272" t="s">
        <v>1728</v>
      </c>
      <c r="C554" s="273" t="s">
        <v>3217</v>
      </c>
      <c r="D554" s="273" t="s">
        <v>2179</v>
      </c>
      <c r="E554" s="273" t="s">
        <v>2413</v>
      </c>
      <c r="F554" s="273" t="s">
        <v>2179</v>
      </c>
      <c r="G554" s="273" t="s">
        <v>2414</v>
      </c>
      <c r="H554" s="273" t="s">
        <v>3217</v>
      </c>
      <c r="I554" s="274" t="s">
        <v>3218</v>
      </c>
    </row>
    <row r="555" spans="2:9">
      <c r="B555" s="272" t="s">
        <v>1729</v>
      </c>
      <c r="C555" s="273" t="s">
        <v>3219</v>
      </c>
      <c r="D555" s="273" t="s">
        <v>2179</v>
      </c>
      <c r="E555" s="273" t="s">
        <v>2413</v>
      </c>
      <c r="F555" s="273" t="s">
        <v>2179</v>
      </c>
      <c r="G555" s="273" t="s">
        <v>2414</v>
      </c>
      <c r="H555" s="273" t="s">
        <v>3219</v>
      </c>
      <c r="I555" s="274" t="s">
        <v>3219</v>
      </c>
    </row>
    <row r="556" spans="2:9">
      <c r="B556" s="272" t="s">
        <v>1048</v>
      </c>
      <c r="C556" s="273" t="s">
        <v>3220</v>
      </c>
      <c r="D556" s="273" t="s">
        <v>50</v>
      </c>
      <c r="E556" s="273" t="s">
        <v>2584</v>
      </c>
      <c r="F556" s="273" t="s">
        <v>50</v>
      </c>
      <c r="G556" s="273" t="s">
        <v>2585</v>
      </c>
      <c r="H556" s="273" t="s">
        <v>3221</v>
      </c>
      <c r="I556" s="274" t="s">
        <v>3222</v>
      </c>
    </row>
    <row r="557" spans="2:9">
      <c r="B557" s="272" t="s">
        <v>1049</v>
      </c>
      <c r="C557" s="273" t="s">
        <v>3223</v>
      </c>
      <c r="D557" s="273" t="s">
        <v>50</v>
      </c>
      <c r="E557" s="273" t="s">
        <v>2584</v>
      </c>
      <c r="F557" s="273" t="s">
        <v>50</v>
      </c>
      <c r="G557" s="273" t="s">
        <v>2585</v>
      </c>
      <c r="H557" s="273" t="s">
        <v>3224</v>
      </c>
      <c r="I557" s="274" t="s">
        <v>3225</v>
      </c>
    </row>
    <row r="558" spans="2:9">
      <c r="B558" s="272" t="s">
        <v>1050</v>
      </c>
      <c r="C558" s="273" t="s">
        <v>3226</v>
      </c>
      <c r="D558" s="273" t="s">
        <v>50</v>
      </c>
      <c r="E558" s="273" t="s">
        <v>2584</v>
      </c>
      <c r="F558" s="273" t="s">
        <v>50</v>
      </c>
      <c r="G558" s="273" t="s">
        <v>2585</v>
      </c>
      <c r="H558" s="273" t="s">
        <v>3226</v>
      </c>
      <c r="I558" s="274" t="s">
        <v>3227</v>
      </c>
    </row>
    <row r="559" spans="2:9">
      <c r="B559" s="272" t="s">
        <v>1051</v>
      </c>
      <c r="C559" s="273" t="s">
        <v>3228</v>
      </c>
      <c r="D559" s="273" t="s">
        <v>50</v>
      </c>
      <c r="E559" s="273" t="s">
        <v>2584</v>
      </c>
      <c r="F559" s="273" t="s">
        <v>2185</v>
      </c>
      <c r="G559" s="273" t="s">
        <v>2585</v>
      </c>
      <c r="H559" s="273" t="s">
        <v>3229</v>
      </c>
      <c r="I559" s="274" t="s">
        <v>3230</v>
      </c>
    </row>
    <row r="560" spans="2:9">
      <c r="B560" s="272" t="s">
        <v>1052</v>
      </c>
      <c r="C560" s="273" t="s">
        <v>3231</v>
      </c>
      <c r="D560" s="273" t="s">
        <v>50</v>
      </c>
      <c r="E560" s="273" t="s">
        <v>2584</v>
      </c>
      <c r="F560" s="273" t="s">
        <v>50</v>
      </c>
      <c r="G560" s="273" t="s">
        <v>2585</v>
      </c>
      <c r="H560" s="273" t="s">
        <v>3232</v>
      </c>
      <c r="I560" s="274" t="s">
        <v>3233</v>
      </c>
    </row>
    <row r="561" spans="2:9">
      <c r="B561" s="272" t="s">
        <v>1053</v>
      </c>
      <c r="C561" s="273" t="s">
        <v>3234</v>
      </c>
      <c r="D561" s="273" t="s">
        <v>50</v>
      </c>
      <c r="E561" s="273" t="s">
        <v>2584</v>
      </c>
      <c r="F561" s="273" t="s">
        <v>50</v>
      </c>
      <c r="G561" s="273" t="s">
        <v>2585</v>
      </c>
      <c r="H561" s="273" t="s">
        <v>3235</v>
      </c>
      <c r="I561" s="274" t="s">
        <v>3236</v>
      </c>
    </row>
    <row r="562" spans="2:9">
      <c r="B562" s="272" t="s">
        <v>1116</v>
      </c>
      <c r="C562" s="273" t="s">
        <v>3237</v>
      </c>
      <c r="D562" s="273" t="s">
        <v>2258</v>
      </c>
      <c r="E562" s="273" t="s">
        <v>2258</v>
      </c>
      <c r="F562" s="273" t="s">
        <v>2259</v>
      </c>
      <c r="G562" s="273" t="s">
        <v>2260</v>
      </c>
      <c r="H562" s="273" t="s">
        <v>3237</v>
      </c>
      <c r="I562" s="274" t="s">
        <v>3237</v>
      </c>
    </row>
    <row r="563" spans="2:9">
      <c r="B563" s="272" t="s">
        <v>1118</v>
      </c>
      <c r="C563" s="273" t="s">
        <v>3238</v>
      </c>
      <c r="D563" s="273" t="s">
        <v>2258</v>
      </c>
      <c r="E563" s="273" t="s">
        <v>2258</v>
      </c>
      <c r="F563" s="273" t="s">
        <v>2259</v>
      </c>
      <c r="G563" s="273" t="s">
        <v>2260</v>
      </c>
      <c r="H563" s="273" t="s">
        <v>3238</v>
      </c>
      <c r="I563" s="274" t="s">
        <v>3239</v>
      </c>
    </row>
    <row r="564" spans="2:9">
      <c r="B564" s="272" t="s">
        <v>1119</v>
      </c>
      <c r="C564" s="273" t="s">
        <v>3240</v>
      </c>
      <c r="D564" s="273" t="s">
        <v>2258</v>
      </c>
      <c r="E564" s="273" t="s">
        <v>2258</v>
      </c>
      <c r="F564" s="273" t="s">
        <v>2259</v>
      </c>
      <c r="G564" s="273" t="s">
        <v>2260</v>
      </c>
      <c r="H564" s="273" t="s">
        <v>3240</v>
      </c>
      <c r="I564" s="274" t="s">
        <v>3240</v>
      </c>
    </row>
    <row r="565" spans="2:9">
      <c r="B565" s="272" t="s">
        <v>1121</v>
      </c>
      <c r="C565" s="273" t="s">
        <v>3241</v>
      </c>
      <c r="D565" s="273" t="s">
        <v>2258</v>
      </c>
      <c r="E565" s="273" t="s">
        <v>2258</v>
      </c>
      <c r="F565" s="273" t="s">
        <v>2259</v>
      </c>
      <c r="G565" s="273" t="s">
        <v>2260</v>
      </c>
      <c r="H565" s="273" t="s">
        <v>3241</v>
      </c>
      <c r="I565" s="274" t="s">
        <v>3242</v>
      </c>
    </row>
    <row r="566" spans="2:9">
      <c r="B566" s="272" t="s">
        <v>1054</v>
      </c>
      <c r="C566" s="273" t="s">
        <v>3243</v>
      </c>
      <c r="D566" s="273" t="s">
        <v>50</v>
      </c>
      <c r="E566" s="273" t="s">
        <v>2584</v>
      </c>
      <c r="F566" s="273" t="s">
        <v>50</v>
      </c>
      <c r="G566" s="273" t="s">
        <v>2585</v>
      </c>
      <c r="H566" s="273" t="s">
        <v>3244</v>
      </c>
      <c r="I566" s="274" t="s">
        <v>3245</v>
      </c>
    </row>
    <row r="567" spans="2:9">
      <c r="B567" s="272" t="s">
        <v>1056</v>
      </c>
      <c r="C567" s="273" t="s">
        <v>3246</v>
      </c>
      <c r="D567" s="273" t="s">
        <v>2258</v>
      </c>
      <c r="E567" s="273" t="s">
        <v>2258</v>
      </c>
      <c r="F567" s="273" t="s">
        <v>2259</v>
      </c>
      <c r="G567" s="273" t="s">
        <v>2260</v>
      </c>
      <c r="H567" s="273" t="s">
        <v>3246</v>
      </c>
      <c r="I567" s="274" t="s">
        <v>3247</v>
      </c>
    </row>
    <row r="568" spans="2:9">
      <c r="B568" s="272" t="s">
        <v>1057</v>
      </c>
      <c r="C568" s="273" t="s">
        <v>3248</v>
      </c>
      <c r="D568" s="273" t="s">
        <v>2258</v>
      </c>
      <c r="E568" s="273" t="s">
        <v>2258</v>
      </c>
      <c r="F568" s="273" t="s">
        <v>2259</v>
      </c>
      <c r="G568" s="273" t="s">
        <v>2260</v>
      </c>
      <c r="H568" s="273" t="s">
        <v>3248</v>
      </c>
      <c r="I568" s="274" t="s">
        <v>3249</v>
      </c>
    </row>
    <row r="569" spans="2:9">
      <c r="B569" s="272" t="s">
        <v>1060</v>
      </c>
      <c r="C569" s="273" t="s">
        <v>3250</v>
      </c>
      <c r="D569" s="273" t="s">
        <v>2258</v>
      </c>
      <c r="E569" s="273" t="s">
        <v>2258</v>
      </c>
      <c r="F569" s="273" t="s">
        <v>2259</v>
      </c>
      <c r="G569" s="273" t="s">
        <v>2260</v>
      </c>
      <c r="H569" s="273" t="s">
        <v>3250</v>
      </c>
      <c r="I569" s="274" t="s">
        <v>3251</v>
      </c>
    </row>
    <row r="570" spans="2:9">
      <c r="B570" s="272" t="s">
        <v>1072</v>
      </c>
      <c r="C570" s="273" t="s">
        <v>3252</v>
      </c>
      <c r="D570" s="273" t="s">
        <v>50</v>
      </c>
      <c r="E570" s="273" t="s">
        <v>3253</v>
      </c>
      <c r="F570" s="273" t="s">
        <v>2185</v>
      </c>
      <c r="G570" s="273" t="s">
        <v>3254</v>
      </c>
      <c r="H570" s="273" t="s">
        <v>3255</v>
      </c>
      <c r="I570" s="274" t="s">
        <v>3256</v>
      </c>
    </row>
    <row r="571" spans="2:9">
      <c r="B571" s="272" t="s">
        <v>1073</v>
      </c>
      <c r="C571" s="273" t="s">
        <v>3257</v>
      </c>
      <c r="D571" s="273" t="s">
        <v>50</v>
      </c>
      <c r="E571" s="273" t="s">
        <v>3253</v>
      </c>
      <c r="F571" s="273" t="s">
        <v>2185</v>
      </c>
      <c r="G571" s="273" t="s">
        <v>3254</v>
      </c>
      <c r="H571" s="273" t="s">
        <v>3258</v>
      </c>
      <c r="I571" s="274" t="s">
        <v>3259</v>
      </c>
    </row>
    <row r="572" spans="2:9">
      <c r="B572" s="272" t="s">
        <v>1074</v>
      </c>
      <c r="C572" s="273" t="s">
        <v>3260</v>
      </c>
      <c r="D572" s="273" t="s">
        <v>50</v>
      </c>
      <c r="E572" s="273" t="s">
        <v>3253</v>
      </c>
      <c r="F572" s="273" t="s">
        <v>2185</v>
      </c>
      <c r="G572" s="273" t="s">
        <v>3254</v>
      </c>
      <c r="H572" s="273" t="s">
        <v>3261</v>
      </c>
      <c r="I572" s="274" t="s">
        <v>3262</v>
      </c>
    </row>
    <row r="573" spans="2:9">
      <c r="B573" s="272" t="s">
        <v>1075</v>
      </c>
      <c r="C573" s="273" t="s">
        <v>3263</v>
      </c>
      <c r="D573" s="273" t="s">
        <v>50</v>
      </c>
      <c r="E573" s="273" t="s">
        <v>3253</v>
      </c>
      <c r="F573" s="273" t="s">
        <v>2259</v>
      </c>
      <c r="G573" s="273" t="s">
        <v>3254</v>
      </c>
      <c r="H573" s="273" t="s">
        <v>3264</v>
      </c>
      <c r="I573" s="274" t="s">
        <v>3265</v>
      </c>
    </row>
    <row r="574" spans="2:9">
      <c r="B574" s="272" t="s">
        <v>1077</v>
      </c>
      <c r="C574" s="273" t="s">
        <v>3266</v>
      </c>
      <c r="D574" s="273" t="s">
        <v>50</v>
      </c>
      <c r="E574" s="273" t="s">
        <v>3253</v>
      </c>
      <c r="F574" s="273" t="s">
        <v>50</v>
      </c>
      <c r="G574" s="273" t="s">
        <v>3254</v>
      </c>
      <c r="H574" s="273" t="s">
        <v>3267</v>
      </c>
      <c r="I574" s="274" t="s">
        <v>3268</v>
      </c>
    </row>
    <row r="575" spans="2:9">
      <c r="B575" s="272" t="s">
        <v>1062</v>
      </c>
      <c r="C575" s="273" t="s">
        <v>3269</v>
      </c>
      <c r="D575" s="273" t="s">
        <v>2258</v>
      </c>
      <c r="E575" s="273" t="s">
        <v>2258</v>
      </c>
      <c r="F575" s="273" t="s">
        <v>2259</v>
      </c>
      <c r="G575" s="273" t="s">
        <v>2260</v>
      </c>
      <c r="H575" s="273" t="s">
        <v>3270</v>
      </c>
      <c r="I575" s="274" t="s">
        <v>3271</v>
      </c>
    </row>
    <row r="576" spans="2:9">
      <c r="B576" s="272" t="s">
        <v>1063</v>
      </c>
      <c r="C576" s="273" t="s">
        <v>3272</v>
      </c>
      <c r="D576" s="273" t="s">
        <v>50</v>
      </c>
      <c r="E576" s="273" t="s">
        <v>3253</v>
      </c>
      <c r="F576" s="273" t="s">
        <v>2259</v>
      </c>
      <c r="G576" s="273" t="s">
        <v>3254</v>
      </c>
      <c r="H576" s="273" t="s">
        <v>3273</v>
      </c>
      <c r="I576" s="274" t="s">
        <v>3274</v>
      </c>
    </row>
    <row r="577" spans="2:9">
      <c r="B577" s="272" t="s">
        <v>1064</v>
      </c>
      <c r="C577" s="273" t="s">
        <v>3275</v>
      </c>
      <c r="D577" s="273" t="s">
        <v>50</v>
      </c>
      <c r="E577" s="273" t="s">
        <v>3253</v>
      </c>
      <c r="F577" s="273" t="s">
        <v>50</v>
      </c>
      <c r="G577" s="273" t="s">
        <v>3254</v>
      </c>
      <c r="H577" s="273" t="s">
        <v>3275</v>
      </c>
      <c r="I577" s="274" t="s">
        <v>3276</v>
      </c>
    </row>
    <row r="578" spans="2:9">
      <c r="B578" s="272" t="s">
        <v>1065</v>
      </c>
      <c r="C578" s="273" t="s">
        <v>3277</v>
      </c>
      <c r="D578" s="273" t="s">
        <v>50</v>
      </c>
      <c r="E578" s="273" t="s">
        <v>3253</v>
      </c>
      <c r="F578" s="273" t="s">
        <v>50</v>
      </c>
      <c r="G578" s="273" t="s">
        <v>3254</v>
      </c>
      <c r="H578" s="273" t="s">
        <v>3277</v>
      </c>
      <c r="I578" s="274" t="s">
        <v>3277</v>
      </c>
    </row>
    <row r="579" spans="2:9">
      <c r="B579" s="272" t="s">
        <v>1066</v>
      </c>
      <c r="C579" s="273" t="s">
        <v>3278</v>
      </c>
      <c r="D579" s="273" t="s">
        <v>50</v>
      </c>
      <c r="E579" s="273" t="s">
        <v>3253</v>
      </c>
      <c r="F579" s="273" t="s">
        <v>50</v>
      </c>
      <c r="G579" s="273" t="s">
        <v>3254</v>
      </c>
      <c r="H579" s="273" t="s">
        <v>3278</v>
      </c>
      <c r="I579" s="274" t="s">
        <v>3279</v>
      </c>
    </row>
    <row r="580" spans="2:9">
      <c r="B580" s="272" t="s">
        <v>1067</v>
      </c>
      <c r="C580" s="273" t="s">
        <v>3280</v>
      </c>
      <c r="D580" s="273" t="s">
        <v>50</v>
      </c>
      <c r="E580" s="273" t="s">
        <v>3253</v>
      </c>
      <c r="F580" s="273" t="s">
        <v>50</v>
      </c>
      <c r="G580" s="273" t="s">
        <v>3254</v>
      </c>
      <c r="H580" s="273" t="s">
        <v>3281</v>
      </c>
      <c r="I580" s="274" t="s">
        <v>3282</v>
      </c>
    </row>
    <row r="581" spans="2:9">
      <c r="B581" s="272" t="s">
        <v>1069</v>
      </c>
      <c r="C581" s="273" t="s">
        <v>3283</v>
      </c>
      <c r="D581" s="273" t="s">
        <v>50</v>
      </c>
      <c r="E581" s="273" t="s">
        <v>3253</v>
      </c>
      <c r="F581" s="273" t="s">
        <v>50</v>
      </c>
      <c r="G581" s="273" t="s">
        <v>3254</v>
      </c>
      <c r="H581" s="273" t="s">
        <v>3284</v>
      </c>
      <c r="I581" s="274" t="s">
        <v>3285</v>
      </c>
    </row>
    <row r="582" spans="2:9">
      <c r="B582" s="272" t="s">
        <v>1071</v>
      </c>
      <c r="C582" s="273" t="s">
        <v>3286</v>
      </c>
      <c r="D582" s="273" t="s">
        <v>50</v>
      </c>
      <c r="E582" s="273" t="s">
        <v>3253</v>
      </c>
      <c r="F582" s="273" t="s">
        <v>50</v>
      </c>
      <c r="G582" s="273" t="s">
        <v>3254</v>
      </c>
      <c r="H582" s="273" t="s">
        <v>3286</v>
      </c>
      <c r="I582" s="274" t="s">
        <v>3286</v>
      </c>
    </row>
    <row r="583" spans="2:9">
      <c r="B583" s="272" t="s">
        <v>1076</v>
      </c>
      <c r="C583" s="273" t="s">
        <v>3287</v>
      </c>
      <c r="D583" s="273" t="s">
        <v>50</v>
      </c>
      <c r="E583" s="273" t="s">
        <v>3253</v>
      </c>
      <c r="F583" s="273" t="s">
        <v>50</v>
      </c>
      <c r="G583" s="273" t="s">
        <v>3254</v>
      </c>
      <c r="H583" s="273" t="s">
        <v>3287</v>
      </c>
      <c r="I583" s="274" t="s">
        <v>3287</v>
      </c>
    </row>
    <row r="584" spans="2:9">
      <c r="B584" s="272" t="s">
        <v>1078</v>
      </c>
      <c r="C584" s="273" t="s">
        <v>3288</v>
      </c>
      <c r="D584" s="273" t="s">
        <v>50</v>
      </c>
      <c r="E584" s="273" t="s">
        <v>3253</v>
      </c>
      <c r="F584" s="273" t="s">
        <v>50</v>
      </c>
      <c r="G584" s="273" t="s">
        <v>3254</v>
      </c>
      <c r="H584" s="273" t="s">
        <v>3288</v>
      </c>
      <c r="I584" s="274" t="s">
        <v>3288</v>
      </c>
    </row>
    <row r="585" spans="2:9">
      <c r="B585" s="272" t="s">
        <v>1079</v>
      </c>
      <c r="C585" s="273" t="s">
        <v>3289</v>
      </c>
      <c r="D585" s="273" t="s">
        <v>50</v>
      </c>
      <c r="E585" s="273" t="s">
        <v>3253</v>
      </c>
      <c r="F585" s="273" t="s">
        <v>110</v>
      </c>
      <c r="G585" s="273" t="s">
        <v>3254</v>
      </c>
      <c r="H585" s="273" t="s">
        <v>3289</v>
      </c>
      <c r="I585" s="274" t="s">
        <v>3289</v>
      </c>
    </row>
    <row r="586" spans="2:9">
      <c r="B586" s="272" t="s">
        <v>1080</v>
      </c>
      <c r="C586" s="273" t="s">
        <v>3290</v>
      </c>
      <c r="D586" s="273" t="s">
        <v>50</v>
      </c>
      <c r="E586" s="273" t="s">
        <v>3253</v>
      </c>
      <c r="F586" s="273" t="s">
        <v>110</v>
      </c>
      <c r="G586" s="273" t="s">
        <v>3254</v>
      </c>
      <c r="H586" s="273" t="s">
        <v>3290</v>
      </c>
      <c r="I586" s="274" t="s">
        <v>3290</v>
      </c>
    </row>
    <row r="587" spans="2:9">
      <c r="B587" s="272" t="s">
        <v>1083</v>
      </c>
      <c r="C587" s="273" t="s">
        <v>3291</v>
      </c>
      <c r="D587" s="273" t="s">
        <v>50</v>
      </c>
      <c r="E587" s="273" t="s">
        <v>3253</v>
      </c>
      <c r="F587" s="273" t="s">
        <v>50</v>
      </c>
      <c r="G587" s="273" t="s">
        <v>3254</v>
      </c>
      <c r="H587" s="273" t="s">
        <v>3291</v>
      </c>
      <c r="I587" s="274" t="s">
        <v>3291</v>
      </c>
    </row>
    <row r="588" spans="2:9">
      <c r="B588" s="272" t="s">
        <v>1085</v>
      </c>
      <c r="C588" s="273" t="s">
        <v>3292</v>
      </c>
      <c r="D588" s="273" t="s">
        <v>50</v>
      </c>
      <c r="E588" s="273" t="s">
        <v>3253</v>
      </c>
      <c r="F588" s="273" t="s">
        <v>50</v>
      </c>
      <c r="G588" s="273" t="s">
        <v>3254</v>
      </c>
      <c r="H588" s="273" t="s">
        <v>3292</v>
      </c>
      <c r="I588" s="274" t="s">
        <v>3292</v>
      </c>
    </row>
    <row r="589" spans="2:9">
      <c r="B589" s="272" t="s">
        <v>1021</v>
      </c>
      <c r="C589" s="273" t="s">
        <v>3293</v>
      </c>
      <c r="D589" s="273" t="s">
        <v>50</v>
      </c>
      <c r="E589" s="273" t="s">
        <v>2584</v>
      </c>
      <c r="F589" s="273" t="s">
        <v>110</v>
      </c>
      <c r="G589" s="273" t="s">
        <v>2585</v>
      </c>
      <c r="H589" s="273" t="s">
        <v>3294</v>
      </c>
      <c r="I589" s="274" t="s">
        <v>3295</v>
      </c>
    </row>
    <row r="590" spans="2:9">
      <c r="B590" s="272" t="s">
        <v>1023</v>
      </c>
      <c r="C590" s="273" t="s">
        <v>3296</v>
      </c>
      <c r="D590" s="273" t="s">
        <v>50</v>
      </c>
      <c r="E590" s="273" t="s">
        <v>2584</v>
      </c>
      <c r="F590" s="273" t="s">
        <v>50</v>
      </c>
      <c r="G590" s="273" t="s">
        <v>2585</v>
      </c>
      <c r="H590" s="273" t="s">
        <v>3297</v>
      </c>
      <c r="I590" s="274" t="s">
        <v>3298</v>
      </c>
    </row>
    <row r="591" spans="2:9">
      <c r="B591" s="272" t="s">
        <v>1024</v>
      </c>
      <c r="C591" s="273" t="s">
        <v>3299</v>
      </c>
      <c r="D591" s="273" t="s">
        <v>50</v>
      </c>
      <c r="E591" s="273" t="s">
        <v>2584</v>
      </c>
      <c r="F591" s="273" t="s">
        <v>50</v>
      </c>
      <c r="G591" s="273" t="s">
        <v>2585</v>
      </c>
      <c r="H591" s="273" t="s">
        <v>3300</v>
      </c>
      <c r="I591" s="274" t="s">
        <v>3301</v>
      </c>
    </row>
    <row r="592" spans="2:9">
      <c r="B592" s="272" t="s">
        <v>1025</v>
      </c>
      <c r="C592" s="273" t="s">
        <v>3302</v>
      </c>
      <c r="D592" s="273" t="s">
        <v>50</v>
      </c>
      <c r="E592" s="273" t="s">
        <v>2584</v>
      </c>
      <c r="F592" s="273" t="s">
        <v>50</v>
      </c>
      <c r="G592" s="273" t="s">
        <v>2585</v>
      </c>
      <c r="H592" s="273" t="s">
        <v>3303</v>
      </c>
      <c r="I592" s="274" t="s">
        <v>3304</v>
      </c>
    </row>
    <row r="593" spans="2:9">
      <c r="B593" s="272" t="s">
        <v>1041</v>
      </c>
      <c r="C593" s="273" t="s">
        <v>3305</v>
      </c>
      <c r="D593" s="273" t="s">
        <v>50</v>
      </c>
      <c r="E593" s="273" t="s">
        <v>2584</v>
      </c>
      <c r="F593" s="273" t="s">
        <v>2165</v>
      </c>
      <c r="G593" s="273" t="s">
        <v>2585</v>
      </c>
      <c r="H593" s="273" t="s">
        <v>3305</v>
      </c>
      <c r="I593" s="274" t="s">
        <v>3306</v>
      </c>
    </row>
    <row r="594" spans="2:9">
      <c r="B594" s="272" t="s">
        <v>1042</v>
      </c>
      <c r="C594" s="273" t="s">
        <v>3307</v>
      </c>
      <c r="D594" s="273" t="s">
        <v>50</v>
      </c>
      <c r="E594" s="273" t="s">
        <v>2584</v>
      </c>
      <c r="F594" s="273" t="s">
        <v>50</v>
      </c>
      <c r="G594" s="273" t="s">
        <v>2585</v>
      </c>
      <c r="H594" s="273" t="s">
        <v>3308</v>
      </c>
      <c r="I594" s="274" t="s">
        <v>3309</v>
      </c>
    </row>
    <row r="595" spans="2:9">
      <c r="B595" s="272" t="s">
        <v>1090</v>
      </c>
      <c r="C595" s="273" t="s">
        <v>3310</v>
      </c>
      <c r="D595" s="273" t="s">
        <v>50</v>
      </c>
      <c r="E595" s="273" t="s">
        <v>3253</v>
      </c>
      <c r="F595" s="273" t="s">
        <v>50</v>
      </c>
      <c r="G595" s="273" t="s">
        <v>3254</v>
      </c>
      <c r="H595" s="273" t="s">
        <v>3310</v>
      </c>
      <c r="I595" s="274" t="s">
        <v>3310</v>
      </c>
    </row>
    <row r="596" spans="2:9">
      <c r="B596" s="272" t="s">
        <v>1096</v>
      </c>
      <c r="C596" s="273" t="s">
        <v>3311</v>
      </c>
      <c r="D596" s="273" t="s">
        <v>50</v>
      </c>
      <c r="E596" s="273" t="s">
        <v>3253</v>
      </c>
      <c r="F596" s="273" t="s">
        <v>50</v>
      </c>
      <c r="G596" s="273" t="s">
        <v>3254</v>
      </c>
      <c r="H596" s="273" t="s">
        <v>3311</v>
      </c>
      <c r="I596" s="274" t="s">
        <v>3311</v>
      </c>
    </row>
    <row r="597" spans="2:9">
      <c r="B597" s="272" t="s">
        <v>1098</v>
      </c>
      <c r="C597" s="273" t="s">
        <v>3312</v>
      </c>
      <c r="D597" s="273" t="s">
        <v>50</v>
      </c>
      <c r="E597" s="273" t="s">
        <v>3253</v>
      </c>
      <c r="F597" s="273" t="s">
        <v>50</v>
      </c>
      <c r="G597" s="273" t="s">
        <v>3254</v>
      </c>
      <c r="H597" s="273" t="s">
        <v>3312</v>
      </c>
      <c r="I597" s="274" t="s">
        <v>3312</v>
      </c>
    </row>
    <row r="598" spans="2:9">
      <c r="B598" s="272" t="s">
        <v>1710</v>
      </c>
      <c r="C598" s="273" t="s">
        <v>3313</v>
      </c>
      <c r="D598" s="273" t="s">
        <v>2179</v>
      </c>
      <c r="E598" s="273" t="s">
        <v>2180</v>
      </c>
      <c r="F598" s="273" t="s">
        <v>111</v>
      </c>
      <c r="G598" s="273" t="s">
        <v>2181</v>
      </c>
      <c r="H598" s="273" t="s">
        <v>3313</v>
      </c>
      <c r="I598" s="274" t="s">
        <v>3313</v>
      </c>
    </row>
    <row r="599" spans="2:9">
      <c r="B599" s="272" t="s">
        <v>1711</v>
      </c>
      <c r="C599" s="273" t="s">
        <v>3314</v>
      </c>
      <c r="D599" s="273" t="s">
        <v>2179</v>
      </c>
      <c r="E599" s="273" t="s">
        <v>2413</v>
      </c>
      <c r="F599" s="273" t="s">
        <v>2179</v>
      </c>
      <c r="G599" s="273" t="s">
        <v>2414</v>
      </c>
      <c r="H599" s="273" t="s">
        <v>3314</v>
      </c>
      <c r="I599" s="274" t="s">
        <v>3314</v>
      </c>
    </row>
    <row r="600" spans="2:9">
      <c r="B600" s="272" t="s">
        <v>1173</v>
      </c>
      <c r="C600" s="273" t="s">
        <v>3315</v>
      </c>
      <c r="D600" s="273" t="s">
        <v>2236</v>
      </c>
      <c r="E600" s="273" t="s">
        <v>2237</v>
      </c>
      <c r="F600" s="273" t="s">
        <v>2427</v>
      </c>
      <c r="G600" s="273" t="s">
        <v>2238</v>
      </c>
      <c r="H600" s="273" t="s">
        <v>3315</v>
      </c>
      <c r="I600" s="274" t="s">
        <v>3316</v>
      </c>
    </row>
    <row r="601" spans="2:9">
      <c r="B601" s="272" t="s">
        <v>1175</v>
      </c>
      <c r="C601" s="273" t="s">
        <v>3317</v>
      </c>
      <c r="D601" s="273" t="s">
        <v>50</v>
      </c>
      <c r="E601" s="273" t="s">
        <v>2487</v>
      </c>
      <c r="F601" s="273" t="s">
        <v>50</v>
      </c>
      <c r="G601" s="273" t="s">
        <v>2488</v>
      </c>
      <c r="H601" s="273" t="s">
        <v>3318</v>
      </c>
      <c r="I601" s="274" t="s">
        <v>3319</v>
      </c>
    </row>
    <row r="602" spans="2:9">
      <c r="B602" s="272" t="s">
        <v>1183</v>
      </c>
      <c r="C602" s="273" t="s">
        <v>3320</v>
      </c>
      <c r="D602" s="273" t="s">
        <v>2236</v>
      </c>
      <c r="E602" s="273" t="s">
        <v>2237</v>
      </c>
      <c r="F602" s="273" t="s">
        <v>2427</v>
      </c>
      <c r="G602" s="273" t="s">
        <v>2238</v>
      </c>
      <c r="H602" s="273" t="s">
        <v>3321</v>
      </c>
      <c r="I602" s="274" t="s">
        <v>3322</v>
      </c>
    </row>
    <row r="603" spans="2:9">
      <c r="B603" s="272" t="s">
        <v>1262</v>
      </c>
      <c r="C603" s="273" t="s">
        <v>3323</v>
      </c>
      <c r="D603" s="273" t="s">
        <v>3158</v>
      </c>
      <c r="E603" s="273" t="s">
        <v>3159</v>
      </c>
      <c r="F603" s="273" t="s">
        <v>3158</v>
      </c>
      <c r="G603" s="273" t="s">
        <v>3160</v>
      </c>
      <c r="H603" s="273" t="s">
        <v>3323</v>
      </c>
      <c r="I603" s="274" t="s">
        <v>3323</v>
      </c>
    </row>
    <row r="604" spans="2:9">
      <c r="B604" s="272" t="s">
        <v>1264</v>
      </c>
      <c r="C604" s="273" t="s">
        <v>3324</v>
      </c>
      <c r="D604" s="273" t="s">
        <v>3158</v>
      </c>
      <c r="E604" s="273" t="s">
        <v>3159</v>
      </c>
      <c r="F604" s="273" t="s">
        <v>3158</v>
      </c>
      <c r="G604" s="273" t="s">
        <v>3160</v>
      </c>
      <c r="H604" s="273" t="s">
        <v>3324</v>
      </c>
      <c r="I604" s="274" t="s">
        <v>3324</v>
      </c>
    </row>
    <row r="605" spans="2:9">
      <c r="B605" s="272" t="s">
        <v>1265</v>
      </c>
      <c r="C605" s="273" t="s">
        <v>3325</v>
      </c>
      <c r="D605" s="273" t="s">
        <v>3158</v>
      </c>
      <c r="E605" s="273" t="s">
        <v>3159</v>
      </c>
      <c r="F605" s="273" t="s">
        <v>3158</v>
      </c>
      <c r="G605" s="273" t="s">
        <v>3160</v>
      </c>
      <c r="H605" s="273" t="s">
        <v>3325</v>
      </c>
      <c r="I605" s="274" t="s">
        <v>3325</v>
      </c>
    </row>
    <row r="606" spans="2:9">
      <c r="B606" s="272" t="s">
        <v>1179</v>
      </c>
      <c r="C606" s="273" t="s">
        <v>3326</v>
      </c>
      <c r="D606" s="273" t="s">
        <v>2236</v>
      </c>
      <c r="E606" s="273" t="s">
        <v>2237</v>
      </c>
      <c r="F606" s="273" t="s">
        <v>2427</v>
      </c>
      <c r="G606" s="273" t="s">
        <v>2238</v>
      </c>
      <c r="H606" s="273" t="s">
        <v>3327</v>
      </c>
      <c r="I606" s="274" t="s">
        <v>3328</v>
      </c>
    </row>
    <row r="607" spans="2:9">
      <c r="B607" s="272" t="s">
        <v>1180</v>
      </c>
      <c r="C607" s="273" t="s">
        <v>3329</v>
      </c>
      <c r="D607" s="273" t="s">
        <v>2236</v>
      </c>
      <c r="E607" s="273" t="s">
        <v>2237</v>
      </c>
      <c r="F607" s="273" t="s">
        <v>2427</v>
      </c>
      <c r="G607" s="273" t="s">
        <v>2238</v>
      </c>
      <c r="H607" s="273" t="s">
        <v>3330</v>
      </c>
      <c r="I607" s="274" t="s">
        <v>3331</v>
      </c>
    </row>
    <row r="608" spans="2:9">
      <c r="B608" s="272" t="s">
        <v>1181</v>
      </c>
      <c r="C608" s="273" t="s">
        <v>3332</v>
      </c>
      <c r="D608" s="273" t="s">
        <v>2236</v>
      </c>
      <c r="E608" s="273" t="s">
        <v>2237</v>
      </c>
      <c r="F608" s="273" t="s">
        <v>2427</v>
      </c>
      <c r="G608" s="273" t="s">
        <v>2238</v>
      </c>
      <c r="H608" s="273" t="s">
        <v>3333</v>
      </c>
      <c r="I608" s="274" t="s">
        <v>3334</v>
      </c>
    </row>
    <row r="609" spans="2:9">
      <c r="B609" s="272" t="s">
        <v>1184</v>
      </c>
      <c r="C609" s="273" t="s">
        <v>3335</v>
      </c>
      <c r="D609" s="273" t="s">
        <v>2236</v>
      </c>
      <c r="E609" s="273" t="s">
        <v>2237</v>
      </c>
      <c r="F609" s="273" t="s">
        <v>2427</v>
      </c>
      <c r="G609" s="273" t="s">
        <v>2238</v>
      </c>
      <c r="H609" s="273" t="s">
        <v>3335</v>
      </c>
      <c r="I609" s="274" t="s">
        <v>3335</v>
      </c>
    </row>
    <row r="610" spans="2:9">
      <c r="B610" s="272" t="s">
        <v>1186</v>
      </c>
      <c r="C610" s="273" t="s">
        <v>3336</v>
      </c>
      <c r="D610" s="273" t="s">
        <v>50</v>
      </c>
      <c r="E610" s="273" t="s">
        <v>2487</v>
      </c>
      <c r="F610" s="273" t="s">
        <v>50</v>
      </c>
      <c r="G610" s="273" t="s">
        <v>2488</v>
      </c>
      <c r="H610" s="273" t="s">
        <v>3336</v>
      </c>
      <c r="I610" s="274" t="s">
        <v>3336</v>
      </c>
    </row>
    <row r="611" spans="2:9">
      <c r="B611" s="272" t="s">
        <v>1188</v>
      </c>
      <c r="C611" s="273" t="s">
        <v>3337</v>
      </c>
      <c r="D611" s="273" t="s">
        <v>50</v>
      </c>
      <c r="E611" s="273" t="s">
        <v>2487</v>
      </c>
      <c r="F611" s="273" t="s">
        <v>50</v>
      </c>
      <c r="G611" s="273" t="s">
        <v>2488</v>
      </c>
      <c r="H611" s="273" t="s">
        <v>3337</v>
      </c>
      <c r="I611" s="274" t="s">
        <v>3337</v>
      </c>
    </row>
    <row r="612" spans="2:9">
      <c r="B612" s="272" t="s">
        <v>1190</v>
      </c>
      <c r="C612" s="273" t="s">
        <v>3338</v>
      </c>
      <c r="D612" s="273" t="s">
        <v>50</v>
      </c>
      <c r="E612" s="273" t="s">
        <v>2487</v>
      </c>
      <c r="F612" s="273" t="s">
        <v>50</v>
      </c>
      <c r="G612" s="273" t="s">
        <v>2488</v>
      </c>
      <c r="H612" s="273" t="s">
        <v>3338</v>
      </c>
      <c r="I612" s="274" t="s">
        <v>3338</v>
      </c>
    </row>
    <row r="613" spans="2:9">
      <c r="B613" s="272" t="s">
        <v>1191</v>
      </c>
      <c r="C613" s="273" t="s">
        <v>3339</v>
      </c>
      <c r="D613" s="273" t="s">
        <v>50</v>
      </c>
      <c r="E613" s="273" t="s">
        <v>2487</v>
      </c>
      <c r="F613" s="273" t="s">
        <v>50</v>
      </c>
      <c r="G613" s="273" t="s">
        <v>2488</v>
      </c>
      <c r="H613" s="273" t="s">
        <v>3339</v>
      </c>
      <c r="I613" s="274" t="s">
        <v>3339</v>
      </c>
    </row>
    <row r="614" spans="2:9">
      <c r="B614" s="272" t="s">
        <v>1195</v>
      </c>
      <c r="C614" s="273" t="s">
        <v>3340</v>
      </c>
      <c r="D614" s="273" t="s">
        <v>50</v>
      </c>
      <c r="E614" s="273" t="s">
        <v>2487</v>
      </c>
      <c r="F614" s="273" t="s">
        <v>50</v>
      </c>
      <c r="G614" s="273" t="s">
        <v>2488</v>
      </c>
      <c r="H614" s="273" t="s">
        <v>3340</v>
      </c>
      <c r="I614" s="274" t="s">
        <v>3340</v>
      </c>
    </row>
    <row r="615" spans="2:9">
      <c r="B615" s="272" t="s">
        <v>1197</v>
      </c>
      <c r="C615" s="273" t="s">
        <v>3341</v>
      </c>
      <c r="D615" s="273" t="s">
        <v>50</v>
      </c>
      <c r="E615" s="273" t="s">
        <v>2487</v>
      </c>
      <c r="F615" s="273" t="s">
        <v>50</v>
      </c>
      <c r="G615" s="273" t="s">
        <v>2488</v>
      </c>
      <c r="H615" s="273" t="s">
        <v>3341</v>
      </c>
      <c r="I615" s="274" t="s">
        <v>3341</v>
      </c>
    </row>
    <row r="616" spans="2:9">
      <c r="B616" s="272" t="s">
        <v>1185</v>
      </c>
      <c r="C616" s="273" t="s">
        <v>3335</v>
      </c>
      <c r="D616" s="273" t="s">
        <v>2236</v>
      </c>
      <c r="E616" s="273" t="s">
        <v>2237</v>
      </c>
      <c r="F616" s="273" t="s">
        <v>2427</v>
      </c>
      <c r="G616" s="273" t="s">
        <v>2238</v>
      </c>
      <c r="H616" s="273" t="s">
        <v>3335</v>
      </c>
      <c r="I616" s="274" t="s">
        <v>3342</v>
      </c>
    </row>
    <row r="617" spans="2:9">
      <c r="B617" s="272" t="s">
        <v>1187</v>
      </c>
      <c r="C617" s="273" t="s">
        <v>3336</v>
      </c>
      <c r="D617" s="273" t="s">
        <v>50</v>
      </c>
      <c r="E617" s="273" t="s">
        <v>2487</v>
      </c>
      <c r="F617" s="273" t="s">
        <v>50</v>
      </c>
      <c r="G617" s="273" t="s">
        <v>2488</v>
      </c>
      <c r="H617" s="273" t="s">
        <v>3343</v>
      </c>
      <c r="I617" s="274" t="s">
        <v>3344</v>
      </c>
    </row>
    <row r="618" spans="2:9">
      <c r="B618" s="272" t="s">
        <v>1189</v>
      </c>
      <c r="C618" s="273" t="s">
        <v>3337</v>
      </c>
      <c r="D618" s="273" t="s">
        <v>50</v>
      </c>
      <c r="E618" s="273" t="s">
        <v>2487</v>
      </c>
      <c r="F618" s="273" t="s">
        <v>50</v>
      </c>
      <c r="G618" s="273" t="s">
        <v>2488</v>
      </c>
      <c r="H618" s="273" t="s">
        <v>3345</v>
      </c>
      <c r="I618" s="274" t="s">
        <v>3346</v>
      </c>
    </row>
    <row r="619" spans="2:9">
      <c r="B619" s="272" t="s">
        <v>1192</v>
      </c>
      <c r="C619" s="273" t="s">
        <v>3347</v>
      </c>
      <c r="D619" s="273" t="s">
        <v>50</v>
      </c>
      <c r="E619" s="273" t="s">
        <v>2487</v>
      </c>
      <c r="F619" s="273" t="s">
        <v>50</v>
      </c>
      <c r="G619" s="273" t="s">
        <v>2488</v>
      </c>
      <c r="H619" s="273" t="s">
        <v>3347</v>
      </c>
      <c r="I619" s="274" t="s">
        <v>3348</v>
      </c>
    </row>
    <row r="620" spans="2:9">
      <c r="B620" s="272" t="s">
        <v>1267</v>
      </c>
      <c r="C620" s="273" t="s">
        <v>3349</v>
      </c>
      <c r="D620" s="273" t="s">
        <v>3158</v>
      </c>
      <c r="E620" s="273" t="s">
        <v>3159</v>
      </c>
      <c r="F620" s="273" t="s">
        <v>3158</v>
      </c>
      <c r="G620" s="273" t="s">
        <v>3160</v>
      </c>
      <c r="H620" s="273" t="s">
        <v>3349</v>
      </c>
      <c r="I620" s="274" t="s">
        <v>3349</v>
      </c>
    </row>
    <row r="621" spans="2:9">
      <c r="B621" s="272" t="s">
        <v>1269</v>
      </c>
      <c r="C621" s="273" t="s">
        <v>3350</v>
      </c>
      <c r="D621" s="273" t="s">
        <v>3158</v>
      </c>
      <c r="E621" s="273" t="s">
        <v>3159</v>
      </c>
      <c r="F621" s="273" t="s">
        <v>3158</v>
      </c>
      <c r="G621" s="273" t="s">
        <v>3160</v>
      </c>
      <c r="H621" s="273" t="s">
        <v>3350</v>
      </c>
      <c r="I621" s="274" t="s">
        <v>3350</v>
      </c>
    </row>
    <row r="622" spans="2:9">
      <c r="B622" s="272" t="s">
        <v>1270</v>
      </c>
      <c r="C622" s="273" t="s">
        <v>3351</v>
      </c>
      <c r="D622" s="273" t="s">
        <v>3158</v>
      </c>
      <c r="E622" s="273" t="s">
        <v>3159</v>
      </c>
      <c r="F622" s="273" t="s">
        <v>3158</v>
      </c>
      <c r="G622" s="273" t="s">
        <v>3160</v>
      </c>
      <c r="H622" s="273" t="s">
        <v>3351</v>
      </c>
      <c r="I622" s="274" t="s">
        <v>3351</v>
      </c>
    </row>
    <row r="623" spans="2:9">
      <c r="B623" s="272" t="s">
        <v>1272</v>
      </c>
      <c r="C623" s="273" t="s">
        <v>3352</v>
      </c>
      <c r="D623" s="273" t="s">
        <v>3158</v>
      </c>
      <c r="E623" s="273" t="s">
        <v>3159</v>
      </c>
      <c r="F623" s="273" t="s">
        <v>3158</v>
      </c>
      <c r="G623" s="273" t="s">
        <v>3160</v>
      </c>
      <c r="H623" s="273" t="s">
        <v>3352</v>
      </c>
      <c r="I623" s="274" t="s">
        <v>3352</v>
      </c>
    </row>
    <row r="624" spans="2:9">
      <c r="B624" s="272" t="s">
        <v>1068</v>
      </c>
      <c r="C624" s="273" t="s">
        <v>3353</v>
      </c>
      <c r="D624" s="273" t="s">
        <v>50</v>
      </c>
      <c r="E624" s="273" t="s">
        <v>3253</v>
      </c>
      <c r="F624" s="273" t="s">
        <v>50</v>
      </c>
      <c r="G624" s="273" t="s">
        <v>3254</v>
      </c>
      <c r="H624" s="273" t="s">
        <v>3354</v>
      </c>
      <c r="I624" s="274" t="s">
        <v>3355</v>
      </c>
    </row>
    <row r="625" spans="2:9">
      <c r="B625" s="272" t="s">
        <v>1070</v>
      </c>
      <c r="C625" s="273" t="s">
        <v>3356</v>
      </c>
      <c r="D625" s="273" t="s">
        <v>50</v>
      </c>
      <c r="E625" s="273" t="s">
        <v>3253</v>
      </c>
      <c r="F625" s="273" t="s">
        <v>50</v>
      </c>
      <c r="G625" s="273" t="s">
        <v>3254</v>
      </c>
      <c r="H625" s="273" t="s">
        <v>3357</v>
      </c>
      <c r="I625" s="274" t="s">
        <v>3358</v>
      </c>
    </row>
    <row r="626" spans="2:9">
      <c r="B626" s="272" t="s">
        <v>1081</v>
      </c>
      <c r="C626" s="273" t="s">
        <v>3359</v>
      </c>
      <c r="D626" s="273" t="s">
        <v>50</v>
      </c>
      <c r="E626" s="273" t="s">
        <v>3253</v>
      </c>
      <c r="F626" s="273" t="s">
        <v>110</v>
      </c>
      <c r="G626" s="273" t="s">
        <v>3254</v>
      </c>
      <c r="H626" s="273" t="s">
        <v>3360</v>
      </c>
      <c r="I626" s="274" t="s">
        <v>3361</v>
      </c>
    </row>
    <row r="627" spans="2:9">
      <c r="B627" s="272" t="s">
        <v>1091</v>
      </c>
      <c r="C627" s="273" t="s">
        <v>3362</v>
      </c>
      <c r="D627" s="273" t="s">
        <v>50</v>
      </c>
      <c r="E627" s="273" t="s">
        <v>3253</v>
      </c>
      <c r="F627" s="273" t="s">
        <v>50</v>
      </c>
      <c r="G627" s="273" t="s">
        <v>3254</v>
      </c>
      <c r="H627" s="273" t="s">
        <v>3362</v>
      </c>
      <c r="I627" s="274" t="s">
        <v>3363</v>
      </c>
    </row>
    <row r="628" spans="2:9">
      <c r="B628" s="272" t="s">
        <v>1092</v>
      </c>
      <c r="C628" s="273" t="s">
        <v>3364</v>
      </c>
      <c r="D628" s="273" t="s">
        <v>50</v>
      </c>
      <c r="E628" s="273" t="s">
        <v>3253</v>
      </c>
      <c r="F628" s="273" t="s">
        <v>50</v>
      </c>
      <c r="G628" s="273" t="s">
        <v>3254</v>
      </c>
      <c r="H628" s="273" t="s">
        <v>3365</v>
      </c>
      <c r="I628" s="274" t="s">
        <v>3366</v>
      </c>
    </row>
    <row r="629" spans="2:9">
      <c r="B629" s="272" t="s">
        <v>1127</v>
      </c>
      <c r="C629" s="273" t="s">
        <v>3367</v>
      </c>
      <c r="D629" s="273" t="s">
        <v>50</v>
      </c>
      <c r="E629" s="273" t="s">
        <v>2584</v>
      </c>
      <c r="F629" s="273" t="s">
        <v>50</v>
      </c>
      <c r="G629" s="273" t="s">
        <v>2585</v>
      </c>
      <c r="H629" s="273" t="s">
        <v>3367</v>
      </c>
      <c r="I629" s="274" t="s">
        <v>3368</v>
      </c>
    </row>
    <row r="630" spans="2:9">
      <c r="B630" s="272" t="s">
        <v>1128</v>
      </c>
      <c r="C630" s="273" t="s">
        <v>3369</v>
      </c>
      <c r="D630" s="273" t="s">
        <v>50</v>
      </c>
      <c r="E630" s="273" t="s">
        <v>2584</v>
      </c>
      <c r="F630" s="273" t="s">
        <v>50</v>
      </c>
      <c r="G630" s="273" t="s">
        <v>2585</v>
      </c>
      <c r="H630" s="273" t="s">
        <v>3370</v>
      </c>
      <c r="I630" s="274" t="s">
        <v>3371</v>
      </c>
    </row>
    <row r="631" spans="2:9">
      <c r="B631" s="272" t="s">
        <v>1082</v>
      </c>
      <c r="C631" s="273" t="s">
        <v>3372</v>
      </c>
      <c r="D631" s="273" t="s">
        <v>50</v>
      </c>
      <c r="E631" s="273" t="s">
        <v>3253</v>
      </c>
      <c r="F631" s="273" t="s">
        <v>50</v>
      </c>
      <c r="G631" s="273" t="s">
        <v>3254</v>
      </c>
      <c r="H631" s="273" t="s">
        <v>3373</v>
      </c>
      <c r="I631" s="274" t="s">
        <v>3374</v>
      </c>
    </row>
    <row r="632" spans="2:9">
      <c r="B632" s="272" t="s">
        <v>1084</v>
      </c>
      <c r="C632" s="273" t="s">
        <v>3375</v>
      </c>
      <c r="D632" s="273" t="s">
        <v>50</v>
      </c>
      <c r="E632" s="273" t="s">
        <v>3253</v>
      </c>
      <c r="F632" s="273" t="s">
        <v>2185</v>
      </c>
      <c r="G632" s="273" t="s">
        <v>3254</v>
      </c>
      <c r="H632" s="273" t="s">
        <v>3376</v>
      </c>
      <c r="I632" s="274" t="s">
        <v>3377</v>
      </c>
    </row>
    <row r="633" spans="2:9">
      <c r="B633" s="272" t="s">
        <v>1087</v>
      </c>
      <c r="C633" s="273" t="s">
        <v>3378</v>
      </c>
      <c r="D633" s="273" t="s">
        <v>50</v>
      </c>
      <c r="E633" s="273" t="s">
        <v>3253</v>
      </c>
      <c r="F633" s="273" t="s">
        <v>50</v>
      </c>
      <c r="G633" s="273" t="s">
        <v>3254</v>
      </c>
      <c r="H633" s="273" t="s">
        <v>3379</v>
      </c>
      <c r="I633" s="274" t="s">
        <v>3380</v>
      </c>
    </row>
    <row r="634" spans="2:9">
      <c r="B634" s="272" t="s">
        <v>1088</v>
      </c>
      <c r="C634" s="273" t="s">
        <v>3381</v>
      </c>
      <c r="D634" s="273" t="s">
        <v>50</v>
      </c>
      <c r="E634" s="273" t="s">
        <v>3253</v>
      </c>
      <c r="F634" s="273" t="s">
        <v>2259</v>
      </c>
      <c r="G634" s="273" t="s">
        <v>3254</v>
      </c>
      <c r="H634" s="273" t="s">
        <v>3382</v>
      </c>
      <c r="I634" s="274" t="s">
        <v>3383</v>
      </c>
    </row>
    <row r="635" spans="2:9">
      <c r="B635" s="272" t="s">
        <v>1089</v>
      </c>
      <c r="C635" s="273" t="s">
        <v>3384</v>
      </c>
      <c r="D635" s="273" t="s">
        <v>50</v>
      </c>
      <c r="E635" s="273" t="s">
        <v>3253</v>
      </c>
      <c r="F635" s="273" t="s">
        <v>2259</v>
      </c>
      <c r="G635" s="273" t="s">
        <v>3254</v>
      </c>
      <c r="H635" s="273" t="s">
        <v>3385</v>
      </c>
      <c r="I635" s="274" t="s">
        <v>3386</v>
      </c>
    </row>
    <row r="636" spans="2:9">
      <c r="B636" s="272" t="s">
        <v>1132</v>
      </c>
      <c r="C636" s="273" t="s">
        <v>3387</v>
      </c>
      <c r="D636" s="273" t="s">
        <v>50</v>
      </c>
      <c r="E636" s="273" t="s">
        <v>2584</v>
      </c>
      <c r="F636" s="273" t="s">
        <v>2259</v>
      </c>
      <c r="G636" s="273" t="s">
        <v>2585</v>
      </c>
      <c r="H636" s="273" t="s">
        <v>3387</v>
      </c>
      <c r="I636" s="274" t="s">
        <v>3387</v>
      </c>
    </row>
    <row r="637" spans="2:9">
      <c r="B637" s="272" t="s">
        <v>1134</v>
      </c>
      <c r="C637" s="273" t="s">
        <v>3388</v>
      </c>
      <c r="D637" s="273" t="s">
        <v>50</v>
      </c>
      <c r="E637" s="273" t="s">
        <v>3172</v>
      </c>
      <c r="F637" s="273" t="s">
        <v>2185</v>
      </c>
      <c r="G637" s="273" t="s">
        <v>3173</v>
      </c>
      <c r="H637" s="273" t="s">
        <v>3388</v>
      </c>
      <c r="I637" s="274" t="s">
        <v>3388</v>
      </c>
    </row>
    <row r="638" spans="2:9">
      <c r="B638" s="272" t="s">
        <v>1135</v>
      </c>
      <c r="C638" s="273" t="s">
        <v>3389</v>
      </c>
      <c r="D638" s="273" t="s">
        <v>50</v>
      </c>
      <c r="E638" s="273" t="s">
        <v>3172</v>
      </c>
      <c r="F638" s="273" t="s">
        <v>2185</v>
      </c>
      <c r="G638" s="273" t="s">
        <v>3173</v>
      </c>
      <c r="H638" s="273" t="s">
        <v>3389</v>
      </c>
      <c r="I638" s="274" t="s">
        <v>3389</v>
      </c>
    </row>
    <row r="639" spans="2:9">
      <c r="B639" s="272" t="s">
        <v>1141</v>
      </c>
      <c r="C639" s="273" t="s">
        <v>3390</v>
      </c>
      <c r="D639" s="273" t="s">
        <v>50</v>
      </c>
      <c r="E639" s="273" t="s">
        <v>3172</v>
      </c>
      <c r="F639" s="273" t="s">
        <v>3195</v>
      </c>
      <c r="G639" s="273" t="s">
        <v>3173</v>
      </c>
      <c r="H639" s="273" t="s">
        <v>3390</v>
      </c>
      <c r="I639" s="274" t="s">
        <v>3390</v>
      </c>
    </row>
    <row r="640" spans="2:9">
      <c r="B640" s="272" t="s">
        <v>1145</v>
      </c>
      <c r="C640" s="273" t="s">
        <v>3391</v>
      </c>
      <c r="D640" s="273" t="s">
        <v>50</v>
      </c>
      <c r="E640" s="273" t="s">
        <v>3172</v>
      </c>
      <c r="F640" s="273" t="s">
        <v>3158</v>
      </c>
      <c r="G640" s="273" t="s">
        <v>3173</v>
      </c>
      <c r="H640" s="273" t="s">
        <v>3391</v>
      </c>
      <c r="I640" s="274" t="s">
        <v>3391</v>
      </c>
    </row>
    <row r="641" spans="2:9">
      <c r="B641" s="272" t="s">
        <v>1093</v>
      </c>
      <c r="C641" s="273" t="s">
        <v>3392</v>
      </c>
      <c r="D641" s="273" t="s">
        <v>50</v>
      </c>
      <c r="E641" s="273" t="s">
        <v>3253</v>
      </c>
      <c r="F641" s="273" t="s">
        <v>50</v>
      </c>
      <c r="G641" s="273" t="s">
        <v>3254</v>
      </c>
      <c r="H641" s="273" t="s">
        <v>3392</v>
      </c>
      <c r="I641" s="274" t="s">
        <v>3393</v>
      </c>
    </row>
    <row r="642" spans="2:9">
      <c r="B642" s="272" t="s">
        <v>1094</v>
      </c>
      <c r="C642" s="273" t="s">
        <v>3394</v>
      </c>
      <c r="D642" s="273" t="s">
        <v>50</v>
      </c>
      <c r="E642" s="273" t="s">
        <v>3253</v>
      </c>
      <c r="F642" s="273" t="s">
        <v>50</v>
      </c>
      <c r="G642" s="273" t="s">
        <v>3254</v>
      </c>
      <c r="H642" s="273" t="s">
        <v>3395</v>
      </c>
      <c r="I642" s="274" t="s">
        <v>3396</v>
      </c>
    </row>
    <row r="643" spans="2:9">
      <c r="B643" s="272" t="s">
        <v>1095</v>
      </c>
      <c r="C643" s="273" t="s">
        <v>3397</v>
      </c>
      <c r="D643" s="273" t="s">
        <v>50</v>
      </c>
      <c r="E643" s="273" t="s">
        <v>3253</v>
      </c>
      <c r="F643" s="273" t="s">
        <v>50</v>
      </c>
      <c r="G643" s="273" t="s">
        <v>3254</v>
      </c>
      <c r="H643" s="273" t="s">
        <v>3397</v>
      </c>
      <c r="I643" s="274" t="s">
        <v>3398</v>
      </c>
    </row>
    <row r="644" spans="2:9">
      <c r="B644" s="272" t="s">
        <v>1097</v>
      </c>
      <c r="C644" s="273" t="s">
        <v>3399</v>
      </c>
      <c r="D644" s="273" t="s">
        <v>50</v>
      </c>
      <c r="E644" s="273" t="s">
        <v>3253</v>
      </c>
      <c r="F644" s="273" t="s">
        <v>50</v>
      </c>
      <c r="G644" s="273" t="s">
        <v>3254</v>
      </c>
      <c r="H644" s="273" t="s">
        <v>3399</v>
      </c>
      <c r="I644" s="274" t="s">
        <v>3400</v>
      </c>
    </row>
    <row r="645" spans="2:9">
      <c r="B645" s="272" t="s">
        <v>1099</v>
      </c>
      <c r="C645" s="273" t="s">
        <v>3401</v>
      </c>
      <c r="D645" s="273" t="s">
        <v>50</v>
      </c>
      <c r="E645" s="273" t="s">
        <v>3253</v>
      </c>
      <c r="F645" s="273" t="s">
        <v>50</v>
      </c>
      <c r="G645" s="273" t="s">
        <v>3254</v>
      </c>
      <c r="H645" s="273" t="s">
        <v>3402</v>
      </c>
      <c r="I645" s="274" t="s">
        <v>3403</v>
      </c>
    </row>
    <row r="646" spans="2:9">
      <c r="B646" s="272" t="s">
        <v>1100</v>
      </c>
      <c r="C646" s="273" t="s">
        <v>3404</v>
      </c>
      <c r="D646" s="273" t="s">
        <v>50</v>
      </c>
      <c r="E646" s="273" t="s">
        <v>3253</v>
      </c>
      <c r="F646" s="273" t="s">
        <v>2259</v>
      </c>
      <c r="G646" s="273" t="s">
        <v>3254</v>
      </c>
      <c r="H646" s="273" t="s">
        <v>3404</v>
      </c>
      <c r="I646" s="274" t="s">
        <v>3405</v>
      </c>
    </row>
    <row r="647" spans="2:9">
      <c r="B647" s="272" t="s">
        <v>1387</v>
      </c>
      <c r="C647" s="273" t="s">
        <v>3406</v>
      </c>
      <c r="D647" s="273" t="s">
        <v>54</v>
      </c>
      <c r="E647" s="273" t="s">
        <v>54</v>
      </c>
      <c r="F647" s="273" t="s">
        <v>2218</v>
      </c>
      <c r="G647" s="273" t="s">
        <v>3205</v>
      </c>
      <c r="H647" s="273" t="s">
        <v>3406</v>
      </c>
      <c r="I647" s="274" t="s">
        <v>3406</v>
      </c>
    </row>
    <row r="648" spans="2:9">
      <c r="B648" s="272" t="s">
        <v>1388</v>
      </c>
      <c r="C648" s="273" t="s">
        <v>3407</v>
      </c>
      <c r="D648" s="273" t="s">
        <v>54</v>
      </c>
      <c r="E648" s="273" t="s">
        <v>54</v>
      </c>
      <c r="F648" s="273" t="s">
        <v>2170</v>
      </c>
      <c r="G648" s="273" t="s">
        <v>3205</v>
      </c>
      <c r="H648" s="273" t="s">
        <v>3407</v>
      </c>
      <c r="I648" s="274" t="s">
        <v>3407</v>
      </c>
    </row>
    <row r="649" spans="2:9">
      <c r="B649" s="272" t="s">
        <v>2066</v>
      </c>
      <c r="C649" s="273" t="s">
        <v>3408</v>
      </c>
      <c r="D649" s="273" t="s">
        <v>2226</v>
      </c>
      <c r="E649" s="273" t="s">
        <v>2889</v>
      </c>
      <c r="F649" s="273" t="s">
        <v>2890</v>
      </c>
      <c r="G649" s="273" t="s">
        <v>2891</v>
      </c>
      <c r="H649" s="273" t="s">
        <v>3408</v>
      </c>
      <c r="I649" s="274" t="s">
        <v>3408</v>
      </c>
    </row>
    <row r="650" spans="2:9">
      <c r="B650" s="272" t="s">
        <v>1101</v>
      </c>
      <c r="C650" s="273" t="s">
        <v>3409</v>
      </c>
      <c r="D650" s="273" t="s">
        <v>50</v>
      </c>
      <c r="E650" s="273" t="s">
        <v>3253</v>
      </c>
      <c r="F650" s="273" t="s">
        <v>50</v>
      </c>
      <c r="G650" s="273" t="s">
        <v>3254</v>
      </c>
      <c r="H650" s="273" t="s">
        <v>3409</v>
      </c>
      <c r="I650" s="274" t="s">
        <v>3410</v>
      </c>
    </row>
    <row r="651" spans="2:9">
      <c r="B651" s="272" t="s">
        <v>1102</v>
      </c>
      <c r="C651" s="273" t="s">
        <v>3411</v>
      </c>
      <c r="D651" s="273" t="s">
        <v>50</v>
      </c>
      <c r="E651" s="273" t="s">
        <v>3253</v>
      </c>
      <c r="F651" s="273" t="s">
        <v>50</v>
      </c>
      <c r="G651" s="273" t="s">
        <v>3254</v>
      </c>
      <c r="H651" s="273" t="s">
        <v>3411</v>
      </c>
      <c r="I651" s="274" t="s">
        <v>3412</v>
      </c>
    </row>
    <row r="652" spans="2:9">
      <c r="B652" s="272" t="s">
        <v>1103</v>
      </c>
      <c r="C652" s="273" t="s">
        <v>3413</v>
      </c>
      <c r="D652" s="273" t="s">
        <v>50</v>
      </c>
      <c r="E652" s="273" t="s">
        <v>3253</v>
      </c>
      <c r="F652" s="273" t="s">
        <v>50</v>
      </c>
      <c r="G652" s="273" t="s">
        <v>3254</v>
      </c>
      <c r="H652" s="273" t="s">
        <v>3414</v>
      </c>
      <c r="I652" s="274" t="s">
        <v>3415</v>
      </c>
    </row>
    <row r="653" spans="2:9">
      <c r="B653" s="272" t="s">
        <v>1104</v>
      </c>
      <c r="C653" s="273" t="s">
        <v>3416</v>
      </c>
      <c r="D653" s="273" t="s">
        <v>50</v>
      </c>
      <c r="E653" s="273" t="s">
        <v>3253</v>
      </c>
      <c r="F653" s="273" t="s">
        <v>2185</v>
      </c>
      <c r="G653" s="273" t="s">
        <v>3254</v>
      </c>
      <c r="H653" s="273" t="s">
        <v>3416</v>
      </c>
      <c r="I653" s="274" t="s">
        <v>3417</v>
      </c>
    </row>
    <row r="654" spans="2:9">
      <c r="B654" s="272" t="s">
        <v>1105</v>
      </c>
      <c r="C654" s="273" t="s">
        <v>3418</v>
      </c>
      <c r="D654" s="273" t="s">
        <v>50</v>
      </c>
      <c r="E654" s="273" t="s">
        <v>3253</v>
      </c>
      <c r="F654" s="273" t="s">
        <v>50</v>
      </c>
      <c r="G654" s="273" t="s">
        <v>3254</v>
      </c>
      <c r="H654" s="273" t="s">
        <v>3418</v>
      </c>
      <c r="I654" s="274" t="s">
        <v>3419</v>
      </c>
    </row>
    <row r="655" spans="2:9">
      <c r="B655" s="272" t="s">
        <v>1106</v>
      </c>
      <c r="C655" s="273" t="s">
        <v>3420</v>
      </c>
      <c r="D655" s="273" t="s">
        <v>50</v>
      </c>
      <c r="E655" s="273" t="s">
        <v>3253</v>
      </c>
      <c r="F655" s="273" t="s">
        <v>2259</v>
      </c>
      <c r="G655" s="273" t="s">
        <v>3254</v>
      </c>
      <c r="H655" s="273" t="s">
        <v>3420</v>
      </c>
      <c r="I655" s="274" t="s">
        <v>3420</v>
      </c>
    </row>
    <row r="656" spans="2:9">
      <c r="B656" s="272" t="s">
        <v>1108</v>
      </c>
      <c r="C656" s="273" t="s">
        <v>3421</v>
      </c>
      <c r="D656" s="273" t="s">
        <v>50</v>
      </c>
      <c r="E656" s="273" t="s">
        <v>3253</v>
      </c>
      <c r="F656" s="273" t="s">
        <v>2259</v>
      </c>
      <c r="G656" s="273" t="s">
        <v>3254</v>
      </c>
      <c r="H656" s="273" t="s">
        <v>3422</v>
      </c>
      <c r="I656" s="274" t="s">
        <v>3423</v>
      </c>
    </row>
    <row r="657" spans="2:9">
      <c r="B657" s="272" t="s">
        <v>1109</v>
      </c>
      <c r="C657" s="273" t="s">
        <v>3424</v>
      </c>
      <c r="D657" s="273" t="s">
        <v>50</v>
      </c>
      <c r="E657" s="273" t="s">
        <v>3253</v>
      </c>
      <c r="F657" s="273" t="s">
        <v>2259</v>
      </c>
      <c r="G657" s="273" t="s">
        <v>3254</v>
      </c>
      <c r="H657" s="273" t="s">
        <v>3424</v>
      </c>
      <c r="I657" s="274" t="s">
        <v>3424</v>
      </c>
    </row>
    <row r="658" spans="2:9">
      <c r="B658" s="272" t="s">
        <v>1110</v>
      </c>
      <c r="C658" s="273" t="s">
        <v>3425</v>
      </c>
      <c r="D658" s="273" t="s">
        <v>2258</v>
      </c>
      <c r="E658" s="273" t="s">
        <v>2258</v>
      </c>
      <c r="F658" s="273" t="s">
        <v>2259</v>
      </c>
      <c r="G658" s="273" t="s">
        <v>2260</v>
      </c>
      <c r="H658" s="273" t="s">
        <v>3425</v>
      </c>
      <c r="I658" s="274" t="s">
        <v>3425</v>
      </c>
    </row>
    <row r="659" spans="2:9">
      <c r="B659" s="272" t="s">
        <v>1111</v>
      </c>
      <c r="C659" s="273" t="s">
        <v>3426</v>
      </c>
      <c r="D659" s="273" t="s">
        <v>2258</v>
      </c>
      <c r="E659" s="273" t="s">
        <v>2258</v>
      </c>
      <c r="F659" s="273" t="s">
        <v>2259</v>
      </c>
      <c r="G659" s="273" t="s">
        <v>2260</v>
      </c>
      <c r="H659" s="273" t="s">
        <v>3427</v>
      </c>
      <c r="I659" s="274" t="s">
        <v>3428</v>
      </c>
    </row>
    <row r="660" spans="2:9">
      <c r="B660" s="272" t="s">
        <v>1112</v>
      </c>
      <c r="C660" s="273" t="s">
        <v>3429</v>
      </c>
      <c r="D660" s="273" t="s">
        <v>2258</v>
      </c>
      <c r="E660" s="273" t="s">
        <v>2258</v>
      </c>
      <c r="F660" s="273" t="s">
        <v>2259</v>
      </c>
      <c r="G660" s="273" t="s">
        <v>2260</v>
      </c>
      <c r="H660" s="273" t="s">
        <v>3429</v>
      </c>
      <c r="I660" s="274" t="s">
        <v>3429</v>
      </c>
    </row>
    <row r="661" spans="2:9">
      <c r="B661" s="272" t="s">
        <v>1107</v>
      </c>
      <c r="C661" s="273" t="s">
        <v>3430</v>
      </c>
      <c r="D661" s="273" t="s">
        <v>50</v>
      </c>
      <c r="E661" s="273" t="s">
        <v>3253</v>
      </c>
      <c r="F661" s="273" t="s">
        <v>2259</v>
      </c>
      <c r="G661" s="273" t="s">
        <v>3254</v>
      </c>
      <c r="H661" s="273" t="s">
        <v>3431</v>
      </c>
      <c r="I661" s="274" t="s">
        <v>3432</v>
      </c>
    </row>
    <row r="662" spans="2:9">
      <c r="B662" s="272" t="s">
        <v>1113</v>
      </c>
      <c r="C662" s="273" t="s">
        <v>3433</v>
      </c>
      <c r="D662" s="273" t="s">
        <v>2258</v>
      </c>
      <c r="E662" s="273" t="s">
        <v>2258</v>
      </c>
      <c r="F662" s="273" t="s">
        <v>2259</v>
      </c>
      <c r="G662" s="273" t="s">
        <v>2260</v>
      </c>
      <c r="H662" s="273" t="s">
        <v>3434</v>
      </c>
      <c r="I662" s="274" t="s">
        <v>3435</v>
      </c>
    </row>
    <row r="663" spans="2:9">
      <c r="B663" s="272" t="s">
        <v>1115</v>
      </c>
      <c r="C663" s="273" t="s">
        <v>3436</v>
      </c>
      <c r="D663" s="273" t="s">
        <v>2258</v>
      </c>
      <c r="E663" s="273" t="s">
        <v>2258</v>
      </c>
      <c r="F663" s="273" t="s">
        <v>2259</v>
      </c>
      <c r="G663" s="273" t="s">
        <v>2260</v>
      </c>
      <c r="H663" s="273" t="s">
        <v>3436</v>
      </c>
      <c r="I663" s="274" t="s">
        <v>3437</v>
      </c>
    </row>
    <row r="664" spans="2:9">
      <c r="B664" s="272" t="s">
        <v>1117</v>
      </c>
      <c r="C664" s="273" t="s">
        <v>3438</v>
      </c>
      <c r="D664" s="273" t="s">
        <v>2258</v>
      </c>
      <c r="E664" s="273" t="s">
        <v>2258</v>
      </c>
      <c r="F664" s="273" t="s">
        <v>2259</v>
      </c>
      <c r="G664" s="273" t="s">
        <v>2260</v>
      </c>
      <c r="H664" s="273" t="s">
        <v>3438</v>
      </c>
      <c r="I664" s="274" t="s">
        <v>3439</v>
      </c>
    </row>
    <row r="665" spans="2:9">
      <c r="B665" s="272" t="s">
        <v>1122</v>
      </c>
      <c r="C665" s="273" t="s">
        <v>3440</v>
      </c>
      <c r="D665" s="273" t="s">
        <v>2258</v>
      </c>
      <c r="E665" s="273" t="s">
        <v>2258</v>
      </c>
      <c r="F665" s="273" t="s">
        <v>2259</v>
      </c>
      <c r="G665" s="273" t="s">
        <v>2260</v>
      </c>
      <c r="H665" s="273" t="s">
        <v>3440</v>
      </c>
      <c r="I665" s="274" t="s">
        <v>3441</v>
      </c>
    </row>
    <row r="666" spans="2:9">
      <c r="B666" s="272" t="s">
        <v>1123</v>
      </c>
      <c r="C666" s="273" t="s">
        <v>3442</v>
      </c>
      <c r="D666" s="273" t="s">
        <v>2258</v>
      </c>
      <c r="E666" s="273" t="s">
        <v>2258</v>
      </c>
      <c r="F666" s="273" t="s">
        <v>2259</v>
      </c>
      <c r="G666" s="273" t="s">
        <v>2260</v>
      </c>
      <c r="H666" s="273" t="s">
        <v>3443</v>
      </c>
      <c r="I666" s="274" t="s">
        <v>3444</v>
      </c>
    </row>
    <row r="667" spans="2:9">
      <c r="B667" s="272" t="s">
        <v>1637</v>
      </c>
      <c r="C667" s="273" t="s">
        <v>2407</v>
      </c>
      <c r="D667" s="273" t="s">
        <v>2179</v>
      </c>
      <c r="E667" s="273" t="s">
        <v>2180</v>
      </c>
      <c r="F667" s="273" t="s">
        <v>2179</v>
      </c>
      <c r="G667" s="273" t="s">
        <v>2181</v>
      </c>
      <c r="H667" s="273" t="s">
        <v>2407</v>
      </c>
      <c r="I667" s="274" t="s">
        <v>2407</v>
      </c>
    </row>
    <row r="668" spans="2:9">
      <c r="B668" s="272" t="s">
        <v>1639</v>
      </c>
      <c r="C668" s="273" t="s">
        <v>3445</v>
      </c>
      <c r="D668" s="273" t="s">
        <v>2179</v>
      </c>
      <c r="E668" s="273" t="s">
        <v>2180</v>
      </c>
      <c r="F668" s="273" t="s">
        <v>2179</v>
      </c>
      <c r="G668" s="273" t="s">
        <v>2181</v>
      </c>
      <c r="H668" s="273" t="s">
        <v>3445</v>
      </c>
      <c r="I668" s="274" t="s">
        <v>3445</v>
      </c>
    </row>
    <row r="669" spans="2:9">
      <c r="B669" s="272" t="s">
        <v>1640</v>
      </c>
      <c r="C669" s="273" t="s">
        <v>3446</v>
      </c>
      <c r="D669" s="273" t="s">
        <v>2179</v>
      </c>
      <c r="E669" s="273" t="s">
        <v>2180</v>
      </c>
      <c r="F669" s="273" t="s">
        <v>2179</v>
      </c>
      <c r="G669" s="273" t="s">
        <v>2181</v>
      </c>
      <c r="H669" s="273" t="s">
        <v>3446</v>
      </c>
      <c r="I669" s="274" t="s">
        <v>3446</v>
      </c>
    </row>
    <row r="670" spans="2:9">
      <c r="B670" s="272" t="s">
        <v>1228</v>
      </c>
      <c r="C670" s="273" t="s">
        <v>3447</v>
      </c>
      <c r="D670" s="273" t="s">
        <v>3158</v>
      </c>
      <c r="E670" s="273" t="s">
        <v>3448</v>
      </c>
      <c r="F670" s="273" t="s">
        <v>3158</v>
      </c>
      <c r="G670" s="273" t="s">
        <v>3449</v>
      </c>
      <c r="H670" s="273" t="s">
        <v>3450</v>
      </c>
      <c r="I670" s="274" t="s">
        <v>3451</v>
      </c>
    </row>
    <row r="671" spans="2:9">
      <c r="B671" s="272" t="s">
        <v>1229</v>
      </c>
      <c r="C671" s="273" t="s">
        <v>3452</v>
      </c>
      <c r="D671" s="273" t="s">
        <v>3158</v>
      </c>
      <c r="E671" s="273" t="s">
        <v>3159</v>
      </c>
      <c r="F671" s="273" t="s">
        <v>3158</v>
      </c>
      <c r="G671" s="273" t="s">
        <v>3160</v>
      </c>
      <c r="H671" s="273" t="s">
        <v>3452</v>
      </c>
      <c r="I671" s="274" t="s">
        <v>3452</v>
      </c>
    </row>
    <row r="672" spans="2:9">
      <c r="B672" s="272" t="s">
        <v>1230</v>
      </c>
      <c r="C672" s="273" t="s">
        <v>3452</v>
      </c>
      <c r="D672" s="273" t="s">
        <v>3158</v>
      </c>
      <c r="E672" s="273" t="s">
        <v>3159</v>
      </c>
      <c r="F672" s="273" t="s">
        <v>3158</v>
      </c>
      <c r="G672" s="273" t="s">
        <v>3160</v>
      </c>
      <c r="H672" s="273" t="s">
        <v>3452</v>
      </c>
      <c r="I672" s="274" t="s">
        <v>3453</v>
      </c>
    </row>
    <row r="673" spans="2:9">
      <c r="B673" s="272" t="s">
        <v>1231</v>
      </c>
      <c r="C673" s="273" t="s">
        <v>3452</v>
      </c>
      <c r="D673" s="273" t="s">
        <v>3158</v>
      </c>
      <c r="E673" s="273" t="s">
        <v>3159</v>
      </c>
      <c r="F673" s="273" t="s">
        <v>3158</v>
      </c>
      <c r="G673" s="273" t="s">
        <v>3160</v>
      </c>
      <c r="H673" s="273" t="s">
        <v>3452</v>
      </c>
      <c r="I673" s="274" t="s">
        <v>3452</v>
      </c>
    </row>
    <row r="674" spans="2:9">
      <c r="B674" s="272" t="s">
        <v>1232</v>
      </c>
      <c r="C674" s="273" t="s">
        <v>3454</v>
      </c>
      <c r="D674" s="273" t="s">
        <v>3158</v>
      </c>
      <c r="E674" s="273" t="s">
        <v>3159</v>
      </c>
      <c r="F674" s="273" t="s">
        <v>3158</v>
      </c>
      <c r="G674" s="273" t="s">
        <v>3160</v>
      </c>
      <c r="H674" s="273" t="s">
        <v>3454</v>
      </c>
      <c r="I674" s="274" t="s">
        <v>3454</v>
      </c>
    </row>
    <row r="675" spans="2:9">
      <c r="B675" s="272" t="s">
        <v>1233</v>
      </c>
      <c r="C675" s="273" t="s">
        <v>3454</v>
      </c>
      <c r="D675" s="273" t="s">
        <v>3158</v>
      </c>
      <c r="E675" s="273" t="s">
        <v>3159</v>
      </c>
      <c r="F675" s="273" t="s">
        <v>3158</v>
      </c>
      <c r="G675" s="273" t="s">
        <v>3160</v>
      </c>
      <c r="H675" s="273" t="s">
        <v>3455</v>
      </c>
      <c r="I675" s="274" t="s">
        <v>3456</v>
      </c>
    </row>
    <row r="676" spans="2:9">
      <c r="B676" s="272" t="s">
        <v>1234</v>
      </c>
      <c r="C676" s="273" t="s">
        <v>3457</v>
      </c>
      <c r="D676" s="273" t="s">
        <v>3158</v>
      </c>
      <c r="E676" s="273" t="s">
        <v>3159</v>
      </c>
      <c r="F676" s="273" t="s">
        <v>3158</v>
      </c>
      <c r="G676" s="273" t="s">
        <v>3160</v>
      </c>
      <c r="H676" s="273" t="s">
        <v>3457</v>
      </c>
      <c r="I676" s="274" t="s">
        <v>3457</v>
      </c>
    </row>
    <row r="677" spans="2:9">
      <c r="B677" s="272" t="s">
        <v>1235</v>
      </c>
      <c r="C677" s="273" t="s">
        <v>3458</v>
      </c>
      <c r="D677" s="273" t="s">
        <v>3158</v>
      </c>
      <c r="E677" s="273" t="s">
        <v>3159</v>
      </c>
      <c r="F677" s="273" t="s">
        <v>3158</v>
      </c>
      <c r="G677" s="273" t="s">
        <v>3160</v>
      </c>
      <c r="H677" s="273" t="s">
        <v>3458</v>
      </c>
      <c r="I677" s="274" t="s">
        <v>3459</v>
      </c>
    </row>
    <row r="678" spans="2:9">
      <c r="B678" s="272" t="s">
        <v>1236</v>
      </c>
      <c r="C678" s="273" t="s">
        <v>3460</v>
      </c>
      <c r="D678" s="273" t="s">
        <v>3158</v>
      </c>
      <c r="E678" s="273" t="s">
        <v>3159</v>
      </c>
      <c r="F678" s="273" t="s">
        <v>3158</v>
      </c>
      <c r="G678" s="273" t="s">
        <v>3160</v>
      </c>
      <c r="H678" s="273" t="s">
        <v>3460</v>
      </c>
      <c r="I678" s="274" t="s">
        <v>3461</v>
      </c>
    </row>
    <row r="679" spans="2:9">
      <c r="B679" s="272" t="s">
        <v>1237</v>
      </c>
      <c r="C679" s="273" t="s">
        <v>3462</v>
      </c>
      <c r="D679" s="273" t="s">
        <v>3158</v>
      </c>
      <c r="E679" s="273" t="s">
        <v>3159</v>
      </c>
      <c r="F679" s="273" t="s">
        <v>3158</v>
      </c>
      <c r="G679" s="273" t="s">
        <v>3160</v>
      </c>
      <c r="H679" s="273" t="s">
        <v>3462</v>
      </c>
      <c r="I679" s="274" t="s">
        <v>3462</v>
      </c>
    </row>
    <row r="680" spans="2:9">
      <c r="B680" s="272" t="s">
        <v>1238</v>
      </c>
      <c r="C680" s="273" t="s">
        <v>3462</v>
      </c>
      <c r="D680" s="273" t="s">
        <v>3158</v>
      </c>
      <c r="E680" s="273" t="s">
        <v>3159</v>
      </c>
      <c r="F680" s="273" t="s">
        <v>3158</v>
      </c>
      <c r="G680" s="273" t="s">
        <v>3160</v>
      </c>
      <c r="H680" s="273" t="s">
        <v>3462</v>
      </c>
      <c r="I680" s="274" t="s">
        <v>3463</v>
      </c>
    </row>
    <row r="681" spans="2:9">
      <c r="B681" s="272" t="s">
        <v>1239</v>
      </c>
      <c r="C681" s="273" t="s">
        <v>3464</v>
      </c>
      <c r="D681" s="273" t="s">
        <v>3158</v>
      </c>
      <c r="E681" s="273" t="s">
        <v>3159</v>
      </c>
      <c r="F681" s="273" t="s">
        <v>3158</v>
      </c>
      <c r="G681" s="273" t="s">
        <v>3160</v>
      </c>
      <c r="H681" s="273" t="s">
        <v>3464</v>
      </c>
      <c r="I681" s="274" t="s">
        <v>3464</v>
      </c>
    </row>
    <row r="682" spans="2:9">
      <c r="B682" s="272" t="s">
        <v>1241</v>
      </c>
      <c r="C682" s="273" t="s">
        <v>3465</v>
      </c>
      <c r="D682" s="273" t="s">
        <v>3158</v>
      </c>
      <c r="E682" s="273" t="s">
        <v>3159</v>
      </c>
      <c r="F682" s="273" t="s">
        <v>3158</v>
      </c>
      <c r="G682" s="273" t="s">
        <v>3160</v>
      </c>
      <c r="H682" s="273" t="s">
        <v>3465</v>
      </c>
      <c r="I682" s="274" t="s">
        <v>3465</v>
      </c>
    </row>
    <row r="683" spans="2:9">
      <c r="B683" s="272" t="s">
        <v>1242</v>
      </c>
      <c r="C683" s="273" t="s">
        <v>3464</v>
      </c>
      <c r="D683" s="273" t="s">
        <v>3158</v>
      </c>
      <c r="E683" s="273" t="s">
        <v>3159</v>
      </c>
      <c r="F683" s="273" t="s">
        <v>3158</v>
      </c>
      <c r="G683" s="273" t="s">
        <v>3160</v>
      </c>
      <c r="H683" s="273" t="s">
        <v>3466</v>
      </c>
      <c r="I683" s="274" t="s">
        <v>3467</v>
      </c>
    </row>
    <row r="684" spans="2:9">
      <c r="B684" s="272" t="s">
        <v>1243</v>
      </c>
      <c r="C684" s="273" t="s">
        <v>3468</v>
      </c>
      <c r="D684" s="273" t="s">
        <v>3158</v>
      </c>
      <c r="E684" s="273" t="s">
        <v>3469</v>
      </c>
      <c r="F684" s="273" t="s">
        <v>3158</v>
      </c>
      <c r="G684" s="273" t="s">
        <v>3470</v>
      </c>
      <c r="H684" s="273" t="s">
        <v>3468</v>
      </c>
      <c r="I684" s="274" t="s">
        <v>3468</v>
      </c>
    </row>
    <row r="685" spans="2:9">
      <c r="B685" s="272" t="s">
        <v>1244</v>
      </c>
      <c r="C685" s="273" t="s">
        <v>3471</v>
      </c>
      <c r="D685" s="273" t="s">
        <v>3158</v>
      </c>
      <c r="E685" s="273" t="s">
        <v>3472</v>
      </c>
      <c r="F685" s="273" t="s">
        <v>3158</v>
      </c>
      <c r="G685" s="273" t="s">
        <v>3473</v>
      </c>
      <c r="H685" s="273" t="s">
        <v>3471</v>
      </c>
      <c r="I685" s="274" t="s">
        <v>3471</v>
      </c>
    </row>
    <row r="686" spans="2:9">
      <c r="B686" s="272" t="s">
        <v>1245</v>
      </c>
      <c r="C686" s="273" t="s">
        <v>3474</v>
      </c>
      <c r="D686" s="273" t="s">
        <v>3158</v>
      </c>
      <c r="E686" s="273" t="s">
        <v>3469</v>
      </c>
      <c r="F686" s="273" t="s">
        <v>3158</v>
      </c>
      <c r="G686" s="273" t="s">
        <v>3470</v>
      </c>
      <c r="H686" s="273" t="s">
        <v>3474</v>
      </c>
      <c r="I686" s="274" t="s">
        <v>3475</v>
      </c>
    </row>
    <row r="687" spans="2:9">
      <c r="B687" s="272" t="s">
        <v>1246</v>
      </c>
      <c r="C687" s="273" t="s">
        <v>3476</v>
      </c>
      <c r="D687" s="273" t="s">
        <v>3158</v>
      </c>
      <c r="E687" s="273" t="s">
        <v>3472</v>
      </c>
      <c r="F687" s="273" t="s">
        <v>3158</v>
      </c>
      <c r="G687" s="273" t="s">
        <v>3473</v>
      </c>
      <c r="H687" s="273" t="s">
        <v>3476</v>
      </c>
      <c r="I687" s="274" t="s">
        <v>3477</v>
      </c>
    </row>
    <row r="688" spans="2:9">
      <c r="B688" s="272" t="s">
        <v>1247</v>
      </c>
      <c r="C688" s="273" t="s">
        <v>3478</v>
      </c>
      <c r="D688" s="273" t="s">
        <v>3158</v>
      </c>
      <c r="E688" s="273" t="s">
        <v>3469</v>
      </c>
      <c r="F688" s="273" t="s">
        <v>3158</v>
      </c>
      <c r="G688" s="273" t="s">
        <v>3470</v>
      </c>
      <c r="H688" s="273" t="s">
        <v>3478</v>
      </c>
      <c r="I688" s="274" t="s">
        <v>3479</v>
      </c>
    </row>
    <row r="689" spans="2:9">
      <c r="B689" s="272" t="s">
        <v>1248</v>
      </c>
      <c r="C689" s="273" t="s">
        <v>3480</v>
      </c>
      <c r="D689" s="273" t="s">
        <v>3158</v>
      </c>
      <c r="E689" s="273" t="s">
        <v>3472</v>
      </c>
      <c r="F689" s="273" t="s">
        <v>3158</v>
      </c>
      <c r="G689" s="273" t="s">
        <v>3473</v>
      </c>
      <c r="H689" s="273" t="s">
        <v>3481</v>
      </c>
      <c r="I689" s="274" t="s">
        <v>3482</v>
      </c>
    </row>
    <row r="690" spans="2:9">
      <c r="B690" s="272" t="s">
        <v>1249</v>
      </c>
      <c r="C690" s="273" t="s">
        <v>3483</v>
      </c>
      <c r="D690" s="273" t="s">
        <v>3158</v>
      </c>
      <c r="E690" s="273" t="s">
        <v>3159</v>
      </c>
      <c r="F690" s="273" t="s">
        <v>3158</v>
      </c>
      <c r="G690" s="273" t="s">
        <v>3160</v>
      </c>
      <c r="H690" s="273" t="s">
        <v>3483</v>
      </c>
      <c r="I690" s="274" t="s">
        <v>3483</v>
      </c>
    </row>
    <row r="691" spans="2:9">
      <c r="B691" s="272" t="s">
        <v>1250</v>
      </c>
      <c r="C691" s="273" t="s">
        <v>3484</v>
      </c>
      <c r="D691" s="273" t="s">
        <v>3158</v>
      </c>
      <c r="E691" s="273" t="s">
        <v>3159</v>
      </c>
      <c r="F691" s="273" t="s">
        <v>3158</v>
      </c>
      <c r="G691" s="273" t="s">
        <v>3160</v>
      </c>
      <c r="H691" s="273" t="s">
        <v>3485</v>
      </c>
      <c r="I691" s="274" t="s">
        <v>3486</v>
      </c>
    </row>
    <row r="692" spans="2:9">
      <c r="B692" s="272" t="s">
        <v>1251</v>
      </c>
      <c r="C692" s="273" t="s">
        <v>3487</v>
      </c>
      <c r="D692" s="273" t="s">
        <v>3158</v>
      </c>
      <c r="E692" s="273" t="s">
        <v>3159</v>
      </c>
      <c r="F692" s="273" t="s">
        <v>3158</v>
      </c>
      <c r="G692" s="273" t="s">
        <v>3160</v>
      </c>
      <c r="H692" s="273" t="s">
        <v>3488</v>
      </c>
      <c r="I692" s="274" t="s">
        <v>3489</v>
      </c>
    </row>
    <row r="693" spans="2:9">
      <c r="B693" s="272" t="s">
        <v>1252</v>
      </c>
      <c r="C693" s="273" t="s">
        <v>3490</v>
      </c>
      <c r="D693" s="273" t="s">
        <v>3158</v>
      </c>
      <c r="E693" s="273" t="s">
        <v>3159</v>
      </c>
      <c r="F693" s="273" t="s">
        <v>3158</v>
      </c>
      <c r="G693" s="273" t="s">
        <v>3160</v>
      </c>
      <c r="H693" s="273" t="s">
        <v>3490</v>
      </c>
      <c r="I693" s="274" t="s">
        <v>3490</v>
      </c>
    </row>
    <row r="694" spans="2:9">
      <c r="B694" s="272" t="s">
        <v>1253</v>
      </c>
      <c r="C694" s="273" t="s">
        <v>3491</v>
      </c>
      <c r="D694" s="273" t="s">
        <v>3158</v>
      </c>
      <c r="E694" s="273" t="s">
        <v>3159</v>
      </c>
      <c r="F694" s="273" t="s">
        <v>3158</v>
      </c>
      <c r="G694" s="273" t="s">
        <v>3160</v>
      </c>
      <c r="H694" s="273" t="s">
        <v>3492</v>
      </c>
      <c r="I694" s="274" t="s">
        <v>3493</v>
      </c>
    </row>
    <row r="695" spans="2:9">
      <c r="B695" s="272" t="s">
        <v>1254</v>
      </c>
      <c r="C695" s="273" t="s">
        <v>3494</v>
      </c>
      <c r="D695" s="273" t="s">
        <v>3158</v>
      </c>
      <c r="E695" s="273" t="s">
        <v>3159</v>
      </c>
      <c r="F695" s="273" t="s">
        <v>3158</v>
      </c>
      <c r="G695" s="273" t="s">
        <v>3160</v>
      </c>
      <c r="H695" s="273" t="s">
        <v>3495</v>
      </c>
      <c r="I695" s="274" t="s">
        <v>3496</v>
      </c>
    </row>
    <row r="696" spans="2:9">
      <c r="B696" s="272" t="s">
        <v>1255</v>
      </c>
      <c r="C696" s="273" t="s">
        <v>3497</v>
      </c>
      <c r="D696" s="273" t="s">
        <v>3158</v>
      </c>
      <c r="E696" s="273" t="s">
        <v>3159</v>
      </c>
      <c r="F696" s="273" t="s">
        <v>3158</v>
      </c>
      <c r="G696" s="273" t="s">
        <v>3160</v>
      </c>
      <c r="H696" s="273" t="s">
        <v>3497</v>
      </c>
      <c r="I696" s="274" t="s">
        <v>3497</v>
      </c>
    </row>
    <row r="697" spans="2:9">
      <c r="B697" s="272" t="s">
        <v>1257</v>
      </c>
      <c r="C697" s="273" t="s">
        <v>3498</v>
      </c>
      <c r="D697" s="273" t="s">
        <v>3158</v>
      </c>
      <c r="E697" s="273" t="s">
        <v>3159</v>
      </c>
      <c r="F697" s="273" t="s">
        <v>3158</v>
      </c>
      <c r="G697" s="273" t="s">
        <v>3160</v>
      </c>
      <c r="H697" s="273" t="s">
        <v>3498</v>
      </c>
      <c r="I697" s="274" t="s">
        <v>3498</v>
      </c>
    </row>
    <row r="698" spans="2:9">
      <c r="B698" s="272" t="s">
        <v>1258</v>
      </c>
      <c r="C698" s="273" t="s">
        <v>3498</v>
      </c>
      <c r="D698" s="273" t="s">
        <v>3158</v>
      </c>
      <c r="E698" s="273" t="s">
        <v>3159</v>
      </c>
      <c r="F698" s="273" t="s">
        <v>3158</v>
      </c>
      <c r="G698" s="273" t="s">
        <v>3160</v>
      </c>
      <c r="H698" s="273" t="s">
        <v>3498</v>
      </c>
      <c r="I698" s="274" t="s">
        <v>3498</v>
      </c>
    </row>
    <row r="699" spans="2:9">
      <c r="B699" s="272" t="s">
        <v>1259</v>
      </c>
      <c r="C699" s="273" t="s">
        <v>3498</v>
      </c>
      <c r="D699" s="273" t="s">
        <v>3158</v>
      </c>
      <c r="E699" s="273" t="s">
        <v>3159</v>
      </c>
      <c r="F699" s="273" t="s">
        <v>3158</v>
      </c>
      <c r="G699" s="273" t="s">
        <v>3160</v>
      </c>
      <c r="H699" s="273" t="s">
        <v>3498</v>
      </c>
      <c r="I699" s="274" t="s">
        <v>3499</v>
      </c>
    </row>
    <row r="700" spans="2:9">
      <c r="B700" s="272" t="s">
        <v>1260</v>
      </c>
      <c r="C700" s="273" t="s">
        <v>3500</v>
      </c>
      <c r="D700" s="273" t="s">
        <v>3158</v>
      </c>
      <c r="E700" s="273" t="s">
        <v>3159</v>
      </c>
      <c r="F700" s="273" t="s">
        <v>3158</v>
      </c>
      <c r="G700" s="273" t="s">
        <v>3160</v>
      </c>
      <c r="H700" s="273" t="s">
        <v>3500</v>
      </c>
      <c r="I700" s="274" t="s">
        <v>3500</v>
      </c>
    </row>
    <row r="701" spans="2:9">
      <c r="B701" s="272" t="s">
        <v>1256</v>
      </c>
      <c r="C701" s="273" t="s">
        <v>3497</v>
      </c>
      <c r="D701" s="273" t="s">
        <v>3158</v>
      </c>
      <c r="E701" s="273" t="s">
        <v>3159</v>
      </c>
      <c r="F701" s="273" t="s">
        <v>3158</v>
      </c>
      <c r="G701" s="273" t="s">
        <v>3160</v>
      </c>
      <c r="H701" s="273" t="s">
        <v>3501</v>
      </c>
      <c r="I701" s="274" t="s">
        <v>3502</v>
      </c>
    </row>
    <row r="702" spans="2:9">
      <c r="B702" s="272" t="s">
        <v>1263</v>
      </c>
      <c r="C702" s="273" t="s">
        <v>3503</v>
      </c>
      <c r="D702" s="273" t="s">
        <v>3158</v>
      </c>
      <c r="E702" s="273" t="s">
        <v>3159</v>
      </c>
      <c r="F702" s="273" t="s">
        <v>3158</v>
      </c>
      <c r="G702" s="273" t="s">
        <v>3160</v>
      </c>
      <c r="H702" s="273" t="s">
        <v>3504</v>
      </c>
      <c r="I702" s="274" t="s">
        <v>3505</v>
      </c>
    </row>
    <row r="703" spans="2:9">
      <c r="B703" s="272" t="s">
        <v>1268</v>
      </c>
      <c r="C703" s="273" t="s">
        <v>3324</v>
      </c>
      <c r="D703" s="273" t="s">
        <v>3158</v>
      </c>
      <c r="E703" s="273" t="s">
        <v>3159</v>
      </c>
      <c r="F703" s="273" t="s">
        <v>3158</v>
      </c>
      <c r="G703" s="273" t="s">
        <v>3160</v>
      </c>
      <c r="H703" s="273" t="s">
        <v>3506</v>
      </c>
      <c r="I703" s="274" t="s">
        <v>3507</v>
      </c>
    </row>
    <row r="704" spans="2:9">
      <c r="B704" s="272" t="s">
        <v>1271</v>
      </c>
      <c r="C704" s="273" t="s">
        <v>3350</v>
      </c>
      <c r="D704" s="273" t="s">
        <v>3158</v>
      </c>
      <c r="E704" s="273" t="s">
        <v>3159</v>
      </c>
      <c r="F704" s="273" t="s">
        <v>3158</v>
      </c>
      <c r="G704" s="273" t="s">
        <v>3160</v>
      </c>
      <c r="H704" s="273" t="s">
        <v>3508</v>
      </c>
      <c r="I704" s="274" t="s">
        <v>3509</v>
      </c>
    </row>
    <row r="705" spans="2:9">
      <c r="B705" s="272" t="s">
        <v>1274</v>
      </c>
      <c r="C705" s="273" t="s">
        <v>3352</v>
      </c>
      <c r="D705" s="273" t="s">
        <v>3158</v>
      </c>
      <c r="E705" s="273" t="s">
        <v>3159</v>
      </c>
      <c r="F705" s="273" t="s">
        <v>3158</v>
      </c>
      <c r="G705" s="273" t="s">
        <v>3160</v>
      </c>
      <c r="H705" s="273" t="s">
        <v>3510</v>
      </c>
      <c r="I705" s="274" t="s">
        <v>3511</v>
      </c>
    </row>
    <row r="706" spans="2:9">
      <c r="B706" s="272" t="s">
        <v>1955</v>
      </c>
      <c r="C706" s="273" t="s">
        <v>3512</v>
      </c>
      <c r="D706" s="273" t="s">
        <v>2226</v>
      </c>
      <c r="E706" s="273" t="s">
        <v>2248</v>
      </c>
      <c r="F706" s="273" t="s">
        <v>2474</v>
      </c>
      <c r="G706" s="273" t="s">
        <v>2249</v>
      </c>
      <c r="H706" s="273" t="s">
        <v>3512</v>
      </c>
      <c r="I706" s="274" t="s">
        <v>3513</v>
      </c>
    </row>
    <row r="707" spans="2:9">
      <c r="B707" s="272" t="s">
        <v>1956</v>
      </c>
      <c r="C707" s="273" t="s">
        <v>3514</v>
      </c>
      <c r="D707" s="273" t="s">
        <v>2226</v>
      </c>
      <c r="E707" s="273" t="s">
        <v>2248</v>
      </c>
      <c r="F707" s="273" t="s">
        <v>2474</v>
      </c>
      <c r="G707" s="273" t="s">
        <v>2249</v>
      </c>
      <c r="H707" s="273" t="s">
        <v>3514</v>
      </c>
      <c r="I707" s="274" t="s">
        <v>3514</v>
      </c>
    </row>
    <row r="708" spans="2:9">
      <c r="B708" s="272" t="s">
        <v>1957</v>
      </c>
      <c r="C708" s="273" t="s">
        <v>3514</v>
      </c>
      <c r="D708" s="273" t="s">
        <v>2226</v>
      </c>
      <c r="E708" s="273" t="s">
        <v>2248</v>
      </c>
      <c r="F708" s="273" t="s">
        <v>2474</v>
      </c>
      <c r="G708" s="273" t="s">
        <v>2249</v>
      </c>
      <c r="H708" s="273" t="s">
        <v>3515</v>
      </c>
      <c r="I708" s="274" t="s">
        <v>3516</v>
      </c>
    </row>
    <row r="709" spans="2:9">
      <c r="B709" s="272" t="s">
        <v>1958</v>
      </c>
      <c r="C709" s="273" t="s">
        <v>3517</v>
      </c>
      <c r="D709" s="273" t="s">
        <v>2426</v>
      </c>
      <c r="E709" s="273" t="s">
        <v>2426</v>
      </c>
      <c r="F709" s="273" t="s">
        <v>2890</v>
      </c>
      <c r="G709" s="273" t="s">
        <v>2428</v>
      </c>
      <c r="H709" s="273" t="s">
        <v>3517</v>
      </c>
      <c r="I709" s="274" t="s">
        <v>3517</v>
      </c>
    </row>
    <row r="710" spans="2:9">
      <c r="B710" s="272" t="s">
        <v>1959</v>
      </c>
      <c r="C710" s="273" t="s">
        <v>3518</v>
      </c>
      <c r="D710" s="273" t="s">
        <v>2426</v>
      </c>
      <c r="E710" s="273" t="s">
        <v>2426</v>
      </c>
      <c r="F710" s="273" t="s">
        <v>2890</v>
      </c>
      <c r="G710" s="273" t="s">
        <v>2428</v>
      </c>
      <c r="H710" s="273" t="s">
        <v>3518</v>
      </c>
      <c r="I710" s="274" t="s">
        <v>3518</v>
      </c>
    </row>
    <row r="711" spans="2:9">
      <c r="B711" s="272" t="s">
        <v>1960</v>
      </c>
      <c r="C711" s="273" t="s">
        <v>3518</v>
      </c>
      <c r="D711" s="273" t="s">
        <v>2426</v>
      </c>
      <c r="E711" s="273" t="s">
        <v>2426</v>
      </c>
      <c r="F711" s="273" t="s">
        <v>2890</v>
      </c>
      <c r="G711" s="273" t="s">
        <v>2428</v>
      </c>
      <c r="H711" s="273" t="s">
        <v>3518</v>
      </c>
      <c r="I711" s="274" t="s">
        <v>3518</v>
      </c>
    </row>
    <row r="712" spans="2:9">
      <c r="B712" s="272" t="s">
        <v>1961</v>
      </c>
      <c r="C712" s="273" t="s">
        <v>3519</v>
      </c>
      <c r="D712" s="273" t="s">
        <v>2426</v>
      </c>
      <c r="E712" s="273" t="s">
        <v>2426</v>
      </c>
      <c r="F712" s="273" t="s">
        <v>2890</v>
      </c>
      <c r="G712" s="273" t="s">
        <v>2428</v>
      </c>
      <c r="H712" s="273" t="s">
        <v>3519</v>
      </c>
      <c r="I712" s="274" t="s">
        <v>3519</v>
      </c>
    </row>
    <row r="713" spans="2:9">
      <c r="B713" s="272" t="s">
        <v>1962</v>
      </c>
      <c r="C713" s="273" t="s">
        <v>3518</v>
      </c>
      <c r="D713" s="273" t="s">
        <v>2426</v>
      </c>
      <c r="E713" s="273" t="s">
        <v>2426</v>
      </c>
      <c r="F713" s="273" t="s">
        <v>2890</v>
      </c>
      <c r="G713" s="273" t="s">
        <v>2428</v>
      </c>
      <c r="H713" s="273" t="s">
        <v>3520</v>
      </c>
      <c r="I713" s="274" t="s">
        <v>3521</v>
      </c>
    </row>
    <row r="714" spans="2:9">
      <c r="B714" s="272" t="s">
        <v>1966</v>
      </c>
      <c r="C714" s="273" t="s">
        <v>3522</v>
      </c>
      <c r="D714" s="273" t="s">
        <v>2426</v>
      </c>
      <c r="E714" s="273" t="s">
        <v>2426</v>
      </c>
      <c r="F714" s="273" t="s">
        <v>2427</v>
      </c>
      <c r="G714" s="273" t="s">
        <v>2428</v>
      </c>
      <c r="H714" s="273" t="s">
        <v>3522</v>
      </c>
      <c r="I714" s="274" t="s">
        <v>3523</v>
      </c>
    </row>
    <row r="715" spans="2:9">
      <c r="B715" s="272" t="s">
        <v>1963</v>
      </c>
      <c r="C715" s="273" t="s">
        <v>3524</v>
      </c>
      <c r="D715" s="273" t="s">
        <v>2426</v>
      </c>
      <c r="E715" s="273" t="s">
        <v>2426</v>
      </c>
      <c r="F715" s="273" t="s">
        <v>2890</v>
      </c>
      <c r="G715" s="273" t="s">
        <v>2428</v>
      </c>
      <c r="H715" s="273" t="s">
        <v>3524</v>
      </c>
      <c r="I715" s="274" t="s">
        <v>3524</v>
      </c>
    </row>
    <row r="716" spans="2:9">
      <c r="B716" s="272" t="s">
        <v>1842</v>
      </c>
      <c r="C716" s="273" t="s">
        <v>3525</v>
      </c>
      <c r="D716" s="273" t="s">
        <v>2226</v>
      </c>
      <c r="E716" s="273" t="s">
        <v>2304</v>
      </c>
      <c r="F716" s="273" t="s">
        <v>2185</v>
      </c>
      <c r="G716" s="273" t="s">
        <v>2305</v>
      </c>
      <c r="H716" s="273" t="s">
        <v>3525</v>
      </c>
      <c r="I716" s="274" t="s">
        <v>3525</v>
      </c>
    </row>
    <row r="717" spans="2:9">
      <c r="B717" s="272" t="s">
        <v>1690</v>
      </c>
      <c r="C717" s="273" t="s">
        <v>3526</v>
      </c>
      <c r="D717" s="273" t="s">
        <v>2179</v>
      </c>
      <c r="E717" s="273" t="s">
        <v>2180</v>
      </c>
      <c r="F717" s="273" t="s">
        <v>2179</v>
      </c>
      <c r="G717" s="273" t="s">
        <v>2181</v>
      </c>
      <c r="H717" s="273" t="s">
        <v>3526</v>
      </c>
      <c r="I717" s="274" t="s">
        <v>3526</v>
      </c>
    </row>
    <row r="718" spans="2:9">
      <c r="B718" s="272" t="s">
        <v>1691</v>
      </c>
      <c r="C718" s="273" t="s">
        <v>3527</v>
      </c>
      <c r="D718" s="273" t="s">
        <v>2179</v>
      </c>
      <c r="E718" s="273" t="s">
        <v>2180</v>
      </c>
      <c r="F718" s="273" t="s">
        <v>2179</v>
      </c>
      <c r="G718" s="273" t="s">
        <v>2181</v>
      </c>
      <c r="H718" s="273" t="s">
        <v>3527</v>
      </c>
      <c r="I718" s="274" t="s">
        <v>3527</v>
      </c>
    </row>
    <row r="719" spans="2:9">
      <c r="B719" s="272" t="s">
        <v>1968</v>
      </c>
      <c r="C719" s="273" t="s">
        <v>3528</v>
      </c>
      <c r="D719" s="273" t="s">
        <v>2426</v>
      </c>
      <c r="E719" s="273" t="s">
        <v>2426</v>
      </c>
      <c r="F719" s="273" t="s">
        <v>2890</v>
      </c>
      <c r="G719" s="273" t="s">
        <v>2428</v>
      </c>
      <c r="H719" s="273" t="s">
        <v>3528</v>
      </c>
      <c r="I719" s="274" t="s">
        <v>3529</v>
      </c>
    </row>
    <row r="720" spans="2:9">
      <c r="B720" s="272" t="s">
        <v>1970</v>
      </c>
      <c r="C720" s="273" t="s">
        <v>3530</v>
      </c>
      <c r="D720" s="273" t="s">
        <v>2426</v>
      </c>
      <c r="E720" s="273" t="s">
        <v>2426</v>
      </c>
      <c r="F720" s="273" t="s">
        <v>2890</v>
      </c>
      <c r="G720" s="273" t="s">
        <v>2428</v>
      </c>
      <c r="H720" s="273" t="s">
        <v>3530</v>
      </c>
      <c r="I720" s="274" t="s">
        <v>3531</v>
      </c>
    </row>
    <row r="721" spans="2:9">
      <c r="B721" s="272" t="s">
        <v>1974</v>
      </c>
      <c r="C721" s="273" t="s">
        <v>3532</v>
      </c>
      <c r="D721" s="273" t="s">
        <v>2226</v>
      </c>
      <c r="E721" s="273" t="s">
        <v>2248</v>
      </c>
      <c r="F721" s="273" t="s">
        <v>2218</v>
      </c>
      <c r="G721" s="273" t="s">
        <v>2249</v>
      </c>
      <c r="H721" s="273" t="s">
        <v>3533</v>
      </c>
      <c r="I721" s="274" t="s">
        <v>3534</v>
      </c>
    </row>
    <row r="722" spans="2:9">
      <c r="B722" s="272" t="s">
        <v>1985</v>
      </c>
      <c r="C722" s="273" t="s">
        <v>3535</v>
      </c>
      <c r="D722" s="273" t="s">
        <v>2226</v>
      </c>
      <c r="E722" s="273" t="s">
        <v>3536</v>
      </c>
      <c r="F722" s="273" t="s">
        <v>2890</v>
      </c>
      <c r="G722" s="273" t="s">
        <v>3537</v>
      </c>
      <c r="H722" s="273" t="s">
        <v>3535</v>
      </c>
      <c r="I722" s="274" t="s">
        <v>3535</v>
      </c>
    </row>
    <row r="723" spans="2:9">
      <c r="B723" s="272" t="s">
        <v>1987</v>
      </c>
      <c r="C723" s="273" t="s">
        <v>3538</v>
      </c>
      <c r="D723" s="273" t="s">
        <v>2226</v>
      </c>
      <c r="E723" s="273" t="s">
        <v>3536</v>
      </c>
      <c r="F723" s="273" t="s">
        <v>2890</v>
      </c>
      <c r="G723" s="273" t="s">
        <v>3537</v>
      </c>
      <c r="H723" s="273" t="s">
        <v>3538</v>
      </c>
      <c r="I723" s="274" t="s">
        <v>3538</v>
      </c>
    </row>
    <row r="724" spans="2:9">
      <c r="B724" s="272" t="s">
        <v>1989</v>
      </c>
      <c r="C724" s="273" t="s">
        <v>3539</v>
      </c>
      <c r="D724" s="273" t="s">
        <v>2226</v>
      </c>
      <c r="E724" s="273" t="s">
        <v>3536</v>
      </c>
      <c r="F724" s="273" t="s">
        <v>2890</v>
      </c>
      <c r="G724" s="273" t="s">
        <v>3537</v>
      </c>
      <c r="H724" s="273" t="s">
        <v>3539</v>
      </c>
      <c r="I724" s="274" t="s">
        <v>3539</v>
      </c>
    </row>
    <row r="725" spans="2:9">
      <c r="B725" s="272" t="s">
        <v>1991</v>
      </c>
      <c r="C725" s="273" t="s">
        <v>3540</v>
      </c>
      <c r="D725" s="273" t="s">
        <v>2226</v>
      </c>
      <c r="E725" s="273" t="s">
        <v>3536</v>
      </c>
      <c r="F725" s="273" t="s">
        <v>2890</v>
      </c>
      <c r="G725" s="273" t="s">
        <v>3537</v>
      </c>
      <c r="H725" s="273" t="s">
        <v>3540</v>
      </c>
      <c r="I725" s="274" t="s">
        <v>3540</v>
      </c>
    </row>
    <row r="726" spans="2:9">
      <c r="B726" s="272" t="s">
        <v>1993</v>
      </c>
      <c r="C726" s="273" t="s">
        <v>3541</v>
      </c>
      <c r="D726" s="273" t="s">
        <v>48</v>
      </c>
      <c r="E726" s="273" t="s">
        <v>60</v>
      </c>
      <c r="F726" s="273" t="s">
        <v>48</v>
      </c>
      <c r="G726" s="273" t="s">
        <v>2232</v>
      </c>
      <c r="H726" s="273" t="s">
        <v>3541</v>
      </c>
      <c r="I726" s="274" t="s">
        <v>3541</v>
      </c>
    </row>
    <row r="727" spans="2:9">
      <c r="B727" s="272" t="s">
        <v>1994</v>
      </c>
      <c r="C727" s="273" t="s">
        <v>3542</v>
      </c>
      <c r="D727" s="273" t="s">
        <v>48</v>
      </c>
      <c r="E727" s="273" t="s">
        <v>60</v>
      </c>
      <c r="F727" s="273" t="s">
        <v>48</v>
      </c>
      <c r="G727" s="273" t="s">
        <v>2232</v>
      </c>
      <c r="H727" s="273" t="s">
        <v>3542</v>
      </c>
      <c r="I727" s="274" t="s">
        <v>3542</v>
      </c>
    </row>
    <row r="728" spans="2:9">
      <c r="B728" s="272" t="s">
        <v>1977</v>
      </c>
      <c r="C728" s="273" t="s">
        <v>3543</v>
      </c>
      <c r="D728" s="273" t="s">
        <v>2226</v>
      </c>
      <c r="E728" s="273" t="s">
        <v>2248</v>
      </c>
      <c r="F728" s="273" t="s">
        <v>2218</v>
      </c>
      <c r="G728" s="273" t="s">
        <v>2249</v>
      </c>
      <c r="H728" s="273" t="s">
        <v>3544</v>
      </c>
      <c r="I728" s="274" t="s">
        <v>3545</v>
      </c>
    </row>
    <row r="729" spans="2:9">
      <c r="B729" s="272" t="s">
        <v>1980</v>
      </c>
      <c r="C729" s="273" t="s">
        <v>3546</v>
      </c>
      <c r="D729" s="273" t="s">
        <v>2226</v>
      </c>
      <c r="E729" s="273" t="s">
        <v>3536</v>
      </c>
      <c r="F729" s="273" t="s">
        <v>2890</v>
      </c>
      <c r="G729" s="273" t="s">
        <v>3537</v>
      </c>
      <c r="H729" s="273" t="s">
        <v>3546</v>
      </c>
      <c r="I729" s="274" t="s">
        <v>3547</v>
      </c>
    </row>
    <row r="730" spans="2:9">
      <c r="B730" s="272" t="s">
        <v>1982</v>
      </c>
      <c r="C730" s="273" t="s">
        <v>3548</v>
      </c>
      <c r="D730" s="273" t="s">
        <v>2226</v>
      </c>
      <c r="E730" s="273" t="s">
        <v>3536</v>
      </c>
      <c r="F730" s="273" t="s">
        <v>2890</v>
      </c>
      <c r="G730" s="273" t="s">
        <v>3537</v>
      </c>
      <c r="H730" s="273" t="s">
        <v>3548</v>
      </c>
      <c r="I730" s="274" t="s">
        <v>3549</v>
      </c>
    </row>
    <row r="731" spans="2:9">
      <c r="B731" s="272" t="s">
        <v>1984</v>
      </c>
      <c r="C731" s="273" t="s">
        <v>3550</v>
      </c>
      <c r="D731" s="273" t="s">
        <v>2226</v>
      </c>
      <c r="E731" s="273" t="s">
        <v>3536</v>
      </c>
      <c r="F731" s="273" t="s">
        <v>2890</v>
      </c>
      <c r="G731" s="273" t="s">
        <v>3537</v>
      </c>
      <c r="H731" s="273" t="s">
        <v>3551</v>
      </c>
      <c r="I731" s="274" t="s">
        <v>3552</v>
      </c>
    </row>
    <row r="732" spans="2:9">
      <c r="B732" s="272" t="s">
        <v>1308</v>
      </c>
      <c r="C732" s="273" t="s">
        <v>3553</v>
      </c>
      <c r="D732" s="273" t="s">
        <v>110</v>
      </c>
      <c r="E732" s="273" t="s">
        <v>2576</v>
      </c>
      <c r="F732" s="273" t="s">
        <v>110</v>
      </c>
      <c r="G732" s="273" t="s">
        <v>2577</v>
      </c>
      <c r="H732" s="273" t="s">
        <v>3553</v>
      </c>
      <c r="I732" s="274" t="s">
        <v>3554</v>
      </c>
    </row>
    <row r="733" spans="2:9">
      <c r="B733" s="272" t="s">
        <v>1986</v>
      </c>
      <c r="C733" s="273" t="s">
        <v>3535</v>
      </c>
      <c r="D733" s="273" t="s">
        <v>2226</v>
      </c>
      <c r="E733" s="273" t="s">
        <v>3536</v>
      </c>
      <c r="F733" s="273" t="s">
        <v>2890</v>
      </c>
      <c r="G733" s="273" t="s">
        <v>3537</v>
      </c>
      <c r="H733" s="273" t="s">
        <v>3555</v>
      </c>
      <c r="I733" s="274" t="s">
        <v>3556</v>
      </c>
    </row>
    <row r="734" spans="2:9">
      <c r="B734" s="272" t="s">
        <v>1988</v>
      </c>
      <c r="C734" s="273" t="s">
        <v>3538</v>
      </c>
      <c r="D734" s="273" t="s">
        <v>2226</v>
      </c>
      <c r="E734" s="273" t="s">
        <v>3536</v>
      </c>
      <c r="F734" s="273" t="s">
        <v>2890</v>
      </c>
      <c r="G734" s="273" t="s">
        <v>3537</v>
      </c>
      <c r="H734" s="273" t="s">
        <v>3538</v>
      </c>
      <c r="I734" s="274" t="s">
        <v>3557</v>
      </c>
    </row>
    <row r="735" spans="2:9">
      <c r="B735" s="272" t="s">
        <v>1990</v>
      </c>
      <c r="C735" s="273" t="s">
        <v>3539</v>
      </c>
      <c r="D735" s="273" t="s">
        <v>2226</v>
      </c>
      <c r="E735" s="273" t="s">
        <v>3536</v>
      </c>
      <c r="F735" s="273" t="s">
        <v>2890</v>
      </c>
      <c r="G735" s="273" t="s">
        <v>3537</v>
      </c>
      <c r="H735" s="273" t="s">
        <v>3539</v>
      </c>
      <c r="I735" s="274" t="s">
        <v>3558</v>
      </c>
    </row>
    <row r="736" spans="2:9">
      <c r="B736" s="272" t="s">
        <v>1992</v>
      </c>
      <c r="C736" s="273" t="s">
        <v>3540</v>
      </c>
      <c r="D736" s="273" t="s">
        <v>2226</v>
      </c>
      <c r="E736" s="273" t="s">
        <v>3536</v>
      </c>
      <c r="F736" s="273" t="s">
        <v>2890</v>
      </c>
      <c r="G736" s="273" t="s">
        <v>3537</v>
      </c>
      <c r="H736" s="273" t="s">
        <v>3540</v>
      </c>
      <c r="I736" s="274" t="s">
        <v>3559</v>
      </c>
    </row>
    <row r="737" spans="2:9">
      <c r="B737" s="272" t="s">
        <v>1995</v>
      </c>
      <c r="C737" s="273" t="s">
        <v>3560</v>
      </c>
      <c r="D737" s="273" t="s">
        <v>48</v>
      </c>
      <c r="E737" s="273" t="s">
        <v>60</v>
      </c>
      <c r="F737" s="273" t="s">
        <v>48</v>
      </c>
      <c r="G737" s="273" t="s">
        <v>2232</v>
      </c>
      <c r="H737" s="273" t="s">
        <v>3560</v>
      </c>
      <c r="I737" s="274" t="s">
        <v>3561</v>
      </c>
    </row>
    <row r="738" spans="2:9">
      <c r="B738" s="272" t="s">
        <v>2017</v>
      </c>
      <c r="C738" s="273" t="s">
        <v>3562</v>
      </c>
      <c r="D738" s="273" t="s">
        <v>48</v>
      </c>
      <c r="E738" s="273" t="s">
        <v>60</v>
      </c>
      <c r="F738" s="273" t="s">
        <v>48</v>
      </c>
      <c r="G738" s="273" t="s">
        <v>2232</v>
      </c>
      <c r="H738" s="273" t="s">
        <v>3562</v>
      </c>
      <c r="I738" s="274" t="s">
        <v>3562</v>
      </c>
    </row>
    <row r="739" spans="2:9">
      <c r="B739" s="272" t="s">
        <v>2018</v>
      </c>
      <c r="C739" s="273" t="s">
        <v>3563</v>
      </c>
      <c r="D739" s="273" t="s">
        <v>2426</v>
      </c>
      <c r="E739" s="273" t="s">
        <v>2426</v>
      </c>
      <c r="F739" s="273" t="s">
        <v>2474</v>
      </c>
      <c r="G739" s="273" t="s">
        <v>2428</v>
      </c>
      <c r="H739" s="273" t="s">
        <v>3563</v>
      </c>
      <c r="I739" s="274" t="s">
        <v>3563</v>
      </c>
    </row>
    <row r="740" spans="2:9">
      <c r="B740" s="272" t="s">
        <v>2019</v>
      </c>
      <c r="C740" s="273" t="s">
        <v>3564</v>
      </c>
      <c r="D740" s="273" t="s">
        <v>2426</v>
      </c>
      <c r="E740" s="273" t="s">
        <v>2426</v>
      </c>
      <c r="F740" s="273" t="s">
        <v>2226</v>
      </c>
      <c r="G740" s="273" t="s">
        <v>2428</v>
      </c>
      <c r="H740" s="273" t="s">
        <v>3564</v>
      </c>
      <c r="I740" s="274" t="s">
        <v>3564</v>
      </c>
    </row>
    <row r="741" spans="2:9">
      <c r="B741" s="272" t="s">
        <v>2020</v>
      </c>
      <c r="C741" s="273" t="s">
        <v>3564</v>
      </c>
      <c r="D741" s="273" t="s">
        <v>2426</v>
      </c>
      <c r="E741" s="273" t="s">
        <v>2426</v>
      </c>
      <c r="F741" s="273" t="s">
        <v>2226</v>
      </c>
      <c r="G741" s="273" t="s">
        <v>2428</v>
      </c>
      <c r="H741" s="273" t="s">
        <v>3564</v>
      </c>
      <c r="I741" s="274" t="s">
        <v>3564</v>
      </c>
    </row>
    <row r="742" spans="2:9">
      <c r="B742" s="272" t="s">
        <v>2021</v>
      </c>
      <c r="C742" s="273" t="s">
        <v>3072</v>
      </c>
      <c r="D742" s="273" t="s">
        <v>2226</v>
      </c>
      <c r="E742" s="273" t="s">
        <v>2227</v>
      </c>
      <c r="F742" s="273" t="s">
        <v>2226</v>
      </c>
      <c r="G742" s="273" t="s">
        <v>2228</v>
      </c>
      <c r="H742" s="273" t="s">
        <v>3072</v>
      </c>
      <c r="I742" s="274" t="s">
        <v>3072</v>
      </c>
    </row>
    <row r="743" spans="2:9">
      <c r="B743" s="272" t="s">
        <v>2022</v>
      </c>
      <c r="C743" s="273" t="s">
        <v>3072</v>
      </c>
      <c r="D743" s="273" t="s">
        <v>2226</v>
      </c>
      <c r="E743" s="273" t="s">
        <v>2227</v>
      </c>
      <c r="F743" s="273" t="s">
        <v>2226</v>
      </c>
      <c r="G743" s="273" t="s">
        <v>2228</v>
      </c>
      <c r="H743" s="273" t="s">
        <v>3072</v>
      </c>
      <c r="I743" s="274" t="s">
        <v>3072</v>
      </c>
    </row>
    <row r="744" spans="2:9">
      <c r="B744" s="272" t="s">
        <v>1996</v>
      </c>
      <c r="C744" s="273" t="s">
        <v>3565</v>
      </c>
      <c r="D744" s="273" t="s">
        <v>48</v>
      </c>
      <c r="E744" s="273" t="s">
        <v>60</v>
      </c>
      <c r="F744" s="273" t="s">
        <v>48</v>
      </c>
      <c r="G744" s="273" t="s">
        <v>2232</v>
      </c>
      <c r="H744" s="273" t="s">
        <v>3565</v>
      </c>
      <c r="I744" s="274" t="s">
        <v>3566</v>
      </c>
    </row>
    <row r="745" spans="2:9">
      <c r="B745" s="272" t="s">
        <v>1997</v>
      </c>
      <c r="C745" s="273" t="s">
        <v>3567</v>
      </c>
      <c r="D745" s="273" t="s">
        <v>48</v>
      </c>
      <c r="E745" s="273" t="s">
        <v>60</v>
      </c>
      <c r="F745" s="273" t="s">
        <v>48</v>
      </c>
      <c r="G745" s="273" t="s">
        <v>2232</v>
      </c>
      <c r="H745" s="273" t="s">
        <v>3567</v>
      </c>
      <c r="I745" s="274" t="s">
        <v>3568</v>
      </c>
    </row>
    <row r="746" spans="2:9">
      <c r="B746" s="272" t="s">
        <v>1998</v>
      </c>
      <c r="C746" s="273" t="s">
        <v>3569</v>
      </c>
      <c r="D746" s="273" t="s">
        <v>2426</v>
      </c>
      <c r="E746" s="273" t="s">
        <v>2426</v>
      </c>
      <c r="F746" s="273" t="s">
        <v>2226</v>
      </c>
      <c r="G746" s="273" t="s">
        <v>2428</v>
      </c>
      <c r="H746" s="273" t="s">
        <v>3569</v>
      </c>
      <c r="I746" s="274" t="s">
        <v>3569</v>
      </c>
    </row>
    <row r="747" spans="2:9">
      <c r="B747" s="272" t="s">
        <v>1999</v>
      </c>
      <c r="C747" s="273" t="s">
        <v>3569</v>
      </c>
      <c r="D747" s="273" t="s">
        <v>2426</v>
      </c>
      <c r="E747" s="273" t="s">
        <v>2426</v>
      </c>
      <c r="F747" s="273" t="s">
        <v>2226</v>
      </c>
      <c r="G747" s="273" t="s">
        <v>2428</v>
      </c>
      <c r="H747" s="273" t="s">
        <v>3570</v>
      </c>
      <c r="I747" s="274" t="s">
        <v>3571</v>
      </c>
    </row>
    <row r="748" spans="2:9">
      <c r="B748" s="272" t="s">
        <v>2000</v>
      </c>
      <c r="C748" s="273" t="s">
        <v>3572</v>
      </c>
      <c r="D748" s="273" t="s">
        <v>2236</v>
      </c>
      <c r="E748" s="273" t="s">
        <v>2441</v>
      </c>
      <c r="F748" s="273" t="s">
        <v>2427</v>
      </c>
      <c r="G748" s="273" t="s">
        <v>2442</v>
      </c>
      <c r="H748" s="273" t="s">
        <v>3572</v>
      </c>
      <c r="I748" s="274" t="s">
        <v>3572</v>
      </c>
    </row>
    <row r="749" spans="2:9">
      <c r="B749" s="272" t="s">
        <v>325</v>
      </c>
      <c r="C749" s="273" t="s">
        <v>2607</v>
      </c>
      <c r="D749" s="273" t="s">
        <v>2600</v>
      </c>
      <c r="E749" s="273" t="s">
        <v>2601</v>
      </c>
      <c r="F749" s="273" t="s">
        <v>2602</v>
      </c>
      <c r="G749" s="273" t="s">
        <v>2603</v>
      </c>
      <c r="H749" s="273" t="s">
        <v>3573</v>
      </c>
      <c r="I749" s="274" t="s">
        <v>3574</v>
      </c>
    </row>
    <row r="750" spans="2:9">
      <c r="B750" s="272" t="s">
        <v>326</v>
      </c>
      <c r="C750" s="273" t="s">
        <v>3575</v>
      </c>
      <c r="D750" s="273" t="s">
        <v>2600</v>
      </c>
      <c r="E750" s="273" t="s">
        <v>2601</v>
      </c>
      <c r="F750" s="273" t="s">
        <v>2602</v>
      </c>
      <c r="G750" s="273" t="s">
        <v>2603</v>
      </c>
      <c r="H750" s="273" t="s">
        <v>3575</v>
      </c>
      <c r="I750" s="274" t="s">
        <v>3575</v>
      </c>
    </row>
    <row r="751" spans="2:9">
      <c r="B751" s="272" t="s">
        <v>327</v>
      </c>
      <c r="C751" s="273" t="s">
        <v>3576</v>
      </c>
      <c r="D751" s="273" t="s">
        <v>2600</v>
      </c>
      <c r="E751" s="273" t="s">
        <v>2601</v>
      </c>
      <c r="F751" s="273" t="s">
        <v>2602</v>
      </c>
      <c r="G751" s="273" t="s">
        <v>2603</v>
      </c>
      <c r="H751" s="273" t="s">
        <v>3576</v>
      </c>
      <c r="I751" s="274" t="s">
        <v>3577</v>
      </c>
    </row>
    <row r="752" spans="2:9">
      <c r="B752" s="272" t="s">
        <v>328</v>
      </c>
      <c r="C752" s="273" t="s">
        <v>3578</v>
      </c>
      <c r="D752" s="273" t="s">
        <v>2600</v>
      </c>
      <c r="E752" s="273" t="s">
        <v>2601</v>
      </c>
      <c r="F752" s="273" t="s">
        <v>2602</v>
      </c>
      <c r="G752" s="273" t="s">
        <v>2603</v>
      </c>
      <c r="H752" s="273" t="s">
        <v>3578</v>
      </c>
      <c r="I752" s="274" t="s">
        <v>3579</v>
      </c>
    </row>
    <row r="753" spans="2:9">
      <c r="B753" s="272" t="s">
        <v>329</v>
      </c>
      <c r="C753" s="273" t="s">
        <v>3580</v>
      </c>
      <c r="D753" s="273" t="s">
        <v>2600</v>
      </c>
      <c r="E753" s="273" t="s">
        <v>2601</v>
      </c>
      <c r="F753" s="273" t="s">
        <v>2602</v>
      </c>
      <c r="G753" s="273" t="s">
        <v>2603</v>
      </c>
      <c r="H753" s="273" t="s">
        <v>3580</v>
      </c>
      <c r="I753" s="274" t="s">
        <v>3581</v>
      </c>
    </row>
    <row r="754" spans="2:9">
      <c r="B754" s="272" t="s">
        <v>330</v>
      </c>
      <c r="C754" s="273" t="s">
        <v>3582</v>
      </c>
      <c r="D754" s="273" t="s">
        <v>2600</v>
      </c>
      <c r="E754" s="273" t="s">
        <v>2601</v>
      </c>
      <c r="F754" s="273" t="s">
        <v>2602</v>
      </c>
      <c r="G754" s="273" t="s">
        <v>2603</v>
      </c>
      <c r="H754" s="273" t="s">
        <v>3582</v>
      </c>
      <c r="I754" s="274" t="s">
        <v>3583</v>
      </c>
    </row>
    <row r="755" spans="2:9">
      <c r="B755" s="272" t="s">
        <v>331</v>
      </c>
      <c r="C755" s="273" t="s">
        <v>3584</v>
      </c>
      <c r="D755" s="273" t="s">
        <v>2600</v>
      </c>
      <c r="E755" s="273" t="s">
        <v>2601</v>
      </c>
      <c r="F755" s="273" t="s">
        <v>2602</v>
      </c>
      <c r="G755" s="273" t="s">
        <v>2603</v>
      </c>
      <c r="H755" s="273" t="s">
        <v>3584</v>
      </c>
      <c r="I755" s="274" t="s">
        <v>3585</v>
      </c>
    </row>
    <row r="756" spans="2:9">
      <c r="B756" s="272" t="s">
        <v>332</v>
      </c>
      <c r="C756" s="273" t="s">
        <v>3586</v>
      </c>
      <c r="D756" s="273" t="s">
        <v>2600</v>
      </c>
      <c r="E756" s="273" t="s">
        <v>2601</v>
      </c>
      <c r="F756" s="273" t="s">
        <v>2602</v>
      </c>
      <c r="G756" s="273" t="s">
        <v>2603</v>
      </c>
      <c r="H756" s="273" t="s">
        <v>3587</v>
      </c>
      <c r="I756" s="274" t="s">
        <v>3588</v>
      </c>
    </row>
    <row r="757" spans="2:9">
      <c r="B757" s="272" t="s">
        <v>333</v>
      </c>
      <c r="C757" s="273" t="s">
        <v>3589</v>
      </c>
      <c r="D757" s="273" t="s">
        <v>2600</v>
      </c>
      <c r="E757" s="273" t="s">
        <v>2601</v>
      </c>
      <c r="F757" s="273" t="s">
        <v>2602</v>
      </c>
      <c r="G757" s="273" t="s">
        <v>2603</v>
      </c>
      <c r="H757" s="273" t="s">
        <v>3589</v>
      </c>
      <c r="I757" s="274" t="s">
        <v>3589</v>
      </c>
    </row>
    <row r="758" spans="2:9">
      <c r="B758" s="272" t="s">
        <v>334</v>
      </c>
      <c r="C758" s="273" t="s">
        <v>3590</v>
      </c>
      <c r="D758" s="273" t="s">
        <v>2600</v>
      </c>
      <c r="E758" s="273" t="s">
        <v>2601</v>
      </c>
      <c r="F758" s="273" t="s">
        <v>2602</v>
      </c>
      <c r="G758" s="273" t="s">
        <v>2603</v>
      </c>
      <c r="H758" s="273" t="s">
        <v>3591</v>
      </c>
      <c r="I758" s="274" t="s">
        <v>3592</v>
      </c>
    </row>
    <row r="759" spans="2:9">
      <c r="B759" s="272" t="s">
        <v>335</v>
      </c>
      <c r="C759" s="273" t="s">
        <v>3593</v>
      </c>
      <c r="D759" s="273" t="s">
        <v>2600</v>
      </c>
      <c r="E759" s="273" t="s">
        <v>2601</v>
      </c>
      <c r="F759" s="273" t="s">
        <v>2602</v>
      </c>
      <c r="G759" s="273" t="s">
        <v>2603</v>
      </c>
      <c r="H759" s="273" t="s">
        <v>3593</v>
      </c>
      <c r="I759" s="274" t="s">
        <v>3594</v>
      </c>
    </row>
    <row r="760" spans="2:9">
      <c r="B760" s="272" t="s">
        <v>336</v>
      </c>
      <c r="C760" s="273" t="s">
        <v>3595</v>
      </c>
      <c r="D760" s="273" t="s">
        <v>2600</v>
      </c>
      <c r="E760" s="273" t="s">
        <v>2601</v>
      </c>
      <c r="F760" s="273" t="s">
        <v>2602</v>
      </c>
      <c r="G760" s="273" t="s">
        <v>2603</v>
      </c>
      <c r="H760" s="273" t="s">
        <v>3595</v>
      </c>
      <c r="I760" s="274" t="s">
        <v>3595</v>
      </c>
    </row>
    <row r="761" spans="2:9">
      <c r="B761" s="272" t="s">
        <v>337</v>
      </c>
      <c r="C761" s="273" t="s">
        <v>3596</v>
      </c>
      <c r="D761" s="273" t="s">
        <v>2600</v>
      </c>
      <c r="E761" s="273" t="s">
        <v>2601</v>
      </c>
      <c r="F761" s="273" t="s">
        <v>2602</v>
      </c>
      <c r="G761" s="273" t="s">
        <v>2603</v>
      </c>
      <c r="H761" s="273" t="s">
        <v>3596</v>
      </c>
      <c r="I761" s="274" t="s">
        <v>3596</v>
      </c>
    </row>
    <row r="762" spans="2:9">
      <c r="B762" s="272" t="s">
        <v>338</v>
      </c>
      <c r="C762" s="273" t="s">
        <v>3596</v>
      </c>
      <c r="D762" s="273" t="s">
        <v>2600</v>
      </c>
      <c r="E762" s="273" t="s">
        <v>2601</v>
      </c>
      <c r="F762" s="273" t="s">
        <v>2602</v>
      </c>
      <c r="G762" s="273" t="s">
        <v>2603</v>
      </c>
      <c r="H762" s="273" t="s">
        <v>3596</v>
      </c>
      <c r="I762" s="274" t="s">
        <v>3597</v>
      </c>
    </row>
    <row r="763" spans="2:9">
      <c r="B763" s="272" t="s">
        <v>339</v>
      </c>
      <c r="C763" s="273" t="s">
        <v>3598</v>
      </c>
      <c r="D763" s="273" t="s">
        <v>2600</v>
      </c>
      <c r="E763" s="273" t="s">
        <v>2601</v>
      </c>
      <c r="F763" s="273" t="s">
        <v>2602</v>
      </c>
      <c r="G763" s="273" t="s">
        <v>2603</v>
      </c>
      <c r="H763" s="273" t="s">
        <v>3598</v>
      </c>
      <c r="I763" s="274" t="s">
        <v>3598</v>
      </c>
    </row>
    <row r="764" spans="2:9">
      <c r="B764" s="272" t="s">
        <v>340</v>
      </c>
      <c r="C764" s="273" t="s">
        <v>3599</v>
      </c>
      <c r="D764" s="273" t="s">
        <v>2600</v>
      </c>
      <c r="E764" s="273" t="s">
        <v>2601</v>
      </c>
      <c r="F764" s="273" t="s">
        <v>2602</v>
      </c>
      <c r="G764" s="273" t="s">
        <v>2603</v>
      </c>
      <c r="H764" s="273" t="s">
        <v>3599</v>
      </c>
      <c r="I764" s="274" t="s">
        <v>3599</v>
      </c>
    </row>
    <row r="765" spans="2:9">
      <c r="B765" s="272" t="s">
        <v>1418</v>
      </c>
      <c r="C765" s="273" t="s">
        <v>3600</v>
      </c>
      <c r="D765" s="273" t="s">
        <v>54</v>
      </c>
      <c r="E765" s="273" t="s">
        <v>54</v>
      </c>
      <c r="F765" s="273" t="s">
        <v>2170</v>
      </c>
      <c r="G765" s="273" t="s">
        <v>3205</v>
      </c>
      <c r="H765" s="273" t="s">
        <v>3600</v>
      </c>
      <c r="I765" s="274" t="s">
        <v>3600</v>
      </c>
    </row>
    <row r="766" spans="2:9">
      <c r="B766" s="272" t="s">
        <v>1208</v>
      </c>
      <c r="C766" s="273" t="s">
        <v>3601</v>
      </c>
      <c r="D766" s="273" t="s">
        <v>50</v>
      </c>
      <c r="E766" s="273" t="s">
        <v>2487</v>
      </c>
      <c r="F766" s="273" t="s">
        <v>50</v>
      </c>
      <c r="G766" s="273" t="s">
        <v>2488</v>
      </c>
      <c r="H766" s="273" t="s">
        <v>3601</v>
      </c>
      <c r="I766" s="274" t="s">
        <v>3601</v>
      </c>
    </row>
    <row r="767" spans="2:9">
      <c r="B767" s="272" t="s">
        <v>1214</v>
      </c>
      <c r="C767" s="273" t="s">
        <v>3602</v>
      </c>
      <c r="D767" s="273" t="s">
        <v>50</v>
      </c>
      <c r="E767" s="273" t="s">
        <v>2487</v>
      </c>
      <c r="F767" s="273" t="s">
        <v>50</v>
      </c>
      <c r="G767" s="273" t="s">
        <v>2488</v>
      </c>
      <c r="H767" s="273" t="s">
        <v>3602</v>
      </c>
      <c r="I767" s="274" t="s">
        <v>3602</v>
      </c>
    </row>
    <row r="768" spans="2:9">
      <c r="B768" s="272" t="s">
        <v>341</v>
      </c>
      <c r="C768" s="273" t="s">
        <v>3603</v>
      </c>
      <c r="D768" s="273" t="s">
        <v>2600</v>
      </c>
      <c r="E768" s="273" t="s">
        <v>2601</v>
      </c>
      <c r="F768" s="273" t="s">
        <v>2602</v>
      </c>
      <c r="G768" s="273" t="s">
        <v>2603</v>
      </c>
      <c r="H768" s="273" t="s">
        <v>3603</v>
      </c>
      <c r="I768" s="274" t="s">
        <v>3604</v>
      </c>
    </row>
    <row r="769" spans="2:9">
      <c r="B769" s="272" t="s">
        <v>342</v>
      </c>
      <c r="C769" s="273" t="s">
        <v>3605</v>
      </c>
      <c r="D769" s="273" t="s">
        <v>2600</v>
      </c>
      <c r="E769" s="273" t="s">
        <v>2601</v>
      </c>
      <c r="F769" s="273" t="s">
        <v>2602</v>
      </c>
      <c r="G769" s="273" t="s">
        <v>2603</v>
      </c>
      <c r="H769" s="273" t="s">
        <v>3605</v>
      </c>
      <c r="I769" s="274" t="s">
        <v>3606</v>
      </c>
    </row>
    <row r="770" spans="2:9">
      <c r="B770" s="272" t="s">
        <v>343</v>
      </c>
      <c r="C770" s="273" t="s">
        <v>3607</v>
      </c>
      <c r="D770" s="273" t="s">
        <v>2600</v>
      </c>
      <c r="E770" s="273" t="s">
        <v>2601</v>
      </c>
      <c r="F770" s="273" t="s">
        <v>2602</v>
      </c>
      <c r="G770" s="273" t="s">
        <v>2603</v>
      </c>
      <c r="H770" s="273" t="s">
        <v>3607</v>
      </c>
      <c r="I770" s="274" t="s">
        <v>3608</v>
      </c>
    </row>
    <row r="771" spans="2:9">
      <c r="B771" s="272" t="s">
        <v>344</v>
      </c>
      <c r="C771" s="273" t="s">
        <v>3609</v>
      </c>
      <c r="D771" s="273" t="s">
        <v>2600</v>
      </c>
      <c r="E771" s="273" t="s">
        <v>2601</v>
      </c>
      <c r="F771" s="273" t="s">
        <v>2602</v>
      </c>
      <c r="G771" s="273" t="s">
        <v>2603</v>
      </c>
      <c r="H771" s="273" t="s">
        <v>3610</v>
      </c>
      <c r="I771" s="274" t="s">
        <v>3611</v>
      </c>
    </row>
    <row r="772" spans="2:9">
      <c r="B772" s="272" t="s">
        <v>346</v>
      </c>
      <c r="C772" s="273" t="s">
        <v>2649</v>
      </c>
      <c r="D772" s="273" t="s">
        <v>2600</v>
      </c>
      <c r="E772" s="273" t="s">
        <v>2601</v>
      </c>
      <c r="F772" s="273" t="s">
        <v>2602</v>
      </c>
      <c r="G772" s="273" t="s">
        <v>2603</v>
      </c>
      <c r="H772" s="273" t="s">
        <v>2649</v>
      </c>
      <c r="I772" s="274" t="s">
        <v>2649</v>
      </c>
    </row>
    <row r="773" spans="2:9">
      <c r="B773" s="272" t="s">
        <v>348</v>
      </c>
      <c r="C773" s="273" t="s">
        <v>3612</v>
      </c>
      <c r="D773" s="273" t="s">
        <v>2600</v>
      </c>
      <c r="E773" s="273" t="s">
        <v>2601</v>
      </c>
      <c r="F773" s="273" t="s">
        <v>2602</v>
      </c>
      <c r="G773" s="273" t="s">
        <v>2603</v>
      </c>
      <c r="H773" s="273" t="s">
        <v>3612</v>
      </c>
      <c r="I773" s="274" t="s">
        <v>3612</v>
      </c>
    </row>
    <row r="774" spans="2:9">
      <c r="B774" s="272" t="s">
        <v>350</v>
      </c>
      <c r="C774" s="273" t="s">
        <v>3613</v>
      </c>
      <c r="D774" s="273" t="s">
        <v>2600</v>
      </c>
      <c r="E774" s="273" t="s">
        <v>2601</v>
      </c>
      <c r="F774" s="273" t="s">
        <v>2602</v>
      </c>
      <c r="G774" s="273" t="s">
        <v>2603</v>
      </c>
      <c r="H774" s="273" t="s">
        <v>3613</v>
      </c>
      <c r="I774" s="274" t="s">
        <v>3614</v>
      </c>
    </row>
    <row r="775" spans="2:9">
      <c r="B775" s="272" t="s">
        <v>351</v>
      </c>
      <c r="C775" s="273" t="s">
        <v>3615</v>
      </c>
      <c r="D775" s="273" t="s">
        <v>2600</v>
      </c>
      <c r="E775" s="273" t="s">
        <v>2601</v>
      </c>
      <c r="F775" s="273" t="s">
        <v>2602</v>
      </c>
      <c r="G775" s="273" t="s">
        <v>2603</v>
      </c>
      <c r="H775" s="273" t="s">
        <v>3616</v>
      </c>
      <c r="I775" s="274" t="s">
        <v>3617</v>
      </c>
    </row>
    <row r="776" spans="2:9">
      <c r="B776" s="272" t="s">
        <v>352</v>
      </c>
      <c r="C776" s="273" t="s">
        <v>3618</v>
      </c>
      <c r="D776" s="273" t="s">
        <v>2600</v>
      </c>
      <c r="E776" s="273" t="s">
        <v>2601</v>
      </c>
      <c r="F776" s="273" t="s">
        <v>2602</v>
      </c>
      <c r="G776" s="273" t="s">
        <v>2603</v>
      </c>
      <c r="H776" s="273" t="s">
        <v>3618</v>
      </c>
      <c r="I776" s="274" t="s">
        <v>3619</v>
      </c>
    </row>
    <row r="777" spans="2:9">
      <c r="B777" s="272" t="s">
        <v>362</v>
      </c>
      <c r="C777" s="273" t="s">
        <v>3620</v>
      </c>
      <c r="D777" s="273" t="s">
        <v>2226</v>
      </c>
      <c r="E777" s="273" t="s">
        <v>2227</v>
      </c>
      <c r="F777" s="273" t="s">
        <v>110</v>
      </c>
      <c r="G777" s="273" t="s">
        <v>2228</v>
      </c>
      <c r="H777" s="273" t="s">
        <v>3620</v>
      </c>
      <c r="I777" s="274" t="s">
        <v>3620</v>
      </c>
    </row>
    <row r="778" spans="2:9">
      <c r="B778" s="272" t="s">
        <v>363</v>
      </c>
      <c r="C778" s="273" t="s">
        <v>3620</v>
      </c>
      <c r="D778" s="273" t="s">
        <v>2226</v>
      </c>
      <c r="E778" s="273" t="s">
        <v>2227</v>
      </c>
      <c r="F778" s="273" t="s">
        <v>110</v>
      </c>
      <c r="G778" s="273" t="s">
        <v>2228</v>
      </c>
      <c r="H778" s="273" t="s">
        <v>3620</v>
      </c>
      <c r="I778" s="274" t="s">
        <v>3621</v>
      </c>
    </row>
    <row r="779" spans="2:9">
      <c r="B779" s="272" t="s">
        <v>364</v>
      </c>
      <c r="C779" s="273" t="s">
        <v>3622</v>
      </c>
      <c r="D779" s="273" t="s">
        <v>2226</v>
      </c>
      <c r="E779" s="273" t="s">
        <v>2227</v>
      </c>
      <c r="F779" s="273" t="s">
        <v>2602</v>
      </c>
      <c r="G779" s="273" t="s">
        <v>2228</v>
      </c>
      <c r="H779" s="273" t="s">
        <v>3622</v>
      </c>
      <c r="I779" s="274" t="s">
        <v>3622</v>
      </c>
    </row>
    <row r="780" spans="2:9">
      <c r="B780" s="272" t="s">
        <v>386</v>
      </c>
      <c r="C780" s="273" t="s">
        <v>3623</v>
      </c>
      <c r="D780" s="273" t="s">
        <v>50</v>
      </c>
      <c r="E780" s="273" t="s">
        <v>2487</v>
      </c>
      <c r="F780" s="273" t="s">
        <v>2165</v>
      </c>
      <c r="G780" s="273" t="s">
        <v>2488</v>
      </c>
      <c r="H780" s="273" t="s">
        <v>3623</v>
      </c>
      <c r="I780" s="274" t="s">
        <v>3623</v>
      </c>
    </row>
    <row r="781" spans="2:9">
      <c r="B781" s="272" t="s">
        <v>387</v>
      </c>
      <c r="C781" s="273" t="s">
        <v>3624</v>
      </c>
      <c r="D781" s="273" t="s">
        <v>50</v>
      </c>
      <c r="E781" s="273" t="s">
        <v>2487</v>
      </c>
      <c r="F781" s="273" t="s">
        <v>2165</v>
      </c>
      <c r="G781" s="273" t="s">
        <v>2488</v>
      </c>
      <c r="H781" s="273" t="s">
        <v>3624</v>
      </c>
      <c r="I781" s="274" t="s">
        <v>3624</v>
      </c>
    </row>
    <row r="782" spans="2:9">
      <c r="B782" s="272" t="s">
        <v>389</v>
      </c>
      <c r="C782" s="273" t="s">
        <v>3625</v>
      </c>
      <c r="D782" s="273" t="s">
        <v>50</v>
      </c>
      <c r="E782" s="273" t="s">
        <v>2487</v>
      </c>
      <c r="F782" s="273" t="s">
        <v>2165</v>
      </c>
      <c r="G782" s="273" t="s">
        <v>2488</v>
      </c>
      <c r="H782" s="273" t="s">
        <v>3625</v>
      </c>
      <c r="I782" s="274" t="s">
        <v>3625</v>
      </c>
    </row>
    <row r="783" spans="2:9">
      <c r="B783" s="272" t="s">
        <v>390</v>
      </c>
      <c r="C783" s="273" t="s">
        <v>3626</v>
      </c>
      <c r="D783" s="273" t="s">
        <v>50</v>
      </c>
      <c r="E783" s="273" t="s">
        <v>2487</v>
      </c>
      <c r="F783" s="273" t="s">
        <v>2165</v>
      </c>
      <c r="G783" s="273" t="s">
        <v>2488</v>
      </c>
      <c r="H783" s="273" t="s">
        <v>3626</v>
      </c>
      <c r="I783" s="274" t="s">
        <v>3626</v>
      </c>
    </row>
    <row r="784" spans="2:9">
      <c r="B784" s="272" t="s">
        <v>391</v>
      </c>
      <c r="C784" s="273" t="s">
        <v>3627</v>
      </c>
      <c r="D784" s="273" t="s">
        <v>50</v>
      </c>
      <c r="E784" s="273" t="s">
        <v>2487</v>
      </c>
      <c r="F784" s="273" t="s">
        <v>2165</v>
      </c>
      <c r="G784" s="273" t="s">
        <v>2488</v>
      </c>
      <c r="H784" s="273" t="s">
        <v>3627</v>
      </c>
      <c r="I784" s="274" t="s">
        <v>3627</v>
      </c>
    </row>
    <row r="785" spans="2:9">
      <c r="B785" s="272" t="s">
        <v>393</v>
      </c>
      <c r="C785" s="273" t="s">
        <v>3628</v>
      </c>
      <c r="D785" s="273" t="s">
        <v>2600</v>
      </c>
      <c r="E785" s="273" t="s">
        <v>2601</v>
      </c>
      <c r="F785" s="273" t="s">
        <v>2218</v>
      </c>
      <c r="G785" s="273" t="s">
        <v>2603</v>
      </c>
      <c r="H785" s="273" t="s">
        <v>3628</v>
      </c>
      <c r="I785" s="274" t="s">
        <v>3628</v>
      </c>
    </row>
    <row r="786" spans="2:9">
      <c r="B786" s="272" t="s">
        <v>394</v>
      </c>
      <c r="C786" s="273" t="s">
        <v>3629</v>
      </c>
      <c r="D786" s="273" t="s">
        <v>2600</v>
      </c>
      <c r="E786" s="273" t="s">
        <v>2601</v>
      </c>
      <c r="F786" s="273" t="s">
        <v>2602</v>
      </c>
      <c r="G786" s="273" t="s">
        <v>2603</v>
      </c>
      <c r="H786" s="273" t="s">
        <v>3629</v>
      </c>
      <c r="I786" s="274" t="s">
        <v>3629</v>
      </c>
    </row>
    <row r="787" spans="2:9">
      <c r="B787" s="272" t="s">
        <v>1240</v>
      </c>
      <c r="C787" s="273" t="s">
        <v>3630</v>
      </c>
      <c r="D787" s="273" t="s">
        <v>3158</v>
      </c>
      <c r="E787" s="273" t="s">
        <v>3159</v>
      </c>
      <c r="F787" s="273" t="s">
        <v>3158</v>
      </c>
      <c r="G787" s="273" t="s">
        <v>3160</v>
      </c>
      <c r="H787" s="273" t="s">
        <v>3630</v>
      </c>
      <c r="I787" s="274" t="s">
        <v>3630</v>
      </c>
    </row>
    <row r="788" spans="2:9">
      <c r="B788" s="272" t="s">
        <v>1950</v>
      </c>
      <c r="C788" s="273" t="s">
        <v>2477</v>
      </c>
      <c r="D788" s="273" t="s">
        <v>2226</v>
      </c>
      <c r="E788" s="273" t="s">
        <v>2248</v>
      </c>
      <c r="F788" s="273" t="s">
        <v>2474</v>
      </c>
      <c r="G788" s="273" t="s">
        <v>2249</v>
      </c>
      <c r="H788" s="273" t="s">
        <v>2477</v>
      </c>
      <c r="I788" s="274" t="s">
        <v>3631</v>
      </c>
    </row>
    <row r="789" spans="2:9">
      <c r="B789" s="272" t="s">
        <v>1951</v>
      </c>
      <c r="C789" s="273" t="s">
        <v>3632</v>
      </c>
      <c r="D789" s="273" t="s">
        <v>2226</v>
      </c>
      <c r="E789" s="273" t="s">
        <v>2248</v>
      </c>
      <c r="F789" s="273" t="s">
        <v>2474</v>
      </c>
      <c r="G789" s="273" t="s">
        <v>2249</v>
      </c>
      <c r="H789" s="273" t="s">
        <v>3632</v>
      </c>
      <c r="I789" s="274" t="s">
        <v>3632</v>
      </c>
    </row>
    <row r="790" spans="2:9">
      <c r="B790" s="272" t="s">
        <v>1952</v>
      </c>
      <c r="C790" s="273" t="s">
        <v>3633</v>
      </c>
      <c r="D790" s="273" t="s">
        <v>2226</v>
      </c>
      <c r="E790" s="273" t="s">
        <v>2248</v>
      </c>
      <c r="F790" s="273" t="s">
        <v>2474</v>
      </c>
      <c r="G790" s="273" t="s">
        <v>2249</v>
      </c>
      <c r="H790" s="273" t="s">
        <v>3633</v>
      </c>
      <c r="I790" s="274" t="s">
        <v>3633</v>
      </c>
    </row>
    <row r="791" spans="2:9">
      <c r="B791" s="272" t="s">
        <v>1953</v>
      </c>
      <c r="C791" s="273" t="s">
        <v>3634</v>
      </c>
      <c r="D791" s="273" t="s">
        <v>2226</v>
      </c>
      <c r="E791" s="273" t="s">
        <v>2248</v>
      </c>
      <c r="F791" s="273" t="s">
        <v>2474</v>
      </c>
      <c r="G791" s="273" t="s">
        <v>2249</v>
      </c>
      <c r="H791" s="273" t="s">
        <v>3634</v>
      </c>
      <c r="I791" s="274" t="s">
        <v>3635</v>
      </c>
    </row>
    <row r="792" spans="2:9">
      <c r="B792" s="272" t="s">
        <v>1954</v>
      </c>
      <c r="C792" s="273" t="s">
        <v>3636</v>
      </c>
      <c r="D792" s="273" t="s">
        <v>2226</v>
      </c>
      <c r="E792" s="273" t="s">
        <v>2248</v>
      </c>
      <c r="F792" s="273" t="s">
        <v>2474</v>
      </c>
      <c r="G792" s="273" t="s">
        <v>2249</v>
      </c>
      <c r="H792" s="273" t="s">
        <v>3637</v>
      </c>
      <c r="I792" s="274" t="s">
        <v>3638</v>
      </c>
    </row>
    <row r="793" spans="2:9">
      <c r="B793" s="272" t="s">
        <v>2001</v>
      </c>
      <c r="C793" s="273" t="s">
        <v>3639</v>
      </c>
      <c r="D793" s="273" t="s">
        <v>2236</v>
      </c>
      <c r="E793" s="273" t="s">
        <v>2441</v>
      </c>
      <c r="F793" s="273" t="s">
        <v>2427</v>
      </c>
      <c r="G793" s="273" t="s">
        <v>2442</v>
      </c>
      <c r="H793" s="273" t="s">
        <v>3640</v>
      </c>
      <c r="I793" s="274" t="s">
        <v>3641</v>
      </c>
    </row>
    <row r="794" spans="2:9">
      <c r="B794" s="272" t="s">
        <v>2002</v>
      </c>
      <c r="C794" s="273" t="s">
        <v>3642</v>
      </c>
      <c r="D794" s="273" t="s">
        <v>2426</v>
      </c>
      <c r="E794" s="273" t="s">
        <v>2426</v>
      </c>
      <c r="F794" s="273" t="s">
        <v>2226</v>
      </c>
      <c r="G794" s="273" t="s">
        <v>2428</v>
      </c>
      <c r="H794" s="273" t="s">
        <v>3643</v>
      </c>
      <c r="I794" s="274" t="s">
        <v>3644</v>
      </c>
    </row>
    <row r="795" spans="2:9">
      <c r="B795" s="272" t="s">
        <v>2003</v>
      </c>
      <c r="C795" s="273" t="s">
        <v>3645</v>
      </c>
      <c r="D795" s="273" t="s">
        <v>2236</v>
      </c>
      <c r="E795" s="273" t="s">
        <v>2441</v>
      </c>
      <c r="F795" s="273" t="s">
        <v>2427</v>
      </c>
      <c r="G795" s="273" t="s">
        <v>2442</v>
      </c>
      <c r="H795" s="273" t="s">
        <v>3645</v>
      </c>
      <c r="I795" s="274" t="s">
        <v>3646</v>
      </c>
    </row>
    <row r="796" spans="2:9">
      <c r="B796" s="272" t="s">
        <v>2004</v>
      </c>
      <c r="C796" s="273" t="s">
        <v>3647</v>
      </c>
      <c r="D796" s="273" t="s">
        <v>2236</v>
      </c>
      <c r="E796" s="273" t="s">
        <v>2441</v>
      </c>
      <c r="F796" s="273" t="s">
        <v>2427</v>
      </c>
      <c r="G796" s="273" t="s">
        <v>2442</v>
      </c>
      <c r="H796" s="273" t="s">
        <v>3647</v>
      </c>
      <c r="I796" s="274" t="s">
        <v>3648</v>
      </c>
    </row>
    <row r="797" spans="2:9">
      <c r="B797" s="272" t="s">
        <v>2005</v>
      </c>
      <c r="C797" s="273" t="s">
        <v>3649</v>
      </c>
      <c r="D797" s="273" t="s">
        <v>2426</v>
      </c>
      <c r="E797" s="273" t="s">
        <v>2426</v>
      </c>
      <c r="F797" s="273" t="s">
        <v>2226</v>
      </c>
      <c r="G797" s="273" t="s">
        <v>2428</v>
      </c>
      <c r="H797" s="273" t="s">
        <v>3649</v>
      </c>
      <c r="I797" s="274" t="s">
        <v>3649</v>
      </c>
    </row>
    <row r="798" spans="2:9">
      <c r="B798" s="272" t="s">
        <v>2006</v>
      </c>
      <c r="C798" s="273" t="s">
        <v>3650</v>
      </c>
      <c r="D798" s="273" t="s">
        <v>2426</v>
      </c>
      <c r="E798" s="273" t="s">
        <v>2426</v>
      </c>
      <c r="F798" s="273" t="s">
        <v>2226</v>
      </c>
      <c r="G798" s="273" t="s">
        <v>2428</v>
      </c>
      <c r="H798" s="273" t="s">
        <v>3650</v>
      </c>
      <c r="I798" s="274" t="s">
        <v>3651</v>
      </c>
    </row>
    <row r="799" spans="2:9">
      <c r="B799" s="272" t="s">
        <v>2011</v>
      </c>
      <c r="C799" s="273" t="s">
        <v>3652</v>
      </c>
      <c r="D799" s="273" t="s">
        <v>2426</v>
      </c>
      <c r="E799" s="273" t="s">
        <v>2426</v>
      </c>
      <c r="F799" s="273" t="s">
        <v>2226</v>
      </c>
      <c r="G799" s="273" t="s">
        <v>2428</v>
      </c>
      <c r="H799" s="273" t="s">
        <v>3652</v>
      </c>
      <c r="I799" s="274" t="s">
        <v>3652</v>
      </c>
    </row>
    <row r="800" spans="2:9">
      <c r="B800" s="272" t="s">
        <v>2012</v>
      </c>
      <c r="C800" s="273" t="s">
        <v>3653</v>
      </c>
      <c r="D800" s="273" t="s">
        <v>2226</v>
      </c>
      <c r="E800" s="273" t="s">
        <v>2227</v>
      </c>
      <c r="F800" s="273" t="s">
        <v>2226</v>
      </c>
      <c r="G800" s="273" t="s">
        <v>2228</v>
      </c>
      <c r="H800" s="273" t="s">
        <v>3653</v>
      </c>
      <c r="I800" s="274" t="s">
        <v>3653</v>
      </c>
    </row>
    <row r="801" spans="2:9">
      <c r="B801" s="272" t="s">
        <v>2013</v>
      </c>
      <c r="C801" s="273" t="s">
        <v>3653</v>
      </c>
      <c r="D801" s="273" t="s">
        <v>2226</v>
      </c>
      <c r="E801" s="273" t="s">
        <v>2227</v>
      </c>
      <c r="F801" s="273" t="s">
        <v>2226</v>
      </c>
      <c r="G801" s="273" t="s">
        <v>2228</v>
      </c>
      <c r="H801" s="273" t="s">
        <v>3653</v>
      </c>
      <c r="I801" s="274" t="s">
        <v>3653</v>
      </c>
    </row>
    <row r="802" spans="2:9">
      <c r="B802" s="272" t="s">
        <v>2015</v>
      </c>
      <c r="C802" s="273" t="s">
        <v>3654</v>
      </c>
      <c r="D802" s="273" t="s">
        <v>2226</v>
      </c>
      <c r="E802" s="273" t="s">
        <v>2227</v>
      </c>
      <c r="F802" s="273" t="s">
        <v>2226</v>
      </c>
      <c r="G802" s="273" t="s">
        <v>2228</v>
      </c>
      <c r="H802" s="273" t="s">
        <v>3654</v>
      </c>
      <c r="I802" s="274" t="s">
        <v>3654</v>
      </c>
    </row>
    <row r="803" spans="2:9">
      <c r="B803" s="272" t="s">
        <v>2007</v>
      </c>
      <c r="C803" s="273" t="s">
        <v>3655</v>
      </c>
      <c r="D803" s="273" t="s">
        <v>2426</v>
      </c>
      <c r="E803" s="273" t="s">
        <v>2426</v>
      </c>
      <c r="F803" s="273" t="s">
        <v>2226</v>
      </c>
      <c r="G803" s="273" t="s">
        <v>2428</v>
      </c>
      <c r="H803" s="273" t="s">
        <v>3655</v>
      </c>
      <c r="I803" s="274" t="s">
        <v>3656</v>
      </c>
    </row>
    <row r="804" spans="2:9">
      <c r="B804" s="272" t="s">
        <v>2008</v>
      </c>
      <c r="C804" s="273" t="s">
        <v>3657</v>
      </c>
      <c r="D804" s="273" t="s">
        <v>2426</v>
      </c>
      <c r="E804" s="273" t="s">
        <v>2426</v>
      </c>
      <c r="F804" s="273" t="s">
        <v>2226</v>
      </c>
      <c r="G804" s="273" t="s">
        <v>2428</v>
      </c>
      <c r="H804" s="273" t="s">
        <v>3657</v>
      </c>
      <c r="I804" s="274" t="s">
        <v>3658</v>
      </c>
    </row>
    <row r="805" spans="2:9">
      <c r="B805" s="272" t="s">
        <v>2009</v>
      </c>
      <c r="C805" s="273" t="s">
        <v>3659</v>
      </c>
      <c r="D805" s="273" t="s">
        <v>2426</v>
      </c>
      <c r="E805" s="273" t="s">
        <v>2426</v>
      </c>
      <c r="F805" s="273" t="s">
        <v>2226</v>
      </c>
      <c r="G805" s="273" t="s">
        <v>2428</v>
      </c>
      <c r="H805" s="273" t="s">
        <v>3659</v>
      </c>
      <c r="I805" s="274" t="s">
        <v>3660</v>
      </c>
    </row>
    <row r="806" spans="2:9">
      <c r="B806" s="272" t="s">
        <v>2010</v>
      </c>
      <c r="C806" s="273" t="s">
        <v>3661</v>
      </c>
      <c r="D806" s="273" t="s">
        <v>2426</v>
      </c>
      <c r="E806" s="273" t="s">
        <v>2426</v>
      </c>
      <c r="F806" s="273" t="s">
        <v>2226</v>
      </c>
      <c r="G806" s="273" t="s">
        <v>2428</v>
      </c>
      <c r="H806" s="273" t="s">
        <v>3662</v>
      </c>
      <c r="I806" s="274" t="s">
        <v>3663</v>
      </c>
    </row>
    <row r="807" spans="2:9">
      <c r="B807" s="272" t="s">
        <v>2014</v>
      </c>
      <c r="C807" s="273" t="s">
        <v>3653</v>
      </c>
      <c r="D807" s="273" t="s">
        <v>2226</v>
      </c>
      <c r="E807" s="273" t="s">
        <v>2227</v>
      </c>
      <c r="F807" s="273" t="s">
        <v>2226</v>
      </c>
      <c r="G807" s="273" t="s">
        <v>2228</v>
      </c>
      <c r="H807" s="273" t="s">
        <v>3653</v>
      </c>
      <c r="I807" s="274" t="s">
        <v>3664</v>
      </c>
    </row>
    <row r="808" spans="2:9">
      <c r="B808" s="272" t="s">
        <v>2033</v>
      </c>
      <c r="C808" s="273" t="s">
        <v>3665</v>
      </c>
      <c r="D808" s="273" t="s">
        <v>2226</v>
      </c>
      <c r="E808" s="273" t="s">
        <v>2889</v>
      </c>
      <c r="F808" s="273" t="s">
        <v>2890</v>
      </c>
      <c r="G808" s="273" t="s">
        <v>2891</v>
      </c>
      <c r="H808" s="273" t="s">
        <v>3665</v>
      </c>
      <c r="I808" s="274" t="s">
        <v>3666</v>
      </c>
    </row>
    <row r="809" spans="2:9">
      <c r="B809" s="272" t="s">
        <v>2038</v>
      </c>
      <c r="C809" s="273" t="s">
        <v>3667</v>
      </c>
      <c r="D809" s="273" t="s">
        <v>2226</v>
      </c>
      <c r="E809" s="273" t="s">
        <v>2889</v>
      </c>
      <c r="F809" s="273" t="s">
        <v>2890</v>
      </c>
      <c r="G809" s="273" t="s">
        <v>2891</v>
      </c>
      <c r="H809" s="273" t="s">
        <v>3667</v>
      </c>
      <c r="I809" s="274" t="s">
        <v>3668</v>
      </c>
    </row>
    <row r="810" spans="2:9">
      <c r="B810" s="272" t="s">
        <v>2039</v>
      </c>
      <c r="C810" s="273" t="s">
        <v>3669</v>
      </c>
      <c r="D810" s="273" t="s">
        <v>2226</v>
      </c>
      <c r="E810" s="273" t="s">
        <v>2889</v>
      </c>
      <c r="F810" s="273" t="s">
        <v>2890</v>
      </c>
      <c r="G810" s="273" t="s">
        <v>2891</v>
      </c>
      <c r="H810" s="273" t="s">
        <v>3670</v>
      </c>
      <c r="I810" s="274" t="s">
        <v>3671</v>
      </c>
    </row>
    <row r="811" spans="2:9">
      <c r="B811" s="272" t="s">
        <v>2085</v>
      </c>
      <c r="C811" s="273" t="s">
        <v>3672</v>
      </c>
      <c r="D811" s="273" t="s">
        <v>3673</v>
      </c>
      <c r="E811" s="273" t="s">
        <v>3673</v>
      </c>
      <c r="F811" s="273" t="s">
        <v>3674</v>
      </c>
      <c r="G811" s="273" t="s">
        <v>3675</v>
      </c>
      <c r="H811" s="273" t="s">
        <v>3672</v>
      </c>
      <c r="I811" s="274" t="s">
        <v>3672</v>
      </c>
    </row>
    <row r="812" spans="2:9">
      <c r="B812" s="272" t="s">
        <v>2040</v>
      </c>
      <c r="C812" s="273" t="s">
        <v>3676</v>
      </c>
      <c r="D812" s="273" t="s">
        <v>2226</v>
      </c>
      <c r="E812" s="273" t="s">
        <v>2889</v>
      </c>
      <c r="F812" s="273" t="s">
        <v>2890</v>
      </c>
      <c r="G812" s="273" t="s">
        <v>2891</v>
      </c>
      <c r="H812" s="273" t="s">
        <v>3676</v>
      </c>
      <c r="I812" s="274" t="s">
        <v>3677</v>
      </c>
    </row>
    <row r="813" spans="2:9">
      <c r="B813" s="272" t="s">
        <v>2041</v>
      </c>
      <c r="C813" s="273" t="s">
        <v>3678</v>
      </c>
      <c r="D813" s="273" t="s">
        <v>2226</v>
      </c>
      <c r="E813" s="273" t="s">
        <v>2889</v>
      </c>
      <c r="F813" s="273" t="s">
        <v>2890</v>
      </c>
      <c r="G813" s="273" t="s">
        <v>2891</v>
      </c>
      <c r="H813" s="273" t="s">
        <v>3678</v>
      </c>
      <c r="I813" s="274" t="s">
        <v>3679</v>
      </c>
    </row>
    <row r="814" spans="2:9">
      <c r="B814" s="272" t="s">
        <v>2042</v>
      </c>
      <c r="C814" s="273" t="s">
        <v>3680</v>
      </c>
      <c r="D814" s="273" t="s">
        <v>2226</v>
      </c>
      <c r="E814" s="273" t="s">
        <v>2889</v>
      </c>
      <c r="F814" s="273" t="s">
        <v>2890</v>
      </c>
      <c r="G814" s="273" t="s">
        <v>2891</v>
      </c>
      <c r="H814" s="273" t="s">
        <v>3681</v>
      </c>
      <c r="I814" s="274" t="s">
        <v>3682</v>
      </c>
    </row>
    <row r="815" spans="2:9">
      <c r="B815" s="272" t="s">
        <v>2046</v>
      </c>
      <c r="C815" s="273" t="s">
        <v>2888</v>
      </c>
      <c r="D815" s="273" t="s">
        <v>2226</v>
      </c>
      <c r="E815" s="273" t="s">
        <v>2889</v>
      </c>
      <c r="F815" s="273" t="s">
        <v>2890</v>
      </c>
      <c r="G815" s="273" t="s">
        <v>2891</v>
      </c>
      <c r="H815" s="273" t="s">
        <v>3683</v>
      </c>
      <c r="I815" s="274" t="s">
        <v>3684</v>
      </c>
    </row>
    <row r="816" spans="2:9">
      <c r="B816" s="272" t="s">
        <v>2050</v>
      </c>
      <c r="C816" s="273" t="s">
        <v>2894</v>
      </c>
      <c r="D816" s="273" t="s">
        <v>2226</v>
      </c>
      <c r="E816" s="273" t="s">
        <v>2889</v>
      </c>
      <c r="F816" s="273" t="s">
        <v>2474</v>
      </c>
      <c r="G816" s="273" t="s">
        <v>2891</v>
      </c>
      <c r="H816" s="273" t="s">
        <v>3685</v>
      </c>
      <c r="I816" s="274" t="s">
        <v>3686</v>
      </c>
    </row>
    <row r="817" spans="2:9">
      <c r="B817" s="272" t="s">
        <v>2052</v>
      </c>
      <c r="C817" s="273" t="s">
        <v>2895</v>
      </c>
      <c r="D817" s="273" t="s">
        <v>2226</v>
      </c>
      <c r="E817" s="273" t="s">
        <v>2889</v>
      </c>
      <c r="F817" s="273" t="s">
        <v>2427</v>
      </c>
      <c r="G817" s="273" t="s">
        <v>2891</v>
      </c>
      <c r="H817" s="273" t="s">
        <v>3687</v>
      </c>
      <c r="I817" s="274" t="s">
        <v>3688</v>
      </c>
    </row>
    <row r="818" spans="2:9">
      <c r="B818" s="272" t="s">
        <v>2054</v>
      </c>
      <c r="C818" s="273" t="s">
        <v>3689</v>
      </c>
      <c r="D818" s="273" t="s">
        <v>2226</v>
      </c>
      <c r="E818" s="273" t="s">
        <v>2889</v>
      </c>
      <c r="F818" s="273" t="s">
        <v>2890</v>
      </c>
      <c r="G818" s="273" t="s">
        <v>2891</v>
      </c>
      <c r="H818" s="273" t="s">
        <v>3690</v>
      </c>
      <c r="I818" s="274" t="s">
        <v>3691</v>
      </c>
    </row>
    <row r="819" spans="2:9">
      <c r="B819" s="272" t="s">
        <v>2056</v>
      </c>
      <c r="C819" s="273" t="s">
        <v>2911</v>
      </c>
      <c r="D819" s="273" t="s">
        <v>2226</v>
      </c>
      <c r="E819" s="273" t="s">
        <v>2889</v>
      </c>
      <c r="F819" s="273" t="s">
        <v>2890</v>
      </c>
      <c r="G819" s="273" t="s">
        <v>2891</v>
      </c>
      <c r="H819" s="273" t="s">
        <v>3692</v>
      </c>
      <c r="I819" s="274" t="s">
        <v>3693</v>
      </c>
    </row>
    <row r="820" spans="2:9">
      <c r="B820" s="272" t="s">
        <v>2078</v>
      </c>
      <c r="C820" s="273" t="s">
        <v>3694</v>
      </c>
      <c r="D820" s="273" t="s">
        <v>2226</v>
      </c>
      <c r="E820" s="273" t="s">
        <v>2889</v>
      </c>
      <c r="F820" s="273" t="s">
        <v>2890</v>
      </c>
      <c r="G820" s="273" t="s">
        <v>2891</v>
      </c>
      <c r="H820" s="273" t="s">
        <v>3694</v>
      </c>
      <c r="I820" s="274" t="s">
        <v>3694</v>
      </c>
    </row>
    <row r="821" spans="2:9">
      <c r="B821" s="272" t="s">
        <v>2079</v>
      </c>
      <c r="C821" s="273" t="s">
        <v>3694</v>
      </c>
      <c r="D821" s="273" t="s">
        <v>2226</v>
      </c>
      <c r="E821" s="273" t="s">
        <v>2889</v>
      </c>
      <c r="F821" s="273" t="s">
        <v>2890</v>
      </c>
      <c r="G821" s="273" t="s">
        <v>2891</v>
      </c>
      <c r="H821" s="273" t="s">
        <v>3694</v>
      </c>
      <c r="I821" s="274" t="s">
        <v>3694</v>
      </c>
    </row>
    <row r="822" spans="2:9">
      <c r="B822" s="272" t="s">
        <v>2081</v>
      </c>
      <c r="C822" s="273" t="s">
        <v>3695</v>
      </c>
      <c r="D822" s="273" t="s">
        <v>2226</v>
      </c>
      <c r="E822" s="273" t="s">
        <v>2889</v>
      </c>
      <c r="F822" s="273" t="s">
        <v>2890</v>
      </c>
      <c r="G822" s="273" t="s">
        <v>2891</v>
      </c>
      <c r="H822" s="273" t="s">
        <v>3695</v>
      </c>
      <c r="I822" s="274" t="s">
        <v>3695</v>
      </c>
    </row>
    <row r="823" spans="2:9">
      <c r="B823" s="272" t="s">
        <v>2083</v>
      </c>
      <c r="C823" s="273" t="s">
        <v>3672</v>
      </c>
      <c r="D823" s="273" t="s">
        <v>3673</v>
      </c>
      <c r="E823" s="273" t="s">
        <v>3673</v>
      </c>
      <c r="F823" s="273" t="s">
        <v>3674</v>
      </c>
      <c r="G823" s="273" t="s">
        <v>3675</v>
      </c>
      <c r="H823" s="273" t="s">
        <v>3672</v>
      </c>
      <c r="I823" s="274" t="s">
        <v>3672</v>
      </c>
    </row>
    <row r="824" spans="2:9">
      <c r="B824" s="272" t="s">
        <v>2060</v>
      </c>
      <c r="C824" s="273" t="s">
        <v>3696</v>
      </c>
      <c r="D824" s="273" t="s">
        <v>2226</v>
      </c>
      <c r="E824" s="273" t="s">
        <v>2889</v>
      </c>
      <c r="F824" s="273" t="s">
        <v>2890</v>
      </c>
      <c r="G824" s="273" t="s">
        <v>2891</v>
      </c>
      <c r="H824" s="273" t="s">
        <v>3697</v>
      </c>
      <c r="I824" s="274" t="s">
        <v>3698</v>
      </c>
    </row>
    <row r="825" spans="2:9">
      <c r="B825" s="272" t="s">
        <v>556</v>
      </c>
      <c r="C825" s="273" t="s">
        <v>3699</v>
      </c>
      <c r="D825" s="273" t="s">
        <v>2600</v>
      </c>
      <c r="E825" s="273" t="s">
        <v>2601</v>
      </c>
      <c r="F825" s="273" t="s">
        <v>2198</v>
      </c>
      <c r="G825" s="273" t="s">
        <v>2603</v>
      </c>
      <c r="H825" s="273" t="s">
        <v>3699</v>
      </c>
      <c r="I825" s="274" t="s">
        <v>3700</v>
      </c>
    </row>
    <row r="826" spans="2:9">
      <c r="B826" s="272" t="s">
        <v>557</v>
      </c>
      <c r="C826" s="273" t="s">
        <v>3701</v>
      </c>
      <c r="D826" s="273" t="s">
        <v>2600</v>
      </c>
      <c r="E826" s="273" t="s">
        <v>2601</v>
      </c>
      <c r="F826" s="273" t="s">
        <v>2198</v>
      </c>
      <c r="G826" s="273" t="s">
        <v>2603</v>
      </c>
      <c r="H826" s="273" t="s">
        <v>3701</v>
      </c>
      <c r="I826" s="274" t="s">
        <v>3702</v>
      </c>
    </row>
    <row r="827" spans="2:9">
      <c r="B827" s="272" t="s">
        <v>567</v>
      </c>
      <c r="C827" s="273" t="s">
        <v>3703</v>
      </c>
      <c r="D827" s="273" t="s">
        <v>2600</v>
      </c>
      <c r="E827" s="273" t="s">
        <v>2601</v>
      </c>
      <c r="F827" s="273" t="s">
        <v>2198</v>
      </c>
      <c r="G827" s="273" t="s">
        <v>2603</v>
      </c>
      <c r="H827" s="273" t="s">
        <v>3704</v>
      </c>
      <c r="I827" s="274" t="s">
        <v>3705</v>
      </c>
    </row>
    <row r="828" spans="2:9">
      <c r="B828" s="272" t="s">
        <v>568</v>
      </c>
      <c r="C828" s="273" t="s">
        <v>3706</v>
      </c>
      <c r="D828" s="273" t="s">
        <v>2600</v>
      </c>
      <c r="E828" s="273" t="s">
        <v>2601</v>
      </c>
      <c r="F828" s="273" t="s">
        <v>2198</v>
      </c>
      <c r="G828" s="273" t="s">
        <v>2603</v>
      </c>
      <c r="H828" s="273" t="s">
        <v>3707</v>
      </c>
      <c r="I828" s="274" t="s">
        <v>3708</v>
      </c>
    </row>
    <row r="829" spans="2:9">
      <c r="B829" s="272" t="s">
        <v>569</v>
      </c>
      <c r="C829" s="273" t="s">
        <v>3709</v>
      </c>
      <c r="D829" s="273" t="s">
        <v>2600</v>
      </c>
      <c r="E829" s="273" t="s">
        <v>2601</v>
      </c>
      <c r="F829" s="273" t="s">
        <v>2198</v>
      </c>
      <c r="G829" s="273" t="s">
        <v>2603</v>
      </c>
      <c r="H829" s="273" t="s">
        <v>3710</v>
      </c>
      <c r="I829" s="274" t="s">
        <v>3711</v>
      </c>
    </row>
    <row r="830" spans="2:9">
      <c r="B830" s="272" t="s">
        <v>572</v>
      </c>
      <c r="C830" s="273" t="s">
        <v>3712</v>
      </c>
      <c r="D830" s="273" t="s">
        <v>2600</v>
      </c>
      <c r="E830" s="273" t="s">
        <v>2601</v>
      </c>
      <c r="F830" s="273" t="s">
        <v>2198</v>
      </c>
      <c r="G830" s="273" t="s">
        <v>2603</v>
      </c>
      <c r="H830" s="273" t="s">
        <v>3712</v>
      </c>
      <c r="I830" s="274" t="s">
        <v>3713</v>
      </c>
    </row>
    <row r="831" spans="2:9">
      <c r="B831" s="272" t="s">
        <v>574</v>
      </c>
      <c r="C831" s="273" t="s">
        <v>3714</v>
      </c>
      <c r="D831" s="273" t="s">
        <v>2600</v>
      </c>
      <c r="E831" s="273" t="s">
        <v>2364</v>
      </c>
      <c r="F831" s="273" t="s">
        <v>2198</v>
      </c>
      <c r="G831" s="273" t="s">
        <v>3715</v>
      </c>
      <c r="H831" s="273" t="s">
        <v>3716</v>
      </c>
      <c r="I831" s="274" t="s">
        <v>3717</v>
      </c>
    </row>
    <row r="832" spans="2:9">
      <c r="B832" s="272" t="s">
        <v>575</v>
      </c>
      <c r="C832" s="273" t="s">
        <v>3718</v>
      </c>
      <c r="D832" s="273" t="s">
        <v>2600</v>
      </c>
      <c r="E832" s="273" t="s">
        <v>2601</v>
      </c>
      <c r="F832" s="273" t="s">
        <v>2198</v>
      </c>
      <c r="G832" s="273" t="s">
        <v>2603</v>
      </c>
      <c r="H832" s="273" t="s">
        <v>3719</v>
      </c>
      <c r="I832" s="274" t="s">
        <v>3720</v>
      </c>
    </row>
    <row r="833" spans="2:9">
      <c r="B833" s="272" t="s">
        <v>576</v>
      </c>
      <c r="C833" s="273" t="s">
        <v>3721</v>
      </c>
      <c r="D833" s="273" t="s">
        <v>2600</v>
      </c>
      <c r="E833" s="273" t="s">
        <v>2601</v>
      </c>
      <c r="F833" s="273" t="s">
        <v>2198</v>
      </c>
      <c r="G833" s="273" t="s">
        <v>2603</v>
      </c>
      <c r="H833" s="273" t="s">
        <v>3722</v>
      </c>
      <c r="I833" s="274" t="s">
        <v>3723</v>
      </c>
    </row>
    <row r="834" spans="2:9">
      <c r="B834" s="272" t="s">
        <v>594</v>
      </c>
      <c r="C834" s="273" t="s">
        <v>3724</v>
      </c>
      <c r="D834" s="273" t="s">
        <v>2600</v>
      </c>
      <c r="E834" s="273" t="s">
        <v>2601</v>
      </c>
      <c r="F834" s="273" t="s">
        <v>2198</v>
      </c>
      <c r="G834" s="273" t="s">
        <v>2603</v>
      </c>
      <c r="H834" s="273" t="s">
        <v>3725</v>
      </c>
      <c r="I834" s="274" t="s">
        <v>3726</v>
      </c>
    </row>
    <row r="835" spans="2:9">
      <c r="B835" s="272" t="s">
        <v>595</v>
      </c>
      <c r="C835" s="273" t="s">
        <v>3727</v>
      </c>
      <c r="D835" s="273" t="s">
        <v>2600</v>
      </c>
      <c r="E835" s="273" t="s">
        <v>2601</v>
      </c>
      <c r="F835" s="273" t="s">
        <v>2602</v>
      </c>
      <c r="G835" s="273" t="s">
        <v>2603</v>
      </c>
      <c r="H835" s="273" t="s">
        <v>3727</v>
      </c>
      <c r="I835" s="274" t="s">
        <v>3727</v>
      </c>
    </row>
    <row r="836" spans="2:9">
      <c r="B836" s="272" t="s">
        <v>577</v>
      </c>
      <c r="C836" s="273" t="s">
        <v>3728</v>
      </c>
      <c r="D836" s="273" t="s">
        <v>2600</v>
      </c>
      <c r="E836" s="273" t="s">
        <v>2601</v>
      </c>
      <c r="F836" s="273" t="s">
        <v>2198</v>
      </c>
      <c r="G836" s="273" t="s">
        <v>2603</v>
      </c>
      <c r="H836" s="273" t="s">
        <v>3729</v>
      </c>
      <c r="I836" s="274" t="s">
        <v>3730</v>
      </c>
    </row>
    <row r="837" spans="2:9">
      <c r="B837" s="272" t="s">
        <v>1219</v>
      </c>
      <c r="C837" s="273" t="s">
        <v>3731</v>
      </c>
      <c r="D837" s="273" t="s">
        <v>50</v>
      </c>
      <c r="E837" s="273" t="s">
        <v>2487</v>
      </c>
      <c r="F837" s="273" t="s">
        <v>50</v>
      </c>
      <c r="G837" s="273" t="s">
        <v>2488</v>
      </c>
      <c r="H837" s="273" t="s">
        <v>3731</v>
      </c>
      <c r="I837" s="274" t="s">
        <v>3731</v>
      </c>
    </row>
    <row r="838" spans="2:9">
      <c r="B838" s="272" t="s">
        <v>1261</v>
      </c>
      <c r="C838" s="273" t="s">
        <v>3503</v>
      </c>
      <c r="D838" s="273" t="s">
        <v>3158</v>
      </c>
      <c r="E838" s="273" t="s">
        <v>3159</v>
      </c>
      <c r="F838" s="273" t="s">
        <v>3158</v>
      </c>
      <c r="G838" s="273" t="s">
        <v>3160</v>
      </c>
      <c r="H838" s="273" t="s">
        <v>3503</v>
      </c>
      <c r="I838" s="274" t="s">
        <v>3503</v>
      </c>
    </row>
    <row r="839" spans="2:9">
      <c r="B839" s="272" t="s">
        <v>1266</v>
      </c>
      <c r="C839" s="273" t="s">
        <v>3732</v>
      </c>
      <c r="D839" s="273" t="s">
        <v>3158</v>
      </c>
      <c r="E839" s="273" t="s">
        <v>3159</v>
      </c>
      <c r="F839" s="273" t="s">
        <v>3158</v>
      </c>
      <c r="G839" s="273" t="s">
        <v>3160</v>
      </c>
      <c r="H839" s="273" t="s">
        <v>3732</v>
      </c>
      <c r="I839" s="274" t="s">
        <v>3732</v>
      </c>
    </row>
    <row r="840" spans="2:9">
      <c r="B840" s="272" t="s">
        <v>581</v>
      </c>
      <c r="C840" s="273" t="s">
        <v>3733</v>
      </c>
      <c r="D840" s="273" t="s">
        <v>2600</v>
      </c>
      <c r="E840" s="273" t="s">
        <v>2601</v>
      </c>
      <c r="F840" s="273" t="s">
        <v>2198</v>
      </c>
      <c r="G840" s="273" t="s">
        <v>2603</v>
      </c>
      <c r="H840" s="273" t="s">
        <v>3734</v>
      </c>
      <c r="I840" s="274" t="s">
        <v>3735</v>
      </c>
    </row>
    <row r="841" spans="2:9">
      <c r="B841" s="272" t="s">
        <v>582</v>
      </c>
      <c r="C841" s="273" t="s">
        <v>3736</v>
      </c>
      <c r="D841" s="273" t="s">
        <v>2600</v>
      </c>
      <c r="E841" s="273" t="s">
        <v>2601</v>
      </c>
      <c r="F841" s="273" t="s">
        <v>2198</v>
      </c>
      <c r="G841" s="273" t="s">
        <v>2603</v>
      </c>
      <c r="H841" s="273" t="s">
        <v>3737</v>
      </c>
      <c r="I841" s="274" t="s">
        <v>3738</v>
      </c>
    </row>
    <row r="842" spans="2:9">
      <c r="B842" s="272" t="s">
        <v>583</v>
      </c>
      <c r="C842" s="273" t="s">
        <v>3739</v>
      </c>
      <c r="D842" s="273" t="s">
        <v>2600</v>
      </c>
      <c r="E842" s="273" t="s">
        <v>2601</v>
      </c>
      <c r="F842" s="273" t="s">
        <v>2198</v>
      </c>
      <c r="G842" s="273" t="s">
        <v>2603</v>
      </c>
      <c r="H842" s="273" t="s">
        <v>3739</v>
      </c>
      <c r="I842" s="274" t="s">
        <v>3740</v>
      </c>
    </row>
    <row r="843" spans="2:9">
      <c r="B843" s="272" t="s">
        <v>584</v>
      </c>
      <c r="C843" s="273" t="s">
        <v>3741</v>
      </c>
      <c r="D843" s="273" t="s">
        <v>2600</v>
      </c>
      <c r="E843" s="273" t="s">
        <v>2601</v>
      </c>
      <c r="F843" s="273" t="s">
        <v>2198</v>
      </c>
      <c r="G843" s="273" t="s">
        <v>2603</v>
      </c>
      <c r="H843" s="273" t="s">
        <v>3742</v>
      </c>
      <c r="I843" s="274" t="s">
        <v>3743</v>
      </c>
    </row>
    <row r="844" spans="2:9">
      <c r="B844" s="272" t="s">
        <v>585</v>
      </c>
      <c r="C844" s="273" t="s">
        <v>3744</v>
      </c>
      <c r="D844" s="273" t="s">
        <v>2600</v>
      </c>
      <c r="E844" s="273" t="s">
        <v>2601</v>
      </c>
      <c r="F844" s="273" t="s">
        <v>2198</v>
      </c>
      <c r="G844" s="273" t="s">
        <v>2603</v>
      </c>
      <c r="H844" s="273" t="s">
        <v>3744</v>
      </c>
      <c r="I844" s="274" t="s">
        <v>3745</v>
      </c>
    </row>
    <row r="845" spans="2:9">
      <c r="B845" s="272" t="s">
        <v>586</v>
      </c>
      <c r="C845" s="273" t="s">
        <v>3746</v>
      </c>
      <c r="D845" s="273" t="s">
        <v>2600</v>
      </c>
      <c r="E845" s="273" t="s">
        <v>2601</v>
      </c>
      <c r="F845" s="273" t="s">
        <v>2198</v>
      </c>
      <c r="G845" s="273" t="s">
        <v>2603</v>
      </c>
      <c r="H845" s="273" t="s">
        <v>3747</v>
      </c>
      <c r="I845" s="274" t="s">
        <v>3748</v>
      </c>
    </row>
    <row r="846" spans="2:9">
      <c r="B846" s="272" t="s">
        <v>588</v>
      </c>
      <c r="C846" s="273" t="s">
        <v>3749</v>
      </c>
      <c r="D846" s="273" t="s">
        <v>2600</v>
      </c>
      <c r="E846" s="273" t="s">
        <v>2601</v>
      </c>
      <c r="F846" s="273" t="s">
        <v>2198</v>
      </c>
      <c r="G846" s="273" t="s">
        <v>2603</v>
      </c>
      <c r="H846" s="273" t="s">
        <v>3749</v>
      </c>
      <c r="I846" s="274" t="s">
        <v>3749</v>
      </c>
    </row>
    <row r="847" spans="2:9">
      <c r="B847" s="272" t="s">
        <v>589</v>
      </c>
      <c r="C847" s="273" t="s">
        <v>3750</v>
      </c>
      <c r="D847" s="273" t="s">
        <v>2600</v>
      </c>
      <c r="E847" s="273" t="s">
        <v>2601</v>
      </c>
      <c r="F847" s="273" t="s">
        <v>2198</v>
      </c>
      <c r="G847" s="273" t="s">
        <v>2603</v>
      </c>
      <c r="H847" s="273" t="s">
        <v>3750</v>
      </c>
      <c r="I847" s="274" t="s">
        <v>3750</v>
      </c>
    </row>
    <row r="848" spans="2:9">
      <c r="B848" s="272" t="s">
        <v>590</v>
      </c>
      <c r="C848" s="273" t="s">
        <v>3750</v>
      </c>
      <c r="D848" s="273" t="s">
        <v>2600</v>
      </c>
      <c r="E848" s="273" t="s">
        <v>2601</v>
      </c>
      <c r="F848" s="273" t="s">
        <v>2198</v>
      </c>
      <c r="G848" s="273" t="s">
        <v>2603</v>
      </c>
      <c r="H848" s="273" t="s">
        <v>3750</v>
      </c>
      <c r="I848" s="274" t="s">
        <v>3751</v>
      </c>
    </row>
    <row r="849" spans="2:9">
      <c r="B849" s="272" t="s">
        <v>591</v>
      </c>
      <c r="C849" s="273" t="s">
        <v>3752</v>
      </c>
      <c r="D849" s="273" t="s">
        <v>2600</v>
      </c>
      <c r="E849" s="273" t="s">
        <v>2601</v>
      </c>
      <c r="F849" s="273" t="s">
        <v>2198</v>
      </c>
      <c r="G849" s="273" t="s">
        <v>2603</v>
      </c>
      <c r="H849" s="273" t="s">
        <v>3752</v>
      </c>
      <c r="I849" s="274" t="s">
        <v>3752</v>
      </c>
    </row>
    <row r="850" spans="2:9">
      <c r="B850" s="272" t="s">
        <v>592</v>
      </c>
      <c r="C850" s="273" t="s">
        <v>3752</v>
      </c>
      <c r="D850" s="273" t="s">
        <v>2600</v>
      </c>
      <c r="E850" s="273" t="s">
        <v>2601</v>
      </c>
      <c r="F850" s="273" t="s">
        <v>2198</v>
      </c>
      <c r="G850" s="273" t="s">
        <v>2603</v>
      </c>
      <c r="H850" s="273" t="s">
        <v>3752</v>
      </c>
      <c r="I850" s="274" t="s">
        <v>3753</v>
      </c>
    </row>
    <row r="851" spans="2:9">
      <c r="B851" s="272" t="s">
        <v>593</v>
      </c>
      <c r="C851" s="273" t="s">
        <v>3724</v>
      </c>
      <c r="D851" s="273" t="s">
        <v>2600</v>
      </c>
      <c r="E851" s="273" t="s">
        <v>2601</v>
      </c>
      <c r="F851" s="273" t="s">
        <v>2198</v>
      </c>
      <c r="G851" s="273" t="s">
        <v>2603</v>
      </c>
      <c r="H851" s="273" t="s">
        <v>3724</v>
      </c>
      <c r="I851" s="274" t="s">
        <v>3724</v>
      </c>
    </row>
    <row r="852" spans="2:9">
      <c r="B852" s="272" t="s">
        <v>597</v>
      </c>
      <c r="C852" s="273" t="s">
        <v>3754</v>
      </c>
      <c r="D852" s="273" t="s">
        <v>50</v>
      </c>
      <c r="E852" s="273" t="s">
        <v>2487</v>
      </c>
      <c r="F852" s="273" t="s">
        <v>50</v>
      </c>
      <c r="G852" s="273" t="s">
        <v>2488</v>
      </c>
      <c r="H852" s="273" t="s">
        <v>3754</v>
      </c>
      <c r="I852" s="274" t="s">
        <v>3754</v>
      </c>
    </row>
    <row r="853" spans="2:9">
      <c r="B853" s="272" t="s">
        <v>598</v>
      </c>
      <c r="C853" s="273" t="s">
        <v>3755</v>
      </c>
      <c r="D853" s="273" t="s">
        <v>50</v>
      </c>
      <c r="E853" s="273" t="s">
        <v>2487</v>
      </c>
      <c r="F853" s="273" t="s">
        <v>50</v>
      </c>
      <c r="G853" s="273" t="s">
        <v>2488</v>
      </c>
      <c r="H853" s="273" t="s">
        <v>3755</v>
      </c>
      <c r="I853" s="274" t="s">
        <v>3755</v>
      </c>
    </row>
    <row r="854" spans="2:9">
      <c r="B854" s="272" t="s">
        <v>600</v>
      </c>
      <c r="C854" s="273" t="s">
        <v>3756</v>
      </c>
      <c r="D854" s="273" t="s">
        <v>50</v>
      </c>
      <c r="E854" s="273" t="s">
        <v>2487</v>
      </c>
      <c r="F854" s="273" t="s">
        <v>50</v>
      </c>
      <c r="G854" s="273" t="s">
        <v>2488</v>
      </c>
      <c r="H854" s="273" t="s">
        <v>3756</v>
      </c>
      <c r="I854" s="274" t="s">
        <v>3756</v>
      </c>
    </row>
    <row r="855" spans="2:9">
      <c r="B855" s="272" t="s">
        <v>602</v>
      </c>
      <c r="C855" s="273" t="s">
        <v>3757</v>
      </c>
      <c r="D855" s="273" t="s">
        <v>50</v>
      </c>
      <c r="E855" s="273" t="s">
        <v>2487</v>
      </c>
      <c r="F855" s="273" t="s">
        <v>50</v>
      </c>
      <c r="G855" s="273" t="s">
        <v>2488</v>
      </c>
      <c r="H855" s="273" t="s">
        <v>3757</v>
      </c>
      <c r="I855" s="274" t="s">
        <v>3757</v>
      </c>
    </row>
    <row r="856" spans="2:9">
      <c r="B856" s="272" t="s">
        <v>604</v>
      </c>
      <c r="C856" s="273" t="s">
        <v>3758</v>
      </c>
      <c r="D856" s="273" t="s">
        <v>50</v>
      </c>
      <c r="E856" s="273" t="s">
        <v>2487</v>
      </c>
      <c r="F856" s="273" t="s">
        <v>50</v>
      </c>
      <c r="G856" s="273" t="s">
        <v>2488</v>
      </c>
      <c r="H856" s="273" t="s">
        <v>3758</v>
      </c>
      <c r="I856" s="274" t="s">
        <v>3758</v>
      </c>
    </row>
    <row r="857" spans="2:9">
      <c r="B857" s="272" t="s">
        <v>606</v>
      </c>
      <c r="C857" s="273" t="s">
        <v>3759</v>
      </c>
      <c r="D857" s="273" t="s">
        <v>50</v>
      </c>
      <c r="E857" s="273" t="s">
        <v>2487</v>
      </c>
      <c r="F857" s="273" t="s">
        <v>50</v>
      </c>
      <c r="G857" s="273" t="s">
        <v>2488</v>
      </c>
      <c r="H857" s="273" t="s">
        <v>3759</v>
      </c>
      <c r="I857" s="274" t="s">
        <v>3759</v>
      </c>
    </row>
    <row r="858" spans="2:9">
      <c r="B858" s="272" t="s">
        <v>447</v>
      </c>
      <c r="C858" s="273" t="s">
        <v>3760</v>
      </c>
      <c r="D858" s="273" t="s">
        <v>110</v>
      </c>
      <c r="E858" s="273" t="s">
        <v>14</v>
      </c>
      <c r="F858" s="273" t="s">
        <v>110</v>
      </c>
      <c r="G858" s="273" t="s">
        <v>2550</v>
      </c>
      <c r="H858" s="273" t="s">
        <v>3760</v>
      </c>
      <c r="I858" s="274" t="s">
        <v>3761</v>
      </c>
    </row>
    <row r="859" spans="2:9">
      <c r="B859" s="272" t="s">
        <v>449</v>
      </c>
      <c r="C859" s="273" t="s">
        <v>3762</v>
      </c>
      <c r="D859" s="273" t="s">
        <v>110</v>
      </c>
      <c r="E859" s="273" t="s">
        <v>14</v>
      </c>
      <c r="F859" s="273" t="s">
        <v>110</v>
      </c>
      <c r="G859" s="273" t="s">
        <v>2550</v>
      </c>
      <c r="H859" s="273" t="s">
        <v>3763</v>
      </c>
      <c r="I859" s="274" t="s">
        <v>3764</v>
      </c>
    </row>
    <row r="860" spans="2:9">
      <c r="B860" s="272" t="s">
        <v>450</v>
      </c>
      <c r="C860" s="273" t="s">
        <v>3765</v>
      </c>
      <c r="D860" s="273" t="s">
        <v>110</v>
      </c>
      <c r="E860" s="273" t="s">
        <v>14</v>
      </c>
      <c r="F860" s="273" t="s">
        <v>110</v>
      </c>
      <c r="G860" s="273" t="s">
        <v>2550</v>
      </c>
      <c r="H860" s="273" t="s">
        <v>3766</v>
      </c>
      <c r="I860" s="274" t="s">
        <v>3767</v>
      </c>
    </row>
    <row r="861" spans="2:9">
      <c r="B861" s="272" t="s">
        <v>451</v>
      </c>
      <c r="C861" s="273" t="s">
        <v>3768</v>
      </c>
      <c r="D861" s="273" t="s">
        <v>110</v>
      </c>
      <c r="E861" s="273" t="s">
        <v>14</v>
      </c>
      <c r="F861" s="273" t="s">
        <v>110</v>
      </c>
      <c r="G861" s="273" t="s">
        <v>2550</v>
      </c>
      <c r="H861" s="273" t="s">
        <v>3769</v>
      </c>
      <c r="I861" s="274" t="s">
        <v>3770</v>
      </c>
    </row>
    <row r="862" spans="2:9">
      <c r="B862" s="272" t="s">
        <v>454</v>
      </c>
      <c r="C862" s="273" t="s">
        <v>3771</v>
      </c>
      <c r="D862" s="273" t="s">
        <v>110</v>
      </c>
      <c r="E862" s="273" t="s">
        <v>14</v>
      </c>
      <c r="F862" s="273" t="s">
        <v>110</v>
      </c>
      <c r="G862" s="273" t="s">
        <v>2550</v>
      </c>
      <c r="H862" s="273" t="s">
        <v>3771</v>
      </c>
      <c r="I862" s="274" t="s">
        <v>3772</v>
      </c>
    </row>
    <row r="863" spans="2:9">
      <c r="B863" s="272" t="s">
        <v>460</v>
      </c>
      <c r="C863" s="273" t="s">
        <v>3773</v>
      </c>
      <c r="D863" s="273" t="s">
        <v>110</v>
      </c>
      <c r="E863" s="273" t="s">
        <v>14</v>
      </c>
      <c r="F863" s="273" t="s">
        <v>110</v>
      </c>
      <c r="G863" s="273" t="s">
        <v>2550</v>
      </c>
      <c r="H863" s="273" t="s">
        <v>3774</v>
      </c>
      <c r="I863" s="274" t="s">
        <v>3775</v>
      </c>
    </row>
    <row r="864" spans="2:9">
      <c r="B864" s="272" t="s">
        <v>464</v>
      </c>
      <c r="C864" s="273" t="s">
        <v>3776</v>
      </c>
      <c r="D864" s="273" t="s">
        <v>110</v>
      </c>
      <c r="E864" s="273" t="s">
        <v>14</v>
      </c>
      <c r="F864" s="273" t="s">
        <v>110</v>
      </c>
      <c r="G864" s="273" t="s">
        <v>2550</v>
      </c>
      <c r="H864" s="273" t="s">
        <v>3777</v>
      </c>
      <c r="I864" s="274" t="s">
        <v>3778</v>
      </c>
    </row>
    <row r="865" spans="2:9">
      <c r="B865" s="272" t="s">
        <v>465</v>
      </c>
      <c r="C865" s="273" t="s">
        <v>3779</v>
      </c>
      <c r="D865" s="273" t="s">
        <v>110</v>
      </c>
      <c r="E865" s="273" t="s">
        <v>14</v>
      </c>
      <c r="F865" s="273" t="s">
        <v>110</v>
      </c>
      <c r="G865" s="273" t="s">
        <v>2550</v>
      </c>
      <c r="H865" s="273" t="s">
        <v>3779</v>
      </c>
      <c r="I865" s="274" t="s">
        <v>3780</v>
      </c>
    </row>
    <row r="866" spans="2:9">
      <c r="B866" s="272" t="s">
        <v>732</v>
      </c>
      <c r="C866" s="273" t="s">
        <v>3781</v>
      </c>
      <c r="D866" s="273" t="s">
        <v>50</v>
      </c>
      <c r="E866" s="273" t="s">
        <v>2487</v>
      </c>
      <c r="F866" s="273" t="s">
        <v>2165</v>
      </c>
      <c r="G866" s="273" t="s">
        <v>2488</v>
      </c>
      <c r="H866" s="273" t="s">
        <v>3781</v>
      </c>
      <c r="I866" s="274" t="s">
        <v>3781</v>
      </c>
    </row>
    <row r="867" spans="2:9">
      <c r="B867" s="272" t="s">
        <v>734</v>
      </c>
      <c r="C867" s="273" t="s">
        <v>3782</v>
      </c>
      <c r="D867" s="273" t="s">
        <v>50</v>
      </c>
      <c r="E867" s="273" t="s">
        <v>2487</v>
      </c>
      <c r="F867" s="273" t="s">
        <v>2165</v>
      </c>
      <c r="G867" s="273" t="s">
        <v>2488</v>
      </c>
      <c r="H867" s="273" t="s">
        <v>3782</v>
      </c>
      <c r="I867" s="274" t="s">
        <v>3782</v>
      </c>
    </row>
    <row r="868" spans="2:9">
      <c r="B868" s="272" t="s">
        <v>736</v>
      </c>
      <c r="C868" s="273" t="s">
        <v>3783</v>
      </c>
      <c r="D868" s="273" t="s">
        <v>50</v>
      </c>
      <c r="E868" s="273" t="s">
        <v>2487</v>
      </c>
      <c r="F868" s="273" t="s">
        <v>2165</v>
      </c>
      <c r="G868" s="273" t="s">
        <v>2488</v>
      </c>
      <c r="H868" s="273" t="s">
        <v>3783</v>
      </c>
      <c r="I868" s="274" t="s">
        <v>3783</v>
      </c>
    </row>
    <row r="869" spans="2:9">
      <c r="B869" s="272" t="s">
        <v>737</v>
      </c>
      <c r="C869" s="273" t="s">
        <v>3784</v>
      </c>
      <c r="D869" s="273" t="s">
        <v>50</v>
      </c>
      <c r="E869" s="273" t="s">
        <v>2487</v>
      </c>
      <c r="F869" s="273" t="s">
        <v>2165</v>
      </c>
      <c r="G869" s="273" t="s">
        <v>2488</v>
      </c>
      <c r="H869" s="273" t="s">
        <v>3784</v>
      </c>
      <c r="I869" s="274" t="s">
        <v>3784</v>
      </c>
    </row>
    <row r="870" spans="2:9">
      <c r="B870" s="272" t="s">
        <v>738</v>
      </c>
      <c r="C870" s="273" t="s">
        <v>3785</v>
      </c>
      <c r="D870" s="273" t="s">
        <v>50</v>
      </c>
      <c r="E870" s="273" t="s">
        <v>2487</v>
      </c>
      <c r="F870" s="273" t="s">
        <v>2165</v>
      </c>
      <c r="G870" s="273" t="s">
        <v>2488</v>
      </c>
      <c r="H870" s="273" t="s">
        <v>3785</v>
      </c>
      <c r="I870" s="274" t="s">
        <v>3785</v>
      </c>
    </row>
    <row r="871" spans="2:9">
      <c r="B871" s="272" t="s">
        <v>739</v>
      </c>
      <c r="C871" s="273" t="s">
        <v>3786</v>
      </c>
      <c r="D871" s="273" t="s">
        <v>50</v>
      </c>
      <c r="E871" s="273" t="s">
        <v>2487</v>
      </c>
      <c r="F871" s="273" t="s">
        <v>2165</v>
      </c>
      <c r="G871" s="273" t="s">
        <v>2488</v>
      </c>
      <c r="H871" s="273" t="s">
        <v>3786</v>
      </c>
      <c r="I871" s="274" t="s">
        <v>3786</v>
      </c>
    </row>
    <row r="872" spans="2:9">
      <c r="B872" s="272" t="s">
        <v>740</v>
      </c>
      <c r="C872" s="273" t="s">
        <v>3787</v>
      </c>
      <c r="D872" s="273" t="s">
        <v>50</v>
      </c>
      <c r="E872" s="273" t="s">
        <v>2487</v>
      </c>
      <c r="F872" s="273" t="s">
        <v>2165</v>
      </c>
      <c r="G872" s="273" t="s">
        <v>2488</v>
      </c>
      <c r="H872" s="273" t="s">
        <v>3787</v>
      </c>
      <c r="I872" s="274" t="s">
        <v>3787</v>
      </c>
    </row>
    <row r="873" spans="2:9">
      <c r="B873" s="272" t="s">
        <v>741</v>
      </c>
      <c r="C873" s="273" t="s">
        <v>3788</v>
      </c>
      <c r="D873" s="273" t="s">
        <v>50</v>
      </c>
      <c r="E873" s="273" t="s">
        <v>2487</v>
      </c>
      <c r="F873" s="273" t="s">
        <v>2165</v>
      </c>
      <c r="G873" s="273" t="s">
        <v>2488</v>
      </c>
      <c r="H873" s="273" t="s">
        <v>3788</v>
      </c>
      <c r="I873" s="274" t="s">
        <v>3788</v>
      </c>
    </row>
    <row r="874" spans="2:9">
      <c r="B874" s="272" t="s">
        <v>742</v>
      </c>
      <c r="C874" s="273" t="s">
        <v>3789</v>
      </c>
      <c r="D874" s="273" t="s">
        <v>50</v>
      </c>
      <c r="E874" s="273" t="s">
        <v>2487</v>
      </c>
      <c r="F874" s="273" t="s">
        <v>2165</v>
      </c>
      <c r="G874" s="273" t="s">
        <v>2488</v>
      </c>
      <c r="H874" s="273" t="s">
        <v>3789</v>
      </c>
      <c r="I874" s="274" t="s">
        <v>3789</v>
      </c>
    </row>
    <row r="875" spans="2:9">
      <c r="B875" s="272" t="s">
        <v>468</v>
      </c>
      <c r="C875" s="273" t="s">
        <v>3790</v>
      </c>
      <c r="D875" s="273" t="s">
        <v>110</v>
      </c>
      <c r="E875" s="273" t="s">
        <v>14</v>
      </c>
      <c r="F875" s="273" t="s">
        <v>110</v>
      </c>
      <c r="G875" s="273" t="s">
        <v>2550</v>
      </c>
      <c r="H875" s="273" t="s">
        <v>3791</v>
      </c>
      <c r="I875" s="274" t="s">
        <v>3792</v>
      </c>
    </row>
    <row r="876" spans="2:9">
      <c r="B876" s="272" t="s">
        <v>469</v>
      </c>
      <c r="C876" s="273" t="s">
        <v>3793</v>
      </c>
      <c r="D876" s="273" t="s">
        <v>110</v>
      </c>
      <c r="E876" s="273" t="s">
        <v>14</v>
      </c>
      <c r="F876" s="273" t="s">
        <v>110</v>
      </c>
      <c r="G876" s="273" t="s">
        <v>2550</v>
      </c>
      <c r="H876" s="273" t="s">
        <v>3793</v>
      </c>
      <c r="I876" s="274" t="s">
        <v>3793</v>
      </c>
    </row>
    <row r="877" spans="2:9">
      <c r="B877" s="272" t="s">
        <v>470</v>
      </c>
      <c r="C877" s="273" t="s">
        <v>3793</v>
      </c>
      <c r="D877" s="273" t="s">
        <v>110</v>
      </c>
      <c r="E877" s="273" t="s">
        <v>14</v>
      </c>
      <c r="F877" s="273" t="s">
        <v>110</v>
      </c>
      <c r="G877" s="273" t="s">
        <v>2550</v>
      </c>
      <c r="H877" s="273" t="s">
        <v>3793</v>
      </c>
      <c r="I877" s="274" t="s">
        <v>3794</v>
      </c>
    </row>
    <row r="878" spans="2:9">
      <c r="B878" s="272" t="s">
        <v>471</v>
      </c>
      <c r="C878" s="273" t="s">
        <v>3795</v>
      </c>
      <c r="D878" s="273" t="s">
        <v>110</v>
      </c>
      <c r="E878" s="273" t="s">
        <v>14</v>
      </c>
      <c r="F878" s="273" t="s">
        <v>110</v>
      </c>
      <c r="G878" s="273" t="s">
        <v>2550</v>
      </c>
      <c r="H878" s="273" t="s">
        <v>3795</v>
      </c>
      <c r="I878" s="274" t="s">
        <v>3795</v>
      </c>
    </row>
    <row r="879" spans="2:9">
      <c r="B879" s="272" t="s">
        <v>472</v>
      </c>
      <c r="C879" s="273" t="s">
        <v>3796</v>
      </c>
      <c r="D879" s="273" t="s">
        <v>110</v>
      </c>
      <c r="E879" s="273" t="s">
        <v>14</v>
      </c>
      <c r="F879" s="273" t="s">
        <v>110</v>
      </c>
      <c r="G879" s="273" t="s">
        <v>2550</v>
      </c>
      <c r="H879" s="273" t="s">
        <v>3796</v>
      </c>
      <c r="I879" s="274" t="s">
        <v>3796</v>
      </c>
    </row>
    <row r="880" spans="2:9">
      <c r="B880" s="272" t="s">
        <v>473</v>
      </c>
      <c r="C880" s="273" t="s">
        <v>3797</v>
      </c>
      <c r="D880" s="273" t="s">
        <v>110</v>
      </c>
      <c r="E880" s="273" t="s">
        <v>14</v>
      </c>
      <c r="F880" s="273" t="s">
        <v>110</v>
      </c>
      <c r="G880" s="273" t="s">
        <v>2550</v>
      </c>
      <c r="H880" s="273" t="s">
        <v>3797</v>
      </c>
      <c r="I880" s="274" t="s">
        <v>3797</v>
      </c>
    </row>
    <row r="881" spans="2:9">
      <c r="B881" s="272" t="s">
        <v>474</v>
      </c>
      <c r="C881" s="273" t="s">
        <v>3795</v>
      </c>
      <c r="D881" s="273" t="s">
        <v>110</v>
      </c>
      <c r="E881" s="273" t="s">
        <v>14</v>
      </c>
      <c r="F881" s="273" t="s">
        <v>110</v>
      </c>
      <c r="G881" s="273" t="s">
        <v>2550</v>
      </c>
      <c r="H881" s="273" t="s">
        <v>3795</v>
      </c>
      <c r="I881" s="274" t="s">
        <v>3798</v>
      </c>
    </row>
    <row r="882" spans="2:9">
      <c r="B882" s="272" t="s">
        <v>475</v>
      </c>
      <c r="C882" s="273" t="s">
        <v>3799</v>
      </c>
      <c r="D882" s="273" t="s">
        <v>48</v>
      </c>
      <c r="E882" s="273" t="s">
        <v>2699</v>
      </c>
      <c r="F882" s="273" t="s">
        <v>48</v>
      </c>
      <c r="G882" s="273" t="s">
        <v>2700</v>
      </c>
      <c r="H882" s="273" t="s">
        <v>3799</v>
      </c>
      <c r="I882" s="274" t="s">
        <v>3799</v>
      </c>
    </row>
    <row r="883" spans="2:9">
      <c r="B883" s="272" t="s">
        <v>476</v>
      </c>
      <c r="C883" s="273" t="s">
        <v>3800</v>
      </c>
      <c r="D883" s="273" t="s">
        <v>48</v>
      </c>
      <c r="E883" s="273" t="s">
        <v>2699</v>
      </c>
      <c r="F883" s="273" t="s">
        <v>48</v>
      </c>
      <c r="G883" s="273" t="s">
        <v>2700</v>
      </c>
      <c r="H883" s="273" t="s">
        <v>3800</v>
      </c>
      <c r="I883" s="274" t="s">
        <v>3800</v>
      </c>
    </row>
    <row r="884" spans="2:9">
      <c r="B884" s="272" t="s">
        <v>477</v>
      </c>
      <c r="C884" s="273" t="s">
        <v>3801</v>
      </c>
      <c r="D884" s="273" t="s">
        <v>48</v>
      </c>
      <c r="E884" s="273" t="s">
        <v>2699</v>
      </c>
      <c r="F884" s="273" t="s">
        <v>48</v>
      </c>
      <c r="G884" s="273" t="s">
        <v>2700</v>
      </c>
      <c r="H884" s="273" t="s">
        <v>3801</v>
      </c>
      <c r="I884" s="274" t="s">
        <v>3801</v>
      </c>
    </row>
    <row r="885" spans="2:9">
      <c r="B885" s="272" t="s">
        <v>478</v>
      </c>
      <c r="C885" s="273" t="s">
        <v>3802</v>
      </c>
      <c r="D885" s="273" t="s">
        <v>48</v>
      </c>
      <c r="E885" s="273" t="s">
        <v>2699</v>
      </c>
      <c r="F885" s="273" t="s">
        <v>48</v>
      </c>
      <c r="G885" s="273" t="s">
        <v>2700</v>
      </c>
      <c r="H885" s="273" t="s">
        <v>3802</v>
      </c>
      <c r="I885" s="274" t="s">
        <v>3803</v>
      </c>
    </row>
    <row r="886" spans="2:9">
      <c r="B886" s="272" t="s">
        <v>482</v>
      </c>
      <c r="C886" s="273" t="s">
        <v>3804</v>
      </c>
      <c r="D886" s="273" t="s">
        <v>48</v>
      </c>
      <c r="E886" s="273" t="s">
        <v>2699</v>
      </c>
      <c r="F886" s="273" t="s">
        <v>48</v>
      </c>
      <c r="G886" s="273" t="s">
        <v>2700</v>
      </c>
      <c r="H886" s="273" t="s">
        <v>3804</v>
      </c>
      <c r="I886" s="274" t="s">
        <v>3804</v>
      </c>
    </row>
    <row r="887" spans="2:9">
      <c r="B887" s="272" t="s">
        <v>485</v>
      </c>
      <c r="C887" s="273" t="s">
        <v>3805</v>
      </c>
      <c r="D887" s="273" t="s">
        <v>48</v>
      </c>
      <c r="E887" s="273" t="s">
        <v>2699</v>
      </c>
      <c r="F887" s="273" t="s">
        <v>48</v>
      </c>
      <c r="G887" s="273" t="s">
        <v>2700</v>
      </c>
      <c r="H887" s="273" t="s">
        <v>3805</v>
      </c>
      <c r="I887" s="274" t="s">
        <v>3805</v>
      </c>
    </row>
    <row r="888" spans="2:9">
      <c r="B888" s="272" t="s">
        <v>487</v>
      </c>
      <c r="C888" s="273" t="s">
        <v>3806</v>
      </c>
      <c r="D888" s="273" t="s">
        <v>48</v>
      </c>
      <c r="E888" s="273" t="s">
        <v>2699</v>
      </c>
      <c r="F888" s="273" t="s">
        <v>48</v>
      </c>
      <c r="G888" s="273" t="s">
        <v>2700</v>
      </c>
      <c r="H888" s="273" t="s">
        <v>3806</v>
      </c>
      <c r="I888" s="274" t="s">
        <v>3806</v>
      </c>
    </row>
    <row r="889" spans="2:9">
      <c r="B889" s="272" t="s">
        <v>489</v>
      </c>
      <c r="C889" s="273" t="s">
        <v>3807</v>
      </c>
      <c r="D889" s="273" t="s">
        <v>48</v>
      </c>
      <c r="E889" s="273" t="s">
        <v>2699</v>
      </c>
      <c r="F889" s="273" t="s">
        <v>48</v>
      </c>
      <c r="G889" s="273" t="s">
        <v>2700</v>
      </c>
      <c r="H889" s="273" t="s">
        <v>3807</v>
      </c>
      <c r="I889" s="274" t="s">
        <v>3807</v>
      </c>
    </row>
    <row r="890" spans="2:9">
      <c r="B890" s="272" t="s">
        <v>493</v>
      </c>
      <c r="C890" s="273" t="s">
        <v>3808</v>
      </c>
      <c r="D890" s="273" t="s">
        <v>48</v>
      </c>
      <c r="E890" s="273" t="s">
        <v>2699</v>
      </c>
      <c r="F890" s="273" t="s">
        <v>48</v>
      </c>
      <c r="G890" s="273" t="s">
        <v>2700</v>
      </c>
      <c r="H890" s="273" t="s">
        <v>3808</v>
      </c>
      <c r="I890" s="274" t="s">
        <v>3808</v>
      </c>
    </row>
    <row r="891" spans="2:9">
      <c r="B891" s="272" t="s">
        <v>479</v>
      </c>
      <c r="C891" s="273" t="s">
        <v>3809</v>
      </c>
      <c r="D891" s="273" t="s">
        <v>48</v>
      </c>
      <c r="E891" s="273" t="s">
        <v>2699</v>
      </c>
      <c r="F891" s="273" t="s">
        <v>48</v>
      </c>
      <c r="G891" s="273" t="s">
        <v>2700</v>
      </c>
      <c r="H891" s="273" t="s">
        <v>3810</v>
      </c>
      <c r="I891" s="274" t="s">
        <v>3811</v>
      </c>
    </row>
    <row r="892" spans="2:9">
      <c r="B892" s="272" t="s">
        <v>481</v>
      </c>
      <c r="C892" s="273" t="s">
        <v>3812</v>
      </c>
      <c r="D892" s="273" t="s">
        <v>48</v>
      </c>
      <c r="E892" s="273" t="s">
        <v>2699</v>
      </c>
      <c r="F892" s="273" t="s">
        <v>48</v>
      </c>
      <c r="G892" s="273" t="s">
        <v>2700</v>
      </c>
      <c r="H892" s="273" t="s">
        <v>3812</v>
      </c>
      <c r="I892" s="274" t="s">
        <v>3813</v>
      </c>
    </row>
    <row r="893" spans="2:9">
      <c r="B893" s="272" t="s">
        <v>483</v>
      </c>
      <c r="C893" s="273" t="s">
        <v>3814</v>
      </c>
      <c r="D893" s="273" t="s">
        <v>48</v>
      </c>
      <c r="E893" s="273" t="s">
        <v>2699</v>
      </c>
      <c r="F893" s="273" t="s">
        <v>48</v>
      </c>
      <c r="G893" s="273" t="s">
        <v>2700</v>
      </c>
      <c r="H893" s="273" t="s">
        <v>3815</v>
      </c>
      <c r="I893" s="274" t="s">
        <v>3816</v>
      </c>
    </row>
    <row r="894" spans="2:9">
      <c r="B894" s="272" t="s">
        <v>484</v>
      </c>
      <c r="C894" s="273" t="s">
        <v>3817</v>
      </c>
      <c r="D894" s="273" t="s">
        <v>48</v>
      </c>
      <c r="E894" s="273" t="s">
        <v>2699</v>
      </c>
      <c r="F894" s="273" t="s">
        <v>48</v>
      </c>
      <c r="G894" s="273" t="s">
        <v>2700</v>
      </c>
      <c r="H894" s="273" t="s">
        <v>3818</v>
      </c>
      <c r="I894" s="274" t="s">
        <v>3819</v>
      </c>
    </row>
    <row r="895" spans="2:9">
      <c r="B895" s="272" t="s">
        <v>1472</v>
      </c>
      <c r="C895" s="273" t="s">
        <v>3820</v>
      </c>
      <c r="D895" s="273" t="s">
        <v>56</v>
      </c>
      <c r="E895" s="273" t="s">
        <v>2164</v>
      </c>
      <c r="F895" s="273" t="s">
        <v>2170</v>
      </c>
      <c r="G895" s="273" t="s">
        <v>2166</v>
      </c>
      <c r="H895" s="273" t="s">
        <v>3820</v>
      </c>
      <c r="I895" s="274" t="s">
        <v>3820</v>
      </c>
    </row>
    <row r="896" spans="2:9">
      <c r="B896" s="272" t="s">
        <v>1473</v>
      </c>
      <c r="C896" s="273" t="s">
        <v>2163</v>
      </c>
      <c r="D896" s="273" t="s">
        <v>56</v>
      </c>
      <c r="E896" s="273" t="s">
        <v>2164</v>
      </c>
      <c r="F896" s="273" t="s">
        <v>2165</v>
      </c>
      <c r="G896" s="273" t="s">
        <v>2166</v>
      </c>
      <c r="H896" s="273" t="s">
        <v>2163</v>
      </c>
      <c r="I896" s="274" t="s">
        <v>2163</v>
      </c>
    </row>
    <row r="897" spans="2:9">
      <c r="B897" s="272" t="s">
        <v>1475</v>
      </c>
      <c r="C897" s="273" t="s">
        <v>2169</v>
      </c>
      <c r="D897" s="273" t="s">
        <v>56</v>
      </c>
      <c r="E897" s="273" t="s">
        <v>2164</v>
      </c>
      <c r="F897" s="273" t="s">
        <v>2170</v>
      </c>
      <c r="G897" s="273" t="s">
        <v>2166</v>
      </c>
      <c r="H897" s="273" t="s">
        <v>2169</v>
      </c>
      <c r="I897" s="274" t="s">
        <v>2169</v>
      </c>
    </row>
    <row r="898" spans="2:9">
      <c r="B898" s="272" t="s">
        <v>1477</v>
      </c>
      <c r="C898" s="273" t="s">
        <v>2173</v>
      </c>
      <c r="D898" s="273" t="s">
        <v>56</v>
      </c>
      <c r="E898" s="273" t="s">
        <v>2164</v>
      </c>
      <c r="F898" s="273" t="s">
        <v>2170</v>
      </c>
      <c r="G898" s="273" t="s">
        <v>2166</v>
      </c>
      <c r="H898" s="273" t="s">
        <v>2173</v>
      </c>
      <c r="I898" s="274" t="s">
        <v>2173</v>
      </c>
    </row>
    <row r="899" spans="2:9">
      <c r="B899" s="272" t="s">
        <v>488</v>
      </c>
      <c r="C899" s="273" t="s">
        <v>3806</v>
      </c>
      <c r="D899" s="273" t="s">
        <v>48</v>
      </c>
      <c r="E899" s="273" t="s">
        <v>2699</v>
      </c>
      <c r="F899" s="273" t="s">
        <v>48</v>
      </c>
      <c r="G899" s="273" t="s">
        <v>2700</v>
      </c>
      <c r="H899" s="273" t="s">
        <v>3821</v>
      </c>
      <c r="I899" s="274" t="s">
        <v>3822</v>
      </c>
    </row>
    <row r="900" spans="2:9">
      <c r="B900" s="272" t="s">
        <v>555</v>
      </c>
      <c r="C900" s="273" t="s">
        <v>3823</v>
      </c>
      <c r="D900" s="273" t="s">
        <v>2600</v>
      </c>
      <c r="E900" s="273" t="s">
        <v>2601</v>
      </c>
      <c r="F900" s="273" t="s">
        <v>2198</v>
      </c>
      <c r="G900" s="273" t="s">
        <v>2603</v>
      </c>
      <c r="H900" s="273" t="s">
        <v>3823</v>
      </c>
      <c r="I900" s="274" t="s">
        <v>3823</v>
      </c>
    </row>
    <row r="901" spans="2:9">
      <c r="B901" s="272" t="s">
        <v>579</v>
      </c>
      <c r="C901" s="273" t="s">
        <v>3824</v>
      </c>
      <c r="D901" s="273" t="s">
        <v>2600</v>
      </c>
      <c r="E901" s="273" t="s">
        <v>2601</v>
      </c>
      <c r="F901" s="273" t="s">
        <v>2198</v>
      </c>
      <c r="G901" s="273" t="s">
        <v>2603</v>
      </c>
      <c r="H901" s="273" t="s">
        <v>3824</v>
      </c>
      <c r="I901" s="274" t="s">
        <v>3824</v>
      </c>
    </row>
    <row r="902" spans="2:9">
      <c r="B902" s="272" t="s">
        <v>580</v>
      </c>
      <c r="C902" s="273" t="s">
        <v>3825</v>
      </c>
      <c r="D902" s="273" t="s">
        <v>2600</v>
      </c>
      <c r="E902" s="273" t="s">
        <v>2601</v>
      </c>
      <c r="F902" s="273" t="s">
        <v>2198</v>
      </c>
      <c r="G902" s="273" t="s">
        <v>2603</v>
      </c>
      <c r="H902" s="273" t="s">
        <v>3825</v>
      </c>
      <c r="I902" s="274" t="s">
        <v>3825</v>
      </c>
    </row>
    <row r="903" spans="2:9">
      <c r="B903" s="272" t="s">
        <v>490</v>
      </c>
      <c r="C903" s="273" t="s">
        <v>3826</v>
      </c>
      <c r="D903" s="273" t="s">
        <v>48</v>
      </c>
      <c r="E903" s="273" t="s">
        <v>2699</v>
      </c>
      <c r="F903" s="273" t="s">
        <v>48</v>
      </c>
      <c r="G903" s="273" t="s">
        <v>2700</v>
      </c>
      <c r="H903" s="273" t="s">
        <v>3827</v>
      </c>
      <c r="I903" s="274" t="s">
        <v>3828</v>
      </c>
    </row>
    <row r="904" spans="2:9">
      <c r="B904" s="272" t="s">
        <v>491</v>
      </c>
      <c r="C904" s="273" t="s">
        <v>3829</v>
      </c>
      <c r="D904" s="273" t="s">
        <v>48</v>
      </c>
      <c r="E904" s="273" t="s">
        <v>2699</v>
      </c>
      <c r="F904" s="273" t="s">
        <v>110</v>
      </c>
      <c r="G904" s="273" t="s">
        <v>2700</v>
      </c>
      <c r="H904" s="273" t="s">
        <v>3830</v>
      </c>
      <c r="I904" s="274" t="s">
        <v>3831</v>
      </c>
    </row>
    <row r="905" spans="2:9">
      <c r="B905" s="272" t="s">
        <v>492</v>
      </c>
      <c r="C905" s="273" t="s">
        <v>3832</v>
      </c>
      <c r="D905" s="273" t="s">
        <v>48</v>
      </c>
      <c r="E905" s="273" t="s">
        <v>2699</v>
      </c>
      <c r="F905" s="273" t="s">
        <v>48</v>
      </c>
      <c r="G905" s="273" t="s">
        <v>2700</v>
      </c>
      <c r="H905" s="273" t="s">
        <v>3832</v>
      </c>
      <c r="I905" s="274" t="s">
        <v>3833</v>
      </c>
    </row>
    <row r="906" spans="2:9">
      <c r="B906" s="272" t="s">
        <v>505</v>
      </c>
      <c r="C906" s="273" t="s">
        <v>3834</v>
      </c>
      <c r="D906" s="273" t="s">
        <v>48</v>
      </c>
      <c r="E906" s="273" t="s">
        <v>2699</v>
      </c>
      <c r="F906" s="273" t="s">
        <v>48</v>
      </c>
      <c r="G906" s="273" t="s">
        <v>2700</v>
      </c>
      <c r="H906" s="273" t="s">
        <v>3834</v>
      </c>
      <c r="I906" s="274" t="s">
        <v>3835</v>
      </c>
    </row>
    <row r="907" spans="2:9">
      <c r="B907" s="272" t="s">
        <v>743</v>
      </c>
      <c r="C907" s="273" t="s">
        <v>3836</v>
      </c>
      <c r="D907" s="273" t="s">
        <v>50</v>
      </c>
      <c r="E907" s="273" t="s">
        <v>2487</v>
      </c>
      <c r="F907" s="273" t="s">
        <v>2165</v>
      </c>
      <c r="G907" s="273" t="s">
        <v>2488</v>
      </c>
      <c r="H907" s="273" t="s">
        <v>3836</v>
      </c>
      <c r="I907" s="274" t="s">
        <v>3836</v>
      </c>
    </row>
    <row r="908" spans="2:9">
      <c r="B908" s="272" t="s">
        <v>744</v>
      </c>
      <c r="C908" s="273" t="s">
        <v>3837</v>
      </c>
      <c r="D908" s="273" t="s">
        <v>50</v>
      </c>
      <c r="E908" s="273" t="s">
        <v>2487</v>
      </c>
      <c r="F908" s="273" t="s">
        <v>2165</v>
      </c>
      <c r="G908" s="273" t="s">
        <v>2488</v>
      </c>
      <c r="H908" s="273" t="s">
        <v>3837</v>
      </c>
      <c r="I908" s="274" t="s">
        <v>3837</v>
      </c>
    </row>
    <row r="909" spans="2:9">
      <c r="B909" s="272" t="s">
        <v>745</v>
      </c>
      <c r="C909" s="273" t="s">
        <v>3838</v>
      </c>
      <c r="D909" s="273" t="s">
        <v>50</v>
      </c>
      <c r="E909" s="273" t="s">
        <v>2487</v>
      </c>
      <c r="F909" s="273" t="s">
        <v>2165</v>
      </c>
      <c r="G909" s="273" t="s">
        <v>2488</v>
      </c>
      <c r="H909" s="273" t="s">
        <v>3838</v>
      </c>
      <c r="I909" s="274" t="s">
        <v>3838</v>
      </c>
    </row>
    <row r="910" spans="2:9">
      <c r="B910" s="272" t="s">
        <v>747</v>
      </c>
      <c r="C910" s="273" t="s">
        <v>3839</v>
      </c>
      <c r="D910" s="273" t="s">
        <v>50</v>
      </c>
      <c r="E910" s="273" t="s">
        <v>2487</v>
      </c>
      <c r="F910" s="273" t="s">
        <v>2165</v>
      </c>
      <c r="G910" s="273" t="s">
        <v>2488</v>
      </c>
      <c r="H910" s="273" t="s">
        <v>3839</v>
      </c>
      <c r="I910" s="274" t="s">
        <v>3840</v>
      </c>
    </row>
    <row r="911" spans="2:9">
      <c r="B911" s="272" t="s">
        <v>495</v>
      </c>
      <c r="C911" s="273" t="s">
        <v>3841</v>
      </c>
      <c r="D911" s="273" t="s">
        <v>48</v>
      </c>
      <c r="E911" s="273" t="s">
        <v>2699</v>
      </c>
      <c r="F911" s="273" t="s">
        <v>48</v>
      </c>
      <c r="G911" s="273" t="s">
        <v>2700</v>
      </c>
      <c r="H911" s="273" t="s">
        <v>3842</v>
      </c>
      <c r="I911" s="274" t="s">
        <v>3843</v>
      </c>
    </row>
    <row r="912" spans="2:9">
      <c r="B912" s="272" t="s">
        <v>496</v>
      </c>
      <c r="C912" s="273" t="s">
        <v>3844</v>
      </c>
      <c r="D912" s="273" t="s">
        <v>48</v>
      </c>
      <c r="E912" s="273" t="s">
        <v>2699</v>
      </c>
      <c r="F912" s="273" t="s">
        <v>48</v>
      </c>
      <c r="G912" s="273" t="s">
        <v>2700</v>
      </c>
      <c r="H912" s="273" t="s">
        <v>3844</v>
      </c>
      <c r="I912" s="274" t="s">
        <v>3844</v>
      </c>
    </row>
    <row r="913" spans="2:9">
      <c r="B913" s="272" t="s">
        <v>497</v>
      </c>
      <c r="C913" s="273" t="s">
        <v>3844</v>
      </c>
      <c r="D913" s="273" t="s">
        <v>48</v>
      </c>
      <c r="E913" s="273" t="s">
        <v>2699</v>
      </c>
      <c r="F913" s="273" t="s">
        <v>48</v>
      </c>
      <c r="G913" s="273" t="s">
        <v>2700</v>
      </c>
      <c r="H913" s="273" t="s">
        <v>3845</v>
      </c>
      <c r="I913" s="274" t="s">
        <v>3846</v>
      </c>
    </row>
    <row r="914" spans="2:9">
      <c r="B914" s="272" t="s">
        <v>498</v>
      </c>
      <c r="C914" s="273" t="s">
        <v>3847</v>
      </c>
      <c r="D914" s="273" t="s">
        <v>48</v>
      </c>
      <c r="E914" s="273" t="s">
        <v>2699</v>
      </c>
      <c r="F914" s="273" t="s">
        <v>48</v>
      </c>
      <c r="G914" s="273" t="s">
        <v>2700</v>
      </c>
      <c r="H914" s="273" t="s">
        <v>3847</v>
      </c>
      <c r="I914" s="274" t="s">
        <v>3847</v>
      </c>
    </row>
    <row r="915" spans="2:9">
      <c r="B915" s="272" t="s">
        <v>499</v>
      </c>
      <c r="C915" s="273" t="s">
        <v>3847</v>
      </c>
      <c r="D915" s="273" t="s">
        <v>48</v>
      </c>
      <c r="E915" s="273" t="s">
        <v>2699</v>
      </c>
      <c r="F915" s="273" t="s">
        <v>48</v>
      </c>
      <c r="G915" s="273" t="s">
        <v>2700</v>
      </c>
      <c r="H915" s="273" t="s">
        <v>3847</v>
      </c>
      <c r="I915" s="274" t="s">
        <v>3848</v>
      </c>
    </row>
    <row r="916" spans="2:9">
      <c r="B916" s="272" t="s">
        <v>500</v>
      </c>
      <c r="C916" s="273" t="s">
        <v>3849</v>
      </c>
      <c r="D916" s="273" t="s">
        <v>48</v>
      </c>
      <c r="E916" s="273" t="s">
        <v>2699</v>
      </c>
      <c r="F916" s="273" t="s">
        <v>48</v>
      </c>
      <c r="G916" s="273" t="s">
        <v>2700</v>
      </c>
      <c r="H916" s="273" t="s">
        <v>3849</v>
      </c>
      <c r="I916" s="274" t="s">
        <v>3849</v>
      </c>
    </row>
    <row r="917" spans="2:9">
      <c r="B917" s="272" t="s">
        <v>501</v>
      </c>
      <c r="C917" s="273" t="s">
        <v>3850</v>
      </c>
      <c r="D917" s="273" t="s">
        <v>48</v>
      </c>
      <c r="E917" s="273" t="s">
        <v>2699</v>
      </c>
      <c r="F917" s="273" t="s">
        <v>48</v>
      </c>
      <c r="G917" s="273" t="s">
        <v>2700</v>
      </c>
      <c r="H917" s="273" t="s">
        <v>3851</v>
      </c>
      <c r="I917" s="274" t="s">
        <v>3852</v>
      </c>
    </row>
    <row r="918" spans="2:9">
      <c r="B918" s="272" t="s">
        <v>502</v>
      </c>
      <c r="C918" s="273" t="s">
        <v>3853</v>
      </c>
      <c r="D918" s="273" t="s">
        <v>48</v>
      </c>
      <c r="E918" s="273" t="s">
        <v>2699</v>
      </c>
      <c r="F918" s="273" t="s">
        <v>48</v>
      </c>
      <c r="G918" s="273" t="s">
        <v>2700</v>
      </c>
      <c r="H918" s="273" t="s">
        <v>3854</v>
      </c>
      <c r="I918" s="274" t="s">
        <v>3855</v>
      </c>
    </row>
    <row r="919" spans="2:9">
      <c r="B919" s="272" t="s">
        <v>1336</v>
      </c>
      <c r="C919" s="273" t="s">
        <v>3856</v>
      </c>
      <c r="D919" s="273" t="s">
        <v>2258</v>
      </c>
      <c r="E919" s="273" t="s">
        <v>2258</v>
      </c>
      <c r="F919" s="273" t="s">
        <v>2259</v>
      </c>
      <c r="G919" s="273" t="s">
        <v>2260</v>
      </c>
      <c r="H919" s="273" t="s">
        <v>3856</v>
      </c>
      <c r="I919" s="274" t="s">
        <v>3856</v>
      </c>
    </row>
    <row r="920" spans="2:9">
      <c r="B920" s="272" t="s">
        <v>503</v>
      </c>
      <c r="C920" s="273" t="s">
        <v>3857</v>
      </c>
      <c r="D920" s="273" t="s">
        <v>48</v>
      </c>
      <c r="E920" s="273" t="s">
        <v>2699</v>
      </c>
      <c r="F920" s="273" t="s">
        <v>48</v>
      </c>
      <c r="G920" s="273" t="s">
        <v>2700</v>
      </c>
      <c r="H920" s="273" t="s">
        <v>3858</v>
      </c>
      <c r="I920" s="274" t="s">
        <v>3859</v>
      </c>
    </row>
    <row r="921" spans="2:9">
      <c r="B921" s="272" t="s">
        <v>504</v>
      </c>
      <c r="C921" s="273" t="s">
        <v>3860</v>
      </c>
      <c r="D921" s="273" t="s">
        <v>48</v>
      </c>
      <c r="E921" s="273" t="s">
        <v>2699</v>
      </c>
      <c r="F921" s="273" t="s">
        <v>48</v>
      </c>
      <c r="G921" s="273" t="s">
        <v>2700</v>
      </c>
      <c r="H921" s="273" t="s">
        <v>3860</v>
      </c>
      <c r="I921" s="274" t="s">
        <v>3860</v>
      </c>
    </row>
    <row r="922" spans="2:9">
      <c r="B922" s="272" t="s">
        <v>507</v>
      </c>
      <c r="C922" s="273" t="s">
        <v>3861</v>
      </c>
      <c r="D922" s="273" t="s">
        <v>48</v>
      </c>
      <c r="E922" s="273" t="s">
        <v>2699</v>
      </c>
      <c r="F922" s="273" t="s">
        <v>48</v>
      </c>
      <c r="G922" s="273" t="s">
        <v>2700</v>
      </c>
      <c r="H922" s="273" t="s">
        <v>3861</v>
      </c>
      <c r="I922" s="274" t="s">
        <v>3861</v>
      </c>
    </row>
    <row r="923" spans="2:9">
      <c r="B923" s="272" t="s">
        <v>509</v>
      </c>
      <c r="C923" s="273" t="s">
        <v>3862</v>
      </c>
      <c r="D923" s="273" t="s">
        <v>48</v>
      </c>
      <c r="E923" s="273" t="s">
        <v>2699</v>
      </c>
      <c r="F923" s="273" t="s">
        <v>48</v>
      </c>
      <c r="G923" s="273" t="s">
        <v>2700</v>
      </c>
      <c r="H923" s="273" t="s">
        <v>3862</v>
      </c>
      <c r="I923" s="274" t="s">
        <v>3862</v>
      </c>
    </row>
    <row r="924" spans="2:9">
      <c r="B924" s="272" t="s">
        <v>511</v>
      </c>
      <c r="C924" s="273" t="s">
        <v>3863</v>
      </c>
      <c r="D924" s="273" t="s">
        <v>48</v>
      </c>
      <c r="E924" s="273" t="s">
        <v>2699</v>
      </c>
      <c r="F924" s="273" t="s">
        <v>48</v>
      </c>
      <c r="G924" s="273" t="s">
        <v>2700</v>
      </c>
      <c r="H924" s="273" t="s">
        <v>3863</v>
      </c>
      <c r="I924" s="274" t="s">
        <v>3863</v>
      </c>
    </row>
    <row r="925" spans="2:9">
      <c r="B925" s="272" t="s">
        <v>513</v>
      </c>
      <c r="C925" s="273" t="s">
        <v>3864</v>
      </c>
      <c r="D925" s="273" t="s">
        <v>48</v>
      </c>
      <c r="E925" s="273" t="s">
        <v>2699</v>
      </c>
      <c r="F925" s="273" t="s">
        <v>48</v>
      </c>
      <c r="G925" s="273" t="s">
        <v>2700</v>
      </c>
      <c r="H925" s="273" t="s">
        <v>3864</v>
      </c>
      <c r="I925" s="274" t="s">
        <v>3864</v>
      </c>
    </row>
    <row r="926" spans="2:9">
      <c r="B926" s="272" t="s">
        <v>519</v>
      </c>
      <c r="C926" s="273" t="s">
        <v>3865</v>
      </c>
      <c r="D926" s="273" t="s">
        <v>48</v>
      </c>
      <c r="E926" s="273" t="s">
        <v>2699</v>
      </c>
      <c r="F926" s="273" t="s">
        <v>48</v>
      </c>
      <c r="G926" s="273" t="s">
        <v>2700</v>
      </c>
      <c r="H926" s="273" t="s">
        <v>3865</v>
      </c>
      <c r="I926" s="274" t="s">
        <v>3865</v>
      </c>
    </row>
    <row r="927" spans="2:9">
      <c r="B927" s="272" t="s">
        <v>521</v>
      </c>
      <c r="C927" s="273" t="s">
        <v>3865</v>
      </c>
      <c r="D927" s="273" t="s">
        <v>48</v>
      </c>
      <c r="E927" s="273" t="s">
        <v>2699</v>
      </c>
      <c r="F927" s="273" t="s">
        <v>48</v>
      </c>
      <c r="G927" s="273" t="s">
        <v>2700</v>
      </c>
      <c r="H927" s="273" t="s">
        <v>3865</v>
      </c>
      <c r="I927" s="274" t="s">
        <v>3865</v>
      </c>
    </row>
    <row r="928" spans="2:9">
      <c r="B928" s="272" t="s">
        <v>522</v>
      </c>
      <c r="C928" s="273" t="s">
        <v>3866</v>
      </c>
      <c r="D928" s="273" t="s">
        <v>2600</v>
      </c>
      <c r="E928" s="273" t="s">
        <v>2601</v>
      </c>
      <c r="F928" s="273" t="s">
        <v>2198</v>
      </c>
      <c r="G928" s="273" t="s">
        <v>2603</v>
      </c>
      <c r="H928" s="273" t="s">
        <v>3866</v>
      </c>
      <c r="I928" s="274" t="s">
        <v>3866</v>
      </c>
    </row>
    <row r="929" spans="2:9">
      <c r="B929" s="272" t="s">
        <v>523</v>
      </c>
      <c r="C929" s="273" t="s">
        <v>3867</v>
      </c>
      <c r="D929" s="273" t="s">
        <v>2600</v>
      </c>
      <c r="E929" s="273" t="s">
        <v>2601</v>
      </c>
      <c r="F929" s="273" t="s">
        <v>2198</v>
      </c>
      <c r="G929" s="273" t="s">
        <v>2603</v>
      </c>
      <c r="H929" s="273" t="s">
        <v>3867</v>
      </c>
      <c r="I929" s="274" t="s">
        <v>3867</v>
      </c>
    </row>
    <row r="930" spans="2:9">
      <c r="B930" s="272" t="s">
        <v>649</v>
      </c>
      <c r="C930" s="273" t="s">
        <v>3868</v>
      </c>
      <c r="D930" s="273" t="s">
        <v>50</v>
      </c>
      <c r="E930" s="273" t="s">
        <v>2487</v>
      </c>
      <c r="F930" s="273" t="s">
        <v>50</v>
      </c>
      <c r="G930" s="273" t="s">
        <v>2488</v>
      </c>
      <c r="H930" s="273" t="s">
        <v>3869</v>
      </c>
      <c r="I930" s="274" t="s">
        <v>3870</v>
      </c>
    </row>
    <row r="931" spans="2:9">
      <c r="B931" s="272" t="s">
        <v>651</v>
      </c>
      <c r="C931" s="273" t="s">
        <v>3871</v>
      </c>
      <c r="D931" s="273" t="s">
        <v>50</v>
      </c>
      <c r="E931" s="273" t="s">
        <v>2487</v>
      </c>
      <c r="F931" s="273" t="s">
        <v>50</v>
      </c>
      <c r="G931" s="273" t="s">
        <v>2488</v>
      </c>
      <c r="H931" s="273" t="s">
        <v>3872</v>
      </c>
      <c r="I931" s="274" t="s">
        <v>3873</v>
      </c>
    </row>
    <row r="932" spans="2:9">
      <c r="B932" s="272" t="s">
        <v>652</v>
      </c>
      <c r="C932" s="273" t="s">
        <v>3874</v>
      </c>
      <c r="D932" s="273" t="s">
        <v>50</v>
      </c>
      <c r="E932" s="273" t="s">
        <v>2487</v>
      </c>
      <c r="F932" s="273" t="s">
        <v>50</v>
      </c>
      <c r="G932" s="273" t="s">
        <v>2488</v>
      </c>
      <c r="H932" s="273" t="s">
        <v>3875</v>
      </c>
      <c r="I932" s="274" t="s">
        <v>3876</v>
      </c>
    </row>
    <row r="933" spans="2:9">
      <c r="B933" s="272" t="s">
        <v>653</v>
      </c>
      <c r="C933" s="273" t="s">
        <v>3877</v>
      </c>
      <c r="D933" s="273" t="s">
        <v>50</v>
      </c>
      <c r="E933" s="273" t="s">
        <v>2487</v>
      </c>
      <c r="F933" s="273" t="s">
        <v>50</v>
      </c>
      <c r="G933" s="273" t="s">
        <v>2488</v>
      </c>
      <c r="H933" s="273" t="s">
        <v>3878</v>
      </c>
      <c r="I933" s="274" t="s">
        <v>3879</v>
      </c>
    </row>
    <row r="934" spans="2:9">
      <c r="B934" s="272" t="s">
        <v>664</v>
      </c>
      <c r="C934" s="273" t="s">
        <v>3880</v>
      </c>
      <c r="D934" s="273" t="s">
        <v>50</v>
      </c>
      <c r="E934" s="273" t="s">
        <v>2487</v>
      </c>
      <c r="F934" s="273" t="s">
        <v>50</v>
      </c>
      <c r="G934" s="273" t="s">
        <v>2488</v>
      </c>
      <c r="H934" s="273" t="s">
        <v>3881</v>
      </c>
      <c r="I934" s="274" t="s">
        <v>3882</v>
      </c>
    </row>
    <row r="935" spans="2:9">
      <c r="B935" s="272" t="s">
        <v>668</v>
      </c>
      <c r="C935" s="273" t="s">
        <v>3883</v>
      </c>
      <c r="D935" s="273" t="s">
        <v>50</v>
      </c>
      <c r="E935" s="273" t="s">
        <v>2487</v>
      </c>
      <c r="F935" s="273" t="s">
        <v>50</v>
      </c>
      <c r="G935" s="273" t="s">
        <v>2488</v>
      </c>
      <c r="H935" s="273" t="s">
        <v>3883</v>
      </c>
      <c r="I935" s="274" t="s">
        <v>3884</v>
      </c>
    </row>
    <row r="936" spans="2:9">
      <c r="B936" s="272" t="s">
        <v>670</v>
      </c>
      <c r="C936" s="273" t="s">
        <v>3885</v>
      </c>
      <c r="D936" s="273" t="s">
        <v>50</v>
      </c>
      <c r="E936" s="273" t="s">
        <v>2487</v>
      </c>
      <c r="F936" s="273" t="s">
        <v>50</v>
      </c>
      <c r="G936" s="273" t="s">
        <v>2488</v>
      </c>
      <c r="H936" s="273" t="s">
        <v>3886</v>
      </c>
      <c r="I936" s="274" t="s">
        <v>3887</v>
      </c>
    </row>
    <row r="937" spans="2:9">
      <c r="B937" s="272" t="s">
        <v>1410</v>
      </c>
      <c r="C937" s="273" t="s">
        <v>3888</v>
      </c>
      <c r="D937" s="273" t="s">
        <v>54</v>
      </c>
      <c r="E937" s="273" t="s">
        <v>54</v>
      </c>
      <c r="F937" s="273" t="s">
        <v>2170</v>
      </c>
      <c r="G937" s="273" t="s">
        <v>3205</v>
      </c>
      <c r="H937" s="273" t="s">
        <v>3888</v>
      </c>
      <c r="I937" s="274" t="s">
        <v>3888</v>
      </c>
    </row>
    <row r="938" spans="2:9">
      <c r="B938" s="272" t="s">
        <v>1451</v>
      </c>
      <c r="C938" s="273" t="s">
        <v>2824</v>
      </c>
      <c r="D938" s="273" t="s">
        <v>2600</v>
      </c>
      <c r="E938" s="273" t="s">
        <v>2364</v>
      </c>
      <c r="F938" s="273" t="s">
        <v>2602</v>
      </c>
      <c r="G938" s="273" t="s">
        <v>3715</v>
      </c>
      <c r="H938" s="273" t="s">
        <v>2824</v>
      </c>
      <c r="I938" s="274" t="s">
        <v>2824</v>
      </c>
    </row>
    <row r="939" spans="2:9">
      <c r="B939" s="272" t="s">
        <v>1511</v>
      </c>
      <c r="C939" s="273" t="s">
        <v>2220</v>
      </c>
      <c r="D939" s="273" t="s">
        <v>56</v>
      </c>
      <c r="E939" s="273" t="s">
        <v>2164</v>
      </c>
      <c r="F939" s="273" t="s">
        <v>2185</v>
      </c>
      <c r="G939" s="273" t="s">
        <v>2166</v>
      </c>
      <c r="H939" s="273" t="s">
        <v>2220</v>
      </c>
      <c r="I939" s="274" t="s">
        <v>2220</v>
      </c>
    </row>
    <row r="940" spans="2:9">
      <c r="B940" s="272" t="s">
        <v>654</v>
      </c>
      <c r="C940" s="273" t="s">
        <v>3889</v>
      </c>
      <c r="D940" s="273" t="s">
        <v>50</v>
      </c>
      <c r="E940" s="273" t="s">
        <v>2487</v>
      </c>
      <c r="F940" s="273" t="s">
        <v>50</v>
      </c>
      <c r="G940" s="273" t="s">
        <v>2488</v>
      </c>
      <c r="H940" s="273" t="s">
        <v>3890</v>
      </c>
      <c r="I940" s="274" t="s">
        <v>3891</v>
      </c>
    </row>
    <row r="941" spans="2:9">
      <c r="B941" s="272" t="s">
        <v>655</v>
      </c>
      <c r="C941" s="273" t="s">
        <v>3892</v>
      </c>
      <c r="D941" s="273" t="s">
        <v>50</v>
      </c>
      <c r="E941" s="273" t="s">
        <v>2487</v>
      </c>
      <c r="F941" s="273" t="s">
        <v>50</v>
      </c>
      <c r="G941" s="273" t="s">
        <v>2488</v>
      </c>
      <c r="H941" s="273" t="s">
        <v>3892</v>
      </c>
      <c r="I941" s="274" t="s">
        <v>3892</v>
      </c>
    </row>
    <row r="942" spans="2:9">
      <c r="B942" s="272" t="s">
        <v>656</v>
      </c>
      <c r="C942" s="273" t="s">
        <v>3893</v>
      </c>
      <c r="D942" s="273" t="s">
        <v>50</v>
      </c>
      <c r="E942" s="273" t="s">
        <v>2487</v>
      </c>
      <c r="F942" s="273" t="s">
        <v>50</v>
      </c>
      <c r="G942" s="273" t="s">
        <v>2488</v>
      </c>
      <c r="H942" s="273" t="s">
        <v>3894</v>
      </c>
      <c r="I942" s="274" t="s">
        <v>3895</v>
      </c>
    </row>
    <row r="943" spans="2:9">
      <c r="B943" s="272" t="s">
        <v>657</v>
      </c>
      <c r="C943" s="273" t="s">
        <v>3896</v>
      </c>
      <c r="D943" s="273" t="s">
        <v>50</v>
      </c>
      <c r="E943" s="273" t="s">
        <v>2487</v>
      </c>
      <c r="F943" s="273" t="s">
        <v>50</v>
      </c>
      <c r="G943" s="273" t="s">
        <v>2488</v>
      </c>
      <c r="H943" s="273" t="s">
        <v>3897</v>
      </c>
      <c r="I943" s="274" t="s">
        <v>3898</v>
      </c>
    </row>
    <row r="944" spans="2:9">
      <c r="B944" s="272" t="s">
        <v>658</v>
      </c>
      <c r="C944" s="273" t="s">
        <v>3899</v>
      </c>
      <c r="D944" s="273" t="s">
        <v>50</v>
      </c>
      <c r="E944" s="273" t="s">
        <v>2487</v>
      </c>
      <c r="F944" s="273" t="s">
        <v>50</v>
      </c>
      <c r="G944" s="273" t="s">
        <v>2488</v>
      </c>
      <c r="H944" s="273" t="s">
        <v>3899</v>
      </c>
      <c r="I944" s="274" t="s">
        <v>3899</v>
      </c>
    </row>
    <row r="945" spans="2:9">
      <c r="B945" s="272" t="s">
        <v>659</v>
      </c>
      <c r="C945" s="273" t="s">
        <v>3900</v>
      </c>
      <c r="D945" s="273" t="s">
        <v>50</v>
      </c>
      <c r="E945" s="273" t="s">
        <v>2487</v>
      </c>
      <c r="F945" s="273" t="s">
        <v>50</v>
      </c>
      <c r="G945" s="273" t="s">
        <v>2488</v>
      </c>
      <c r="H945" s="273" t="s">
        <v>3900</v>
      </c>
      <c r="I945" s="274" t="s">
        <v>3900</v>
      </c>
    </row>
    <row r="946" spans="2:9">
      <c r="B946" s="272" t="s">
        <v>660</v>
      </c>
      <c r="C946" s="273" t="s">
        <v>3901</v>
      </c>
      <c r="D946" s="273" t="s">
        <v>50</v>
      </c>
      <c r="E946" s="273" t="s">
        <v>2487</v>
      </c>
      <c r="F946" s="273" t="s">
        <v>50</v>
      </c>
      <c r="G946" s="273" t="s">
        <v>2488</v>
      </c>
      <c r="H946" s="273" t="s">
        <v>3901</v>
      </c>
      <c r="I946" s="274" t="s">
        <v>3901</v>
      </c>
    </row>
    <row r="947" spans="2:9">
      <c r="B947" s="272" t="s">
        <v>661</v>
      </c>
      <c r="C947" s="273" t="s">
        <v>3902</v>
      </c>
      <c r="D947" s="273" t="s">
        <v>50</v>
      </c>
      <c r="E947" s="273" t="s">
        <v>2487</v>
      </c>
      <c r="F947" s="273" t="s">
        <v>50</v>
      </c>
      <c r="G947" s="273" t="s">
        <v>2488</v>
      </c>
      <c r="H947" s="273" t="s">
        <v>3902</v>
      </c>
      <c r="I947" s="274" t="s">
        <v>3902</v>
      </c>
    </row>
    <row r="948" spans="2:9">
      <c r="B948" s="272" t="s">
        <v>662</v>
      </c>
      <c r="C948" s="273" t="s">
        <v>3900</v>
      </c>
      <c r="D948" s="273" t="s">
        <v>50</v>
      </c>
      <c r="E948" s="273" t="s">
        <v>2487</v>
      </c>
      <c r="F948" s="273" t="s">
        <v>50</v>
      </c>
      <c r="G948" s="273" t="s">
        <v>2488</v>
      </c>
      <c r="H948" s="273" t="s">
        <v>3903</v>
      </c>
      <c r="I948" s="274" t="s">
        <v>3904</v>
      </c>
    </row>
    <row r="949" spans="2:9">
      <c r="B949" s="272" t="s">
        <v>663</v>
      </c>
      <c r="C949" s="273" t="s">
        <v>3905</v>
      </c>
      <c r="D949" s="273" t="s">
        <v>50</v>
      </c>
      <c r="E949" s="273" t="s">
        <v>2487</v>
      </c>
      <c r="F949" s="273" t="s">
        <v>50</v>
      </c>
      <c r="G949" s="273" t="s">
        <v>2488</v>
      </c>
      <c r="H949" s="273" t="s">
        <v>3905</v>
      </c>
      <c r="I949" s="274" t="s">
        <v>3905</v>
      </c>
    </row>
    <row r="950" spans="2:9">
      <c r="B950" s="272" t="s">
        <v>665</v>
      </c>
      <c r="C950" s="273" t="s">
        <v>3906</v>
      </c>
      <c r="D950" s="273" t="s">
        <v>50</v>
      </c>
      <c r="E950" s="273" t="s">
        <v>2487</v>
      </c>
      <c r="F950" s="273" t="s">
        <v>50</v>
      </c>
      <c r="G950" s="273" t="s">
        <v>2488</v>
      </c>
      <c r="H950" s="273" t="s">
        <v>3906</v>
      </c>
      <c r="I950" s="274" t="s">
        <v>3906</v>
      </c>
    </row>
    <row r="951" spans="2:9">
      <c r="B951" s="272" t="s">
        <v>667</v>
      </c>
      <c r="C951" s="273" t="s">
        <v>3883</v>
      </c>
      <c r="D951" s="273" t="s">
        <v>50</v>
      </c>
      <c r="E951" s="273" t="s">
        <v>2487</v>
      </c>
      <c r="F951" s="273" t="s">
        <v>50</v>
      </c>
      <c r="G951" s="273" t="s">
        <v>2488</v>
      </c>
      <c r="H951" s="273" t="s">
        <v>3883</v>
      </c>
      <c r="I951" s="274" t="s">
        <v>3883</v>
      </c>
    </row>
    <row r="952" spans="2:9">
      <c r="B952" s="272" t="s">
        <v>669</v>
      </c>
      <c r="C952" s="273" t="s">
        <v>3907</v>
      </c>
      <c r="D952" s="273" t="s">
        <v>50</v>
      </c>
      <c r="E952" s="273" t="s">
        <v>2487</v>
      </c>
      <c r="F952" s="273" t="s">
        <v>50</v>
      </c>
      <c r="G952" s="273" t="s">
        <v>2488</v>
      </c>
      <c r="H952" s="273" t="s">
        <v>3907</v>
      </c>
      <c r="I952" s="274" t="s">
        <v>3907</v>
      </c>
    </row>
    <row r="953" spans="2:9">
      <c r="B953" s="272" t="s">
        <v>674</v>
      </c>
      <c r="C953" s="273" t="s">
        <v>3908</v>
      </c>
      <c r="D953" s="273" t="s">
        <v>50</v>
      </c>
      <c r="E953" s="273" t="s">
        <v>2487</v>
      </c>
      <c r="F953" s="273" t="s">
        <v>50</v>
      </c>
      <c r="G953" s="273" t="s">
        <v>2488</v>
      </c>
      <c r="H953" s="273" t="s">
        <v>3909</v>
      </c>
      <c r="I953" s="274" t="s">
        <v>3910</v>
      </c>
    </row>
    <row r="954" spans="2:9">
      <c r="B954" s="272" t="s">
        <v>683</v>
      </c>
      <c r="C954" s="273" t="s">
        <v>3911</v>
      </c>
      <c r="D954" s="273" t="s">
        <v>50</v>
      </c>
      <c r="E954" s="273" t="s">
        <v>2487</v>
      </c>
      <c r="F954" s="273" t="s">
        <v>50</v>
      </c>
      <c r="G954" s="273" t="s">
        <v>2488</v>
      </c>
      <c r="H954" s="273" t="s">
        <v>3911</v>
      </c>
      <c r="I954" s="274" t="s">
        <v>3912</v>
      </c>
    </row>
    <row r="955" spans="2:9">
      <c r="B955" s="272" t="s">
        <v>506</v>
      </c>
      <c r="C955" s="273" t="s">
        <v>3913</v>
      </c>
      <c r="D955" s="273" t="s">
        <v>48</v>
      </c>
      <c r="E955" s="273" t="s">
        <v>2699</v>
      </c>
      <c r="F955" s="273" t="s">
        <v>48</v>
      </c>
      <c r="G955" s="273" t="s">
        <v>2700</v>
      </c>
      <c r="H955" s="273" t="s">
        <v>3914</v>
      </c>
      <c r="I955" s="274" t="s">
        <v>3915</v>
      </c>
    </row>
    <row r="956" spans="2:9">
      <c r="B956" s="272" t="s">
        <v>508</v>
      </c>
      <c r="C956" s="273" t="s">
        <v>3861</v>
      </c>
      <c r="D956" s="273" t="s">
        <v>48</v>
      </c>
      <c r="E956" s="273" t="s">
        <v>2699</v>
      </c>
      <c r="F956" s="273" t="s">
        <v>48</v>
      </c>
      <c r="G956" s="273" t="s">
        <v>2700</v>
      </c>
      <c r="H956" s="273" t="s">
        <v>3916</v>
      </c>
      <c r="I956" s="274" t="s">
        <v>3917</v>
      </c>
    </row>
    <row r="957" spans="2:9">
      <c r="B957" s="272" t="s">
        <v>510</v>
      </c>
      <c r="C957" s="273" t="s">
        <v>3862</v>
      </c>
      <c r="D957" s="273" t="s">
        <v>48</v>
      </c>
      <c r="E957" s="273" t="s">
        <v>2699</v>
      </c>
      <c r="F957" s="273" t="s">
        <v>48</v>
      </c>
      <c r="G957" s="273" t="s">
        <v>2700</v>
      </c>
      <c r="H957" s="273" t="s">
        <v>3862</v>
      </c>
      <c r="I957" s="274" t="s">
        <v>3918</v>
      </c>
    </row>
    <row r="958" spans="2:9">
      <c r="B958" s="272" t="s">
        <v>512</v>
      </c>
      <c r="C958" s="273" t="s">
        <v>3863</v>
      </c>
      <c r="D958" s="273" t="s">
        <v>48</v>
      </c>
      <c r="E958" s="273" t="s">
        <v>2699</v>
      </c>
      <c r="F958" s="273" t="s">
        <v>110</v>
      </c>
      <c r="G958" s="273" t="s">
        <v>2700</v>
      </c>
      <c r="H958" s="273" t="s">
        <v>3863</v>
      </c>
      <c r="I958" s="274" t="s">
        <v>3919</v>
      </c>
    </row>
    <row r="959" spans="2:9">
      <c r="B959" s="272" t="s">
        <v>514</v>
      </c>
      <c r="C959" s="273" t="s">
        <v>3920</v>
      </c>
      <c r="D959" s="273" t="s">
        <v>48</v>
      </c>
      <c r="E959" s="273" t="s">
        <v>2699</v>
      </c>
      <c r="F959" s="273" t="s">
        <v>48</v>
      </c>
      <c r="G959" s="273" t="s">
        <v>2700</v>
      </c>
      <c r="H959" s="273" t="s">
        <v>3920</v>
      </c>
      <c r="I959" s="274" t="s">
        <v>3921</v>
      </c>
    </row>
    <row r="960" spans="2:9">
      <c r="B960" s="272" t="s">
        <v>515</v>
      </c>
      <c r="C960" s="273" t="s">
        <v>3922</v>
      </c>
      <c r="D960" s="273" t="s">
        <v>48</v>
      </c>
      <c r="E960" s="273" t="s">
        <v>2699</v>
      </c>
      <c r="F960" s="273" t="s">
        <v>48</v>
      </c>
      <c r="G960" s="273" t="s">
        <v>2700</v>
      </c>
      <c r="H960" s="273" t="s">
        <v>3923</v>
      </c>
      <c r="I960" s="274" t="s">
        <v>3924</v>
      </c>
    </row>
    <row r="961" spans="2:9">
      <c r="B961" s="272" t="s">
        <v>516</v>
      </c>
      <c r="C961" s="273" t="s">
        <v>3925</v>
      </c>
      <c r="D961" s="273" t="s">
        <v>48</v>
      </c>
      <c r="E961" s="273" t="s">
        <v>2699</v>
      </c>
      <c r="F961" s="273" t="s">
        <v>48</v>
      </c>
      <c r="G961" s="273" t="s">
        <v>2700</v>
      </c>
      <c r="H961" s="273" t="s">
        <v>3925</v>
      </c>
      <c r="I961" s="274" t="s">
        <v>3926</v>
      </c>
    </row>
    <row r="962" spans="2:9">
      <c r="B962" s="272" t="s">
        <v>517</v>
      </c>
      <c r="C962" s="273" t="s">
        <v>3927</v>
      </c>
      <c r="D962" s="273" t="s">
        <v>48</v>
      </c>
      <c r="E962" s="273" t="s">
        <v>2699</v>
      </c>
      <c r="F962" s="273" t="s">
        <v>48</v>
      </c>
      <c r="G962" s="273" t="s">
        <v>2700</v>
      </c>
      <c r="H962" s="273" t="s">
        <v>3928</v>
      </c>
      <c r="I962" s="274" t="s">
        <v>3929</v>
      </c>
    </row>
    <row r="963" spans="2:9">
      <c r="B963" s="272" t="s">
        <v>518</v>
      </c>
      <c r="C963" s="273" t="s">
        <v>3930</v>
      </c>
      <c r="D963" s="273" t="s">
        <v>48</v>
      </c>
      <c r="E963" s="273" t="s">
        <v>2699</v>
      </c>
      <c r="F963" s="273" t="s">
        <v>48</v>
      </c>
      <c r="G963" s="273" t="s">
        <v>2700</v>
      </c>
      <c r="H963" s="273" t="s">
        <v>3931</v>
      </c>
      <c r="I963" s="274" t="s">
        <v>3932</v>
      </c>
    </row>
    <row r="964" spans="2:9">
      <c r="B964" s="272" t="s">
        <v>812</v>
      </c>
      <c r="C964" s="273" t="s">
        <v>3933</v>
      </c>
      <c r="D964" s="273" t="s">
        <v>50</v>
      </c>
      <c r="E964" s="273" t="s">
        <v>2497</v>
      </c>
      <c r="F964" s="273" t="s">
        <v>110</v>
      </c>
      <c r="G964" s="273" t="s">
        <v>2498</v>
      </c>
      <c r="H964" s="273" t="s">
        <v>3933</v>
      </c>
      <c r="I964" s="274" t="s">
        <v>3933</v>
      </c>
    </row>
    <row r="965" spans="2:9">
      <c r="B965" s="272" t="s">
        <v>520</v>
      </c>
      <c r="C965" s="273" t="s">
        <v>3934</v>
      </c>
      <c r="D965" s="273" t="s">
        <v>48</v>
      </c>
      <c r="E965" s="273" t="s">
        <v>2699</v>
      </c>
      <c r="F965" s="273" t="s">
        <v>48</v>
      </c>
      <c r="G965" s="273" t="s">
        <v>2700</v>
      </c>
      <c r="H965" s="273" t="s">
        <v>3935</v>
      </c>
      <c r="I965" s="274" t="s">
        <v>3936</v>
      </c>
    </row>
    <row r="966" spans="2:9">
      <c r="B966" s="272" t="s">
        <v>524</v>
      </c>
      <c r="C966" s="273" t="s">
        <v>3937</v>
      </c>
      <c r="D966" s="273" t="s">
        <v>2600</v>
      </c>
      <c r="E966" s="273" t="s">
        <v>2601</v>
      </c>
      <c r="F966" s="273" t="s">
        <v>2198</v>
      </c>
      <c r="G966" s="273" t="s">
        <v>2603</v>
      </c>
      <c r="H966" s="273" t="s">
        <v>3937</v>
      </c>
      <c r="I966" s="274" t="s">
        <v>3938</v>
      </c>
    </row>
    <row r="967" spans="2:9">
      <c r="B967" s="272" t="s">
        <v>534</v>
      </c>
      <c r="C967" s="273" t="s">
        <v>3939</v>
      </c>
      <c r="D967" s="273" t="s">
        <v>2600</v>
      </c>
      <c r="E967" s="273" t="s">
        <v>2601</v>
      </c>
      <c r="F967" s="273" t="s">
        <v>2198</v>
      </c>
      <c r="G967" s="273" t="s">
        <v>2603</v>
      </c>
      <c r="H967" s="273" t="s">
        <v>3939</v>
      </c>
      <c r="I967" s="274" t="s">
        <v>3940</v>
      </c>
    </row>
    <row r="968" spans="2:9">
      <c r="B968" s="272" t="s">
        <v>536</v>
      </c>
      <c r="C968" s="273" t="s">
        <v>3941</v>
      </c>
      <c r="D968" s="273" t="s">
        <v>2600</v>
      </c>
      <c r="E968" s="273" t="s">
        <v>2601</v>
      </c>
      <c r="F968" s="273" t="s">
        <v>2198</v>
      </c>
      <c r="G968" s="273" t="s">
        <v>2603</v>
      </c>
      <c r="H968" s="273" t="s">
        <v>3941</v>
      </c>
      <c r="I968" s="274" t="s">
        <v>3942</v>
      </c>
    </row>
    <row r="969" spans="2:9">
      <c r="B969" s="272" t="s">
        <v>537</v>
      </c>
      <c r="C969" s="273" t="s">
        <v>3943</v>
      </c>
      <c r="D969" s="273" t="s">
        <v>2600</v>
      </c>
      <c r="E969" s="273" t="s">
        <v>2601</v>
      </c>
      <c r="F969" s="273" t="s">
        <v>2198</v>
      </c>
      <c r="G969" s="273" t="s">
        <v>2603</v>
      </c>
      <c r="H969" s="273" t="s">
        <v>3944</v>
      </c>
      <c r="I969" s="274" t="s">
        <v>3945</v>
      </c>
    </row>
    <row r="970" spans="2:9">
      <c r="B970" s="272" t="s">
        <v>525</v>
      </c>
      <c r="C970" s="273" t="s">
        <v>3946</v>
      </c>
      <c r="D970" s="273" t="s">
        <v>2600</v>
      </c>
      <c r="E970" s="273" t="s">
        <v>2601</v>
      </c>
      <c r="F970" s="273" t="s">
        <v>2198</v>
      </c>
      <c r="G970" s="273" t="s">
        <v>2603</v>
      </c>
      <c r="H970" s="273" t="s">
        <v>3947</v>
      </c>
      <c r="I970" s="274" t="s">
        <v>3948</v>
      </c>
    </row>
    <row r="971" spans="2:9">
      <c r="B971" s="272" t="s">
        <v>526</v>
      </c>
      <c r="C971" s="273" t="s">
        <v>3949</v>
      </c>
      <c r="D971" s="273" t="s">
        <v>2600</v>
      </c>
      <c r="E971" s="273" t="s">
        <v>2601</v>
      </c>
      <c r="F971" s="273" t="s">
        <v>2198</v>
      </c>
      <c r="G971" s="273" t="s">
        <v>2603</v>
      </c>
      <c r="H971" s="273" t="s">
        <v>3950</v>
      </c>
      <c r="I971" s="274" t="s">
        <v>3951</v>
      </c>
    </row>
    <row r="972" spans="2:9">
      <c r="B972" s="272" t="s">
        <v>527</v>
      </c>
      <c r="C972" s="273" t="s">
        <v>3952</v>
      </c>
      <c r="D972" s="273" t="s">
        <v>2600</v>
      </c>
      <c r="E972" s="273" t="s">
        <v>2601</v>
      </c>
      <c r="F972" s="273" t="s">
        <v>2198</v>
      </c>
      <c r="G972" s="273" t="s">
        <v>2603</v>
      </c>
      <c r="H972" s="273" t="s">
        <v>3952</v>
      </c>
      <c r="I972" s="274" t="s">
        <v>3952</v>
      </c>
    </row>
    <row r="973" spans="2:9">
      <c r="B973" s="272" t="s">
        <v>528</v>
      </c>
      <c r="C973" s="273" t="s">
        <v>3953</v>
      </c>
      <c r="D973" s="273" t="s">
        <v>2600</v>
      </c>
      <c r="E973" s="273" t="s">
        <v>2601</v>
      </c>
      <c r="F973" s="273" t="s">
        <v>2198</v>
      </c>
      <c r="G973" s="273" t="s">
        <v>2603</v>
      </c>
      <c r="H973" s="273" t="s">
        <v>3953</v>
      </c>
      <c r="I973" s="274" t="s">
        <v>3953</v>
      </c>
    </row>
    <row r="974" spans="2:9">
      <c r="B974" s="272" t="s">
        <v>529</v>
      </c>
      <c r="C974" s="273" t="s">
        <v>3954</v>
      </c>
      <c r="D974" s="273" t="s">
        <v>2600</v>
      </c>
      <c r="E974" s="273" t="s">
        <v>2601</v>
      </c>
      <c r="F974" s="273" t="s">
        <v>2198</v>
      </c>
      <c r="G974" s="273" t="s">
        <v>2603</v>
      </c>
      <c r="H974" s="273" t="s">
        <v>3954</v>
      </c>
      <c r="I974" s="274" t="s">
        <v>3954</v>
      </c>
    </row>
    <row r="975" spans="2:9">
      <c r="B975" s="272" t="s">
        <v>530</v>
      </c>
      <c r="C975" s="273" t="s">
        <v>3955</v>
      </c>
      <c r="D975" s="273" t="s">
        <v>2600</v>
      </c>
      <c r="E975" s="273" t="s">
        <v>2601</v>
      </c>
      <c r="F975" s="273" t="s">
        <v>2198</v>
      </c>
      <c r="G975" s="273" t="s">
        <v>2603</v>
      </c>
      <c r="H975" s="273" t="s">
        <v>3955</v>
      </c>
      <c r="I975" s="274" t="s">
        <v>3956</v>
      </c>
    </row>
    <row r="976" spans="2:9">
      <c r="B976" s="272" t="s">
        <v>531</v>
      </c>
      <c r="C976" s="273" t="s">
        <v>3957</v>
      </c>
      <c r="D976" s="273" t="s">
        <v>2600</v>
      </c>
      <c r="E976" s="273" t="s">
        <v>2601</v>
      </c>
      <c r="F976" s="273" t="s">
        <v>2198</v>
      </c>
      <c r="G976" s="273" t="s">
        <v>2603</v>
      </c>
      <c r="H976" s="273" t="s">
        <v>3958</v>
      </c>
      <c r="I976" s="274" t="s">
        <v>3959</v>
      </c>
    </row>
    <row r="977" spans="2:9">
      <c r="B977" s="272" t="s">
        <v>1357</v>
      </c>
      <c r="C977" s="273" t="s">
        <v>3960</v>
      </c>
      <c r="D977" s="273" t="s">
        <v>110</v>
      </c>
      <c r="E977" s="273" t="s">
        <v>2576</v>
      </c>
      <c r="F977" s="273" t="s">
        <v>110</v>
      </c>
      <c r="G977" s="273" t="s">
        <v>2577</v>
      </c>
      <c r="H977" s="273" t="s">
        <v>3961</v>
      </c>
      <c r="I977" s="274" t="s">
        <v>3962</v>
      </c>
    </row>
    <row r="978" spans="2:9">
      <c r="B978" s="272" t="s">
        <v>532</v>
      </c>
      <c r="C978" s="273" t="s">
        <v>3963</v>
      </c>
      <c r="D978" s="273" t="s">
        <v>2600</v>
      </c>
      <c r="E978" s="273" t="s">
        <v>2601</v>
      </c>
      <c r="F978" s="273" t="s">
        <v>2198</v>
      </c>
      <c r="G978" s="273" t="s">
        <v>2603</v>
      </c>
      <c r="H978" s="273" t="s">
        <v>3964</v>
      </c>
      <c r="I978" s="274" t="s">
        <v>3965</v>
      </c>
    </row>
    <row r="979" spans="2:9">
      <c r="B979" s="272" t="s">
        <v>533</v>
      </c>
      <c r="C979" s="273" t="s">
        <v>3966</v>
      </c>
      <c r="D979" s="273" t="s">
        <v>2600</v>
      </c>
      <c r="E979" s="273" t="s">
        <v>2601</v>
      </c>
      <c r="F979" s="273" t="s">
        <v>2198</v>
      </c>
      <c r="G979" s="273" t="s">
        <v>2603</v>
      </c>
      <c r="H979" s="273" t="s">
        <v>3967</v>
      </c>
      <c r="I979" s="274" t="s">
        <v>3968</v>
      </c>
    </row>
    <row r="980" spans="2:9">
      <c r="B980" s="272" t="s">
        <v>535</v>
      </c>
      <c r="C980" s="273" t="s">
        <v>3969</v>
      </c>
      <c r="D980" s="273" t="s">
        <v>2600</v>
      </c>
      <c r="E980" s="273" t="s">
        <v>2601</v>
      </c>
      <c r="F980" s="273" t="s">
        <v>2198</v>
      </c>
      <c r="G980" s="273" t="s">
        <v>2603</v>
      </c>
      <c r="H980" s="273" t="s">
        <v>3969</v>
      </c>
      <c r="I980" s="274" t="s">
        <v>3969</v>
      </c>
    </row>
    <row r="981" spans="2:9">
      <c r="B981" s="272" t="s">
        <v>540</v>
      </c>
      <c r="C981" s="273" t="s">
        <v>3970</v>
      </c>
      <c r="D981" s="273" t="s">
        <v>2600</v>
      </c>
      <c r="E981" s="273" t="s">
        <v>2601</v>
      </c>
      <c r="F981" s="273" t="s">
        <v>2198</v>
      </c>
      <c r="G981" s="273" t="s">
        <v>2603</v>
      </c>
      <c r="H981" s="273" t="s">
        <v>3970</v>
      </c>
      <c r="I981" s="274" t="s">
        <v>3970</v>
      </c>
    </row>
    <row r="982" spans="2:9">
      <c r="B982" s="272" t="s">
        <v>543</v>
      </c>
      <c r="C982" s="273" t="s">
        <v>3971</v>
      </c>
      <c r="D982" s="273" t="s">
        <v>2600</v>
      </c>
      <c r="E982" s="273" t="s">
        <v>2601</v>
      </c>
      <c r="F982" s="273" t="s">
        <v>2198</v>
      </c>
      <c r="G982" s="273" t="s">
        <v>2603</v>
      </c>
      <c r="H982" s="273" t="s">
        <v>3971</v>
      </c>
      <c r="I982" s="274" t="s">
        <v>3971</v>
      </c>
    </row>
    <row r="983" spans="2:9">
      <c r="B983" s="272" t="s">
        <v>551</v>
      </c>
      <c r="C983" s="273" t="s">
        <v>3972</v>
      </c>
      <c r="D983" s="273" t="s">
        <v>2600</v>
      </c>
      <c r="E983" s="273" t="s">
        <v>2601</v>
      </c>
      <c r="F983" s="273" t="s">
        <v>2198</v>
      </c>
      <c r="G983" s="273" t="s">
        <v>2603</v>
      </c>
      <c r="H983" s="273" t="s">
        <v>3972</v>
      </c>
      <c r="I983" s="274" t="s">
        <v>3972</v>
      </c>
    </row>
    <row r="984" spans="2:9">
      <c r="B984" s="272" t="s">
        <v>538</v>
      </c>
      <c r="C984" s="273" t="s">
        <v>3973</v>
      </c>
      <c r="D984" s="273" t="s">
        <v>2600</v>
      </c>
      <c r="E984" s="273" t="s">
        <v>2601</v>
      </c>
      <c r="F984" s="273" t="s">
        <v>2198</v>
      </c>
      <c r="G984" s="273" t="s">
        <v>2603</v>
      </c>
      <c r="H984" s="273" t="s">
        <v>3974</v>
      </c>
      <c r="I984" s="274" t="s">
        <v>3975</v>
      </c>
    </row>
    <row r="985" spans="2:9">
      <c r="B985" s="272" t="s">
        <v>539</v>
      </c>
      <c r="C985" s="273" t="s">
        <v>3976</v>
      </c>
      <c r="D985" s="273" t="s">
        <v>2600</v>
      </c>
      <c r="E985" s="273" t="s">
        <v>2601</v>
      </c>
      <c r="F985" s="273" t="s">
        <v>2198</v>
      </c>
      <c r="G985" s="273" t="s">
        <v>2603</v>
      </c>
      <c r="H985" s="273" t="s">
        <v>3977</v>
      </c>
      <c r="I985" s="274" t="s">
        <v>3978</v>
      </c>
    </row>
    <row r="986" spans="2:9">
      <c r="B986" s="272" t="s">
        <v>541</v>
      </c>
      <c r="C986" s="273" t="s">
        <v>3979</v>
      </c>
      <c r="D986" s="273" t="s">
        <v>2600</v>
      </c>
      <c r="E986" s="273" t="s">
        <v>2601</v>
      </c>
      <c r="F986" s="273" t="s">
        <v>2198</v>
      </c>
      <c r="G986" s="273" t="s">
        <v>2603</v>
      </c>
      <c r="H986" s="273" t="s">
        <v>3980</v>
      </c>
      <c r="I986" s="274" t="s">
        <v>3981</v>
      </c>
    </row>
    <row r="987" spans="2:9">
      <c r="B987" s="272" t="s">
        <v>542</v>
      </c>
      <c r="C987" s="273" t="s">
        <v>3982</v>
      </c>
      <c r="D987" s="273" t="s">
        <v>2600</v>
      </c>
      <c r="E987" s="273" t="s">
        <v>2601</v>
      </c>
      <c r="F987" s="273" t="s">
        <v>2198</v>
      </c>
      <c r="G987" s="273" t="s">
        <v>2603</v>
      </c>
      <c r="H987" s="273" t="s">
        <v>3982</v>
      </c>
      <c r="I987" s="274" t="s">
        <v>3983</v>
      </c>
    </row>
    <row r="988" spans="2:9">
      <c r="B988" s="272" t="s">
        <v>544</v>
      </c>
      <c r="C988" s="273" t="s">
        <v>3984</v>
      </c>
      <c r="D988" s="273" t="s">
        <v>2600</v>
      </c>
      <c r="E988" s="273" t="s">
        <v>2601</v>
      </c>
      <c r="F988" s="273" t="s">
        <v>2198</v>
      </c>
      <c r="G988" s="273" t="s">
        <v>2603</v>
      </c>
      <c r="H988" s="273" t="s">
        <v>3985</v>
      </c>
      <c r="I988" s="274" t="s">
        <v>3986</v>
      </c>
    </row>
    <row r="989" spans="2:9">
      <c r="B989" s="272" t="s">
        <v>545</v>
      </c>
      <c r="C989" s="273" t="s">
        <v>3987</v>
      </c>
      <c r="D989" s="273" t="s">
        <v>2600</v>
      </c>
      <c r="E989" s="273" t="s">
        <v>2601</v>
      </c>
      <c r="F989" s="273" t="s">
        <v>2198</v>
      </c>
      <c r="G989" s="273" t="s">
        <v>2603</v>
      </c>
      <c r="H989" s="273" t="s">
        <v>3987</v>
      </c>
      <c r="I989" s="274" t="s">
        <v>3988</v>
      </c>
    </row>
    <row r="990" spans="2:9">
      <c r="B990" s="272" t="s">
        <v>546</v>
      </c>
      <c r="C990" s="273" t="s">
        <v>3989</v>
      </c>
      <c r="D990" s="273" t="s">
        <v>2600</v>
      </c>
      <c r="E990" s="273" t="s">
        <v>2601</v>
      </c>
      <c r="F990" s="273" t="s">
        <v>2602</v>
      </c>
      <c r="G990" s="273" t="s">
        <v>2603</v>
      </c>
      <c r="H990" s="273" t="s">
        <v>3989</v>
      </c>
      <c r="I990" s="274" t="s">
        <v>3990</v>
      </c>
    </row>
    <row r="991" spans="2:9">
      <c r="B991" s="272" t="s">
        <v>845</v>
      </c>
      <c r="C991" s="273" t="s">
        <v>2802</v>
      </c>
      <c r="D991" s="273" t="s">
        <v>50</v>
      </c>
      <c r="E991" s="273" t="s">
        <v>2487</v>
      </c>
      <c r="F991" s="273" t="s">
        <v>50</v>
      </c>
      <c r="G991" s="273" t="s">
        <v>2488</v>
      </c>
      <c r="H991" s="273" t="s">
        <v>2802</v>
      </c>
      <c r="I991" s="274" t="s">
        <v>2802</v>
      </c>
    </row>
    <row r="992" spans="2:9">
      <c r="B992" s="272" t="s">
        <v>859</v>
      </c>
      <c r="C992" s="273" t="s">
        <v>3991</v>
      </c>
      <c r="D992" s="273" t="s">
        <v>50</v>
      </c>
      <c r="E992" s="273" t="s">
        <v>2487</v>
      </c>
      <c r="F992" s="273" t="s">
        <v>110</v>
      </c>
      <c r="G992" s="273" t="s">
        <v>2488</v>
      </c>
      <c r="H992" s="273" t="s">
        <v>3991</v>
      </c>
      <c r="I992" s="274" t="s">
        <v>3991</v>
      </c>
    </row>
    <row r="993" spans="2:9">
      <c r="B993" s="272" t="s">
        <v>883</v>
      </c>
      <c r="C993" s="273" t="s">
        <v>3992</v>
      </c>
      <c r="D993" s="273" t="s">
        <v>50</v>
      </c>
      <c r="E993" s="273" t="s">
        <v>2487</v>
      </c>
      <c r="F993" s="273" t="s">
        <v>50</v>
      </c>
      <c r="G993" s="273" t="s">
        <v>2488</v>
      </c>
      <c r="H993" s="273" t="s">
        <v>3992</v>
      </c>
      <c r="I993" s="274" t="s">
        <v>3992</v>
      </c>
    </row>
    <row r="994" spans="2:9">
      <c r="B994" s="272" t="s">
        <v>888</v>
      </c>
      <c r="C994" s="273" t="s">
        <v>3993</v>
      </c>
      <c r="D994" s="273" t="s">
        <v>50</v>
      </c>
      <c r="E994" s="273" t="s">
        <v>2487</v>
      </c>
      <c r="F994" s="273" t="s">
        <v>50</v>
      </c>
      <c r="G994" s="273" t="s">
        <v>2488</v>
      </c>
      <c r="H994" s="273" t="s">
        <v>3993</v>
      </c>
      <c r="I994" s="274" t="s">
        <v>3993</v>
      </c>
    </row>
    <row r="995" spans="2:9">
      <c r="B995" s="272" t="s">
        <v>899</v>
      </c>
      <c r="C995" s="273" t="s">
        <v>3994</v>
      </c>
      <c r="D995" s="273" t="s">
        <v>50</v>
      </c>
      <c r="E995" s="273" t="s">
        <v>2487</v>
      </c>
      <c r="F995" s="273" t="s">
        <v>50</v>
      </c>
      <c r="G995" s="273" t="s">
        <v>2488</v>
      </c>
      <c r="H995" s="273" t="s">
        <v>3994</v>
      </c>
      <c r="I995" s="274" t="s">
        <v>3994</v>
      </c>
    </row>
    <row r="996" spans="2:9">
      <c r="B996" s="272" t="s">
        <v>955</v>
      </c>
      <c r="C996" s="273" t="s">
        <v>3995</v>
      </c>
      <c r="D996" s="273" t="s">
        <v>50</v>
      </c>
      <c r="E996" s="273" t="s">
        <v>2584</v>
      </c>
      <c r="F996" s="273" t="s">
        <v>50</v>
      </c>
      <c r="G996" s="273" t="s">
        <v>2585</v>
      </c>
      <c r="H996" s="273" t="s">
        <v>3995</v>
      </c>
      <c r="I996" s="274" t="s">
        <v>3995</v>
      </c>
    </row>
    <row r="997" spans="2:9">
      <c r="B997" s="272" t="s">
        <v>988</v>
      </c>
      <c r="C997" s="273" t="s">
        <v>3996</v>
      </c>
      <c r="D997" s="273" t="s">
        <v>50</v>
      </c>
      <c r="E997" s="273" t="s">
        <v>2589</v>
      </c>
      <c r="F997" s="273" t="s">
        <v>2709</v>
      </c>
      <c r="G997" s="273" t="s">
        <v>2590</v>
      </c>
      <c r="H997" s="273" t="s">
        <v>3996</v>
      </c>
      <c r="I997" s="274" t="s">
        <v>3996</v>
      </c>
    </row>
    <row r="998" spans="2:9">
      <c r="B998" s="272" t="s">
        <v>547</v>
      </c>
      <c r="C998" s="273" t="s">
        <v>3997</v>
      </c>
      <c r="D998" s="273" t="s">
        <v>2600</v>
      </c>
      <c r="E998" s="273" t="s">
        <v>2601</v>
      </c>
      <c r="F998" s="273" t="s">
        <v>2198</v>
      </c>
      <c r="G998" s="273" t="s">
        <v>2603</v>
      </c>
      <c r="H998" s="273" t="s">
        <v>3998</v>
      </c>
      <c r="I998" s="274" t="s">
        <v>3999</v>
      </c>
    </row>
    <row r="999" spans="2:9">
      <c r="B999" s="272" t="s">
        <v>548</v>
      </c>
      <c r="C999" s="273" t="s">
        <v>4000</v>
      </c>
      <c r="D999" s="273" t="s">
        <v>2600</v>
      </c>
      <c r="E999" s="273" t="s">
        <v>2601</v>
      </c>
      <c r="F999" s="273" t="s">
        <v>2602</v>
      </c>
      <c r="G999" s="273" t="s">
        <v>2603</v>
      </c>
      <c r="H999" s="273" t="s">
        <v>4000</v>
      </c>
      <c r="I999" s="274" t="s">
        <v>4001</v>
      </c>
    </row>
    <row r="1000" spans="2:9">
      <c r="B1000" s="272" t="s">
        <v>549</v>
      </c>
      <c r="C1000" s="273" t="s">
        <v>4002</v>
      </c>
      <c r="D1000" s="273" t="s">
        <v>2600</v>
      </c>
      <c r="E1000" s="273" t="s">
        <v>2601</v>
      </c>
      <c r="F1000" s="273" t="s">
        <v>2198</v>
      </c>
      <c r="G1000" s="273" t="s">
        <v>2603</v>
      </c>
      <c r="H1000" s="273" t="s">
        <v>4003</v>
      </c>
      <c r="I1000" s="274" t="s">
        <v>4004</v>
      </c>
    </row>
    <row r="1001" spans="2:9">
      <c r="B1001" s="272" t="s">
        <v>550</v>
      </c>
      <c r="C1001" s="273" t="s">
        <v>4005</v>
      </c>
      <c r="D1001" s="273" t="s">
        <v>2600</v>
      </c>
      <c r="E1001" s="273" t="s">
        <v>2601</v>
      </c>
      <c r="F1001" s="273" t="s">
        <v>2602</v>
      </c>
      <c r="G1001" s="273" t="s">
        <v>2603</v>
      </c>
      <c r="H1001" s="273" t="s">
        <v>4006</v>
      </c>
      <c r="I1001" s="274" t="s">
        <v>4007</v>
      </c>
    </row>
    <row r="1002" spans="2:9">
      <c r="B1002" s="272" t="s">
        <v>552</v>
      </c>
      <c r="C1002" s="273" t="s">
        <v>4008</v>
      </c>
      <c r="D1002" s="273" t="s">
        <v>2600</v>
      </c>
      <c r="E1002" s="273" t="s">
        <v>2601</v>
      </c>
      <c r="F1002" s="273" t="s">
        <v>2198</v>
      </c>
      <c r="G1002" s="273" t="s">
        <v>2603</v>
      </c>
      <c r="H1002" s="273" t="s">
        <v>4009</v>
      </c>
      <c r="I1002" s="274" t="s">
        <v>4010</v>
      </c>
    </row>
    <row r="1003" spans="2:9">
      <c r="B1003" s="272" t="s">
        <v>553</v>
      </c>
      <c r="C1003" s="273" t="s">
        <v>4011</v>
      </c>
      <c r="D1003" s="273" t="s">
        <v>2600</v>
      </c>
      <c r="E1003" s="273" t="s">
        <v>2601</v>
      </c>
      <c r="F1003" s="273" t="s">
        <v>2198</v>
      </c>
      <c r="G1003" s="273" t="s">
        <v>2603</v>
      </c>
      <c r="H1003" s="273" t="s">
        <v>4012</v>
      </c>
      <c r="I1003" s="274" t="s">
        <v>4013</v>
      </c>
    </row>
    <row r="1004" spans="2:9">
      <c r="B1004" s="272" t="s">
        <v>554</v>
      </c>
      <c r="C1004" s="273" t="s">
        <v>4014</v>
      </c>
      <c r="D1004" s="273" t="s">
        <v>2600</v>
      </c>
      <c r="E1004" s="273" t="s">
        <v>2601</v>
      </c>
      <c r="F1004" s="273" t="s">
        <v>2198</v>
      </c>
      <c r="G1004" s="273" t="s">
        <v>2603</v>
      </c>
      <c r="H1004" s="273" t="s">
        <v>4014</v>
      </c>
      <c r="I1004" s="274" t="s">
        <v>4015</v>
      </c>
    </row>
    <row r="1005" spans="2:9">
      <c r="B1005" s="272" t="s">
        <v>1086</v>
      </c>
      <c r="C1005" s="273" t="s">
        <v>4016</v>
      </c>
      <c r="D1005" s="273" t="s">
        <v>50</v>
      </c>
      <c r="E1005" s="273" t="s">
        <v>3253</v>
      </c>
      <c r="F1005" s="273" t="s">
        <v>50</v>
      </c>
      <c r="G1005" s="273" t="s">
        <v>3254</v>
      </c>
      <c r="H1005" s="273" t="s">
        <v>4016</v>
      </c>
      <c r="I1005" s="274" t="s">
        <v>4016</v>
      </c>
    </row>
    <row r="1006" spans="2:9">
      <c r="B1006" s="272" t="s">
        <v>1114</v>
      </c>
      <c r="C1006" s="273" t="s">
        <v>4017</v>
      </c>
      <c r="D1006" s="273" t="s">
        <v>2258</v>
      </c>
      <c r="E1006" s="273" t="s">
        <v>2258</v>
      </c>
      <c r="F1006" s="273" t="s">
        <v>2259</v>
      </c>
      <c r="G1006" s="273" t="s">
        <v>2260</v>
      </c>
      <c r="H1006" s="273" t="s">
        <v>4017</v>
      </c>
      <c r="I1006" s="274" t="s">
        <v>4017</v>
      </c>
    </row>
    <row r="1007" spans="2:9">
      <c r="B1007" s="272" t="s">
        <v>1126</v>
      </c>
      <c r="C1007" s="273" t="s">
        <v>4018</v>
      </c>
      <c r="D1007" s="273" t="s">
        <v>50</v>
      </c>
      <c r="E1007" s="273" t="s">
        <v>2584</v>
      </c>
      <c r="F1007" s="273" t="s">
        <v>50</v>
      </c>
      <c r="G1007" s="273" t="s">
        <v>2585</v>
      </c>
      <c r="H1007" s="273" t="s">
        <v>4018</v>
      </c>
      <c r="I1007" s="274" t="s">
        <v>4018</v>
      </c>
    </row>
    <row r="1008" spans="2:9">
      <c r="B1008" s="272" t="s">
        <v>1129</v>
      </c>
      <c r="C1008" s="273" t="s">
        <v>4019</v>
      </c>
      <c r="D1008" s="273" t="s">
        <v>50</v>
      </c>
      <c r="E1008" s="273" t="s">
        <v>2584</v>
      </c>
      <c r="F1008" s="273" t="s">
        <v>50</v>
      </c>
      <c r="G1008" s="273" t="s">
        <v>2585</v>
      </c>
      <c r="H1008" s="273" t="s">
        <v>4019</v>
      </c>
      <c r="I1008" s="274" t="s">
        <v>4019</v>
      </c>
    </row>
    <row r="1009" spans="2:9">
      <c r="B1009" s="272" t="s">
        <v>1167</v>
      </c>
      <c r="C1009" s="273" t="s">
        <v>4020</v>
      </c>
      <c r="D1009" s="273" t="s">
        <v>50</v>
      </c>
      <c r="E1009" s="273" t="s">
        <v>2487</v>
      </c>
      <c r="F1009" s="273" t="s">
        <v>2427</v>
      </c>
      <c r="G1009" s="273" t="s">
        <v>2488</v>
      </c>
      <c r="H1009" s="273" t="s">
        <v>4020</v>
      </c>
      <c r="I1009" s="274" t="s">
        <v>4020</v>
      </c>
    </row>
    <row r="1010" spans="2:9">
      <c r="B1010" s="272" t="s">
        <v>558</v>
      </c>
      <c r="C1010" s="273" t="s">
        <v>4021</v>
      </c>
      <c r="D1010" s="273" t="s">
        <v>2600</v>
      </c>
      <c r="E1010" s="273" t="s">
        <v>2601</v>
      </c>
      <c r="F1010" s="273" t="s">
        <v>2198</v>
      </c>
      <c r="G1010" s="273" t="s">
        <v>2603</v>
      </c>
      <c r="H1010" s="273" t="s">
        <v>4021</v>
      </c>
      <c r="I1010" s="274" t="s">
        <v>4022</v>
      </c>
    </row>
    <row r="1011" spans="2:9">
      <c r="B1011" s="272" t="s">
        <v>559</v>
      </c>
      <c r="C1011" s="273" t="s">
        <v>4023</v>
      </c>
      <c r="D1011" s="273" t="s">
        <v>2600</v>
      </c>
      <c r="E1011" s="273" t="s">
        <v>2601</v>
      </c>
      <c r="F1011" s="273" t="s">
        <v>2198</v>
      </c>
      <c r="G1011" s="273" t="s">
        <v>2603</v>
      </c>
      <c r="H1011" s="273" t="s">
        <v>4024</v>
      </c>
      <c r="I1011" s="274" t="s">
        <v>4025</v>
      </c>
    </row>
    <row r="1012" spans="2:9">
      <c r="B1012" s="272" t="s">
        <v>560</v>
      </c>
      <c r="C1012" s="273" t="s">
        <v>4026</v>
      </c>
      <c r="D1012" s="273" t="s">
        <v>2600</v>
      </c>
      <c r="E1012" s="273" t="s">
        <v>2601</v>
      </c>
      <c r="F1012" s="273" t="s">
        <v>2198</v>
      </c>
      <c r="G1012" s="273" t="s">
        <v>2603</v>
      </c>
      <c r="H1012" s="273" t="s">
        <v>4026</v>
      </c>
      <c r="I1012" s="274" t="s">
        <v>4026</v>
      </c>
    </row>
    <row r="1013" spans="2:9">
      <c r="B1013" s="272" t="s">
        <v>561</v>
      </c>
      <c r="C1013" s="273" t="s">
        <v>4027</v>
      </c>
      <c r="D1013" s="273" t="s">
        <v>2600</v>
      </c>
      <c r="E1013" s="273" t="s">
        <v>2601</v>
      </c>
      <c r="F1013" s="273" t="s">
        <v>2198</v>
      </c>
      <c r="G1013" s="273" t="s">
        <v>2603</v>
      </c>
      <c r="H1013" s="273" t="s">
        <v>4028</v>
      </c>
      <c r="I1013" s="274" t="s">
        <v>4029</v>
      </c>
    </row>
    <row r="1014" spans="2:9">
      <c r="B1014" s="272" t="s">
        <v>562</v>
      </c>
      <c r="C1014" s="273" t="s">
        <v>4030</v>
      </c>
      <c r="D1014" s="273" t="s">
        <v>2600</v>
      </c>
      <c r="E1014" s="273" t="s">
        <v>2601</v>
      </c>
      <c r="F1014" s="273" t="s">
        <v>2198</v>
      </c>
      <c r="G1014" s="273" t="s">
        <v>2603</v>
      </c>
      <c r="H1014" s="273" t="s">
        <v>4030</v>
      </c>
      <c r="I1014" s="274" t="s">
        <v>4031</v>
      </c>
    </row>
    <row r="1015" spans="2:9">
      <c r="B1015" s="272" t="s">
        <v>563</v>
      </c>
      <c r="C1015" s="273" t="s">
        <v>4032</v>
      </c>
      <c r="D1015" s="273" t="s">
        <v>2600</v>
      </c>
      <c r="E1015" s="273" t="s">
        <v>2601</v>
      </c>
      <c r="F1015" s="273" t="s">
        <v>2198</v>
      </c>
      <c r="G1015" s="273" t="s">
        <v>2603</v>
      </c>
      <c r="H1015" s="273" t="s">
        <v>4033</v>
      </c>
      <c r="I1015" s="274" t="s">
        <v>4034</v>
      </c>
    </row>
    <row r="1016" spans="2:9">
      <c r="B1016" s="272" t="s">
        <v>564</v>
      </c>
      <c r="C1016" s="273" t="s">
        <v>4035</v>
      </c>
      <c r="D1016" s="273" t="s">
        <v>2600</v>
      </c>
      <c r="E1016" s="273" t="s">
        <v>2601</v>
      </c>
      <c r="F1016" s="273" t="s">
        <v>2198</v>
      </c>
      <c r="G1016" s="273" t="s">
        <v>2603</v>
      </c>
      <c r="H1016" s="273" t="s">
        <v>4035</v>
      </c>
      <c r="I1016" s="274" t="s">
        <v>4035</v>
      </c>
    </row>
    <row r="1017" spans="2:9">
      <c r="B1017" s="272" t="s">
        <v>565</v>
      </c>
      <c r="C1017" s="273" t="s">
        <v>4036</v>
      </c>
      <c r="D1017" s="273" t="s">
        <v>2600</v>
      </c>
      <c r="E1017" s="273" t="s">
        <v>2601</v>
      </c>
      <c r="F1017" s="273" t="s">
        <v>2198</v>
      </c>
      <c r="G1017" s="273" t="s">
        <v>2603</v>
      </c>
      <c r="H1017" s="273" t="s">
        <v>4036</v>
      </c>
      <c r="I1017" s="274" t="s">
        <v>4037</v>
      </c>
    </row>
    <row r="1018" spans="2:9">
      <c r="B1018" s="272" t="s">
        <v>566</v>
      </c>
      <c r="C1018" s="273" t="s">
        <v>4038</v>
      </c>
      <c r="D1018" s="273" t="s">
        <v>2600</v>
      </c>
      <c r="E1018" s="273" t="s">
        <v>2601</v>
      </c>
      <c r="F1018" s="273" t="s">
        <v>2198</v>
      </c>
      <c r="G1018" s="273" t="s">
        <v>2603</v>
      </c>
      <c r="H1018" s="273" t="s">
        <v>4038</v>
      </c>
      <c r="I1018" s="274" t="s">
        <v>4039</v>
      </c>
    </row>
    <row r="1019" spans="2:9">
      <c r="B1019" s="272" t="s">
        <v>570</v>
      </c>
      <c r="C1019" s="273" t="s">
        <v>4040</v>
      </c>
      <c r="D1019" s="273" t="s">
        <v>2600</v>
      </c>
      <c r="E1019" s="273" t="s">
        <v>2601</v>
      </c>
      <c r="F1019" s="273" t="s">
        <v>2198</v>
      </c>
      <c r="G1019" s="273" t="s">
        <v>2603</v>
      </c>
      <c r="H1019" s="273" t="s">
        <v>4040</v>
      </c>
      <c r="I1019" s="274" t="s">
        <v>4040</v>
      </c>
    </row>
    <row r="1020" spans="2:9">
      <c r="B1020" s="272" t="s">
        <v>571</v>
      </c>
      <c r="C1020" s="273" t="s">
        <v>4041</v>
      </c>
      <c r="D1020" s="273" t="s">
        <v>2600</v>
      </c>
      <c r="E1020" s="273" t="s">
        <v>2601</v>
      </c>
      <c r="F1020" s="273" t="s">
        <v>2198</v>
      </c>
      <c r="G1020" s="273" t="s">
        <v>2603</v>
      </c>
      <c r="H1020" s="273" t="s">
        <v>4041</v>
      </c>
      <c r="I1020" s="274" t="s">
        <v>4041</v>
      </c>
    </row>
    <row r="1021" spans="2:9">
      <c r="B1021" s="272" t="s">
        <v>573</v>
      </c>
      <c r="C1021" s="273" t="s">
        <v>4042</v>
      </c>
      <c r="D1021" s="273" t="s">
        <v>2600</v>
      </c>
      <c r="E1021" s="273" t="s">
        <v>2601</v>
      </c>
      <c r="F1021" s="273" t="s">
        <v>2198</v>
      </c>
      <c r="G1021" s="273" t="s">
        <v>2603</v>
      </c>
      <c r="H1021" s="273" t="s">
        <v>4042</v>
      </c>
      <c r="I1021" s="274" t="s">
        <v>4043</v>
      </c>
    </row>
    <row r="1022" spans="2:9">
      <c r="B1022" s="272" t="s">
        <v>578</v>
      </c>
      <c r="C1022" s="273" t="s">
        <v>4044</v>
      </c>
      <c r="D1022" s="273" t="s">
        <v>2600</v>
      </c>
      <c r="E1022" s="273" t="s">
        <v>2601</v>
      </c>
      <c r="F1022" s="273" t="s">
        <v>2198</v>
      </c>
      <c r="G1022" s="273" t="s">
        <v>2603</v>
      </c>
      <c r="H1022" s="273" t="s">
        <v>4044</v>
      </c>
      <c r="I1022" s="274" t="s">
        <v>4044</v>
      </c>
    </row>
    <row r="1023" spans="2:9">
      <c r="B1023" s="272" t="s">
        <v>724</v>
      </c>
      <c r="C1023" s="273" t="s">
        <v>4045</v>
      </c>
      <c r="D1023" s="273" t="s">
        <v>50</v>
      </c>
      <c r="E1023" s="273" t="s">
        <v>2487</v>
      </c>
      <c r="F1023" s="273" t="s">
        <v>2165</v>
      </c>
      <c r="G1023" s="273" t="s">
        <v>2488</v>
      </c>
      <c r="H1023" s="273" t="s">
        <v>4046</v>
      </c>
      <c r="I1023" s="274" t="s">
        <v>4047</v>
      </c>
    </row>
    <row r="1024" spans="2:9">
      <c r="B1024" s="272" t="s">
        <v>725</v>
      </c>
      <c r="C1024" s="273" t="s">
        <v>4048</v>
      </c>
      <c r="D1024" s="273" t="s">
        <v>50</v>
      </c>
      <c r="E1024" s="273" t="s">
        <v>2487</v>
      </c>
      <c r="F1024" s="273" t="s">
        <v>50</v>
      </c>
      <c r="G1024" s="273" t="s">
        <v>2488</v>
      </c>
      <c r="H1024" s="273" t="s">
        <v>4049</v>
      </c>
      <c r="I1024" s="274" t="s">
        <v>4050</v>
      </c>
    </row>
    <row r="1025" spans="2:9">
      <c r="B1025" s="272" t="s">
        <v>727</v>
      </c>
      <c r="C1025" s="273" t="s">
        <v>4051</v>
      </c>
      <c r="D1025" s="273" t="s">
        <v>50</v>
      </c>
      <c r="E1025" s="273" t="s">
        <v>2487</v>
      </c>
      <c r="F1025" s="273" t="s">
        <v>50</v>
      </c>
      <c r="G1025" s="273" t="s">
        <v>2488</v>
      </c>
      <c r="H1025" s="273" t="s">
        <v>4052</v>
      </c>
      <c r="I1025" s="274" t="s">
        <v>4053</v>
      </c>
    </row>
    <row r="1026" spans="2:9">
      <c r="B1026" s="272" t="s">
        <v>728</v>
      </c>
      <c r="C1026" s="273" t="s">
        <v>4054</v>
      </c>
      <c r="D1026" s="273" t="s">
        <v>50</v>
      </c>
      <c r="E1026" s="273" t="s">
        <v>2487</v>
      </c>
      <c r="F1026" s="273" t="s">
        <v>50</v>
      </c>
      <c r="G1026" s="273" t="s">
        <v>2488</v>
      </c>
      <c r="H1026" s="273" t="s">
        <v>4055</v>
      </c>
      <c r="I1026" s="274" t="s">
        <v>4056</v>
      </c>
    </row>
    <row r="1027" spans="2:9">
      <c r="B1027" s="272" t="s">
        <v>731</v>
      </c>
      <c r="C1027" s="273" t="s">
        <v>4057</v>
      </c>
      <c r="D1027" s="273" t="s">
        <v>50</v>
      </c>
      <c r="E1027" s="273" t="s">
        <v>2487</v>
      </c>
      <c r="F1027" s="273" t="s">
        <v>2165</v>
      </c>
      <c r="G1027" s="273" t="s">
        <v>2488</v>
      </c>
      <c r="H1027" s="273" t="s">
        <v>4057</v>
      </c>
      <c r="I1027" s="274" t="s">
        <v>4058</v>
      </c>
    </row>
    <row r="1028" spans="2:9">
      <c r="B1028" s="272" t="s">
        <v>752</v>
      </c>
      <c r="C1028" s="273" t="s">
        <v>4059</v>
      </c>
      <c r="D1028" s="273" t="s">
        <v>50</v>
      </c>
      <c r="E1028" s="273" t="s">
        <v>2487</v>
      </c>
      <c r="F1028" s="273" t="s">
        <v>2165</v>
      </c>
      <c r="G1028" s="273" t="s">
        <v>2488</v>
      </c>
      <c r="H1028" s="273" t="s">
        <v>4059</v>
      </c>
      <c r="I1028" s="274" t="s">
        <v>4060</v>
      </c>
    </row>
    <row r="1029" spans="2:9">
      <c r="B1029" s="272" t="s">
        <v>755</v>
      </c>
      <c r="C1029" s="273" t="s">
        <v>4061</v>
      </c>
      <c r="D1029" s="273" t="s">
        <v>50</v>
      </c>
      <c r="E1029" s="273" t="s">
        <v>2487</v>
      </c>
      <c r="F1029" s="273" t="s">
        <v>2165</v>
      </c>
      <c r="G1029" s="273" t="s">
        <v>2488</v>
      </c>
      <c r="H1029" s="273" t="s">
        <v>4062</v>
      </c>
      <c r="I1029" s="274" t="s">
        <v>4063</v>
      </c>
    </row>
    <row r="1030" spans="2:9">
      <c r="B1030" s="272" t="s">
        <v>886</v>
      </c>
      <c r="C1030" s="273" t="s">
        <v>2876</v>
      </c>
      <c r="D1030" s="273" t="s">
        <v>50</v>
      </c>
      <c r="E1030" s="273" t="s">
        <v>2487</v>
      </c>
      <c r="F1030" s="273" t="s">
        <v>50</v>
      </c>
      <c r="G1030" s="273" t="s">
        <v>2488</v>
      </c>
      <c r="H1030" s="273" t="s">
        <v>2876</v>
      </c>
      <c r="I1030" s="274" t="s">
        <v>2876</v>
      </c>
    </row>
    <row r="1031" spans="2:9">
      <c r="B1031" s="272" t="s">
        <v>733</v>
      </c>
      <c r="C1031" s="273" t="s">
        <v>3781</v>
      </c>
      <c r="D1031" s="273" t="s">
        <v>50</v>
      </c>
      <c r="E1031" s="273" t="s">
        <v>2487</v>
      </c>
      <c r="F1031" s="273" t="s">
        <v>2165</v>
      </c>
      <c r="G1031" s="273" t="s">
        <v>2488</v>
      </c>
      <c r="H1031" s="273" t="s">
        <v>3781</v>
      </c>
      <c r="I1031" s="274" t="s">
        <v>4064</v>
      </c>
    </row>
    <row r="1032" spans="2:9">
      <c r="B1032" s="272" t="s">
        <v>735</v>
      </c>
      <c r="C1032" s="273" t="s">
        <v>3782</v>
      </c>
      <c r="D1032" s="273" t="s">
        <v>50</v>
      </c>
      <c r="E1032" s="273" t="s">
        <v>2487</v>
      </c>
      <c r="F1032" s="273" t="s">
        <v>2165</v>
      </c>
      <c r="G1032" s="273" t="s">
        <v>2488</v>
      </c>
      <c r="H1032" s="273" t="s">
        <v>3782</v>
      </c>
      <c r="I1032" s="274" t="s">
        <v>4065</v>
      </c>
    </row>
    <row r="1033" spans="2:9">
      <c r="B1033" s="272" t="s">
        <v>748</v>
      </c>
      <c r="C1033" s="273" t="s">
        <v>4066</v>
      </c>
      <c r="D1033" s="273" t="s">
        <v>50</v>
      </c>
      <c r="E1033" s="273" t="s">
        <v>2487</v>
      </c>
      <c r="F1033" s="273" t="s">
        <v>2165</v>
      </c>
      <c r="G1033" s="273" t="s">
        <v>2488</v>
      </c>
      <c r="H1033" s="273" t="s">
        <v>4067</v>
      </c>
      <c r="I1033" s="274" t="s">
        <v>4068</v>
      </c>
    </row>
    <row r="1034" spans="2:9">
      <c r="B1034" s="272" t="s">
        <v>750</v>
      </c>
      <c r="C1034" s="273" t="s">
        <v>4069</v>
      </c>
      <c r="D1034" s="273" t="s">
        <v>50</v>
      </c>
      <c r="E1034" s="273" t="s">
        <v>2487</v>
      </c>
      <c r="F1034" s="273" t="s">
        <v>2165</v>
      </c>
      <c r="G1034" s="273" t="s">
        <v>2488</v>
      </c>
      <c r="H1034" s="273" t="s">
        <v>4070</v>
      </c>
      <c r="I1034" s="274" t="s">
        <v>4071</v>
      </c>
    </row>
    <row r="1035" spans="2:9">
      <c r="B1035" s="272" t="s">
        <v>751</v>
      </c>
      <c r="C1035" s="273" t="s">
        <v>4072</v>
      </c>
      <c r="D1035" s="273" t="s">
        <v>50</v>
      </c>
      <c r="E1035" s="273" t="s">
        <v>2487</v>
      </c>
      <c r="F1035" s="273" t="s">
        <v>50</v>
      </c>
      <c r="G1035" s="273" t="s">
        <v>2488</v>
      </c>
      <c r="H1035" s="273" t="s">
        <v>4072</v>
      </c>
      <c r="I1035" s="274" t="s">
        <v>4073</v>
      </c>
    </row>
    <row r="1036" spans="2:9">
      <c r="B1036" s="272" t="s">
        <v>813</v>
      </c>
      <c r="C1036" s="273" t="s">
        <v>4074</v>
      </c>
      <c r="D1036" s="273" t="s">
        <v>50</v>
      </c>
      <c r="E1036" s="273" t="s">
        <v>2497</v>
      </c>
      <c r="F1036" s="273" t="s">
        <v>110</v>
      </c>
      <c r="G1036" s="273" t="s">
        <v>2498</v>
      </c>
      <c r="H1036" s="273" t="s">
        <v>4074</v>
      </c>
      <c r="I1036" s="274" t="s">
        <v>4074</v>
      </c>
    </row>
    <row r="1037" spans="2:9">
      <c r="B1037" s="272" t="s">
        <v>818</v>
      </c>
      <c r="C1037" s="273" t="s">
        <v>4075</v>
      </c>
      <c r="D1037" s="273" t="s">
        <v>50</v>
      </c>
      <c r="E1037" s="273" t="s">
        <v>2497</v>
      </c>
      <c r="F1037" s="273" t="s">
        <v>110</v>
      </c>
      <c r="G1037" s="273" t="s">
        <v>2498</v>
      </c>
      <c r="H1037" s="273" t="s">
        <v>4075</v>
      </c>
      <c r="I1037" s="274" t="s">
        <v>4075</v>
      </c>
    </row>
    <row r="1038" spans="2:9">
      <c r="B1038" s="272" t="s">
        <v>826</v>
      </c>
      <c r="C1038" s="273" t="s">
        <v>4076</v>
      </c>
      <c r="D1038" s="273" t="s">
        <v>50</v>
      </c>
      <c r="E1038" s="273" t="s">
        <v>2497</v>
      </c>
      <c r="F1038" s="273" t="s">
        <v>110</v>
      </c>
      <c r="G1038" s="273" t="s">
        <v>2498</v>
      </c>
      <c r="H1038" s="273" t="s">
        <v>4076</v>
      </c>
      <c r="I1038" s="274" t="s">
        <v>4077</v>
      </c>
    </row>
    <row r="1039" spans="2:9">
      <c r="B1039" s="272" t="s">
        <v>830</v>
      </c>
      <c r="C1039" s="273" t="s">
        <v>4078</v>
      </c>
      <c r="D1039" s="273" t="s">
        <v>50</v>
      </c>
      <c r="E1039" s="273" t="s">
        <v>2497</v>
      </c>
      <c r="F1039" s="273" t="s">
        <v>110</v>
      </c>
      <c r="G1039" s="273" t="s">
        <v>2498</v>
      </c>
      <c r="H1039" s="273" t="s">
        <v>4079</v>
      </c>
      <c r="I1039" s="274" t="s">
        <v>4080</v>
      </c>
    </row>
    <row r="1040" spans="2:9">
      <c r="B1040" s="272" t="s">
        <v>587</v>
      </c>
      <c r="C1040" s="273" t="s">
        <v>4081</v>
      </c>
      <c r="D1040" s="273" t="s">
        <v>2600</v>
      </c>
      <c r="E1040" s="273" t="s">
        <v>2601</v>
      </c>
      <c r="F1040" s="273" t="s">
        <v>2198</v>
      </c>
      <c r="G1040" s="273" t="s">
        <v>2603</v>
      </c>
      <c r="H1040" s="273" t="s">
        <v>4081</v>
      </c>
      <c r="I1040" s="274" t="s">
        <v>4082</v>
      </c>
    </row>
    <row r="1041" spans="2:9">
      <c r="B1041" s="272" t="s">
        <v>596</v>
      </c>
      <c r="C1041" s="273" t="s">
        <v>3727</v>
      </c>
      <c r="D1041" s="273" t="s">
        <v>2600</v>
      </c>
      <c r="E1041" s="273" t="s">
        <v>2601</v>
      </c>
      <c r="F1041" s="273" t="s">
        <v>2602</v>
      </c>
      <c r="G1041" s="273" t="s">
        <v>2603</v>
      </c>
      <c r="H1041" s="273" t="s">
        <v>4083</v>
      </c>
      <c r="I1041" s="274" t="s">
        <v>4084</v>
      </c>
    </row>
    <row r="1042" spans="2:9">
      <c r="B1042" s="272" t="s">
        <v>599</v>
      </c>
      <c r="C1042" s="273" t="s">
        <v>3755</v>
      </c>
      <c r="D1042" s="273" t="s">
        <v>50</v>
      </c>
      <c r="E1042" s="273" t="s">
        <v>2487</v>
      </c>
      <c r="F1042" s="273" t="s">
        <v>50</v>
      </c>
      <c r="G1042" s="273" t="s">
        <v>2488</v>
      </c>
      <c r="H1042" s="273" t="s">
        <v>3755</v>
      </c>
      <c r="I1042" s="274" t="s">
        <v>4085</v>
      </c>
    </row>
    <row r="1043" spans="2:9">
      <c r="B1043" s="272" t="s">
        <v>685</v>
      </c>
      <c r="C1043" s="273" t="s">
        <v>4086</v>
      </c>
      <c r="D1043" s="273" t="s">
        <v>50</v>
      </c>
      <c r="E1043" s="273" t="s">
        <v>2487</v>
      </c>
      <c r="F1043" s="273" t="s">
        <v>2165</v>
      </c>
      <c r="G1043" s="273" t="s">
        <v>2488</v>
      </c>
      <c r="H1043" s="273" t="s">
        <v>4086</v>
      </c>
      <c r="I1043" s="274" t="s">
        <v>4086</v>
      </c>
    </row>
    <row r="1044" spans="2:9">
      <c r="B1044" s="272" t="s">
        <v>686</v>
      </c>
      <c r="C1044" s="273" t="s">
        <v>4087</v>
      </c>
      <c r="D1044" s="273" t="s">
        <v>50</v>
      </c>
      <c r="E1044" s="273" t="s">
        <v>2487</v>
      </c>
      <c r="F1044" s="273" t="s">
        <v>2165</v>
      </c>
      <c r="G1044" s="273" t="s">
        <v>2488</v>
      </c>
      <c r="H1044" s="273" t="s">
        <v>4087</v>
      </c>
      <c r="I1044" s="274" t="s">
        <v>4087</v>
      </c>
    </row>
    <row r="1045" spans="2:9">
      <c r="B1045" s="272" t="s">
        <v>688</v>
      </c>
      <c r="C1045" s="273" t="s">
        <v>4088</v>
      </c>
      <c r="D1045" s="273" t="s">
        <v>50</v>
      </c>
      <c r="E1045" s="273" t="s">
        <v>2487</v>
      </c>
      <c r="F1045" s="273" t="s">
        <v>2165</v>
      </c>
      <c r="G1045" s="273" t="s">
        <v>2488</v>
      </c>
      <c r="H1045" s="273" t="s">
        <v>4088</v>
      </c>
      <c r="I1045" s="274" t="s">
        <v>4088</v>
      </c>
    </row>
    <row r="1046" spans="2:9">
      <c r="B1046" s="272" t="s">
        <v>749</v>
      </c>
      <c r="C1046" s="273" t="s">
        <v>4089</v>
      </c>
      <c r="D1046" s="273" t="s">
        <v>50</v>
      </c>
      <c r="E1046" s="273" t="s">
        <v>2487</v>
      </c>
      <c r="F1046" s="273" t="s">
        <v>50</v>
      </c>
      <c r="G1046" s="273" t="s">
        <v>2488</v>
      </c>
      <c r="H1046" s="273" t="s">
        <v>4089</v>
      </c>
      <c r="I1046" s="274" t="s">
        <v>4089</v>
      </c>
    </row>
    <row r="1047" spans="2:9">
      <c r="B1047" s="272" t="s">
        <v>753</v>
      </c>
      <c r="C1047" s="273" t="s">
        <v>4090</v>
      </c>
      <c r="D1047" s="273" t="s">
        <v>50</v>
      </c>
      <c r="E1047" s="273" t="s">
        <v>2487</v>
      </c>
      <c r="F1047" s="273" t="s">
        <v>2165</v>
      </c>
      <c r="G1047" s="273" t="s">
        <v>2488</v>
      </c>
      <c r="H1047" s="273" t="s">
        <v>4090</v>
      </c>
      <c r="I1047" s="274" t="s">
        <v>4090</v>
      </c>
    </row>
    <row r="1048" spans="2:9">
      <c r="B1048" s="272" t="s">
        <v>754</v>
      </c>
      <c r="C1048" s="273" t="s">
        <v>4091</v>
      </c>
      <c r="D1048" s="273" t="s">
        <v>50</v>
      </c>
      <c r="E1048" s="273" t="s">
        <v>2487</v>
      </c>
      <c r="F1048" s="273" t="s">
        <v>2165</v>
      </c>
      <c r="G1048" s="273" t="s">
        <v>2488</v>
      </c>
      <c r="H1048" s="273" t="s">
        <v>4091</v>
      </c>
      <c r="I1048" s="274" t="s">
        <v>4091</v>
      </c>
    </row>
    <row r="1049" spans="2:9">
      <c r="B1049" s="272" t="s">
        <v>601</v>
      </c>
      <c r="C1049" s="273" t="s">
        <v>3756</v>
      </c>
      <c r="D1049" s="273" t="s">
        <v>50</v>
      </c>
      <c r="E1049" s="273" t="s">
        <v>2487</v>
      </c>
      <c r="F1049" s="273" t="s">
        <v>50</v>
      </c>
      <c r="G1049" s="273" t="s">
        <v>2488</v>
      </c>
      <c r="H1049" s="273" t="s">
        <v>4092</v>
      </c>
      <c r="I1049" s="274" t="s">
        <v>4093</v>
      </c>
    </row>
    <row r="1050" spans="2:9">
      <c r="B1050" s="272" t="s">
        <v>603</v>
      </c>
      <c r="C1050" s="273" t="s">
        <v>3757</v>
      </c>
      <c r="D1050" s="273" t="s">
        <v>50</v>
      </c>
      <c r="E1050" s="273" t="s">
        <v>2487</v>
      </c>
      <c r="F1050" s="273" t="s">
        <v>50</v>
      </c>
      <c r="G1050" s="273" t="s">
        <v>2488</v>
      </c>
      <c r="H1050" s="273" t="s">
        <v>4094</v>
      </c>
      <c r="I1050" s="274" t="s">
        <v>4095</v>
      </c>
    </row>
    <row r="1051" spans="2:9">
      <c r="B1051" s="272" t="s">
        <v>607</v>
      </c>
      <c r="C1051" s="273" t="s">
        <v>4096</v>
      </c>
      <c r="D1051" s="273" t="s">
        <v>50</v>
      </c>
      <c r="E1051" s="273" t="s">
        <v>2487</v>
      </c>
      <c r="F1051" s="273" t="s">
        <v>50</v>
      </c>
      <c r="G1051" s="273" t="s">
        <v>2488</v>
      </c>
      <c r="H1051" s="273" t="s">
        <v>4097</v>
      </c>
      <c r="I1051" s="274" t="s">
        <v>4098</v>
      </c>
    </row>
    <row r="1052" spans="2:9">
      <c r="B1052" s="272" t="s">
        <v>608</v>
      </c>
      <c r="C1052" s="273" t="s">
        <v>4099</v>
      </c>
      <c r="D1052" s="273" t="s">
        <v>50</v>
      </c>
      <c r="E1052" s="273" t="s">
        <v>2487</v>
      </c>
      <c r="F1052" s="273" t="s">
        <v>50</v>
      </c>
      <c r="G1052" s="273" t="s">
        <v>2488</v>
      </c>
      <c r="H1052" s="273" t="s">
        <v>4099</v>
      </c>
      <c r="I1052" s="274" t="s">
        <v>4100</v>
      </c>
    </row>
    <row r="1053" spans="2:9">
      <c r="B1053" s="272" t="s">
        <v>1273</v>
      </c>
      <c r="C1053" s="273" t="s">
        <v>4101</v>
      </c>
      <c r="D1053" s="273" t="s">
        <v>3158</v>
      </c>
      <c r="E1053" s="273" t="s">
        <v>3159</v>
      </c>
      <c r="F1053" s="273" t="s">
        <v>2218</v>
      </c>
      <c r="G1053" s="273" t="s">
        <v>3160</v>
      </c>
      <c r="H1053" s="273" t="s">
        <v>4101</v>
      </c>
      <c r="I1053" s="274" t="s">
        <v>4101</v>
      </c>
    </row>
    <row r="1054" spans="2:9">
      <c r="B1054" s="272" t="s">
        <v>1278</v>
      </c>
      <c r="C1054" s="273" t="s">
        <v>4102</v>
      </c>
      <c r="D1054" s="273" t="s">
        <v>3158</v>
      </c>
      <c r="E1054" s="273" t="s">
        <v>3159</v>
      </c>
      <c r="F1054" s="273" t="s">
        <v>3158</v>
      </c>
      <c r="G1054" s="273" t="s">
        <v>3160</v>
      </c>
      <c r="H1054" s="273" t="s">
        <v>4102</v>
      </c>
      <c r="I1054" s="274" t="s">
        <v>4102</v>
      </c>
    </row>
    <row r="1055" spans="2:9">
      <c r="B1055" s="272" t="s">
        <v>1283</v>
      </c>
      <c r="C1055" s="273" t="s">
        <v>4103</v>
      </c>
      <c r="D1055" s="273" t="s">
        <v>3158</v>
      </c>
      <c r="E1055" s="273" t="s">
        <v>3159</v>
      </c>
      <c r="F1055" s="273" t="s">
        <v>3158</v>
      </c>
      <c r="G1055" s="273" t="s">
        <v>3160</v>
      </c>
      <c r="H1055" s="273" t="s">
        <v>4103</v>
      </c>
      <c r="I1055" s="274" t="s">
        <v>4103</v>
      </c>
    </row>
    <row r="1056" spans="2:9">
      <c r="B1056" s="272" t="s">
        <v>1337</v>
      </c>
      <c r="C1056" s="273" t="s">
        <v>4104</v>
      </c>
      <c r="D1056" s="273" t="s">
        <v>2258</v>
      </c>
      <c r="E1056" s="273" t="s">
        <v>2258</v>
      </c>
      <c r="F1056" s="273" t="s">
        <v>2259</v>
      </c>
      <c r="G1056" s="273" t="s">
        <v>2260</v>
      </c>
      <c r="H1056" s="273" t="s">
        <v>4104</v>
      </c>
      <c r="I1056" s="274" t="s">
        <v>4104</v>
      </c>
    </row>
    <row r="1057" spans="2:9">
      <c r="B1057" s="272" t="s">
        <v>1349</v>
      </c>
      <c r="C1057" s="273" t="s">
        <v>4105</v>
      </c>
      <c r="D1057" s="273" t="s">
        <v>110</v>
      </c>
      <c r="E1057" s="273" t="s">
        <v>3184</v>
      </c>
      <c r="F1057" s="273" t="s">
        <v>110</v>
      </c>
      <c r="G1057" s="273" t="s">
        <v>3185</v>
      </c>
      <c r="H1057" s="273" t="s">
        <v>4105</v>
      </c>
      <c r="I1057" s="274" t="s">
        <v>4106</v>
      </c>
    </row>
    <row r="1058" spans="2:9">
      <c r="B1058" s="272" t="s">
        <v>605</v>
      </c>
      <c r="C1058" s="273" t="s">
        <v>3758</v>
      </c>
      <c r="D1058" s="273" t="s">
        <v>50</v>
      </c>
      <c r="E1058" s="273" t="s">
        <v>2487</v>
      </c>
      <c r="F1058" s="273" t="s">
        <v>50</v>
      </c>
      <c r="G1058" s="273" t="s">
        <v>2488</v>
      </c>
      <c r="H1058" s="273" t="s">
        <v>4107</v>
      </c>
      <c r="I1058" s="274" t="s">
        <v>4108</v>
      </c>
    </row>
    <row r="1059" spans="2:9">
      <c r="B1059" s="272" t="s">
        <v>609</v>
      </c>
      <c r="C1059" s="273" t="s">
        <v>4109</v>
      </c>
      <c r="D1059" s="273" t="s">
        <v>50</v>
      </c>
      <c r="E1059" s="273" t="s">
        <v>2487</v>
      </c>
      <c r="F1059" s="273" t="s">
        <v>50</v>
      </c>
      <c r="G1059" s="273" t="s">
        <v>2488</v>
      </c>
      <c r="H1059" s="273" t="s">
        <v>4109</v>
      </c>
      <c r="I1059" s="274" t="s">
        <v>4110</v>
      </c>
    </row>
    <row r="1060" spans="2:9">
      <c r="B1060" s="272" t="s">
        <v>610</v>
      </c>
      <c r="C1060" s="273" t="s">
        <v>4111</v>
      </c>
      <c r="D1060" s="273" t="s">
        <v>50</v>
      </c>
      <c r="E1060" s="273" t="s">
        <v>2487</v>
      </c>
      <c r="F1060" s="273" t="s">
        <v>50</v>
      </c>
      <c r="G1060" s="273" t="s">
        <v>2488</v>
      </c>
      <c r="H1060" s="273" t="s">
        <v>4112</v>
      </c>
      <c r="I1060" s="274" t="s">
        <v>4113</v>
      </c>
    </row>
    <row r="1061" spans="2:9">
      <c r="B1061" s="272" t="s">
        <v>611</v>
      </c>
      <c r="C1061" s="273" t="s">
        <v>4114</v>
      </c>
      <c r="D1061" s="273" t="s">
        <v>50</v>
      </c>
      <c r="E1061" s="273" t="s">
        <v>2487</v>
      </c>
      <c r="F1061" s="273" t="s">
        <v>50</v>
      </c>
      <c r="G1061" s="273" t="s">
        <v>2488</v>
      </c>
      <c r="H1061" s="273" t="s">
        <v>4114</v>
      </c>
      <c r="I1061" s="274" t="s">
        <v>4115</v>
      </c>
    </row>
    <row r="1062" spans="2:9">
      <c r="B1062" s="272" t="s">
        <v>612</v>
      </c>
      <c r="C1062" s="273" t="s">
        <v>4116</v>
      </c>
      <c r="D1062" s="273" t="s">
        <v>50</v>
      </c>
      <c r="E1062" s="273" t="s">
        <v>2487</v>
      </c>
      <c r="F1062" s="273" t="s">
        <v>50</v>
      </c>
      <c r="G1062" s="273" t="s">
        <v>2488</v>
      </c>
      <c r="H1062" s="273" t="s">
        <v>4117</v>
      </c>
      <c r="I1062" s="274" t="s">
        <v>4118</v>
      </c>
    </row>
    <row r="1063" spans="2:9">
      <c r="B1063" s="272" t="s">
        <v>613</v>
      </c>
      <c r="C1063" s="273" t="s">
        <v>4119</v>
      </c>
      <c r="D1063" s="273" t="s">
        <v>50</v>
      </c>
      <c r="E1063" s="273" t="s">
        <v>2487</v>
      </c>
      <c r="F1063" s="273" t="s">
        <v>50</v>
      </c>
      <c r="G1063" s="273" t="s">
        <v>2488</v>
      </c>
      <c r="H1063" s="273" t="s">
        <v>4119</v>
      </c>
      <c r="I1063" s="274" t="s">
        <v>4120</v>
      </c>
    </row>
    <row r="1064" spans="2:9">
      <c r="B1064" s="272" t="s">
        <v>640</v>
      </c>
      <c r="C1064" s="273" t="s">
        <v>4121</v>
      </c>
      <c r="D1064" s="273" t="s">
        <v>50</v>
      </c>
      <c r="E1064" s="273" t="s">
        <v>2487</v>
      </c>
      <c r="F1064" s="273" t="s">
        <v>50</v>
      </c>
      <c r="G1064" s="273" t="s">
        <v>2488</v>
      </c>
      <c r="H1064" s="273" t="s">
        <v>4122</v>
      </c>
      <c r="I1064" s="274" t="s">
        <v>4123</v>
      </c>
    </row>
    <row r="1065" spans="2:9">
      <c r="B1065" s="272" t="s">
        <v>1358</v>
      </c>
      <c r="C1065" s="273" t="s">
        <v>4124</v>
      </c>
      <c r="D1065" s="273" t="s">
        <v>110</v>
      </c>
      <c r="E1065" s="273" t="s">
        <v>3184</v>
      </c>
      <c r="F1065" s="273" t="s">
        <v>110</v>
      </c>
      <c r="G1065" s="273" t="s">
        <v>3185</v>
      </c>
      <c r="H1065" s="273" t="s">
        <v>4124</v>
      </c>
      <c r="I1065" s="274" t="s">
        <v>4125</v>
      </c>
    </row>
    <row r="1066" spans="2:9">
      <c r="B1066" s="272" t="s">
        <v>1366</v>
      </c>
      <c r="C1066" s="273" t="s">
        <v>4126</v>
      </c>
      <c r="D1066" s="273" t="s">
        <v>110</v>
      </c>
      <c r="E1066" s="273" t="s">
        <v>3184</v>
      </c>
      <c r="F1066" s="273" t="s">
        <v>110</v>
      </c>
      <c r="G1066" s="273" t="s">
        <v>3185</v>
      </c>
      <c r="H1066" s="273" t="s">
        <v>4126</v>
      </c>
      <c r="I1066" s="274" t="s">
        <v>4126</v>
      </c>
    </row>
    <row r="1067" spans="2:9">
      <c r="B1067" s="272" t="s">
        <v>615</v>
      </c>
      <c r="C1067" s="273" t="s">
        <v>4127</v>
      </c>
      <c r="D1067" s="273" t="s">
        <v>50</v>
      </c>
      <c r="E1067" s="273" t="s">
        <v>2487</v>
      </c>
      <c r="F1067" s="273" t="s">
        <v>50</v>
      </c>
      <c r="G1067" s="273" t="s">
        <v>2488</v>
      </c>
      <c r="H1067" s="273" t="s">
        <v>4128</v>
      </c>
      <c r="I1067" s="274" t="s">
        <v>4129</v>
      </c>
    </row>
    <row r="1068" spans="2:9">
      <c r="B1068" s="272" t="s">
        <v>616</v>
      </c>
      <c r="C1068" s="273" t="s">
        <v>4130</v>
      </c>
      <c r="D1068" s="273" t="s">
        <v>50</v>
      </c>
      <c r="E1068" s="273" t="s">
        <v>2487</v>
      </c>
      <c r="F1068" s="273" t="s">
        <v>50</v>
      </c>
      <c r="G1068" s="273" t="s">
        <v>2488</v>
      </c>
      <c r="H1068" s="273" t="s">
        <v>4131</v>
      </c>
      <c r="I1068" s="274" t="s">
        <v>4132</v>
      </c>
    </row>
    <row r="1069" spans="2:9">
      <c r="B1069" s="272" t="s">
        <v>617</v>
      </c>
      <c r="C1069" s="273" t="s">
        <v>4133</v>
      </c>
      <c r="D1069" s="273" t="s">
        <v>50</v>
      </c>
      <c r="E1069" s="273" t="s">
        <v>2487</v>
      </c>
      <c r="F1069" s="273" t="s">
        <v>50</v>
      </c>
      <c r="G1069" s="273" t="s">
        <v>2488</v>
      </c>
      <c r="H1069" s="273" t="s">
        <v>4134</v>
      </c>
      <c r="I1069" s="274" t="s">
        <v>4135</v>
      </c>
    </row>
    <row r="1070" spans="2:9">
      <c r="B1070" s="272" t="s">
        <v>618</v>
      </c>
      <c r="C1070" s="273" t="s">
        <v>4136</v>
      </c>
      <c r="D1070" s="273" t="s">
        <v>50</v>
      </c>
      <c r="E1070" s="273" t="s">
        <v>2487</v>
      </c>
      <c r="F1070" s="273" t="s">
        <v>50</v>
      </c>
      <c r="G1070" s="273" t="s">
        <v>2488</v>
      </c>
      <c r="H1070" s="273" t="s">
        <v>4136</v>
      </c>
      <c r="I1070" s="274" t="s">
        <v>4136</v>
      </c>
    </row>
    <row r="1071" spans="2:9">
      <c r="B1071" s="272" t="s">
        <v>619</v>
      </c>
      <c r="C1071" s="273" t="s">
        <v>4137</v>
      </c>
      <c r="D1071" s="273" t="s">
        <v>50</v>
      </c>
      <c r="E1071" s="273" t="s">
        <v>2487</v>
      </c>
      <c r="F1071" s="273" t="s">
        <v>50</v>
      </c>
      <c r="G1071" s="273" t="s">
        <v>2488</v>
      </c>
      <c r="H1071" s="273" t="s">
        <v>4137</v>
      </c>
      <c r="I1071" s="274" t="s">
        <v>4137</v>
      </c>
    </row>
    <row r="1072" spans="2:9">
      <c r="B1072" s="272" t="s">
        <v>620</v>
      </c>
      <c r="C1072" s="273" t="s">
        <v>4138</v>
      </c>
      <c r="D1072" s="273" t="s">
        <v>50</v>
      </c>
      <c r="E1072" s="273" t="s">
        <v>2487</v>
      </c>
      <c r="F1072" s="273" t="s">
        <v>50</v>
      </c>
      <c r="G1072" s="273" t="s">
        <v>2488</v>
      </c>
      <c r="H1072" s="273" t="s">
        <v>4138</v>
      </c>
      <c r="I1072" s="274" t="s">
        <v>4138</v>
      </c>
    </row>
    <row r="1073" spans="2:9">
      <c r="B1073" s="272" t="s">
        <v>621</v>
      </c>
      <c r="C1073" s="273" t="s">
        <v>4136</v>
      </c>
      <c r="D1073" s="273" t="s">
        <v>50</v>
      </c>
      <c r="E1073" s="273" t="s">
        <v>2487</v>
      </c>
      <c r="F1073" s="273" t="s">
        <v>50</v>
      </c>
      <c r="G1073" s="273" t="s">
        <v>2488</v>
      </c>
      <c r="H1073" s="273" t="s">
        <v>4139</v>
      </c>
      <c r="I1073" s="274" t="s">
        <v>4140</v>
      </c>
    </row>
    <row r="1074" spans="2:9">
      <c r="B1074" s="272" t="s">
        <v>622</v>
      </c>
      <c r="C1074" s="273" t="s">
        <v>4141</v>
      </c>
      <c r="D1074" s="273" t="s">
        <v>50</v>
      </c>
      <c r="E1074" s="273" t="s">
        <v>2487</v>
      </c>
      <c r="F1074" s="273" t="s">
        <v>50</v>
      </c>
      <c r="G1074" s="273" t="s">
        <v>2488</v>
      </c>
      <c r="H1074" s="273" t="s">
        <v>4141</v>
      </c>
      <c r="I1074" s="274" t="s">
        <v>4141</v>
      </c>
    </row>
    <row r="1075" spans="2:9">
      <c r="B1075" s="272" t="s">
        <v>623</v>
      </c>
      <c r="C1075" s="273" t="s">
        <v>4142</v>
      </c>
      <c r="D1075" s="273" t="s">
        <v>50</v>
      </c>
      <c r="E1075" s="273" t="s">
        <v>2487</v>
      </c>
      <c r="F1075" s="273" t="s">
        <v>50</v>
      </c>
      <c r="G1075" s="273" t="s">
        <v>2488</v>
      </c>
      <c r="H1075" s="273" t="s">
        <v>4142</v>
      </c>
      <c r="I1075" s="274" t="s">
        <v>4142</v>
      </c>
    </row>
    <row r="1076" spans="2:9">
      <c r="B1076" s="272" t="s">
        <v>624</v>
      </c>
      <c r="C1076" s="273" t="s">
        <v>4143</v>
      </c>
      <c r="D1076" s="273" t="s">
        <v>50</v>
      </c>
      <c r="E1076" s="273" t="s">
        <v>2487</v>
      </c>
      <c r="F1076" s="273" t="s">
        <v>50</v>
      </c>
      <c r="G1076" s="273" t="s">
        <v>2488</v>
      </c>
      <c r="H1076" s="273" t="s">
        <v>4143</v>
      </c>
      <c r="I1076" s="274" t="s">
        <v>4144</v>
      </c>
    </row>
    <row r="1077" spans="2:9">
      <c r="B1077" s="272" t="s">
        <v>625</v>
      </c>
      <c r="C1077" s="273" t="s">
        <v>4145</v>
      </c>
      <c r="D1077" s="273" t="s">
        <v>50</v>
      </c>
      <c r="E1077" s="273" t="s">
        <v>2487</v>
      </c>
      <c r="F1077" s="273" t="s">
        <v>50</v>
      </c>
      <c r="G1077" s="273" t="s">
        <v>2488</v>
      </c>
      <c r="H1077" s="273" t="s">
        <v>4146</v>
      </c>
      <c r="I1077" s="274" t="s">
        <v>4147</v>
      </c>
    </row>
    <row r="1078" spans="2:9">
      <c r="B1078" s="272" t="s">
        <v>626</v>
      </c>
      <c r="C1078" s="273" t="s">
        <v>4148</v>
      </c>
      <c r="D1078" s="273" t="s">
        <v>50</v>
      </c>
      <c r="E1078" s="273" t="s">
        <v>2487</v>
      </c>
      <c r="F1078" s="273" t="s">
        <v>50</v>
      </c>
      <c r="G1078" s="273" t="s">
        <v>2488</v>
      </c>
      <c r="H1078" s="273" t="s">
        <v>4148</v>
      </c>
      <c r="I1078" s="274" t="s">
        <v>4148</v>
      </c>
    </row>
    <row r="1079" spans="2:9">
      <c r="B1079" s="272" t="s">
        <v>627</v>
      </c>
      <c r="C1079" s="273" t="s">
        <v>4149</v>
      </c>
      <c r="D1079" s="273" t="s">
        <v>50</v>
      </c>
      <c r="E1079" s="273" t="s">
        <v>2487</v>
      </c>
      <c r="F1079" s="273" t="s">
        <v>50</v>
      </c>
      <c r="G1079" s="273" t="s">
        <v>2488</v>
      </c>
      <c r="H1079" s="273" t="s">
        <v>4149</v>
      </c>
      <c r="I1079" s="274" t="s">
        <v>4150</v>
      </c>
    </row>
    <row r="1080" spans="2:9">
      <c r="B1080" s="272" t="s">
        <v>628</v>
      </c>
      <c r="C1080" s="273" t="s">
        <v>4151</v>
      </c>
      <c r="D1080" s="273" t="s">
        <v>50</v>
      </c>
      <c r="E1080" s="273" t="s">
        <v>2487</v>
      </c>
      <c r="F1080" s="273" t="s">
        <v>50</v>
      </c>
      <c r="G1080" s="273" t="s">
        <v>2488</v>
      </c>
      <c r="H1080" s="273" t="s">
        <v>4151</v>
      </c>
      <c r="I1080" s="274" t="s">
        <v>4151</v>
      </c>
    </row>
    <row r="1081" spans="2:9">
      <c r="B1081" s="272" t="s">
        <v>629</v>
      </c>
      <c r="C1081" s="273" t="s">
        <v>4152</v>
      </c>
      <c r="D1081" s="273" t="s">
        <v>50</v>
      </c>
      <c r="E1081" s="273" t="s">
        <v>2487</v>
      </c>
      <c r="F1081" s="273" t="s">
        <v>50</v>
      </c>
      <c r="G1081" s="273" t="s">
        <v>2488</v>
      </c>
      <c r="H1081" s="273" t="s">
        <v>4152</v>
      </c>
      <c r="I1081" s="274" t="s">
        <v>4152</v>
      </c>
    </row>
    <row r="1082" spans="2:9">
      <c r="B1082" s="272" t="s">
        <v>630</v>
      </c>
      <c r="C1082" s="273" t="s">
        <v>4153</v>
      </c>
      <c r="D1082" s="273" t="s">
        <v>50</v>
      </c>
      <c r="E1082" s="273" t="s">
        <v>2487</v>
      </c>
      <c r="F1082" s="273" t="s">
        <v>50</v>
      </c>
      <c r="G1082" s="273" t="s">
        <v>2488</v>
      </c>
      <c r="H1082" s="273" t="s">
        <v>4153</v>
      </c>
      <c r="I1082" s="274" t="s">
        <v>4153</v>
      </c>
    </row>
    <row r="1083" spans="2:9">
      <c r="B1083" s="272" t="s">
        <v>631</v>
      </c>
      <c r="C1083" s="273" t="s">
        <v>4154</v>
      </c>
      <c r="D1083" s="273" t="s">
        <v>50</v>
      </c>
      <c r="E1083" s="273" t="s">
        <v>2487</v>
      </c>
      <c r="F1083" s="273" t="s">
        <v>50</v>
      </c>
      <c r="G1083" s="273" t="s">
        <v>2488</v>
      </c>
      <c r="H1083" s="273" t="s">
        <v>4154</v>
      </c>
      <c r="I1083" s="274" t="s">
        <v>4154</v>
      </c>
    </row>
    <row r="1084" spans="2:9">
      <c r="B1084" s="272" t="s">
        <v>632</v>
      </c>
      <c r="C1084" s="273" t="s">
        <v>4155</v>
      </c>
      <c r="D1084" s="273" t="s">
        <v>50</v>
      </c>
      <c r="E1084" s="273" t="s">
        <v>2487</v>
      </c>
      <c r="F1084" s="273" t="s">
        <v>50</v>
      </c>
      <c r="G1084" s="273" t="s">
        <v>2488</v>
      </c>
      <c r="H1084" s="273" t="s">
        <v>4155</v>
      </c>
      <c r="I1084" s="274" t="s">
        <v>4155</v>
      </c>
    </row>
    <row r="1085" spans="2:9">
      <c r="B1085" s="272" t="s">
        <v>633</v>
      </c>
      <c r="C1085" s="273" t="s">
        <v>4156</v>
      </c>
      <c r="D1085" s="273" t="s">
        <v>50</v>
      </c>
      <c r="E1085" s="273" t="s">
        <v>2487</v>
      </c>
      <c r="F1085" s="273" t="s">
        <v>50</v>
      </c>
      <c r="G1085" s="273" t="s">
        <v>2488</v>
      </c>
      <c r="H1085" s="273" t="s">
        <v>4156</v>
      </c>
      <c r="I1085" s="274" t="s">
        <v>4157</v>
      </c>
    </row>
    <row r="1086" spans="2:9">
      <c r="B1086" s="272" t="s">
        <v>634</v>
      </c>
      <c r="C1086" s="273" t="s">
        <v>4158</v>
      </c>
      <c r="D1086" s="273" t="s">
        <v>50</v>
      </c>
      <c r="E1086" s="273" t="s">
        <v>2487</v>
      </c>
      <c r="F1086" s="273" t="s">
        <v>50</v>
      </c>
      <c r="G1086" s="273" t="s">
        <v>2488</v>
      </c>
      <c r="H1086" s="273" t="s">
        <v>4159</v>
      </c>
      <c r="I1086" s="274" t="s">
        <v>4160</v>
      </c>
    </row>
    <row r="1087" spans="2:9">
      <c r="B1087" s="272" t="s">
        <v>635</v>
      </c>
      <c r="C1087" s="273" t="s">
        <v>4161</v>
      </c>
      <c r="D1087" s="273" t="s">
        <v>50</v>
      </c>
      <c r="E1087" s="273" t="s">
        <v>2487</v>
      </c>
      <c r="F1087" s="273" t="s">
        <v>50</v>
      </c>
      <c r="G1087" s="273" t="s">
        <v>2488</v>
      </c>
      <c r="H1087" s="273" t="s">
        <v>4162</v>
      </c>
      <c r="I1087" s="274" t="s">
        <v>4163</v>
      </c>
    </row>
    <row r="1088" spans="2:9">
      <c r="B1088" s="272" t="s">
        <v>636</v>
      </c>
      <c r="C1088" s="273" t="s">
        <v>4164</v>
      </c>
      <c r="D1088" s="273" t="s">
        <v>50</v>
      </c>
      <c r="E1088" s="273" t="s">
        <v>2487</v>
      </c>
      <c r="F1088" s="273" t="s">
        <v>50</v>
      </c>
      <c r="G1088" s="273" t="s">
        <v>2488</v>
      </c>
      <c r="H1088" s="273" t="s">
        <v>4165</v>
      </c>
      <c r="I1088" s="274" t="s">
        <v>4166</v>
      </c>
    </row>
    <row r="1089" spans="2:9">
      <c r="B1089" s="272" t="s">
        <v>638</v>
      </c>
      <c r="C1089" s="273" t="s">
        <v>4167</v>
      </c>
      <c r="D1089" s="273" t="s">
        <v>50</v>
      </c>
      <c r="E1089" s="273" t="s">
        <v>2487</v>
      </c>
      <c r="F1089" s="273" t="s">
        <v>50</v>
      </c>
      <c r="G1089" s="273" t="s">
        <v>2488</v>
      </c>
      <c r="H1089" s="273" t="s">
        <v>4167</v>
      </c>
      <c r="I1089" s="274" t="s">
        <v>4167</v>
      </c>
    </row>
    <row r="1090" spans="2:9">
      <c r="B1090" s="272" t="s">
        <v>639</v>
      </c>
      <c r="C1090" s="273" t="s">
        <v>4121</v>
      </c>
      <c r="D1090" s="273" t="s">
        <v>50</v>
      </c>
      <c r="E1090" s="273" t="s">
        <v>2487</v>
      </c>
      <c r="F1090" s="273" t="s">
        <v>50</v>
      </c>
      <c r="G1090" s="273" t="s">
        <v>2488</v>
      </c>
      <c r="H1090" s="273" t="s">
        <v>4121</v>
      </c>
      <c r="I1090" s="274" t="s">
        <v>4121</v>
      </c>
    </row>
    <row r="1091" spans="2:9">
      <c r="B1091" s="272" t="s">
        <v>641</v>
      </c>
      <c r="C1091" s="273" t="s">
        <v>4168</v>
      </c>
      <c r="D1091" s="273" t="s">
        <v>50</v>
      </c>
      <c r="E1091" s="273" t="s">
        <v>2487</v>
      </c>
      <c r="F1091" s="273" t="s">
        <v>50</v>
      </c>
      <c r="G1091" s="273" t="s">
        <v>2488</v>
      </c>
      <c r="H1091" s="273" t="s">
        <v>4168</v>
      </c>
      <c r="I1091" s="274" t="s">
        <v>4168</v>
      </c>
    </row>
    <row r="1092" spans="2:9">
      <c r="B1092" s="272" t="s">
        <v>647</v>
      </c>
      <c r="C1092" s="273" t="s">
        <v>4169</v>
      </c>
      <c r="D1092" s="273" t="s">
        <v>50</v>
      </c>
      <c r="E1092" s="273" t="s">
        <v>2487</v>
      </c>
      <c r="F1092" s="273" t="s">
        <v>50</v>
      </c>
      <c r="G1092" s="273" t="s">
        <v>2488</v>
      </c>
      <c r="H1092" s="273" t="s">
        <v>4169</v>
      </c>
      <c r="I1092" s="274" t="s">
        <v>4169</v>
      </c>
    </row>
    <row r="1093" spans="2:9">
      <c r="B1093" s="272" t="s">
        <v>648</v>
      </c>
      <c r="C1093" s="273" t="s">
        <v>4170</v>
      </c>
      <c r="D1093" s="273" t="s">
        <v>50</v>
      </c>
      <c r="E1093" s="273" t="s">
        <v>2487</v>
      </c>
      <c r="F1093" s="273" t="s">
        <v>50</v>
      </c>
      <c r="G1093" s="273" t="s">
        <v>2488</v>
      </c>
      <c r="H1093" s="273" t="s">
        <v>4170</v>
      </c>
      <c r="I1093" s="274" t="s">
        <v>4170</v>
      </c>
    </row>
    <row r="1094" spans="2:9">
      <c r="B1094" s="272" t="s">
        <v>650</v>
      </c>
      <c r="C1094" s="273" t="s">
        <v>4171</v>
      </c>
      <c r="D1094" s="273" t="s">
        <v>50</v>
      </c>
      <c r="E1094" s="273" t="s">
        <v>2487</v>
      </c>
      <c r="F1094" s="273" t="s">
        <v>50</v>
      </c>
      <c r="G1094" s="273" t="s">
        <v>2488</v>
      </c>
      <c r="H1094" s="273" t="s">
        <v>4171</v>
      </c>
      <c r="I1094" s="274" t="s">
        <v>4171</v>
      </c>
    </row>
    <row r="1095" spans="2:9">
      <c r="B1095" s="272" t="s">
        <v>637</v>
      </c>
      <c r="C1095" s="273" t="s">
        <v>4172</v>
      </c>
      <c r="D1095" s="273" t="s">
        <v>50</v>
      </c>
      <c r="E1095" s="273" t="s">
        <v>2487</v>
      </c>
      <c r="F1095" s="273" t="s">
        <v>50</v>
      </c>
      <c r="G1095" s="273" t="s">
        <v>2488</v>
      </c>
      <c r="H1095" s="273" t="s">
        <v>4173</v>
      </c>
      <c r="I1095" s="274" t="s">
        <v>4174</v>
      </c>
    </row>
    <row r="1096" spans="2:9">
      <c r="B1096" s="272" t="s">
        <v>642</v>
      </c>
      <c r="C1096" s="273" t="s">
        <v>4175</v>
      </c>
      <c r="D1096" s="273" t="s">
        <v>50</v>
      </c>
      <c r="E1096" s="273" t="s">
        <v>2487</v>
      </c>
      <c r="F1096" s="273" t="s">
        <v>50</v>
      </c>
      <c r="G1096" s="273" t="s">
        <v>2488</v>
      </c>
      <c r="H1096" s="273" t="s">
        <v>4176</v>
      </c>
      <c r="I1096" s="274" t="s">
        <v>4177</v>
      </c>
    </row>
    <row r="1097" spans="2:9">
      <c r="B1097" s="272" t="s">
        <v>643</v>
      </c>
      <c r="C1097" s="273" t="s">
        <v>4178</v>
      </c>
      <c r="D1097" s="273" t="s">
        <v>50</v>
      </c>
      <c r="E1097" s="273" t="s">
        <v>2487</v>
      </c>
      <c r="F1097" s="273" t="s">
        <v>50</v>
      </c>
      <c r="G1097" s="273" t="s">
        <v>2488</v>
      </c>
      <c r="H1097" s="273" t="s">
        <v>4179</v>
      </c>
      <c r="I1097" s="274" t="s">
        <v>4180</v>
      </c>
    </row>
    <row r="1098" spans="2:9">
      <c r="B1098" s="272" t="s">
        <v>644</v>
      </c>
      <c r="C1098" s="273" t="s">
        <v>4181</v>
      </c>
      <c r="D1098" s="273" t="s">
        <v>50</v>
      </c>
      <c r="E1098" s="273" t="s">
        <v>2487</v>
      </c>
      <c r="F1098" s="273" t="s">
        <v>50</v>
      </c>
      <c r="G1098" s="273" t="s">
        <v>2488</v>
      </c>
      <c r="H1098" s="273" t="s">
        <v>4182</v>
      </c>
      <c r="I1098" s="274" t="s">
        <v>4183</v>
      </c>
    </row>
    <row r="1099" spans="2:9">
      <c r="B1099" s="272" t="s">
        <v>645</v>
      </c>
      <c r="C1099" s="273" t="s">
        <v>4184</v>
      </c>
      <c r="D1099" s="273" t="s">
        <v>50</v>
      </c>
      <c r="E1099" s="273" t="s">
        <v>2487</v>
      </c>
      <c r="F1099" s="273" t="s">
        <v>50</v>
      </c>
      <c r="G1099" s="273" t="s">
        <v>2488</v>
      </c>
      <c r="H1099" s="273" t="s">
        <v>4185</v>
      </c>
      <c r="I1099" s="274" t="s">
        <v>4186</v>
      </c>
    </row>
    <row r="1100" spans="2:9">
      <c r="B1100" s="272" t="s">
        <v>646</v>
      </c>
      <c r="C1100" s="273" t="s">
        <v>4187</v>
      </c>
      <c r="D1100" s="273" t="s">
        <v>50</v>
      </c>
      <c r="E1100" s="273" t="s">
        <v>2487</v>
      </c>
      <c r="F1100" s="273" t="s">
        <v>50</v>
      </c>
      <c r="G1100" s="273" t="s">
        <v>2488</v>
      </c>
      <c r="H1100" s="273" t="s">
        <v>4188</v>
      </c>
      <c r="I1100" s="274" t="s">
        <v>4189</v>
      </c>
    </row>
    <row r="1101" spans="2:9">
      <c r="B1101" s="272" t="s">
        <v>1373</v>
      </c>
      <c r="C1101" s="273" t="s">
        <v>4190</v>
      </c>
      <c r="D1101" s="273" t="s">
        <v>54</v>
      </c>
      <c r="E1101" s="273" t="s">
        <v>54</v>
      </c>
      <c r="F1101" s="273" t="s">
        <v>2185</v>
      </c>
      <c r="G1101" s="273" t="s">
        <v>3205</v>
      </c>
      <c r="H1101" s="273" t="s">
        <v>4190</v>
      </c>
      <c r="I1101" s="274" t="s">
        <v>4190</v>
      </c>
    </row>
    <row r="1102" spans="2:9">
      <c r="B1102" s="272" t="s">
        <v>1386</v>
      </c>
      <c r="C1102" s="273" t="s">
        <v>4191</v>
      </c>
      <c r="D1102" s="273" t="s">
        <v>54</v>
      </c>
      <c r="E1102" s="273" t="s">
        <v>54</v>
      </c>
      <c r="F1102" s="273" t="s">
        <v>2170</v>
      </c>
      <c r="G1102" s="273" t="s">
        <v>3205</v>
      </c>
      <c r="H1102" s="273" t="s">
        <v>4191</v>
      </c>
      <c r="I1102" s="274" t="s">
        <v>4191</v>
      </c>
    </row>
    <row r="1103" spans="2:9">
      <c r="B1103" s="272" t="s">
        <v>802</v>
      </c>
      <c r="C1103" s="273" t="s">
        <v>4192</v>
      </c>
      <c r="D1103" s="273" t="s">
        <v>50</v>
      </c>
      <c r="E1103" s="273" t="s">
        <v>2497</v>
      </c>
      <c r="F1103" s="273" t="s">
        <v>110</v>
      </c>
      <c r="G1103" s="273" t="s">
        <v>2498</v>
      </c>
      <c r="H1103" s="273" t="s">
        <v>4192</v>
      </c>
      <c r="I1103" s="274" t="s">
        <v>4193</v>
      </c>
    </row>
    <row r="1104" spans="2:9">
      <c r="B1104" s="272" t="s">
        <v>803</v>
      </c>
      <c r="C1104" s="273" t="s">
        <v>4194</v>
      </c>
      <c r="D1104" s="273" t="s">
        <v>50</v>
      </c>
      <c r="E1104" s="273" t="s">
        <v>2497</v>
      </c>
      <c r="F1104" s="273" t="s">
        <v>110</v>
      </c>
      <c r="G1104" s="273" t="s">
        <v>2498</v>
      </c>
      <c r="H1104" s="273" t="s">
        <v>4194</v>
      </c>
      <c r="I1104" s="274" t="s">
        <v>4195</v>
      </c>
    </row>
    <row r="1105" spans="2:9">
      <c r="B1105" s="272" t="s">
        <v>804</v>
      </c>
      <c r="C1105" s="273" t="s">
        <v>4196</v>
      </c>
      <c r="D1105" s="273" t="s">
        <v>50</v>
      </c>
      <c r="E1105" s="273" t="s">
        <v>2497</v>
      </c>
      <c r="F1105" s="273" t="s">
        <v>110</v>
      </c>
      <c r="G1105" s="273" t="s">
        <v>2498</v>
      </c>
      <c r="H1105" s="273" t="s">
        <v>4196</v>
      </c>
      <c r="I1105" s="274" t="s">
        <v>4197</v>
      </c>
    </row>
    <row r="1106" spans="2:9">
      <c r="B1106" s="272" t="s">
        <v>805</v>
      </c>
      <c r="C1106" s="273" t="s">
        <v>4198</v>
      </c>
      <c r="D1106" s="273" t="s">
        <v>2236</v>
      </c>
      <c r="E1106" s="273" t="s">
        <v>2441</v>
      </c>
      <c r="F1106" s="273" t="s">
        <v>2427</v>
      </c>
      <c r="G1106" s="273" t="s">
        <v>2442</v>
      </c>
      <c r="H1106" s="273" t="s">
        <v>4198</v>
      </c>
      <c r="I1106" s="274" t="s">
        <v>4198</v>
      </c>
    </row>
    <row r="1107" spans="2:9">
      <c r="B1107" s="272" t="s">
        <v>806</v>
      </c>
      <c r="C1107" s="273" t="s">
        <v>4199</v>
      </c>
      <c r="D1107" s="273" t="s">
        <v>2236</v>
      </c>
      <c r="E1107" s="273" t="s">
        <v>2441</v>
      </c>
      <c r="F1107" s="273" t="s">
        <v>110</v>
      </c>
      <c r="G1107" s="273" t="s">
        <v>2442</v>
      </c>
      <c r="H1107" s="273" t="s">
        <v>4199</v>
      </c>
      <c r="I1107" s="274" t="s">
        <v>4199</v>
      </c>
    </row>
    <row r="1108" spans="2:9">
      <c r="B1108" s="272" t="s">
        <v>809</v>
      </c>
      <c r="C1108" s="273" t="s">
        <v>4200</v>
      </c>
      <c r="D1108" s="273" t="s">
        <v>2236</v>
      </c>
      <c r="E1108" s="273" t="s">
        <v>2441</v>
      </c>
      <c r="F1108" s="273" t="s">
        <v>2427</v>
      </c>
      <c r="G1108" s="273" t="s">
        <v>2442</v>
      </c>
      <c r="H1108" s="273" t="s">
        <v>4201</v>
      </c>
      <c r="I1108" s="274" t="s">
        <v>4202</v>
      </c>
    </row>
    <row r="1109" spans="2:9">
      <c r="B1109" s="272" t="s">
        <v>810</v>
      </c>
      <c r="C1109" s="273" t="s">
        <v>4203</v>
      </c>
      <c r="D1109" s="273" t="s">
        <v>2236</v>
      </c>
      <c r="E1109" s="273" t="s">
        <v>2441</v>
      </c>
      <c r="F1109" s="273" t="s">
        <v>2427</v>
      </c>
      <c r="G1109" s="273" t="s">
        <v>2442</v>
      </c>
      <c r="H1109" s="273" t="s">
        <v>4203</v>
      </c>
      <c r="I1109" s="274" t="s">
        <v>4204</v>
      </c>
    </row>
    <row r="1110" spans="2:9">
      <c r="B1110" s="272" t="s">
        <v>811</v>
      </c>
      <c r="C1110" s="273" t="s">
        <v>4205</v>
      </c>
      <c r="D1110" s="273" t="s">
        <v>2236</v>
      </c>
      <c r="E1110" s="273" t="s">
        <v>2441</v>
      </c>
      <c r="F1110" s="273" t="s">
        <v>2427</v>
      </c>
      <c r="G1110" s="273" t="s">
        <v>2442</v>
      </c>
      <c r="H1110" s="273" t="s">
        <v>4205</v>
      </c>
      <c r="I1110" s="274" t="s">
        <v>4205</v>
      </c>
    </row>
    <row r="1111" spans="2:9">
      <c r="B1111" s="272" t="s">
        <v>831</v>
      </c>
      <c r="C1111" s="273" t="s">
        <v>4206</v>
      </c>
      <c r="D1111" s="273" t="s">
        <v>50</v>
      </c>
      <c r="E1111" s="273" t="s">
        <v>2497</v>
      </c>
      <c r="F1111" s="273" t="s">
        <v>110</v>
      </c>
      <c r="G1111" s="273" t="s">
        <v>2498</v>
      </c>
      <c r="H1111" s="273" t="s">
        <v>4206</v>
      </c>
      <c r="I1111" s="274" t="s">
        <v>4207</v>
      </c>
    </row>
    <row r="1112" spans="2:9">
      <c r="B1112" s="272" t="s">
        <v>1725</v>
      </c>
      <c r="C1112" s="273" t="s">
        <v>3027</v>
      </c>
      <c r="D1112" s="273" t="s">
        <v>2179</v>
      </c>
      <c r="E1112" s="273" t="s">
        <v>2413</v>
      </c>
      <c r="F1112" s="273" t="s">
        <v>2179</v>
      </c>
      <c r="G1112" s="273" t="s">
        <v>2414</v>
      </c>
      <c r="H1112" s="273" t="s">
        <v>3027</v>
      </c>
      <c r="I1112" s="274" t="s">
        <v>3027</v>
      </c>
    </row>
    <row r="1113" spans="2:9">
      <c r="B1113" s="272" t="s">
        <v>666</v>
      </c>
      <c r="C1113" s="273" t="s">
        <v>4208</v>
      </c>
      <c r="D1113" s="273" t="s">
        <v>50</v>
      </c>
      <c r="E1113" s="273" t="s">
        <v>2487</v>
      </c>
      <c r="F1113" s="273" t="s">
        <v>50</v>
      </c>
      <c r="G1113" s="273" t="s">
        <v>2488</v>
      </c>
      <c r="H1113" s="273" t="s">
        <v>4209</v>
      </c>
      <c r="I1113" s="274" t="s">
        <v>4210</v>
      </c>
    </row>
    <row r="1114" spans="2:9">
      <c r="B1114" s="272" t="s">
        <v>671</v>
      </c>
      <c r="C1114" s="273" t="s">
        <v>4211</v>
      </c>
      <c r="D1114" s="273" t="s">
        <v>50</v>
      </c>
      <c r="E1114" s="273" t="s">
        <v>2487</v>
      </c>
      <c r="F1114" s="273" t="s">
        <v>50</v>
      </c>
      <c r="G1114" s="273" t="s">
        <v>2488</v>
      </c>
      <c r="H1114" s="273" t="s">
        <v>4212</v>
      </c>
      <c r="I1114" s="274" t="s">
        <v>4213</v>
      </c>
    </row>
    <row r="1115" spans="2:9">
      <c r="B1115" s="272" t="s">
        <v>672</v>
      </c>
      <c r="C1115" s="273" t="s">
        <v>4214</v>
      </c>
      <c r="D1115" s="273" t="s">
        <v>50</v>
      </c>
      <c r="E1115" s="273" t="s">
        <v>2487</v>
      </c>
      <c r="F1115" s="273" t="s">
        <v>50</v>
      </c>
      <c r="G1115" s="273" t="s">
        <v>2488</v>
      </c>
      <c r="H1115" s="273" t="s">
        <v>4214</v>
      </c>
      <c r="I1115" s="274" t="s">
        <v>4215</v>
      </c>
    </row>
    <row r="1116" spans="2:9">
      <c r="B1116" s="272" t="s">
        <v>673</v>
      </c>
      <c r="C1116" s="273" t="s">
        <v>4216</v>
      </c>
      <c r="D1116" s="273" t="s">
        <v>50</v>
      </c>
      <c r="E1116" s="273" t="s">
        <v>2487</v>
      </c>
      <c r="F1116" s="273" t="s">
        <v>50</v>
      </c>
      <c r="G1116" s="273" t="s">
        <v>2488</v>
      </c>
      <c r="H1116" s="273" t="s">
        <v>4217</v>
      </c>
      <c r="I1116" s="274" t="s">
        <v>4218</v>
      </c>
    </row>
    <row r="1117" spans="2:9">
      <c r="B1117" s="272" t="s">
        <v>675</v>
      </c>
      <c r="C1117" s="273" t="s">
        <v>4219</v>
      </c>
      <c r="D1117" s="273" t="s">
        <v>50</v>
      </c>
      <c r="E1117" s="273" t="s">
        <v>2487</v>
      </c>
      <c r="F1117" s="273" t="s">
        <v>50</v>
      </c>
      <c r="G1117" s="273" t="s">
        <v>2488</v>
      </c>
      <c r="H1117" s="273" t="s">
        <v>4220</v>
      </c>
      <c r="I1117" s="274" t="s">
        <v>4221</v>
      </c>
    </row>
    <row r="1118" spans="2:9">
      <c r="B1118" s="272" t="s">
        <v>677</v>
      </c>
      <c r="C1118" s="273" t="s">
        <v>4222</v>
      </c>
      <c r="D1118" s="273" t="s">
        <v>50</v>
      </c>
      <c r="E1118" s="273" t="s">
        <v>2487</v>
      </c>
      <c r="F1118" s="273" t="s">
        <v>50</v>
      </c>
      <c r="G1118" s="273" t="s">
        <v>2488</v>
      </c>
      <c r="H1118" s="273" t="s">
        <v>4223</v>
      </c>
      <c r="I1118" s="274" t="s">
        <v>4224</v>
      </c>
    </row>
    <row r="1119" spans="2:9">
      <c r="B1119" s="272" t="s">
        <v>679</v>
      </c>
      <c r="C1119" s="273" t="s">
        <v>4225</v>
      </c>
      <c r="D1119" s="273" t="s">
        <v>50</v>
      </c>
      <c r="E1119" s="273" t="s">
        <v>2487</v>
      </c>
      <c r="F1119" s="273" t="s">
        <v>50</v>
      </c>
      <c r="G1119" s="273" t="s">
        <v>2488</v>
      </c>
      <c r="H1119" s="273" t="s">
        <v>4225</v>
      </c>
      <c r="I1119" s="274" t="s">
        <v>4226</v>
      </c>
    </row>
    <row r="1120" spans="2:9">
      <c r="B1120" s="272" t="s">
        <v>680</v>
      </c>
      <c r="C1120" s="273" t="s">
        <v>4227</v>
      </c>
      <c r="D1120" s="273" t="s">
        <v>50</v>
      </c>
      <c r="E1120" s="273" t="s">
        <v>2487</v>
      </c>
      <c r="F1120" s="273" t="s">
        <v>50</v>
      </c>
      <c r="G1120" s="273" t="s">
        <v>2488</v>
      </c>
      <c r="H1120" s="273" t="s">
        <v>4228</v>
      </c>
      <c r="I1120" s="274" t="s">
        <v>4229</v>
      </c>
    </row>
    <row r="1121" spans="2:9">
      <c r="B1121" s="272" t="s">
        <v>1521</v>
      </c>
      <c r="C1121" s="273" t="s">
        <v>4230</v>
      </c>
      <c r="D1121" s="273" t="s">
        <v>56</v>
      </c>
      <c r="E1121" s="273" t="s">
        <v>2164</v>
      </c>
      <c r="F1121" s="273" t="s">
        <v>2185</v>
      </c>
      <c r="G1121" s="273" t="s">
        <v>2166</v>
      </c>
      <c r="H1121" s="273" t="s">
        <v>4230</v>
      </c>
      <c r="I1121" s="274" t="s">
        <v>4230</v>
      </c>
    </row>
    <row r="1122" spans="2:9">
      <c r="B1122" s="272" t="s">
        <v>1566</v>
      </c>
      <c r="C1122" s="273" t="s">
        <v>4231</v>
      </c>
      <c r="D1122" s="273" t="s">
        <v>56</v>
      </c>
      <c r="E1122" s="273" t="s">
        <v>2164</v>
      </c>
      <c r="F1122" s="273" t="s">
        <v>2170</v>
      </c>
      <c r="G1122" s="273" t="s">
        <v>2166</v>
      </c>
      <c r="H1122" s="273" t="s">
        <v>4231</v>
      </c>
      <c r="I1122" s="274" t="s">
        <v>4231</v>
      </c>
    </row>
    <row r="1123" spans="2:9">
      <c r="B1123" s="272" t="s">
        <v>1590</v>
      </c>
      <c r="C1123" s="273" t="s">
        <v>4232</v>
      </c>
      <c r="D1123" s="273" t="s">
        <v>110</v>
      </c>
      <c r="E1123" s="273" t="s">
        <v>2364</v>
      </c>
      <c r="F1123" s="273" t="s">
        <v>110</v>
      </c>
      <c r="G1123" s="273" t="s">
        <v>2365</v>
      </c>
      <c r="H1123" s="273" t="s">
        <v>4232</v>
      </c>
      <c r="I1123" s="274" t="s">
        <v>4232</v>
      </c>
    </row>
    <row r="1124" spans="2:9">
      <c r="B1124" s="272" t="s">
        <v>1596</v>
      </c>
      <c r="C1124" s="273" t="s">
        <v>4233</v>
      </c>
      <c r="D1124" s="273" t="s">
        <v>56</v>
      </c>
      <c r="E1124" s="273" t="s">
        <v>2164</v>
      </c>
      <c r="F1124" s="273" t="s">
        <v>2170</v>
      </c>
      <c r="G1124" s="273" t="s">
        <v>2166</v>
      </c>
      <c r="H1124" s="273" t="s">
        <v>4234</v>
      </c>
      <c r="I1124" s="274" t="s">
        <v>4235</v>
      </c>
    </row>
    <row r="1125" spans="2:9">
      <c r="B1125" s="272" t="s">
        <v>678</v>
      </c>
      <c r="C1125" s="273" t="s">
        <v>4236</v>
      </c>
      <c r="D1125" s="273" t="s">
        <v>50</v>
      </c>
      <c r="E1125" s="273" t="s">
        <v>2487</v>
      </c>
      <c r="F1125" s="273" t="s">
        <v>50</v>
      </c>
      <c r="G1125" s="273" t="s">
        <v>2488</v>
      </c>
      <c r="H1125" s="273" t="s">
        <v>4237</v>
      </c>
      <c r="I1125" s="274" t="s">
        <v>4238</v>
      </c>
    </row>
    <row r="1126" spans="2:9">
      <c r="B1126" s="272" t="s">
        <v>681</v>
      </c>
      <c r="C1126" s="273" t="s">
        <v>4239</v>
      </c>
      <c r="D1126" s="273" t="s">
        <v>50</v>
      </c>
      <c r="E1126" s="273" t="s">
        <v>2487</v>
      </c>
      <c r="F1126" s="273" t="s">
        <v>50</v>
      </c>
      <c r="G1126" s="273" t="s">
        <v>2488</v>
      </c>
      <c r="H1126" s="273" t="s">
        <v>4240</v>
      </c>
      <c r="I1126" s="274" t="s">
        <v>4241</v>
      </c>
    </row>
    <row r="1127" spans="2:9">
      <c r="B1127" s="272" t="s">
        <v>682</v>
      </c>
      <c r="C1127" s="273" t="s">
        <v>4242</v>
      </c>
      <c r="D1127" s="273" t="s">
        <v>50</v>
      </c>
      <c r="E1127" s="273" t="s">
        <v>2487</v>
      </c>
      <c r="F1127" s="273" t="s">
        <v>2185</v>
      </c>
      <c r="G1127" s="273" t="s">
        <v>2488</v>
      </c>
      <c r="H1127" s="273" t="s">
        <v>4243</v>
      </c>
      <c r="I1127" s="274" t="s">
        <v>4244</v>
      </c>
    </row>
    <row r="1128" spans="2:9">
      <c r="B1128" s="272" t="s">
        <v>684</v>
      </c>
      <c r="C1128" s="273" t="s">
        <v>4245</v>
      </c>
      <c r="D1128" s="273" t="s">
        <v>50</v>
      </c>
      <c r="E1128" s="273" t="s">
        <v>2487</v>
      </c>
      <c r="F1128" s="273" t="s">
        <v>50</v>
      </c>
      <c r="G1128" s="273" t="s">
        <v>2488</v>
      </c>
      <c r="H1128" s="273" t="s">
        <v>4246</v>
      </c>
      <c r="I1128" s="274" t="s">
        <v>4247</v>
      </c>
    </row>
    <row r="1129" spans="2:9">
      <c r="B1129" s="272" t="s">
        <v>687</v>
      </c>
      <c r="C1129" s="273" t="s">
        <v>4087</v>
      </c>
      <c r="D1129" s="273" t="s">
        <v>50</v>
      </c>
      <c r="E1129" s="273" t="s">
        <v>2487</v>
      </c>
      <c r="F1129" s="273" t="s">
        <v>2165</v>
      </c>
      <c r="G1129" s="273" t="s">
        <v>2488</v>
      </c>
      <c r="H1129" s="273" t="s">
        <v>4087</v>
      </c>
      <c r="I1129" s="274" t="s">
        <v>4248</v>
      </c>
    </row>
    <row r="1130" spans="2:9">
      <c r="B1130" s="272" t="s">
        <v>699</v>
      </c>
      <c r="C1130" s="273" t="s">
        <v>4249</v>
      </c>
      <c r="D1130" s="273" t="s">
        <v>50</v>
      </c>
      <c r="E1130" s="273" t="s">
        <v>2487</v>
      </c>
      <c r="F1130" s="273" t="s">
        <v>2165</v>
      </c>
      <c r="G1130" s="273" t="s">
        <v>2488</v>
      </c>
      <c r="H1130" s="273" t="s">
        <v>4250</v>
      </c>
      <c r="I1130" s="274" t="s">
        <v>4251</v>
      </c>
    </row>
    <row r="1131" spans="2:9">
      <c r="B1131" s="272" t="s">
        <v>863</v>
      </c>
      <c r="C1131" s="273" t="s">
        <v>4252</v>
      </c>
      <c r="D1131" s="273" t="s">
        <v>50</v>
      </c>
      <c r="E1131" s="273" t="s">
        <v>2487</v>
      </c>
      <c r="F1131" s="273" t="s">
        <v>50</v>
      </c>
      <c r="G1131" s="273" t="s">
        <v>2488</v>
      </c>
      <c r="H1131" s="273" t="s">
        <v>4252</v>
      </c>
      <c r="I1131" s="274" t="s">
        <v>4253</v>
      </c>
    </row>
    <row r="1132" spans="2:9">
      <c r="B1132" s="272" t="s">
        <v>864</v>
      </c>
      <c r="C1132" s="273" t="s">
        <v>4254</v>
      </c>
      <c r="D1132" s="273" t="s">
        <v>50</v>
      </c>
      <c r="E1132" s="273" t="s">
        <v>2487</v>
      </c>
      <c r="F1132" s="273" t="s">
        <v>50</v>
      </c>
      <c r="G1132" s="273" t="s">
        <v>2488</v>
      </c>
      <c r="H1132" s="273" t="s">
        <v>4254</v>
      </c>
      <c r="I1132" s="274" t="s">
        <v>4255</v>
      </c>
    </row>
    <row r="1133" spans="2:9">
      <c r="B1133" s="272" t="s">
        <v>866</v>
      </c>
      <c r="C1133" s="273" t="s">
        <v>4256</v>
      </c>
      <c r="D1133" s="273" t="s">
        <v>50</v>
      </c>
      <c r="E1133" s="273" t="s">
        <v>2487</v>
      </c>
      <c r="F1133" s="273" t="s">
        <v>110</v>
      </c>
      <c r="G1133" s="273" t="s">
        <v>2488</v>
      </c>
      <c r="H1133" s="273" t="s">
        <v>4257</v>
      </c>
      <c r="I1133" s="274" t="s">
        <v>4258</v>
      </c>
    </row>
    <row r="1134" spans="2:9">
      <c r="B1134" s="272" t="s">
        <v>689</v>
      </c>
      <c r="C1134" s="273" t="s">
        <v>4259</v>
      </c>
      <c r="D1134" s="273" t="s">
        <v>50</v>
      </c>
      <c r="E1134" s="273" t="s">
        <v>2487</v>
      </c>
      <c r="F1134" s="273" t="s">
        <v>2165</v>
      </c>
      <c r="G1134" s="273" t="s">
        <v>2488</v>
      </c>
      <c r="H1134" s="273" t="s">
        <v>4260</v>
      </c>
      <c r="I1134" s="274" t="s">
        <v>4261</v>
      </c>
    </row>
    <row r="1135" spans="2:9">
      <c r="B1135" s="272" t="s">
        <v>690</v>
      </c>
      <c r="C1135" s="273" t="s">
        <v>4262</v>
      </c>
      <c r="D1135" s="273" t="s">
        <v>50</v>
      </c>
      <c r="E1135" s="273" t="s">
        <v>2487</v>
      </c>
      <c r="F1135" s="273" t="s">
        <v>2165</v>
      </c>
      <c r="G1135" s="273" t="s">
        <v>2488</v>
      </c>
      <c r="H1135" s="273" t="s">
        <v>4263</v>
      </c>
      <c r="I1135" s="274" t="s">
        <v>4264</v>
      </c>
    </row>
    <row r="1136" spans="2:9">
      <c r="B1136" s="272" t="s">
        <v>691</v>
      </c>
      <c r="C1136" s="273" t="s">
        <v>4265</v>
      </c>
      <c r="D1136" s="273" t="s">
        <v>50</v>
      </c>
      <c r="E1136" s="273" t="s">
        <v>2487</v>
      </c>
      <c r="F1136" s="273" t="s">
        <v>2165</v>
      </c>
      <c r="G1136" s="273" t="s">
        <v>2488</v>
      </c>
      <c r="H1136" s="273" t="s">
        <v>4265</v>
      </c>
      <c r="I1136" s="274" t="s">
        <v>4266</v>
      </c>
    </row>
    <row r="1137" spans="2:9">
      <c r="B1137" s="272" t="s">
        <v>692</v>
      </c>
      <c r="C1137" s="273" t="s">
        <v>4267</v>
      </c>
      <c r="D1137" s="273" t="s">
        <v>50</v>
      </c>
      <c r="E1137" s="273" t="s">
        <v>2487</v>
      </c>
      <c r="F1137" s="273" t="s">
        <v>2165</v>
      </c>
      <c r="G1137" s="273" t="s">
        <v>2488</v>
      </c>
      <c r="H1137" s="273" t="s">
        <v>4267</v>
      </c>
      <c r="I1137" s="274" t="s">
        <v>4267</v>
      </c>
    </row>
    <row r="1138" spans="2:9">
      <c r="B1138" s="272" t="s">
        <v>694</v>
      </c>
      <c r="C1138" s="273" t="s">
        <v>4268</v>
      </c>
      <c r="D1138" s="273" t="s">
        <v>50</v>
      </c>
      <c r="E1138" s="273" t="s">
        <v>2487</v>
      </c>
      <c r="F1138" s="273" t="s">
        <v>2165</v>
      </c>
      <c r="G1138" s="273" t="s">
        <v>2488</v>
      </c>
      <c r="H1138" s="273" t="s">
        <v>4268</v>
      </c>
      <c r="I1138" s="274" t="s">
        <v>4269</v>
      </c>
    </row>
    <row r="1139" spans="2:9">
      <c r="B1139" s="272" t="s">
        <v>695</v>
      </c>
      <c r="C1139" s="273" t="s">
        <v>4270</v>
      </c>
      <c r="D1139" s="273" t="s">
        <v>50</v>
      </c>
      <c r="E1139" s="273" t="s">
        <v>2487</v>
      </c>
      <c r="F1139" s="273" t="s">
        <v>2165</v>
      </c>
      <c r="G1139" s="273" t="s">
        <v>2488</v>
      </c>
      <c r="H1139" s="273" t="s">
        <v>4271</v>
      </c>
      <c r="I1139" s="274" t="s">
        <v>4272</v>
      </c>
    </row>
    <row r="1140" spans="2:9">
      <c r="B1140" s="272" t="s">
        <v>696</v>
      </c>
      <c r="C1140" s="273" t="s">
        <v>4273</v>
      </c>
      <c r="D1140" s="273" t="s">
        <v>50</v>
      </c>
      <c r="E1140" s="273" t="s">
        <v>2487</v>
      </c>
      <c r="F1140" s="273" t="s">
        <v>2165</v>
      </c>
      <c r="G1140" s="273" t="s">
        <v>2488</v>
      </c>
      <c r="H1140" s="273" t="s">
        <v>4274</v>
      </c>
      <c r="I1140" s="274" t="s">
        <v>4275</v>
      </c>
    </row>
    <row r="1141" spans="2:9">
      <c r="B1141" s="272" t="s">
        <v>697</v>
      </c>
      <c r="C1141" s="273" t="s">
        <v>4276</v>
      </c>
      <c r="D1141" s="273" t="s">
        <v>50</v>
      </c>
      <c r="E1141" s="273" t="s">
        <v>2487</v>
      </c>
      <c r="F1141" s="273" t="s">
        <v>2165</v>
      </c>
      <c r="G1141" s="273" t="s">
        <v>2488</v>
      </c>
      <c r="H1141" s="273" t="s">
        <v>4276</v>
      </c>
      <c r="I1141" s="274" t="s">
        <v>4277</v>
      </c>
    </row>
    <row r="1142" spans="2:9">
      <c r="B1142" s="272" t="s">
        <v>698</v>
      </c>
      <c r="C1142" s="273" t="s">
        <v>4278</v>
      </c>
      <c r="D1142" s="273" t="s">
        <v>50</v>
      </c>
      <c r="E1142" s="273" t="s">
        <v>2487</v>
      </c>
      <c r="F1142" s="273" t="s">
        <v>2165</v>
      </c>
      <c r="G1142" s="273" t="s">
        <v>2488</v>
      </c>
      <c r="H1142" s="273" t="s">
        <v>4278</v>
      </c>
      <c r="I1142" s="274" t="s">
        <v>4278</v>
      </c>
    </row>
    <row r="1143" spans="2:9">
      <c r="B1143" s="272" t="s">
        <v>700</v>
      </c>
      <c r="C1143" s="273" t="s">
        <v>4279</v>
      </c>
      <c r="D1143" s="273" t="s">
        <v>50</v>
      </c>
      <c r="E1143" s="273" t="s">
        <v>2487</v>
      </c>
      <c r="F1143" s="273" t="s">
        <v>2165</v>
      </c>
      <c r="G1143" s="273" t="s">
        <v>2488</v>
      </c>
      <c r="H1143" s="273" t="s">
        <v>4280</v>
      </c>
      <c r="I1143" s="274" t="s">
        <v>4281</v>
      </c>
    </row>
    <row r="1144" spans="2:9">
      <c r="B1144" s="272" t="s">
        <v>702</v>
      </c>
      <c r="C1144" s="273" t="s">
        <v>4282</v>
      </c>
      <c r="D1144" s="273" t="s">
        <v>50</v>
      </c>
      <c r="E1144" s="273" t="s">
        <v>2487</v>
      </c>
      <c r="F1144" s="273" t="s">
        <v>2165</v>
      </c>
      <c r="G1144" s="273" t="s">
        <v>2488</v>
      </c>
      <c r="H1144" s="273" t="s">
        <v>4282</v>
      </c>
      <c r="I1144" s="274" t="s">
        <v>4282</v>
      </c>
    </row>
    <row r="1145" spans="2:9">
      <c r="B1145" s="272" t="s">
        <v>705</v>
      </c>
      <c r="C1145" s="273" t="s">
        <v>4283</v>
      </c>
      <c r="D1145" s="273" t="s">
        <v>50</v>
      </c>
      <c r="E1145" s="273" t="s">
        <v>2487</v>
      </c>
      <c r="F1145" s="273" t="s">
        <v>2165</v>
      </c>
      <c r="G1145" s="273" t="s">
        <v>2488</v>
      </c>
      <c r="H1145" s="273" t="s">
        <v>4283</v>
      </c>
      <c r="I1145" s="274" t="s">
        <v>4283</v>
      </c>
    </row>
    <row r="1146" spans="2:9">
      <c r="B1146" s="272" t="s">
        <v>707</v>
      </c>
      <c r="C1146" s="273" t="s">
        <v>4284</v>
      </c>
      <c r="D1146" s="273" t="s">
        <v>50</v>
      </c>
      <c r="E1146" s="273" t="s">
        <v>2487</v>
      </c>
      <c r="F1146" s="273" t="s">
        <v>2165</v>
      </c>
      <c r="G1146" s="273" t="s">
        <v>2488</v>
      </c>
      <c r="H1146" s="273" t="s">
        <v>4284</v>
      </c>
      <c r="I1146" s="274" t="s">
        <v>4284</v>
      </c>
    </row>
    <row r="1147" spans="2:9">
      <c r="B1147" s="272" t="s">
        <v>693</v>
      </c>
      <c r="C1147" s="273" t="s">
        <v>4285</v>
      </c>
      <c r="D1147" s="273" t="s">
        <v>50</v>
      </c>
      <c r="E1147" s="273" t="s">
        <v>2487</v>
      </c>
      <c r="F1147" s="273" t="s">
        <v>2165</v>
      </c>
      <c r="G1147" s="273" t="s">
        <v>2488</v>
      </c>
      <c r="H1147" s="273" t="s">
        <v>4285</v>
      </c>
      <c r="I1147" s="274" t="s">
        <v>4286</v>
      </c>
    </row>
    <row r="1148" spans="2:9">
      <c r="B1148" s="272" t="s">
        <v>701</v>
      </c>
      <c r="C1148" s="273" t="s">
        <v>4287</v>
      </c>
      <c r="D1148" s="273" t="s">
        <v>50</v>
      </c>
      <c r="E1148" s="273" t="s">
        <v>2487</v>
      </c>
      <c r="F1148" s="273" t="s">
        <v>2165</v>
      </c>
      <c r="G1148" s="273" t="s">
        <v>2488</v>
      </c>
      <c r="H1148" s="273" t="s">
        <v>4287</v>
      </c>
      <c r="I1148" s="274" t="s">
        <v>4288</v>
      </c>
    </row>
    <row r="1149" spans="2:9">
      <c r="B1149" s="272" t="s">
        <v>703</v>
      </c>
      <c r="C1149" s="273" t="s">
        <v>4289</v>
      </c>
      <c r="D1149" s="273" t="s">
        <v>50</v>
      </c>
      <c r="E1149" s="273" t="s">
        <v>2487</v>
      </c>
      <c r="F1149" s="273" t="s">
        <v>2165</v>
      </c>
      <c r="G1149" s="273" t="s">
        <v>2488</v>
      </c>
      <c r="H1149" s="273" t="s">
        <v>4289</v>
      </c>
      <c r="I1149" s="274" t="s">
        <v>4290</v>
      </c>
    </row>
    <row r="1150" spans="2:9">
      <c r="B1150" s="272" t="s">
        <v>704</v>
      </c>
      <c r="C1150" s="273" t="s">
        <v>4291</v>
      </c>
      <c r="D1150" s="273" t="s">
        <v>50</v>
      </c>
      <c r="E1150" s="273" t="s">
        <v>2487</v>
      </c>
      <c r="F1150" s="273" t="s">
        <v>2165</v>
      </c>
      <c r="G1150" s="273" t="s">
        <v>2488</v>
      </c>
      <c r="H1150" s="273" t="s">
        <v>4292</v>
      </c>
      <c r="I1150" s="274" t="s">
        <v>4293</v>
      </c>
    </row>
    <row r="1151" spans="2:9">
      <c r="B1151" s="272" t="s">
        <v>706</v>
      </c>
      <c r="C1151" s="273" t="s">
        <v>4294</v>
      </c>
      <c r="D1151" s="273" t="s">
        <v>50</v>
      </c>
      <c r="E1151" s="273" t="s">
        <v>2487</v>
      </c>
      <c r="F1151" s="273" t="s">
        <v>2165</v>
      </c>
      <c r="G1151" s="273" t="s">
        <v>2488</v>
      </c>
      <c r="H1151" s="273" t="s">
        <v>4294</v>
      </c>
      <c r="I1151" s="274" t="s">
        <v>4295</v>
      </c>
    </row>
    <row r="1152" spans="2:9">
      <c r="B1152" s="272" t="s">
        <v>708</v>
      </c>
      <c r="C1152" s="273" t="s">
        <v>4296</v>
      </c>
      <c r="D1152" s="273" t="s">
        <v>50</v>
      </c>
      <c r="E1152" s="273" t="s">
        <v>2487</v>
      </c>
      <c r="F1152" s="273" t="s">
        <v>2165</v>
      </c>
      <c r="G1152" s="273" t="s">
        <v>2488</v>
      </c>
      <c r="H1152" s="273" t="s">
        <v>4296</v>
      </c>
      <c r="I1152" s="274" t="s">
        <v>4297</v>
      </c>
    </row>
    <row r="1153" spans="2:9">
      <c r="B1153" s="272" t="s">
        <v>847</v>
      </c>
      <c r="C1153" s="273" t="s">
        <v>2805</v>
      </c>
      <c r="D1153" s="273" t="s">
        <v>50</v>
      </c>
      <c r="E1153" s="273" t="s">
        <v>2487</v>
      </c>
      <c r="F1153" s="273" t="s">
        <v>50</v>
      </c>
      <c r="G1153" s="273" t="s">
        <v>2488</v>
      </c>
      <c r="H1153" s="273" t="s">
        <v>2805</v>
      </c>
      <c r="I1153" s="274" t="s">
        <v>2805</v>
      </c>
    </row>
    <row r="1154" spans="2:9">
      <c r="B1154" s="272" t="s">
        <v>849</v>
      </c>
      <c r="C1154" s="273" t="s">
        <v>4298</v>
      </c>
      <c r="D1154" s="273" t="s">
        <v>50</v>
      </c>
      <c r="E1154" s="273" t="s">
        <v>2487</v>
      </c>
      <c r="F1154" s="273" t="s">
        <v>50</v>
      </c>
      <c r="G1154" s="273" t="s">
        <v>2488</v>
      </c>
      <c r="H1154" s="273" t="s">
        <v>4298</v>
      </c>
      <c r="I1154" s="274" t="s">
        <v>4298</v>
      </c>
    </row>
    <row r="1155" spans="2:9">
      <c r="B1155" s="272" t="s">
        <v>850</v>
      </c>
      <c r="C1155" s="273" t="s">
        <v>4299</v>
      </c>
      <c r="D1155" s="273" t="s">
        <v>50</v>
      </c>
      <c r="E1155" s="273" t="s">
        <v>2487</v>
      </c>
      <c r="F1155" s="273" t="s">
        <v>50</v>
      </c>
      <c r="G1155" s="273" t="s">
        <v>2488</v>
      </c>
      <c r="H1155" s="273" t="s">
        <v>4299</v>
      </c>
      <c r="I1155" s="274" t="s">
        <v>4299</v>
      </c>
    </row>
    <row r="1156" spans="2:9">
      <c r="B1156" s="272" t="s">
        <v>851</v>
      </c>
      <c r="C1156" s="273" t="s">
        <v>4300</v>
      </c>
      <c r="D1156" s="273" t="s">
        <v>50</v>
      </c>
      <c r="E1156" s="273" t="s">
        <v>2487</v>
      </c>
      <c r="F1156" s="273" t="s">
        <v>50</v>
      </c>
      <c r="G1156" s="273" t="s">
        <v>2488</v>
      </c>
      <c r="H1156" s="273" t="s">
        <v>4300</v>
      </c>
      <c r="I1156" s="274" t="s">
        <v>4300</v>
      </c>
    </row>
    <row r="1157" spans="2:9">
      <c r="B1157" s="272" t="s">
        <v>854</v>
      </c>
      <c r="C1157" s="273" t="s">
        <v>2833</v>
      </c>
      <c r="D1157" s="273" t="s">
        <v>50</v>
      </c>
      <c r="E1157" s="273" t="s">
        <v>2487</v>
      </c>
      <c r="F1157" s="273" t="s">
        <v>50</v>
      </c>
      <c r="G1157" s="273" t="s">
        <v>2488</v>
      </c>
      <c r="H1157" s="273" t="s">
        <v>2833</v>
      </c>
      <c r="I1157" s="274" t="s">
        <v>2833</v>
      </c>
    </row>
    <row r="1158" spans="2:9">
      <c r="B1158" s="272" t="s">
        <v>857</v>
      </c>
      <c r="C1158" s="273" t="s">
        <v>4301</v>
      </c>
      <c r="D1158" s="273" t="s">
        <v>50</v>
      </c>
      <c r="E1158" s="273" t="s">
        <v>2487</v>
      </c>
      <c r="F1158" s="273" t="s">
        <v>50</v>
      </c>
      <c r="G1158" s="273" t="s">
        <v>2488</v>
      </c>
      <c r="H1158" s="273" t="s">
        <v>4301</v>
      </c>
      <c r="I1158" s="274" t="s">
        <v>4301</v>
      </c>
    </row>
    <row r="1159" spans="2:9">
      <c r="B1159" s="272" t="s">
        <v>858</v>
      </c>
      <c r="C1159" s="273" t="s">
        <v>4302</v>
      </c>
      <c r="D1159" s="273" t="s">
        <v>50</v>
      </c>
      <c r="E1159" s="273" t="s">
        <v>2487</v>
      </c>
      <c r="F1159" s="273" t="s">
        <v>50</v>
      </c>
      <c r="G1159" s="273" t="s">
        <v>2488</v>
      </c>
      <c r="H1159" s="273" t="s">
        <v>4302</v>
      </c>
      <c r="I1159" s="274" t="s">
        <v>4302</v>
      </c>
    </row>
    <row r="1160" spans="2:9">
      <c r="B1160" s="272" t="s">
        <v>709</v>
      </c>
      <c r="C1160" s="273" t="s">
        <v>4303</v>
      </c>
      <c r="D1160" s="273" t="s">
        <v>50</v>
      </c>
      <c r="E1160" s="273" t="s">
        <v>2487</v>
      </c>
      <c r="F1160" s="273" t="s">
        <v>2165</v>
      </c>
      <c r="G1160" s="273" t="s">
        <v>2488</v>
      </c>
      <c r="H1160" s="273" t="s">
        <v>4303</v>
      </c>
      <c r="I1160" s="274" t="s">
        <v>4304</v>
      </c>
    </row>
    <row r="1161" spans="2:9">
      <c r="B1161" s="272" t="s">
        <v>710</v>
      </c>
      <c r="C1161" s="273" t="s">
        <v>4305</v>
      </c>
      <c r="D1161" s="273" t="s">
        <v>50</v>
      </c>
      <c r="E1161" s="273" t="s">
        <v>2487</v>
      </c>
      <c r="F1161" s="273" t="s">
        <v>50</v>
      </c>
      <c r="G1161" s="273" t="s">
        <v>2488</v>
      </c>
      <c r="H1161" s="273" t="s">
        <v>4305</v>
      </c>
      <c r="I1161" s="274" t="s">
        <v>4305</v>
      </c>
    </row>
    <row r="1162" spans="2:9">
      <c r="B1162" s="272" t="s">
        <v>711</v>
      </c>
      <c r="C1162" s="273" t="s">
        <v>4306</v>
      </c>
      <c r="D1162" s="273" t="s">
        <v>50</v>
      </c>
      <c r="E1162" s="273" t="s">
        <v>2487</v>
      </c>
      <c r="F1162" s="273" t="s">
        <v>50</v>
      </c>
      <c r="G1162" s="273" t="s">
        <v>2488</v>
      </c>
      <c r="H1162" s="273" t="s">
        <v>4306</v>
      </c>
      <c r="I1162" s="274" t="s">
        <v>4306</v>
      </c>
    </row>
    <row r="1163" spans="2:9">
      <c r="B1163" s="272" t="s">
        <v>712</v>
      </c>
      <c r="C1163" s="273" t="s">
        <v>4307</v>
      </c>
      <c r="D1163" s="273" t="s">
        <v>50</v>
      </c>
      <c r="E1163" s="273" t="s">
        <v>2487</v>
      </c>
      <c r="F1163" s="273" t="s">
        <v>2165</v>
      </c>
      <c r="G1163" s="273" t="s">
        <v>2488</v>
      </c>
      <c r="H1163" s="273" t="s">
        <v>4307</v>
      </c>
      <c r="I1163" s="274" t="s">
        <v>4308</v>
      </c>
    </row>
    <row r="1164" spans="2:9">
      <c r="B1164" s="272" t="s">
        <v>713</v>
      </c>
      <c r="C1164" s="273" t="s">
        <v>4309</v>
      </c>
      <c r="D1164" s="273" t="s">
        <v>50</v>
      </c>
      <c r="E1164" s="273" t="s">
        <v>2487</v>
      </c>
      <c r="F1164" s="273" t="s">
        <v>2165</v>
      </c>
      <c r="G1164" s="273" t="s">
        <v>2488</v>
      </c>
      <c r="H1164" s="273" t="s">
        <v>4309</v>
      </c>
      <c r="I1164" s="274" t="s">
        <v>4310</v>
      </c>
    </row>
    <row r="1165" spans="2:9">
      <c r="B1165" s="272" t="s">
        <v>718</v>
      </c>
      <c r="C1165" s="273" t="s">
        <v>4311</v>
      </c>
      <c r="D1165" s="273" t="s">
        <v>50</v>
      </c>
      <c r="E1165" s="273" t="s">
        <v>2487</v>
      </c>
      <c r="F1165" s="273" t="s">
        <v>50</v>
      </c>
      <c r="G1165" s="273" t="s">
        <v>2488</v>
      </c>
      <c r="H1165" s="273" t="s">
        <v>4311</v>
      </c>
      <c r="I1165" s="274" t="s">
        <v>4311</v>
      </c>
    </row>
    <row r="1166" spans="2:9">
      <c r="B1166" s="272" t="s">
        <v>721</v>
      </c>
      <c r="C1166" s="273" t="s">
        <v>4312</v>
      </c>
      <c r="D1166" s="273" t="s">
        <v>50</v>
      </c>
      <c r="E1166" s="273" t="s">
        <v>2487</v>
      </c>
      <c r="F1166" s="273" t="s">
        <v>50</v>
      </c>
      <c r="G1166" s="273" t="s">
        <v>2488</v>
      </c>
      <c r="H1166" s="273" t="s">
        <v>4312</v>
      </c>
      <c r="I1166" s="274" t="s">
        <v>4312</v>
      </c>
    </row>
    <row r="1167" spans="2:9">
      <c r="B1167" s="272" t="s">
        <v>723</v>
      </c>
      <c r="C1167" s="273" t="s">
        <v>4313</v>
      </c>
      <c r="D1167" s="273" t="s">
        <v>50</v>
      </c>
      <c r="E1167" s="273" t="s">
        <v>2487</v>
      </c>
      <c r="F1167" s="273" t="s">
        <v>50</v>
      </c>
      <c r="G1167" s="273" t="s">
        <v>2488</v>
      </c>
      <c r="H1167" s="273" t="s">
        <v>4313</v>
      </c>
      <c r="I1167" s="274" t="s">
        <v>4313</v>
      </c>
    </row>
    <row r="1168" spans="2:9">
      <c r="B1168" s="272" t="s">
        <v>726</v>
      </c>
      <c r="C1168" s="273" t="s">
        <v>4314</v>
      </c>
      <c r="D1168" s="273" t="s">
        <v>50</v>
      </c>
      <c r="E1168" s="273" t="s">
        <v>2487</v>
      </c>
      <c r="F1168" s="273" t="s">
        <v>50</v>
      </c>
      <c r="G1168" s="273" t="s">
        <v>2488</v>
      </c>
      <c r="H1168" s="273" t="s">
        <v>4314</v>
      </c>
      <c r="I1168" s="274" t="s">
        <v>4314</v>
      </c>
    </row>
    <row r="1169" spans="2:9">
      <c r="B1169" s="272" t="s">
        <v>729</v>
      </c>
      <c r="C1169" s="273" t="s">
        <v>4315</v>
      </c>
      <c r="D1169" s="273" t="s">
        <v>50</v>
      </c>
      <c r="E1169" s="273" t="s">
        <v>2487</v>
      </c>
      <c r="F1169" s="273" t="s">
        <v>2165</v>
      </c>
      <c r="G1169" s="273" t="s">
        <v>2488</v>
      </c>
      <c r="H1169" s="273" t="s">
        <v>4315</v>
      </c>
      <c r="I1169" s="274" t="s">
        <v>4315</v>
      </c>
    </row>
    <row r="1170" spans="2:9">
      <c r="B1170" s="272" t="s">
        <v>730</v>
      </c>
      <c r="C1170" s="273" t="s">
        <v>4057</v>
      </c>
      <c r="D1170" s="273" t="s">
        <v>50</v>
      </c>
      <c r="E1170" s="273" t="s">
        <v>2487</v>
      </c>
      <c r="F1170" s="273" t="s">
        <v>2165</v>
      </c>
      <c r="G1170" s="273" t="s">
        <v>2488</v>
      </c>
      <c r="H1170" s="273" t="s">
        <v>4057</v>
      </c>
      <c r="I1170" s="274" t="s">
        <v>4057</v>
      </c>
    </row>
    <row r="1171" spans="2:9">
      <c r="B1171" s="272" t="s">
        <v>714</v>
      </c>
      <c r="C1171" s="273" t="s">
        <v>4316</v>
      </c>
      <c r="D1171" s="273" t="s">
        <v>50</v>
      </c>
      <c r="E1171" s="273" t="s">
        <v>2487</v>
      </c>
      <c r="F1171" s="273" t="s">
        <v>50</v>
      </c>
      <c r="G1171" s="273" t="s">
        <v>2488</v>
      </c>
      <c r="H1171" s="273" t="s">
        <v>4316</v>
      </c>
      <c r="I1171" s="274" t="s">
        <v>4317</v>
      </c>
    </row>
    <row r="1172" spans="2:9">
      <c r="B1172" s="272" t="s">
        <v>715</v>
      </c>
      <c r="C1172" s="273" t="s">
        <v>4318</v>
      </c>
      <c r="D1172" s="273" t="s">
        <v>50</v>
      </c>
      <c r="E1172" s="273" t="s">
        <v>2487</v>
      </c>
      <c r="F1172" s="273" t="s">
        <v>50</v>
      </c>
      <c r="G1172" s="273" t="s">
        <v>2488</v>
      </c>
      <c r="H1172" s="273" t="s">
        <v>4319</v>
      </c>
      <c r="I1172" s="274" t="s">
        <v>4320</v>
      </c>
    </row>
    <row r="1173" spans="2:9">
      <c r="B1173" s="272" t="s">
        <v>716</v>
      </c>
      <c r="C1173" s="273" t="s">
        <v>4321</v>
      </c>
      <c r="D1173" s="273" t="s">
        <v>50</v>
      </c>
      <c r="E1173" s="273" t="s">
        <v>2487</v>
      </c>
      <c r="F1173" s="273" t="s">
        <v>2165</v>
      </c>
      <c r="G1173" s="273" t="s">
        <v>2488</v>
      </c>
      <c r="H1173" s="273" t="s">
        <v>4322</v>
      </c>
      <c r="I1173" s="274" t="s">
        <v>4323</v>
      </c>
    </row>
    <row r="1174" spans="2:9">
      <c r="B1174" s="272" t="s">
        <v>717</v>
      </c>
      <c r="C1174" s="273" t="s">
        <v>4324</v>
      </c>
      <c r="D1174" s="273" t="s">
        <v>50</v>
      </c>
      <c r="E1174" s="273" t="s">
        <v>2487</v>
      </c>
      <c r="F1174" s="273" t="s">
        <v>2165</v>
      </c>
      <c r="G1174" s="273" t="s">
        <v>2488</v>
      </c>
      <c r="H1174" s="273" t="s">
        <v>4324</v>
      </c>
      <c r="I1174" s="274" t="s">
        <v>4325</v>
      </c>
    </row>
    <row r="1175" spans="2:9">
      <c r="B1175" s="272" t="s">
        <v>719</v>
      </c>
      <c r="C1175" s="273" t="s">
        <v>4326</v>
      </c>
      <c r="D1175" s="273" t="s">
        <v>50</v>
      </c>
      <c r="E1175" s="273" t="s">
        <v>2487</v>
      </c>
      <c r="F1175" s="273" t="s">
        <v>2165</v>
      </c>
      <c r="G1175" s="273" t="s">
        <v>2488</v>
      </c>
      <c r="H1175" s="273" t="s">
        <v>4326</v>
      </c>
      <c r="I1175" s="274" t="s">
        <v>4327</v>
      </c>
    </row>
    <row r="1176" spans="2:9">
      <c r="B1176" s="272" t="s">
        <v>720</v>
      </c>
      <c r="C1176" s="273" t="s">
        <v>4328</v>
      </c>
      <c r="D1176" s="273" t="s">
        <v>50</v>
      </c>
      <c r="E1176" s="273" t="s">
        <v>2487</v>
      </c>
      <c r="F1176" s="273" t="s">
        <v>50</v>
      </c>
      <c r="G1176" s="273" t="s">
        <v>2488</v>
      </c>
      <c r="H1176" s="273" t="s">
        <v>4328</v>
      </c>
      <c r="I1176" s="274" t="s">
        <v>4329</v>
      </c>
    </row>
    <row r="1177" spans="2:9">
      <c r="B1177" s="272" t="s">
        <v>722</v>
      </c>
      <c r="C1177" s="273" t="s">
        <v>4312</v>
      </c>
      <c r="D1177" s="273" t="s">
        <v>50</v>
      </c>
      <c r="E1177" s="273" t="s">
        <v>2487</v>
      </c>
      <c r="F1177" s="273" t="s">
        <v>2165</v>
      </c>
      <c r="G1177" s="273" t="s">
        <v>2488</v>
      </c>
      <c r="H1177" s="273" t="s">
        <v>4330</v>
      </c>
      <c r="I1177" s="274" t="s">
        <v>4331</v>
      </c>
    </row>
    <row r="1178" spans="2:9">
      <c r="B1178" s="272" t="s">
        <v>1604</v>
      </c>
      <c r="C1178" s="273" t="s">
        <v>4332</v>
      </c>
      <c r="D1178" s="273" t="s">
        <v>2179</v>
      </c>
      <c r="E1178" s="273" t="s">
        <v>2180</v>
      </c>
      <c r="F1178" s="273" t="s">
        <v>2179</v>
      </c>
      <c r="G1178" s="273" t="s">
        <v>2181</v>
      </c>
      <c r="H1178" s="273" t="s">
        <v>4332</v>
      </c>
      <c r="I1178" s="274" t="s">
        <v>4332</v>
      </c>
    </row>
    <row r="1179" spans="2:9">
      <c r="B1179" s="272" t="s">
        <v>1612</v>
      </c>
      <c r="C1179" s="273" t="s">
        <v>4333</v>
      </c>
      <c r="D1179" s="273" t="s">
        <v>2179</v>
      </c>
      <c r="E1179" s="273" t="s">
        <v>2180</v>
      </c>
      <c r="F1179" s="273" t="s">
        <v>2179</v>
      </c>
      <c r="G1179" s="273" t="s">
        <v>2181</v>
      </c>
      <c r="H1179" s="273" t="s">
        <v>4333</v>
      </c>
      <c r="I1179" s="274" t="s">
        <v>4334</v>
      </c>
    </row>
    <row r="1180" spans="2:9">
      <c r="B1180" s="272" t="s">
        <v>1619</v>
      </c>
      <c r="C1180" s="273" t="s">
        <v>2389</v>
      </c>
      <c r="D1180" s="273" t="s">
        <v>2179</v>
      </c>
      <c r="E1180" s="273" t="s">
        <v>2180</v>
      </c>
      <c r="F1180" s="273" t="s">
        <v>2179</v>
      </c>
      <c r="G1180" s="273" t="s">
        <v>2181</v>
      </c>
      <c r="H1180" s="273" t="s">
        <v>2389</v>
      </c>
      <c r="I1180" s="274" t="s">
        <v>2389</v>
      </c>
    </row>
    <row r="1181" spans="2:9">
      <c r="B1181" s="272" t="s">
        <v>1623</v>
      </c>
      <c r="C1181" s="273" t="s">
        <v>4335</v>
      </c>
      <c r="D1181" s="273" t="s">
        <v>2179</v>
      </c>
      <c r="E1181" s="273" t="s">
        <v>2180</v>
      </c>
      <c r="F1181" s="273" t="s">
        <v>2179</v>
      </c>
      <c r="G1181" s="273" t="s">
        <v>2181</v>
      </c>
      <c r="H1181" s="273" t="s">
        <v>4335</v>
      </c>
      <c r="I1181" s="274" t="s">
        <v>4335</v>
      </c>
    </row>
    <row r="1182" spans="2:9">
      <c r="B1182" s="272" t="s">
        <v>1628</v>
      </c>
      <c r="C1182" s="273" t="s">
        <v>4336</v>
      </c>
      <c r="D1182" s="273" t="s">
        <v>2179</v>
      </c>
      <c r="E1182" s="273" t="s">
        <v>2180</v>
      </c>
      <c r="F1182" s="273" t="s">
        <v>2179</v>
      </c>
      <c r="G1182" s="273" t="s">
        <v>2181</v>
      </c>
      <c r="H1182" s="273" t="s">
        <v>4336</v>
      </c>
      <c r="I1182" s="274" t="s">
        <v>4337</v>
      </c>
    </row>
    <row r="1183" spans="2:9">
      <c r="B1183" s="272" t="s">
        <v>443</v>
      </c>
      <c r="C1183" s="273" t="s">
        <v>4338</v>
      </c>
      <c r="D1183" s="273" t="s">
        <v>110</v>
      </c>
      <c r="E1183" s="273" t="s">
        <v>2576</v>
      </c>
      <c r="F1183" s="273" t="s">
        <v>110</v>
      </c>
      <c r="G1183" s="273" t="s">
        <v>2577</v>
      </c>
      <c r="H1183" s="273" t="s">
        <v>4339</v>
      </c>
      <c r="I1183" s="274" t="s">
        <v>4340</v>
      </c>
    </row>
    <row r="1184" spans="2:9">
      <c r="B1184" s="272" t="s">
        <v>444</v>
      </c>
      <c r="C1184" s="273" t="s">
        <v>2579</v>
      </c>
      <c r="D1184" s="273" t="s">
        <v>110</v>
      </c>
      <c r="E1184" s="273" t="s">
        <v>2576</v>
      </c>
      <c r="F1184" s="273" t="s">
        <v>110</v>
      </c>
      <c r="G1184" s="273" t="s">
        <v>2577</v>
      </c>
      <c r="H1184" s="273" t="s">
        <v>2579</v>
      </c>
      <c r="I1184" s="274" t="s">
        <v>2579</v>
      </c>
    </row>
    <row r="1185" spans="2:9">
      <c r="B1185" s="272" t="s">
        <v>445</v>
      </c>
      <c r="C1185" s="273" t="s">
        <v>4341</v>
      </c>
      <c r="D1185" s="273" t="s">
        <v>110</v>
      </c>
      <c r="E1185" s="273" t="s">
        <v>14</v>
      </c>
      <c r="F1185" s="273" t="s">
        <v>110</v>
      </c>
      <c r="G1185" s="273" t="s">
        <v>2550</v>
      </c>
      <c r="H1185" s="273" t="s">
        <v>4341</v>
      </c>
      <c r="I1185" s="274" t="s">
        <v>4341</v>
      </c>
    </row>
    <row r="1186" spans="2:9">
      <c r="B1186" s="272" t="s">
        <v>446</v>
      </c>
      <c r="C1186" s="273" t="s">
        <v>3760</v>
      </c>
      <c r="D1186" s="273" t="s">
        <v>110</v>
      </c>
      <c r="E1186" s="273" t="s">
        <v>14</v>
      </c>
      <c r="F1186" s="273" t="s">
        <v>110</v>
      </c>
      <c r="G1186" s="273" t="s">
        <v>2550</v>
      </c>
      <c r="H1186" s="273" t="s">
        <v>3760</v>
      </c>
      <c r="I1186" s="274" t="s">
        <v>3760</v>
      </c>
    </row>
    <row r="1187" spans="2:9">
      <c r="B1187" s="272" t="s">
        <v>448</v>
      </c>
      <c r="C1187" s="273" t="s">
        <v>4342</v>
      </c>
      <c r="D1187" s="273" t="s">
        <v>110</v>
      </c>
      <c r="E1187" s="273" t="s">
        <v>14</v>
      </c>
      <c r="F1187" s="273" t="s">
        <v>110</v>
      </c>
      <c r="G1187" s="273" t="s">
        <v>2550</v>
      </c>
      <c r="H1187" s="273" t="s">
        <v>4342</v>
      </c>
      <c r="I1187" s="274" t="s">
        <v>4342</v>
      </c>
    </row>
    <row r="1188" spans="2:9">
      <c r="B1188" s="272" t="s">
        <v>452</v>
      </c>
      <c r="C1188" s="273" t="s">
        <v>4343</v>
      </c>
      <c r="D1188" s="273" t="s">
        <v>110</v>
      </c>
      <c r="E1188" s="273" t="s">
        <v>14</v>
      </c>
      <c r="F1188" s="273" t="s">
        <v>110</v>
      </c>
      <c r="G1188" s="273" t="s">
        <v>2550</v>
      </c>
      <c r="H1188" s="273" t="s">
        <v>4343</v>
      </c>
      <c r="I1188" s="274" t="s">
        <v>4343</v>
      </c>
    </row>
    <row r="1189" spans="2:9">
      <c r="B1189" s="272" t="s">
        <v>453</v>
      </c>
      <c r="C1189" s="273" t="s">
        <v>4344</v>
      </c>
      <c r="D1189" s="273" t="s">
        <v>110</v>
      </c>
      <c r="E1189" s="273" t="s">
        <v>14</v>
      </c>
      <c r="F1189" s="273" t="s">
        <v>110</v>
      </c>
      <c r="G1189" s="273" t="s">
        <v>2550</v>
      </c>
      <c r="H1189" s="273" t="s">
        <v>4345</v>
      </c>
      <c r="I1189" s="274" t="s">
        <v>4346</v>
      </c>
    </row>
    <row r="1190" spans="2:9">
      <c r="B1190" s="272" t="s">
        <v>310</v>
      </c>
      <c r="C1190" s="273" t="s">
        <v>4347</v>
      </c>
      <c r="D1190" s="273" t="s">
        <v>2600</v>
      </c>
      <c r="E1190" s="273" t="s">
        <v>2601</v>
      </c>
      <c r="F1190" s="273" t="s">
        <v>2602</v>
      </c>
      <c r="G1190" s="273" t="s">
        <v>2603</v>
      </c>
      <c r="H1190" s="273" t="s">
        <v>4347</v>
      </c>
      <c r="I1190" s="274" t="s">
        <v>4347</v>
      </c>
    </row>
    <row r="1191" spans="2:9">
      <c r="B1191" s="272" t="s">
        <v>311</v>
      </c>
      <c r="C1191" s="273" t="s">
        <v>4348</v>
      </c>
      <c r="D1191" s="273" t="s">
        <v>2600</v>
      </c>
      <c r="E1191" s="273" t="s">
        <v>2601</v>
      </c>
      <c r="F1191" s="273" t="s">
        <v>2602</v>
      </c>
      <c r="G1191" s="273" t="s">
        <v>2603</v>
      </c>
      <c r="H1191" s="273" t="s">
        <v>4348</v>
      </c>
      <c r="I1191" s="274" t="s">
        <v>4348</v>
      </c>
    </row>
    <row r="1192" spans="2:9">
      <c r="B1192" s="272" t="s">
        <v>312</v>
      </c>
      <c r="C1192" s="273" t="s">
        <v>4349</v>
      </c>
      <c r="D1192" s="273" t="s">
        <v>2600</v>
      </c>
      <c r="E1192" s="273" t="s">
        <v>2601</v>
      </c>
      <c r="F1192" s="273" t="s">
        <v>2602</v>
      </c>
      <c r="G1192" s="273" t="s">
        <v>2603</v>
      </c>
      <c r="H1192" s="273" t="s">
        <v>4349</v>
      </c>
      <c r="I1192" s="274" t="s">
        <v>4350</v>
      </c>
    </row>
    <row r="1193" spans="2:9">
      <c r="B1193" s="272" t="s">
        <v>313</v>
      </c>
      <c r="C1193" s="273" t="s">
        <v>4351</v>
      </c>
      <c r="D1193" s="273" t="s">
        <v>2600</v>
      </c>
      <c r="E1193" s="273" t="s">
        <v>2601</v>
      </c>
      <c r="F1193" s="273" t="s">
        <v>2602</v>
      </c>
      <c r="G1193" s="273" t="s">
        <v>2603</v>
      </c>
      <c r="H1193" s="273" t="s">
        <v>4351</v>
      </c>
      <c r="I1193" s="274" t="s">
        <v>4352</v>
      </c>
    </row>
    <row r="1194" spans="2:9">
      <c r="B1194" s="272" t="s">
        <v>314</v>
      </c>
      <c r="C1194" s="273" t="s">
        <v>4353</v>
      </c>
      <c r="D1194" s="273" t="s">
        <v>2600</v>
      </c>
      <c r="E1194" s="273" t="s">
        <v>2601</v>
      </c>
      <c r="F1194" s="273" t="s">
        <v>2602</v>
      </c>
      <c r="G1194" s="273" t="s">
        <v>2603</v>
      </c>
      <c r="H1194" s="273" t="s">
        <v>4353</v>
      </c>
      <c r="I1194" s="274" t="s">
        <v>4354</v>
      </c>
    </row>
    <row r="1195" spans="2:9">
      <c r="B1195" s="272" t="s">
        <v>315</v>
      </c>
      <c r="C1195" s="273" t="s">
        <v>4355</v>
      </c>
      <c r="D1195" s="273" t="s">
        <v>2600</v>
      </c>
      <c r="E1195" s="273" t="s">
        <v>2601</v>
      </c>
      <c r="F1195" s="273" t="s">
        <v>2602</v>
      </c>
      <c r="G1195" s="273" t="s">
        <v>2603</v>
      </c>
      <c r="H1195" s="273" t="s">
        <v>4355</v>
      </c>
      <c r="I1195" s="274" t="s">
        <v>4356</v>
      </c>
    </row>
    <row r="1196" spans="2:9">
      <c r="B1196" s="272" t="s">
        <v>834</v>
      </c>
      <c r="C1196" s="273" t="s">
        <v>4357</v>
      </c>
      <c r="D1196" s="273" t="s">
        <v>50</v>
      </c>
      <c r="E1196" s="273" t="s">
        <v>2497</v>
      </c>
      <c r="F1196" s="273" t="s">
        <v>110</v>
      </c>
      <c r="G1196" s="273" t="s">
        <v>2498</v>
      </c>
      <c r="H1196" s="273" t="s">
        <v>4358</v>
      </c>
      <c r="I1196" s="274" t="s">
        <v>4359</v>
      </c>
    </row>
    <row r="1197" spans="2:9">
      <c r="B1197" s="272" t="s">
        <v>835</v>
      </c>
      <c r="C1197" s="273" t="s">
        <v>4360</v>
      </c>
      <c r="D1197" s="273" t="s">
        <v>110</v>
      </c>
      <c r="E1197" s="273" t="s">
        <v>2576</v>
      </c>
      <c r="F1197" s="273" t="s">
        <v>110</v>
      </c>
      <c r="G1197" s="273" t="s">
        <v>2577</v>
      </c>
      <c r="H1197" s="273" t="s">
        <v>4360</v>
      </c>
      <c r="I1197" s="274" t="s">
        <v>4360</v>
      </c>
    </row>
    <row r="1198" spans="2:9">
      <c r="B1198" s="272" t="s">
        <v>836</v>
      </c>
      <c r="C1198" s="273" t="s">
        <v>4361</v>
      </c>
      <c r="D1198" s="273" t="s">
        <v>110</v>
      </c>
      <c r="E1198" s="273" t="s">
        <v>2576</v>
      </c>
      <c r="F1198" s="273" t="s">
        <v>110</v>
      </c>
      <c r="G1198" s="273" t="s">
        <v>2577</v>
      </c>
      <c r="H1198" s="273" t="s">
        <v>4361</v>
      </c>
      <c r="I1198" s="274" t="s">
        <v>4361</v>
      </c>
    </row>
    <row r="1199" spans="2:9">
      <c r="B1199" s="272" t="s">
        <v>837</v>
      </c>
      <c r="C1199" s="273" t="s">
        <v>4361</v>
      </c>
      <c r="D1199" s="273" t="s">
        <v>110</v>
      </c>
      <c r="E1199" s="273" t="s">
        <v>2576</v>
      </c>
      <c r="F1199" s="273" t="s">
        <v>110</v>
      </c>
      <c r="G1199" s="273" t="s">
        <v>2577</v>
      </c>
      <c r="H1199" s="273" t="s">
        <v>4361</v>
      </c>
      <c r="I1199" s="274" t="s">
        <v>4362</v>
      </c>
    </row>
    <row r="1200" spans="2:9">
      <c r="B1200" s="272" t="s">
        <v>838</v>
      </c>
      <c r="C1200" s="273" t="s">
        <v>4363</v>
      </c>
      <c r="D1200" s="273" t="s">
        <v>50</v>
      </c>
      <c r="E1200" s="273" t="s">
        <v>2487</v>
      </c>
      <c r="F1200" s="273" t="s">
        <v>110</v>
      </c>
      <c r="G1200" s="273" t="s">
        <v>2488</v>
      </c>
      <c r="H1200" s="273" t="s">
        <v>4363</v>
      </c>
      <c r="I1200" s="274" t="s">
        <v>4363</v>
      </c>
    </row>
    <row r="1201" spans="2:9">
      <c r="B1201" s="272" t="s">
        <v>839</v>
      </c>
      <c r="C1201" s="273" t="s">
        <v>4364</v>
      </c>
      <c r="D1201" s="273" t="s">
        <v>50</v>
      </c>
      <c r="E1201" s="273" t="s">
        <v>2487</v>
      </c>
      <c r="F1201" s="273" t="s">
        <v>110</v>
      </c>
      <c r="G1201" s="273" t="s">
        <v>2488</v>
      </c>
      <c r="H1201" s="273" t="s">
        <v>4365</v>
      </c>
      <c r="I1201" s="274" t="s">
        <v>4366</v>
      </c>
    </row>
    <row r="1202" spans="2:9">
      <c r="B1202" s="272" t="s">
        <v>841</v>
      </c>
      <c r="C1202" s="273" t="s">
        <v>4367</v>
      </c>
      <c r="D1202" s="273" t="s">
        <v>50</v>
      </c>
      <c r="E1202" s="273" t="s">
        <v>2487</v>
      </c>
      <c r="F1202" s="273" t="s">
        <v>110</v>
      </c>
      <c r="G1202" s="273" t="s">
        <v>2488</v>
      </c>
      <c r="H1202" s="273" t="s">
        <v>4367</v>
      </c>
      <c r="I1202" s="274" t="s">
        <v>4367</v>
      </c>
    </row>
    <row r="1203" spans="2:9">
      <c r="B1203" s="272" t="s">
        <v>844</v>
      </c>
      <c r="C1203" s="273" t="s">
        <v>4368</v>
      </c>
      <c r="D1203" s="273" t="s">
        <v>50</v>
      </c>
      <c r="E1203" s="273" t="s">
        <v>2487</v>
      </c>
      <c r="F1203" s="273" t="s">
        <v>50</v>
      </c>
      <c r="G1203" s="273" t="s">
        <v>2488</v>
      </c>
      <c r="H1203" s="273" t="s">
        <v>4368</v>
      </c>
      <c r="I1203" s="274" t="s">
        <v>4368</v>
      </c>
    </row>
    <row r="1204" spans="2:9">
      <c r="B1204" s="272" t="s">
        <v>840</v>
      </c>
      <c r="C1204" s="273" t="s">
        <v>4369</v>
      </c>
      <c r="D1204" s="273" t="s">
        <v>50</v>
      </c>
      <c r="E1204" s="273" t="s">
        <v>2487</v>
      </c>
      <c r="F1204" s="273" t="s">
        <v>110</v>
      </c>
      <c r="G1204" s="273" t="s">
        <v>2488</v>
      </c>
      <c r="H1204" s="273" t="s">
        <v>4370</v>
      </c>
      <c r="I1204" s="274" t="s">
        <v>4371</v>
      </c>
    </row>
    <row r="1205" spans="2:9">
      <c r="B1205" s="272" t="s">
        <v>378</v>
      </c>
      <c r="C1205" s="273" t="s">
        <v>4372</v>
      </c>
      <c r="D1205" s="273" t="s">
        <v>2226</v>
      </c>
      <c r="E1205" s="273" t="s">
        <v>2227</v>
      </c>
      <c r="F1205" s="273" t="s">
        <v>2602</v>
      </c>
      <c r="G1205" s="273" t="s">
        <v>2228</v>
      </c>
      <c r="H1205" s="273" t="s">
        <v>4372</v>
      </c>
      <c r="I1205" s="274" t="s">
        <v>4373</v>
      </c>
    </row>
    <row r="1206" spans="2:9">
      <c r="B1206" s="272" t="s">
        <v>380</v>
      </c>
      <c r="C1206" s="273" t="s">
        <v>4374</v>
      </c>
      <c r="D1206" s="273" t="s">
        <v>48</v>
      </c>
      <c r="E1206" s="273" t="s">
        <v>2699</v>
      </c>
      <c r="F1206" s="273" t="s">
        <v>2602</v>
      </c>
      <c r="G1206" s="273" t="s">
        <v>2700</v>
      </c>
      <c r="H1206" s="273" t="s">
        <v>4375</v>
      </c>
      <c r="I1206" s="274" t="s">
        <v>4376</v>
      </c>
    </row>
    <row r="1207" spans="2:9">
      <c r="B1207" s="272" t="s">
        <v>381</v>
      </c>
      <c r="C1207" s="273" t="s">
        <v>4377</v>
      </c>
      <c r="D1207" s="273" t="s">
        <v>48</v>
      </c>
      <c r="E1207" s="273" t="s">
        <v>2699</v>
      </c>
      <c r="F1207" s="273" t="s">
        <v>2602</v>
      </c>
      <c r="G1207" s="273" t="s">
        <v>2700</v>
      </c>
      <c r="H1207" s="273" t="s">
        <v>4378</v>
      </c>
      <c r="I1207" s="274" t="s">
        <v>4379</v>
      </c>
    </row>
    <row r="1208" spans="2:9">
      <c r="B1208" s="272" t="s">
        <v>382</v>
      </c>
      <c r="C1208" s="273" t="s">
        <v>4380</v>
      </c>
      <c r="D1208" s="273" t="s">
        <v>48</v>
      </c>
      <c r="E1208" s="273" t="s">
        <v>2699</v>
      </c>
      <c r="F1208" s="273" t="s">
        <v>2602</v>
      </c>
      <c r="G1208" s="273" t="s">
        <v>2700</v>
      </c>
      <c r="H1208" s="273" t="s">
        <v>4381</v>
      </c>
      <c r="I1208" s="274" t="s">
        <v>4382</v>
      </c>
    </row>
    <row r="1209" spans="2:9">
      <c r="B1209" s="272" t="s">
        <v>385</v>
      </c>
      <c r="C1209" s="273" t="s">
        <v>2702</v>
      </c>
      <c r="D1209" s="273" t="s">
        <v>50</v>
      </c>
      <c r="E1209" s="273" t="s">
        <v>2487</v>
      </c>
      <c r="F1209" s="273" t="s">
        <v>2165</v>
      </c>
      <c r="G1209" s="273" t="s">
        <v>2488</v>
      </c>
      <c r="H1209" s="273" t="s">
        <v>2702</v>
      </c>
      <c r="I1209" s="274" t="s">
        <v>4383</v>
      </c>
    </row>
    <row r="1210" spans="2:9">
      <c r="B1210" s="272" t="s">
        <v>388</v>
      </c>
      <c r="C1210" s="273" t="s">
        <v>3624</v>
      </c>
      <c r="D1210" s="273" t="s">
        <v>50</v>
      </c>
      <c r="E1210" s="273" t="s">
        <v>2487</v>
      </c>
      <c r="F1210" s="273" t="s">
        <v>2165</v>
      </c>
      <c r="G1210" s="273" t="s">
        <v>2488</v>
      </c>
      <c r="H1210" s="273" t="s">
        <v>4384</v>
      </c>
      <c r="I1210" s="274" t="s">
        <v>4385</v>
      </c>
    </row>
    <row r="1211" spans="2:9">
      <c r="B1211" s="272" t="s">
        <v>392</v>
      </c>
      <c r="C1211" s="273" t="s">
        <v>3627</v>
      </c>
      <c r="D1211" s="273" t="s">
        <v>50</v>
      </c>
      <c r="E1211" s="273" t="s">
        <v>2487</v>
      </c>
      <c r="F1211" s="273" t="s">
        <v>2165</v>
      </c>
      <c r="G1211" s="273" t="s">
        <v>2488</v>
      </c>
      <c r="H1211" s="273" t="s">
        <v>3627</v>
      </c>
      <c r="I1211" s="274" t="s">
        <v>4386</v>
      </c>
    </row>
    <row r="1212" spans="2:9">
      <c r="B1212" s="272" t="s">
        <v>395</v>
      </c>
      <c r="C1212" s="273" t="s">
        <v>4387</v>
      </c>
      <c r="D1212" s="273" t="s">
        <v>2600</v>
      </c>
      <c r="E1212" s="273" t="s">
        <v>2601</v>
      </c>
      <c r="F1212" s="273" t="s">
        <v>2602</v>
      </c>
      <c r="G1212" s="273" t="s">
        <v>2603</v>
      </c>
      <c r="H1212" s="273" t="s">
        <v>4387</v>
      </c>
      <c r="I1212" s="274" t="s">
        <v>4388</v>
      </c>
    </row>
    <row r="1213" spans="2:9">
      <c r="B1213" s="272" t="s">
        <v>459</v>
      </c>
      <c r="C1213" s="273" t="s">
        <v>4389</v>
      </c>
      <c r="D1213" s="273" t="s">
        <v>110</v>
      </c>
      <c r="E1213" s="273" t="s">
        <v>14</v>
      </c>
      <c r="F1213" s="273" t="s">
        <v>110</v>
      </c>
      <c r="G1213" s="273" t="s">
        <v>2550</v>
      </c>
      <c r="H1213" s="273" t="s">
        <v>4390</v>
      </c>
      <c r="I1213" s="274" t="s">
        <v>4391</v>
      </c>
    </row>
    <row r="1214" spans="2:9">
      <c r="B1214" s="272" t="s">
        <v>461</v>
      </c>
      <c r="C1214" s="273" t="s">
        <v>4392</v>
      </c>
      <c r="D1214" s="273" t="s">
        <v>110</v>
      </c>
      <c r="E1214" s="273" t="s">
        <v>14</v>
      </c>
      <c r="F1214" s="273" t="s">
        <v>110</v>
      </c>
      <c r="G1214" s="273" t="s">
        <v>2550</v>
      </c>
      <c r="H1214" s="273" t="s">
        <v>4392</v>
      </c>
      <c r="I1214" s="274" t="s">
        <v>4392</v>
      </c>
    </row>
    <row r="1215" spans="2:9">
      <c r="B1215" s="272" t="s">
        <v>462</v>
      </c>
      <c r="C1215" s="273" t="s">
        <v>4393</v>
      </c>
      <c r="D1215" s="273" t="s">
        <v>110</v>
      </c>
      <c r="E1215" s="273" t="s">
        <v>14</v>
      </c>
      <c r="F1215" s="273" t="s">
        <v>110</v>
      </c>
      <c r="G1215" s="273" t="s">
        <v>2550</v>
      </c>
      <c r="H1215" s="273" t="s">
        <v>4393</v>
      </c>
      <c r="I1215" s="274" t="s">
        <v>4393</v>
      </c>
    </row>
    <row r="1216" spans="2:9">
      <c r="B1216" s="272" t="s">
        <v>463</v>
      </c>
      <c r="C1216" s="273" t="s">
        <v>4394</v>
      </c>
      <c r="D1216" s="273" t="s">
        <v>110</v>
      </c>
      <c r="E1216" s="273" t="s">
        <v>14</v>
      </c>
      <c r="F1216" s="273" t="s">
        <v>110</v>
      </c>
      <c r="G1216" s="273" t="s">
        <v>2550</v>
      </c>
      <c r="H1216" s="273" t="s">
        <v>4394</v>
      </c>
      <c r="I1216" s="274" t="s">
        <v>4394</v>
      </c>
    </row>
    <row r="1217" spans="2:9">
      <c r="B1217" s="272" t="s">
        <v>466</v>
      </c>
      <c r="C1217" s="273" t="s">
        <v>4395</v>
      </c>
      <c r="D1217" s="273" t="s">
        <v>110</v>
      </c>
      <c r="E1217" s="273" t="s">
        <v>14</v>
      </c>
      <c r="F1217" s="273" t="s">
        <v>110</v>
      </c>
      <c r="G1217" s="273" t="s">
        <v>2550</v>
      </c>
      <c r="H1217" s="273" t="s">
        <v>4395</v>
      </c>
      <c r="I1217" s="274" t="s">
        <v>4395</v>
      </c>
    </row>
    <row r="1218" spans="2:9">
      <c r="B1218" s="272" t="s">
        <v>467</v>
      </c>
      <c r="C1218" s="273" t="s">
        <v>4396</v>
      </c>
      <c r="D1218" s="273" t="s">
        <v>110</v>
      </c>
      <c r="E1218" s="273" t="s">
        <v>14</v>
      </c>
      <c r="F1218" s="273" t="s">
        <v>110</v>
      </c>
      <c r="G1218" s="273" t="s">
        <v>2550</v>
      </c>
      <c r="H1218" s="273" t="s">
        <v>4396</v>
      </c>
      <c r="I1218" s="274" t="s">
        <v>4396</v>
      </c>
    </row>
    <row r="1219" spans="2:9">
      <c r="B1219" s="272" t="s">
        <v>396</v>
      </c>
      <c r="C1219" s="273" t="s">
        <v>4397</v>
      </c>
      <c r="D1219" s="273" t="s">
        <v>2600</v>
      </c>
      <c r="E1219" s="273" t="s">
        <v>2601</v>
      </c>
      <c r="F1219" s="273" t="s">
        <v>2602</v>
      </c>
      <c r="G1219" s="273" t="s">
        <v>2603</v>
      </c>
      <c r="H1219" s="273" t="s">
        <v>4397</v>
      </c>
      <c r="I1219" s="274" t="s">
        <v>4398</v>
      </c>
    </row>
    <row r="1220" spans="2:9">
      <c r="B1220" s="272" t="s">
        <v>756</v>
      </c>
      <c r="C1220" s="273" t="s">
        <v>4399</v>
      </c>
      <c r="D1220" s="273" t="s">
        <v>50</v>
      </c>
      <c r="E1220" s="273" t="s">
        <v>2487</v>
      </c>
      <c r="F1220" s="273" t="s">
        <v>2165</v>
      </c>
      <c r="G1220" s="273" t="s">
        <v>2488</v>
      </c>
      <c r="H1220" s="273" t="s">
        <v>4400</v>
      </c>
      <c r="I1220" s="274" t="s">
        <v>4401</v>
      </c>
    </row>
    <row r="1221" spans="2:9">
      <c r="B1221" s="272" t="s">
        <v>757</v>
      </c>
      <c r="C1221" s="273" t="s">
        <v>4402</v>
      </c>
      <c r="D1221" s="273" t="s">
        <v>50</v>
      </c>
      <c r="E1221" s="273" t="s">
        <v>2487</v>
      </c>
      <c r="F1221" s="273" t="s">
        <v>50</v>
      </c>
      <c r="G1221" s="273" t="s">
        <v>2488</v>
      </c>
      <c r="H1221" s="273" t="s">
        <v>4403</v>
      </c>
      <c r="I1221" s="274" t="s">
        <v>4404</v>
      </c>
    </row>
    <row r="1222" spans="2:9">
      <c r="B1222" s="272" t="s">
        <v>758</v>
      </c>
      <c r="C1222" s="273" t="s">
        <v>4405</v>
      </c>
      <c r="D1222" s="273" t="s">
        <v>50</v>
      </c>
      <c r="E1222" s="273" t="s">
        <v>2487</v>
      </c>
      <c r="F1222" s="273" t="s">
        <v>2165</v>
      </c>
      <c r="G1222" s="273" t="s">
        <v>2488</v>
      </c>
      <c r="H1222" s="273" t="s">
        <v>4406</v>
      </c>
      <c r="I1222" s="274" t="s">
        <v>4407</v>
      </c>
    </row>
    <row r="1223" spans="2:9">
      <c r="B1223" s="272" t="s">
        <v>759</v>
      </c>
      <c r="C1223" s="273" t="s">
        <v>4408</v>
      </c>
      <c r="D1223" s="273" t="s">
        <v>50</v>
      </c>
      <c r="E1223" s="273" t="s">
        <v>2487</v>
      </c>
      <c r="F1223" s="273" t="s">
        <v>2165</v>
      </c>
      <c r="G1223" s="273" t="s">
        <v>2488</v>
      </c>
      <c r="H1223" s="273" t="s">
        <v>4409</v>
      </c>
      <c r="I1223" s="274" t="s">
        <v>4410</v>
      </c>
    </row>
    <row r="1224" spans="2:9">
      <c r="B1224" s="272" t="s">
        <v>760</v>
      </c>
      <c r="C1224" s="273" t="s">
        <v>3789</v>
      </c>
      <c r="D1224" s="273" t="s">
        <v>50</v>
      </c>
      <c r="E1224" s="273" t="s">
        <v>2487</v>
      </c>
      <c r="F1224" s="273" t="s">
        <v>2165</v>
      </c>
      <c r="G1224" s="273" t="s">
        <v>2488</v>
      </c>
      <c r="H1224" s="273" t="s">
        <v>3789</v>
      </c>
      <c r="I1224" s="274" t="s">
        <v>4411</v>
      </c>
    </row>
    <row r="1225" spans="2:9">
      <c r="B1225" s="272" t="s">
        <v>761</v>
      </c>
      <c r="C1225" s="273" t="s">
        <v>3785</v>
      </c>
      <c r="D1225" s="273" t="s">
        <v>50</v>
      </c>
      <c r="E1225" s="273" t="s">
        <v>2487</v>
      </c>
      <c r="F1225" s="273" t="s">
        <v>2165</v>
      </c>
      <c r="G1225" s="273" t="s">
        <v>2488</v>
      </c>
      <c r="H1225" s="273" t="s">
        <v>3785</v>
      </c>
      <c r="I1225" s="274" t="s">
        <v>4412</v>
      </c>
    </row>
    <row r="1226" spans="2:9">
      <c r="B1226" s="272" t="s">
        <v>762</v>
      </c>
      <c r="C1226" s="273" t="s">
        <v>4413</v>
      </c>
      <c r="D1226" s="273" t="s">
        <v>50</v>
      </c>
      <c r="E1226" s="273" t="s">
        <v>2487</v>
      </c>
      <c r="F1226" s="273" t="s">
        <v>2165</v>
      </c>
      <c r="G1226" s="273" t="s">
        <v>2488</v>
      </c>
      <c r="H1226" s="273" t="s">
        <v>4414</v>
      </c>
      <c r="I1226" s="274" t="s">
        <v>4415</v>
      </c>
    </row>
    <row r="1227" spans="2:9">
      <c r="B1227" s="272" t="s">
        <v>764</v>
      </c>
      <c r="C1227" s="273" t="s">
        <v>4416</v>
      </c>
      <c r="D1227" s="273" t="s">
        <v>50</v>
      </c>
      <c r="E1227" s="273" t="s">
        <v>2487</v>
      </c>
      <c r="F1227" s="273" t="s">
        <v>2165</v>
      </c>
      <c r="G1227" s="273" t="s">
        <v>2488</v>
      </c>
      <c r="H1227" s="273" t="s">
        <v>4416</v>
      </c>
      <c r="I1227" s="274" t="s">
        <v>4416</v>
      </c>
    </row>
    <row r="1228" spans="2:9">
      <c r="B1228" s="272" t="s">
        <v>765</v>
      </c>
      <c r="C1228" s="273" t="s">
        <v>4417</v>
      </c>
      <c r="D1228" s="273" t="s">
        <v>50</v>
      </c>
      <c r="E1228" s="273" t="s">
        <v>2487</v>
      </c>
      <c r="F1228" s="273" t="s">
        <v>2259</v>
      </c>
      <c r="G1228" s="273" t="s">
        <v>2488</v>
      </c>
      <c r="H1228" s="273" t="s">
        <v>4417</v>
      </c>
      <c r="I1228" s="274" t="s">
        <v>4417</v>
      </c>
    </row>
    <row r="1229" spans="2:9">
      <c r="B1229" s="272" t="s">
        <v>767</v>
      </c>
      <c r="C1229" s="273" t="s">
        <v>4418</v>
      </c>
      <c r="D1229" s="273" t="s">
        <v>50</v>
      </c>
      <c r="E1229" s="273" t="s">
        <v>2487</v>
      </c>
      <c r="F1229" s="273" t="s">
        <v>2259</v>
      </c>
      <c r="G1229" s="273" t="s">
        <v>2488</v>
      </c>
      <c r="H1229" s="273" t="s">
        <v>4418</v>
      </c>
      <c r="I1229" s="274" t="s">
        <v>4418</v>
      </c>
    </row>
    <row r="1230" spans="2:9">
      <c r="B1230" s="272" t="s">
        <v>769</v>
      </c>
      <c r="C1230" s="273" t="s">
        <v>4419</v>
      </c>
      <c r="D1230" s="273" t="s">
        <v>50</v>
      </c>
      <c r="E1230" s="273" t="s">
        <v>2487</v>
      </c>
      <c r="F1230" s="273" t="s">
        <v>2259</v>
      </c>
      <c r="G1230" s="273" t="s">
        <v>2488</v>
      </c>
      <c r="H1230" s="273" t="s">
        <v>4419</v>
      </c>
      <c r="I1230" s="274" t="s">
        <v>4419</v>
      </c>
    </row>
    <row r="1231" spans="2:9">
      <c r="B1231" s="272" t="s">
        <v>763</v>
      </c>
      <c r="C1231" s="273" t="s">
        <v>4420</v>
      </c>
      <c r="D1231" s="273" t="s">
        <v>50</v>
      </c>
      <c r="E1231" s="273" t="s">
        <v>2487</v>
      </c>
      <c r="F1231" s="273" t="s">
        <v>2165</v>
      </c>
      <c r="G1231" s="273" t="s">
        <v>2488</v>
      </c>
      <c r="H1231" s="273" t="s">
        <v>4421</v>
      </c>
      <c r="I1231" s="274" t="s">
        <v>4422</v>
      </c>
    </row>
    <row r="1232" spans="2:9">
      <c r="B1232" s="272" t="s">
        <v>766</v>
      </c>
      <c r="C1232" s="273" t="s">
        <v>4417</v>
      </c>
      <c r="D1232" s="273" t="s">
        <v>50</v>
      </c>
      <c r="E1232" s="273" t="s">
        <v>2487</v>
      </c>
      <c r="F1232" s="273" t="s">
        <v>2259</v>
      </c>
      <c r="G1232" s="273" t="s">
        <v>2488</v>
      </c>
      <c r="H1232" s="273" t="s">
        <v>4423</v>
      </c>
      <c r="I1232" s="274" t="s">
        <v>4424</v>
      </c>
    </row>
    <row r="1233" spans="2:9">
      <c r="B1233" s="272" t="s">
        <v>768</v>
      </c>
      <c r="C1233" s="273" t="s">
        <v>4418</v>
      </c>
      <c r="D1233" s="273" t="s">
        <v>50</v>
      </c>
      <c r="E1233" s="273" t="s">
        <v>2487</v>
      </c>
      <c r="F1233" s="273" t="s">
        <v>2259</v>
      </c>
      <c r="G1233" s="273" t="s">
        <v>2488</v>
      </c>
      <c r="H1233" s="273" t="s">
        <v>4425</v>
      </c>
      <c r="I1233" s="274" t="s">
        <v>4426</v>
      </c>
    </row>
    <row r="1234" spans="2:9">
      <c r="B1234" s="272" t="s">
        <v>770</v>
      </c>
      <c r="C1234" s="273" t="s">
        <v>4427</v>
      </c>
      <c r="D1234" s="273" t="s">
        <v>50</v>
      </c>
      <c r="E1234" s="273" t="s">
        <v>2487</v>
      </c>
      <c r="F1234" s="273" t="s">
        <v>2259</v>
      </c>
      <c r="G1234" s="273" t="s">
        <v>2488</v>
      </c>
      <c r="H1234" s="273" t="s">
        <v>4428</v>
      </c>
      <c r="I1234" s="274" t="s">
        <v>4429</v>
      </c>
    </row>
    <row r="1235" spans="2:9">
      <c r="B1235" s="272" t="s">
        <v>771</v>
      </c>
      <c r="C1235" s="273" t="s">
        <v>4430</v>
      </c>
      <c r="D1235" s="273" t="s">
        <v>50</v>
      </c>
      <c r="E1235" s="273" t="s">
        <v>2487</v>
      </c>
      <c r="F1235" s="273" t="s">
        <v>2165</v>
      </c>
      <c r="G1235" s="273" t="s">
        <v>2488</v>
      </c>
      <c r="H1235" s="273" t="s">
        <v>4430</v>
      </c>
      <c r="I1235" s="274" t="s">
        <v>4431</v>
      </c>
    </row>
    <row r="1236" spans="2:9">
      <c r="B1236" s="272" t="s">
        <v>772</v>
      </c>
      <c r="C1236" s="273" t="s">
        <v>4432</v>
      </c>
      <c r="D1236" s="273" t="s">
        <v>50</v>
      </c>
      <c r="E1236" s="273" t="s">
        <v>2487</v>
      </c>
      <c r="F1236" s="273" t="s">
        <v>2259</v>
      </c>
      <c r="G1236" s="273" t="s">
        <v>2488</v>
      </c>
      <c r="H1236" s="273" t="s">
        <v>4432</v>
      </c>
      <c r="I1236" s="274" t="s">
        <v>4432</v>
      </c>
    </row>
    <row r="1237" spans="2:9">
      <c r="B1237" s="272" t="s">
        <v>773</v>
      </c>
      <c r="C1237" s="273" t="s">
        <v>4432</v>
      </c>
      <c r="D1237" s="273" t="s">
        <v>50</v>
      </c>
      <c r="E1237" s="273" t="s">
        <v>2487</v>
      </c>
      <c r="F1237" s="273" t="s">
        <v>2259</v>
      </c>
      <c r="G1237" s="273" t="s">
        <v>2488</v>
      </c>
      <c r="H1237" s="273" t="s">
        <v>4432</v>
      </c>
      <c r="I1237" s="274" t="s">
        <v>4433</v>
      </c>
    </row>
    <row r="1238" spans="2:9">
      <c r="B1238" s="272" t="s">
        <v>774</v>
      </c>
      <c r="C1238" s="273" t="s">
        <v>4434</v>
      </c>
      <c r="D1238" s="273" t="s">
        <v>50</v>
      </c>
      <c r="E1238" s="273" t="s">
        <v>2487</v>
      </c>
      <c r="F1238" s="273" t="s">
        <v>2165</v>
      </c>
      <c r="G1238" s="273" t="s">
        <v>2488</v>
      </c>
      <c r="H1238" s="273" t="s">
        <v>4434</v>
      </c>
      <c r="I1238" s="274" t="s">
        <v>4434</v>
      </c>
    </row>
    <row r="1239" spans="2:9">
      <c r="B1239" s="272" t="s">
        <v>775</v>
      </c>
      <c r="C1239" s="273" t="s">
        <v>4435</v>
      </c>
      <c r="D1239" s="273" t="s">
        <v>50</v>
      </c>
      <c r="E1239" s="273" t="s">
        <v>2487</v>
      </c>
      <c r="F1239" s="273" t="s">
        <v>2165</v>
      </c>
      <c r="G1239" s="273" t="s">
        <v>2488</v>
      </c>
      <c r="H1239" s="273" t="s">
        <v>4435</v>
      </c>
      <c r="I1239" s="274" t="s">
        <v>4435</v>
      </c>
    </row>
    <row r="1240" spans="2:9">
      <c r="B1240" s="272" t="s">
        <v>1636</v>
      </c>
      <c r="C1240" s="273" t="s">
        <v>4436</v>
      </c>
      <c r="D1240" s="273" t="s">
        <v>2179</v>
      </c>
      <c r="E1240" s="273" t="s">
        <v>2180</v>
      </c>
      <c r="F1240" s="273" t="s">
        <v>2179</v>
      </c>
      <c r="G1240" s="273" t="s">
        <v>2181</v>
      </c>
      <c r="H1240" s="273" t="s">
        <v>4436</v>
      </c>
      <c r="I1240" s="274" t="s">
        <v>4436</v>
      </c>
    </row>
    <row r="1241" spans="2:9">
      <c r="B1241" s="272" t="s">
        <v>776</v>
      </c>
      <c r="C1241" s="273" t="s">
        <v>4437</v>
      </c>
      <c r="D1241" s="273" t="s">
        <v>50</v>
      </c>
      <c r="E1241" s="273" t="s">
        <v>2487</v>
      </c>
      <c r="F1241" s="273" t="s">
        <v>2165</v>
      </c>
      <c r="G1241" s="273" t="s">
        <v>2488</v>
      </c>
      <c r="H1241" s="273" t="s">
        <v>4437</v>
      </c>
      <c r="I1241" s="274" t="s">
        <v>4438</v>
      </c>
    </row>
    <row r="1242" spans="2:9">
      <c r="B1242" s="272" t="s">
        <v>777</v>
      </c>
      <c r="C1242" s="273" t="s">
        <v>4439</v>
      </c>
      <c r="D1242" s="273" t="s">
        <v>50</v>
      </c>
      <c r="E1242" s="273" t="s">
        <v>2487</v>
      </c>
      <c r="F1242" s="273" t="s">
        <v>2165</v>
      </c>
      <c r="G1242" s="273" t="s">
        <v>2488</v>
      </c>
      <c r="H1242" s="273" t="s">
        <v>4439</v>
      </c>
      <c r="I1242" s="274" t="s">
        <v>4439</v>
      </c>
    </row>
    <row r="1243" spans="2:9">
      <c r="B1243" s="272" t="s">
        <v>778</v>
      </c>
      <c r="C1243" s="273" t="s">
        <v>4440</v>
      </c>
      <c r="D1243" s="273" t="s">
        <v>50</v>
      </c>
      <c r="E1243" s="273" t="s">
        <v>2487</v>
      </c>
      <c r="F1243" s="273" t="s">
        <v>2165</v>
      </c>
      <c r="G1243" s="273" t="s">
        <v>2488</v>
      </c>
      <c r="H1243" s="273" t="s">
        <v>4440</v>
      </c>
      <c r="I1243" s="274" t="s">
        <v>4441</v>
      </c>
    </row>
    <row r="1244" spans="2:9">
      <c r="B1244" s="272" t="s">
        <v>780</v>
      </c>
      <c r="C1244" s="273" t="s">
        <v>4442</v>
      </c>
      <c r="D1244" s="273" t="s">
        <v>50</v>
      </c>
      <c r="E1244" s="273" t="s">
        <v>2487</v>
      </c>
      <c r="F1244" s="273" t="s">
        <v>2165</v>
      </c>
      <c r="G1244" s="273" t="s">
        <v>2488</v>
      </c>
      <c r="H1244" s="273" t="s">
        <v>4442</v>
      </c>
      <c r="I1244" s="274" t="s">
        <v>4442</v>
      </c>
    </row>
    <row r="1245" spans="2:9">
      <c r="B1245" s="272" t="s">
        <v>781</v>
      </c>
      <c r="C1245" s="273" t="s">
        <v>4442</v>
      </c>
      <c r="D1245" s="273" t="s">
        <v>50</v>
      </c>
      <c r="E1245" s="273" t="s">
        <v>2487</v>
      </c>
      <c r="F1245" s="273" t="s">
        <v>2165</v>
      </c>
      <c r="G1245" s="273" t="s">
        <v>2488</v>
      </c>
      <c r="H1245" s="273" t="s">
        <v>4442</v>
      </c>
      <c r="I1245" s="274" t="s">
        <v>4443</v>
      </c>
    </row>
    <row r="1246" spans="2:9">
      <c r="B1246" s="272" t="s">
        <v>782</v>
      </c>
      <c r="C1246" s="273" t="s">
        <v>4444</v>
      </c>
      <c r="D1246" s="273" t="s">
        <v>50</v>
      </c>
      <c r="E1246" s="273" t="s">
        <v>2487</v>
      </c>
      <c r="F1246" s="273" t="s">
        <v>2165</v>
      </c>
      <c r="G1246" s="273" t="s">
        <v>2488</v>
      </c>
      <c r="H1246" s="273" t="s">
        <v>4444</v>
      </c>
      <c r="I1246" s="274" t="s">
        <v>4444</v>
      </c>
    </row>
    <row r="1247" spans="2:9">
      <c r="B1247" s="272" t="s">
        <v>783</v>
      </c>
      <c r="C1247" s="273" t="s">
        <v>4444</v>
      </c>
      <c r="D1247" s="273" t="s">
        <v>50</v>
      </c>
      <c r="E1247" s="273" t="s">
        <v>2487</v>
      </c>
      <c r="F1247" s="273" t="s">
        <v>2165</v>
      </c>
      <c r="G1247" s="273" t="s">
        <v>2488</v>
      </c>
      <c r="H1247" s="273" t="s">
        <v>4444</v>
      </c>
      <c r="I1247" s="274" t="s">
        <v>4445</v>
      </c>
    </row>
    <row r="1248" spans="2:9">
      <c r="B1248" s="272" t="s">
        <v>784</v>
      </c>
      <c r="C1248" s="273" t="s">
        <v>4446</v>
      </c>
      <c r="D1248" s="273" t="s">
        <v>50</v>
      </c>
      <c r="E1248" s="273" t="s">
        <v>2487</v>
      </c>
      <c r="F1248" s="273" t="s">
        <v>2165</v>
      </c>
      <c r="G1248" s="273" t="s">
        <v>2488</v>
      </c>
      <c r="H1248" s="273" t="s">
        <v>4446</v>
      </c>
      <c r="I1248" s="274" t="s">
        <v>4446</v>
      </c>
    </row>
    <row r="1249" spans="2:9">
      <c r="B1249" s="272" t="s">
        <v>785</v>
      </c>
      <c r="C1249" s="273" t="s">
        <v>4447</v>
      </c>
      <c r="D1249" s="273" t="s">
        <v>50</v>
      </c>
      <c r="E1249" s="273" t="s">
        <v>2487</v>
      </c>
      <c r="F1249" s="273" t="s">
        <v>2165</v>
      </c>
      <c r="G1249" s="273" t="s">
        <v>2488</v>
      </c>
      <c r="H1249" s="273" t="s">
        <v>4448</v>
      </c>
      <c r="I1249" s="274" t="s">
        <v>4449</v>
      </c>
    </row>
    <row r="1250" spans="2:9">
      <c r="B1250" s="272" t="s">
        <v>1286</v>
      </c>
      <c r="C1250" s="273" t="s">
        <v>4450</v>
      </c>
      <c r="D1250" s="273" t="s">
        <v>3158</v>
      </c>
      <c r="E1250" s="273" t="s">
        <v>3159</v>
      </c>
      <c r="F1250" s="273" t="s">
        <v>2218</v>
      </c>
      <c r="G1250" s="273" t="s">
        <v>3160</v>
      </c>
      <c r="H1250" s="273" t="s">
        <v>4451</v>
      </c>
      <c r="I1250" s="274" t="s">
        <v>4452</v>
      </c>
    </row>
    <row r="1251" spans="2:9">
      <c r="B1251" s="272" t="s">
        <v>1288</v>
      </c>
      <c r="C1251" s="273" t="s">
        <v>4453</v>
      </c>
      <c r="D1251" s="273" t="s">
        <v>3158</v>
      </c>
      <c r="E1251" s="273" t="s">
        <v>3159</v>
      </c>
      <c r="F1251" s="273" t="s">
        <v>3158</v>
      </c>
      <c r="G1251" s="273" t="s">
        <v>3160</v>
      </c>
      <c r="H1251" s="273" t="s">
        <v>4453</v>
      </c>
      <c r="I1251" s="274" t="s">
        <v>4454</v>
      </c>
    </row>
    <row r="1252" spans="2:9">
      <c r="B1252" s="272" t="s">
        <v>1289</v>
      </c>
      <c r="C1252" s="273" t="s">
        <v>4455</v>
      </c>
      <c r="D1252" s="273" t="s">
        <v>3158</v>
      </c>
      <c r="E1252" s="273" t="s">
        <v>3159</v>
      </c>
      <c r="F1252" s="273" t="s">
        <v>3158</v>
      </c>
      <c r="G1252" s="273" t="s">
        <v>3160</v>
      </c>
      <c r="H1252" s="273" t="s">
        <v>4456</v>
      </c>
      <c r="I1252" s="274" t="s">
        <v>4457</v>
      </c>
    </row>
    <row r="1253" spans="2:9">
      <c r="B1253" s="272" t="s">
        <v>1290</v>
      </c>
      <c r="C1253" s="273" t="s">
        <v>4458</v>
      </c>
      <c r="D1253" s="273" t="s">
        <v>3158</v>
      </c>
      <c r="E1253" s="273" t="s">
        <v>3159</v>
      </c>
      <c r="F1253" s="273" t="s">
        <v>2218</v>
      </c>
      <c r="G1253" s="273" t="s">
        <v>3160</v>
      </c>
      <c r="H1253" s="273" t="s">
        <v>4458</v>
      </c>
      <c r="I1253" s="274" t="s">
        <v>4459</v>
      </c>
    </row>
    <row r="1254" spans="2:9">
      <c r="B1254" s="272" t="s">
        <v>1339</v>
      </c>
      <c r="C1254" s="273" t="s">
        <v>4460</v>
      </c>
      <c r="D1254" s="273" t="s">
        <v>2258</v>
      </c>
      <c r="E1254" s="273" t="s">
        <v>2258</v>
      </c>
      <c r="F1254" s="273" t="s">
        <v>2259</v>
      </c>
      <c r="G1254" s="273" t="s">
        <v>2260</v>
      </c>
      <c r="H1254" s="273" t="s">
        <v>4460</v>
      </c>
      <c r="I1254" s="274" t="s">
        <v>4460</v>
      </c>
    </row>
    <row r="1255" spans="2:9">
      <c r="B1255" s="272" t="s">
        <v>1340</v>
      </c>
      <c r="C1255" s="273" t="s">
        <v>4461</v>
      </c>
      <c r="D1255" s="273" t="s">
        <v>2258</v>
      </c>
      <c r="E1255" s="273" t="s">
        <v>2258</v>
      </c>
      <c r="F1255" s="273" t="s">
        <v>2259</v>
      </c>
      <c r="G1255" s="273" t="s">
        <v>2260</v>
      </c>
      <c r="H1255" s="273" t="s">
        <v>4461</v>
      </c>
      <c r="I1255" s="274" t="s">
        <v>4461</v>
      </c>
    </row>
    <row r="1256" spans="2:9">
      <c r="B1256" s="272" t="s">
        <v>1343</v>
      </c>
      <c r="C1256" s="273" t="s">
        <v>4462</v>
      </c>
      <c r="D1256" s="273" t="s">
        <v>2258</v>
      </c>
      <c r="E1256" s="273" t="s">
        <v>2258</v>
      </c>
      <c r="F1256" s="273" t="s">
        <v>2259</v>
      </c>
      <c r="G1256" s="273" t="s">
        <v>2260</v>
      </c>
      <c r="H1256" s="273" t="s">
        <v>4462</v>
      </c>
      <c r="I1256" s="274" t="s">
        <v>4462</v>
      </c>
    </row>
    <row r="1257" spans="2:9">
      <c r="B1257" s="272" t="s">
        <v>1345</v>
      </c>
      <c r="C1257" s="273" t="s">
        <v>4463</v>
      </c>
      <c r="D1257" s="273" t="s">
        <v>2258</v>
      </c>
      <c r="E1257" s="273" t="s">
        <v>2258</v>
      </c>
      <c r="F1257" s="273" t="s">
        <v>2259</v>
      </c>
      <c r="G1257" s="273" t="s">
        <v>2260</v>
      </c>
      <c r="H1257" s="273" t="s">
        <v>4463</v>
      </c>
      <c r="I1257" s="274" t="s">
        <v>4463</v>
      </c>
    </row>
    <row r="1258" spans="2:9">
      <c r="B1258" s="272" t="s">
        <v>1347</v>
      </c>
      <c r="C1258" s="273" t="s">
        <v>4464</v>
      </c>
      <c r="D1258" s="273" t="s">
        <v>110</v>
      </c>
      <c r="E1258" s="273" t="s">
        <v>3184</v>
      </c>
      <c r="F1258" s="273" t="s">
        <v>110</v>
      </c>
      <c r="G1258" s="273" t="s">
        <v>3185</v>
      </c>
      <c r="H1258" s="273" t="s">
        <v>4464</v>
      </c>
      <c r="I1258" s="274" t="s">
        <v>4464</v>
      </c>
    </row>
    <row r="1259" spans="2:9">
      <c r="B1259" s="272" t="s">
        <v>1348</v>
      </c>
      <c r="C1259" s="273" t="s">
        <v>4105</v>
      </c>
      <c r="D1259" s="273" t="s">
        <v>110</v>
      </c>
      <c r="E1259" s="273" t="s">
        <v>3184</v>
      </c>
      <c r="F1259" s="273" t="s">
        <v>110</v>
      </c>
      <c r="G1259" s="273" t="s">
        <v>3185</v>
      </c>
      <c r="H1259" s="273" t="s">
        <v>4105</v>
      </c>
      <c r="I1259" s="274" t="s">
        <v>4105</v>
      </c>
    </row>
    <row r="1260" spans="2:9">
      <c r="B1260" s="272" t="s">
        <v>1143</v>
      </c>
      <c r="C1260" s="273" t="s">
        <v>4465</v>
      </c>
      <c r="D1260" s="273" t="s">
        <v>50</v>
      </c>
      <c r="E1260" s="273" t="s">
        <v>3172</v>
      </c>
      <c r="F1260" s="273" t="s">
        <v>3195</v>
      </c>
      <c r="G1260" s="273" t="s">
        <v>3173</v>
      </c>
      <c r="H1260" s="273" t="s">
        <v>4466</v>
      </c>
      <c r="I1260" s="274" t="s">
        <v>4467</v>
      </c>
    </row>
    <row r="1261" spans="2:9">
      <c r="B1261" s="272" t="s">
        <v>1144</v>
      </c>
      <c r="C1261" s="273" t="s">
        <v>4468</v>
      </c>
      <c r="D1261" s="273" t="s">
        <v>50</v>
      </c>
      <c r="E1261" s="273" t="s">
        <v>3172</v>
      </c>
      <c r="F1261" s="273" t="s">
        <v>3195</v>
      </c>
      <c r="G1261" s="273" t="s">
        <v>3173</v>
      </c>
      <c r="H1261" s="273" t="s">
        <v>4469</v>
      </c>
      <c r="I1261" s="274" t="s">
        <v>4470</v>
      </c>
    </row>
    <row r="1262" spans="2:9">
      <c r="B1262" s="272" t="s">
        <v>1154</v>
      </c>
      <c r="C1262" s="273" t="s">
        <v>4471</v>
      </c>
      <c r="D1262" s="273" t="s">
        <v>50</v>
      </c>
      <c r="E1262" s="273" t="s">
        <v>3172</v>
      </c>
      <c r="F1262" s="273" t="s">
        <v>3195</v>
      </c>
      <c r="G1262" s="273" t="s">
        <v>3173</v>
      </c>
      <c r="H1262" s="273" t="s">
        <v>4472</v>
      </c>
      <c r="I1262" s="274" t="s">
        <v>4473</v>
      </c>
    </row>
    <row r="1263" spans="2:9">
      <c r="B1263" s="272" t="s">
        <v>1221</v>
      </c>
      <c r="C1263" s="273" t="s">
        <v>4474</v>
      </c>
      <c r="D1263" s="273" t="s">
        <v>3158</v>
      </c>
      <c r="E1263" s="273" t="s">
        <v>3448</v>
      </c>
      <c r="F1263" s="273" t="s">
        <v>50</v>
      </c>
      <c r="G1263" s="273" t="s">
        <v>3449</v>
      </c>
      <c r="H1263" s="273" t="s">
        <v>4474</v>
      </c>
      <c r="I1263" s="274" t="s">
        <v>4474</v>
      </c>
    </row>
    <row r="1264" spans="2:9">
      <c r="B1264" s="272" t="s">
        <v>1222</v>
      </c>
      <c r="C1264" s="273" t="s">
        <v>4475</v>
      </c>
      <c r="D1264" s="273" t="s">
        <v>3158</v>
      </c>
      <c r="E1264" s="273" t="s">
        <v>3448</v>
      </c>
      <c r="F1264" s="273" t="s">
        <v>50</v>
      </c>
      <c r="G1264" s="273" t="s">
        <v>3449</v>
      </c>
      <c r="H1264" s="273" t="s">
        <v>4475</v>
      </c>
      <c r="I1264" s="274" t="s">
        <v>4475</v>
      </c>
    </row>
    <row r="1265" spans="2:9">
      <c r="B1265" s="272" t="s">
        <v>1225</v>
      </c>
      <c r="C1265" s="273" t="s">
        <v>4476</v>
      </c>
      <c r="D1265" s="273" t="s">
        <v>3158</v>
      </c>
      <c r="E1265" s="273" t="s">
        <v>3448</v>
      </c>
      <c r="F1265" s="273" t="s">
        <v>3158</v>
      </c>
      <c r="G1265" s="273" t="s">
        <v>3449</v>
      </c>
      <c r="H1265" s="273" t="s">
        <v>4476</v>
      </c>
      <c r="I1265" s="274" t="s">
        <v>4476</v>
      </c>
    </row>
    <row r="1266" spans="2:9">
      <c r="B1266" s="272" t="s">
        <v>1226</v>
      </c>
      <c r="C1266" s="273" t="s">
        <v>4477</v>
      </c>
      <c r="D1266" s="273" t="s">
        <v>3158</v>
      </c>
      <c r="E1266" s="273" t="s">
        <v>3448</v>
      </c>
      <c r="F1266" s="273" t="s">
        <v>3158</v>
      </c>
      <c r="G1266" s="273" t="s">
        <v>3449</v>
      </c>
      <c r="H1266" s="273" t="s">
        <v>4477</v>
      </c>
      <c r="I1266" s="274" t="s">
        <v>4477</v>
      </c>
    </row>
    <row r="1267" spans="2:9">
      <c r="B1267" s="272" t="s">
        <v>1620</v>
      </c>
      <c r="C1267" s="273" t="s">
        <v>4478</v>
      </c>
      <c r="D1267" s="273" t="s">
        <v>2179</v>
      </c>
      <c r="E1267" s="273" t="s">
        <v>2180</v>
      </c>
      <c r="F1267" s="273" t="s">
        <v>2179</v>
      </c>
      <c r="G1267" s="273" t="s">
        <v>2181</v>
      </c>
      <c r="H1267" s="273" t="s">
        <v>4478</v>
      </c>
      <c r="I1267" s="274" t="s">
        <v>4478</v>
      </c>
    </row>
    <row r="1268" spans="2:9">
      <c r="B1268" s="272" t="s">
        <v>1621</v>
      </c>
      <c r="C1268" s="273" t="s">
        <v>4479</v>
      </c>
      <c r="D1268" s="273" t="s">
        <v>2179</v>
      </c>
      <c r="E1268" s="273" t="s">
        <v>2180</v>
      </c>
      <c r="F1268" s="273" t="s">
        <v>2179</v>
      </c>
      <c r="G1268" s="273" t="s">
        <v>2181</v>
      </c>
      <c r="H1268" s="273" t="s">
        <v>4479</v>
      </c>
      <c r="I1268" s="274" t="s">
        <v>4479</v>
      </c>
    </row>
    <row r="1269" spans="2:9">
      <c r="B1269" s="272" t="s">
        <v>1622</v>
      </c>
      <c r="C1269" s="273" t="s">
        <v>4479</v>
      </c>
      <c r="D1269" s="273" t="s">
        <v>2179</v>
      </c>
      <c r="E1269" s="273" t="s">
        <v>2180</v>
      </c>
      <c r="F1269" s="273" t="s">
        <v>2179</v>
      </c>
      <c r="G1269" s="273" t="s">
        <v>2181</v>
      </c>
      <c r="H1269" s="273" t="s">
        <v>4479</v>
      </c>
      <c r="I1269" s="274" t="s">
        <v>4479</v>
      </c>
    </row>
    <row r="1270" spans="2:9">
      <c r="B1270" s="272" t="s">
        <v>1146</v>
      </c>
      <c r="C1270" s="273" t="s">
        <v>4480</v>
      </c>
      <c r="D1270" s="273" t="s">
        <v>50</v>
      </c>
      <c r="E1270" s="273" t="s">
        <v>3172</v>
      </c>
      <c r="F1270" s="273" t="s">
        <v>3158</v>
      </c>
      <c r="G1270" s="273" t="s">
        <v>3173</v>
      </c>
      <c r="H1270" s="273" t="s">
        <v>4481</v>
      </c>
      <c r="I1270" s="274" t="s">
        <v>4482</v>
      </c>
    </row>
    <row r="1271" spans="2:9">
      <c r="B1271" s="272" t="s">
        <v>1147</v>
      </c>
      <c r="C1271" s="273" t="s">
        <v>4483</v>
      </c>
      <c r="D1271" s="273" t="s">
        <v>50</v>
      </c>
      <c r="E1271" s="273" t="s">
        <v>3172</v>
      </c>
      <c r="F1271" s="273" t="s">
        <v>3158</v>
      </c>
      <c r="G1271" s="273" t="s">
        <v>3173</v>
      </c>
      <c r="H1271" s="273" t="s">
        <v>4484</v>
      </c>
      <c r="I1271" s="274" t="s">
        <v>4485</v>
      </c>
    </row>
    <row r="1272" spans="2:9">
      <c r="B1272" s="272" t="s">
        <v>1148</v>
      </c>
      <c r="C1272" s="273" t="s">
        <v>4486</v>
      </c>
      <c r="D1272" s="273" t="s">
        <v>50</v>
      </c>
      <c r="E1272" s="273" t="s">
        <v>3172</v>
      </c>
      <c r="F1272" s="273" t="s">
        <v>3158</v>
      </c>
      <c r="G1272" s="273" t="s">
        <v>3173</v>
      </c>
      <c r="H1272" s="273" t="s">
        <v>4486</v>
      </c>
      <c r="I1272" s="274" t="s">
        <v>4486</v>
      </c>
    </row>
    <row r="1273" spans="2:9">
      <c r="B1273" s="272" t="s">
        <v>1149</v>
      </c>
      <c r="C1273" s="273" t="s">
        <v>4487</v>
      </c>
      <c r="D1273" s="273" t="s">
        <v>50</v>
      </c>
      <c r="E1273" s="273" t="s">
        <v>3172</v>
      </c>
      <c r="F1273" s="273" t="s">
        <v>3158</v>
      </c>
      <c r="G1273" s="273" t="s">
        <v>3173</v>
      </c>
      <c r="H1273" s="273" t="s">
        <v>4487</v>
      </c>
      <c r="I1273" s="274" t="s">
        <v>4487</v>
      </c>
    </row>
    <row r="1274" spans="2:9">
      <c r="B1274" s="272" t="s">
        <v>1150</v>
      </c>
      <c r="C1274" s="273" t="s">
        <v>4486</v>
      </c>
      <c r="D1274" s="273" t="s">
        <v>50</v>
      </c>
      <c r="E1274" s="273" t="s">
        <v>3172</v>
      </c>
      <c r="F1274" s="273" t="s">
        <v>3158</v>
      </c>
      <c r="G1274" s="273" t="s">
        <v>3173</v>
      </c>
      <c r="H1274" s="273" t="s">
        <v>4486</v>
      </c>
      <c r="I1274" s="274" t="s">
        <v>4488</v>
      </c>
    </row>
    <row r="1275" spans="2:9">
      <c r="B1275" s="272" t="s">
        <v>1151</v>
      </c>
      <c r="C1275" s="273" t="s">
        <v>4489</v>
      </c>
      <c r="D1275" s="273" t="s">
        <v>50</v>
      </c>
      <c r="E1275" s="273" t="s">
        <v>3172</v>
      </c>
      <c r="F1275" s="273" t="s">
        <v>2185</v>
      </c>
      <c r="G1275" s="273" t="s">
        <v>3173</v>
      </c>
      <c r="H1275" s="273" t="s">
        <v>4489</v>
      </c>
      <c r="I1275" s="274" t="s">
        <v>4489</v>
      </c>
    </row>
    <row r="1276" spans="2:9">
      <c r="B1276" s="272" t="s">
        <v>1152</v>
      </c>
      <c r="C1276" s="273" t="s">
        <v>4489</v>
      </c>
      <c r="D1276" s="273" t="s">
        <v>50</v>
      </c>
      <c r="E1276" s="273" t="s">
        <v>3172</v>
      </c>
      <c r="F1276" s="273" t="s">
        <v>2185</v>
      </c>
      <c r="G1276" s="273" t="s">
        <v>3173</v>
      </c>
      <c r="H1276" s="273" t="s">
        <v>4490</v>
      </c>
      <c r="I1276" s="274" t="s">
        <v>4491</v>
      </c>
    </row>
    <row r="1277" spans="2:9">
      <c r="B1277" s="272" t="s">
        <v>1153</v>
      </c>
      <c r="C1277" s="273" t="s">
        <v>4492</v>
      </c>
      <c r="D1277" s="273" t="s">
        <v>50</v>
      </c>
      <c r="E1277" s="273" t="s">
        <v>3172</v>
      </c>
      <c r="F1277" s="273" t="s">
        <v>3195</v>
      </c>
      <c r="G1277" s="273" t="s">
        <v>3173</v>
      </c>
      <c r="H1277" s="273" t="s">
        <v>4492</v>
      </c>
      <c r="I1277" s="274" t="s">
        <v>4492</v>
      </c>
    </row>
    <row r="1278" spans="2:9">
      <c r="B1278" s="272" t="s">
        <v>1157</v>
      </c>
      <c r="C1278" s="273" t="s">
        <v>4493</v>
      </c>
      <c r="D1278" s="273" t="s">
        <v>50</v>
      </c>
      <c r="E1278" s="273" t="s">
        <v>3172</v>
      </c>
      <c r="F1278" s="273" t="s">
        <v>3195</v>
      </c>
      <c r="G1278" s="273" t="s">
        <v>3173</v>
      </c>
      <c r="H1278" s="273" t="s">
        <v>4493</v>
      </c>
      <c r="I1278" s="274" t="s">
        <v>4493</v>
      </c>
    </row>
    <row r="1279" spans="2:9">
      <c r="B1279" s="272" t="s">
        <v>1158</v>
      </c>
      <c r="C1279" s="273" t="s">
        <v>4494</v>
      </c>
      <c r="D1279" s="273" t="s">
        <v>50</v>
      </c>
      <c r="E1279" s="273" t="s">
        <v>3172</v>
      </c>
      <c r="F1279" s="273" t="s">
        <v>3158</v>
      </c>
      <c r="G1279" s="273" t="s">
        <v>3173</v>
      </c>
      <c r="H1279" s="273" t="s">
        <v>4494</v>
      </c>
      <c r="I1279" s="274" t="s">
        <v>4494</v>
      </c>
    </row>
    <row r="1280" spans="2:9">
      <c r="B1280" s="272" t="s">
        <v>1162</v>
      </c>
      <c r="C1280" s="273" t="s">
        <v>4495</v>
      </c>
      <c r="D1280" s="273" t="s">
        <v>50</v>
      </c>
      <c r="E1280" s="273" t="s">
        <v>2487</v>
      </c>
      <c r="F1280" s="273" t="s">
        <v>50</v>
      </c>
      <c r="G1280" s="273" t="s">
        <v>2488</v>
      </c>
      <c r="H1280" s="273" t="s">
        <v>4495</v>
      </c>
      <c r="I1280" s="274" t="s">
        <v>4495</v>
      </c>
    </row>
    <row r="1281" spans="2:9">
      <c r="B1281" s="272" t="s">
        <v>1163</v>
      </c>
      <c r="C1281" s="273" t="s">
        <v>4496</v>
      </c>
      <c r="D1281" s="273" t="s">
        <v>50</v>
      </c>
      <c r="E1281" s="273" t="s">
        <v>2487</v>
      </c>
      <c r="F1281" s="273" t="s">
        <v>50</v>
      </c>
      <c r="G1281" s="273" t="s">
        <v>2488</v>
      </c>
      <c r="H1281" s="273" t="s">
        <v>4496</v>
      </c>
      <c r="I1281" s="274" t="s">
        <v>4496</v>
      </c>
    </row>
    <row r="1282" spans="2:9">
      <c r="B1282" s="272" t="s">
        <v>1164</v>
      </c>
      <c r="C1282" s="273" t="s">
        <v>4497</v>
      </c>
      <c r="D1282" s="273" t="s">
        <v>50</v>
      </c>
      <c r="E1282" s="273" t="s">
        <v>2487</v>
      </c>
      <c r="F1282" s="273" t="s">
        <v>50</v>
      </c>
      <c r="G1282" s="273" t="s">
        <v>2488</v>
      </c>
      <c r="H1282" s="273" t="s">
        <v>4497</v>
      </c>
      <c r="I1282" s="274" t="s">
        <v>4497</v>
      </c>
    </row>
    <row r="1283" spans="2:9">
      <c r="B1283" s="272" t="s">
        <v>1166</v>
      </c>
      <c r="C1283" s="273" t="s">
        <v>4498</v>
      </c>
      <c r="D1283" s="273" t="s">
        <v>50</v>
      </c>
      <c r="E1283" s="273" t="s">
        <v>2487</v>
      </c>
      <c r="F1283" s="273" t="s">
        <v>2259</v>
      </c>
      <c r="G1283" s="273" t="s">
        <v>2488</v>
      </c>
      <c r="H1283" s="273" t="s">
        <v>4498</v>
      </c>
      <c r="I1283" s="274" t="s">
        <v>4498</v>
      </c>
    </row>
    <row r="1284" spans="2:9">
      <c r="B1284" s="272" t="s">
        <v>1159</v>
      </c>
      <c r="C1284" s="273" t="s">
        <v>4499</v>
      </c>
      <c r="D1284" s="273" t="s">
        <v>50</v>
      </c>
      <c r="E1284" s="273" t="s">
        <v>3172</v>
      </c>
      <c r="F1284" s="273" t="s">
        <v>2185</v>
      </c>
      <c r="G1284" s="273" t="s">
        <v>3173</v>
      </c>
      <c r="H1284" s="273" t="s">
        <v>4500</v>
      </c>
      <c r="I1284" s="274" t="s">
        <v>4501</v>
      </c>
    </row>
    <row r="1285" spans="2:9">
      <c r="B1285" s="272" t="s">
        <v>1160</v>
      </c>
      <c r="C1285" s="273" t="s">
        <v>4502</v>
      </c>
      <c r="D1285" s="273" t="s">
        <v>50</v>
      </c>
      <c r="E1285" s="273" t="s">
        <v>3172</v>
      </c>
      <c r="F1285" s="273" t="s">
        <v>50</v>
      </c>
      <c r="G1285" s="273" t="s">
        <v>3173</v>
      </c>
      <c r="H1285" s="273" t="s">
        <v>4503</v>
      </c>
      <c r="I1285" s="274" t="s">
        <v>4504</v>
      </c>
    </row>
    <row r="1286" spans="2:9">
      <c r="B1286" s="272" t="s">
        <v>1161</v>
      </c>
      <c r="C1286" s="273" t="s">
        <v>4505</v>
      </c>
      <c r="D1286" s="273" t="s">
        <v>50</v>
      </c>
      <c r="E1286" s="273" t="s">
        <v>3172</v>
      </c>
      <c r="F1286" s="273" t="s">
        <v>3158</v>
      </c>
      <c r="G1286" s="273" t="s">
        <v>3173</v>
      </c>
      <c r="H1286" s="273" t="s">
        <v>4505</v>
      </c>
      <c r="I1286" s="274" t="s">
        <v>4506</v>
      </c>
    </row>
    <row r="1287" spans="2:9">
      <c r="B1287" s="272" t="s">
        <v>1165</v>
      </c>
      <c r="C1287" s="273" t="s">
        <v>4496</v>
      </c>
      <c r="D1287" s="273" t="s">
        <v>50</v>
      </c>
      <c r="E1287" s="273" t="s">
        <v>2487</v>
      </c>
      <c r="F1287" s="273" t="s">
        <v>2259</v>
      </c>
      <c r="G1287" s="273" t="s">
        <v>2488</v>
      </c>
      <c r="H1287" s="273" t="s">
        <v>4507</v>
      </c>
      <c r="I1287" s="274" t="s">
        <v>4508</v>
      </c>
    </row>
    <row r="1288" spans="2:9">
      <c r="B1288" s="272" t="s">
        <v>1168</v>
      </c>
      <c r="C1288" s="273" t="s">
        <v>4509</v>
      </c>
      <c r="D1288" s="273" t="s">
        <v>50</v>
      </c>
      <c r="E1288" s="273" t="s">
        <v>2487</v>
      </c>
      <c r="F1288" s="273" t="s">
        <v>2427</v>
      </c>
      <c r="G1288" s="273" t="s">
        <v>2488</v>
      </c>
      <c r="H1288" s="273" t="s">
        <v>4510</v>
      </c>
      <c r="I1288" s="274" t="s">
        <v>4511</v>
      </c>
    </row>
    <row r="1289" spans="2:9">
      <c r="B1289" s="272" t="s">
        <v>1182</v>
      </c>
      <c r="C1289" s="273" t="s">
        <v>4512</v>
      </c>
      <c r="D1289" s="273" t="s">
        <v>2236</v>
      </c>
      <c r="E1289" s="273" t="s">
        <v>2237</v>
      </c>
      <c r="F1289" s="273" t="s">
        <v>2427</v>
      </c>
      <c r="G1289" s="273" t="s">
        <v>2238</v>
      </c>
      <c r="H1289" s="273" t="s">
        <v>4513</v>
      </c>
      <c r="I1289" s="274" t="s">
        <v>4514</v>
      </c>
    </row>
    <row r="1290" spans="2:9">
      <c r="B1290" s="272" t="s">
        <v>1376</v>
      </c>
      <c r="C1290" s="273" t="s">
        <v>4515</v>
      </c>
      <c r="D1290" s="273" t="s">
        <v>54</v>
      </c>
      <c r="E1290" s="273" t="s">
        <v>54</v>
      </c>
      <c r="F1290" s="273" t="s">
        <v>2185</v>
      </c>
      <c r="G1290" s="273" t="s">
        <v>3205</v>
      </c>
      <c r="H1290" s="273" t="s">
        <v>4516</v>
      </c>
      <c r="I1290" s="274" t="s">
        <v>4517</v>
      </c>
    </row>
    <row r="1291" spans="2:9">
      <c r="B1291" s="272" t="s">
        <v>1378</v>
      </c>
      <c r="C1291" s="273" t="s">
        <v>4518</v>
      </c>
      <c r="D1291" s="273" t="s">
        <v>54</v>
      </c>
      <c r="E1291" s="273" t="s">
        <v>54</v>
      </c>
      <c r="F1291" s="273" t="s">
        <v>2170</v>
      </c>
      <c r="G1291" s="273" t="s">
        <v>3205</v>
      </c>
      <c r="H1291" s="273" t="s">
        <v>4518</v>
      </c>
      <c r="I1291" s="274" t="s">
        <v>4518</v>
      </c>
    </row>
    <row r="1292" spans="2:9">
      <c r="B1292" s="272" t="s">
        <v>1381</v>
      </c>
      <c r="C1292" s="273" t="s">
        <v>4519</v>
      </c>
      <c r="D1292" s="273" t="s">
        <v>54</v>
      </c>
      <c r="E1292" s="273" t="s">
        <v>54</v>
      </c>
      <c r="F1292" s="273" t="s">
        <v>2170</v>
      </c>
      <c r="G1292" s="273" t="s">
        <v>3205</v>
      </c>
      <c r="H1292" s="273" t="s">
        <v>4519</v>
      </c>
      <c r="I1292" s="274" t="s">
        <v>4519</v>
      </c>
    </row>
    <row r="1293" spans="2:9">
      <c r="B1293" s="272" t="s">
        <v>1169</v>
      </c>
      <c r="C1293" s="273" t="s">
        <v>4520</v>
      </c>
      <c r="D1293" s="273" t="s">
        <v>50</v>
      </c>
      <c r="E1293" s="273" t="s">
        <v>2487</v>
      </c>
      <c r="F1293" s="273" t="s">
        <v>50</v>
      </c>
      <c r="G1293" s="273" t="s">
        <v>2488</v>
      </c>
      <c r="H1293" s="273" t="s">
        <v>4521</v>
      </c>
      <c r="I1293" s="274" t="s">
        <v>4522</v>
      </c>
    </row>
    <row r="1294" spans="2:9">
      <c r="B1294" s="272" t="s">
        <v>1170</v>
      </c>
      <c r="C1294" s="273" t="s">
        <v>4523</v>
      </c>
      <c r="D1294" s="273" t="s">
        <v>50</v>
      </c>
      <c r="E1294" s="273" t="s">
        <v>2487</v>
      </c>
      <c r="F1294" s="273" t="s">
        <v>50</v>
      </c>
      <c r="G1294" s="273" t="s">
        <v>2488</v>
      </c>
      <c r="H1294" s="273" t="s">
        <v>4524</v>
      </c>
      <c r="I1294" s="274" t="s">
        <v>4525</v>
      </c>
    </row>
    <row r="1295" spans="2:9">
      <c r="B1295" s="272" t="s">
        <v>1624</v>
      </c>
      <c r="C1295" s="273" t="s">
        <v>4526</v>
      </c>
      <c r="D1295" s="273" t="s">
        <v>2179</v>
      </c>
      <c r="E1295" s="273" t="s">
        <v>2180</v>
      </c>
      <c r="F1295" s="273" t="s">
        <v>2179</v>
      </c>
      <c r="G1295" s="273" t="s">
        <v>2181</v>
      </c>
      <c r="H1295" s="273" t="s">
        <v>4526</v>
      </c>
      <c r="I1295" s="274" t="s">
        <v>4526</v>
      </c>
    </row>
    <row r="1296" spans="2:9">
      <c r="B1296" s="272" t="s">
        <v>1625</v>
      </c>
      <c r="C1296" s="273" t="s">
        <v>4527</v>
      </c>
      <c r="D1296" s="273" t="s">
        <v>2179</v>
      </c>
      <c r="E1296" s="273" t="s">
        <v>2180</v>
      </c>
      <c r="F1296" s="273" t="s">
        <v>2179</v>
      </c>
      <c r="G1296" s="273" t="s">
        <v>2181</v>
      </c>
      <c r="H1296" s="273" t="s">
        <v>4527</v>
      </c>
      <c r="I1296" s="274" t="s">
        <v>4527</v>
      </c>
    </row>
    <row r="1297" spans="2:9">
      <c r="B1297" s="272" t="s">
        <v>1626</v>
      </c>
      <c r="C1297" s="273" t="s">
        <v>4528</v>
      </c>
      <c r="D1297" s="273" t="s">
        <v>2179</v>
      </c>
      <c r="E1297" s="273" t="s">
        <v>2180</v>
      </c>
      <c r="F1297" s="273" t="s">
        <v>2179</v>
      </c>
      <c r="G1297" s="273" t="s">
        <v>2181</v>
      </c>
      <c r="H1297" s="273" t="s">
        <v>4528</v>
      </c>
      <c r="I1297" s="274" t="s">
        <v>4528</v>
      </c>
    </row>
    <row r="1298" spans="2:9">
      <c r="B1298" s="272" t="s">
        <v>1627</v>
      </c>
      <c r="C1298" s="273" t="s">
        <v>4529</v>
      </c>
      <c r="D1298" s="273" t="s">
        <v>2179</v>
      </c>
      <c r="E1298" s="273" t="s">
        <v>2180</v>
      </c>
      <c r="F1298" s="273" t="s">
        <v>2179</v>
      </c>
      <c r="G1298" s="273" t="s">
        <v>2181</v>
      </c>
      <c r="H1298" s="273" t="s">
        <v>4529</v>
      </c>
      <c r="I1298" s="274" t="s">
        <v>4529</v>
      </c>
    </row>
    <row r="1299" spans="2:9">
      <c r="B1299" s="272" t="s">
        <v>1171</v>
      </c>
      <c r="C1299" s="273" t="s">
        <v>4530</v>
      </c>
      <c r="D1299" s="273" t="s">
        <v>50</v>
      </c>
      <c r="E1299" s="273" t="s">
        <v>2487</v>
      </c>
      <c r="F1299" s="273" t="s">
        <v>50</v>
      </c>
      <c r="G1299" s="273" t="s">
        <v>2488</v>
      </c>
      <c r="H1299" s="273" t="s">
        <v>4531</v>
      </c>
      <c r="I1299" s="274" t="s">
        <v>4532</v>
      </c>
    </row>
    <row r="1300" spans="2:9">
      <c r="B1300" s="272" t="s">
        <v>1172</v>
      </c>
      <c r="C1300" s="273" t="s">
        <v>4533</v>
      </c>
      <c r="D1300" s="273" t="s">
        <v>50</v>
      </c>
      <c r="E1300" s="273" t="s">
        <v>2487</v>
      </c>
      <c r="F1300" s="273" t="s">
        <v>50</v>
      </c>
      <c r="G1300" s="273" t="s">
        <v>2488</v>
      </c>
      <c r="H1300" s="273" t="s">
        <v>4534</v>
      </c>
      <c r="I1300" s="274" t="s">
        <v>4535</v>
      </c>
    </row>
    <row r="1301" spans="2:9">
      <c r="B1301" s="272" t="s">
        <v>1174</v>
      </c>
      <c r="C1301" s="273" t="s">
        <v>4536</v>
      </c>
      <c r="D1301" s="273" t="s">
        <v>2236</v>
      </c>
      <c r="E1301" s="273" t="s">
        <v>2237</v>
      </c>
      <c r="F1301" s="273" t="s">
        <v>2427</v>
      </c>
      <c r="G1301" s="273" t="s">
        <v>2238</v>
      </c>
      <c r="H1301" s="273" t="s">
        <v>4537</v>
      </c>
      <c r="I1301" s="274" t="s">
        <v>4538</v>
      </c>
    </row>
    <row r="1302" spans="2:9">
      <c r="B1302" s="272" t="s">
        <v>1176</v>
      </c>
      <c r="C1302" s="273" t="s">
        <v>4539</v>
      </c>
      <c r="D1302" s="273" t="s">
        <v>50</v>
      </c>
      <c r="E1302" s="273" t="s">
        <v>2487</v>
      </c>
      <c r="F1302" s="273" t="s">
        <v>50</v>
      </c>
      <c r="G1302" s="273" t="s">
        <v>2488</v>
      </c>
      <c r="H1302" s="273" t="s">
        <v>4539</v>
      </c>
      <c r="I1302" s="274" t="s">
        <v>4539</v>
      </c>
    </row>
    <row r="1303" spans="2:9">
      <c r="B1303" s="272" t="s">
        <v>1177</v>
      </c>
      <c r="C1303" s="273" t="s">
        <v>4540</v>
      </c>
      <c r="D1303" s="273" t="s">
        <v>2236</v>
      </c>
      <c r="E1303" s="273" t="s">
        <v>2237</v>
      </c>
      <c r="F1303" s="273" t="s">
        <v>2427</v>
      </c>
      <c r="G1303" s="273" t="s">
        <v>2238</v>
      </c>
      <c r="H1303" s="273" t="s">
        <v>4540</v>
      </c>
      <c r="I1303" s="274" t="s">
        <v>4540</v>
      </c>
    </row>
    <row r="1304" spans="2:9">
      <c r="B1304" s="272" t="s">
        <v>1178</v>
      </c>
      <c r="C1304" s="273" t="s">
        <v>4541</v>
      </c>
      <c r="D1304" s="273" t="s">
        <v>2236</v>
      </c>
      <c r="E1304" s="273" t="s">
        <v>2237</v>
      </c>
      <c r="F1304" s="273" t="s">
        <v>2427</v>
      </c>
      <c r="G1304" s="273" t="s">
        <v>2238</v>
      </c>
      <c r="H1304" s="273" t="s">
        <v>4541</v>
      </c>
      <c r="I1304" s="274" t="s">
        <v>4541</v>
      </c>
    </row>
    <row r="1305" spans="2:9">
      <c r="B1305" s="272" t="s">
        <v>1354</v>
      </c>
      <c r="C1305" s="273" t="s">
        <v>4542</v>
      </c>
      <c r="D1305" s="273" t="s">
        <v>110</v>
      </c>
      <c r="E1305" s="273" t="s">
        <v>2576</v>
      </c>
      <c r="F1305" s="273" t="s">
        <v>110</v>
      </c>
      <c r="G1305" s="273" t="s">
        <v>2577</v>
      </c>
      <c r="H1305" s="273" t="s">
        <v>4543</v>
      </c>
      <c r="I1305" s="274" t="s">
        <v>4544</v>
      </c>
    </row>
    <row r="1306" spans="2:9">
      <c r="B1306" s="272" t="s">
        <v>1356</v>
      </c>
      <c r="C1306" s="273" t="s">
        <v>4545</v>
      </c>
      <c r="D1306" s="273" t="s">
        <v>110</v>
      </c>
      <c r="E1306" s="273" t="s">
        <v>3184</v>
      </c>
      <c r="F1306" s="273" t="s">
        <v>110</v>
      </c>
      <c r="G1306" s="273" t="s">
        <v>3185</v>
      </c>
      <c r="H1306" s="273" t="s">
        <v>4546</v>
      </c>
      <c r="I1306" s="274" t="s">
        <v>4547</v>
      </c>
    </row>
    <row r="1307" spans="2:9">
      <c r="B1307" s="272" t="s">
        <v>1363</v>
      </c>
      <c r="C1307" s="273" t="s">
        <v>4548</v>
      </c>
      <c r="D1307" s="273" t="s">
        <v>110</v>
      </c>
      <c r="E1307" s="273" t="s">
        <v>3184</v>
      </c>
      <c r="F1307" s="273" t="s">
        <v>2890</v>
      </c>
      <c r="G1307" s="273" t="s">
        <v>3185</v>
      </c>
      <c r="H1307" s="273" t="s">
        <v>4548</v>
      </c>
      <c r="I1307" s="274" t="s">
        <v>4549</v>
      </c>
    </row>
    <row r="1308" spans="2:9">
      <c r="B1308" s="272" t="s">
        <v>1365</v>
      </c>
      <c r="C1308" s="273" t="s">
        <v>4550</v>
      </c>
      <c r="D1308" s="273" t="s">
        <v>110</v>
      </c>
      <c r="E1308" s="273" t="s">
        <v>3184</v>
      </c>
      <c r="F1308" s="273" t="s">
        <v>110</v>
      </c>
      <c r="G1308" s="273" t="s">
        <v>3185</v>
      </c>
      <c r="H1308" s="273" t="s">
        <v>4550</v>
      </c>
      <c r="I1308" s="274" t="s">
        <v>4551</v>
      </c>
    </row>
    <row r="1309" spans="2:9">
      <c r="B1309" s="272" t="s">
        <v>1367</v>
      </c>
      <c r="C1309" s="273" t="s">
        <v>4126</v>
      </c>
      <c r="D1309" s="273" t="s">
        <v>110</v>
      </c>
      <c r="E1309" s="273" t="s">
        <v>3184</v>
      </c>
      <c r="F1309" s="273" t="s">
        <v>110</v>
      </c>
      <c r="G1309" s="273" t="s">
        <v>3185</v>
      </c>
      <c r="H1309" s="273" t="s">
        <v>4552</v>
      </c>
      <c r="I1309" s="274" t="s">
        <v>4553</v>
      </c>
    </row>
    <row r="1310" spans="2:9">
      <c r="B1310" s="272" t="s">
        <v>1369</v>
      </c>
      <c r="C1310" s="273" t="s">
        <v>3203</v>
      </c>
      <c r="D1310" s="273" t="s">
        <v>110</v>
      </c>
      <c r="E1310" s="273" t="s">
        <v>3184</v>
      </c>
      <c r="F1310" s="273" t="s">
        <v>110</v>
      </c>
      <c r="G1310" s="273" t="s">
        <v>3185</v>
      </c>
      <c r="H1310" s="273" t="s">
        <v>3203</v>
      </c>
      <c r="I1310" s="274" t="s">
        <v>4554</v>
      </c>
    </row>
    <row r="1311" spans="2:9">
      <c r="B1311" s="272" t="s">
        <v>1374</v>
      </c>
      <c r="C1311" s="273" t="s">
        <v>4555</v>
      </c>
      <c r="D1311" s="273" t="s">
        <v>54</v>
      </c>
      <c r="E1311" s="273" t="s">
        <v>54</v>
      </c>
      <c r="F1311" s="273" t="s">
        <v>2185</v>
      </c>
      <c r="G1311" s="273" t="s">
        <v>3205</v>
      </c>
      <c r="H1311" s="273" t="s">
        <v>4556</v>
      </c>
      <c r="I1311" s="274" t="s">
        <v>4557</v>
      </c>
    </row>
    <row r="1312" spans="2:9">
      <c r="B1312" s="272" t="s">
        <v>1375</v>
      </c>
      <c r="C1312" s="273" t="s">
        <v>4558</v>
      </c>
      <c r="D1312" s="273" t="s">
        <v>54</v>
      </c>
      <c r="E1312" s="273" t="s">
        <v>54</v>
      </c>
      <c r="F1312" s="273" t="s">
        <v>2185</v>
      </c>
      <c r="G1312" s="273" t="s">
        <v>3205</v>
      </c>
      <c r="H1312" s="273" t="s">
        <v>4559</v>
      </c>
      <c r="I1312" s="274" t="s">
        <v>4560</v>
      </c>
    </row>
    <row r="1313" spans="2:9">
      <c r="B1313" s="272" t="s">
        <v>1455</v>
      </c>
      <c r="C1313" s="273" t="s">
        <v>2492</v>
      </c>
      <c r="D1313" s="273" t="s">
        <v>54</v>
      </c>
      <c r="E1313" s="273" t="s">
        <v>54</v>
      </c>
      <c r="F1313" s="273" t="s">
        <v>110</v>
      </c>
      <c r="G1313" s="273" t="s">
        <v>3205</v>
      </c>
      <c r="H1313" s="273" t="s">
        <v>2492</v>
      </c>
      <c r="I1313" s="274" t="s">
        <v>2492</v>
      </c>
    </row>
    <row r="1314" spans="2:9">
      <c r="B1314" s="272" t="s">
        <v>1456</v>
      </c>
      <c r="C1314" s="273" t="s">
        <v>4561</v>
      </c>
      <c r="D1314" s="273" t="s">
        <v>54</v>
      </c>
      <c r="E1314" s="273" t="s">
        <v>54</v>
      </c>
      <c r="F1314" s="273" t="s">
        <v>110</v>
      </c>
      <c r="G1314" s="273" t="s">
        <v>3205</v>
      </c>
      <c r="H1314" s="273" t="s">
        <v>4561</v>
      </c>
      <c r="I1314" s="274" t="s">
        <v>4561</v>
      </c>
    </row>
    <row r="1315" spans="2:9">
      <c r="B1315" s="272" t="s">
        <v>1629</v>
      </c>
      <c r="C1315" s="273" t="s">
        <v>4562</v>
      </c>
      <c r="D1315" s="273" t="s">
        <v>2179</v>
      </c>
      <c r="E1315" s="273" t="s">
        <v>2180</v>
      </c>
      <c r="F1315" s="273" t="s">
        <v>2179</v>
      </c>
      <c r="G1315" s="273" t="s">
        <v>2181</v>
      </c>
      <c r="H1315" s="273" t="s">
        <v>4562</v>
      </c>
      <c r="I1315" s="274" t="s">
        <v>4563</v>
      </c>
    </row>
    <row r="1316" spans="2:9">
      <c r="B1316" s="272" t="s">
        <v>1630</v>
      </c>
      <c r="C1316" s="273" t="s">
        <v>4564</v>
      </c>
      <c r="D1316" s="273" t="s">
        <v>2179</v>
      </c>
      <c r="E1316" s="273" t="s">
        <v>2180</v>
      </c>
      <c r="F1316" s="273" t="s">
        <v>2179</v>
      </c>
      <c r="G1316" s="273" t="s">
        <v>2181</v>
      </c>
      <c r="H1316" s="273" t="s">
        <v>4564</v>
      </c>
      <c r="I1316" s="274" t="s">
        <v>4564</v>
      </c>
    </row>
    <row r="1317" spans="2:9">
      <c r="B1317" s="272" t="s">
        <v>1633</v>
      </c>
      <c r="C1317" s="273" t="s">
        <v>4565</v>
      </c>
      <c r="D1317" s="273" t="s">
        <v>2179</v>
      </c>
      <c r="E1317" s="273" t="s">
        <v>2180</v>
      </c>
      <c r="F1317" s="273" t="s">
        <v>2179</v>
      </c>
      <c r="G1317" s="273" t="s">
        <v>2181</v>
      </c>
      <c r="H1317" s="273" t="s">
        <v>4565</v>
      </c>
      <c r="I1317" s="274" t="s">
        <v>4565</v>
      </c>
    </row>
    <row r="1318" spans="2:9">
      <c r="B1318" s="272" t="s">
        <v>1377</v>
      </c>
      <c r="C1318" s="273" t="s">
        <v>4566</v>
      </c>
      <c r="D1318" s="273" t="s">
        <v>54</v>
      </c>
      <c r="E1318" s="273" t="s">
        <v>54</v>
      </c>
      <c r="F1318" s="273" t="s">
        <v>2185</v>
      </c>
      <c r="G1318" s="273" t="s">
        <v>3205</v>
      </c>
      <c r="H1318" s="273" t="s">
        <v>4566</v>
      </c>
      <c r="I1318" s="274" t="s">
        <v>4567</v>
      </c>
    </row>
    <row r="1319" spans="2:9">
      <c r="B1319" s="272" t="s">
        <v>1379</v>
      </c>
      <c r="C1319" s="273" t="s">
        <v>4568</v>
      </c>
      <c r="D1319" s="273" t="s">
        <v>54</v>
      </c>
      <c r="E1319" s="273" t="s">
        <v>54</v>
      </c>
      <c r="F1319" s="273" t="s">
        <v>2170</v>
      </c>
      <c r="G1319" s="273" t="s">
        <v>3205</v>
      </c>
      <c r="H1319" s="273" t="s">
        <v>4568</v>
      </c>
      <c r="I1319" s="274" t="s">
        <v>4569</v>
      </c>
    </row>
    <row r="1320" spans="2:9">
      <c r="B1320" s="272" t="s">
        <v>1380</v>
      </c>
      <c r="C1320" s="273" t="s">
        <v>4570</v>
      </c>
      <c r="D1320" s="273" t="s">
        <v>54</v>
      </c>
      <c r="E1320" s="273" t="s">
        <v>54</v>
      </c>
      <c r="F1320" s="273" t="s">
        <v>2170</v>
      </c>
      <c r="G1320" s="273" t="s">
        <v>3205</v>
      </c>
      <c r="H1320" s="273" t="s">
        <v>4571</v>
      </c>
      <c r="I1320" s="274" t="s">
        <v>4572</v>
      </c>
    </row>
    <row r="1321" spans="2:9">
      <c r="B1321" s="272" t="s">
        <v>1382</v>
      </c>
      <c r="C1321" s="273" t="s">
        <v>4573</v>
      </c>
      <c r="D1321" s="273" t="s">
        <v>54</v>
      </c>
      <c r="E1321" s="273" t="s">
        <v>54</v>
      </c>
      <c r="F1321" s="273" t="s">
        <v>2170</v>
      </c>
      <c r="G1321" s="273" t="s">
        <v>3205</v>
      </c>
      <c r="H1321" s="273" t="s">
        <v>4574</v>
      </c>
      <c r="I1321" s="274" t="s">
        <v>4575</v>
      </c>
    </row>
    <row r="1322" spans="2:9">
      <c r="B1322" s="272" t="s">
        <v>1383</v>
      </c>
      <c r="C1322" s="273" t="s">
        <v>4576</v>
      </c>
      <c r="D1322" s="273" t="s">
        <v>54</v>
      </c>
      <c r="E1322" s="273" t="s">
        <v>54</v>
      </c>
      <c r="F1322" s="273" t="s">
        <v>2170</v>
      </c>
      <c r="G1322" s="273" t="s">
        <v>3205</v>
      </c>
      <c r="H1322" s="273" t="s">
        <v>4577</v>
      </c>
      <c r="I1322" s="274" t="s">
        <v>4578</v>
      </c>
    </row>
    <row r="1323" spans="2:9">
      <c r="B1323" s="272" t="s">
        <v>1384</v>
      </c>
      <c r="C1323" s="273" t="s">
        <v>4579</v>
      </c>
      <c r="D1323" s="273" t="s">
        <v>54</v>
      </c>
      <c r="E1323" s="273" t="s">
        <v>54</v>
      </c>
      <c r="F1323" s="273" t="s">
        <v>2170</v>
      </c>
      <c r="G1323" s="273" t="s">
        <v>3205</v>
      </c>
      <c r="H1323" s="273" t="s">
        <v>4580</v>
      </c>
      <c r="I1323" s="274" t="s">
        <v>4581</v>
      </c>
    </row>
    <row r="1324" spans="2:9">
      <c r="B1324" s="272" t="s">
        <v>1385</v>
      </c>
      <c r="C1324" s="273" t="s">
        <v>4582</v>
      </c>
      <c r="D1324" s="273" t="s">
        <v>54</v>
      </c>
      <c r="E1324" s="273" t="s">
        <v>54</v>
      </c>
      <c r="F1324" s="273" t="s">
        <v>2170</v>
      </c>
      <c r="G1324" s="273" t="s">
        <v>3205</v>
      </c>
      <c r="H1324" s="273" t="s">
        <v>4582</v>
      </c>
      <c r="I1324" s="274" t="s">
        <v>4583</v>
      </c>
    </row>
    <row r="1325" spans="2:9">
      <c r="B1325" s="272" t="s">
        <v>1523</v>
      </c>
      <c r="C1325" s="273" t="s">
        <v>4584</v>
      </c>
      <c r="D1325" s="273" t="s">
        <v>56</v>
      </c>
      <c r="E1325" s="273" t="s">
        <v>2164</v>
      </c>
      <c r="F1325" s="273" t="s">
        <v>2185</v>
      </c>
      <c r="G1325" s="273" t="s">
        <v>2166</v>
      </c>
      <c r="H1325" s="273" t="s">
        <v>4584</v>
      </c>
      <c r="I1325" s="274" t="s">
        <v>4584</v>
      </c>
    </row>
    <row r="1326" spans="2:9">
      <c r="B1326" s="272" t="s">
        <v>1600</v>
      </c>
      <c r="C1326" s="273" t="s">
        <v>4585</v>
      </c>
      <c r="D1326" s="273" t="s">
        <v>2179</v>
      </c>
      <c r="E1326" s="273" t="s">
        <v>2180</v>
      </c>
      <c r="F1326" s="273" t="s">
        <v>2179</v>
      </c>
      <c r="G1326" s="273" t="s">
        <v>2181</v>
      </c>
      <c r="H1326" s="273" t="s">
        <v>4585</v>
      </c>
      <c r="I1326" s="274" t="s">
        <v>4585</v>
      </c>
    </row>
    <row r="1327" spans="2:9">
      <c r="B1327" s="272" t="s">
        <v>1601</v>
      </c>
      <c r="C1327" s="273" t="s">
        <v>4586</v>
      </c>
      <c r="D1327" s="273" t="s">
        <v>2179</v>
      </c>
      <c r="E1327" s="273" t="s">
        <v>2180</v>
      </c>
      <c r="F1327" s="273" t="s">
        <v>2179</v>
      </c>
      <c r="G1327" s="273" t="s">
        <v>2181</v>
      </c>
      <c r="H1327" s="273" t="s">
        <v>4586</v>
      </c>
      <c r="I1327" s="274" t="s">
        <v>4586</v>
      </c>
    </row>
    <row r="1328" spans="2:9">
      <c r="B1328" s="272" t="s">
        <v>1602</v>
      </c>
      <c r="C1328" s="273" t="s">
        <v>4587</v>
      </c>
      <c r="D1328" s="273" t="s">
        <v>2179</v>
      </c>
      <c r="E1328" s="273" t="s">
        <v>2180</v>
      </c>
      <c r="F1328" s="273" t="s">
        <v>2179</v>
      </c>
      <c r="G1328" s="273" t="s">
        <v>2181</v>
      </c>
      <c r="H1328" s="273" t="s">
        <v>4587</v>
      </c>
      <c r="I1328" s="274" t="s">
        <v>4588</v>
      </c>
    </row>
    <row r="1329" spans="2:9">
      <c r="B1329" s="272" t="s">
        <v>1389</v>
      </c>
      <c r="C1329" s="273" t="s">
        <v>3336</v>
      </c>
      <c r="D1329" s="273" t="s">
        <v>54</v>
      </c>
      <c r="E1329" s="273" t="s">
        <v>54</v>
      </c>
      <c r="F1329" s="273" t="s">
        <v>2170</v>
      </c>
      <c r="G1329" s="273" t="s">
        <v>3205</v>
      </c>
      <c r="H1329" s="273" t="s">
        <v>3343</v>
      </c>
      <c r="I1329" s="274" t="s">
        <v>4589</v>
      </c>
    </row>
    <row r="1330" spans="2:9">
      <c r="B1330" s="272" t="s">
        <v>1390</v>
      </c>
      <c r="C1330" s="273" t="s">
        <v>4590</v>
      </c>
      <c r="D1330" s="273" t="s">
        <v>54</v>
      </c>
      <c r="E1330" s="273" t="s">
        <v>54</v>
      </c>
      <c r="F1330" s="273" t="s">
        <v>2170</v>
      </c>
      <c r="G1330" s="273" t="s">
        <v>3205</v>
      </c>
      <c r="H1330" s="273" t="s">
        <v>4590</v>
      </c>
      <c r="I1330" s="274" t="s">
        <v>4591</v>
      </c>
    </row>
    <row r="1331" spans="2:9">
      <c r="B1331" s="272" t="s">
        <v>1391</v>
      </c>
      <c r="C1331" s="273" t="s">
        <v>4592</v>
      </c>
      <c r="D1331" s="273" t="s">
        <v>54</v>
      </c>
      <c r="E1331" s="273" t="s">
        <v>54</v>
      </c>
      <c r="F1331" s="273" t="s">
        <v>2259</v>
      </c>
      <c r="G1331" s="273" t="s">
        <v>3205</v>
      </c>
      <c r="H1331" s="273" t="s">
        <v>4593</v>
      </c>
      <c r="I1331" s="274" t="s">
        <v>4594</v>
      </c>
    </row>
    <row r="1332" spans="2:9">
      <c r="B1332" s="272" t="s">
        <v>1392</v>
      </c>
      <c r="C1332" s="273" t="s">
        <v>4595</v>
      </c>
      <c r="D1332" s="273" t="s">
        <v>54</v>
      </c>
      <c r="E1332" s="273" t="s">
        <v>54</v>
      </c>
      <c r="F1332" s="273" t="s">
        <v>2170</v>
      </c>
      <c r="G1332" s="273" t="s">
        <v>3205</v>
      </c>
      <c r="H1332" s="273" t="s">
        <v>4595</v>
      </c>
      <c r="I1332" s="274" t="s">
        <v>4596</v>
      </c>
    </row>
    <row r="1333" spans="2:9">
      <c r="B1333" s="272" t="s">
        <v>1393</v>
      </c>
      <c r="C1333" s="273" t="s">
        <v>4597</v>
      </c>
      <c r="D1333" s="273" t="s">
        <v>2236</v>
      </c>
      <c r="E1333" s="273" t="s">
        <v>2237</v>
      </c>
      <c r="F1333" s="273" t="s">
        <v>2427</v>
      </c>
      <c r="G1333" s="273" t="s">
        <v>2238</v>
      </c>
      <c r="H1333" s="273" t="s">
        <v>4598</v>
      </c>
      <c r="I1333" s="274" t="s">
        <v>4599</v>
      </c>
    </row>
    <row r="1334" spans="2:9">
      <c r="B1334" s="272" t="s">
        <v>1394</v>
      </c>
      <c r="C1334" s="273" t="s">
        <v>3335</v>
      </c>
      <c r="D1334" s="273" t="s">
        <v>2236</v>
      </c>
      <c r="E1334" s="273" t="s">
        <v>2237</v>
      </c>
      <c r="F1334" s="273" t="s">
        <v>2170</v>
      </c>
      <c r="G1334" s="273" t="s">
        <v>2238</v>
      </c>
      <c r="H1334" s="273" t="s">
        <v>3335</v>
      </c>
      <c r="I1334" s="274" t="s">
        <v>4600</v>
      </c>
    </row>
    <row r="1335" spans="2:9">
      <c r="B1335" s="272" t="s">
        <v>1395</v>
      </c>
      <c r="C1335" s="273" t="s">
        <v>4601</v>
      </c>
      <c r="D1335" s="273" t="s">
        <v>2236</v>
      </c>
      <c r="E1335" s="273" t="s">
        <v>2237</v>
      </c>
      <c r="F1335" s="273" t="s">
        <v>2170</v>
      </c>
      <c r="G1335" s="273" t="s">
        <v>2238</v>
      </c>
      <c r="H1335" s="273" t="s">
        <v>4602</v>
      </c>
      <c r="I1335" s="274" t="s">
        <v>4603</v>
      </c>
    </row>
    <row r="1336" spans="2:9">
      <c r="B1336" s="272" t="s">
        <v>1396</v>
      </c>
      <c r="C1336" s="273" t="s">
        <v>4604</v>
      </c>
      <c r="D1336" s="273" t="s">
        <v>110</v>
      </c>
      <c r="E1336" s="273" t="s">
        <v>2364</v>
      </c>
      <c r="F1336" s="273" t="s">
        <v>110</v>
      </c>
      <c r="G1336" s="273" t="s">
        <v>2365</v>
      </c>
      <c r="H1336" s="273" t="s">
        <v>4604</v>
      </c>
      <c r="I1336" s="274" t="s">
        <v>4604</v>
      </c>
    </row>
    <row r="1337" spans="2:9">
      <c r="B1337" s="272" t="s">
        <v>1399</v>
      </c>
      <c r="C1337" s="273" t="s">
        <v>4605</v>
      </c>
      <c r="D1337" s="273" t="s">
        <v>110</v>
      </c>
      <c r="E1337" s="273" t="s">
        <v>2364</v>
      </c>
      <c r="F1337" s="273" t="s">
        <v>110</v>
      </c>
      <c r="G1337" s="273" t="s">
        <v>2365</v>
      </c>
      <c r="H1337" s="273" t="s">
        <v>4605</v>
      </c>
      <c r="I1337" s="274" t="s">
        <v>4605</v>
      </c>
    </row>
    <row r="1338" spans="2:9">
      <c r="B1338" s="272" t="s">
        <v>1400</v>
      </c>
      <c r="C1338" s="273" t="s">
        <v>4606</v>
      </c>
      <c r="D1338" s="273" t="s">
        <v>54</v>
      </c>
      <c r="E1338" s="273" t="s">
        <v>54</v>
      </c>
      <c r="F1338" s="273" t="s">
        <v>50</v>
      </c>
      <c r="G1338" s="273" t="s">
        <v>3205</v>
      </c>
      <c r="H1338" s="273" t="s">
        <v>4606</v>
      </c>
      <c r="I1338" s="274" t="s">
        <v>4606</v>
      </c>
    </row>
    <row r="1339" spans="2:9">
      <c r="B1339" s="272" t="s">
        <v>1404</v>
      </c>
      <c r="C1339" s="273" t="s">
        <v>4607</v>
      </c>
      <c r="D1339" s="273" t="s">
        <v>54</v>
      </c>
      <c r="E1339" s="273" t="s">
        <v>54</v>
      </c>
      <c r="F1339" s="273" t="s">
        <v>2170</v>
      </c>
      <c r="G1339" s="273" t="s">
        <v>3205</v>
      </c>
      <c r="H1339" s="273" t="s">
        <v>4607</v>
      </c>
      <c r="I1339" s="274" t="s">
        <v>4607</v>
      </c>
    </row>
    <row r="1340" spans="2:9">
      <c r="B1340" s="272" t="s">
        <v>1409</v>
      </c>
      <c r="C1340" s="273" t="s">
        <v>4608</v>
      </c>
      <c r="D1340" s="273" t="s">
        <v>54</v>
      </c>
      <c r="E1340" s="273" t="s">
        <v>54</v>
      </c>
      <c r="F1340" s="273" t="s">
        <v>2170</v>
      </c>
      <c r="G1340" s="273" t="s">
        <v>3205</v>
      </c>
      <c r="H1340" s="273" t="s">
        <v>4608</v>
      </c>
      <c r="I1340" s="274" t="s">
        <v>4608</v>
      </c>
    </row>
    <row r="1341" spans="2:9">
      <c r="B1341" s="272" t="s">
        <v>1397</v>
      </c>
      <c r="C1341" s="273" t="s">
        <v>4609</v>
      </c>
      <c r="D1341" s="273" t="s">
        <v>110</v>
      </c>
      <c r="E1341" s="273" t="s">
        <v>2364</v>
      </c>
      <c r="F1341" s="273" t="s">
        <v>110</v>
      </c>
      <c r="G1341" s="273" t="s">
        <v>2365</v>
      </c>
      <c r="H1341" s="273" t="s">
        <v>4610</v>
      </c>
      <c r="I1341" s="274" t="s">
        <v>4611</v>
      </c>
    </row>
    <row r="1342" spans="2:9">
      <c r="B1342" s="272" t="s">
        <v>1398</v>
      </c>
      <c r="C1342" s="273" t="s">
        <v>4612</v>
      </c>
      <c r="D1342" s="273" t="s">
        <v>110</v>
      </c>
      <c r="E1342" s="273" t="s">
        <v>2364</v>
      </c>
      <c r="F1342" s="273" t="s">
        <v>110</v>
      </c>
      <c r="G1342" s="273" t="s">
        <v>2365</v>
      </c>
      <c r="H1342" s="273" t="s">
        <v>4613</v>
      </c>
      <c r="I1342" s="274" t="s">
        <v>4614</v>
      </c>
    </row>
    <row r="1343" spans="2:9">
      <c r="B1343" s="272" t="s">
        <v>1401</v>
      </c>
      <c r="C1343" s="273" t="s">
        <v>4615</v>
      </c>
      <c r="D1343" s="273" t="s">
        <v>54</v>
      </c>
      <c r="E1343" s="273" t="s">
        <v>54</v>
      </c>
      <c r="F1343" s="273" t="s">
        <v>50</v>
      </c>
      <c r="G1343" s="273" t="s">
        <v>3205</v>
      </c>
      <c r="H1343" s="273" t="s">
        <v>4616</v>
      </c>
      <c r="I1343" s="274" t="s">
        <v>4617</v>
      </c>
    </row>
    <row r="1344" spans="2:9">
      <c r="B1344" s="272" t="s">
        <v>1405</v>
      </c>
      <c r="C1344" s="273" t="s">
        <v>4618</v>
      </c>
      <c r="D1344" s="273" t="s">
        <v>54</v>
      </c>
      <c r="E1344" s="273" t="s">
        <v>54</v>
      </c>
      <c r="F1344" s="273" t="s">
        <v>2170</v>
      </c>
      <c r="G1344" s="273" t="s">
        <v>3205</v>
      </c>
      <c r="H1344" s="273" t="s">
        <v>4618</v>
      </c>
      <c r="I1344" s="274" t="s">
        <v>4619</v>
      </c>
    </row>
    <row r="1345" spans="2:9">
      <c r="B1345" s="272" t="s">
        <v>1406</v>
      </c>
      <c r="C1345" s="273" t="s">
        <v>4620</v>
      </c>
      <c r="D1345" s="273" t="s">
        <v>54</v>
      </c>
      <c r="E1345" s="273" t="s">
        <v>54</v>
      </c>
      <c r="F1345" s="273" t="s">
        <v>2170</v>
      </c>
      <c r="G1345" s="273" t="s">
        <v>3205</v>
      </c>
      <c r="H1345" s="273" t="s">
        <v>4621</v>
      </c>
      <c r="I1345" s="274" t="s">
        <v>4622</v>
      </c>
    </row>
    <row r="1346" spans="2:9">
      <c r="B1346" s="272" t="s">
        <v>1642</v>
      </c>
      <c r="C1346" s="273" t="s">
        <v>4623</v>
      </c>
      <c r="D1346" s="273" t="s">
        <v>2179</v>
      </c>
      <c r="E1346" s="273" t="s">
        <v>2180</v>
      </c>
      <c r="F1346" s="273" t="s">
        <v>2179</v>
      </c>
      <c r="G1346" s="273" t="s">
        <v>2181</v>
      </c>
      <c r="H1346" s="273" t="s">
        <v>4623</v>
      </c>
      <c r="I1346" s="274" t="s">
        <v>4623</v>
      </c>
    </row>
    <row r="1347" spans="2:9">
      <c r="B1347" s="272" t="s">
        <v>1643</v>
      </c>
      <c r="C1347" s="273" t="s">
        <v>4624</v>
      </c>
      <c r="D1347" s="273" t="s">
        <v>2179</v>
      </c>
      <c r="E1347" s="273" t="s">
        <v>2180</v>
      </c>
      <c r="F1347" s="273" t="s">
        <v>2179</v>
      </c>
      <c r="G1347" s="273" t="s">
        <v>2181</v>
      </c>
      <c r="H1347" s="273" t="s">
        <v>4624</v>
      </c>
      <c r="I1347" s="274" t="s">
        <v>4624</v>
      </c>
    </row>
    <row r="1348" spans="2:9">
      <c r="B1348" s="272" t="s">
        <v>1644</v>
      </c>
      <c r="C1348" s="273" t="s">
        <v>4625</v>
      </c>
      <c r="D1348" s="273" t="s">
        <v>2179</v>
      </c>
      <c r="E1348" s="273" t="s">
        <v>2180</v>
      </c>
      <c r="F1348" s="273" t="s">
        <v>2179</v>
      </c>
      <c r="G1348" s="273" t="s">
        <v>2181</v>
      </c>
      <c r="H1348" s="273" t="s">
        <v>4625</v>
      </c>
      <c r="I1348" s="274" t="s">
        <v>4625</v>
      </c>
    </row>
    <row r="1349" spans="2:9">
      <c r="B1349" s="272" t="s">
        <v>1193</v>
      </c>
      <c r="C1349" s="273" t="s">
        <v>4626</v>
      </c>
      <c r="D1349" s="273" t="s">
        <v>50</v>
      </c>
      <c r="E1349" s="273" t="s">
        <v>2487</v>
      </c>
      <c r="F1349" s="273" t="s">
        <v>50</v>
      </c>
      <c r="G1349" s="273" t="s">
        <v>2488</v>
      </c>
      <c r="H1349" s="273" t="s">
        <v>4627</v>
      </c>
      <c r="I1349" s="274" t="s">
        <v>4628</v>
      </c>
    </row>
    <row r="1350" spans="2:9">
      <c r="B1350" s="272" t="s">
        <v>1194</v>
      </c>
      <c r="C1350" s="273" t="s">
        <v>4629</v>
      </c>
      <c r="D1350" s="273" t="s">
        <v>50</v>
      </c>
      <c r="E1350" s="273" t="s">
        <v>2487</v>
      </c>
      <c r="F1350" s="273" t="s">
        <v>50</v>
      </c>
      <c r="G1350" s="273" t="s">
        <v>2488</v>
      </c>
      <c r="H1350" s="273" t="s">
        <v>4630</v>
      </c>
      <c r="I1350" s="274" t="s">
        <v>4631</v>
      </c>
    </row>
    <row r="1351" spans="2:9">
      <c r="B1351" s="272" t="s">
        <v>1196</v>
      </c>
      <c r="C1351" s="273" t="s">
        <v>3340</v>
      </c>
      <c r="D1351" s="273" t="s">
        <v>50</v>
      </c>
      <c r="E1351" s="273" t="s">
        <v>2487</v>
      </c>
      <c r="F1351" s="273" t="s">
        <v>50</v>
      </c>
      <c r="G1351" s="273" t="s">
        <v>2488</v>
      </c>
      <c r="H1351" s="273" t="s">
        <v>3340</v>
      </c>
      <c r="I1351" s="274" t="s">
        <v>4632</v>
      </c>
    </row>
    <row r="1352" spans="2:9">
      <c r="B1352" s="272" t="s">
        <v>1198</v>
      </c>
      <c r="C1352" s="273" t="s">
        <v>4633</v>
      </c>
      <c r="D1352" s="273" t="s">
        <v>50</v>
      </c>
      <c r="E1352" s="273" t="s">
        <v>2487</v>
      </c>
      <c r="F1352" s="273" t="s">
        <v>50</v>
      </c>
      <c r="G1352" s="273" t="s">
        <v>2488</v>
      </c>
      <c r="H1352" s="273" t="s">
        <v>4634</v>
      </c>
      <c r="I1352" s="274" t="s">
        <v>4635</v>
      </c>
    </row>
    <row r="1353" spans="2:9">
      <c r="B1353" s="272" t="s">
        <v>1202</v>
      </c>
      <c r="C1353" s="273" t="s">
        <v>4636</v>
      </c>
      <c r="D1353" s="273" t="s">
        <v>50</v>
      </c>
      <c r="E1353" s="273" t="s">
        <v>2487</v>
      </c>
      <c r="F1353" s="273" t="s">
        <v>50</v>
      </c>
      <c r="G1353" s="273" t="s">
        <v>2488</v>
      </c>
      <c r="H1353" s="273" t="s">
        <v>4637</v>
      </c>
      <c r="I1353" s="274" t="s">
        <v>4638</v>
      </c>
    </row>
    <row r="1354" spans="2:9">
      <c r="B1354" s="272" t="s">
        <v>1218</v>
      </c>
      <c r="C1354" s="273" t="s">
        <v>4639</v>
      </c>
      <c r="D1354" s="273" t="s">
        <v>50</v>
      </c>
      <c r="E1354" s="273" t="s">
        <v>2487</v>
      </c>
      <c r="F1354" s="273" t="s">
        <v>50</v>
      </c>
      <c r="G1354" s="273" t="s">
        <v>2488</v>
      </c>
      <c r="H1354" s="273" t="s">
        <v>4640</v>
      </c>
      <c r="I1354" s="274" t="s">
        <v>4641</v>
      </c>
    </row>
    <row r="1355" spans="2:9">
      <c r="B1355" s="272" t="s">
        <v>1415</v>
      </c>
      <c r="C1355" s="273" t="s">
        <v>4642</v>
      </c>
      <c r="D1355" s="273" t="s">
        <v>54</v>
      </c>
      <c r="E1355" s="273" t="s">
        <v>54</v>
      </c>
      <c r="F1355" s="273" t="s">
        <v>2170</v>
      </c>
      <c r="G1355" s="273" t="s">
        <v>3205</v>
      </c>
      <c r="H1355" s="273" t="s">
        <v>4642</v>
      </c>
      <c r="I1355" s="274" t="s">
        <v>4642</v>
      </c>
    </row>
    <row r="1356" spans="2:9">
      <c r="B1356" s="272" t="s">
        <v>1423</v>
      </c>
      <c r="C1356" s="273" t="s">
        <v>4643</v>
      </c>
      <c r="D1356" s="273" t="s">
        <v>54</v>
      </c>
      <c r="E1356" s="273" t="s">
        <v>54</v>
      </c>
      <c r="F1356" s="273" t="s">
        <v>2170</v>
      </c>
      <c r="G1356" s="273" t="s">
        <v>3205</v>
      </c>
      <c r="H1356" s="273" t="s">
        <v>4643</v>
      </c>
      <c r="I1356" s="274" t="s">
        <v>4643</v>
      </c>
    </row>
    <row r="1357" spans="2:9">
      <c r="B1357" s="272" t="s">
        <v>1425</v>
      </c>
      <c r="C1357" s="273" t="s">
        <v>4644</v>
      </c>
      <c r="D1357" s="273" t="s">
        <v>54</v>
      </c>
      <c r="E1357" s="273" t="s">
        <v>54</v>
      </c>
      <c r="F1357" s="273" t="s">
        <v>2170</v>
      </c>
      <c r="G1357" s="273" t="s">
        <v>3205</v>
      </c>
      <c r="H1357" s="273" t="s">
        <v>4644</v>
      </c>
      <c r="I1357" s="274" t="s">
        <v>4644</v>
      </c>
    </row>
    <row r="1358" spans="2:9">
      <c r="B1358" s="272" t="s">
        <v>1426</v>
      </c>
      <c r="C1358" s="273" t="s">
        <v>4645</v>
      </c>
      <c r="D1358" s="273" t="s">
        <v>54</v>
      </c>
      <c r="E1358" s="273" t="s">
        <v>54</v>
      </c>
      <c r="F1358" s="273" t="s">
        <v>2165</v>
      </c>
      <c r="G1358" s="273" t="s">
        <v>3205</v>
      </c>
      <c r="H1358" s="273" t="s">
        <v>4645</v>
      </c>
      <c r="I1358" s="274" t="s">
        <v>4645</v>
      </c>
    </row>
    <row r="1359" spans="2:9">
      <c r="B1359" s="272" t="s">
        <v>1427</v>
      </c>
      <c r="C1359" s="273" t="s">
        <v>4646</v>
      </c>
      <c r="D1359" s="273" t="s">
        <v>54</v>
      </c>
      <c r="E1359" s="273" t="s">
        <v>54</v>
      </c>
      <c r="F1359" s="273" t="s">
        <v>2165</v>
      </c>
      <c r="G1359" s="273" t="s">
        <v>3205</v>
      </c>
      <c r="H1359" s="273" t="s">
        <v>4647</v>
      </c>
      <c r="I1359" s="274" t="s">
        <v>4648</v>
      </c>
    </row>
    <row r="1360" spans="2:9">
      <c r="B1360" s="272" t="s">
        <v>1199</v>
      </c>
      <c r="C1360" s="273" t="s">
        <v>4649</v>
      </c>
      <c r="D1360" s="273" t="s">
        <v>50</v>
      </c>
      <c r="E1360" s="273" t="s">
        <v>2487</v>
      </c>
      <c r="F1360" s="273" t="s">
        <v>50</v>
      </c>
      <c r="G1360" s="273" t="s">
        <v>2488</v>
      </c>
      <c r="H1360" s="273" t="s">
        <v>4650</v>
      </c>
      <c r="I1360" s="274" t="s">
        <v>4651</v>
      </c>
    </row>
    <row r="1361" spans="2:9">
      <c r="B1361" s="272" t="s">
        <v>1200</v>
      </c>
      <c r="C1361" s="273" t="s">
        <v>4652</v>
      </c>
      <c r="D1361" s="273" t="s">
        <v>50</v>
      </c>
      <c r="E1361" s="273" t="s">
        <v>2487</v>
      </c>
      <c r="F1361" s="273" t="s">
        <v>2218</v>
      </c>
      <c r="G1361" s="273" t="s">
        <v>2488</v>
      </c>
      <c r="H1361" s="273" t="s">
        <v>4653</v>
      </c>
      <c r="I1361" s="274" t="s">
        <v>4654</v>
      </c>
    </row>
    <row r="1362" spans="2:9">
      <c r="B1362" s="272" t="s">
        <v>1201</v>
      </c>
      <c r="C1362" s="273" t="s">
        <v>4655</v>
      </c>
      <c r="D1362" s="273" t="s">
        <v>50</v>
      </c>
      <c r="E1362" s="273" t="s">
        <v>2487</v>
      </c>
      <c r="F1362" s="273" t="s">
        <v>50</v>
      </c>
      <c r="G1362" s="273" t="s">
        <v>2488</v>
      </c>
      <c r="H1362" s="273" t="s">
        <v>4655</v>
      </c>
      <c r="I1362" s="274" t="s">
        <v>4655</v>
      </c>
    </row>
    <row r="1363" spans="2:9">
      <c r="B1363" s="272" t="s">
        <v>1206</v>
      </c>
      <c r="C1363" s="273" t="s">
        <v>4656</v>
      </c>
      <c r="D1363" s="273" t="s">
        <v>50</v>
      </c>
      <c r="E1363" s="273" t="s">
        <v>2487</v>
      </c>
      <c r="F1363" s="273" t="s">
        <v>50</v>
      </c>
      <c r="G1363" s="273" t="s">
        <v>2488</v>
      </c>
      <c r="H1363" s="273" t="s">
        <v>4656</v>
      </c>
      <c r="I1363" s="274" t="s">
        <v>4656</v>
      </c>
    </row>
    <row r="1364" spans="2:9">
      <c r="B1364" s="272" t="s">
        <v>1209</v>
      </c>
      <c r="C1364" s="273" t="s">
        <v>4657</v>
      </c>
      <c r="D1364" s="273" t="s">
        <v>50</v>
      </c>
      <c r="E1364" s="273" t="s">
        <v>2487</v>
      </c>
      <c r="F1364" s="273" t="s">
        <v>50</v>
      </c>
      <c r="G1364" s="273" t="s">
        <v>2488</v>
      </c>
      <c r="H1364" s="273" t="s">
        <v>4657</v>
      </c>
      <c r="I1364" s="274" t="s">
        <v>4657</v>
      </c>
    </row>
    <row r="1365" spans="2:9">
      <c r="B1365" s="272" t="s">
        <v>1210</v>
      </c>
      <c r="C1365" s="273" t="s">
        <v>4658</v>
      </c>
      <c r="D1365" s="273" t="s">
        <v>50</v>
      </c>
      <c r="E1365" s="273" t="s">
        <v>2487</v>
      </c>
      <c r="F1365" s="273" t="s">
        <v>50</v>
      </c>
      <c r="G1365" s="273" t="s">
        <v>2488</v>
      </c>
      <c r="H1365" s="273" t="s">
        <v>4658</v>
      </c>
      <c r="I1365" s="274" t="s">
        <v>4658</v>
      </c>
    </row>
    <row r="1366" spans="2:9">
      <c r="B1366" s="272" t="s">
        <v>1212</v>
      </c>
      <c r="C1366" s="273" t="s">
        <v>4659</v>
      </c>
      <c r="D1366" s="273" t="s">
        <v>50</v>
      </c>
      <c r="E1366" s="273" t="s">
        <v>2487</v>
      </c>
      <c r="F1366" s="273" t="s">
        <v>50</v>
      </c>
      <c r="G1366" s="273" t="s">
        <v>2488</v>
      </c>
      <c r="H1366" s="273" t="s">
        <v>4659</v>
      </c>
      <c r="I1366" s="274" t="s">
        <v>4659</v>
      </c>
    </row>
    <row r="1367" spans="2:9">
      <c r="B1367" s="272" t="s">
        <v>1213</v>
      </c>
      <c r="C1367" s="273" t="s">
        <v>3602</v>
      </c>
      <c r="D1367" s="273" t="s">
        <v>50</v>
      </c>
      <c r="E1367" s="273" t="s">
        <v>2487</v>
      </c>
      <c r="F1367" s="273" t="s">
        <v>50</v>
      </c>
      <c r="G1367" s="273" t="s">
        <v>2488</v>
      </c>
      <c r="H1367" s="273" t="s">
        <v>3602</v>
      </c>
      <c r="I1367" s="274" t="s">
        <v>3602</v>
      </c>
    </row>
    <row r="1368" spans="2:9">
      <c r="B1368" s="272" t="s">
        <v>1217</v>
      </c>
      <c r="C1368" s="273" t="s">
        <v>4660</v>
      </c>
      <c r="D1368" s="273" t="s">
        <v>50</v>
      </c>
      <c r="E1368" s="273" t="s">
        <v>2487</v>
      </c>
      <c r="F1368" s="273" t="s">
        <v>50</v>
      </c>
      <c r="G1368" s="273" t="s">
        <v>2488</v>
      </c>
      <c r="H1368" s="273" t="s">
        <v>4660</v>
      </c>
      <c r="I1368" s="274" t="s">
        <v>4661</v>
      </c>
    </row>
    <row r="1369" spans="2:9">
      <c r="B1369" s="272" t="s">
        <v>1203</v>
      </c>
      <c r="C1369" s="273" t="s">
        <v>4662</v>
      </c>
      <c r="D1369" s="273" t="s">
        <v>50</v>
      </c>
      <c r="E1369" s="273" t="s">
        <v>2487</v>
      </c>
      <c r="F1369" s="273" t="s">
        <v>50</v>
      </c>
      <c r="G1369" s="273" t="s">
        <v>2488</v>
      </c>
      <c r="H1369" s="273" t="s">
        <v>4663</v>
      </c>
      <c r="I1369" s="274" t="s">
        <v>4664</v>
      </c>
    </row>
    <row r="1370" spans="2:9">
      <c r="B1370" s="272" t="s">
        <v>1204</v>
      </c>
      <c r="C1370" s="273" t="s">
        <v>4665</v>
      </c>
      <c r="D1370" s="273" t="s">
        <v>50</v>
      </c>
      <c r="E1370" s="273" t="s">
        <v>2487</v>
      </c>
      <c r="F1370" s="273" t="s">
        <v>50</v>
      </c>
      <c r="G1370" s="273" t="s">
        <v>2488</v>
      </c>
      <c r="H1370" s="273" t="s">
        <v>4665</v>
      </c>
      <c r="I1370" s="274" t="s">
        <v>4666</v>
      </c>
    </row>
    <row r="1371" spans="2:9">
      <c r="B1371" s="272" t="s">
        <v>1205</v>
      </c>
      <c r="C1371" s="273" t="s">
        <v>4667</v>
      </c>
      <c r="D1371" s="273" t="s">
        <v>50</v>
      </c>
      <c r="E1371" s="273" t="s">
        <v>2487</v>
      </c>
      <c r="F1371" s="273" t="s">
        <v>2165</v>
      </c>
      <c r="G1371" s="273" t="s">
        <v>2488</v>
      </c>
      <c r="H1371" s="273" t="s">
        <v>4668</v>
      </c>
      <c r="I1371" s="274" t="s">
        <v>4669</v>
      </c>
    </row>
    <row r="1372" spans="2:9">
      <c r="B1372" s="272" t="s">
        <v>1207</v>
      </c>
      <c r="C1372" s="273" t="s">
        <v>4670</v>
      </c>
      <c r="D1372" s="273" t="s">
        <v>50</v>
      </c>
      <c r="E1372" s="273" t="s">
        <v>2487</v>
      </c>
      <c r="F1372" s="273" t="s">
        <v>50</v>
      </c>
      <c r="G1372" s="273" t="s">
        <v>2488</v>
      </c>
      <c r="H1372" s="273" t="s">
        <v>4671</v>
      </c>
      <c r="I1372" s="274" t="s">
        <v>4672</v>
      </c>
    </row>
    <row r="1373" spans="2:9">
      <c r="B1373" s="272" t="s">
        <v>1211</v>
      </c>
      <c r="C1373" s="273" t="s">
        <v>4673</v>
      </c>
      <c r="D1373" s="273" t="s">
        <v>50</v>
      </c>
      <c r="E1373" s="273" t="s">
        <v>2487</v>
      </c>
      <c r="F1373" s="273" t="s">
        <v>50</v>
      </c>
      <c r="G1373" s="273" t="s">
        <v>2488</v>
      </c>
      <c r="H1373" s="273" t="s">
        <v>4674</v>
      </c>
      <c r="I1373" s="274" t="s">
        <v>4675</v>
      </c>
    </row>
    <row r="1374" spans="2:9">
      <c r="B1374" s="272" t="s">
        <v>1215</v>
      </c>
      <c r="C1374" s="273" t="s">
        <v>4676</v>
      </c>
      <c r="D1374" s="273" t="s">
        <v>50</v>
      </c>
      <c r="E1374" s="273" t="s">
        <v>2487</v>
      </c>
      <c r="F1374" s="273" t="s">
        <v>50</v>
      </c>
      <c r="G1374" s="273" t="s">
        <v>2488</v>
      </c>
      <c r="H1374" s="273" t="s">
        <v>4677</v>
      </c>
      <c r="I1374" s="274" t="s">
        <v>4678</v>
      </c>
    </row>
    <row r="1375" spans="2:9">
      <c r="B1375" s="272" t="s">
        <v>1216</v>
      </c>
      <c r="C1375" s="273" t="s">
        <v>4679</v>
      </c>
      <c r="D1375" s="273" t="s">
        <v>50</v>
      </c>
      <c r="E1375" s="273" t="s">
        <v>2487</v>
      </c>
      <c r="F1375" s="273" t="s">
        <v>50</v>
      </c>
      <c r="G1375" s="273" t="s">
        <v>2488</v>
      </c>
      <c r="H1375" s="273" t="s">
        <v>4680</v>
      </c>
      <c r="I1375" s="274" t="s">
        <v>4681</v>
      </c>
    </row>
    <row r="1376" spans="2:9">
      <c r="B1376" s="272" t="s">
        <v>1275</v>
      </c>
      <c r="C1376" s="273" t="s">
        <v>3163</v>
      </c>
      <c r="D1376" s="273" t="s">
        <v>3158</v>
      </c>
      <c r="E1376" s="273" t="s">
        <v>3159</v>
      </c>
      <c r="F1376" s="273" t="s">
        <v>3158</v>
      </c>
      <c r="G1376" s="273" t="s">
        <v>3160</v>
      </c>
      <c r="H1376" s="273" t="s">
        <v>3163</v>
      </c>
      <c r="I1376" s="274" t="s">
        <v>3163</v>
      </c>
    </row>
    <row r="1377" spans="2:9">
      <c r="B1377" s="272" t="s">
        <v>1276</v>
      </c>
      <c r="C1377" s="273" t="s">
        <v>4682</v>
      </c>
      <c r="D1377" s="273" t="s">
        <v>3158</v>
      </c>
      <c r="E1377" s="273" t="s">
        <v>3159</v>
      </c>
      <c r="F1377" s="273" t="s">
        <v>3158</v>
      </c>
      <c r="G1377" s="273" t="s">
        <v>3160</v>
      </c>
      <c r="H1377" s="273" t="s">
        <v>4682</v>
      </c>
      <c r="I1377" s="274" t="s">
        <v>4682</v>
      </c>
    </row>
    <row r="1378" spans="2:9">
      <c r="B1378" s="272" t="s">
        <v>1277</v>
      </c>
      <c r="C1378" s="273" t="s">
        <v>4683</v>
      </c>
      <c r="D1378" s="273" t="s">
        <v>3158</v>
      </c>
      <c r="E1378" s="273" t="s">
        <v>3159</v>
      </c>
      <c r="F1378" s="273" t="s">
        <v>3158</v>
      </c>
      <c r="G1378" s="273" t="s">
        <v>3160</v>
      </c>
      <c r="H1378" s="273" t="s">
        <v>4683</v>
      </c>
      <c r="I1378" s="274" t="s">
        <v>4683</v>
      </c>
    </row>
    <row r="1379" spans="2:9">
      <c r="B1379" s="272" t="s">
        <v>1220</v>
      </c>
      <c r="C1379" s="273" t="s">
        <v>4684</v>
      </c>
      <c r="D1379" s="273" t="s">
        <v>50</v>
      </c>
      <c r="E1379" s="273" t="s">
        <v>2487</v>
      </c>
      <c r="F1379" s="273" t="s">
        <v>50</v>
      </c>
      <c r="G1379" s="273" t="s">
        <v>2488</v>
      </c>
      <c r="H1379" s="273" t="s">
        <v>4684</v>
      </c>
      <c r="I1379" s="274" t="s">
        <v>4685</v>
      </c>
    </row>
    <row r="1380" spans="2:9">
      <c r="B1380" s="272" t="s">
        <v>1223</v>
      </c>
      <c r="C1380" s="273" t="s">
        <v>4686</v>
      </c>
      <c r="D1380" s="273" t="s">
        <v>3158</v>
      </c>
      <c r="E1380" s="273" t="s">
        <v>3448</v>
      </c>
      <c r="F1380" s="273" t="s">
        <v>3158</v>
      </c>
      <c r="G1380" s="273" t="s">
        <v>3449</v>
      </c>
      <c r="H1380" s="273" t="s">
        <v>4686</v>
      </c>
      <c r="I1380" s="274" t="s">
        <v>4687</v>
      </c>
    </row>
    <row r="1381" spans="2:9">
      <c r="B1381" s="272" t="s">
        <v>1224</v>
      </c>
      <c r="C1381" s="273" t="s">
        <v>4688</v>
      </c>
      <c r="D1381" s="273" t="s">
        <v>3158</v>
      </c>
      <c r="E1381" s="273" t="s">
        <v>3448</v>
      </c>
      <c r="F1381" s="273" t="s">
        <v>3158</v>
      </c>
      <c r="G1381" s="273" t="s">
        <v>3449</v>
      </c>
      <c r="H1381" s="273" t="s">
        <v>4689</v>
      </c>
      <c r="I1381" s="274" t="s">
        <v>4690</v>
      </c>
    </row>
    <row r="1382" spans="2:9">
      <c r="B1382" s="272" t="s">
        <v>1227</v>
      </c>
      <c r="C1382" s="273" t="s">
        <v>4691</v>
      </c>
      <c r="D1382" s="273" t="s">
        <v>3158</v>
      </c>
      <c r="E1382" s="273" t="s">
        <v>3448</v>
      </c>
      <c r="F1382" s="273" t="s">
        <v>3158</v>
      </c>
      <c r="G1382" s="273" t="s">
        <v>3449</v>
      </c>
      <c r="H1382" s="273" t="s">
        <v>4692</v>
      </c>
      <c r="I1382" s="274" t="s">
        <v>4693</v>
      </c>
    </row>
    <row r="1383" spans="2:9">
      <c r="B1383" s="272" t="s">
        <v>1279</v>
      </c>
      <c r="C1383" s="273" t="s">
        <v>3500</v>
      </c>
      <c r="D1383" s="273" t="s">
        <v>3158</v>
      </c>
      <c r="E1383" s="273" t="s">
        <v>3159</v>
      </c>
      <c r="F1383" s="273" t="s">
        <v>3158</v>
      </c>
      <c r="G1383" s="273" t="s">
        <v>3160</v>
      </c>
      <c r="H1383" s="273" t="s">
        <v>3500</v>
      </c>
      <c r="I1383" s="274" t="s">
        <v>3500</v>
      </c>
    </row>
    <row r="1384" spans="2:9">
      <c r="B1384" s="272" t="s">
        <v>1280</v>
      </c>
      <c r="C1384" s="273" t="s">
        <v>4453</v>
      </c>
      <c r="D1384" s="273" t="s">
        <v>3158</v>
      </c>
      <c r="E1384" s="273" t="s">
        <v>3159</v>
      </c>
      <c r="F1384" s="273" t="s">
        <v>3158</v>
      </c>
      <c r="G1384" s="273" t="s">
        <v>3160</v>
      </c>
      <c r="H1384" s="273" t="s">
        <v>4453</v>
      </c>
      <c r="I1384" s="274" t="s">
        <v>4453</v>
      </c>
    </row>
    <row r="1385" spans="2:9">
      <c r="B1385" s="272" t="s">
        <v>1281</v>
      </c>
      <c r="C1385" s="273" t="s">
        <v>4694</v>
      </c>
      <c r="D1385" s="273" t="s">
        <v>3158</v>
      </c>
      <c r="E1385" s="273" t="s">
        <v>3159</v>
      </c>
      <c r="F1385" s="273" t="s">
        <v>3158</v>
      </c>
      <c r="G1385" s="273" t="s">
        <v>3160</v>
      </c>
      <c r="H1385" s="273" t="s">
        <v>4694</v>
      </c>
      <c r="I1385" s="274" t="s">
        <v>4694</v>
      </c>
    </row>
    <row r="1386" spans="2:9">
      <c r="B1386" s="272" t="s">
        <v>1282</v>
      </c>
      <c r="C1386" s="273" t="s">
        <v>4695</v>
      </c>
      <c r="D1386" s="273" t="s">
        <v>3158</v>
      </c>
      <c r="E1386" s="273" t="s">
        <v>3159</v>
      </c>
      <c r="F1386" s="273" t="s">
        <v>3158</v>
      </c>
      <c r="G1386" s="273" t="s">
        <v>3160</v>
      </c>
      <c r="H1386" s="273" t="s">
        <v>4695</v>
      </c>
      <c r="I1386" s="274" t="s">
        <v>4695</v>
      </c>
    </row>
    <row r="1387" spans="2:9">
      <c r="B1387" s="272" t="s">
        <v>1434</v>
      </c>
      <c r="C1387" s="273" t="s">
        <v>4696</v>
      </c>
      <c r="D1387" s="273" t="s">
        <v>54</v>
      </c>
      <c r="E1387" s="273" t="s">
        <v>54</v>
      </c>
      <c r="F1387" s="273" t="s">
        <v>2170</v>
      </c>
      <c r="G1387" s="273" t="s">
        <v>3205</v>
      </c>
      <c r="H1387" s="273" t="s">
        <v>4697</v>
      </c>
      <c r="I1387" s="274" t="s">
        <v>4698</v>
      </c>
    </row>
    <row r="1388" spans="2:9">
      <c r="B1388" s="272" t="s">
        <v>1435</v>
      </c>
      <c r="C1388" s="273" t="s">
        <v>4699</v>
      </c>
      <c r="D1388" s="273" t="s">
        <v>54</v>
      </c>
      <c r="E1388" s="273" t="s">
        <v>54</v>
      </c>
      <c r="F1388" s="273" t="s">
        <v>2170</v>
      </c>
      <c r="G1388" s="273" t="s">
        <v>3205</v>
      </c>
      <c r="H1388" s="273" t="s">
        <v>4699</v>
      </c>
      <c r="I1388" s="274" t="s">
        <v>4699</v>
      </c>
    </row>
    <row r="1389" spans="2:9">
      <c r="B1389" s="272" t="s">
        <v>1436</v>
      </c>
      <c r="C1389" s="273" t="s">
        <v>4700</v>
      </c>
      <c r="D1389" s="273" t="s">
        <v>54</v>
      </c>
      <c r="E1389" s="273" t="s">
        <v>54</v>
      </c>
      <c r="F1389" s="273" t="s">
        <v>2170</v>
      </c>
      <c r="G1389" s="273" t="s">
        <v>3205</v>
      </c>
      <c r="H1389" s="273" t="s">
        <v>4700</v>
      </c>
      <c r="I1389" s="274" t="s">
        <v>4700</v>
      </c>
    </row>
    <row r="1390" spans="2:9">
      <c r="B1390" s="272" t="s">
        <v>1437</v>
      </c>
      <c r="C1390" s="273" t="s">
        <v>4701</v>
      </c>
      <c r="D1390" s="273" t="s">
        <v>54</v>
      </c>
      <c r="E1390" s="273" t="s">
        <v>54</v>
      </c>
      <c r="F1390" s="273" t="s">
        <v>2170</v>
      </c>
      <c r="G1390" s="273" t="s">
        <v>3205</v>
      </c>
      <c r="H1390" s="273" t="s">
        <v>4702</v>
      </c>
      <c r="I1390" s="274" t="s">
        <v>4703</v>
      </c>
    </row>
    <row r="1391" spans="2:9">
      <c r="B1391" s="272" t="s">
        <v>1439</v>
      </c>
      <c r="C1391" s="273" t="s">
        <v>4704</v>
      </c>
      <c r="D1391" s="273" t="s">
        <v>54</v>
      </c>
      <c r="E1391" s="273" t="s">
        <v>54</v>
      </c>
      <c r="F1391" s="273" t="s">
        <v>2170</v>
      </c>
      <c r="G1391" s="273" t="s">
        <v>3205</v>
      </c>
      <c r="H1391" s="273" t="s">
        <v>4704</v>
      </c>
      <c r="I1391" s="274" t="s">
        <v>4705</v>
      </c>
    </row>
    <row r="1392" spans="2:9">
      <c r="B1392" s="272" t="s">
        <v>1442</v>
      </c>
      <c r="C1392" s="273" t="s">
        <v>4706</v>
      </c>
      <c r="D1392" s="273" t="s">
        <v>2600</v>
      </c>
      <c r="E1392" s="273" t="s">
        <v>2364</v>
      </c>
      <c r="F1392" s="273" t="s">
        <v>2198</v>
      </c>
      <c r="G1392" s="273" t="s">
        <v>3715</v>
      </c>
      <c r="H1392" s="273" t="s">
        <v>4706</v>
      </c>
      <c r="I1392" s="274" t="s">
        <v>4707</v>
      </c>
    </row>
    <row r="1393" spans="2:9">
      <c r="B1393" s="272" t="s">
        <v>1443</v>
      </c>
      <c r="C1393" s="273" t="s">
        <v>4708</v>
      </c>
      <c r="D1393" s="273" t="s">
        <v>2600</v>
      </c>
      <c r="E1393" s="273" t="s">
        <v>2364</v>
      </c>
      <c r="F1393" s="273" t="s">
        <v>2198</v>
      </c>
      <c r="G1393" s="273" t="s">
        <v>3715</v>
      </c>
      <c r="H1393" s="273" t="s">
        <v>4709</v>
      </c>
      <c r="I1393" s="274" t="s">
        <v>4710</v>
      </c>
    </row>
    <row r="1394" spans="2:9">
      <c r="B1394" s="272" t="s">
        <v>1444</v>
      </c>
      <c r="C1394" s="273" t="s">
        <v>4711</v>
      </c>
      <c r="D1394" s="273" t="s">
        <v>2600</v>
      </c>
      <c r="E1394" s="273" t="s">
        <v>2364</v>
      </c>
      <c r="F1394" s="273" t="s">
        <v>2198</v>
      </c>
      <c r="G1394" s="273" t="s">
        <v>3715</v>
      </c>
      <c r="H1394" s="273" t="s">
        <v>4712</v>
      </c>
      <c r="I1394" s="274" t="s">
        <v>4713</v>
      </c>
    </row>
    <row r="1395" spans="2:9">
      <c r="B1395" s="272" t="s">
        <v>1445</v>
      </c>
      <c r="C1395" s="273" t="s">
        <v>4714</v>
      </c>
      <c r="D1395" s="273" t="s">
        <v>2600</v>
      </c>
      <c r="E1395" s="273" t="s">
        <v>2364</v>
      </c>
      <c r="F1395" s="273" t="s">
        <v>2198</v>
      </c>
      <c r="G1395" s="273" t="s">
        <v>3715</v>
      </c>
      <c r="H1395" s="273" t="s">
        <v>4714</v>
      </c>
      <c r="I1395" s="274" t="s">
        <v>4715</v>
      </c>
    </row>
    <row r="1396" spans="2:9">
      <c r="B1396" s="272" t="s">
        <v>1467</v>
      </c>
      <c r="C1396" s="273" t="s">
        <v>4716</v>
      </c>
      <c r="D1396" s="273" t="s">
        <v>54</v>
      </c>
      <c r="E1396" s="273" t="s">
        <v>54</v>
      </c>
      <c r="F1396" s="273" t="s">
        <v>2259</v>
      </c>
      <c r="G1396" s="273" t="s">
        <v>3205</v>
      </c>
      <c r="H1396" s="273" t="s">
        <v>4717</v>
      </c>
      <c r="I1396" s="274" t="s">
        <v>4718</v>
      </c>
    </row>
    <row r="1397" spans="2:9">
      <c r="B1397" s="272" t="s">
        <v>1446</v>
      </c>
      <c r="C1397" s="273" t="s">
        <v>4719</v>
      </c>
      <c r="D1397" s="273" t="s">
        <v>2600</v>
      </c>
      <c r="E1397" s="273" t="s">
        <v>2364</v>
      </c>
      <c r="F1397" s="273" t="s">
        <v>2198</v>
      </c>
      <c r="G1397" s="273" t="s">
        <v>3715</v>
      </c>
      <c r="H1397" s="273" t="s">
        <v>4720</v>
      </c>
      <c r="I1397" s="274" t="s">
        <v>4721</v>
      </c>
    </row>
    <row r="1398" spans="2:9">
      <c r="B1398" s="272" t="s">
        <v>1646</v>
      </c>
      <c r="C1398" s="273" t="s">
        <v>2410</v>
      </c>
      <c r="D1398" s="273" t="s">
        <v>2179</v>
      </c>
      <c r="E1398" s="273" t="s">
        <v>2180</v>
      </c>
      <c r="F1398" s="273" t="s">
        <v>2179</v>
      </c>
      <c r="G1398" s="273" t="s">
        <v>2181</v>
      </c>
      <c r="H1398" s="273" t="s">
        <v>2410</v>
      </c>
      <c r="I1398" s="274" t="s">
        <v>2410</v>
      </c>
    </row>
    <row r="1399" spans="2:9">
      <c r="B1399" s="272" t="s">
        <v>1648</v>
      </c>
      <c r="C1399" s="273" t="s">
        <v>4722</v>
      </c>
      <c r="D1399" s="273" t="s">
        <v>2179</v>
      </c>
      <c r="E1399" s="273" t="s">
        <v>2180</v>
      </c>
      <c r="F1399" s="273" t="s">
        <v>2179</v>
      </c>
      <c r="G1399" s="273" t="s">
        <v>2181</v>
      </c>
      <c r="H1399" s="273" t="s">
        <v>4722</v>
      </c>
      <c r="I1399" s="274" t="s">
        <v>4722</v>
      </c>
    </row>
    <row r="1400" spans="2:9">
      <c r="B1400" s="272" t="s">
        <v>1649</v>
      </c>
      <c r="C1400" s="273" t="s">
        <v>4723</v>
      </c>
      <c r="D1400" s="273" t="s">
        <v>2179</v>
      </c>
      <c r="E1400" s="273" t="s">
        <v>2180</v>
      </c>
      <c r="F1400" s="273" t="s">
        <v>2179</v>
      </c>
      <c r="G1400" s="273" t="s">
        <v>2181</v>
      </c>
      <c r="H1400" s="273" t="s">
        <v>4723</v>
      </c>
      <c r="I1400" s="274" t="s">
        <v>4723</v>
      </c>
    </row>
    <row r="1401" spans="2:9">
      <c r="B1401" s="272" t="s">
        <v>1650</v>
      </c>
      <c r="C1401" s="273" t="s">
        <v>4724</v>
      </c>
      <c r="D1401" s="273" t="s">
        <v>2179</v>
      </c>
      <c r="E1401" s="273" t="s">
        <v>2180</v>
      </c>
      <c r="F1401" s="273" t="s">
        <v>2179</v>
      </c>
      <c r="G1401" s="273" t="s">
        <v>2181</v>
      </c>
      <c r="H1401" s="273" t="s">
        <v>4724</v>
      </c>
      <c r="I1401" s="274" t="s">
        <v>4724</v>
      </c>
    </row>
    <row r="1402" spans="2:9">
      <c r="B1402" s="272" t="s">
        <v>1447</v>
      </c>
      <c r="C1402" s="273" t="s">
        <v>4725</v>
      </c>
      <c r="D1402" s="273" t="s">
        <v>2600</v>
      </c>
      <c r="E1402" s="273" t="s">
        <v>2364</v>
      </c>
      <c r="F1402" s="273" t="s">
        <v>2198</v>
      </c>
      <c r="G1402" s="273" t="s">
        <v>3715</v>
      </c>
      <c r="H1402" s="273" t="s">
        <v>4726</v>
      </c>
      <c r="I1402" s="274" t="s">
        <v>4727</v>
      </c>
    </row>
    <row r="1403" spans="2:9">
      <c r="B1403" s="272" t="s">
        <v>1449</v>
      </c>
      <c r="C1403" s="273" t="s">
        <v>4728</v>
      </c>
      <c r="D1403" s="273" t="s">
        <v>2600</v>
      </c>
      <c r="E1403" s="273" t="s">
        <v>2364</v>
      </c>
      <c r="F1403" s="273" t="s">
        <v>2198</v>
      </c>
      <c r="G1403" s="273" t="s">
        <v>3715</v>
      </c>
      <c r="H1403" s="273" t="s">
        <v>4729</v>
      </c>
      <c r="I1403" s="274" t="s">
        <v>4730</v>
      </c>
    </row>
    <row r="1404" spans="2:9">
      <c r="B1404" s="272" t="s">
        <v>1452</v>
      </c>
      <c r="C1404" s="273" t="s">
        <v>4731</v>
      </c>
      <c r="D1404" s="273" t="s">
        <v>2600</v>
      </c>
      <c r="E1404" s="273" t="s">
        <v>2364</v>
      </c>
      <c r="F1404" s="273" t="s">
        <v>2602</v>
      </c>
      <c r="G1404" s="273" t="s">
        <v>3715</v>
      </c>
      <c r="H1404" s="273" t="s">
        <v>4732</v>
      </c>
      <c r="I1404" s="274" t="s">
        <v>4733</v>
      </c>
    </row>
    <row r="1405" spans="2:9">
      <c r="B1405" s="272" t="s">
        <v>1453</v>
      </c>
      <c r="C1405" s="273" t="s">
        <v>4734</v>
      </c>
      <c r="D1405" s="273" t="s">
        <v>2600</v>
      </c>
      <c r="E1405" s="273" t="s">
        <v>2364</v>
      </c>
      <c r="F1405" s="273" t="s">
        <v>2602</v>
      </c>
      <c r="G1405" s="273" t="s">
        <v>3715</v>
      </c>
      <c r="H1405" s="273" t="s">
        <v>4734</v>
      </c>
      <c r="I1405" s="274" t="s">
        <v>4735</v>
      </c>
    </row>
    <row r="1406" spans="2:9">
      <c r="B1406" s="272" t="s">
        <v>1454</v>
      </c>
      <c r="C1406" s="273" t="s">
        <v>4736</v>
      </c>
      <c r="D1406" s="273" t="s">
        <v>2600</v>
      </c>
      <c r="E1406" s="273" t="s">
        <v>2364</v>
      </c>
      <c r="F1406" s="273" t="s">
        <v>2602</v>
      </c>
      <c r="G1406" s="273" t="s">
        <v>3715</v>
      </c>
      <c r="H1406" s="273" t="s">
        <v>4737</v>
      </c>
      <c r="I1406" s="274" t="s">
        <v>4738</v>
      </c>
    </row>
    <row r="1407" spans="2:9">
      <c r="B1407" s="272" t="s">
        <v>1457</v>
      </c>
      <c r="C1407" s="273" t="s">
        <v>4739</v>
      </c>
      <c r="D1407" s="273" t="s">
        <v>54</v>
      </c>
      <c r="E1407" s="273" t="s">
        <v>54</v>
      </c>
      <c r="F1407" s="273" t="s">
        <v>2170</v>
      </c>
      <c r="G1407" s="273" t="s">
        <v>3205</v>
      </c>
      <c r="H1407" s="273" t="s">
        <v>4740</v>
      </c>
      <c r="I1407" s="274" t="s">
        <v>4741</v>
      </c>
    </row>
    <row r="1408" spans="2:9">
      <c r="B1408" s="272" t="s">
        <v>1468</v>
      </c>
      <c r="C1408" s="273" t="s">
        <v>4742</v>
      </c>
      <c r="D1408" s="273" t="s">
        <v>54</v>
      </c>
      <c r="E1408" s="273" t="s">
        <v>54</v>
      </c>
      <c r="F1408" s="273" t="s">
        <v>2602</v>
      </c>
      <c r="G1408" s="273" t="s">
        <v>3205</v>
      </c>
      <c r="H1408" s="273" t="s">
        <v>4743</v>
      </c>
      <c r="I1408" s="274" t="s">
        <v>4744</v>
      </c>
    </row>
    <row r="1409" spans="2:9">
      <c r="B1409" s="272" t="s">
        <v>1513</v>
      </c>
      <c r="C1409" s="273" t="s">
        <v>2223</v>
      </c>
      <c r="D1409" s="273" t="s">
        <v>56</v>
      </c>
      <c r="E1409" s="273" t="s">
        <v>2164</v>
      </c>
      <c r="F1409" s="273" t="s">
        <v>2185</v>
      </c>
      <c r="G1409" s="273" t="s">
        <v>2166</v>
      </c>
      <c r="H1409" s="273" t="s">
        <v>2223</v>
      </c>
      <c r="I1409" s="274" t="s">
        <v>2223</v>
      </c>
    </row>
    <row r="1410" spans="2:9">
      <c r="B1410" s="272" t="s">
        <v>1515</v>
      </c>
      <c r="C1410" s="273" t="s">
        <v>4745</v>
      </c>
      <c r="D1410" s="273" t="s">
        <v>56</v>
      </c>
      <c r="E1410" s="273" t="s">
        <v>2164</v>
      </c>
      <c r="F1410" s="273" t="s">
        <v>2185</v>
      </c>
      <c r="G1410" s="273" t="s">
        <v>2166</v>
      </c>
      <c r="H1410" s="273" t="s">
        <v>4745</v>
      </c>
      <c r="I1410" s="274" t="s">
        <v>4745</v>
      </c>
    </row>
    <row r="1411" spans="2:9">
      <c r="B1411" s="272" t="s">
        <v>1517</v>
      </c>
      <c r="C1411" s="273" t="s">
        <v>4746</v>
      </c>
      <c r="D1411" s="273" t="s">
        <v>56</v>
      </c>
      <c r="E1411" s="273" t="s">
        <v>2164</v>
      </c>
      <c r="F1411" s="273" t="s">
        <v>2170</v>
      </c>
      <c r="G1411" s="273" t="s">
        <v>2166</v>
      </c>
      <c r="H1411" s="273" t="s">
        <v>4746</v>
      </c>
      <c r="I1411" s="274" t="s">
        <v>4746</v>
      </c>
    </row>
    <row r="1412" spans="2:9">
      <c r="B1412" s="272" t="s">
        <v>1519</v>
      </c>
      <c r="C1412" s="273" t="s">
        <v>4747</v>
      </c>
      <c r="D1412" s="273" t="s">
        <v>56</v>
      </c>
      <c r="E1412" s="273" t="s">
        <v>2164</v>
      </c>
      <c r="F1412" s="273" t="s">
        <v>3158</v>
      </c>
      <c r="G1412" s="273" t="s">
        <v>2166</v>
      </c>
      <c r="H1412" s="273" t="s">
        <v>4747</v>
      </c>
      <c r="I1412" s="274" t="s">
        <v>4747</v>
      </c>
    </row>
    <row r="1413" spans="2:9">
      <c r="B1413" s="272" t="s">
        <v>1520</v>
      </c>
      <c r="C1413" s="273" t="s">
        <v>4747</v>
      </c>
      <c r="D1413" s="273" t="s">
        <v>56</v>
      </c>
      <c r="E1413" s="273" t="s">
        <v>2164</v>
      </c>
      <c r="F1413" s="273" t="s">
        <v>3158</v>
      </c>
      <c r="G1413" s="273" t="s">
        <v>2166</v>
      </c>
      <c r="H1413" s="273" t="s">
        <v>4747</v>
      </c>
      <c r="I1413" s="274" t="s">
        <v>4748</v>
      </c>
    </row>
    <row r="1414" spans="2:9">
      <c r="B1414" s="272" t="s">
        <v>1458</v>
      </c>
      <c r="C1414" s="273" t="s">
        <v>4749</v>
      </c>
      <c r="D1414" s="273" t="s">
        <v>2236</v>
      </c>
      <c r="E1414" s="273" t="s">
        <v>2441</v>
      </c>
      <c r="F1414" s="273" t="s">
        <v>110</v>
      </c>
      <c r="G1414" s="273" t="s">
        <v>2442</v>
      </c>
      <c r="H1414" s="273" t="s">
        <v>4750</v>
      </c>
      <c r="I1414" s="274" t="s">
        <v>4751</v>
      </c>
    </row>
    <row r="1415" spans="2:9">
      <c r="B1415" s="272" t="s">
        <v>1459</v>
      </c>
      <c r="C1415" s="273" t="s">
        <v>4752</v>
      </c>
      <c r="D1415" s="273" t="s">
        <v>110</v>
      </c>
      <c r="E1415" s="273" t="s">
        <v>2364</v>
      </c>
      <c r="F1415" s="273" t="s">
        <v>110</v>
      </c>
      <c r="G1415" s="273" t="s">
        <v>2365</v>
      </c>
      <c r="H1415" s="273" t="s">
        <v>4752</v>
      </c>
      <c r="I1415" s="274" t="s">
        <v>4752</v>
      </c>
    </row>
    <row r="1416" spans="2:9">
      <c r="B1416" s="272" t="s">
        <v>1460</v>
      </c>
      <c r="C1416" s="273" t="s">
        <v>4753</v>
      </c>
      <c r="D1416" s="273" t="s">
        <v>110</v>
      </c>
      <c r="E1416" s="273" t="s">
        <v>2364</v>
      </c>
      <c r="F1416" s="273" t="s">
        <v>110</v>
      </c>
      <c r="G1416" s="273" t="s">
        <v>2365</v>
      </c>
      <c r="H1416" s="273" t="s">
        <v>4754</v>
      </c>
      <c r="I1416" s="274" t="s">
        <v>4755</v>
      </c>
    </row>
    <row r="1417" spans="2:9">
      <c r="B1417" s="272" t="s">
        <v>1461</v>
      </c>
      <c r="C1417" s="273" t="s">
        <v>4756</v>
      </c>
      <c r="D1417" s="273" t="s">
        <v>110</v>
      </c>
      <c r="E1417" s="273" t="s">
        <v>2364</v>
      </c>
      <c r="F1417" s="273" t="s">
        <v>110</v>
      </c>
      <c r="G1417" s="273" t="s">
        <v>2365</v>
      </c>
      <c r="H1417" s="273" t="s">
        <v>4757</v>
      </c>
      <c r="I1417" s="274" t="s">
        <v>4758</v>
      </c>
    </row>
    <row r="1418" spans="2:9">
      <c r="B1418" s="272" t="s">
        <v>1462</v>
      </c>
      <c r="C1418" s="273" t="s">
        <v>4759</v>
      </c>
      <c r="D1418" s="273" t="s">
        <v>2600</v>
      </c>
      <c r="E1418" s="273" t="s">
        <v>2364</v>
      </c>
      <c r="F1418" s="273" t="s">
        <v>2218</v>
      </c>
      <c r="G1418" s="273" t="s">
        <v>3715</v>
      </c>
      <c r="H1418" s="273" t="s">
        <v>4759</v>
      </c>
      <c r="I1418" s="274" t="s">
        <v>4759</v>
      </c>
    </row>
    <row r="1419" spans="2:9">
      <c r="B1419" s="272" t="s">
        <v>1463</v>
      </c>
      <c r="C1419" s="273" t="s">
        <v>4760</v>
      </c>
      <c r="D1419" s="273" t="s">
        <v>2600</v>
      </c>
      <c r="E1419" s="273" t="s">
        <v>2364</v>
      </c>
      <c r="F1419" s="273" t="s">
        <v>2218</v>
      </c>
      <c r="G1419" s="273" t="s">
        <v>3715</v>
      </c>
      <c r="H1419" s="273" t="s">
        <v>4761</v>
      </c>
      <c r="I1419" s="274" t="s">
        <v>4762</v>
      </c>
    </row>
    <row r="1420" spans="2:9">
      <c r="B1420" s="272" t="s">
        <v>1464</v>
      </c>
      <c r="C1420" s="273" t="s">
        <v>4763</v>
      </c>
      <c r="D1420" s="273" t="s">
        <v>2600</v>
      </c>
      <c r="E1420" s="273" t="s">
        <v>2364</v>
      </c>
      <c r="F1420" s="273" t="s">
        <v>2218</v>
      </c>
      <c r="G1420" s="273" t="s">
        <v>3715</v>
      </c>
      <c r="H1420" s="273" t="s">
        <v>4764</v>
      </c>
      <c r="I1420" s="274" t="s">
        <v>4765</v>
      </c>
    </row>
    <row r="1421" spans="2:9">
      <c r="B1421" s="272" t="s">
        <v>1465</v>
      </c>
      <c r="C1421" s="273" t="s">
        <v>4766</v>
      </c>
      <c r="D1421" s="273" t="s">
        <v>54</v>
      </c>
      <c r="E1421" s="273" t="s">
        <v>54</v>
      </c>
      <c r="F1421" s="273" t="s">
        <v>2170</v>
      </c>
      <c r="G1421" s="273" t="s">
        <v>3205</v>
      </c>
      <c r="H1421" s="273" t="s">
        <v>4766</v>
      </c>
      <c r="I1421" s="274" t="s">
        <v>4766</v>
      </c>
    </row>
    <row r="1422" spans="2:9">
      <c r="B1422" s="272" t="s">
        <v>1466</v>
      </c>
      <c r="C1422" s="273" t="s">
        <v>4767</v>
      </c>
      <c r="D1422" s="273" t="s">
        <v>54</v>
      </c>
      <c r="E1422" s="273" t="s">
        <v>54</v>
      </c>
      <c r="F1422" s="273" t="s">
        <v>2602</v>
      </c>
      <c r="G1422" s="273" t="s">
        <v>3205</v>
      </c>
      <c r="H1422" s="273" t="s">
        <v>4767</v>
      </c>
      <c r="I1422" s="274" t="s">
        <v>4768</v>
      </c>
    </row>
    <row r="1423" spans="2:9">
      <c r="B1423" s="272" t="s">
        <v>1291</v>
      </c>
      <c r="C1423" s="273" t="s">
        <v>4769</v>
      </c>
      <c r="D1423" s="273" t="s">
        <v>3158</v>
      </c>
      <c r="E1423" s="273" t="s">
        <v>3159</v>
      </c>
      <c r="F1423" s="273" t="s">
        <v>3158</v>
      </c>
      <c r="G1423" s="273" t="s">
        <v>3160</v>
      </c>
      <c r="H1423" s="273" t="s">
        <v>4770</v>
      </c>
      <c r="I1423" s="274" t="s">
        <v>4771</v>
      </c>
    </row>
    <row r="1424" spans="2:9">
      <c r="B1424" s="272" t="s">
        <v>1292</v>
      </c>
      <c r="C1424" s="273" t="s">
        <v>4772</v>
      </c>
      <c r="D1424" s="273" t="s">
        <v>3158</v>
      </c>
      <c r="E1424" s="273" t="s">
        <v>3159</v>
      </c>
      <c r="F1424" s="273" t="s">
        <v>3195</v>
      </c>
      <c r="G1424" s="273" t="s">
        <v>3160</v>
      </c>
      <c r="H1424" s="273" t="s">
        <v>4772</v>
      </c>
      <c r="I1424" s="274" t="s">
        <v>4772</v>
      </c>
    </row>
    <row r="1425" spans="2:9">
      <c r="B1425" s="272" t="s">
        <v>1293</v>
      </c>
      <c r="C1425" s="273" t="s">
        <v>4773</v>
      </c>
      <c r="D1425" s="273" t="s">
        <v>3158</v>
      </c>
      <c r="E1425" s="273" t="s">
        <v>3159</v>
      </c>
      <c r="F1425" s="273" t="s">
        <v>3195</v>
      </c>
      <c r="G1425" s="273" t="s">
        <v>3160</v>
      </c>
      <c r="H1425" s="273" t="s">
        <v>4773</v>
      </c>
      <c r="I1425" s="274" t="s">
        <v>4773</v>
      </c>
    </row>
    <row r="1426" spans="2:9">
      <c r="B1426" s="272" t="s">
        <v>1294</v>
      </c>
      <c r="C1426" s="273" t="s">
        <v>4774</v>
      </c>
      <c r="D1426" s="273" t="s">
        <v>3158</v>
      </c>
      <c r="E1426" s="273" t="s">
        <v>3159</v>
      </c>
      <c r="F1426" s="273" t="s">
        <v>3195</v>
      </c>
      <c r="G1426" s="273" t="s">
        <v>3160</v>
      </c>
      <c r="H1426" s="273" t="s">
        <v>4774</v>
      </c>
      <c r="I1426" s="274" t="s">
        <v>4774</v>
      </c>
    </row>
    <row r="1427" spans="2:9">
      <c r="B1427" s="272" t="s">
        <v>1295</v>
      </c>
      <c r="C1427" s="273" t="s">
        <v>4775</v>
      </c>
      <c r="D1427" s="273" t="s">
        <v>3158</v>
      </c>
      <c r="E1427" s="273" t="s">
        <v>3159</v>
      </c>
      <c r="F1427" s="273" t="s">
        <v>3195</v>
      </c>
      <c r="G1427" s="273" t="s">
        <v>3160</v>
      </c>
      <c r="H1427" s="273" t="s">
        <v>4775</v>
      </c>
      <c r="I1427" s="274" t="s">
        <v>4776</v>
      </c>
    </row>
    <row r="1428" spans="2:9">
      <c r="B1428" s="272" t="s">
        <v>1296</v>
      </c>
      <c r="C1428" s="273" t="s">
        <v>4777</v>
      </c>
      <c r="D1428" s="273" t="s">
        <v>3158</v>
      </c>
      <c r="E1428" s="273" t="s">
        <v>3159</v>
      </c>
      <c r="F1428" s="273" t="s">
        <v>3195</v>
      </c>
      <c r="G1428" s="273" t="s">
        <v>3160</v>
      </c>
      <c r="H1428" s="273" t="s">
        <v>4777</v>
      </c>
      <c r="I1428" s="274" t="s">
        <v>4778</v>
      </c>
    </row>
    <row r="1429" spans="2:9">
      <c r="B1429" s="272" t="s">
        <v>1297</v>
      </c>
      <c r="C1429" s="273" t="s">
        <v>4779</v>
      </c>
      <c r="D1429" s="273" t="s">
        <v>3158</v>
      </c>
      <c r="E1429" s="273" t="s">
        <v>3159</v>
      </c>
      <c r="F1429" s="273" t="s">
        <v>3195</v>
      </c>
      <c r="G1429" s="273" t="s">
        <v>3160</v>
      </c>
      <c r="H1429" s="273" t="s">
        <v>4779</v>
      </c>
      <c r="I1429" s="274" t="s">
        <v>4779</v>
      </c>
    </row>
    <row r="1430" spans="2:9">
      <c r="B1430" s="272" t="s">
        <v>1298</v>
      </c>
      <c r="C1430" s="273" t="s">
        <v>4780</v>
      </c>
      <c r="D1430" s="273" t="s">
        <v>3158</v>
      </c>
      <c r="E1430" s="273" t="s">
        <v>3159</v>
      </c>
      <c r="F1430" s="273" t="s">
        <v>3195</v>
      </c>
      <c r="G1430" s="273" t="s">
        <v>3160</v>
      </c>
      <c r="H1430" s="273" t="s">
        <v>4780</v>
      </c>
      <c r="I1430" s="274" t="s">
        <v>4780</v>
      </c>
    </row>
    <row r="1431" spans="2:9">
      <c r="B1431" s="272" t="s">
        <v>1299</v>
      </c>
      <c r="C1431" s="273" t="s">
        <v>4779</v>
      </c>
      <c r="D1431" s="273" t="s">
        <v>3158</v>
      </c>
      <c r="E1431" s="273" t="s">
        <v>3159</v>
      </c>
      <c r="F1431" s="273" t="s">
        <v>3195</v>
      </c>
      <c r="G1431" s="273" t="s">
        <v>3160</v>
      </c>
      <c r="H1431" s="273" t="s">
        <v>4779</v>
      </c>
      <c r="I1431" s="274" t="s">
        <v>4781</v>
      </c>
    </row>
    <row r="1432" spans="2:9">
      <c r="B1432" s="272" t="s">
        <v>1300</v>
      </c>
      <c r="C1432" s="273" t="s">
        <v>4779</v>
      </c>
      <c r="D1432" s="273" t="s">
        <v>3158</v>
      </c>
      <c r="E1432" s="273" t="s">
        <v>3159</v>
      </c>
      <c r="F1432" s="273" t="s">
        <v>3195</v>
      </c>
      <c r="G1432" s="273" t="s">
        <v>3160</v>
      </c>
      <c r="H1432" s="273" t="s">
        <v>4779</v>
      </c>
      <c r="I1432" s="274" t="s">
        <v>4779</v>
      </c>
    </row>
    <row r="1433" spans="2:9">
      <c r="B1433" s="272" t="s">
        <v>1301</v>
      </c>
      <c r="C1433" s="273" t="s">
        <v>4782</v>
      </c>
      <c r="D1433" s="273" t="s">
        <v>3158</v>
      </c>
      <c r="E1433" s="273" t="s">
        <v>3159</v>
      </c>
      <c r="F1433" s="273" t="s">
        <v>3195</v>
      </c>
      <c r="G1433" s="273" t="s">
        <v>3160</v>
      </c>
      <c r="H1433" s="273" t="s">
        <v>4782</v>
      </c>
      <c r="I1433" s="274" t="s">
        <v>4782</v>
      </c>
    </row>
    <row r="1434" spans="2:9">
      <c r="B1434" s="272" t="s">
        <v>1302</v>
      </c>
      <c r="C1434" s="273" t="s">
        <v>4782</v>
      </c>
      <c r="D1434" s="273" t="s">
        <v>3158</v>
      </c>
      <c r="E1434" s="273" t="s">
        <v>3159</v>
      </c>
      <c r="F1434" s="273" t="s">
        <v>3195</v>
      </c>
      <c r="G1434" s="273" t="s">
        <v>3160</v>
      </c>
      <c r="H1434" s="273" t="s">
        <v>4783</v>
      </c>
      <c r="I1434" s="274" t="s">
        <v>4784</v>
      </c>
    </row>
    <row r="1435" spans="2:9">
      <c r="B1435" s="272" t="s">
        <v>1303</v>
      </c>
      <c r="C1435" s="273" t="s">
        <v>4785</v>
      </c>
      <c r="D1435" s="273" t="s">
        <v>3158</v>
      </c>
      <c r="E1435" s="273" t="s">
        <v>3159</v>
      </c>
      <c r="F1435" s="273" t="s">
        <v>3195</v>
      </c>
      <c r="G1435" s="273" t="s">
        <v>3160</v>
      </c>
      <c r="H1435" s="273" t="s">
        <v>4785</v>
      </c>
      <c r="I1435" s="274" t="s">
        <v>4785</v>
      </c>
    </row>
    <row r="1436" spans="2:9">
      <c r="B1436" s="272" t="s">
        <v>1304</v>
      </c>
      <c r="C1436" s="273" t="s">
        <v>4786</v>
      </c>
      <c r="D1436" s="273" t="s">
        <v>3158</v>
      </c>
      <c r="E1436" s="273" t="s">
        <v>3159</v>
      </c>
      <c r="F1436" s="273" t="s">
        <v>3195</v>
      </c>
      <c r="G1436" s="273" t="s">
        <v>3160</v>
      </c>
      <c r="H1436" s="273" t="s">
        <v>4786</v>
      </c>
      <c r="I1436" s="274" t="s">
        <v>4786</v>
      </c>
    </row>
    <row r="1437" spans="2:9">
      <c r="B1437" s="272" t="s">
        <v>1305</v>
      </c>
      <c r="C1437" s="273" t="s">
        <v>4787</v>
      </c>
      <c r="D1437" s="273" t="s">
        <v>110</v>
      </c>
      <c r="E1437" s="273" t="s">
        <v>2576</v>
      </c>
      <c r="F1437" s="273" t="s">
        <v>110</v>
      </c>
      <c r="G1437" s="273" t="s">
        <v>2577</v>
      </c>
      <c r="H1437" s="273" t="s">
        <v>4787</v>
      </c>
      <c r="I1437" s="274" t="s">
        <v>4787</v>
      </c>
    </row>
    <row r="1438" spans="2:9">
      <c r="B1438" s="272" t="s">
        <v>1306</v>
      </c>
      <c r="C1438" s="273" t="s">
        <v>4788</v>
      </c>
      <c r="D1438" s="273" t="s">
        <v>110</v>
      </c>
      <c r="E1438" s="273" t="s">
        <v>2576</v>
      </c>
      <c r="F1438" s="273" t="s">
        <v>110</v>
      </c>
      <c r="G1438" s="273" t="s">
        <v>2577</v>
      </c>
      <c r="H1438" s="273" t="s">
        <v>4788</v>
      </c>
      <c r="I1438" s="274" t="s">
        <v>4788</v>
      </c>
    </row>
    <row r="1439" spans="2:9">
      <c r="B1439" s="272" t="s">
        <v>1307</v>
      </c>
      <c r="C1439" s="273" t="s">
        <v>4789</v>
      </c>
      <c r="D1439" s="273" t="s">
        <v>110</v>
      </c>
      <c r="E1439" s="273" t="s">
        <v>2576</v>
      </c>
      <c r="F1439" s="273" t="s">
        <v>110</v>
      </c>
      <c r="G1439" s="273" t="s">
        <v>2577</v>
      </c>
      <c r="H1439" s="273" t="s">
        <v>4789</v>
      </c>
      <c r="I1439" s="274" t="s">
        <v>4790</v>
      </c>
    </row>
    <row r="1440" spans="2:9">
      <c r="B1440" s="272" t="s">
        <v>1309</v>
      </c>
      <c r="C1440" s="273" t="s">
        <v>4791</v>
      </c>
      <c r="D1440" s="273" t="s">
        <v>110</v>
      </c>
      <c r="E1440" s="273" t="s">
        <v>2576</v>
      </c>
      <c r="F1440" s="273" t="s">
        <v>110</v>
      </c>
      <c r="G1440" s="273" t="s">
        <v>2577</v>
      </c>
      <c r="H1440" s="273" t="s">
        <v>4791</v>
      </c>
      <c r="I1440" s="274" t="s">
        <v>4792</v>
      </c>
    </row>
    <row r="1441" spans="2:9">
      <c r="B1441" s="272" t="s">
        <v>1310</v>
      </c>
      <c r="C1441" s="273" t="s">
        <v>4793</v>
      </c>
      <c r="D1441" s="273" t="s">
        <v>3158</v>
      </c>
      <c r="E1441" s="273" t="s">
        <v>3159</v>
      </c>
      <c r="F1441" s="273" t="s">
        <v>3158</v>
      </c>
      <c r="G1441" s="273" t="s">
        <v>3160</v>
      </c>
      <c r="H1441" s="273" t="s">
        <v>4793</v>
      </c>
      <c r="I1441" s="274" t="s">
        <v>4793</v>
      </c>
    </row>
    <row r="1442" spans="2:9">
      <c r="B1442" s="272" t="s">
        <v>1311</v>
      </c>
      <c r="C1442" s="273" t="s">
        <v>4794</v>
      </c>
      <c r="D1442" s="273" t="s">
        <v>3158</v>
      </c>
      <c r="E1442" s="273" t="s">
        <v>3159</v>
      </c>
      <c r="F1442" s="273" t="s">
        <v>3158</v>
      </c>
      <c r="G1442" s="273" t="s">
        <v>3160</v>
      </c>
      <c r="H1442" s="273" t="s">
        <v>4794</v>
      </c>
      <c r="I1442" s="274" t="s">
        <v>4794</v>
      </c>
    </row>
    <row r="1443" spans="2:9">
      <c r="B1443" s="272" t="s">
        <v>1312</v>
      </c>
      <c r="C1443" s="273" t="s">
        <v>4794</v>
      </c>
      <c r="D1443" s="273" t="s">
        <v>3158</v>
      </c>
      <c r="E1443" s="273" t="s">
        <v>3159</v>
      </c>
      <c r="F1443" s="273" t="s">
        <v>3158</v>
      </c>
      <c r="G1443" s="273" t="s">
        <v>3160</v>
      </c>
      <c r="H1443" s="273" t="s">
        <v>4794</v>
      </c>
      <c r="I1443" s="274" t="s">
        <v>4794</v>
      </c>
    </row>
    <row r="1444" spans="2:9">
      <c r="B1444" s="272" t="s">
        <v>1313</v>
      </c>
      <c r="C1444" s="273" t="s">
        <v>4795</v>
      </c>
      <c r="D1444" s="273" t="s">
        <v>3158</v>
      </c>
      <c r="E1444" s="273" t="s">
        <v>3159</v>
      </c>
      <c r="F1444" s="273" t="s">
        <v>3158</v>
      </c>
      <c r="G1444" s="273" t="s">
        <v>3160</v>
      </c>
      <c r="H1444" s="273" t="s">
        <v>4795</v>
      </c>
      <c r="I1444" s="274" t="s">
        <v>4795</v>
      </c>
    </row>
    <row r="1445" spans="2:9">
      <c r="B1445" s="272" t="s">
        <v>1314</v>
      </c>
      <c r="C1445" s="273" t="s">
        <v>4796</v>
      </c>
      <c r="D1445" s="273" t="s">
        <v>3158</v>
      </c>
      <c r="E1445" s="273" t="s">
        <v>3159</v>
      </c>
      <c r="F1445" s="273" t="s">
        <v>3158</v>
      </c>
      <c r="G1445" s="273" t="s">
        <v>3160</v>
      </c>
      <c r="H1445" s="273" t="s">
        <v>4796</v>
      </c>
      <c r="I1445" s="274" t="s">
        <v>4796</v>
      </c>
    </row>
    <row r="1446" spans="2:9">
      <c r="B1446" s="272" t="s">
        <v>1315</v>
      </c>
      <c r="C1446" s="273" t="s">
        <v>4797</v>
      </c>
      <c r="D1446" s="273" t="s">
        <v>3158</v>
      </c>
      <c r="E1446" s="273" t="s">
        <v>3159</v>
      </c>
      <c r="F1446" s="273" t="s">
        <v>3158</v>
      </c>
      <c r="G1446" s="273" t="s">
        <v>3160</v>
      </c>
      <c r="H1446" s="273" t="s">
        <v>4797</v>
      </c>
      <c r="I1446" s="274" t="s">
        <v>4797</v>
      </c>
    </row>
    <row r="1447" spans="2:9">
      <c r="B1447" s="272" t="s">
        <v>1316</v>
      </c>
      <c r="C1447" s="273" t="s">
        <v>4798</v>
      </c>
      <c r="D1447" s="273" t="s">
        <v>3158</v>
      </c>
      <c r="E1447" s="273" t="s">
        <v>3159</v>
      </c>
      <c r="F1447" s="273" t="s">
        <v>3158</v>
      </c>
      <c r="G1447" s="273" t="s">
        <v>3160</v>
      </c>
      <c r="H1447" s="273" t="s">
        <v>4798</v>
      </c>
      <c r="I1447" s="274" t="s">
        <v>4799</v>
      </c>
    </row>
    <row r="1448" spans="2:9">
      <c r="B1448" s="272" t="s">
        <v>1317</v>
      </c>
      <c r="C1448" s="273" t="s">
        <v>4800</v>
      </c>
      <c r="D1448" s="273" t="s">
        <v>3158</v>
      </c>
      <c r="E1448" s="273" t="s">
        <v>3159</v>
      </c>
      <c r="F1448" s="273" t="s">
        <v>3158</v>
      </c>
      <c r="G1448" s="273" t="s">
        <v>3160</v>
      </c>
      <c r="H1448" s="273" t="s">
        <v>4800</v>
      </c>
      <c r="I1448" s="274" t="s">
        <v>4801</v>
      </c>
    </row>
    <row r="1449" spans="2:9">
      <c r="B1449" s="272" t="s">
        <v>1318</v>
      </c>
      <c r="C1449" s="273" t="s">
        <v>4802</v>
      </c>
      <c r="D1449" s="273" t="s">
        <v>3158</v>
      </c>
      <c r="E1449" s="273" t="s">
        <v>3159</v>
      </c>
      <c r="F1449" s="273" t="s">
        <v>3158</v>
      </c>
      <c r="G1449" s="273" t="s">
        <v>3160</v>
      </c>
      <c r="H1449" s="273" t="s">
        <v>4803</v>
      </c>
      <c r="I1449" s="274" t="s">
        <v>4804</v>
      </c>
    </row>
    <row r="1450" spans="2:9">
      <c r="B1450" s="272" t="s">
        <v>1319</v>
      </c>
      <c r="C1450" s="273" t="s">
        <v>4805</v>
      </c>
      <c r="D1450" s="273" t="s">
        <v>3158</v>
      </c>
      <c r="E1450" s="273" t="s">
        <v>3159</v>
      </c>
      <c r="F1450" s="273" t="s">
        <v>3158</v>
      </c>
      <c r="G1450" s="273" t="s">
        <v>3160</v>
      </c>
      <c r="H1450" s="273" t="s">
        <v>4805</v>
      </c>
      <c r="I1450" s="274" t="s">
        <v>4805</v>
      </c>
    </row>
    <row r="1451" spans="2:9">
      <c r="B1451" s="272" t="s">
        <v>1320</v>
      </c>
      <c r="C1451" s="273" t="s">
        <v>4805</v>
      </c>
      <c r="D1451" s="273" t="s">
        <v>3158</v>
      </c>
      <c r="E1451" s="273" t="s">
        <v>3159</v>
      </c>
      <c r="F1451" s="273" t="s">
        <v>3158</v>
      </c>
      <c r="G1451" s="273" t="s">
        <v>3160</v>
      </c>
      <c r="H1451" s="273" t="s">
        <v>4806</v>
      </c>
      <c r="I1451" s="274" t="s">
        <v>4807</v>
      </c>
    </row>
    <row r="1452" spans="2:9">
      <c r="B1452" s="272" t="s">
        <v>1321</v>
      </c>
      <c r="C1452" s="273" t="s">
        <v>4808</v>
      </c>
      <c r="D1452" s="273" t="s">
        <v>3158</v>
      </c>
      <c r="E1452" s="273" t="s">
        <v>3159</v>
      </c>
      <c r="F1452" s="273" t="s">
        <v>3158</v>
      </c>
      <c r="G1452" s="273" t="s">
        <v>3160</v>
      </c>
      <c r="H1452" s="273" t="s">
        <v>4808</v>
      </c>
      <c r="I1452" s="274" t="s">
        <v>4808</v>
      </c>
    </row>
    <row r="1453" spans="2:9">
      <c r="B1453" s="272" t="s">
        <v>1322</v>
      </c>
      <c r="C1453" s="273" t="s">
        <v>4808</v>
      </c>
      <c r="D1453" s="273" t="s">
        <v>3158</v>
      </c>
      <c r="E1453" s="273" t="s">
        <v>3159</v>
      </c>
      <c r="F1453" s="273" t="s">
        <v>3158</v>
      </c>
      <c r="G1453" s="273" t="s">
        <v>3160</v>
      </c>
      <c r="H1453" s="273" t="s">
        <v>4809</v>
      </c>
      <c r="I1453" s="274" t="s">
        <v>4810</v>
      </c>
    </row>
    <row r="1454" spans="2:9">
      <c r="B1454" s="272" t="s">
        <v>1323</v>
      </c>
      <c r="C1454" s="273" t="s">
        <v>4811</v>
      </c>
      <c r="D1454" s="273" t="s">
        <v>3158</v>
      </c>
      <c r="E1454" s="273" t="s">
        <v>3159</v>
      </c>
      <c r="F1454" s="273" t="s">
        <v>3158</v>
      </c>
      <c r="G1454" s="273" t="s">
        <v>3160</v>
      </c>
      <c r="H1454" s="273" t="s">
        <v>4811</v>
      </c>
      <c r="I1454" s="274" t="s">
        <v>4811</v>
      </c>
    </row>
    <row r="1455" spans="2:9">
      <c r="B1455" s="272" t="s">
        <v>1324</v>
      </c>
      <c r="C1455" s="273" t="s">
        <v>4812</v>
      </c>
      <c r="D1455" s="273" t="s">
        <v>3158</v>
      </c>
      <c r="E1455" s="273" t="s">
        <v>3159</v>
      </c>
      <c r="F1455" s="273" t="s">
        <v>3158</v>
      </c>
      <c r="G1455" s="273" t="s">
        <v>3160</v>
      </c>
      <c r="H1455" s="273" t="s">
        <v>4812</v>
      </c>
      <c r="I1455" s="274" t="s">
        <v>4812</v>
      </c>
    </row>
    <row r="1456" spans="2:9">
      <c r="B1456" s="272" t="s">
        <v>1325</v>
      </c>
      <c r="C1456" s="273" t="s">
        <v>4813</v>
      </c>
      <c r="D1456" s="273" t="s">
        <v>3158</v>
      </c>
      <c r="E1456" s="273" t="s">
        <v>3159</v>
      </c>
      <c r="F1456" s="273" t="s">
        <v>3158</v>
      </c>
      <c r="G1456" s="273" t="s">
        <v>3160</v>
      </c>
      <c r="H1456" s="273" t="s">
        <v>4813</v>
      </c>
      <c r="I1456" s="274" t="s">
        <v>4813</v>
      </c>
    </row>
    <row r="1457" spans="2:9">
      <c r="B1457" s="272" t="s">
        <v>1326</v>
      </c>
      <c r="C1457" s="273" t="s">
        <v>4814</v>
      </c>
      <c r="D1457" s="273" t="s">
        <v>3158</v>
      </c>
      <c r="E1457" s="273" t="s">
        <v>3159</v>
      </c>
      <c r="F1457" s="273" t="s">
        <v>3158</v>
      </c>
      <c r="G1457" s="273" t="s">
        <v>3160</v>
      </c>
      <c r="H1457" s="273" t="s">
        <v>4814</v>
      </c>
      <c r="I1457" s="274" t="s">
        <v>4814</v>
      </c>
    </row>
    <row r="1458" spans="2:9">
      <c r="B1458" s="272" t="s">
        <v>1327</v>
      </c>
      <c r="C1458" s="273" t="s">
        <v>4815</v>
      </c>
      <c r="D1458" s="273" t="s">
        <v>3158</v>
      </c>
      <c r="E1458" s="273" t="s">
        <v>3159</v>
      </c>
      <c r="F1458" s="273" t="s">
        <v>3158</v>
      </c>
      <c r="G1458" s="273" t="s">
        <v>3160</v>
      </c>
      <c r="H1458" s="273" t="s">
        <v>4816</v>
      </c>
      <c r="I1458" s="274" t="s">
        <v>4817</v>
      </c>
    </row>
    <row r="1459" spans="2:9">
      <c r="B1459" s="272" t="s">
        <v>1328</v>
      </c>
      <c r="C1459" s="273" t="s">
        <v>4818</v>
      </c>
      <c r="D1459" s="273" t="s">
        <v>3158</v>
      </c>
      <c r="E1459" s="273" t="s">
        <v>3159</v>
      </c>
      <c r="F1459" s="273" t="s">
        <v>3158</v>
      </c>
      <c r="G1459" s="273" t="s">
        <v>3160</v>
      </c>
      <c r="H1459" s="273" t="s">
        <v>4818</v>
      </c>
      <c r="I1459" s="274" t="s">
        <v>4818</v>
      </c>
    </row>
    <row r="1460" spans="2:9">
      <c r="B1460" s="272" t="s">
        <v>1331</v>
      </c>
      <c r="C1460" s="273" t="s">
        <v>4819</v>
      </c>
      <c r="D1460" s="273" t="s">
        <v>2258</v>
      </c>
      <c r="E1460" s="273" t="s">
        <v>2258</v>
      </c>
      <c r="F1460" s="273" t="s">
        <v>2259</v>
      </c>
      <c r="G1460" s="273" t="s">
        <v>2260</v>
      </c>
      <c r="H1460" s="273" t="s">
        <v>4819</v>
      </c>
      <c r="I1460" s="274" t="s">
        <v>4819</v>
      </c>
    </row>
    <row r="1461" spans="2:9">
      <c r="B1461" s="272" t="s">
        <v>1332</v>
      </c>
      <c r="C1461" s="273" t="s">
        <v>4820</v>
      </c>
      <c r="D1461" s="273" t="s">
        <v>2258</v>
      </c>
      <c r="E1461" s="273" t="s">
        <v>2258</v>
      </c>
      <c r="F1461" s="273" t="s">
        <v>2259</v>
      </c>
      <c r="G1461" s="273" t="s">
        <v>2260</v>
      </c>
      <c r="H1461" s="273" t="s">
        <v>4820</v>
      </c>
      <c r="I1461" s="274" t="s">
        <v>4820</v>
      </c>
    </row>
    <row r="1462" spans="2:9">
      <c r="B1462" s="272" t="s">
        <v>1333</v>
      </c>
      <c r="C1462" s="273" t="s">
        <v>4820</v>
      </c>
      <c r="D1462" s="273" t="s">
        <v>2258</v>
      </c>
      <c r="E1462" s="273" t="s">
        <v>2258</v>
      </c>
      <c r="F1462" s="273" t="s">
        <v>2259</v>
      </c>
      <c r="G1462" s="273" t="s">
        <v>2260</v>
      </c>
      <c r="H1462" s="273" t="s">
        <v>4820</v>
      </c>
      <c r="I1462" s="274" t="s">
        <v>4820</v>
      </c>
    </row>
    <row r="1463" spans="2:9">
      <c r="B1463" s="272" t="s">
        <v>1329</v>
      </c>
      <c r="C1463" s="273" t="s">
        <v>4821</v>
      </c>
      <c r="D1463" s="273" t="s">
        <v>3158</v>
      </c>
      <c r="E1463" s="273" t="s">
        <v>3159</v>
      </c>
      <c r="F1463" s="273" t="s">
        <v>3158</v>
      </c>
      <c r="G1463" s="273" t="s">
        <v>3160</v>
      </c>
      <c r="H1463" s="273" t="s">
        <v>4822</v>
      </c>
      <c r="I1463" s="274" t="s">
        <v>4823</v>
      </c>
    </row>
    <row r="1464" spans="2:9">
      <c r="B1464" s="272" t="s">
        <v>1330</v>
      </c>
      <c r="C1464" s="273" t="s">
        <v>4824</v>
      </c>
      <c r="D1464" s="273" t="s">
        <v>3158</v>
      </c>
      <c r="E1464" s="273" t="s">
        <v>3159</v>
      </c>
      <c r="F1464" s="273" t="s">
        <v>3158</v>
      </c>
      <c r="G1464" s="273" t="s">
        <v>3160</v>
      </c>
      <c r="H1464" s="273" t="s">
        <v>4824</v>
      </c>
      <c r="I1464" s="274" t="s">
        <v>4825</v>
      </c>
    </row>
    <row r="1465" spans="2:9">
      <c r="B1465" s="272" t="s">
        <v>1334</v>
      </c>
      <c r="C1465" s="273" t="s">
        <v>4826</v>
      </c>
      <c r="D1465" s="273" t="s">
        <v>2258</v>
      </c>
      <c r="E1465" s="273" t="s">
        <v>2258</v>
      </c>
      <c r="F1465" s="273" t="s">
        <v>2259</v>
      </c>
      <c r="G1465" s="273" t="s">
        <v>2260</v>
      </c>
      <c r="H1465" s="273" t="s">
        <v>4826</v>
      </c>
      <c r="I1465" s="274" t="s">
        <v>4827</v>
      </c>
    </row>
    <row r="1466" spans="2:9">
      <c r="B1466" s="272" t="s">
        <v>1335</v>
      </c>
      <c r="C1466" s="273" t="s">
        <v>4828</v>
      </c>
      <c r="D1466" s="273" t="s">
        <v>2258</v>
      </c>
      <c r="E1466" s="273" t="s">
        <v>2258</v>
      </c>
      <c r="F1466" s="273" t="s">
        <v>2259</v>
      </c>
      <c r="G1466" s="273" t="s">
        <v>2260</v>
      </c>
      <c r="H1466" s="273" t="s">
        <v>4828</v>
      </c>
      <c r="I1466" s="274" t="s">
        <v>4829</v>
      </c>
    </row>
    <row r="1467" spans="2:9">
      <c r="B1467" s="272" t="s">
        <v>1338</v>
      </c>
      <c r="C1467" s="273" t="s">
        <v>3856</v>
      </c>
      <c r="D1467" s="273" t="s">
        <v>2258</v>
      </c>
      <c r="E1467" s="273" t="s">
        <v>2258</v>
      </c>
      <c r="F1467" s="273" t="s">
        <v>2259</v>
      </c>
      <c r="G1467" s="273" t="s">
        <v>2260</v>
      </c>
      <c r="H1467" s="273" t="s">
        <v>4830</v>
      </c>
      <c r="I1467" s="274" t="s">
        <v>4831</v>
      </c>
    </row>
    <row r="1468" spans="2:9">
      <c r="B1468" s="272" t="s">
        <v>1341</v>
      </c>
      <c r="C1468" s="273" t="s">
        <v>4832</v>
      </c>
      <c r="D1468" s="273" t="s">
        <v>2258</v>
      </c>
      <c r="E1468" s="273" t="s">
        <v>2258</v>
      </c>
      <c r="F1468" s="273" t="s">
        <v>2259</v>
      </c>
      <c r="G1468" s="273" t="s">
        <v>2260</v>
      </c>
      <c r="H1468" s="273" t="s">
        <v>4832</v>
      </c>
      <c r="I1468" s="274" t="s">
        <v>4833</v>
      </c>
    </row>
    <row r="1469" spans="2:9">
      <c r="B1469" s="272" t="s">
        <v>1342</v>
      </c>
      <c r="C1469" s="273" t="s">
        <v>4834</v>
      </c>
      <c r="D1469" s="273" t="s">
        <v>2258</v>
      </c>
      <c r="E1469" s="273" t="s">
        <v>2258</v>
      </c>
      <c r="F1469" s="273" t="s">
        <v>2259</v>
      </c>
      <c r="G1469" s="273" t="s">
        <v>2260</v>
      </c>
      <c r="H1469" s="273" t="s">
        <v>4834</v>
      </c>
      <c r="I1469" s="274" t="s">
        <v>4835</v>
      </c>
    </row>
    <row r="1470" spans="2:9">
      <c r="B1470" s="272" t="s">
        <v>1344</v>
      </c>
      <c r="C1470" s="273" t="s">
        <v>4462</v>
      </c>
      <c r="D1470" s="273" t="s">
        <v>2258</v>
      </c>
      <c r="E1470" s="273" t="s">
        <v>2258</v>
      </c>
      <c r="F1470" s="273" t="s">
        <v>2259</v>
      </c>
      <c r="G1470" s="273" t="s">
        <v>2260</v>
      </c>
      <c r="H1470" s="273" t="s">
        <v>4836</v>
      </c>
      <c r="I1470" s="274" t="s">
        <v>4837</v>
      </c>
    </row>
    <row r="1471" spans="2:9">
      <c r="B1471" s="272" t="s">
        <v>1350</v>
      </c>
      <c r="C1471" s="273" t="s">
        <v>4838</v>
      </c>
      <c r="D1471" s="273" t="s">
        <v>110</v>
      </c>
      <c r="E1471" s="273" t="s">
        <v>2364</v>
      </c>
      <c r="F1471" s="273" t="s">
        <v>110</v>
      </c>
      <c r="G1471" s="273" t="s">
        <v>2365</v>
      </c>
      <c r="H1471" s="273" t="s">
        <v>4838</v>
      </c>
      <c r="I1471" s="274" t="s">
        <v>4838</v>
      </c>
    </row>
    <row r="1472" spans="2:9">
      <c r="B1472" s="272" t="s">
        <v>1351</v>
      </c>
      <c r="C1472" s="273" t="s">
        <v>4839</v>
      </c>
      <c r="D1472" s="273" t="s">
        <v>110</v>
      </c>
      <c r="E1472" s="273" t="s">
        <v>2364</v>
      </c>
      <c r="F1472" s="273" t="s">
        <v>110</v>
      </c>
      <c r="G1472" s="273" t="s">
        <v>2365</v>
      </c>
      <c r="H1472" s="273" t="s">
        <v>4839</v>
      </c>
      <c r="I1472" s="274" t="s">
        <v>4840</v>
      </c>
    </row>
    <row r="1473" spans="2:9">
      <c r="B1473" s="272" t="s">
        <v>1352</v>
      </c>
      <c r="C1473" s="273" t="s">
        <v>4841</v>
      </c>
      <c r="D1473" s="273" t="s">
        <v>110</v>
      </c>
      <c r="E1473" s="273" t="s">
        <v>2364</v>
      </c>
      <c r="F1473" s="273" t="s">
        <v>110</v>
      </c>
      <c r="G1473" s="273" t="s">
        <v>2365</v>
      </c>
      <c r="H1473" s="273" t="s">
        <v>4842</v>
      </c>
      <c r="I1473" s="274" t="s">
        <v>4843</v>
      </c>
    </row>
    <row r="1474" spans="2:9">
      <c r="B1474" s="272" t="s">
        <v>1353</v>
      </c>
      <c r="C1474" s="273" t="s">
        <v>4844</v>
      </c>
      <c r="D1474" s="273" t="s">
        <v>110</v>
      </c>
      <c r="E1474" s="273" t="s">
        <v>2364</v>
      </c>
      <c r="F1474" s="273" t="s">
        <v>110</v>
      </c>
      <c r="G1474" s="273" t="s">
        <v>2365</v>
      </c>
      <c r="H1474" s="273" t="s">
        <v>4844</v>
      </c>
      <c r="I1474" s="274" t="s">
        <v>4845</v>
      </c>
    </row>
    <row r="1475" spans="2:9">
      <c r="B1475" s="272" t="s">
        <v>1355</v>
      </c>
      <c r="C1475" s="273" t="s">
        <v>4846</v>
      </c>
      <c r="D1475" s="273" t="s">
        <v>110</v>
      </c>
      <c r="E1475" s="273" t="s">
        <v>3184</v>
      </c>
      <c r="F1475" s="273" t="s">
        <v>110</v>
      </c>
      <c r="G1475" s="273" t="s">
        <v>3185</v>
      </c>
      <c r="H1475" s="273" t="s">
        <v>4846</v>
      </c>
      <c r="I1475" s="274" t="s">
        <v>4846</v>
      </c>
    </row>
    <row r="1476" spans="2:9">
      <c r="B1476" s="272" t="s">
        <v>1346</v>
      </c>
      <c r="C1476" s="273" t="s">
        <v>4463</v>
      </c>
      <c r="D1476" s="273" t="s">
        <v>2258</v>
      </c>
      <c r="E1476" s="273" t="s">
        <v>2258</v>
      </c>
      <c r="F1476" s="273" t="s">
        <v>2259</v>
      </c>
      <c r="G1476" s="273" t="s">
        <v>2260</v>
      </c>
      <c r="H1476" s="273" t="s">
        <v>4463</v>
      </c>
      <c r="I1476" s="274" t="s">
        <v>4847</v>
      </c>
    </row>
    <row r="1477" spans="2:9">
      <c r="B1477" s="272" t="s">
        <v>1516</v>
      </c>
      <c r="C1477" s="273" t="s">
        <v>4745</v>
      </c>
      <c r="D1477" s="273" t="s">
        <v>56</v>
      </c>
      <c r="E1477" s="273" t="s">
        <v>2164</v>
      </c>
      <c r="F1477" s="273" t="s">
        <v>2185</v>
      </c>
      <c r="G1477" s="273" t="s">
        <v>2166</v>
      </c>
      <c r="H1477" s="273" t="s">
        <v>4848</v>
      </c>
      <c r="I1477" s="274" t="s">
        <v>4849</v>
      </c>
    </row>
    <row r="1478" spans="2:9">
      <c r="B1478" s="272" t="s">
        <v>1518</v>
      </c>
      <c r="C1478" s="273" t="s">
        <v>4746</v>
      </c>
      <c r="D1478" s="273" t="s">
        <v>56</v>
      </c>
      <c r="E1478" s="273" t="s">
        <v>2164</v>
      </c>
      <c r="F1478" s="273" t="s">
        <v>2170</v>
      </c>
      <c r="G1478" s="273" t="s">
        <v>2166</v>
      </c>
      <c r="H1478" s="273" t="s">
        <v>4746</v>
      </c>
      <c r="I1478" s="274" t="s">
        <v>4850</v>
      </c>
    </row>
    <row r="1479" spans="2:9">
      <c r="B1479" s="272" t="s">
        <v>1522</v>
      </c>
      <c r="C1479" s="273" t="s">
        <v>4230</v>
      </c>
      <c r="D1479" s="273" t="s">
        <v>56</v>
      </c>
      <c r="E1479" s="273" t="s">
        <v>2164</v>
      </c>
      <c r="F1479" s="273" t="s">
        <v>2185</v>
      </c>
      <c r="G1479" s="273" t="s">
        <v>2166</v>
      </c>
      <c r="H1479" s="273" t="s">
        <v>4230</v>
      </c>
      <c r="I1479" s="274" t="s">
        <v>4851</v>
      </c>
    </row>
    <row r="1480" spans="2:9">
      <c r="B1480" s="272" t="s">
        <v>1567</v>
      </c>
      <c r="C1480" s="273" t="s">
        <v>4852</v>
      </c>
      <c r="D1480" s="273" t="s">
        <v>56</v>
      </c>
      <c r="E1480" s="273" t="s">
        <v>2164</v>
      </c>
      <c r="F1480" s="273" t="s">
        <v>2170</v>
      </c>
      <c r="G1480" s="273" t="s">
        <v>2166</v>
      </c>
      <c r="H1480" s="273" t="s">
        <v>4852</v>
      </c>
      <c r="I1480" s="274" t="s">
        <v>4852</v>
      </c>
    </row>
    <row r="1481" spans="2:9">
      <c r="B1481" s="272" t="s">
        <v>1569</v>
      </c>
      <c r="C1481" s="273" t="s">
        <v>4852</v>
      </c>
      <c r="D1481" s="273" t="s">
        <v>56</v>
      </c>
      <c r="E1481" s="273" t="s">
        <v>2164</v>
      </c>
      <c r="F1481" s="273" t="s">
        <v>2170</v>
      </c>
      <c r="G1481" s="273" t="s">
        <v>2166</v>
      </c>
      <c r="H1481" s="273" t="s">
        <v>4852</v>
      </c>
      <c r="I1481" s="274" t="s">
        <v>4852</v>
      </c>
    </row>
    <row r="1482" spans="2:9">
      <c r="B1482" s="272" t="s">
        <v>1570</v>
      </c>
      <c r="C1482" s="273" t="s">
        <v>4853</v>
      </c>
      <c r="D1482" s="273" t="s">
        <v>56</v>
      </c>
      <c r="E1482" s="273" t="s">
        <v>2164</v>
      </c>
      <c r="F1482" s="273" t="s">
        <v>2170</v>
      </c>
      <c r="G1482" s="273" t="s">
        <v>2166</v>
      </c>
      <c r="H1482" s="273" t="s">
        <v>4853</v>
      </c>
      <c r="I1482" s="274" t="s">
        <v>4853</v>
      </c>
    </row>
    <row r="1483" spans="2:9">
      <c r="B1483" s="272" t="s">
        <v>1572</v>
      </c>
      <c r="C1483" s="273" t="s">
        <v>4854</v>
      </c>
      <c r="D1483" s="273" t="s">
        <v>56</v>
      </c>
      <c r="E1483" s="273" t="s">
        <v>2164</v>
      </c>
      <c r="F1483" s="273" t="s">
        <v>2170</v>
      </c>
      <c r="G1483" s="273" t="s">
        <v>2166</v>
      </c>
      <c r="H1483" s="273" t="s">
        <v>4854</v>
      </c>
      <c r="I1483" s="274" t="s">
        <v>4854</v>
      </c>
    </row>
    <row r="1484" spans="2:9">
      <c r="B1484" s="272" t="s">
        <v>1573</v>
      </c>
      <c r="C1484" s="273" t="s">
        <v>4854</v>
      </c>
      <c r="D1484" s="273" t="s">
        <v>56</v>
      </c>
      <c r="E1484" s="273" t="s">
        <v>2164</v>
      </c>
      <c r="F1484" s="273" t="s">
        <v>2170</v>
      </c>
      <c r="G1484" s="273" t="s">
        <v>2166</v>
      </c>
      <c r="H1484" s="273" t="s">
        <v>4854</v>
      </c>
      <c r="I1484" s="274" t="s">
        <v>4854</v>
      </c>
    </row>
    <row r="1485" spans="2:9">
      <c r="B1485" s="272" t="s">
        <v>1575</v>
      </c>
      <c r="C1485" s="273" t="s">
        <v>4855</v>
      </c>
      <c r="D1485" s="273" t="s">
        <v>56</v>
      </c>
      <c r="E1485" s="273" t="s">
        <v>2164</v>
      </c>
      <c r="F1485" s="273" t="s">
        <v>2170</v>
      </c>
      <c r="G1485" s="273" t="s">
        <v>2166</v>
      </c>
      <c r="H1485" s="273" t="s">
        <v>4855</v>
      </c>
      <c r="I1485" s="274" t="s">
        <v>4855</v>
      </c>
    </row>
    <row r="1486" spans="2:9">
      <c r="B1486" s="272" t="s">
        <v>1577</v>
      </c>
      <c r="C1486" s="273" t="s">
        <v>4856</v>
      </c>
      <c r="D1486" s="273" t="s">
        <v>56</v>
      </c>
      <c r="E1486" s="273" t="s">
        <v>2164</v>
      </c>
      <c r="F1486" s="273" t="s">
        <v>2170</v>
      </c>
      <c r="G1486" s="273" t="s">
        <v>2166</v>
      </c>
      <c r="H1486" s="273" t="s">
        <v>4856</v>
      </c>
      <c r="I1486" s="274" t="s">
        <v>4857</v>
      </c>
    </row>
    <row r="1487" spans="2:9">
      <c r="B1487" s="272" t="s">
        <v>1524</v>
      </c>
      <c r="C1487" s="273" t="s">
        <v>4584</v>
      </c>
      <c r="D1487" s="273" t="s">
        <v>56</v>
      </c>
      <c r="E1487" s="273" t="s">
        <v>2164</v>
      </c>
      <c r="F1487" s="273" t="s">
        <v>2185</v>
      </c>
      <c r="G1487" s="273" t="s">
        <v>2166</v>
      </c>
      <c r="H1487" s="273" t="s">
        <v>4584</v>
      </c>
      <c r="I1487" s="274" t="s">
        <v>4858</v>
      </c>
    </row>
    <row r="1488" spans="2:9">
      <c r="B1488" s="272" t="s">
        <v>1525</v>
      </c>
      <c r="C1488" s="273" t="s">
        <v>4859</v>
      </c>
      <c r="D1488" s="273" t="s">
        <v>56</v>
      </c>
      <c r="E1488" s="273" t="s">
        <v>2164</v>
      </c>
      <c r="F1488" s="273" t="s">
        <v>2185</v>
      </c>
      <c r="G1488" s="273" t="s">
        <v>2166</v>
      </c>
      <c r="H1488" s="273" t="s">
        <v>4859</v>
      </c>
      <c r="I1488" s="274" t="s">
        <v>4859</v>
      </c>
    </row>
    <row r="1489" spans="2:9">
      <c r="B1489" s="272" t="s">
        <v>1526</v>
      </c>
      <c r="C1489" s="273" t="s">
        <v>4859</v>
      </c>
      <c r="D1489" s="273" t="s">
        <v>56</v>
      </c>
      <c r="E1489" s="273" t="s">
        <v>2164</v>
      </c>
      <c r="F1489" s="273" t="s">
        <v>2185</v>
      </c>
      <c r="G1489" s="273" t="s">
        <v>2166</v>
      </c>
      <c r="H1489" s="273" t="s">
        <v>4859</v>
      </c>
      <c r="I1489" s="274" t="s">
        <v>4860</v>
      </c>
    </row>
    <row r="1490" spans="2:9">
      <c r="B1490" s="272" t="s">
        <v>1527</v>
      </c>
      <c r="C1490" s="273" t="s">
        <v>4861</v>
      </c>
      <c r="D1490" s="273" t="s">
        <v>56</v>
      </c>
      <c r="E1490" s="273" t="s">
        <v>2164</v>
      </c>
      <c r="F1490" s="273" t="s">
        <v>2170</v>
      </c>
      <c r="G1490" s="273" t="s">
        <v>2166</v>
      </c>
      <c r="H1490" s="273" t="s">
        <v>4861</v>
      </c>
      <c r="I1490" s="274" t="s">
        <v>4861</v>
      </c>
    </row>
    <row r="1491" spans="2:9">
      <c r="B1491" s="272" t="s">
        <v>1528</v>
      </c>
      <c r="C1491" s="273" t="s">
        <v>4862</v>
      </c>
      <c r="D1491" s="273" t="s">
        <v>56</v>
      </c>
      <c r="E1491" s="273" t="s">
        <v>2164</v>
      </c>
      <c r="F1491" s="273" t="s">
        <v>2170</v>
      </c>
      <c r="G1491" s="273" t="s">
        <v>2166</v>
      </c>
      <c r="H1491" s="273" t="s">
        <v>4862</v>
      </c>
      <c r="I1491" s="274" t="s">
        <v>4862</v>
      </c>
    </row>
    <row r="1492" spans="2:9">
      <c r="B1492" s="272" t="s">
        <v>1529</v>
      </c>
      <c r="C1492" s="273" t="s">
        <v>4862</v>
      </c>
      <c r="D1492" s="273" t="s">
        <v>56</v>
      </c>
      <c r="E1492" s="273" t="s">
        <v>2164</v>
      </c>
      <c r="F1492" s="273" t="s">
        <v>2170</v>
      </c>
      <c r="G1492" s="273" t="s">
        <v>2166</v>
      </c>
      <c r="H1492" s="273" t="s">
        <v>4863</v>
      </c>
      <c r="I1492" s="274" t="s">
        <v>4864</v>
      </c>
    </row>
    <row r="1493" spans="2:9">
      <c r="B1493" s="272" t="s">
        <v>1530</v>
      </c>
      <c r="C1493" s="273" t="s">
        <v>4865</v>
      </c>
      <c r="D1493" s="273" t="s">
        <v>56</v>
      </c>
      <c r="E1493" s="273" t="s">
        <v>2164</v>
      </c>
      <c r="F1493" s="273" t="s">
        <v>2170</v>
      </c>
      <c r="G1493" s="273" t="s">
        <v>2166</v>
      </c>
      <c r="H1493" s="273" t="s">
        <v>4865</v>
      </c>
      <c r="I1493" s="274" t="s">
        <v>4865</v>
      </c>
    </row>
    <row r="1494" spans="2:9">
      <c r="B1494" s="272" t="s">
        <v>1531</v>
      </c>
      <c r="C1494" s="273" t="s">
        <v>4865</v>
      </c>
      <c r="D1494" s="273" t="s">
        <v>56</v>
      </c>
      <c r="E1494" s="273" t="s">
        <v>2164</v>
      </c>
      <c r="F1494" s="273" t="s">
        <v>2170</v>
      </c>
      <c r="G1494" s="273" t="s">
        <v>2166</v>
      </c>
      <c r="H1494" s="273" t="s">
        <v>4865</v>
      </c>
      <c r="I1494" s="274" t="s">
        <v>4866</v>
      </c>
    </row>
    <row r="1495" spans="2:9">
      <c r="B1495" s="272" t="s">
        <v>1532</v>
      </c>
      <c r="C1495" s="273" t="s">
        <v>4867</v>
      </c>
      <c r="D1495" s="273" t="s">
        <v>56</v>
      </c>
      <c r="E1495" s="273" t="s">
        <v>2164</v>
      </c>
      <c r="F1495" s="273" t="s">
        <v>2170</v>
      </c>
      <c r="G1495" s="273" t="s">
        <v>2166</v>
      </c>
      <c r="H1495" s="273" t="s">
        <v>4867</v>
      </c>
      <c r="I1495" s="274" t="s">
        <v>4867</v>
      </c>
    </row>
    <row r="1496" spans="2:9">
      <c r="B1496" s="272" t="s">
        <v>1533</v>
      </c>
      <c r="C1496" s="273" t="s">
        <v>4868</v>
      </c>
      <c r="D1496" s="273" t="s">
        <v>56</v>
      </c>
      <c r="E1496" s="273" t="s">
        <v>2164</v>
      </c>
      <c r="F1496" s="273" t="s">
        <v>2170</v>
      </c>
      <c r="G1496" s="273" t="s">
        <v>2166</v>
      </c>
      <c r="H1496" s="273" t="s">
        <v>4868</v>
      </c>
      <c r="I1496" s="274" t="s">
        <v>4868</v>
      </c>
    </row>
    <row r="1497" spans="2:9">
      <c r="B1497" s="272" t="s">
        <v>1688</v>
      </c>
      <c r="C1497" s="273" t="s">
        <v>4869</v>
      </c>
      <c r="D1497" s="273" t="s">
        <v>2179</v>
      </c>
      <c r="E1497" s="273" t="s">
        <v>2180</v>
      </c>
      <c r="F1497" s="273" t="s">
        <v>2179</v>
      </c>
      <c r="G1497" s="273" t="s">
        <v>2181</v>
      </c>
      <c r="H1497" s="273" t="s">
        <v>4869</v>
      </c>
      <c r="I1497" s="274" t="s">
        <v>4869</v>
      </c>
    </row>
    <row r="1498" spans="2:9">
      <c r="B1498" s="272" t="s">
        <v>1534</v>
      </c>
      <c r="C1498" s="273" t="s">
        <v>4867</v>
      </c>
      <c r="D1498" s="273" t="s">
        <v>56</v>
      </c>
      <c r="E1498" s="273" t="s">
        <v>2164</v>
      </c>
      <c r="F1498" s="273" t="s">
        <v>2170</v>
      </c>
      <c r="G1498" s="273" t="s">
        <v>2166</v>
      </c>
      <c r="H1498" s="273" t="s">
        <v>4870</v>
      </c>
      <c r="I1498" s="274" t="s">
        <v>4871</v>
      </c>
    </row>
    <row r="1499" spans="2:9">
      <c r="B1499" s="272" t="s">
        <v>1535</v>
      </c>
      <c r="C1499" s="273" t="s">
        <v>4872</v>
      </c>
      <c r="D1499" s="273" t="s">
        <v>56</v>
      </c>
      <c r="E1499" s="273" t="s">
        <v>2164</v>
      </c>
      <c r="F1499" s="273" t="s">
        <v>2170</v>
      </c>
      <c r="G1499" s="273" t="s">
        <v>2166</v>
      </c>
      <c r="H1499" s="273" t="s">
        <v>4872</v>
      </c>
      <c r="I1499" s="274" t="s">
        <v>4872</v>
      </c>
    </row>
    <row r="1500" spans="2:9">
      <c r="B1500" s="272" t="s">
        <v>1536</v>
      </c>
      <c r="C1500" s="273" t="s">
        <v>4872</v>
      </c>
      <c r="D1500" s="273" t="s">
        <v>56</v>
      </c>
      <c r="E1500" s="273" t="s">
        <v>2164</v>
      </c>
      <c r="F1500" s="273" t="s">
        <v>2170</v>
      </c>
      <c r="G1500" s="273" t="s">
        <v>2166</v>
      </c>
      <c r="H1500" s="273" t="s">
        <v>4873</v>
      </c>
      <c r="I1500" s="274" t="s">
        <v>4874</v>
      </c>
    </row>
    <row r="1501" spans="2:9">
      <c r="B1501" s="272" t="s">
        <v>1537</v>
      </c>
      <c r="C1501" s="273" t="s">
        <v>4875</v>
      </c>
      <c r="D1501" s="273" t="s">
        <v>56</v>
      </c>
      <c r="E1501" s="273" t="s">
        <v>2164</v>
      </c>
      <c r="F1501" s="273" t="s">
        <v>2170</v>
      </c>
      <c r="G1501" s="273" t="s">
        <v>2166</v>
      </c>
      <c r="H1501" s="273" t="s">
        <v>4875</v>
      </c>
      <c r="I1501" s="274" t="s">
        <v>4875</v>
      </c>
    </row>
    <row r="1502" spans="2:9">
      <c r="B1502" s="272" t="s">
        <v>1538</v>
      </c>
      <c r="C1502" s="273" t="s">
        <v>4875</v>
      </c>
      <c r="D1502" s="273" t="s">
        <v>56</v>
      </c>
      <c r="E1502" s="273" t="s">
        <v>2164</v>
      </c>
      <c r="F1502" s="273" t="s">
        <v>2170</v>
      </c>
      <c r="G1502" s="273" t="s">
        <v>2166</v>
      </c>
      <c r="H1502" s="273" t="s">
        <v>4875</v>
      </c>
      <c r="I1502" s="274" t="s">
        <v>4876</v>
      </c>
    </row>
    <row r="1503" spans="2:9">
      <c r="B1503" s="272" t="s">
        <v>1539</v>
      </c>
      <c r="C1503" s="273" t="s">
        <v>4877</v>
      </c>
      <c r="D1503" s="273" t="s">
        <v>56</v>
      </c>
      <c r="E1503" s="273" t="s">
        <v>2164</v>
      </c>
      <c r="F1503" s="273" t="s">
        <v>2170</v>
      </c>
      <c r="G1503" s="273" t="s">
        <v>2166</v>
      </c>
      <c r="H1503" s="273" t="s">
        <v>4877</v>
      </c>
      <c r="I1503" s="274" t="s">
        <v>4877</v>
      </c>
    </row>
    <row r="1504" spans="2:9">
      <c r="B1504" s="272" t="s">
        <v>1540</v>
      </c>
      <c r="C1504" s="273" t="s">
        <v>4877</v>
      </c>
      <c r="D1504" s="273" t="s">
        <v>56</v>
      </c>
      <c r="E1504" s="273" t="s">
        <v>2164</v>
      </c>
      <c r="F1504" s="273" t="s">
        <v>2170</v>
      </c>
      <c r="G1504" s="273" t="s">
        <v>2166</v>
      </c>
      <c r="H1504" s="273" t="s">
        <v>4877</v>
      </c>
      <c r="I1504" s="274" t="s">
        <v>4878</v>
      </c>
    </row>
    <row r="1505" spans="2:9">
      <c r="B1505" s="272" t="s">
        <v>1541</v>
      </c>
      <c r="C1505" s="273" t="s">
        <v>4879</v>
      </c>
      <c r="D1505" s="273" t="s">
        <v>56</v>
      </c>
      <c r="E1505" s="273" t="s">
        <v>2164</v>
      </c>
      <c r="F1505" s="273" t="s">
        <v>2170</v>
      </c>
      <c r="G1505" s="273" t="s">
        <v>2166</v>
      </c>
      <c r="H1505" s="273" t="s">
        <v>4879</v>
      </c>
      <c r="I1505" s="274" t="s">
        <v>4879</v>
      </c>
    </row>
    <row r="1506" spans="2:9">
      <c r="B1506" s="272" t="s">
        <v>1542</v>
      </c>
      <c r="C1506" s="273" t="s">
        <v>4879</v>
      </c>
      <c r="D1506" s="273" t="s">
        <v>56</v>
      </c>
      <c r="E1506" s="273" t="s">
        <v>2164</v>
      </c>
      <c r="F1506" s="273" t="s">
        <v>2170</v>
      </c>
      <c r="G1506" s="273" t="s">
        <v>2166</v>
      </c>
      <c r="H1506" s="273" t="s">
        <v>4879</v>
      </c>
      <c r="I1506" s="274" t="s">
        <v>4879</v>
      </c>
    </row>
    <row r="1507" spans="2:9">
      <c r="B1507" s="272" t="s">
        <v>1543</v>
      </c>
      <c r="C1507" s="273" t="s">
        <v>4880</v>
      </c>
      <c r="D1507" s="273" t="s">
        <v>56</v>
      </c>
      <c r="E1507" s="273" t="s">
        <v>2164</v>
      </c>
      <c r="F1507" s="273" t="s">
        <v>2170</v>
      </c>
      <c r="G1507" s="273" t="s">
        <v>2166</v>
      </c>
      <c r="H1507" s="273" t="s">
        <v>4880</v>
      </c>
      <c r="I1507" s="274" t="s">
        <v>4880</v>
      </c>
    </row>
    <row r="1508" spans="2:9">
      <c r="B1508" s="272" t="s">
        <v>1544</v>
      </c>
      <c r="C1508" s="273" t="s">
        <v>4880</v>
      </c>
      <c r="D1508" s="273" t="s">
        <v>56</v>
      </c>
      <c r="E1508" s="273" t="s">
        <v>2164</v>
      </c>
      <c r="F1508" s="273" t="s">
        <v>2170</v>
      </c>
      <c r="G1508" s="273" t="s">
        <v>2166</v>
      </c>
      <c r="H1508" s="273" t="s">
        <v>4881</v>
      </c>
      <c r="I1508" s="274" t="s">
        <v>4882</v>
      </c>
    </row>
    <row r="1509" spans="2:9">
      <c r="B1509" s="272" t="s">
        <v>1545</v>
      </c>
      <c r="C1509" s="273" t="s">
        <v>4883</v>
      </c>
      <c r="D1509" s="273" t="s">
        <v>56</v>
      </c>
      <c r="E1509" s="273" t="s">
        <v>2164</v>
      </c>
      <c r="F1509" s="273" t="s">
        <v>2170</v>
      </c>
      <c r="G1509" s="273" t="s">
        <v>2166</v>
      </c>
      <c r="H1509" s="273" t="s">
        <v>4883</v>
      </c>
      <c r="I1509" s="274" t="s">
        <v>4883</v>
      </c>
    </row>
    <row r="1510" spans="2:9">
      <c r="B1510" s="272" t="s">
        <v>1546</v>
      </c>
      <c r="C1510" s="273" t="s">
        <v>4884</v>
      </c>
      <c r="D1510" s="273" t="s">
        <v>56</v>
      </c>
      <c r="E1510" s="273" t="s">
        <v>2164</v>
      </c>
      <c r="F1510" s="273" t="s">
        <v>2170</v>
      </c>
      <c r="G1510" s="273" t="s">
        <v>2166</v>
      </c>
      <c r="H1510" s="273" t="s">
        <v>4884</v>
      </c>
      <c r="I1510" s="274" t="s">
        <v>4884</v>
      </c>
    </row>
    <row r="1511" spans="2:9">
      <c r="B1511" s="272" t="s">
        <v>1547</v>
      </c>
      <c r="C1511" s="273" t="s">
        <v>4885</v>
      </c>
      <c r="D1511" s="273" t="s">
        <v>56</v>
      </c>
      <c r="E1511" s="273" t="s">
        <v>2164</v>
      </c>
      <c r="F1511" s="273" t="s">
        <v>2170</v>
      </c>
      <c r="G1511" s="273" t="s">
        <v>2166</v>
      </c>
      <c r="H1511" s="273" t="s">
        <v>4885</v>
      </c>
      <c r="I1511" s="274" t="s">
        <v>4886</v>
      </c>
    </row>
    <row r="1512" spans="2:9">
      <c r="B1512" s="272" t="s">
        <v>1548</v>
      </c>
      <c r="C1512" s="273" t="s">
        <v>4887</v>
      </c>
      <c r="D1512" s="273" t="s">
        <v>56</v>
      </c>
      <c r="E1512" s="273" t="s">
        <v>2164</v>
      </c>
      <c r="F1512" s="273" t="s">
        <v>2170</v>
      </c>
      <c r="G1512" s="273" t="s">
        <v>2166</v>
      </c>
      <c r="H1512" s="273" t="s">
        <v>4887</v>
      </c>
      <c r="I1512" s="274" t="s">
        <v>4888</v>
      </c>
    </row>
    <row r="1513" spans="2:9">
      <c r="B1513" s="272" t="s">
        <v>1549</v>
      </c>
      <c r="C1513" s="273" t="s">
        <v>4889</v>
      </c>
      <c r="D1513" s="273" t="s">
        <v>56</v>
      </c>
      <c r="E1513" s="273" t="s">
        <v>2164</v>
      </c>
      <c r="F1513" s="273" t="s">
        <v>2170</v>
      </c>
      <c r="G1513" s="273" t="s">
        <v>2166</v>
      </c>
      <c r="H1513" s="273" t="s">
        <v>4890</v>
      </c>
      <c r="I1513" s="274" t="s">
        <v>4891</v>
      </c>
    </row>
    <row r="1514" spans="2:9">
      <c r="B1514" s="272" t="s">
        <v>1550</v>
      </c>
      <c r="C1514" s="273" t="s">
        <v>4892</v>
      </c>
      <c r="D1514" s="273" t="s">
        <v>56</v>
      </c>
      <c r="E1514" s="273" t="s">
        <v>2164</v>
      </c>
      <c r="F1514" s="273" t="s">
        <v>2170</v>
      </c>
      <c r="G1514" s="273" t="s">
        <v>2166</v>
      </c>
      <c r="H1514" s="273" t="s">
        <v>4893</v>
      </c>
      <c r="I1514" s="274" t="s">
        <v>4894</v>
      </c>
    </row>
    <row r="1515" spans="2:9">
      <c r="B1515" s="272" t="s">
        <v>1551</v>
      </c>
      <c r="C1515" s="273" t="s">
        <v>4895</v>
      </c>
      <c r="D1515" s="273" t="s">
        <v>56</v>
      </c>
      <c r="E1515" s="273" t="s">
        <v>2164</v>
      </c>
      <c r="F1515" s="273" t="s">
        <v>2170</v>
      </c>
      <c r="G1515" s="273" t="s">
        <v>2166</v>
      </c>
      <c r="H1515" s="273" t="s">
        <v>4895</v>
      </c>
      <c r="I1515" s="274" t="s">
        <v>4895</v>
      </c>
    </row>
    <row r="1516" spans="2:9">
      <c r="B1516" s="272" t="s">
        <v>1552</v>
      </c>
      <c r="C1516" s="273" t="s">
        <v>4895</v>
      </c>
      <c r="D1516" s="273" t="s">
        <v>56</v>
      </c>
      <c r="E1516" s="273" t="s">
        <v>2164</v>
      </c>
      <c r="F1516" s="273" t="s">
        <v>2170</v>
      </c>
      <c r="G1516" s="273" t="s">
        <v>2166</v>
      </c>
      <c r="H1516" s="273" t="s">
        <v>4895</v>
      </c>
      <c r="I1516" s="274" t="s">
        <v>4895</v>
      </c>
    </row>
    <row r="1517" spans="2:9">
      <c r="B1517" s="272" t="s">
        <v>1553</v>
      </c>
      <c r="C1517" s="273" t="s">
        <v>4895</v>
      </c>
      <c r="D1517" s="273" t="s">
        <v>56</v>
      </c>
      <c r="E1517" s="273" t="s">
        <v>2164</v>
      </c>
      <c r="F1517" s="273" t="s">
        <v>2170</v>
      </c>
      <c r="G1517" s="273" t="s">
        <v>2166</v>
      </c>
      <c r="H1517" s="273" t="s">
        <v>4895</v>
      </c>
      <c r="I1517" s="274" t="s">
        <v>4896</v>
      </c>
    </row>
    <row r="1518" spans="2:9">
      <c r="B1518" s="272" t="s">
        <v>1554</v>
      </c>
      <c r="C1518" s="273" t="s">
        <v>4897</v>
      </c>
      <c r="D1518" s="273" t="s">
        <v>56</v>
      </c>
      <c r="E1518" s="273" t="s">
        <v>2164</v>
      </c>
      <c r="F1518" s="273" t="s">
        <v>2170</v>
      </c>
      <c r="G1518" s="273" t="s">
        <v>2166</v>
      </c>
      <c r="H1518" s="273" t="s">
        <v>4897</v>
      </c>
      <c r="I1518" s="274" t="s">
        <v>4897</v>
      </c>
    </row>
    <row r="1519" spans="2:9">
      <c r="B1519" s="272" t="s">
        <v>1555</v>
      </c>
      <c r="C1519" s="273" t="s">
        <v>4898</v>
      </c>
      <c r="D1519" s="273" t="s">
        <v>56</v>
      </c>
      <c r="E1519" s="273" t="s">
        <v>2164</v>
      </c>
      <c r="F1519" s="273" t="s">
        <v>2170</v>
      </c>
      <c r="G1519" s="273" t="s">
        <v>2166</v>
      </c>
      <c r="H1519" s="273" t="s">
        <v>4899</v>
      </c>
      <c r="I1519" s="274" t="s">
        <v>4900</v>
      </c>
    </row>
    <row r="1520" spans="2:9">
      <c r="B1520" s="272" t="s">
        <v>1556</v>
      </c>
      <c r="C1520" s="273" t="s">
        <v>4901</v>
      </c>
      <c r="D1520" s="273" t="s">
        <v>56</v>
      </c>
      <c r="E1520" s="273" t="s">
        <v>2164</v>
      </c>
      <c r="F1520" s="273" t="s">
        <v>2170</v>
      </c>
      <c r="G1520" s="273" t="s">
        <v>2166</v>
      </c>
      <c r="H1520" s="273" t="s">
        <v>4901</v>
      </c>
      <c r="I1520" s="274" t="s">
        <v>4901</v>
      </c>
    </row>
    <row r="1521" spans="2:9">
      <c r="B1521" s="272" t="s">
        <v>1557</v>
      </c>
      <c r="C1521" s="273" t="s">
        <v>4902</v>
      </c>
      <c r="D1521" s="273" t="s">
        <v>56</v>
      </c>
      <c r="E1521" s="273" t="s">
        <v>2164</v>
      </c>
      <c r="F1521" s="273" t="s">
        <v>2170</v>
      </c>
      <c r="G1521" s="273" t="s">
        <v>2166</v>
      </c>
      <c r="H1521" s="273" t="s">
        <v>4902</v>
      </c>
      <c r="I1521" s="274" t="s">
        <v>4902</v>
      </c>
    </row>
    <row r="1522" spans="2:9">
      <c r="B1522" s="272" t="s">
        <v>1558</v>
      </c>
      <c r="C1522" s="273" t="s">
        <v>4903</v>
      </c>
      <c r="D1522" s="273" t="s">
        <v>56</v>
      </c>
      <c r="E1522" s="273" t="s">
        <v>2164</v>
      </c>
      <c r="F1522" s="273" t="s">
        <v>2259</v>
      </c>
      <c r="G1522" s="273" t="s">
        <v>2166</v>
      </c>
      <c r="H1522" s="273" t="s">
        <v>4904</v>
      </c>
      <c r="I1522" s="274" t="s">
        <v>4905</v>
      </c>
    </row>
    <row r="1523" spans="2:9">
      <c r="B1523" s="272" t="s">
        <v>1560</v>
      </c>
      <c r="C1523" s="273" t="s">
        <v>4906</v>
      </c>
      <c r="D1523" s="273" t="s">
        <v>56</v>
      </c>
      <c r="E1523" s="273" t="s">
        <v>2164</v>
      </c>
      <c r="F1523" s="273" t="s">
        <v>2170</v>
      </c>
      <c r="G1523" s="273" t="s">
        <v>2166</v>
      </c>
      <c r="H1523" s="273" t="s">
        <v>4906</v>
      </c>
      <c r="I1523" s="274" t="s">
        <v>4907</v>
      </c>
    </row>
    <row r="1524" spans="2:9">
      <c r="B1524" s="272" t="s">
        <v>1561</v>
      </c>
      <c r="C1524" s="273" t="s">
        <v>4908</v>
      </c>
      <c r="D1524" s="273" t="s">
        <v>56</v>
      </c>
      <c r="E1524" s="273" t="s">
        <v>2333</v>
      </c>
      <c r="F1524" s="273" t="s">
        <v>2218</v>
      </c>
      <c r="G1524" s="273" t="s">
        <v>2334</v>
      </c>
      <c r="H1524" s="273" t="s">
        <v>4908</v>
      </c>
      <c r="I1524" s="274" t="s">
        <v>4908</v>
      </c>
    </row>
    <row r="1525" spans="2:9">
      <c r="B1525" s="272" t="s">
        <v>1562</v>
      </c>
      <c r="C1525" s="273" t="s">
        <v>4908</v>
      </c>
      <c r="D1525" s="273" t="s">
        <v>56</v>
      </c>
      <c r="E1525" s="273" t="s">
        <v>2333</v>
      </c>
      <c r="F1525" s="273" t="s">
        <v>2218</v>
      </c>
      <c r="G1525" s="273" t="s">
        <v>2334</v>
      </c>
      <c r="H1525" s="273" t="s">
        <v>4908</v>
      </c>
      <c r="I1525" s="274" t="s">
        <v>4908</v>
      </c>
    </row>
    <row r="1526" spans="2:9">
      <c r="B1526" s="272" t="s">
        <v>1565</v>
      </c>
      <c r="C1526" s="273" t="s">
        <v>4909</v>
      </c>
      <c r="D1526" s="273" t="s">
        <v>56</v>
      </c>
      <c r="E1526" s="273" t="s">
        <v>2333</v>
      </c>
      <c r="F1526" s="273" t="s">
        <v>2218</v>
      </c>
      <c r="G1526" s="273" t="s">
        <v>2334</v>
      </c>
      <c r="H1526" s="273" t="s">
        <v>4909</v>
      </c>
      <c r="I1526" s="274" t="s">
        <v>4909</v>
      </c>
    </row>
    <row r="1527" spans="2:9">
      <c r="B1527" s="272" t="s">
        <v>1564</v>
      </c>
      <c r="C1527" s="273" t="s">
        <v>4910</v>
      </c>
      <c r="D1527" s="273" t="s">
        <v>56</v>
      </c>
      <c r="E1527" s="273" t="s">
        <v>2333</v>
      </c>
      <c r="F1527" s="273" t="s">
        <v>2218</v>
      </c>
      <c r="G1527" s="273" t="s">
        <v>2334</v>
      </c>
      <c r="H1527" s="273" t="s">
        <v>4911</v>
      </c>
      <c r="I1527" s="274" t="s">
        <v>4912</v>
      </c>
    </row>
    <row r="1528" spans="2:9">
      <c r="B1528" s="272" t="s">
        <v>1568</v>
      </c>
      <c r="C1528" s="273" t="s">
        <v>4852</v>
      </c>
      <c r="D1528" s="273" t="s">
        <v>56</v>
      </c>
      <c r="E1528" s="273" t="s">
        <v>2164</v>
      </c>
      <c r="F1528" s="273" t="s">
        <v>2170</v>
      </c>
      <c r="G1528" s="273" t="s">
        <v>2166</v>
      </c>
      <c r="H1528" s="273" t="s">
        <v>4913</v>
      </c>
      <c r="I1528" s="274" t="s">
        <v>4914</v>
      </c>
    </row>
    <row r="1529" spans="2:9">
      <c r="B1529" s="272" t="s">
        <v>1571</v>
      </c>
      <c r="C1529" s="273" t="s">
        <v>4853</v>
      </c>
      <c r="D1529" s="273" t="s">
        <v>56</v>
      </c>
      <c r="E1529" s="273" t="s">
        <v>2164</v>
      </c>
      <c r="F1529" s="273" t="s">
        <v>2170</v>
      </c>
      <c r="G1529" s="273" t="s">
        <v>2166</v>
      </c>
      <c r="H1529" s="273" t="s">
        <v>4853</v>
      </c>
      <c r="I1529" s="274" t="s">
        <v>4915</v>
      </c>
    </row>
    <row r="1530" spans="2:9">
      <c r="B1530" s="272" t="s">
        <v>1574</v>
      </c>
      <c r="C1530" s="273" t="s">
        <v>4854</v>
      </c>
      <c r="D1530" s="273" t="s">
        <v>56</v>
      </c>
      <c r="E1530" s="273" t="s">
        <v>2164</v>
      </c>
      <c r="F1530" s="273" t="s">
        <v>2170</v>
      </c>
      <c r="G1530" s="273" t="s">
        <v>2166</v>
      </c>
      <c r="H1530" s="273" t="s">
        <v>4854</v>
      </c>
      <c r="I1530" s="274" t="s">
        <v>4916</v>
      </c>
    </row>
    <row r="1531" spans="2:9">
      <c r="B1531" s="272" t="s">
        <v>1576</v>
      </c>
      <c r="C1531" s="273" t="s">
        <v>4917</v>
      </c>
      <c r="D1531" s="273" t="s">
        <v>56</v>
      </c>
      <c r="E1531" s="273" t="s">
        <v>2164</v>
      </c>
      <c r="F1531" s="273" t="s">
        <v>2218</v>
      </c>
      <c r="G1531" s="273" t="s">
        <v>2166</v>
      </c>
      <c r="H1531" s="273" t="s">
        <v>4918</v>
      </c>
      <c r="I1531" s="274" t="s">
        <v>4919</v>
      </c>
    </row>
    <row r="1532" spans="2:9">
      <c r="B1532" s="272" t="s">
        <v>1662</v>
      </c>
      <c r="C1532" s="273" t="s">
        <v>4920</v>
      </c>
      <c r="D1532" s="273" t="s">
        <v>2179</v>
      </c>
      <c r="E1532" s="273" t="s">
        <v>2413</v>
      </c>
      <c r="F1532" s="273" t="s">
        <v>2179</v>
      </c>
      <c r="G1532" s="273" t="s">
        <v>2414</v>
      </c>
      <c r="H1532" s="273" t="s">
        <v>4920</v>
      </c>
      <c r="I1532" s="274" t="s">
        <v>4920</v>
      </c>
    </row>
    <row r="1533" spans="2:9">
      <c r="B1533" s="272" t="s">
        <v>1663</v>
      </c>
      <c r="C1533" s="273" t="s">
        <v>4921</v>
      </c>
      <c r="D1533" s="273" t="s">
        <v>2179</v>
      </c>
      <c r="E1533" s="273" t="s">
        <v>2413</v>
      </c>
      <c r="F1533" s="273" t="s">
        <v>2179</v>
      </c>
      <c r="G1533" s="273" t="s">
        <v>2414</v>
      </c>
      <c r="H1533" s="273" t="s">
        <v>4921</v>
      </c>
      <c r="I1533" s="274" t="s">
        <v>4921</v>
      </c>
    </row>
    <row r="1534" spans="2:9">
      <c r="B1534" s="272" t="s">
        <v>1665</v>
      </c>
      <c r="C1534" s="273" t="s">
        <v>4922</v>
      </c>
      <c r="D1534" s="273" t="s">
        <v>2179</v>
      </c>
      <c r="E1534" s="273" t="s">
        <v>2413</v>
      </c>
      <c r="F1534" s="273" t="s">
        <v>2179</v>
      </c>
      <c r="G1534" s="273" t="s">
        <v>2414</v>
      </c>
      <c r="H1534" s="273" t="s">
        <v>4922</v>
      </c>
      <c r="I1534" s="274" t="s">
        <v>4922</v>
      </c>
    </row>
    <row r="1535" spans="2:9">
      <c r="B1535" s="272" t="s">
        <v>1666</v>
      </c>
      <c r="C1535" s="273" t="s">
        <v>4923</v>
      </c>
      <c r="D1535" s="273" t="s">
        <v>2179</v>
      </c>
      <c r="E1535" s="273" t="s">
        <v>2413</v>
      </c>
      <c r="F1535" s="273" t="s">
        <v>2179</v>
      </c>
      <c r="G1535" s="273" t="s">
        <v>2414</v>
      </c>
      <c r="H1535" s="273" t="s">
        <v>4923</v>
      </c>
      <c r="I1535" s="274" t="s">
        <v>4923</v>
      </c>
    </row>
    <row r="1536" spans="2:9">
      <c r="B1536" s="272" t="s">
        <v>1668</v>
      </c>
      <c r="C1536" s="273" t="s">
        <v>2412</v>
      </c>
      <c r="D1536" s="273" t="s">
        <v>2179</v>
      </c>
      <c r="E1536" s="273" t="s">
        <v>2413</v>
      </c>
      <c r="F1536" s="273" t="s">
        <v>2179</v>
      </c>
      <c r="G1536" s="273" t="s">
        <v>2414</v>
      </c>
      <c r="H1536" s="273" t="s">
        <v>2412</v>
      </c>
      <c r="I1536" s="274" t="s">
        <v>2412</v>
      </c>
    </row>
    <row r="1537" spans="2:9">
      <c r="B1537" s="272" t="s">
        <v>1412</v>
      </c>
      <c r="C1537" s="273" t="s">
        <v>3124</v>
      </c>
      <c r="D1537" s="273" t="s">
        <v>54</v>
      </c>
      <c r="E1537" s="273" t="s">
        <v>54</v>
      </c>
      <c r="F1537" s="273" t="s">
        <v>50</v>
      </c>
      <c r="G1537" s="273" t="s">
        <v>3205</v>
      </c>
      <c r="H1537" s="273" t="s">
        <v>4924</v>
      </c>
      <c r="I1537" s="274" t="s">
        <v>4925</v>
      </c>
    </row>
    <row r="1538" spans="2:9">
      <c r="B1538" s="272" t="s">
        <v>1419</v>
      </c>
      <c r="C1538" s="273" t="s">
        <v>4926</v>
      </c>
      <c r="D1538" s="273" t="s">
        <v>54</v>
      </c>
      <c r="E1538" s="273" t="s">
        <v>54</v>
      </c>
      <c r="F1538" s="273" t="s">
        <v>2218</v>
      </c>
      <c r="G1538" s="273" t="s">
        <v>3205</v>
      </c>
      <c r="H1538" s="273" t="s">
        <v>4927</v>
      </c>
      <c r="I1538" s="274" t="s">
        <v>4928</v>
      </c>
    </row>
    <row r="1539" spans="2:9">
      <c r="B1539" s="272" t="s">
        <v>1420</v>
      </c>
      <c r="C1539" s="273" t="s">
        <v>4929</v>
      </c>
      <c r="D1539" s="273" t="s">
        <v>54</v>
      </c>
      <c r="E1539" s="273" t="s">
        <v>54</v>
      </c>
      <c r="F1539" s="273" t="s">
        <v>2170</v>
      </c>
      <c r="G1539" s="273" t="s">
        <v>3205</v>
      </c>
      <c r="H1539" s="273" t="s">
        <v>4930</v>
      </c>
      <c r="I1539" s="274" t="s">
        <v>4931</v>
      </c>
    </row>
    <row r="1540" spans="2:9">
      <c r="B1540" s="272" t="s">
        <v>1448</v>
      </c>
      <c r="C1540" s="273" t="s">
        <v>4932</v>
      </c>
      <c r="D1540" s="273" t="s">
        <v>2600</v>
      </c>
      <c r="E1540" s="273" t="s">
        <v>2364</v>
      </c>
      <c r="F1540" s="273" t="s">
        <v>2198</v>
      </c>
      <c r="G1540" s="273" t="s">
        <v>3715</v>
      </c>
      <c r="H1540" s="273" t="s">
        <v>4933</v>
      </c>
      <c r="I1540" s="274" t="s">
        <v>4934</v>
      </c>
    </row>
    <row r="1541" spans="2:9">
      <c r="B1541" s="272" t="s">
        <v>1450</v>
      </c>
      <c r="C1541" s="273" t="s">
        <v>4935</v>
      </c>
      <c r="D1541" s="273" t="s">
        <v>2600</v>
      </c>
      <c r="E1541" s="273" t="s">
        <v>2364</v>
      </c>
      <c r="F1541" s="273" t="s">
        <v>2602</v>
      </c>
      <c r="G1541" s="273" t="s">
        <v>3715</v>
      </c>
      <c r="H1541" s="273" t="s">
        <v>4935</v>
      </c>
      <c r="I1541" s="274" t="s">
        <v>4935</v>
      </c>
    </row>
    <row r="1542" spans="2:9">
      <c r="B1542" s="272" t="s">
        <v>1402</v>
      </c>
      <c r="C1542" s="273" t="s">
        <v>4936</v>
      </c>
      <c r="D1542" s="273" t="s">
        <v>54</v>
      </c>
      <c r="E1542" s="273" t="s">
        <v>54</v>
      </c>
      <c r="F1542" s="273" t="s">
        <v>2170</v>
      </c>
      <c r="G1542" s="273" t="s">
        <v>3205</v>
      </c>
      <c r="H1542" s="273" t="s">
        <v>4937</v>
      </c>
      <c r="I1542" s="274" t="s">
        <v>4938</v>
      </c>
    </row>
    <row r="1543" spans="2:9">
      <c r="B1543" s="272" t="s">
        <v>1403</v>
      </c>
      <c r="C1543" s="273" t="s">
        <v>4939</v>
      </c>
      <c r="D1543" s="273" t="s">
        <v>54</v>
      </c>
      <c r="E1543" s="273" t="s">
        <v>54</v>
      </c>
      <c r="F1543" s="273" t="s">
        <v>2259</v>
      </c>
      <c r="G1543" s="273" t="s">
        <v>3205</v>
      </c>
      <c r="H1543" s="273" t="s">
        <v>4940</v>
      </c>
      <c r="I1543" s="274" t="s">
        <v>4941</v>
      </c>
    </row>
    <row r="1544" spans="2:9">
      <c r="B1544" s="272" t="s">
        <v>1407</v>
      </c>
      <c r="C1544" s="273" t="s">
        <v>4942</v>
      </c>
      <c r="D1544" s="273" t="s">
        <v>54</v>
      </c>
      <c r="E1544" s="273" t="s">
        <v>54</v>
      </c>
      <c r="F1544" s="273" t="s">
        <v>2170</v>
      </c>
      <c r="G1544" s="273" t="s">
        <v>3205</v>
      </c>
      <c r="H1544" s="273" t="s">
        <v>4943</v>
      </c>
      <c r="I1544" s="274" t="s">
        <v>4944</v>
      </c>
    </row>
    <row r="1545" spans="2:9">
      <c r="B1545" s="272" t="s">
        <v>1408</v>
      </c>
      <c r="C1545" s="273" t="s">
        <v>4945</v>
      </c>
      <c r="D1545" s="273" t="s">
        <v>54</v>
      </c>
      <c r="E1545" s="273" t="s">
        <v>54</v>
      </c>
      <c r="F1545" s="273" t="s">
        <v>2170</v>
      </c>
      <c r="G1545" s="273" t="s">
        <v>3205</v>
      </c>
      <c r="H1545" s="273" t="s">
        <v>4946</v>
      </c>
      <c r="I1545" s="274" t="s">
        <v>4947</v>
      </c>
    </row>
    <row r="1546" spans="2:9">
      <c r="B1546" s="272" t="s">
        <v>1411</v>
      </c>
      <c r="C1546" s="273" t="s">
        <v>4948</v>
      </c>
      <c r="D1546" s="273" t="s">
        <v>110</v>
      </c>
      <c r="E1546" s="273" t="s">
        <v>2364</v>
      </c>
      <c r="F1546" s="273" t="s">
        <v>110</v>
      </c>
      <c r="G1546" s="273" t="s">
        <v>2365</v>
      </c>
      <c r="H1546" s="273" t="s">
        <v>4949</v>
      </c>
      <c r="I1546" s="274" t="s">
        <v>4950</v>
      </c>
    </row>
    <row r="1547" spans="2:9">
      <c r="B1547" s="272" t="s">
        <v>1607</v>
      </c>
      <c r="C1547" s="273" t="s">
        <v>4951</v>
      </c>
      <c r="D1547" s="273" t="s">
        <v>2179</v>
      </c>
      <c r="E1547" s="273" t="s">
        <v>2180</v>
      </c>
      <c r="F1547" s="273" t="s">
        <v>2179</v>
      </c>
      <c r="G1547" s="273" t="s">
        <v>2181</v>
      </c>
      <c r="H1547" s="273" t="s">
        <v>4951</v>
      </c>
      <c r="I1547" s="274" t="s">
        <v>4951</v>
      </c>
    </row>
    <row r="1548" spans="2:9">
      <c r="B1548" s="272" t="s">
        <v>1608</v>
      </c>
      <c r="C1548" s="273" t="s">
        <v>4951</v>
      </c>
      <c r="D1548" s="273" t="s">
        <v>2179</v>
      </c>
      <c r="E1548" s="273" t="s">
        <v>2180</v>
      </c>
      <c r="F1548" s="273" t="s">
        <v>2179</v>
      </c>
      <c r="G1548" s="273" t="s">
        <v>2181</v>
      </c>
      <c r="H1548" s="273" t="s">
        <v>4951</v>
      </c>
      <c r="I1548" s="274" t="s">
        <v>4951</v>
      </c>
    </row>
    <row r="1549" spans="2:9">
      <c r="B1549" s="272" t="s">
        <v>1609</v>
      </c>
      <c r="C1549" s="273" t="s">
        <v>4952</v>
      </c>
      <c r="D1549" s="273" t="s">
        <v>2179</v>
      </c>
      <c r="E1549" s="273" t="s">
        <v>2180</v>
      </c>
      <c r="F1549" s="273" t="s">
        <v>2179</v>
      </c>
      <c r="G1549" s="273" t="s">
        <v>2181</v>
      </c>
      <c r="H1549" s="273" t="s">
        <v>4952</v>
      </c>
      <c r="I1549" s="274" t="s">
        <v>4952</v>
      </c>
    </row>
    <row r="1550" spans="2:9">
      <c r="B1550" s="272" t="s">
        <v>1610</v>
      </c>
      <c r="C1550" s="273" t="s">
        <v>4953</v>
      </c>
      <c r="D1550" s="273" t="s">
        <v>2179</v>
      </c>
      <c r="E1550" s="273" t="s">
        <v>2180</v>
      </c>
      <c r="F1550" s="273" t="s">
        <v>2179</v>
      </c>
      <c r="G1550" s="273" t="s">
        <v>2181</v>
      </c>
      <c r="H1550" s="273" t="s">
        <v>4953</v>
      </c>
      <c r="I1550" s="274" t="s">
        <v>4953</v>
      </c>
    </row>
    <row r="1551" spans="2:9">
      <c r="B1551" s="272" t="s">
        <v>1611</v>
      </c>
      <c r="C1551" s="273" t="s">
        <v>4953</v>
      </c>
      <c r="D1551" s="273" t="s">
        <v>2179</v>
      </c>
      <c r="E1551" s="273" t="s">
        <v>2180</v>
      </c>
      <c r="F1551" s="273" t="s">
        <v>2179</v>
      </c>
      <c r="G1551" s="273" t="s">
        <v>2181</v>
      </c>
      <c r="H1551" s="273" t="s">
        <v>4953</v>
      </c>
      <c r="I1551" s="274" t="s">
        <v>4953</v>
      </c>
    </row>
    <row r="1552" spans="2:9">
      <c r="B1552" s="272" t="s">
        <v>1413</v>
      </c>
      <c r="C1552" s="273" t="s">
        <v>4954</v>
      </c>
      <c r="D1552" s="273" t="s">
        <v>54</v>
      </c>
      <c r="E1552" s="273" t="s">
        <v>54</v>
      </c>
      <c r="F1552" s="273" t="s">
        <v>50</v>
      </c>
      <c r="G1552" s="273" t="s">
        <v>3205</v>
      </c>
      <c r="H1552" s="273" t="s">
        <v>4955</v>
      </c>
      <c r="I1552" s="274" t="s">
        <v>4956</v>
      </c>
    </row>
    <row r="1553" spans="2:9">
      <c r="B1553" s="272" t="s">
        <v>1414</v>
      </c>
      <c r="C1553" s="273" t="s">
        <v>4957</v>
      </c>
      <c r="D1553" s="273" t="s">
        <v>54</v>
      </c>
      <c r="E1553" s="273" t="s">
        <v>54</v>
      </c>
      <c r="F1553" s="273" t="s">
        <v>2170</v>
      </c>
      <c r="G1553" s="273" t="s">
        <v>3205</v>
      </c>
      <c r="H1553" s="273" t="s">
        <v>4957</v>
      </c>
      <c r="I1553" s="274" t="s">
        <v>4958</v>
      </c>
    </row>
    <row r="1554" spans="2:9">
      <c r="B1554" s="272" t="s">
        <v>1416</v>
      </c>
      <c r="C1554" s="273" t="s">
        <v>4959</v>
      </c>
      <c r="D1554" s="273" t="s">
        <v>54</v>
      </c>
      <c r="E1554" s="273" t="s">
        <v>54</v>
      </c>
      <c r="F1554" s="273" t="s">
        <v>2170</v>
      </c>
      <c r="G1554" s="273" t="s">
        <v>3205</v>
      </c>
      <c r="H1554" s="273" t="s">
        <v>4960</v>
      </c>
      <c r="I1554" s="274" t="s">
        <v>4961</v>
      </c>
    </row>
    <row r="1555" spans="2:9">
      <c r="B1555" s="272" t="s">
        <v>1613</v>
      </c>
      <c r="C1555" s="273" t="s">
        <v>4962</v>
      </c>
      <c r="D1555" s="273" t="s">
        <v>2179</v>
      </c>
      <c r="E1555" s="273" t="s">
        <v>2180</v>
      </c>
      <c r="F1555" s="273" t="s">
        <v>2179</v>
      </c>
      <c r="G1555" s="273" t="s">
        <v>2181</v>
      </c>
      <c r="H1555" s="273" t="s">
        <v>4962</v>
      </c>
      <c r="I1555" s="274" t="s">
        <v>4962</v>
      </c>
    </row>
    <row r="1556" spans="2:9">
      <c r="B1556" s="272" t="s">
        <v>1614</v>
      </c>
      <c r="C1556" s="273" t="s">
        <v>4963</v>
      </c>
      <c r="D1556" s="273" t="s">
        <v>2179</v>
      </c>
      <c r="E1556" s="273" t="s">
        <v>2180</v>
      </c>
      <c r="F1556" s="273" t="s">
        <v>2179</v>
      </c>
      <c r="G1556" s="273" t="s">
        <v>2181</v>
      </c>
      <c r="H1556" s="273" t="s">
        <v>4963</v>
      </c>
      <c r="I1556" s="274" t="s">
        <v>4963</v>
      </c>
    </row>
    <row r="1557" spans="2:9">
      <c r="B1557" s="272" t="s">
        <v>1615</v>
      </c>
      <c r="C1557" s="273" t="s">
        <v>4964</v>
      </c>
      <c r="D1557" s="273" t="s">
        <v>2179</v>
      </c>
      <c r="E1557" s="273" t="s">
        <v>2180</v>
      </c>
      <c r="F1557" s="273" t="s">
        <v>2179</v>
      </c>
      <c r="G1557" s="273" t="s">
        <v>2181</v>
      </c>
      <c r="H1557" s="273" t="s">
        <v>4964</v>
      </c>
      <c r="I1557" s="274" t="s">
        <v>4964</v>
      </c>
    </row>
    <row r="1558" spans="2:9">
      <c r="B1558" s="272" t="s">
        <v>1616</v>
      </c>
      <c r="C1558" s="273" t="s">
        <v>4964</v>
      </c>
      <c r="D1558" s="273" t="s">
        <v>2179</v>
      </c>
      <c r="E1558" s="273" t="s">
        <v>2180</v>
      </c>
      <c r="F1558" s="273" t="s">
        <v>2179</v>
      </c>
      <c r="G1558" s="273" t="s">
        <v>2181</v>
      </c>
      <c r="H1558" s="273" t="s">
        <v>4964</v>
      </c>
      <c r="I1558" s="274" t="s">
        <v>4964</v>
      </c>
    </row>
    <row r="1559" spans="2:9">
      <c r="B1559" s="272" t="s">
        <v>1417</v>
      </c>
      <c r="C1559" s="273" t="s">
        <v>4965</v>
      </c>
      <c r="D1559" s="273" t="s">
        <v>54</v>
      </c>
      <c r="E1559" s="273" t="s">
        <v>54</v>
      </c>
      <c r="F1559" s="273" t="s">
        <v>2170</v>
      </c>
      <c r="G1559" s="273" t="s">
        <v>3205</v>
      </c>
      <c r="H1559" s="273" t="s">
        <v>4966</v>
      </c>
      <c r="I1559" s="274" t="s">
        <v>4967</v>
      </c>
    </row>
    <row r="1560" spans="2:9">
      <c r="B1560" s="272" t="s">
        <v>1421</v>
      </c>
      <c r="C1560" s="273" t="s">
        <v>4968</v>
      </c>
      <c r="D1560" s="273" t="s">
        <v>54</v>
      </c>
      <c r="E1560" s="273" t="s">
        <v>54</v>
      </c>
      <c r="F1560" s="273" t="s">
        <v>2170</v>
      </c>
      <c r="G1560" s="273" t="s">
        <v>3205</v>
      </c>
      <c r="H1560" s="273" t="s">
        <v>4969</v>
      </c>
      <c r="I1560" s="274" t="s">
        <v>4970</v>
      </c>
    </row>
    <row r="1561" spans="2:9">
      <c r="B1561" s="272" t="s">
        <v>1422</v>
      </c>
      <c r="C1561" s="273" t="s">
        <v>4971</v>
      </c>
      <c r="D1561" s="273" t="s">
        <v>54</v>
      </c>
      <c r="E1561" s="273" t="s">
        <v>54</v>
      </c>
      <c r="F1561" s="273" t="s">
        <v>2170</v>
      </c>
      <c r="G1561" s="273" t="s">
        <v>3205</v>
      </c>
      <c r="H1561" s="273" t="s">
        <v>4972</v>
      </c>
      <c r="I1561" s="274" t="s">
        <v>4973</v>
      </c>
    </row>
    <row r="1562" spans="2:9">
      <c r="B1562" s="272" t="s">
        <v>1424</v>
      </c>
      <c r="C1562" s="273" t="s">
        <v>4643</v>
      </c>
      <c r="D1562" s="273" t="s">
        <v>54</v>
      </c>
      <c r="E1562" s="273" t="s">
        <v>54</v>
      </c>
      <c r="F1562" s="273" t="s">
        <v>2170</v>
      </c>
      <c r="G1562" s="273" t="s">
        <v>3205</v>
      </c>
      <c r="H1562" s="273" t="s">
        <v>4643</v>
      </c>
      <c r="I1562" s="274" t="s">
        <v>4974</v>
      </c>
    </row>
    <row r="1563" spans="2:9">
      <c r="B1563" s="272" t="s">
        <v>1428</v>
      </c>
      <c r="C1563" s="273" t="s">
        <v>4975</v>
      </c>
      <c r="D1563" s="273" t="s">
        <v>54</v>
      </c>
      <c r="E1563" s="273" t="s">
        <v>54</v>
      </c>
      <c r="F1563" s="273" t="s">
        <v>2165</v>
      </c>
      <c r="G1563" s="273" t="s">
        <v>3205</v>
      </c>
      <c r="H1563" s="273" t="s">
        <v>4976</v>
      </c>
      <c r="I1563" s="274" t="s">
        <v>4977</v>
      </c>
    </row>
    <row r="1564" spans="2:9">
      <c r="B1564" s="272" t="s">
        <v>1593</v>
      </c>
      <c r="C1564" s="273" t="s">
        <v>4978</v>
      </c>
      <c r="D1564" s="273" t="s">
        <v>110</v>
      </c>
      <c r="E1564" s="273" t="s">
        <v>2364</v>
      </c>
      <c r="F1564" s="273" t="s">
        <v>110</v>
      </c>
      <c r="G1564" s="273" t="s">
        <v>2365</v>
      </c>
      <c r="H1564" s="273" t="s">
        <v>4978</v>
      </c>
      <c r="I1564" s="274" t="s">
        <v>4979</v>
      </c>
    </row>
    <row r="1565" spans="2:9">
      <c r="B1565" s="272" t="s">
        <v>1594</v>
      </c>
      <c r="C1565" s="273" t="s">
        <v>4980</v>
      </c>
      <c r="D1565" s="273" t="s">
        <v>56</v>
      </c>
      <c r="E1565" s="273" t="s">
        <v>2164</v>
      </c>
      <c r="F1565" s="273" t="s">
        <v>2170</v>
      </c>
      <c r="G1565" s="273" t="s">
        <v>2166</v>
      </c>
      <c r="H1565" s="273" t="s">
        <v>4980</v>
      </c>
      <c r="I1565" s="274" t="s">
        <v>4980</v>
      </c>
    </row>
    <row r="1566" spans="2:9">
      <c r="B1566" s="272" t="s">
        <v>1429</v>
      </c>
      <c r="C1566" s="273" t="s">
        <v>4981</v>
      </c>
      <c r="D1566" s="273" t="s">
        <v>54</v>
      </c>
      <c r="E1566" s="273" t="s">
        <v>54</v>
      </c>
      <c r="F1566" s="273" t="s">
        <v>2170</v>
      </c>
      <c r="G1566" s="273" t="s">
        <v>3205</v>
      </c>
      <c r="H1566" s="273" t="s">
        <v>4982</v>
      </c>
      <c r="I1566" s="274" t="s">
        <v>4983</v>
      </c>
    </row>
    <row r="1567" spans="2:9">
      <c r="B1567" s="272" t="s">
        <v>1430</v>
      </c>
      <c r="C1567" s="273" t="s">
        <v>4984</v>
      </c>
      <c r="D1567" s="273" t="s">
        <v>2236</v>
      </c>
      <c r="E1567" s="273" t="s">
        <v>2441</v>
      </c>
      <c r="F1567" s="273" t="s">
        <v>2427</v>
      </c>
      <c r="G1567" s="273" t="s">
        <v>2442</v>
      </c>
      <c r="H1567" s="273" t="s">
        <v>4984</v>
      </c>
      <c r="I1567" s="274" t="s">
        <v>4984</v>
      </c>
    </row>
    <row r="1568" spans="2:9">
      <c r="B1568" s="272" t="s">
        <v>1431</v>
      </c>
      <c r="C1568" s="273" t="s">
        <v>4984</v>
      </c>
      <c r="D1568" s="273" t="s">
        <v>2236</v>
      </c>
      <c r="E1568" s="273" t="s">
        <v>2441</v>
      </c>
      <c r="F1568" s="273" t="s">
        <v>2427</v>
      </c>
      <c r="G1568" s="273" t="s">
        <v>2442</v>
      </c>
      <c r="H1568" s="273" t="s">
        <v>4985</v>
      </c>
      <c r="I1568" s="274" t="s">
        <v>4986</v>
      </c>
    </row>
    <row r="1569" spans="2:9">
      <c r="B1569" s="272" t="s">
        <v>1432</v>
      </c>
      <c r="C1569" s="273" t="s">
        <v>4987</v>
      </c>
      <c r="D1569" s="273" t="s">
        <v>54</v>
      </c>
      <c r="E1569" s="273" t="s">
        <v>54</v>
      </c>
      <c r="F1569" s="273" t="s">
        <v>2170</v>
      </c>
      <c r="G1569" s="273" t="s">
        <v>3205</v>
      </c>
      <c r="H1569" s="273" t="s">
        <v>4987</v>
      </c>
      <c r="I1569" s="274" t="s">
        <v>4987</v>
      </c>
    </row>
    <row r="1570" spans="2:9">
      <c r="B1570" s="272" t="s">
        <v>1433</v>
      </c>
      <c r="C1570" s="273" t="s">
        <v>4988</v>
      </c>
      <c r="D1570" s="273" t="s">
        <v>54</v>
      </c>
      <c r="E1570" s="273" t="s">
        <v>54</v>
      </c>
      <c r="F1570" s="273" t="s">
        <v>2170</v>
      </c>
      <c r="G1570" s="273" t="s">
        <v>3205</v>
      </c>
      <c r="H1570" s="273" t="s">
        <v>4988</v>
      </c>
      <c r="I1570" s="274" t="s">
        <v>4988</v>
      </c>
    </row>
    <row r="1571" spans="2:9">
      <c r="B1571" s="272" t="s">
        <v>1440</v>
      </c>
      <c r="C1571" s="273" t="s">
        <v>4989</v>
      </c>
      <c r="D1571" s="273" t="s">
        <v>2600</v>
      </c>
      <c r="E1571" s="273" t="s">
        <v>2364</v>
      </c>
      <c r="F1571" s="273" t="s">
        <v>2198</v>
      </c>
      <c r="G1571" s="273" t="s">
        <v>3715</v>
      </c>
      <c r="H1571" s="273" t="s">
        <v>4989</v>
      </c>
      <c r="I1571" s="274" t="s">
        <v>4989</v>
      </c>
    </row>
    <row r="1572" spans="2:9">
      <c r="B1572" s="272" t="s">
        <v>1438</v>
      </c>
      <c r="C1572" s="273" t="s">
        <v>4990</v>
      </c>
      <c r="D1572" s="273" t="s">
        <v>54</v>
      </c>
      <c r="E1572" s="273" t="s">
        <v>54</v>
      </c>
      <c r="F1572" s="273" t="s">
        <v>2170</v>
      </c>
      <c r="G1572" s="273" t="s">
        <v>3205</v>
      </c>
      <c r="H1572" s="273" t="s">
        <v>4991</v>
      </c>
      <c r="I1572" s="274" t="s">
        <v>4992</v>
      </c>
    </row>
    <row r="1573" spans="2:9">
      <c r="B1573" s="272" t="s">
        <v>1441</v>
      </c>
      <c r="C1573" s="273" t="s">
        <v>4993</v>
      </c>
      <c r="D1573" s="273" t="s">
        <v>2600</v>
      </c>
      <c r="E1573" s="273" t="s">
        <v>2364</v>
      </c>
      <c r="F1573" s="273" t="s">
        <v>2198</v>
      </c>
      <c r="G1573" s="273" t="s">
        <v>3715</v>
      </c>
      <c r="H1573" s="273" t="s">
        <v>4993</v>
      </c>
      <c r="I1573" s="274" t="s">
        <v>4994</v>
      </c>
    </row>
    <row r="1574" spans="2:9">
      <c r="B1574" s="272" t="s">
        <v>1655</v>
      </c>
      <c r="C1574" s="273" t="s">
        <v>4995</v>
      </c>
      <c r="D1574" s="273" t="s">
        <v>2179</v>
      </c>
      <c r="E1574" s="273" t="s">
        <v>2180</v>
      </c>
      <c r="F1574" s="273" t="s">
        <v>2179</v>
      </c>
      <c r="G1574" s="273" t="s">
        <v>2181</v>
      </c>
      <c r="H1574" s="273" t="s">
        <v>4996</v>
      </c>
      <c r="I1574" s="274" t="s">
        <v>4997</v>
      </c>
    </row>
    <row r="1575" spans="2:9">
      <c r="B1575" s="272" t="s">
        <v>1656</v>
      </c>
      <c r="C1575" s="273" t="s">
        <v>4998</v>
      </c>
      <c r="D1575" s="273" t="s">
        <v>2179</v>
      </c>
      <c r="E1575" s="273" t="s">
        <v>2180</v>
      </c>
      <c r="F1575" s="273" t="s">
        <v>2179</v>
      </c>
      <c r="G1575" s="273" t="s">
        <v>2181</v>
      </c>
      <c r="H1575" s="273" t="s">
        <v>4999</v>
      </c>
      <c r="I1575" s="274" t="s">
        <v>5000</v>
      </c>
    </row>
    <row r="1576" spans="2:9">
      <c r="B1576" s="272" t="s">
        <v>1671</v>
      </c>
      <c r="C1576" s="273" t="s">
        <v>5001</v>
      </c>
      <c r="D1576" s="273" t="s">
        <v>2179</v>
      </c>
      <c r="E1576" s="273" t="s">
        <v>2413</v>
      </c>
      <c r="F1576" s="273" t="s">
        <v>2179</v>
      </c>
      <c r="G1576" s="273" t="s">
        <v>2414</v>
      </c>
      <c r="H1576" s="273" t="s">
        <v>5001</v>
      </c>
      <c r="I1576" s="274" t="s">
        <v>5001</v>
      </c>
    </row>
    <row r="1577" spans="2:9">
      <c r="B1577" s="272" t="s">
        <v>1674</v>
      </c>
      <c r="C1577" s="273" t="s">
        <v>5002</v>
      </c>
      <c r="D1577" s="273" t="s">
        <v>2179</v>
      </c>
      <c r="E1577" s="273" t="s">
        <v>2180</v>
      </c>
      <c r="F1577" s="273" t="s">
        <v>2179</v>
      </c>
      <c r="G1577" s="273" t="s">
        <v>2181</v>
      </c>
      <c r="H1577" s="273" t="s">
        <v>5002</v>
      </c>
      <c r="I1577" s="274" t="s">
        <v>5002</v>
      </c>
    </row>
    <row r="1578" spans="2:9">
      <c r="B1578" s="272" t="s">
        <v>1675</v>
      </c>
      <c r="C1578" s="273" t="s">
        <v>5003</v>
      </c>
      <c r="D1578" s="273" t="s">
        <v>2179</v>
      </c>
      <c r="E1578" s="273" t="s">
        <v>2180</v>
      </c>
      <c r="F1578" s="273" t="s">
        <v>2179</v>
      </c>
      <c r="G1578" s="273" t="s">
        <v>2181</v>
      </c>
      <c r="H1578" s="273" t="s">
        <v>5003</v>
      </c>
      <c r="I1578" s="274" t="s">
        <v>5003</v>
      </c>
    </row>
    <row r="1579" spans="2:9">
      <c r="B1579" s="272" t="s">
        <v>1658</v>
      </c>
      <c r="C1579" s="273" t="s">
        <v>5004</v>
      </c>
      <c r="D1579" s="273" t="s">
        <v>2179</v>
      </c>
      <c r="E1579" s="273" t="s">
        <v>2180</v>
      </c>
      <c r="F1579" s="273" t="s">
        <v>2179</v>
      </c>
      <c r="G1579" s="273" t="s">
        <v>2181</v>
      </c>
      <c r="H1579" s="273" t="s">
        <v>5005</v>
      </c>
      <c r="I1579" s="274" t="s">
        <v>5006</v>
      </c>
    </row>
    <row r="1580" spans="2:9">
      <c r="B1580" s="272" t="s">
        <v>1659</v>
      </c>
      <c r="C1580" s="273" t="s">
        <v>5007</v>
      </c>
      <c r="D1580" s="273" t="s">
        <v>2179</v>
      </c>
      <c r="E1580" s="273" t="s">
        <v>2180</v>
      </c>
      <c r="F1580" s="273" t="s">
        <v>2179</v>
      </c>
      <c r="G1580" s="273" t="s">
        <v>2181</v>
      </c>
      <c r="H1580" s="273" t="s">
        <v>5007</v>
      </c>
      <c r="I1580" s="274" t="s">
        <v>5008</v>
      </c>
    </row>
    <row r="1581" spans="2:9">
      <c r="B1581" s="272" t="s">
        <v>1664</v>
      </c>
      <c r="C1581" s="273" t="s">
        <v>4921</v>
      </c>
      <c r="D1581" s="273" t="s">
        <v>2179</v>
      </c>
      <c r="E1581" s="273" t="s">
        <v>2413</v>
      </c>
      <c r="F1581" s="273" t="s">
        <v>2179</v>
      </c>
      <c r="G1581" s="273" t="s">
        <v>2414</v>
      </c>
      <c r="H1581" s="273" t="s">
        <v>5009</v>
      </c>
      <c r="I1581" s="274" t="s">
        <v>5010</v>
      </c>
    </row>
    <row r="1582" spans="2:9">
      <c r="B1582" s="272" t="s">
        <v>1667</v>
      </c>
      <c r="C1582" s="273" t="s">
        <v>4923</v>
      </c>
      <c r="D1582" s="273" t="s">
        <v>2179</v>
      </c>
      <c r="E1582" s="273" t="s">
        <v>2413</v>
      </c>
      <c r="F1582" s="273" t="s">
        <v>2179</v>
      </c>
      <c r="G1582" s="273" t="s">
        <v>2414</v>
      </c>
      <c r="H1582" s="273" t="s">
        <v>5011</v>
      </c>
      <c r="I1582" s="274" t="s">
        <v>5012</v>
      </c>
    </row>
    <row r="1583" spans="2:9">
      <c r="B1583" s="272" t="s">
        <v>1676</v>
      </c>
      <c r="C1583" s="273" t="s">
        <v>5003</v>
      </c>
      <c r="D1583" s="273" t="s">
        <v>2179</v>
      </c>
      <c r="E1583" s="273" t="s">
        <v>2180</v>
      </c>
      <c r="F1583" s="273" t="s">
        <v>2179</v>
      </c>
      <c r="G1583" s="273" t="s">
        <v>2181</v>
      </c>
      <c r="H1583" s="273" t="s">
        <v>5003</v>
      </c>
      <c r="I1583" s="274" t="s">
        <v>5013</v>
      </c>
    </row>
    <row r="1584" spans="2:9">
      <c r="B1584" s="272" t="s">
        <v>1678</v>
      </c>
      <c r="C1584" s="273" t="s">
        <v>5014</v>
      </c>
      <c r="D1584" s="273" t="s">
        <v>2179</v>
      </c>
      <c r="E1584" s="273" t="s">
        <v>2180</v>
      </c>
      <c r="F1584" s="273" t="s">
        <v>2179</v>
      </c>
      <c r="G1584" s="273" t="s">
        <v>2181</v>
      </c>
      <c r="H1584" s="273" t="s">
        <v>5015</v>
      </c>
      <c r="I1584" s="274" t="s">
        <v>5016</v>
      </c>
    </row>
    <row r="1585" spans="2:9">
      <c r="B1585" s="272" t="s">
        <v>1704</v>
      </c>
      <c r="C1585" s="273" t="s">
        <v>5017</v>
      </c>
      <c r="D1585" s="273" t="s">
        <v>111</v>
      </c>
      <c r="E1585" s="273" t="s">
        <v>2544</v>
      </c>
      <c r="F1585" s="273" t="s">
        <v>111</v>
      </c>
      <c r="G1585" s="273" t="s">
        <v>2545</v>
      </c>
      <c r="H1585" s="273" t="s">
        <v>5017</v>
      </c>
      <c r="I1585" s="274" t="s">
        <v>5017</v>
      </c>
    </row>
    <row r="1586" spans="2:9">
      <c r="B1586" s="272" t="s">
        <v>1705</v>
      </c>
      <c r="C1586" s="273" t="s">
        <v>5017</v>
      </c>
      <c r="D1586" s="273" t="s">
        <v>111</v>
      </c>
      <c r="E1586" s="273" t="s">
        <v>2544</v>
      </c>
      <c r="F1586" s="273" t="s">
        <v>2179</v>
      </c>
      <c r="G1586" s="273" t="s">
        <v>2545</v>
      </c>
      <c r="H1586" s="273" t="s">
        <v>5017</v>
      </c>
      <c r="I1586" s="274" t="s">
        <v>5018</v>
      </c>
    </row>
    <row r="1587" spans="2:9">
      <c r="B1587" s="272" t="s">
        <v>1706</v>
      </c>
      <c r="C1587" s="273" t="s">
        <v>5019</v>
      </c>
      <c r="D1587" s="273" t="s">
        <v>111</v>
      </c>
      <c r="E1587" s="273" t="s">
        <v>5020</v>
      </c>
      <c r="F1587" s="273" t="s">
        <v>111</v>
      </c>
      <c r="G1587" s="273" t="s">
        <v>5021</v>
      </c>
      <c r="H1587" s="273" t="s">
        <v>5019</v>
      </c>
      <c r="I1587" s="274" t="s">
        <v>5019</v>
      </c>
    </row>
    <row r="1588" spans="2:9">
      <c r="B1588" s="272" t="s">
        <v>1679</v>
      </c>
      <c r="C1588" s="273" t="s">
        <v>5022</v>
      </c>
      <c r="D1588" s="273" t="s">
        <v>2179</v>
      </c>
      <c r="E1588" s="273" t="s">
        <v>2180</v>
      </c>
      <c r="F1588" s="273" t="s">
        <v>2179</v>
      </c>
      <c r="G1588" s="273" t="s">
        <v>2181</v>
      </c>
      <c r="H1588" s="273" t="s">
        <v>5023</v>
      </c>
      <c r="I1588" s="274" t="s">
        <v>5024</v>
      </c>
    </row>
    <row r="1589" spans="2:9">
      <c r="B1589" s="272" t="s">
        <v>1680</v>
      </c>
      <c r="C1589" s="273" t="s">
        <v>5025</v>
      </c>
      <c r="D1589" s="273" t="s">
        <v>2179</v>
      </c>
      <c r="E1589" s="273" t="s">
        <v>2180</v>
      </c>
      <c r="F1589" s="273" t="s">
        <v>2179</v>
      </c>
      <c r="G1589" s="273" t="s">
        <v>2181</v>
      </c>
      <c r="H1589" s="273" t="s">
        <v>5025</v>
      </c>
      <c r="I1589" s="274" t="s">
        <v>5025</v>
      </c>
    </row>
    <row r="1590" spans="2:9">
      <c r="B1590" s="272" t="s">
        <v>1681</v>
      </c>
      <c r="C1590" s="273" t="s">
        <v>5025</v>
      </c>
      <c r="D1590" s="273" t="s">
        <v>2179</v>
      </c>
      <c r="E1590" s="273" t="s">
        <v>2180</v>
      </c>
      <c r="F1590" s="273" t="s">
        <v>2179</v>
      </c>
      <c r="G1590" s="273" t="s">
        <v>2181</v>
      </c>
      <c r="H1590" s="273" t="s">
        <v>5026</v>
      </c>
      <c r="I1590" s="274" t="s">
        <v>5027</v>
      </c>
    </row>
    <row r="1591" spans="2:9">
      <c r="B1591" s="272" t="s">
        <v>1682</v>
      </c>
      <c r="C1591" s="273" t="s">
        <v>5028</v>
      </c>
      <c r="D1591" s="273" t="s">
        <v>2179</v>
      </c>
      <c r="E1591" s="273" t="s">
        <v>2180</v>
      </c>
      <c r="F1591" s="273" t="s">
        <v>2179</v>
      </c>
      <c r="G1591" s="273" t="s">
        <v>2181</v>
      </c>
      <c r="H1591" s="273" t="s">
        <v>5028</v>
      </c>
      <c r="I1591" s="274" t="s">
        <v>5028</v>
      </c>
    </row>
    <row r="1592" spans="2:9">
      <c r="B1592" s="272" t="s">
        <v>1683</v>
      </c>
      <c r="C1592" s="273" t="s">
        <v>5028</v>
      </c>
      <c r="D1592" s="273" t="s">
        <v>2179</v>
      </c>
      <c r="E1592" s="273" t="s">
        <v>2180</v>
      </c>
      <c r="F1592" s="273" t="s">
        <v>2179</v>
      </c>
      <c r="G1592" s="273" t="s">
        <v>2181</v>
      </c>
      <c r="H1592" s="273" t="s">
        <v>5028</v>
      </c>
      <c r="I1592" s="274" t="s">
        <v>5029</v>
      </c>
    </row>
    <row r="1593" spans="2:9">
      <c r="B1593" s="272" t="s">
        <v>1684</v>
      </c>
      <c r="C1593" s="273" t="s">
        <v>5030</v>
      </c>
      <c r="D1593" s="273" t="s">
        <v>2179</v>
      </c>
      <c r="E1593" s="273" t="s">
        <v>2180</v>
      </c>
      <c r="F1593" s="273" t="s">
        <v>111</v>
      </c>
      <c r="G1593" s="273" t="s">
        <v>2181</v>
      </c>
      <c r="H1593" s="273" t="s">
        <v>5030</v>
      </c>
      <c r="I1593" s="274" t="s">
        <v>5030</v>
      </c>
    </row>
    <row r="1594" spans="2:9">
      <c r="B1594" s="272" t="s">
        <v>1685</v>
      </c>
      <c r="C1594" s="273" t="s">
        <v>5030</v>
      </c>
      <c r="D1594" s="273" t="s">
        <v>2179</v>
      </c>
      <c r="E1594" s="273" t="s">
        <v>2180</v>
      </c>
      <c r="F1594" s="273" t="s">
        <v>2179</v>
      </c>
      <c r="G1594" s="273" t="s">
        <v>2181</v>
      </c>
      <c r="H1594" s="273" t="s">
        <v>5030</v>
      </c>
      <c r="I1594" s="274" t="s">
        <v>5031</v>
      </c>
    </row>
    <row r="1595" spans="2:9">
      <c r="B1595" s="272" t="s">
        <v>1686</v>
      </c>
      <c r="C1595" s="273" t="s">
        <v>5032</v>
      </c>
      <c r="D1595" s="273" t="s">
        <v>2179</v>
      </c>
      <c r="E1595" s="273" t="s">
        <v>2180</v>
      </c>
      <c r="F1595" s="273" t="s">
        <v>2179</v>
      </c>
      <c r="G1595" s="273" t="s">
        <v>2181</v>
      </c>
      <c r="H1595" s="273" t="s">
        <v>5032</v>
      </c>
      <c r="I1595" s="274" t="s">
        <v>5032</v>
      </c>
    </row>
    <row r="1596" spans="2:9">
      <c r="B1596" s="272" t="s">
        <v>1687</v>
      </c>
      <c r="C1596" s="273" t="s">
        <v>5032</v>
      </c>
      <c r="D1596" s="273" t="s">
        <v>2179</v>
      </c>
      <c r="E1596" s="273" t="s">
        <v>2180</v>
      </c>
      <c r="F1596" s="273" t="s">
        <v>2179</v>
      </c>
      <c r="G1596" s="273" t="s">
        <v>2181</v>
      </c>
      <c r="H1596" s="273" t="s">
        <v>5033</v>
      </c>
      <c r="I1596" s="274" t="s">
        <v>5034</v>
      </c>
    </row>
    <row r="1597" spans="2:9">
      <c r="B1597" s="272" t="s">
        <v>1689</v>
      </c>
      <c r="C1597" s="273" t="s">
        <v>4869</v>
      </c>
      <c r="D1597" s="273" t="s">
        <v>2179</v>
      </c>
      <c r="E1597" s="273" t="s">
        <v>2180</v>
      </c>
      <c r="F1597" s="273" t="s">
        <v>2179</v>
      </c>
      <c r="G1597" s="273" t="s">
        <v>2181</v>
      </c>
      <c r="H1597" s="273" t="s">
        <v>4869</v>
      </c>
      <c r="I1597" s="274" t="s">
        <v>5035</v>
      </c>
    </row>
    <row r="1598" spans="2:9">
      <c r="B1598" s="272" t="s">
        <v>1692</v>
      </c>
      <c r="C1598" s="273" t="s">
        <v>3527</v>
      </c>
      <c r="D1598" s="273" t="s">
        <v>2179</v>
      </c>
      <c r="E1598" s="273" t="s">
        <v>2180</v>
      </c>
      <c r="F1598" s="273" t="s">
        <v>2179</v>
      </c>
      <c r="G1598" s="273" t="s">
        <v>2181</v>
      </c>
      <c r="H1598" s="273" t="s">
        <v>5036</v>
      </c>
      <c r="I1598" s="274" t="s">
        <v>5037</v>
      </c>
    </row>
    <row r="1599" spans="2:9">
      <c r="B1599" s="272" t="s">
        <v>1693</v>
      </c>
      <c r="C1599" s="273" t="s">
        <v>111</v>
      </c>
      <c r="D1599" s="273" t="s">
        <v>111</v>
      </c>
      <c r="E1599" s="273" t="s">
        <v>5020</v>
      </c>
      <c r="F1599" s="273" t="s">
        <v>111</v>
      </c>
      <c r="G1599" s="273" t="s">
        <v>5021</v>
      </c>
      <c r="H1599" s="273" t="s">
        <v>111</v>
      </c>
      <c r="I1599" s="274" t="s">
        <v>111</v>
      </c>
    </row>
    <row r="1600" spans="2:9">
      <c r="B1600" s="272" t="s">
        <v>1694</v>
      </c>
      <c r="C1600" s="273" t="s">
        <v>5038</v>
      </c>
      <c r="D1600" s="273" t="s">
        <v>111</v>
      </c>
      <c r="E1600" s="273" t="s">
        <v>5020</v>
      </c>
      <c r="F1600" s="273" t="s">
        <v>111</v>
      </c>
      <c r="G1600" s="273" t="s">
        <v>5021</v>
      </c>
      <c r="H1600" s="273" t="s">
        <v>5038</v>
      </c>
      <c r="I1600" s="274" t="s">
        <v>5038</v>
      </c>
    </row>
    <row r="1601" spans="2:9">
      <c r="B1601" s="272" t="s">
        <v>1695</v>
      </c>
      <c r="C1601" s="273" t="s">
        <v>5039</v>
      </c>
      <c r="D1601" s="273" t="s">
        <v>111</v>
      </c>
      <c r="E1601" s="273" t="s">
        <v>5020</v>
      </c>
      <c r="F1601" s="273" t="s">
        <v>111</v>
      </c>
      <c r="G1601" s="273" t="s">
        <v>5021</v>
      </c>
      <c r="H1601" s="273" t="s">
        <v>5039</v>
      </c>
      <c r="I1601" s="274" t="s">
        <v>5039</v>
      </c>
    </row>
    <row r="1602" spans="2:9">
      <c r="B1602" s="272" t="s">
        <v>1700</v>
      </c>
      <c r="C1602" s="273" t="s">
        <v>5040</v>
      </c>
      <c r="D1602" s="273" t="s">
        <v>111</v>
      </c>
      <c r="E1602" s="273" t="s">
        <v>5020</v>
      </c>
      <c r="F1602" s="273" t="s">
        <v>2179</v>
      </c>
      <c r="G1602" s="273" t="s">
        <v>5021</v>
      </c>
      <c r="H1602" s="273" t="s">
        <v>5041</v>
      </c>
      <c r="I1602" s="274" t="s">
        <v>5042</v>
      </c>
    </row>
    <row r="1603" spans="2:9">
      <c r="B1603" s="272" t="s">
        <v>1696</v>
      </c>
      <c r="C1603" s="273" t="s">
        <v>5043</v>
      </c>
      <c r="D1603" s="273" t="s">
        <v>111</v>
      </c>
      <c r="E1603" s="273" t="s">
        <v>5020</v>
      </c>
      <c r="F1603" s="273" t="s">
        <v>111</v>
      </c>
      <c r="G1603" s="273" t="s">
        <v>5021</v>
      </c>
      <c r="H1603" s="273" t="s">
        <v>5044</v>
      </c>
      <c r="I1603" s="274" t="s">
        <v>5045</v>
      </c>
    </row>
    <row r="1604" spans="2:9">
      <c r="B1604" s="272" t="s">
        <v>1697</v>
      </c>
      <c r="C1604" s="273" t="s">
        <v>5046</v>
      </c>
      <c r="D1604" s="273" t="s">
        <v>111</v>
      </c>
      <c r="E1604" s="273" t="s">
        <v>5020</v>
      </c>
      <c r="F1604" s="273" t="s">
        <v>111</v>
      </c>
      <c r="G1604" s="273" t="s">
        <v>5021</v>
      </c>
      <c r="H1604" s="273" t="s">
        <v>5047</v>
      </c>
      <c r="I1604" s="274" t="s">
        <v>5048</v>
      </c>
    </row>
    <row r="1605" spans="2:9">
      <c r="B1605" s="272" t="s">
        <v>1698</v>
      </c>
      <c r="C1605" s="273" t="s">
        <v>5049</v>
      </c>
      <c r="D1605" s="273" t="s">
        <v>111</v>
      </c>
      <c r="E1605" s="273" t="s">
        <v>5020</v>
      </c>
      <c r="F1605" s="273" t="s">
        <v>111</v>
      </c>
      <c r="G1605" s="273" t="s">
        <v>5021</v>
      </c>
      <c r="H1605" s="273" t="s">
        <v>5050</v>
      </c>
      <c r="I1605" s="274" t="s">
        <v>5051</v>
      </c>
    </row>
    <row r="1606" spans="2:9">
      <c r="B1606" s="272" t="s">
        <v>1699</v>
      </c>
      <c r="C1606" s="273" t="s">
        <v>5052</v>
      </c>
      <c r="D1606" s="273" t="s">
        <v>111</v>
      </c>
      <c r="E1606" s="273" t="s">
        <v>5020</v>
      </c>
      <c r="F1606" s="273" t="s">
        <v>2179</v>
      </c>
      <c r="G1606" s="273" t="s">
        <v>5021</v>
      </c>
      <c r="H1606" s="273" t="s">
        <v>5053</v>
      </c>
      <c r="I1606" s="274" t="s">
        <v>5054</v>
      </c>
    </row>
    <row r="1607" spans="2:9">
      <c r="B1607" s="272" t="s">
        <v>1701</v>
      </c>
      <c r="C1607" s="273" t="s">
        <v>5055</v>
      </c>
      <c r="D1607" s="273" t="s">
        <v>111</v>
      </c>
      <c r="E1607" s="273" t="s">
        <v>5020</v>
      </c>
      <c r="F1607" s="273" t="s">
        <v>111</v>
      </c>
      <c r="G1607" s="273" t="s">
        <v>5021</v>
      </c>
      <c r="H1607" s="273" t="s">
        <v>5056</v>
      </c>
      <c r="I1607" s="274" t="s">
        <v>5057</v>
      </c>
    </row>
    <row r="1608" spans="2:9">
      <c r="B1608" s="272" t="s">
        <v>1703</v>
      </c>
      <c r="C1608" s="273" t="s">
        <v>2543</v>
      </c>
      <c r="D1608" s="273" t="s">
        <v>111</v>
      </c>
      <c r="E1608" s="273" t="s">
        <v>2544</v>
      </c>
      <c r="F1608" s="273" t="s">
        <v>111</v>
      </c>
      <c r="G1608" s="273" t="s">
        <v>2545</v>
      </c>
      <c r="H1608" s="273" t="s">
        <v>5058</v>
      </c>
      <c r="I1608" s="274" t="s">
        <v>5059</v>
      </c>
    </row>
    <row r="1609" spans="2:9">
      <c r="B1609" s="272" t="s">
        <v>1707</v>
      </c>
      <c r="C1609" s="273" t="s">
        <v>5060</v>
      </c>
      <c r="D1609" s="273" t="s">
        <v>111</v>
      </c>
      <c r="E1609" s="273" t="s">
        <v>5020</v>
      </c>
      <c r="F1609" s="273" t="s">
        <v>111</v>
      </c>
      <c r="G1609" s="273" t="s">
        <v>5021</v>
      </c>
      <c r="H1609" s="273" t="s">
        <v>5061</v>
      </c>
      <c r="I1609" s="274" t="s">
        <v>5062</v>
      </c>
    </row>
    <row r="1610" spans="2:9">
      <c r="B1610" s="272" t="s">
        <v>1708</v>
      </c>
      <c r="C1610" s="273" t="s">
        <v>5063</v>
      </c>
      <c r="D1610" s="273" t="s">
        <v>111</v>
      </c>
      <c r="E1610" s="273" t="s">
        <v>5020</v>
      </c>
      <c r="F1610" s="273" t="s">
        <v>2179</v>
      </c>
      <c r="G1610" s="273" t="s">
        <v>5021</v>
      </c>
      <c r="H1610" s="273" t="s">
        <v>5064</v>
      </c>
      <c r="I1610" s="274" t="s">
        <v>5065</v>
      </c>
    </row>
    <row r="1611" spans="2:9">
      <c r="B1611" s="272" t="s">
        <v>1714</v>
      </c>
      <c r="C1611" s="273" t="s">
        <v>5066</v>
      </c>
      <c r="D1611" s="273" t="s">
        <v>2179</v>
      </c>
      <c r="E1611" s="273" t="s">
        <v>2413</v>
      </c>
      <c r="F1611" s="273" t="s">
        <v>2179</v>
      </c>
      <c r="G1611" s="273" t="s">
        <v>2414</v>
      </c>
      <c r="H1611" s="273" t="s">
        <v>5067</v>
      </c>
      <c r="I1611" s="274" t="s">
        <v>5068</v>
      </c>
    </row>
    <row r="1612" spans="2:9">
      <c r="B1612" s="272" t="s">
        <v>1715</v>
      </c>
      <c r="C1612" s="273" t="s">
        <v>5069</v>
      </c>
      <c r="D1612" s="273" t="s">
        <v>2179</v>
      </c>
      <c r="E1612" s="273" t="s">
        <v>2413</v>
      </c>
      <c r="F1612" s="273" t="s">
        <v>2179</v>
      </c>
      <c r="G1612" s="273" t="s">
        <v>2414</v>
      </c>
      <c r="H1612" s="273" t="s">
        <v>5070</v>
      </c>
      <c r="I1612" s="274" t="s">
        <v>5071</v>
      </c>
    </row>
    <row r="1613" spans="2:9">
      <c r="B1613" s="272" t="s">
        <v>1717</v>
      </c>
      <c r="C1613" s="273" t="s">
        <v>5072</v>
      </c>
      <c r="D1613" s="273" t="s">
        <v>2179</v>
      </c>
      <c r="E1613" s="273" t="s">
        <v>2413</v>
      </c>
      <c r="F1613" s="273" t="s">
        <v>2179</v>
      </c>
      <c r="G1613" s="273" t="s">
        <v>2414</v>
      </c>
      <c r="H1613" s="273" t="s">
        <v>5072</v>
      </c>
      <c r="I1613" s="274" t="s">
        <v>5073</v>
      </c>
    </row>
    <row r="1614" spans="2:9">
      <c r="B1614" s="272" t="s">
        <v>1751</v>
      </c>
      <c r="C1614" s="273" t="s">
        <v>5074</v>
      </c>
      <c r="D1614" s="273" t="s">
        <v>2226</v>
      </c>
      <c r="E1614" s="273" t="s">
        <v>2304</v>
      </c>
      <c r="F1614" s="273" t="s">
        <v>2226</v>
      </c>
      <c r="G1614" s="273" t="s">
        <v>2305</v>
      </c>
      <c r="H1614" s="273" t="s">
        <v>5074</v>
      </c>
      <c r="I1614" s="274" t="s">
        <v>5074</v>
      </c>
    </row>
    <row r="1615" spans="2:9">
      <c r="B1615" s="272" t="s">
        <v>1757</v>
      </c>
      <c r="C1615" s="273" t="s">
        <v>5075</v>
      </c>
      <c r="D1615" s="273" t="s">
        <v>2226</v>
      </c>
      <c r="E1615" s="273" t="s">
        <v>2304</v>
      </c>
      <c r="F1615" s="273" t="s">
        <v>2226</v>
      </c>
      <c r="G1615" s="273" t="s">
        <v>2305</v>
      </c>
      <c r="H1615" s="273" t="s">
        <v>5075</v>
      </c>
      <c r="I1615" s="274" t="s">
        <v>5075</v>
      </c>
    </row>
    <row r="1616" spans="2:9">
      <c r="B1616" s="272" t="s">
        <v>1759</v>
      </c>
      <c r="C1616" s="273" t="s">
        <v>5076</v>
      </c>
      <c r="D1616" s="273" t="s">
        <v>2226</v>
      </c>
      <c r="E1616" s="273" t="s">
        <v>2304</v>
      </c>
      <c r="F1616" s="273" t="s">
        <v>2226</v>
      </c>
      <c r="G1616" s="273" t="s">
        <v>2305</v>
      </c>
      <c r="H1616" s="273" t="s">
        <v>5076</v>
      </c>
      <c r="I1616" s="274" t="s">
        <v>5076</v>
      </c>
    </row>
    <row r="1617" spans="2:9">
      <c r="B1617" s="272" t="s">
        <v>1761</v>
      </c>
      <c r="C1617" s="273" t="s">
        <v>5077</v>
      </c>
      <c r="D1617" s="273" t="s">
        <v>2226</v>
      </c>
      <c r="E1617" s="273" t="s">
        <v>2304</v>
      </c>
      <c r="F1617" s="273" t="s">
        <v>2226</v>
      </c>
      <c r="G1617" s="273" t="s">
        <v>2305</v>
      </c>
      <c r="H1617" s="273" t="s">
        <v>5077</v>
      </c>
      <c r="I1617" s="274" t="s">
        <v>5077</v>
      </c>
    </row>
    <row r="1618" spans="2:9">
      <c r="B1618" s="272" t="s">
        <v>1762</v>
      </c>
      <c r="C1618" s="273" t="s">
        <v>5077</v>
      </c>
      <c r="D1618" s="273" t="s">
        <v>2226</v>
      </c>
      <c r="E1618" s="273" t="s">
        <v>2304</v>
      </c>
      <c r="F1618" s="273" t="s">
        <v>2226</v>
      </c>
      <c r="G1618" s="273" t="s">
        <v>2305</v>
      </c>
      <c r="H1618" s="273" t="s">
        <v>5077</v>
      </c>
      <c r="I1618" s="274" t="s">
        <v>5078</v>
      </c>
    </row>
    <row r="1619" spans="2:9">
      <c r="B1619" s="272" t="s">
        <v>1763</v>
      </c>
      <c r="C1619" s="273" t="s">
        <v>5079</v>
      </c>
      <c r="D1619" s="273" t="s">
        <v>2226</v>
      </c>
      <c r="E1619" s="273" t="s">
        <v>2304</v>
      </c>
      <c r="F1619" s="273" t="s">
        <v>2226</v>
      </c>
      <c r="G1619" s="273" t="s">
        <v>2305</v>
      </c>
      <c r="H1619" s="273" t="s">
        <v>5079</v>
      </c>
      <c r="I1619" s="274" t="s">
        <v>5079</v>
      </c>
    </row>
    <row r="1620" spans="2:9">
      <c r="B1620" s="272" t="s">
        <v>1720</v>
      </c>
      <c r="C1620" s="273" t="s">
        <v>5080</v>
      </c>
      <c r="D1620" s="273" t="s">
        <v>2179</v>
      </c>
      <c r="E1620" s="273" t="s">
        <v>2413</v>
      </c>
      <c r="F1620" s="273" t="s">
        <v>2179</v>
      </c>
      <c r="G1620" s="273" t="s">
        <v>2414</v>
      </c>
      <c r="H1620" s="273" t="s">
        <v>5081</v>
      </c>
      <c r="I1620" s="274" t="s">
        <v>5082</v>
      </c>
    </row>
    <row r="1621" spans="2:9">
      <c r="B1621" s="272" t="s">
        <v>1722</v>
      </c>
      <c r="C1621" s="273" t="s">
        <v>5083</v>
      </c>
      <c r="D1621" s="273" t="s">
        <v>2179</v>
      </c>
      <c r="E1621" s="273" t="s">
        <v>2413</v>
      </c>
      <c r="F1621" s="273" t="s">
        <v>2179</v>
      </c>
      <c r="G1621" s="273" t="s">
        <v>2414</v>
      </c>
      <c r="H1621" s="273" t="s">
        <v>5084</v>
      </c>
      <c r="I1621" s="274" t="s">
        <v>5085</v>
      </c>
    </row>
    <row r="1622" spans="2:9">
      <c r="B1622" s="272" t="s">
        <v>1723</v>
      </c>
      <c r="C1622" s="273" t="s">
        <v>5086</v>
      </c>
      <c r="D1622" s="273" t="s">
        <v>2179</v>
      </c>
      <c r="E1622" s="273" t="s">
        <v>2413</v>
      </c>
      <c r="F1622" s="273" t="s">
        <v>2179</v>
      </c>
      <c r="G1622" s="273" t="s">
        <v>2414</v>
      </c>
      <c r="H1622" s="273" t="s">
        <v>5087</v>
      </c>
      <c r="I1622" s="274" t="s">
        <v>5088</v>
      </c>
    </row>
    <row r="1623" spans="2:9">
      <c r="B1623" s="272" t="s">
        <v>1730</v>
      </c>
      <c r="C1623" s="273" t="s">
        <v>5089</v>
      </c>
      <c r="D1623" s="273" t="s">
        <v>2179</v>
      </c>
      <c r="E1623" s="273" t="s">
        <v>2413</v>
      </c>
      <c r="F1623" s="273" t="s">
        <v>2179</v>
      </c>
      <c r="G1623" s="273" t="s">
        <v>2414</v>
      </c>
      <c r="H1623" s="273" t="s">
        <v>5090</v>
      </c>
      <c r="I1623" s="274" t="s">
        <v>5091</v>
      </c>
    </row>
    <row r="1624" spans="2:9">
      <c r="B1624" s="272" t="s">
        <v>1731</v>
      </c>
      <c r="C1624" s="273" t="s">
        <v>5092</v>
      </c>
      <c r="D1624" s="273" t="s">
        <v>2179</v>
      </c>
      <c r="E1624" s="273" t="s">
        <v>2413</v>
      </c>
      <c r="F1624" s="273" t="s">
        <v>111</v>
      </c>
      <c r="G1624" s="273" t="s">
        <v>2414</v>
      </c>
      <c r="H1624" s="273" t="s">
        <v>5092</v>
      </c>
      <c r="I1624" s="274" t="s">
        <v>5093</v>
      </c>
    </row>
    <row r="1625" spans="2:9">
      <c r="B1625" s="272" t="s">
        <v>1732</v>
      </c>
      <c r="C1625" s="273" t="s">
        <v>5094</v>
      </c>
      <c r="D1625" s="273" t="s">
        <v>2179</v>
      </c>
      <c r="E1625" s="273" t="s">
        <v>2413</v>
      </c>
      <c r="F1625" s="273" t="s">
        <v>111</v>
      </c>
      <c r="G1625" s="273" t="s">
        <v>2414</v>
      </c>
      <c r="H1625" s="273" t="s">
        <v>5094</v>
      </c>
      <c r="I1625" s="274" t="s">
        <v>5095</v>
      </c>
    </row>
    <row r="1626" spans="2:9">
      <c r="B1626" s="272" t="s">
        <v>1735</v>
      </c>
      <c r="C1626" s="273" t="s">
        <v>3166</v>
      </c>
      <c r="D1626" s="273" t="s">
        <v>2226</v>
      </c>
      <c r="E1626" s="273" t="s">
        <v>2392</v>
      </c>
      <c r="F1626" s="273" t="s">
        <v>2218</v>
      </c>
      <c r="G1626" s="273" t="s">
        <v>2393</v>
      </c>
      <c r="H1626" s="273" t="s">
        <v>5096</v>
      </c>
      <c r="I1626" s="274" t="s">
        <v>5097</v>
      </c>
    </row>
    <row r="1627" spans="2:9">
      <c r="B1627" s="272" t="s">
        <v>1737</v>
      </c>
      <c r="C1627" s="273" t="s">
        <v>3167</v>
      </c>
      <c r="D1627" s="273" t="s">
        <v>2226</v>
      </c>
      <c r="E1627" s="273" t="s">
        <v>2392</v>
      </c>
      <c r="F1627" s="273" t="s">
        <v>2218</v>
      </c>
      <c r="G1627" s="273" t="s">
        <v>2393</v>
      </c>
      <c r="H1627" s="273" t="s">
        <v>5098</v>
      </c>
      <c r="I1627" s="274" t="s">
        <v>5099</v>
      </c>
    </row>
    <row r="1628" spans="2:9">
      <c r="B1628" s="272" t="s">
        <v>1739</v>
      </c>
      <c r="C1628" s="273" t="s">
        <v>5100</v>
      </c>
      <c r="D1628" s="273" t="s">
        <v>2226</v>
      </c>
      <c r="E1628" s="273" t="s">
        <v>2392</v>
      </c>
      <c r="F1628" s="273" t="s">
        <v>2218</v>
      </c>
      <c r="G1628" s="273" t="s">
        <v>2393</v>
      </c>
      <c r="H1628" s="273" t="s">
        <v>5101</v>
      </c>
      <c r="I1628" s="274" t="s">
        <v>5102</v>
      </c>
    </row>
    <row r="1629" spans="2:9">
      <c r="B1629" s="272" t="s">
        <v>1766</v>
      </c>
      <c r="C1629" s="273" t="s">
        <v>2620</v>
      </c>
      <c r="D1629" s="273" t="s">
        <v>2226</v>
      </c>
      <c r="E1629" s="273" t="s">
        <v>2304</v>
      </c>
      <c r="F1629" s="273" t="s">
        <v>2226</v>
      </c>
      <c r="G1629" s="273" t="s">
        <v>2305</v>
      </c>
      <c r="H1629" s="273" t="s">
        <v>5103</v>
      </c>
      <c r="I1629" s="274" t="s">
        <v>5104</v>
      </c>
    </row>
    <row r="1630" spans="2:9">
      <c r="B1630" s="272" t="s">
        <v>1767</v>
      </c>
      <c r="C1630" s="273" t="s">
        <v>5105</v>
      </c>
      <c r="D1630" s="273" t="s">
        <v>2226</v>
      </c>
      <c r="E1630" s="273" t="s">
        <v>2304</v>
      </c>
      <c r="F1630" s="273" t="s">
        <v>2226</v>
      </c>
      <c r="G1630" s="273" t="s">
        <v>2305</v>
      </c>
      <c r="H1630" s="273" t="s">
        <v>5105</v>
      </c>
      <c r="I1630" s="274" t="s">
        <v>5105</v>
      </c>
    </row>
    <row r="1631" spans="2:9">
      <c r="B1631" s="272" t="s">
        <v>1768</v>
      </c>
      <c r="C1631" s="273" t="s">
        <v>5106</v>
      </c>
      <c r="D1631" s="273" t="s">
        <v>2226</v>
      </c>
      <c r="E1631" s="273" t="s">
        <v>2304</v>
      </c>
      <c r="F1631" s="273" t="s">
        <v>2226</v>
      </c>
      <c r="G1631" s="273" t="s">
        <v>2305</v>
      </c>
      <c r="H1631" s="273" t="s">
        <v>5106</v>
      </c>
      <c r="I1631" s="274" t="s">
        <v>5106</v>
      </c>
    </row>
    <row r="1632" spans="2:9">
      <c r="B1632" s="272" t="s">
        <v>1469</v>
      </c>
      <c r="C1632" s="273" t="s">
        <v>5107</v>
      </c>
      <c r="D1632" s="273" t="s">
        <v>2600</v>
      </c>
      <c r="E1632" s="273" t="s">
        <v>2364</v>
      </c>
      <c r="F1632" s="273" t="s">
        <v>2198</v>
      </c>
      <c r="G1632" s="273" t="s">
        <v>3715</v>
      </c>
      <c r="H1632" s="273" t="s">
        <v>5108</v>
      </c>
      <c r="I1632" s="274" t="s">
        <v>5109</v>
      </c>
    </row>
    <row r="1633" spans="2:9">
      <c r="B1633" s="272" t="s">
        <v>1470</v>
      </c>
      <c r="C1633" s="273" t="s">
        <v>5110</v>
      </c>
      <c r="D1633" s="273" t="s">
        <v>110</v>
      </c>
      <c r="E1633" s="273" t="s">
        <v>2364</v>
      </c>
      <c r="F1633" s="273" t="s">
        <v>110</v>
      </c>
      <c r="G1633" s="273" t="s">
        <v>2365</v>
      </c>
      <c r="H1633" s="273" t="s">
        <v>5111</v>
      </c>
      <c r="I1633" s="274" t="s">
        <v>5112</v>
      </c>
    </row>
    <row r="1634" spans="2:9">
      <c r="B1634" s="272" t="s">
        <v>1471</v>
      </c>
      <c r="C1634" s="273" t="s">
        <v>5113</v>
      </c>
      <c r="D1634" s="273" t="s">
        <v>54</v>
      </c>
      <c r="E1634" s="273" t="s">
        <v>54</v>
      </c>
      <c r="F1634" s="273" t="s">
        <v>2170</v>
      </c>
      <c r="G1634" s="273" t="s">
        <v>3205</v>
      </c>
      <c r="H1634" s="273" t="s">
        <v>5113</v>
      </c>
      <c r="I1634" s="274" t="s">
        <v>5114</v>
      </c>
    </row>
    <row r="1635" spans="2:9">
      <c r="B1635" s="272" t="s">
        <v>1938</v>
      </c>
      <c r="C1635" s="273" t="s">
        <v>5115</v>
      </c>
      <c r="D1635" s="273" t="s">
        <v>2426</v>
      </c>
      <c r="E1635" s="273" t="s">
        <v>2426</v>
      </c>
      <c r="F1635" s="273" t="s">
        <v>2427</v>
      </c>
      <c r="G1635" s="273" t="s">
        <v>2428</v>
      </c>
      <c r="H1635" s="273" t="s">
        <v>5116</v>
      </c>
      <c r="I1635" s="274" t="s">
        <v>5117</v>
      </c>
    </row>
    <row r="1636" spans="2:9">
      <c r="B1636" s="272" t="s">
        <v>1941</v>
      </c>
      <c r="C1636" s="273" t="s">
        <v>2472</v>
      </c>
      <c r="D1636" s="273" t="s">
        <v>2426</v>
      </c>
      <c r="E1636" s="273" t="s">
        <v>2426</v>
      </c>
      <c r="F1636" s="273" t="s">
        <v>2226</v>
      </c>
      <c r="G1636" s="273" t="s">
        <v>2428</v>
      </c>
      <c r="H1636" s="273" t="s">
        <v>2472</v>
      </c>
      <c r="I1636" s="274" t="s">
        <v>5118</v>
      </c>
    </row>
    <row r="1637" spans="2:9">
      <c r="B1637" s="272" t="s">
        <v>1944</v>
      </c>
      <c r="C1637" s="273" t="s">
        <v>2475</v>
      </c>
      <c r="D1637" s="273" t="s">
        <v>2226</v>
      </c>
      <c r="E1637" s="273" t="s">
        <v>2248</v>
      </c>
      <c r="F1637" s="273" t="s">
        <v>2890</v>
      </c>
      <c r="G1637" s="273" t="s">
        <v>2249</v>
      </c>
      <c r="H1637" s="273" t="s">
        <v>5119</v>
      </c>
      <c r="I1637" s="274" t="s">
        <v>5120</v>
      </c>
    </row>
    <row r="1638" spans="2:9">
      <c r="B1638" s="272" t="s">
        <v>1946</v>
      </c>
      <c r="C1638" s="273" t="s">
        <v>5121</v>
      </c>
      <c r="D1638" s="273" t="s">
        <v>2226</v>
      </c>
      <c r="E1638" s="273" t="s">
        <v>2248</v>
      </c>
      <c r="F1638" s="273" t="s">
        <v>2474</v>
      </c>
      <c r="G1638" s="273" t="s">
        <v>2249</v>
      </c>
      <c r="H1638" s="273" t="s">
        <v>5122</v>
      </c>
      <c r="I1638" s="274" t="s">
        <v>5123</v>
      </c>
    </row>
    <row r="1639" spans="2:9">
      <c r="B1639" s="272" t="s">
        <v>1947</v>
      </c>
      <c r="C1639" s="273" t="s">
        <v>5124</v>
      </c>
      <c r="D1639" s="273" t="s">
        <v>2226</v>
      </c>
      <c r="E1639" s="273" t="s">
        <v>2248</v>
      </c>
      <c r="F1639" s="273" t="s">
        <v>2474</v>
      </c>
      <c r="G1639" s="273" t="s">
        <v>2249</v>
      </c>
      <c r="H1639" s="273" t="s">
        <v>5125</v>
      </c>
      <c r="I1639" s="274" t="s">
        <v>5126</v>
      </c>
    </row>
    <row r="1640" spans="2:9">
      <c r="B1640" s="272" t="s">
        <v>1973</v>
      </c>
      <c r="C1640" s="273" t="s">
        <v>5127</v>
      </c>
      <c r="D1640" s="273" t="s">
        <v>2226</v>
      </c>
      <c r="E1640" s="273" t="s">
        <v>2248</v>
      </c>
      <c r="F1640" s="273" t="s">
        <v>2218</v>
      </c>
      <c r="G1640" s="273" t="s">
        <v>2249</v>
      </c>
      <c r="H1640" s="273" t="s">
        <v>5127</v>
      </c>
      <c r="I1640" s="274" t="s">
        <v>5127</v>
      </c>
    </row>
    <row r="1641" spans="2:9">
      <c r="B1641" s="272" t="s">
        <v>1975</v>
      </c>
      <c r="C1641" s="273" t="s">
        <v>3543</v>
      </c>
      <c r="D1641" s="273" t="s">
        <v>2226</v>
      </c>
      <c r="E1641" s="273" t="s">
        <v>2248</v>
      </c>
      <c r="F1641" s="273" t="s">
        <v>2218</v>
      </c>
      <c r="G1641" s="273" t="s">
        <v>2249</v>
      </c>
      <c r="H1641" s="273" t="s">
        <v>3543</v>
      </c>
      <c r="I1641" s="274" t="s">
        <v>3543</v>
      </c>
    </row>
    <row r="1642" spans="2:9">
      <c r="B1642" s="272" t="s">
        <v>1976</v>
      </c>
      <c r="C1642" s="273" t="s">
        <v>5128</v>
      </c>
      <c r="D1642" s="273" t="s">
        <v>2226</v>
      </c>
      <c r="E1642" s="273" t="s">
        <v>2248</v>
      </c>
      <c r="F1642" s="273" t="s">
        <v>2218</v>
      </c>
      <c r="G1642" s="273" t="s">
        <v>2249</v>
      </c>
      <c r="H1642" s="273" t="s">
        <v>5128</v>
      </c>
      <c r="I1642" s="274" t="s">
        <v>5128</v>
      </c>
    </row>
    <row r="1643" spans="2:9">
      <c r="B1643" s="272" t="s">
        <v>1978</v>
      </c>
      <c r="C1643" s="273" t="s">
        <v>5129</v>
      </c>
      <c r="D1643" s="273" t="s">
        <v>2226</v>
      </c>
      <c r="E1643" s="273" t="s">
        <v>3536</v>
      </c>
      <c r="F1643" s="273" t="s">
        <v>2226</v>
      </c>
      <c r="G1643" s="273" t="s">
        <v>3537</v>
      </c>
      <c r="H1643" s="273" t="s">
        <v>5129</v>
      </c>
      <c r="I1643" s="274" t="s">
        <v>5129</v>
      </c>
    </row>
    <row r="1644" spans="2:9">
      <c r="B1644" s="272" t="s">
        <v>1979</v>
      </c>
      <c r="C1644" s="273" t="s">
        <v>3546</v>
      </c>
      <c r="D1644" s="273" t="s">
        <v>2226</v>
      </c>
      <c r="E1644" s="273" t="s">
        <v>3536</v>
      </c>
      <c r="F1644" s="273" t="s">
        <v>2890</v>
      </c>
      <c r="G1644" s="273" t="s">
        <v>3537</v>
      </c>
      <c r="H1644" s="273" t="s">
        <v>3546</v>
      </c>
      <c r="I1644" s="274" t="s">
        <v>3546</v>
      </c>
    </row>
    <row r="1645" spans="2:9">
      <c r="B1645" s="272" t="s">
        <v>1981</v>
      </c>
      <c r="C1645" s="273" t="s">
        <v>3548</v>
      </c>
      <c r="D1645" s="273" t="s">
        <v>2226</v>
      </c>
      <c r="E1645" s="273" t="s">
        <v>3536</v>
      </c>
      <c r="F1645" s="273" t="s">
        <v>2890</v>
      </c>
      <c r="G1645" s="273" t="s">
        <v>3537</v>
      </c>
      <c r="H1645" s="273" t="s">
        <v>3548</v>
      </c>
      <c r="I1645" s="274" t="s">
        <v>3548</v>
      </c>
    </row>
    <row r="1646" spans="2:9">
      <c r="B1646" s="272" t="s">
        <v>1964</v>
      </c>
      <c r="C1646" s="273" t="s">
        <v>3524</v>
      </c>
      <c r="D1646" s="273" t="s">
        <v>2426</v>
      </c>
      <c r="E1646" s="273" t="s">
        <v>2426</v>
      </c>
      <c r="F1646" s="273" t="s">
        <v>2890</v>
      </c>
      <c r="G1646" s="273" t="s">
        <v>2428</v>
      </c>
      <c r="H1646" s="273" t="s">
        <v>5130</v>
      </c>
      <c r="I1646" s="274" t="s">
        <v>5131</v>
      </c>
    </row>
    <row r="1647" spans="2:9">
      <c r="B1647" s="272" t="s">
        <v>1965</v>
      </c>
      <c r="C1647" s="273" t="s">
        <v>3522</v>
      </c>
      <c r="D1647" s="273" t="s">
        <v>2426</v>
      </c>
      <c r="E1647" s="273" t="s">
        <v>2426</v>
      </c>
      <c r="F1647" s="273" t="s">
        <v>2427</v>
      </c>
      <c r="G1647" s="273" t="s">
        <v>2428</v>
      </c>
      <c r="H1647" s="273" t="s">
        <v>3522</v>
      </c>
      <c r="I1647" s="274" t="s">
        <v>3522</v>
      </c>
    </row>
    <row r="1648" spans="2:9">
      <c r="B1648" s="272" t="s">
        <v>1967</v>
      </c>
      <c r="C1648" s="273" t="s">
        <v>3528</v>
      </c>
      <c r="D1648" s="273" t="s">
        <v>2426</v>
      </c>
      <c r="E1648" s="273" t="s">
        <v>2426</v>
      </c>
      <c r="F1648" s="273" t="s">
        <v>2890</v>
      </c>
      <c r="G1648" s="273" t="s">
        <v>2428</v>
      </c>
      <c r="H1648" s="273" t="s">
        <v>3528</v>
      </c>
      <c r="I1648" s="274" t="s">
        <v>3528</v>
      </c>
    </row>
    <row r="1649" spans="2:9">
      <c r="B1649" s="272" t="s">
        <v>1969</v>
      </c>
      <c r="C1649" s="273" t="s">
        <v>3530</v>
      </c>
      <c r="D1649" s="273" t="s">
        <v>2426</v>
      </c>
      <c r="E1649" s="273" t="s">
        <v>2426</v>
      </c>
      <c r="F1649" s="273" t="s">
        <v>2890</v>
      </c>
      <c r="G1649" s="273" t="s">
        <v>2428</v>
      </c>
      <c r="H1649" s="273" t="s">
        <v>3530</v>
      </c>
      <c r="I1649" s="274" t="s">
        <v>3530</v>
      </c>
    </row>
    <row r="1650" spans="2:9">
      <c r="B1650" s="272" t="s">
        <v>1971</v>
      </c>
      <c r="C1650" s="273" t="s">
        <v>5132</v>
      </c>
      <c r="D1650" s="273" t="s">
        <v>2226</v>
      </c>
      <c r="E1650" s="273" t="s">
        <v>2248</v>
      </c>
      <c r="F1650" s="273" t="s">
        <v>2218</v>
      </c>
      <c r="G1650" s="273" t="s">
        <v>2249</v>
      </c>
      <c r="H1650" s="273" t="s">
        <v>5132</v>
      </c>
      <c r="I1650" s="274" t="s">
        <v>5132</v>
      </c>
    </row>
    <row r="1651" spans="2:9">
      <c r="B1651" s="272" t="s">
        <v>1972</v>
      </c>
      <c r="C1651" s="273" t="s">
        <v>3532</v>
      </c>
      <c r="D1651" s="273" t="s">
        <v>2226</v>
      </c>
      <c r="E1651" s="273" t="s">
        <v>2248</v>
      </c>
      <c r="F1651" s="273" t="s">
        <v>2218</v>
      </c>
      <c r="G1651" s="273" t="s">
        <v>2249</v>
      </c>
      <c r="H1651" s="273" t="s">
        <v>3532</v>
      </c>
      <c r="I1651" s="274" t="s">
        <v>3532</v>
      </c>
    </row>
    <row r="1652" spans="2:9">
      <c r="B1652" s="272" t="s">
        <v>1983</v>
      </c>
      <c r="C1652" s="273" t="s">
        <v>3550</v>
      </c>
      <c r="D1652" s="273" t="s">
        <v>2226</v>
      </c>
      <c r="E1652" s="273" t="s">
        <v>3536</v>
      </c>
      <c r="F1652" s="273" t="s">
        <v>2890</v>
      </c>
      <c r="G1652" s="273" t="s">
        <v>3537</v>
      </c>
      <c r="H1652" s="273" t="s">
        <v>3550</v>
      </c>
      <c r="I1652" s="274" t="s">
        <v>3550</v>
      </c>
    </row>
    <row r="1653" spans="2:9">
      <c r="B1653" s="272" t="s">
        <v>2016</v>
      </c>
      <c r="C1653" s="273" t="s">
        <v>3654</v>
      </c>
      <c r="D1653" s="273" t="s">
        <v>2226</v>
      </c>
      <c r="E1653" s="273" t="s">
        <v>2227</v>
      </c>
      <c r="F1653" s="273" t="s">
        <v>2226</v>
      </c>
      <c r="G1653" s="273" t="s">
        <v>2228</v>
      </c>
      <c r="H1653" s="273" t="s">
        <v>3654</v>
      </c>
      <c r="I1653" s="274" t="s">
        <v>3654</v>
      </c>
    </row>
    <row r="1654" spans="2:9">
      <c r="B1654" s="272" t="s">
        <v>2023</v>
      </c>
      <c r="C1654" s="273" t="s">
        <v>3072</v>
      </c>
      <c r="D1654" s="273" t="s">
        <v>2226</v>
      </c>
      <c r="E1654" s="273" t="s">
        <v>2227</v>
      </c>
      <c r="F1654" s="273" t="s">
        <v>2226</v>
      </c>
      <c r="G1654" s="273" t="s">
        <v>2228</v>
      </c>
      <c r="H1654" s="273" t="s">
        <v>3072</v>
      </c>
      <c r="I1654" s="274" t="s">
        <v>3072</v>
      </c>
    </row>
    <row r="1655" spans="2:9">
      <c r="B1655" s="272" t="s">
        <v>2029</v>
      </c>
      <c r="C1655" s="273" t="s">
        <v>3076</v>
      </c>
      <c r="D1655" s="273" t="s">
        <v>2226</v>
      </c>
      <c r="E1655" s="273" t="s">
        <v>2889</v>
      </c>
      <c r="F1655" s="273" t="s">
        <v>2890</v>
      </c>
      <c r="G1655" s="273" t="s">
        <v>2891</v>
      </c>
      <c r="H1655" s="273" t="s">
        <v>3076</v>
      </c>
      <c r="I1655" s="274" t="s">
        <v>5133</v>
      </c>
    </row>
    <row r="1656" spans="2:9">
      <c r="B1656" s="272" t="s">
        <v>2032</v>
      </c>
      <c r="C1656" s="273" t="s">
        <v>3665</v>
      </c>
      <c r="D1656" s="273" t="s">
        <v>2226</v>
      </c>
      <c r="E1656" s="273" t="s">
        <v>2889</v>
      </c>
      <c r="F1656" s="273" t="s">
        <v>2890</v>
      </c>
      <c r="G1656" s="273" t="s">
        <v>2891</v>
      </c>
      <c r="H1656" s="273" t="s">
        <v>3665</v>
      </c>
      <c r="I1656" s="274" t="s">
        <v>3665</v>
      </c>
    </row>
    <row r="1657" spans="2:9">
      <c r="B1657" s="272" t="s">
        <v>2044</v>
      </c>
      <c r="C1657" s="273" t="s">
        <v>5134</v>
      </c>
      <c r="D1657" s="273" t="s">
        <v>2226</v>
      </c>
      <c r="E1657" s="273" t="s">
        <v>2889</v>
      </c>
      <c r="F1657" s="273" t="s">
        <v>2890</v>
      </c>
      <c r="G1657" s="273" t="s">
        <v>2891</v>
      </c>
      <c r="H1657" s="273" t="s">
        <v>5134</v>
      </c>
      <c r="I1657" s="274" t="s">
        <v>5134</v>
      </c>
    </row>
    <row r="1658" spans="2:9">
      <c r="B1658" s="272" t="s">
        <v>2053</v>
      </c>
      <c r="C1658" s="273" t="s">
        <v>3689</v>
      </c>
      <c r="D1658" s="273" t="s">
        <v>2226</v>
      </c>
      <c r="E1658" s="273" t="s">
        <v>2889</v>
      </c>
      <c r="F1658" s="273" t="s">
        <v>2890</v>
      </c>
      <c r="G1658" s="273" t="s">
        <v>2891</v>
      </c>
      <c r="H1658" s="273" t="s">
        <v>3689</v>
      </c>
      <c r="I1658" s="274" t="s">
        <v>3689</v>
      </c>
    </row>
    <row r="1659" spans="2:9">
      <c r="B1659" s="272" t="s">
        <v>2065</v>
      </c>
      <c r="C1659" s="273" t="s">
        <v>5135</v>
      </c>
      <c r="D1659" s="273" t="s">
        <v>2226</v>
      </c>
      <c r="E1659" s="273" t="s">
        <v>2889</v>
      </c>
      <c r="F1659" s="273" t="s">
        <v>2890</v>
      </c>
      <c r="G1659" s="273" t="s">
        <v>2891</v>
      </c>
      <c r="H1659" s="273" t="s">
        <v>5135</v>
      </c>
      <c r="I1659" s="274" t="s">
        <v>5135</v>
      </c>
    </row>
    <row r="1660" spans="2:9">
      <c r="B1660" s="272" t="s">
        <v>2068</v>
      </c>
      <c r="C1660" s="273" t="s">
        <v>5136</v>
      </c>
      <c r="D1660" s="273" t="s">
        <v>2226</v>
      </c>
      <c r="E1660" s="273" t="s">
        <v>2889</v>
      </c>
      <c r="F1660" s="273" t="s">
        <v>2890</v>
      </c>
      <c r="G1660" s="273" t="s">
        <v>2891</v>
      </c>
      <c r="H1660" s="273" t="s">
        <v>5136</v>
      </c>
      <c r="I1660" s="274" t="s">
        <v>5136</v>
      </c>
    </row>
    <row r="1661" spans="2:9">
      <c r="B1661" s="272" t="s">
        <v>2076</v>
      </c>
      <c r="C1661" s="273" t="s">
        <v>5137</v>
      </c>
      <c r="D1661" s="273" t="s">
        <v>2226</v>
      </c>
      <c r="E1661" s="273" t="s">
        <v>2889</v>
      </c>
      <c r="F1661" s="273" t="s">
        <v>3195</v>
      </c>
      <c r="G1661" s="273" t="s">
        <v>2891</v>
      </c>
      <c r="H1661" s="273" t="s">
        <v>5137</v>
      </c>
      <c r="I1661" s="274" t="s">
        <v>5137</v>
      </c>
    </row>
    <row r="1662" spans="2:9">
      <c r="B1662" s="272" t="s">
        <v>2084</v>
      </c>
      <c r="C1662" s="273" t="s">
        <v>3672</v>
      </c>
      <c r="D1662" s="273" t="s">
        <v>3673</v>
      </c>
      <c r="E1662" s="273" t="s">
        <v>3673</v>
      </c>
      <c r="F1662" s="273" t="s">
        <v>3674</v>
      </c>
      <c r="G1662" s="273" t="s">
        <v>3675</v>
      </c>
      <c r="H1662" s="273" t="s">
        <v>3672</v>
      </c>
      <c r="I1662" s="274" t="s">
        <v>3672</v>
      </c>
    </row>
    <row r="1663" spans="2:9">
      <c r="B1663" s="272" t="s">
        <v>819</v>
      </c>
      <c r="C1663" s="273" t="s">
        <v>4075</v>
      </c>
      <c r="D1663" s="273" t="s">
        <v>50</v>
      </c>
      <c r="E1663" s="273" t="s">
        <v>2497</v>
      </c>
      <c r="F1663" s="273" t="s">
        <v>110</v>
      </c>
      <c r="G1663" s="273" t="s">
        <v>2498</v>
      </c>
      <c r="H1663" s="273" t="s">
        <v>5138</v>
      </c>
      <c r="I1663" s="274" t="s">
        <v>5139</v>
      </c>
    </row>
    <row r="1664" spans="2:9">
      <c r="B1664" s="272" t="s">
        <v>820</v>
      </c>
      <c r="C1664" s="273" t="s">
        <v>5140</v>
      </c>
      <c r="D1664" s="273" t="s">
        <v>110</v>
      </c>
      <c r="E1664" s="273" t="s">
        <v>2493</v>
      </c>
      <c r="F1664" s="273" t="s">
        <v>110</v>
      </c>
      <c r="G1664" s="273" t="s">
        <v>2494</v>
      </c>
      <c r="H1664" s="273" t="s">
        <v>5140</v>
      </c>
      <c r="I1664" s="274" t="s">
        <v>5140</v>
      </c>
    </row>
    <row r="1665" spans="2:9">
      <c r="B1665" s="272" t="s">
        <v>1740</v>
      </c>
      <c r="C1665" s="273" t="s">
        <v>5141</v>
      </c>
      <c r="D1665" s="273" t="s">
        <v>2226</v>
      </c>
      <c r="E1665" s="273" t="s">
        <v>2392</v>
      </c>
      <c r="F1665" s="273" t="s">
        <v>2218</v>
      </c>
      <c r="G1665" s="273" t="s">
        <v>2393</v>
      </c>
      <c r="H1665" s="273" t="s">
        <v>5142</v>
      </c>
      <c r="I1665" s="274" t="s">
        <v>5143</v>
      </c>
    </row>
    <row r="1666" spans="2:9">
      <c r="B1666" s="272" t="s">
        <v>1742</v>
      </c>
      <c r="C1666" s="273" t="s">
        <v>2391</v>
      </c>
      <c r="D1666" s="273" t="s">
        <v>2226</v>
      </c>
      <c r="E1666" s="273" t="s">
        <v>2392</v>
      </c>
      <c r="F1666" s="273" t="s">
        <v>2218</v>
      </c>
      <c r="G1666" s="273" t="s">
        <v>2393</v>
      </c>
      <c r="H1666" s="273" t="s">
        <v>5144</v>
      </c>
      <c r="I1666" s="274" t="s">
        <v>5145</v>
      </c>
    </row>
    <row r="1667" spans="2:9">
      <c r="B1667" s="272" t="s">
        <v>1748</v>
      </c>
      <c r="C1667" s="273" t="s">
        <v>5146</v>
      </c>
      <c r="D1667" s="273" t="s">
        <v>2226</v>
      </c>
      <c r="E1667" s="273" t="s">
        <v>2304</v>
      </c>
      <c r="F1667" s="273" t="s">
        <v>2226</v>
      </c>
      <c r="G1667" s="273" t="s">
        <v>2305</v>
      </c>
      <c r="H1667" s="273" t="s">
        <v>5147</v>
      </c>
      <c r="I1667" s="274" t="s">
        <v>5148</v>
      </c>
    </row>
    <row r="1668" spans="2:9">
      <c r="B1668" s="272" t="s">
        <v>1749</v>
      </c>
      <c r="C1668" s="273" t="s">
        <v>5149</v>
      </c>
      <c r="D1668" s="273" t="s">
        <v>2226</v>
      </c>
      <c r="E1668" s="273" t="s">
        <v>2304</v>
      </c>
      <c r="F1668" s="273" t="s">
        <v>2226</v>
      </c>
      <c r="G1668" s="273" t="s">
        <v>2305</v>
      </c>
      <c r="H1668" s="273" t="s">
        <v>5150</v>
      </c>
      <c r="I1668" s="274" t="s">
        <v>5151</v>
      </c>
    </row>
    <row r="1669" spans="2:9">
      <c r="B1669" s="272" t="s">
        <v>1750</v>
      </c>
      <c r="C1669" s="273" t="s">
        <v>5152</v>
      </c>
      <c r="D1669" s="273" t="s">
        <v>2226</v>
      </c>
      <c r="E1669" s="273" t="s">
        <v>2304</v>
      </c>
      <c r="F1669" s="273" t="s">
        <v>2226</v>
      </c>
      <c r="G1669" s="273" t="s">
        <v>2305</v>
      </c>
      <c r="H1669" s="273" t="s">
        <v>5152</v>
      </c>
      <c r="I1669" s="274" t="s">
        <v>5153</v>
      </c>
    </row>
    <row r="1670" spans="2:9">
      <c r="B1670" s="272" t="s">
        <v>1752</v>
      </c>
      <c r="C1670" s="273" t="s">
        <v>5154</v>
      </c>
      <c r="D1670" s="273" t="s">
        <v>2226</v>
      </c>
      <c r="E1670" s="273" t="s">
        <v>2304</v>
      </c>
      <c r="F1670" s="273" t="s">
        <v>2226</v>
      </c>
      <c r="G1670" s="273" t="s">
        <v>2305</v>
      </c>
      <c r="H1670" s="273" t="s">
        <v>5155</v>
      </c>
      <c r="I1670" s="274" t="s">
        <v>5156</v>
      </c>
    </row>
    <row r="1671" spans="2:9">
      <c r="B1671" s="272" t="s">
        <v>1753</v>
      </c>
      <c r="C1671" s="273" t="s">
        <v>5157</v>
      </c>
      <c r="D1671" s="273" t="s">
        <v>2226</v>
      </c>
      <c r="E1671" s="273" t="s">
        <v>2304</v>
      </c>
      <c r="F1671" s="273" t="s">
        <v>2226</v>
      </c>
      <c r="G1671" s="273" t="s">
        <v>2305</v>
      </c>
      <c r="H1671" s="273" t="s">
        <v>5157</v>
      </c>
      <c r="I1671" s="274" t="s">
        <v>5158</v>
      </c>
    </row>
    <row r="1672" spans="2:9">
      <c r="B1672" s="272" t="s">
        <v>1754</v>
      </c>
      <c r="C1672" s="273" t="s">
        <v>5159</v>
      </c>
      <c r="D1672" s="273" t="s">
        <v>2226</v>
      </c>
      <c r="E1672" s="273" t="s">
        <v>2304</v>
      </c>
      <c r="F1672" s="273" t="s">
        <v>2226</v>
      </c>
      <c r="G1672" s="273" t="s">
        <v>2305</v>
      </c>
      <c r="H1672" s="273" t="s">
        <v>5160</v>
      </c>
      <c r="I1672" s="274" t="s">
        <v>5161</v>
      </c>
    </row>
    <row r="1673" spans="2:9">
      <c r="B1673" s="272" t="s">
        <v>1755</v>
      </c>
      <c r="C1673" s="273" t="s">
        <v>5162</v>
      </c>
      <c r="D1673" s="273" t="s">
        <v>2226</v>
      </c>
      <c r="E1673" s="273" t="s">
        <v>2304</v>
      </c>
      <c r="F1673" s="273" t="s">
        <v>2226</v>
      </c>
      <c r="G1673" s="273" t="s">
        <v>2305</v>
      </c>
      <c r="H1673" s="273" t="s">
        <v>5162</v>
      </c>
      <c r="I1673" s="274" t="s">
        <v>5163</v>
      </c>
    </row>
    <row r="1674" spans="2:9">
      <c r="B1674" s="272" t="s">
        <v>1772</v>
      </c>
      <c r="C1674" s="273" t="s">
        <v>5164</v>
      </c>
      <c r="D1674" s="273" t="s">
        <v>2426</v>
      </c>
      <c r="E1674" s="273" t="s">
        <v>2426</v>
      </c>
      <c r="F1674" s="273" t="s">
        <v>2259</v>
      </c>
      <c r="G1674" s="273" t="s">
        <v>2428</v>
      </c>
      <c r="H1674" s="273" t="s">
        <v>5164</v>
      </c>
      <c r="I1674" s="274" t="s">
        <v>5164</v>
      </c>
    </row>
    <row r="1675" spans="2:9">
      <c r="B1675" s="272" t="s">
        <v>1777</v>
      </c>
      <c r="C1675" s="273" t="s">
        <v>5165</v>
      </c>
      <c r="D1675" s="273" t="s">
        <v>2226</v>
      </c>
      <c r="E1675" s="273" t="s">
        <v>2227</v>
      </c>
      <c r="F1675" s="273" t="s">
        <v>2226</v>
      </c>
      <c r="G1675" s="273" t="s">
        <v>2228</v>
      </c>
      <c r="H1675" s="273" t="s">
        <v>5165</v>
      </c>
      <c r="I1675" s="274" t="s">
        <v>5165</v>
      </c>
    </row>
    <row r="1676" spans="2:9">
      <c r="B1676" s="272" t="s">
        <v>1778</v>
      </c>
      <c r="C1676" s="273" t="s">
        <v>5166</v>
      </c>
      <c r="D1676" s="273" t="s">
        <v>2226</v>
      </c>
      <c r="E1676" s="273" t="s">
        <v>2227</v>
      </c>
      <c r="F1676" s="273" t="s">
        <v>2226</v>
      </c>
      <c r="G1676" s="273" t="s">
        <v>2228</v>
      </c>
      <c r="H1676" s="273" t="s">
        <v>5166</v>
      </c>
      <c r="I1676" s="274" t="s">
        <v>5166</v>
      </c>
    </row>
    <row r="1677" spans="2:9">
      <c r="B1677" s="272" t="s">
        <v>1781</v>
      </c>
      <c r="C1677" s="273" t="s">
        <v>5167</v>
      </c>
      <c r="D1677" s="273" t="s">
        <v>2226</v>
      </c>
      <c r="E1677" s="273" t="s">
        <v>2227</v>
      </c>
      <c r="F1677" s="273" t="s">
        <v>2226</v>
      </c>
      <c r="G1677" s="273" t="s">
        <v>2228</v>
      </c>
      <c r="H1677" s="273" t="s">
        <v>5167</v>
      </c>
      <c r="I1677" s="274" t="s">
        <v>5167</v>
      </c>
    </row>
    <row r="1678" spans="2:9">
      <c r="B1678" s="272" t="s">
        <v>1783</v>
      </c>
      <c r="C1678" s="273" t="s">
        <v>5168</v>
      </c>
      <c r="D1678" s="273" t="s">
        <v>2426</v>
      </c>
      <c r="E1678" s="273" t="s">
        <v>2426</v>
      </c>
      <c r="F1678" s="273" t="s">
        <v>2226</v>
      </c>
      <c r="G1678" s="273" t="s">
        <v>2428</v>
      </c>
      <c r="H1678" s="273" t="s">
        <v>5168</v>
      </c>
      <c r="I1678" s="274" t="s">
        <v>5168</v>
      </c>
    </row>
    <row r="1679" spans="2:9">
      <c r="B1679" s="272" t="s">
        <v>1756</v>
      </c>
      <c r="C1679" s="273" t="s">
        <v>5169</v>
      </c>
      <c r="D1679" s="273" t="s">
        <v>2226</v>
      </c>
      <c r="E1679" s="273" t="s">
        <v>2304</v>
      </c>
      <c r="F1679" s="273" t="s">
        <v>2226</v>
      </c>
      <c r="G1679" s="273" t="s">
        <v>2305</v>
      </c>
      <c r="H1679" s="273" t="s">
        <v>5170</v>
      </c>
      <c r="I1679" s="274" t="s">
        <v>5171</v>
      </c>
    </row>
    <row r="1680" spans="2:9">
      <c r="B1680" s="272" t="s">
        <v>1758</v>
      </c>
      <c r="C1680" s="273" t="s">
        <v>5075</v>
      </c>
      <c r="D1680" s="273" t="s">
        <v>2226</v>
      </c>
      <c r="E1680" s="273" t="s">
        <v>2304</v>
      </c>
      <c r="F1680" s="273" t="s">
        <v>2226</v>
      </c>
      <c r="G1680" s="273" t="s">
        <v>2305</v>
      </c>
      <c r="H1680" s="273" t="s">
        <v>5075</v>
      </c>
      <c r="I1680" s="274" t="s">
        <v>5172</v>
      </c>
    </row>
    <row r="1681" spans="2:9">
      <c r="B1681" s="272" t="s">
        <v>1760</v>
      </c>
      <c r="C1681" s="273" t="s">
        <v>5076</v>
      </c>
      <c r="D1681" s="273" t="s">
        <v>2226</v>
      </c>
      <c r="E1681" s="273" t="s">
        <v>2304</v>
      </c>
      <c r="F1681" s="273" t="s">
        <v>2226</v>
      </c>
      <c r="G1681" s="273" t="s">
        <v>2305</v>
      </c>
      <c r="H1681" s="273" t="s">
        <v>5076</v>
      </c>
      <c r="I1681" s="274" t="s">
        <v>5173</v>
      </c>
    </row>
    <row r="1682" spans="2:9">
      <c r="B1682" s="272" t="s">
        <v>1764</v>
      </c>
      <c r="C1682" s="273" t="s">
        <v>5079</v>
      </c>
      <c r="D1682" s="273" t="s">
        <v>2226</v>
      </c>
      <c r="E1682" s="273" t="s">
        <v>2304</v>
      </c>
      <c r="F1682" s="273" t="s">
        <v>2226</v>
      </c>
      <c r="G1682" s="273" t="s">
        <v>2305</v>
      </c>
      <c r="H1682" s="273" t="s">
        <v>5174</v>
      </c>
      <c r="I1682" s="274" t="s">
        <v>5175</v>
      </c>
    </row>
    <row r="1683" spans="2:9">
      <c r="B1683" s="272" t="s">
        <v>1769</v>
      </c>
      <c r="C1683" s="273" t="s">
        <v>5176</v>
      </c>
      <c r="D1683" s="273" t="s">
        <v>2226</v>
      </c>
      <c r="E1683" s="273" t="s">
        <v>2304</v>
      </c>
      <c r="F1683" s="273" t="s">
        <v>2226</v>
      </c>
      <c r="G1683" s="273" t="s">
        <v>2305</v>
      </c>
      <c r="H1683" s="273" t="s">
        <v>5176</v>
      </c>
      <c r="I1683" s="274" t="s">
        <v>5177</v>
      </c>
    </row>
    <row r="1684" spans="2:9">
      <c r="B1684" s="272" t="s">
        <v>1770</v>
      </c>
      <c r="C1684" s="273" t="s">
        <v>5178</v>
      </c>
      <c r="D1684" s="273" t="s">
        <v>2226</v>
      </c>
      <c r="E1684" s="273" t="s">
        <v>2304</v>
      </c>
      <c r="F1684" s="273" t="s">
        <v>2226</v>
      </c>
      <c r="G1684" s="273" t="s">
        <v>2305</v>
      </c>
      <c r="H1684" s="273" t="s">
        <v>5179</v>
      </c>
      <c r="I1684" s="274" t="s">
        <v>5180</v>
      </c>
    </row>
    <row r="1685" spans="2:9">
      <c r="B1685" s="272" t="s">
        <v>1773</v>
      </c>
      <c r="C1685" s="273" t="s">
        <v>5181</v>
      </c>
      <c r="D1685" s="273" t="s">
        <v>2426</v>
      </c>
      <c r="E1685" s="273" t="s">
        <v>2426</v>
      </c>
      <c r="F1685" s="273" t="s">
        <v>2259</v>
      </c>
      <c r="G1685" s="273" t="s">
        <v>2428</v>
      </c>
      <c r="H1685" s="273" t="s">
        <v>5181</v>
      </c>
      <c r="I1685" s="274" t="s">
        <v>5182</v>
      </c>
    </row>
    <row r="1686" spans="2:9">
      <c r="B1686" s="272" t="s">
        <v>1774</v>
      </c>
      <c r="C1686" s="273" t="s">
        <v>5183</v>
      </c>
      <c r="D1686" s="273" t="s">
        <v>2426</v>
      </c>
      <c r="E1686" s="273" t="s">
        <v>2426</v>
      </c>
      <c r="F1686" s="273" t="s">
        <v>2259</v>
      </c>
      <c r="G1686" s="273" t="s">
        <v>2428</v>
      </c>
      <c r="H1686" s="273" t="s">
        <v>5183</v>
      </c>
      <c r="I1686" s="274" t="s">
        <v>5184</v>
      </c>
    </row>
    <row r="1687" spans="2:9">
      <c r="B1687" s="272" t="s">
        <v>1789</v>
      </c>
      <c r="C1687" s="273" t="s">
        <v>5185</v>
      </c>
      <c r="D1687" s="273" t="s">
        <v>2226</v>
      </c>
      <c r="E1687" s="273" t="s">
        <v>2227</v>
      </c>
      <c r="F1687" s="273" t="s">
        <v>2226</v>
      </c>
      <c r="G1687" s="273" t="s">
        <v>2228</v>
      </c>
      <c r="H1687" s="273" t="s">
        <v>5185</v>
      </c>
      <c r="I1687" s="274" t="s">
        <v>5185</v>
      </c>
    </row>
    <row r="1688" spans="2:9">
      <c r="B1688" s="272" t="s">
        <v>1790</v>
      </c>
      <c r="C1688" s="273" t="s">
        <v>5186</v>
      </c>
      <c r="D1688" s="273" t="s">
        <v>2226</v>
      </c>
      <c r="E1688" s="273" t="s">
        <v>2227</v>
      </c>
      <c r="F1688" s="273" t="s">
        <v>2226</v>
      </c>
      <c r="G1688" s="273" t="s">
        <v>2228</v>
      </c>
      <c r="H1688" s="273" t="s">
        <v>5186</v>
      </c>
      <c r="I1688" s="274" t="s">
        <v>5186</v>
      </c>
    </row>
    <row r="1689" spans="2:9">
      <c r="B1689" s="272" t="s">
        <v>1791</v>
      </c>
      <c r="C1689" s="273" t="s">
        <v>5187</v>
      </c>
      <c r="D1689" s="273" t="s">
        <v>2226</v>
      </c>
      <c r="E1689" s="273" t="s">
        <v>2227</v>
      </c>
      <c r="F1689" s="273" t="s">
        <v>2226</v>
      </c>
      <c r="G1689" s="273" t="s">
        <v>2228</v>
      </c>
      <c r="H1689" s="273" t="s">
        <v>5187</v>
      </c>
      <c r="I1689" s="274" t="s">
        <v>5187</v>
      </c>
    </row>
    <row r="1690" spans="2:9">
      <c r="B1690" s="272" t="s">
        <v>1794</v>
      </c>
      <c r="C1690" s="273" t="s">
        <v>5188</v>
      </c>
      <c r="D1690" s="273" t="s">
        <v>2226</v>
      </c>
      <c r="E1690" s="273" t="s">
        <v>2227</v>
      </c>
      <c r="F1690" s="273" t="s">
        <v>2226</v>
      </c>
      <c r="G1690" s="273" t="s">
        <v>2228</v>
      </c>
      <c r="H1690" s="273" t="s">
        <v>5188</v>
      </c>
      <c r="I1690" s="274" t="s">
        <v>5188</v>
      </c>
    </row>
    <row r="1691" spans="2:9">
      <c r="B1691" s="272" t="s">
        <v>1775</v>
      </c>
      <c r="C1691" s="273" t="s">
        <v>5189</v>
      </c>
      <c r="D1691" s="273" t="s">
        <v>2426</v>
      </c>
      <c r="E1691" s="273" t="s">
        <v>2426</v>
      </c>
      <c r="F1691" s="273" t="s">
        <v>2259</v>
      </c>
      <c r="G1691" s="273" t="s">
        <v>2428</v>
      </c>
      <c r="H1691" s="273" t="s">
        <v>5190</v>
      </c>
      <c r="I1691" s="274" t="s">
        <v>5191</v>
      </c>
    </row>
    <row r="1692" spans="2:9">
      <c r="B1692" s="272" t="s">
        <v>1776</v>
      </c>
      <c r="C1692" s="273" t="s">
        <v>5192</v>
      </c>
      <c r="D1692" s="273" t="s">
        <v>2426</v>
      </c>
      <c r="E1692" s="273" t="s">
        <v>2426</v>
      </c>
      <c r="F1692" s="273" t="s">
        <v>2259</v>
      </c>
      <c r="G1692" s="273" t="s">
        <v>2428</v>
      </c>
      <c r="H1692" s="273" t="s">
        <v>5192</v>
      </c>
      <c r="I1692" s="274" t="s">
        <v>5193</v>
      </c>
    </row>
    <row r="1693" spans="2:9">
      <c r="B1693" s="272" t="s">
        <v>1779</v>
      </c>
      <c r="C1693" s="273" t="s">
        <v>5194</v>
      </c>
      <c r="D1693" s="273" t="s">
        <v>2226</v>
      </c>
      <c r="E1693" s="273" t="s">
        <v>2227</v>
      </c>
      <c r="F1693" s="273" t="s">
        <v>2226</v>
      </c>
      <c r="G1693" s="273" t="s">
        <v>2228</v>
      </c>
      <c r="H1693" s="273" t="s">
        <v>5195</v>
      </c>
      <c r="I1693" s="274" t="s">
        <v>5196</v>
      </c>
    </row>
    <row r="1694" spans="2:9">
      <c r="B1694" s="272" t="s">
        <v>1780</v>
      </c>
      <c r="C1694" s="273" t="s">
        <v>5197</v>
      </c>
      <c r="D1694" s="273" t="s">
        <v>2226</v>
      </c>
      <c r="E1694" s="273" t="s">
        <v>2227</v>
      </c>
      <c r="F1694" s="273" t="s">
        <v>2226</v>
      </c>
      <c r="G1694" s="273" t="s">
        <v>2228</v>
      </c>
      <c r="H1694" s="273" t="s">
        <v>5197</v>
      </c>
      <c r="I1694" s="274" t="s">
        <v>5198</v>
      </c>
    </row>
    <row r="1695" spans="2:9">
      <c r="B1695" s="272" t="s">
        <v>1782</v>
      </c>
      <c r="C1695" s="273" t="s">
        <v>5199</v>
      </c>
      <c r="D1695" s="273" t="s">
        <v>2426</v>
      </c>
      <c r="E1695" s="273" t="s">
        <v>2426</v>
      </c>
      <c r="F1695" s="273" t="s">
        <v>2226</v>
      </c>
      <c r="G1695" s="273" t="s">
        <v>2428</v>
      </c>
      <c r="H1695" s="273" t="s">
        <v>5199</v>
      </c>
      <c r="I1695" s="274" t="s">
        <v>5200</v>
      </c>
    </row>
    <row r="1696" spans="2:9">
      <c r="B1696" s="272" t="s">
        <v>1785</v>
      </c>
      <c r="C1696" s="273" t="s">
        <v>5201</v>
      </c>
      <c r="D1696" s="273" t="s">
        <v>2226</v>
      </c>
      <c r="E1696" s="273" t="s">
        <v>2304</v>
      </c>
      <c r="F1696" s="273" t="s">
        <v>2226</v>
      </c>
      <c r="G1696" s="273" t="s">
        <v>2305</v>
      </c>
      <c r="H1696" s="273" t="s">
        <v>5202</v>
      </c>
      <c r="I1696" s="274" t="s">
        <v>5203</v>
      </c>
    </row>
    <row r="1697" spans="2:9">
      <c r="B1697" s="272" t="s">
        <v>1786</v>
      </c>
      <c r="C1697" s="273" t="s">
        <v>5204</v>
      </c>
      <c r="D1697" s="273" t="s">
        <v>2426</v>
      </c>
      <c r="E1697" s="273" t="s">
        <v>2426</v>
      </c>
      <c r="F1697" s="273" t="s">
        <v>2226</v>
      </c>
      <c r="G1697" s="273" t="s">
        <v>2428</v>
      </c>
      <c r="H1697" s="273" t="s">
        <v>5204</v>
      </c>
      <c r="I1697" s="274" t="s">
        <v>5205</v>
      </c>
    </row>
    <row r="1698" spans="2:9">
      <c r="B1698" s="272" t="s">
        <v>1787</v>
      </c>
      <c r="C1698" s="273" t="s">
        <v>5206</v>
      </c>
      <c r="D1698" s="273" t="s">
        <v>2426</v>
      </c>
      <c r="E1698" s="273" t="s">
        <v>2426</v>
      </c>
      <c r="F1698" s="273" t="s">
        <v>2226</v>
      </c>
      <c r="G1698" s="273" t="s">
        <v>2428</v>
      </c>
      <c r="H1698" s="273" t="s">
        <v>5207</v>
      </c>
      <c r="I1698" s="274" t="s">
        <v>5208</v>
      </c>
    </row>
    <row r="1699" spans="2:9">
      <c r="B1699" s="272" t="s">
        <v>1788</v>
      </c>
      <c r="C1699" s="273" t="s">
        <v>5209</v>
      </c>
      <c r="D1699" s="273" t="s">
        <v>2226</v>
      </c>
      <c r="E1699" s="273" t="s">
        <v>2227</v>
      </c>
      <c r="F1699" s="273" t="s">
        <v>2226</v>
      </c>
      <c r="G1699" s="273" t="s">
        <v>2228</v>
      </c>
      <c r="H1699" s="273" t="s">
        <v>5210</v>
      </c>
      <c r="I1699" s="274" t="s">
        <v>5211</v>
      </c>
    </row>
    <row r="1700" spans="2:9">
      <c r="B1700" s="272" t="s">
        <v>1799</v>
      </c>
      <c r="C1700" s="273" t="s">
        <v>5212</v>
      </c>
      <c r="D1700" s="273" t="s">
        <v>2226</v>
      </c>
      <c r="E1700" s="273" t="s">
        <v>2227</v>
      </c>
      <c r="F1700" s="273" t="s">
        <v>2226</v>
      </c>
      <c r="G1700" s="273" t="s">
        <v>2228</v>
      </c>
      <c r="H1700" s="273" t="s">
        <v>5212</v>
      </c>
      <c r="I1700" s="274" t="s">
        <v>5212</v>
      </c>
    </row>
    <row r="1701" spans="2:9">
      <c r="B1701" s="272" t="s">
        <v>1801</v>
      </c>
      <c r="C1701" s="273" t="s">
        <v>5213</v>
      </c>
      <c r="D1701" s="273" t="s">
        <v>2226</v>
      </c>
      <c r="E1701" s="273" t="s">
        <v>2227</v>
      </c>
      <c r="F1701" s="273" t="s">
        <v>2226</v>
      </c>
      <c r="G1701" s="273" t="s">
        <v>2228</v>
      </c>
      <c r="H1701" s="273" t="s">
        <v>5213</v>
      </c>
      <c r="I1701" s="274" t="s">
        <v>5213</v>
      </c>
    </row>
    <row r="1702" spans="2:9">
      <c r="B1702" s="272" t="s">
        <v>1803</v>
      </c>
      <c r="C1702" s="273" t="s">
        <v>5212</v>
      </c>
      <c r="D1702" s="273" t="s">
        <v>2226</v>
      </c>
      <c r="E1702" s="273" t="s">
        <v>2227</v>
      </c>
      <c r="F1702" s="273" t="s">
        <v>2226</v>
      </c>
      <c r="G1702" s="273" t="s">
        <v>2228</v>
      </c>
      <c r="H1702" s="273" t="s">
        <v>5212</v>
      </c>
      <c r="I1702" s="274" t="s">
        <v>5212</v>
      </c>
    </row>
    <row r="1703" spans="2:9">
      <c r="B1703" s="272" t="s">
        <v>1804</v>
      </c>
      <c r="C1703" s="273" t="s">
        <v>5214</v>
      </c>
      <c r="D1703" s="273" t="s">
        <v>2258</v>
      </c>
      <c r="E1703" s="273" t="s">
        <v>2258</v>
      </c>
      <c r="F1703" s="273" t="s">
        <v>2259</v>
      </c>
      <c r="G1703" s="273" t="s">
        <v>2260</v>
      </c>
      <c r="H1703" s="273" t="s">
        <v>5214</v>
      </c>
      <c r="I1703" s="274" t="s">
        <v>5214</v>
      </c>
    </row>
    <row r="1704" spans="2:9">
      <c r="B1704" s="272" t="s">
        <v>1812</v>
      </c>
      <c r="C1704" s="273" t="s">
        <v>5215</v>
      </c>
      <c r="D1704" s="273" t="s">
        <v>2258</v>
      </c>
      <c r="E1704" s="273" t="s">
        <v>2258</v>
      </c>
      <c r="F1704" s="273" t="s">
        <v>2259</v>
      </c>
      <c r="G1704" s="273" t="s">
        <v>2260</v>
      </c>
      <c r="H1704" s="273" t="s">
        <v>5216</v>
      </c>
      <c r="I1704" s="274" t="s">
        <v>5217</v>
      </c>
    </row>
    <row r="1705" spans="2:9">
      <c r="B1705" s="272" t="s">
        <v>2061</v>
      </c>
      <c r="C1705" s="273" t="s">
        <v>5218</v>
      </c>
      <c r="D1705" s="273" t="s">
        <v>2226</v>
      </c>
      <c r="E1705" s="273" t="s">
        <v>2889</v>
      </c>
      <c r="F1705" s="273" t="s">
        <v>2890</v>
      </c>
      <c r="G1705" s="273" t="s">
        <v>2891</v>
      </c>
      <c r="H1705" s="273" t="s">
        <v>5219</v>
      </c>
      <c r="I1705" s="274" t="s">
        <v>5220</v>
      </c>
    </row>
    <row r="1706" spans="2:9">
      <c r="B1706" s="272" t="s">
        <v>2063</v>
      </c>
      <c r="C1706" s="273" t="s">
        <v>5221</v>
      </c>
      <c r="D1706" s="273" t="s">
        <v>2226</v>
      </c>
      <c r="E1706" s="273" t="s">
        <v>2889</v>
      </c>
      <c r="F1706" s="273" t="s">
        <v>2890</v>
      </c>
      <c r="G1706" s="273" t="s">
        <v>2891</v>
      </c>
      <c r="H1706" s="273" t="s">
        <v>5222</v>
      </c>
      <c r="I1706" s="274" t="s">
        <v>5223</v>
      </c>
    </row>
    <row r="1707" spans="2:9">
      <c r="B1707" s="272" t="s">
        <v>2064</v>
      </c>
      <c r="C1707" s="273" t="s">
        <v>5224</v>
      </c>
      <c r="D1707" s="273" t="s">
        <v>2226</v>
      </c>
      <c r="E1707" s="273" t="s">
        <v>2889</v>
      </c>
      <c r="F1707" s="273" t="s">
        <v>2890</v>
      </c>
      <c r="G1707" s="273" t="s">
        <v>2891</v>
      </c>
      <c r="H1707" s="273" t="s">
        <v>5225</v>
      </c>
      <c r="I1707" s="274" t="s">
        <v>5226</v>
      </c>
    </row>
    <row r="1708" spans="2:9">
      <c r="B1708" s="272" t="s">
        <v>2067</v>
      </c>
      <c r="C1708" s="273" t="s">
        <v>3408</v>
      </c>
      <c r="D1708" s="273" t="s">
        <v>2226</v>
      </c>
      <c r="E1708" s="273" t="s">
        <v>2889</v>
      </c>
      <c r="F1708" s="273" t="s">
        <v>2890</v>
      </c>
      <c r="G1708" s="273" t="s">
        <v>2891</v>
      </c>
      <c r="H1708" s="273" t="s">
        <v>5227</v>
      </c>
      <c r="I1708" s="274" t="s">
        <v>5228</v>
      </c>
    </row>
    <row r="1709" spans="2:9">
      <c r="B1709" s="272" t="s">
        <v>2069</v>
      </c>
      <c r="C1709" s="273" t="s">
        <v>5136</v>
      </c>
      <c r="D1709" s="273" t="s">
        <v>2226</v>
      </c>
      <c r="E1709" s="273" t="s">
        <v>2889</v>
      </c>
      <c r="F1709" s="273" t="s">
        <v>2890</v>
      </c>
      <c r="G1709" s="273" t="s">
        <v>2891</v>
      </c>
      <c r="H1709" s="273" t="s">
        <v>5229</v>
      </c>
      <c r="I1709" s="274" t="s">
        <v>5230</v>
      </c>
    </row>
    <row r="1710" spans="2:9">
      <c r="B1710" s="272" t="s">
        <v>2071</v>
      </c>
      <c r="C1710" s="273" t="s">
        <v>5231</v>
      </c>
      <c r="D1710" s="273" t="s">
        <v>2226</v>
      </c>
      <c r="E1710" s="273" t="s">
        <v>2889</v>
      </c>
      <c r="F1710" s="273" t="s">
        <v>2890</v>
      </c>
      <c r="G1710" s="273" t="s">
        <v>2891</v>
      </c>
      <c r="H1710" s="273" t="s">
        <v>5232</v>
      </c>
      <c r="I1710" s="274" t="s">
        <v>5233</v>
      </c>
    </row>
    <row r="1711" spans="2:9">
      <c r="B1711" s="272" t="s">
        <v>2073</v>
      </c>
      <c r="C1711" s="273" t="s">
        <v>5234</v>
      </c>
      <c r="D1711" s="273" t="s">
        <v>2226</v>
      </c>
      <c r="E1711" s="273" t="s">
        <v>2889</v>
      </c>
      <c r="F1711" s="273" t="s">
        <v>2890</v>
      </c>
      <c r="G1711" s="273" t="s">
        <v>2891</v>
      </c>
      <c r="H1711" s="273" t="s">
        <v>5235</v>
      </c>
      <c r="I1711" s="274" t="s">
        <v>5236</v>
      </c>
    </row>
    <row r="1712" spans="2:9">
      <c r="B1712" s="272" t="s">
        <v>2075</v>
      </c>
      <c r="C1712" s="273" t="s">
        <v>5237</v>
      </c>
      <c r="D1712" s="273" t="s">
        <v>2226</v>
      </c>
      <c r="E1712" s="273" t="s">
        <v>2889</v>
      </c>
      <c r="F1712" s="273" t="s">
        <v>2890</v>
      </c>
      <c r="G1712" s="273" t="s">
        <v>2891</v>
      </c>
      <c r="H1712" s="273" t="s">
        <v>5238</v>
      </c>
      <c r="I1712" s="274" t="s">
        <v>5239</v>
      </c>
    </row>
    <row r="1713" spans="2:9">
      <c r="B1713" s="272" t="s">
        <v>2077</v>
      </c>
      <c r="C1713" s="273" t="s">
        <v>5137</v>
      </c>
      <c r="D1713" s="273" t="s">
        <v>2226</v>
      </c>
      <c r="E1713" s="273" t="s">
        <v>2889</v>
      </c>
      <c r="F1713" s="273" t="s">
        <v>3195</v>
      </c>
      <c r="G1713" s="273" t="s">
        <v>2891</v>
      </c>
      <c r="H1713" s="273" t="s">
        <v>5240</v>
      </c>
      <c r="I1713" s="274" t="s">
        <v>5241</v>
      </c>
    </row>
    <row r="1714" spans="2:9">
      <c r="B1714" s="272" t="s">
        <v>2080</v>
      </c>
      <c r="C1714" s="273" t="s">
        <v>3694</v>
      </c>
      <c r="D1714" s="273" t="s">
        <v>2226</v>
      </c>
      <c r="E1714" s="273" t="s">
        <v>2889</v>
      </c>
      <c r="F1714" s="273" t="s">
        <v>2890</v>
      </c>
      <c r="G1714" s="273" t="s">
        <v>2891</v>
      </c>
      <c r="H1714" s="273" t="s">
        <v>3694</v>
      </c>
      <c r="I1714" s="274" t="s">
        <v>5242</v>
      </c>
    </row>
    <row r="1715" spans="2:9">
      <c r="B1715" s="272" t="s">
        <v>2082</v>
      </c>
      <c r="C1715" s="273" t="s">
        <v>3695</v>
      </c>
      <c r="D1715" s="273" t="s">
        <v>2226</v>
      </c>
      <c r="E1715" s="273" t="s">
        <v>2889</v>
      </c>
      <c r="F1715" s="273" t="s">
        <v>2890</v>
      </c>
      <c r="G1715" s="273" t="s">
        <v>2891</v>
      </c>
      <c r="H1715" s="273" t="s">
        <v>3695</v>
      </c>
      <c r="I1715" s="274" t="s">
        <v>5243</v>
      </c>
    </row>
    <row r="1716" spans="2:9">
      <c r="B1716" s="272" t="s">
        <v>480</v>
      </c>
      <c r="C1716" s="273" t="s">
        <v>3812</v>
      </c>
      <c r="D1716" s="273" t="s">
        <v>48</v>
      </c>
      <c r="E1716" s="273" t="s">
        <v>2699</v>
      </c>
      <c r="F1716" s="273" t="s">
        <v>48</v>
      </c>
      <c r="G1716" s="273" t="s">
        <v>2700</v>
      </c>
      <c r="H1716" s="273" t="s">
        <v>3812</v>
      </c>
      <c r="I1716" s="274" t="s">
        <v>3812</v>
      </c>
    </row>
    <row r="1717" spans="2:9">
      <c r="B1717" s="272" t="s">
        <v>486</v>
      </c>
      <c r="C1717" s="273" t="s">
        <v>5244</v>
      </c>
      <c r="D1717" s="273" t="s">
        <v>48</v>
      </c>
      <c r="E1717" s="273" t="s">
        <v>2699</v>
      </c>
      <c r="F1717" s="273" t="s">
        <v>48</v>
      </c>
      <c r="G1717" s="273" t="s">
        <v>2700</v>
      </c>
      <c r="H1717" s="273" t="s">
        <v>5244</v>
      </c>
      <c r="I1717" s="274" t="s">
        <v>5244</v>
      </c>
    </row>
    <row r="1718" spans="2:9">
      <c r="B1718" s="272" t="s">
        <v>494</v>
      </c>
      <c r="C1718" s="273" t="s">
        <v>3841</v>
      </c>
      <c r="D1718" s="273" t="s">
        <v>48</v>
      </c>
      <c r="E1718" s="273" t="s">
        <v>2699</v>
      </c>
      <c r="F1718" s="273" t="s">
        <v>48</v>
      </c>
      <c r="G1718" s="273" t="s">
        <v>2700</v>
      </c>
      <c r="H1718" s="273" t="s">
        <v>3841</v>
      </c>
      <c r="I1718" s="274" t="s">
        <v>3841</v>
      </c>
    </row>
    <row r="1719" spans="2:9">
      <c r="B1719" s="272" t="s">
        <v>746</v>
      </c>
      <c r="C1719" s="273" t="s">
        <v>5245</v>
      </c>
      <c r="D1719" s="273" t="s">
        <v>50</v>
      </c>
      <c r="E1719" s="273" t="s">
        <v>2487</v>
      </c>
      <c r="F1719" s="273" t="s">
        <v>2165</v>
      </c>
      <c r="G1719" s="273" t="s">
        <v>2488</v>
      </c>
      <c r="H1719" s="273" t="s">
        <v>5245</v>
      </c>
      <c r="I1719" s="274" t="s">
        <v>5245</v>
      </c>
    </row>
    <row r="1720" spans="2:9">
      <c r="B1720" s="272" t="s">
        <v>614</v>
      </c>
      <c r="C1720" s="273" t="s">
        <v>5246</v>
      </c>
      <c r="D1720" s="273" t="s">
        <v>50</v>
      </c>
      <c r="E1720" s="273" t="s">
        <v>2487</v>
      </c>
      <c r="F1720" s="273" t="s">
        <v>50</v>
      </c>
      <c r="G1720" s="273" t="s">
        <v>2488</v>
      </c>
      <c r="H1720" s="273" t="s">
        <v>5246</v>
      </c>
      <c r="I1720" s="274" t="s">
        <v>5246</v>
      </c>
    </row>
    <row r="1721" spans="2:9">
      <c r="B1721" s="272" t="s">
        <v>676</v>
      </c>
      <c r="C1721" s="273" t="s">
        <v>5247</v>
      </c>
      <c r="D1721" s="273" t="s">
        <v>50</v>
      </c>
      <c r="E1721" s="273" t="s">
        <v>2487</v>
      </c>
      <c r="F1721" s="273" t="s">
        <v>50</v>
      </c>
      <c r="G1721" s="273" t="s">
        <v>2488</v>
      </c>
      <c r="H1721" s="273" t="s">
        <v>5247</v>
      </c>
      <c r="I1721" s="274" t="s">
        <v>5247</v>
      </c>
    </row>
    <row r="1722" spans="2:9">
      <c r="B1722" s="272" t="s">
        <v>791</v>
      </c>
      <c r="C1722" s="273" t="s">
        <v>5248</v>
      </c>
      <c r="D1722" s="273" t="s">
        <v>50</v>
      </c>
      <c r="E1722" s="273" t="s">
        <v>2487</v>
      </c>
      <c r="F1722" s="273" t="s">
        <v>2165</v>
      </c>
      <c r="G1722" s="273" t="s">
        <v>2488</v>
      </c>
      <c r="H1722" s="273" t="s">
        <v>5248</v>
      </c>
      <c r="I1722" s="274" t="s">
        <v>5248</v>
      </c>
    </row>
    <row r="1723" spans="2:9">
      <c r="B1723" s="272" t="s">
        <v>927</v>
      </c>
      <c r="C1723" s="273" t="s">
        <v>5249</v>
      </c>
      <c r="D1723" s="273" t="s">
        <v>50</v>
      </c>
      <c r="E1723" s="273" t="s">
        <v>2584</v>
      </c>
      <c r="F1723" s="273" t="s">
        <v>2709</v>
      </c>
      <c r="G1723" s="273" t="s">
        <v>2585</v>
      </c>
      <c r="H1723" s="273" t="s">
        <v>5249</v>
      </c>
      <c r="I1723" s="274" t="s">
        <v>5249</v>
      </c>
    </row>
    <row r="1724" spans="2:9">
      <c r="B1724" s="272" t="s">
        <v>985</v>
      </c>
      <c r="C1724" s="273" t="s">
        <v>5250</v>
      </c>
      <c r="D1724" s="273" t="s">
        <v>50</v>
      </c>
      <c r="E1724" s="273" t="s">
        <v>2589</v>
      </c>
      <c r="F1724" s="273" t="s">
        <v>50</v>
      </c>
      <c r="G1724" s="273" t="s">
        <v>2590</v>
      </c>
      <c r="H1724" s="273" t="s">
        <v>5250</v>
      </c>
      <c r="I1724" s="274" t="s">
        <v>5250</v>
      </c>
    </row>
    <row r="1725" spans="2:9">
      <c r="B1725" s="272" t="s">
        <v>1908</v>
      </c>
      <c r="C1725" s="273" t="s">
        <v>2425</v>
      </c>
      <c r="D1725" s="273" t="s">
        <v>2426</v>
      </c>
      <c r="E1725" s="273" t="s">
        <v>2426</v>
      </c>
      <c r="F1725" s="273" t="s">
        <v>2427</v>
      </c>
      <c r="G1725" s="273" t="s">
        <v>2428</v>
      </c>
      <c r="H1725" s="273" t="s">
        <v>2425</v>
      </c>
      <c r="I1725" s="274" t="s">
        <v>2425</v>
      </c>
    </row>
    <row r="1726" spans="2:9">
      <c r="B1726" s="272" t="s">
        <v>1844</v>
      </c>
      <c r="C1726" s="273" t="s">
        <v>5251</v>
      </c>
      <c r="D1726" s="273" t="s">
        <v>2226</v>
      </c>
      <c r="E1726" s="273" t="s">
        <v>2304</v>
      </c>
      <c r="F1726" s="273" t="s">
        <v>2185</v>
      </c>
      <c r="G1726" s="273" t="s">
        <v>2305</v>
      </c>
      <c r="H1726" s="273" t="s">
        <v>5251</v>
      </c>
      <c r="I1726" s="274" t="s">
        <v>5252</v>
      </c>
    </row>
    <row r="1727" spans="2:9">
      <c r="B1727" s="272" t="s">
        <v>1845</v>
      </c>
      <c r="C1727" s="273" t="s">
        <v>5253</v>
      </c>
      <c r="D1727" s="273" t="s">
        <v>2226</v>
      </c>
      <c r="E1727" s="273" t="s">
        <v>2304</v>
      </c>
      <c r="F1727" s="273" t="s">
        <v>2185</v>
      </c>
      <c r="G1727" s="273" t="s">
        <v>2305</v>
      </c>
      <c r="H1727" s="273" t="s">
        <v>5254</v>
      </c>
      <c r="I1727" s="274" t="s">
        <v>5255</v>
      </c>
    </row>
    <row r="1728" spans="2:9">
      <c r="B1728" s="272" t="s">
        <v>1846</v>
      </c>
      <c r="C1728" s="273" t="s">
        <v>5256</v>
      </c>
      <c r="D1728" s="273" t="s">
        <v>2226</v>
      </c>
      <c r="E1728" s="273" t="s">
        <v>2304</v>
      </c>
      <c r="F1728" s="273" t="s">
        <v>2185</v>
      </c>
      <c r="G1728" s="273" t="s">
        <v>2305</v>
      </c>
      <c r="H1728" s="273" t="s">
        <v>5256</v>
      </c>
      <c r="I1728" s="274" t="s">
        <v>5256</v>
      </c>
    </row>
    <row r="1729" spans="2:9">
      <c r="B1729" s="272" t="s">
        <v>1847</v>
      </c>
      <c r="C1729" s="273" t="s">
        <v>5257</v>
      </c>
      <c r="D1729" s="273" t="s">
        <v>2226</v>
      </c>
      <c r="E1729" s="273" t="s">
        <v>2304</v>
      </c>
      <c r="F1729" s="273" t="s">
        <v>2185</v>
      </c>
      <c r="G1729" s="273" t="s">
        <v>2305</v>
      </c>
      <c r="H1729" s="273" t="s">
        <v>5257</v>
      </c>
      <c r="I1729" s="274" t="s">
        <v>5258</v>
      </c>
    </row>
    <row r="1730" spans="2:9">
      <c r="B1730" s="272" t="s">
        <v>1848</v>
      </c>
      <c r="C1730" s="273" t="s">
        <v>5259</v>
      </c>
      <c r="D1730" s="273" t="s">
        <v>2226</v>
      </c>
      <c r="E1730" s="273" t="s">
        <v>2304</v>
      </c>
      <c r="F1730" s="273" t="s">
        <v>2185</v>
      </c>
      <c r="G1730" s="273" t="s">
        <v>2305</v>
      </c>
      <c r="H1730" s="273" t="s">
        <v>5259</v>
      </c>
      <c r="I1730" s="274" t="s">
        <v>5260</v>
      </c>
    </row>
    <row r="1731" spans="2:9">
      <c r="B1731" s="272" t="s">
        <v>1849</v>
      </c>
      <c r="C1731" s="273" t="s">
        <v>5261</v>
      </c>
      <c r="D1731" s="273" t="s">
        <v>2226</v>
      </c>
      <c r="E1731" s="273" t="s">
        <v>2304</v>
      </c>
      <c r="F1731" s="273" t="s">
        <v>2185</v>
      </c>
      <c r="G1731" s="273" t="s">
        <v>2305</v>
      </c>
      <c r="H1731" s="273" t="s">
        <v>5261</v>
      </c>
      <c r="I1731" s="274" t="s">
        <v>5262</v>
      </c>
    </row>
    <row r="1732" spans="2:9">
      <c r="B1732" s="272" t="s">
        <v>1850</v>
      </c>
      <c r="C1732" s="273" t="s">
        <v>5263</v>
      </c>
      <c r="D1732" s="273" t="s">
        <v>2226</v>
      </c>
      <c r="E1732" s="273" t="s">
        <v>2304</v>
      </c>
      <c r="F1732" s="273" t="s">
        <v>2185</v>
      </c>
      <c r="G1732" s="273" t="s">
        <v>2305</v>
      </c>
      <c r="H1732" s="273" t="s">
        <v>5264</v>
      </c>
      <c r="I1732" s="274" t="s">
        <v>5265</v>
      </c>
    </row>
    <row r="1733" spans="2:9">
      <c r="B1733" s="272" t="s">
        <v>1851</v>
      </c>
      <c r="C1733" s="273" t="s">
        <v>5266</v>
      </c>
      <c r="D1733" s="273" t="s">
        <v>2226</v>
      </c>
      <c r="E1733" s="273" t="s">
        <v>2304</v>
      </c>
      <c r="F1733" s="273" t="s">
        <v>2185</v>
      </c>
      <c r="G1733" s="273" t="s">
        <v>2305</v>
      </c>
      <c r="H1733" s="273" t="s">
        <v>5266</v>
      </c>
      <c r="I1733" s="274" t="s">
        <v>5266</v>
      </c>
    </row>
    <row r="1734" spans="2:9">
      <c r="B1734" s="272" t="s">
        <v>1852</v>
      </c>
      <c r="C1734" s="273" t="s">
        <v>5266</v>
      </c>
      <c r="D1734" s="273" t="s">
        <v>2226</v>
      </c>
      <c r="E1734" s="273" t="s">
        <v>2304</v>
      </c>
      <c r="F1734" s="273" t="s">
        <v>2185</v>
      </c>
      <c r="G1734" s="273" t="s">
        <v>2305</v>
      </c>
      <c r="H1734" s="273" t="s">
        <v>5266</v>
      </c>
      <c r="I1734" s="274" t="s">
        <v>5266</v>
      </c>
    </row>
    <row r="1735" spans="2:9">
      <c r="B1735" s="272" t="s">
        <v>1853</v>
      </c>
      <c r="C1735" s="273" t="s">
        <v>5267</v>
      </c>
      <c r="D1735" s="273" t="s">
        <v>2226</v>
      </c>
      <c r="E1735" s="273" t="s">
        <v>2304</v>
      </c>
      <c r="F1735" s="273" t="s">
        <v>2226</v>
      </c>
      <c r="G1735" s="273" t="s">
        <v>2305</v>
      </c>
      <c r="H1735" s="273" t="s">
        <v>5267</v>
      </c>
      <c r="I1735" s="274" t="s">
        <v>5268</v>
      </c>
    </row>
    <row r="1736" spans="2:9">
      <c r="B1736" s="272" t="s">
        <v>1854</v>
      </c>
      <c r="C1736" s="273" t="s">
        <v>5269</v>
      </c>
      <c r="D1736" s="273" t="s">
        <v>2226</v>
      </c>
      <c r="E1736" s="273" t="s">
        <v>2304</v>
      </c>
      <c r="F1736" s="273" t="s">
        <v>2185</v>
      </c>
      <c r="G1736" s="273" t="s">
        <v>2305</v>
      </c>
      <c r="H1736" s="273" t="s">
        <v>5270</v>
      </c>
      <c r="I1736" s="274" t="s">
        <v>5271</v>
      </c>
    </row>
    <row r="1737" spans="2:9">
      <c r="B1737" s="272" t="s">
        <v>1855</v>
      </c>
      <c r="C1737" s="273" t="s">
        <v>5272</v>
      </c>
      <c r="D1737" s="273" t="s">
        <v>2226</v>
      </c>
      <c r="E1737" s="273" t="s">
        <v>2304</v>
      </c>
      <c r="F1737" s="273" t="s">
        <v>2226</v>
      </c>
      <c r="G1737" s="273" t="s">
        <v>2305</v>
      </c>
      <c r="H1737" s="273" t="s">
        <v>5272</v>
      </c>
      <c r="I1737" s="274" t="s">
        <v>5272</v>
      </c>
    </row>
    <row r="1738" spans="2:9">
      <c r="B1738" s="272" t="s">
        <v>1856</v>
      </c>
      <c r="C1738" s="273" t="s">
        <v>5273</v>
      </c>
      <c r="D1738" s="273" t="s">
        <v>2226</v>
      </c>
      <c r="E1738" s="273" t="s">
        <v>2304</v>
      </c>
      <c r="F1738" s="273" t="s">
        <v>2226</v>
      </c>
      <c r="G1738" s="273" t="s">
        <v>2305</v>
      </c>
      <c r="H1738" s="273" t="s">
        <v>5273</v>
      </c>
      <c r="I1738" s="274" t="s">
        <v>5273</v>
      </c>
    </row>
    <row r="1739" spans="2:9">
      <c r="B1739" s="272" t="s">
        <v>1857</v>
      </c>
      <c r="C1739" s="273" t="s">
        <v>5274</v>
      </c>
      <c r="D1739" s="273" t="s">
        <v>2226</v>
      </c>
      <c r="E1739" s="273" t="s">
        <v>2304</v>
      </c>
      <c r="F1739" s="273" t="s">
        <v>2226</v>
      </c>
      <c r="G1739" s="273" t="s">
        <v>2305</v>
      </c>
      <c r="H1739" s="273" t="s">
        <v>5275</v>
      </c>
      <c r="I1739" s="274" t="s">
        <v>5276</v>
      </c>
    </row>
    <row r="1740" spans="2:9">
      <c r="B1740" s="272" t="s">
        <v>1860</v>
      </c>
      <c r="C1740" s="273" t="s">
        <v>5277</v>
      </c>
      <c r="D1740" s="273" t="s">
        <v>2226</v>
      </c>
      <c r="E1740" s="273" t="s">
        <v>2304</v>
      </c>
      <c r="F1740" s="273" t="s">
        <v>2226</v>
      </c>
      <c r="G1740" s="273" t="s">
        <v>2305</v>
      </c>
      <c r="H1740" s="273" t="s">
        <v>5277</v>
      </c>
      <c r="I1740" s="274" t="s">
        <v>5277</v>
      </c>
    </row>
    <row r="1741" spans="2:9">
      <c r="B1741" s="272" t="s">
        <v>1862</v>
      </c>
      <c r="C1741" s="273" t="s">
        <v>5278</v>
      </c>
      <c r="D1741" s="273" t="s">
        <v>2226</v>
      </c>
      <c r="E1741" s="273" t="s">
        <v>2304</v>
      </c>
      <c r="F1741" s="273" t="s">
        <v>2226</v>
      </c>
      <c r="G1741" s="273" t="s">
        <v>2305</v>
      </c>
      <c r="H1741" s="273" t="s">
        <v>5278</v>
      </c>
      <c r="I1741" s="274" t="s">
        <v>5278</v>
      </c>
    </row>
    <row r="1742" spans="2:9">
      <c r="B1742" s="272" t="s">
        <v>1864</v>
      </c>
      <c r="C1742" s="273" t="s">
        <v>5279</v>
      </c>
      <c r="D1742" s="273" t="s">
        <v>2226</v>
      </c>
      <c r="E1742" s="273" t="s">
        <v>2304</v>
      </c>
      <c r="F1742" s="273" t="s">
        <v>2226</v>
      </c>
      <c r="G1742" s="273" t="s">
        <v>2305</v>
      </c>
      <c r="H1742" s="273" t="s">
        <v>5279</v>
      </c>
      <c r="I1742" s="274" t="s">
        <v>5279</v>
      </c>
    </row>
    <row r="1743" spans="2:9">
      <c r="B1743" s="272" t="s">
        <v>1867</v>
      </c>
      <c r="C1743" s="273" t="s">
        <v>5280</v>
      </c>
      <c r="D1743" s="273" t="s">
        <v>2226</v>
      </c>
      <c r="E1743" s="273" t="s">
        <v>2304</v>
      </c>
      <c r="F1743" s="273" t="s">
        <v>2226</v>
      </c>
      <c r="G1743" s="273" t="s">
        <v>2305</v>
      </c>
      <c r="H1743" s="273" t="s">
        <v>5280</v>
      </c>
      <c r="I1743" s="274" t="s">
        <v>5280</v>
      </c>
    </row>
    <row r="1744" spans="2:9">
      <c r="B1744" s="272" t="s">
        <v>1869</v>
      </c>
      <c r="C1744" s="273" t="s">
        <v>5281</v>
      </c>
      <c r="D1744" s="273" t="s">
        <v>2226</v>
      </c>
      <c r="E1744" s="273" t="s">
        <v>2254</v>
      </c>
      <c r="F1744" s="273" t="s">
        <v>2218</v>
      </c>
      <c r="G1744" s="273" t="s">
        <v>2255</v>
      </c>
      <c r="H1744" s="273" t="s">
        <v>5281</v>
      </c>
      <c r="I1744" s="274" t="s">
        <v>5281</v>
      </c>
    </row>
    <row r="1745" spans="2:9">
      <c r="B1745" s="272" t="s">
        <v>1870</v>
      </c>
      <c r="C1745" s="273" t="s">
        <v>5282</v>
      </c>
      <c r="D1745" s="273" t="s">
        <v>2226</v>
      </c>
      <c r="E1745" s="273" t="s">
        <v>2254</v>
      </c>
      <c r="F1745" s="273" t="s">
        <v>2218</v>
      </c>
      <c r="G1745" s="273" t="s">
        <v>2255</v>
      </c>
      <c r="H1745" s="273" t="s">
        <v>5282</v>
      </c>
      <c r="I1745" s="274" t="s">
        <v>5282</v>
      </c>
    </row>
    <row r="1746" spans="2:9">
      <c r="B1746" s="272" t="s">
        <v>1858</v>
      </c>
      <c r="C1746" s="273" t="s">
        <v>5283</v>
      </c>
      <c r="D1746" s="273" t="s">
        <v>2226</v>
      </c>
      <c r="E1746" s="273" t="s">
        <v>2304</v>
      </c>
      <c r="F1746" s="273" t="s">
        <v>2226</v>
      </c>
      <c r="G1746" s="273" t="s">
        <v>2305</v>
      </c>
      <c r="H1746" s="273" t="s">
        <v>5284</v>
      </c>
      <c r="I1746" s="274" t="s">
        <v>5285</v>
      </c>
    </row>
    <row r="1747" spans="2:9">
      <c r="B1747" s="272" t="s">
        <v>1859</v>
      </c>
      <c r="C1747" s="273" t="s">
        <v>5286</v>
      </c>
      <c r="D1747" s="273" t="s">
        <v>2236</v>
      </c>
      <c r="E1747" s="273" t="s">
        <v>2237</v>
      </c>
      <c r="F1747" s="273" t="s">
        <v>2226</v>
      </c>
      <c r="G1747" s="273" t="s">
        <v>2238</v>
      </c>
      <c r="H1747" s="273" t="s">
        <v>5287</v>
      </c>
      <c r="I1747" s="274" t="s">
        <v>5288</v>
      </c>
    </row>
    <row r="1748" spans="2:9">
      <c r="B1748" s="272" t="s">
        <v>1861</v>
      </c>
      <c r="C1748" s="273" t="s">
        <v>5277</v>
      </c>
      <c r="D1748" s="273" t="s">
        <v>2226</v>
      </c>
      <c r="E1748" s="273" t="s">
        <v>2304</v>
      </c>
      <c r="F1748" s="273" t="s">
        <v>2226</v>
      </c>
      <c r="G1748" s="273" t="s">
        <v>2305</v>
      </c>
      <c r="H1748" s="273" t="s">
        <v>5289</v>
      </c>
      <c r="I1748" s="274" t="s">
        <v>5290</v>
      </c>
    </row>
    <row r="1749" spans="2:9">
      <c r="B1749" s="272" t="s">
        <v>1863</v>
      </c>
      <c r="C1749" s="273" t="s">
        <v>5278</v>
      </c>
      <c r="D1749" s="273" t="s">
        <v>2226</v>
      </c>
      <c r="E1749" s="273" t="s">
        <v>2304</v>
      </c>
      <c r="F1749" s="273" t="s">
        <v>2226</v>
      </c>
      <c r="G1749" s="273" t="s">
        <v>2305</v>
      </c>
      <c r="H1749" s="273" t="s">
        <v>5291</v>
      </c>
      <c r="I1749" s="274" t="s">
        <v>5292</v>
      </c>
    </row>
    <row r="1750" spans="2:9">
      <c r="B1750" s="272" t="s">
        <v>1865</v>
      </c>
      <c r="C1750" s="273" t="s">
        <v>5293</v>
      </c>
      <c r="D1750" s="273" t="s">
        <v>2226</v>
      </c>
      <c r="E1750" s="273" t="s">
        <v>2304</v>
      </c>
      <c r="F1750" s="273" t="s">
        <v>2226</v>
      </c>
      <c r="G1750" s="273" t="s">
        <v>2305</v>
      </c>
      <c r="H1750" s="273" t="s">
        <v>5293</v>
      </c>
      <c r="I1750" s="274" t="s">
        <v>5294</v>
      </c>
    </row>
    <row r="1751" spans="2:9">
      <c r="B1751" s="272" t="s">
        <v>1866</v>
      </c>
      <c r="C1751" s="273" t="s">
        <v>5295</v>
      </c>
      <c r="D1751" s="273" t="s">
        <v>2226</v>
      </c>
      <c r="E1751" s="273" t="s">
        <v>2304</v>
      </c>
      <c r="F1751" s="273" t="s">
        <v>2226</v>
      </c>
      <c r="G1751" s="273" t="s">
        <v>2305</v>
      </c>
      <c r="H1751" s="273" t="s">
        <v>5295</v>
      </c>
      <c r="I1751" s="274" t="s">
        <v>5296</v>
      </c>
    </row>
    <row r="1752" spans="2:9">
      <c r="B1752" s="272" t="s">
        <v>1868</v>
      </c>
      <c r="C1752" s="273" t="s">
        <v>5297</v>
      </c>
      <c r="D1752" s="273" t="s">
        <v>2226</v>
      </c>
      <c r="E1752" s="273" t="s">
        <v>2304</v>
      </c>
      <c r="F1752" s="273" t="s">
        <v>2226</v>
      </c>
      <c r="G1752" s="273" t="s">
        <v>2305</v>
      </c>
      <c r="H1752" s="273" t="s">
        <v>5298</v>
      </c>
      <c r="I1752" s="274" t="s">
        <v>5299</v>
      </c>
    </row>
    <row r="1753" spans="2:9">
      <c r="B1753" s="272" t="s">
        <v>1889</v>
      </c>
      <c r="C1753" s="273" t="s">
        <v>5300</v>
      </c>
      <c r="D1753" s="273" t="s">
        <v>2226</v>
      </c>
      <c r="E1753" s="273" t="s">
        <v>2254</v>
      </c>
      <c r="F1753" s="273" t="s">
        <v>2218</v>
      </c>
      <c r="G1753" s="273" t="s">
        <v>2255</v>
      </c>
      <c r="H1753" s="273" t="s">
        <v>5300</v>
      </c>
      <c r="I1753" s="274" t="s">
        <v>5300</v>
      </c>
    </row>
    <row r="1754" spans="2:9">
      <c r="B1754" s="272" t="s">
        <v>1892</v>
      </c>
      <c r="C1754" s="273" t="s">
        <v>5301</v>
      </c>
      <c r="D1754" s="273" t="s">
        <v>2226</v>
      </c>
      <c r="E1754" s="273" t="s">
        <v>2254</v>
      </c>
      <c r="F1754" s="273" t="s">
        <v>2218</v>
      </c>
      <c r="G1754" s="273" t="s">
        <v>2255</v>
      </c>
      <c r="H1754" s="273" t="s">
        <v>5301</v>
      </c>
      <c r="I1754" s="274" t="s">
        <v>5301</v>
      </c>
    </row>
    <row r="1755" spans="2:9">
      <c r="B1755" s="272" t="s">
        <v>1893</v>
      </c>
      <c r="C1755" s="273" t="s">
        <v>5302</v>
      </c>
      <c r="D1755" s="273" t="s">
        <v>2226</v>
      </c>
      <c r="E1755" s="273" t="s">
        <v>2254</v>
      </c>
      <c r="F1755" s="273" t="s">
        <v>2218</v>
      </c>
      <c r="G1755" s="273" t="s">
        <v>2255</v>
      </c>
      <c r="H1755" s="273" t="s">
        <v>5302</v>
      </c>
      <c r="I1755" s="274" t="s">
        <v>5302</v>
      </c>
    </row>
    <row r="1756" spans="2:9">
      <c r="B1756" s="272" t="s">
        <v>1894</v>
      </c>
      <c r="C1756" s="273" t="s">
        <v>5301</v>
      </c>
      <c r="D1756" s="273" t="s">
        <v>2226</v>
      </c>
      <c r="E1756" s="273" t="s">
        <v>2254</v>
      </c>
      <c r="F1756" s="273" t="s">
        <v>2218</v>
      </c>
      <c r="G1756" s="273" t="s">
        <v>2255</v>
      </c>
      <c r="H1756" s="273" t="s">
        <v>5301</v>
      </c>
      <c r="I1756" s="274" t="s">
        <v>5303</v>
      </c>
    </row>
    <row r="1757" spans="2:9">
      <c r="B1757" s="272" t="s">
        <v>1871</v>
      </c>
      <c r="C1757" s="273" t="s">
        <v>5304</v>
      </c>
      <c r="D1757" s="273" t="s">
        <v>2226</v>
      </c>
      <c r="E1757" s="273" t="s">
        <v>2254</v>
      </c>
      <c r="F1757" s="273" t="s">
        <v>2218</v>
      </c>
      <c r="G1757" s="273" t="s">
        <v>2255</v>
      </c>
      <c r="H1757" s="273" t="s">
        <v>5305</v>
      </c>
      <c r="I1757" s="274" t="s">
        <v>5306</v>
      </c>
    </row>
    <row r="1758" spans="2:9">
      <c r="B1758" s="272" t="s">
        <v>1874</v>
      </c>
      <c r="C1758" s="273" t="s">
        <v>5307</v>
      </c>
      <c r="D1758" s="273" t="s">
        <v>2226</v>
      </c>
      <c r="E1758" s="273" t="s">
        <v>2254</v>
      </c>
      <c r="F1758" s="273" t="s">
        <v>2218</v>
      </c>
      <c r="G1758" s="273" t="s">
        <v>2255</v>
      </c>
      <c r="H1758" s="273" t="s">
        <v>5308</v>
      </c>
      <c r="I1758" s="274" t="s">
        <v>5309</v>
      </c>
    </row>
    <row r="1759" spans="2:9">
      <c r="B1759" s="272" t="s">
        <v>1876</v>
      </c>
      <c r="C1759" s="273" t="s">
        <v>5310</v>
      </c>
      <c r="D1759" s="273" t="s">
        <v>2226</v>
      </c>
      <c r="E1759" s="273" t="s">
        <v>2254</v>
      </c>
      <c r="F1759" s="273" t="s">
        <v>2218</v>
      </c>
      <c r="G1759" s="273" t="s">
        <v>2255</v>
      </c>
      <c r="H1759" s="273" t="s">
        <v>5311</v>
      </c>
      <c r="I1759" s="274" t="s">
        <v>5312</v>
      </c>
    </row>
    <row r="1760" spans="2:9">
      <c r="B1760" s="272" t="s">
        <v>1879</v>
      </c>
      <c r="C1760" s="273" t="s">
        <v>2326</v>
      </c>
      <c r="D1760" s="273" t="s">
        <v>2226</v>
      </c>
      <c r="E1760" s="273" t="s">
        <v>2254</v>
      </c>
      <c r="F1760" s="273" t="s">
        <v>2218</v>
      </c>
      <c r="G1760" s="273" t="s">
        <v>2255</v>
      </c>
      <c r="H1760" s="273" t="s">
        <v>5313</v>
      </c>
      <c r="I1760" s="274" t="s">
        <v>5314</v>
      </c>
    </row>
    <row r="1761" spans="2:9">
      <c r="B1761" s="272" t="s">
        <v>1884</v>
      </c>
      <c r="C1761" s="273" t="s">
        <v>2763</v>
      </c>
      <c r="D1761" s="273" t="s">
        <v>2226</v>
      </c>
      <c r="E1761" s="273" t="s">
        <v>2304</v>
      </c>
      <c r="F1761" s="273" t="s">
        <v>2170</v>
      </c>
      <c r="G1761" s="273" t="s">
        <v>2305</v>
      </c>
      <c r="H1761" s="273" t="s">
        <v>2763</v>
      </c>
      <c r="I1761" s="274" t="s">
        <v>5315</v>
      </c>
    </row>
    <row r="1762" spans="2:9">
      <c r="B1762" s="272" t="s">
        <v>1888</v>
      </c>
      <c r="C1762" s="273" t="s">
        <v>2764</v>
      </c>
      <c r="D1762" s="273" t="s">
        <v>2226</v>
      </c>
      <c r="E1762" s="273" t="s">
        <v>2254</v>
      </c>
      <c r="F1762" s="273" t="s">
        <v>2218</v>
      </c>
      <c r="G1762" s="273" t="s">
        <v>2255</v>
      </c>
      <c r="H1762" s="273" t="s">
        <v>5316</v>
      </c>
      <c r="I1762" s="274" t="s">
        <v>5317</v>
      </c>
    </row>
    <row r="1763" spans="2:9">
      <c r="B1763" s="272" t="s">
        <v>1891</v>
      </c>
      <c r="C1763" s="273" t="s">
        <v>5318</v>
      </c>
      <c r="D1763" s="273" t="s">
        <v>2226</v>
      </c>
      <c r="E1763" s="273" t="s">
        <v>2254</v>
      </c>
      <c r="F1763" s="273" t="s">
        <v>2218</v>
      </c>
      <c r="G1763" s="273" t="s">
        <v>2255</v>
      </c>
      <c r="H1763" s="273" t="s">
        <v>5319</v>
      </c>
      <c r="I1763" s="274" t="s">
        <v>5320</v>
      </c>
    </row>
    <row r="1764" spans="2:9">
      <c r="B1764" s="272" t="s">
        <v>1896</v>
      </c>
      <c r="C1764" s="273" t="s">
        <v>5321</v>
      </c>
      <c r="D1764" s="273" t="s">
        <v>2226</v>
      </c>
      <c r="E1764" s="273" t="s">
        <v>2254</v>
      </c>
      <c r="F1764" s="273" t="s">
        <v>2218</v>
      </c>
      <c r="G1764" s="273" t="s">
        <v>2255</v>
      </c>
      <c r="H1764" s="273" t="s">
        <v>5322</v>
      </c>
      <c r="I1764" s="274" t="s">
        <v>5323</v>
      </c>
    </row>
    <row r="1765" spans="2:9">
      <c r="B1765" s="272" t="s">
        <v>2070</v>
      </c>
      <c r="C1765" s="273" t="s">
        <v>5231</v>
      </c>
      <c r="D1765" s="273" t="s">
        <v>2226</v>
      </c>
      <c r="E1765" s="273" t="s">
        <v>2889</v>
      </c>
      <c r="F1765" s="273" t="s">
        <v>2890</v>
      </c>
      <c r="G1765" s="273" t="s">
        <v>2891</v>
      </c>
      <c r="H1765" s="273" t="s">
        <v>5231</v>
      </c>
      <c r="I1765" s="274" t="s">
        <v>5231</v>
      </c>
    </row>
    <row r="1766" spans="2:9">
      <c r="B1766" s="272" t="s">
        <v>2072</v>
      </c>
      <c r="C1766" s="273" t="s">
        <v>5234</v>
      </c>
      <c r="D1766" s="273" t="s">
        <v>2226</v>
      </c>
      <c r="E1766" s="273" t="s">
        <v>2889</v>
      </c>
      <c r="F1766" s="273" t="s">
        <v>2890</v>
      </c>
      <c r="G1766" s="273" t="s">
        <v>2891</v>
      </c>
      <c r="H1766" s="273" t="s">
        <v>5234</v>
      </c>
      <c r="I1766" s="274" t="s">
        <v>5234</v>
      </c>
    </row>
    <row r="1767" spans="2:9">
      <c r="B1767" s="272" t="s">
        <v>2074</v>
      </c>
      <c r="C1767" s="273" t="s">
        <v>5237</v>
      </c>
      <c r="D1767" s="273" t="s">
        <v>2226</v>
      </c>
      <c r="E1767" s="273" t="s">
        <v>2889</v>
      </c>
      <c r="F1767" s="273" t="s">
        <v>2890</v>
      </c>
      <c r="G1767" s="273" t="s">
        <v>2891</v>
      </c>
      <c r="H1767" s="273" t="s">
        <v>5237</v>
      </c>
      <c r="I1767" s="274" t="s">
        <v>5237</v>
      </c>
    </row>
    <row r="1768" spans="2:9">
      <c r="B1768" s="272" t="s">
        <v>1890</v>
      </c>
      <c r="C1768" s="273" t="s">
        <v>5324</v>
      </c>
      <c r="D1768" s="273" t="s">
        <v>2226</v>
      </c>
      <c r="E1768" s="273" t="s">
        <v>2254</v>
      </c>
      <c r="F1768" s="273" t="s">
        <v>2218</v>
      </c>
      <c r="G1768" s="273" t="s">
        <v>2255</v>
      </c>
      <c r="H1768" s="273" t="s">
        <v>5325</v>
      </c>
      <c r="I1768" s="274" t="s">
        <v>5326</v>
      </c>
    </row>
    <row r="1769" spans="2:9">
      <c r="B1769" s="272" t="s">
        <v>1897</v>
      </c>
      <c r="C1769" s="273" t="s">
        <v>5327</v>
      </c>
      <c r="D1769" s="273" t="s">
        <v>2226</v>
      </c>
      <c r="E1769" s="273" t="s">
        <v>2254</v>
      </c>
      <c r="F1769" s="273" t="s">
        <v>2218</v>
      </c>
      <c r="G1769" s="273" t="s">
        <v>2255</v>
      </c>
      <c r="H1769" s="273" t="s">
        <v>5327</v>
      </c>
      <c r="I1769" s="274" t="s">
        <v>5328</v>
      </c>
    </row>
    <row r="1770" spans="2:9">
      <c r="B1770" s="272" t="s">
        <v>1901</v>
      </c>
      <c r="C1770" s="273" t="s">
        <v>5329</v>
      </c>
      <c r="D1770" s="273" t="s">
        <v>2226</v>
      </c>
      <c r="E1770" s="273" t="s">
        <v>2254</v>
      </c>
      <c r="F1770" s="273" t="s">
        <v>2218</v>
      </c>
      <c r="G1770" s="273" t="s">
        <v>2255</v>
      </c>
      <c r="H1770" s="273" t="s">
        <v>5329</v>
      </c>
      <c r="I1770" s="274" t="s">
        <v>5330</v>
      </c>
    </row>
    <row r="1771" spans="2:9">
      <c r="B1771" s="272" t="s">
        <v>1902</v>
      </c>
      <c r="C1771" s="273" t="s">
        <v>5331</v>
      </c>
      <c r="D1771" s="273" t="s">
        <v>2226</v>
      </c>
      <c r="E1771" s="273" t="s">
        <v>2254</v>
      </c>
      <c r="F1771" s="273" t="s">
        <v>2218</v>
      </c>
      <c r="G1771" s="273" t="s">
        <v>2255</v>
      </c>
      <c r="H1771" s="273" t="s">
        <v>5331</v>
      </c>
      <c r="I1771" s="274" t="s">
        <v>5332</v>
      </c>
    </row>
    <row r="1772" spans="2:9">
      <c r="B1772" s="272" t="s">
        <v>1903</v>
      </c>
      <c r="C1772" s="273" t="s">
        <v>5333</v>
      </c>
      <c r="D1772" s="273" t="s">
        <v>2226</v>
      </c>
      <c r="E1772" s="273" t="s">
        <v>2254</v>
      </c>
      <c r="F1772" s="273" t="s">
        <v>2218</v>
      </c>
      <c r="G1772" s="273" t="s">
        <v>2255</v>
      </c>
      <c r="H1772" s="273" t="s">
        <v>5333</v>
      </c>
      <c r="I1772" s="274" t="s">
        <v>5334</v>
      </c>
    </row>
    <row r="1773" spans="2:9">
      <c r="B1773" s="272" t="s">
        <v>1904</v>
      </c>
      <c r="C1773" s="273" t="s">
        <v>5335</v>
      </c>
      <c r="D1773" s="273" t="s">
        <v>2226</v>
      </c>
      <c r="E1773" s="273" t="s">
        <v>2254</v>
      </c>
      <c r="F1773" s="273" t="s">
        <v>2218</v>
      </c>
      <c r="G1773" s="273" t="s">
        <v>2255</v>
      </c>
      <c r="H1773" s="273" t="s">
        <v>5335</v>
      </c>
      <c r="I1773" s="274" t="s">
        <v>5336</v>
      </c>
    </row>
    <row r="1774" spans="2:9">
      <c r="B1774" s="272" t="s">
        <v>1905</v>
      </c>
      <c r="C1774" s="273" t="s">
        <v>5337</v>
      </c>
      <c r="D1774" s="273" t="s">
        <v>2226</v>
      </c>
      <c r="E1774" s="273" t="s">
        <v>2254</v>
      </c>
      <c r="F1774" s="273" t="s">
        <v>2218</v>
      </c>
      <c r="G1774" s="273" t="s">
        <v>2255</v>
      </c>
      <c r="H1774" s="273" t="s">
        <v>5338</v>
      </c>
      <c r="I1774" s="274" t="s">
        <v>5339</v>
      </c>
    </row>
    <row r="1775" spans="2:9">
      <c r="B1775" s="272" t="s">
        <v>1911</v>
      </c>
      <c r="C1775" s="273" t="s">
        <v>2431</v>
      </c>
      <c r="D1775" s="273" t="s">
        <v>2426</v>
      </c>
      <c r="E1775" s="273" t="s">
        <v>2426</v>
      </c>
      <c r="F1775" s="273" t="s">
        <v>2427</v>
      </c>
      <c r="G1775" s="273" t="s">
        <v>2428</v>
      </c>
      <c r="H1775" s="273" t="s">
        <v>2431</v>
      </c>
      <c r="I1775" s="274" t="s">
        <v>2431</v>
      </c>
    </row>
    <row r="1776" spans="2:9">
      <c r="B1776" s="272" t="s">
        <v>1913</v>
      </c>
      <c r="C1776" s="273" t="s">
        <v>2434</v>
      </c>
      <c r="D1776" s="273" t="s">
        <v>2426</v>
      </c>
      <c r="E1776" s="273" t="s">
        <v>2426</v>
      </c>
      <c r="F1776" s="273" t="s">
        <v>2427</v>
      </c>
      <c r="G1776" s="273" t="s">
        <v>2428</v>
      </c>
      <c r="H1776" s="273" t="s">
        <v>2434</v>
      </c>
      <c r="I1776" s="274" t="s">
        <v>2434</v>
      </c>
    </row>
    <row r="1777" spans="2:9">
      <c r="B1777" s="272" t="s">
        <v>1915</v>
      </c>
      <c r="C1777" s="273" t="s">
        <v>5340</v>
      </c>
      <c r="D1777" s="273" t="s">
        <v>2426</v>
      </c>
      <c r="E1777" s="273" t="s">
        <v>2426</v>
      </c>
      <c r="F1777" s="273" t="s">
        <v>2427</v>
      </c>
      <c r="G1777" s="273" t="s">
        <v>2428</v>
      </c>
      <c r="H1777" s="273" t="s">
        <v>5340</v>
      </c>
      <c r="I1777" s="274" t="s">
        <v>5340</v>
      </c>
    </row>
    <row r="1778" spans="2:9">
      <c r="B1778" s="275" t="s">
        <v>1920</v>
      </c>
      <c r="C1778" s="276" t="s">
        <v>5341</v>
      </c>
      <c r="D1778" s="276" t="s">
        <v>2426</v>
      </c>
      <c r="E1778" s="276" t="s">
        <v>2426</v>
      </c>
      <c r="F1778" s="276" t="s">
        <v>2427</v>
      </c>
      <c r="G1778" s="276" t="s">
        <v>2428</v>
      </c>
      <c r="H1778" s="276" t="s">
        <v>5341</v>
      </c>
      <c r="I1778" s="277" t="s">
        <v>5341</v>
      </c>
    </row>
  </sheetData>
  <pageMargins left="0.7" right="0.7" top="0.75" bottom="0.75" header="0.3" footer="0.3"/>
  <pageSetup paperSize="0" orientation="portrait" horizontalDpi="0" verticalDpi="0" copies="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93"/>
  <sheetViews>
    <sheetView workbookViewId="0">
      <selection activeCell="H28" sqref="H28"/>
    </sheetView>
  </sheetViews>
  <sheetFormatPr defaultRowHeight="15"/>
  <cols>
    <col min="1" max="1" width="9.140625" style="242"/>
    <col min="4" max="4" width="9.140625" style="262"/>
    <col min="12" max="15" width="14.28515625" bestFit="1" customWidth="1"/>
  </cols>
  <sheetData>
    <row r="1" spans="1:15">
      <c r="A1" s="242" t="s">
        <v>2119</v>
      </c>
      <c r="B1" s="237" t="s">
        <v>2150</v>
      </c>
      <c r="C1" s="237" t="s">
        <v>2149</v>
      </c>
      <c r="E1" s="237" t="s">
        <v>167</v>
      </c>
      <c r="F1" s="237"/>
      <c r="G1" s="237"/>
      <c r="H1" s="237"/>
      <c r="I1" s="237"/>
      <c r="J1" s="237"/>
      <c r="K1" s="237"/>
      <c r="L1" s="237" t="s">
        <v>2154</v>
      </c>
      <c r="M1" s="237" t="s">
        <v>179</v>
      </c>
      <c r="N1" s="237" t="s">
        <v>2155</v>
      </c>
      <c r="O1" s="237"/>
    </row>
    <row r="2" spans="1:15">
      <c r="A2" s="242">
        <v>21</v>
      </c>
      <c r="B2" s="247">
        <v>1000000</v>
      </c>
      <c r="C2" s="253" t="s">
        <v>2146</v>
      </c>
      <c r="D2" s="262">
        <v>1</v>
      </c>
      <c r="E2" s="259">
        <v>0.89137991657394156</v>
      </c>
      <c r="F2" s="237"/>
      <c r="G2" s="263">
        <v>0</v>
      </c>
      <c r="H2" s="237"/>
      <c r="I2" s="237"/>
      <c r="J2" s="237"/>
      <c r="K2" s="237"/>
      <c r="L2" s="237">
        <f>RANK(N2,$N$2:$N$5,1)</f>
        <v>2</v>
      </c>
      <c r="M2" s="239">
        <v>1000000</v>
      </c>
      <c r="N2" s="237">
        <f>ABS('Interface GLGC'!$C$14-AgglimitFactor!M2)</f>
        <v>1250000</v>
      </c>
      <c r="O2" s="237"/>
    </row>
    <row r="3" spans="1:15">
      <c r="A3" s="247">
        <v>21</v>
      </c>
      <c r="B3" s="247">
        <v>1000000</v>
      </c>
      <c r="C3" s="252" t="s">
        <v>2147</v>
      </c>
      <c r="D3" s="262">
        <v>2</v>
      </c>
      <c r="E3" s="259">
        <v>0.7584311501249511</v>
      </c>
      <c r="F3" s="237"/>
      <c r="G3" s="262">
        <v>11</v>
      </c>
      <c r="H3" s="237"/>
      <c r="I3" s="237"/>
      <c r="J3" s="237"/>
      <c r="K3" s="238"/>
      <c r="L3" s="266">
        <f t="shared" ref="L3:L5" si="0">RANK(N3,$N$2:$N$5,1)</f>
        <v>1</v>
      </c>
      <c r="M3" s="239">
        <v>2000000</v>
      </c>
      <c r="N3" s="266">
        <f>ABS('Interface GLGC'!$C$14-AgglimitFactor!M3)</f>
        <v>250000</v>
      </c>
      <c r="O3" s="239"/>
    </row>
    <row r="4" spans="1:15">
      <c r="A4" s="247">
        <v>21</v>
      </c>
      <c r="B4" s="247">
        <v>1000000</v>
      </c>
      <c r="C4" s="252" t="s">
        <v>2148</v>
      </c>
      <c r="D4" s="262">
        <v>3</v>
      </c>
      <c r="E4" s="259">
        <v>0.69309546393058097</v>
      </c>
      <c r="F4" s="237"/>
      <c r="G4" s="262">
        <v>51</v>
      </c>
      <c r="H4" s="237"/>
      <c r="I4" s="237"/>
      <c r="J4" s="237"/>
      <c r="K4" s="240"/>
      <c r="L4" s="266">
        <f t="shared" si="0"/>
        <v>3</v>
      </c>
      <c r="M4" s="239">
        <v>5000000</v>
      </c>
      <c r="N4" s="266">
        <f>ABS('Interface GLGC'!$C$14-AgglimitFactor!M4)</f>
        <v>2750000</v>
      </c>
      <c r="O4" s="239"/>
    </row>
    <row r="5" spans="1:15">
      <c r="A5" s="247">
        <v>21</v>
      </c>
      <c r="B5" s="249">
        <v>1000000</v>
      </c>
      <c r="C5" s="252" t="s">
        <v>2145</v>
      </c>
      <c r="D5" s="262">
        <v>4</v>
      </c>
      <c r="E5" s="259">
        <v>0.67447932903828467</v>
      </c>
      <c r="F5" s="237"/>
      <c r="G5" s="262">
        <v>101</v>
      </c>
      <c r="H5" s="237"/>
      <c r="I5" s="237"/>
      <c r="J5" s="237"/>
      <c r="K5" s="238"/>
      <c r="L5" s="266">
        <f t="shared" si="0"/>
        <v>4</v>
      </c>
      <c r="M5" s="239">
        <v>10000000</v>
      </c>
      <c r="N5" s="266">
        <f>ABS('Interface GLGC'!$C$14-AgglimitFactor!M5)</f>
        <v>7750000</v>
      </c>
      <c r="O5" s="239"/>
    </row>
    <row r="6" spans="1:15">
      <c r="A6" s="247">
        <v>21</v>
      </c>
      <c r="B6" s="247">
        <v>2000000</v>
      </c>
      <c r="C6" s="255" t="s">
        <v>2146</v>
      </c>
      <c r="D6" s="262">
        <v>1</v>
      </c>
      <c r="E6" s="260">
        <v>0.94603000625040234</v>
      </c>
      <c r="F6" s="237"/>
      <c r="G6" s="263">
        <v>0</v>
      </c>
      <c r="H6" s="237"/>
      <c r="I6" s="237"/>
      <c r="J6" s="237"/>
      <c r="K6" s="237"/>
      <c r="L6" s="237"/>
      <c r="M6" s="237"/>
      <c r="N6" s="237"/>
      <c r="O6" s="237"/>
    </row>
    <row r="7" spans="1:15">
      <c r="A7" s="247">
        <v>21</v>
      </c>
      <c r="B7" s="247">
        <v>2000000</v>
      </c>
      <c r="C7" s="254" t="s">
        <v>2147</v>
      </c>
      <c r="D7" s="262">
        <v>2</v>
      </c>
      <c r="E7" s="260">
        <v>0.89073354769752888</v>
      </c>
      <c r="F7" s="237"/>
      <c r="G7" s="262">
        <v>11</v>
      </c>
      <c r="H7" s="237"/>
      <c r="I7" s="237"/>
      <c r="J7" s="237"/>
      <c r="K7" s="237"/>
      <c r="L7" s="237"/>
      <c r="M7" s="237"/>
      <c r="N7" s="237"/>
      <c r="O7" s="237"/>
    </row>
    <row r="8" spans="1:15">
      <c r="A8" s="247">
        <v>21</v>
      </c>
      <c r="B8" s="249">
        <v>2000000</v>
      </c>
      <c r="C8" s="254" t="s">
        <v>2148</v>
      </c>
      <c r="D8" s="262">
        <v>3</v>
      </c>
      <c r="E8" s="260">
        <v>0.85438670057330013</v>
      </c>
      <c r="F8" s="237"/>
      <c r="G8" s="262">
        <v>51</v>
      </c>
      <c r="H8" s="237"/>
      <c r="I8" s="237"/>
      <c r="J8" s="237"/>
      <c r="K8" s="238"/>
      <c r="L8" s="239"/>
      <c r="M8" s="239"/>
      <c r="N8" s="239"/>
      <c r="O8" s="239"/>
    </row>
    <row r="9" spans="1:15">
      <c r="A9" s="247">
        <v>21</v>
      </c>
      <c r="B9" s="249">
        <v>2000000</v>
      </c>
      <c r="C9" s="254" t="s">
        <v>2145</v>
      </c>
      <c r="D9" s="262">
        <v>4</v>
      </c>
      <c r="E9" s="260">
        <v>0.87060012459253855</v>
      </c>
      <c r="F9" s="237"/>
      <c r="G9" s="262">
        <v>101</v>
      </c>
      <c r="H9" s="237"/>
      <c r="I9" s="237"/>
      <c r="J9" s="237"/>
      <c r="K9" s="240"/>
      <c r="L9" s="239"/>
      <c r="M9" s="239"/>
      <c r="N9" s="239"/>
      <c r="O9" s="239"/>
    </row>
    <row r="10" spans="1:15">
      <c r="A10" s="247">
        <v>21</v>
      </c>
      <c r="B10" s="247">
        <v>5000000</v>
      </c>
      <c r="C10" s="257" t="s">
        <v>2146</v>
      </c>
      <c r="D10" s="262">
        <v>1</v>
      </c>
      <c r="E10" s="261">
        <v>0.97226019952976306</v>
      </c>
      <c r="F10" s="237"/>
      <c r="G10" s="263">
        <v>0</v>
      </c>
      <c r="H10" s="237"/>
      <c r="I10" s="237"/>
      <c r="J10" s="237"/>
      <c r="K10" s="238"/>
      <c r="L10" s="239"/>
      <c r="M10" s="239"/>
      <c r="N10" s="239"/>
      <c r="O10" s="239"/>
    </row>
    <row r="11" spans="1:15">
      <c r="A11" s="247">
        <v>21</v>
      </c>
      <c r="B11" s="249">
        <v>5000000</v>
      </c>
      <c r="C11" s="256" t="s">
        <v>2147</v>
      </c>
      <c r="D11" s="262">
        <v>2</v>
      </c>
      <c r="E11" s="261">
        <v>0.98382691266554911</v>
      </c>
      <c r="F11" s="237"/>
      <c r="G11" s="262">
        <v>11</v>
      </c>
      <c r="H11" s="237"/>
      <c r="I11" s="237"/>
      <c r="J11" s="237"/>
      <c r="K11" s="237"/>
      <c r="L11" s="237"/>
      <c r="M11" s="237"/>
      <c r="N11" s="237"/>
      <c r="O11" s="237"/>
    </row>
    <row r="12" spans="1:15">
      <c r="A12" s="247">
        <v>21</v>
      </c>
      <c r="B12" s="249">
        <v>5000000</v>
      </c>
      <c r="C12" s="256" t="s">
        <v>2148</v>
      </c>
      <c r="D12" s="262">
        <v>3</v>
      </c>
      <c r="E12" s="261">
        <v>0.97853104671828817</v>
      </c>
      <c r="F12" s="237"/>
      <c r="G12" s="262">
        <v>51</v>
      </c>
      <c r="H12" s="237"/>
      <c r="I12" s="237"/>
      <c r="J12" s="237"/>
      <c r="K12" s="237"/>
      <c r="L12" s="237"/>
      <c r="M12" s="237"/>
      <c r="N12" s="237"/>
      <c r="O12" s="237"/>
    </row>
    <row r="13" spans="1:15">
      <c r="A13" s="247">
        <v>21</v>
      </c>
      <c r="B13" s="249">
        <v>5000000</v>
      </c>
      <c r="C13" s="256" t="s">
        <v>2145</v>
      </c>
      <c r="D13" s="262">
        <v>4</v>
      </c>
      <c r="E13" s="261">
        <v>0.98282310324140387</v>
      </c>
      <c r="F13" s="237"/>
      <c r="G13" s="262">
        <v>101</v>
      </c>
      <c r="H13" s="237"/>
      <c r="I13" s="237"/>
      <c r="J13" s="237"/>
      <c r="K13" s="238"/>
      <c r="L13" s="241"/>
      <c r="M13" s="241"/>
      <c r="N13" s="241"/>
      <c r="O13" s="241"/>
    </row>
    <row r="14" spans="1:15" s="256" customFormat="1">
      <c r="A14" s="256">
        <v>21</v>
      </c>
      <c r="B14" s="256">
        <v>10000000</v>
      </c>
      <c r="C14" s="257" t="s">
        <v>2146</v>
      </c>
      <c r="D14" s="262">
        <v>1</v>
      </c>
      <c r="E14" s="264">
        <v>0.98356627100085992</v>
      </c>
      <c r="G14" s="263">
        <v>0</v>
      </c>
      <c r="K14" s="257"/>
      <c r="L14" s="258"/>
      <c r="M14" s="258"/>
      <c r="N14" s="258"/>
      <c r="O14" s="258"/>
    </row>
    <row r="15" spans="1:15" s="249" customFormat="1">
      <c r="A15" s="256">
        <v>21</v>
      </c>
      <c r="B15" s="256">
        <v>10000000</v>
      </c>
      <c r="C15" s="256" t="s">
        <v>2147</v>
      </c>
      <c r="D15" s="262">
        <v>2</v>
      </c>
      <c r="E15" s="264">
        <v>0.99906692173576528</v>
      </c>
      <c r="G15" s="262">
        <v>11</v>
      </c>
      <c r="K15" s="250"/>
      <c r="L15" s="251"/>
      <c r="M15" s="251"/>
      <c r="N15" s="251"/>
      <c r="O15" s="251"/>
    </row>
    <row r="16" spans="1:15" s="249" customFormat="1">
      <c r="A16" s="256">
        <v>21</v>
      </c>
      <c r="B16" s="256">
        <v>10000000</v>
      </c>
      <c r="C16" s="256" t="s">
        <v>2148</v>
      </c>
      <c r="D16" s="262">
        <v>3</v>
      </c>
      <c r="E16" s="264">
        <v>1</v>
      </c>
      <c r="G16" s="262">
        <v>51</v>
      </c>
      <c r="K16" s="250"/>
      <c r="L16" s="251"/>
      <c r="M16" s="251"/>
      <c r="N16" s="251"/>
      <c r="O16" s="251"/>
    </row>
    <row r="17" spans="1:15" s="249" customFormat="1">
      <c r="A17" s="256">
        <v>21</v>
      </c>
      <c r="B17" s="256">
        <v>10000000</v>
      </c>
      <c r="C17" s="256" t="s">
        <v>2145</v>
      </c>
      <c r="D17" s="262">
        <v>4</v>
      </c>
      <c r="E17" s="264">
        <v>1</v>
      </c>
      <c r="G17" s="262">
        <v>101</v>
      </c>
      <c r="K17" s="250"/>
      <c r="L17" s="251"/>
      <c r="M17" s="251"/>
      <c r="N17" s="251"/>
      <c r="O17" s="251"/>
    </row>
    <row r="18" spans="1:15">
      <c r="A18" s="262">
        <v>54</v>
      </c>
      <c r="B18" s="262">
        <v>1000000</v>
      </c>
      <c r="C18" s="263" t="s">
        <v>2146</v>
      </c>
      <c r="D18" s="262">
        <v>1</v>
      </c>
      <c r="E18" s="264">
        <v>0.89137991657394156</v>
      </c>
      <c r="F18" s="237"/>
      <c r="G18" s="263">
        <v>0</v>
      </c>
      <c r="L18" s="241"/>
      <c r="M18" s="241"/>
      <c r="N18" s="241"/>
      <c r="O18" s="241"/>
    </row>
    <row r="19" spans="1:15">
      <c r="A19" s="262">
        <v>54</v>
      </c>
      <c r="B19" s="262">
        <v>1000000</v>
      </c>
      <c r="C19" s="262" t="s">
        <v>2147</v>
      </c>
      <c r="D19" s="262">
        <v>2</v>
      </c>
      <c r="E19" s="264">
        <v>0.7584311501249511</v>
      </c>
      <c r="F19" s="237"/>
      <c r="G19" s="262">
        <v>11</v>
      </c>
      <c r="L19" s="241"/>
      <c r="M19" s="241"/>
      <c r="N19" s="241"/>
      <c r="O19" s="241"/>
    </row>
    <row r="20" spans="1:15">
      <c r="A20" s="262">
        <v>54</v>
      </c>
      <c r="B20" s="262">
        <v>1000000</v>
      </c>
      <c r="C20" s="262" t="s">
        <v>2148</v>
      </c>
      <c r="D20" s="262">
        <v>3</v>
      </c>
      <c r="E20" s="264">
        <v>0.69309546393058097</v>
      </c>
      <c r="F20" s="237"/>
      <c r="G20" s="262">
        <v>51</v>
      </c>
      <c r="L20" s="237"/>
      <c r="M20" s="237"/>
      <c r="N20" s="237"/>
      <c r="O20" s="237"/>
    </row>
    <row r="21" spans="1:15">
      <c r="A21" s="262">
        <v>54</v>
      </c>
      <c r="B21" s="262">
        <v>1000000</v>
      </c>
      <c r="C21" s="262" t="s">
        <v>2145</v>
      </c>
      <c r="D21" s="262">
        <v>4</v>
      </c>
      <c r="E21" s="264">
        <v>0.67447932903828467</v>
      </c>
      <c r="F21" s="237"/>
      <c r="G21" s="262">
        <v>101</v>
      </c>
      <c r="L21" s="237"/>
      <c r="M21" s="237"/>
      <c r="N21" s="237"/>
      <c r="O21" s="237"/>
    </row>
    <row r="22" spans="1:15">
      <c r="A22" s="262">
        <v>54</v>
      </c>
      <c r="B22" s="262">
        <v>2000000</v>
      </c>
      <c r="C22" s="263" t="s">
        <v>2146</v>
      </c>
      <c r="D22" s="262">
        <v>1</v>
      </c>
      <c r="E22" s="264">
        <v>0.94603000625040234</v>
      </c>
      <c r="F22" s="237"/>
      <c r="G22" s="263">
        <v>0</v>
      </c>
      <c r="L22" s="237"/>
      <c r="M22" s="237"/>
      <c r="N22" s="237"/>
      <c r="O22" s="237"/>
    </row>
    <row r="23" spans="1:15">
      <c r="A23" s="262">
        <v>54</v>
      </c>
      <c r="B23" s="262">
        <v>2000000</v>
      </c>
      <c r="C23" s="262" t="s">
        <v>2147</v>
      </c>
      <c r="D23" s="262">
        <v>2</v>
      </c>
      <c r="E23" s="264">
        <v>0.89073354769752888</v>
      </c>
      <c r="F23" s="237"/>
      <c r="G23" s="262">
        <v>11</v>
      </c>
      <c r="L23" s="239"/>
      <c r="M23" s="239"/>
      <c r="N23" s="239"/>
      <c r="O23" s="239"/>
    </row>
    <row r="24" spans="1:15">
      <c r="A24" s="262">
        <v>54</v>
      </c>
      <c r="B24" s="262">
        <v>2000000</v>
      </c>
      <c r="C24" s="262" t="s">
        <v>2148</v>
      </c>
      <c r="D24" s="262">
        <v>3</v>
      </c>
      <c r="E24" s="264">
        <v>0.85438670057330013</v>
      </c>
      <c r="F24" s="237"/>
      <c r="G24" s="262">
        <v>51</v>
      </c>
      <c r="L24" s="239"/>
      <c r="M24" s="239"/>
      <c r="N24" s="239"/>
      <c r="O24" s="239"/>
    </row>
    <row r="25" spans="1:15">
      <c r="A25" s="262">
        <v>54</v>
      </c>
      <c r="B25" s="262">
        <v>2000000</v>
      </c>
      <c r="C25" s="262" t="s">
        <v>2145</v>
      </c>
      <c r="D25" s="262">
        <v>4</v>
      </c>
      <c r="E25" s="264">
        <v>0.87060012459253855</v>
      </c>
      <c r="F25" s="237"/>
      <c r="G25" s="262">
        <v>101</v>
      </c>
      <c r="L25" s="239"/>
      <c r="M25" s="239"/>
      <c r="N25" s="239"/>
      <c r="O25" s="239"/>
    </row>
    <row r="26" spans="1:15">
      <c r="A26" s="262">
        <v>54</v>
      </c>
      <c r="B26" s="262">
        <v>5000000</v>
      </c>
      <c r="C26" s="263" t="s">
        <v>2146</v>
      </c>
      <c r="D26" s="262">
        <v>1</v>
      </c>
      <c r="E26" s="264">
        <v>0.97226019952976306</v>
      </c>
      <c r="F26" s="237"/>
      <c r="G26" s="263">
        <v>0</v>
      </c>
      <c r="L26" s="239"/>
      <c r="M26" s="239"/>
      <c r="N26" s="239"/>
      <c r="O26" s="239"/>
    </row>
    <row r="27" spans="1:15">
      <c r="A27" s="262">
        <v>54</v>
      </c>
      <c r="B27" s="262">
        <v>5000000</v>
      </c>
      <c r="C27" s="262" t="s">
        <v>2147</v>
      </c>
      <c r="D27" s="262">
        <v>2</v>
      </c>
      <c r="E27" s="264">
        <v>0.98382691266554911</v>
      </c>
      <c r="F27" s="237"/>
      <c r="G27" s="262">
        <v>11</v>
      </c>
      <c r="L27" s="237"/>
      <c r="M27" s="237"/>
      <c r="N27" s="237"/>
      <c r="O27" s="237"/>
    </row>
    <row r="28" spans="1:15">
      <c r="A28" s="262">
        <v>54</v>
      </c>
      <c r="B28" s="262">
        <v>5000000</v>
      </c>
      <c r="C28" s="262" t="s">
        <v>2148</v>
      </c>
      <c r="D28" s="262">
        <v>3</v>
      </c>
      <c r="E28" s="264">
        <v>0.97853104671828817</v>
      </c>
      <c r="F28" s="237"/>
      <c r="G28" s="262">
        <v>51</v>
      </c>
      <c r="L28" s="237"/>
      <c r="M28" s="237"/>
      <c r="N28" s="237"/>
      <c r="O28" s="237"/>
    </row>
    <row r="29" spans="1:15">
      <c r="A29" s="262">
        <v>54</v>
      </c>
      <c r="B29" s="262">
        <v>5000000</v>
      </c>
      <c r="C29" s="262" t="s">
        <v>2145</v>
      </c>
      <c r="D29" s="262">
        <v>4</v>
      </c>
      <c r="E29" s="264">
        <v>0.98282310324140387</v>
      </c>
      <c r="F29" s="237"/>
      <c r="G29" s="262">
        <v>101</v>
      </c>
      <c r="L29" s="239"/>
      <c r="M29" s="239"/>
      <c r="N29" s="239"/>
      <c r="O29" s="239"/>
    </row>
    <row r="30" spans="1:15">
      <c r="A30" s="262">
        <v>54</v>
      </c>
      <c r="B30" s="262">
        <v>10000000</v>
      </c>
      <c r="C30" s="263" t="s">
        <v>2146</v>
      </c>
      <c r="D30" s="262">
        <v>1</v>
      </c>
      <c r="E30" s="264">
        <v>0.98356627100085992</v>
      </c>
      <c r="F30" s="237"/>
      <c r="G30" s="263">
        <v>0</v>
      </c>
      <c r="L30" s="239"/>
      <c r="M30" s="239"/>
      <c r="N30" s="239"/>
      <c r="O30" s="239"/>
    </row>
    <row r="31" spans="1:15">
      <c r="A31" s="262">
        <v>54</v>
      </c>
      <c r="B31" s="262">
        <v>10000000</v>
      </c>
      <c r="C31" s="262" t="s">
        <v>2147</v>
      </c>
      <c r="D31" s="262">
        <v>2</v>
      </c>
      <c r="E31" s="264">
        <v>0.99906692173576528</v>
      </c>
      <c r="F31" s="237"/>
      <c r="G31" s="262">
        <v>11</v>
      </c>
      <c r="L31" s="239"/>
      <c r="M31" s="239"/>
      <c r="N31" s="239"/>
      <c r="O31" s="239"/>
    </row>
    <row r="32" spans="1:15">
      <c r="A32" s="262">
        <v>54</v>
      </c>
      <c r="B32" s="262">
        <v>10000000</v>
      </c>
      <c r="C32" s="262" t="s">
        <v>2148</v>
      </c>
      <c r="D32" s="262">
        <v>3</v>
      </c>
      <c r="E32" s="264">
        <v>1</v>
      </c>
      <c r="F32" s="237"/>
      <c r="G32" s="262">
        <v>51</v>
      </c>
      <c r="L32" s="239"/>
      <c r="M32" s="239"/>
      <c r="N32" s="239"/>
      <c r="O32" s="239"/>
    </row>
    <row r="33" spans="1:15">
      <c r="A33" s="262">
        <v>54</v>
      </c>
      <c r="B33" s="262">
        <v>10000000</v>
      </c>
      <c r="C33" s="262" t="s">
        <v>2145</v>
      </c>
      <c r="D33" s="262">
        <v>4</v>
      </c>
      <c r="E33" s="264">
        <v>1</v>
      </c>
      <c r="F33" s="237"/>
      <c r="G33" s="262">
        <v>101</v>
      </c>
      <c r="L33" s="241"/>
      <c r="M33" s="241"/>
      <c r="N33" s="241"/>
      <c r="O33" s="241"/>
    </row>
    <row r="34" spans="1:15">
      <c r="A34" s="242">
        <v>55</v>
      </c>
      <c r="B34" s="237">
        <v>1000000</v>
      </c>
      <c r="C34" s="243" t="s">
        <v>2143</v>
      </c>
      <c r="D34" s="262">
        <v>1</v>
      </c>
      <c r="E34" s="245">
        <v>0.84558122296786342</v>
      </c>
      <c r="F34" s="237"/>
      <c r="G34" s="263">
        <v>0</v>
      </c>
      <c r="L34" s="241"/>
      <c r="M34" s="241"/>
      <c r="N34" s="241"/>
      <c r="O34" s="241"/>
    </row>
    <row r="35" spans="1:15">
      <c r="A35" s="242">
        <v>55</v>
      </c>
      <c r="B35" s="242">
        <v>1000000</v>
      </c>
      <c r="C35" s="244" t="s">
        <v>2144</v>
      </c>
      <c r="D35" s="262">
        <v>2</v>
      </c>
      <c r="E35" s="245">
        <v>0.4296443306565827</v>
      </c>
      <c r="F35" s="237"/>
      <c r="G35" s="236">
        <v>21</v>
      </c>
      <c r="L35" s="241"/>
      <c r="M35" s="241"/>
      <c r="N35" s="241"/>
      <c r="O35" s="241"/>
    </row>
    <row r="36" spans="1:15">
      <c r="A36" s="242">
        <v>55</v>
      </c>
      <c r="B36" s="242">
        <v>1000000</v>
      </c>
      <c r="C36" s="243" t="s">
        <v>2145</v>
      </c>
      <c r="D36" s="262">
        <v>3</v>
      </c>
      <c r="E36" s="245">
        <v>5.4405160802912585E-2</v>
      </c>
      <c r="F36" s="237"/>
      <c r="G36" s="263">
        <v>101</v>
      </c>
      <c r="L36" s="241"/>
      <c r="M36" s="241"/>
      <c r="N36" s="241"/>
      <c r="O36" s="241"/>
    </row>
    <row r="37" spans="1:15">
      <c r="A37" s="242">
        <v>55</v>
      </c>
      <c r="B37" s="237">
        <v>2000000</v>
      </c>
      <c r="C37" s="243" t="s">
        <v>2143</v>
      </c>
      <c r="D37" s="262">
        <v>1</v>
      </c>
      <c r="E37" s="246">
        <v>0.93855470049628686</v>
      </c>
      <c r="F37" s="237"/>
      <c r="G37" s="263">
        <v>0</v>
      </c>
      <c r="L37" s="241"/>
      <c r="M37" s="241"/>
      <c r="N37" s="241"/>
      <c r="O37" s="241"/>
    </row>
    <row r="38" spans="1:15">
      <c r="A38" s="242">
        <v>55</v>
      </c>
      <c r="B38" s="242">
        <v>2000000</v>
      </c>
      <c r="C38" s="244" t="s">
        <v>2144</v>
      </c>
      <c r="D38" s="262">
        <v>2</v>
      </c>
      <c r="E38" s="246">
        <v>0.57421219941829216</v>
      </c>
      <c r="F38" s="237"/>
      <c r="G38" s="236">
        <v>21</v>
      </c>
      <c r="L38" s="241"/>
      <c r="M38" s="241"/>
      <c r="N38" s="241"/>
      <c r="O38" s="241"/>
    </row>
    <row r="39" spans="1:15">
      <c r="A39" s="242">
        <v>55</v>
      </c>
      <c r="B39" s="242">
        <v>2000000</v>
      </c>
      <c r="C39" s="243" t="s">
        <v>2145</v>
      </c>
      <c r="D39" s="262">
        <v>3</v>
      </c>
      <c r="E39" s="246">
        <v>8.6798062465042278E-2</v>
      </c>
      <c r="F39" s="237"/>
      <c r="G39" s="263">
        <v>101</v>
      </c>
      <c r="L39" s="237"/>
      <c r="M39" s="237"/>
      <c r="N39" s="237"/>
      <c r="O39" s="237"/>
    </row>
    <row r="40" spans="1:15">
      <c r="A40" s="242">
        <v>55</v>
      </c>
      <c r="B40" s="237">
        <v>5000000</v>
      </c>
      <c r="C40" s="243" t="s">
        <v>2143</v>
      </c>
      <c r="D40" s="262">
        <v>1</v>
      </c>
      <c r="E40" s="237">
        <v>1</v>
      </c>
      <c r="F40" s="237"/>
      <c r="G40" s="263">
        <v>0</v>
      </c>
      <c r="L40" s="237"/>
      <c r="M40" s="237"/>
      <c r="N40" s="237"/>
      <c r="O40" s="237"/>
    </row>
    <row r="41" spans="1:15">
      <c r="A41" s="242">
        <v>55</v>
      </c>
      <c r="B41" s="242">
        <v>5000000</v>
      </c>
      <c r="C41" s="244" t="s">
        <v>2144</v>
      </c>
      <c r="D41" s="262">
        <v>2</v>
      </c>
      <c r="E41" s="237">
        <v>0.77</v>
      </c>
      <c r="F41" s="237"/>
      <c r="G41" s="236">
        <v>21</v>
      </c>
      <c r="L41" s="237"/>
      <c r="M41" s="237"/>
      <c r="N41" s="237"/>
      <c r="O41" s="237"/>
    </row>
    <row r="42" spans="1:15">
      <c r="A42" s="242">
        <v>55</v>
      </c>
      <c r="B42" s="242">
        <v>5000000</v>
      </c>
      <c r="C42" s="243" t="s">
        <v>2145</v>
      </c>
      <c r="D42" s="262">
        <v>3</v>
      </c>
      <c r="E42" s="237">
        <v>0.15</v>
      </c>
      <c r="F42" s="237"/>
      <c r="G42" s="263">
        <v>101</v>
      </c>
      <c r="H42" s="237"/>
      <c r="I42" s="237"/>
      <c r="J42" s="237"/>
      <c r="K42" s="237"/>
      <c r="L42" s="237"/>
      <c r="M42" s="237"/>
      <c r="N42" s="237"/>
      <c r="O42" s="237"/>
    </row>
    <row r="43" spans="1:15">
      <c r="A43" s="242">
        <v>55</v>
      </c>
      <c r="B43" s="237">
        <v>10000000</v>
      </c>
      <c r="C43" s="243" t="s">
        <v>2143</v>
      </c>
      <c r="D43" s="262">
        <v>1</v>
      </c>
      <c r="E43" s="248">
        <v>1</v>
      </c>
      <c r="F43" s="237"/>
      <c r="G43" s="263">
        <v>0</v>
      </c>
      <c r="H43" s="237"/>
      <c r="I43" s="237"/>
      <c r="J43" s="237"/>
      <c r="K43" s="237"/>
      <c r="L43" s="237"/>
      <c r="M43" s="237"/>
      <c r="N43" s="237"/>
      <c r="O43" s="237"/>
    </row>
    <row r="44" spans="1:15">
      <c r="A44" s="242">
        <v>55</v>
      </c>
      <c r="B44" s="242">
        <v>10000000</v>
      </c>
      <c r="C44" s="244" t="s">
        <v>2144</v>
      </c>
      <c r="D44" s="262">
        <v>2</v>
      </c>
      <c r="E44" s="248">
        <v>0.84787025787843795</v>
      </c>
      <c r="F44" s="237"/>
      <c r="G44" s="236">
        <v>21</v>
      </c>
      <c r="H44" s="237"/>
      <c r="I44" s="237"/>
      <c r="J44" s="237"/>
      <c r="K44" s="237"/>
      <c r="L44" s="237"/>
      <c r="M44" s="237"/>
      <c r="N44" s="237"/>
      <c r="O44" s="237"/>
    </row>
    <row r="45" spans="1:15">
      <c r="A45" s="242">
        <v>55</v>
      </c>
      <c r="B45" s="242">
        <v>10000000</v>
      </c>
      <c r="C45" s="243" t="s">
        <v>2145</v>
      </c>
      <c r="D45" s="262">
        <v>3</v>
      </c>
      <c r="E45" s="248">
        <v>0.22587183483859463</v>
      </c>
      <c r="F45" s="237"/>
      <c r="G45" s="263">
        <v>101</v>
      </c>
      <c r="H45" s="237"/>
      <c r="I45" s="237"/>
      <c r="J45" s="237"/>
      <c r="K45" s="237"/>
      <c r="L45" s="237"/>
      <c r="M45" s="237"/>
      <c r="N45" s="237"/>
      <c r="O45" s="237"/>
    </row>
    <row r="46" spans="1:15">
      <c r="A46" s="262">
        <v>59</v>
      </c>
      <c r="B46" s="262">
        <v>1000000</v>
      </c>
      <c r="C46" s="263" t="s">
        <v>2146</v>
      </c>
      <c r="D46" s="262">
        <v>1</v>
      </c>
      <c r="E46" s="264">
        <v>0.89137991657394156</v>
      </c>
      <c r="F46" s="237"/>
      <c r="G46" s="263">
        <v>0</v>
      </c>
      <c r="H46" s="237"/>
      <c r="I46" s="237"/>
      <c r="J46" s="237"/>
      <c r="K46" s="237"/>
      <c r="L46" s="237"/>
      <c r="M46" s="237"/>
      <c r="N46" s="237"/>
      <c r="O46" s="237"/>
    </row>
    <row r="47" spans="1:15">
      <c r="A47" s="262">
        <v>59</v>
      </c>
      <c r="B47" s="262">
        <v>1000000</v>
      </c>
      <c r="C47" s="262" t="s">
        <v>2147</v>
      </c>
      <c r="D47" s="262">
        <v>2</v>
      </c>
      <c r="E47" s="264">
        <v>0.7584311501249511</v>
      </c>
      <c r="F47" s="237"/>
      <c r="G47" s="262">
        <v>11</v>
      </c>
      <c r="H47" s="237"/>
      <c r="I47" s="237"/>
      <c r="J47" s="237"/>
      <c r="K47" s="237"/>
      <c r="L47" s="237"/>
      <c r="M47" s="237"/>
      <c r="N47" s="237"/>
      <c r="O47" s="237"/>
    </row>
    <row r="48" spans="1:15">
      <c r="A48" s="262">
        <v>59</v>
      </c>
      <c r="B48" s="262">
        <v>1000000</v>
      </c>
      <c r="C48" s="262" t="s">
        <v>2148</v>
      </c>
      <c r="D48" s="262">
        <v>3</v>
      </c>
      <c r="E48" s="264">
        <v>0.69309546393058097</v>
      </c>
      <c r="F48" s="237"/>
      <c r="G48" s="262">
        <v>51</v>
      </c>
      <c r="H48" s="237"/>
      <c r="I48" s="237"/>
      <c r="J48" s="237"/>
      <c r="K48" s="237"/>
      <c r="L48" s="237"/>
      <c r="M48" s="237"/>
      <c r="N48" s="237"/>
      <c r="O48" s="237"/>
    </row>
    <row r="49" spans="1:15">
      <c r="A49" s="262">
        <v>59</v>
      </c>
      <c r="B49" s="262">
        <v>1000000</v>
      </c>
      <c r="C49" s="262" t="s">
        <v>2145</v>
      </c>
      <c r="D49" s="262">
        <v>4</v>
      </c>
      <c r="E49" s="264">
        <v>0.67447932903828467</v>
      </c>
      <c r="F49" s="237"/>
      <c r="G49" s="262">
        <v>101</v>
      </c>
      <c r="H49" s="237"/>
      <c r="I49" s="237"/>
      <c r="J49" s="237"/>
      <c r="K49" s="237"/>
      <c r="L49" s="237"/>
      <c r="M49" s="237"/>
      <c r="N49" s="237"/>
      <c r="O49" s="237"/>
    </row>
    <row r="50" spans="1:15">
      <c r="A50" s="262">
        <v>59</v>
      </c>
      <c r="B50" s="262">
        <v>2000000</v>
      </c>
      <c r="C50" s="263" t="s">
        <v>2146</v>
      </c>
      <c r="D50" s="262">
        <v>1</v>
      </c>
      <c r="E50" s="264">
        <v>0.94603000625040234</v>
      </c>
      <c r="F50" s="237"/>
      <c r="G50" s="263">
        <v>0</v>
      </c>
      <c r="H50" s="237"/>
      <c r="I50" s="237"/>
      <c r="J50" s="237"/>
      <c r="K50" s="237"/>
      <c r="L50" s="237"/>
      <c r="M50" s="237"/>
      <c r="N50" s="237"/>
      <c r="O50" s="237"/>
    </row>
    <row r="51" spans="1:15">
      <c r="A51" s="262">
        <v>59</v>
      </c>
      <c r="B51" s="262">
        <v>2000000</v>
      </c>
      <c r="C51" s="262" t="s">
        <v>2147</v>
      </c>
      <c r="D51" s="262">
        <v>2</v>
      </c>
      <c r="E51" s="264">
        <v>0.89073354769752888</v>
      </c>
      <c r="F51" s="237"/>
      <c r="G51" s="262">
        <v>11</v>
      </c>
      <c r="H51" s="237"/>
      <c r="I51" s="237"/>
      <c r="J51" s="237"/>
      <c r="K51" s="237"/>
      <c r="L51" s="237"/>
      <c r="M51" s="237"/>
      <c r="N51" s="237"/>
      <c r="O51" s="237"/>
    </row>
    <row r="52" spans="1:15">
      <c r="A52" s="262">
        <v>59</v>
      </c>
      <c r="B52" s="262">
        <v>2000000</v>
      </c>
      <c r="C52" s="262" t="s">
        <v>2148</v>
      </c>
      <c r="D52" s="262">
        <v>3</v>
      </c>
      <c r="E52" s="264">
        <v>0.85438670057330013</v>
      </c>
      <c r="F52" s="237"/>
      <c r="G52" s="262">
        <v>51</v>
      </c>
      <c r="H52" s="237"/>
      <c r="I52" s="237"/>
      <c r="J52" s="237"/>
      <c r="K52" s="237"/>
      <c r="L52" s="237"/>
      <c r="M52" s="237"/>
      <c r="N52" s="237"/>
      <c r="O52" s="237"/>
    </row>
    <row r="53" spans="1:15">
      <c r="A53" s="262">
        <v>59</v>
      </c>
      <c r="B53" s="262">
        <v>2000000</v>
      </c>
      <c r="C53" s="262" t="s">
        <v>2145</v>
      </c>
      <c r="D53" s="262">
        <v>4</v>
      </c>
      <c r="E53" s="264">
        <v>0.87060012459253855</v>
      </c>
      <c r="F53" s="237"/>
      <c r="G53" s="262">
        <v>101</v>
      </c>
      <c r="H53" s="237"/>
    </row>
    <row r="54" spans="1:15">
      <c r="A54" s="262">
        <v>59</v>
      </c>
      <c r="B54" s="262">
        <v>5000000</v>
      </c>
      <c r="C54" s="263" t="s">
        <v>2146</v>
      </c>
      <c r="D54" s="262">
        <v>1</v>
      </c>
      <c r="E54" s="264">
        <v>0.97226019952976306</v>
      </c>
      <c r="F54" s="237"/>
      <c r="G54" s="263">
        <v>0</v>
      </c>
      <c r="H54" s="237"/>
    </row>
    <row r="55" spans="1:15">
      <c r="A55" s="262">
        <v>59</v>
      </c>
      <c r="B55" s="262">
        <v>5000000</v>
      </c>
      <c r="C55" s="262" t="s">
        <v>2147</v>
      </c>
      <c r="D55" s="262">
        <v>2</v>
      </c>
      <c r="E55" s="264">
        <v>0.98382691266554911</v>
      </c>
      <c r="F55" s="237"/>
      <c r="G55" s="262">
        <v>11</v>
      </c>
      <c r="H55" s="237"/>
    </row>
    <row r="56" spans="1:15">
      <c r="A56" s="262">
        <v>59</v>
      </c>
      <c r="B56" s="262">
        <v>5000000</v>
      </c>
      <c r="C56" s="262" t="s">
        <v>2148</v>
      </c>
      <c r="D56" s="262">
        <v>3</v>
      </c>
      <c r="E56" s="264">
        <v>0.97853104671828817</v>
      </c>
      <c r="F56" s="237"/>
      <c r="G56" s="262">
        <v>51</v>
      </c>
      <c r="H56" s="237"/>
    </row>
    <row r="57" spans="1:15">
      <c r="A57" s="262">
        <v>59</v>
      </c>
      <c r="B57" s="262">
        <v>5000000</v>
      </c>
      <c r="C57" s="262" t="s">
        <v>2145</v>
      </c>
      <c r="D57" s="262">
        <v>4</v>
      </c>
      <c r="E57" s="264">
        <v>0.98282310324140387</v>
      </c>
      <c r="F57" s="237"/>
      <c r="G57" s="262">
        <v>101</v>
      </c>
      <c r="H57" s="237"/>
    </row>
    <row r="58" spans="1:15">
      <c r="A58" s="262">
        <v>59</v>
      </c>
      <c r="B58" s="262">
        <v>10000000</v>
      </c>
      <c r="C58" s="263" t="s">
        <v>2146</v>
      </c>
      <c r="D58" s="262">
        <v>1</v>
      </c>
      <c r="E58" s="264">
        <v>0.98356627100085992</v>
      </c>
      <c r="F58" s="237"/>
      <c r="G58" s="263">
        <v>0</v>
      </c>
      <c r="H58" s="237"/>
    </row>
    <row r="59" spans="1:15">
      <c r="A59" s="262">
        <v>59</v>
      </c>
      <c r="B59" s="262">
        <v>10000000</v>
      </c>
      <c r="C59" s="262" t="s">
        <v>2147</v>
      </c>
      <c r="D59" s="262">
        <v>2</v>
      </c>
      <c r="E59" s="264">
        <v>0.99906692173576528</v>
      </c>
      <c r="F59" s="237"/>
      <c r="G59" s="262">
        <v>11</v>
      </c>
      <c r="H59" s="237"/>
    </row>
    <row r="60" spans="1:15">
      <c r="A60" s="262">
        <v>59</v>
      </c>
      <c r="B60" s="262">
        <v>10000000</v>
      </c>
      <c r="C60" s="262" t="s">
        <v>2148</v>
      </c>
      <c r="D60" s="262">
        <v>3</v>
      </c>
      <c r="E60" s="264">
        <v>1</v>
      </c>
      <c r="F60" s="237"/>
      <c r="G60" s="262">
        <v>51</v>
      </c>
      <c r="H60" s="237"/>
    </row>
    <row r="61" spans="1:15">
      <c r="A61" s="262">
        <v>59</v>
      </c>
      <c r="B61" s="262">
        <v>10000000</v>
      </c>
      <c r="C61" s="262" t="s">
        <v>2145</v>
      </c>
      <c r="D61" s="262">
        <v>4</v>
      </c>
      <c r="E61" s="264">
        <v>1</v>
      </c>
      <c r="F61" s="237"/>
      <c r="G61" s="262">
        <v>101</v>
      </c>
      <c r="H61" s="237"/>
    </row>
    <row r="62" spans="1:15">
      <c r="A62" s="262">
        <v>82</v>
      </c>
      <c r="B62" s="262">
        <v>1000000</v>
      </c>
      <c r="C62" s="263" t="s">
        <v>2146</v>
      </c>
      <c r="D62" s="262">
        <v>1</v>
      </c>
      <c r="E62" s="264">
        <v>0.89137991657394156</v>
      </c>
      <c r="F62" s="237"/>
      <c r="G62" s="263">
        <v>0</v>
      </c>
      <c r="H62" s="237"/>
    </row>
    <row r="63" spans="1:15">
      <c r="A63" s="262">
        <v>82</v>
      </c>
      <c r="B63" s="262">
        <v>1000000</v>
      </c>
      <c r="C63" s="262" t="s">
        <v>2147</v>
      </c>
      <c r="D63" s="262">
        <v>2</v>
      </c>
      <c r="E63" s="264">
        <v>0.7584311501249511</v>
      </c>
      <c r="F63" s="237"/>
      <c r="G63" s="262">
        <v>11</v>
      </c>
      <c r="H63" s="237"/>
    </row>
    <row r="64" spans="1:15">
      <c r="A64" s="262">
        <v>82</v>
      </c>
      <c r="B64" s="262">
        <v>1000000</v>
      </c>
      <c r="C64" s="262" t="s">
        <v>2148</v>
      </c>
      <c r="D64" s="262">
        <v>3</v>
      </c>
      <c r="E64" s="264">
        <v>0.69309546393058097</v>
      </c>
      <c r="F64" s="237"/>
      <c r="G64" s="262">
        <v>51</v>
      </c>
      <c r="H64" s="237"/>
    </row>
    <row r="65" spans="1:8">
      <c r="A65" s="262">
        <v>82</v>
      </c>
      <c r="B65" s="262">
        <v>1000000</v>
      </c>
      <c r="C65" s="262" t="s">
        <v>2145</v>
      </c>
      <c r="D65" s="262">
        <v>4</v>
      </c>
      <c r="E65" s="264">
        <v>0.67447932903828467</v>
      </c>
      <c r="F65" s="237"/>
      <c r="G65" s="262">
        <v>101</v>
      </c>
      <c r="H65" s="237"/>
    </row>
    <row r="66" spans="1:8">
      <c r="A66" s="262">
        <v>82</v>
      </c>
      <c r="B66" s="262">
        <v>2000000</v>
      </c>
      <c r="C66" s="263" t="s">
        <v>2146</v>
      </c>
      <c r="D66" s="262">
        <v>1</v>
      </c>
      <c r="E66" s="264">
        <v>0.94603000625040234</v>
      </c>
      <c r="G66" s="263">
        <v>0</v>
      </c>
    </row>
    <row r="67" spans="1:8">
      <c r="A67" s="262">
        <v>82</v>
      </c>
      <c r="B67" s="262">
        <v>2000000</v>
      </c>
      <c r="C67" s="262" t="s">
        <v>2147</v>
      </c>
      <c r="D67" s="262">
        <v>2</v>
      </c>
      <c r="E67" s="264">
        <v>0.89073354769752888</v>
      </c>
      <c r="G67" s="262">
        <v>11</v>
      </c>
    </row>
    <row r="68" spans="1:8">
      <c r="A68" s="262">
        <v>82</v>
      </c>
      <c r="B68" s="262">
        <v>2000000</v>
      </c>
      <c r="C68" s="262" t="s">
        <v>2148</v>
      </c>
      <c r="D68" s="262">
        <v>3</v>
      </c>
      <c r="E68" s="264">
        <v>0.85438670057330013</v>
      </c>
      <c r="G68" s="262">
        <v>51</v>
      </c>
    </row>
    <row r="69" spans="1:8">
      <c r="A69" s="262">
        <v>82</v>
      </c>
      <c r="B69" s="262">
        <v>2000000</v>
      </c>
      <c r="C69" s="262" t="s">
        <v>2145</v>
      </c>
      <c r="D69" s="262">
        <v>4</v>
      </c>
      <c r="E69" s="264">
        <v>0.87060012459253855</v>
      </c>
      <c r="G69" s="262">
        <v>101</v>
      </c>
    </row>
    <row r="70" spans="1:8">
      <c r="A70" s="262">
        <v>82</v>
      </c>
      <c r="B70" s="262">
        <v>5000000</v>
      </c>
      <c r="C70" s="263" t="s">
        <v>2146</v>
      </c>
      <c r="D70" s="262">
        <v>1</v>
      </c>
      <c r="E70" s="264">
        <v>0.97226019952976306</v>
      </c>
      <c r="G70" s="263">
        <v>0</v>
      </c>
    </row>
    <row r="71" spans="1:8">
      <c r="A71" s="262">
        <v>82</v>
      </c>
      <c r="B71" s="262">
        <v>5000000</v>
      </c>
      <c r="C71" s="262" t="s">
        <v>2147</v>
      </c>
      <c r="D71" s="262">
        <v>2</v>
      </c>
      <c r="E71" s="264">
        <v>0.98382691266554911</v>
      </c>
      <c r="G71" s="262">
        <v>11</v>
      </c>
    </row>
    <row r="72" spans="1:8">
      <c r="A72" s="262">
        <v>82</v>
      </c>
      <c r="B72" s="262">
        <v>5000000</v>
      </c>
      <c r="C72" s="262" t="s">
        <v>2148</v>
      </c>
      <c r="D72" s="262">
        <v>3</v>
      </c>
      <c r="E72" s="264">
        <v>0.97853104671828817</v>
      </c>
      <c r="G72" s="262">
        <v>51</v>
      </c>
    </row>
    <row r="73" spans="1:8">
      <c r="A73" s="262">
        <v>82</v>
      </c>
      <c r="B73" s="262">
        <v>5000000</v>
      </c>
      <c r="C73" s="262" t="s">
        <v>2145</v>
      </c>
      <c r="D73" s="262">
        <v>4</v>
      </c>
      <c r="E73" s="264">
        <v>0.98282310324140387</v>
      </c>
      <c r="G73" s="262">
        <v>101</v>
      </c>
    </row>
    <row r="74" spans="1:8">
      <c r="A74" s="262">
        <v>82</v>
      </c>
      <c r="B74" s="262">
        <v>10000000</v>
      </c>
      <c r="C74" s="263" t="s">
        <v>2146</v>
      </c>
      <c r="D74" s="262">
        <v>1</v>
      </c>
      <c r="E74" s="264">
        <v>0.98356627100085992</v>
      </c>
      <c r="G74" s="263">
        <v>0</v>
      </c>
    </row>
    <row r="75" spans="1:8">
      <c r="A75" s="262">
        <v>82</v>
      </c>
      <c r="B75" s="262">
        <v>10000000</v>
      </c>
      <c r="C75" s="262" t="s">
        <v>2147</v>
      </c>
      <c r="D75" s="262">
        <v>2</v>
      </c>
      <c r="E75" s="264">
        <v>0.99906692173576528</v>
      </c>
      <c r="G75" s="262">
        <v>11</v>
      </c>
    </row>
    <row r="76" spans="1:8">
      <c r="A76" s="262">
        <v>82</v>
      </c>
      <c r="B76" s="262">
        <v>10000000</v>
      </c>
      <c r="C76" s="262" t="s">
        <v>2148</v>
      </c>
      <c r="D76" s="262">
        <v>3</v>
      </c>
      <c r="E76" s="264">
        <v>1</v>
      </c>
      <c r="G76" s="262">
        <v>51</v>
      </c>
    </row>
    <row r="77" spans="1:8">
      <c r="A77" s="262">
        <v>82</v>
      </c>
      <c r="B77" s="262">
        <v>10000000</v>
      </c>
      <c r="C77" s="262" t="s">
        <v>2145</v>
      </c>
      <c r="D77" s="262">
        <v>4</v>
      </c>
      <c r="E77" s="264">
        <v>1</v>
      </c>
      <c r="G77" s="262">
        <v>101</v>
      </c>
    </row>
    <row r="78" spans="1:8">
      <c r="A78" s="262">
        <v>89</v>
      </c>
      <c r="B78" s="262">
        <v>1000000</v>
      </c>
      <c r="C78" s="263" t="s">
        <v>2146</v>
      </c>
      <c r="D78" s="262">
        <v>1</v>
      </c>
      <c r="E78" s="264">
        <v>0.89137991657394156</v>
      </c>
      <c r="G78" s="263">
        <v>0</v>
      </c>
    </row>
    <row r="79" spans="1:8">
      <c r="A79" s="262">
        <v>89</v>
      </c>
      <c r="B79" s="262">
        <v>1000000</v>
      </c>
      <c r="C79" s="262" t="s">
        <v>2147</v>
      </c>
      <c r="D79" s="262">
        <v>2</v>
      </c>
      <c r="E79" s="264">
        <v>0.7584311501249511</v>
      </c>
      <c r="G79" s="262">
        <v>11</v>
      </c>
    </row>
    <row r="80" spans="1:8">
      <c r="A80" s="262">
        <v>89</v>
      </c>
      <c r="B80" s="262">
        <v>1000000</v>
      </c>
      <c r="C80" s="262" t="s">
        <v>2148</v>
      </c>
      <c r="D80" s="262">
        <v>3</v>
      </c>
      <c r="E80" s="264">
        <v>0.69309546393058097</v>
      </c>
      <c r="G80" s="262">
        <v>51</v>
      </c>
    </row>
    <row r="81" spans="1:7">
      <c r="A81" s="262">
        <v>89</v>
      </c>
      <c r="B81" s="262">
        <v>1000000</v>
      </c>
      <c r="C81" s="262" t="s">
        <v>2145</v>
      </c>
      <c r="D81" s="262">
        <v>4</v>
      </c>
      <c r="E81" s="264">
        <v>0.67447932903828467</v>
      </c>
      <c r="G81" s="262">
        <v>101</v>
      </c>
    </row>
    <row r="82" spans="1:7">
      <c r="A82" s="262">
        <v>89</v>
      </c>
      <c r="B82" s="262">
        <v>2000000</v>
      </c>
      <c r="C82" s="263" t="s">
        <v>2146</v>
      </c>
      <c r="D82" s="262">
        <v>1</v>
      </c>
      <c r="E82" s="264">
        <v>0.94603000625040234</v>
      </c>
      <c r="G82" s="263">
        <v>0</v>
      </c>
    </row>
    <row r="83" spans="1:7">
      <c r="A83" s="262">
        <v>89</v>
      </c>
      <c r="B83" s="262">
        <v>2000000</v>
      </c>
      <c r="C83" s="262" t="s">
        <v>2147</v>
      </c>
      <c r="D83" s="262">
        <v>2</v>
      </c>
      <c r="E83" s="264">
        <v>0.89073354769752888</v>
      </c>
      <c r="G83" s="262">
        <v>11</v>
      </c>
    </row>
    <row r="84" spans="1:7">
      <c r="A84" s="262">
        <v>89</v>
      </c>
      <c r="B84" s="262">
        <v>2000000</v>
      </c>
      <c r="C84" s="262" t="s">
        <v>2148</v>
      </c>
      <c r="D84" s="262">
        <v>3</v>
      </c>
      <c r="E84" s="264">
        <v>0.85438670057330013</v>
      </c>
      <c r="G84" s="262">
        <v>51</v>
      </c>
    </row>
    <row r="85" spans="1:7">
      <c r="A85" s="262">
        <v>89</v>
      </c>
      <c r="B85" s="262">
        <v>2000000</v>
      </c>
      <c r="C85" s="262" t="s">
        <v>2145</v>
      </c>
      <c r="D85" s="262">
        <v>4</v>
      </c>
      <c r="E85" s="264">
        <v>0.87060012459253855</v>
      </c>
      <c r="G85" s="262">
        <v>101</v>
      </c>
    </row>
    <row r="86" spans="1:7">
      <c r="A86" s="262">
        <v>89</v>
      </c>
      <c r="B86" s="262">
        <v>5000000</v>
      </c>
      <c r="C86" s="263" t="s">
        <v>2146</v>
      </c>
      <c r="D86" s="262">
        <v>1</v>
      </c>
      <c r="E86" s="264">
        <v>0.97226019952976306</v>
      </c>
      <c r="G86" s="263">
        <v>0</v>
      </c>
    </row>
    <row r="87" spans="1:7">
      <c r="A87" s="262">
        <v>89</v>
      </c>
      <c r="B87" s="262">
        <v>5000000</v>
      </c>
      <c r="C87" s="262" t="s">
        <v>2147</v>
      </c>
      <c r="D87" s="262">
        <v>2</v>
      </c>
      <c r="E87" s="264">
        <v>0.98382691266554911</v>
      </c>
      <c r="G87" s="262">
        <v>11</v>
      </c>
    </row>
    <row r="88" spans="1:7">
      <c r="A88" s="262">
        <v>89</v>
      </c>
      <c r="B88" s="262">
        <v>5000000</v>
      </c>
      <c r="C88" s="262" t="s">
        <v>2148</v>
      </c>
      <c r="D88" s="262">
        <v>3</v>
      </c>
      <c r="E88" s="264">
        <v>0.97853104671828817</v>
      </c>
      <c r="G88" s="262">
        <v>51</v>
      </c>
    </row>
    <row r="89" spans="1:7">
      <c r="A89" s="262">
        <v>89</v>
      </c>
      <c r="B89" s="262">
        <v>5000000</v>
      </c>
      <c r="C89" s="262" t="s">
        <v>2145</v>
      </c>
      <c r="D89" s="262">
        <v>4</v>
      </c>
      <c r="E89" s="264">
        <v>0.98282310324140387</v>
      </c>
      <c r="G89" s="262">
        <v>101</v>
      </c>
    </row>
    <row r="90" spans="1:7">
      <c r="A90" s="262">
        <v>89</v>
      </c>
      <c r="B90" s="262">
        <v>10000000</v>
      </c>
      <c r="C90" s="263" t="s">
        <v>2146</v>
      </c>
      <c r="D90" s="262">
        <v>1</v>
      </c>
      <c r="E90" s="264">
        <v>0.98356627100085992</v>
      </c>
      <c r="G90" s="263">
        <v>0</v>
      </c>
    </row>
    <row r="91" spans="1:7">
      <c r="A91" s="262">
        <v>89</v>
      </c>
      <c r="B91" s="262">
        <v>10000000</v>
      </c>
      <c r="C91" s="262" t="s">
        <v>2147</v>
      </c>
      <c r="D91" s="262">
        <v>2</v>
      </c>
      <c r="E91" s="264">
        <v>0.99906692173576528</v>
      </c>
      <c r="G91" s="262">
        <v>11</v>
      </c>
    </row>
    <row r="92" spans="1:7">
      <c r="A92" s="262">
        <v>89</v>
      </c>
      <c r="B92" s="262">
        <v>10000000</v>
      </c>
      <c r="C92" s="262" t="s">
        <v>2148</v>
      </c>
      <c r="D92" s="262">
        <v>3</v>
      </c>
      <c r="E92" s="264">
        <v>1</v>
      </c>
      <c r="G92" s="262">
        <v>51</v>
      </c>
    </row>
    <row r="93" spans="1:7">
      <c r="A93" s="262">
        <v>89</v>
      </c>
      <c r="B93" s="262">
        <v>10000000</v>
      </c>
      <c r="C93" s="262" t="s">
        <v>2145</v>
      </c>
      <c r="D93" s="262">
        <v>4</v>
      </c>
      <c r="E93" s="264">
        <v>1</v>
      </c>
      <c r="G93" s="262">
        <v>101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H28" sqref="H28"/>
    </sheetView>
  </sheetViews>
  <sheetFormatPr defaultRowHeight="15"/>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9"/>
  <sheetViews>
    <sheetView workbookViewId="0">
      <pane xSplit="8" topLeftCell="I1" activePane="topRight" state="frozen"/>
      <selection activeCell="H28" sqref="H28"/>
      <selection pane="topRight" activeCell="A32" sqref="A32"/>
    </sheetView>
  </sheetViews>
  <sheetFormatPr defaultRowHeight="15"/>
  <cols>
    <col min="1" max="1" width="35.42578125" bestFit="1" customWidth="1"/>
    <col min="2" max="2" width="14.28515625" bestFit="1" customWidth="1"/>
    <col min="4" max="4" width="13.42578125" bestFit="1" customWidth="1"/>
    <col min="5" max="5" width="25.85546875" customWidth="1"/>
    <col min="7" max="7" width="9.140625" style="194"/>
    <col min="8" max="8" width="12.140625" customWidth="1"/>
    <col min="11" max="11" width="15.140625" customWidth="1"/>
  </cols>
  <sheetData>
    <row r="1" spans="1:16384" s="48" customFormat="1" ht="15.75" thickBot="1">
      <c r="A1" s="192" t="s">
        <v>32</v>
      </c>
      <c r="B1" s="191" t="s">
        <v>5</v>
      </c>
      <c r="E1" s="193" t="s">
        <v>32</v>
      </c>
      <c r="F1" s="195" t="s">
        <v>2111</v>
      </c>
      <c r="G1" s="195"/>
      <c r="H1" s="203" t="s">
        <v>2112</v>
      </c>
      <c r="I1" s="298" t="s">
        <v>11</v>
      </c>
      <c r="J1" s="298" t="s">
        <v>2106</v>
      </c>
      <c r="K1" s="298" t="s">
        <v>2107</v>
      </c>
      <c r="L1" s="298" t="s">
        <v>2108</v>
      </c>
      <c r="M1" s="298" t="s">
        <v>5362</v>
      </c>
      <c r="N1" s="298" t="s">
        <v>5363</v>
      </c>
      <c r="O1" s="298" t="s">
        <v>5364</v>
      </c>
      <c r="P1" s="298" t="s">
        <v>5350</v>
      </c>
      <c r="Q1" s="298" t="s">
        <v>5365</v>
      </c>
      <c r="R1" s="298" t="s">
        <v>5347</v>
      </c>
      <c r="S1" s="298" t="s">
        <v>5348</v>
      </c>
      <c r="T1" s="298" t="s">
        <v>5349</v>
      </c>
      <c r="U1" s="298" t="s">
        <v>33</v>
      </c>
      <c r="V1" s="298" t="s">
        <v>34</v>
      </c>
      <c r="W1" s="298" t="s">
        <v>5366</v>
      </c>
      <c r="X1" s="298" t="s">
        <v>5351</v>
      </c>
      <c r="Y1" s="298" t="s">
        <v>5342</v>
      </c>
      <c r="Z1" s="298" t="s">
        <v>5369</v>
      </c>
      <c r="AA1" s="296"/>
      <c r="AB1" s="296"/>
      <c r="AC1" s="296"/>
      <c r="AD1" s="296"/>
    </row>
    <row r="2" spans="1:16384" ht="15.75" thickBot="1">
      <c r="A2" s="298" t="s">
        <v>11</v>
      </c>
      <c r="B2" s="305">
        <v>9.0335129999999992</v>
      </c>
      <c r="D2" t="s">
        <v>11</v>
      </c>
      <c r="E2" s="8" t="s">
        <v>11</v>
      </c>
      <c r="F2">
        <v>1</v>
      </c>
      <c r="G2" s="210" t="s">
        <v>11</v>
      </c>
      <c r="H2" s="8" t="s">
        <v>11</v>
      </c>
      <c r="I2">
        <v>1</v>
      </c>
      <c r="J2">
        <v>0</v>
      </c>
      <c r="K2">
        <v>0</v>
      </c>
      <c r="L2">
        <v>0</v>
      </c>
      <c r="M2">
        <v>0</v>
      </c>
      <c r="N2">
        <v>0</v>
      </c>
      <c r="O2">
        <v>0</v>
      </c>
      <c r="P2">
        <v>0</v>
      </c>
      <c r="Q2">
        <v>0</v>
      </c>
      <c r="R2">
        <v>0</v>
      </c>
      <c r="S2">
        <v>0</v>
      </c>
      <c r="T2">
        <v>0</v>
      </c>
      <c r="U2">
        <v>0</v>
      </c>
      <c r="V2">
        <v>0</v>
      </c>
      <c r="W2">
        <v>0</v>
      </c>
      <c r="X2">
        <v>0</v>
      </c>
      <c r="Y2">
        <v>0</v>
      </c>
      <c r="Z2">
        <v>0</v>
      </c>
      <c r="AD2" s="296"/>
    </row>
    <row r="3" spans="1:16384" ht="15.75" thickBot="1">
      <c r="A3" s="298" t="s">
        <v>2106</v>
      </c>
      <c r="B3" s="305">
        <v>0.57721800000000001</v>
      </c>
      <c r="D3" t="s">
        <v>2119</v>
      </c>
      <c r="E3" s="197">
        <v>21</v>
      </c>
      <c r="F3">
        <f>IF(Calc.!$C$3=parameters!E3,1,0)</f>
        <v>0</v>
      </c>
      <c r="G3" s="210" t="s">
        <v>2119</v>
      </c>
      <c r="H3" s="197">
        <v>21</v>
      </c>
      <c r="I3">
        <v>0</v>
      </c>
      <c r="J3" s="296">
        <v>0</v>
      </c>
      <c r="K3" s="296">
        <v>0</v>
      </c>
      <c r="L3" s="296">
        <v>0</v>
      </c>
      <c r="M3" s="296">
        <v>0</v>
      </c>
      <c r="N3" s="296">
        <v>0</v>
      </c>
      <c r="O3" s="296">
        <v>0</v>
      </c>
      <c r="P3" s="296">
        <v>0</v>
      </c>
      <c r="Q3" s="296">
        <v>0</v>
      </c>
      <c r="R3" s="296">
        <v>0</v>
      </c>
      <c r="S3" s="296">
        <v>0</v>
      </c>
      <c r="T3" s="296">
        <v>0</v>
      </c>
      <c r="U3" s="296">
        <v>0</v>
      </c>
      <c r="V3" s="296">
        <v>0</v>
      </c>
      <c r="W3" s="296">
        <v>0</v>
      </c>
      <c r="X3" s="296">
        <v>0</v>
      </c>
      <c r="Y3" s="296">
        <v>0</v>
      </c>
      <c r="Z3" s="296">
        <v>0</v>
      </c>
      <c r="AA3" s="296"/>
      <c r="AB3" s="296"/>
      <c r="AC3" s="296"/>
      <c r="AD3" s="296"/>
    </row>
    <row r="4" spans="1:16384" ht="15.75" thickBot="1">
      <c r="A4" s="298" t="s">
        <v>2107</v>
      </c>
      <c r="B4" s="305">
        <v>0.39780900000000002</v>
      </c>
      <c r="D4" s="212"/>
      <c r="E4" s="197">
        <v>26</v>
      </c>
      <c r="F4" s="212">
        <f>IF(Calc.!$C$3=parameters!E4,1,0)</f>
        <v>0</v>
      </c>
      <c r="G4" s="212"/>
      <c r="H4" s="197">
        <v>26</v>
      </c>
      <c r="I4" s="212">
        <v>0</v>
      </c>
      <c r="J4" s="296">
        <v>0</v>
      </c>
      <c r="K4" s="296">
        <v>0</v>
      </c>
      <c r="L4" s="296">
        <v>0</v>
      </c>
      <c r="M4" s="296">
        <v>0</v>
      </c>
      <c r="N4" s="296">
        <v>0</v>
      </c>
      <c r="O4" s="296">
        <v>0</v>
      </c>
      <c r="P4" s="296">
        <v>0</v>
      </c>
      <c r="Q4" s="296">
        <v>0</v>
      </c>
      <c r="R4" s="296">
        <v>0</v>
      </c>
      <c r="S4" s="296">
        <v>0</v>
      </c>
      <c r="T4" s="296">
        <v>0</v>
      </c>
      <c r="U4" s="296">
        <v>0</v>
      </c>
      <c r="V4" s="296">
        <v>0</v>
      </c>
      <c r="W4" s="296">
        <v>0</v>
      </c>
      <c r="X4" s="296">
        <v>0</v>
      </c>
      <c r="Y4" s="296">
        <v>0</v>
      </c>
      <c r="Z4" s="296">
        <v>0</v>
      </c>
      <c r="AA4" s="296"/>
      <c r="AB4" s="296"/>
      <c r="AC4" s="296"/>
      <c r="AD4" s="296"/>
      <c r="AE4" s="212"/>
      <c r="AF4" s="212"/>
      <c r="AG4" s="212"/>
      <c r="AH4" s="212"/>
      <c r="AI4" s="212"/>
      <c r="AJ4" s="212"/>
      <c r="AK4" s="212"/>
      <c r="AL4" s="212"/>
      <c r="AM4" s="212"/>
      <c r="AN4" s="212"/>
      <c r="AO4" s="212"/>
      <c r="AP4" s="212"/>
      <c r="AQ4" s="212"/>
      <c r="AR4" s="212"/>
      <c r="AS4" s="212"/>
      <c r="AT4" s="212"/>
      <c r="AU4" s="212"/>
      <c r="AV4" s="212"/>
      <c r="AW4" s="212"/>
      <c r="AX4" s="212"/>
      <c r="AY4" s="212"/>
      <c r="AZ4" s="212"/>
      <c r="BA4" s="212"/>
      <c r="BB4" s="212"/>
      <c r="BC4" s="212"/>
      <c r="BD4" s="212"/>
      <c r="BE4" s="212"/>
      <c r="BF4" s="212"/>
      <c r="BG4" s="212"/>
      <c r="BH4" s="212"/>
      <c r="BI4" s="212"/>
      <c r="BJ4" s="212"/>
      <c r="BK4" s="212"/>
      <c r="BL4" s="212"/>
      <c r="BM4" s="212"/>
      <c r="BN4" s="212"/>
      <c r="BO4" s="212"/>
      <c r="BP4" s="212"/>
      <c r="BQ4" s="212"/>
      <c r="BR4" s="212"/>
      <c r="BS4" s="212"/>
      <c r="BT4" s="212"/>
      <c r="BU4" s="212"/>
      <c r="BV4" s="212"/>
      <c r="BW4" s="212"/>
      <c r="BX4" s="212"/>
      <c r="BY4" s="212"/>
      <c r="BZ4" s="212"/>
      <c r="CA4" s="212"/>
      <c r="CB4" s="212"/>
      <c r="CC4" s="212"/>
      <c r="CD4" s="212"/>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2"/>
      <c r="DD4" s="212"/>
      <c r="DE4" s="212"/>
      <c r="DF4" s="212"/>
      <c r="DG4" s="212"/>
      <c r="DH4" s="212"/>
      <c r="DI4" s="212"/>
      <c r="DJ4" s="212"/>
      <c r="DK4" s="212"/>
      <c r="DL4" s="212"/>
      <c r="DM4" s="212"/>
      <c r="DN4" s="212"/>
      <c r="DO4" s="212"/>
      <c r="DP4" s="212"/>
      <c r="DQ4" s="212"/>
      <c r="DR4" s="212"/>
      <c r="DS4" s="212"/>
      <c r="DT4" s="212"/>
      <c r="DU4" s="212"/>
      <c r="DV4" s="212"/>
      <c r="DW4" s="212"/>
      <c r="DX4" s="212"/>
      <c r="DY4" s="212"/>
      <c r="DZ4" s="212"/>
      <c r="EA4" s="212"/>
      <c r="EB4" s="212"/>
      <c r="EC4" s="212"/>
      <c r="ED4" s="212"/>
      <c r="EE4" s="212"/>
      <c r="EF4" s="212"/>
      <c r="EG4" s="212"/>
      <c r="EH4" s="212"/>
      <c r="EI4" s="212"/>
      <c r="EJ4" s="212"/>
      <c r="EK4" s="212"/>
      <c r="EL4" s="212"/>
      <c r="EM4" s="212"/>
      <c r="EN4" s="212"/>
      <c r="EO4" s="212"/>
      <c r="EP4" s="212"/>
      <c r="EQ4" s="212"/>
      <c r="ER4" s="212"/>
      <c r="ES4" s="212"/>
      <c r="ET4" s="212"/>
      <c r="EU4" s="212"/>
      <c r="EV4" s="212"/>
      <c r="EW4" s="212"/>
      <c r="EX4" s="212"/>
      <c r="EY4" s="212"/>
      <c r="EZ4" s="212"/>
      <c r="FA4" s="212"/>
      <c r="FB4" s="212"/>
      <c r="FC4" s="212"/>
      <c r="FD4" s="212"/>
      <c r="FE4" s="212"/>
      <c r="FF4" s="212"/>
      <c r="FG4" s="212"/>
      <c r="FH4" s="212"/>
      <c r="FI4" s="212"/>
      <c r="FJ4" s="212"/>
      <c r="FK4" s="212"/>
      <c r="FL4" s="212"/>
      <c r="FM4" s="212"/>
      <c r="FN4" s="212"/>
      <c r="FO4" s="212"/>
      <c r="FP4" s="212"/>
      <c r="FQ4" s="212"/>
      <c r="FR4" s="212"/>
      <c r="FS4" s="212"/>
      <c r="FT4" s="212"/>
      <c r="FU4" s="212"/>
      <c r="FV4" s="212"/>
      <c r="FW4" s="212"/>
      <c r="FX4" s="212"/>
      <c r="FY4" s="212"/>
      <c r="FZ4" s="212"/>
      <c r="GA4" s="212"/>
      <c r="GB4" s="212"/>
      <c r="GC4" s="212"/>
      <c r="GD4" s="212"/>
      <c r="GE4" s="212"/>
      <c r="GF4" s="212"/>
      <c r="GG4" s="212"/>
      <c r="GH4" s="212"/>
      <c r="GI4" s="212"/>
      <c r="GJ4" s="212"/>
      <c r="GK4" s="212"/>
      <c r="GL4" s="212"/>
      <c r="GM4" s="212"/>
      <c r="GN4" s="212"/>
      <c r="GO4" s="212"/>
      <c r="GP4" s="212"/>
      <c r="GQ4" s="212"/>
      <c r="GR4" s="212"/>
      <c r="GS4" s="212"/>
      <c r="GT4" s="212"/>
      <c r="GU4" s="212"/>
      <c r="GV4" s="212"/>
      <c r="GW4" s="212"/>
      <c r="GX4" s="212"/>
      <c r="GY4" s="212"/>
      <c r="GZ4" s="212"/>
      <c r="HA4" s="212"/>
      <c r="HB4" s="212"/>
      <c r="HC4" s="212"/>
      <c r="HD4" s="212"/>
      <c r="HE4" s="212"/>
      <c r="HF4" s="212"/>
      <c r="HG4" s="212"/>
      <c r="HH4" s="212"/>
      <c r="HI4" s="212"/>
      <c r="HJ4" s="212"/>
      <c r="HK4" s="212"/>
      <c r="HL4" s="212"/>
      <c r="HM4" s="212"/>
      <c r="HN4" s="212"/>
      <c r="HO4" s="212"/>
      <c r="HP4" s="212"/>
      <c r="HQ4" s="212"/>
      <c r="HR4" s="212"/>
      <c r="HS4" s="212"/>
      <c r="HT4" s="212"/>
      <c r="HU4" s="212"/>
      <c r="HV4" s="212"/>
      <c r="HW4" s="212"/>
      <c r="HX4" s="212"/>
      <c r="HY4" s="212"/>
      <c r="HZ4" s="212"/>
      <c r="IA4" s="212"/>
      <c r="IB4" s="212"/>
      <c r="IC4" s="212"/>
      <c r="ID4" s="212"/>
      <c r="IE4" s="212"/>
      <c r="IF4" s="212"/>
      <c r="IG4" s="212"/>
      <c r="IH4" s="212"/>
      <c r="II4" s="212"/>
      <c r="IJ4" s="212"/>
      <c r="IK4" s="212"/>
      <c r="IL4" s="212"/>
      <c r="IM4" s="212"/>
      <c r="IN4" s="212"/>
      <c r="IO4" s="212"/>
      <c r="IP4" s="212"/>
      <c r="IQ4" s="212"/>
      <c r="IR4" s="212"/>
      <c r="IS4" s="212"/>
      <c r="IT4" s="212"/>
      <c r="IU4" s="212"/>
      <c r="IV4" s="212"/>
      <c r="IW4" s="212"/>
      <c r="IX4" s="212"/>
      <c r="IY4" s="212"/>
      <c r="IZ4" s="212"/>
      <c r="JA4" s="212"/>
      <c r="JB4" s="212"/>
      <c r="JC4" s="212"/>
      <c r="JD4" s="212"/>
      <c r="JE4" s="212"/>
      <c r="JF4" s="212"/>
      <c r="JG4" s="212"/>
      <c r="JH4" s="212"/>
      <c r="JI4" s="212"/>
      <c r="JJ4" s="212"/>
      <c r="JK4" s="212"/>
      <c r="JL4" s="212"/>
      <c r="JM4" s="212"/>
      <c r="JN4" s="212"/>
      <c r="JO4" s="212"/>
      <c r="JP4" s="212"/>
      <c r="JQ4" s="212"/>
      <c r="JR4" s="212"/>
      <c r="JS4" s="212"/>
      <c r="JT4" s="212"/>
      <c r="JU4" s="212"/>
      <c r="JV4" s="212"/>
      <c r="JW4" s="212"/>
      <c r="JX4" s="212"/>
      <c r="JY4" s="212"/>
      <c r="JZ4" s="212"/>
      <c r="KA4" s="212"/>
      <c r="KB4" s="212"/>
      <c r="KC4" s="212"/>
      <c r="KD4" s="212"/>
      <c r="KE4" s="212"/>
      <c r="KF4" s="212"/>
      <c r="KG4" s="212"/>
      <c r="KH4" s="212"/>
      <c r="KI4" s="212"/>
      <c r="KJ4" s="212"/>
      <c r="KK4" s="212"/>
      <c r="KL4" s="212"/>
      <c r="KM4" s="212"/>
      <c r="KN4" s="212"/>
      <c r="KO4" s="212"/>
      <c r="KP4" s="212"/>
      <c r="KQ4" s="212"/>
      <c r="KR4" s="212"/>
      <c r="KS4" s="212"/>
      <c r="KT4" s="212"/>
      <c r="KU4" s="212"/>
      <c r="KV4" s="212"/>
      <c r="KW4" s="212"/>
      <c r="KX4" s="212"/>
      <c r="KY4" s="212"/>
      <c r="KZ4" s="212"/>
      <c r="LA4" s="212"/>
      <c r="LB4" s="212"/>
      <c r="LC4" s="212"/>
      <c r="LD4" s="212"/>
      <c r="LE4" s="212"/>
      <c r="LF4" s="212"/>
      <c r="LG4" s="212"/>
      <c r="LH4" s="212"/>
      <c r="LI4" s="212"/>
      <c r="LJ4" s="212"/>
      <c r="LK4" s="212"/>
      <c r="LL4" s="212"/>
      <c r="LM4" s="212"/>
      <c r="LN4" s="212"/>
      <c r="LO4" s="212"/>
      <c r="LP4" s="212"/>
      <c r="LQ4" s="212"/>
      <c r="LR4" s="212"/>
      <c r="LS4" s="212"/>
      <c r="LT4" s="212"/>
      <c r="LU4" s="212"/>
      <c r="LV4" s="212"/>
      <c r="LW4" s="212"/>
      <c r="LX4" s="212"/>
      <c r="LY4" s="212"/>
      <c r="LZ4" s="212"/>
      <c r="MA4" s="212"/>
      <c r="MB4" s="212"/>
      <c r="MC4" s="212"/>
      <c r="MD4" s="212"/>
      <c r="ME4" s="212"/>
      <c r="MF4" s="212"/>
      <c r="MG4" s="212"/>
      <c r="MH4" s="212"/>
      <c r="MI4" s="212"/>
      <c r="MJ4" s="212"/>
      <c r="MK4" s="212"/>
      <c r="ML4" s="212"/>
      <c r="MM4" s="212"/>
      <c r="MN4" s="212"/>
      <c r="MO4" s="212"/>
      <c r="MP4" s="212"/>
      <c r="MQ4" s="212"/>
      <c r="MR4" s="212"/>
      <c r="MS4" s="212"/>
      <c r="MT4" s="212"/>
      <c r="MU4" s="212"/>
      <c r="MV4" s="212"/>
      <c r="MW4" s="212"/>
      <c r="MX4" s="212"/>
      <c r="MY4" s="212"/>
      <c r="MZ4" s="212"/>
      <c r="NA4" s="212"/>
      <c r="NB4" s="212"/>
      <c r="NC4" s="212"/>
      <c r="ND4" s="212"/>
      <c r="NE4" s="212"/>
      <c r="NF4" s="212"/>
      <c r="NG4" s="212"/>
      <c r="NH4" s="212"/>
      <c r="NI4" s="212"/>
      <c r="NJ4" s="212"/>
      <c r="NK4" s="212"/>
      <c r="NL4" s="212"/>
      <c r="NM4" s="212"/>
      <c r="NN4" s="212"/>
      <c r="NO4" s="212"/>
      <c r="NP4" s="212"/>
      <c r="NQ4" s="212"/>
      <c r="NR4" s="212"/>
      <c r="NS4" s="212"/>
      <c r="NT4" s="212"/>
      <c r="NU4" s="212"/>
      <c r="NV4" s="212"/>
      <c r="NW4" s="212"/>
      <c r="NX4" s="212"/>
      <c r="NY4" s="212"/>
      <c r="NZ4" s="212"/>
      <c r="OA4" s="212"/>
      <c r="OB4" s="212"/>
      <c r="OC4" s="212"/>
      <c r="OD4" s="212"/>
      <c r="OE4" s="212"/>
      <c r="OF4" s="212"/>
      <c r="OG4" s="212"/>
      <c r="OH4" s="212"/>
      <c r="OI4" s="212"/>
      <c r="OJ4" s="212"/>
      <c r="OK4" s="212"/>
      <c r="OL4" s="212"/>
      <c r="OM4" s="212"/>
      <c r="ON4" s="212"/>
      <c r="OO4" s="212"/>
      <c r="OP4" s="212"/>
      <c r="OQ4" s="212"/>
      <c r="OR4" s="212"/>
      <c r="OS4" s="212"/>
      <c r="OT4" s="212"/>
      <c r="OU4" s="212"/>
      <c r="OV4" s="212"/>
      <c r="OW4" s="212"/>
      <c r="OX4" s="212"/>
      <c r="OY4" s="212"/>
      <c r="OZ4" s="212"/>
      <c r="PA4" s="212"/>
      <c r="PB4" s="212"/>
      <c r="PC4" s="212"/>
      <c r="PD4" s="212"/>
      <c r="PE4" s="212"/>
      <c r="PF4" s="212"/>
      <c r="PG4" s="212"/>
      <c r="PH4" s="212"/>
      <c r="PI4" s="212"/>
      <c r="PJ4" s="212"/>
      <c r="PK4" s="212"/>
      <c r="PL4" s="212"/>
      <c r="PM4" s="212"/>
      <c r="PN4" s="212"/>
      <c r="PO4" s="212"/>
      <c r="PP4" s="212"/>
      <c r="PQ4" s="212"/>
      <c r="PR4" s="212"/>
      <c r="PS4" s="212"/>
      <c r="PT4" s="212"/>
      <c r="PU4" s="212"/>
      <c r="PV4" s="212"/>
      <c r="PW4" s="212"/>
      <c r="PX4" s="212"/>
      <c r="PY4" s="212"/>
      <c r="PZ4" s="212"/>
      <c r="QA4" s="212"/>
      <c r="QB4" s="212"/>
      <c r="QC4" s="212"/>
      <c r="QD4" s="212"/>
      <c r="QE4" s="212"/>
      <c r="QF4" s="212"/>
      <c r="QG4" s="212"/>
      <c r="QH4" s="212"/>
      <c r="QI4" s="212"/>
      <c r="QJ4" s="212"/>
      <c r="QK4" s="212"/>
      <c r="QL4" s="212"/>
      <c r="QM4" s="212"/>
      <c r="QN4" s="212"/>
      <c r="QO4" s="212"/>
      <c r="QP4" s="212"/>
      <c r="QQ4" s="212"/>
      <c r="QR4" s="212"/>
      <c r="QS4" s="212"/>
      <c r="QT4" s="212"/>
      <c r="QU4" s="212"/>
      <c r="QV4" s="212"/>
      <c r="QW4" s="212"/>
      <c r="QX4" s="212"/>
      <c r="QY4" s="212"/>
      <c r="QZ4" s="212"/>
      <c r="RA4" s="212"/>
      <c r="RB4" s="212"/>
      <c r="RC4" s="212"/>
      <c r="RD4" s="212"/>
      <c r="RE4" s="212"/>
      <c r="RF4" s="212"/>
      <c r="RG4" s="212"/>
      <c r="RH4" s="212"/>
      <c r="RI4" s="212"/>
      <c r="RJ4" s="212"/>
      <c r="RK4" s="212"/>
      <c r="RL4" s="212"/>
      <c r="RM4" s="212"/>
      <c r="RN4" s="212"/>
      <c r="RO4" s="212"/>
      <c r="RP4" s="212"/>
      <c r="RQ4" s="212"/>
      <c r="RR4" s="212"/>
      <c r="RS4" s="212"/>
      <c r="RT4" s="212"/>
      <c r="RU4" s="212"/>
      <c r="RV4" s="212"/>
      <c r="RW4" s="212"/>
      <c r="RX4" s="212"/>
      <c r="RY4" s="212"/>
      <c r="RZ4" s="212"/>
      <c r="SA4" s="212"/>
      <c r="SB4" s="212"/>
      <c r="SC4" s="212"/>
      <c r="SD4" s="212"/>
      <c r="SE4" s="212"/>
      <c r="SF4" s="212"/>
      <c r="SG4" s="212"/>
      <c r="SH4" s="212"/>
      <c r="SI4" s="212"/>
      <c r="SJ4" s="212"/>
      <c r="SK4" s="212"/>
      <c r="SL4" s="212"/>
      <c r="SM4" s="212"/>
      <c r="SN4" s="212"/>
      <c r="SO4" s="212"/>
      <c r="SP4" s="212"/>
      <c r="SQ4" s="212"/>
      <c r="SR4" s="212"/>
      <c r="SS4" s="212"/>
      <c r="ST4" s="212"/>
      <c r="SU4" s="212"/>
      <c r="SV4" s="212"/>
      <c r="SW4" s="212"/>
      <c r="SX4" s="212"/>
      <c r="SY4" s="212"/>
      <c r="SZ4" s="212"/>
      <c r="TA4" s="212"/>
      <c r="TB4" s="212"/>
      <c r="TC4" s="212"/>
      <c r="TD4" s="212"/>
      <c r="TE4" s="212"/>
      <c r="TF4" s="212"/>
      <c r="TG4" s="212"/>
      <c r="TH4" s="212"/>
      <c r="TI4" s="212"/>
      <c r="TJ4" s="212"/>
      <c r="TK4" s="212"/>
      <c r="TL4" s="212"/>
      <c r="TM4" s="212"/>
      <c r="TN4" s="212"/>
      <c r="TO4" s="212"/>
      <c r="TP4" s="212"/>
      <c r="TQ4" s="212"/>
      <c r="TR4" s="212"/>
      <c r="TS4" s="212"/>
      <c r="TT4" s="212"/>
      <c r="TU4" s="212"/>
      <c r="TV4" s="212"/>
      <c r="TW4" s="212"/>
      <c r="TX4" s="212"/>
      <c r="TY4" s="212"/>
      <c r="TZ4" s="212"/>
      <c r="UA4" s="212"/>
      <c r="UB4" s="212"/>
      <c r="UC4" s="212"/>
      <c r="UD4" s="212"/>
      <c r="UE4" s="212"/>
      <c r="UF4" s="212"/>
      <c r="UG4" s="212"/>
      <c r="UH4" s="212"/>
      <c r="UI4" s="212"/>
      <c r="UJ4" s="212"/>
      <c r="UK4" s="212"/>
      <c r="UL4" s="212"/>
      <c r="UM4" s="212"/>
      <c r="UN4" s="212"/>
      <c r="UO4" s="212"/>
      <c r="UP4" s="212"/>
      <c r="UQ4" s="212"/>
      <c r="UR4" s="212"/>
      <c r="US4" s="212"/>
      <c r="UT4" s="212"/>
      <c r="UU4" s="212"/>
      <c r="UV4" s="212"/>
      <c r="UW4" s="212"/>
      <c r="UX4" s="212"/>
      <c r="UY4" s="212"/>
      <c r="UZ4" s="212"/>
      <c r="VA4" s="212"/>
      <c r="VB4" s="212"/>
      <c r="VC4" s="212"/>
      <c r="VD4" s="212"/>
      <c r="VE4" s="212"/>
      <c r="VF4" s="212"/>
      <c r="VG4" s="212"/>
      <c r="VH4" s="212"/>
      <c r="VI4" s="212"/>
      <c r="VJ4" s="212"/>
      <c r="VK4" s="212"/>
      <c r="VL4" s="212"/>
      <c r="VM4" s="212"/>
      <c r="VN4" s="212"/>
      <c r="VO4" s="212"/>
      <c r="VP4" s="212"/>
      <c r="VQ4" s="212"/>
      <c r="VR4" s="212"/>
      <c r="VS4" s="212"/>
      <c r="VT4" s="212"/>
      <c r="VU4" s="212"/>
      <c r="VV4" s="212"/>
      <c r="VW4" s="212"/>
      <c r="VX4" s="212"/>
      <c r="VY4" s="212"/>
      <c r="VZ4" s="212"/>
      <c r="WA4" s="212"/>
      <c r="WB4" s="212"/>
      <c r="WC4" s="212"/>
      <c r="WD4" s="212"/>
      <c r="WE4" s="212"/>
      <c r="WF4" s="212"/>
      <c r="WG4" s="212"/>
      <c r="WH4" s="212"/>
      <c r="WI4" s="212"/>
      <c r="WJ4" s="212"/>
      <c r="WK4" s="212"/>
      <c r="WL4" s="212"/>
      <c r="WM4" s="212"/>
      <c r="WN4" s="212"/>
      <c r="WO4" s="212"/>
      <c r="WP4" s="212"/>
      <c r="WQ4" s="212"/>
      <c r="WR4" s="212"/>
      <c r="WS4" s="212"/>
      <c r="WT4" s="212"/>
      <c r="WU4" s="212"/>
      <c r="WV4" s="212"/>
      <c r="WW4" s="212"/>
      <c r="WX4" s="212"/>
      <c r="WY4" s="212"/>
      <c r="WZ4" s="212"/>
      <c r="XA4" s="212"/>
      <c r="XB4" s="212"/>
      <c r="XC4" s="212"/>
      <c r="XD4" s="212"/>
      <c r="XE4" s="212"/>
      <c r="XF4" s="212"/>
      <c r="XG4" s="212"/>
      <c r="XH4" s="212"/>
      <c r="XI4" s="212"/>
      <c r="XJ4" s="212"/>
      <c r="XK4" s="212"/>
      <c r="XL4" s="212"/>
      <c r="XM4" s="212"/>
      <c r="XN4" s="212"/>
      <c r="XO4" s="212"/>
      <c r="XP4" s="212"/>
      <c r="XQ4" s="212"/>
      <c r="XR4" s="212"/>
      <c r="XS4" s="212"/>
      <c r="XT4" s="212"/>
      <c r="XU4" s="212"/>
      <c r="XV4" s="212"/>
      <c r="XW4" s="212"/>
      <c r="XX4" s="212"/>
      <c r="XY4" s="212"/>
      <c r="XZ4" s="212"/>
      <c r="YA4" s="212"/>
      <c r="YB4" s="212"/>
      <c r="YC4" s="212"/>
      <c r="YD4" s="212"/>
      <c r="YE4" s="212"/>
      <c r="YF4" s="212"/>
      <c r="YG4" s="212"/>
      <c r="YH4" s="212"/>
      <c r="YI4" s="212"/>
      <c r="YJ4" s="212"/>
      <c r="YK4" s="212"/>
      <c r="YL4" s="212"/>
      <c r="YM4" s="212"/>
      <c r="YN4" s="212"/>
      <c r="YO4" s="212"/>
      <c r="YP4" s="212"/>
      <c r="YQ4" s="212"/>
      <c r="YR4" s="212"/>
      <c r="YS4" s="212"/>
      <c r="YT4" s="212"/>
      <c r="YU4" s="212"/>
      <c r="YV4" s="212"/>
      <c r="YW4" s="212"/>
      <c r="YX4" s="212"/>
      <c r="YY4" s="212"/>
      <c r="YZ4" s="212"/>
      <c r="ZA4" s="212"/>
      <c r="ZB4" s="212"/>
      <c r="ZC4" s="212"/>
      <c r="ZD4" s="212"/>
      <c r="ZE4" s="212"/>
      <c r="ZF4" s="212"/>
      <c r="ZG4" s="212"/>
      <c r="ZH4" s="212"/>
      <c r="ZI4" s="212"/>
      <c r="ZJ4" s="212"/>
      <c r="ZK4" s="212"/>
      <c r="ZL4" s="212"/>
      <c r="ZM4" s="212"/>
      <c r="ZN4" s="212"/>
      <c r="ZO4" s="212"/>
      <c r="ZP4" s="212"/>
      <c r="ZQ4" s="212"/>
      <c r="ZR4" s="212"/>
      <c r="ZS4" s="212"/>
      <c r="ZT4" s="212"/>
      <c r="ZU4" s="212"/>
      <c r="ZV4" s="212"/>
      <c r="ZW4" s="212"/>
      <c r="ZX4" s="212"/>
      <c r="ZY4" s="212"/>
      <c r="ZZ4" s="212"/>
      <c r="AAA4" s="212"/>
      <c r="AAB4" s="212"/>
      <c r="AAC4" s="212"/>
      <c r="AAD4" s="212"/>
      <c r="AAE4" s="212"/>
      <c r="AAF4" s="212"/>
      <c r="AAG4" s="212"/>
      <c r="AAH4" s="212"/>
      <c r="AAI4" s="212"/>
      <c r="AAJ4" s="212"/>
      <c r="AAK4" s="212"/>
      <c r="AAL4" s="212"/>
      <c r="AAM4" s="212"/>
      <c r="AAN4" s="212"/>
      <c r="AAO4" s="212"/>
      <c r="AAP4" s="212"/>
      <c r="AAQ4" s="212"/>
      <c r="AAR4" s="212"/>
      <c r="AAS4" s="212"/>
      <c r="AAT4" s="212"/>
      <c r="AAU4" s="212"/>
      <c r="AAV4" s="212"/>
      <c r="AAW4" s="212"/>
      <c r="AAX4" s="212"/>
      <c r="AAY4" s="212"/>
      <c r="AAZ4" s="212"/>
      <c r="ABA4" s="212"/>
      <c r="ABB4" s="212"/>
      <c r="ABC4" s="212"/>
      <c r="ABD4" s="212"/>
      <c r="ABE4" s="212"/>
      <c r="ABF4" s="212"/>
      <c r="ABG4" s="212"/>
      <c r="ABH4" s="212"/>
      <c r="ABI4" s="212"/>
      <c r="ABJ4" s="212"/>
      <c r="ABK4" s="212"/>
      <c r="ABL4" s="212"/>
      <c r="ABM4" s="212"/>
      <c r="ABN4" s="212"/>
      <c r="ABO4" s="212"/>
      <c r="ABP4" s="212"/>
      <c r="ABQ4" s="212"/>
      <c r="ABR4" s="212"/>
      <c r="ABS4" s="212"/>
      <c r="ABT4" s="212"/>
      <c r="ABU4" s="212"/>
      <c r="ABV4" s="212"/>
      <c r="ABW4" s="212"/>
      <c r="ABX4" s="212"/>
      <c r="ABY4" s="212"/>
      <c r="ABZ4" s="212"/>
      <c r="ACA4" s="212"/>
      <c r="ACB4" s="212"/>
      <c r="ACC4" s="212"/>
      <c r="ACD4" s="212"/>
      <c r="ACE4" s="212"/>
      <c r="ACF4" s="212"/>
      <c r="ACG4" s="212"/>
      <c r="ACH4" s="212"/>
      <c r="ACI4" s="212"/>
      <c r="ACJ4" s="212"/>
      <c r="ACK4" s="212"/>
      <c r="ACL4" s="212"/>
      <c r="ACM4" s="212"/>
      <c r="ACN4" s="212"/>
      <c r="ACO4" s="212"/>
      <c r="ACP4" s="212"/>
      <c r="ACQ4" s="212"/>
      <c r="ACR4" s="212"/>
      <c r="ACS4" s="212"/>
      <c r="ACT4" s="212"/>
      <c r="ACU4" s="212"/>
      <c r="ACV4" s="212"/>
      <c r="ACW4" s="212"/>
      <c r="ACX4" s="212"/>
      <c r="ACY4" s="212"/>
      <c r="ACZ4" s="212"/>
      <c r="ADA4" s="212"/>
      <c r="ADB4" s="212"/>
      <c r="ADC4" s="212"/>
      <c r="ADD4" s="212"/>
      <c r="ADE4" s="212"/>
      <c r="ADF4" s="212"/>
      <c r="ADG4" s="212"/>
      <c r="ADH4" s="212"/>
      <c r="ADI4" s="212"/>
      <c r="ADJ4" s="212"/>
      <c r="ADK4" s="212"/>
      <c r="ADL4" s="212"/>
      <c r="ADM4" s="212"/>
      <c r="ADN4" s="212"/>
      <c r="ADO4" s="212"/>
      <c r="ADP4" s="212"/>
      <c r="ADQ4" s="212"/>
      <c r="ADR4" s="212"/>
      <c r="ADS4" s="212"/>
      <c r="ADT4" s="212"/>
      <c r="ADU4" s="212"/>
      <c r="ADV4" s="212"/>
      <c r="ADW4" s="212"/>
      <c r="ADX4" s="212"/>
      <c r="ADY4" s="212"/>
      <c r="ADZ4" s="212"/>
      <c r="AEA4" s="212"/>
      <c r="AEB4" s="212"/>
      <c r="AEC4" s="212"/>
      <c r="AED4" s="212"/>
      <c r="AEE4" s="212"/>
      <c r="AEF4" s="212"/>
      <c r="AEG4" s="212"/>
      <c r="AEH4" s="212"/>
      <c r="AEI4" s="212"/>
      <c r="AEJ4" s="212"/>
      <c r="AEK4" s="212"/>
      <c r="AEL4" s="212"/>
      <c r="AEM4" s="212"/>
      <c r="AEN4" s="212"/>
      <c r="AEO4" s="212"/>
      <c r="AEP4" s="212"/>
      <c r="AEQ4" s="212"/>
      <c r="AER4" s="212"/>
      <c r="AES4" s="212"/>
      <c r="AET4" s="212"/>
      <c r="AEU4" s="212"/>
      <c r="AEV4" s="212"/>
      <c r="AEW4" s="212"/>
      <c r="AEX4" s="212"/>
      <c r="AEY4" s="212"/>
      <c r="AEZ4" s="212"/>
      <c r="AFA4" s="212"/>
      <c r="AFB4" s="212"/>
      <c r="AFC4" s="212"/>
      <c r="AFD4" s="212"/>
      <c r="AFE4" s="212"/>
      <c r="AFF4" s="212"/>
      <c r="AFG4" s="212"/>
      <c r="AFH4" s="212"/>
      <c r="AFI4" s="212"/>
      <c r="AFJ4" s="212"/>
      <c r="AFK4" s="212"/>
      <c r="AFL4" s="212"/>
      <c r="AFM4" s="212"/>
      <c r="AFN4" s="212"/>
      <c r="AFO4" s="212"/>
      <c r="AFP4" s="212"/>
      <c r="AFQ4" s="212"/>
      <c r="AFR4" s="212"/>
      <c r="AFS4" s="212"/>
      <c r="AFT4" s="212"/>
      <c r="AFU4" s="212"/>
      <c r="AFV4" s="212"/>
      <c r="AFW4" s="212"/>
      <c r="AFX4" s="212"/>
      <c r="AFY4" s="212"/>
      <c r="AFZ4" s="212"/>
      <c r="AGA4" s="212"/>
      <c r="AGB4" s="212"/>
      <c r="AGC4" s="212"/>
      <c r="AGD4" s="212"/>
      <c r="AGE4" s="212"/>
      <c r="AGF4" s="212"/>
      <c r="AGG4" s="212"/>
      <c r="AGH4" s="212"/>
      <c r="AGI4" s="212"/>
      <c r="AGJ4" s="212"/>
      <c r="AGK4" s="212"/>
      <c r="AGL4" s="212"/>
      <c r="AGM4" s="212"/>
      <c r="AGN4" s="212"/>
      <c r="AGO4" s="212"/>
      <c r="AGP4" s="212"/>
      <c r="AGQ4" s="212"/>
      <c r="AGR4" s="212"/>
      <c r="AGS4" s="212"/>
      <c r="AGT4" s="212"/>
      <c r="AGU4" s="212"/>
      <c r="AGV4" s="212"/>
      <c r="AGW4" s="212"/>
      <c r="AGX4" s="212"/>
      <c r="AGY4" s="212"/>
      <c r="AGZ4" s="212"/>
      <c r="AHA4" s="212"/>
      <c r="AHB4" s="212"/>
      <c r="AHC4" s="212"/>
      <c r="AHD4" s="212"/>
      <c r="AHE4" s="212"/>
      <c r="AHF4" s="212"/>
      <c r="AHG4" s="212"/>
      <c r="AHH4" s="212"/>
      <c r="AHI4" s="212"/>
      <c r="AHJ4" s="212"/>
      <c r="AHK4" s="212"/>
      <c r="AHL4" s="212"/>
      <c r="AHM4" s="212"/>
      <c r="AHN4" s="212"/>
      <c r="AHO4" s="212"/>
      <c r="AHP4" s="212"/>
      <c r="AHQ4" s="212"/>
      <c r="AHR4" s="212"/>
      <c r="AHS4" s="212"/>
      <c r="AHT4" s="212"/>
      <c r="AHU4" s="212"/>
      <c r="AHV4" s="212"/>
      <c r="AHW4" s="212"/>
      <c r="AHX4" s="212"/>
      <c r="AHY4" s="212"/>
      <c r="AHZ4" s="212"/>
      <c r="AIA4" s="212"/>
      <c r="AIB4" s="212"/>
      <c r="AIC4" s="212"/>
      <c r="AID4" s="212"/>
      <c r="AIE4" s="212"/>
      <c r="AIF4" s="212"/>
      <c r="AIG4" s="212"/>
      <c r="AIH4" s="212"/>
      <c r="AII4" s="212"/>
      <c r="AIJ4" s="212"/>
      <c r="AIK4" s="212"/>
      <c r="AIL4" s="212"/>
      <c r="AIM4" s="212"/>
      <c r="AIN4" s="212"/>
      <c r="AIO4" s="212"/>
      <c r="AIP4" s="212"/>
      <c r="AIQ4" s="212"/>
      <c r="AIR4" s="212"/>
      <c r="AIS4" s="212"/>
      <c r="AIT4" s="212"/>
      <c r="AIU4" s="212"/>
      <c r="AIV4" s="212"/>
      <c r="AIW4" s="212"/>
      <c r="AIX4" s="212"/>
      <c r="AIY4" s="212"/>
      <c r="AIZ4" s="212"/>
      <c r="AJA4" s="212"/>
      <c r="AJB4" s="212"/>
      <c r="AJC4" s="212"/>
      <c r="AJD4" s="212"/>
      <c r="AJE4" s="212"/>
      <c r="AJF4" s="212"/>
      <c r="AJG4" s="212"/>
      <c r="AJH4" s="212"/>
      <c r="AJI4" s="212"/>
      <c r="AJJ4" s="212"/>
      <c r="AJK4" s="212"/>
      <c r="AJL4" s="212"/>
      <c r="AJM4" s="212"/>
      <c r="AJN4" s="212"/>
      <c r="AJO4" s="212"/>
      <c r="AJP4" s="212"/>
      <c r="AJQ4" s="212"/>
      <c r="AJR4" s="212"/>
      <c r="AJS4" s="212"/>
      <c r="AJT4" s="212"/>
      <c r="AJU4" s="212"/>
      <c r="AJV4" s="212"/>
      <c r="AJW4" s="212"/>
      <c r="AJX4" s="212"/>
      <c r="AJY4" s="212"/>
      <c r="AJZ4" s="212"/>
      <c r="AKA4" s="212"/>
      <c r="AKB4" s="212"/>
      <c r="AKC4" s="212"/>
      <c r="AKD4" s="212"/>
      <c r="AKE4" s="212"/>
      <c r="AKF4" s="212"/>
      <c r="AKG4" s="212"/>
      <c r="AKH4" s="212"/>
      <c r="AKI4" s="212"/>
      <c r="AKJ4" s="212"/>
      <c r="AKK4" s="212"/>
      <c r="AKL4" s="212"/>
      <c r="AKM4" s="212"/>
      <c r="AKN4" s="212"/>
      <c r="AKO4" s="212"/>
      <c r="AKP4" s="212"/>
      <c r="AKQ4" s="212"/>
      <c r="AKR4" s="212"/>
      <c r="AKS4" s="212"/>
      <c r="AKT4" s="212"/>
      <c r="AKU4" s="212"/>
      <c r="AKV4" s="212"/>
      <c r="AKW4" s="212"/>
      <c r="AKX4" s="212"/>
      <c r="AKY4" s="212"/>
      <c r="AKZ4" s="212"/>
      <c r="ALA4" s="212"/>
      <c r="ALB4" s="212"/>
      <c r="ALC4" s="212"/>
      <c r="ALD4" s="212"/>
      <c r="ALE4" s="212"/>
      <c r="ALF4" s="212"/>
      <c r="ALG4" s="212"/>
      <c r="ALH4" s="212"/>
      <c r="ALI4" s="212"/>
      <c r="ALJ4" s="212"/>
      <c r="ALK4" s="212"/>
      <c r="ALL4" s="212"/>
      <c r="ALM4" s="212"/>
      <c r="ALN4" s="212"/>
      <c r="ALO4" s="212"/>
      <c r="ALP4" s="212"/>
      <c r="ALQ4" s="212"/>
      <c r="ALR4" s="212"/>
      <c r="ALS4" s="212"/>
      <c r="ALT4" s="212"/>
      <c r="ALU4" s="212"/>
      <c r="ALV4" s="212"/>
      <c r="ALW4" s="212"/>
      <c r="ALX4" s="212"/>
      <c r="ALY4" s="212"/>
      <c r="ALZ4" s="212"/>
      <c r="AMA4" s="212"/>
      <c r="AMB4" s="212"/>
      <c r="AMC4" s="212"/>
      <c r="AMD4" s="212"/>
      <c r="AME4" s="212"/>
      <c r="AMF4" s="212"/>
      <c r="AMG4" s="212"/>
      <c r="AMH4" s="212"/>
      <c r="AMI4" s="212"/>
      <c r="AMJ4" s="212"/>
      <c r="AMK4" s="212"/>
      <c r="AML4" s="212"/>
      <c r="AMM4" s="212"/>
      <c r="AMN4" s="212"/>
      <c r="AMO4" s="212"/>
      <c r="AMP4" s="212"/>
      <c r="AMQ4" s="212"/>
      <c r="AMR4" s="212"/>
      <c r="AMS4" s="212"/>
      <c r="AMT4" s="212"/>
      <c r="AMU4" s="212"/>
      <c r="AMV4" s="212"/>
      <c r="AMW4" s="212"/>
      <c r="AMX4" s="212"/>
      <c r="AMY4" s="212"/>
      <c r="AMZ4" s="212"/>
      <c r="ANA4" s="212"/>
      <c r="ANB4" s="212"/>
      <c r="ANC4" s="212"/>
      <c r="AND4" s="212"/>
      <c r="ANE4" s="212"/>
      <c r="ANF4" s="212"/>
      <c r="ANG4" s="212"/>
      <c r="ANH4" s="212"/>
      <c r="ANI4" s="212"/>
      <c r="ANJ4" s="212"/>
      <c r="ANK4" s="212"/>
      <c r="ANL4" s="212"/>
      <c r="ANM4" s="212"/>
      <c r="ANN4" s="212"/>
      <c r="ANO4" s="212"/>
      <c r="ANP4" s="212"/>
      <c r="ANQ4" s="212"/>
      <c r="ANR4" s="212"/>
      <c r="ANS4" s="212"/>
      <c r="ANT4" s="212"/>
      <c r="ANU4" s="212"/>
      <c r="ANV4" s="212"/>
      <c r="ANW4" s="212"/>
      <c r="ANX4" s="212"/>
      <c r="ANY4" s="212"/>
      <c r="ANZ4" s="212"/>
      <c r="AOA4" s="212"/>
      <c r="AOB4" s="212"/>
      <c r="AOC4" s="212"/>
      <c r="AOD4" s="212"/>
      <c r="AOE4" s="212"/>
      <c r="AOF4" s="212"/>
      <c r="AOG4" s="212"/>
      <c r="AOH4" s="212"/>
      <c r="AOI4" s="212"/>
      <c r="AOJ4" s="212"/>
      <c r="AOK4" s="212"/>
      <c r="AOL4" s="212"/>
      <c r="AOM4" s="212"/>
      <c r="AON4" s="212"/>
      <c r="AOO4" s="212"/>
      <c r="AOP4" s="212"/>
      <c r="AOQ4" s="212"/>
      <c r="AOR4" s="212"/>
      <c r="AOS4" s="212"/>
      <c r="AOT4" s="212"/>
      <c r="AOU4" s="212"/>
      <c r="AOV4" s="212"/>
      <c r="AOW4" s="212"/>
      <c r="AOX4" s="212"/>
      <c r="AOY4" s="212"/>
      <c r="AOZ4" s="212"/>
      <c r="APA4" s="212"/>
      <c r="APB4" s="212"/>
      <c r="APC4" s="212"/>
      <c r="APD4" s="212"/>
      <c r="APE4" s="212"/>
      <c r="APF4" s="212"/>
      <c r="APG4" s="212"/>
      <c r="APH4" s="212"/>
      <c r="API4" s="212"/>
      <c r="APJ4" s="212"/>
      <c r="APK4" s="212"/>
      <c r="APL4" s="212"/>
      <c r="APM4" s="212"/>
      <c r="APN4" s="212"/>
      <c r="APO4" s="212"/>
      <c r="APP4" s="212"/>
      <c r="APQ4" s="212"/>
      <c r="APR4" s="212"/>
      <c r="APS4" s="212"/>
      <c r="APT4" s="212"/>
      <c r="APU4" s="212"/>
      <c r="APV4" s="212"/>
      <c r="APW4" s="212"/>
      <c r="APX4" s="212"/>
      <c r="APY4" s="212"/>
      <c r="APZ4" s="212"/>
      <c r="AQA4" s="212"/>
      <c r="AQB4" s="212"/>
      <c r="AQC4" s="212"/>
      <c r="AQD4" s="212"/>
      <c r="AQE4" s="212"/>
      <c r="AQF4" s="212"/>
      <c r="AQG4" s="212"/>
      <c r="AQH4" s="212"/>
      <c r="AQI4" s="212"/>
      <c r="AQJ4" s="212"/>
      <c r="AQK4" s="212"/>
      <c r="AQL4" s="212"/>
      <c r="AQM4" s="212"/>
      <c r="AQN4" s="212"/>
      <c r="AQO4" s="212"/>
      <c r="AQP4" s="212"/>
      <c r="AQQ4" s="212"/>
      <c r="AQR4" s="212"/>
      <c r="AQS4" s="212"/>
      <c r="AQT4" s="212"/>
      <c r="AQU4" s="212"/>
      <c r="AQV4" s="212"/>
      <c r="AQW4" s="212"/>
      <c r="AQX4" s="212"/>
      <c r="AQY4" s="212"/>
      <c r="AQZ4" s="212"/>
      <c r="ARA4" s="212"/>
      <c r="ARB4" s="212"/>
      <c r="ARC4" s="212"/>
      <c r="ARD4" s="212"/>
      <c r="ARE4" s="212"/>
      <c r="ARF4" s="212"/>
      <c r="ARG4" s="212"/>
      <c r="ARH4" s="212"/>
      <c r="ARI4" s="212"/>
      <c r="ARJ4" s="212"/>
      <c r="ARK4" s="212"/>
      <c r="ARL4" s="212"/>
      <c r="ARM4" s="212"/>
      <c r="ARN4" s="212"/>
      <c r="ARO4" s="212"/>
      <c r="ARP4" s="212"/>
      <c r="ARQ4" s="212"/>
      <c r="ARR4" s="212"/>
      <c r="ARS4" s="212"/>
      <c r="ART4" s="212"/>
      <c r="ARU4" s="212"/>
      <c r="ARV4" s="212"/>
      <c r="ARW4" s="212"/>
      <c r="ARX4" s="212"/>
      <c r="ARY4" s="212"/>
      <c r="ARZ4" s="212"/>
      <c r="ASA4" s="212"/>
      <c r="ASB4" s="212"/>
      <c r="ASC4" s="212"/>
      <c r="ASD4" s="212"/>
      <c r="ASE4" s="212"/>
      <c r="ASF4" s="212"/>
      <c r="ASG4" s="212"/>
      <c r="ASH4" s="212"/>
      <c r="ASI4" s="212"/>
      <c r="ASJ4" s="212"/>
      <c r="ASK4" s="212"/>
      <c r="ASL4" s="212"/>
      <c r="ASM4" s="212"/>
      <c r="ASN4" s="212"/>
      <c r="ASO4" s="212"/>
      <c r="ASP4" s="212"/>
      <c r="ASQ4" s="212"/>
      <c r="ASR4" s="212"/>
      <c r="ASS4" s="212"/>
      <c r="AST4" s="212"/>
      <c r="ASU4" s="212"/>
      <c r="ASV4" s="212"/>
      <c r="ASW4" s="212"/>
      <c r="ASX4" s="212"/>
      <c r="ASY4" s="212"/>
      <c r="ASZ4" s="212"/>
      <c r="ATA4" s="212"/>
      <c r="ATB4" s="212"/>
      <c r="ATC4" s="212"/>
      <c r="ATD4" s="212"/>
      <c r="ATE4" s="212"/>
      <c r="ATF4" s="212"/>
      <c r="ATG4" s="212"/>
      <c r="ATH4" s="212"/>
      <c r="ATI4" s="212"/>
      <c r="ATJ4" s="212"/>
      <c r="ATK4" s="212"/>
      <c r="ATL4" s="212"/>
      <c r="ATM4" s="212"/>
      <c r="ATN4" s="212"/>
      <c r="ATO4" s="212"/>
      <c r="ATP4" s="212"/>
      <c r="ATQ4" s="212"/>
      <c r="ATR4" s="212"/>
      <c r="ATS4" s="212"/>
      <c r="ATT4" s="212"/>
      <c r="ATU4" s="212"/>
      <c r="ATV4" s="212"/>
      <c r="ATW4" s="212"/>
      <c r="ATX4" s="212"/>
      <c r="ATY4" s="212"/>
      <c r="ATZ4" s="212"/>
      <c r="AUA4" s="212"/>
      <c r="AUB4" s="212"/>
      <c r="AUC4" s="212"/>
      <c r="AUD4" s="212"/>
      <c r="AUE4" s="212"/>
      <c r="AUF4" s="212"/>
      <c r="AUG4" s="212"/>
      <c r="AUH4" s="212"/>
      <c r="AUI4" s="212"/>
      <c r="AUJ4" s="212"/>
      <c r="AUK4" s="212"/>
      <c r="AUL4" s="212"/>
      <c r="AUM4" s="212"/>
      <c r="AUN4" s="212"/>
      <c r="AUO4" s="212"/>
      <c r="AUP4" s="212"/>
      <c r="AUQ4" s="212"/>
      <c r="AUR4" s="212"/>
      <c r="AUS4" s="212"/>
      <c r="AUT4" s="212"/>
      <c r="AUU4" s="212"/>
      <c r="AUV4" s="212"/>
      <c r="AUW4" s="212"/>
      <c r="AUX4" s="212"/>
      <c r="AUY4" s="212"/>
      <c r="AUZ4" s="212"/>
      <c r="AVA4" s="212"/>
      <c r="AVB4" s="212"/>
      <c r="AVC4" s="212"/>
      <c r="AVD4" s="212"/>
      <c r="AVE4" s="212"/>
      <c r="AVF4" s="212"/>
      <c r="AVG4" s="212"/>
      <c r="AVH4" s="212"/>
      <c r="AVI4" s="212"/>
      <c r="AVJ4" s="212"/>
      <c r="AVK4" s="212"/>
      <c r="AVL4" s="212"/>
      <c r="AVM4" s="212"/>
      <c r="AVN4" s="212"/>
      <c r="AVO4" s="212"/>
      <c r="AVP4" s="212"/>
      <c r="AVQ4" s="212"/>
      <c r="AVR4" s="212"/>
      <c r="AVS4" s="212"/>
      <c r="AVT4" s="212"/>
      <c r="AVU4" s="212"/>
      <c r="AVV4" s="212"/>
      <c r="AVW4" s="212"/>
      <c r="AVX4" s="212"/>
      <c r="AVY4" s="212"/>
      <c r="AVZ4" s="212"/>
      <c r="AWA4" s="212"/>
      <c r="AWB4" s="212"/>
      <c r="AWC4" s="212"/>
      <c r="AWD4" s="212"/>
      <c r="AWE4" s="212"/>
      <c r="AWF4" s="212"/>
      <c r="AWG4" s="212"/>
      <c r="AWH4" s="212"/>
      <c r="AWI4" s="212"/>
      <c r="AWJ4" s="212"/>
      <c r="AWK4" s="212"/>
      <c r="AWL4" s="212"/>
      <c r="AWM4" s="212"/>
      <c r="AWN4" s="212"/>
      <c r="AWO4" s="212"/>
      <c r="AWP4" s="212"/>
      <c r="AWQ4" s="212"/>
      <c r="AWR4" s="212"/>
      <c r="AWS4" s="212"/>
      <c r="AWT4" s="212"/>
      <c r="AWU4" s="212"/>
      <c r="AWV4" s="212"/>
      <c r="AWW4" s="212"/>
      <c r="AWX4" s="212"/>
      <c r="AWY4" s="212"/>
      <c r="AWZ4" s="212"/>
      <c r="AXA4" s="212"/>
      <c r="AXB4" s="212"/>
      <c r="AXC4" s="212"/>
      <c r="AXD4" s="212"/>
      <c r="AXE4" s="212"/>
      <c r="AXF4" s="212"/>
      <c r="AXG4" s="212"/>
      <c r="AXH4" s="212"/>
      <c r="AXI4" s="212"/>
      <c r="AXJ4" s="212"/>
      <c r="AXK4" s="212"/>
      <c r="AXL4" s="212"/>
      <c r="AXM4" s="212"/>
      <c r="AXN4" s="212"/>
      <c r="AXO4" s="212"/>
      <c r="AXP4" s="212"/>
      <c r="AXQ4" s="212"/>
      <c r="AXR4" s="212"/>
      <c r="AXS4" s="212"/>
      <c r="AXT4" s="212"/>
      <c r="AXU4" s="212"/>
      <c r="AXV4" s="212"/>
      <c r="AXW4" s="212"/>
      <c r="AXX4" s="212"/>
      <c r="AXY4" s="212"/>
      <c r="AXZ4" s="212"/>
      <c r="AYA4" s="212"/>
      <c r="AYB4" s="212"/>
      <c r="AYC4" s="212"/>
      <c r="AYD4" s="212"/>
      <c r="AYE4" s="212"/>
      <c r="AYF4" s="212"/>
      <c r="AYG4" s="212"/>
      <c r="AYH4" s="212"/>
      <c r="AYI4" s="212"/>
      <c r="AYJ4" s="212"/>
      <c r="AYK4" s="212"/>
      <c r="AYL4" s="212"/>
      <c r="AYM4" s="212"/>
      <c r="AYN4" s="212"/>
      <c r="AYO4" s="212"/>
      <c r="AYP4" s="212"/>
      <c r="AYQ4" s="212"/>
      <c r="AYR4" s="212"/>
      <c r="AYS4" s="212"/>
      <c r="AYT4" s="212"/>
      <c r="AYU4" s="212"/>
      <c r="AYV4" s="212"/>
      <c r="AYW4" s="212"/>
      <c r="AYX4" s="212"/>
      <c r="AYY4" s="212"/>
      <c r="AYZ4" s="212"/>
      <c r="AZA4" s="212"/>
      <c r="AZB4" s="212"/>
      <c r="AZC4" s="212"/>
      <c r="AZD4" s="212"/>
      <c r="AZE4" s="212"/>
      <c r="AZF4" s="212"/>
      <c r="AZG4" s="212"/>
      <c r="AZH4" s="212"/>
      <c r="AZI4" s="212"/>
      <c r="AZJ4" s="212"/>
      <c r="AZK4" s="212"/>
      <c r="AZL4" s="212"/>
      <c r="AZM4" s="212"/>
      <c r="AZN4" s="212"/>
      <c r="AZO4" s="212"/>
      <c r="AZP4" s="212"/>
      <c r="AZQ4" s="212"/>
      <c r="AZR4" s="212"/>
      <c r="AZS4" s="212"/>
      <c r="AZT4" s="212"/>
      <c r="AZU4" s="212"/>
      <c r="AZV4" s="212"/>
      <c r="AZW4" s="212"/>
      <c r="AZX4" s="212"/>
      <c r="AZY4" s="212"/>
      <c r="AZZ4" s="212"/>
      <c r="BAA4" s="212"/>
      <c r="BAB4" s="212"/>
      <c r="BAC4" s="212"/>
      <c r="BAD4" s="212"/>
      <c r="BAE4" s="212"/>
      <c r="BAF4" s="212"/>
      <c r="BAG4" s="212"/>
      <c r="BAH4" s="212"/>
      <c r="BAI4" s="212"/>
      <c r="BAJ4" s="212"/>
      <c r="BAK4" s="212"/>
      <c r="BAL4" s="212"/>
      <c r="BAM4" s="212"/>
      <c r="BAN4" s="212"/>
      <c r="BAO4" s="212"/>
      <c r="BAP4" s="212"/>
      <c r="BAQ4" s="212"/>
      <c r="BAR4" s="212"/>
      <c r="BAS4" s="212"/>
      <c r="BAT4" s="212"/>
      <c r="BAU4" s="212"/>
      <c r="BAV4" s="212"/>
      <c r="BAW4" s="212"/>
      <c r="BAX4" s="212"/>
      <c r="BAY4" s="212"/>
      <c r="BAZ4" s="212"/>
      <c r="BBA4" s="212"/>
      <c r="BBB4" s="212"/>
      <c r="BBC4" s="212"/>
      <c r="BBD4" s="212"/>
      <c r="BBE4" s="212"/>
      <c r="BBF4" s="212"/>
      <c r="BBG4" s="212"/>
      <c r="BBH4" s="212"/>
      <c r="BBI4" s="212"/>
      <c r="BBJ4" s="212"/>
      <c r="BBK4" s="212"/>
      <c r="BBL4" s="212"/>
      <c r="BBM4" s="212"/>
      <c r="BBN4" s="212"/>
      <c r="BBO4" s="212"/>
      <c r="BBP4" s="212"/>
      <c r="BBQ4" s="212"/>
      <c r="BBR4" s="212"/>
      <c r="BBS4" s="212"/>
      <c r="BBT4" s="212"/>
      <c r="BBU4" s="212"/>
      <c r="BBV4" s="212"/>
      <c r="BBW4" s="212"/>
      <c r="BBX4" s="212"/>
      <c r="BBY4" s="212"/>
      <c r="BBZ4" s="212"/>
      <c r="BCA4" s="212"/>
      <c r="BCB4" s="212"/>
      <c r="BCC4" s="212"/>
      <c r="BCD4" s="212"/>
      <c r="BCE4" s="212"/>
      <c r="BCF4" s="212"/>
      <c r="BCG4" s="212"/>
      <c r="BCH4" s="212"/>
      <c r="BCI4" s="212"/>
      <c r="BCJ4" s="212"/>
      <c r="BCK4" s="212"/>
      <c r="BCL4" s="212"/>
      <c r="BCM4" s="212"/>
      <c r="BCN4" s="212"/>
      <c r="BCO4" s="212"/>
      <c r="BCP4" s="212"/>
      <c r="BCQ4" s="212"/>
      <c r="BCR4" s="212"/>
      <c r="BCS4" s="212"/>
      <c r="BCT4" s="212"/>
      <c r="BCU4" s="212"/>
      <c r="BCV4" s="212"/>
      <c r="BCW4" s="212"/>
      <c r="BCX4" s="212"/>
      <c r="BCY4" s="212"/>
      <c r="BCZ4" s="212"/>
      <c r="BDA4" s="212"/>
      <c r="BDB4" s="212"/>
      <c r="BDC4" s="212"/>
      <c r="BDD4" s="212"/>
      <c r="BDE4" s="212"/>
      <c r="BDF4" s="212"/>
      <c r="BDG4" s="212"/>
      <c r="BDH4" s="212"/>
      <c r="BDI4" s="212"/>
      <c r="BDJ4" s="212"/>
      <c r="BDK4" s="212"/>
      <c r="BDL4" s="212"/>
      <c r="BDM4" s="212"/>
      <c r="BDN4" s="212"/>
      <c r="BDO4" s="212"/>
      <c r="BDP4" s="212"/>
      <c r="BDQ4" s="212"/>
      <c r="BDR4" s="212"/>
      <c r="BDS4" s="212"/>
      <c r="BDT4" s="212"/>
      <c r="BDU4" s="212"/>
      <c r="BDV4" s="212"/>
      <c r="BDW4" s="212"/>
      <c r="BDX4" s="212"/>
      <c r="BDY4" s="212"/>
      <c r="BDZ4" s="212"/>
      <c r="BEA4" s="212"/>
      <c r="BEB4" s="212"/>
      <c r="BEC4" s="212"/>
      <c r="BED4" s="212"/>
      <c r="BEE4" s="212"/>
      <c r="BEF4" s="212"/>
      <c r="BEG4" s="212"/>
      <c r="BEH4" s="212"/>
      <c r="BEI4" s="212"/>
      <c r="BEJ4" s="212"/>
      <c r="BEK4" s="212"/>
      <c r="BEL4" s="212"/>
      <c r="BEM4" s="212"/>
      <c r="BEN4" s="212"/>
      <c r="BEO4" s="212"/>
      <c r="BEP4" s="212"/>
      <c r="BEQ4" s="212"/>
      <c r="BER4" s="212"/>
      <c r="BES4" s="212"/>
      <c r="BET4" s="212"/>
      <c r="BEU4" s="212"/>
      <c r="BEV4" s="212"/>
      <c r="BEW4" s="212"/>
      <c r="BEX4" s="212"/>
      <c r="BEY4" s="212"/>
      <c r="BEZ4" s="212"/>
      <c r="BFA4" s="212"/>
      <c r="BFB4" s="212"/>
      <c r="BFC4" s="212"/>
      <c r="BFD4" s="212"/>
      <c r="BFE4" s="212"/>
      <c r="BFF4" s="212"/>
      <c r="BFG4" s="212"/>
      <c r="BFH4" s="212"/>
      <c r="BFI4" s="212"/>
      <c r="BFJ4" s="212"/>
      <c r="BFK4" s="212"/>
      <c r="BFL4" s="212"/>
      <c r="BFM4" s="212"/>
      <c r="BFN4" s="212"/>
      <c r="BFO4" s="212"/>
      <c r="BFP4" s="212"/>
      <c r="BFQ4" s="212"/>
      <c r="BFR4" s="212"/>
      <c r="BFS4" s="212"/>
      <c r="BFT4" s="212"/>
      <c r="BFU4" s="212"/>
      <c r="BFV4" s="212"/>
      <c r="BFW4" s="212"/>
      <c r="BFX4" s="212"/>
      <c r="BFY4" s="212"/>
      <c r="BFZ4" s="212"/>
      <c r="BGA4" s="212"/>
      <c r="BGB4" s="212"/>
      <c r="BGC4" s="212"/>
      <c r="BGD4" s="212"/>
      <c r="BGE4" s="212"/>
      <c r="BGF4" s="212"/>
      <c r="BGG4" s="212"/>
      <c r="BGH4" s="212"/>
      <c r="BGI4" s="212"/>
      <c r="BGJ4" s="212"/>
      <c r="BGK4" s="212"/>
      <c r="BGL4" s="212"/>
      <c r="BGM4" s="212"/>
      <c r="BGN4" s="212"/>
      <c r="BGO4" s="212"/>
      <c r="BGP4" s="212"/>
      <c r="BGQ4" s="212"/>
      <c r="BGR4" s="212"/>
      <c r="BGS4" s="212"/>
      <c r="BGT4" s="212"/>
      <c r="BGU4" s="212"/>
      <c r="BGV4" s="212"/>
      <c r="BGW4" s="212"/>
      <c r="BGX4" s="212"/>
      <c r="BGY4" s="212"/>
      <c r="BGZ4" s="212"/>
      <c r="BHA4" s="212"/>
      <c r="BHB4" s="212"/>
      <c r="BHC4" s="212"/>
      <c r="BHD4" s="212"/>
      <c r="BHE4" s="212"/>
      <c r="BHF4" s="212"/>
      <c r="BHG4" s="212"/>
      <c r="BHH4" s="212"/>
      <c r="BHI4" s="212"/>
      <c r="BHJ4" s="212"/>
      <c r="BHK4" s="212"/>
      <c r="BHL4" s="212"/>
      <c r="BHM4" s="212"/>
      <c r="BHN4" s="212"/>
      <c r="BHO4" s="212"/>
      <c r="BHP4" s="212"/>
      <c r="BHQ4" s="212"/>
      <c r="BHR4" s="212"/>
      <c r="BHS4" s="212"/>
      <c r="BHT4" s="212"/>
      <c r="BHU4" s="212"/>
      <c r="BHV4" s="212"/>
      <c r="BHW4" s="212"/>
      <c r="BHX4" s="212"/>
      <c r="BHY4" s="212"/>
      <c r="BHZ4" s="212"/>
      <c r="BIA4" s="212"/>
      <c r="BIB4" s="212"/>
      <c r="BIC4" s="212"/>
      <c r="BID4" s="212"/>
      <c r="BIE4" s="212"/>
      <c r="BIF4" s="212"/>
      <c r="BIG4" s="212"/>
      <c r="BIH4" s="212"/>
      <c r="BII4" s="212"/>
      <c r="BIJ4" s="212"/>
      <c r="BIK4" s="212"/>
      <c r="BIL4" s="212"/>
      <c r="BIM4" s="212"/>
      <c r="BIN4" s="212"/>
      <c r="BIO4" s="212"/>
      <c r="BIP4" s="212"/>
      <c r="BIQ4" s="212"/>
      <c r="BIR4" s="212"/>
      <c r="BIS4" s="212"/>
      <c r="BIT4" s="212"/>
      <c r="BIU4" s="212"/>
      <c r="BIV4" s="212"/>
      <c r="BIW4" s="212"/>
      <c r="BIX4" s="212"/>
      <c r="BIY4" s="212"/>
      <c r="BIZ4" s="212"/>
      <c r="BJA4" s="212"/>
      <c r="BJB4" s="212"/>
      <c r="BJC4" s="212"/>
      <c r="BJD4" s="212"/>
      <c r="BJE4" s="212"/>
      <c r="BJF4" s="212"/>
      <c r="BJG4" s="212"/>
      <c r="BJH4" s="212"/>
      <c r="BJI4" s="212"/>
      <c r="BJJ4" s="212"/>
      <c r="BJK4" s="212"/>
      <c r="BJL4" s="212"/>
      <c r="BJM4" s="212"/>
      <c r="BJN4" s="212"/>
      <c r="BJO4" s="212"/>
      <c r="BJP4" s="212"/>
      <c r="BJQ4" s="212"/>
      <c r="BJR4" s="212"/>
      <c r="BJS4" s="212"/>
      <c r="BJT4" s="212"/>
      <c r="BJU4" s="212"/>
      <c r="BJV4" s="212"/>
      <c r="BJW4" s="212"/>
      <c r="BJX4" s="212"/>
      <c r="BJY4" s="212"/>
      <c r="BJZ4" s="212"/>
      <c r="BKA4" s="212"/>
      <c r="BKB4" s="212"/>
      <c r="BKC4" s="212"/>
      <c r="BKD4" s="212"/>
      <c r="BKE4" s="212"/>
      <c r="BKF4" s="212"/>
      <c r="BKG4" s="212"/>
      <c r="BKH4" s="212"/>
      <c r="BKI4" s="212"/>
      <c r="BKJ4" s="212"/>
      <c r="BKK4" s="212"/>
      <c r="BKL4" s="212"/>
      <c r="BKM4" s="212"/>
      <c r="BKN4" s="212"/>
      <c r="BKO4" s="212"/>
      <c r="BKP4" s="212"/>
      <c r="BKQ4" s="212"/>
      <c r="BKR4" s="212"/>
      <c r="BKS4" s="212"/>
      <c r="BKT4" s="212"/>
      <c r="BKU4" s="212"/>
      <c r="BKV4" s="212"/>
      <c r="BKW4" s="212"/>
      <c r="BKX4" s="212"/>
      <c r="BKY4" s="212"/>
      <c r="BKZ4" s="212"/>
      <c r="BLA4" s="212"/>
      <c r="BLB4" s="212"/>
      <c r="BLC4" s="212"/>
      <c r="BLD4" s="212"/>
      <c r="BLE4" s="212"/>
      <c r="BLF4" s="212"/>
      <c r="BLG4" s="212"/>
      <c r="BLH4" s="212"/>
      <c r="BLI4" s="212"/>
      <c r="BLJ4" s="212"/>
      <c r="BLK4" s="212"/>
      <c r="BLL4" s="212"/>
      <c r="BLM4" s="212"/>
      <c r="BLN4" s="212"/>
      <c r="BLO4" s="212"/>
      <c r="BLP4" s="212"/>
      <c r="BLQ4" s="212"/>
      <c r="BLR4" s="212"/>
      <c r="BLS4" s="212"/>
      <c r="BLT4" s="212"/>
      <c r="BLU4" s="212"/>
      <c r="BLV4" s="212"/>
      <c r="BLW4" s="212"/>
      <c r="BLX4" s="212"/>
      <c r="BLY4" s="212"/>
      <c r="BLZ4" s="212"/>
      <c r="BMA4" s="212"/>
      <c r="BMB4" s="212"/>
      <c r="BMC4" s="212"/>
      <c r="BMD4" s="212"/>
      <c r="BME4" s="212"/>
      <c r="BMF4" s="212"/>
      <c r="BMG4" s="212"/>
      <c r="BMH4" s="212"/>
      <c r="BMI4" s="212"/>
      <c r="BMJ4" s="212"/>
      <c r="BMK4" s="212"/>
      <c r="BML4" s="212"/>
      <c r="BMM4" s="212"/>
      <c r="BMN4" s="212"/>
      <c r="BMO4" s="212"/>
      <c r="BMP4" s="212"/>
      <c r="BMQ4" s="212"/>
      <c r="BMR4" s="212"/>
      <c r="BMS4" s="212"/>
      <c r="BMT4" s="212"/>
      <c r="BMU4" s="212"/>
      <c r="BMV4" s="212"/>
      <c r="BMW4" s="212"/>
      <c r="BMX4" s="212"/>
      <c r="BMY4" s="212"/>
      <c r="BMZ4" s="212"/>
      <c r="BNA4" s="212"/>
      <c r="BNB4" s="212"/>
      <c r="BNC4" s="212"/>
      <c r="BND4" s="212"/>
      <c r="BNE4" s="212"/>
      <c r="BNF4" s="212"/>
      <c r="BNG4" s="212"/>
      <c r="BNH4" s="212"/>
      <c r="BNI4" s="212"/>
      <c r="BNJ4" s="212"/>
      <c r="BNK4" s="212"/>
      <c r="BNL4" s="212"/>
      <c r="BNM4" s="212"/>
      <c r="BNN4" s="212"/>
      <c r="BNO4" s="212"/>
      <c r="BNP4" s="212"/>
      <c r="BNQ4" s="212"/>
      <c r="BNR4" s="212"/>
      <c r="BNS4" s="212"/>
      <c r="BNT4" s="212"/>
      <c r="BNU4" s="212"/>
      <c r="BNV4" s="212"/>
      <c r="BNW4" s="212"/>
      <c r="BNX4" s="212"/>
      <c r="BNY4" s="212"/>
      <c r="BNZ4" s="212"/>
      <c r="BOA4" s="212"/>
      <c r="BOB4" s="212"/>
      <c r="BOC4" s="212"/>
      <c r="BOD4" s="212"/>
      <c r="BOE4" s="212"/>
      <c r="BOF4" s="212"/>
      <c r="BOG4" s="212"/>
      <c r="BOH4" s="212"/>
      <c r="BOI4" s="212"/>
      <c r="BOJ4" s="212"/>
      <c r="BOK4" s="212"/>
      <c r="BOL4" s="212"/>
      <c r="BOM4" s="212"/>
      <c r="BON4" s="212"/>
      <c r="BOO4" s="212"/>
      <c r="BOP4" s="212"/>
      <c r="BOQ4" s="212"/>
      <c r="BOR4" s="212"/>
      <c r="BOS4" s="212"/>
      <c r="BOT4" s="212"/>
      <c r="BOU4" s="212"/>
      <c r="BOV4" s="212"/>
      <c r="BOW4" s="212"/>
      <c r="BOX4" s="212"/>
      <c r="BOY4" s="212"/>
      <c r="BOZ4" s="212"/>
      <c r="BPA4" s="212"/>
      <c r="BPB4" s="212"/>
      <c r="BPC4" s="212"/>
      <c r="BPD4" s="212"/>
      <c r="BPE4" s="212"/>
      <c r="BPF4" s="212"/>
      <c r="BPG4" s="212"/>
      <c r="BPH4" s="212"/>
      <c r="BPI4" s="212"/>
      <c r="BPJ4" s="212"/>
      <c r="BPK4" s="212"/>
      <c r="BPL4" s="212"/>
      <c r="BPM4" s="212"/>
      <c r="BPN4" s="212"/>
      <c r="BPO4" s="212"/>
      <c r="BPP4" s="212"/>
      <c r="BPQ4" s="212"/>
      <c r="BPR4" s="212"/>
      <c r="BPS4" s="212"/>
      <c r="BPT4" s="212"/>
      <c r="BPU4" s="212"/>
      <c r="BPV4" s="212"/>
      <c r="BPW4" s="212"/>
      <c r="BPX4" s="212"/>
      <c r="BPY4" s="212"/>
      <c r="BPZ4" s="212"/>
      <c r="BQA4" s="212"/>
      <c r="BQB4" s="212"/>
      <c r="BQC4" s="212"/>
      <c r="BQD4" s="212"/>
      <c r="BQE4" s="212"/>
      <c r="BQF4" s="212"/>
      <c r="BQG4" s="212"/>
      <c r="BQH4" s="212"/>
      <c r="BQI4" s="212"/>
      <c r="BQJ4" s="212"/>
      <c r="BQK4" s="212"/>
      <c r="BQL4" s="212"/>
      <c r="BQM4" s="212"/>
      <c r="BQN4" s="212"/>
      <c r="BQO4" s="212"/>
      <c r="BQP4" s="212"/>
      <c r="BQQ4" s="212"/>
      <c r="BQR4" s="212"/>
      <c r="BQS4" s="212"/>
      <c r="BQT4" s="212"/>
      <c r="BQU4" s="212"/>
      <c r="BQV4" s="212"/>
      <c r="BQW4" s="212"/>
      <c r="BQX4" s="212"/>
      <c r="BQY4" s="212"/>
      <c r="BQZ4" s="212"/>
      <c r="BRA4" s="212"/>
      <c r="BRB4" s="212"/>
      <c r="BRC4" s="212"/>
      <c r="BRD4" s="212"/>
      <c r="BRE4" s="212"/>
      <c r="BRF4" s="212"/>
      <c r="BRG4" s="212"/>
      <c r="BRH4" s="212"/>
      <c r="BRI4" s="212"/>
      <c r="BRJ4" s="212"/>
      <c r="BRK4" s="212"/>
      <c r="BRL4" s="212"/>
      <c r="BRM4" s="212"/>
      <c r="BRN4" s="212"/>
      <c r="BRO4" s="212"/>
      <c r="BRP4" s="212"/>
      <c r="BRQ4" s="212"/>
      <c r="BRR4" s="212"/>
      <c r="BRS4" s="212"/>
      <c r="BRT4" s="212"/>
      <c r="BRU4" s="212"/>
      <c r="BRV4" s="212"/>
      <c r="BRW4" s="212"/>
      <c r="BRX4" s="212"/>
      <c r="BRY4" s="212"/>
      <c r="BRZ4" s="212"/>
      <c r="BSA4" s="212"/>
      <c r="BSB4" s="212"/>
      <c r="BSC4" s="212"/>
      <c r="BSD4" s="212"/>
      <c r="BSE4" s="212"/>
      <c r="BSF4" s="212"/>
      <c r="BSG4" s="212"/>
      <c r="BSH4" s="212"/>
      <c r="BSI4" s="212"/>
      <c r="BSJ4" s="212"/>
      <c r="BSK4" s="212"/>
      <c r="BSL4" s="212"/>
      <c r="BSM4" s="212"/>
      <c r="BSN4" s="212"/>
      <c r="BSO4" s="212"/>
      <c r="BSP4" s="212"/>
      <c r="BSQ4" s="212"/>
      <c r="BSR4" s="212"/>
      <c r="BSS4" s="212"/>
      <c r="BST4" s="212"/>
      <c r="BSU4" s="212"/>
      <c r="BSV4" s="212"/>
      <c r="BSW4" s="212"/>
      <c r="BSX4" s="212"/>
      <c r="BSY4" s="212"/>
      <c r="BSZ4" s="212"/>
      <c r="BTA4" s="212"/>
      <c r="BTB4" s="212"/>
      <c r="BTC4" s="212"/>
      <c r="BTD4" s="212"/>
      <c r="BTE4" s="212"/>
      <c r="BTF4" s="212"/>
      <c r="BTG4" s="212"/>
      <c r="BTH4" s="212"/>
      <c r="BTI4" s="212"/>
      <c r="BTJ4" s="212"/>
      <c r="BTK4" s="212"/>
      <c r="BTL4" s="212"/>
      <c r="BTM4" s="212"/>
      <c r="BTN4" s="212"/>
      <c r="BTO4" s="212"/>
      <c r="BTP4" s="212"/>
      <c r="BTQ4" s="212"/>
      <c r="BTR4" s="212"/>
      <c r="BTS4" s="212"/>
      <c r="BTT4" s="212"/>
      <c r="BTU4" s="212"/>
      <c r="BTV4" s="212"/>
      <c r="BTW4" s="212"/>
      <c r="BTX4" s="212"/>
      <c r="BTY4" s="212"/>
      <c r="BTZ4" s="212"/>
      <c r="BUA4" s="212"/>
      <c r="BUB4" s="212"/>
      <c r="BUC4" s="212"/>
      <c r="BUD4" s="212"/>
      <c r="BUE4" s="212"/>
      <c r="BUF4" s="212"/>
      <c r="BUG4" s="212"/>
      <c r="BUH4" s="212"/>
      <c r="BUI4" s="212"/>
      <c r="BUJ4" s="212"/>
      <c r="BUK4" s="212"/>
      <c r="BUL4" s="212"/>
      <c r="BUM4" s="212"/>
      <c r="BUN4" s="212"/>
      <c r="BUO4" s="212"/>
      <c r="BUP4" s="212"/>
      <c r="BUQ4" s="212"/>
      <c r="BUR4" s="212"/>
      <c r="BUS4" s="212"/>
      <c r="BUT4" s="212"/>
      <c r="BUU4" s="212"/>
      <c r="BUV4" s="212"/>
      <c r="BUW4" s="212"/>
      <c r="BUX4" s="212"/>
      <c r="BUY4" s="212"/>
      <c r="BUZ4" s="212"/>
      <c r="BVA4" s="212"/>
      <c r="BVB4" s="212"/>
      <c r="BVC4" s="212"/>
      <c r="BVD4" s="212"/>
      <c r="BVE4" s="212"/>
      <c r="BVF4" s="212"/>
      <c r="BVG4" s="212"/>
      <c r="BVH4" s="212"/>
      <c r="BVI4" s="212"/>
      <c r="BVJ4" s="212"/>
      <c r="BVK4" s="212"/>
      <c r="BVL4" s="212"/>
      <c r="BVM4" s="212"/>
      <c r="BVN4" s="212"/>
      <c r="BVO4" s="212"/>
      <c r="BVP4" s="212"/>
      <c r="BVQ4" s="212"/>
      <c r="BVR4" s="212"/>
      <c r="BVS4" s="212"/>
      <c r="BVT4" s="212"/>
      <c r="BVU4" s="212"/>
      <c r="BVV4" s="212"/>
      <c r="BVW4" s="212"/>
      <c r="BVX4" s="212"/>
      <c r="BVY4" s="212"/>
      <c r="BVZ4" s="212"/>
      <c r="BWA4" s="212"/>
      <c r="BWB4" s="212"/>
      <c r="BWC4" s="212"/>
      <c r="BWD4" s="212"/>
      <c r="BWE4" s="212"/>
      <c r="BWF4" s="212"/>
      <c r="BWG4" s="212"/>
      <c r="BWH4" s="212"/>
      <c r="BWI4" s="212"/>
      <c r="BWJ4" s="212"/>
      <c r="BWK4" s="212"/>
      <c r="BWL4" s="212"/>
      <c r="BWM4" s="212"/>
      <c r="BWN4" s="212"/>
      <c r="BWO4" s="212"/>
      <c r="BWP4" s="212"/>
      <c r="BWQ4" s="212"/>
      <c r="BWR4" s="212"/>
      <c r="BWS4" s="212"/>
      <c r="BWT4" s="212"/>
      <c r="BWU4" s="212"/>
      <c r="BWV4" s="212"/>
      <c r="BWW4" s="212"/>
      <c r="BWX4" s="212"/>
      <c r="BWY4" s="212"/>
      <c r="BWZ4" s="212"/>
      <c r="BXA4" s="212"/>
      <c r="BXB4" s="212"/>
      <c r="BXC4" s="212"/>
      <c r="BXD4" s="212"/>
      <c r="BXE4" s="212"/>
      <c r="BXF4" s="212"/>
      <c r="BXG4" s="212"/>
      <c r="BXH4" s="212"/>
      <c r="BXI4" s="212"/>
      <c r="BXJ4" s="212"/>
      <c r="BXK4" s="212"/>
      <c r="BXL4" s="212"/>
      <c r="BXM4" s="212"/>
      <c r="BXN4" s="212"/>
      <c r="BXO4" s="212"/>
      <c r="BXP4" s="212"/>
      <c r="BXQ4" s="212"/>
      <c r="BXR4" s="212"/>
      <c r="BXS4" s="212"/>
      <c r="BXT4" s="212"/>
      <c r="BXU4" s="212"/>
      <c r="BXV4" s="212"/>
      <c r="BXW4" s="212"/>
      <c r="BXX4" s="212"/>
      <c r="BXY4" s="212"/>
      <c r="BXZ4" s="212"/>
      <c r="BYA4" s="212"/>
      <c r="BYB4" s="212"/>
      <c r="BYC4" s="212"/>
      <c r="BYD4" s="212"/>
      <c r="BYE4" s="212"/>
      <c r="BYF4" s="212"/>
      <c r="BYG4" s="212"/>
      <c r="BYH4" s="212"/>
      <c r="BYI4" s="212"/>
      <c r="BYJ4" s="212"/>
      <c r="BYK4" s="212"/>
      <c r="BYL4" s="212"/>
      <c r="BYM4" s="212"/>
      <c r="BYN4" s="212"/>
      <c r="BYO4" s="212"/>
      <c r="BYP4" s="212"/>
      <c r="BYQ4" s="212"/>
      <c r="BYR4" s="212"/>
      <c r="BYS4" s="212"/>
      <c r="BYT4" s="212"/>
      <c r="BYU4" s="212"/>
      <c r="BYV4" s="212"/>
      <c r="BYW4" s="212"/>
      <c r="BYX4" s="212"/>
      <c r="BYY4" s="212"/>
      <c r="BYZ4" s="212"/>
      <c r="BZA4" s="212"/>
      <c r="BZB4" s="212"/>
      <c r="BZC4" s="212"/>
      <c r="BZD4" s="212"/>
      <c r="BZE4" s="212"/>
      <c r="BZF4" s="212"/>
      <c r="BZG4" s="212"/>
      <c r="BZH4" s="212"/>
      <c r="BZI4" s="212"/>
      <c r="BZJ4" s="212"/>
      <c r="BZK4" s="212"/>
      <c r="BZL4" s="212"/>
      <c r="BZM4" s="212"/>
      <c r="BZN4" s="212"/>
      <c r="BZO4" s="212"/>
      <c r="BZP4" s="212"/>
      <c r="BZQ4" s="212"/>
      <c r="BZR4" s="212"/>
      <c r="BZS4" s="212"/>
      <c r="BZT4" s="212"/>
      <c r="BZU4" s="212"/>
      <c r="BZV4" s="212"/>
      <c r="BZW4" s="212"/>
      <c r="BZX4" s="212"/>
      <c r="BZY4" s="212"/>
      <c r="BZZ4" s="212"/>
      <c r="CAA4" s="212"/>
      <c r="CAB4" s="212"/>
      <c r="CAC4" s="212"/>
      <c r="CAD4" s="212"/>
      <c r="CAE4" s="212"/>
      <c r="CAF4" s="212"/>
      <c r="CAG4" s="212"/>
      <c r="CAH4" s="212"/>
      <c r="CAI4" s="212"/>
      <c r="CAJ4" s="212"/>
      <c r="CAK4" s="212"/>
      <c r="CAL4" s="212"/>
      <c r="CAM4" s="212"/>
      <c r="CAN4" s="212"/>
      <c r="CAO4" s="212"/>
      <c r="CAP4" s="212"/>
      <c r="CAQ4" s="212"/>
      <c r="CAR4" s="212"/>
      <c r="CAS4" s="212"/>
      <c r="CAT4" s="212"/>
      <c r="CAU4" s="212"/>
      <c r="CAV4" s="212"/>
      <c r="CAW4" s="212"/>
      <c r="CAX4" s="212"/>
      <c r="CAY4" s="212"/>
      <c r="CAZ4" s="212"/>
      <c r="CBA4" s="212"/>
      <c r="CBB4" s="212"/>
      <c r="CBC4" s="212"/>
      <c r="CBD4" s="212"/>
      <c r="CBE4" s="212"/>
      <c r="CBF4" s="212"/>
      <c r="CBG4" s="212"/>
      <c r="CBH4" s="212"/>
      <c r="CBI4" s="212"/>
      <c r="CBJ4" s="212"/>
      <c r="CBK4" s="212"/>
      <c r="CBL4" s="212"/>
      <c r="CBM4" s="212"/>
      <c r="CBN4" s="212"/>
      <c r="CBO4" s="212"/>
      <c r="CBP4" s="212"/>
      <c r="CBQ4" s="212"/>
      <c r="CBR4" s="212"/>
      <c r="CBS4" s="212"/>
      <c r="CBT4" s="212"/>
      <c r="CBU4" s="212"/>
      <c r="CBV4" s="212"/>
      <c r="CBW4" s="212"/>
      <c r="CBX4" s="212"/>
      <c r="CBY4" s="212"/>
      <c r="CBZ4" s="212"/>
      <c r="CCA4" s="212"/>
      <c r="CCB4" s="212"/>
      <c r="CCC4" s="212"/>
      <c r="CCD4" s="212"/>
      <c r="CCE4" s="212"/>
      <c r="CCF4" s="212"/>
      <c r="CCG4" s="212"/>
      <c r="CCH4" s="212"/>
      <c r="CCI4" s="212"/>
      <c r="CCJ4" s="212"/>
      <c r="CCK4" s="212"/>
      <c r="CCL4" s="212"/>
      <c r="CCM4" s="212"/>
      <c r="CCN4" s="212"/>
      <c r="CCO4" s="212"/>
      <c r="CCP4" s="212"/>
      <c r="CCQ4" s="212"/>
      <c r="CCR4" s="212"/>
      <c r="CCS4" s="212"/>
      <c r="CCT4" s="212"/>
      <c r="CCU4" s="212"/>
      <c r="CCV4" s="212"/>
      <c r="CCW4" s="212"/>
      <c r="CCX4" s="212"/>
      <c r="CCY4" s="212"/>
      <c r="CCZ4" s="212"/>
      <c r="CDA4" s="212"/>
      <c r="CDB4" s="212"/>
      <c r="CDC4" s="212"/>
      <c r="CDD4" s="212"/>
      <c r="CDE4" s="212"/>
      <c r="CDF4" s="212"/>
      <c r="CDG4" s="212"/>
      <c r="CDH4" s="212"/>
      <c r="CDI4" s="212"/>
      <c r="CDJ4" s="212"/>
      <c r="CDK4" s="212"/>
      <c r="CDL4" s="212"/>
      <c r="CDM4" s="212"/>
      <c r="CDN4" s="212"/>
      <c r="CDO4" s="212"/>
      <c r="CDP4" s="212"/>
      <c r="CDQ4" s="212"/>
      <c r="CDR4" s="212"/>
      <c r="CDS4" s="212"/>
      <c r="CDT4" s="212"/>
      <c r="CDU4" s="212"/>
      <c r="CDV4" s="212"/>
      <c r="CDW4" s="212"/>
      <c r="CDX4" s="212"/>
      <c r="CDY4" s="212"/>
      <c r="CDZ4" s="212"/>
      <c r="CEA4" s="212"/>
      <c r="CEB4" s="212"/>
      <c r="CEC4" s="212"/>
      <c r="CED4" s="212"/>
      <c r="CEE4" s="212"/>
      <c r="CEF4" s="212"/>
      <c r="CEG4" s="212"/>
      <c r="CEH4" s="212"/>
      <c r="CEI4" s="212"/>
      <c r="CEJ4" s="212"/>
      <c r="CEK4" s="212"/>
      <c r="CEL4" s="212"/>
      <c r="CEM4" s="212"/>
      <c r="CEN4" s="212"/>
      <c r="CEO4" s="212"/>
      <c r="CEP4" s="212"/>
      <c r="CEQ4" s="212"/>
      <c r="CER4" s="212"/>
      <c r="CES4" s="212"/>
      <c r="CET4" s="212"/>
      <c r="CEU4" s="212"/>
      <c r="CEV4" s="212"/>
      <c r="CEW4" s="212"/>
      <c r="CEX4" s="212"/>
      <c r="CEY4" s="212"/>
      <c r="CEZ4" s="212"/>
      <c r="CFA4" s="212"/>
      <c r="CFB4" s="212"/>
      <c r="CFC4" s="212"/>
      <c r="CFD4" s="212"/>
      <c r="CFE4" s="212"/>
      <c r="CFF4" s="212"/>
      <c r="CFG4" s="212"/>
      <c r="CFH4" s="212"/>
      <c r="CFI4" s="212"/>
      <c r="CFJ4" s="212"/>
      <c r="CFK4" s="212"/>
      <c r="CFL4" s="212"/>
      <c r="CFM4" s="212"/>
      <c r="CFN4" s="212"/>
      <c r="CFO4" s="212"/>
      <c r="CFP4" s="212"/>
      <c r="CFQ4" s="212"/>
      <c r="CFR4" s="212"/>
      <c r="CFS4" s="212"/>
      <c r="CFT4" s="212"/>
      <c r="CFU4" s="212"/>
      <c r="CFV4" s="212"/>
      <c r="CFW4" s="212"/>
      <c r="CFX4" s="212"/>
      <c r="CFY4" s="212"/>
      <c r="CFZ4" s="212"/>
      <c r="CGA4" s="212"/>
      <c r="CGB4" s="212"/>
      <c r="CGC4" s="212"/>
      <c r="CGD4" s="212"/>
      <c r="CGE4" s="212"/>
      <c r="CGF4" s="212"/>
      <c r="CGG4" s="212"/>
      <c r="CGH4" s="212"/>
      <c r="CGI4" s="212"/>
      <c r="CGJ4" s="212"/>
      <c r="CGK4" s="212"/>
      <c r="CGL4" s="212"/>
      <c r="CGM4" s="212"/>
      <c r="CGN4" s="212"/>
      <c r="CGO4" s="212"/>
      <c r="CGP4" s="212"/>
      <c r="CGQ4" s="212"/>
      <c r="CGR4" s="212"/>
      <c r="CGS4" s="212"/>
      <c r="CGT4" s="212"/>
      <c r="CGU4" s="212"/>
      <c r="CGV4" s="212"/>
      <c r="CGW4" s="212"/>
      <c r="CGX4" s="212"/>
      <c r="CGY4" s="212"/>
      <c r="CGZ4" s="212"/>
      <c r="CHA4" s="212"/>
      <c r="CHB4" s="212"/>
      <c r="CHC4" s="212"/>
      <c r="CHD4" s="212"/>
      <c r="CHE4" s="212"/>
      <c r="CHF4" s="212"/>
      <c r="CHG4" s="212"/>
      <c r="CHH4" s="212"/>
      <c r="CHI4" s="212"/>
      <c r="CHJ4" s="212"/>
      <c r="CHK4" s="212"/>
      <c r="CHL4" s="212"/>
      <c r="CHM4" s="212"/>
      <c r="CHN4" s="212"/>
      <c r="CHO4" s="212"/>
      <c r="CHP4" s="212"/>
      <c r="CHQ4" s="212"/>
      <c r="CHR4" s="212"/>
      <c r="CHS4" s="212"/>
      <c r="CHT4" s="212"/>
      <c r="CHU4" s="212"/>
      <c r="CHV4" s="212"/>
      <c r="CHW4" s="212"/>
      <c r="CHX4" s="212"/>
      <c r="CHY4" s="212"/>
      <c r="CHZ4" s="212"/>
      <c r="CIA4" s="212"/>
      <c r="CIB4" s="212"/>
      <c r="CIC4" s="212"/>
      <c r="CID4" s="212"/>
      <c r="CIE4" s="212"/>
      <c r="CIF4" s="212"/>
      <c r="CIG4" s="212"/>
      <c r="CIH4" s="212"/>
      <c r="CII4" s="212"/>
      <c r="CIJ4" s="212"/>
      <c r="CIK4" s="212"/>
      <c r="CIL4" s="212"/>
      <c r="CIM4" s="212"/>
      <c r="CIN4" s="212"/>
      <c r="CIO4" s="212"/>
      <c r="CIP4" s="212"/>
      <c r="CIQ4" s="212"/>
      <c r="CIR4" s="212"/>
      <c r="CIS4" s="212"/>
      <c r="CIT4" s="212"/>
      <c r="CIU4" s="212"/>
      <c r="CIV4" s="212"/>
      <c r="CIW4" s="212"/>
      <c r="CIX4" s="212"/>
      <c r="CIY4" s="212"/>
      <c r="CIZ4" s="212"/>
      <c r="CJA4" s="212"/>
      <c r="CJB4" s="212"/>
      <c r="CJC4" s="212"/>
      <c r="CJD4" s="212"/>
      <c r="CJE4" s="212"/>
      <c r="CJF4" s="212"/>
      <c r="CJG4" s="212"/>
      <c r="CJH4" s="212"/>
      <c r="CJI4" s="212"/>
      <c r="CJJ4" s="212"/>
      <c r="CJK4" s="212"/>
      <c r="CJL4" s="212"/>
      <c r="CJM4" s="212"/>
      <c r="CJN4" s="212"/>
      <c r="CJO4" s="212"/>
      <c r="CJP4" s="212"/>
      <c r="CJQ4" s="212"/>
      <c r="CJR4" s="212"/>
      <c r="CJS4" s="212"/>
      <c r="CJT4" s="212"/>
      <c r="CJU4" s="212"/>
      <c r="CJV4" s="212"/>
      <c r="CJW4" s="212"/>
      <c r="CJX4" s="212"/>
      <c r="CJY4" s="212"/>
      <c r="CJZ4" s="212"/>
      <c r="CKA4" s="212"/>
      <c r="CKB4" s="212"/>
      <c r="CKC4" s="212"/>
      <c r="CKD4" s="212"/>
      <c r="CKE4" s="212"/>
      <c r="CKF4" s="212"/>
      <c r="CKG4" s="212"/>
      <c r="CKH4" s="212"/>
      <c r="CKI4" s="212"/>
      <c r="CKJ4" s="212"/>
      <c r="CKK4" s="212"/>
      <c r="CKL4" s="212"/>
      <c r="CKM4" s="212"/>
      <c r="CKN4" s="212"/>
      <c r="CKO4" s="212"/>
      <c r="CKP4" s="212"/>
      <c r="CKQ4" s="212"/>
      <c r="CKR4" s="212"/>
      <c r="CKS4" s="212"/>
      <c r="CKT4" s="212"/>
      <c r="CKU4" s="212"/>
      <c r="CKV4" s="212"/>
      <c r="CKW4" s="212"/>
      <c r="CKX4" s="212"/>
      <c r="CKY4" s="212"/>
      <c r="CKZ4" s="212"/>
      <c r="CLA4" s="212"/>
      <c r="CLB4" s="212"/>
      <c r="CLC4" s="212"/>
      <c r="CLD4" s="212"/>
      <c r="CLE4" s="212"/>
      <c r="CLF4" s="212"/>
      <c r="CLG4" s="212"/>
      <c r="CLH4" s="212"/>
      <c r="CLI4" s="212"/>
      <c r="CLJ4" s="212"/>
      <c r="CLK4" s="212"/>
      <c r="CLL4" s="212"/>
      <c r="CLM4" s="212"/>
      <c r="CLN4" s="212"/>
      <c r="CLO4" s="212"/>
      <c r="CLP4" s="212"/>
      <c r="CLQ4" s="212"/>
      <c r="CLR4" s="212"/>
      <c r="CLS4" s="212"/>
      <c r="CLT4" s="212"/>
      <c r="CLU4" s="212"/>
      <c r="CLV4" s="212"/>
      <c r="CLW4" s="212"/>
      <c r="CLX4" s="212"/>
      <c r="CLY4" s="212"/>
      <c r="CLZ4" s="212"/>
      <c r="CMA4" s="212"/>
      <c r="CMB4" s="212"/>
      <c r="CMC4" s="212"/>
      <c r="CMD4" s="212"/>
      <c r="CME4" s="212"/>
      <c r="CMF4" s="212"/>
      <c r="CMG4" s="212"/>
      <c r="CMH4" s="212"/>
      <c r="CMI4" s="212"/>
      <c r="CMJ4" s="212"/>
      <c r="CMK4" s="212"/>
      <c r="CML4" s="212"/>
      <c r="CMM4" s="212"/>
      <c r="CMN4" s="212"/>
      <c r="CMO4" s="212"/>
      <c r="CMP4" s="212"/>
      <c r="CMQ4" s="212"/>
      <c r="CMR4" s="212"/>
      <c r="CMS4" s="212"/>
      <c r="CMT4" s="212"/>
      <c r="CMU4" s="212"/>
      <c r="CMV4" s="212"/>
      <c r="CMW4" s="212"/>
      <c r="CMX4" s="212"/>
      <c r="CMY4" s="212"/>
      <c r="CMZ4" s="212"/>
      <c r="CNA4" s="212"/>
      <c r="CNB4" s="212"/>
      <c r="CNC4" s="212"/>
      <c r="CND4" s="212"/>
      <c r="CNE4" s="212"/>
      <c r="CNF4" s="212"/>
      <c r="CNG4" s="212"/>
      <c r="CNH4" s="212"/>
      <c r="CNI4" s="212"/>
      <c r="CNJ4" s="212"/>
      <c r="CNK4" s="212"/>
      <c r="CNL4" s="212"/>
      <c r="CNM4" s="212"/>
      <c r="CNN4" s="212"/>
      <c r="CNO4" s="212"/>
      <c r="CNP4" s="212"/>
      <c r="CNQ4" s="212"/>
      <c r="CNR4" s="212"/>
      <c r="CNS4" s="212"/>
      <c r="CNT4" s="212"/>
      <c r="CNU4" s="212"/>
      <c r="CNV4" s="212"/>
      <c r="CNW4" s="212"/>
      <c r="CNX4" s="212"/>
      <c r="CNY4" s="212"/>
      <c r="CNZ4" s="212"/>
      <c r="COA4" s="212"/>
      <c r="COB4" s="212"/>
      <c r="COC4" s="212"/>
      <c r="COD4" s="212"/>
      <c r="COE4" s="212"/>
      <c r="COF4" s="212"/>
      <c r="COG4" s="212"/>
      <c r="COH4" s="212"/>
      <c r="COI4" s="212"/>
      <c r="COJ4" s="212"/>
      <c r="COK4" s="212"/>
      <c r="COL4" s="212"/>
      <c r="COM4" s="212"/>
      <c r="CON4" s="212"/>
      <c r="COO4" s="212"/>
      <c r="COP4" s="212"/>
      <c r="COQ4" s="212"/>
      <c r="COR4" s="212"/>
      <c r="COS4" s="212"/>
      <c r="COT4" s="212"/>
      <c r="COU4" s="212"/>
      <c r="COV4" s="212"/>
      <c r="COW4" s="212"/>
      <c r="COX4" s="212"/>
      <c r="COY4" s="212"/>
      <c r="COZ4" s="212"/>
      <c r="CPA4" s="212"/>
      <c r="CPB4" s="212"/>
      <c r="CPC4" s="212"/>
      <c r="CPD4" s="212"/>
      <c r="CPE4" s="212"/>
      <c r="CPF4" s="212"/>
      <c r="CPG4" s="212"/>
      <c r="CPH4" s="212"/>
      <c r="CPI4" s="212"/>
      <c r="CPJ4" s="212"/>
      <c r="CPK4" s="212"/>
      <c r="CPL4" s="212"/>
      <c r="CPM4" s="212"/>
      <c r="CPN4" s="212"/>
      <c r="CPO4" s="212"/>
      <c r="CPP4" s="212"/>
      <c r="CPQ4" s="212"/>
      <c r="CPR4" s="212"/>
      <c r="CPS4" s="212"/>
      <c r="CPT4" s="212"/>
      <c r="CPU4" s="212"/>
      <c r="CPV4" s="212"/>
      <c r="CPW4" s="212"/>
      <c r="CPX4" s="212"/>
      <c r="CPY4" s="212"/>
      <c r="CPZ4" s="212"/>
      <c r="CQA4" s="212"/>
      <c r="CQB4" s="212"/>
      <c r="CQC4" s="212"/>
      <c r="CQD4" s="212"/>
      <c r="CQE4" s="212"/>
      <c r="CQF4" s="212"/>
      <c r="CQG4" s="212"/>
      <c r="CQH4" s="212"/>
      <c r="CQI4" s="212"/>
      <c r="CQJ4" s="212"/>
      <c r="CQK4" s="212"/>
      <c r="CQL4" s="212"/>
      <c r="CQM4" s="212"/>
      <c r="CQN4" s="212"/>
      <c r="CQO4" s="212"/>
      <c r="CQP4" s="212"/>
      <c r="CQQ4" s="212"/>
      <c r="CQR4" s="212"/>
      <c r="CQS4" s="212"/>
      <c r="CQT4" s="212"/>
      <c r="CQU4" s="212"/>
      <c r="CQV4" s="212"/>
      <c r="CQW4" s="212"/>
      <c r="CQX4" s="212"/>
      <c r="CQY4" s="212"/>
      <c r="CQZ4" s="212"/>
      <c r="CRA4" s="212"/>
      <c r="CRB4" s="212"/>
      <c r="CRC4" s="212"/>
      <c r="CRD4" s="212"/>
      <c r="CRE4" s="212"/>
      <c r="CRF4" s="212"/>
      <c r="CRG4" s="212"/>
      <c r="CRH4" s="212"/>
      <c r="CRI4" s="212"/>
      <c r="CRJ4" s="212"/>
      <c r="CRK4" s="212"/>
      <c r="CRL4" s="212"/>
      <c r="CRM4" s="212"/>
      <c r="CRN4" s="212"/>
      <c r="CRO4" s="212"/>
      <c r="CRP4" s="212"/>
      <c r="CRQ4" s="212"/>
      <c r="CRR4" s="212"/>
      <c r="CRS4" s="212"/>
      <c r="CRT4" s="212"/>
      <c r="CRU4" s="212"/>
      <c r="CRV4" s="212"/>
      <c r="CRW4" s="212"/>
      <c r="CRX4" s="212"/>
      <c r="CRY4" s="212"/>
      <c r="CRZ4" s="212"/>
      <c r="CSA4" s="212"/>
      <c r="CSB4" s="212"/>
      <c r="CSC4" s="212"/>
      <c r="CSD4" s="212"/>
      <c r="CSE4" s="212"/>
      <c r="CSF4" s="212"/>
      <c r="CSG4" s="212"/>
      <c r="CSH4" s="212"/>
      <c r="CSI4" s="212"/>
      <c r="CSJ4" s="212"/>
      <c r="CSK4" s="212"/>
      <c r="CSL4" s="212"/>
      <c r="CSM4" s="212"/>
      <c r="CSN4" s="212"/>
      <c r="CSO4" s="212"/>
      <c r="CSP4" s="212"/>
      <c r="CSQ4" s="212"/>
      <c r="CSR4" s="212"/>
      <c r="CSS4" s="212"/>
      <c r="CST4" s="212"/>
      <c r="CSU4" s="212"/>
      <c r="CSV4" s="212"/>
      <c r="CSW4" s="212"/>
      <c r="CSX4" s="212"/>
      <c r="CSY4" s="212"/>
      <c r="CSZ4" s="212"/>
      <c r="CTA4" s="212"/>
      <c r="CTB4" s="212"/>
      <c r="CTC4" s="212"/>
      <c r="CTD4" s="212"/>
      <c r="CTE4" s="212"/>
      <c r="CTF4" s="212"/>
      <c r="CTG4" s="212"/>
      <c r="CTH4" s="212"/>
      <c r="CTI4" s="212"/>
      <c r="CTJ4" s="212"/>
      <c r="CTK4" s="212"/>
      <c r="CTL4" s="212"/>
      <c r="CTM4" s="212"/>
      <c r="CTN4" s="212"/>
      <c r="CTO4" s="212"/>
      <c r="CTP4" s="212"/>
      <c r="CTQ4" s="212"/>
      <c r="CTR4" s="212"/>
      <c r="CTS4" s="212"/>
      <c r="CTT4" s="212"/>
      <c r="CTU4" s="212"/>
      <c r="CTV4" s="212"/>
      <c r="CTW4" s="212"/>
      <c r="CTX4" s="212"/>
      <c r="CTY4" s="212"/>
      <c r="CTZ4" s="212"/>
      <c r="CUA4" s="212"/>
      <c r="CUB4" s="212"/>
      <c r="CUC4" s="212"/>
      <c r="CUD4" s="212"/>
      <c r="CUE4" s="212"/>
      <c r="CUF4" s="212"/>
      <c r="CUG4" s="212"/>
      <c r="CUH4" s="212"/>
      <c r="CUI4" s="212"/>
      <c r="CUJ4" s="212"/>
      <c r="CUK4" s="212"/>
      <c r="CUL4" s="212"/>
      <c r="CUM4" s="212"/>
      <c r="CUN4" s="212"/>
      <c r="CUO4" s="212"/>
      <c r="CUP4" s="212"/>
      <c r="CUQ4" s="212"/>
      <c r="CUR4" s="212"/>
      <c r="CUS4" s="212"/>
      <c r="CUT4" s="212"/>
      <c r="CUU4" s="212"/>
      <c r="CUV4" s="212"/>
      <c r="CUW4" s="212"/>
      <c r="CUX4" s="212"/>
      <c r="CUY4" s="212"/>
      <c r="CUZ4" s="212"/>
      <c r="CVA4" s="212"/>
      <c r="CVB4" s="212"/>
      <c r="CVC4" s="212"/>
      <c r="CVD4" s="212"/>
      <c r="CVE4" s="212"/>
      <c r="CVF4" s="212"/>
      <c r="CVG4" s="212"/>
      <c r="CVH4" s="212"/>
      <c r="CVI4" s="212"/>
      <c r="CVJ4" s="212"/>
      <c r="CVK4" s="212"/>
      <c r="CVL4" s="212"/>
      <c r="CVM4" s="212"/>
      <c r="CVN4" s="212"/>
      <c r="CVO4" s="212"/>
      <c r="CVP4" s="212"/>
      <c r="CVQ4" s="212"/>
      <c r="CVR4" s="212"/>
      <c r="CVS4" s="212"/>
      <c r="CVT4" s="212"/>
      <c r="CVU4" s="212"/>
      <c r="CVV4" s="212"/>
      <c r="CVW4" s="212"/>
      <c r="CVX4" s="212"/>
      <c r="CVY4" s="212"/>
      <c r="CVZ4" s="212"/>
      <c r="CWA4" s="212"/>
      <c r="CWB4" s="212"/>
      <c r="CWC4" s="212"/>
      <c r="CWD4" s="212"/>
      <c r="CWE4" s="212"/>
      <c r="CWF4" s="212"/>
      <c r="CWG4" s="212"/>
      <c r="CWH4" s="212"/>
      <c r="CWI4" s="212"/>
      <c r="CWJ4" s="212"/>
      <c r="CWK4" s="212"/>
      <c r="CWL4" s="212"/>
      <c r="CWM4" s="212"/>
      <c r="CWN4" s="212"/>
      <c r="CWO4" s="212"/>
      <c r="CWP4" s="212"/>
      <c r="CWQ4" s="212"/>
      <c r="CWR4" s="212"/>
      <c r="CWS4" s="212"/>
      <c r="CWT4" s="212"/>
      <c r="CWU4" s="212"/>
      <c r="CWV4" s="212"/>
      <c r="CWW4" s="212"/>
      <c r="CWX4" s="212"/>
      <c r="CWY4" s="212"/>
      <c r="CWZ4" s="212"/>
      <c r="CXA4" s="212"/>
      <c r="CXB4" s="212"/>
      <c r="CXC4" s="212"/>
      <c r="CXD4" s="212"/>
      <c r="CXE4" s="212"/>
      <c r="CXF4" s="212"/>
      <c r="CXG4" s="212"/>
      <c r="CXH4" s="212"/>
      <c r="CXI4" s="212"/>
      <c r="CXJ4" s="212"/>
      <c r="CXK4" s="212"/>
      <c r="CXL4" s="212"/>
      <c r="CXM4" s="212"/>
      <c r="CXN4" s="212"/>
      <c r="CXO4" s="212"/>
      <c r="CXP4" s="212"/>
      <c r="CXQ4" s="212"/>
      <c r="CXR4" s="212"/>
      <c r="CXS4" s="212"/>
      <c r="CXT4" s="212"/>
      <c r="CXU4" s="212"/>
      <c r="CXV4" s="212"/>
      <c r="CXW4" s="212"/>
      <c r="CXX4" s="212"/>
      <c r="CXY4" s="212"/>
      <c r="CXZ4" s="212"/>
      <c r="CYA4" s="212"/>
      <c r="CYB4" s="212"/>
      <c r="CYC4" s="212"/>
      <c r="CYD4" s="212"/>
      <c r="CYE4" s="212"/>
      <c r="CYF4" s="212"/>
      <c r="CYG4" s="212"/>
      <c r="CYH4" s="212"/>
      <c r="CYI4" s="212"/>
      <c r="CYJ4" s="212"/>
      <c r="CYK4" s="212"/>
      <c r="CYL4" s="212"/>
      <c r="CYM4" s="212"/>
      <c r="CYN4" s="212"/>
      <c r="CYO4" s="212"/>
      <c r="CYP4" s="212"/>
      <c r="CYQ4" s="212"/>
      <c r="CYR4" s="212"/>
      <c r="CYS4" s="212"/>
      <c r="CYT4" s="212"/>
      <c r="CYU4" s="212"/>
      <c r="CYV4" s="212"/>
      <c r="CYW4" s="212"/>
      <c r="CYX4" s="212"/>
      <c r="CYY4" s="212"/>
      <c r="CYZ4" s="212"/>
      <c r="CZA4" s="212"/>
      <c r="CZB4" s="212"/>
      <c r="CZC4" s="212"/>
      <c r="CZD4" s="212"/>
      <c r="CZE4" s="212"/>
      <c r="CZF4" s="212"/>
      <c r="CZG4" s="212"/>
      <c r="CZH4" s="212"/>
      <c r="CZI4" s="212"/>
      <c r="CZJ4" s="212"/>
      <c r="CZK4" s="212"/>
      <c r="CZL4" s="212"/>
      <c r="CZM4" s="212"/>
      <c r="CZN4" s="212"/>
      <c r="CZO4" s="212"/>
      <c r="CZP4" s="212"/>
      <c r="CZQ4" s="212"/>
      <c r="CZR4" s="212"/>
      <c r="CZS4" s="212"/>
      <c r="CZT4" s="212"/>
      <c r="CZU4" s="212"/>
      <c r="CZV4" s="212"/>
      <c r="CZW4" s="212"/>
      <c r="CZX4" s="212"/>
      <c r="CZY4" s="212"/>
      <c r="CZZ4" s="212"/>
      <c r="DAA4" s="212"/>
      <c r="DAB4" s="212"/>
      <c r="DAC4" s="212"/>
      <c r="DAD4" s="212"/>
      <c r="DAE4" s="212"/>
      <c r="DAF4" s="212"/>
      <c r="DAG4" s="212"/>
      <c r="DAH4" s="212"/>
      <c r="DAI4" s="212"/>
      <c r="DAJ4" s="212"/>
      <c r="DAK4" s="212"/>
      <c r="DAL4" s="212"/>
      <c r="DAM4" s="212"/>
      <c r="DAN4" s="212"/>
      <c r="DAO4" s="212"/>
      <c r="DAP4" s="212"/>
      <c r="DAQ4" s="212"/>
      <c r="DAR4" s="212"/>
      <c r="DAS4" s="212"/>
      <c r="DAT4" s="212"/>
      <c r="DAU4" s="212"/>
      <c r="DAV4" s="212"/>
      <c r="DAW4" s="212"/>
      <c r="DAX4" s="212"/>
      <c r="DAY4" s="212"/>
      <c r="DAZ4" s="212"/>
      <c r="DBA4" s="212"/>
      <c r="DBB4" s="212"/>
      <c r="DBC4" s="212"/>
      <c r="DBD4" s="212"/>
      <c r="DBE4" s="212"/>
      <c r="DBF4" s="212"/>
      <c r="DBG4" s="212"/>
      <c r="DBH4" s="212"/>
      <c r="DBI4" s="212"/>
      <c r="DBJ4" s="212"/>
      <c r="DBK4" s="212"/>
      <c r="DBL4" s="212"/>
      <c r="DBM4" s="212"/>
      <c r="DBN4" s="212"/>
      <c r="DBO4" s="212"/>
      <c r="DBP4" s="212"/>
      <c r="DBQ4" s="212"/>
      <c r="DBR4" s="212"/>
      <c r="DBS4" s="212"/>
      <c r="DBT4" s="212"/>
      <c r="DBU4" s="212"/>
      <c r="DBV4" s="212"/>
      <c r="DBW4" s="212"/>
      <c r="DBX4" s="212"/>
      <c r="DBY4" s="212"/>
      <c r="DBZ4" s="212"/>
      <c r="DCA4" s="212"/>
      <c r="DCB4" s="212"/>
      <c r="DCC4" s="212"/>
      <c r="DCD4" s="212"/>
      <c r="DCE4" s="212"/>
      <c r="DCF4" s="212"/>
      <c r="DCG4" s="212"/>
      <c r="DCH4" s="212"/>
      <c r="DCI4" s="212"/>
      <c r="DCJ4" s="212"/>
      <c r="DCK4" s="212"/>
      <c r="DCL4" s="212"/>
      <c r="DCM4" s="212"/>
      <c r="DCN4" s="212"/>
      <c r="DCO4" s="212"/>
      <c r="DCP4" s="212"/>
      <c r="DCQ4" s="212"/>
      <c r="DCR4" s="212"/>
      <c r="DCS4" s="212"/>
      <c r="DCT4" s="212"/>
      <c r="DCU4" s="212"/>
      <c r="DCV4" s="212"/>
      <c r="DCW4" s="212"/>
      <c r="DCX4" s="212"/>
      <c r="DCY4" s="212"/>
      <c r="DCZ4" s="212"/>
      <c r="DDA4" s="212"/>
      <c r="DDB4" s="212"/>
      <c r="DDC4" s="212"/>
      <c r="DDD4" s="212"/>
      <c r="DDE4" s="212"/>
      <c r="DDF4" s="212"/>
      <c r="DDG4" s="212"/>
      <c r="DDH4" s="212"/>
      <c r="DDI4" s="212"/>
      <c r="DDJ4" s="212"/>
      <c r="DDK4" s="212"/>
      <c r="DDL4" s="212"/>
      <c r="DDM4" s="212"/>
      <c r="DDN4" s="212"/>
      <c r="DDO4" s="212"/>
      <c r="DDP4" s="212"/>
      <c r="DDQ4" s="212"/>
      <c r="DDR4" s="212"/>
      <c r="DDS4" s="212"/>
      <c r="DDT4" s="212"/>
      <c r="DDU4" s="212"/>
      <c r="DDV4" s="212"/>
      <c r="DDW4" s="212"/>
      <c r="DDX4" s="212"/>
      <c r="DDY4" s="212"/>
      <c r="DDZ4" s="212"/>
      <c r="DEA4" s="212"/>
      <c r="DEB4" s="212"/>
      <c r="DEC4" s="212"/>
      <c r="DED4" s="212"/>
      <c r="DEE4" s="212"/>
      <c r="DEF4" s="212"/>
      <c r="DEG4" s="212"/>
      <c r="DEH4" s="212"/>
      <c r="DEI4" s="212"/>
      <c r="DEJ4" s="212"/>
      <c r="DEK4" s="212"/>
      <c r="DEL4" s="212"/>
      <c r="DEM4" s="212"/>
      <c r="DEN4" s="212"/>
      <c r="DEO4" s="212"/>
      <c r="DEP4" s="212"/>
      <c r="DEQ4" s="212"/>
      <c r="DER4" s="212"/>
      <c r="DES4" s="212"/>
      <c r="DET4" s="212"/>
      <c r="DEU4" s="212"/>
      <c r="DEV4" s="212"/>
      <c r="DEW4" s="212"/>
      <c r="DEX4" s="212"/>
      <c r="DEY4" s="212"/>
      <c r="DEZ4" s="212"/>
      <c r="DFA4" s="212"/>
      <c r="DFB4" s="212"/>
      <c r="DFC4" s="212"/>
      <c r="DFD4" s="212"/>
      <c r="DFE4" s="212"/>
      <c r="DFF4" s="212"/>
      <c r="DFG4" s="212"/>
      <c r="DFH4" s="212"/>
      <c r="DFI4" s="212"/>
      <c r="DFJ4" s="212"/>
      <c r="DFK4" s="212"/>
      <c r="DFL4" s="212"/>
      <c r="DFM4" s="212"/>
      <c r="DFN4" s="212"/>
      <c r="DFO4" s="212"/>
      <c r="DFP4" s="212"/>
      <c r="DFQ4" s="212"/>
      <c r="DFR4" s="212"/>
      <c r="DFS4" s="212"/>
      <c r="DFT4" s="212"/>
      <c r="DFU4" s="212"/>
      <c r="DFV4" s="212"/>
      <c r="DFW4" s="212"/>
      <c r="DFX4" s="212"/>
      <c r="DFY4" s="212"/>
      <c r="DFZ4" s="212"/>
      <c r="DGA4" s="212"/>
      <c r="DGB4" s="212"/>
      <c r="DGC4" s="212"/>
      <c r="DGD4" s="212"/>
      <c r="DGE4" s="212"/>
      <c r="DGF4" s="212"/>
      <c r="DGG4" s="212"/>
      <c r="DGH4" s="212"/>
      <c r="DGI4" s="212"/>
      <c r="DGJ4" s="212"/>
      <c r="DGK4" s="212"/>
      <c r="DGL4" s="212"/>
      <c r="DGM4" s="212"/>
      <c r="DGN4" s="212"/>
      <c r="DGO4" s="212"/>
      <c r="DGP4" s="212"/>
      <c r="DGQ4" s="212"/>
      <c r="DGR4" s="212"/>
      <c r="DGS4" s="212"/>
      <c r="DGT4" s="212"/>
      <c r="DGU4" s="212"/>
      <c r="DGV4" s="212"/>
      <c r="DGW4" s="212"/>
      <c r="DGX4" s="212"/>
      <c r="DGY4" s="212"/>
      <c r="DGZ4" s="212"/>
      <c r="DHA4" s="212"/>
      <c r="DHB4" s="212"/>
      <c r="DHC4" s="212"/>
      <c r="DHD4" s="212"/>
      <c r="DHE4" s="212"/>
      <c r="DHF4" s="212"/>
      <c r="DHG4" s="212"/>
      <c r="DHH4" s="212"/>
      <c r="DHI4" s="212"/>
      <c r="DHJ4" s="212"/>
      <c r="DHK4" s="212"/>
      <c r="DHL4" s="212"/>
      <c r="DHM4" s="212"/>
      <c r="DHN4" s="212"/>
      <c r="DHO4" s="212"/>
      <c r="DHP4" s="212"/>
      <c r="DHQ4" s="212"/>
      <c r="DHR4" s="212"/>
      <c r="DHS4" s="212"/>
      <c r="DHT4" s="212"/>
      <c r="DHU4" s="212"/>
      <c r="DHV4" s="212"/>
      <c r="DHW4" s="212"/>
      <c r="DHX4" s="212"/>
      <c r="DHY4" s="212"/>
      <c r="DHZ4" s="212"/>
      <c r="DIA4" s="212"/>
      <c r="DIB4" s="212"/>
      <c r="DIC4" s="212"/>
      <c r="DID4" s="212"/>
      <c r="DIE4" s="212"/>
      <c r="DIF4" s="212"/>
      <c r="DIG4" s="212"/>
      <c r="DIH4" s="212"/>
      <c r="DII4" s="212"/>
      <c r="DIJ4" s="212"/>
      <c r="DIK4" s="212"/>
      <c r="DIL4" s="212"/>
      <c r="DIM4" s="212"/>
      <c r="DIN4" s="212"/>
      <c r="DIO4" s="212"/>
      <c r="DIP4" s="212"/>
      <c r="DIQ4" s="212"/>
      <c r="DIR4" s="212"/>
      <c r="DIS4" s="212"/>
      <c r="DIT4" s="212"/>
      <c r="DIU4" s="212"/>
      <c r="DIV4" s="212"/>
      <c r="DIW4" s="212"/>
      <c r="DIX4" s="212"/>
      <c r="DIY4" s="212"/>
      <c r="DIZ4" s="212"/>
      <c r="DJA4" s="212"/>
      <c r="DJB4" s="212"/>
      <c r="DJC4" s="212"/>
      <c r="DJD4" s="212"/>
      <c r="DJE4" s="212"/>
      <c r="DJF4" s="212"/>
      <c r="DJG4" s="212"/>
      <c r="DJH4" s="212"/>
      <c r="DJI4" s="212"/>
      <c r="DJJ4" s="212"/>
      <c r="DJK4" s="212"/>
      <c r="DJL4" s="212"/>
      <c r="DJM4" s="212"/>
      <c r="DJN4" s="212"/>
      <c r="DJO4" s="212"/>
      <c r="DJP4" s="212"/>
      <c r="DJQ4" s="212"/>
      <c r="DJR4" s="212"/>
      <c r="DJS4" s="212"/>
      <c r="DJT4" s="212"/>
      <c r="DJU4" s="212"/>
      <c r="DJV4" s="212"/>
      <c r="DJW4" s="212"/>
      <c r="DJX4" s="212"/>
      <c r="DJY4" s="212"/>
      <c r="DJZ4" s="212"/>
      <c r="DKA4" s="212"/>
      <c r="DKB4" s="212"/>
      <c r="DKC4" s="212"/>
      <c r="DKD4" s="212"/>
      <c r="DKE4" s="212"/>
      <c r="DKF4" s="212"/>
      <c r="DKG4" s="212"/>
      <c r="DKH4" s="212"/>
      <c r="DKI4" s="212"/>
      <c r="DKJ4" s="212"/>
      <c r="DKK4" s="212"/>
      <c r="DKL4" s="212"/>
      <c r="DKM4" s="212"/>
      <c r="DKN4" s="212"/>
      <c r="DKO4" s="212"/>
      <c r="DKP4" s="212"/>
      <c r="DKQ4" s="212"/>
      <c r="DKR4" s="212"/>
      <c r="DKS4" s="212"/>
      <c r="DKT4" s="212"/>
      <c r="DKU4" s="212"/>
      <c r="DKV4" s="212"/>
      <c r="DKW4" s="212"/>
      <c r="DKX4" s="212"/>
      <c r="DKY4" s="212"/>
      <c r="DKZ4" s="212"/>
      <c r="DLA4" s="212"/>
      <c r="DLB4" s="212"/>
      <c r="DLC4" s="212"/>
      <c r="DLD4" s="212"/>
      <c r="DLE4" s="212"/>
      <c r="DLF4" s="212"/>
      <c r="DLG4" s="212"/>
      <c r="DLH4" s="212"/>
      <c r="DLI4" s="212"/>
      <c r="DLJ4" s="212"/>
      <c r="DLK4" s="212"/>
      <c r="DLL4" s="212"/>
      <c r="DLM4" s="212"/>
      <c r="DLN4" s="212"/>
      <c r="DLO4" s="212"/>
      <c r="DLP4" s="212"/>
      <c r="DLQ4" s="212"/>
      <c r="DLR4" s="212"/>
      <c r="DLS4" s="212"/>
      <c r="DLT4" s="212"/>
      <c r="DLU4" s="212"/>
      <c r="DLV4" s="212"/>
      <c r="DLW4" s="212"/>
      <c r="DLX4" s="212"/>
      <c r="DLY4" s="212"/>
      <c r="DLZ4" s="212"/>
      <c r="DMA4" s="212"/>
      <c r="DMB4" s="212"/>
      <c r="DMC4" s="212"/>
      <c r="DMD4" s="212"/>
      <c r="DME4" s="212"/>
      <c r="DMF4" s="212"/>
      <c r="DMG4" s="212"/>
      <c r="DMH4" s="212"/>
      <c r="DMI4" s="212"/>
      <c r="DMJ4" s="212"/>
      <c r="DMK4" s="212"/>
      <c r="DML4" s="212"/>
      <c r="DMM4" s="212"/>
      <c r="DMN4" s="212"/>
      <c r="DMO4" s="212"/>
      <c r="DMP4" s="212"/>
      <c r="DMQ4" s="212"/>
      <c r="DMR4" s="212"/>
      <c r="DMS4" s="212"/>
      <c r="DMT4" s="212"/>
      <c r="DMU4" s="212"/>
      <c r="DMV4" s="212"/>
      <c r="DMW4" s="212"/>
      <c r="DMX4" s="212"/>
      <c r="DMY4" s="212"/>
      <c r="DMZ4" s="212"/>
      <c r="DNA4" s="212"/>
      <c r="DNB4" s="212"/>
      <c r="DNC4" s="212"/>
      <c r="DND4" s="212"/>
      <c r="DNE4" s="212"/>
      <c r="DNF4" s="212"/>
      <c r="DNG4" s="212"/>
      <c r="DNH4" s="212"/>
      <c r="DNI4" s="212"/>
      <c r="DNJ4" s="212"/>
      <c r="DNK4" s="212"/>
      <c r="DNL4" s="212"/>
      <c r="DNM4" s="212"/>
      <c r="DNN4" s="212"/>
      <c r="DNO4" s="212"/>
      <c r="DNP4" s="212"/>
      <c r="DNQ4" s="212"/>
      <c r="DNR4" s="212"/>
      <c r="DNS4" s="212"/>
      <c r="DNT4" s="212"/>
      <c r="DNU4" s="212"/>
      <c r="DNV4" s="212"/>
      <c r="DNW4" s="212"/>
      <c r="DNX4" s="212"/>
      <c r="DNY4" s="212"/>
      <c r="DNZ4" s="212"/>
      <c r="DOA4" s="212"/>
      <c r="DOB4" s="212"/>
      <c r="DOC4" s="212"/>
      <c r="DOD4" s="212"/>
      <c r="DOE4" s="212"/>
      <c r="DOF4" s="212"/>
      <c r="DOG4" s="212"/>
      <c r="DOH4" s="212"/>
      <c r="DOI4" s="212"/>
      <c r="DOJ4" s="212"/>
      <c r="DOK4" s="212"/>
      <c r="DOL4" s="212"/>
      <c r="DOM4" s="212"/>
      <c r="DON4" s="212"/>
      <c r="DOO4" s="212"/>
      <c r="DOP4" s="212"/>
      <c r="DOQ4" s="212"/>
      <c r="DOR4" s="212"/>
      <c r="DOS4" s="212"/>
      <c r="DOT4" s="212"/>
      <c r="DOU4" s="212"/>
      <c r="DOV4" s="212"/>
      <c r="DOW4" s="212"/>
      <c r="DOX4" s="212"/>
      <c r="DOY4" s="212"/>
      <c r="DOZ4" s="212"/>
      <c r="DPA4" s="212"/>
      <c r="DPB4" s="212"/>
      <c r="DPC4" s="212"/>
      <c r="DPD4" s="212"/>
      <c r="DPE4" s="212"/>
      <c r="DPF4" s="212"/>
      <c r="DPG4" s="212"/>
      <c r="DPH4" s="212"/>
      <c r="DPI4" s="212"/>
      <c r="DPJ4" s="212"/>
      <c r="DPK4" s="212"/>
      <c r="DPL4" s="212"/>
      <c r="DPM4" s="212"/>
      <c r="DPN4" s="212"/>
      <c r="DPO4" s="212"/>
      <c r="DPP4" s="212"/>
      <c r="DPQ4" s="212"/>
      <c r="DPR4" s="212"/>
      <c r="DPS4" s="212"/>
      <c r="DPT4" s="212"/>
      <c r="DPU4" s="212"/>
      <c r="DPV4" s="212"/>
      <c r="DPW4" s="212"/>
      <c r="DPX4" s="212"/>
      <c r="DPY4" s="212"/>
      <c r="DPZ4" s="212"/>
      <c r="DQA4" s="212"/>
      <c r="DQB4" s="212"/>
      <c r="DQC4" s="212"/>
      <c r="DQD4" s="212"/>
      <c r="DQE4" s="212"/>
      <c r="DQF4" s="212"/>
      <c r="DQG4" s="212"/>
      <c r="DQH4" s="212"/>
      <c r="DQI4" s="212"/>
      <c r="DQJ4" s="212"/>
      <c r="DQK4" s="212"/>
      <c r="DQL4" s="212"/>
      <c r="DQM4" s="212"/>
      <c r="DQN4" s="212"/>
      <c r="DQO4" s="212"/>
      <c r="DQP4" s="212"/>
      <c r="DQQ4" s="212"/>
      <c r="DQR4" s="212"/>
      <c r="DQS4" s="212"/>
      <c r="DQT4" s="212"/>
      <c r="DQU4" s="212"/>
      <c r="DQV4" s="212"/>
      <c r="DQW4" s="212"/>
      <c r="DQX4" s="212"/>
      <c r="DQY4" s="212"/>
      <c r="DQZ4" s="212"/>
      <c r="DRA4" s="212"/>
      <c r="DRB4" s="212"/>
      <c r="DRC4" s="212"/>
      <c r="DRD4" s="212"/>
      <c r="DRE4" s="212"/>
      <c r="DRF4" s="212"/>
      <c r="DRG4" s="212"/>
      <c r="DRH4" s="212"/>
      <c r="DRI4" s="212"/>
      <c r="DRJ4" s="212"/>
      <c r="DRK4" s="212"/>
      <c r="DRL4" s="212"/>
      <c r="DRM4" s="212"/>
      <c r="DRN4" s="212"/>
      <c r="DRO4" s="212"/>
      <c r="DRP4" s="212"/>
      <c r="DRQ4" s="212"/>
      <c r="DRR4" s="212"/>
      <c r="DRS4" s="212"/>
      <c r="DRT4" s="212"/>
      <c r="DRU4" s="212"/>
      <c r="DRV4" s="212"/>
      <c r="DRW4" s="212"/>
      <c r="DRX4" s="212"/>
      <c r="DRY4" s="212"/>
      <c r="DRZ4" s="212"/>
      <c r="DSA4" s="212"/>
      <c r="DSB4" s="212"/>
      <c r="DSC4" s="212"/>
      <c r="DSD4" s="212"/>
      <c r="DSE4" s="212"/>
      <c r="DSF4" s="212"/>
      <c r="DSG4" s="212"/>
      <c r="DSH4" s="212"/>
      <c r="DSI4" s="212"/>
      <c r="DSJ4" s="212"/>
      <c r="DSK4" s="212"/>
      <c r="DSL4" s="212"/>
      <c r="DSM4" s="212"/>
      <c r="DSN4" s="212"/>
      <c r="DSO4" s="212"/>
      <c r="DSP4" s="212"/>
      <c r="DSQ4" s="212"/>
      <c r="DSR4" s="212"/>
      <c r="DSS4" s="212"/>
      <c r="DST4" s="212"/>
      <c r="DSU4" s="212"/>
      <c r="DSV4" s="212"/>
      <c r="DSW4" s="212"/>
      <c r="DSX4" s="212"/>
      <c r="DSY4" s="212"/>
      <c r="DSZ4" s="212"/>
      <c r="DTA4" s="212"/>
      <c r="DTB4" s="212"/>
      <c r="DTC4" s="212"/>
      <c r="DTD4" s="212"/>
      <c r="DTE4" s="212"/>
      <c r="DTF4" s="212"/>
      <c r="DTG4" s="212"/>
      <c r="DTH4" s="212"/>
      <c r="DTI4" s="212"/>
      <c r="DTJ4" s="212"/>
      <c r="DTK4" s="212"/>
      <c r="DTL4" s="212"/>
      <c r="DTM4" s="212"/>
      <c r="DTN4" s="212"/>
      <c r="DTO4" s="212"/>
      <c r="DTP4" s="212"/>
      <c r="DTQ4" s="212"/>
      <c r="DTR4" s="212"/>
      <c r="DTS4" s="212"/>
      <c r="DTT4" s="212"/>
      <c r="DTU4" s="212"/>
      <c r="DTV4" s="212"/>
      <c r="DTW4" s="212"/>
      <c r="DTX4" s="212"/>
      <c r="DTY4" s="212"/>
      <c r="DTZ4" s="212"/>
      <c r="DUA4" s="212"/>
      <c r="DUB4" s="212"/>
      <c r="DUC4" s="212"/>
      <c r="DUD4" s="212"/>
      <c r="DUE4" s="212"/>
      <c r="DUF4" s="212"/>
      <c r="DUG4" s="212"/>
      <c r="DUH4" s="212"/>
      <c r="DUI4" s="212"/>
      <c r="DUJ4" s="212"/>
      <c r="DUK4" s="212"/>
      <c r="DUL4" s="212"/>
      <c r="DUM4" s="212"/>
      <c r="DUN4" s="212"/>
      <c r="DUO4" s="212"/>
      <c r="DUP4" s="212"/>
      <c r="DUQ4" s="212"/>
      <c r="DUR4" s="212"/>
      <c r="DUS4" s="212"/>
      <c r="DUT4" s="212"/>
      <c r="DUU4" s="212"/>
      <c r="DUV4" s="212"/>
      <c r="DUW4" s="212"/>
      <c r="DUX4" s="212"/>
      <c r="DUY4" s="212"/>
      <c r="DUZ4" s="212"/>
      <c r="DVA4" s="212"/>
      <c r="DVB4" s="212"/>
      <c r="DVC4" s="212"/>
      <c r="DVD4" s="212"/>
      <c r="DVE4" s="212"/>
      <c r="DVF4" s="212"/>
      <c r="DVG4" s="212"/>
      <c r="DVH4" s="212"/>
      <c r="DVI4" s="212"/>
      <c r="DVJ4" s="212"/>
      <c r="DVK4" s="212"/>
      <c r="DVL4" s="212"/>
      <c r="DVM4" s="212"/>
      <c r="DVN4" s="212"/>
      <c r="DVO4" s="212"/>
      <c r="DVP4" s="212"/>
      <c r="DVQ4" s="212"/>
      <c r="DVR4" s="212"/>
      <c r="DVS4" s="212"/>
      <c r="DVT4" s="212"/>
      <c r="DVU4" s="212"/>
      <c r="DVV4" s="212"/>
      <c r="DVW4" s="212"/>
      <c r="DVX4" s="212"/>
      <c r="DVY4" s="212"/>
      <c r="DVZ4" s="212"/>
      <c r="DWA4" s="212"/>
      <c r="DWB4" s="212"/>
      <c r="DWC4" s="212"/>
      <c r="DWD4" s="212"/>
      <c r="DWE4" s="212"/>
      <c r="DWF4" s="212"/>
      <c r="DWG4" s="212"/>
      <c r="DWH4" s="212"/>
      <c r="DWI4" s="212"/>
      <c r="DWJ4" s="212"/>
      <c r="DWK4" s="212"/>
      <c r="DWL4" s="212"/>
      <c r="DWM4" s="212"/>
      <c r="DWN4" s="212"/>
      <c r="DWO4" s="212"/>
      <c r="DWP4" s="212"/>
      <c r="DWQ4" s="212"/>
      <c r="DWR4" s="212"/>
      <c r="DWS4" s="212"/>
      <c r="DWT4" s="212"/>
      <c r="DWU4" s="212"/>
      <c r="DWV4" s="212"/>
      <c r="DWW4" s="212"/>
      <c r="DWX4" s="212"/>
      <c r="DWY4" s="212"/>
      <c r="DWZ4" s="212"/>
      <c r="DXA4" s="212"/>
      <c r="DXB4" s="212"/>
      <c r="DXC4" s="212"/>
      <c r="DXD4" s="212"/>
      <c r="DXE4" s="212"/>
      <c r="DXF4" s="212"/>
      <c r="DXG4" s="212"/>
      <c r="DXH4" s="212"/>
      <c r="DXI4" s="212"/>
      <c r="DXJ4" s="212"/>
      <c r="DXK4" s="212"/>
      <c r="DXL4" s="212"/>
      <c r="DXM4" s="212"/>
      <c r="DXN4" s="212"/>
      <c r="DXO4" s="212"/>
      <c r="DXP4" s="212"/>
      <c r="DXQ4" s="212"/>
      <c r="DXR4" s="212"/>
      <c r="DXS4" s="212"/>
      <c r="DXT4" s="212"/>
      <c r="DXU4" s="212"/>
      <c r="DXV4" s="212"/>
      <c r="DXW4" s="212"/>
      <c r="DXX4" s="212"/>
      <c r="DXY4" s="212"/>
      <c r="DXZ4" s="212"/>
      <c r="DYA4" s="212"/>
      <c r="DYB4" s="212"/>
      <c r="DYC4" s="212"/>
      <c r="DYD4" s="212"/>
      <c r="DYE4" s="212"/>
      <c r="DYF4" s="212"/>
      <c r="DYG4" s="212"/>
      <c r="DYH4" s="212"/>
      <c r="DYI4" s="212"/>
      <c r="DYJ4" s="212"/>
      <c r="DYK4" s="212"/>
      <c r="DYL4" s="212"/>
      <c r="DYM4" s="212"/>
      <c r="DYN4" s="212"/>
      <c r="DYO4" s="212"/>
      <c r="DYP4" s="212"/>
      <c r="DYQ4" s="212"/>
      <c r="DYR4" s="212"/>
      <c r="DYS4" s="212"/>
      <c r="DYT4" s="212"/>
      <c r="DYU4" s="212"/>
      <c r="DYV4" s="212"/>
      <c r="DYW4" s="212"/>
      <c r="DYX4" s="212"/>
      <c r="DYY4" s="212"/>
      <c r="DYZ4" s="212"/>
      <c r="DZA4" s="212"/>
      <c r="DZB4" s="212"/>
      <c r="DZC4" s="212"/>
      <c r="DZD4" s="212"/>
      <c r="DZE4" s="212"/>
      <c r="DZF4" s="212"/>
      <c r="DZG4" s="212"/>
      <c r="DZH4" s="212"/>
      <c r="DZI4" s="212"/>
      <c r="DZJ4" s="212"/>
      <c r="DZK4" s="212"/>
      <c r="DZL4" s="212"/>
      <c r="DZM4" s="212"/>
      <c r="DZN4" s="212"/>
      <c r="DZO4" s="212"/>
      <c r="DZP4" s="212"/>
      <c r="DZQ4" s="212"/>
      <c r="DZR4" s="212"/>
      <c r="DZS4" s="212"/>
      <c r="DZT4" s="212"/>
      <c r="DZU4" s="212"/>
      <c r="DZV4" s="212"/>
      <c r="DZW4" s="212"/>
      <c r="DZX4" s="212"/>
      <c r="DZY4" s="212"/>
      <c r="DZZ4" s="212"/>
      <c r="EAA4" s="212"/>
      <c r="EAB4" s="212"/>
      <c r="EAC4" s="212"/>
      <c r="EAD4" s="212"/>
      <c r="EAE4" s="212"/>
      <c r="EAF4" s="212"/>
      <c r="EAG4" s="212"/>
      <c r="EAH4" s="212"/>
      <c r="EAI4" s="212"/>
      <c r="EAJ4" s="212"/>
      <c r="EAK4" s="212"/>
      <c r="EAL4" s="212"/>
      <c r="EAM4" s="212"/>
      <c r="EAN4" s="212"/>
      <c r="EAO4" s="212"/>
      <c r="EAP4" s="212"/>
      <c r="EAQ4" s="212"/>
      <c r="EAR4" s="212"/>
      <c r="EAS4" s="212"/>
      <c r="EAT4" s="212"/>
      <c r="EAU4" s="212"/>
      <c r="EAV4" s="212"/>
      <c r="EAW4" s="212"/>
      <c r="EAX4" s="212"/>
      <c r="EAY4" s="212"/>
      <c r="EAZ4" s="212"/>
      <c r="EBA4" s="212"/>
      <c r="EBB4" s="212"/>
      <c r="EBC4" s="212"/>
      <c r="EBD4" s="212"/>
      <c r="EBE4" s="212"/>
      <c r="EBF4" s="212"/>
      <c r="EBG4" s="212"/>
      <c r="EBH4" s="212"/>
      <c r="EBI4" s="212"/>
      <c r="EBJ4" s="212"/>
      <c r="EBK4" s="212"/>
      <c r="EBL4" s="212"/>
      <c r="EBM4" s="212"/>
      <c r="EBN4" s="212"/>
      <c r="EBO4" s="212"/>
      <c r="EBP4" s="212"/>
      <c r="EBQ4" s="212"/>
      <c r="EBR4" s="212"/>
      <c r="EBS4" s="212"/>
      <c r="EBT4" s="212"/>
      <c r="EBU4" s="212"/>
      <c r="EBV4" s="212"/>
      <c r="EBW4" s="212"/>
      <c r="EBX4" s="212"/>
      <c r="EBY4" s="212"/>
      <c r="EBZ4" s="212"/>
      <c r="ECA4" s="212"/>
      <c r="ECB4" s="212"/>
      <c r="ECC4" s="212"/>
      <c r="ECD4" s="212"/>
      <c r="ECE4" s="212"/>
      <c r="ECF4" s="212"/>
      <c r="ECG4" s="212"/>
      <c r="ECH4" s="212"/>
      <c r="ECI4" s="212"/>
      <c r="ECJ4" s="212"/>
      <c r="ECK4" s="212"/>
      <c r="ECL4" s="212"/>
      <c r="ECM4" s="212"/>
      <c r="ECN4" s="212"/>
      <c r="ECO4" s="212"/>
      <c r="ECP4" s="212"/>
      <c r="ECQ4" s="212"/>
      <c r="ECR4" s="212"/>
      <c r="ECS4" s="212"/>
      <c r="ECT4" s="212"/>
      <c r="ECU4" s="212"/>
      <c r="ECV4" s="212"/>
      <c r="ECW4" s="212"/>
      <c r="ECX4" s="212"/>
      <c r="ECY4" s="212"/>
      <c r="ECZ4" s="212"/>
      <c r="EDA4" s="212"/>
      <c r="EDB4" s="212"/>
      <c r="EDC4" s="212"/>
      <c r="EDD4" s="212"/>
      <c r="EDE4" s="212"/>
      <c r="EDF4" s="212"/>
      <c r="EDG4" s="212"/>
      <c r="EDH4" s="212"/>
      <c r="EDI4" s="212"/>
      <c r="EDJ4" s="212"/>
      <c r="EDK4" s="212"/>
      <c r="EDL4" s="212"/>
      <c r="EDM4" s="212"/>
      <c r="EDN4" s="212"/>
      <c r="EDO4" s="212"/>
      <c r="EDP4" s="212"/>
      <c r="EDQ4" s="212"/>
      <c r="EDR4" s="212"/>
      <c r="EDS4" s="212"/>
      <c r="EDT4" s="212"/>
      <c r="EDU4" s="212"/>
      <c r="EDV4" s="212"/>
      <c r="EDW4" s="212"/>
      <c r="EDX4" s="212"/>
      <c r="EDY4" s="212"/>
      <c r="EDZ4" s="212"/>
      <c r="EEA4" s="212"/>
      <c r="EEB4" s="212"/>
      <c r="EEC4" s="212"/>
      <c r="EED4" s="212"/>
      <c r="EEE4" s="212"/>
      <c r="EEF4" s="212"/>
      <c r="EEG4" s="212"/>
      <c r="EEH4" s="212"/>
      <c r="EEI4" s="212"/>
      <c r="EEJ4" s="212"/>
      <c r="EEK4" s="212"/>
      <c r="EEL4" s="212"/>
      <c r="EEM4" s="212"/>
      <c r="EEN4" s="212"/>
      <c r="EEO4" s="212"/>
      <c r="EEP4" s="212"/>
      <c r="EEQ4" s="212"/>
      <c r="EER4" s="212"/>
      <c r="EES4" s="212"/>
      <c r="EET4" s="212"/>
      <c r="EEU4" s="212"/>
      <c r="EEV4" s="212"/>
      <c r="EEW4" s="212"/>
      <c r="EEX4" s="212"/>
      <c r="EEY4" s="212"/>
      <c r="EEZ4" s="212"/>
      <c r="EFA4" s="212"/>
      <c r="EFB4" s="212"/>
      <c r="EFC4" s="212"/>
      <c r="EFD4" s="212"/>
      <c r="EFE4" s="212"/>
      <c r="EFF4" s="212"/>
      <c r="EFG4" s="212"/>
      <c r="EFH4" s="212"/>
      <c r="EFI4" s="212"/>
      <c r="EFJ4" s="212"/>
      <c r="EFK4" s="212"/>
      <c r="EFL4" s="212"/>
      <c r="EFM4" s="212"/>
      <c r="EFN4" s="212"/>
      <c r="EFO4" s="212"/>
      <c r="EFP4" s="212"/>
      <c r="EFQ4" s="212"/>
      <c r="EFR4" s="212"/>
      <c r="EFS4" s="212"/>
      <c r="EFT4" s="212"/>
      <c r="EFU4" s="212"/>
      <c r="EFV4" s="212"/>
      <c r="EFW4" s="212"/>
      <c r="EFX4" s="212"/>
      <c r="EFY4" s="212"/>
      <c r="EFZ4" s="212"/>
      <c r="EGA4" s="212"/>
      <c r="EGB4" s="212"/>
      <c r="EGC4" s="212"/>
      <c r="EGD4" s="212"/>
      <c r="EGE4" s="212"/>
      <c r="EGF4" s="212"/>
      <c r="EGG4" s="212"/>
      <c r="EGH4" s="212"/>
      <c r="EGI4" s="212"/>
      <c r="EGJ4" s="212"/>
      <c r="EGK4" s="212"/>
      <c r="EGL4" s="212"/>
      <c r="EGM4" s="212"/>
      <c r="EGN4" s="212"/>
      <c r="EGO4" s="212"/>
      <c r="EGP4" s="212"/>
      <c r="EGQ4" s="212"/>
      <c r="EGR4" s="212"/>
      <c r="EGS4" s="212"/>
      <c r="EGT4" s="212"/>
      <c r="EGU4" s="212"/>
      <c r="EGV4" s="212"/>
      <c r="EGW4" s="212"/>
      <c r="EGX4" s="212"/>
      <c r="EGY4" s="212"/>
      <c r="EGZ4" s="212"/>
      <c r="EHA4" s="212"/>
      <c r="EHB4" s="212"/>
      <c r="EHC4" s="212"/>
      <c r="EHD4" s="212"/>
      <c r="EHE4" s="212"/>
      <c r="EHF4" s="212"/>
      <c r="EHG4" s="212"/>
      <c r="EHH4" s="212"/>
      <c r="EHI4" s="212"/>
      <c r="EHJ4" s="212"/>
      <c r="EHK4" s="212"/>
      <c r="EHL4" s="212"/>
      <c r="EHM4" s="212"/>
      <c r="EHN4" s="212"/>
      <c r="EHO4" s="212"/>
      <c r="EHP4" s="212"/>
      <c r="EHQ4" s="212"/>
      <c r="EHR4" s="212"/>
      <c r="EHS4" s="212"/>
      <c r="EHT4" s="212"/>
      <c r="EHU4" s="212"/>
      <c r="EHV4" s="212"/>
      <c r="EHW4" s="212"/>
      <c r="EHX4" s="212"/>
      <c r="EHY4" s="212"/>
      <c r="EHZ4" s="212"/>
      <c r="EIA4" s="212"/>
      <c r="EIB4" s="212"/>
      <c r="EIC4" s="212"/>
      <c r="EID4" s="212"/>
      <c r="EIE4" s="212"/>
      <c r="EIF4" s="212"/>
      <c r="EIG4" s="212"/>
      <c r="EIH4" s="212"/>
      <c r="EII4" s="212"/>
      <c r="EIJ4" s="212"/>
      <c r="EIK4" s="212"/>
      <c r="EIL4" s="212"/>
      <c r="EIM4" s="212"/>
      <c r="EIN4" s="212"/>
      <c r="EIO4" s="212"/>
      <c r="EIP4" s="212"/>
      <c r="EIQ4" s="212"/>
      <c r="EIR4" s="212"/>
      <c r="EIS4" s="212"/>
      <c r="EIT4" s="212"/>
      <c r="EIU4" s="212"/>
      <c r="EIV4" s="212"/>
      <c r="EIW4" s="212"/>
      <c r="EIX4" s="212"/>
      <c r="EIY4" s="212"/>
      <c r="EIZ4" s="212"/>
      <c r="EJA4" s="212"/>
      <c r="EJB4" s="212"/>
      <c r="EJC4" s="212"/>
      <c r="EJD4" s="212"/>
      <c r="EJE4" s="212"/>
      <c r="EJF4" s="212"/>
      <c r="EJG4" s="212"/>
      <c r="EJH4" s="212"/>
      <c r="EJI4" s="212"/>
      <c r="EJJ4" s="212"/>
      <c r="EJK4" s="212"/>
      <c r="EJL4" s="212"/>
      <c r="EJM4" s="212"/>
      <c r="EJN4" s="212"/>
      <c r="EJO4" s="212"/>
      <c r="EJP4" s="212"/>
      <c r="EJQ4" s="212"/>
      <c r="EJR4" s="212"/>
      <c r="EJS4" s="212"/>
      <c r="EJT4" s="212"/>
      <c r="EJU4" s="212"/>
      <c r="EJV4" s="212"/>
      <c r="EJW4" s="212"/>
      <c r="EJX4" s="212"/>
      <c r="EJY4" s="212"/>
      <c r="EJZ4" s="212"/>
      <c r="EKA4" s="212"/>
      <c r="EKB4" s="212"/>
      <c r="EKC4" s="212"/>
      <c r="EKD4" s="212"/>
      <c r="EKE4" s="212"/>
      <c r="EKF4" s="212"/>
      <c r="EKG4" s="212"/>
      <c r="EKH4" s="212"/>
      <c r="EKI4" s="212"/>
      <c r="EKJ4" s="212"/>
      <c r="EKK4" s="212"/>
      <c r="EKL4" s="212"/>
      <c r="EKM4" s="212"/>
      <c r="EKN4" s="212"/>
      <c r="EKO4" s="212"/>
      <c r="EKP4" s="212"/>
      <c r="EKQ4" s="212"/>
      <c r="EKR4" s="212"/>
      <c r="EKS4" s="212"/>
      <c r="EKT4" s="212"/>
      <c r="EKU4" s="212"/>
      <c r="EKV4" s="212"/>
      <c r="EKW4" s="212"/>
      <c r="EKX4" s="212"/>
      <c r="EKY4" s="212"/>
      <c r="EKZ4" s="212"/>
      <c r="ELA4" s="212"/>
      <c r="ELB4" s="212"/>
      <c r="ELC4" s="212"/>
      <c r="ELD4" s="212"/>
      <c r="ELE4" s="212"/>
      <c r="ELF4" s="212"/>
      <c r="ELG4" s="212"/>
      <c r="ELH4" s="212"/>
      <c r="ELI4" s="212"/>
      <c r="ELJ4" s="212"/>
      <c r="ELK4" s="212"/>
      <c r="ELL4" s="212"/>
      <c r="ELM4" s="212"/>
      <c r="ELN4" s="212"/>
      <c r="ELO4" s="212"/>
      <c r="ELP4" s="212"/>
      <c r="ELQ4" s="212"/>
      <c r="ELR4" s="212"/>
      <c r="ELS4" s="212"/>
      <c r="ELT4" s="212"/>
      <c r="ELU4" s="212"/>
      <c r="ELV4" s="212"/>
      <c r="ELW4" s="212"/>
      <c r="ELX4" s="212"/>
      <c r="ELY4" s="212"/>
      <c r="ELZ4" s="212"/>
      <c r="EMA4" s="212"/>
      <c r="EMB4" s="212"/>
      <c r="EMC4" s="212"/>
      <c r="EMD4" s="212"/>
      <c r="EME4" s="212"/>
      <c r="EMF4" s="212"/>
      <c r="EMG4" s="212"/>
      <c r="EMH4" s="212"/>
      <c r="EMI4" s="212"/>
      <c r="EMJ4" s="212"/>
      <c r="EMK4" s="212"/>
      <c r="EML4" s="212"/>
      <c r="EMM4" s="212"/>
      <c r="EMN4" s="212"/>
      <c r="EMO4" s="212"/>
      <c r="EMP4" s="212"/>
      <c r="EMQ4" s="212"/>
      <c r="EMR4" s="212"/>
      <c r="EMS4" s="212"/>
      <c r="EMT4" s="212"/>
      <c r="EMU4" s="212"/>
      <c r="EMV4" s="212"/>
      <c r="EMW4" s="212"/>
      <c r="EMX4" s="212"/>
      <c r="EMY4" s="212"/>
      <c r="EMZ4" s="212"/>
      <c r="ENA4" s="212"/>
      <c r="ENB4" s="212"/>
      <c r="ENC4" s="212"/>
      <c r="END4" s="212"/>
      <c r="ENE4" s="212"/>
      <c r="ENF4" s="212"/>
      <c r="ENG4" s="212"/>
      <c r="ENH4" s="212"/>
      <c r="ENI4" s="212"/>
      <c r="ENJ4" s="212"/>
      <c r="ENK4" s="212"/>
      <c r="ENL4" s="212"/>
      <c r="ENM4" s="212"/>
      <c r="ENN4" s="212"/>
      <c r="ENO4" s="212"/>
      <c r="ENP4" s="212"/>
      <c r="ENQ4" s="212"/>
      <c r="ENR4" s="212"/>
      <c r="ENS4" s="212"/>
      <c r="ENT4" s="212"/>
      <c r="ENU4" s="212"/>
      <c r="ENV4" s="212"/>
      <c r="ENW4" s="212"/>
      <c r="ENX4" s="212"/>
      <c r="ENY4" s="212"/>
      <c r="ENZ4" s="212"/>
      <c r="EOA4" s="212"/>
      <c r="EOB4" s="212"/>
      <c r="EOC4" s="212"/>
      <c r="EOD4" s="212"/>
      <c r="EOE4" s="212"/>
      <c r="EOF4" s="212"/>
      <c r="EOG4" s="212"/>
      <c r="EOH4" s="212"/>
      <c r="EOI4" s="212"/>
      <c r="EOJ4" s="212"/>
      <c r="EOK4" s="212"/>
      <c r="EOL4" s="212"/>
      <c r="EOM4" s="212"/>
      <c r="EON4" s="212"/>
      <c r="EOO4" s="212"/>
      <c r="EOP4" s="212"/>
      <c r="EOQ4" s="212"/>
      <c r="EOR4" s="212"/>
      <c r="EOS4" s="212"/>
      <c r="EOT4" s="212"/>
      <c r="EOU4" s="212"/>
      <c r="EOV4" s="212"/>
      <c r="EOW4" s="212"/>
      <c r="EOX4" s="212"/>
      <c r="EOY4" s="212"/>
      <c r="EOZ4" s="212"/>
      <c r="EPA4" s="212"/>
      <c r="EPB4" s="212"/>
      <c r="EPC4" s="212"/>
      <c r="EPD4" s="212"/>
      <c r="EPE4" s="212"/>
      <c r="EPF4" s="212"/>
      <c r="EPG4" s="212"/>
      <c r="EPH4" s="212"/>
      <c r="EPI4" s="212"/>
      <c r="EPJ4" s="212"/>
      <c r="EPK4" s="212"/>
      <c r="EPL4" s="212"/>
      <c r="EPM4" s="212"/>
      <c r="EPN4" s="212"/>
      <c r="EPO4" s="212"/>
      <c r="EPP4" s="212"/>
      <c r="EPQ4" s="212"/>
      <c r="EPR4" s="212"/>
      <c r="EPS4" s="212"/>
      <c r="EPT4" s="212"/>
      <c r="EPU4" s="212"/>
      <c r="EPV4" s="212"/>
      <c r="EPW4" s="212"/>
      <c r="EPX4" s="212"/>
      <c r="EPY4" s="212"/>
      <c r="EPZ4" s="212"/>
      <c r="EQA4" s="212"/>
      <c r="EQB4" s="212"/>
      <c r="EQC4" s="212"/>
      <c r="EQD4" s="212"/>
      <c r="EQE4" s="212"/>
      <c r="EQF4" s="212"/>
      <c r="EQG4" s="212"/>
      <c r="EQH4" s="212"/>
      <c r="EQI4" s="212"/>
      <c r="EQJ4" s="212"/>
      <c r="EQK4" s="212"/>
      <c r="EQL4" s="212"/>
      <c r="EQM4" s="212"/>
      <c r="EQN4" s="212"/>
      <c r="EQO4" s="212"/>
      <c r="EQP4" s="212"/>
      <c r="EQQ4" s="212"/>
      <c r="EQR4" s="212"/>
      <c r="EQS4" s="212"/>
      <c r="EQT4" s="212"/>
      <c r="EQU4" s="212"/>
      <c r="EQV4" s="212"/>
      <c r="EQW4" s="212"/>
      <c r="EQX4" s="212"/>
      <c r="EQY4" s="212"/>
      <c r="EQZ4" s="212"/>
      <c r="ERA4" s="212"/>
      <c r="ERB4" s="212"/>
      <c r="ERC4" s="212"/>
      <c r="ERD4" s="212"/>
      <c r="ERE4" s="212"/>
      <c r="ERF4" s="212"/>
      <c r="ERG4" s="212"/>
      <c r="ERH4" s="212"/>
      <c r="ERI4" s="212"/>
      <c r="ERJ4" s="212"/>
      <c r="ERK4" s="212"/>
      <c r="ERL4" s="212"/>
      <c r="ERM4" s="212"/>
      <c r="ERN4" s="212"/>
      <c r="ERO4" s="212"/>
      <c r="ERP4" s="212"/>
      <c r="ERQ4" s="212"/>
      <c r="ERR4" s="212"/>
      <c r="ERS4" s="212"/>
      <c r="ERT4" s="212"/>
      <c r="ERU4" s="212"/>
      <c r="ERV4" s="212"/>
      <c r="ERW4" s="212"/>
      <c r="ERX4" s="212"/>
      <c r="ERY4" s="212"/>
      <c r="ERZ4" s="212"/>
      <c r="ESA4" s="212"/>
      <c r="ESB4" s="212"/>
      <c r="ESC4" s="212"/>
      <c r="ESD4" s="212"/>
      <c r="ESE4" s="212"/>
      <c r="ESF4" s="212"/>
      <c r="ESG4" s="212"/>
      <c r="ESH4" s="212"/>
      <c r="ESI4" s="212"/>
      <c r="ESJ4" s="212"/>
      <c r="ESK4" s="212"/>
      <c r="ESL4" s="212"/>
      <c r="ESM4" s="212"/>
      <c r="ESN4" s="212"/>
      <c r="ESO4" s="212"/>
      <c r="ESP4" s="212"/>
      <c r="ESQ4" s="212"/>
      <c r="ESR4" s="212"/>
      <c r="ESS4" s="212"/>
      <c r="EST4" s="212"/>
      <c r="ESU4" s="212"/>
      <c r="ESV4" s="212"/>
      <c r="ESW4" s="212"/>
      <c r="ESX4" s="212"/>
      <c r="ESY4" s="212"/>
      <c r="ESZ4" s="212"/>
      <c r="ETA4" s="212"/>
      <c r="ETB4" s="212"/>
      <c r="ETC4" s="212"/>
      <c r="ETD4" s="212"/>
      <c r="ETE4" s="212"/>
      <c r="ETF4" s="212"/>
      <c r="ETG4" s="212"/>
      <c r="ETH4" s="212"/>
      <c r="ETI4" s="212"/>
      <c r="ETJ4" s="212"/>
      <c r="ETK4" s="212"/>
      <c r="ETL4" s="212"/>
      <c r="ETM4" s="212"/>
      <c r="ETN4" s="212"/>
      <c r="ETO4" s="212"/>
      <c r="ETP4" s="212"/>
      <c r="ETQ4" s="212"/>
      <c r="ETR4" s="212"/>
      <c r="ETS4" s="212"/>
      <c r="ETT4" s="212"/>
      <c r="ETU4" s="212"/>
      <c r="ETV4" s="212"/>
      <c r="ETW4" s="212"/>
      <c r="ETX4" s="212"/>
      <c r="ETY4" s="212"/>
      <c r="ETZ4" s="212"/>
      <c r="EUA4" s="212"/>
      <c r="EUB4" s="212"/>
      <c r="EUC4" s="212"/>
      <c r="EUD4" s="212"/>
      <c r="EUE4" s="212"/>
      <c r="EUF4" s="212"/>
      <c r="EUG4" s="212"/>
      <c r="EUH4" s="212"/>
      <c r="EUI4" s="212"/>
      <c r="EUJ4" s="212"/>
      <c r="EUK4" s="212"/>
      <c r="EUL4" s="212"/>
      <c r="EUM4" s="212"/>
      <c r="EUN4" s="212"/>
      <c r="EUO4" s="212"/>
      <c r="EUP4" s="212"/>
      <c r="EUQ4" s="212"/>
      <c r="EUR4" s="212"/>
      <c r="EUS4" s="212"/>
      <c r="EUT4" s="212"/>
      <c r="EUU4" s="212"/>
      <c r="EUV4" s="212"/>
      <c r="EUW4" s="212"/>
      <c r="EUX4" s="212"/>
      <c r="EUY4" s="212"/>
      <c r="EUZ4" s="212"/>
      <c r="EVA4" s="212"/>
      <c r="EVB4" s="212"/>
      <c r="EVC4" s="212"/>
      <c r="EVD4" s="212"/>
      <c r="EVE4" s="212"/>
      <c r="EVF4" s="212"/>
      <c r="EVG4" s="212"/>
      <c r="EVH4" s="212"/>
      <c r="EVI4" s="212"/>
      <c r="EVJ4" s="212"/>
      <c r="EVK4" s="212"/>
      <c r="EVL4" s="212"/>
      <c r="EVM4" s="212"/>
      <c r="EVN4" s="212"/>
      <c r="EVO4" s="212"/>
      <c r="EVP4" s="212"/>
      <c r="EVQ4" s="212"/>
      <c r="EVR4" s="212"/>
      <c r="EVS4" s="212"/>
      <c r="EVT4" s="212"/>
      <c r="EVU4" s="212"/>
      <c r="EVV4" s="212"/>
      <c r="EVW4" s="212"/>
      <c r="EVX4" s="212"/>
      <c r="EVY4" s="212"/>
      <c r="EVZ4" s="212"/>
      <c r="EWA4" s="212"/>
      <c r="EWB4" s="212"/>
      <c r="EWC4" s="212"/>
      <c r="EWD4" s="212"/>
      <c r="EWE4" s="212"/>
      <c r="EWF4" s="212"/>
      <c r="EWG4" s="212"/>
      <c r="EWH4" s="212"/>
      <c r="EWI4" s="212"/>
      <c r="EWJ4" s="212"/>
      <c r="EWK4" s="212"/>
      <c r="EWL4" s="212"/>
      <c r="EWM4" s="212"/>
      <c r="EWN4" s="212"/>
      <c r="EWO4" s="212"/>
      <c r="EWP4" s="212"/>
      <c r="EWQ4" s="212"/>
      <c r="EWR4" s="212"/>
      <c r="EWS4" s="212"/>
      <c r="EWT4" s="212"/>
      <c r="EWU4" s="212"/>
      <c r="EWV4" s="212"/>
      <c r="EWW4" s="212"/>
      <c r="EWX4" s="212"/>
      <c r="EWY4" s="212"/>
      <c r="EWZ4" s="212"/>
      <c r="EXA4" s="212"/>
      <c r="EXB4" s="212"/>
      <c r="EXC4" s="212"/>
      <c r="EXD4" s="212"/>
      <c r="EXE4" s="212"/>
      <c r="EXF4" s="212"/>
      <c r="EXG4" s="212"/>
      <c r="EXH4" s="212"/>
      <c r="EXI4" s="212"/>
      <c r="EXJ4" s="212"/>
      <c r="EXK4" s="212"/>
      <c r="EXL4" s="212"/>
      <c r="EXM4" s="212"/>
      <c r="EXN4" s="212"/>
      <c r="EXO4" s="212"/>
      <c r="EXP4" s="212"/>
      <c r="EXQ4" s="212"/>
      <c r="EXR4" s="212"/>
      <c r="EXS4" s="212"/>
      <c r="EXT4" s="212"/>
      <c r="EXU4" s="212"/>
      <c r="EXV4" s="212"/>
      <c r="EXW4" s="212"/>
      <c r="EXX4" s="212"/>
      <c r="EXY4" s="212"/>
      <c r="EXZ4" s="212"/>
      <c r="EYA4" s="212"/>
      <c r="EYB4" s="212"/>
      <c r="EYC4" s="212"/>
      <c r="EYD4" s="212"/>
      <c r="EYE4" s="212"/>
      <c r="EYF4" s="212"/>
      <c r="EYG4" s="212"/>
      <c r="EYH4" s="212"/>
      <c r="EYI4" s="212"/>
      <c r="EYJ4" s="212"/>
      <c r="EYK4" s="212"/>
      <c r="EYL4" s="212"/>
      <c r="EYM4" s="212"/>
      <c r="EYN4" s="212"/>
      <c r="EYO4" s="212"/>
      <c r="EYP4" s="212"/>
      <c r="EYQ4" s="212"/>
      <c r="EYR4" s="212"/>
      <c r="EYS4" s="212"/>
      <c r="EYT4" s="212"/>
      <c r="EYU4" s="212"/>
      <c r="EYV4" s="212"/>
      <c r="EYW4" s="212"/>
      <c r="EYX4" s="212"/>
      <c r="EYY4" s="212"/>
      <c r="EYZ4" s="212"/>
      <c r="EZA4" s="212"/>
      <c r="EZB4" s="212"/>
      <c r="EZC4" s="212"/>
      <c r="EZD4" s="212"/>
      <c r="EZE4" s="212"/>
      <c r="EZF4" s="212"/>
      <c r="EZG4" s="212"/>
      <c r="EZH4" s="212"/>
      <c r="EZI4" s="212"/>
      <c r="EZJ4" s="212"/>
      <c r="EZK4" s="212"/>
      <c r="EZL4" s="212"/>
      <c r="EZM4" s="212"/>
      <c r="EZN4" s="212"/>
      <c r="EZO4" s="212"/>
      <c r="EZP4" s="212"/>
      <c r="EZQ4" s="212"/>
      <c r="EZR4" s="212"/>
      <c r="EZS4" s="212"/>
      <c r="EZT4" s="212"/>
      <c r="EZU4" s="212"/>
      <c r="EZV4" s="212"/>
      <c r="EZW4" s="212"/>
      <c r="EZX4" s="212"/>
      <c r="EZY4" s="212"/>
      <c r="EZZ4" s="212"/>
      <c r="FAA4" s="212"/>
      <c r="FAB4" s="212"/>
      <c r="FAC4" s="212"/>
      <c r="FAD4" s="212"/>
      <c r="FAE4" s="212"/>
      <c r="FAF4" s="212"/>
      <c r="FAG4" s="212"/>
      <c r="FAH4" s="212"/>
      <c r="FAI4" s="212"/>
      <c r="FAJ4" s="212"/>
      <c r="FAK4" s="212"/>
      <c r="FAL4" s="212"/>
      <c r="FAM4" s="212"/>
      <c r="FAN4" s="212"/>
      <c r="FAO4" s="212"/>
      <c r="FAP4" s="212"/>
      <c r="FAQ4" s="212"/>
      <c r="FAR4" s="212"/>
      <c r="FAS4" s="212"/>
      <c r="FAT4" s="212"/>
      <c r="FAU4" s="212"/>
      <c r="FAV4" s="212"/>
      <c r="FAW4" s="212"/>
      <c r="FAX4" s="212"/>
      <c r="FAY4" s="212"/>
      <c r="FAZ4" s="212"/>
      <c r="FBA4" s="212"/>
      <c r="FBB4" s="212"/>
      <c r="FBC4" s="212"/>
      <c r="FBD4" s="212"/>
      <c r="FBE4" s="212"/>
      <c r="FBF4" s="212"/>
      <c r="FBG4" s="212"/>
      <c r="FBH4" s="212"/>
      <c r="FBI4" s="212"/>
      <c r="FBJ4" s="212"/>
      <c r="FBK4" s="212"/>
      <c r="FBL4" s="212"/>
      <c r="FBM4" s="212"/>
      <c r="FBN4" s="212"/>
      <c r="FBO4" s="212"/>
      <c r="FBP4" s="212"/>
      <c r="FBQ4" s="212"/>
      <c r="FBR4" s="212"/>
      <c r="FBS4" s="212"/>
      <c r="FBT4" s="212"/>
      <c r="FBU4" s="212"/>
      <c r="FBV4" s="212"/>
      <c r="FBW4" s="212"/>
      <c r="FBX4" s="212"/>
      <c r="FBY4" s="212"/>
      <c r="FBZ4" s="212"/>
      <c r="FCA4" s="212"/>
      <c r="FCB4" s="212"/>
      <c r="FCC4" s="212"/>
      <c r="FCD4" s="212"/>
      <c r="FCE4" s="212"/>
      <c r="FCF4" s="212"/>
      <c r="FCG4" s="212"/>
      <c r="FCH4" s="212"/>
      <c r="FCI4" s="212"/>
      <c r="FCJ4" s="212"/>
      <c r="FCK4" s="212"/>
      <c r="FCL4" s="212"/>
      <c r="FCM4" s="212"/>
      <c r="FCN4" s="212"/>
      <c r="FCO4" s="212"/>
      <c r="FCP4" s="212"/>
      <c r="FCQ4" s="212"/>
      <c r="FCR4" s="212"/>
      <c r="FCS4" s="212"/>
      <c r="FCT4" s="212"/>
      <c r="FCU4" s="212"/>
      <c r="FCV4" s="212"/>
      <c r="FCW4" s="212"/>
      <c r="FCX4" s="212"/>
      <c r="FCY4" s="212"/>
      <c r="FCZ4" s="212"/>
      <c r="FDA4" s="212"/>
      <c r="FDB4" s="212"/>
      <c r="FDC4" s="212"/>
      <c r="FDD4" s="212"/>
      <c r="FDE4" s="212"/>
      <c r="FDF4" s="212"/>
      <c r="FDG4" s="212"/>
      <c r="FDH4" s="212"/>
      <c r="FDI4" s="212"/>
      <c r="FDJ4" s="212"/>
      <c r="FDK4" s="212"/>
      <c r="FDL4" s="212"/>
      <c r="FDM4" s="212"/>
      <c r="FDN4" s="212"/>
      <c r="FDO4" s="212"/>
      <c r="FDP4" s="212"/>
      <c r="FDQ4" s="212"/>
      <c r="FDR4" s="212"/>
      <c r="FDS4" s="212"/>
      <c r="FDT4" s="212"/>
      <c r="FDU4" s="212"/>
      <c r="FDV4" s="212"/>
      <c r="FDW4" s="212"/>
      <c r="FDX4" s="212"/>
      <c r="FDY4" s="212"/>
      <c r="FDZ4" s="212"/>
      <c r="FEA4" s="212"/>
      <c r="FEB4" s="212"/>
      <c r="FEC4" s="212"/>
      <c r="FED4" s="212"/>
      <c r="FEE4" s="212"/>
      <c r="FEF4" s="212"/>
      <c r="FEG4" s="212"/>
      <c r="FEH4" s="212"/>
      <c r="FEI4" s="212"/>
      <c r="FEJ4" s="212"/>
      <c r="FEK4" s="212"/>
      <c r="FEL4" s="212"/>
      <c r="FEM4" s="212"/>
      <c r="FEN4" s="212"/>
      <c r="FEO4" s="212"/>
      <c r="FEP4" s="212"/>
      <c r="FEQ4" s="212"/>
      <c r="FER4" s="212"/>
      <c r="FES4" s="212"/>
      <c r="FET4" s="212"/>
      <c r="FEU4" s="212"/>
      <c r="FEV4" s="212"/>
      <c r="FEW4" s="212"/>
      <c r="FEX4" s="212"/>
      <c r="FEY4" s="212"/>
      <c r="FEZ4" s="212"/>
      <c r="FFA4" s="212"/>
      <c r="FFB4" s="212"/>
      <c r="FFC4" s="212"/>
      <c r="FFD4" s="212"/>
      <c r="FFE4" s="212"/>
      <c r="FFF4" s="212"/>
      <c r="FFG4" s="212"/>
      <c r="FFH4" s="212"/>
      <c r="FFI4" s="212"/>
      <c r="FFJ4" s="212"/>
      <c r="FFK4" s="212"/>
      <c r="FFL4" s="212"/>
      <c r="FFM4" s="212"/>
      <c r="FFN4" s="212"/>
      <c r="FFO4" s="212"/>
      <c r="FFP4" s="212"/>
      <c r="FFQ4" s="212"/>
      <c r="FFR4" s="212"/>
      <c r="FFS4" s="212"/>
      <c r="FFT4" s="212"/>
      <c r="FFU4" s="212"/>
      <c r="FFV4" s="212"/>
      <c r="FFW4" s="212"/>
      <c r="FFX4" s="212"/>
      <c r="FFY4" s="212"/>
      <c r="FFZ4" s="212"/>
      <c r="FGA4" s="212"/>
      <c r="FGB4" s="212"/>
      <c r="FGC4" s="212"/>
      <c r="FGD4" s="212"/>
      <c r="FGE4" s="212"/>
      <c r="FGF4" s="212"/>
      <c r="FGG4" s="212"/>
      <c r="FGH4" s="212"/>
      <c r="FGI4" s="212"/>
      <c r="FGJ4" s="212"/>
      <c r="FGK4" s="212"/>
      <c r="FGL4" s="212"/>
      <c r="FGM4" s="212"/>
      <c r="FGN4" s="212"/>
      <c r="FGO4" s="212"/>
      <c r="FGP4" s="212"/>
      <c r="FGQ4" s="212"/>
      <c r="FGR4" s="212"/>
      <c r="FGS4" s="212"/>
      <c r="FGT4" s="212"/>
      <c r="FGU4" s="212"/>
      <c r="FGV4" s="212"/>
      <c r="FGW4" s="212"/>
      <c r="FGX4" s="212"/>
      <c r="FGY4" s="212"/>
      <c r="FGZ4" s="212"/>
      <c r="FHA4" s="212"/>
      <c r="FHB4" s="212"/>
      <c r="FHC4" s="212"/>
      <c r="FHD4" s="212"/>
      <c r="FHE4" s="212"/>
      <c r="FHF4" s="212"/>
      <c r="FHG4" s="212"/>
      <c r="FHH4" s="212"/>
      <c r="FHI4" s="212"/>
      <c r="FHJ4" s="212"/>
      <c r="FHK4" s="212"/>
      <c r="FHL4" s="212"/>
      <c r="FHM4" s="212"/>
      <c r="FHN4" s="212"/>
      <c r="FHO4" s="212"/>
      <c r="FHP4" s="212"/>
      <c r="FHQ4" s="212"/>
      <c r="FHR4" s="212"/>
      <c r="FHS4" s="212"/>
      <c r="FHT4" s="212"/>
      <c r="FHU4" s="212"/>
      <c r="FHV4" s="212"/>
      <c r="FHW4" s="212"/>
      <c r="FHX4" s="212"/>
      <c r="FHY4" s="212"/>
      <c r="FHZ4" s="212"/>
      <c r="FIA4" s="212"/>
      <c r="FIB4" s="212"/>
      <c r="FIC4" s="212"/>
      <c r="FID4" s="212"/>
      <c r="FIE4" s="212"/>
      <c r="FIF4" s="212"/>
      <c r="FIG4" s="212"/>
      <c r="FIH4" s="212"/>
      <c r="FII4" s="212"/>
      <c r="FIJ4" s="212"/>
      <c r="FIK4" s="212"/>
      <c r="FIL4" s="212"/>
      <c r="FIM4" s="212"/>
      <c r="FIN4" s="212"/>
      <c r="FIO4" s="212"/>
      <c r="FIP4" s="212"/>
      <c r="FIQ4" s="212"/>
      <c r="FIR4" s="212"/>
      <c r="FIS4" s="212"/>
      <c r="FIT4" s="212"/>
      <c r="FIU4" s="212"/>
      <c r="FIV4" s="212"/>
      <c r="FIW4" s="212"/>
      <c r="FIX4" s="212"/>
      <c r="FIY4" s="212"/>
      <c r="FIZ4" s="212"/>
      <c r="FJA4" s="212"/>
      <c r="FJB4" s="212"/>
      <c r="FJC4" s="212"/>
      <c r="FJD4" s="212"/>
      <c r="FJE4" s="212"/>
      <c r="FJF4" s="212"/>
      <c r="FJG4" s="212"/>
      <c r="FJH4" s="212"/>
      <c r="FJI4" s="212"/>
      <c r="FJJ4" s="212"/>
      <c r="FJK4" s="212"/>
      <c r="FJL4" s="212"/>
      <c r="FJM4" s="212"/>
      <c r="FJN4" s="212"/>
      <c r="FJO4" s="212"/>
      <c r="FJP4" s="212"/>
      <c r="FJQ4" s="212"/>
      <c r="FJR4" s="212"/>
      <c r="FJS4" s="212"/>
      <c r="FJT4" s="212"/>
      <c r="FJU4" s="212"/>
      <c r="FJV4" s="212"/>
      <c r="FJW4" s="212"/>
      <c r="FJX4" s="212"/>
      <c r="FJY4" s="212"/>
      <c r="FJZ4" s="212"/>
      <c r="FKA4" s="212"/>
      <c r="FKB4" s="212"/>
      <c r="FKC4" s="212"/>
      <c r="FKD4" s="212"/>
      <c r="FKE4" s="212"/>
      <c r="FKF4" s="212"/>
      <c r="FKG4" s="212"/>
      <c r="FKH4" s="212"/>
      <c r="FKI4" s="212"/>
      <c r="FKJ4" s="212"/>
      <c r="FKK4" s="212"/>
      <c r="FKL4" s="212"/>
      <c r="FKM4" s="212"/>
      <c r="FKN4" s="212"/>
      <c r="FKO4" s="212"/>
      <c r="FKP4" s="212"/>
      <c r="FKQ4" s="212"/>
      <c r="FKR4" s="212"/>
      <c r="FKS4" s="212"/>
      <c r="FKT4" s="212"/>
      <c r="FKU4" s="212"/>
      <c r="FKV4" s="212"/>
      <c r="FKW4" s="212"/>
      <c r="FKX4" s="212"/>
      <c r="FKY4" s="212"/>
      <c r="FKZ4" s="212"/>
      <c r="FLA4" s="212"/>
      <c r="FLB4" s="212"/>
      <c r="FLC4" s="212"/>
      <c r="FLD4" s="212"/>
      <c r="FLE4" s="212"/>
      <c r="FLF4" s="212"/>
      <c r="FLG4" s="212"/>
      <c r="FLH4" s="212"/>
      <c r="FLI4" s="212"/>
      <c r="FLJ4" s="212"/>
      <c r="FLK4" s="212"/>
      <c r="FLL4" s="212"/>
      <c r="FLM4" s="212"/>
      <c r="FLN4" s="212"/>
      <c r="FLO4" s="212"/>
      <c r="FLP4" s="212"/>
      <c r="FLQ4" s="212"/>
      <c r="FLR4" s="212"/>
      <c r="FLS4" s="212"/>
      <c r="FLT4" s="212"/>
      <c r="FLU4" s="212"/>
      <c r="FLV4" s="212"/>
      <c r="FLW4" s="212"/>
      <c r="FLX4" s="212"/>
      <c r="FLY4" s="212"/>
      <c r="FLZ4" s="212"/>
      <c r="FMA4" s="212"/>
      <c r="FMB4" s="212"/>
      <c r="FMC4" s="212"/>
      <c r="FMD4" s="212"/>
      <c r="FME4" s="212"/>
      <c r="FMF4" s="212"/>
      <c r="FMG4" s="212"/>
      <c r="FMH4" s="212"/>
      <c r="FMI4" s="212"/>
      <c r="FMJ4" s="212"/>
      <c r="FMK4" s="212"/>
      <c r="FML4" s="212"/>
      <c r="FMM4" s="212"/>
      <c r="FMN4" s="212"/>
      <c r="FMO4" s="212"/>
      <c r="FMP4" s="212"/>
      <c r="FMQ4" s="212"/>
      <c r="FMR4" s="212"/>
      <c r="FMS4" s="212"/>
      <c r="FMT4" s="212"/>
      <c r="FMU4" s="212"/>
      <c r="FMV4" s="212"/>
      <c r="FMW4" s="212"/>
      <c r="FMX4" s="212"/>
      <c r="FMY4" s="212"/>
      <c r="FMZ4" s="212"/>
      <c r="FNA4" s="212"/>
      <c r="FNB4" s="212"/>
      <c r="FNC4" s="212"/>
      <c r="FND4" s="212"/>
      <c r="FNE4" s="212"/>
      <c r="FNF4" s="212"/>
      <c r="FNG4" s="212"/>
      <c r="FNH4" s="212"/>
      <c r="FNI4" s="212"/>
      <c r="FNJ4" s="212"/>
      <c r="FNK4" s="212"/>
      <c r="FNL4" s="212"/>
      <c r="FNM4" s="212"/>
      <c r="FNN4" s="212"/>
      <c r="FNO4" s="212"/>
      <c r="FNP4" s="212"/>
      <c r="FNQ4" s="212"/>
      <c r="FNR4" s="212"/>
      <c r="FNS4" s="212"/>
      <c r="FNT4" s="212"/>
      <c r="FNU4" s="212"/>
      <c r="FNV4" s="212"/>
      <c r="FNW4" s="212"/>
      <c r="FNX4" s="212"/>
      <c r="FNY4" s="212"/>
      <c r="FNZ4" s="212"/>
      <c r="FOA4" s="212"/>
      <c r="FOB4" s="212"/>
      <c r="FOC4" s="212"/>
      <c r="FOD4" s="212"/>
      <c r="FOE4" s="212"/>
      <c r="FOF4" s="212"/>
      <c r="FOG4" s="212"/>
      <c r="FOH4" s="212"/>
      <c r="FOI4" s="212"/>
      <c r="FOJ4" s="212"/>
      <c r="FOK4" s="212"/>
      <c r="FOL4" s="212"/>
      <c r="FOM4" s="212"/>
      <c r="FON4" s="212"/>
      <c r="FOO4" s="212"/>
      <c r="FOP4" s="212"/>
      <c r="FOQ4" s="212"/>
      <c r="FOR4" s="212"/>
      <c r="FOS4" s="212"/>
      <c r="FOT4" s="212"/>
      <c r="FOU4" s="212"/>
      <c r="FOV4" s="212"/>
      <c r="FOW4" s="212"/>
      <c r="FOX4" s="212"/>
      <c r="FOY4" s="212"/>
      <c r="FOZ4" s="212"/>
      <c r="FPA4" s="212"/>
      <c r="FPB4" s="212"/>
      <c r="FPC4" s="212"/>
      <c r="FPD4" s="212"/>
      <c r="FPE4" s="212"/>
      <c r="FPF4" s="212"/>
      <c r="FPG4" s="212"/>
      <c r="FPH4" s="212"/>
      <c r="FPI4" s="212"/>
      <c r="FPJ4" s="212"/>
      <c r="FPK4" s="212"/>
      <c r="FPL4" s="212"/>
      <c r="FPM4" s="212"/>
      <c r="FPN4" s="212"/>
      <c r="FPO4" s="212"/>
      <c r="FPP4" s="212"/>
      <c r="FPQ4" s="212"/>
      <c r="FPR4" s="212"/>
      <c r="FPS4" s="212"/>
      <c r="FPT4" s="212"/>
      <c r="FPU4" s="212"/>
      <c r="FPV4" s="212"/>
      <c r="FPW4" s="212"/>
      <c r="FPX4" s="212"/>
      <c r="FPY4" s="212"/>
      <c r="FPZ4" s="212"/>
      <c r="FQA4" s="212"/>
      <c r="FQB4" s="212"/>
      <c r="FQC4" s="212"/>
      <c r="FQD4" s="212"/>
      <c r="FQE4" s="212"/>
      <c r="FQF4" s="212"/>
      <c r="FQG4" s="212"/>
      <c r="FQH4" s="212"/>
      <c r="FQI4" s="212"/>
      <c r="FQJ4" s="212"/>
      <c r="FQK4" s="212"/>
      <c r="FQL4" s="212"/>
      <c r="FQM4" s="212"/>
      <c r="FQN4" s="212"/>
      <c r="FQO4" s="212"/>
      <c r="FQP4" s="212"/>
      <c r="FQQ4" s="212"/>
      <c r="FQR4" s="212"/>
      <c r="FQS4" s="212"/>
      <c r="FQT4" s="212"/>
      <c r="FQU4" s="212"/>
      <c r="FQV4" s="212"/>
      <c r="FQW4" s="212"/>
      <c r="FQX4" s="212"/>
      <c r="FQY4" s="212"/>
      <c r="FQZ4" s="212"/>
      <c r="FRA4" s="212"/>
      <c r="FRB4" s="212"/>
      <c r="FRC4" s="212"/>
      <c r="FRD4" s="212"/>
      <c r="FRE4" s="212"/>
      <c r="FRF4" s="212"/>
      <c r="FRG4" s="212"/>
      <c r="FRH4" s="212"/>
      <c r="FRI4" s="212"/>
      <c r="FRJ4" s="212"/>
      <c r="FRK4" s="212"/>
      <c r="FRL4" s="212"/>
      <c r="FRM4" s="212"/>
      <c r="FRN4" s="212"/>
      <c r="FRO4" s="212"/>
      <c r="FRP4" s="212"/>
      <c r="FRQ4" s="212"/>
      <c r="FRR4" s="212"/>
      <c r="FRS4" s="212"/>
      <c r="FRT4" s="212"/>
      <c r="FRU4" s="212"/>
      <c r="FRV4" s="212"/>
      <c r="FRW4" s="212"/>
      <c r="FRX4" s="212"/>
      <c r="FRY4" s="212"/>
      <c r="FRZ4" s="212"/>
      <c r="FSA4" s="212"/>
      <c r="FSB4" s="212"/>
      <c r="FSC4" s="212"/>
      <c r="FSD4" s="212"/>
      <c r="FSE4" s="212"/>
      <c r="FSF4" s="212"/>
      <c r="FSG4" s="212"/>
      <c r="FSH4" s="212"/>
      <c r="FSI4" s="212"/>
      <c r="FSJ4" s="212"/>
      <c r="FSK4" s="212"/>
      <c r="FSL4" s="212"/>
      <c r="FSM4" s="212"/>
      <c r="FSN4" s="212"/>
      <c r="FSO4" s="212"/>
      <c r="FSP4" s="212"/>
      <c r="FSQ4" s="212"/>
      <c r="FSR4" s="212"/>
      <c r="FSS4" s="212"/>
      <c r="FST4" s="212"/>
      <c r="FSU4" s="212"/>
      <c r="FSV4" s="212"/>
      <c r="FSW4" s="212"/>
      <c r="FSX4" s="212"/>
      <c r="FSY4" s="212"/>
      <c r="FSZ4" s="212"/>
      <c r="FTA4" s="212"/>
      <c r="FTB4" s="212"/>
      <c r="FTC4" s="212"/>
      <c r="FTD4" s="212"/>
      <c r="FTE4" s="212"/>
      <c r="FTF4" s="212"/>
      <c r="FTG4" s="212"/>
      <c r="FTH4" s="212"/>
      <c r="FTI4" s="212"/>
      <c r="FTJ4" s="212"/>
      <c r="FTK4" s="212"/>
      <c r="FTL4" s="212"/>
      <c r="FTM4" s="212"/>
      <c r="FTN4" s="212"/>
      <c r="FTO4" s="212"/>
      <c r="FTP4" s="212"/>
      <c r="FTQ4" s="212"/>
      <c r="FTR4" s="212"/>
      <c r="FTS4" s="212"/>
      <c r="FTT4" s="212"/>
      <c r="FTU4" s="212"/>
      <c r="FTV4" s="212"/>
      <c r="FTW4" s="212"/>
      <c r="FTX4" s="212"/>
      <c r="FTY4" s="212"/>
      <c r="FTZ4" s="212"/>
      <c r="FUA4" s="212"/>
      <c r="FUB4" s="212"/>
      <c r="FUC4" s="212"/>
      <c r="FUD4" s="212"/>
      <c r="FUE4" s="212"/>
      <c r="FUF4" s="212"/>
      <c r="FUG4" s="212"/>
      <c r="FUH4" s="212"/>
      <c r="FUI4" s="212"/>
      <c r="FUJ4" s="212"/>
      <c r="FUK4" s="212"/>
      <c r="FUL4" s="212"/>
      <c r="FUM4" s="212"/>
      <c r="FUN4" s="212"/>
      <c r="FUO4" s="212"/>
      <c r="FUP4" s="212"/>
      <c r="FUQ4" s="212"/>
      <c r="FUR4" s="212"/>
      <c r="FUS4" s="212"/>
      <c r="FUT4" s="212"/>
      <c r="FUU4" s="212"/>
      <c r="FUV4" s="212"/>
      <c r="FUW4" s="212"/>
      <c r="FUX4" s="212"/>
      <c r="FUY4" s="212"/>
      <c r="FUZ4" s="212"/>
      <c r="FVA4" s="212"/>
      <c r="FVB4" s="212"/>
      <c r="FVC4" s="212"/>
      <c r="FVD4" s="212"/>
      <c r="FVE4" s="212"/>
      <c r="FVF4" s="212"/>
      <c r="FVG4" s="212"/>
      <c r="FVH4" s="212"/>
      <c r="FVI4" s="212"/>
      <c r="FVJ4" s="212"/>
      <c r="FVK4" s="212"/>
      <c r="FVL4" s="212"/>
      <c r="FVM4" s="212"/>
      <c r="FVN4" s="212"/>
      <c r="FVO4" s="212"/>
      <c r="FVP4" s="212"/>
      <c r="FVQ4" s="212"/>
      <c r="FVR4" s="212"/>
      <c r="FVS4" s="212"/>
      <c r="FVT4" s="212"/>
      <c r="FVU4" s="212"/>
      <c r="FVV4" s="212"/>
      <c r="FVW4" s="212"/>
      <c r="FVX4" s="212"/>
      <c r="FVY4" s="212"/>
      <c r="FVZ4" s="212"/>
      <c r="FWA4" s="212"/>
      <c r="FWB4" s="212"/>
      <c r="FWC4" s="212"/>
      <c r="FWD4" s="212"/>
      <c r="FWE4" s="212"/>
      <c r="FWF4" s="212"/>
      <c r="FWG4" s="212"/>
      <c r="FWH4" s="212"/>
      <c r="FWI4" s="212"/>
      <c r="FWJ4" s="212"/>
      <c r="FWK4" s="212"/>
      <c r="FWL4" s="212"/>
      <c r="FWM4" s="212"/>
      <c r="FWN4" s="212"/>
      <c r="FWO4" s="212"/>
      <c r="FWP4" s="212"/>
      <c r="FWQ4" s="212"/>
      <c r="FWR4" s="212"/>
      <c r="FWS4" s="212"/>
      <c r="FWT4" s="212"/>
      <c r="FWU4" s="212"/>
      <c r="FWV4" s="212"/>
      <c r="FWW4" s="212"/>
      <c r="FWX4" s="212"/>
      <c r="FWY4" s="212"/>
      <c r="FWZ4" s="212"/>
      <c r="FXA4" s="212"/>
      <c r="FXB4" s="212"/>
      <c r="FXC4" s="212"/>
      <c r="FXD4" s="212"/>
      <c r="FXE4" s="212"/>
      <c r="FXF4" s="212"/>
      <c r="FXG4" s="212"/>
      <c r="FXH4" s="212"/>
      <c r="FXI4" s="212"/>
      <c r="FXJ4" s="212"/>
      <c r="FXK4" s="212"/>
      <c r="FXL4" s="212"/>
      <c r="FXM4" s="212"/>
      <c r="FXN4" s="212"/>
      <c r="FXO4" s="212"/>
      <c r="FXP4" s="212"/>
      <c r="FXQ4" s="212"/>
      <c r="FXR4" s="212"/>
      <c r="FXS4" s="212"/>
      <c r="FXT4" s="212"/>
      <c r="FXU4" s="212"/>
      <c r="FXV4" s="212"/>
      <c r="FXW4" s="212"/>
      <c r="FXX4" s="212"/>
      <c r="FXY4" s="212"/>
      <c r="FXZ4" s="212"/>
      <c r="FYA4" s="212"/>
      <c r="FYB4" s="212"/>
      <c r="FYC4" s="212"/>
      <c r="FYD4" s="212"/>
      <c r="FYE4" s="212"/>
      <c r="FYF4" s="212"/>
      <c r="FYG4" s="212"/>
      <c r="FYH4" s="212"/>
      <c r="FYI4" s="212"/>
      <c r="FYJ4" s="212"/>
      <c r="FYK4" s="212"/>
      <c r="FYL4" s="212"/>
      <c r="FYM4" s="212"/>
      <c r="FYN4" s="212"/>
      <c r="FYO4" s="212"/>
      <c r="FYP4" s="212"/>
      <c r="FYQ4" s="212"/>
      <c r="FYR4" s="212"/>
      <c r="FYS4" s="212"/>
      <c r="FYT4" s="212"/>
      <c r="FYU4" s="212"/>
      <c r="FYV4" s="212"/>
      <c r="FYW4" s="212"/>
      <c r="FYX4" s="212"/>
      <c r="FYY4" s="212"/>
      <c r="FYZ4" s="212"/>
      <c r="FZA4" s="212"/>
      <c r="FZB4" s="212"/>
      <c r="FZC4" s="212"/>
      <c r="FZD4" s="212"/>
      <c r="FZE4" s="212"/>
      <c r="FZF4" s="212"/>
      <c r="FZG4" s="212"/>
      <c r="FZH4" s="212"/>
      <c r="FZI4" s="212"/>
      <c r="FZJ4" s="212"/>
      <c r="FZK4" s="212"/>
      <c r="FZL4" s="212"/>
      <c r="FZM4" s="212"/>
      <c r="FZN4" s="212"/>
      <c r="FZO4" s="212"/>
      <c r="FZP4" s="212"/>
      <c r="FZQ4" s="212"/>
      <c r="FZR4" s="212"/>
      <c r="FZS4" s="212"/>
      <c r="FZT4" s="212"/>
      <c r="FZU4" s="212"/>
      <c r="FZV4" s="212"/>
      <c r="FZW4" s="212"/>
      <c r="FZX4" s="212"/>
      <c r="FZY4" s="212"/>
      <c r="FZZ4" s="212"/>
      <c r="GAA4" s="212"/>
      <c r="GAB4" s="212"/>
      <c r="GAC4" s="212"/>
      <c r="GAD4" s="212"/>
      <c r="GAE4" s="212"/>
      <c r="GAF4" s="212"/>
      <c r="GAG4" s="212"/>
      <c r="GAH4" s="212"/>
      <c r="GAI4" s="212"/>
      <c r="GAJ4" s="212"/>
      <c r="GAK4" s="212"/>
      <c r="GAL4" s="212"/>
      <c r="GAM4" s="212"/>
      <c r="GAN4" s="212"/>
      <c r="GAO4" s="212"/>
      <c r="GAP4" s="212"/>
      <c r="GAQ4" s="212"/>
      <c r="GAR4" s="212"/>
      <c r="GAS4" s="212"/>
      <c r="GAT4" s="212"/>
      <c r="GAU4" s="212"/>
      <c r="GAV4" s="212"/>
      <c r="GAW4" s="212"/>
      <c r="GAX4" s="212"/>
      <c r="GAY4" s="212"/>
      <c r="GAZ4" s="212"/>
      <c r="GBA4" s="212"/>
      <c r="GBB4" s="212"/>
      <c r="GBC4" s="212"/>
      <c r="GBD4" s="212"/>
      <c r="GBE4" s="212"/>
      <c r="GBF4" s="212"/>
      <c r="GBG4" s="212"/>
      <c r="GBH4" s="212"/>
      <c r="GBI4" s="212"/>
      <c r="GBJ4" s="212"/>
      <c r="GBK4" s="212"/>
      <c r="GBL4" s="212"/>
      <c r="GBM4" s="212"/>
      <c r="GBN4" s="212"/>
      <c r="GBO4" s="212"/>
      <c r="GBP4" s="212"/>
      <c r="GBQ4" s="212"/>
      <c r="GBR4" s="212"/>
      <c r="GBS4" s="212"/>
      <c r="GBT4" s="212"/>
      <c r="GBU4" s="212"/>
      <c r="GBV4" s="212"/>
      <c r="GBW4" s="212"/>
      <c r="GBX4" s="212"/>
      <c r="GBY4" s="212"/>
      <c r="GBZ4" s="212"/>
      <c r="GCA4" s="212"/>
      <c r="GCB4" s="212"/>
      <c r="GCC4" s="212"/>
      <c r="GCD4" s="212"/>
      <c r="GCE4" s="212"/>
      <c r="GCF4" s="212"/>
      <c r="GCG4" s="212"/>
      <c r="GCH4" s="212"/>
      <c r="GCI4" s="212"/>
      <c r="GCJ4" s="212"/>
      <c r="GCK4" s="212"/>
      <c r="GCL4" s="212"/>
      <c r="GCM4" s="212"/>
      <c r="GCN4" s="212"/>
      <c r="GCO4" s="212"/>
      <c r="GCP4" s="212"/>
      <c r="GCQ4" s="212"/>
      <c r="GCR4" s="212"/>
      <c r="GCS4" s="212"/>
      <c r="GCT4" s="212"/>
      <c r="GCU4" s="212"/>
      <c r="GCV4" s="212"/>
      <c r="GCW4" s="212"/>
      <c r="GCX4" s="212"/>
      <c r="GCY4" s="212"/>
      <c r="GCZ4" s="212"/>
      <c r="GDA4" s="212"/>
      <c r="GDB4" s="212"/>
      <c r="GDC4" s="212"/>
      <c r="GDD4" s="212"/>
      <c r="GDE4" s="212"/>
      <c r="GDF4" s="212"/>
      <c r="GDG4" s="212"/>
      <c r="GDH4" s="212"/>
      <c r="GDI4" s="212"/>
      <c r="GDJ4" s="212"/>
      <c r="GDK4" s="212"/>
      <c r="GDL4" s="212"/>
      <c r="GDM4" s="212"/>
      <c r="GDN4" s="212"/>
      <c r="GDO4" s="212"/>
      <c r="GDP4" s="212"/>
      <c r="GDQ4" s="212"/>
      <c r="GDR4" s="212"/>
      <c r="GDS4" s="212"/>
      <c r="GDT4" s="212"/>
      <c r="GDU4" s="212"/>
      <c r="GDV4" s="212"/>
      <c r="GDW4" s="212"/>
      <c r="GDX4" s="212"/>
      <c r="GDY4" s="212"/>
      <c r="GDZ4" s="212"/>
      <c r="GEA4" s="212"/>
      <c r="GEB4" s="212"/>
      <c r="GEC4" s="212"/>
      <c r="GED4" s="212"/>
      <c r="GEE4" s="212"/>
      <c r="GEF4" s="212"/>
      <c r="GEG4" s="212"/>
      <c r="GEH4" s="212"/>
      <c r="GEI4" s="212"/>
      <c r="GEJ4" s="212"/>
      <c r="GEK4" s="212"/>
      <c r="GEL4" s="212"/>
      <c r="GEM4" s="212"/>
      <c r="GEN4" s="212"/>
      <c r="GEO4" s="212"/>
      <c r="GEP4" s="212"/>
      <c r="GEQ4" s="212"/>
      <c r="GER4" s="212"/>
      <c r="GES4" s="212"/>
      <c r="GET4" s="212"/>
      <c r="GEU4" s="212"/>
      <c r="GEV4" s="212"/>
      <c r="GEW4" s="212"/>
      <c r="GEX4" s="212"/>
      <c r="GEY4" s="212"/>
      <c r="GEZ4" s="212"/>
      <c r="GFA4" s="212"/>
      <c r="GFB4" s="212"/>
      <c r="GFC4" s="212"/>
      <c r="GFD4" s="212"/>
      <c r="GFE4" s="212"/>
      <c r="GFF4" s="212"/>
      <c r="GFG4" s="212"/>
      <c r="GFH4" s="212"/>
      <c r="GFI4" s="212"/>
      <c r="GFJ4" s="212"/>
      <c r="GFK4" s="212"/>
      <c r="GFL4" s="212"/>
      <c r="GFM4" s="212"/>
      <c r="GFN4" s="212"/>
      <c r="GFO4" s="212"/>
      <c r="GFP4" s="212"/>
      <c r="GFQ4" s="212"/>
      <c r="GFR4" s="212"/>
      <c r="GFS4" s="212"/>
      <c r="GFT4" s="212"/>
      <c r="GFU4" s="212"/>
      <c r="GFV4" s="212"/>
      <c r="GFW4" s="212"/>
      <c r="GFX4" s="212"/>
      <c r="GFY4" s="212"/>
      <c r="GFZ4" s="212"/>
      <c r="GGA4" s="212"/>
      <c r="GGB4" s="212"/>
      <c r="GGC4" s="212"/>
      <c r="GGD4" s="212"/>
      <c r="GGE4" s="212"/>
      <c r="GGF4" s="212"/>
      <c r="GGG4" s="212"/>
      <c r="GGH4" s="212"/>
      <c r="GGI4" s="212"/>
      <c r="GGJ4" s="212"/>
      <c r="GGK4" s="212"/>
      <c r="GGL4" s="212"/>
      <c r="GGM4" s="212"/>
      <c r="GGN4" s="212"/>
      <c r="GGO4" s="212"/>
      <c r="GGP4" s="212"/>
      <c r="GGQ4" s="212"/>
      <c r="GGR4" s="212"/>
      <c r="GGS4" s="212"/>
      <c r="GGT4" s="212"/>
      <c r="GGU4" s="212"/>
      <c r="GGV4" s="212"/>
      <c r="GGW4" s="212"/>
      <c r="GGX4" s="212"/>
      <c r="GGY4" s="212"/>
      <c r="GGZ4" s="212"/>
      <c r="GHA4" s="212"/>
      <c r="GHB4" s="212"/>
      <c r="GHC4" s="212"/>
      <c r="GHD4" s="212"/>
      <c r="GHE4" s="212"/>
      <c r="GHF4" s="212"/>
      <c r="GHG4" s="212"/>
      <c r="GHH4" s="212"/>
      <c r="GHI4" s="212"/>
      <c r="GHJ4" s="212"/>
      <c r="GHK4" s="212"/>
      <c r="GHL4" s="212"/>
      <c r="GHM4" s="212"/>
      <c r="GHN4" s="212"/>
      <c r="GHO4" s="212"/>
      <c r="GHP4" s="212"/>
      <c r="GHQ4" s="212"/>
      <c r="GHR4" s="212"/>
      <c r="GHS4" s="212"/>
      <c r="GHT4" s="212"/>
      <c r="GHU4" s="212"/>
      <c r="GHV4" s="212"/>
      <c r="GHW4" s="212"/>
      <c r="GHX4" s="212"/>
      <c r="GHY4" s="212"/>
      <c r="GHZ4" s="212"/>
      <c r="GIA4" s="212"/>
      <c r="GIB4" s="212"/>
      <c r="GIC4" s="212"/>
      <c r="GID4" s="212"/>
      <c r="GIE4" s="212"/>
      <c r="GIF4" s="212"/>
      <c r="GIG4" s="212"/>
      <c r="GIH4" s="212"/>
      <c r="GII4" s="212"/>
      <c r="GIJ4" s="212"/>
      <c r="GIK4" s="212"/>
      <c r="GIL4" s="212"/>
      <c r="GIM4" s="212"/>
      <c r="GIN4" s="212"/>
      <c r="GIO4" s="212"/>
      <c r="GIP4" s="212"/>
      <c r="GIQ4" s="212"/>
      <c r="GIR4" s="212"/>
      <c r="GIS4" s="212"/>
      <c r="GIT4" s="212"/>
      <c r="GIU4" s="212"/>
      <c r="GIV4" s="212"/>
      <c r="GIW4" s="212"/>
      <c r="GIX4" s="212"/>
      <c r="GIY4" s="212"/>
      <c r="GIZ4" s="212"/>
      <c r="GJA4" s="212"/>
      <c r="GJB4" s="212"/>
      <c r="GJC4" s="212"/>
      <c r="GJD4" s="212"/>
      <c r="GJE4" s="212"/>
      <c r="GJF4" s="212"/>
      <c r="GJG4" s="212"/>
      <c r="GJH4" s="212"/>
      <c r="GJI4" s="212"/>
      <c r="GJJ4" s="212"/>
      <c r="GJK4" s="212"/>
      <c r="GJL4" s="212"/>
      <c r="GJM4" s="212"/>
      <c r="GJN4" s="212"/>
      <c r="GJO4" s="212"/>
      <c r="GJP4" s="212"/>
      <c r="GJQ4" s="212"/>
      <c r="GJR4" s="212"/>
      <c r="GJS4" s="212"/>
      <c r="GJT4" s="212"/>
      <c r="GJU4" s="212"/>
      <c r="GJV4" s="212"/>
      <c r="GJW4" s="212"/>
      <c r="GJX4" s="212"/>
      <c r="GJY4" s="212"/>
      <c r="GJZ4" s="212"/>
      <c r="GKA4" s="212"/>
      <c r="GKB4" s="212"/>
      <c r="GKC4" s="212"/>
      <c r="GKD4" s="212"/>
      <c r="GKE4" s="212"/>
      <c r="GKF4" s="212"/>
      <c r="GKG4" s="212"/>
      <c r="GKH4" s="212"/>
      <c r="GKI4" s="212"/>
      <c r="GKJ4" s="212"/>
      <c r="GKK4" s="212"/>
      <c r="GKL4" s="212"/>
      <c r="GKM4" s="212"/>
      <c r="GKN4" s="212"/>
      <c r="GKO4" s="212"/>
      <c r="GKP4" s="212"/>
      <c r="GKQ4" s="212"/>
      <c r="GKR4" s="212"/>
      <c r="GKS4" s="212"/>
      <c r="GKT4" s="212"/>
      <c r="GKU4" s="212"/>
      <c r="GKV4" s="212"/>
      <c r="GKW4" s="212"/>
      <c r="GKX4" s="212"/>
      <c r="GKY4" s="212"/>
      <c r="GKZ4" s="212"/>
      <c r="GLA4" s="212"/>
      <c r="GLB4" s="212"/>
      <c r="GLC4" s="212"/>
      <c r="GLD4" s="212"/>
      <c r="GLE4" s="212"/>
      <c r="GLF4" s="212"/>
      <c r="GLG4" s="212"/>
      <c r="GLH4" s="212"/>
      <c r="GLI4" s="212"/>
      <c r="GLJ4" s="212"/>
      <c r="GLK4" s="212"/>
      <c r="GLL4" s="212"/>
      <c r="GLM4" s="212"/>
      <c r="GLN4" s="212"/>
      <c r="GLO4" s="212"/>
      <c r="GLP4" s="212"/>
      <c r="GLQ4" s="212"/>
      <c r="GLR4" s="212"/>
      <c r="GLS4" s="212"/>
      <c r="GLT4" s="212"/>
      <c r="GLU4" s="212"/>
      <c r="GLV4" s="212"/>
      <c r="GLW4" s="212"/>
      <c r="GLX4" s="212"/>
      <c r="GLY4" s="212"/>
      <c r="GLZ4" s="212"/>
      <c r="GMA4" s="212"/>
      <c r="GMB4" s="212"/>
      <c r="GMC4" s="212"/>
      <c r="GMD4" s="212"/>
      <c r="GME4" s="212"/>
      <c r="GMF4" s="212"/>
      <c r="GMG4" s="212"/>
      <c r="GMH4" s="212"/>
      <c r="GMI4" s="212"/>
      <c r="GMJ4" s="212"/>
      <c r="GMK4" s="212"/>
      <c r="GML4" s="212"/>
      <c r="GMM4" s="212"/>
      <c r="GMN4" s="212"/>
      <c r="GMO4" s="212"/>
      <c r="GMP4" s="212"/>
      <c r="GMQ4" s="212"/>
      <c r="GMR4" s="212"/>
      <c r="GMS4" s="212"/>
      <c r="GMT4" s="212"/>
      <c r="GMU4" s="212"/>
      <c r="GMV4" s="212"/>
      <c r="GMW4" s="212"/>
      <c r="GMX4" s="212"/>
      <c r="GMY4" s="212"/>
      <c r="GMZ4" s="212"/>
      <c r="GNA4" s="212"/>
      <c r="GNB4" s="212"/>
      <c r="GNC4" s="212"/>
      <c r="GND4" s="212"/>
      <c r="GNE4" s="212"/>
      <c r="GNF4" s="212"/>
      <c r="GNG4" s="212"/>
      <c r="GNH4" s="212"/>
      <c r="GNI4" s="212"/>
      <c r="GNJ4" s="212"/>
      <c r="GNK4" s="212"/>
      <c r="GNL4" s="212"/>
      <c r="GNM4" s="212"/>
      <c r="GNN4" s="212"/>
      <c r="GNO4" s="212"/>
      <c r="GNP4" s="212"/>
      <c r="GNQ4" s="212"/>
      <c r="GNR4" s="212"/>
      <c r="GNS4" s="212"/>
      <c r="GNT4" s="212"/>
      <c r="GNU4" s="212"/>
      <c r="GNV4" s="212"/>
      <c r="GNW4" s="212"/>
      <c r="GNX4" s="212"/>
      <c r="GNY4" s="212"/>
      <c r="GNZ4" s="212"/>
      <c r="GOA4" s="212"/>
      <c r="GOB4" s="212"/>
      <c r="GOC4" s="212"/>
      <c r="GOD4" s="212"/>
      <c r="GOE4" s="212"/>
      <c r="GOF4" s="212"/>
      <c r="GOG4" s="212"/>
      <c r="GOH4" s="212"/>
      <c r="GOI4" s="212"/>
      <c r="GOJ4" s="212"/>
      <c r="GOK4" s="212"/>
      <c r="GOL4" s="212"/>
      <c r="GOM4" s="212"/>
      <c r="GON4" s="212"/>
      <c r="GOO4" s="212"/>
      <c r="GOP4" s="212"/>
      <c r="GOQ4" s="212"/>
      <c r="GOR4" s="212"/>
      <c r="GOS4" s="212"/>
      <c r="GOT4" s="212"/>
      <c r="GOU4" s="212"/>
      <c r="GOV4" s="212"/>
      <c r="GOW4" s="212"/>
      <c r="GOX4" s="212"/>
      <c r="GOY4" s="212"/>
      <c r="GOZ4" s="212"/>
      <c r="GPA4" s="212"/>
      <c r="GPB4" s="212"/>
      <c r="GPC4" s="212"/>
      <c r="GPD4" s="212"/>
      <c r="GPE4" s="212"/>
      <c r="GPF4" s="212"/>
      <c r="GPG4" s="212"/>
      <c r="GPH4" s="212"/>
      <c r="GPI4" s="212"/>
      <c r="GPJ4" s="212"/>
      <c r="GPK4" s="212"/>
      <c r="GPL4" s="212"/>
      <c r="GPM4" s="212"/>
      <c r="GPN4" s="212"/>
      <c r="GPO4" s="212"/>
      <c r="GPP4" s="212"/>
      <c r="GPQ4" s="212"/>
      <c r="GPR4" s="212"/>
      <c r="GPS4" s="212"/>
      <c r="GPT4" s="212"/>
      <c r="GPU4" s="212"/>
      <c r="GPV4" s="212"/>
      <c r="GPW4" s="212"/>
      <c r="GPX4" s="212"/>
      <c r="GPY4" s="212"/>
      <c r="GPZ4" s="212"/>
      <c r="GQA4" s="212"/>
      <c r="GQB4" s="212"/>
      <c r="GQC4" s="212"/>
      <c r="GQD4" s="212"/>
      <c r="GQE4" s="212"/>
      <c r="GQF4" s="212"/>
      <c r="GQG4" s="212"/>
      <c r="GQH4" s="212"/>
      <c r="GQI4" s="212"/>
      <c r="GQJ4" s="212"/>
      <c r="GQK4" s="212"/>
      <c r="GQL4" s="212"/>
      <c r="GQM4" s="212"/>
      <c r="GQN4" s="212"/>
      <c r="GQO4" s="212"/>
      <c r="GQP4" s="212"/>
      <c r="GQQ4" s="212"/>
      <c r="GQR4" s="212"/>
      <c r="GQS4" s="212"/>
      <c r="GQT4" s="212"/>
      <c r="GQU4" s="212"/>
      <c r="GQV4" s="212"/>
      <c r="GQW4" s="212"/>
      <c r="GQX4" s="212"/>
      <c r="GQY4" s="212"/>
      <c r="GQZ4" s="212"/>
      <c r="GRA4" s="212"/>
      <c r="GRB4" s="212"/>
      <c r="GRC4" s="212"/>
      <c r="GRD4" s="212"/>
      <c r="GRE4" s="212"/>
      <c r="GRF4" s="212"/>
      <c r="GRG4" s="212"/>
      <c r="GRH4" s="212"/>
      <c r="GRI4" s="212"/>
      <c r="GRJ4" s="212"/>
      <c r="GRK4" s="212"/>
      <c r="GRL4" s="212"/>
      <c r="GRM4" s="212"/>
      <c r="GRN4" s="212"/>
      <c r="GRO4" s="212"/>
      <c r="GRP4" s="212"/>
      <c r="GRQ4" s="212"/>
      <c r="GRR4" s="212"/>
      <c r="GRS4" s="212"/>
      <c r="GRT4" s="212"/>
      <c r="GRU4" s="212"/>
      <c r="GRV4" s="212"/>
      <c r="GRW4" s="212"/>
      <c r="GRX4" s="212"/>
      <c r="GRY4" s="212"/>
      <c r="GRZ4" s="212"/>
      <c r="GSA4" s="212"/>
      <c r="GSB4" s="212"/>
      <c r="GSC4" s="212"/>
      <c r="GSD4" s="212"/>
      <c r="GSE4" s="212"/>
      <c r="GSF4" s="212"/>
      <c r="GSG4" s="212"/>
      <c r="GSH4" s="212"/>
      <c r="GSI4" s="212"/>
      <c r="GSJ4" s="212"/>
      <c r="GSK4" s="212"/>
      <c r="GSL4" s="212"/>
      <c r="GSM4" s="212"/>
      <c r="GSN4" s="212"/>
      <c r="GSO4" s="212"/>
      <c r="GSP4" s="212"/>
      <c r="GSQ4" s="212"/>
      <c r="GSR4" s="212"/>
      <c r="GSS4" s="212"/>
      <c r="GST4" s="212"/>
      <c r="GSU4" s="212"/>
      <c r="GSV4" s="212"/>
      <c r="GSW4" s="212"/>
      <c r="GSX4" s="212"/>
      <c r="GSY4" s="212"/>
      <c r="GSZ4" s="212"/>
      <c r="GTA4" s="212"/>
      <c r="GTB4" s="212"/>
      <c r="GTC4" s="212"/>
      <c r="GTD4" s="212"/>
      <c r="GTE4" s="212"/>
      <c r="GTF4" s="212"/>
      <c r="GTG4" s="212"/>
      <c r="GTH4" s="212"/>
      <c r="GTI4" s="212"/>
      <c r="GTJ4" s="212"/>
      <c r="GTK4" s="212"/>
      <c r="GTL4" s="212"/>
      <c r="GTM4" s="212"/>
      <c r="GTN4" s="212"/>
      <c r="GTO4" s="212"/>
      <c r="GTP4" s="212"/>
      <c r="GTQ4" s="212"/>
      <c r="GTR4" s="212"/>
      <c r="GTS4" s="212"/>
      <c r="GTT4" s="212"/>
      <c r="GTU4" s="212"/>
      <c r="GTV4" s="212"/>
      <c r="GTW4" s="212"/>
      <c r="GTX4" s="212"/>
      <c r="GTY4" s="212"/>
      <c r="GTZ4" s="212"/>
      <c r="GUA4" s="212"/>
      <c r="GUB4" s="212"/>
      <c r="GUC4" s="212"/>
      <c r="GUD4" s="212"/>
      <c r="GUE4" s="212"/>
      <c r="GUF4" s="212"/>
      <c r="GUG4" s="212"/>
      <c r="GUH4" s="212"/>
      <c r="GUI4" s="212"/>
      <c r="GUJ4" s="212"/>
      <c r="GUK4" s="212"/>
      <c r="GUL4" s="212"/>
      <c r="GUM4" s="212"/>
      <c r="GUN4" s="212"/>
      <c r="GUO4" s="212"/>
      <c r="GUP4" s="212"/>
      <c r="GUQ4" s="212"/>
      <c r="GUR4" s="212"/>
      <c r="GUS4" s="212"/>
      <c r="GUT4" s="212"/>
      <c r="GUU4" s="212"/>
      <c r="GUV4" s="212"/>
      <c r="GUW4" s="212"/>
      <c r="GUX4" s="212"/>
      <c r="GUY4" s="212"/>
      <c r="GUZ4" s="212"/>
      <c r="GVA4" s="212"/>
      <c r="GVB4" s="212"/>
      <c r="GVC4" s="212"/>
      <c r="GVD4" s="212"/>
      <c r="GVE4" s="212"/>
      <c r="GVF4" s="212"/>
      <c r="GVG4" s="212"/>
      <c r="GVH4" s="212"/>
      <c r="GVI4" s="212"/>
      <c r="GVJ4" s="212"/>
      <c r="GVK4" s="212"/>
      <c r="GVL4" s="212"/>
      <c r="GVM4" s="212"/>
      <c r="GVN4" s="212"/>
      <c r="GVO4" s="212"/>
      <c r="GVP4" s="212"/>
      <c r="GVQ4" s="212"/>
      <c r="GVR4" s="212"/>
      <c r="GVS4" s="212"/>
      <c r="GVT4" s="212"/>
      <c r="GVU4" s="212"/>
      <c r="GVV4" s="212"/>
      <c r="GVW4" s="212"/>
      <c r="GVX4" s="212"/>
      <c r="GVY4" s="212"/>
      <c r="GVZ4" s="212"/>
      <c r="GWA4" s="212"/>
      <c r="GWB4" s="212"/>
      <c r="GWC4" s="212"/>
      <c r="GWD4" s="212"/>
      <c r="GWE4" s="212"/>
      <c r="GWF4" s="212"/>
      <c r="GWG4" s="212"/>
      <c r="GWH4" s="212"/>
      <c r="GWI4" s="212"/>
      <c r="GWJ4" s="212"/>
      <c r="GWK4" s="212"/>
      <c r="GWL4" s="212"/>
      <c r="GWM4" s="212"/>
      <c r="GWN4" s="212"/>
      <c r="GWO4" s="212"/>
      <c r="GWP4" s="212"/>
      <c r="GWQ4" s="212"/>
      <c r="GWR4" s="212"/>
      <c r="GWS4" s="212"/>
      <c r="GWT4" s="212"/>
      <c r="GWU4" s="212"/>
      <c r="GWV4" s="212"/>
      <c r="GWW4" s="212"/>
      <c r="GWX4" s="212"/>
      <c r="GWY4" s="212"/>
      <c r="GWZ4" s="212"/>
      <c r="GXA4" s="212"/>
      <c r="GXB4" s="212"/>
      <c r="GXC4" s="212"/>
      <c r="GXD4" s="212"/>
      <c r="GXE4" s="212"/>
      <c r="GXF4" s="212"/>
      <c r="GXG4" s="212"/>
      <c r="GXH4" s="212"/>
      <c r="GXI4" s="212"/>
      <c r="GXJ4" s="212"/>
      <c r="GXK4" s="212"/>
      <c r="GXL4" s="212"/>
      <c r="GXM4" s="212"/>
      <c r="GXN4" s="212"/>
      <c r="GXO4" s="212"/>
      <c r="GXP4" s="212"/>
      <c r="GXQ4" s="212"/>
      <c r="GXR4" s="212"/>
      <c r="GXS4" s="212"/>
      <c r="GXT4" s="212"/>
      <c r="GXU4" s="212"/>
      <c r="GXV4" s="212"/>
      <c r="GXW4" s="212"/>
      <c r="GXX4" s="212"/>
      <c r="GXY4" s="212"/>
      <c r="GXZ4" s="212"/>
      <c r="GYA4" s="212"/>
      <c r="GYB4" s="212"/>
      <c r="GYC4" s="212"/>
      <c r="GYD4" s="212"/>
      <c r="GYE4" s="212"/>
      <c r="GYF4" s="212"/>
      <c r="GYG4" s="212"/>
      <c r="GYH4" s="212"/>
      <c r="GYI4" s="212"/>
      <c r="GYJ4" s="212"/>
      <c r="GYK4" s="212"/>
      <c r="GYL4" s="212"/>
      <c r="GYM4" s="212"/>
      <c r="GYN4" s="212"/>
      <c r="GYO4" s="212"/>
      <c r="GYP4" s="212"/>
      <c r="GYQ4" s="212"/>
      <c r="GYR4" s="212"/>
      <c r="GYS4" s="212"/>
      <c r="GYT4" s="212"/>
      <c r="GYU4" s="212"/>
      <c r="GYV4" s="212"/>
      <c r="GYW4" s="212"/>
      <c r="GYX4" s="212"/>
      <c r="GYY4" s="212"/>
      <c r="GYZ4" s="212"/>
      <c r="GZA4" s="212"/>
      <c r="GZB4" s="212"/>
      <c r="GZC4" s="212"/>
      <c r="GZD4" s="212"/>
      <c r="GZE4" s="212"/>
      <c r="GZF4" s="212"/>
      <c r="GZG4" s="212"/>
      <c r="GZH4" s="212"/>
      <c r="GZI4" s="212"/>
      <c r="GZJ4" s="212"/>
      <c r="GZK4" s="212"/>
      <c r="GZL4" s="212"/>
      <c r="GZM4" s="212"/>
      <c r="GZN4" s="212"/>
      <c r="GZO4" s="212"/>
      <c r="GZP4" s="212"/>
      <c r="GZQ4" s="212"/>
      <c r="GZR4" s="212"/>
      <c r="GZS4" s="212"/>
      <c r="GZT4" s="212"/>
      <c r="GZU4" s="212"/>
      <c r="GZV4" s="212"/>
      <c r="GZW4" s="212"/>
      <c r="GZX4" s="212"/>
      <c r="GZY4" s="212"/>
      <c r="GZZ4" s="212"/>
      <c r="HAA4" s="212"/>
      <c r="HAB4" s="212"/>
      <c r="HAC4" s="212"/>
      <c r="HAD4" s="212"/>
      <c r="HAE4" s="212"/>
      <c r="HAF4" s="212"/>
      <c r="HAG4" s="212"/>
      <c r="HAH4" s="212"/>
      <c r="HAI4" s="212"/>
      <c r="HAJ4" s="212"/>
      <c r="HAK4" s="212"/>
      <c r="HAL4" s="212"/>
      <c r="HAM4" s="212"/>
      <c r="HAN4" s="212"/>
      <c r="HAO4" s="212"/>
      <c r="HAP4" s="212"/>
      <c r="HAQ4" s="212"/>
      <c r="HAR4" s="212"/>
      <c r="HAS4" s="212"/>
      <c r="HAT4" s="212"/>
      <c r="HAU4" s="212"/>
      <c r="HAV4" s="212"/>
      <c r="HAW4" s="212"/>
      <c r="HAX4" s="212"/>
      <c r="HAY4" s="212"/>
      <c r="HAZ4" s="212"/>
      <c r="HBA4" s="212"/>
      <c r="HBB4" s="212"/>
      <c r="HBC4" s="212"/>
      <c r="HBD4" s="212"/>
      <c r="HBE4" s="212"/>
      <c r="HBF4" s="212"/>
      <c r="HBG4" s="212"/>
      <c r="HBH4" s="212"/>
      <c r="HBI4" s="212"/>
      <c r="HBJ4" s="212"/>
      <c r="HBK4" s="212"/>
      <c r="HBL4" s="212"/>
      <c r="HBM4" s="212"/>
      <c r="HBN4" s="212"/>
      <c r="HBO4" s="212"/>
      <c r="HBP4" s="212"/>
      <c r="HBQ4" s="212"/>
      <c r="HBR4" s="212"/>
      <c r="HBS4" s="212"/>
      <c r="HBT4" s="212"/>
      <c r="HBU4" s="212"/>
      <c r="HBV4" s="212"/>
      <c r="HBW4" s="212"/>
      <c r="HBX4" s="212"/>
      <c r="HBY4" s="212"/>
      <c r="HBZ4" s="212"/>
      <c r="HCA4" s="212"/>
      <c r="HCB4" s="212"/>
      <c r="HCC4" s="212"/>
      <c r="HCD4" s="212"/>
      <c r="HCE4" s="212"/>
      <c r="HCF4" s="212"/>
      <c r="HCG4" s="212"/>
      <c r="HCH4" s="212"/>
      <c r="HCI4" s="212"/>
      <c r="HCJ4" s="212"/>
      <c r="HCK4" s="212"/>
      <c r="HCL4" s="212"/>
      <c r="HCM4" s="212"/>
      <c r="HCN4" s="212"/>
      <c r="HCO4" s="212"/>
      <c r="HCP4" s="212"/>
      <c r="HCQ4" s="212"/>
      <c r="HCR4" s="212"/>
      <c r="HCS4" s="212"/>
      <c r="HCT4" s="212"/>
      <c r="HCU4" s="212"/>
      <c r="HCV4" s="212"/>
      <c r="HCW4" s="212"/>
      <c r="HCX4" s="212"/>
      <c r="HCY4" s="212"/>
      <c r="HCZ4" s="212"/>
      <c r="HDA4" s="212"/>
      <c r="HDB4" s="212"/>
      <c r="HDC4" s="212"/>
      <c r="HDD4" s="212"/>
      <c r="HDE4" s="212"/>
      <c r="HDF4" s="212"/>
      <c r="HDG4" s="212"/>
      <c r="HDH4" s="212"/>
      <c r="HDI4" s="212"/>
      <c r="HDJ4" s="212"/>
      <c r="HDK4" s="212"/>
      <c r="HDL4" s="212"/>
      <c r="HDM4" s="212"/>
      <c r="HDN4" s="212"/>
      <c r="HDO4" s="212"/>
      <c r="HDP4" s="212"/>
      <c r="HDQ4" s="212"/>
      <c r="HDR4" s="212"/>
      <c r="HDS4" s="212"/>
      <c r="HDT4" s="212"/>
      <c r="HDU4" s="212"/>
      <c r="HDV4" s="212"/>
      <c r="HDW4" s="212"/>
      <c r="HDX4" s="212"/>
      <c r="HDY4" s="212"/>
      <c r="HDZ4" s="212"/>
      <c r="HEA4" s="212"/>
      <c r="HEB4" s="212"/>
      <c r="HEC4" s="212"/>
      <c r="HED4" s="212"/>
      <c r="HEE4" s="212"/>
      <c r="HEF4" s="212"/>
      <c r="HEG4" s="212"/>
      <c r="HEH4" s="212"/>
      <c r="HEI4" s="212"/>
      <c r="HEJ4" s="212"/>
      <c r="HEK4" s="212"/>
      <c r="HEL4" s="212"/>
      <c r="HEM4" s="212"/>
      <c r="HEN4" s="212"/>
      <c r="HEO4" s="212"/>
      <c r="HEP4" s="212"/>
      <c r="HEQ4" s="212"/>
      <c r="HER4" s="212"/>
      <c r="HES4" s="212"/>
      <c r="HET4" s="212"/>
      <c r="HEU4" s="212"/>
      <c r="HEV4" s="212"/>
      <c r="HEW4" s="212"/>
      <c r="HEX4" s="212"/>
      <c r="HEY4" s="212"/>
      <c r="HEZ4" s="212"/>
      <c r="HFA4" s="212"/>
      <c r="HFB4" s="212"/>
      <c r="HFC4" s="212"/>
      <c r="HFD4" s="212"/>
      <c r="HFE4" s="212"/>
      <c r="HFF4" s="212"/>
      <c r="HFG4" s="212"/>
      <c r="HFH4" s="212"/>
      <c r="HFI4" s="212"/>
      <c r="HFJ4" s="212"/>
      <c r="HFK4" s="212"/>
      <c r="HFL4" s="212"/>
      <c r="HFM4" s="212"/>
      <c r="HFN4" s="212"/>
      <c r="HFO4" s="212"/>
      <c r="HFP4" s="212"/>
      <c r="HFQ4" s="212"/>
      <c r="HFR4" s="212"/>
      <c r="HFS4" s="212"/>
      <c r="HFT4" s="212"/>
      <c r="HFU4" s="212"/>
      <c r="HFV4" s="212"/>
      <c r="HFW4" s="212"/>
      <c r="HFX4" s="212"/>
      <c r="HFY4" s="212"/>
      <c r="HFZ4" s="212"/>
      <c r="HGA4" s="212"/>
      <c r="HGB4" s="212"/>
      <c r="HGC4" s="212"/>
      <c r="HGD4" s="212"/>
      <c r="HGE4" s="212"/>
      <c r="HGF4" s="212"/>
      <c r="HGG4" s="212"/>
      <c r="HGH4" s="212"/>
      <c r="HGI4" s="212"/>
      <c r="HGJ4" s="212"/>
      <c r="HGK4" s="212"/>
      <c r="HGL4" s="212"/>
      <c r="HGM4" s="212"/>
      <c r="HGN4" s="212"/>
      <c r="HGO4" s="212"/>
      <c r="HGP4" s="212"/>
      <c r="HGQ4" s="212"/>
      <c r="HGR4" s="212"/>
      <c r="HGS4" s="212"/>
      <c r="HGT4" s="212"/>
      <c r="HGU4" s="212"/>
      <c r="HGV4" s="212"/>
      <c r="HGW4" s="212"/>
      <c r="HGX4" s="212"/>
      <c r="HGY4" s="212"/>
      <c r="HGZ4" s="212"/>
      <c r="HHA4" s="212"/>
      <c r="HHB4" s="212"/>
      <c r="HHC4" s="212"/>
      <c r="HHD4" s="212"/>
      <c r="HHE4" s="212"/>
      <c r="HHF4" s="212"/>
      <c r="HHG4" s="212"/>
      <c r="HHH4" s="212"/>
      <c r="HHI4" s="212"/>
      <c r="HHJ4" s="212"/>
      <c r="HHK4" s="212"/>
      <c r="HHL4" s="212"/>
      <c r="HHM4" s="212"/>
      <c r="HHN4" s="212"/>
      <c r="HHO4" s="212"/>
      <c r="HHP4" s="212"/>
      <c r="HHQ4" s="212"/>
      <c r="HHR4" s="212"/>
      <c r="HHS4" s="212"/>
      <c r="HHT4" s="212"/>
      <c r="HHU4" s="212"/>
      <c r="HHV4" s="212"/>
      <c r="HHW4" s="212"/>
      <c r="HHX4" s="212"/>
      <c r="HHY4" s="212"/>
      <c r="HHZ4" s="212"/>
      <c r="HIA4" s="212"/>
      <c r="HIB4" s="212"/>
      <c r="HIC4" s="212"/>
      <c r="HID4" s="212"/>
      <c r="HIE4" s="212"/>
      <c r="HIF4" s="212"/>
      <c r="HIG4" s="212"/>
      <c r="HIH4" s="212"/>
      <c r="HII4" s="212"/>
      <c r="HIJ4" s="212"/>
      <c r="HIK4" s="212"/>
      <c r="HIL4" s="212"/>
      <c r="HIM4" s="212"/>
      <c r="HIN4" s="212"/>
      <c r="HIO4" s="212"/>
      <c r="HIP4" s="212"/>
      <c r="HIQ4" s="212"/>
      <c r="HIR4" s="212"/>
      <c r="HIS4" s="212"/>
      <c r="HIT4" s="212"/>
      <c r="HIU4" s="212"/>
      <c r="HIV4" s="212"/>
      <c r="HIW4" s="212"/>
      <c r="HIX4" s="212"/>
      <c r="HIY4" s="212"/>
      <c r="HIZ4" s="212"/>
      <c r="HJA4" s="212"/>
      <c r="HJB4" s="212"/>
      <c r="HJC4" s="212"/>
      <c r="HJD4" s="212"/>
      <c r="HJE4" s="212"/>
      <c r="HJF4" s="212"/>
      <c r="HJG4" s="212"/>
      <c r="HJH4" s="212"/>
      <c r="HJI4" s="212"/>
      <c r="HJJ4" s="212"/>
      <c r="HJK4" s="212"/>
      <c r="HJL4" s="212"/>
      <c r="HJM4" s="212"/>
      <c r="HJN4" s="212"/>
      <c r="HJO4" s="212"/>
      <c r="HJP4" s="212"/>
      <c r="HJQ4" s="212"/>
      <c r="HJR4" s="212"/>
      <c r="HJS4" s="212"/>
      <c r="HJT4" s="212"/>
      <c r="HJU4" s="212"/>
      <c r="HJV4" s="212"/>
      <c r="HJW4" s="212"/>
      <c r="HJX4" s="212"/>
      <c r="HJY4" s="212"/>
      <c r="HJZ4" s="212"/>
      <c r="HKA4" s="212"/>
      <c r="HKB4" s="212"/>
      <c r="HKC4" s="212"/>
      <c r="HKD4" s="212"/>
      <c r="HKE4" s="212"/>
      <c r="HKF4" s="212"/>
      <c r="HKG4" s="212"/>
      <c r="HKH4" s="212"/>
      <c r="HKI4" s="212"/>
      <c r="HKJ4" s="212"/>
      <c r="HKK4" s="212"/>
      <c r="HKL4" s="212"/>
      <c r="HKM4" s="212"/>
      <c r="HKN4" s="212"/>
      <c r="HKO4" s="212"/>
      <c r="HKP4" s="212"/>
      <c r="HKQ4" s="212"/>
      <c r="HKR4" s="212"/>
      <c r="HKS4" s="212"/>
      <c r="HKT4" s="212"/>
      <c r="HKU4" s="212"/>
      <c r="HKV4" s="212"/>
      <c r="HKW4" s="212"/>
      <c r="HKX4" s="212"/>
      <c r="HKY4" s="212"/>
      <c r="HKZ4" s="212"/>
      <c r="HLA4" s="212"/>
      <c r="HLB4" s="212"/>
      <c r="HLC4" s="212"/>
      <c r="HLD4" s="212"/>
      <c r="HLE4" s="212"/>
      <c r="HLF4" s="212"/>
      <c r="HLG4" s="212"/>
      <c r="HLH4" s="212"/>
      <c r="HLI4" s="212"/>
      <c r="HLJ4" s="212"/>
      <c r="HLK4" s="212"/>
      <c r="HLL4" s="212"/>
      <c r="HLM4" s="212"/>
      <c r="HLN4" s="212"/>
      <c r="HLO4" s="212"/>
      <c r="HLP4" s="212"/>
      <c r="HLQ4" s="212"/>
      <c r="HLR4" s="212"/>
      <c r="HLS4" s="212"/>
      <c r="HLT4" s="212"/>
      <c r="HLU4" s="212"/>
      <c r="HLV4" s="212"/>
      <c r="HLW4" s="212"/>
      <c r="HLX4" s="212"/>
      <c r="HLY4" s="212"/>
      <c r="HLZ4" s="212"/>
      <c r="HMA4" s="212"/>
      <c r="HMB4" s="212"/>
      <c r="HMC4" s="212"/>
      <c r="HMD4" s="212"/>
      <c r="HME4" s="212"/>
      <c r="HMF4" s="212"/>
      <c r="HMG4" s="212"/>
      <c r="HMH4" s="212"/>
      <c r="HMI4" s="212"/>
      <c r="HMJ4" s="212"/>
      <c r="HMK4" s="212"/>
      <c r="HML4" s="212"/>
      <c r="HMM4" s="212"/>
      <c r="HMN4" s="212"/>
      <c r="HMO4" s="212"/>
      <c r="HMP4" s="212"/>
      <c r="HMQ4" s="212"/>
      <c r="HMR4" s="212"/>
      <c r="HMS4" s="212"/>
      <c r="HMT4" s="212"/>
      <c r="HMU4" s="212"/>
      <c r="HMV4" s="212"/>
      <c r="HMW4" s="212"/>
      <c r="HMX4" s="212"/>
      <c r="HMY4" s="212"/>
      <c r="HMZ4" s="212"/>
      <c r="HNA4" s="212"/>
      <c r="HNB4" s="212"/>
      <c r="HNC4" s="212"/>
      <c r="HND4" s="212"/>
      <c r="HNE4" s="212"/>
      <c r="HNF4" s="212"/>
      <c r="HNG4" s="212"/>
      <c r="HNH4" s="212"/>
      <c r="HNI4" s="212"/>
      <c r="HNJ4" s="212"/>
      <c r="HNK4" s="212"/>
      <c r="HNL4" s="212"/>
      <c r="HNM4" s="212"/>
      <c r="HNN4" s="212"/>
      <c r="HNO4" s="212"/>
      <c r="HNP4" s="212"/>
      <c r="HNQ4" s="212"/>
      <c r="HNR4" s="212"/>
      <c r="HNS4" s="212"/>
      <c r="HNT4" s="212"/>
      <c r="HNU4" s="212"/>
      <c r="HNV4" s="212"/>
      <c r="HNW4" s="212"/>
      <c r="HNX4" s="212"/>
      <c r="HNY4" s="212"/>
      <c r="HNZ4" s="212"/>
      <c r="HOA4" s="212"/>
      <c r="HOB4" s="212"/>
      <c r="HOC4" s="212"/>
      <c r="HOD4" s="212"/>
      <c r="HOE4" s="212"/>
      <c r="HOF4" s="212"/>
      <c r="HOG4" s="212"/>
      <c r="HOH4" s="212"/>
      <c r="HOI4" s="212"/>
      <c r="HOJ4" s="212"/>
      <c r="HOK4" s="212"/>
      <c r="HOL4" s="212"/>
      <c r="HOM4" s="212"/>
      <c r="HON4" s="212"/>
      <c r="HOO4" s="212"/>
      <c r="HOP4" s="212"/>
      <c r="HOQ4" s="212"/>
      <c r="HOR4" s="212"/>
      <c r="HOS4" s="212"/>
      <c r="HOT4" s="212"/>
      <c r="HOU4" s="212"/>
      <c r="HOV4" s="212"/>
      <c r="HOW4" s="212"/>
      <c r="HOX4" s="212"/>
      <c r="HOY4" s="212"/>
      <c r="HOZ4" s="212"/>
      <c r="HPA4" s="212"/>
      <c r="HPB4" s="212"/>
      <c r="HPC4" s="212"/>
      <c r="HPD4" s="212"/>
      <c r="HPE4" s="212"/>
      <c r="HPF4" s="212"/>
      <c r="HPG4" s="212"/>
      <c r="HPH4" s="212"/>
      <c r="HPI4" s="212"/>
      <c r="HPJ4" s="212"/>
      <c r="HPK4" s="212"/>
      <c r="HPL4" s="212"/>
      <c r="HPM4" s="212"/>
      <c r="HPN4" s="212"/>
      <c r="HPO4" s="212"/>
      <c r="HPP4" s="212"/>
      <c r="HPQ4" s="212"/>
      <c r="HPR4" s="212"/>
      <c r="HPS4" s="212"/>
      <c r="HPT4" s="212"/>
      <c r="HPU4" s="212"/>
      <c r="HPV4" s="212"/>
      <c r="HPW4" s="212"/>
      <c r="HPX4" s="212"/>
      <c r="HPY4" s="212"/>
      <c r="HPZ4" s="212"/>
      <c r="HQA4" s="212"/>
      <c r="HQB4" s="212"/>
      <c r="HQC4" s="212"/>
      <c r="HQD4" s="212"/>
      <c r="HQE4" s="212"/>
      <c r="HQF4" s="212"/>
      <c r="HQG4" s="212"/>
      <c r="HQH4" s="212"/>
      <c r="HQI4" s="212"/>
      <c r="HQJ4" s="212"/>
      <c r="HQK4" s="212"/>
      <c r="HQL4" s="212"/>
      <c r="HQM4" s="212"/>
      <c r="HQN4" s="212"/>
      <c r="HQO4" s="212"/>
      <c r="HQP4" s="212"/>
      <c r="HQQ4" s="212"/>
      <c r="HQR4" s="212"/>
      <c r="HQS4" s="212"/>
      <c r="HQT4" s="212"/>
      <c r="HQU4" s="212"/>
      <c r="HQV4" s="212"/>
      <c r="HQW4" s="212"/>
      <c r="HQX4" s="212"/>
      <c r="HQY4" s="212"/>
      <c r="HQZ4" s="212"/>
      <c r="HRA4" s="212"/>
      <c r="HRB4" s="212"/>
      <c r="HRC4" s="212"/>
      <c r="HRD4" s="212"/>
      <c r="HRE4" s="212"/>
      <c r="HRF4" s="212"/>
      <c r="HRG4" s="212"/>
      <c r="HRH4" s="212"/>
      <c r="HRI4" s="212"/>
      <c r="HRJ4" s="212"/>
      <c r="HRK4" s="212"/>
      <c r="HRL4" s="212"/>
      <c r="HRM4" s="212"/>
      <c r="HRN4" s="212"/>
      <c r="HRO4" s="212"/>
      <c r="HRP4" s="212"/>
      <c r="HRQ4" s="212"/>
      <c r="HRR4" s="212"/>
      <c r="HRS4" s="212"/>
      <c r="HRT4" s="212"/>
      <c r="HRU4" s="212"/>
      <c r="HRV4" s="212"/>
      <c r="HRW4" s="212"/>
      <c r="HRX4" s="212"/>
      <c r="HRY4" s="212"/>
      <c r="HRZ4" s="212"/>
      <c r="HSA4" s="212"/>
      <c r="HSB4" s="212"/>
      <c r="HSC4" s="212"/>
      <c r="HSD4" s="212"/>
      <c r="HSE4" s="212"/>
      <c r="HSF4" s="212"/>
      <c r="HSG4" s="212"/>
      <c r="HSH4" s="212"/>
      <c r="HSI4" s="212"/>
      <c r="HSJ4" s="212"/>
      <c r="HSK4" s="212"/>
      <c r="HSL4" s="212"/>
      <c r="HSM4" s="212"/>
      <c r="HSN4" s="212"/>
      <c r="HSO4" s="212"/>
      <c r="HSP4" s="212"/>
      <c r="HSQ4" s="212"/>
      <c r="HSR4" s="212"/>
      <c r="HSS4" s="212"/>
      <c r="HST4" s="212"/>
      <c r="HSU4" s="212"/>
      <c r="HSV4" s="212"/>
      <c r="HSW4" s="212"/>
      <c r="HSX4" s="212"/>
      <c r="HSY4" s="212"/>
      <c r="HSZ4" s="212"/>
      <c r="HTA4" s="212"/>
      <c r="HTB4" s="212"/>
      <c r="HTC4" s="212"/>
      <c r="HTD4" s="212"/>
      <c r="HTE4" s="212"/>
      <c r="HTF4" s="212"/>
      <c r="HTG4" s="212"/>
      <c r="HTH4" s="212"/>
      <c r="HTI4" s="212"/>
      <c r="HTJ4" s="212"/>
      <c r="HTK4" s="212"/>
      <c r="HTL4" s="212"/>
      <c r="HTM4" s="212"/>
      <c r="HTN4" s="212"/>
      <c r="HTO4" s="212"/>
      <c r="HTP4" s="212"/>
      <c r="HTQ4" s="212"/>
      <c r="HTR4" s="212"/>
      <c r="HTS4" s="212"/>
      <c r="HTT4" s="212"/>
      <c r="HTU4" s="212"/>
      <c r="HTV4" s="212"/>
      <c r="HTW4" s="212"/>
      <c r="HTX4" s="212"/>
      <c r="HTY4" s="212"/>
      <c r="HTZ4" s="212"/>
      <c r="HUA4" s="212"/>
      <c r="HUB4" s="212"/>
      <c r="HUC4" s="212"/>
      <c r="HUD4" s="212"/>
      <c r="HUE4" s="212"/>
      <c r="HUF4" s="212"/>
      <c r="HUG4" s="212"/>
      <c r="HUH4" s="212"/>
      <c r="HUI4" s="212"/>
      <c r="HUJ4" s="212"/>
      <c r="HUK4" s="212"/>
      <c r="HUL4" s="212"/>
      <c r="HUM4" s="212"/>
      <c r="HUN4" s="212"/>
      <c r="HUO4" s="212"/>
      <c r="HUP4" s="212"/>
      <c r="HUQ4" s="212"/>
      <c r="HUR4" s="212"/>
      <c r="HUS4" s="212"/>
      <c r="HUT4" s="212"/>
      <c r="HUU4" s="212"/>
      <c r="HUV4" s="212"/>
      <c r="HUW4" s="212"/>
      <c r="HUX4" s="212"/>
      <c r="HUY4" s="212"/>
      <c r="HUZ4" s="212"/>
      <c r="HVA4" s="212"/>
      <c r="HVB4" s="212"/>
      <c r="HVC4" s="212"/>
      <c r="HVD4" s="212"/>
      <c r="HVE4" s="212"/>
      <c r="HVF4" s="212"/>
      <c r="HVG4" s="212"/>
      <c r="HVH4" s="212"/>
      <c r="HVI4" s="212"/>
      <c r="HVJ4" s="212"/>
      <c r="HVK4" s="212"/>
      <c r="HVL4" s="212"/>
      <c r="HVM4" s="212"/>
      <c r="HVN4" s="212"/>
      <c r="HVO4" s="212"/>
      <c r="HVP4" s="212"/>
      <c r="HVQ4" s="212"/>
      <c r="HVR4" s="212"/>
      <c r="HVS4" s="212"/>
      <c r="HVT4" s="212"/>
      <c r="HVU4" s="212"/>
      <c r="HVV4" s="212"/>
      <c r="HVW4" s="212"/>
      <c r="HVX4" s="212"/>
      <c r="HVY4" s="212"/>
      <c r="HVZ4" s="212"/>
      <c r="HWA4" s="212"/>
      <c r="HWB4" s="212"/>
      <c r="HWC4" s="212"/>
      <c r="HWD4" s="212"/>
      <c r="HWE4" s="212"/>
      <c r="HWF4" s="212"/>
      <c r="HWG4" s="212"/>
      <c r="HWH4" s="212"/>
      <c r="HWI4" s="212"/>
      <c r="HWJ4" s="212"/>
      <c r="HWK4" s="212"/>
      <c r="HWL4" s="212"/>
      <c r="HWM4" s="212"/>
      <c r="HWN4" s="212"/>
      <c r="HWO4" s="212"/>
      <c r="HWP4" s="212"/>
      <c r="HWQ4" s="212"/>
      <c r="HWR4" s="212"/>
      <c r="HWS4" s="212"/>
      <c r="HWT4" s="212"/>
      <c r="HWU4" s="212"/>
      <c r="HWV4" s="212"/>
      <c r="HWW4" s="212"/>
      <c r="HWX4" s="212"/>
      <c r="HWY4" s="212"/>
      <c r="HWZ4" s="212"/>
      <c r="HXA4" s="212"/>
      <c r="HXB4" s="212"/>
      <c r="HXC4" s="212"/>
      <c r="HXD4" s="212"/>
      <c r="HXE4" s="212"/>
      <c r="HXF4" s="212"/>
      <c r="HXG4" s="212"/>
      <c r="HXH4" s="212"/>
      <c r="HXI4" s="212"/>
      <c r="HXJ4" s="212"/>
      <c r="HXK4" s="212"/>
      <c r="HXL4" s="212"/>
      <c r="HXM4" s="212"/>
      <c r="HXN4" s="212"/>
      <c r="HXO4" s="212"/>
      <c r="HXP4" s="212"/>
      <c r="HXQ4" s="212"/>
      <c r="HXR4" s="212"/>
      <c r="HXS4" s="212"/>
      <c r="HXT4" s="212"/>
      <c r="HXU4" s="212"/>
      <c r="HXV4" s="212"/>
      <c r="HXW4" s="212"/>
      <c r="HXX4" s="212"/>
      <c r="HXY4" s="212"/>
      <c r="HXZ4" s="212"/>
      <c r="HYA4" s="212"/>
      <c r="HYB4" s="212"/>
      <c r="HYC4" s="212"/>
      <c r="HYD4" s="212"/>
      <c r="HYE4" s="212"/>
      <c r="HYF4" s="212"/>
      <c r="HYG4" s="212"/>
      <c r="HYH4" s="212"/>
      <c r="HYI4" s="212"/>
      <c r="HYJ4" s="212"/>
      <c r="HYK4" s="212"/>
      <c r="HYL4" s="212"/>
      <c r="HYM4" s="212"/>
      <c r="HYN4" s="212"/>
      <c r="HYO4" s="212"/>
      <c r="HYP4" s="212"/>
      <c r="HYQ4" s="212"/>
      <c r="HYR4" s="212"/>
      <c r="HYS4" s="212"/>
      <c r="HYT4" s="212"/>
      <c r="HYU4" s="212"/>
      <c r="HYV4" s="212"/>
      <c r="HYW4" s="212"/>
      <c r="HYX4" s="212"/>
      <c r="HYY4" s="212"/>
      <c r="HYZ4" s="212"/>
      <c r="HZA4" s="212"/>
      <c r="HZB4" s="212"/>
      <c r="HZC4" s="212"/>
      <c r="HZD4" s="212"/>
      <c r="HZE4" s="212"/>
      <c r="HZF4" s="212"/>
      <c r="HZG4" s="212"/>
      <c r="HZH4" s="212"/>
      <c r="HZI4" s="212"/>
      <c r="HZJ4" s="212"/>
      <c r="HZK4" s="212"/>
      <c r="HZL4" s="212"/>
      <c r="HZM4" s="212"/>
      <c r="HZN4" s="212"/>
      <c r="HZO4" s="212"/>
      <c r="HZP4" s="212"/>
      <c r="HZQ4" s="212"/>
      <c r="HZR4" s="212"/>
      <c r="HZS4" s="212"/>
      <c r="HZT4" s="212"/>
      <c r="HZU4" s="212"/>
      <c r="HZV4" s="212"/>
      <c r="HZW4" s="212"/>
      <c r="HZX4" s="212"/>
      <c r="HZY4" s="212"/>
      <c r="HZZ4" s="212"/>
      <c r="IAA4" s="212"/>
      <c r="IAB4" s="212"/>
      <c r="IAC4" s="212"/>
      <c r="IAD4" s="212"/>
      <c r="IAE4" s="212"/>
      <c r="IAF4" s="212"/>
      <c r="IAG4" s="212"/>
      <c r="IAH4" s="212"/>
      <c r="IAI4" s="212"/>
      <c r="IAJ4" s="212"/>
      <c r="IAK4" s="212"/>
      <c r="IAL4" s="212"/>
      <c r="IAM4" s="212"/>
      <c r="IAN4" s="212"/>
      <c r="IAO4" s="212"/>
      <c r="IAP4" s="212"/>
      <c r="IAQ4" s="212"/>
      <c r="IAR4" s="212"/>
      <c r="IAS4" s="212"/>
      <c r="IAT4" s="212"/>
      <c r="IAU4" s="212"/>
      <c r="IAV4" s="212"/>
      <c r="IAW4" s="212"/>
      <c r="IAX4" s="212"/>
      <c r="IAY4" s="212"/>
      <c r="IAZ4" s="212"/>
      <c r="IBA4" s="212"/>
      <c r="IBB4" s="212"/>
      <c r="IBC4" s="212"/>
      <c r="IBD4" s="212"/>
      <c r="IBE4" s="212"/>
      <c r="IBF4" s="212"/>
      <c r="IBG4" s="212"/>
      <c r="IBH4" s="212"/>
      <c r="IBI4" s="212"/>
      <c r="IBJ4" s="212"/>
      <c r="IBK4" s="212"/>
      <c r="IBL4" s="212"/>
      <c r="IBM4" s="212"/>
      <c r="IBN4" s="212"/>
      <c r="IBO4" s="212"/>
      <c r="IBP4" s="212"/>
      <c r="IBQ4" s="212"/>
      <c r="IBR4" s="212"/>
      <c r="IBS4" s="212"/>
      <c r="IBT4" s="212"/>
      <c r="IBU4" s="212"/>
      <c r="IBV4" s="212"/>
      <c r="IBW4" s="212"/>
      <c r="IBX4" s="212"/>
      <c r="IBY4" s="212"/>
      <c r="IBZ4" s="212"/>
      <c r="ICA4" s="212"/>
      <c r="ICB4" s="212"/>
      <c r="ICC4" s="212"/>
      <c r="ICD4" s="212"/>
      <c r="ICE4" s="212"/>
      <c r="ICF4" s="212"/>
      <c r="ICG4" s="212"/>
      <c r="ICH4" s="212"/>
      <c r="ICI4" s="212"/>
      <c r="ICJ4" s="212"/>
      <c r="ICK4" s="212"/>
      <c r="ICL4" s="212"/>
      <c r="ICM4" s="212"/>
      <c r="ICN4" s="212"/>
      <c r="ICO4" s="212"/>
      <c r="ICP4" s="212"/>
      <c r="ICQ4" s="212"/>
      <c r="ICR4" s="212"/>
      <c r="ICS4" s="212"/>
      <c r="ICT4" s="212"/>
      <c r="ICU4" s="212"/>
      <c r="ICV4" s="212"/>
      <c r="ICW4" s="212"/>
      <c r="ICX4" s="212"/>
      <c r="ICY4" s="212"/>
      <c r="ICZ4" s="212"/>
      <c r="IDA4" s="212"/>
      <c r="IDB4" s="212"/>
      <c r="IDC4" s="212"/>
      <c r="IDD4" s="212"/>
      <c r="IDE4" s="212"/>
      <c r="IDF4" s="212"/>
      <c r="IDG4" s="212"/>
      <c r="IDH4" s="212"/>
      <c r="IDI4" s="212"/>
      <c r="IDJ4" s="212"/>
      <c r="IDK4" s="212"/>
      <c r="IDL4" s="212"/>
      <c r="IDM4" s="212"/>
      <c r="IDN4" s="212"/>
      <c r="IDO4" s="212"/>
      <c r="IDP4" s="212"/>
      <c r="IDQ4" s="212"/>
      <c r="IDR4" s="212"/>
      <c r="IDS4" s="212"/>
      <c r="IDT4" s="212"/>
      <c r="IDU4" s="212"/>
      <c r="IDV4" s="212"/>
      <c r="IDW4" s="212"/>
      <c r="IDX4" s="212"/>
      <c r="IDY4" s="212"/>
      <c r="IDZ4" s="212"/>
      <c r="IEA4" s="212"/>
      <c r="IEB4" s="212"/>
      <c r="IEC4" s="212"/>
      <c r="IED4" s="212"/>
      <c r="IEE4" s="212"/>
      <c r="IEF4" s="212"/>
      <c r="IEG4" s="212"/>
      <c r="IEH4" s="212"/>
      <c r="IEI4" s="212"/>
      <c r="IEJ4" s="212"/>
      <c r="IEK4" s="212"/>
      <c r="IEL4" s="212"/>
      <c r="IEM4" s="212"/>
      <c r="IEN4" s="212"/>
      <c r="IEO4" s="212"/>
      <c r="IEP4" s="212"/>
      <c r="IEQ4" s="212"/>
      <c r="IER4" s="212"/>
      <c r="IES4" s="212"/>
      <c r="IET4" s="212"/>
      <c r="IEU4" s="212"/>
      <c r="IEV4" s="212"/>
      <c r="IEW4" s="212"/>
      <c r="IEX4" s="212"/>
      <c r="IEY4" s="212"/>
      <c r="IEZ4" s="212"/>
      <c r="IFA4" s="212"/>
      <c r="IFB4" s="212"/>
      <c r="IFC4" s="212"/>
      <c r="IFD4" s="212"/>
      <c r="IFE4" s="212"/>
      <c r="IFF4" s="212"/>
      <c r="IFG4" s="212"/>
      <c r="IFH4" s="212"/>
      <c r="IFI4" s="212"/>
      <c r="IFJ4" s="212"/>
      <c r="IFK4" s="212"/>
      <c r="IFL4" s="212"/>
      <c r="IFM4" s="212"/>
      <c r="IFN4" s="212"/>
      <c r="IFO4" s="212"/>
      <c r="IFP4" s="212"/>
      <c r="IFQ4" s="212"/>
      <c r="IFR4" s="212"/>
      <c r="IFS4" s="212"/>
      <c r="IFT4" s="212"/>
      <c r="IFU4" s="212"/>
      <c r="IFV4" s="212"/>
      <c r="IFW4" s="212"/>
      <c r="IFX4" s="212"/>
      <c r="IFY4" s="212"/>
      <c r="IFZ4" s="212"/>
      <c r="IGA4" s="212"/>
      <c r="IGB4" s="212"/>
      <c r="IGC4" s="212"/>
      <c r="IGD4" s="212"/>
      <c r="IGE4" s="212"/>
      <c r="IGF4" s="212"/>
      <c r="IGG4" s="212"/>
      <c r="IGH4" s="212"/>
      <c r="IGI4" s="212"/>
      <c r="IGJ4" s="212"/>
      <c r="IGK4" s="212"/>
      <c r="IGL4" s="212"/>
      <c r="IGM4" s="212"/>
      <c r="IGN4" s="212"/>
      <c r="IGO4" s="212"/>
      <c r="IGP4" s="212"/>
      <c r="IGQ4" s="212"/>
      <c r="IGR4" s="212"/>
      <c r="IGS4" s="212"/>
      <c r="IGT4" s="212"/>
      <c r="IGU4" s="212"/>
      <c r="IGV4" s="212"/>
      <c r="IGW4" s="212"/>
      <c r="IGX4" s="212"/>
      <c r="IGY4" s="212"/>
      <c r="IGZ4" s="212"/>
      <c r="IHA4" s="212"/>
      <c r="IHB4" s="212"/>
      <c r="IHC4" s="212"/>
      <c r="IHD4" s="212"/>
      <c r="IHE4" s="212"/>
      <c r="IHF4" s="212"/>
      <c r="IHG4" s="212"/>
      <c r="IHH4" s="212"/>
      <c r="IHI4" s="212"/>
      <c r="IHJ4" s="212"/>
      <c r="IHK4" s="212"/>
      <c r="IHL4" s="212"/>
      <c r="IHM4" s="212"/>
      <c r="IHN4" s="212"/>
      <c r="IHO4" s="212"/>
      <c r="IHP4" s="212"/>
      <c r="IHQ4" s="212"/>
      <c r="IHR4" s="212"/>
      <c r="IHS4" s="212"/>
      <c r="IHT4" s="212"/>
      <c r="IHU4" s="212"/>
      <c r="IHV4" s="212"/>
      <c r="IHW4" s="212"/>
      <c r="IHX4" s="212"/>
      <c r="IHY4" s="212"/>
      <c r="IHZ4" s="212"/>
      <c r="IIA4" s="212"/>
      <c r="IIB4" s="212"/>
      <c r="IIC4" s="212"/>
      <c r="IID4" s="212"/>
      <c r="IIE4" s="212"/>
      <c r="IIF4" s="212"/>
      <c r="IIG4" s="212"/>
      <c r="IIH4" s="212"/>
      <c r="III4" s="212"/>
      <c r="IIJ4" s="212"/>
      <c r="IIK4" s="212"/>
      <c r="IIL4" s="212"/>
      <c r="IIM4" s="212"/>
      <c r="IIN4" s="212"/>
      <c r="IIO4" s="212"/>
      <c r="IIP4" s="212"/>
      <c r="IIQ4" s="212"/>
      <c r="IIR4" s="212"/>
      <c r="IIS4" s="212"/>
      <c r="IIT4" s="212"/>
      <c r="IIU4" s="212"/>
      <c r="IIV4" s="212"/>
      <c r="IIW4" s="212"/>
      <c r="IIX4" s="212"/>
      <c r="IIY4" s="212"/>
      <c r="IIZ4" s="212"/>
      <c r="IJA4" s="212"/>
      <c r="IJB4" s="212"/>
      <c r="IJC4" s="212"/>
      <c r="IJD4" s="212"/>
      <c r="IJE4" s="212"/>
      <c r="IJF4" s="212"/>
      <c r="IJG4" s="212"/>
      <c r="IJH4" s="212"/>
      <c r="IJI4" s="212"/>
      <c r="IJJ4" s="212"/>
      <c r="IJK4" s="212"/>
      <c r="IJL4" s="212"/>
      <c r="IJM4" s="212"/>
      <c r="IJN4" s="212"/>
      <c r="IJO4" s="212"/>
      <c r="IJP4" s="212"/>
      <c r="IJQ4" s="212"/>
      <c r="IJR4" s="212"/>
      <c r="IJS4" s="212"/>
      <c r="IJT4" s="212"/>
      <c r="IJU4" s="212"/>
      <c r="IJV4" s="212"/>
      <c r="IJW4" s="212"/>
      <c r="IJX4" s="212"/>
      <c r="IJY4" s="212"/>
      <c r="IJZ4" s="212"/>
      <c r="IKA4" s="212"/>
      <c r="IKB4" s="212"/>
      <c r="IKC4" s="212"/>
      <c r="IKD4" s="212"/>
      <c r="IKE4" s="212"/>
      <c r="IKF4" s="212"/>
      <c r="IKG4" s="212"/>
      <c r="IKH4" s="212"/>
      <c r="IKI4" s="212"/>
      <c r="IKJ4" s="212"/>
      <c r="IKK4" s="212"/>
      <c r="IKL4" s="212"/>
      <c r="IKM4" s="212"/>
      <c r="IKN4" s="212"/>
      <c r="IKO4" s="212"/>
      <c r="IKP4" s="212"/>
      <c r="IKQ4" s="212"/>
      <c r="IKR4" s="212"/>
      <c r="IKS4" s="212"/>
      <c r="IKT4" s="212"/>
      <c r="IKU4" s="212"/>
      <c r="IKV4" s="212"/>
      <c r="IKW4" s="212"/>
      <c r="IKX4" s="212"/>
      <c r="IKY4" s="212"/>
      <c r="IKZ4" s="212"/>
      <c r="ILA4" s="212"/>
      <c r="ILB4" s="212"/>
      <c r="ILC4" s="212"/>
      <c r="ILD4" s="212"/>
      <c r="ILE4" s="212"/>
      <c r="ILF4" s="212"/>
      <c r="ILG4" s="212"/>
      <c r="ILH4" s="212"/>
      <c r="ILI4" s="212"/>
      <c r="ILJ4" s="212"/>
      <c r="ILK4" s="212"/>
      <c r="ILL4" s="212"/>
      <c r="ILM4" s="212"/>
      <c r="ILN4" s="212"/>
      <c r="ILO4" s="212"/>
      <c r="ILP4" s="212"/>
      <c r="ILQ4" s="212"/>
      <c r="ILR4" s="212"/>
      <c r="ILS4" s="212"/>
      <c r="ILT4" s="212"/>
      <c r="ILU4" s="212"/>
      <c r="ILV4" s="212"/>
      <c r="ILW4" s="212"/>
      <c r="ILX4" s="212"/>
      <c r="ILY4" s="212"/>
      <c r="ILZ4" s="212"/>
      <c r="IMA4" s="212"/>
      <c r="IMB4" s="212"/>
      <c r="IMC4" s="212"/>
      <c r="IMD4" s="212"/>
      <c r="IME4" s="212"/>
      <c r="IMF4" s="212"/>
      <c r="IMG4" s="212"/>
      <c r="IMH4" s="212"/>
      <c r="IMI4" s="212"/>
      <c r="IMJ4" s="212"/>
      <c r="IMK4" s="212"/>
      <c r="IML4" s="212"/>
      <c r="IMM4" s="212"/>
      <c r="IMN4" s="212"/>
      <c r="IMO4" s="212"/>
      <c r="IMP4" s="212"/>
      <c r="IMQ4" s="212"/>
      <c r="IMR4" s="212"/>
      <c r="IMS4" s="212"/>
      <c r="IMT4" s="212"/>
      <c r="IMU4" s="212"/>
      <c r="IMV4" s="212"/>
      <c r="IMW4" s="212"/>
      <c r="IMX4" s="212"/>
      <c r="IMY4" s="212"/>
      <c r="IMZ4" s="212"/>
      <c r="INA4" s="212"/>
      <c r="INB4" s="212"/>
      <c r="INC4" s="212"/>
      <c r="IND4" s="212"/>
      <c r="INE4" s="212"/>
      <c r="INF4" s="212"/>
      <c r="ING4" s="212"/>
      <c r="INH4" s="212"/>
      <c r="INI4" s="212"/>
      <c r="INJ4" s="212"/>
      <c r="INK4" s="212"/>
      <c r="INL4" s="212"/>
      <c r="INM4" s="212"/>
      <c r="INN4" s="212"/>
      <c r="INO4" s="212"/>
      <c r="INP4" s="212"/>
      <c r="INQ4" s="212"/>
      <c r="INR4" s="212"/>
      <c r="INS4" s="212"/>
      <c r="INT4" s="212"/>
      <c r="INU4" s="212"/>
      <c r="INV4" s="212"/>
      <c r="INW4" s="212"/>
      <c r="INX4" s="212"/>
      <c r="INY4" s="212"/>
      <c r="INZ4" s="212"/>
      <c r="IOA4" s="212"/>
      <c r="IOB4" s="212"/>
      <c r="IOC4" s="212"/>
      <c r="IOD4" s="212"/>
      <c r="IOE4" s="212"/>
      <c r="IOF4" s="212"/>
      <c r="IOG4" s="212"/>
      <c r="IOH4" s="212"/>
      <c r="IOI4" s="212"/>
      <c r="IOJ4" s="212"/>
      <c r="IOK4" s="212"/>
      <c r="IOL4" s="212"/>
      <c r="IOM4" s="212"/>
      <c r="ION4" s="212"/>
      <c r="IOO4" s="212"/>
      <c r="IOP4" s="212"/>
      <c r="IOQ4" s="212"/>
      <c r="IOR4" s="212"/>
      <c r="IOS4" s="212"/>
      <c r="IOT4" s="212"/>
      <c r="IOU4" s="212"/>
      <c r="IOV4" s="212"/>
      <c r="IOW4" s="212"/>
      <c r="IOX4" s="212"/>
      <c r="IOY4" s="212"/>
      <c r="IOZ4" s="212"/>
      <c r="IPA4" s="212"/>
      <c r="IPB4" s="212"/>
      <c r="IPC4" s="212"/>
      <c r="IPD4" s="212"/>
      <c r="IPE4" s="212"/>
      <c r="IPF4" s="212"/>
      <c r="IPG4" s="212"/>
      <c r="IPH4" s="212"/>
      <c r="IPI4" s="212"/>
      <c r="IPJ4" s="212"/>
      <c r="IPK4" s="212"/>
      <c r="IPL4" s="212"/>
      <c r="IPM4" s="212"/>
      <c r="IPN4" s="212"/>
      <c r="IPO4" s="212"/>
      <c r="IPP4" s="212"/>
      <c r="IPQ4" s="212"/>
      <c r="IPR4" s="212"/>
      <c r="IPS4" s="212"/>
      <c r="IPT4" s="212"/>
      <c r="IPU4" s="212"/>
      <c r="IPV4" s="212"/>
      <c r="IPW4" s="212"/>
      <c r="IPX4" s="212"/>
      <c r="IPY4" s="212"/>
      <c r="IPZ4" s="212"/>
      <c r="IQA4" s="212"/>
      <c r="IQB4" s="212"/>
      <c r="IQC4" s="212"/>
      <c r="IQD4" s="212"/>
      <c r="IQE4" s="212"/>
      <c r="IQF4" s="212"/>
      <c r="IQG4" s="212"/>
      <c r="IQH4" s="212"/>
      <c r="IQI4" s="212"/>
      <c r="IQJ4" s="212"/>
      <c r="IQK4" s="212"/>
      <c r="IQL4" s="212"/>
      <c r="IQM4" s="212"/>
      <c r="IQN4" s="212"/>
      <c r="IQO4" s="212"/>
      <c r="IQP4" s="212"/>
      <c r="IQQ4" s="212"/>
      <c r="IQR4" s="212"/>
      <c r="IQS4" s="212"/>
      <c r="IQT4" s="212"/>
      <c r="IQU4" s="212"/>
      <c r="IQV4" s="212"/>
      <c r="IQW4" s="212"/>
      <c r="IQX4" s="212"/>
      <c r="IQY4" s="212"/>
      <c r="IQZ4" s="212"/>
      <c r="IRA4" s="212"/>
      <c r="IRB4" s="212"/>
      <c r="IRC4" s="212"/>
      <c r="IRD4" s="212"/>
      <c r="IRE4" s="212"/>
      <c r="IRF4" s="212"/>
      <c r="IRG4" s="212"/>
      <c r="IRH4" s="212"/>
      <c r="IRI4" s="212"/>
      <c r="IRJ4" s="212"/>
      <c r="IRK4" s="212"/>
      <c r="IRL4" s="212"/>
      <c r="IRM4" s="212"/>
      <c r="IRN4" s="212"/>
      <c r="IRO4" s="212"/>
      <c r="IRP4" s="212"/>
      <c r="IRQ4" s="212"/>
      <c r="IRR4" s="212"/>
      <c r="IRS4" s="212"/>
      <c r="IRT4" s="212"/>
      <c r="IRU4" s="212"/>
      <c r="IRV4" s="212"/>
      <c r="IRW4" s="212"/>
      <c r="IRX4" s="212"/>
      <c r="IRY4" s="212"/>
      <c r="IRZ4" s="212"/>
      <c r="ISA4" s="212"/>
      <c r="ISB4" s="212"/>
      <c r="ISC4" s="212"/>
      <c r="ISD4" s="212"/>
      <c r="ISE4" s="212"/>
      <c r="ISF4" s="212"/>
      <c r="ISG4" s="212"/>
      <c r="ISH4" s="212"/>
      <c r="ISI4" s="212"/>
      <c r="ISJ4" s="212"/>
      <c r="ISK4" s="212"/>
      <c r="ISL4" s="212"/>
      <c r="ISM4" s="212"/>
      <c r="ISN4" s="212"/>
      <c r="ISO4" s="212"/>
      <c r="ISP4" s="212"/>
      <c r="ISQ4" s="212"/>
      <c r="ISR4" s="212"/>
      <c r="ISS4" s="212"/>
      <c r="IST4" s="212"/>
      <c r="ISU4" s="212"/>
      <c r="ISV4" s="212"/>
      <c r="ISW4" s="212"/>
      <c r="ISX4" s="212"/>
      <c r="ISY4" s="212"/>
      <c r="ISZ4" s="212"/>
      <c r="ITA4" s="212"/>
      <c r="ITB4" s="212"/>
      <c r="ITC4" s="212"/>
      <c r="ITD4" s="212"/>
      <c r="ITE4" s="212"/>
      <c r="ITF4" s="212"/>
      <c r="ITG4" s="212"/>
      <c r="ITH4" s="212"/>
      <c r="ITI4" s="212"/>
      <c r="ITJ4" s="212"/>
      <c r="ITK4" s="212"/>
      <c r="ITL4" s="212"/>
      <c r="ITM4" s="212"/>
      <c r="ITN4" s="212"/>
      <c r="ITO4" s="212"/>
      <c r="ITP4" s="212"/>
      <c r="ITQ4" s="212"/>
      <c r="ITR4" s="212"/>
      <c r="ITS4" s="212"/>
      <c r="ITT4" s="212"/>
      <c r="ITU4" s="212"/>
      <c r="ITV4" s="212"/>
      <c r="ITW4" s="212"/>
      <c r="ITX4" s="212"/>
      <c r="ITY4" s="212"/>
      <c r="ITZ4" s="212"/>
      <c r="IUA4" s="212"/>
      <c r="IUB4" s="212"/>
      <c r="IUC4" s="212"/>
      <c r="IUD4" s="212"/>
      <c r="IUE4" s="212"/>
      <c r="IUF4" s="212"/>
      <c r="IUG4" s="212"/>
      <c r="IUH4" s="212"/>
      <c r="IUI4" s="212"/>
      <c r="IUJ4" s="212"/>
      <c r="IUK4" s="212"/>
      <c r="IUL4" s="212"/>
      <c r="IUM4" s="212"/>
      <c r="IUN4" s="212"/>
      <c r="IUO4" s="212"/>
      <c r="IUP4" s="212"/>
      <c r="IUQ4" s="212"/>
      <c r="IUR4" s="212"/>
      <c r="IUS4" s="212"/>
      <c r="IUT4" s="212"/>
      <c r="IUU4" s="212"/>
      <c r="IUV4" s="212"/>
      <c r="IUW4" s="212"/>
      <c r="IUX4" s="212"/>
      <c r="IUY4" s="212"/>
      <c r="IUZ4" s="212"/>
      <c r="IVA4" s="212"/>
      <c r="IVB4" s="212"/>
      <c r="IVC4" s="212"/>
      <c r="IVD4" s="212"/>
      <c r="IVE4" s="212"/>
      <c r="IVF4" s="212"/>
      <c r="IVG4" s="212"/>
      <c r="IVH4" s="212"/>
      <c r="IVI4" s="212"/>
      <c r="IVJ4" s="212"/>
      <c r="IVK4" s="212"/>
      <c r="IVL4" s="212"/>
      <c r="IVM4" s="212"/>
      <c r="IVN4" s="212"/>
      <c r="IVO4" s="212"/>
      <c r="IVP4" s="212"/>
      <c r="IVQ4" s="212"/>
      <c r="IVR4" s="212"/>
      <c r="IVS4" s="212"/>
      <c r="IVT4" s="212"/>
      <c r="IVU4" s="212"/>
      <c r="IVV4" s="212"/>
      <c r="IVW4" s="212"/>
      <c r="IVX4" s="212"/>
      <c r="IVY4" s="212"/>
      <c r="IVZ4" s="212"/>
      <c r="IWA4" s="212"/>
      <c r="IWB4" s="212"/>
      <c r="IWC4" s="212"/>
      <c r="IWD4" s="212"/>
      <c r="IWE4" s="212"/>
      <c r="IWF4" s="212"/>
      <c r="IWG4" s="212"/>
      <c r="IWH4" s="212"/>
      <c r="IWI4" s="212"/>
      <c r="IWJ4" s="212"/>
      <c r="IWK4" s="212"/>
      <c r="IWL4" s="212"/>
      <c r="IWM4" s="212"/>
      <c r="IWN4" s="212"/>
      <c r="IWO4" s="212"/>
      <c r="IWP4" s="212"/>
      <c r="IWQ4" s="212"/>
      <c r="IWR4" s="212"/>
      <c r="IWS4" s="212"/>
      <c r="IWT4" s="212"/>
      <c r="IWU4" s="212"/>
      <c r="IWV4" s="212"/>
      <c r="IWW4" s="212"/>
      <c r="IWX4" s="212"/>
      <c r="IWY4" s="212"/>
      <c r="IWZ4" s="212"/>
      <c r="IXA4" s="212"/>
      <c r="IXB4" s="212"/>
      <c r="IXC4" s="212"/>
      <c r="IXD4" s="212"/>
      <c r="IXE4" s="212"/>
      <c r="IXF4" s="212"/>
      <c r="IXG4" s="212"/>
      <c r="IXH4" s="212"/>
      <c r="IXI4" s="212"/>
      <c r="IXJ4" s="212"/>
      <c r="IXK4" s="212"/>
      <c r="IXL4" s="212"/>
      <c r="IXM4" s="212"/>
      <c r="IXN4" s="212"/>
      <c r="IXO4" s="212"/>
      <c r="IXP4" s="212"/>
      <c r="IXQ4" s="212"/>
      <c r="IXR4" s="212"/>
      <c r="IXS4" s="212"/>
      <c r="IXT4" s="212"/>
      <c r="IXU4" s="212"/>
      <c r="IXV4" s="212"/>
      <c r="IXW4" s="212"/>
      <c r="IXX4" s="212"/>
      <c r="IXY4" s="212"/>
      <c r="IXZ4" s="212"/>
      <c r="IYA4" s="212"/>
      <c r="IYB4" s="212"/>
      <c r="IYC4" s="212"/>
      <c r="IYD4" s="212"/>
      <c r="IYE4" s="212"/>
      <c r="IYF4" s="212"/>
      <c r="IYG4" s="212"/>
      <c r="IYH4" s="212"/>
      <c r="IYI4" s="212"/>
      <c r="IYJ4" s="212"/>
      <c r="IYK4" s="212"/>
      <c r="IYL4" s="212"/>
      <c r="IYM4" s="212"/>
      <c r="IYN4" s="212"/>
      <c r="IYO4" s="212"/>
      <c r="IYP4" s="212"/>
      <c r="IYQ4" s="212"/>
      <c r="IYR4" s="212"/>
      <c r="IYS4" s="212"/>
      <c r="IYT4" s="212"/>
      <c r="IYU4" s="212"/>
      <c r="IYV4" s="212"/>
      <c r="IYW4" s="212"/>
      <c r="IYX4" s="212"/>
      <c r="IYY4" s="212"/>
      <c r="IYZ4" s="212"/>
      <c r="IZA4" s="212"/>
      <c r="IZB4" s="212"/>
      <c r="IZC4" s="212"/>
      <c r="IZD4" s="212"/>
      <c r="IZE4" s="212"/>
      <c r="IZF4" s="212"/>
      <c r="IZG4" s="212"/>
      <c r="IZH4" s="212"/>
      <c r="IZI4" s="212"/>
      <c r="IZJ4" s="212"/>
      <c r="IZK4" s="212"/>
      <c r="IZL4" s="212"/>
      <c r="IZM4" s="212"/>
      <c r="IZN4" s="212"/>
      <c r="IZO4" s="212"/>
      <c r="IZP4" s="212"/>
      <c r="IZQ4" s="212"/>
      <c r="IZR4" s="212"/>
      <c r="IZS4" s="212"/>
      <c r="IZT4" s="212"/>
      <c r="IZU4" s="212"/>
      <c r="IZV4" s="212"/>
      <c r="IZW4" s="212"/>
      <c r="IZX4" s="212"/>
      <c r="IZY4" s="212"/>
      <c r="IZZ4" s="212"/>
      <c r="JAA4" s="212"/>
      <c r="JAB4" s="212"/>
      <c r="JAC4" s="212"/>
      <c r="JAD4" s="212"/>
      <c r="JAE4" s="212"/>
      <c r="JAF4" s="212"/>
      <c r="JAG4" s="212"/>
      <c r="JAH4" s="212"/>
      <c r="JAI4" s="212"/>
      <c r="JAJ4" s="212"/>
      <c r="JAK4" s="212"/>
      <c r="JAL4" s="212"/>
      <c r="JAM4" s="212"/>
      <c r="JAN4" s="212"/>
      <c r="JAO4" s="212"/>
      <c r="JAP4" s="212"/>
      <c r="JAQ4" s="212"/>
      <c r="JAR4" s="212"/>
      <c r="JAS4" s="212"/>
      <c r="JAT4" s="212"/>
      <c r="JAU4" s="212"/>
      <c r="JAV4" s="212"/>
      <c r="JAW4" s="212"/>
      <c r="JAX4" s="212"/>
      <c r="JAY4" s="212"/>
      <c r="JAZ4" s="212"/>
      <c r="JBA4" s="212"/>
      <c r="JBB4" s="212"/>
      <c r="JBC4" s="212"/>
      <c r="JBD4" s="212"/>
      <c r="JBE4" s="212"/>
      <c r="JBF4" s="212"/>
      <c r="JBG4" s="212"/>
      <c r="JBH4" s="212"/>
      <c r="JBI4" s="212"/>
      <c r="JBJ4" s="212"/>
      <c r="JBK4" s="212"/>
      <c r="JBL4" s="212"/>
      <c r="JBM4" s="212"/>
      <c r="JBN4" s="212"/>
      <c r="JBO4" s="212"/>
      <c r="JBP4" s="212"/>
      <c r="JBQ4" s="212"/>
      <c r="JBR4" s="212"/>
      <c r="JBS4" s="212"/>
      <c r="JBT4" s="212"/>
      <c r="JBU4" s="212"/>
      <c r="JBV4" s="212"/>
      <c r="JBW4" s="212"/>
      <c r="JBX4" s="212"/>
      <c r="JBY4" s="212"/>
      <c r="JBZ4" s="212"/>
      <c r="JCA4" s="212"/>
      <c r="JCB4" s="212"/>
      <c r="JCC4" s="212"/>
      <c r="JCD4" s="212"/>
      <c r="JCE4" s="212"/>
      <c r="JCF4" s="212"/>
      <c r="JCG4" s="212"/>
      <c r="JCH4" s="212"/>
      <c r="JCI4" s="212"/>
      <c r="JCJ4" s="212"/>
      <c r="JCK4" s="212"/>
      <c r="JCL4" s="212"/>
      <c r="JCM4" s="212"/>
      <c r="JCN4" s="212"/>
      <c r="JCO4" s="212"/>
      <c r="JCP4" s="212"/>
      <c r="JCQ4" s="212"/>
      <c r="JCR4" s="212"/>
      <c r="JCS4" s="212"/>
      <c r="JCT4" s="212"/>
      <c r="JCU4" s="212"/>
      <c r="JCV4" s="212"/>
      <c r="JCW4" s="212"/>
      <c r="JCX4" s="212"/>
      <c r="JCY4" s="212"/>
      <c r="JCZ4" s="212"/>
      <c r="JDA4" s="212"/>
      <c r="JDB4" s="212"/>
      <c r="JDC4" s="212"/>
      <c r="JDD4" s="212"/>
      <c r="JDE4" s="212"/>
      <c r="JDF4" s="212"/>
      <c r="JDG4" s="212"/>
      <c r="JDH4" s="212"/>
      <c r="JDI4" s="212"/>
      <c r="JDJ4" s="212"/>
      <c r="JDK4" s="212"/>
      <c r="JDL4" s="212"/>
      <c r="JDM4" s="212"/>
      <c r="JDN4" s="212"/>
      <c r="JDO4" s="212"/>
      <c r="JDP4" s="212"/>
      <c r="JDQ4" s="212"/>
      <c r="JDR4" s="212"/>
      <c r="JDS4" s="212"/>
      <c r="JDT4" s="212"/>
      <c r="JDU4" s="212"/>
      <c r="JDV4" s="212"/>
      <c r="JDW4" s="212"/>
      <c r="JDX4" s="212"/>
      <c r="JDY4" s="212"/>
      <c r="JDZ4" s="212"/>
      <c r="JEA4" s="212"/>
      <c r="JEB4" s="212"/>
      <c r="JEC4" s="212"/>
      <c r="JED4" s="212"/>
      <c r="JEE4" s="212"/>
      <c r="JEF4" s="212"/>
      <c r="JEG4" s="212"/>
      <c r="JEH4" s="212"/>
      <c r="JEI4" s="212"/>
      <c r="JEJ4" s="212"/>
      <c r="JEK4" s="212"/>
      <c r="JEL4" s="212"/>
      <c r="JEM4" s="212"/>
      <c r="JEN4" s="212"/>
      <c r="JEO4" s="212"/>
      <c r="JEP4" s="212"/>
      <c r="JEQ4" s="212"/>
      <c r="JER4" s="212"/>
      <c r="JES4" s="212"/>
      <c r="JET4" s="212"/>
      <c r="JEU4" s="212"/>
      <c r="JEV4" s="212"/>
      <c r="JEW4" s="212"/>
      <c r="JEX4" s="212"/>
      <c r="JEY4" s="212"/>
      <c r="JEZ4" s="212"/>
      <c r="JFA4" s="212"/>
      <c r="JFB4" s="212"/>
      <c r="JFC4" s="212"/>
      <c r="JFD4" s="212"/>
      <c r="JFE4" s="212"/>
      <c r="JFF4" s="212"/>
      <c r="JFG4" s="212"/>
      <c r="JFH4" s="212"/>
      <c r="JFI4" s="212"/>
      <c r="JFJ4" s="212"/>
      <c r="JFK4" s="212"/>
      <c r="JFL4" s="212"/>
      <c r="JFM4" s="212"/>
      <c r="JFN4" s="212"/>
      <c r="JFO4" s="212"/>
      <c r="JFP4" s="212"/>
      <c r="JFQ4" s="212"/>
      <c r="JFR4" s="212"/>
      <c r="JFS4" s="212"/>
      <c r="JFT4" s="212"/>
      <c r="JFU4" s="212"/>
      <c r="JFV4" s="212"/>
      <c r="JFW4" s="212"/>
      <c r="JFX4" s="212"/>
      <c r="JFY4" s="212"/>
      <c r="JFZ4" s="212"/>
      <c r="JGA4" s="212"/>
      <c r="JGB4" s="212"/>
      <c r="JGC4" s="212"/>
      <c r="JGD4" s="212"/>
      <c r="JGE4" s="212"/>
      <c r="JGF4" s="212"/>
      <c r="JGG4" s="212"/>
      <c r="JGH4" s="212"/>
      <c r="JGI4" s="212"/>
      <c r="JGJ4" s="212"/>
      <c r="JGK4" s="212"/>
      <c r="JGL4" s="212"/>
      <c r="JGM4" s="212"/>
      <c r="JGN4" s="212"/>
      <c r="JGO4" s="212"/>
      <c r="JGP4" s="212"/>
      <c r="JGQ4" s="212"/>
      <c r="JGR4" s="212"/>
      <c r="JGS4" s="212"/>
      <c r="JGT4" s="212"/>
      <c r="JGU4" s="212"/>
      <c r="JGV4" s="212"/>
      <c r="JGW4" s="212"/>
      <c r="JGX4" s="212"/>
      <c r="JGY4" s="212"/>
      <c r="JGZ4" s="212"/>
      <c r="JHA4" s="212"/>
      <c r="JHB4" s="212"/>
      <c r="JHC4" s="212"/>
      <c r="JHD4" s="212"/>
      <c r="JHE4" s="212"/>
      <c r="JHF4" s="212"/>
      <c r="JHG4" s="212"/>
      <c r="JHH4" s="212"/>
      <c r="JHI4" s="212"/>
      <c r="JHJ4" s="212"/>
      <c r="JHK4" s="212"/>
      <c r="JHL4" s="212"/>
      <c r="JHM4" s="212"/>
      <c r="JHN4" s="212"/>
      <c r="JHO4" s="212"/>
      <c r="JHP4" s="212"/>
      <c r="JHQ4" s="212"/>
      <c r="JHR4" s="212"/>
      <c r="JHS4" s="212"/>
      <c r="JHT4" s="212"/>
      <c r="JHU4" s="212"/>
      <c r="JHV4" s="212"/>
      <c r="JHW4" s="212"/>
      <c r="JHX4" s="212"/>
      <c r="JHY4" s="212"/>
      <c r="JHZ4" s="212"/>
      <c r="JIA4" s="212"/>
      <c r="JIB4" s="212"/>
      <c r="JIC4" s="212"/>
      <c r="JID4" s="212"/>
      <c r="JIE4" s="212"/>
      <c r="JIF4" s="212"/>
      <c r="JIG4" s="212"/>
      <c r="JIH4" s="212"/>
      <c r="JII4" s="212"/>
      <c r="JIJ4" s="212"/>
      <c r="JIK4" s="212"/>
      <c r="JIL4" s="212"/>
      <c r="JIM4" s="212"/>
      <c r="JIN4" s="212"/>
      <c r="JIO4" s="212"/>
      <c r="JIP4" s="212"/>
      <c r="JIQ4" s="212"/>
      <c r="JIR4" s="212"/>
      <c r="JIS4" s="212"/>
      <c r="JIT4" s="212"/>
      <c r="JIU4" s="212"/>
      <c r="JIV4" s="212"/>
      <c r="JIW4" s="212"/>
      <c r="JIX4" s="212"/>
      <c r="JIY4" s="212"/>
      <c r="JIZ4" s="212"/>
      <c r="JJA4" s="212"/>
      <c r="JJB4" s="212"/>
      <c r="JJC4" s="212"/>
      <c r="JJD4" s="212"/>
      <c r="JJE4" s="212"/>
      <c r="JJF4" s="212"/>
      <c r="JJG4" s="212"/>
      <c r="JJH4" s="212"/>
      <c r="JJI4" s="212"/>
      <c r="JJJ4" s="212"/>
      <c r="JJK4" s="212"/>
      <c r="JJL4" s="212"/>
      <c r="JJM4" s="212"/>
      <c r="JJN4" s="212"/>
      <c r="JJO4" s="212"/>
      <c r="JJP4" s="212"/>
      <c r="JJQ4" s="212"/>
      <c r="JJR4" s="212"/>
      <c r="JJS4" s="212"/>
      <c r="JJT4" s="212"/>
      <c r="JJU4" s="212"/>
      <c r="JJV4" s="212"/>
      <c r="JJW4" s="212"/>
      <c r="JJX4" s="212"/>
      <c r="JJY4" s="212"/>
      <c r="JJZ4" s="212"/>
      <c r="JKA4" s="212"/>
      <c r="JKB4" s="212"/>
      <c r="JKC4" s="212"/>
      <c r="JKD4" s="212"/>
      <c r="JKE4" s="212"/>
      <c r="JKF4" s="212"/>
      <c r="JKG4" s="212"/>
      <c r="JKH4" s="212"/>
      <c r="JKI4" s="212"/>
      <c r="JKJ4" s="212"/>
      <c r="JKK4" s="212"/>
      <c r="JKL4" s="212"/>
      <c r="JKM4" s="212"/>
      <c r="JKN4" s="212"/>
      <c r="JKO4" s="212"/>
      <c r="JKP4" s="212"/>
      <c r="JKQ4" s="212"/>
      <c r="JKR4" s="212"/>
      <c r="JKS4" s="212"/>
      <c r="JKT4" s="212"/>
      <c r="JKU4" s="212"/>
      <c r="JKV4" s="212"/>
      <c r="JKW4" s="212"/>
      <c r="JKX4" s="212"/>
      <c r="JKY4" s="212"/>
      <c r="JKZ4" s="212"/>
      <c r="JLA4" s="212"/>
      <c r="JLB4" s="212"/>
      <c r="JLC4" s="212"/>
      <c r="JLD4" s="212"/>
      <c r="JLE4" s="212"/>
      <c r="JLF4" s="212"/>
      <c r="JLG4" s="212"/>
      <c r="JLH4" s="212"/>
      <c r="JLI4" s="212"/>
      <c r="JLJ4" s="212"/>
      <c r="JLK4" s="212"/>
      <c r="JLL4" s="212"/>
      <c r="JLM4" s="212"/>
      <c r="JLN4" s="212"/>
      <c r="JLO4" s="212"/>
      <c r="JLP4" s="212"/>
      <c r="JLQ4" s="212"/>
      <c r="JLR4" s="212"/>
      <c r="JLS4" s="212"/>
      <c r="JLT4" s="212"/>
      <c r="JLU4" s="212"/>
      <c r="JLV4" s="212"/>
      <c r="JLW4" s="212"/>
      <c r="JLX4" s="212"/>
      <c r="JLY4" s="212"/>
      <c r="JLZ4" s="212"/>
      <c r="JMA4" s="212"/>
      <c r="JMB4" s="212"/>
      <c r="JMC4" s="212"/>
      <c r="JMD4" s="212"/>
      <c r="JME4" s="212"/>
      <c r="JMF4" s="212"/>
      <c r="JMG4" s="212"/>
      <c r="JMH4" s="212"/>
      <c r="JMI4" s="212"/>
      <c r="JMJ4" s="212"/>
      <c r="JMK4" s="212"/>
      <c r="JML4" s="212"/>
      <c r="JMM4" s="212"/>
      <c r="JMN4" s="212"/>
      <c r="JMO4" s="212"/>
      <c r="JMP4" s="212"/>
      <c r="JMQ4" s="212"/>
      <c r="JMR4" s="212"/>
      <c r="JMS4" s="212"/>
      <c r="JMT4" s="212"/>
      <c r="JMU4" s="212"/>
      <c r="JMV4" s="212"/>
      <c r="JMW4" s="212"/>
      <c r="JMX4" s="212"/>
      <c r="JMY4" s="212"/>
      <c r="JMZ4" s="212"/>
      <c r="JNA4" s="212"/>
      <c r="JNB4" s="212"/>
      <c r="JNC4" s="212"/>
      <c r="JND4" s="212"/>
      <c r="JNE4" s="212"/>
      <c r="JNF4" s="212"/>
      <c r="JNG4" s="212"/>
      <c r="JNH4" s="212"/>
      <c r="JNI4" s="212"/>
      <c r="JNJ4" s="212"/>
      <c r="JNK4" s="212"/>
      <c r="JNL4" s="212"/>
      <c r="JNM4" s="212"/>
      <c r="JNN4" s="212"/>
      <c r="JNO4" s="212"/>
      <c r="JNP4" s="212"/>
      <c r="JNQ4" s="212"/>
      <c r="JNR4" s="212"/>
      <c r="JNS4" s="212"/>
      <c r="JNT4" s="212"/>
      <c r="JNU4" s="212"/>
      <c r="JNV4" s="212"/>
      <c r="JNW4" s="212"/>
      <c r="JNX4" s="212"/>
      <c r="JNY4" s="212"/>
      <c r="JNZ4" s="212"/>
      <c r="JOA4" s="212"/>
      <c r="JOB4" s="212"/>
      <c r="JOC4" s="212"/>
      <c r="JOD4" s="212"/>
      <c r="JOE4" s="212"/>
      <c r="JOF4" s="212"/>
      <c r="JOG4" s="212"/>
      <c r="JOH4" s="212"/>
      <c r="JOI4" s="212"/>
      <c r="JOJ4" s="212"/>
      <c r="JOK4" s="212"/>
      <c r="JOL4" s="212"/>
      <c r="JOM4" s="212"/>
      <c r="JON4" s="212"/>
      <c r="JOO4" s="212"/>
      <c r="JOP4" s="212"/>
      <c r="JOQ4" s="212"/>
      <c r="JOR4" s="212"/>
      <c r="JOS4" s="212"/>
      <c r="JOT4" s="212"/>
      <c r="JOU4" s="212"/>
      <c r="JOV4" s="212"/>
      <c r="JOW4" s="212"/>
      <c r="JOX4" s="212"/>
      <c r="JOY4" s="212"/>
      <c r="JOZ4" s="212"/>
      <c r="JPA4" s="212"/>
      <c r="JPB4" s="212"/>
      <c r="JPC4" s="212"/>
      <c r="JPD4" s="212"/>
      <c r="JPE4" s="212"/>
      <c r="JPF4" s="212"/>
      <c r="JPG4" s="212"/>
      <c r="JPH4" s="212"/>
      <c r="JPI4" s="212"/>
      <c r="JPJ4" s="212"/>
      <c r="JPK4" s="212"/>
      <c r="JPL4" s="212"/>
      <c r="JPM4" s="212"/>
      <c r="JPN4" s="212"/>
      <c r="JPO4" s="212"/>
      <c r="JPP4" s="212"/>
      <c r="JPQ4" s="212"/>
      <c r="JPR4" s="212"/>
      <c r="JPS4" s="212"/>
      <c r="JPT4" s="212"/>
      <c r="JPU4" s="212"/>
      <c r="JPV4" s="212"/>
      <c r="JPW4" s="212"/>
      <c r="JPX4" s="212"/>
      <c r="JPY4" s="212"/>
      <c r="JPZ4" s="212"/>
      <c r="JQA4" s="212"/>
      <c r="JQB4" s="212"/>
      <c r="JQC4" s="212"/>
      <c r="JQD4" s="212"/>
      <c r="JQE4" s="212"/>
      <c r="JQF4" s="212"/>
      <c r="JQG4" s="212"/>
      <c r="JQH4" s="212"/>
      <c r="JQI4" s="212"/>
      <c r="JQJ4" s="212"/>
      <c r="JQK4" s="212"/>
      <c r="JQL4" s="212"/>
      <c r="JQM4" s="212"/>
      <c r="JQN4" s="212"/>
      <c r="JQO4" s="212"/>
      <c r="JQP4" s="212"/>
      <c r="JQQ4" s="212"/>
      <c r="JQR4" s="212"/>
      <c r="JQS4" s="212"/>
      <c r="JQT4" s="212"/>
      <c r="JQU4" s="212"/>
      <c r="JQV4" s="212"/>
      <c r="JQW4" s="212"/>
      <c r="JQX4" s="212"/>
      <c r="JQY4" s="212"/>
      <c r="JQZ4" s="212"/>
      <c r="JRA4" s="212"/>
      <c r="JRB4" s="212"/>
      <c r="JRC4" s="212"/>
      <c r="JRD4" s="212"/>
      <c r="JRE4" s="212"/>
      <c r="JRF4" s="212"/>
      <c r="JRG4" s="212"/>
      <c r="JRH4" s="212"/>
      <c r="JRI4" s="212"/>
      <c r="JRJ4" s="212"/>
      <c r="JRK4" s="212"/>
      <c r="JRL4" s="212"/>
      <c r="JRM4" s="212"/>
      <c r="JRN4" s="212"/>
      <c r="JRO4" s="212"/>
      <c r="JRP4" s="212"/>
      <c r="JRQ4" s="212"/>
      <c r="JRR4" s="212"/>
      <c r="JRS4" s="212"/>
      <c r="JRT4" s="212"/>
      <c r="JRU4" s="212"/>
      <c r="JRV4" s="212"/>
      <c r="JRW4" s="212"/>
      <c r="JRX4" s="212"/>
      <c r="JRY4" s="212"/>
      <c r="JRZ4" s="212"/>
      <c r="JSA4" s="212"/>
      <c r="JSB4" s="212"/>
      <c r="JSC4" s="212"/>
      <c r="JSD4" s="212"/>
      <c r="JSE4" s="212"/>
      <c r="JSF4" s="212"/>
      <c r="JSG4" s="212"/>
      <c r="JSH4" s="212"/>
      <c r="JSI4" s="212"/>
      <c r="JSJ4" s="212"/>
      <c r="JSK4" s="212"/>
      <c r="JSL4" s="212"/>
      <c r="JSM4" s="212"/>
      <c r="JSN4" s="212"/>
      <c r="JSO4" s="212"/>
      <c r="JSP4" s="212"/>
      <c r="JSQ4" s="212"/>
      <c r="JSR4" s="212"/>
      <c r="JSS4" s="212"/>
      <c r="JST4" s="212"/>
      <c r="JSU4" s="212"/>
      <c r="JSV4" s="212"/>
      <c r="JSW4" s="212"/>
      <c r="JSX4" s="212"/>
      <c r="JSY4" s="212"/>
      <c r="JSZ4" s="212"/>
      <c r="JTA4" s="212"/>
      <c r="JTB4" s="212"/>
      <c r="JTC4" s="212"/>
      <c r="JTD4" s="212"/>
      <c r="JTE4" s="212"/>
      <c r="JTF4" s="212"/>
      <c r="JTG4" s="212"/>
      <c r="JTH4" s="212"/>
      <c r="JTI4" s="212"/>
      <c r="JTJ4" s="212"/>
      <c r="JTK4" s="212"/>
      <c r="JTL4" s="212"/>
      <c r="JTM4" s="212"/>
      <c r="JTN4" s="212"/>
      <c r="JTO4" s="212"/>
      <c r="JTP4" s="212"/>
      <c r="JTQ4" s="212"/>
      <c r="JTR4" s="212"/>
      <c r="JTS4" s="212"/>
      <c r="JTT4" s="212"/>
      <c r="JTU4" s="212"/>
      <c r="JTV4" s="212"/>
      <c r="JTW4" s="212"/>
      <c r="JTX4" s="212"/>
      <c r="JTY4" s="212"/>
      <c r="JTZ4" s="212"/>
      <c r="JUA4" s="212"/>
      <c r="JUB4" s="212"/>
      <c r="JUC4" s="212"/>
      <c r="JUD4" s="212"/>
      <c r="JUE4" s="212"/>
      <c r="JUF4" s="212"/>
      <c r="JUG4" s="212"/>
      <c r="JUH4" s="212"/>
      <c r="JUI4" s="212"/>
      <c r="JUJ4" s="212"/>
      <c r="JUK4" s="212"/>
      <c r="JUL4" s="212"/>
      <c r="JUM4" s="212"/>
      <c r="JUN4" s="212"/>
      <c r="JUO4" s="212"/>
      <c r="JUP4" s="212"/>
      <c r="JUQ4" s="212"/>
      <c r="JUR4" s="212"/>
      <c r="JUS4" s="212"/>
      <c r="JUT4" s="212"/>
      <c r="JUU4" s="212"/>
      <c r="JUV4" s="212"/>
      <c r="JUW4" s="212"/>
      <c r="JUX4" s="212"/>
      <c r="JUY4" s="212"/>
      <c r="JUZ4" s="212"/>
      <c r="JVA4" s="212"/>
      <c r="JVB4" s="212"/>
      <c r="JVC4" s="212"/>
      <c r="JVD4" s="212"/>
      <c r="JVE4" s="212"/>
      <c r="JVF4" s="212"/>
      <c r="JVG4" s="212"/>
      <c r="JVH4" s="212"/>
      <c r="JVI4" s="212"/>
      <c r="JVJ4" s="212"/>
      <c r="JVK4" s="212"/>
      <c r="JVL4" s="212"/>
      <c r="JVM4" s="212"/>
      <c r="JVN4" s="212"/>
      <c r="JVO4" s="212"/>
      <c r="JVP4" s="212"/>
      <c r="JVQ4" s="212"/>
      <c r="JVR4" s="212"/>
      <c r="JVS4" s="212"/>
      <c r="JVT4" s="212"/>
      <c r="JVU4" s="212"/>
      <c r="JVV4" s="212"/>
      <c r="JVW4" s="212"/>
      <c r="JVX4" s="212"/>
      <c r="JVY4" s="212"/>
      <c r="JVZ4" s="212"/>
      <c r="JWA4" s="212"/>
      <c r="JWB4" s="212"/>
      <c r="JWC4" s="212"/>
      <c r="JWD4" s="212"/>
      <c r="JWE4" s="212"/>
      <c r="JWF4" s="212"/>
      <c r="JWG4" s="212"/>
      <c r="JWH4" s="212"/>
      <c r="JWI4" s="212"/>
      <c r="JWJ4" s="212"/>
      <c r="JWK4" s="212"/>
      <c r="JWL4" s="212"/>
      <c r="JWM4" s="212"/>
      <c r="JWN4" s="212"/>
      <c r="JWO4" s="212"/>
      <c r="JWP4" s="212"/>
      <c r="JWQ4" s="212"/>
      <c r="JWR4" s="212"/>
      <c r="JWS4" s="212"/>
      <c r="JWT4" s="212"/>
      <c r="JWU4" s="212"/>
      <c r="JWV4" s="212"/>
      <c r="JWW4" s="212"/>
      <c r="JWX4" s="212"/>
      <c r="JWY4" s="212"/>
      <c r="JWZ4" s="212"/>
      <c r="JXA4" s="212"/>
      <c r="JXB4" s="212"/>
      <c r="JXC4" s="212"/>
      <c r="JXD4" s="212"/>
      <c r="JXE4" s="212"/>
      <c r="JXF4" s="212"/>
      <c r="JXG4" s="212"/>
      <c r="JXH4" s="212"/>
      <c r="JXI4" s="212"/>
      <c r="JXJ4" s="212"/>
      <c r="JXK4" s="212"/>
      <c r="JXL4" s="212"/>
      <c r="JXM4" s="212"/>
      <c r="JXN4" s="212"/>
      <c r="JXO4" s="212"/>
      <c r="JXP4" s="212"/>
      <c r="JXQ4" s="212"/>
      <c r="JXR4" s="212"/>
      <c r="JXS4" s="212"/>
      <c r="JXT4" s="212"/>
      <c r="JXU4" s="212"/>
      <c r="JXV4" s="212"/>
      <c r="JXW4" s="212"/>
      <c r="JXX4" s="212"/>
      <c r="JXY4" s="212"/>
      <c r="JXZ4" s="212"/>
      <c r="JYA4" s="212"/>
      <c r="JYB4" s="212"/>
      <c r="JYC4" s="212"/>
      <c r="JYD4" s="212"/>
      <c r="JYE4" s="212"/>
      <c r="JYF4" s="212"/>
      <c r="JYG4" s="212"/>
      <c r="JYH4" s="212"/>
      <c r="JYI4" s="212"/>
      <c r="JYJ4" s="212"/>
      <c r="JYK4" s="212"/>
      <c r="JYL4" s="212"/>
      <c r="JYM4" s="212"/>
      <c r="JYN4" s="212"/>
      <c r="JYO4" s="212"/>
      <c r="JYP4" s="212"/>
      <c r="JYQ4" s="212"/>
      <c r="JYR4" s="212"/>
      <c r="JYS4" s="212"/>
      <c r="JYT4" s="212"/>
      <c r="JYU4" s="212"/>
      <c r="JYV4" s="212"/>
      <c r="JYW4" s="212"/>
      <c r="JYX4" s="212"/>
      <c r="JYY4" s="212"/>
      <c r="JYZ4" s="212"/>
      <c r="JZA4" s="212"/>
      <c r="JZB4" s="212"/>
      <c r="JZC4" s="212"/>
      <c r="JZD4" s="212"/>
      <c r="JZE4" s="212"/>
      <c r="JZF4" s="212"/>
      <c r="JZG4" s="212"/>
      <c r="JZH4" s="212"/>
      <c r="JZI4" s="212"/>
      <c r="JZJ4" s="212"/>
      <c r="JZK4" s="212"/>
      <c r="JZL4" s="212"/>
      <c r="JZM4" s="212"/>
      <c r="JZN4" s="212"/>
      <c r="JZO4" s="212"/>
      <c r="JZP4" s="212"/>
      <c r="JZQ4" s="212"/>
      <c r="JZR4" s="212"/>
      <c r="JZS4" s="212"/>
      <c r="JZT4" s="212"/>
      <c r="JZU4" s="212"/>
      <c r="JZV4" s="212"/>
      <c r="JZW4" s="212"/>
      <c r="JZX4" s="212"/>
      <c r="JZY4" s="212"/>
      <c r="JZZ4" s="212"/>
      <c r="KAA4" s="212"/>
      <c r="KAB4" s="212"/>
      <c r="KAC4" s="212"/>
      <c r="KAD4" s="212"/>
      <c r="KAE4" s="212"/>
      <c r="KAF4" s="212"/>
      <c r="KAG4" s="212"/>
      <c r="KAH4" s="212"/>
      <c r="KAI4" s="212"/>
      <c r="KAJ4" s="212"/>
      <c r="KAK4" s="212"/>
      <c r="KAL4" s="212"/>
      <c r="KAM4" s="212"/>
      <c r="KAN4" s="212"/>
      <c r="KAO4" s="212"/>
      <c r="KAP4" s="212"/>
      <c r="KAQ4" s="212"/>
      <c r="KAR4" s="212"/>
      <c r="KAS4" s="212"/>
      <c r="KAT4" s="212"/>
      <c r="KAU4" s="212"/>
      <c r="KAV4" s="212"/>
      <c r="KAW4" s="212"/>
      <c r="KAX4" s="212"/>
      <c r="KAY4" s="212"/>
      <c r="KAZ4" s="212"/>
      <c r="KBA4" s="212"/>
      <c r="KBB4" s="212"/>
      <c r="KBC4" s="212"/>
      <c r="KBD4" s="212"/>
      <c r="KBE4" s="212"/>
      <c r="KBF4" s="212"/>
      <c r="KBG4" s="212"/>
      <c r="KBH4" s="212"/>
      <c r="KBI4" s="212"/>
      <c r="KBJ4" s="212"/>
      <c r="KBK4" s="212"/>
      <c r="KBL4" s="212"/>
      <c r="KBM4" s="212"/>
      <c r="KBN4" s="212"/>
      <c r="KBO4" s="212"/>
      <c r="KBP4" s="212"/>
      <c r="KBQ4" s="212"/>
      <c r="KBR4" s="212"/>
      <c r="KBS4" s="212"/>
      <c r="KBT4" s="212"/>
      <c r="KBU4" s="212"/>
      <c r="KBV4" s="212"/>
      <c r="KBW4" s="212"/>
      <c r="KBX4" s="212"/>
      <c r="KBY4" s="212"/>
      <c r="KBZ4" s="212"/>
      <c r="KCA4" s="212"/>
      <c r="KCB4" s="212"/>
      <c r="KCC4" s="212"/>
      <c r="KCD4" s="212"/>
      <c r="KCE4" s="212"/>
      <c r="KCF4" s="212"/>
      <c r="KCG4" s="212"/>
      <c r="KCH4" s="212"/>
      <c r="KCI4" s="212"/>
      <c r="KCJ4" s="212"/>
      <c r="KCK4" s="212"/>
      <c r="KCL4" s="212"/>
      <c r="KCM4" s="212"/>
      <c r="KCN4" s="212"/>
      <c r="KCO4" s="212"/>
      <c r="KCP4" s="212"/>
      <c r="KCQ4" s="212"/>
      <c r="KCR4" s="212"/>
      <c r="KCS4" s="212"/>
      <c r="KCT4" s="212"/>
      <c r="KCU4" s="212"/>
      <c r="KCV4" s="212"/>
      <c r="KCW4" s="212"/>
      <c r="KCX4" s="212"/>
      <c r="KCY4" s="212"/>
      <c r="KCZ4" s="212"/>
      <c r="KDA4" s="212"/>
      <c r="KDB4" s="212"/>
      <c r="KDC4" s="212"/>
      <c r="KDD4" s="212"/>
      <c r="KDE4" s="212"/>
      <c r="KDF4" s="212"/>
      <c r="KDG4" s="212"/>
      <c r="KDH4" s="212"/>
      <c r="KDI4" s="212"/>
      <c r="KDJ4" s="212"/>
      <c r="KDK4" s="212"/>
      <c r="KDL4" s="212"/>
      <c r="KDM4" s="212"/>
      <c r="KDN4" s="212"/>
      <c r="KDO4" s="212"/>
      <c r="KDP4" s="212"/>
      <c r="KDQ4" s="212"/>
      <c r="KDR4" s="212"/>
      <c r="KDS4" s="212"/>
      <c r="KDT4" s="212"/>
      <c r="KDU4" s="212"/>
      <c r="KDV4" s="212"/>
      <c r="KDW4" s="212"/>
      <c r="KDX4" s="212"/>
      <c r="KDY4" s="212"/>
      <c r="KDZ4" s="212"/>
      <c r="KEA4" s="212"/>
      <c r="KEB4" s="212"/>
      <c r="KEC4" s="212"/>
      <c r="KED4" s="212"/>
      <c r="KEE4" s="212"/>
      <c r="KEF4" s="212"/>
      <c r="KEG4" s="212"/>
      <c r="KEH4" s="212"/>
      <c r="KEI4" s="212"/>
      <c r="KEJ4" s="212"/>
      <c r="KEK4" s="212"/>
      <c r="KEL4" s="212"/>
      <c r="KEM4" s="212"/>
      <c r="KEN4" s="212"/>
      <c r="KEO4" s="212"/>
      <c r="KEP4" s="212"/>
      <c r="KEQ4" s="212"/>
      <c r="KER4" s="212"/>
      <c r="KES4" s="212"/>
      <c r="KET4" s="212"/>
      <c r="KEU4" s="212"/>
      <c r="KEV4" s="212"/>
      <c r="KEW4" s="212"/>
      <c r="KEX4" s="212"/>
      <c r="KEY4" s="212"/>
      <c r="KEZ4" s="212"/>
      <c r="KFA4" s="212"/>
      <c r="KFB4" s="212"/>
      <c r="KFC4" s="212"/>
      <c r="KFD4" s="212"/>
      <c r="KFE4" s="212"/>
      <c r="KFF4" s="212"/>
      <c r="KFG4" s="212"/>
      <c r="KFH4" s="212"/>
      <c r="KFI4" s="212"/>
      <c r="KFJ4" s="212"/>
      <c r="KFK4" s="212"/>
      <c r="KFL4" s="212"/>
      <c r="KFM4" s="212"/>
      <c r="KFN4" s="212"/>
      <c r="KFO4" s="212"/>
      <c r="KFP4" s="212"/>
      <c r="KFQ4" s="212"/>
      <c r="KFR4" s="212"/>
      <c r="KFS4" s="212"/>
      <c r="KFT4" s="212"/>
      <c r="KFU4" s="212"/>
      <c r="KFV4" s="212"/>
      <c r="KFW4" s="212"/>
      <c r="KFX4" s="212"/>
      <c r="KFY4" s="212"/>
      <c r="KFZ4" s="212"/>
      <c r="KGA4" s="212"/>
      <c r="KGB4" s="212"/>
      <c r="KGC4" s="212"/>
      <c r="KGD4" s="212"/>
      <c r="KGE4" s="212"/>
      <c r="KGF4" s="212"/>
      <c r="KGG4" s="212"/>
      <c r="KGH4" s="212"/>
      <c r="KGI4" s="212"/>
      <c r="KGJ4" s="212"/>
      <c r="KGK4" s="212"/>
      <c r="KGL4" s="212"/>
      <c r="KGM4" s="212"/>
      <c r="KGN4" s="212"/>
      <c r="KGO4" s="212"/>
      <c r="KGP4" s="212"/>
      <c r="KGQ4" s="212"/>
      <c r="KGR4" s="212"/>
      <c r="KGS4" s="212"/>
      <c r="KGT4" s="212"/>
      <c r="KGU4" s="212"/>
      <c r="KGV4" s="212"/>
      <c r="KGW4" s="212"/>
      <c r="KGX4" s="212"/>
      <c r="KGY4" s="212"/>
      <c r="KGZ4" s="212"/>
      <c r="KHA4" s="212"/>
      <c r="KHB4" s="212"/>
      <c r="KHC4" s="212"/>
      <c r="KHD4" s="212"/>
      <c r="KHE4" s="212"/>
      <c r="KHF4" s="212"/>
      <c r="KHG4" s="212"/>
      <c r="KHH4" s="212"/>
      <c r="KHI4" s="212"/>
      <c r="KHJ4" s="212"/>
      <c r="KHK4" s="212"/>
      <c r="KHL4" s="212"/>
      <c r="KHM4" s="212"/>
      <c r="KHN4" s="212"/>
      <c r="KHO4" s="212"/>
      <c r="KHP4" s="212"/>
      <c r="KHQ4" s="212"/>
      <c r="KHR4" s="212"/>
      <c r="KHS4" s="212"/>
      <c r="KHT4" s="212"/>
      <c r="KHU4" s="212"/>
      <c r="KHV4" s="212"/>
      <c r="KHW4" s="212"/>
      <c r="KHX4" s="212"/>
      <c r="KHY4" s="212"/>
      <c r="KHZ4" s="212"/>
      <c r="KIA4" s="212"/>
      <c r="KIB4" s="212"/>
      <c r="KIC4" s="212"/>
      <c r="KID4" s="212"/>
      <c r="KIE4" s="212"/>
      <c r="KIF4" s="212"/>
      <c r="KIG4" s="212"/>
      <c r="KIH4" s="212"/>
      <c r="KII4" s="212"/>
      <c r="KIJ4" s="212"/>
      <c r="KIK4" s="212"/>
      <c r="KIL4" s="212"/>
      <c r="KIM4" s="212"/>
      <c r="KIN4" s="212"/>
      <c r="KIO4" s="212"/>
      <c r="KIP4" s="212"/>
      <c r="KIQ4" s="212"/>
      <c r="KIR4" s="212"/>
      <c r="KIS4" s="212"/>
      <c r="KIT4" s="212"/>
      <c r="KIU4" s="212"/>
      <c r="KIV4" s="212"/>
      <c r="KIW4" s="212"/>
      <c r="KIX4" s="212"/>
      <c r="KIY4" s="212"/>
      <c r="KIZ4" s="212"/>
      <c r="KJA4" s="212"/>
      <c r="KJB4" s="212"/>
      <c r="KJC4" s="212"/>
      <c r="KJD4" s="212"/>
      <c r="KJE4" s="212"/>
      <c r="KJF4" s="212"/>
      <c r="KJG4" s="212"/>
      <c r="KJH4" s="212"/>
      <c r="KJI4" s="212"/>
      <c r="KJJ4" s="212"/>
      <c r="KJK4" s="212"/>
      <c r="KJL4" s="212"/>
      <c r="KJM4" s="212"/>
      <c r="KJN4" s="212"/>
      <c r="KJO4" s="212"/>
      <c r="KJP4" s="212"/>
      <c r="KJQ4" s="212"/>
      <c r="KJR4" s="212"/>
      <c r="KJS4" s="212"/>
      <c r="KJT4" s="212"/>
      <c r="KJU4" s="212"/>
      <c r="KJV4" s="212"/>
      <c r="KJW4" s="212"/>
      <c r="KJX4" s="212"/>
      <c r="KJY4" s="212"/>
      <c r="KJZ4" s="212"/>
      <c r="KKA4" s="212"/>
      <c r="KKB4" s="212"/>
      <c r="KKC4" s="212"/>
      <c r="KKD4" s="212"/>
      <c r="KKE4" s="212"/>
      <c r="KKF4" s="212"/>
      <c r="KKG4" s="212"/>
      <c r="KKH4" s="212"/>
      <c r="KKI4" s="212"/>
      <c r="KKJ4" s="212"/>
      <c r="KKK4" s="212"/>
      <c r="KKL4" s="212"/>
      <c r="KKM4" s="212"/>
      <c r="KKN4" s="212"/>
      <c r="KKO4" s="212"/>
      <c r="KKP4" s="212"/>
      <c r="KKQ4" s="212"/>
      <c r="KKR4" s="212"/>
      <c r="KKS4" s="212"/>
      <c r="KKT4" s="212"/>
      <c r="KKU4" s="212"/>
      <c r="KKV4" s="212"/>
      <c r="KKW4" s="212"/>
      <c r="KKX4" s="212"/>
      <c r="KKY4" s="212"/>
      <c r="KKZ4" s="212"/>
      <c r="KLA4" s="212"/>
      <c r="KLB4" s="212"/>
      <c r="KLC4" s="212"/>
      <c r="KLD4" s="212"/>
      <c r="KLE4" s="212"/>
      <c r="KLF4" s="212"/>
      <c r="KLG4" s="212"/>
      <c r="KLH4" s="212"/>
      <c r="KLI4" s="212"/>
      <c r="KLJ4" s="212"/>
      <c r="KLK4" s="212"/>
      <c r="KLL4" s="212"/>
      <c r="KLM4" s="212"/>
      <c r="KLN4" s="212"/>
      <c r="KLO4" s="212"/>
      <c r="KLP4" s="212"/>
      <c r="KLQ4" s="212"/>
      <c r="KLR4" s="212"/>
      <c r="KLS4" s="212"/>
      <c r="KLT4" s="212"/>
      <c r="KLU4" s="212"/>
      <c r="KLV4" s="212"/>
      <c r="KLW4" s="212"/>
      <c r="KLX4" s="212"/>
      <c r="KLY4" s="212"/>
      <c r="KLZ4" s="212"/>
      <c r="KMA4" s="212"/>
      <c r="KMB4" s="212"/>
      <c r="KMC4" s="212"/>
      <c r="KMD4" s="212"/>
      <c r="KME4" s="212"/>
      <c r="KMF4" s="212"/>
      <c r="KMG4" s="212"/>
      <c r="KMH4" s="212"/>
      <c r="KMI4" s="212"/>
      <c r="KMJ4" s="212"/>
      <c r="KMK4" s="212"/>
      <c r="KML4" s="212"/>
      <c r="KMM4" s="212"/>
      <c r="KMN4" s="212"/>
      <c r="KMO4" s="212"/>
      <c r="KMP4" s="212"/>
      <c r="KMQ4" s="212"/>
      <c r="KMR4" s="212"/>
      <c r="KMS4" s="212"/>
      <c r="KMT4" s="212"/>
      <c r="KMU4" s="212"/>
      <c r="KMV4" s="212"/>
      <c r="KMW4" s="212"/>
      <c r="KMX4" s="212"/>
      <c r="KMY4" s="212"/>
      <c r="KMZ4" s="212"/>
      <c r="KNA4" s="212"/>
      <c r="KNB4" s="212"/>
      <c r="KNC4" s="212"/>
      <c r="KND4" s="212"/>
      <c r="KNE4" s="212"/>
      <c r="KNF4" s="212"/>
      <c r="KNG4" s="212"/>
      <c r="KNH4" s="212"/>
      <c r="KNI4" s="212"/>
      <c r="KNJ4" s="212"/>
      <c r="KNK4" s="212"/>
      <c r="KNL4" s="212"/>
      <c r="KNM4" s="212"/>
      <c r="KNN4" s="212"/>
      <c r="KNO4" s="212"/>
      <c r="KNP4" s="212"/>
      <c r="KNQ4" s="212"/>
      <c r="KNR4" s="212"/>
      <c r="KNS4" s="212"/>
      <c r="KNT4" s="212"/>
      <c r="KNU4" s="212"/>
      <c r="KNV4" s="212"/>
      <c r="KNW4" s="212"/>
      <c r="KNX4" s="212"/>
      <c r="KNY4" s="212"/>
      <c r="KNZ4" s="212"/>
      <c r="KOA4" s="212"/>
      <c r="KOB4" s="212"/>
      <c r="KOC4" s="212"/>
      <c r="KOD4" s="212"/>
      <c r="KOE4" s="212"/>
      <c r="KOF4" s="212"/>
      <c r="KOG4" s="212"/>
      <c r="KOH4" s="212"/>
      <c r="KOI4" s="212"/>
      <c r="KOJ4" s="212"/>
      <c r="KOK4" s="212"/>
      <c r="KOL4" s="212"/>
      <c r="KOM4" s="212"/>
      <c r="KON4" s="212"/>
      <c r="KOO4" s="212"/>
      <c r="KOP4" s="212"/>
      <c r="KOQ4" s="212"/>
      <c r="KOR4" s="212"/>
      <c r="KOS4" s="212"/>
      <c r="KOT4" s="212"/>
      <c r="KOU4" s="212"/>
      <c r="KOV4" s="212"/>
      <c r="KOW4" s="212"/>
      <c r="KOX4" s="212"/>
      <c r="KOY4" s="212"/>
      <c r="KOZ4" s="212"/>
      <c r="KPA4" s="212"/>
      <c r="KPB4" s="212"/>
      <c r="KPC4" s="212"/>
      <c r="KPD4" s="212"/>
      <c r="KPE4" s="212"/>
      <c r="KPF4" s="212"/>
      <c r="KPG4" s="212"/>
      <c r="KPH4" s="212"/>
      <c r="KPI4" s="212"/>
      <c r="KPJ4" s="212"/>
      <c r="KPK4" s="212"/>
      <c r="KPL4" s="212"/>
      <c r="KPM4" s="212"/>
      <c r="KPN4" s="212"/>
      <c r="KPO4" s="212"/>
      <c r="KPP4" s="212"/>
      <c r="KPQ4" s="212"/>
      <c r="KPR4" s="212"/>
      <c r="KPS4" s="212"/>
      <c r="KPT4" s="212"/>
      <c r="KPU4" s="212"/>
      <c r="KPV4" s="212"/>
      <c r="KPW4" s="212"/>
      <c r="KPX4" s="212"/>
      <c r="KPY4" s="212"/>
      <c r="KPZ4" s="212"/>
      <c r="KQA4" s="212"/>
      <c r="KQB4" s="212"/>
      <c r="KQC4" s="212"/>
      <c r="KQD4" s="212"/>
      <c r="KQE4" s="212"/>
      <c r="KQF4" s="212"/>
      <c r="KQG4" s="212"/>
      <c r="KQH4" s="212"/>
      <c r="KQI4" s="212"/>
      <c r="KQJ4" s="212"/>
      <c r="KQK4" s="212"/>
      <c r="KQL4" s="212"/>
      <c r="KQM4" s="212"/>
      <c r="KQN4" s="212"/>
      <c r="KQO4" s="212"/>
      <c r="KQP4" s="212"/>
      <c r="KQQ4" s="212"/>
      <c r="KQR4" s="212"/>
      <c r="KQS4" s="212"/>
      <c r="KQT4" s="212"/>
      <c r="KQU4" s="212"/>
      <c r="KQV4" s="212"/>
      <c r="KQW4" s="212"/>
      <c r="KQX4" s="212"/>
      <c r="KQY4" s="212"/>
      <c r="KQZ4" s="212"/>
      <c r="KRA4" s="212"/>
      <c r="KRB4" s="212"/>
      <c r="KRC4" s="212"/>
      <c r="KRD4" s="212"/>
      <c r="KRE4" s="212"/>
      <c r="KRF4" s="212"/>
      <c r="KRG4" s="212"/>
      <c r="KRH4" s="212"/>
      <c r="KRI4" s="212"/>
      <c r="KRJ4" s="212"/>
      <c r="KRK4" s="212"/>
      <c r="KRL4" s="212"/>
      <c r="KRM4" s="212"/>
      <c r="KRN4" s="212"/>
      <c r="KRO4" s="212"/>
      <c r="KRP4" s="212"/>
      <c r="KRQ4" s="212"/>
      <c r="KRR4" s="212"/>
      <c r="KRS4" s="212"/>
      <c r="KRT4" s="212"/>
      <c r="KRU4" s="212"/>
      <c r="KRV4" s="212"/>
      <c r="KRW4" s="212"/>
      <c r="KRX4" s="212"/>
      <c r="KRY4" s="212"/>
      <c r="KRZ4" s="212"/>
      <c r="KSA4" s="212"/>
      <c r="KSB4" s="212"/>
      <c r="KSC4" s="212"/>
      <c r="KSD4" s="212"/>
      <c r="KSE4" s="212"/>
      <c r="KSF4" s="212"/>
      <c r="KSG4" s="212"/>
      <c r="KSH4" s="212"/>
      <c r="KSI4" s="212"/>
      <c r="KSJ4" s="212"/>
      <c r="KSK4" s="212"/>
      <c r="KSL4" s="212"/>
      <c r="KSM4" s="212"/>
      <c r="KSN4" s="212"/>
      <c r="KSO4" s="212"/>
      <c r="KSP4" s="212"/>
      <c r="KSQ4" s="212"/>
      <c r="KSR4" s="212"/>
      <c r="KSS4" s="212"/>
      <c r="KST4" s="212"/>
      <c r="KSU4" s="212"/>
      <c r="KSV4" s="212"/>
      <c r="KSW4" s="212"/>
      <c r="KSX4" s="212"/>
      <c r="KSY4" s="212"/>
      <c r="KSZ4" s="212"/>
      <c r="KTA4" s="212"/>
      <c r="KTB4" s="212"/>
      <c r="KTC4" s="212"/>
      <c r="KTD4" s="212"/>
      <c r="KTE4" s="212"/>
      <c r="KTF4" s="212"/>
      <c r="KTG4" s="212"/>
      <c r="KTH4" s="212"/>
      <c r="KTI4" s="212"/>
      <c r="KTJ4" s="212"/>
      <c r="KTK4" s="212"/>
      <c r="KTL4" s="212"/>
      <c r="KTM4" s="212"/>
      <c r="KTN4" s="212"/>
      <c r="KTO4" s="212"/>
      <c r="KTP4" s="212"/>
      <c r="KTQ4" s="212"/>
      <c r="KTR4" s="212"/>
      <c r="KTS4" s="212"/>
      <c r="KTT4" s="212"/>
      <c r="KTU4" s="212"/>
      <c r="KTV4" s="212"/>
      <c r="KTW4" s="212"/>
      <c r="KTX4" s="212"/>
      <c r="KTY4" s="212"/>
      <c r="KTZ4" s="212"/>
      <c r="KUA4" s="212"/>
      <c r="KUB4" s="212"/>
      <c r="KUC4" s="212"/>
      <c r="KUD4" s="212"/>
      <c r="KUE4" s="212"/>
      <c r="KUF4" s="212"/>
      <c r="KUG4" s="212"/>
      <c r="KUH4" s="212"/>
      <c r="KUI4" s="212"/>
      <c r="KUJ4" s="212"/>
      <c r="KUK4" s="212"/>
      <c r="KUL4" s="212"/>
      <c r="KUM4" s="212"/>
      <c r="KUN4" s="212"/>
      <c r="KUO4" s="212"/>
      <c r="KUP4" s="212"/>
      <c r="KUQ4" s="212"/>
      <c r="KUR4" s="212"/>
      <c r="KUS4" s="212"/>
      <c r="KUT4" s="212"/>
      <c r="KUU4" s="212"/>
      <c r="KUV4" s="212"/>
      <c r="KUW4" s="212"/>
      <c r="KUX4" s="212"/>
      <c r="KUY4" s="212"/>
      <c r="KUZ4" s="212"/>
      <c r="KVA4" s="212"/>
      <c r="KVB4" s="212"/>
      <c r="KVC4" s="212"/>
      <c r="KVD4" s="212"/>
      <c r="KVE4" s="212"/>
      <c r="KVF4" s="212"/>
      <c r="KVG4" s="212"/>
      <c r="KVH4" s="212"/>
      <c r="KVI4" s="212"/>
      <c r="KVJ4" s="212"/>
      <c r="KVK4" s="212"/>
      <c r="KVL4" s="212"/>
      <c r="KVM4" s="212"/>
      <c r="KVN4" s="212"/>
      <c r="KVO4" s="212"/>
      <c r="KVP4" s="212"/>
      <c r="KVQ4" s="212"/>
      <c r="KVR4" s="212"/>
      <c r="KVS4" s="212"/>
      <c r="KVT4" s="212"/>
      <c r="KVU4" s="212"/>
      <c r="KVV4" s="212"/>
      <c r="KVW4" s="212"/>
      <c r="KVX4" s="212"/>
      <c r="KVY4" s="212"/>
      <c r="KVZ4" s="212"/>
      <c r="KWA4" s="212"/>
      <c r="KWB4" s="212"/>
      <c r="KWC4" s="212"/>
      <c r="KWD4" s="212"/>
      <c r="KWE4" s="212"/>
      <c r="KWF4" s="212"/>
      <c r="KWG4" s="212"/>
      <c r="KWH4" s="212"/>
      <c r="KWI4" s="212"/>
      <c r="KWJ4" s="212"/>
      <c r="KWK4" s="212"/>
      <c r="KWL4" s="212"/>
      <c r="KWM4" s="212"/>
      <c r="KWN4" s="212"/>
      <c r="KWO4" s="212"/>
      <c r="KWP4" s="212"/>
      <c r="KWQ4" s="212"/>
      <c r="KWR4" s="212"/>
      <c r="KWS4" s="212"/>
      <c r="KWT4" s="212"/>
      <c r="KWU4" s="212"/>
      <c r="KWV4" s="212"/>
      <c r="KWW4" s="212"/>
      <c r="KWX4" s="212"/>
      <c r="KWY4" s="212"/>
      <c r="KWZ4" s="212"/>
      <c r="KXA4" s="212"/>
      <c r="KXB4" s="212"/>
      <c r="KXC4" s="212"/>
      <c r="KXD4" s="212"/>
      <c r="KXE4" s="212"/>
      <c r="KXF4" s="212"/>
      <c r="KXG4" s="212"/>
      <c r="KXH4" s="212"/>
      <c r="KXI4" s="212"/>
      <c r="KXJ4" s="212"/>
      <c r="KXK4" s="212"/>
      <c r="KXL4" s="212"/>
      <c r="KXM4" s="212"/>
      <c r="KXN4" s="212"/>
      <c r="KXO4" s="212"/>
      <c r="KXP4" s="212"/>
      <c r="KXQ4" s="212"/>
      <c r="KXR4" s="212"/>
      <c r="KXS4" s="212"/>
      <c r="KXT4" s="212"/>
      <c r="KXU4" s="212"/>
      <c r="KXV4" s="212"/>
      <c r="KXW4" s="212"/>
      <c r="KXX4" s="212"/>
      <c r="KXY4" s="212"/>
      <c r="KXZ4" s="212"/>
      <c r="KYA4" s="212"/>
      <c r="KYB4" s="212"/>
      <c r="KYC4" s="212"/>
      <c r="KYD4" s="212"/>
      <c r="KYE4" s="212"/>
      <c r="KYF4" s="212"/>
      <c r="KYG4" s="212"/>
      <c r="KYH4" s="212"/>
      <c r="KYI4" s="212"/>
      <c r="KYJ4" s="212"/>
      <c r="KYK4" s="212"/>
      <c r="KYL4" s="212"/>
      <c r="KYM4" s="212"/>
      <c r="KYN4" s="212"/>
      <c r="KYO4" s="212"/>
      <c r="KYP4" s="212"/>
      <c r="KYQ4" s="212"/>
      <c r="KYR4" s="212"/>
      <c r="KYS4" s="212"/>
      <c r="KYT4" s="212"/>
      <c r="KYU4" s="212"/>
      <c r="KYV4" s="212"/>
      <c r="KYW4" s="212"/>
      <c r="KYX4" s="212"/>
      <c r="KYY4" s="212"/>
      <c r="KYZ4" s="212"/>
      <c r="KZA4" s="212"/>
      <c r="KZB4" s="212"/>
      <c r="KZC4" s="212"/>
      <c r="KZD4" s="212"/>
      <c r="KZE4" s="212"/>
      <c r="KZF4" s="212"/>
      <c r="KZG4" s="212"/>
      <c r="KZH4" s="212"/>
      <c r="KZI4" s="212"/>
      <c r="KZJ4" s="212"/>
      <c r="KZK4" s="212"/>
      <c r="KZL4" s="212"/>
      <c r="KZM4" s="212"/>
      <c r="KZN4" s="212"/>
      <c r="KZO4" s="212"/>
      <c r="KZP4" s="212"/>
      <c r="KZQ4" s="212"/>
      <c r="KZR4" s="212"/>
      <c r="KZS4" s="212"/>
      <c r="KZT4" s="212"/>
      <c r="KZU4" s="212"/>
      <c r="KZV4" s="212"/>
      <c r="KZW4" s="212"/>
      <c r="KZX4" s="212"/>
      <c r="KZY4" s="212"/>
      <c r="KZZ4" s="212"/>
      <c r="LAA4" s="212"/>
      <c r="LAB4" s="212"/>
      <c r="LAC4" s="212"/>
      <c r="LAD4" s="212"/>
      <c r="LAE4" s="212"/>
      <c r="LAF4" s="212"/>
      <c r="LAG4" s="212"/>
      <c r="LAH4" s="212"/>
      <c r="LAI4" s="212"/>
      <c r="LAJ4" s="212"/>
      <c r="LAK4" s="212"/>
      <c r="LAL4" s="212"/>
      <c r="LAM4" s="212"/>
      <c r="LAN4" s="212"/>
      <c r="LAO4" s="212"/>
      <c r="LAP4" s="212"/>
      <c r="LAQ4" s="212"/>
      <c r="LAR4" s="212"/>
      <c r="LAS4" s="212"/>
      <c r="LAT4" s="212"/>
      <c r="LAU4" s="212"/>
      <c r="LAV4" s="212"/>
      <c r="LAW4" s="212"/>
      <c r="LAX4" s="212"/>
      <c r="LAY4" s="212"/>
      <c r="LAZ4" s="212"/>
      <c r="LBA4" s="212"/>
      <c r="LBB4" s="212"/>
      <c r="LBC4" s="212"/>
      <c r="LBD4" s="212"/>
      <c r="LBE4" s="212"/>
      <c r="LBF4" s="212"/>
      <c r="LBG4" s="212"/>
      <c r="LBH4" s="212"/>
      <c r="LBI4" s="212"/>
      <c r="LBJ4" s="212"/>
      <c r="LBK4" s="212"/>
      <c r="LBL4" s="212"/>
      <c r="LBM4" s="212"/>
      <c r="LBN4" s="212"/>
      <c r="LBO4" s="212"/>
      <c r="LBP4" s="212"/>
      <c r="LBQ4" s="212"/>
      <c r="LBR4" s="212"/>
      <c r="LBS4" s="212"/>
      <c r="LBT4" s="212"/>
      <c r="LBU4" s="212"/>
      <c r="LBV4" s="212"/>
      <c r="LBW4" s="212"/>
      <c r="LBX4" s="212"/>
      <c r="LBY4" s="212"/>
      <c r="LBZ4" s="212"/>
      <c r="LCA4" s="212"/>
      <c r="LCB4" s="212"/>
      <c r="LCC4" s="212"/>
      <c r="LCD4" s="212"/>
      <c r="LCE4" s="212"/>
      <c r="LCF4" s="212"/>
      <c r="LCG4" s="212"/>
      <c r="LCH4" s="212"/>
      <c r="LCI4" s="212"/>
      <c r="LCJ4" s="212"/>
      <c r="LCK4" s="212"/>
      <c r="LCL4" s="212"/>
      <c r="LCM4" s="212"/>
      <c r="LCN4" s="212"/>
      <c r="LCO4" s="212"/>
      <c r="LCP4" s="212"/>
      <c r="LCQ4" s="212"/>
      <c r="LCR4" s="212"/>
      <c r="LCS4" s="212"/>
      <c r="LCT4" s="212"/>
      <c r="LCU4" s="212"/>
      <c r="LCV4" s="212"/>
      <c r="LCW4" s="212"/>
      <c r="LCX4" s="212"/>
      <c r="LCY4" s="212"/>
      <c r="LCZ4" s="212"/>
      <c r="LDA4" s="212"/>
      <c r="LDB4" s="212"/>
      <c r="LDC4" s="212"/>
      <c r="LDD4" s="212"/>
      <c r="LDE4" s="212"/>
      <c r="LDF4" s="212"/>
      <c r="LDG4" s="212"/>
      <c r="LDH4" s="212"/>
      <c r="LDI4" s="212"/>
      <c r="LDJ4" s="212"/>
      <c r="LDK4" s="212"/>
      <c r="LDL4" s="212"/>
      <c r="LDM4" s="212"/>
      <c r="LDN4" s="212"/>
      <c r="LDO4" s="212"/>
      <c r="LDP4" s="212"/>
      <c r="LDQ4" s="212"/>
      <c r="LDR4" s="212"/>
      <c r="LDS4" s="212"/>
      <c r="LDT4" s="212"/>
      <c r="LDU4" s="212"/>
      <c r="LDV4" s="212"/>
      <c r="LDW4" s="212"/>
      <c r="LDX4" s="212"/>
      <c r="LDY4" s="212"/>
      <c r="LDZ4" s="212"/>
      <c r="LEA4" s="212"/>
      <c r="LEB4" s="212"/>
      <c r="LEC4" s="212"/>
      <c r="LED4" s="212"/>
      <c r="LEE4" s="212"/>
      <c r="LEF4" s="212"/>
      <c r="LEG4" s="212"/>
      <c r="LEH4" s="212"/>
      <c r="LEI4" s="212"/>
      <c r="LEJ4" s="212"/>
      <c r="LEK4" s="212"/>
      <c r="LEL4" s="212"/>
      <c r="LEM4" s="212"/>
      <c r="LEN4" s="212"/>
      <c r="LEO4" s="212"/>
      <c r="LEP4" s="212"/>
      <c r="LEQ4" s="212"/>
      <c r="LER4" s="212"/>
      <c r="LES4" s="212"/>
      <c r="LET4" s="212"/>
      <c r="LEU4" s="212"/>
      <c r="LEV4" s="212"/>
      <c r="LEW4" s="212"/>
      <c r="LEX4" s="212"/>
      <c r="LEY4" s="212"/>
      <c r="LEZ4" s="212"/>
      <c r="LFA4" s="212"/>
      <c r="LFB4" s="212"/>
      <c r="LFC4" s="212"/>
      <c r="LFD4" s="212"/>
      <c r="LFE4" s="212"/>
      <c r="LFF4" s="212"/>
      <c r="LFG4" s="212"/>
      <c r="LFH4" s="212"/>
      <c r="LFI4" s="212"/>
      <c r="LFJ4" s="212"/>
      <c r="LFK4" s="212"/>
      <c r="LFL4" s="212"/>
      <c r="LFM4" s="212"/>
      <c r="LFN4" s="212"/>
      <c r="LFO4" s="212"/>
      <c r="LFP4" s="212"/>
      <c r="LFQ4" s="212"/>
      <c r="LFR4" s="212"/>
      <c r="LFS4" s="212"/>
      <c r="LFT4" s="212"/>
      <c r="LFU4" s="212"/>
      <c r="LFV4" s="212"/>
      <c r="LFW4" s="212"/>
      <c r="LFX4" s="212"/>
      <c r="LFY4" s="212"/>
      <c r="LFZ4" s="212"/>
      <c r="LGA4" s="212"/>
      <c r="LGB4" s="212"/>
      <c r="LGC4" s="212"/>
      <c r="LGD4" s="212"/>
      <c r="LGE4" s="212"/>
      <c r="LGF4" s="212"/>
      <c r="LGG4" s="212"/>
      <c r="LGH4" s="212"/>
      <c r="LGI4" s="212"/>
      <c r="LGJ4" s="212"/>
      <c r="LGK4" s="212"/>
      <c r="LGL4" s="212"/>
      <c r="LGM4" s="212"/>
      <c r="LGN4" s="212"/>
      <c r="LGO4" s="212"/>
      <c r="LGP4" s="212"/>
      <c r="LGQ4" s="212"/>
      <c r="LGR4" s="212"/>
      <c r="LGS4" s="212"/>
      <c r="LGT4" s="212"/>
      <c r="LGU4" s="212"/>
      <c r="LGV4" s="212"/>
      <c r="LGW4" s="212"/>
      <c r="LGX4" s="212"/>
      <c r="LGY4" s="212"/>
      <c r="LGZ4" s="212"/>
      <c r="LHA4" s="212"/>
      <c r="LHB4" s="212"/>
      <c r="LHC4" s="212"/>
      <c r="LHD4" s="212"/>
      <c r="LHE4" s="212"/>
      <c r="LHF4" s="212"/>
      <c r="LHG4" s="212"/>
      <c r="LHH4" s="212"/>
      <c r="LHI4" s="212"/>
      <c r="LHJ4" s="212"/>
      <c r="LHK4" s="212"/>
      <c r="LHL4" s="212"/>
      <c r="LHM4" s="212"/>
      <c r="LHN4" s="212"/>
      <c r="LHO4" s="212"/>
      <c r="LHP4" s="212"/>
      <c r="LHQ4" s="212"/>
      <c r="LHR4" s="212"/>
      <c r="LHS4" s="212"/>
      <c r="LHT4" s="212"/>
      <c r="LHU4" s="212"/>
      <c r="LHV4" s="212"/>
      <c r="LHW4" s="212"/>
      <c r="LHX4" s="212"/>
      <c r="LHY4" s="212"/>
      <c r="LHZ4" s="212"/>
      <c r="LIA4" s="212"/>
      <c r="LIB4" s="212"/>
      <c r="LIC4" s="212"/>
      <c r="LID4" s="212"/>
      <c r="LIE4" s="212"/>
      <c r="LIF4" s="212"/>
      <c r="LIG4" s="212"/>
      <c r="LIH4" s="212"/>
      <c r="LII4" s="212"/>
      <c r="LIJ4" s="212"/>
      <c r="LIK4" s="212"/>
      <c r="LIL4" s="212"/>
      <c r="LIM4" s="212"/>
      <c r="LIN4" s="212"/>
      <c r="LIO4" s="212"/>
      <c r="LIP4" s="212"/>
      <c r="LIQ4" s="212"/>
      <c r="LIR4" s="212"/>
      <c r="LIS4" s="212"/>
      <c r="LIT4" s="212"/>
      <c r="LIU4" s="212"/>
      <c r="LIV4" s="212"/>
      <c r="LIW4" s="212"/>
      <c r="LIX4" s="212"/>
      <c r="LIY4" s="212"/>
      <c r="LIZ4" s="212"/>
      <c r="LJA4" s="212"/>
      <c r="LJB4" s="212"/>
      <c r="LJC4" s="212"/>
      <c r="LJD4" s="212"/>
      <c r="LJE4" s="212"/>
      <c r="LJF4" s="212"/>
      <c r="LJG4" s="212"/>
      <c r="LJH4" s="212"/>
      <c r="LJI4" s="212"/>
      <c r="LJJ4" s="212"/>
      <c r="LJK4" s="212"/>
      <c r="LJL4" s="212"/>
      <c r="LJM4" s="212"/>
      <c r="LJN4" s="212"/>
      <c r="LJO4" s="212"/>
      <c r="LJP4" s="212"/>
      <c r="LJQ4" s="212"/>
      <c r="LJR4" s="212"/>
      <c r="LJS4" s="212"/>
      <c r="LJT4" s="212"/>
      <c r="LJU4" s="212"/>
      <c r="LJV4" s="212"/>
      <c r="LJW4" s="212"/>
      <c r="LJX4" s="212"/>
      <c r="LJY4" s="212"/>
      <c r="LJZ4" s="212"/>
      <c r="LKA4" s="212"/>
      <c r="LKB4" s="212"/>
      <c r="LKC4" s="212"/>
      <c r="LKD4" s="212"/>
      <c r="LKE4" s="212"/>
      <c r="LKF4" s="212"/>
      <c r="LKG4" s="212"/>
      <c r="LKH4" s="212"/>
      <c r="LKI4" s="212"/>
      <c r="LKJ4" s="212"/>
      <c r="LKK4" s="212"/>
      <c r="LKL4" s="212"/>
      <c r="LKM4" s="212"/>
      <c r="LKN4" s="212"/>
      <c r="LKO4" s="212"/>
      <c r="LKP4" s="212"/>
      <c r="LKQ4" s="212"/>
      <c r="LKR4" s="212"/>
      <c r="LKS4" s="212"/>
      <c r="LKT4" s="212"/>
      <c r="LKU4" s="212"/>
      <c r="LKV4" s="212"/>
      <c r="LKW4" s="212"/>
      <c r="LKX4" s="212"/>
      <c r="LKY4" s="212"/>
      <c r="LKZ4" s="212"/>
      <c r="LLA4" s="212"/>
      <c r="LLB4" s="212"/>
      <c r="LLC4" s="212"/>
      <c r="LLD4" s="212"/>
      <c r="LLE4" s="212"/>
      <c r="LLF4" s="212"/>
      <c r="LLG4" s="212"/>
      <c r="LLH4" s="212"/>
      <c r="LLI4" s="212"/>
      <c r="LLJ4" s="212"/>
      <c r="LLK4" s="212"/>
      <c r="LLL4" s="212"/>
      <c r="LLM4" s="212"/>
      <c r="LLN4" s="212"/>
      <c r="LLO4" s="212"/>
      <c r="LLP4" s="212"/>
      <c r="LLQ4" s="212"/>
      <c r="LLR4" s="212"/>
      <c r="LLS4" s="212"/>
      <c r="LLT4" s="212"/>
      <c r="LLU4" s="212"/>
      <c r="LLV4" s="212"/>
      <c r="LLW4" s="212"/>
      <c r="LLX4" s="212"/>
      <c r="LLY4" s="212"/>
      <c r="LLZ4" s="212"/>
      <c r="LMA4" s="212"/>
      <c r="LMB4" s="212"/>
      <c r="LMC4" s="212"/>
      <c r="LMD4" s="212"/>
      <c r="LME4" s="212"/>
      <c r="LMF4" s="212"/>
      <c r="LMG4" s="212"/>
      <c r="LMH4" s="212"/>
      <c r="LMI4" s="212"/>
      <c r="LMJ4" s="212"/>
      <c r="LMK4" s="212"/>
      <c r="LML4" s="212"/>
      <c r="LMM4" s="212"/>
      <c r="LMN4" s="212"/>
      <c r="LMO4" s="212"/>
      <c r="LMP4" s="212"/>
      <c r="LMQ4" s="212"/>
      <c r="LMR4" s="212"/>
      <c r="LMS4" s="212"/>
      <c r="LMT4" s="212"/>
      <c r="LMU4" s="212"/>
      <c r="LMV4" s="212"/>
      <c r="LMW4" s="212"/>
      <c r="LMX4" s="212"/>
      <c r="LMY4" s="212"/>
      <c r="LMZ4" s="212"/>
      <c r="LNA4" s="212"/>
      <c r="LNB4" s="212"/>
      <c r="LNC4" s="212"/>
      <c r="LND4" s="212"/>
      <c r="LNE4" s="212"/>
      <c r="LNF4" s="212"/>
      <c r="LNG4" s="212"/>
      <c r="LNH4" s="212"/>
      <c r="LNI4" s="212"/>
      <c r="LNJ4" s="212"/>
      <c r="LNK4" s="212"/>
      <c r="LNL4" s="212"/>
      <c r="LNM4" s="212"/>
      <c r="LNN4" s="212"/>
      <c r="LNO4" s="212"/>
      <c r="LNP4" s="212"/>
      <c r="LNQ4" s="212"/>
      <c r="LNR4" s="212"/>
      <c r="LNS4" s="212"/>
      <c r="LNT4" s="212"/>
      <c r="LNU4" s="212"/>
      <c r="LNV4" s="212"/>
      <c r="LNW4" s="212"/>
      <c r="LNX4" s="212"/>
      <c r="LNY4" s="212"/>
      <c r="LNZ4" s="212"/>
      <c r="LOA4" s="212"/>
      <c r="LOB4" s="212"/>
      <c r="LOC4" s="212"/>
      <c r="LOD4" s="212"/>
      <c r="LOE4" s="212"/>
      <c r="LOF4" s="212"/>
      <c r="LOG4" s="212"/>
      <c r="LOH4" s="212"/>
      <c r="LOI4" s="212"/>
      <c r="LOJ4" s="212"/>
      <c r="LOK4" s="212"/>
      <c r="LOL4" s="212"/>
      <c r="LOM4" s="212"/>
      <c r="LON4" s="212"/>
      <c r="LOO4" s="212"/>
      <c r="LOP4" s="212"/>
      <c r="LOQ4" s="212"/>
      <c r="LOR4" s="212"/>
      <c r="LOS4" s="212"/>
      <c r="LOT4" s="212"/>
      <c r="LOU4" s="212"/>
      <c r="LOV4" s="212"/>
      <c r="LOW4" s="212"/>
      <c r="LOX4" s="212"/>
      <c r="LOY4" s="212"/>
      <c r="LOZ4" s="212"/>
      <c r="LPA4" s="212"/>
      <c r="LPB4" s="212"/>
      <c r="LPC4" s="212"/>
      <c r="LPD4" s="212"/>
      <c r="LPE4" s="212"/>
      <c r="LPF4" s="212"/>
      <c r="LPG4" s="212"/>
      <c r="LPH4" s="212"/>
      <c r="LPI4" s="212"/>
      <c r="LPJ4" s="212"/>
      <c r="LPK4" s="212"/>
      <c r="LPL4" s="212"/>
      <c r="LPM4" s="212"/>
      <c r="LPN4" s="212"/>
      <c r="LPO4" s="212"/>
      <c r="LPP4" s="212"/>
      <c r="LPQ4" s="212"/>
      <c r="LPR4" s="212"/>
      <c r="LPS4" s="212"/>
      <c r="LPT4" s="212"/>
      <c r="LPU4" s="212"/>
      <c r="LPV4" s="212"/>
      <c r="LPW4" s="212"/>
      <c r="LPX4" s="212"/>
      <c r="LPY4" s="212"/>
      <c r="LPZ4" s="212"/>
      <c r="LQA4" s="212"/>
      <c r="LQB4" s="212"/>
      <c r="LQC4" s="212"/>
      <c r="LQD4" s="212"/>
      <c r="LQE4" s="212"/>
      <c r="LQF4" s="212"/>
      <c r="LQG4" s="212"/>
      <c r="LQH4" s="212"/>
      <c r="LQI4" s="212"/>
      <c r="LQJ4" s="212"/>
      <c r="LQK4" s="212"/>
      <c r="LQL4" s="212"/>
      <c r="LQM4" s="212"/>
      <c r="LQN4" s="212"/>
      <c r="LQO4" s="212"/>
      <c r="LQP4" s="212"/>
      <c r="LQQ4" s="212"/>
      <c r="LQR4" s="212"/>
      <c r="LQS4" s="212"/>
      <c r="LQT4" s="212"/>
      <c r="LQU4" s="212"/>
      <c r="LQV4" s="212"/>
      <c r="LQW4" s="212"/>
      <c r="LQX4" s="212"/>
      <c r="LQY4" s="212"/>
      <c r="LQZ4" s="212"/>
      <c r="LRA4" s="212"/>
      <c r="LRB4" s="212"/>
      <c r="LRC4" s="212"/>
      <c r="LRD4" s="212"/>
      <c r="LRE4" s="212"/>
      <c r="LRF4" s="212"/>
      <c r="LRG4" s="212"/>
      <c r="LRH4" s="212"/>
      <c r="LRI4" s="212"/>
      <c r="LRJ4" s="212"/>
      <c r="LRK4" s="212"/>
      <c r="LRL4" s="212"/>
      <c r="LRM4" s="212"/>
      <c r="LRN4" s="212"/>
      <c r="LRO4" s="212"/>
      <c r="LRP4" s="212"/>
      <c r="LRQ4" s="212"/>
      <c r="LRR4" s="212"/>
      <c r="LRS4" s="212"/>
      <c r="LRT4" s="212"/>
      <c r="LRU4" s="212"/>
      <c r="LRV4" s="212"/>
      <c r="LRW4" s="212"/>
      <c r="LRX4" s="212"/>
      <c r="LRY4" s="212"/>
      <c r="LRZ4" s="212"/>
      <c r="LSA4" s="212"/>
      <c r="LSB4" s="212"/>
      <c r="LSC4" s="212"/>
      <c r="LSD4" s="212"/>
      <c r="LSE4" s="212"/>
      <c r="LSF4" s="212"/>
      <c r="LSG4" s="212"/>
      <c r="LSH4" s="212"/>
      <c r="LSI4" s="212"/>
      <c r="LSJ4" s="212"/>
      <c r="LSK4" s="212"/>
      <c r="LSL4" s="212"/>
      <c r="LSM4" s="212"/>
      <c r="LSN4" s="212"/>
      <c r="LSO4" s="212"/>
      <c r="LSP4" s="212"/>
      <c r="LSQ4" s="212"/>
      <c r="LSR4" s="212"/>
      <c r="LSS4" s="212"/>
      <c r="LST4" s="212"/>
      <c r="LSU4" s="212"/>
      <c r="LSV4" s="212"/>
      <c r="LSW4" s="212"/>
      <c r="LSX4" s="212"/>
      <c r="LSY4" s="212"/>
      <c r="LSZ4" s="212"/>
      <c r="LTA4" s="212"/>
      <c r="LTB4" s="212"/>
      <c r="LTC4" s="212"/>
      <c r="LTD4" s="212"/>
      <c r="LTE4" s="212"/>
      <c r="LTF4" s="212"/>
      <c r="LTG4" s="212"/>
      <c r="LTH4" s="212"/>
      <c r="LTI4" s="212"/>
      <c r="LTJ4" s="212"/>
      <c r="LTK4" s="212"/>
      <c r="LTL4" s="212"/>
      <c r="LTM4" s="212"/>
      <c r="LTN4" s="212"/>
      <c r="LTO4" s="212"/>
      <c r="LTP4" s="212"/>
      <c r="LTQ4" s="212"/>
      <c r="LTR4" s="212"/>
      <c r="LTS4" s="212"/>
      <c r="LTT4" s="212"/>
      <c r="LTU4" s="212"/>
      <c r="LTV4" s="212"/>
      <c r="LTW4" s="212"/>
      <c r="LTX4" s="212"/>
      <c r="LTY4" s="212"/>
      <c r="LTZ4" s="212"/>
      <c r="LUA4" s="212"/>
      <c r="LUB4" s="212"/>
      <c r="LUC4" s="212"/>
      <c r="LUD4" s="212"/>
      <c r="LUE4" s="212"/>
      <c r="LUF4" s="212"/>
      <c r="LUG4" s="212"/>
      <c r="LUH4" s="212"/>
      <c r="LUI4" s="212"/>
      <c r="LUJ4" s="212"/>
      <c r="LUK4" s="212"/>
      <c r="LUL4" s="212"/>
      <c r="LUM4" s="212"/>
      <c r="LUN4" s="212"/>
      <c r="LUO4" s="212"/>
      <c r="LUP4" s="212"/>
      <c r="LUQ4" s="212"/>
      <c r="LUR4" s="212"/>
      <c r="LUS4" s="212"/>
      <c r="LUT4" s="212"/>
      <c r="LUU4" s="212"/>
      <c r="LUV4" s="212"/>
      <c r="LUW4" s="212"/>
      <c r="LUX4" s="212"/>
      <c r="LUY4" s="212"/>
      <c r="LUZ4" s="212"/>
      <c r="LVA4" s="212"/>
      <c r="LVB4" s="212"/>
      <c r="LVC4" s="212"/>
      <c r="LVD4" s="212"/>
      <c r="LVE4" s="212"/>
      <c r="LVF4" s="212"/>
      <c r="LVG4" s="212"/>
      <c r="LVH4" s="212"/>
      <c r="LVI4" s="212"/>
      <c r="LVJ4" s="212"/>
      <c r="LVK4" s="212"/>
      <c r="LVL4" s="212"/>
      <c r="LVM4" s="212"/>
      <c r="LVN4" s="212"/>
      <c r="LVO4" s="212"/>
      <c r="LVP4" s="212"/>
      <c r="LVQ4" s="212"/>
      <c r="LVR4" s="212"/>
      <c r="LVS4" s="212"/>
      <c r="LVT4" s="212"/>
      <c r="LVU4" s="212"/>
      <c r="LVV4" s="212"/>
      <c r="LVW4" s="212"/>
      <c r="LVX4" s="212"/>
      <c r="LVY4" s="212"/>
      <c r="LVZ4" s="212"/>
      <c r="LWA4" s="212"/>
      <c r="LWB4" s="212"/>
      <c r="LWC4" s="212"/>
      <c r="LWD4" s="212"/>
      <c r="LWE4" s="212"/>
      <c r="LWF4" s="212"/>
      <c r="LWG4" s="212"/>
      <c r="LWH4" s="212"/>
      <c r="LWI4" s="212"/>
      <c r="LWJ4" s="212"/>
      <c r="LWK4" s="212"/>
      <c r="LWL4" s="212"/>
      <c r="LWM4" s="212"/>
      <c r="LWN4" s="212"/>
      <c r="LWO4" s="212"/>
      <c r="LWP4" s="212"/>
      <c r="LWQ4" s="212"/>
      <c r="LWR4" s="212"/>
      <c r="LWS4" s="212"/>
      <c r="LWT4" s="212"/>
      <c r="LWU4" s="212"/>
      <c r="LWV4" s="212"/>
      <c r="LWW4" s="212"/>
      <c r="LWX4" s="212"/>
      <c r="LWY4" s="212"/>
      <c r="LWZ4" s="212"/>
      <c r="LXA4" s="212"/>
      <c r="LXB4" s="212"/>
      <c r="LXC4" s="212"/>
      <c r="LXD4" s="212"/>
      <c r="LXE4" s="212"/>
      <c r="LXF4" s="212"/>
      <c r="LXG4" s="212"/>
      <c r="LXH4" s="212"/>
      <c r="LXI4" s="212"/>
      <c r="LXJ4" s="212"/>
      <c r="LXK4" s="212"/>
      <c r="LXL4" s="212"/>
      <c r="LXM4" s="212"/>
      <c r="LXN4" s="212"/>
      <c r="LXO4" s="212"/>
      <c r="LXP4" s="212"/>
      <c r="LXQ4" s="212"/>
      <c r="LXR4" s="212"/>
      <c r="LXS4" s="212"/>
      <c r="LXT4" s="212"/>
      <c r="LXU4" s="212"/>
      <c r="LXV4" s="212"/>
      <c r="LXW4" s="212"/>
      <c r="LXX4" s="212"/>
      <c r="LXY4" s="212"/>
      <c r="LXZ4" s="212"/>
      <c r="LYA4" s="212"/>
      <c r="LYB4" s="212"/>
      <c r="LYC4" s="212"/>
      <c r="LYD4" s="212"/>
      <c r="LYE4" s="212"/>
      <c r="LYF4" s="212"/>
      <c r="LYG4" s="212"/>
      <c r="LYH4" s="212"/>
      <c r="LYI4" s="212"/>
      <c r="LYJ4" s="212"/>
      <c r="LYK4" s="212"/>
      <c r="LYL4" s="212"/>
      <c r="LYM4" s="212"/>
      <c r="LYN4" s="212"/>
      <c r="LYO4" s="212"/>
      <c r="LYP4" s="212"/>
      <c r="LYQ4" s="212"/>
      <c r="LYR4" s="212"/>
      <c r="LYS4" s="212"/>
      <c r="LYT4" s="212"/>
      <c r="LYU4" s="212"/>
      <c r="LYV4" s="212"/>
      <c r="LYW4" s="212"/>
      <c r="LYX4" s="212"/>
      <c r="LYY4" s="212"/>
      <c r="LYZ4" s="212"/>
      <c r="LZA4" s="212"/>
      <c r="LZB4" s="212"/>
      <c r="LZC4" s="212"/>
      <c r="LZD4" s="212"/>
      <c r="LZE4" s="212"/>
      <c r="LZF4" s="212"/>
      <c r="LZG4" s="212"/>
      <c r="LZH4" s="212"/>
      <c r="LZI4" s="212"/>
      <c r="LZJ4" s="212"/>
      <c r="LZK4" s="212"/>
      <c r="LZL4" s="212"/>
      <c r="LZM4" s="212"/>
      <c r="LZN4" s="212"/>
      <c r="LZO4" s="212"/>
      <c r="LZP4" s="212"/>
      <c r="LZQ4" s="212"/>
      <c r="LZR4" s="212"/>
      <c r="LZS4" s="212"/>
      <c r="LZT4" s="212"/>
      <c r="LZU4" s="212"/>
      <c r="LZV4" s="212"/>
      <c r="LZW4" s="212"/>
      <c r="LZX4" s="212"/>
      <c r="LZY4" s="212"/>
      <c r="LZZ4" s="212"/>
      <c r="MAA4" s="212"/>
      <c r="MAB4" s="212"/>
      <c r="MAC4" s="212"/>
      <c r="MAD4" s="212"/>
      <c r="MAE4" s="212"/>
      <c r="MAF4" s="212"/>
      <c r="MAG4" s="212"/>
      <c r="MAH4" s="212"/>
      <c r="MAI4" s="212"/>
      <c r="MAJ4" s="212"/>
      <c r="MAK4" s="212"/>
      <c r="MAL4" s="212"/>
      <c r="MAM4" s="212"/>
      <c r="MAN4" s="212"/>
      <c r="MAO4" s="212"/>
      <c r="MAP4" s="212"/>
      <c r="MAQ4" s="212"/>
      <c r="MAR4" s="212"/>
      <c r="MAS4" s="212"/>
      <c r="MAT4" s="212"/>
      <c r="MAU4" s="212"/>
      <c r="MAV4" s="212"/>
      <c r="MAW4" s="212"/>
      <c r="MAX4" s="212"/>
      <c r="MAY4" s="212"/>
      <c r="MAZ4" s="212"/>
      <c r="MBA4" s="212"/>
      <c r="MBB4" s="212"/>
      <c r="MBC4" s="212"/>
      <c r="MBD4" s="212"/>
      <c r="MBE4" s="212"/>
      <c r="MBF4" s="212"/>
      <c r="MBG4" s="212"/>
      <c r="MBH4" s="212"/>
      <c r="MBI4" s="212"/>
      <c r="MBJ4" s="212"/>
      <c r="MBK4" s="212"/>
      <c r="MBL4" s="212"/>
      <c r="MBM4" s="212"/>
      <c r="MBN4" s="212"/>
      <c r="MBO4" s="212"/>
      <c r="MBP4" s="212"/>
      <c r="MBQ4" s="212"/>
      <c r="MBR4" s="212"/>
      <c r="MBS4" s="212"/>
      <c r="MBT4" s="212"/>
      <c r="MBU4" s="212"/>
      <c r="MBV4" s="212"/>
      <c r="MBW4" s="212"/>
      <c r="MBX4" s="212"/>
      <c r="MBY4" s="212"/>
      <c r="MBZ4" s="212"/>
      <c r="MCA4" s="212"/>
      <c r="MCB4" s="212"/>
      <c r="MCC4" s="212"/>
      <c r="MCD4" s="212"/>
      <c r="MCE4" s="212"/>
      <c r="MCF4" s="212"/>
      <c r="MCG4" s="212"/>
      <c r="MCH4" s="212"/>
      <c r="MCI4" s="212"/>
      <c r="MCJ4" s="212"/>
      <c r="MCK4" s="212"/>
      <c r="MCL4" s="212"/>
      <c r="MCM4" s="212"/>
      <c r="MCN4" s="212"/>
      <c r="MCO4" s="212"/>
      <c r="MCP4" s="212"/>
      <c r="MCQ4" s="212"/>
      <c r="MCR4" s="212"/>
      <c r="MCS4" s="212"/>
      <c r="MCT4" s="212"/>
      <c r="MCU4" s="212"/>
      <c r="MCV4" s="212"/>
      <c r="MCW4" s="212"/>
      <c r="MCX4" s="212"/>
      <c r="MCY4" s="212"/>
      <c r="MCZ4" s="212"/>
      <c r="MDA4" s="212"/>
      <c r="MDB4" s="212"/>
      <c r="MDC4" s="212"/>
      <c r="MDD4" s="212"/>
      <c r="MDE4" s="212"/>
      <c r="MDF4" s="212"/>
      <c r="MDG4" s="212"/>
      <c r="MDH4" s="212"/>
      <c r="MDI4" s="212"/>
      <c r="MDJ4" s="212"/>
      <c r="MDK4" s="212"/>
      <c r="MDL4" s="212"/>
      <c r="MDM4" s="212"/>
      <c r="MDN4" s="212"/>
      <c r="MDO4" s="212"/>
      <c r="MDP4" s="212"/>
      <c r="MDQ4" s="212"/>
      <c r="MDR4" s="212"/>
      <c r="MDS4" s="212"/>
      <c r="MDT4" s="212"/>
      <c r="MDU4" s="212"/>
      <c r="MDV4" s="212"/>
      <c r="MDW4" s="212"/>
      <c r="MDX4" s="212"/>
      <c r="MDY4" s="212"/>
      <c r="MDZ4" s="212"/>
      <c r="MEA4" s="212"/>
      <c r="MEB4" s="212"/>
      <c r="MEC4" s="212"/>
      <c r="MED4" s="212"/>
      <c r="MEE4" s="212"/>
      <c r="MEF4" s="212"/>
      <c r="MEG4" s="212"/>
      <c r="MEH4" s="212"/>
      <c r="MEI4" s="212"/>
      <c r="MEJ4" s="212"/>
      <c r="MEK4" s="212"/>
      <c r="MEL4" s="212"/>
      <c r="MEM4" s="212"/>
      <c r="MEN4" s="212"/>
      <c r="MEO4" s="212"/>
      <c r="MEP4" s="212"/>
      <c r="MEQ4" s="212"/>
      <c r="MER4" s="212"/>
      <c r="MES4" s="212"/>
      <c r="MET4" s="212"/>
      <c r="MEU4" s="212"/>
      <c r="MEV4" s="212"/>
      <c r="MEW4" s="212"/>
      <c r="MEX4" s="212"/>
      <c r="MEY4" s="212"/>
      <c r="MEZ4" s="212"/>
      <c r="MFA4" s="212"/>
      <c r="MFB4" s="212"/>
      <c r="MFC4" s="212"/>
      <c r="MFD4" s="212"/>
      <c r="MFE4" s="212"/>
      <c r="MFF4" s="212"/>
      <c r="MFG4" s="212"/>
      <c r="MFH4" s="212"/>
      <c r="MFI4" s="212"/>
      <c r="MFJ4" s="212"/>
      <c r="MFK4" s="212"/>
      <c r="MFL4" s="212"/>
      <c r="MFM4" s="212"/>
      <c r="MFN4" s="212"/>
      <c r="MFO4" s="212"/>
      <c r="MFP4" s="212"/>
      <c r="MFQ4" s="212"/>
      <c r="MFR4" s="212"/>
      <c r="MFS4" s="212"/>
      <c r="MFT4" s="212"/>
      <c r="MFU4" s="212"/>
      <c r="MFV4" s="212"/>
      <c r="MFW4" s="212"/>
      <c r="MFX4" s="212"/>
      <c r="MFY4" s="212"/>
      <c r="MFZ4" s="212"/>
      <c r="MGA4" s="212"/>
      <c r="MGB4" s="212"/>
      <c r="MGC4" s="212"/>
      <c r="MGD4" s="212"/>
      <c r="MGE4" s="212"/>
      <c r="MGF4" s="212"/>
      <c r="MGG4" s="212"/>
      <c r="MGH4" s="212"/>
      <c r="MGI4" s="212"/>
      <c r="MGJ4" s="212"/>
      <c r="MGK4" s="212"/>
      <c r="MGL4" s="212"/>
      <c r="MGM4" s="212"/>
      <c r="MGN4" s="212"/>
      <c r="MGO4" s="212"/>
      <c r="MGP4" s="212"/>
      <c r="MGQ4" s="212"/>
      <c r="MGR4" s="212"/>
      <c r="MGS4" s="212"/>
      <c r="MGT4" s="212"/>
      <c r="MGU4" s="212"/>
      <c r="MGV4" s="212"/>
      <c r="MGW4" s="212"/>
      <c r="MGX4" s="212"/>
      <c r="MGY4" s="212"/>
      <c r="MGZ4" s="212"/>
      <c r="MHA4" s="212"/>
      <c r="MHB4" s="212"/>
      <c r="MHC4" s="212"/>
      <c r="MHD4" s="212"/>
      <c r="MHE4" s="212"/>
      <c r="MHF4" s="212"/>
      <c r="MHG4" s="212"/>
      <c r="MHH4" s="212"/>
      <c r="MHI4" s="212"/>
      <c r="MHJ4" s="212"/>
      <c r="MHK4" s="212"/>
      <c r="MHL4" s="212"/>
      <c r="MHM4" s="212"/>
      <c r="MHN4" s="212"/>
      <c r="MHO4" s="212"/>
      <c r="MHP4" s="212"/>
      <c r="MHQ4" s="212"/>
      <c r="MHR4" s="212"/>
      <c r="MHS4" s="212"/>
      <c r="MHT4" s="212"/>
      <c r="MHU4" s="212"/>
      <c r="MHV4" s="212"/>
      <c r="MHW4" s="212"/>
      <c r="MHX4" s="212"/>
      <c r="MHY4" s="212"/>
      <c r="MHZ4" s="212"/>
      <c r="MIA4" s="212"/>
      <c r="MIB4" s="212"/>
      <c r="MIC4" s="212"/>
      <c r="MID4" s="212"/>
      <c r="MIE4" s="212"/>
      <c r="MIF4" s="212"/>
      <c r="MIG4" s="212"/>
      <c r="MIH4" s="212"/>
      <c r="MII4" s="212"/>
      <c r="MIJ4" s="212"/>
      <c r="MIK4" s="212"/>
      <c r="MIL4" s="212"/>
      <c r="MIM4" s="212"/>
      <c r="MIN4" s="212"/>
      <c r="MIO4" s="212"/>
      <c r="MIP4" s="212"/>
      <c r="MIQ4" s="212"/>
      <c r="MIR4" s="212"/>
      <c r="MIS4" s="212"/>
      <c r="MIT4" s="212"/>
      <c r="MIU4" s="212"/>
      <c r="MIV4" s="212"/>
      <c r="MIW4" s="212"/>
      <c r="MIX4" s="212"/>
      <c r="MIY4" s="212"/>
      <c r="MIZ4" s="212"/>
      <c r="MJA4" s="212"/>
      <c r="MJB4" s="212"/>
      <c r="MJC4" s="212"/>
      <c r="MJD4" s="212"/>
      <c r="MJE4" s="212"/>
      <c r="MJF4" s="212"/>
      <c r="MJG4" s="212"/>
      <c r="MJH4" s="212"/>
      <c r="MJI4" s="212"/>
      <c r="MJJ4" s="212"/>
      <c r="MJK4" s="212"/>
      <c r="MJL4" s="212"/>
      <c r="MJM4" s="212"/>
      <c r="MJN4" s="212"/>
      <c r="MJO4" s="212"/>
      <c r="MJP4" s="212"/>
      <c r="MJQ4" s="212"/>
      <c r="MJR4" s="212"/>
      <c r="MJS4" s="212"/>
      <c r="MJT4" s="212"/>
      <c r="MJU4" s="212"/>
      <c r="MJV4" s="212"/>
      <c r="MJW4" s="212"/>
      <c r="MJX4" s="212"/>
      <c r="MJY4" s="212"/>
      <c r="MJZ4" s="212"/>
      <c r="MKA4" s="212"/>
      <c r="MKB4" s="212"/>
      <c r="MKC4" s="212"/>
      <c r="MKD4" s="212"/>
      <c r="MKE4" s="212"/>
      <c r="MKF4" s="212"/>
      <c r="MKG4" s="212"/>
      <c r="MKH4" s="212"/>
      <c r="MKI4" s="212"/>
      <c r="MKJ4" s="212"/>
      <c r="MKK4" s="212"/>
      <c r="MKL4" s="212"/>
      <c r="MKM4" s="212"/>
      <c r="MKN4" s="212"/>
      <c r="MKO4" s="212"/>
      <c r="MKP4" s="212"/>
      <c r="MKQ4" s="212"/>
      <c r="MKR4" s="212"/>
      <c r="MKS4" s="212"/>
      <c r="MKT4" s="212"/>
      <c r="MKU4" s="212"/>
      <c r="MKV4" s="212"/>
      <c r="MKW4" s="212"/>
      <c r="MKX4" s="212"/>
      <c r="MKY4" s="212"/>
      <c r="MKZ4" s="212"/>
      <c r="MLA4" s="212"/>
      <c r="MLB4" s="212"/>
      <c r="MLC4" s="212"/>
      <c r="MLD4" s="212"/>
      <c r="MLE4" s="212"/>
      <c r="MLF4" s="212"/>
      <c r="MLG4" s="212"/>
      <c r="MLH4" s="212"/>
      <c r="MLI4" s="212"/>
      <c r="MLJ4" s="212"/>
      <c r="MLK4" s="212"/>
      <c r="MLL4" s="212"/>
      <c r="MLM4" s="212"/>
      <c r="MLN4" s="212"/>
      <c r="MLO4" s="212"/>
      <c r="MLP4" s="212"/>
      <c r="MLQ4" s="212"/>
      <c r="MLR4" s="212"/>
      <c r="MLS4" s="212"/>
      <c r="MLT4" s="212"/>
      <c r="MLU4" s="212"/>
      <c r="MLV4" s="212"/>
      <c r="MLW4" s="212"/>
      <c r="MLX4" s="212"/>
      <c r="MLY4" s="212"/>
      <c r="MLZ4" s="212"/>
      <c r="MMA4" s="212"/>
      <c r="MMB4" s="212"/>
      <c r="MMC4" s="212"/>
      <c r="MMD4" s="212"/>
      <c r="MME4" s="212"/>
      <c r="MMF4" s="212"/>
      <c r="MMG4" s="212"/>
      <c r="MMH4" s="212"/>
      <c r="MMI4" s="212"/>
      <c r="MMJ4" s="212"/>
      <c r="MMK4" s="212"/>
      <c r="MML4" s="212"/>
      <c r="MMM4" s="212"/>
      <c r="MMN4" s="212"/>
      <c r="MMO4" s="212"/>
      <c r="MMP4" s="212"/>
      <c r="MMQ4" s="212"/>
      <c r="MMR4" s="212"/>
      <c r="MMS4" s="212"/>
      <c r="MMT4" s="212"/>
      <c r="MMU4" s="212"/>
      <c r="MMV4" s="212"/>
      <c r="MMW4" s="212"/>
      <c r="MMX4" s="212"/>
      <c r="MMY4" s="212"/>
      <c r="MMZ4" s="212"/>
      <c r="MNA4" s="212"/>
      <c r="MNB4" s="212"/>
      <c r="MNC4" s="212"/>
      <c r="MND4" s="212"/>
      <c r="MNE4" s="212"/>
      <c r="MNF4" s="212"/>
      <c r="MNG4" s="212"/>
      <c r="MNH4" s="212"/>
      <c r="MNI4" s="212"/>
      <c r="MNJ4" s="212"/>
      <c r="MNK4" s="212"/>
      <c r="MNL4" s="212"/>
      <c r="MNM4" s="212"/>
      <c r="MNN4" s="212"/>
      <c r="MNO4" s="212"/>
      <c r="MNP4" s="212"/>
      <c r="MNQ4" s="212"/>
      <c r="MNR4" s="212"/>
      <c r="MNS4" s="212"/>
      <c r="MNT4" s="212"/>
      <c r="MNU4" s="212"/>
      <c r="MNV4" s="212"/>
      <c r="MNW4" s="212"/>
      <c r="MNX4" s="212"/>
      <c r="MNY4" s="212"/>
      <c r="MNZ4" s="212"/>
      <c r="MOA4" s="212"/>
      <c r="MOB4" s="212"/>
      <c r="MOC4" s="212"/>
      <c r="MOD4" s="212"/>
      <c r="MOE4" s="212"/>
      <c r="MOF4" s="212"/>
      <c r="MOG4" s="212"/>
      <c r="MOH4" s="212"/>
      <c r="MOI4" s="212"/>
      <c r="MOJ4" s="212"/>
      <c r="MOK4" s="212"/>
      <c r="MOL4" s="212"/>
      <c r="MOM4" s="212"/>
      <c r="MON4" s="212"/>
      <c r="MOO4" s="212"/>
      <c r="MOP4" s="212"/>
      <c r="MOQ4" s="212"/>
      <c r="MOR4" s="212"/>
      <c r="MOS4" s="212"/>
      <c r="MOT4" s="212"/>
      <c r="MOU4" s="212"/>
      <c r="MOV4" s="212"/>
      <c r="MOW4" s="212"/>
      <c r="MOX4" s="212"/>
      <c r="MOY4" s="212"/>
      <c r="MOZ4" s="212"/>
      <c r="MPA4" s="212"/>
      <c r="MPB4" s="212"/>
      <c r="MPC4" s="212"/>
      <c r="MPD4" s="212"/>
      <c r="MPE4" s="212"/>
      <c r="MPF4" s="212"/>
      <c r="MPG4" s="212"/>
      <c r="MPH4" s="212"/>
      <c r="MPI4" s="212"/>
      <c r="MPJ4" s="212"/>
      <c r="MPK4" s="212"/>
      <c r="MPL4" s="212"/>
      <c r="MPM4" s="212"/>
      <c r="MPN4" s="212"/>
      <c r="MPO4" s="212"/>
      <c r="MPP4" s="212"/>
      <c r="MPQ4" s="212"/>
      <c r="MPR4" s="212"/>
      <c r="MPS4" s="212"/>
      <c r="MPT4" s="212"/>
      <c r="MPU4" s="212"/>
      <c r="MPV4" s="212"/>
      <c r="MPW4" s="212"/>
      <c r="MPX4" s="212"/>
      <c r="MPY4" s="212"/>
      <c r="MPZ4" s="212"/>
      <c r="MQA4" s="212"/>
      <c r="MQB4" s="212"/>
      <c r="MQC4" s="212"/>
      <c r="MQD4" s="212"/>
      <c r="MQE4" s="212"/>
      <c r="MQF4" s="212"/>
      <c r="MQG4" s="212"/>
      <c r="MQH4" s="212"/>
      <c r="MQI4" s="212"/>
      <c r="MQJ4" s="212"/>
      <c r="MQK4" s="212"/>
      <c r="MQL4" s="212"/>
      <c r="MQM4" s="212"/>
      <c r="MQN4" s="212"/>
      <c r="MQO4" s="212"/>
      <c r="MQP4" s="212"/>
      <c r="MQQ4" s="212"/>
      <c r="MQR4" s="212"/>
      <c r="MQS4" s="212"/>
      <c r="MQT4" s="212"/>
      <c r="MQU4" s="212"/>
      <c r="MQV4" s="212"/>
      <c r="MQW4" s="212"/>
      <c r="MQX4" s="212"/>
      <c r="MQY4" s="212"/>
      <c r="MQZ4" s="212"/>
      <c r="MRA4" s="212"/>
      <c r="MRB4" s="212"/>
      <c r="MRC4" s="212"/>
      <c r="MRD4" s="212"/>
      <c r="MRE4" s="212"/>
      <c r="MRF4" s="212"/>
      <c r="MRG4" s="212"/>
      <c r="MRH4" s="212"/>
      <c r="MRI4" s="212"/>
      <c r="MRJ4" s="212"/>
      <c r="MRK4" s="212"/>
      <c r="MRL4" s="212"/>
      <c r="MRM4" s="212"/>
      <c r="MRN4" s="212"/>
      <c r="MRO4" s="212"/>
      <c r="MRP4" s="212"/>
      <c r="MRQ4" s="212"/>
      <c r="MRR4" s="212"/>
      <c r="MRS4" s="212"/>
      <c r="MRT4" s="212"/>
      <c r="MRU4" s="212"/>
      <c r="MRV4" s="212"/>
      <c r="MRW4" s="212"/>
      <c r="MRX4" s="212"/>
      <c r="MRY4" s="212"/>
      <c r="MRZ4" s="212"/>
      <c r="MSA4" s="212"/>
      <c r="MSB4" s="212"/>
      <c r="MSC4" s="212"/>
      <c r="MSD4" s="212"/>
      <c r="MSE4" s="212"/>
      <c r="MSF4" s="212"/>
      <c r="MSG4" s="212"/>
      <c r="MSH4" s="212"/>
      <c r="MSI4" s="212"/>
      <c r="MSJ4" s="212"/>
      <c r="MSK4" s="212"/>
      <c r="MSL4" s="212"/>
      <c r="MSM4" s="212"/>
      <c r="MSN4" s="212"/>
      <c r="MSO4" s="212"/>
      <c r="MSP4" s="212"/>
      <c r="MSQ4" s="212"/>
      <c r="MSR4" s="212"/>
      <c r="MSS4" s="212"/>
      <c r="MST4" s="212"/>
      <c r="MSU4" s="212"/>
      <c r="MSV4" s="212"/>
      <c r="MSW4" s="212"/>
      <c r="MSX4" s="212"/>
      <c r="MSY4" s="212"/>
      <c r="MSZ4" s="212"/>
      <c r="MTA4" s="212"/>
      <c r="MTB4" s="212"/>
      <c r="MTC4" s="212"/>
      <c r="MTD4" s="212"/>
      <c r="MTE4" s="212"/>
      <c r="MTF4" s="212"/>
      <c r="MTG4" s="212"/>
      <c r="MTH4" s="212"/>
      <c r="MTI4" s="212"/>
      <c r="MTJ4" s="212"/>
      <c r="MTK4" s="212"/>
      <c r="MTL4" s="212"/>
      <c r="MTM4" s="212"/>
      <c r="MTN4" s="212"/>
      <c r="MTO4" s="212"/>
      <c r="MTP4" s="212"/>
      <c r="MTQ4" s="212"/>
      <c r="MTR4" s="212"/>
      <c r="MTS4" s="212"/>
      <c r="MTT4" s="212"/>
      <c r="MTU4" s="212"/>
      <c r="MTV4" s="212"/>
      <c r="MTW4" s="212"/>
      <c r="MTX4" s="212"/>
      <c r="MTY4" s="212"/>
      <c r="MTZ4" s="212"/>
      <c r="MUA4" s="212"/>
      <c r="MUB4" s="212"/>
      <c r="MUC4" s="212"/>
      <c r="MUD4" s="212"/>
      <c r="MUE4" s="212"/>
      <c r="MUF4" s="212"/>
      <c r="MUG4" s="212"/>
      <c r="MUH4" s="212"/>
      <c r="MUI4" s="212"/>
      <c r="MUJ4" s="212"/>
      <c r="MUK4" s="212"/>
      <c r="MUL4" s="212"/>
      <c r="MUM4" s="212"/>
      <c r="MUN4" s="212"/>
      <c r="MUO4" s="212"/>
      <c r="MUP4" s="212"/>
      <c r="MUQ4" s="212"/>
      <c r="MUR4" s="212"/>
      <c r="MUS4" s="212"/>
      <c r="MUT4" s="212"/>
      <c r="MUU4" s="212"/>
      <c r="MUV4" s="212"/>
      <c r="MUW4" s="212"/>
      <c r="MUX4" s="212"/>
      <c r="MUY4" s="212"/>
      <c r="MUZ4" s="212"/>
      <c r="MVA4" s="212"/>
      <c r="MVB4" s="212"/>
      <c r="MVC4" s="212"/>
      <c r="MVD4" s="212"/>
      <c r="MVE4" s="212"/>
      <c r="MVF4" s="212"/>
      <c r="MVG4" s="212"/>
      <c r="MVH4" s="212"/>
      <c r="MVI4" s="212"/>
      <c r="MVJ4" s="212"/>
      <c r="MVK4" s="212"/>
      <c r="MVL4" s="212"/>
      <c r="MVM4" s="212"/>
      <c r="MVN4" s="212"/>
      <c r="MVO4" s="212"/>
      <c r="MVP4" s="212"/>
      <c r="MVQ4" s="212"/>
      <c r="MVR4" s="212"/>
      <c r="MVS4" s="212"/>
      <c r="MVT4" s="212"/>
      <c r="MVU4" s="212"/>
      <c r="MVV4" s="212"/>
      <c r="MVW4" s="212"/>
      <c r="MVX4" s="212"/>
      <c r="MVY4" s="212"/>
      <c r="MVZ4" s="212"/>
      <c r="MWA4" s="212"/>
      <c r="MWB4" s="212"/>
      <c r="MWC4" s="212"/>
      <c r="MWD4" s="212"/>
      <c r="MWE4" s="212"/>
      <c r="MWF4" s="212"/>
      <c r="MWG4" s="212"/>
      <c r="MWH4" s="212"/>
      <c r="MWI4" s="212"/>
      <c r="MWJ4" s="212"/>
      <c r="MWK4" s="212"/>
      <c r="MWL4" s="212"/>
      <c r="MWM4" s="212"/>
      <c r="MWN4" s="212"/>
      <c r="MWO4" s="212"/>
      <c r="MWP4" s="212"/>
      <c r="MWQ4" s="212"/>
      <c r="MWR4" s="212"/>
      <c r="MWS4" s="212"/>
      <c r="MWT4" s="212"/>
      <c r="MWU4" s="212"/>
      <c r="MWV4" s="212"/>
      <c r="MWW4" s="212"/>
      <c r="MWX4" s="212"/>
      <c r="MWY4" s="212"/>
      <c r="MWZ4" s="212"/>
      <c r="MXA4" s="212"/>
      <c r="MXB4" s="212"/>
      <c r="MXC4" s="212"/>
      <c r="MXD4" s="212"/>
      <c r="MXE4" s="212"/>
      <c r="MXF4" s="212"/>
      <c r="MXG4" s="212"/>
      <c r="MXH4" s="212"/>
      <c r="MXI4" s="212"/>
      <c r="MXJ4" s="212"/>
      <c r="MXK4" s="212"/>
      <c r="MXL4" s="212"/>
      <c r="MXM4" s="212"/>
      <c r="MXN4" s="212"/>
      <c r="MXO4" s="212"/>
      <c r="MXP4" s="212"/>
      <c r="MXQ4" s="212"/>
      <c r="MXR4" s="212"/>
      <c r="MXS4" s="212"/>
      <c r="MXT4" s="212"/>
      <c r="MXU4" s="212"/>
      <c r="MXV4" s="212"/>
      <c r="MXW4" s="212"/>
      <c r="MXX4" s="212"/>
      <c r="MXY4" s="212"/>
      <c r="MXZ4" s="212"/>
      <c r="MYA4" s="212"/>
      <c r="MYB4" s="212"/>
      <c r="MYC4" s="212"/>
      <c r="MYD4" s="212"/>
      <c r="MYE4" s="212"/>
      <c r="MYF4" s="212"/>
      <c r="MYG4" s="212"/>
      <c r="MYH4" s="212"/>
      <c r="MYI4" s="212"/>
      <c r="MYJ4" s="212"/>
      <c r="MYK4" s="212"/>
      <c r="MYL4" s="212"/>
      <c r="MYM4" s="212"/>
      <c r="MYN4" s="212"/>
      <c r="MYO4" s="212"/>
      <c r="MYP4" s="212"/>
      <c r="MYQ4" s="212"/>
      <c r="MYR4" s="212"/>
      <c r="MYS4" s="212"/>
      <c r="MYT4" s="212"/>
      <c r="MYU4" s="212"/>
      <c r="MYV4" s="212"/>
      <c r="MYW4" s="212"/>
      <c r="MYX4" s="212"/>
      <c r="MYY4" s="212"/>
      <c r="MYZ4" s="212"/>
      <c r="MZA4" s="212"/>
      <c r="MZB4" s="212"/>
      <c r="MZC4" s="212"/>
      <c r="MZD4" s="212"/>
      <c r="MZE4" s="212"/>
      <c r="MZF4" s="212"/>
      <c r="MZG4" s="212"/>
      <c r="MZH4" s="212"/>
      <c r="MZI4" s="212"/>
      <c r="MZJ4" s="212"/>
      <c r="MZK4" s="212"/>
      <c r="MZL4" s="212"/>
      <c r="MZM4" s="212"/>
      <c r="MZN4" s="212"/>
      <c r="MZO4" s="212"/>
      <c r="MZP4" s="212"/>
      <c r="MZQ4" s="212"/>
      <c r="MZR4" s="212"/>
      <c r="MZS4" s="212"/>
      <c r="MZT4" s="212"/>
      <c r="MZU4" s="212"/>
      <c r="MZV4" s="212"/>
      <c r="MZW4" s="212"/>
      <c r="MZX4" s="212"/>
      <c r="MZY4" s="212"/>
      <c r="MZZ4" s="212"/>
      <c r="NAA4" s="212"/>
      <c r="NAB4" s="212"/>
      <c r="NAC4" s="212"/>
      <c r="NAD4" s="212"/>
      <c r="NAE4" s="212"/>
      <c r="NAF4" s="212"/>
      <c r="NAG4" s="212"/>
      <c r="NAH4" s="212"/>
      <c r="NAI4" s="212"/>
      <c r="NAJ4" s="212"/>
      <c r="NAK4" s="212"/>
      <c r="NAL4" s="212"/>
      <c r="NAM4" s="212"/>
      <c r="NAN4" s="212"/>
      <c r="NAO4" s="212"/>
      <c r="NAP4" s="212"/>
      <c r="NAQ4" s="212"/>
      <c r="NAR4" s="212"/>
      <c r="NAS4" s="212"/>
      <c r="NAT4" s="212"/>
      <c r="NAU4" s="212"/>
      <c r="NAV4" s="212"/>
      <c r="NAW4" s="212"/>
      <c r="NAX4" s="212"/>
      <c r="NAY4" s="212"/>
      <c r="NAZ4" s="212"/>
      <c r="NBA4" s="212"/>
      <c r="NBB4" s="212"/>
      <c r="NBC4" s="212"/>
      <c r="NBD4" s="212"/>
      <c r="NBE4" s="212"/>
      <c r="NBF4" s="212"/>
      <c r="NBG4" s="212"/>
      <c r="NBH4" s="212"/>
      <c r="NBI4" s="212"/>
      <c r="NBJ4" s="212"/>
      <c r="NBK4" s="212"/>
      <c r="NBL4" s="212"/>
      <c r="NBM4" s="212"/>
      <c r="NBN4" s="212"/>
      <c r="NBO4" s="212"/>
      <c r="NBP4" s="212"/>
      <c r="NBQ4" s="212"/>
      <c r="NBR4" s="212"/>
      <c r="NBS4" s="212"/>
      <c r="NBT4" s="212"/>
      <c r="NBU4" s="212"/>
      <c r="NBV4" s="212"/>
      <c r="NBW4" s="212"/>
      <c r="NBX4" s="212"/>
      <c r="NBY4" s="212"/>
      <c r="NBZ4" s="212"/>
      <c r="NCA4" s="212"/>
      <c r="NCB4" s="212"/>
      <c r="NCC4" s="212"/>
      <c r="NCD4" s="212"/>
      <c r="NCE4" s="212"/>
      <c r="NCF4" s="212"/>
      <c r="NCG4" s="212"/>
      <c r="NCH4" s="212"/>
      <c r="NCI4" s="212"/>
      <c r="NCJ4" s="212"/>
      <c r="NCK4" s="212"/>
      <c r="NCL4" s="212"/>
      <c r="NCM4" s="212"/>
      <c r="NCN4" s="212"/>
      <c r="NCO4" s="212"/>
      <c r="NCP4" s="212"/>
      <c r="NCQ4" s="212"/>
      <c r="NCR4" s="212"/>
      <c r="NCS4" s="212"/>
      <c r="NCT4" s="212"/>
      <c r="NCU4" s="212"/>
      <c r="NCV4" s="212"/>
      <c r="NCW4" s="212"/>
      <c r="NCX4" s="212"/>
      <c r="NCY4" s="212"/>
      <c r="NCZ4" s="212"/>
      <c r="NDA4" s="212"/>
      <c r="NDB4" s="212"/>
      <c r="NDC4" s="212"/>
      <c r="NDD4" s="212"/>
      <c r="NDE4" s="212"/>
      <c r="NDF4" s="212"/>
      <c r="NDG4" s="212"/>
      <c r="NDH4" s="212"/>
      <c r="NDI4" s="212"/>
      <c r="NDJ4" s="212"/>
      <c r="NDK4" s="212"/>
      <c r="NDL4" s="212"/>
      <c r="NDM4" s="212"/>
      <c r="NDN4" s="212"/>
      <c r="NDO4" s="212"/>
      <c r="NDP4" s="212"/>
      <c r="NDQ4" s="212"/>
      <c r="NDR4" s="212"/>
      <c r="NDS4" s="212"/>
      <c r="NDT4" s="212"/>
      <c r="NDU4" s="212"/>
      <c r="NDV4" s="212"/>
      <c r="NDW4" s="212"/>
      <c r="NDX4" s="212"/>
      <c r="NDY4" s="212"/>
      <c r="NDZ4" s="212"/>
      <c r="NEA4" s="212"/>
      <c r="NEB4" s="212"/>
      <c r="NEC4" s="212"/>
      <c r="NED4" s="212"/>
      <c r="NEE4" s="212"/>
      <c r="NEF4" s="212"/>
      <c r="NEG4" s="212"/>
      <c r="NEH4" s="212"/>
      <c r="NEI4" s="212"/>
      <c r="NEJ4" s="212"/>
      <c r="NEK4" s="212"/>
      <c r="NEL4" s="212"/>
      <c r="NEM4" s="212"/>
      <c r="NEN4" s="212"/>
      <c r="NEO4" s="212"/>
      <c r="NEP4" s="212"/>
      <c r="NEQ4" s="212"/>
      <c r="NER4" s="212"/>
      <c r="NES4" s="212"/>
      <c r="NET4" s="212"/>
      <c r="NEU4" s="212"/>
      <c r="NEV4" s="212"/>
      <c r="NEW4" s="212"/>
      <c r="NEX4" s="212"/>
      <c r="NEY4" s="212"/>
      <c r="NEZ4" s="212"/>
      <c r="NFA4" s="212"/>
      <c r="NFB4" s="212"/>
      <c r="NFC4" s="212"/>
      <c r="NFD4" s="212"/>
      <c r="NFE4" s="212"/>
      <c r="NFF4" s="212"/>
      <c r="NFG4" s="212"/>
      <c r="NFH4" s="212"/>
      <c r="NFI4" s="212"/>
      <c r="NFJ4" s="212"/>
      <c r="NFK4" s="212"/>
      <c r="NFL4" s="212"/>
      <c r="NFM4" s="212"/>
      <c r="NFN4" s="212"/>
      <c r="NFO4" s="212"/>
      <c r="NFP4" s="212"/>
      <c r="NFQ4" s="212"/>
      <c r="NFR4" s="212"/>
      <c r="NFS4" s="212"/>
      <c r="NFT4" s="212"/>
      <c r="NFU4" s="212"/>
      <c r="NFV4" s="212"/>
      <c r="NFW4" s="212"/>
      <c r="NFX4" s="212"/>
      <c r="NFY4" s="212"/>
      <c r="NFZ4" s="212"/>
      <c r="NGA4" s="212"/>
      <c r="NGB4" s="212"/>
      <c r="NGC4" s="212"/>
      <c r="NGD4" s="212"/>
      <c r="NGE4" s="212"/>
      <c r="NGF4" s="212"/>
      <c r="NGG4" s="212"/>
      <c r="NGH4" s="212"/>
      <c r="NGI4" s="212"/>
      <c r="NGJ4" s="212"/>
      <c r="NGK4" s="212"/>
      <c r="NGL4" s="212"/>
      <c r="NGM4" s="212"/>
      <c r="NGN4" s="212"/>
      <c r="NGO4" s="212"/>
      <c r="NGP4" s="212"/>
      <c r="NGQ4" s="212"/>
      <c r="NGR4" s="212"/>
      <c r="NGS4" s="212"/>
      <c r="NGT4" s="212"/>
      <c r="NGU4" s="212"/>
      <c r="NGV4" s="212"/>
      <c r="NGW4" s="212"/>
      <c r="NGX4" s="212"/>
      <c r="NGY4" s="212"/>
      <c r="NGZ4" s="212"/>
      <c r="NHA4" s="212"/>
      <c r="NHB4" s="212"/>
      <c r="NHC4" s="212"/>
      <c r="NHD4" s="212"/>
      <c r="NHE4" s="212"/>
      <c r="NHF4" s="212"/>
      <c r="NHG4" s="212"/>
      <c r="NHH4" s="212"/>
      <c r="NHI4" s="212"/>
      <c r="NHJ4" s="212"/>
      <c r="NHK4" s="212"/>
      <c r="NHL4" s="212"/>
      <c r="NHM4" s="212"/>
      <c r="NHN4" s="212"/>
      <c r="NHO4" s="212"/>
      <c r="NHP4" s="212"/>
      <c r="NHQ4" s="212"/>
      <c r="NHR4" s="212"/>
      <c r="NHS4" s="212"/>
      <c r="NHT4" s="212"/>
      <c r="NHU4" s="212"/>
      <c r="NHV4" s="212"/>
      <c r="NHW4" s="212"/>
      <c r="NHX4" s="212"/>
      <c r="NHY4" s="212"/>
      <c r="NHZ4" s="212"/>
      <c r="NIA4" s="212"/>
      <c r="NIB4" s="212"/>
      <c r="NIC4" s="212"/>
      <c r="NID4" s="212"/>
      <c r="NIE4" s="212"/>
      <c r="NIF4" s="212"/>
      <c r="NIG4" s="212"/>
      <c r="NIH4" s="212"/>
      <c r="NII4" s="212"/>
      <c r="NIJ4" s="212"/>
      <c r="NIK4" s="212"/>
      <c r="NIL4" s="212"/>
      <c r="NIM4" s="212"/>
      <c r="NIN4" s="212"/>
      <c r="NIO4" s="212"/>
      <c r="NIP4" s="212"/>
      <c r="NIQ4" s="212"/>
      <c r="NIR4" s="212"/>
      <c r="NIS4" s="212"/>
      <c r="NIT4" s="212"/>
      <c r="NIU4" s="212"/>
      <c r="NIV4" s="212"/>
      <c r="NIW4" s="212"/>
      <c r="NIX4" s="212"/>
      <c r="NIY4" s="212"/>
      <c r="NIZ4" s="212"/>
      <c r="NJA4" s="212"/>
      <c r="NJB4" s="212"/>
      <c r="NJC4" s="212"/>
      <c r="NJD4" s="212"/>
      <c r="NJE4" s="212"/>
      <c r="NJF4" s="212"/>
      <c r="NJG4" s="212"/>
      <c r="NJH4" s="212"/>
      <c r="NJI4" s="212"/>
      <c r="NJJ4" s="212"/>
      <c r="NJK4" s="212"/>
      <c r="NJL4" s="212"/>
      <c r="NJM4" s="212"/>
      <c r="NJN4" s="212"/>
      <c r="NJO4" s="212"/>
      <c r="NJP4" s="212"/>
      <c r="NJQ4" s="212"/>
      <c r="NJR4" s="212"/>
      <c r="NJS4" s="212"/>
      <c r="NJT4" s="212"/>
      <c r="NJU4" s="212"/>
      <c r="NJV4" s="212"/>
      <c r="NJW4" s="212"/>
      <c r="NJX4" s="212"/>
      <c r="NJY4" s="212"/>
      <c r="NJZ4" s="212"/>
      <c r="NKA4" s="212"/>
      <c r="NKB4" s="212"/>
      <c r="NKC4" s="212"/>
      <c r="NKD4" s="212"/>
      <c r="NKE4" s="212"/>
      <c r="NKF4" s="212"/>
      <c r="NKG4" s="212"/>
      <c r="NKH4" s="212"/>
      <c r="NKI4" s="212"/>
      <c r="NKJ4" s="212"/>
      <c r="NKK4" s="212"/>
      <c r="NKL4" s="212"/>
      <c r="NKM4" s="212"/>
      <c r="NKN4" s="212"/>
      <c r="NKO4" s="212"/>
      <c r="NKP4" s="212"/>
      <c r="NKQ4" s="212"/>
      <c r="NKR4" s="212"/>
      <c r="NKS4" s="212"/>
      <c r="NKT4" s="212"/>
      <c r="NKU4" s="212"/>
      <c r="NKV4" s="212"/>
      <c r="NKW4" s="212"/>
      <c r="NKX4" s="212"/>
      <c r="NKY4" s="212"/>
      <c r="NKZ4" s="212"/>
      <c r="NLA4" s="212"/>
      <c r="NLB4" s="212"/>
      <c r="NLC4" s="212"/>
      <c r="NLD4" s="212"/>
      <c r="NLE4" s="212"/>
      <c r="NLF4" s="212"/>
      <c r="NLG4" s="212"/>
      <c r="NLH4" s="212"/>
      <c r="NLI4" s="212"/>
      <c r="NLJ4" s="212"/>
      <c r="NLK4" s="212"/>
      <c r="NLL4" s="212"/>
      <c r="NLM4" s="212"/>
      <c r="NLN4" s="212"/>
      <c r="NLO4" s="212"/>
      <c r="NLP4" s="212"/>
      <c r="NLQ4" s="212"/>
      <c r="NLR4" s="212"/>
      <c r="NLS4" s="212"/>
      <c r="NLT4" s="212"/>
      <c r="NLU4" s="212"/>
      <c r="NLV4" s="212"/>
      <c r="NLW4" s="212"/>
      <c r="NLX4" s="212"/>
      <c r="NLY4" s="212"/>
      <c r="NLZ4" s="212"/>
      <c r="NMA4" s="212"/>
      <c r="NMB4" s="212"/>
      <c r="NMC4" s="212"/>
      <c r="NMD4" s="212"/>
      <c r="NME4" s="212"/>
      <c r="NMF4" s="212"/>
      <c r="NMG4" s="212"/>
      <c r="NMH4" s="212"/>
      <c r="NMI4" s="212"/>
      <c r="NMJ4" s="212"/>
      <c r="NMK4" s="212"/>
      <c r="NML4" s="212"/>
      <c r="NMM4" s="212"/>
      <c r="NMN4" s="212"/>
      <c r="NMO4" s="212"/>
      <c r="NMP4" s="212"/>
      <c r="NMQ4" s="212"/>
      <c r="NMR4" s="212"/>
      <c r="NMS4" s="212"/>
      <c r="NMT4" s="212"/>
      <c r="NMU4" s="212"/>
      <c r="NMV4" s="212"/>
      <c r="NMW4" s="212"/>
      <c r="NMX4" s="212"/>
      <c r="NMY4" s="212"/>
      <c r="NMZ4" s="212"/>
      <c r="NNA4" s="212"/>
      <c r="NNB4" s="212"/>
      <c r="NNC4" s="212"/>
      <c r="NND4" s="212"/>
      <c r="NNE4" s="212"/>
      <c r="NNF4" s="212"/>
      <c r="NNG4" s="212"/>
      <c r="NNH4" s="212"/>
      <c r="NNI4" s="212"/>
      <c r="NNJ4" s="212"/>
      <c r="NNK4" s="212"/>
      <c r="NNL4" s="212"/>
      <c r="NNM4" s="212"/>
      <c r="NNN4" s="212"/>
      <c r="NNO4" s="212"/>
      <c r="NNP4" s="212"/>
      <c r="NNQ4" s="212"/>
      <c r="NNR4" s="212"/>
      <c r="NNS4" s="212"/>
      <c r="NNT4" s="212"/>
      <c r="NNU4" s="212"/>
      <c r="NNV4" s="212"/>
      <c r="NNW4" s="212"/>
      <c r="NNX4" s="212"/>
      <c r="NNY4" s="212"/>
      <c r="NNZ4" s="212"/>
      <c r="NOA4" s="212"/>
      <c r="NOB4" s="212"/>
      <c r="NOC4" s="212"/>
      <c r="NOD4" s="212"/>
      <c r="NOE4" s="212"/>
      <c r="NOF4" s="212"/>
      <c r="NOG4" s="212"/>
      <c r="NOH4" s="212"/>
      <c r="NOI4" s="212"/>
      <c r="NOJ4" s="212"/>
      <c r="NOK4" s="212"/>
      <c r="NOL4" s="212"/>
      <c r="NOM4" s="212"/>
      <c r="NON4" s="212"/>
      <c r="NOO4" s="212"/>
      <c r="NOP4" s="212"/>
      <c r="NOQ4" s="212"/>
      <c r="NOR4" s="212"/>
      <c r="NOS4" s="212"/>
      <c r="NOT4" s="212"/>
      <c r="NOU4" s="212"/>
      <c r="NOV4" s="212"/>
      <c r="NOW4" s="212"/>
      <c r="NOX4" s="212"/>
      <c r="NOY4" s="212"/>
      <c r="NOZ4" s="212"/>
      <c r="NPA4" s="212"/>
      <c r="NPB4" s="212"/>
      <c r="NPC4" s="212"/>
      <c r="NPD4" s="212"/>
      <c r="NPE4" s="212"/>
      <c r="NPF4" s="212"/>
      <c r="NPG4" s="212"/>
      <c r="NPH4" s="212"/>
      <c r="NPI4" s="212"/>
      <c r="NPJ4" s="212"/>
      <c r="NPK4" s="212"/>
      <c r="NPL4" s="212"/>
      <c r="NPM4" s="212"/>
      <c r="NPN4" s="212"/>
      <c r="NPO4" s="212"/>
      <c r="NPP4" s="212"/>
      <c r="NPQ4" s="212"/>
      <c r="NPR4" s="212"/>
      <c r="NPS4" s="212"/>
      <c r="NPT4" s="212"/>
      <c r="NPU4" s="212"/>
      <c r="NPV4" s="212"/>
      <c r="NPW4" s="212"/>
      <c r="NPX4" s="212"/>
      <c r="NPY4" s="212"/>
      <c r="NPZ4" s="212"/>
      <c r="NQA4" s="212"/>
      <c r="NQB4" s="212"/>
      <c r="NQC4" s="212"/>
      <c r="NQD4" s="212"/>
      <c r="NQE4" s="212"/>
      <c r="NQF4" s="212"/>
      <c r="NQG4" s="212"/>
      <c r="NQH4" s="212"/>
      <c r="NQI4" s="212"/>
      <c r="NQJ4" s="212"/>
      <c r="NQK4" s="212"/>
      <c r="NQL4" s="212"/>
      <c r="NQM4" s="212"/>
      <c r="NQN4" s="212"/>
      <c r="NQO4" s="212"/>
      <c r="NQP4" s="212"/>
      <c r="NQQ4" s="212"/>
      <c r="NQR4" s="212"/>
      <c r="NQS4" s="212"/>
      <c r="NQT4" s="212"/>
      <c r="NQU4" s="212"/>
      <c r="NQV4" s="212"/>
      <c r="NQW4" s="212"/>
      <c r="NQX4" s="212"/>
      <c r="NQY4" s="212"/>
      <c r="NQZ4" s="212"/>
      <c r="NRA4" s="212"/>
      <c r="NRB4" s="212"/>
      <c r="NRC4" s="212"/>
      <c r="NRD4" s="212"/>
      <c r="NRE4" s="212"/>
      <c r="NRF4" s="212"/>
      <c r="NRG4" s="212"/>
      <c r="NRH4" s="212"/>
      <c r="NRI4" s="212"/>
      <c r="NRJ4" s="212"/>
      <c r="NRK4" s="212"/>
      <c r="NRL4" s="212"/>
      <c r="NRM4" s="212"/>
      <c r="NRN4" s="212"/>
      <c r="NRO4" s="212"/>
      <c r="NRP4" s="212"/>
      <c r="NRQ4" s="212"/>
      <c r="NRR4" s="212"/>
      <c r="NRS4" s="212"/>
      <c r="NRT4" s="212"/>
      <c r="NRU4" s="212"/>
      <c r="NRV4" s="212"/>
      <c r="NRW4" s="212"/>
      <c r="NRX4" s="212"/>
      <c r="NRY4" s="212"/>
      <c r="NRZ4" s="212"/>
      <c r="NSA4" s="212"/>
      <c r="NSB4" s="212"/>
      <c r="NSC4" s="212"/>
      <c r="NSD4" s="212"/>
      <c r="NSE4" s="212"/>
      <c r="NSF4" s="212"/>
      <c r="NSG4" s="212"/>
      <c r="NSH4" s="212"/>
      <c r="NSI4" s="212"/>
      <c r="NSJ4" s="212"/>
      <c r="NSK4" s="212"/>
      <c r="NSL4" s="212"/>
      <c r="NSM4" s="212"/>
      <c r="NSN4" s="212"/>
      <c r="NSO4" s="212"/>
      <c r="NSP4" s="212"/>
      <c r="NSQ4" s="212"/>
      <c r="NSR4" s="212"/>
      <c r="NSS4" s="212"/>
      <c r="NST4" s="212"/>
      <c r="NSU4" s="212"/>
      <c r="NSV4" s="212"/>
      <c r="NSW4" s="212"/>
      <c r="NSX4" s="212"/>
      <c r="NSY4" s="212"/>
      <c r="NSZ4" s="212"/>
      <c r="NTA4" s="212"/>
      <c r="NTB4" s="212"/>
      <c r="NTC4" s="212"/>
      <c r="NTD4" s="212"/>
      <c r="NTE4" s="212"/>
      <c r="NTF4" s="212"/>
      <c r="NTG4" s="212"/>
      <c r="NTH4" s="212"/>
      <c r="NTI4" s="212"/>
      <c r="NTJ4" s="212"/>
      <c r="NTK4" s="212"/>
      <c r="NTL4" s="212"/>
      <c r="NTM4" s="212"/>
      <c r="NTN4" s="212"/>
      <c r="NTO4" s="212"/>
      <c r="NTP4" s="212"/>
      <c r="NTQ4" s="212"/>
      <c r="NTR4" s="212"/>
      <c r="NTS4" s="212"/>
      <c r="NTT4" s="212"/>
      <c r="NTU4" s="212"/>
      <c r="NTV4" s="212"/>
      <c r="NTW4" s="212"/>
      <c r="NTX4" s="212"/>
      <c r="NTY4" s="212"/>
      <c r="NTZ4" s="212"/>
      <c r="NUA4" s="212"/>
      <c r="NUB4" s="212"/>
      <c r="NUC4" s="212"/>
      <c r="NUD4" s="212"/>
      <c r="NUE4" s="212"/>
      <c r="NUF4" s="212"/>
      <c r="NUG4" s="212"/>
      <c r="NUH4" s="212"/>
      <c r="NUI4" s="212"/>
      <c r="NUJ4" s="212"/>
      <c r="NUK4" s="212"/>
      <c r="NUL4" s="212"/>
      <c r="NUM4" s="212"/>
      <c r="NUN4" s="212"/>
      <c r="NUO4" s="212"/>
      <c r="NUP4" s="212"/>
      <c r="NUQ4" s="212"/>
      <c r="NUR4" s="212"/>
      <c r="NUS4" s="212"/>
      <c r="NUT4" s="212"/>
      <c r="NUU4" s="212"/>
      <c r="NUV4" s="212"/>
      <c r="NUW4" s="212"/>
      <c r="NUX4" s="212"/>
      <c r="NUY4" s="212"/>
      <c r="NUZ4" s="212"/>
      <c r="NVA4" s="212"/>
      <c r="NVB4" s="212"/>
      <c r="NVC4" s="212"/>
      <c r="NVD4" s="212"/>
      <c r="NVE4" s="212"/>
      <c r="NVF4" s="212"/>
      <c r="NVG4" s="212"/>
      <c r="NVH4" s="212"/>
      <c r="NVI4" s="212"/>
      <c r="NVJ4" s="212"/>
      <c r="NVK4" s="212"/>
      <c r="NVL4" s="212"/>
      <c r="NVM4" s="212"/>
      <c r="NVN4" s="212"/>
      <c r="NVO4" s="212"/>
      <c r="NVP4" s="212"/>
      <c r="NVQ4" s="212"/>
      <c r="NVR4" s="212"/>
      <c r="NVS4" s="212"/>
      <c r="NVT4" s="212"/>
      <c r="NVU4" s="212"/>
      <c r="NVV4" s="212"/>
      <c r="NVW4" s="212"/>
      <c r="NVX4" s="212"/>
      <c r="NVY4" s="212"/>
      <c r="NVZ4" s="212"/>
      <c r="NWA4" s="212"/>
      <c r="NWB4" s="212"/>
      <c r="NWC4" s="212"/>
      <c r="NWD4" s="212"/>
      <c r="NWE4" s="212"/>
      <c r="NWF4" s="212"/>
      <c r="NWG4" s="212"/>
      <c r="NWH4" s="212"/>
      <c r="NWI4" s="212"/>
      <c r="NWJ4" s="212"/>
      <c r="NWK4" s="212"/>
      <c r="NWL4" s="212"/>
      <c r="NWM4" s="212"/>
      <c r="NWN4" s="212"/>
      <c r="NWO4" s="212"/>
      <c r="NWP4" s="212"/>
      <c r="NWQ4" s="212"/>
      <c r="NWR4" s="212"/>
      <c r="NWS4" s="212"/>
      <c r="NWT4" s="212"/>
      <c r="NWU4" s="212"/>
      <c r="NWV4" s="212"/>
      <c r="NWW4" s="212"/>
      <c r="NWX4" s="212"/>
      <c r="NWY4" s="212"/>
      <c r="NWZ4" s="212"/>
      <c r="NXA4" s="212"/>
      <c r="NXB4" s="212"/>
      <c r="NXC4" s="212"/>
      <c r="NXD4" s="212"/>
      <c r="NXE4" s="212"/>
      <c r="NXF4" s="212"/>
      <c r="NXG4" s="212"/>
      <c r="NXH4" s="212"/>
      <c r="NXI4" s="212"/>
      <c r="NXJ4" s="212"/>
      <c r="NXK4" s="212"/>
      <c r="NXL4" s="212"/>
      <c r="NXM4" s="212"/>
      <c r="NXN4" s="212"/>
      <c r="NXO4" s="212"/>
      <c r="NXP4" s="212"/>
      <c r="NXQ4" s="212"/>
      <c r="NXR4" s="212"/>
      <c r="NXS4" s="212"/>
      <c r="NXT4" s="212"/>
      <c r="NXU4" s="212"/>
      <c r="NXV4" s="212"/>
      <c r="NXW4" s="212"/>
      <c r="NXX4" s="212"/>
      <c r="NXY4" s="212"/>
      <c r="NXZ4" s="212"/>
      <c r="NYA4" s="212"/>
      <c r="NYB4" s="212"/>
      <c r="NYC4" s="212"/>
      <c r="NYD4" s="212"/>
      <c r="NYE4" s="212"/>
      <c r="NYF4" s="212"/>
      <c r="NYG4" s="212"/>
      <c r="NYH4" s="212"/>
      <c r="NYI4" s="212"/>
      <c r="NYJ4" s="212"/>
      <c r="NYK4" s="212"/>
      <c r="NYL4" s="212"/>
      <c r="NYM4" s="212"/>
      <c r="NYN4" s="212"/>
      <c r="NYO4" s="212"/>
      <c r="NYP4" s="212"/>
      <c r="NYQ4" s="212"/>
      <c r="NYR4" s="212"/>
      <c r="NYS4" s="212"/>
      <c r="NYT4" s="212"/>
      <c r="NYU4" s="212"/>
      <c r="NYV4" s="212"/>
      <c r="NYW4" s="212"/>
      <c r="NYX4" s="212"/>
      <c r="NYY4" s="212"/>
      <c r="NYZ4" s="212"/>
      <c r="NZA4" s="212"/>
      <c r="NZB4" s="212"/>
      <c r="NZC4" s="212"/>
      <c r="NZD4" s="212"/>
      <c r="NZE4" s="212"/>
      <c r="NZF4" s="212"/>
      <c r="NZG4" s="212"/>
      <c r="NZH4" s="212"/>
      <c r="NZI4" s="212"/>
      <c r="NZJ4" s="212"/>
      <c r="NZK4" s="212"/>
      <c r="NZL4" s="212"/>
      <c r="NZM4" s="212"/>
      <c r="NZN4" s="212"/>
      <c r="NZO4" s="212"/>
      <c r="NZP4" s="212"/>
      <c r="NZQ4" s="212"/>
      <c r="NZR4" s="212"/>
      <c r="NZS4" s="212"/>
      <c r="NZT4" s="212"/>
      <c r="NZU4" s="212"/>
      <c r="NZV4" s="212"/>
      <c r="NZW4" s="212"/>
      <c r="NZX4" s="212"/>
      <c r="NZY4" s="212"/>
      <c r="NZZ4" s="212"/>
      <c r="OAA4" s="212"/>
      <c r="OAB4" s="212"/>
      <c r="OAC4" s="212"/>
      <c r="OAD4" s="212"/>
      <c r="OAE4" s="212"/>
      <c r="OAF4" s="212"/>
      <c r="OAG4" s="212"/>
      <c r="OAH4" s="212"/>
      <c r="OAI4" s="212"/>
      <c r="OAJ4" s="212"/>
      <c r="OAK4" s="212"/>
      <c r="OAL4" s="212"/>
      <c r="OAM4" s="212"/>
      <c r="OAN4" s="212"/>
      <c r="OAO4" s="212"/>
      <c r="OAP4" s="212"/>
      <c r="OAQ4" s="212"/>
      <c r="OAR4" s="212"/>
      <c r="OAS4" s="212"/>
      <c r="OAT4" s="212"/>
      <c r="OAU4" s="212"/>
      <c r="OAV4" s="212"/>
      <c r="OAW4" s="212"/>
      <c r="OAX4" s="212"/>
      <c r="OAY4" s="212"/>
      <c r="OAZ4" s="212"/>
      <c r="OBA4" s="212"/>
      <c r="OBB4" s="212"/>
      <c r="OBC4" s="212"/>
      <c r="OBD4" s="212"/>
      <c r="OBE4" s="212"/>
      <c r="OBF4" s="212"/>
      <c r="OBG4" s="212"/>
      <c r="OBH4" s="212"/>
      <c r="OBI4" s="212"/>
      <c r="OBJ4" s="212"/>
      <c r="OBK4" s="212"/>
      <c r="OBL4" s="212"/>
      <c r="OBM4" s="212"/>
      <c r="OBN4" s="212"/>
      <c r="OBO4" s="212"/>
      <c r="OBP4" s="212"/>
      <c r="OBQ4" s="212"/>
      <c r="OBR4" s="212"/>
      <c r="OBS4" s="212"/>
      <c r="OBT4" s="212"/>
      <c r="OBU4" s="212"/>
      <c r="OBV4" s="212"/>
      <c r="OBW4" s="212"/>
      <c r="OBX4" s="212"/>
      <c r="OBY4" s="212"/>
      <c r="OBZ4" s="212"/>
      <c r="OCA4" s="212"/>
      <c r="OCB4" s="212"/>
      <c r="OCC4" s="212"/>
      <c r="OCD4" s="212"/>
      <c r="OCE4" s="212"/>
      <c r="OCF4" s="212"/>
      <c r="OCG4" s="212"/>
      <c r="OCH4" s="212"/>
      <c r="OCI4" s="212"/>
      <c r="OCJ4" s="212"/>
      <c r="OCK4" s="212"/>
      <c r="OCL4" s="212"/>
      <c r="OCM4" s="212"/>
      <c r="OCN4" s="212"/>
      <c r="OCO4" s="212"/>
      <c r="OCP4" s="212"/>
      <c r="OCQ4" s="212"/>
      <c r="OCR4" s="212"/>
      <c r="OCS4" s="212"/>
      <c r="OCT4" s="212"/>
      <c r="OCU4" s="212"/>
      <c r="OCV4" s="212"/>
      <c r="OCW4" s="212"/>
      <c r="OCX4" s="212"/>
      <c r="OCY4" s="212"/>
      <c r="OCZ4" s="212"/>
      <c r="ODA4" s="212"/>
      <c r="ODB4" s="212"/>
      <c r="ODC4" s="212"/>
      <c r="ODD4" s="212"/>
      <c r="ODE4" s="212"/>
      <c r="ODF4" s="212"/>
      <c r="ODG4" s="212"/>
      <c r="ODH4" s="212"/>
      <c r="ODI4" s="212"/>
      <c r="ODJ4" s="212"/>
      <c r="ODK4" s="212"/>
      <c r="ODL4" s="212"/>
      <c r="ODM4" s="212"/>
      <c r="ODN4" s="212"/>
      <c r="ODO4" s="212"/>
      <c r="ODP4" s="212"/>
      <c r="ODQ4" s="212"/>
      <c r="ODR4" s="212"/>
      <c r="ODS4" s="212"/>
      <c r="ODT4" s="212"/>
      <c r="ODU4" s="212"/>
      <c r="ODV4" s="212"/>
      <c r="ODW4" s="212"/>
      <c r="ODX4" s="212"/>
      <c r="ODY4" s="212"/>
      <c r="ODZ4" s="212"/>
      <c r="OEA4" s="212"/>
      <c r="OEB4" s="212"/>
      <c r="OEC4" s="212"/>
      <c r="OED4" s="212"/>
      <c r="OEE4" s="212"/>
      <c r="OEF4" s="212"/>
      <c r="OEG4" s="212"/>
      <c r="OEH4" s="212"/>
      <c r="OEI4" s="212"/>
      <c r="OEJ4" s="212"/>
      <c r="OEK4" s="212"/>
      <c r="OEL4" s="212"/>
      <c r="OEM4" s="212"/>
      <c r="OEN4" s="212"/>
      <c r="OEO4" s="212"/>
      <c r="OEP4" s="212"/>
      <c r="OEQ4" s="212"/>
      <c r="OER4" s="212"/>
      <c r="OES4" s="212"/>
      <c r="OET4" s="212"/>
      <c r="OEU4" s="212"/>
      <c r="OEV4" s="212"/>
      <c r="OEW4" s="212"/>
      <c r="OEX4" s="212"/>
      <c r="OEY4" s="212"/>
      <c r="OEZ4" s="212"/>
      <c r="OFA4" s="212"/>
      <c r="OFB4" s="212"/>
      <c r="OFC4" s="212"/>
      <c r="OFD4" s="212"/>
      <c r="OFE4" s="212"/>
      <c r="OFF4" s="212"/>
      <c r="OFG4" s="212"/>
      <c r="OFH4" s="212"/>
      <c r="OFI4" s="212"/>
      <c r="OFJ4" s="212"/>
      <c r="OFK4" s="212"/>
      <c r="OFL4" s="212"/>
      <c r="OFM4" s="212"/>
      <c r="OFN4" s="212"/>
      <c r="OFO4" s="212"/>
      <c r="OFP4" s="212"/>
      <c r="OFQ4" s="212"/>
      <c r="OFR4" s="212"/>
      <c r="OFS4" s="212"/>
      <c r="OFT4" s="212"/>
      <c r="OFU4" s="212"/>
      <c r="OFV4" s="212"/>
      <c r="OFW4" s="212"/>
      <c r="OFX4" s="212"/>
      <c r="OFY4" s="212"/>
      <c r="OFZ4" s="212"/>
      <c r="OGA4" s="212"/>
      <c r="OGB4" s="212"/>
      <c r="OGC4" s="212"/>
      <c r="OGD4" s="212"/>
      <c r="OGE4" s="212"/>
      <c r="OGF4" s="212"/>
      <c r="OGG4" s="212"/>
      <c r="OGH4" s="212"/>
      <c r="OGI4" s="212"/>
      <c r="OGJ4" s="212"/>
      <c r="OGK4" s="212"/>
      <c r="OGL4" s="212"/>
      <c r="OGM4" s="212"/>
      <c r="OGN4" s="212"/>
      <c r="OGO4" s="212"/>
      <c r="OGP4" s="212"/>
      <c r="OGQ4" s="212"/>
      <c r="OGR4" s="212"/>
      <c r="OGS4" s="212"/>
      <c r="OGT4" s="212"/>
      <c r="OGU4" s="212"/>
      <c r="OGV4" s="212"/>
      <c r="OGW4" s="212"/>
      <c r="OGX4" s="212"/>
      <c r="OGY4" s="212"/>
      <c r="OGZ4" s="212"/>
      <c r="OHA4" s="212"/>
      <c r="OHB4" s="212"/>
      <c r="OHC4" s="212"/>
      <c r="OHD4" s="212"/>
      <c r="OHE4" s="212"/>
      <c r="OHF4" s="212"/>
      <c r="OHG4" s="212"/>
      <c r="OHH4" s="212"/>
      <c r="OHI4" s="212"/>
      <c r="OHJ4" s="212"/>
      <c r="OHK4" s="212"/>
      <c r="OHL4" s="212"/>
      <c r="OHM4" s="212"/>
      <c r="OHN4" s="212"/>
      <c r="OHO4" s="212"/>
      <c r="OHP4" s="212"/>
      <c r="OHQ4" s="212"/>
      <c r="OHR4" s="212"/>
      <c r="OHS4" s="212"/>
      <c r="OHT4" s="212"/>
      <c r="OHU4" s="212"/>
      <c r="OHV4" s="212"/>
      <c r="OHW4" s="212"/>
      <c r="OHX4" s="212"/>
      <c r="OHY4" s="212"/>
      <c r="OHZ4" s="212"/>
      <c r="OIA4" s="212"/>
      <c r="OIB4" s="212"/>
      <c r="OIC4" s="212"/>
      <c r="OID4" s="212"/>
      <c r="OIE4" s="212"/>
      <c r="OIF4" s="212"/>
      <c r="OIG4" s="212"/>
      <c r="OIH4" s="212"/>
      <c r="OII4" s="212"/>
      <c r="OIJ4" s="212"/>
      <c r="OIK4" s="212"/>
      <c r="OIL4" s="212"/>
      <c r="OIM4" s="212"/>
      <c r="OIN4" s="212"/>
      <c r="OIO4" s="212"/>
      <c r="OIP4" s="212"/>
      <c r="OIQ4" s="212"/>
      <c r="OIR4" s="212"/>
      <c r="OIS4" s="212"/>
      <c r="OIT4" s="212"/>
      <c r="OIU4" s="212"/>
      <c r="OIV4" s="212"/>
      <c r="OIW4" s="212"/>
      <c r="OIX4" s="212"/>
      <c r="OIY4" s="212"/>
      <c r="OIZ4" s="212"/>
      <c r="OJA4" s="212"/>
      <c r="OJB4" s="212"/>
      <c r="OJC4" s="212"/>
      <c r="OJD4" s="212"/>
      <c r="OJE4" s="212"/>
      <c r="OJF4" s="212"/>
      <c r="OJG4" s="212"/>
      <c r="OJH4" s="212"/>
      <c r="OJI4" s="212"/>
      <c r="OJJ4" s="212"/>
      <c r="OJK4" s="212"/>
      <c r="OJL4" s="212"/>
      <c r="OJM4" s="212"/>
      <c r="OJN4" s="212"/>
      <c r="OJO4" s="212"/>
      <c r="OJP4" s="212"/>
      <c r="OJQ4" s="212"/>
      <c r="OJR4" s="212"/>
      <c r="OJS4" s="212"/>
      <c r="OJT4" s="212"/>
      <c r="OJU4" s="212"/>
      <c r="OJV4" s="212"/>
      <c r="OJW4" s="212"/>
      <c r="OJX4" s="212"/>
      <c r="OJY4" s="212"/>
      <c r="OJZ4" s="212"/>
      <c r="OKA4" s="212"/>
      <c r="OKB4" s="212"/>
      <c r="OKC4" s="212"/>
      <c r="OKD4" s="212"/>
      <c r="OKE4" s="212"/>
      <c r="OKF4" s="212"/>
      <c r="OKG4" s="212"/>
      <c r="OKH4" s="212"/>
      <c r="OKI4" s="212"/>
      <c r="OKJ4" s="212"/>
      <c r="OKK4" s="212"/>
      <c r="OKL4" s="212"/>
      <c r="OKM4" s="212"/>
      <c r="OKN4" s="212"/>
      <c r="OKO4" s="212"/>
      <c r="OKP4" s="212"/>
      <c r="OKQ4" s="212"/>
      <c r="OKR4" s="212"/>
      <c r="OKS4" s="212"/>
      <c r="OKT4" s="212"/>
      <c r="OKU4" s="212"/>
      <c r="OKV4" s="212"/>
      <c r="OKW4" s="212"/>
      <c r="OKX4" s="212"/>
      <c r="OKY4" s="212"/>
      <c r="OKZ4" s="212"/>
      <c r="OLA4" s="212"/>
      <c r="OLB4" s="212"/>
      <c r="OLC4" s="212"/>
      <c r="OLD4" s="212"/>
      <c r="OLE4" s="212"/>
      <c r="OLF4" s="212"/>
      <c r="OLG4" s="212"/>
      <c r="OLH4" s="212"/>
      <c r="OLI4" s="212"/>
      <c r="OLJ4" s="212"/>
      <c r="OLK4" s="212"/>
      <c r="OLL4" s="212"/>
      <c r="OLM4" s="212"/>
      <c r="OLN4" s="212"/>
      <c r="OLO4" s="212"/>
      <c r="OLP4" s="212"/>
      <c r="OLQ4" s="212"/>
      <c r="OLR4" s="212"/>
      <c r="OLS4" s="212"/>
      <c r="OLT4" s="212"/>
      <c r="OLU4" s="212"/>
      <c r="OLV4" s="212"/>
      <c r="OLW4" s="212"/>
      <c r="OLX4" s="212"/>
      <c r="OLY4" s="212"/>
      <c r="OLZ4" s="212"/>
      <c r="OMA4" s="212"/>
      <c r="OMB4" s="212"/>
      <c r="OMC4" s="212"/>
      <c r="OMD4" s="212"/>
      <c r="OME4" s="212"/>
      <c r="OMF4" s="212"/>
      <c r="OMG4" s="212"/>
      <c r="OMH4" s="212"/>
      <c r="OMI4" s="212"/>
      <c r="OMJ4" s="212"/>
      <c r="OMK4" s="212"/>
      <c r="OML4" s="212"/>
      <c r="OMM4" s="212"/>
      <c r="OMN4" s="212"/>
      <c r="OMO4" s="212"/>
      <c r="OMP4" s="212"/>
      <c r="OMQ4" s="212"/>
      <c r="OMR4" s="212"/>
      <c r="OMS4" s="212"/>
      <c r="OMT4" s="212"/>
      <c r="OMU4" s="212"/>
      <c r="OMV4" s="212"/>
      <c r="OMW4" s="212"/>
      <c r="OMX4" s="212"/>
      <c r="OMY4" s="212"/>
      <c r="OMZ4" s="212"/>
      <c r="ONA4" s="212"/>
      <c r="ONB4" s="212"/>
      <c r="ONC4" s="212"/>
      <c r="OND4" s="212"/>
      <c r="ONE4" s="212"/>
      <c r="ONF4" s="212"/>
      <c r="ONG4" s="212"/>
      <c r="ONH4" s="212"/>
      <c r="ONI4" s="212"/>
      <c r="ONJ4" s="212"/>
      <c r="ONK4" s="212"/>
      <c r="ONL4" s="212"/>
      <c r="ONM4" s="212"/>
      <c r="ONN4" s="212"/>
      <c r="ONO4" s="212"/>
      <c r="ONP4" s="212"/>
      <c r="ONQ4" s="212"/>
      <c r="ONR4" s="212"/>
      <c r="ONS4" s="212"/>
      <c r="ONT4" s="212"/>
      <c r="ONU4" s="212"/>
      <c r="ONV4" s="212"/>
      <c r="ONW4" s="212"/>
      <c r="ONX4" s="212"/>
      <c r="ONY4" s="212"/>
      <c r="ONZ4" s="212"/>
      <c r="OOA4" s="212"/>
      <c r="OOB4" s="212"/>
      <c r="OOC4" s="212"/>
      <c r="OOD4" s="212"/>
      <c r="OOE4" s="212"/>
      <c r="OOF4" s="212"/>
      <c r="OOG4" s="212"/>
      <c r="OOH4" s="212"/>
      <c r="OOI4" s="212"/>
      <c r="OOJ4" s="212"/>
      <c r="OOK4" s="212"/>
      <c r="OOL4" s="212"/>
      <c r="OOM4" s="212"/>
      <c r="OON4" s="212"/>
      <c r="OOO4" s="212"/>
      <c r="OOP4" s="212"/>
      <c r="OOQ4" s="212"/>
      <c r="OOR4" s="212"/>
      <c r="OOS4" s="212"/>
      <c r="OOT4" s="212"/>
      <c r="OOU4" s="212"/>
      <c r="OOV4" s="212"/>
      <c r="OOW4" s="212"/>
      <c r="OOX4" s="212"/>
      <c r="OOY4" s="212"/>
      <c r="OOZ4" s="212"/>
      <c r="OPA4" s="212"/>
      <c r="OPB4" s="212"/>
      <c r="OPC4" s="212"/>
      <c r="OPD4" s="212"/>
      <c r="OPE4" s="212"/>
      <c r="OPF4" s="212"/>
      <c r="OPG4" s="212"/>
      <c r="OPH4" s="212"/>
      <c r="OPI4" s="212"/>
      <c r="OPJ4" s="212"/>
      <c r="OPK4" s="212"/>
      <c r="OPL4" s="212"/>
      <c r="OPM4" s="212"/>
      <c r="OPN4" s="212"/>
      <c r="OPO4" s="212"/>
      <c r="OPP4" s="212"/>
      <c r="OPQ4" s="212"/>
      <c r="OPR4" s="212"/>
      <c r="OPS4" s="212"/>
      <c r="OPT4" s="212"/>
      <c r="OPU4" s="212"/>
      <c r="OPV4" s="212"/>
      <c r="OPW4" s="212"/>
      <c r="OPX4" s="212"/>
      <c r="OPY4" s="212"/>
      <c r="OPZ4" s="212"/>
      <c r="OQA4" s="212"/>
      <c r="OQB4" s="212"/>
      <c r="OQC4" s="212"/>
      <c r="OQD4" s="212"/>
      <c r="OQE4" s="212"/>
      <c r="OQF4" s="212"/>
      <c r="OQG4" s="212"/>
      <c r="OQH4" s="212"/>
      <c r="OQI4" s="212"/>
      <c r="OQJ4" s="212"/>
      <c r="OQK4" s="212"/>
      <c r="OQL4" s="212"/>
      <c r="OQM4" s="212"/>
      <c r="OQN4" s="212"/>
      <c r="OQO4" s="212"/>
      <c r="OQP4" s="212"/>
      <c r="OQQ4" s="212"/>
      <c r="OQR4" s="212"/>
      <c r="OQS4" s="212"/>
      <c r="OQT4" s="212"/>
      <c r="OQU4" s="212"/>
      <c r="OQV4" s="212"/>
      <c r="OQW4" s="212"/>
      <c r="OQX4" s="212"/>
      <c r="OQY4" s="212"/>
      <c r="OQZ4" s="212"/>
      <c r="ORA4" s="212"/>
      <c r="ORB4" s="212"/>
      <c r="ORC4" s="212"/>
      <c r="ORD4" s="212"/>
      <c r="ORE4" s="212"/>
      <c r="ORF4" s="212"/>
      <c r="ORG4" s="212"/>
      <c r="ORH4" s="212"/>
      <c r="ORI4" s="212"/>
      <c r="ORJ4" s="212"/>
      <c r="ORK4" s="212"/>
      <c r="ORL4" s="212"/>
      <c r="ORM4" s="212"/>
      <c r="ORN4" s="212"/>
      <c r="ORO4" s="212"/>
      <c r="ORP4" s="212"/>
      <c r="ORQ4" s="212"/>
      <c r="ORR4" s="212"/>
      <c r="ORS4" s="212"/>
      <c r="ORT4" s="212"/>
      <c r="ORU4" s="212"/>
      <c r="ORV4" s="212"/>
      <c r="ORW4" s="212"/>
      <c r="ORX4" s="212"/>
      <c r="ORY4" s="212"/>
      <c r="ORZ4" s="212"/>
      <c r="OSA4" s="212"/>
      <c r="OSB4" s="212"/>
      <c r="OSC4" s="212"/>
      <c r="OSD4" s="212"/>
      <c r="OSE4" s="212"/>
      <c r="OSF4" s="212"/>
      <c r="OSG4" s="212"/>
      <c r="OSH4" s="212"/>
      <c r="OSI4" s="212"/>
      <c r="OSJ4" s="212"/>
      <c r="OSK4" s="212"/>
      <c r="OSL4" s="212"/>
      <c r="OSM4" s="212"/>
      <c r="OSN4" s="212"/>
      <c r="OSO4" s="212"/>
      <c r="OSP4" s="212"/>
      <c r="OSQ4" s="212"/>
      <c r="OSR4" s="212"/>
      <c r="OSS4" s="212"/>
      <c r="OST4" s="212"/>
      <c r="OSU4" s="212"/>
      <c r="OSV4" s="212"/>
      <c r="OSW4" s="212"/>
      <c r="OSX4" s="212"/>
      <c r="OSY4" s="212"/>
      <c r="OSZ4" s="212"/>
      <c r="OTA4" s="212"/>
      <c r="OTB4" s="212"/>
      <c r="OTC4" s="212"/>
      <c r="OTD4" s="212"/>
      <c r="OTE4" s="212"/>
      <c r="OTF4" s="212"/>
      <c r="OTG4" s="212"/>
      <c r="OTH4" s="212"/>
      <c r="OTI4" s="212"/>
      <c r="OTJ4" s="212"/>
      <c r="OTK4" s="212"/>
      <c r="OTL4" s="212"/>
      <c r="OTM4" s="212"/>
      <c r="OTN4" s="212"/>
      <c r="OTO4" s="212"/>
      <c r="OTP4" s="212"/>
      <c r="OTQ4" s="212"/>
      <c r="OTR4" s="212"/>
      <c r="OTS4" s="212"/>
      <c r="OTT4" s="212"/>
      <c r="OTU4" s="212"/>
      <c r="OTV4" s="212"/>
      <c r="OTW4" s="212"/>
      <c r="OTX4" s="212"/>
      <c r="OTY4" s="212"/>
      <c r="OTZ4" s="212"/>
      <c r="OUA4" s="212"/>
      <c r="OUB4" s="212"/>
      <c r="OUC4" s="212"/>
      <c r="OUD4" s="212"/>
      <c r="OUE4" s="212"/>
      <c r="OUF4" s="212"/>
      <c r="OUG4" s="212"/>
      <c r="OUH4" s="212"/>
      <c r="OUI4" s="212"/>
      <c r="OUJ4" s="212"/>
      <c r="OUK4" s="212"/>
      <c r="OUL4" s="212"/>
      <c r="OUM4" s="212"/>
      <c r="OUN4" s="212"/>
      <c r="OUO4" s="212"/>
      <c r="OUP4" s="212"/>
      <c r="OUQ4" s="212"/>
      <c r="OUR4" s="212"/>
      <c r="OUS4" s="212"/>
      <c r="OUT4" s="212"/>
      <c r="OUU4" s="212"/>
      <c r="OUV4" s="212"/>
      <c r="OUW4" s="212"/>
      <c r="OUX4" s="212"/>
      <c r="OUY4" s="212"/>
      <c r="OUZ4" s="212"/>
      <c r="OVA4" s="212"/>
      <c r="OVB4" s="212"/>
      <c r="OVC4" s="212"/>
      <c r="OVD4" s="212"/>
      <c r="OVE4" s="212"/>
      <c r="OVF4" s="212"/>
      <c r="OVG4" s="212"/>
      <c r="OVH4" s="212"/>
      <c r="OVI4" s="212"/>
      <c r="OVJ4" s="212"/>
      <c r="OVK4" s="212"/>
      <c r="OVL4" s="212"/>
      <c r="OVM4" s="212"/>
      <c r="OVN4" s="212"/>
      <c r="OVO4" s="212"/>
      <c r="OVP4" s="212"/>
      <c r="OVQ4" s="212"/>
      <c r="OVR4" s="212"/>
      <c r="OVS4" s="212"/>
      <c r="OVT4" s="212"/>
      <c r="OVU4" s="212"/>
      <c r="OVV4" s="212"/>
      <c r="OVW4" s="212"/>
      <c r="OVX4" s="212"/>
      <c r="OVY4" s="212"/>
      <c r="OVZ4" s="212"/>
      <c r="OWA4" s="212"/>
      <c r="OWB4" s="212"/>
      <c r="OWC4" s="212"/>
      <c r="OWD4" s="212"/>
      <c r="OWE4" s="212"/>
      <c r="OWF4" s="212"/>
      <c r="OWG4" s="212"/>
      <c r="OWH4" s="212"/>
      <c r="OWI4" s="212"/>
      <c r="OWJ4" s="212"/>
      <c r="OWK4" s="212"/>
      <c r="OWL4" s="212"/>
      <c r="OWM4" s="212"/>
      <c r="OWN4" s="212"/>
      <c r="OWO4" s="212"/>
      <c r="OWP4" s="212"/>
      <c r="OWQ4" s="212"/>
      <c r="OWR4" s="212"/>
      <c r="OWS4" s="212"/>
      <c r="OWT4" s="212"/>
      <c r="OWU4" s="212"/>
      <c r="OWV4" s="212"/>
      <c r="OWW4" s="212"/>
      <c r="OWX4" s="212"/>
      <c r="OWY4" s="212"/>
      <c r="OWZ4" s="212"/>
      <c r="OXA4" s="212"/>
      <c r="OXB4" s="212"/>
      <c r="OXC4" s="212"/>
      <c r="OXD4" s="212"/>
      <c r="OXE4" s="212"/>
      <c r="OXF4" s="212"/>
      <c r="OXG4" s="212"/>
      <c r="OXH4" s="212"/>
      <c r="OXI4" s="212"/>
      <c r="OXJ4" s="212"/>
      <c r="OXK4" s="212"/>
      <c r="OXL4" s="212"/>
      <c r="OXM4" s="212"/>
      <c r="OXN4" s="212"/>
      <c r="OXO4" s="212"/>
      <c r="OXP4" s="212"/>
      <c r="OXQ4" s="212"/>
      <c r="OXR4" s="212"/>
      <c r="OXS4" s="212"/>
      <c r="OXT4" s="212"/>
      <c r="OXU4" s="212"/>
      <c r="OXV4" s="212"/>
      <c r="OXW4" s="212"/>
      <c r="OXX4" s="212"/>
      <c r="OXY4" s="212"/>
      <c r="OXZ4" s="212"/>
      <c r="OYA4" s="212"/>
      <c r="OYB4" s="212"/>
      <c r="OYC4" s="212"/>
      <c r="OYD4" s="212"/>
      <c r="OYE4" s="212"/>
      <c r="OYF4" s="212"/>
      <c r="OYG4" s="212"/>
      <c r="OYH4" s="212"/>
      <c r="OYI4" s="212"/>
      <c r="OYJ4" s="212"/>
      <c r="OYK4" s="212"/>
      <c r="OYL4" s="212"/>
      <c r="OYM4" s="212"/>
      <c r="OYN4" s="212"/>
      <c r="OYO4" s="212"/>
      <c r="OYP4" s="212"/>
      <c r="OYQ4" s="212"/>
      <c r="OYR4" s="212"/>
      <c r="OYS4" s="212"/>
      <c r="OYT4" s="212"/>
      <c r="OYU4" s="212"/>
      <c r="OYV4" s="212"/>
      <c r="OYW4" s="212"/>
      <c r="OYX4" s="212"/>
      <c r="OYY4" s="212"/>
      <c r="OYZ4" s="212"/>
      <c r="OZA4" s="212"/>
      <c r="OZB4" s="212"/>
      <c r="OZC4" s="212"/>
      <c r="OZD4" s="212"/>
      <c r="OZE4" s="212"/>
      <c r="OZF4" s="212"/>
      <c r="OZG4" s="212"/>
      <c r="OZH4" s="212"/>
      <c r="OZI4" s="212"/>
      <c r="OZJ4" s="212"/>
      <c r="OZK4" s="212"/>
      <c r="OZL4" s="212"/>
      <c r="OZM4" s="212"/>
      <c r="OZN4" s="212"/>
      <c r="OZO4" s="212"/>
      <c r="OZP4" s="212"/>
      <c r="OZQ4" s="212"/>
      <c r="OZR4" s="212"/>
      <c r="OZS4" s="212"/>
      <c r="OZT4" s="212"/>
      <c r="OZU4" s="212"/>
      <c r="OZV4" s="212"/>
      <c r="OZW4" s="212"/>
      <c r="OZX4" s="212"/>
      <c r="OZY4" s="212"/>
      <c r="OZZ4" s="212"/>
      <c r="PAA4" s="212"/>
      <c r="PAB4" s="212"/>
      <c r="PAC4" s="212"/>
      <c r="PAD4" s="212"/>
      <c r="PAE4" s="212"/>
      <c r="PAF4" s="212"/>
      <c r="PAG4" s="212"/>
      <c r="PAH4" s="212"/>
      <c r="PAI4" s="212"/>
      <c r="PAJ4" s="212"/>
      <c r="PAK4" s="212"/>
      <c r="PAL4" s="212"/>
      <c r="PAM4" s="212"/>
      <c r="PAN4" s="212"/>
      <c r="PAO4" s="212"/>
      <c r="PAP4" s="212"/>
      <c r="PAQ4" s="212"/>
      <c r="PAR4" s="212"/>
      <c r="PAS4" s="212"/>
      <c r="PAT4" s="212"/>
      <c r="PAU4" s="212"/>
      <c r="PAV4" s="212"/>
      <c r="PAW4" s="212"/>
      <c r="PAX4" s="212"/>
      <c r="PAY4" s="212"/>
      <c r="PAZ4" s="212"/>
      <c r="PBA4" s="212"/>
      <c r="PBB4" s="212"/>
      <c r="PBC4" s="212"/>
      <c r="PBD4" s="212"/>
      <c r="PBE4" s="212"/>
      <c r="PBF4" s="212"/>
      <c r="PBG4" s="212"/>
      <c r="PBH4" s="212"/>
      <c r="PBI4" s="212"/>
      <c r="PBJ4" s="212"/>
      <c r="PBK4" s="212"/>
      <c r="PBL4" s="212"/>
      <c r="PBM4" s="212"/>
      <c r="PBN4" s="212"/>
      <c r="PBO4" s="212"/>
      <c r="PBP4" s="212"/>
      <c r="PBQ4" s="212"/>
      <c r="PBR4" s="212"/>
      <c r="PBS4" s="212"/>
      <c r="PBT4" s="212"/>
      <c r="PBU4" s="212"/>
      <c r="PBV4" s="212"/>
      <c r="PBW4" s="212"/>
      <c r="PBX4" s="212"/>
      <c r="PBY4" s="212"/>
      <c r="PBZ4" s="212"/>
      <c r="PCA4" s="212"/>
      <c r="PCB4" s="212"/>
      <c r="PCC4" s="212"/>
      <c r="PCD4" s="212"/>
      <c r="PCE4" s="212"/>
      <c r="PCF4" s="212"/>
      <c r="PCG4" s="212"/>
      <c r="PCH4" s="212"/>
      <c r="PCI4" s="212"/>
      <c r="PCJ4" s="212"/>
      <c r="PCK4" s="212"/>
      <c r="PCL4" s="212"/>
      <c r="PCM4" s="212"/>
      <c r="PCN4" s="212"/>
      <c r="PCO4" s="212"/>
      <c r="PCP4" s="212"/>
      <c r="PCQ4" s="212"/>
      <c r="PCR4" s="212"/>
      <c r="PCS4" s="212"/>
      <c r="PCT4" s="212"/>
      <c r="PCU4" s="212"/>
      <c r="PCV4" s="212"/>
      <c r="PCW4" s="212"/>
      <c r="PCX4" s="212"/>
      <c r="PCY4" s="212"/>
      <c r="PCZ4" s="212"/>
      <c r="PDA4" s="212"/>
      <c r="PDB4" s="212"/>
      <c r="PDC4" s="212"/>
      <c r="PDD4" s="212"/>
      <c r="PDE4" s="212"/>
      <c r="PDF4" s="212"/>
      <c r="PDG4" s="212"/>
      <c r="PDH4" s="212"/>
      <c r="PDI4" s="212"/>
      <c r="PDJ4" s="212"/>
      <c r="PDK4" s="212"/>
      <c r="PDL4" s="212"/>
      <c r="PDM4" s="212"/>
      <c r="PDN4" s="212"/>
      <c r="PDO4" s="212"/>
      <c r="PDP4" s="212"/>
      <c r="PDQ4" s="212"/>
      <c r="PDR4" s="212"/>
      <c r="PDS4" s="212"/>
      <c r="PDT4" s="212"/>
      <c r="PDU4" s="212"/>
      <c r="PDV4" s="212"/>
      <c r="PDW4" s="212"/>
      <c r="PDX4" s="212"/>
      <c r="PDY4" s="212"/>
      <c r="PDZ4" s="212"/>
      <c r="PEA4" s="212"/>
      <c r="PEB4" s="212"/>
      <c r="PEC4" s="212"/>
      <c r="PED4" s="212"/>
      <c r="PEE4" s="212"/>
      <c r="PEF4" s="212"/>
      <c r="PEG4" s="212"/>
      <c r="PEH4" s="212"/>
      <c r="PEI4" s="212"/>
      <c r="PEJ4" s="212"/>
      <c r="PEK4" s="212"/>
      <c r="PEL4" s="212"/>
      <c r="PEM4" s="212"/>
      <c r="PEN4" s="212"/>
      <c r="PEO4" s="212"/>
      <c r="PEP4" s="212"/>
      <c r="PEQ4" s="212"/>
      <c r="PER4" s="212"/>
      <c r="PES4" s="212"/>
      <c r="PET4" s="212"/>
      <c r="PEU4" s="212"/>
      <c r="PEV4" s="212"/>
      <c r="PEW4" s="212"/>
      <c r="PEX4" s="212"/>
      <c r="PEY4" s="212"/>
      <c r="PEZ4" s="212"/>
      <c r="PFA4" s="212"/>
      <c r="PFB4" s="212"/>
      <c r="PFC4" s="212"/>
      <c r="PFD4" s="212"/>
      <c r="PFE4" s="212"/>
      <c r="PFF4" s="212"/>
      <c r="PFG4" s="212"/>
      <c r="PFH4" s="212"/>
      <c r="PFI4" s="212"/>
      <c r="PFJ4" s="212"/>
      <c r="PFK4" s="212"/>
      <c r="PFL4" s="212"/>
      <c r="PFM4" s="212"/>
      <c r="PFN4" s="212"/>
      <c r="PFO4" s="212"/>
      <c r="PFP4" s="212"/>
      <c r="PFQ4" s="212"/>
      <c r="PFR4" s="212"/>
      <c r="PFS4" s="212"/>
      <c r="PFT4" s="212"/>
      <c r="PFU4" s="212"/>
      <c r="PFV4" s="212"/>
      <c r="PFW4" s="212"/>
      <c r="PFX4" s="212"/>
      <c r="PFY4" s="212"/>
      <c r="PFZ4" s="212"/>
      <c r="PGA4" s="212"/>
      <c r="PGB4" s="212"/>
      <c r="PGC4" s="212"/>
      <c r="PGD4" s="212"/>
      <c r="PGE4" s="212"/>
      <c r="PGF4" s="212"/>
      <c r="PGG4" s="212"/>
      <c r="PGH4" s="212"/>
      <c r="PGI4" s="212"/>
      <c r="PGJ4" s="212"/>
      <c r="PGK4" s="212"/>
      <c r="PGL4" s="212"/>
      <c r="PGM4" s="212"/>
      <c r="PGN4" s="212"/>
      <c r="PGO4" s="212"/>
      <c r="PGP4" s="212"/>
      <c r="PGQ4" s="212"/>
      <c r="PGR4" s="212"/>
      <c r="PGS4" s="212"/>
      <c r="PGT4" s="212"/>
      <c r="PGU4" s="212"/>
      <c r="PGV4" s="212"/>
      <c r="PGW4" s="212"/>
      <c r="PGX4" s="212"/>
      <c r="PGY4" s="212"/>
      <c r="PGZ4" s="212"/>
      <c r="PHA4" s="212"/>
      <c r="PHB4" s="212"/>
      <c r="PHC4" s="212"/>
      <c r="PHD4" s="212"/>
      <c r="PHE4" s="212"/>
      <c r="PHF4" s="212"/>
      <c r="PHG4" s="212"/>
      <c r="PHH4" s="212"/>
      <c r="PHI4" s="212"/>
      <c r="PHJ4" s="212"/>
      <c r="PHK4" s="212"/>
      <c r="PHL4" s="212"/>
      <c r="PHM4" s="212"/>
      <c r="PHN4" s="212"/>
      <c r="PHO4" s="212"/>
      <c r="PHP4" s="212"/>
      <c r="PHQ4" s="212"/>
      <c r="PHR4" s="212"/>
      <c r="PHS4" s="212"/>
      <c r="PHT4" s="212"/>
      <c r="PHU4" s="212"/>
      <c r="PHV4" s="212"/>
      <c r="PHW4" s="212"/>
      <c r="PHX4" s="212"/>
      <c r="PHY4" s="212"/>
      <c r="PHZ4" s="212"/>
      <c r="PIA4" s="212"/>
      <c r="PIB4" s="212"/>
      <c r="PIC4" s="212"/>
      <c r="PID4" s="212"/>
      <c r="PIE4" s="212"/>
      <c r="PIF4" s="212"/>
      <c r="PIG4" s="212"/>
      <c r="PIH4" s="212"/>
      <c r="PII4" s="212"/>
      <c r="PIJ4" s="212"/>
      <c r="PIK4" s="212"/>
      <c r="PIL4" s="212"/>
      <c r="PIM4" s="212"/>
      <c r="PIN4" s="212"/>
      <c r="PIO4" s="212"/>
      <c r="PIP4" s="212"/>
      <c r="PIQ4" s="212"/>
      <c r="PIR4" s="212"/>
      <c r="PIS4" s="212"/>
      <c r="PIT4" s="212"/>
      <c r="PIU4" s="212"/>
      <c r="PIV4" s="212"/>
      <c r="PIW4" s="212"/>
      <c r="PIX4" s="212"/>
      <c r="PIY4" s="212"/>
      <c r="PIZ4" s="212"/>
      <c r="PJA4" s="212"/>
      <c r="PJB4" s="212"/>
      <c r="PJC4" s="212"/>
      <c r="PJD4" s="212"/>
      <c r="PJE4" s="212"/>
      <c r="PJF4" s="212"/>
      <c r="PJG4" s="212"/>
      <c r="PJH4" s="212"/>
      <c r="PJI4" s="212"/>
      <c r="PJJ4" s="212"/>
      <c r="PJK4" s="212"/>
      <c r="PJL4" s="212"/>
      <c r="PJM4" s="212"/>
      <c r="PJN4" s="212"/>
      <c r="PJO4" s="212"/>
      <c r="PJP4" s="212"/>
      <c r="PJQ4" s="212"/>
      <c r="PJR4" s="212"/>
      <c r="PJS4" s="212"/>
      <c r="PJT4" s="212"/>
      <c r="PJU4" s="212"/>
      <c r="PJV4" s="212"/>
      <c r="PJW4" s="212"/>
      <c r="PJX4" s="212"/>
      <c r="PJY4" s="212"/>
      <c r="PJZ4" s="212"/>
      <c r="PKA4" s="212"/>
      <c r="PKB4" s="212"/>
      <c r="PKC4" s="212"/>
      <c r="PKD4" s="212"/>
      <c r="PKE4" s="212"/>
      <c r="PKF4" s="212"/>
      <c r="PKG4" s="212"/>
      <c r="PKH4" s="212"/>
      <c r="PKI4" s="212"/>
      <c r="PKJ4" s="212"/>
      <c r="PKK4" s="212"/>
      <c r="PKL4" s="212"/>
      <c r="PKM4" s="212"/>
      <c r="PKN4" s="212"/>
      <c r="PKO4" s="212"/>
      <c r="PKP4" s="212"/>
      <c r="PKQ4" s="212"/>
      <c r="PKR4" s="212"/>
      <c r="PKS4" s="212"/>
      <c r="PKT4" s="212"/>
      <c r="PKU4" s="212"/>
      <c r="PKV4" s="212"/>
      <c r="PKW4" s="212"/>
      <c r="PKX4" s="212"/>
      <c r="PKY4" s="212"/>
      <c r="PKZ4" s="212"/>
      <c r="PLA4" s="212"/>
      <c r="PLB4" s="212"/>
      <c r="PLC4" s="212"/>
      <c r="PLD4" s="212"/>
      <c r="PLE4" s="212"/>
      <c r="PLF4" s="212"/>
      <c r="PLG4" s="212"/>
      <c r="PLH4" s="212"/>
      <c r="PLI4" s="212"/>
      <c r="PLJ4" s="212"/>
      <c r="PLK4" s="212"/>
      <c r="PLL4" s="212"/>
      <c r="PLM4" s="212"/>
      <c r="PLN4" s="212"/>
      <c r="PLO4" s="212"/>
      <c r="PLP4" s="212"/>
      <c r="PLQ4" s="212"/>
      <c r="PLR4" s="212"/>
      <c r="PLS4" s="212"/>
      <c r="PLT4" s="212"/>
      <c r="PLU4" s="212"/>
      <c r="PLV4" s="212"/>
      <c r="PLW4" s="212"/>
      <c r="PLX4" s="212"/>
      <c r="PLY4" s="212"/>
      <c r="PLZ4" s="212"/>
      <c r="PMA4" s="212"/>
      <c r="PMB4" s="212"/>
      <c r="PMC4" s="212"/>
      <c r="PMD4" s="212"/>
      <c r="PME4" s="212"/>
      <c r="PMF4" s="212"/>
      <c r="PMG4" s="212"/>
      <c r="PMH4" s="212"/>
      <c r="PMI4" s="212"/>
      <c r="PMJ4" s="212"/>
      <c r="PMK4" s="212"/>
      <c r="PML4" s="212"/>
      <c r="PMM4" s="212"/>
      <c r="PMN4" s="212"/>
      <c r="PMO4" s="212"/>
      <c r="PMP4" s="212"/>
      <c r="PMQ4" s="212"/>
      <c r="PMR4" s="212"/>
      <c r="PMS4" s="212"/>
      <c r="PMT4" s="212"/>
      <c r="PMU4" s="212"/>
      <c r="PMV4" s="212"/>
      <c r="PMW4" s="212"/>
      <c r="PMX4" s="212"/>
      <c r="PMY4" s="212"/>
      <c r="PMZ4" s="212"/>
      <c r="PNA4" s="212"/>
      <c r="PNB4" s="212"/>
      <c r="PNC4" s="212"/>
      <c r="PND4" s="212"/>
      <c r="PNE4" s="212"/>
      <c r="PNF4" s="212"/>
      <c r="PNG4" s="212"/>
      <c r="PNH4" s="212"/>
      <c r="PNI4" s="212"/>
      <c r="PNJ4" s="212"/>
      <c r="PNK4" s="212"/>
      <c r="PNL4" s="212"/>
      <c r="PNM4" s="212"/>
      <c r="PNN4" s="212"/>
      <c r="PNO4" s="212"/>
      <c r="PNP4" s="212"/>
      <c r="PNQ4" s="212"/>
      <c r="PNR4" s="212"/>
      <c r="PNS4" s="212"/>
      <c r="PNT4" s="212"/>
      <c r="PNU4" s="212"/>
      <c r="PNV4" s="212"/>
      <c r="PNW4" s="212"/>
      <c r="PNX4" s="212"/>
      <c r="PNY4" s="212"/>
      <c r="PNZ4" s="212"/>
      <c r="POA4" s="212"/>
      <c r="POB4" s="212"/>
      <c r="POC4" s="212"/>
      <c r="POD4" s="212"/>
      <c r="POE4" s="212"/>
      <c r="POF4" s="212"/>
      <c r="POG4" s="212"/>
      <c r="POH4" s="212"/>
      <c r="POI4" s="212"/>
      <c r="POJ4" s="212"/>
      <c r="POK4" s="212"/>
      <c r="POL4" s="212"/>
      <c r="POM4" s="212"/>
      <c r="PON4" s="212"/>
      <c r="POO4" s="212"/>
      <c r="POP4" s="212"/>
      <c r="POQ4" s="212"/>
      <c r="POR4" s="212"/>
      <c r="POS4" s="212"/>
      <c r="POT4" s="212"/>
      <c r="POU4" s="212"/>
      <c r="POV4" s="212"/>
      <c r="POW4" s="212"/>
      <c r="POX4" s="212"/>
      <c r="POY4" s="212"/>
      <c r="POZ4" s="212"/>
      <c r="PPA4" s="212"/>
      <c r="PPB4" s="212"/>
      <c r="PPC4" s="212"/>
      <c r="PPD4" s="212"/>
      <c r="PPE4" s="212"/>
      <c r="PPF4" s="212"/>
      <c r="PPG4" s="212"/>
      <c r="PPH4" s="212"/>
      <c r="PPI4" s="212"/>
      <c r="PPJ4" s="212"/>
      <c r="PPK4" s="212"/>
      <c r="PPL4" s="212"/>
      <c r="PPM4" s="212"/>
      <c r="PPN4" s="212"/>
      <c r="PPO4" s="212"/>
      <c r="PPP4" s="212"/>
      <c r="PPQ4" s="212"/>
      <c r="PPR4" s="212"/>
      <c r="PPS4" s="212"/>
      <c r="PPT4" s="212"/>
      <c r="PPU4" s="212"/>
      <c r="PPV4" s="212"/>
      <c r="PPW4" s="212"/>
      <c r="PPX4" s="212"/>
      <c r="PPY4" s="212"/>
      <c r="PPZ4" s="212"/>
      <c r="PQA4" s="212"/>
      <c r="PQB4" s="212"/>
      <c r="PQC4" s="212"/>
      <c r="PQD4" s="212"/>
      <c r="PQE4" s="212"/>
      <c r="PQF4" s="212"/>
      <c r="PQG4" s="212"/>
      <c r="PQH4" s="212"/>
      <c r="PQI4" s="212"/>
      <c r="PQJ4" s="212"/>
      <c r="PQK4" s="212"/>
      <c r="PQL4" s="212"/>
      <c r="PQM4" s="212"/>
      <c r="PQN4" s="212"/>
      <c r="PQO4" s="212"/>
      <c r="PQP4" s="212"/>
      <c r="PQQ4" s="212"/>
      <c r="PQR4" s="212"/>
      <c r="PQS4" s="212"/>
      <c r="PQT4" s="212"/>
      <c r="PQU4" s="212"/>
      <c r="PQV4" s="212"/>
      <c r="PQW4" s="212"/>
      <c r="PQX4" s="212"/>
      <c r="PQY4" s="212"/>
      <c r="PQZ4" s="212"/>
      <c r="PRA4" s="212"/>
      <c r="PRB4" s="212"/>
      <c r="PRC4" s="212"/>
      <c r="PRD4" s="212"/>
      <c r="PRE4" s="212"/>
      <c r="PRF4" s="212"/>
      <c r="PRG4" s="212"/>
      <c r="PRH4" s="212"/>
      <c r="PRI4" s="212"/>
      <c r="PRJ4" s="212"/>
      <c r="PRK4" s="212"/>
      <c r="PRL4" s="212"/>
      <c r="PRM4" s="212"/>
      <c r="PRN4" s="212"/>
      <c r="PRO4" s="212"/>
      <c r="PRP4" s="212"/>
      <c r="PRQ4" s="212"/>
      <c r="PRR4" s="212"/>
      <c r="PRS4" s="212"/>
      <c r="PRT4" s="212"/>
      <c r="PRU4" s="212"/>
      <c r="PRV4" s="212"/>
      <c r="PRW4" s="212"/>
      <c r="PRX4" s="212"/>
      <c r="PRY4" s="212"/>
      <c r="PRZ4" s="212"/>
      <c r="PSA4" s="212"/>
      <c r="PSB4" s="212"/>
      <c r="PSC4" s="212"/>
      <c r="PSD4" s="212"/>
      <c r="PSE4" s="212"/>
      <c r="PSF4" s="212"/>
      <c r="PSG4" s="212"/>
      <c r="PSH4" s="212"/>
      <c r="PSI4" s="212"/>
      <c r="PSJ4" s="212"/>
      <c r="PSK4" s="212"/>
      <c r="PSL4" s="212"/>
      <c r="PSM4" s="212"/>
      <c r="PSN4" s="212"/>
      <c r="PSO4" s="212"/>
      <c r="PSP4" s="212"/>
      <c r="PSQ4" s="212"/>
      <c r="PSR4" s="212"/>
      <c r="PSS4" s="212"/>
      <c r="PST4" s="212"/>
      <c r="PSU4" s="212"/>
      <c r="PSV4" s="212"/>
      <c r="PSW4" s="212"/>
      <c r="PSX4" s="212"/>
      <c r="PSY4" s="212"/>
      <c r="PSZ4" s="212"/>
      <c r="PTA4" s="212"/>
      <c r="PTB4" s="212"/>
      <c r="PTC4" s="212"/>
      <c r="PTD4" s="212"/>
      <c r="PTE4" s="212"/>
      <c r="PTF4" s="212"/>
      <c r="PTG4" s="212"/>
      <c r="PTH4" s="212"/>
      <c r="PTI4" s="212"/>
      <c r="PTJ4" s="212"/>
      <c r="PTK4" s="212"/>
      <c r="PTL4" s="212"/>
      <c r="PTM4" s="212"/>
      <c r="PTN4" s="212"/>
      <c r="PTO4" s="212"/>
      <c r="PTP4" s="212"/>
      <c r="PTQ4" s="212"/>
      <c r="PTR4" s="212"/>
      <c r="PTS4" s="212"/>
      <c r="PTT4" s="212"/>
      <c r="PTU4" s="212"/>
      <c r="PTV4" s="212"/>
      <c r="PTW4" s="212"/>
      <c r="PTX4" s="212"/>
      <c r="PTY4" s="212"/>
      <c r="PTZ4" s="212"/>
      <c r="PUA4" s="212"/>
      <c r="PUB4" s="212"/>
      <c r="PUC4" s="212"/>
      <c r="PUD4" s="212"/>
      <c r="PUE4" s="212"/>
      <c r="PUF4" s="212"/>
      <c r="PUG4" s="212"/>
      <c r="PUH4" s="212"/>
      <c r="PUI4" s="212"/>
      <c r="PUJ4" s="212"/>
      <c r="PUK4" s="212"/>
      <c r="PUL4" s="212"/>
      <c r="PUM4" s="212"/>
      <c r="PUN4" s="212"/>
      <c r="PUO4" s="212"/>
      <c r="PUP4" s="212"/>
      <c r="PUQ4" s="212"/>
      <c r="PUR4" s="212"/>
      <c r="PUS4" s="212"/>
      <c r="PUT4" s="212"/>
      <c r="PUU4" s="212"/>
      <c r="PUV4" s="212"/>
      <c r="PUW4" s="212"/>
      <c r="PUX4" s="212"/>
      <c r="PUY4" s="212"/>
      <c r="PUZ4" s="212"/>
      <c r="PVA4" s="212"/>
      <c r="PVB4" s="212"/>
      <c r="PVC4" s="212"/>
      <c r="PVD4" s="212"/>
      <c r="PVE4" s="212"/>
      <c r="PVF4" s="212"/>
      <c r="PVG4" s="212"/>
      <c r="PVH4" s="212"/>
      <c r="PVI4" s="212"/>
      <c r="PVJ4" s="212"/>
      <c r="PVK4" s="212"/>
      <c r="PVL4" s="212"/>
      <c r="PVM4" s="212"/>
      <c r="PVN4" s="212"/>
      <c r="PVO4" s="212"/>
      <c r="PVP4" s="212"/>
      <c r="PVQ4" s="212"/>
      <c r="PVR4" s="212"/>
      <c r="PVS4" s="212"/>
      <c r="PVT4" s="212"/>
      <c r="PVU4" s="212"/>
      <c r="PVV4" s="212"/>
      <c r="PVW4" s="212"/>
      <c r="PVX4" s="212"/>
      <c r="PVY4" s="212"/>
      <c r="PVZ4" s="212"/>
      <c r="PWA4" s="212"/>
      <c r="PWB4" s="212"/>
      <c r="PWC4" s="212"/>
      <c r="PWD4" s="212"/>
      <c r="PWE4" s="212"/>
      <c r="PWF4" s="212"/>
      <c r="PWG4" s="212"/>
      <c r="PWH4" s="212"/>
      <c r="PWI4" s="212"/>
      <c r="PWJ4" s="212"/>
      <c r="PWK4" s="212"/>
      <c r="PWL4" s="212"/>
      <c r="PWM4" s="212"/>
      <c r="PWN4" s="212"/>
      <c r="PWO4" s="212"/>
      <c r="PWP4" s="212"/>
      <c r="PWQ4" s="212"/>
      <c r="PWR4" s="212"/>
      <c r="PWS4" s="212"/>
      <c r="PWT4" s="212"/>
      <c r="PWU4" s="212"/>
      <c r="PWV4" s="212"/>
      <c r="PWW4" s="212"/>
      <c r="PWX4" s="212"/>
      <c r="PWY4" s="212"/>
      <c r="PWZ4" s="212"/>
      <c r="PXA4" s="212"/>
      <c r="PXB4" s="212"/>
      <c r="PXC4" s="212"/>
      <c r="PXD4" s="212"/>
      <c r="PXE4" s="212"/>
      <c r="PXF4" s="212"/>
      <c r="PXG4" s="212"/>
      <c r="PXH4" s="212"/>
      <c r="PXI4" s="212"/>
      <c r="PXJ4" s="212"/>
      <c r="PXK4" s="212"/>
      <c r="PXL4" s="212"/>
      <c r="PXM4" s="212"/>
      <c r="PXN4" s="212"/>
      <c r="PXO4" s="212"/>
      <c r="PXP4" s="212"/>
      <c r="PXQ4" s="212"/>
      <c r="PXR4" s="212"/>
      <c r="PXS4" s="212"/>
      <c r="PXT4" s="212"/>
      <c r="PXU4" s="212"/>
      <c r="PXV4" s="212"/>
      <c r="PXW4" s="212"/>
      <c r="PXX4" s="212"/>
      <c r="PXY4" s="212"/>
      <c r="PXZ4" s="212"/>
      <c r="PYA4" s="212"/>
      <c r="PYB4" s="212"/>
      <c r="PYC4" s="212"/>
      <c r="PYD4" s="212"/>
      <c r="PYE4" s="212"/>
      <c r="PYF4" s="212"/>
      <c r="PYG4" s="212"/>
      <c r="PYH4" s="212"/>
      <c r="PYI4" s="212"/>
      <c r="PYJ4" s="212"/>
      <c r="PYK4" s="212"/>
      <c r="PYL4" s="212"/>
      <c r="PYM4" s="212"/>
      <c r="PYN4" s="212"/>
      <c r="PYO4" s="212"/>
      <c r="PYP4" s="212"/>
      <c r="PYQ4" s="212"/>
      <c r="PYR4" s="212"/>
      <c r="PYS4" s="212"/>
      <c r="PYT4" s="212"/>
      <c r="PYU4" s="212"/>
      <c r="PYV4" s="212"/>
      <c r="PYW4" s="212"/>
      <c r="PYX4" s="212"/>
      <c r="PYY4" s="212"/>
      <c r="PYZ4" s="212"/>
      <c r="PZA4" s="212"/>
      <c r="PZB4" s="212"/>
      <c r="PZC4" s="212"/>
      <c r="PZD4" s="212"/>
      <c r="PZE4" s="212"/>
      <c r="PZF4" s="212"/>
      <c r="PZG4" s="212"/>
      <c r="PZH4" s="212"/>
      <c r="PZI4" s="212"/>
      <c r="PZJ4" s="212"/>
      <c r="PZK4" s="212"/>
      <c r="PZL4" s="212"/>
      <c r="PZM4" s="212"/>
      <c r="PZN4" s="212"/>
      <c r="PZO4" s="212"/>
      <c r="PZP4" s="212"/>
      <c r="PZQ4" s="212"/>
      <c r="PZR4" s="212"/>
      <c r="PZS4" s="212"/>
      <c r="PZT4" s="212"/>
      <c r="PZU4" s="212"/>
      <c r="PZV4" s="212"/>
      <c r="PZW4" s="212"/>
      <c r="PZX4" s="212"/>
      <c r="PZY4" s="212"/>
      <c r="PZZ4" s="212"/>
      <c r="QAA4" s="212"/>
      <c r="QAB4" s="212"/>
      <c r="QAC4" s="212"/>
      <c r="QAD4" s="212"/>
      <c r="QAE4" s="212"/>
      <c r="QAF4" s="212"/>
      <c r="QAG4" s="212"/>
      <c r="QAH4" s="212"/>
      <c r="QAI4" s="212"/>
      <c r="QAJ4" s="212"/>
      <c r="QAK4" s="212"/>
      <c r="QAL4" s="212"/>
      <c r="QAM4" s="212"/>
      <c r="QAN4" s="212"/>
      <c r="QAO4" s="212"/>
      <c r="QAP4" s="212"/>
      <c r="QAQ4" s="212"/>
      <c r="QAR4" s="212"/>
      <c r="QAS4" s="212"/>
      <c r="QAT4" s="212"/>
      <c r="QAU4" s="212"/>
      <c r="QAV4" s="212"/>
      <c r="QAW4" s="212"/>
      <c r="QAX4" s="212"/>
      <c r="QAY4" s="212"/>
      <c r="QAZ4" s="212"/>
      <c r="QBA4" s="212"/>
      <c r="QBB4" s="212"/>
      <c r="QBC4" s="212"/>
      <c r="QBD4" s="212"/>
      <c r="QBE4" s="212"/>
      <c r="QBF4" s="212"/>
      <c r="QBG4" s="212"/>
      <c r="QBH4" s="212"/>
      <c r="QBI4" s="212"/>
      <c r="QBJ4" s="212"/>
      <c r="QBK4" s="212"/>
      <c r="QBL4" s="212"/>
      <c r="QBM4" s="212"/>
      <c r="QBN4" s="212"/>
      <c r="QBO4" s="212"/>
      <c r="QBP4" s="212"/>
      <c r="QBQ4" s="212"/>
      <c r="QBR4" s="212"/>
      <c r="QBS4" s="212"/>
      <c r="QBT4" s="212"/>
      <c r="QBU4" s="212"/>
      <c r="QBV4" s="212"/>
      <c r="QBW4" s="212"/>
      <c r="QBX4" s="212"/>
      <c r="QBY4" s="212"/>
      <c r="QBZ4" s="212"/>
      <c r="QCA4" s="212"/>
      <c r="QCB4" s="212"/>
      <c r="QCC4" s="212"/>
      <c r="QCD4" s="212"/>
      <c r="QCE4" s="212"/>
      <c r="QCF4" s="212"/>
      <c r="QCG4" s="212"/>
      <c r="QCH4" s="212"/>
      <c r="QCI4" s="212"/>
      <c r="QCJ4" s="212"/>
      <c r="QCK4" s="212"/>
      <c r="QCL4" s="212"/>
      <c r="QCM4" s="212"/>
      <c r="QCN4" s="212"/>
      <c r="QCO4" s="212"/>
      <c r="QCP4" s="212"/>
      <c r="QCQ4" s="212"/>
      <c r="QCR4" s="212"/>
      <c r="QCS4" s="212"/>
      <c r="QCT4" s="212"/>
      <c r="QCU4" s="212"/>
      <c r="QCV4" s="212"/>
      <c r="QCW4" s="212"/>
      <c r="QCX4" s="212"/>
      <c r="QCY4" s="212"/>
      <c r="QCZ4" s="212"/>
      <c r="QDA4" s="212"/>
      <c r="QDB4" s="212"/>
      <c r="QDC4" s="212"/>
      <c r="QDD4" s="212"/>
      <c r="QDE4" s="212"/>
      <c r="QDF4" s="212"/>
      <c r="QDG4" s="212"/>
      <c r="QDH4" s="212"/>
      <c r="QDI4" s="212"/>
      <c r="QDJ4" s="212"/>
      <c r="QDK4" s="212"/>
      <c r="QDL4" s="212"/>
      <c r="QDM4" s="212"/>
      <c r="QDN4" s="212"/>
      <c r="QDO4" s="212"/>
      <c r="QDP4" s="212"/>
      <c r="QDQ4" s="212"/>
      <c r="QDR4" s="212"/>
      <c r="QDS4" s="212"/>
      <c r="QDT4" s="212"/>
      <c r="QDU4" s="212"/>
      <c r="QDV4" s="212"/>
      <c r="QDW4" s="212"/>
      <c r="QDX4" s="212"/>
      <c r="QDY4" s="212"/>
      <c r="QDZ4" s="212"/>
      <c r="QEA4" s="212"/>
      <c r="QEB4" s="212"/>
      <c r="QEC4" s="212"/>
      <c r="QED4" s="212"/>
      <c r="QEE4" s="212"/>
      <c r="QEF4" s="212"/>
      <c r="QEG4" s="212"/>
      <c r="QEH4" s="212"/>
      <c r="QEI4" s="212"/>
      <c r="QEJ4" s="212"/>
      <c r="QEK4" s="212"/>
      <c r="QEL4" s="212"/>
      <c r="QEM4" s="212"/>
      <c r="QEN4" s="212"/>
      <c r="QEO4" s="212"/>
      <c r="QEP4" s="212"/>
      <c r="QEQ4" s="212"/>
      <c r="QER4" s="212"/>
      <c r="QES4" s="212"/>
      <c r="QET4" s="212"/>
      <c r="QEU4" s="212"/>
      <c r="QEV4" s="212"/>
      <c r="QEW4" s="212"/>
      <c r="QEX4" s="212"/>
      <c r="QEY4" s="212"/>
      <c r="QEZ4" s="212"/>
      <c r="QFA4" s="212"/>
      <c r="QFB4" s="212"/>
      <c r="QFC4" s="212"/>
      <c r="QFD4" s="212"/>
      <c r="QFE4" s="212"/>
      <c r="QFF4" s="212"/>
      <c r="QFG4" s="212"/>
      <c r="QFH4" s="212"/>
      <c r="QFI4" s="212"/>
      <c r="QFJ4" s="212"/>
      <c r="QFK4" s="212"/>
      <c r="QFL4" s="212"/>
      <c r="QFM4" s="212"/>
      <c r="QFN4" s="212"/>
      <c r="QFO4" s="212"/>
      <c r="QFP4" s="212"/>
      <c r="QFQ4" s="212"/>
      <c r="QFR4" s="212"/>
      <c r="QFS4" s="212"/>
      <c r="QFT4" s="212"/>
      <c r="QFU4" s="212"/>
      <c r="QFV4" s="212"/>
      <c r="QFW4" s="212"/>
      <c r="QFX4" s="212"/>
      <c r="QFY4" s="212"/>
      <c r="QFZ4" s="212"/>
      <c r="QGA4" s="212"/>
      <c r="QGB4" s="212"/>
      <c r="QGC4" s="212"/>
      <c r="QGD4" s="212"/>
      <c r="QGE4" s="212"/>
      <c r="QGF4" s="212"/>
      <c r="QGG4" s="212"/>
      <c r="QGH4" s="212"/>
      <c r="QGI4" s="212"/>
      <c r="QGJ4" s="212"/>
      <c r="QGK4" s="212"/>
      <c r="QGL4" s="212"/>
      <c r="QGM4" s="212"/>
      <c r="QGN4" s="212"/>
      <c r="QGO4" s="212"/>
      <c r="QGP4" s="212"/>
      <c r="QGQ4" s="212"/>
      <c r="QGR4" s="212"/>
      <c r="QGS4" s="212"/>
      <c r="QGT4" s="212"/>
      <c r="QGU4" s="212"/>
      <c r="QGV4" s="212"/>
      <c r="QGW4" s="212"/>
      <c r="QGX4" s="212"/>
      <c r="QGY4" s="212"/>
      <c r="QGZ4" s="212"/>
      <c r="QHA4" s="212"/>
      <c r="QHB4" s="212"/>
      <c r="QHC4" s="212"/>
      <c r="QHD4" s="212"/>
      <c r="QHE4" s="212"/>
      <c r="QHF4" s="212"/>
      <c r="QHG4" s="212"/>
      <c r="QHH4" s="212"/>
      <c r="QHI4" s="212"/>
      <c r="QHJ4" s="212"/>
      <c r="QHK4" s="212"/>
      <c r="QHL4" s="212"/>
      <c r="QHM4" s="212"/>
      <c r="QHN4" s="212"/>
      <c r="QHO4" s="212"/>
      <c r="QHP4" s="212"/>
      <c r="QHQ4" s="212"/>
      <c r="QHR4" s="212"/>
      <c r="QHS4" s="212"/>
      <c r="QHT4" s="212"/>
      <c r="QHU4" s="212"/>
      <c r="QHV4" s="212"/>
      <c r="QHW4" s="212"/>
      <c r="QHX4" s="212"/>
      <c r="QHY4" s="212"/>
      <c r="QHZ4" s="212"/>
      <c r="QIA4" s="212"/>
      <c r="QIB4" s="212"/>
      <c r="QIC4" s="212"/>
      <c r="QID4" s="212"/>
      <c r="QIE4" s="212"/>
      <c r="QIF4" s="212"/>
      <c r="QIG4" s="212"/>
      <c r="QIH4" s="212"/>
      <c r="QII4" s="212"/>
      <c r="QIJ4" s="212"/>
      <c r="QIK4" s="212"/>
      <c r="QIL4" s="212"/>
      <c r="QIM4" s="212"/>
      <c r="QIN4" s="212"/>
      <c r="QIO4" s="212"/>
      <c r="QIP4" s="212"/>
      <c r="QIQ4" s="212"/>
      <c r="QIR4" s="212"/>
      <c r="QIS4" s="212"/>
      <c r="QIT4" s="212"/>
      <c r="QIU4" s="212"/>
      <c r="QIV4" s="212"/>
      <c r="QIW4" s="212"/>
      <c r="QIX4" s="212"/>
      <c r="QIY4" s="212"/>
      <c r="QIZ4" s="212"/>
      <c r="QJA4" s="212"/>
      <c r="QJB4" s="212"/>
      <c r="QJC4" s="212"/>
      <c r="QJD4" s="212"/>
      <c r="QJE4" s="212"/>
      <c r="QJF4" s="212"/>
      <c r="QJG4" s="212"/>
      <c r="QJH4" s="212"/>
      <c r="QJI4" s="212"/>
      <c r="QJJ4" s="212"/>
      <c r="QJK4" s="212"/>
      <c r="QJL4" s="212"/>
      <c r="QJM4" s="212"/>
      <c r="QJN4" s="212"/>
      <c r="QJO4" s="212"/>
      <c r="QJP4" s="212"/>
      <c r="QJQ4" s="212"/>
      <c r="QJR4" s="212"/>
      <c r="QJS4" s="212"/>
      <c r="QJT4" s="212"/>
      <c r="QJU4" s="212"/>
      <c r="QJV4" s="212"/>
      <c r="QJW4" s="212"/>
      <c r="QJX4" s="212"/>
      <c r="QJY4" s="212"/>
      <c r="QJZ4" s="212"/>
      <c r="QKA4" s="212"/>
      <c r="QKB4" s="212"/>
      <c r="QKC4" s="212"/>
      <c r="QKD4" s="212"/>
      <c r="QKE4" s="212"/>
      <c r="QKF4" s="212"/>
      <c r="QKG4" s="212"/>
      <c r="QKH4" s="212"/>
      <c r="QKI4" s="212"/>
      <c r="QKJ4" s="212"/>
      <c r="QKK4" s="212"/>
      <c r="QKL4" s="212"/>
      <c r="QKM4" s="212"/>
      <c r="QKN4" s="212"/>
      <c r="QKO4" s="212"/>
      <c r="QKP4" s="212"/>
      <c r="QKQ4" s="212"/>
      <c r="QKR4" s="212"/>
      <c r="QKS4" s="212"/>
      <c r="QKT4" s="212"/>
      <c r="QKU4" s="212"/>
      <c r="QKV4" s="212"/>
      <c r="QKW4" s="212"/>
      <c r="QKX4" s="212"/>
      <c r="QKY4" s="212"/>
      <c r="QKZ4" s="212"/>
      <c r="QLA4" s="212"/>
      <c r="QLB4" s="212"/>
      <c r="QLC4" s="212"/>
      <c r="QLD4" s="212"/>
      <c r="QLE4" s="212"/>
      <c r="QLF4" s="212"/>
      <c r="QLG4" s="212"/>
      <c r="QLH4" s="212"/>
      <c r="QLI4" s="212"/>
      <c r="QLJ4" s="212"/>
      <c r="QLK4" s="212"/>
      <c r="QLL4" s="212"/>
      <c r="QLM4" s="212"/>
      <c r="QLN4" s="212"/>
      <c r="QLO4" s="212"/>
      <c r="QLP4" s="212"/>
      <c r="QLQ4" s="212"/>
      <c r="QLR4" s="212"/>
      <c r="QLS4" s="212"/>
      <c r="QLT4" s="212"/>
      <c r="QLU4" s="212"/>
      <c r="QLV4" s="212"/>
      <c r="QLW4" s="212"/>
      <c r="QLX4" s="212"/>
      <c r="QLY4" s="212"/>
      <c r="QLZ4" s="212"/>
      <c r="QMA4" s="212"/>
      <c r="QMB4" s="212"/>
      <c r="QMC4" s="212"/>
      <c r="QMD4" s="212"/>
      <c r="QME4" s="212"/>
      <c r="QMF4" s="212"/>
      <c r="QMG4" s="212"/>
      <c r="QMH4" s="212"/>
      <c r="QMI4" s="212"/>
      <c r="QMJ4" s="212"/>
      <c r="QMK4" s="212"/>
      <c r="QML4" s="212"/>
      <c r="QMM4" s="212"/>
      <c r="QMN4" s="212"/>
      <c r="QMO4" s="212"/>
      <c r="QMP4" s="212"/>
      <c r="QMQ4" s="212"/>
      <c r="QMR4" s="212"/>
      <c r="QMS4" s="212"/>
      <c r="QMT4" s="212"/>
      <c r="QMU4" s="212"/>
      <c r="QMV4" s="212"/>
      <c r="QMW4" s="212"/>
      <c r="QMX4" s="212"/>
      <c r="QMY4" s="212"/>
      <c r="QMZ4" s="212"/>
      <c r="QNA4" s="212"/>
      <c r="QNB4" s="212"/>
      <c r="QNC4" s="212"/>
      <c r="QND4" s="212"/>
      <c r="QNE4" s="212"/>
      <c r="QNF4" s="212"/>
      <c r="QNG4" s="212"/>
      <c r="QNH4" s="212"/>
      <c r="QNI4" s="212"/>
      <c r="QNJ4" s="212"/>
      <c r="QNK4" s="212"/>
      <c r="QNL4" s="212"/>
      <c r="QNM4" s="212"/>
      <c r="QNN4" s="212"/>
      <c r="QNO4" s="212"/>
      <c r="QNP4" s="212"/>
      <c r="QNQ4" s="212"/>
      <c r="QNR4" s="212"/>
      <c r="QNS4" s="212"/>
      <c r="QNT4" s="212"/>
      <c r="QNU4" s="212"/>
      <c r="QNV4" s="212"/>
      <c r="QNW4" s="212"/>
      <c r="QNX4" s="212"/>
      <c r="QNY4" s="212"/>
      <c r="QNZ4" s="212"/>
      <c r="QOA4" s="212"/>
      <c r="QOB4" s="212"/>
      <c r="QOC4" s="212"/>
      <c r="QOD4" s="212"/>
      <c r="QOE4" s="212"/>
      <c r="QOF4" s="212"/>
      <c r="QOG4" s="212"/>
      <c r="QOH4" s="212"/>
      <c r="QOI4" s="212"/>
      <c r="QOJ4" s="212"/>
      <c r="QOK4" s="212"/>
      <c r="QOL4" s="212"/>
      <c r="QOM4" s="212"/>
      <c r="QON4" s="212"/>
      <c r="QOO4" s="212"/>
      <c r="QOP4" s="212"/>
      <c r="QOQ4" s="212"/>
      <c r="QOR4" s="212"/>
      <c r="QOS4" s="212"/>
      <c r="QOT4" s="212"/>
      <c r="QOU4" s="212"/>
      <c r="QOV4" s="212"/>
      <c r="QOW4" s="212"/>
      <c r="QOX4" s="212"/>
      <c r="QOY4" s="212"/>
      <c r="QOZ4" s="212"/>
      <c r="QPA4" s="212"/>
      <c r="QPB4" s="212"/>
      <c r="QPC4" s="212"/>
      <c r="QPD4" s="212"/>
      <c r="QPE4" s="212"/>
      <c r="QPF4" s="212"/>
      <c r="QPG4" s="212"/>
      <c r="QPH4" s="212"/>
      <c r="QPI4" s="212"/>
      <c r="QPJ4" s="212"/>
      <c r="QPK4" s="212"/>
      <c r="QPL4" s="212"/>
      <c r="QPM4" s="212"/>
      <c r="QPN4" s="212"/>
      <c r="QPO4" s="212"/>
      <c r="QPP4" s="212"/>
      <c r="QPQ4" s="212"/>
      <c r="QPR4" s="212"/>
      <c r="QPS4" s="212"/>
      <c r="QPT4" s="212"/>
      <c r="QPU4" s="212"/>
      <c r="QPV4" s="212"/>
      <c r="QPW4" s="212"/>
      <c r="QPX4" s="212"/>
      <c r="QPY4" s="212"/>
      <c r="QPZ4" s="212"/>
      <c r="QQA4" s="212"/>
      <c r="QQB4" s="212"/>
      <c r="QQC4" s="212"/>
      <c r="QQD4" s="212"/>
      <c r="QQE4" s="212"/>
      <c r="QQF4" s="212"/>
      <c r="QQG4" s="212"/>
      <c r="QQH4" s="212"/>
      <c r="QQI4" s="212"/>
      <c r="QQJ4" s="212"/>
      <c r="QQK4" s="212"/>
      <c r="QQL4" s="212"/>
      <c r="QQM4" s="212"/>
      <c r="QQN4" s="212"/>
      <c r="QQO4" s="212"/>
      <c r="QQP4" s="212"/>
      <c r="QQQ4" s="212"/>
      <c r="QQR4" s="212"/>
      <c r="QQS4" s="212"/>
      <c r="QQT4" s="212"/>
      <c r="QQU4" s="212"/>
      <c r="QQV4" s="212"/>
      <c r="QQW4" s="212"/>
      <c r="QQX4" s="212"/>
      <c r="QQY4" s="212"/>
      <c r="QQZ4" s="212"/>
      <c r="QRA4" s="212"/>
      <c r="QRB4" s="212"/>
      <c r="QRC4" s="212"/>
      <c r="QRD4" s="212"/>
      <c r="QRE4" s="212"/>
      <c r="QRF4" s="212"/>
      <c r="QRG4" s="212"/>
      <c r="QRH4" s="212"/>
      <c r="QRI4" s="212"/>
      <c r="QRJ4" s="212"/>
      <c r="QRK4" s="212"/>
      <c r="QRL4" s="212"/>
      <c r="QRM4" s="212"/>
      <c r="QRN4" s="212"/>
      <c r="QRO4" s="212"/>
      <c r="QRP4" s="212"/>
      <c r="QRQ4" s="212"/>
      <c r="QRR4" s="212"/>
      <c r="QRS4" s="212"/>
      <c r="QRT4" s="212"/>
      <c r="QRU4" s="212"/>
      <c r="QRV4" s="212"/>
      <c r="QRW4" s="212"/>
      <c r="QRX4" s="212"/>
      <c r="QRY4" s="212"/>
      <c r="QRZ4" s="212"/>
      <c r="QSA4" s="212"/>
      <c r="QSB4" s="212"/>
      <c r="QSC4" s="212"/>
      <c r="QSD4" s="212"/>
      <c r="QSE4" s="212"/>
      <c r="QSF4" s="212"/>
      <c r="QSG4" s="212"/>
      <c r="QSH4" s="212"/>
      <c r="QSI4" s="212"/>
      <c r="QSJ4" s="212"/>
      <c r="QSK4" s="212"/>
      <c r="QSL4" s="212"/>
      <c r="QSM4" s="212"/>
      <c r="QSN4" s="212"/>
      <c r="QSO4" s="212"/>
      <c r="QSP4" s="212"/>
      <c r="QSQ4" s="212"/>
      <c r="QSR4" s="212"/>
      <c r="QSS4" s="212"/>
      <c r="QST4" s="212"/>
      <c r="QSU4" s="212"/>
      <c r="QSV4" s="212"/>
      <c r="QSW4" s="212"/>
      <c r="QSX4" s="212"/>
      <c r="QSY4" s="212"/>
      <c r="QSZ4" s="212"/>
      <c r="QTA4" s="212"/>
      <c r="QTB4" s="212"/>
      <c r="QTC4" s="212"/>
      <c r="QTD4" s="212"/>
      <c r="QTE4" s="212"/>
      <c r="QTF4" s="212"/>
      <c r="QTG4" s="212"/>
      <c r="QTH4" s="212"/>
      <c r="QTI4" s="212"/>
      <c r="QTJ4" s="212"/>
      <c r="QTK4" s="212"/>
      <c r="QTL4" s="212"/>
      <c r="QTM4" s="212"/>
      <c r="QTN4" s="212"/>
      <c r="QTO4" s="212"/>
      <c r="QTP4" s="212"/>
      <c r="QTQ4" s="212"/>
      <c r="QTR4" s="212"/>
      <c r="QTS4" s="212"/>
      <c r="QTT4" s="212"/>
      <c r="QTU4" s="212"/>
      <c r="QTV4" s="212"/>
      <c r="QTW4" s="212"/>
      <c r="QTX4" s="212"/>
      <c r="QTY4" s="212"/>
      <c r="QTZ4" s="212"/>
      <c r="QUA4" s="212"/>
      <c r="QUB4" s="212"/>
      <c r="QUC4" s="212"/>
      <c r="QUD4" s="212"/>
      <c r="QUE4" s="212"/>
      <c r="QUF4" s="212"/>
      <c r="QUG4" s="212"/>
      <c r="QUH4" s="212"/>
      <c r="QUI4" s="212"/>
      <c r="QUJ4" s="212"/>
      <c r="QUK4" s="212"/>
      <c r="QUL4" s="212"/>
      <c r="QUM4" s="212"/>
      <c r="QUN4" s="212"/>
      <c r="QUO4" s="212"/>
      <c r="QUP4" s="212"/>
      <c r="QUQ4" s="212"/>
      <c r="QUR4" s="212"/>
      <c r="QUS4" s="212"/>
      <c r="QUT4" s="212"/>
      <c r="QUU4" s="212"/>
      <c r="QUV4" s="212"/>
      <c r="QUW4" s="212"/>
      <c r="QUX4" s="212"/>
      <c r="QUY4" s="212"/>
      <c r="QUZ4" s="212"/>
      <c r="QVA4" s="212"/>
      <c r="QVB4" s="212"/>
      <c r="QVC4" s="212"/>
      <c r="QVD4" s="212"/>
      <c r="QVE4" s="212"/>
      <c r="QVF4" s="212"/>
      <c r="QVG4" s="212"/>
      <c r="QVH4" s="212"/>
      <c r="QVI4" s="212"/>
      <c r="QVJ4" s="212"/>
      <c r="QVK4" s="212"/>
      <c r="QVL4" s="212"/>
      <c r="QVM4" s="212"/>
      <c r="QVN4" s="212"/>
      <c r="QVO4" s="212"/>
      <c r="QVP4" s="212"/>
      <c r="QVQ4" s="212"/>
      <c r="QVR4" s="212"/>
      <c r="QVS4" s="212"/>
      <c r="QVT4" s="212"/>
      <c r="QVU4" s="212"/>
      <c r="QVV4" s="212"/>
      <c r="QVW4" s="212"/>
      <c r="QVX4" s="212"/>
      <c r="QVY4" s="212"/>
      <c r="QVZ4" s="212"/>
      <c r="QWA4" s="212"/>
      <c r="QWB4" s="212"/>
      <c r="QWC4" s="212"/>
      <c r="QWD4" s="212"/>
      <c r="QWE4" s="212"/>
      <c r="QWF4" s="212"/>
      <c r="QWG4" s="212"/>
      <c r="QWH4" s="212"/>
      <c r="QWI4" s="212"/>
      <c r="QWJ4" s="212"/>
      <c r="QWK4" s="212"/>
      <c r="QWL4" s="212"/>
      <c r="QWM4" s="212"/>
      <c r="QWN4" s="212"/>
      <c r="QWO4" s="212"/>
      <c r="QWP4" s="212"/>
      <c r="QWQ4" s="212"/>
      <c r="QWR4" s="212"/>
      <c r="QWS4" s="212"/>
      <c r="QWT4" s="212"/>
      <c r="QWU4" s="212"/>
      <c r="QWV4" s="212"/>
      <c r="QWW4" s="212"/>
      <c r="QWX4" s="212"/>
      <c r="QWY4" s="212"/>
      <c r="QWZ4" s="212"/>
      <c r="QXA4" s="212"/>
      <c r="QXB4" s="212"/>
      <c r="QXC4" s="212"/>
      <c r="QXD4" s="212"/>
      <c r="QXE4" s="212"/>
      <c r="QXF4" s="212"/>
      <c r="QXG4" s="212"/>
      <c r="QXH4" s="212"/>
      <c r="QXI4" s="212"/>
      <c r="QXJ4" s="212"/>
      <c r="QXK4" s="212"/>
      <c r="QXL4" s="212"/>
      <c r="QXM4" s="212"/>
      <c r="QXN4" s="212"/>
      <c r="QXO4" s="212"/>
      <c r="QXP4" s="212"/>
      <c r="QXQ4" s="212"/>
      <c r="QXR4" s="212"/>
      <c r="QXS4" s="212"/>
      <c r="QXT4" s="212"/>
      <c r="QXU4" s="212"/>
      <c r="QXV4" s="212"/>
      <c r="QXW4" s="212"/>
      <c r="QXX4" s="212"/>
      <c r="QXY4" s="212"/>
      <c r="QXZ4" s="212"/>
      <c r="QYA4" s="212"/>
      <c r="QYB4" s="212"/>
      <c r="QYC4" s="212"/>
      <c r="QYD4" s="212"/>
      <c r="QYE4" s="212"/>
      <c r="QYF4" s="212"/>
      <c r="QYG4" s="212"/>
      <c r="QYH4" s="212"/>
      <c r="QYI4" s="212"/>
      <c r="QYJ4" s="212"/>
      <c r="QYK4" s="212"/>
      <c r="QYL4" s="212"/>
      <c r="QYM4" s="212"/>
      <c r="QYN4" s="212"/>
      <c r="QYO4" s="212"/>
      <c r="QYP4" s="212"/>
      <c r="QYQ4" s="212"/>
      <c r="QYR4" s="212"/>
      <c r="QYS4" s="212"/>
      <c r="QYT4" s="212"/>
      <c r="QYU4" s="212"/>
      <c r="QYV4" s="212"/>
      <c r="QYW4" s="212"/>
      <c r="QYX4" s="212"/>
      <c r="QYY4" s="212"/>
      <c r="QYZ4" s="212"/>
      <c r="QZA4" s="212"/>
      <c r="QZB4" s="212"/>
      <c r="QZC4" s="212"/>
      <c r="QZD4" s="212"/>
      <c r="QZE4" s="212"/>
      <c r="QZF4" s="212"/>
      <c r="QZG4" s="212"/>
      <c r="QZH4" s="212"/>
      <c r="QZI4" s="212"/>
      <c r="QZJ4" s="212"/>
      <c r="QZK4" s="212"/>
      <c r="QZL4" s="212"/>
      <c r="QZM4" s="212"/>
      <c r="QZN4" s="212"/>
      <c r="QZO4" s="212"/>
      <c r="QZP4" s="212"/>
      <c r="QZQ4" s="212"/>
      <c r="QZR4" s="212"/>
      <c r="QZS4" s="212"/>
      <c r="QZT4" s="212"/>
      <c r="QZU4" s="212"/>
      <c r="QZV4" s="212"/>
      <c r="QZW4" s="212"/>
      <c r="QZX4" s="212"/>
      <c r="QZY4" s="212"/>
      <c r="QZZ4" s="212"/>
      <c r="RAA4" s="212"/>
      <c r="RAB4" s="212"/>
      <c r="RAC4" s="212"/>
      <c r="RAD4" s="212"/>
      <c r="RAE4" s="212"/>
      <c r="RAF4" s="212"/>
      <c r="RAG4" s="212"/>
      <c r="RAH4" s="212"/>
      <c r="RAI4" s="212"/>
      <c r="RAJ4" s="212"/>
      <c r="RAK4" s="212"/>
      <c r="RAL4" s="212"/>
      <c r="RAM4" s="212"/>
      <c r="RAN4" s="212"/>
      <c r="RAO4" s="212"/>
      <c r="RAP4" s="212"/>
      <c r="RAQ4" s="212"/>
      <c r="RAR4" s="212"/>
      <c r="RAS4" s="212"/>
      <c r="RAT4" s="212"/>
      <c r="RAU4" s="212"/>
      <c r="RAV4" s="212"/>
      <c r="RAW4" s="212"/>
      <c r="RAX4" s="212"/>
      <c r="RAY4" s="212"/>
      <c r="RAZ4" s="212"/>
      <c r="RBA4" s="212"/>
      <c r="RBB4" s="212"/>
      <c r="RBC4" s="212"/>
      <c r="RBD4" s="212"/>
      <c r="RBE4" s="212"/>
      <c r="RBF4" s="212"/>
      <c r="RBG4" s="212"/>
      <c r="RBH4" s="212"/>
      <c r="RBI4" s="212"/>
      <c r="RBJ4" s="212"/>
      <c r="RBK4" s="212"/>
      <c r="RBL4" s="212"/>
      <c r="RBM4" s="212"/>
      <c r="RBN4" s="212"/>
      <c r="RBO4" s="212"/>
      <c r="RBP4" s="212"/>
      <c r="RBQ4" s="212"/>
      <c r="RBR4" s="212"/>
      <c r="RBS4" s="212"/>
      <c r="RBT4" s="212"/>
      <c r="RBU4" s="212"/>
      <c r="RBV4" s="212"/>
      <c r="RBW4" s="212"/>
      <c r="RBX4" s="212"/>
      <c r="RBY4" s="212"/>
      <c r="RBZ4" s="212"/>
      <c r="RCA4" s="212"/>
      <c r="RCB4" s="212"/>
      <c r="RCC4" s="212"/>
      <c r="RCD4" s="212"/>
      <c r="RCE4" s="212"/>
      <c r="RCF4" s="212"/>
      <c r="RCG4" s="212"/>
      <c r="RCH4" s="212"/>
      <c r="RCI4" s="212"/>
      <c r="RCJ4" s="212"/>
      <c r="RCK4" s="212"/>
      <c r="RCL4" s="212"/>
      <c r="RCM4" s="212"/>
      <c r="RCN4" s="212"/>
      <c r="RCO4" s="212"/>
      <c r="RCP4" s="212"/>
      <c r="RCQ4" s="212"/>
      <c r="RCR4" s="212"/>
      <c r="RCS4" s="212"/>
      <c r="RCT4" s="212"/>
      <c r="RCU4" s="212"/>
      <c r="RCV4" s="212"/>
      <c r="RCW4" s="212"/>
      <c r="RCX4" s="212"/>
      <c r="RCY4" s="212"/>
      <c r="RCZ4" s="212"/>
      <c r="RDA4" s="212"/>
      <c r="RDB4" s="212"/>
      <c r="RDC4" s="212"/>
      <c r="RDD4" s="212"/>
      <c r="RDE4" s="212"/>
      <c r="RDF4" s="212"/>
      <c r="RDG4" s="212"/>
      <c r="RDH4" s="212"/>
      <c r="RDI4" s="212"/>
      <c r="RDJ4" s="212"/>
      <c r="RDK4" s="212"/>
      <c r="RDL4" s="212"/>
      <c r="RDM4" s="212"/>
      <c r="RDN4" s="212"/>
      <c r="RDO4" s="212"/>
      <c r="RDP4" s="212"/>
      <c r="RDQ4" s="212"/>
      <c r="RDR4" s="212"/>
      <c r="RDS4" s="212"/>
      <c r="RDT4" s="212"/>
      <c r="RDU4" s="212"/>
      <c r="RDV4" s="212"/>
      <c r="RDW4" s="212"/>
      <c r="RDX4" s="212"/>
      <c r="RDY4" s="212"/>
      <c r="RDZ4" s="212"/>
      <c r="REA4" s="212"/>
      <c r="REB4" s="212"/>
      <c r="REC4" s="212"/>
      <c r="RED4" s="212"/>
      <c r="REE4" s="212"/>
      <c r="REF4" s="212"/>
      <c r="REG4" s="212"/>
      <c r="REH4" s="212"/>
      <c r="REI4" s="212"/>
      <c r="REJ4" s="212"/>
      <c r="REK4" s="212"/>
      <c r="REL4" s="212"/>
      <c r="REM4" s="212"/>
      <c r="REN4" s="212"/>
      <c r="REO4" s="212"/>
      <c r="REP4" s="212"/>
      <c r="REQ4" s="212"/>
      <c r="RER4" s="212"/>
      <c r="RES4" s="212"/>
      <c r="RET4" s="212"/>
      <c r="REU4" s="212"/>
      <c r="REV4" s="212"/>
      <c r="REW4" s="212"/>
      <c r="REX4" s="212"/>
      <c r="REY4" s="212"/>
      <c r="REZ4" s="212"/>
      <c r="RFA4" s="212"/>
      <c r="RFB4" s="212"/>
      <c r="RFC4" s="212"/>
      <c r="RFD4" s="212"/>
      <c r="RFE4" s="212"/>
      <c r="RFF4" s="212"/>
      <c r="RFG4" s="212"/>
      <c r="RFH4" s="212"/>
      <c r="RFI4" s="212"/>
      <c r="RFJ4" s="212"/>
      <c r="RFK4" s="212"/>
      <c r="RFL4" s="212"/>
      <c r="RFM4" s="212"/>
      <c r="RFN4" s="212"/>
      <c r="RFO4" s="212"/>
      <c r="RFP4" s="212"/>
      <c r="RFQ4" s="212"/>
      <c r="RFR4" s="212"/>
      <c r="RFS4" s="212"/>
      <c r="RFT4" s="212"/>
      <c r="RFU4" s="212"/>
      <c r="RFV4" s="212"/>
      <c r="RFW4" s="212"/>
      <c r="RFX4" s="212"/>
      <c r="RFY4" s="212"/>
      <c r="RFZ4" s="212"/>
      <c r="RGA4" s="212"/>
      <c r="RGB4" s="212"/>
      <c r="RGC4" s="212"/>
      <c r="RGD4" s="212"/>
      <c r="RGE4" s="212"/>
      <c r="RGF4" s="212"/>
      <c r="RGG4" s="212"/>
      <c r="RGH4" s="212"/>
      <c r="RGI4" s="212"/>
      <c r="RGJ4" s="212"/>
      <c r="RGK4" s="212"/>
      <c r="RGL4" s="212"/>
      <c r="RGM4" s="212"/>
      <c r="RGN4" s="212"/>
      <c r="RGO4" s="212"/>
      <c r="RGP4" s="212"/>
      <c r="RGQ4" s="212"/>
      <c r="RGR4" s="212"/>
      <c r="RGS4" s="212"/>
      <c r="RGT4" s="212"/>
      <c r="RGU4" s="212"/>
      <c r="RGV4" s="212"/>
      <c r="RGW4" s="212"/>
      <c r="RGX4" s="212"/>
      <c r="RGY4" s="212"/>
      <c r="RGZ4" s="212"/>
      <c r="RHA4" s="212"/>
      <c r="RHB4" s="212"/>
      <c r="RHC4" s="212"/>
      <c r="RHD4" s="212"/>
      <c r="RHE4" s="212"/>
      <c r="RHF4" s="212"/>
      <c r="RHG4" s="212"/>
      <c r="RHH4" s="212"/>
      <c r="RHI4" s="212"/>
      <c r="RHJ4" s="212"/>
      <c r="RHK4" s="212"/>
      <c r="RHL4" s="212"/>
      <c r="RHM4" s="212"/>
      <c r="RHN4" s="212"/>
      <c r="RHO4" s="212"/>
      <c r="RHP4" s="212"/>
      <c r="RHQ4" s="212"/>
      <c r="RHR4" s="212"/>
      <c r="RHS4" s="212"/>
      <c r="RHT4" s="212"/>
      <c r="RHU4" s="212"/>
      <c r="RHV4" s="212"/>
      <c r="RHW4" s="212"/>
      <c r="RHX4" s="212"/>
      <c r="RHY4" s="212"/>
      <c r="RHZ4" s="212"/>
      <c r="RIA4" s="212"/>
      <c r="RIB4" s="212"/>
      <c r="RIC4" s="212"/>
      <c r="RID4" s="212"/>
      <c r="RIE4" s="212"/>
      <c r="RIF4" s="212"/>
      <c r="RIG4" s="212"/>
      <c r="RIH4" s="212"/>
      <c r="RII4" s="212"/>
      <c r="RIJ4" s="212"/>
      <c r="RIK4" s="212"/>
      <c r="RIL4" s="212"/>
      <c r="RIM4" s="212"/>
      <c r="RIN4" s="212"/>
      <c r="RIO4" s="212"/>
      <c r="RIP4" s="212"/>
      <c r="RIQ4" s="212"/>
      <c r="RIR4" s="212"/>
      <c r="RIS4" s="212"/>
      <c r="RIT4" s="212"/>
      <c r="RIU4" s="212"/>
      <c r="RIV4" s="212"/>
      <c r="RIW4" s="212"/>
      <c r="RIX4" s="212"/>
      <c r="RIY4" s="212"/>
      <c r="RIZ4" s="212"/>
      <c r="RJA4" s="212"/>
      <c r="RJB4" s="212"/>
      <c r="RJC4" s="212"/>
      <c r="RJD4" s="212"/>
      <c r="RJE4" s="212"/>
      <c r="RJF4" s="212"/>
      <c r="RJG4" s="212"/>
      <c r="RJH4" s="212"/>
      <c r="RJI4" s="212"/>
      <c r="RJJ4" s="212"/>
      <c r="RJK4" s="212"/>
      <c r="RJL4" s="212"/>
      <c r="RJM4" s="212"/>
      <c r="RJN4" s="212"/>
      <c r="RJO4" s="212"/>
      <c r="RJP4" s="212"/>
      <c r="RJQ4" s="212"/>
      <c r="RJR4" s="212"/>
      <c r="RJS4" s="212"/>
      <c r="RJT4" s="212"/>
      <c r="RJU4" s="212"/>
      <c r="RJV4" s="212"/>
      <c r="RJW4" s="212"/>
      <c r="RJX4" s="212"/>
      <c r="RJY4" s="212"/>
      <c r="RJZ4" s="212"/>
      <c r="RKA4" s="212"/>
      <c r="RKB4" s="212"/>
      <c r="RKC4" s="212"/>
      <c r="RKD4" s="212"/>
      <c r="RKE4" s="212"/>
      <c r="RKF4" s="212"/>
      <c r="RKG4" s="212"/>
      <c r="RKH4" s="212"/>
      <c r="RKI4" s="212"/>
      <c r="RKJ4" s="212"/>
      <c r="RKK4" s="212"/>
      <c r="RKL4" s="212"/>
      <c r="RKM4" s="212"/>
      <c r="RKN4" s="212"/>
      <c r="RKO4" s="212"/>
      <c r="RKP4" s="212"/>
      <c r="RKQ4" s="212"/>
      <c r="RKR4" s="212"/>
      <c r="RKS4" s="212"/>
      <c r="RKT4" s="212"/>
      <c r="RKU4" s="212"/>
      <c r="RKV4" s="212"/>
      <c r="RKW4" s="212"/>
      <c r="RKX4" s="212"/>
      <c r="RKY4" s="212"/>
      <c r="RKZ4" s="212"/>
      <c r="RLA4" s="212"/>
      <c r="RLB4" s="212"/>
      <c r="RLC4" s="212"/>
      <c r="RLD4" s="212"/>
      <c r="RLE4" s="212"/>
      <c r="RLF4" s="212"/>
      <c r="RLG4" s="212"/>
      <c r="RLH4" s="212"/>
      <c r="RLI4" s="212"/>
      <c r="RLJ4" s="212"/>
      <c r="RLK4" s="212"/>
      <c r="RLL4" s="212"/>
      <c r="RLM4" s="212"/>
      <c r="RLN4" s="212"/>
      <c r="RLO4" s="212"/>
      <c r="RLP4" s="212"/>
      <c r="RLQ4" s="212"/>
      <c r="RLR4" s="212"/>
      <c r="RLS4" s="212"/>
      <c r="RLT4" s="212"/>
      <c r="RLU4" s="212"/>
      <c r="RLV4" s="212"/>
      <c r="RLW4" s="212"/>
      <c r="RLX4" s="212"/>
      <c r="RLY4" s="212"/>
      <c r="RLZ4" s="212"/>
      <c r="RMA4" s="212"/>
      <c r="RMB4" s="212"/>
      <c r="RMC4" s="212"/>
      <c r="RMD4" s="212"/>
      <c r="RME4" s="212"/>
      <c r="RMF4" s="212"/>
      <c r="RMG4" s="212"/>
      <c r="RMH4" s="212"/>
      <c r="RMI4" s="212"/>
      <c r="RMJ4" s="212"/>
      <c r="RMK4" s="212"/>
      <c r="RML4" s="212"/>
      <c r="RMM4" s="212"/>
      <c r="RMN4" s="212"/>
      <c r="RMO4" s="212"/>
      <c r="RMP4" s="212"/>
      <c r="RMQ4" s="212"/>
      <c r="RMR4" s="212"/>
      <c r="RMS4" s="212"/>
      <c r="RMT4" s="212"/>
      <c r="RMU4" s="212"/>
      <c r="RMV4" s="212"/>
      <c r="RMW4" s="212"/>
      <c r="RMX4" s="212"/>
      <c r="RMY4" s="212"/>
      <c r="RMZ4" s="212"/>
      <c r="RNA4" s="212"/>
      <c r="RNB4" s="212"/>
      <c r="RNC4" s="212"/>
      <c r="RND4" s="212"/>
      <c r="RNE4" s="212"/>
      <c r="RNF4" s="212"/>
      <c r="RNG4" s="212"/>
      <c r="RNH4" s="212"/>
      <c r="RNI4" s="212"/>
      <c r="RNJ4" s="212"/>
      <c r="RNK4" s="212"/>
      <c r="RNL4" s="212"/>
      <c r="RNM4" s="212"/>
      <c r="RNN4" s="212"/>
      <c r="RNO4" s="212"/>
      <c r="RNP4" s="212"/>
      <c r="RNQ4" s="212"/>
      <c r="RNR4" s="212"/>
      <c r="RNS4" s="212"/>
      <c r="RNT4" s="212"/>
      <c r="RNU4" s="212"/>
      <c r="RNV4" s="212"/>
      <c r="RNW4" s="212"/>
      <c r="RNX4" s="212"/>
      <c r="RNY4" s="212"/>
      <c r="RNZ4" s="212"/>
      <c r="ROA4" s="212"/>
      <c r="ROB4" s="212"/>
      <c r="ROC4" s="212"/>
      <c r="ROD4" s="212"/>
      <c r="ROE4" s="212"/>
      <c r="ROF4" s="212"/>
      <c r="ROG4" s="212"/>
      <c r="ROH4" s="212"/>
      <c r="ROI4" s="212"/>
      <c r="ROJ4" s="212"/>
      <c r="ROK4" s="212"/>
      <c r="ROL4" s="212"/>
      <c r="ROM4" s="212"/>
      <c r="RON4" s="212"/>
      <c r="ROO4" s="212"/>
      <c r="ROP4" s="212"/>
      <c r="ROQ4" s="212"/>
      <c r="ROR4" s="212"/>
      <c r="ROS4" s="212"/>
      <c r="ROT4" s="212"/>
      <c r="ROU4" s="212"/>
      <c r="ROV4" s="212"/>
      <c r="ROW4" s="212"/>
      <c r="ROX4" s="212"/>
      <c r="ROY4" s="212"/>
      <c r="ROZ4" s="212"/>
      <c r="RPA4" s="212"/>
      <c r="RPB4" s="212"/>
      <c r="RPC4" s="212"/>
      <c r="RPD4" s="212"/>
      <c r="RPE4" s="212"/>
      <c r="RPF4" s="212"/>
      <c r="RPG4" s="212"/>
      <c r="RPH4" s="212"/>
      <c r="RPI4" s="212"/>
      <c r="RPJ4" s="212"/>
      <c r="RPK4" s="212"/>
      <c r="RPL4" s="212"/>
      <c r="RPM4" s="212"/>
      <c r="RPN4" s="212"/>
      <c r="RPO4" s="212"/>
      <c r="RPP4" s="212"/>
      <c r="RPQ4" s="212"/>
      <c r="RPR4" s="212"/>
      <c r="RPS4" s="212"/>
      <c r="RPT4" s="212"/>
      <c r="RPU4" s="212"/>
      <c r="RPV4" s="212"/>
      <c r="RPW4" s="212"/>
      <c r="RPX4" s="212"/>
      <c r="RPY4" s="212"/>
      <c r="RPZ4" s="212"/>
      <c r="RQA4" s="212"/>
      <c r="RQB4" s="212"/>
      <c r="RQC4" s="212"/>
      <c r="RQD4" s="212"/>
      <c r="RQE4" s="212"/>
      <c r="RQF4" s="212"/>
      <c r="RQG4" s="212"/>
      <c r="RQH4" s="212"/>
      <c r="RQI4" s="212"/>
      <c r="RQJ4" s="212"/>
      <c r="RQK4" s="212"/>
      <c r="RQL4" s="212"/>
      <c r="RQM4" s="212"/>
      <c r="RQN4" s="212"/>
      <c r="RQO4" s="212"/>
      <c r="RQP4" s="212"/>
      <c r="RQQ4" s="212"/>
      <c r="RQR4" s="212"/>
      <c r="RQS4" s="212"/>
      <c r="RQT4" s="212"/>
      <c r="RQU4" s="212"/>
      <c r="RQV4" s="212"/>
      <c r="RQW4" s="212"/>
      <c r="RQX4" s="212"/>
      <c r="RQY4" s="212"/>
      <c r="RQZ4" s="212"/>
      <c r="RRA4" s="212"/>
      <c r="RRB4" s="212"/>
      <c r="RRC4" s="212"/>
      <c r="RRD4" s="212"/>
      <c r="RRE4" s="212"/>
      <c r="RRF4" s="212"/>
      <c r="RRG4" s="212"/>
      <c r="RRH4" s="212"/>
      <c r="RRI4" s="212"/>
      <c r="RRJ4" s="212"/>
      <c r="RRK4" s="212"/>
      <c r="RRL4" s="212"/>
      <c r="RRM4" s="212"/>
      <c r="RRN4" s="212"/>
      <c r="RRO4" s="212"/>
      <c r="RRP4" s="212"/>
      <c r="RRQ4" s="212"/>
      <c r="RRR4" s="212"/>
      <c r="RRS4" s="212"/>
      <c r="RRT4" s="212"/>
      <c r="RRU4" s="212"/>
      <c r="RRV4" s="212"/>
      <c r="RRW4" s="212"/>
      <c r="RRX4" s="212"/>
      <c r="RRY4" s="212"/>
      <c r="RRZ4" s="212"/>
      <c r="RSA4" s="212"/>
      <c r="RSB4" s="212"/>
      <c r="RSC4" s="212"/>
      <c r="RSD4" s="212"/>
      <c r="RSE4" s="212"/>
      <c r="RSF4" s="212"/>
      <c r="RSG4" s="212"/>
      <c r="RSH4" s="212"/>
      <c r="RSI4" s="212"/>
      <c r="RSJ4" s="212"/>
      <c r="RSK4" s="212"/>
      <c r="RSL4" s="212"/>
      <c r="RSM4" s="212"/>
      <c r="RSN4" s="212"/>
      <c r="RSO4" s="212"/>
      <c r="RSP4" s="212"/>
      <c r="RSQ4" s="212"/>
      <c r="RSR4" s="212"/>
      <c r="RSS4" s="212"/>
      <c r="RST4" s="212"/>
      <c r="RSU4" s="212"/>
      <c r="RSV4" s="212"/>
      <c r="RSW4" s="212"/>
      <c r="RSX4" s="212"/>
      <c r="RSY4" s="212"/>
      <c r="RSZ4" s="212"/>
      <c r="RTA4" s="212"/>
      <c r="RTB4" s="212"/>
      <c r="RTC4" s="212"/>
      <c r="RTD4" s="212"/>
      <c r="RTE4" s="212"/>
      <c r="RTF4" s="212"/>
      <c r="RTG4" s="212"/>
      <c r="RTH4" s="212"/>
      <c r="RTI4" s="212"/>
      <c r="RTJ4" s="212"/>
      <c r="RTK4" s="212"/>
      <c r="RTL4" s="212"/>
      <c r="RTM4" s="212"/>
      <c r="RTN4" s="212"/>
      <c r="RTO4" s="212"/>
      <c r="RTP4" s="212"/>
      <c r="RTQ4" s="212"/>
      <c r="RTR4" s="212"/>
      <c r="RTS4" s="212"/>
      <c r="RTT4" s="212"/>
      <c r="RTU4" s="212"/>
      <c r="RTV4" s="212"/>
      <c r="RTW4" s="212"/>
      <c r="RTX4" s="212"/>
      <c r="RTY4" s="212"/>
      <c r="RTZ4" s="212"/>
      <c r="RUA4" s="212"/>
      <c r="RUB4" s="212"/>
      <c r="RUC4" s="212"/>
      <c r="RUD4" s="212"/>
      <c r="RUE4" s="212"/>
      <c r="RUF4" s="212"/>
      <c r="RUG4" s="212"/>
      <c r="RUH4" s="212"/>
      <c r="RUI4" s="212"/>
      <c r="RUJ4" s="212"/>
      <c r="RUK4" s="212"/>
      <c r="RUL4" s="212"/>
      <c r="RUM4" s="212"/>
      <c r="RUN4" s="212"/>
      <c r="RUO4" s="212"/>
      <c r="RUP4" s="212"/>
      <c r="RUQ4" s="212"/>
      <c r="RUR4" s="212"/>
      <c r="RUS4" s="212"/>
      <c r="RUT4" s="212"/>
      <c r="RUU4" s="212"/>
      <c r="RUV4" s="212"/>
      <c r="RUW4" s="212"/>
      <c r="RUX4" s="212"/>
      <c r="RUY4" s="212"/>
      <c r="RUZ4" s="212"/>
      <c r="RVA4" s="212"/>
      <c r="RVB4" s="212"/>
      <c r="RVC4" s="212"/>
      <c r="RVD4" s="212"/>
      <c r="RVE4" s="212"/>
      <c r="RVF4" s="212"/>
      <c r="RVG4" s="212"/>
      <c r="RVH4" s="212"/>
      <c r="RVI4" s="212"/>
      <c r="RVJ4" s="212"/>
      <c r="RVK4" s="212"/>
      <c r="RVL4" s="212"/>
      <c r="RVM4" s="212"/>
      <c r="RVN4" s="212"/>
      <c r="RVO4" s="212"/>
      <c r="RVP4" s="212"/>
      <c r="RVQ4" s="212"/>
      <c r="RVR4" s="212"/>
      <c r="RVS4" s="212"/>
      <c r="RVT4" s="212"/>
      <c r="RVU4" s="212"/>
      <c r="RVV4" s="212"/>
      <c r="RVW4" s="212"/>
      <c r="RVX4" s="212"/>
      <c r="RVY4" s="212"/>
      <c r="RVZ4" s="212"/>
      <c r="RWA4" s="212"/>
      <c r="RWB4" s="212"/>
      <c r="RWC4" s="212"/>
      <c r="RWD4" s="212"/>
      <c r="RWE4" s="212"/>
      <c r="RWF4" s="212"/>
      <c r="RWG4" s="212"/>
      <c r="RWH4" s="212"/>
      <c r="RWI4" s="212"/>
      <c r="RWJ4" s="212"/>
      <c r="RWK4" s="212"/>
      <c r="RWL4" s="212"/>
      <c r="RWM4" s="212"/>
      <c r="RWN4" s="212"/>
      <c r="RWO4" s="212"/>
      <c r="RWP4" s="212"/>
      <c r="RWQ4" s="212"/>
      <c r="RWR4" s="212"/>
      <c r="RWS4" s="212"/>
      <c r="RWT4" s="212"/>
      <c r="RWU4" s="212"/>
      <c r="RWV4" s="212"/>
      <c r="RWW4" s="212"/>
      <c r="RWX4" s="212"/>
      <c r="RWY4" s="212"/>
      <c r="RWZ4" s="212"/>
      <c r="RXA4" s="212"/>
      <c r="RXB4" s="212"/>
      <c r="RXC4" s="212"/>
      <c r="RXD4" s="212"/>
      <c r="RXE4" s="212"/>
      <c r="RXF4" s="212"/>
      <c r="RXG4" s="212"/>
      <c r="RXH4" s="212"/>
      <c r="RXI4" s="212"/>
      <c r="RXJ4" s="212"/>
      <c r="RXK4" s="212"/>
      <c r="RXL4" s="212"/>
      <c r="RXM4" s="212"/>
      <c r="RXN4" s="212"/>
      <c r="RXO4" s="212"/>
      <c r="RXP4" s="212"/>
      <c r="RXQ4" s="212"/>
      <c r="RXR4" s="212"/>
      <c r="RXS4" s="212"/>
      <c r="RXT4" s="212"/>
      <c r="RXU4" s="212"/>
      <c r="RXV4" s="212"/>
      <c r="RXW4" s="212"/>
      <c r="RXX4" s="212"/>
      <c r="RXY4" s="212"/>
      <c r="RXZ4" s="212"/>
      <c r="RYA4" s="212"/>
      <c r="RYB4" s="212"/>
      <c r="RYC4" s="212"/>
      <c r="RYD4" s="212"/>
      <c r="RYE4" s="212"/>
      <c r="RYF4" s="212"/>
      <c r="RYG4" s="212"/>
      <c r="RYH4" s="212"/>
      <c r="RYI4" s="212"/>
      <c r="RYJ4" s="212"/>
      <c r="RYK4" s="212"/>
      <c r="RYL4" s="212"/>
      <c r="RYM4" s="212"/>
      <c r="RYN4" s="212"/>
      <c r="RYO4" s="212"/>
      <c r="RYP4" s="212"/>
      <c r="RYQ4" s="212"/>
      <c r="RYR4" s="212"/>
      <c r="RYS4" s="212"/>
      <c r="RYT4" s="212"/>
      <c r="RYU4" s="212"/>
      <c r="RYV4" s="212"/>
      <c r="RYW4" s="212"/>
      <c r="RYX4" s="212"/>
      <c r="RYY4" s="212"/>
      <c r="RYZ4" s="212"/>
      <c r="RZA4" s="212"/>
      <c r="RZB4" s="212"/>
      <c r="RZC4" s="212"/>
      <c r="RZD4" s="212"/>
      <c r="RZE4" s="212"/>
      <c r="RZF4" s="212"/>
      <c r="RZG4" s="212"/>
      <c r="RZH4" s="212"/>
      <c r="RZI4" s="212"/>
      <c r="RZJ4" s="212"/>
      <c r="RZK4" s="212"/>
      <c r="RZL4" s="212"/>
      <c r="RZM4" s="212"/>
      <c r="RZN4" s="212"/>
      <c r="RZO4" s="212"/>
      <c r="RZP4" s="212"/>
      <c r="RZQ4" s="212"/>
      <c r="RZR4" s="212"/>
      <c r="RZS4" s="212"/>
      <c r="RZT4" s="212"/>
      <c r="RZU4" s="212"/>
      <c r="RZV4" s="212"/>
      <c r="RZW4" s="212"/>
      <c r="RZX4" s="212"/>
      <c r="RZY4" s="212"/>
      <c r="RZZ4" s="212"/>
      <c r="SAA4" s="212"/>
      <c r="SAB4" s="212"/>
      <c r="SAC4" s="212"/>
      <c r="SAD4" s="212"/>
      <c r="SAE4" s="212"/>
      <c r="SAF4" s="212"/>
      <c r="SAG4" s="212"/>
      <c r="SAH4" s="212"/>
      <c r="SAI4" s="212"/>
      <c r="SAJ4" s="212"/>
      <c r="SAK4" s="212"/>
      <c r="SAL4" s="212"/>
      <c r="SAM4" s="212"/>
      <c r="SAN4" s="212"/>
      <c r="SAO4" s="212"/>
      <c r="SAP4" s="212"/>
      <c r="SAQ4" s="212"/>
      <c r="SAR4" s="212"/>
      <c r="SAS4" s="212"/>
      <c r="SAT4" s="212"/>
      <c r="SAU4" s="212"/>
      <c r="SAV4" s="212"/>
      <c r="SAW4" s="212"/>
      <c r="SAX4" s="212"/>
      <c r="SAY4" s="212"/>
      <c r="SAZ4" s="212"/>
      <c r="SBA4" s="212"/>
      <c r="SBB4" s="212"/>
      <c r="SBC4" s="212"/>
      <c r="SBD4" s="212"/>
      <c r="SBE4" s="212"/>
      <c r="SBF4" s="212"/>
      <c r="SBG4" s="212"/>
      <c r="SBH4" s="212"/>
      <c r="SBI4" s="212"/>
      <c r="SBJ4" s="212"/>
      <c r="SBK4" s="212"/>
      <c r="SBL4" s="212"/>
      <c r="SBM4" s="212"/>
      <c r="SBN4" s="212"/>
      <c r="SBO4" s="212"/>
      <c r="SBP4" s="212"/>
      <c r="SBQ4" s="212"/>
      <c r="SBR4" s="212"/>
      <c r="SBS4" s="212"/>
      <c r="SBT4" s="212"/>
      <c r="SBU4" s="212"/>
      <c r="SBV4" s="212"/>
      <c r="SBW4" s="212"/>
      <c r="SBX4" s="212"/>
      <c r="SBY4" s="212"/>
      <c r="SBZ4" s="212"/>
      <c r="SCA4" s="212"/>
      <c r="SCB4" s="212"/>
      <c r="SCC4" s="212"/>
      <c r="SCD4" s="212"/>
      <c r="SCE4" s="212"/>
      <c r="SCF4" s="212"/>
      <c r="SCG4" s="212"/>
      <c r="SCH4" s="212"/>
      <c r="SCI4" s="212"/>
      <c r="SCJ4" s="212"/>
      <c r="SCK4" s="212"/>
      <c r="SCL4" s="212"/>
      <c r="SCM4" s="212"/>
      <c r="SCN4" s="212"/>
      <c r="SCO4" s="212"/>
      <c r="SCP4" s="212"/>
      <c r="SCQ4" s="212"/>
      <c r="SCR4" s="212"/>
      <c r="SCS4" s="212"/>
      <c r="SCT4" s="212"/>
      <c r="SCU4" s="212"/>
      <c r="SCV4" s="212"/>
      <c r="SCW4" s="212"/>
      <c r="SCX4" s="212"/>
      <c r="SCY4" s="212"/>
      <c r="SCZ4" s="212"/>
      <c r="SDA4" s="212"/>
      <c r="SDB4" s="212"/>
      <c r="SDC4" s="212"/>
      <c r="SDD4" s="212"/>
      <c r="SDE4" s="212"/>
      <c r="SDF4" s="212"/>
      <c r="SDG4" s="212"/>
      <c r="SDH4" s="212"/>
      <c r="SDI4" s="212"/>
      <c r="SDJ4" s="212"/>
      <c r="SDK4" s="212"/>
      <c r="SDL4" s="212"/>
      <c r="SDM4" s="212"/>
      <c r="SDN4" s="212"/>
      <c r="SDO4" s="212"/>
      <c r="SDP4" s="212"/>
      <c r="SDQ4" s="212"/>
      <c r="SDR4" s="212"/>
      <c r="SDS4" s="212"/>
      <c r="SDT4" s="212"/>
      <c r="SDU4" s="212"/>
      <c r="SDV4" s="212"/>
      <c r="SDW4" s="212"/>
      <c r="SDX4" s="212"/>
      <c r="SDY4" s="212"/>
      <c r="SDZ4" s="212"/>
      <c r="SEA4" s="212"/>
      <c r="SEB4" s="212"/>
      <c r="SEC4" s="212"/>
      <c r="SED4" s="212"/>
      <c r="SEE4" s="212"/>
      <c r="SEF4" s="212"/>
      <c r="SEG4" s="212"/>
      <c r="SEH4" s="212"/>
      <c r="SEI4" s="212"/>
      <c r="SEJ4" s="212"/>
      <c r="SEK4" s="212"/>
      <c r="SEL4" s="212"/>
      <c r="SEM4" s="212"/>
      <c r="SEN4" s="212"/>
      <c r="SEO4" s="212"/>
      <c r="SEP4" s="212"/>
      <c r="SEQ4" s="212"/>
      <c r="SER4" s="212"/>
      <c r="SES4" s="212"/>
      <c r="SET4" s="212"/>
      <c r="SEU4" s="212"/>
      <c r="SEV4" s="212"/>
      <c r="SEW4" s="212"/>
      <c r="SEX4" s="212"/>
      <c r="SEY4" s="212"/>
      <c r="SEZ4" s="212"/>
      <c r="SFA4" s="212"/>
      <c r="SFB4" s="212"/>
      <c r="SFC4" s="212"/>
      <c r="SFD4" s="212"/>
      <c r="SFE4" s="212"/>
      <c r="SFF4" s="212"/>
      <c r="SFG4" s="212"/>
      <c r="SFH4" s="212"/>
      <c r="SFI4" s="212"/>
      <c r="SFJ4" s="212"/>
      <c r="SFK4" s="212"/>
      <c r="SFL4" s="212"/>
      <c r="SFM4" s="212"/>
      <c r="SFN4" s="212"/>
      <c r="SFO4" s="212"/>
      <c r="SFP4" s="212"/>
      <c r="SFQ4" s="212"/>
      <c r="SFR4" s="212"/>
      <c r="SFS4" s="212"/>
      <c r="SFT4" s="212"/>
      <c r="SFU4" s="212"/>
      <c r="SFV4" s="212"/>
      <c r="SFW4" s="212"/>
      <c r="SFX4" s="212"/>
      <c r="SFY4" s="212"/>
      <c r="SFZ4" s="212"/>
      <c r="SGA4" s="212"/>
      <c r="SGB4" s="212"/>
      <c r="SGC4" s="212"/>
      <c r="SGD4" s="212"/>
      <c r="SGE4" s="212"/>
      <c r="SGF4" s="212"/>
      <c r="SGG4" s="212"/>
      <c r="SGH4" s="212"/>
      <c r="SGI4" s="212"/>
      <c r="SGJ4" s="212"/>
      <c r="SGK4" s="212"/>
      <c r="SGL4" s="212"/>
      <c r="SGM4" s="212"/>
      <c r="SGN4" s="212"/>
      <c r="SGO4" s="212"/>
      <c r="SGP4" s="212"/>
      <c r="SGQ4" s="212"/>
      <c r="SGR4" s="212"/>
      <c r="SGS4" s="212"/>
      <c r="SGT4" s="212"/>
      <c r="SGU4" s="212"/>
      <c r="SGV4" s="212"/>
      <c r="SGW4" s="212"/>
      <c r="SGX4" s="212"/>
      <c r="SGY4" s="212"/>
      <c r="SGZ4" s="212"/>
      <c r="SHA4" s="212"/>
      <c r="SHB4" s="212"/>
      <c r="SHC4" s="212"/>
      <c r="SHD4" s="212"/>
      <c r="SHE4" s="212"/>
      <c r="SHF4" s="212"/>
      <c r="SHG4" s="212"/>
      <c r="SHH4" s="212"/>
      <c r="SHI4" s="212"/>
      <c r="SHJ4" s="212"/>
      <c r="SHK4" s="212"/>
      <c r="SHL4" s="212"/>
      <c r="SHM4" s="212"/>
      <c r="SHN4" s="212"/>
      <c r="SHO4" s="212"/>
      <c r="SHP4" s="212"/>
      <c r="SHQ4" s="212"/>
      <c r="SHR4" s="212"/>
      <c r="SHS4" s="212"/>
      <c r="SHT4" s="212"/>
      <c r="SHU4" s="212"/>
      <c r="SHV4" s="212"/>
      <c r="SHW4" s="212"/>
      <c r="SHX4" s="212"/>
      <c r="SHY4" s="212"/>
      <c r="SHZ4" s="212"/>
      <c r="SIA4" s="212"/>
      <c r="SIB4" s="212"/>
      <c r="SIC4" s="212"/>
      <c r="SID4" s="212"/>
      <c r="SIE4" s="212"/>
      <c r="SIF4" s="212"/>
      <c r="SIG4" s="212"/>
      <c r="SIH4" s="212"/>
      <c r="SII4" s="212"/>
      <c r="SIJ4" s="212"/>
      <c r="SIK4" s="212"/>
      <c r="SIL4" s="212"/>
      <c r="SIM4" s="212"/>
      <c r="SIN4" s="212"/>
      <c r="SIO4" s="212"/>
      <c r="SIP4" s="212"/>
      <c r="SIQ4" s="212"/>
      <c r="SIR4" s="212"/>
      <c r="SIS4" s="212"/>
      <c r="SIT4" s="212"/>
      <c r="SIU4" s="212"/>
      <c r="SIV4" s="212"/>
      <c r="SIW4" s="212"/>
      <c r="SIX4" s="212"/>
      <c r="SIY4" s="212"/>
      <c r="SIZ4" s="212"/>
      <c r="SJA4" s="212"/>
      <c r="SJB4" s="212"/>
      <c r="SJC4" s="212"/>
      <c r="SJD4" s="212"/>
      <c r="SJE4" s="212"/>
      <c r="SJF4" s="212"/>
      <c r="SJG4" s="212"/>
      <c r="SJH4" s="212"/>
      <c r="SJI4" s="212"/>
      <c r="SJJ4" s="212"/>
      <c r="SJK4" s="212"/>
      <c r="SJL4" s="212"/>
      <c r="SJM4" s="212"/>
      <c r="SJN4" s="212"/>
      <c r="SJO4" s="212"/>
      <c r="SJP4" s="212"/>
      <c r="SJQ4" s="212"/>
      <c r="SJR4" s="212"/>
      <c r="SJS4" s="212"/>
      <c r="SJT4" s="212"/>
      <c r="SJU4" s="212"/>
      <c r="SJV4" s="212"/>
      <c r="SJW4" s="212"/>
      <c r="SJX4" s="212"/>
      <c r="SJY4" s="212"/>
      <c r="SJZ4" s="212"/>
      <c r="SKA4" s="212"/>
      <c r="SKB4" s="212"/>
      <c r="SKC4" s="212"/>
      <c r="SKD4" s="212"/>
      <c r="SKE4" s="212"/>
      <c r="SKF4" s="212"/>
      <c r="SKG4" s="212"/>
      <c r="SKH4" s="212"/>
      <c r="SKI4" s="212"/>
      <c r="SKJ4" s="212"/>
      <c r="SKK4" s="212"/>
      <c r="SKL4" s="212"/>
      <c r="SKM4" s="212"/>
      <c r="SKN4" s="212"/>
      <c r="SKO4" s="212"/>
      <c r="SKP4" s="212"/>
      <c r="SKQ4" s="212"/>
      <c r="SKR4" s="212"/>
      <c r="SKS4" s="212"/>
      <c r="SKT4" s="212"/>
      <c r="SKU4" s="212"/>
      <c r="SKV4" s="212"/>
      <c r="SKW4" s="212"/>
      <c r="SKX4" s="212"/>
      <c r="SKY4" s="212"/>
      <c r="SKZ4" s="212"/>
      <c r="SLA4" s="212"/>
      <c r="SLB4" s="212"/>
      <c r="SLC4" s="212"/>
      <c r="SLD4" s="212"/>
      <c r="SLE4" s="212"/>
      <c r="SLF4" s="212"/>
      <c r="SLG4" s="212"/>
      <c r="SLH4" s="212"/>
      <c r="SLI4" s="212"/>
      <c r="SLJ4" s="212"/>
      <c r="SLK4" s="212"/>
      <c r="SLL4" s="212"/>
      <c r="SLM4" s="212"/>
      <c r="SLN4" s="212"/>
      <c r="SLO4" s="212"/>
      <c r="SLP4" s="212"/>
      <c r="SLQ4" s="212"/>
      <c r="SLR4" s="212"/>
      <c r="SLS4" s="212"/>
      <c r="SLT4" s="212"/>
      <c r="SLU4" s="212"/>
      <c r="SLV4" s="212"/>
      <c r="SLW4" s="212"/>
      <c r="SLX4" s="212"/>
      <c r="SLY4" s="212"/>
      <c r="SLZ4" s="212"/>
      <c r="SMA4" s="212"/>
      <c r="SMB4" s="212"/>
      <c r="SMC4" s="212"/>
      <c r="SMD4" s="212"/>
      <c r="SME4" s="212"/>
      <c r="SMF4" s="212"/>
      <c r="SMG4" s="212"/>
      <c r="SMH4" s="212"/>
      <c r="SMI4" s="212"/>
      <c r="SMJ4" s="212"/>
      <c r="SMK4" s="212"/>
      <c r="SML4" s="212"/>
      <c r="SMM4" s="212"/>
      <c r="SMN4" s="212"/>
      <c r="SMO4" s="212"/>
      <c r="SMP4" s="212"/>
      <c r="SMQ4" s="212"/>
      <c r="SMR4" s="212"/>
      <c r="SMS4" s="212"/>
      <c r="SMT4" s="212"/>
      <c r="SMU4" s="212"/>
      <c r="SMV4" s="212"/>
      <c r="SMW4" s="212"/>
      <c r="SMX4" s="212"/>
      <c r="SMY4" s="212"/>
      <c r="SMZ4" s="212"/>
      <c r="SNA4" s="212"/>
      <c r="SNB4" s="212"/>
      <c r="SNC4" s="212"/>
      <c r="SND4" s="212"/>
      <c r="SNE4" s="212"/>
      <c r="SNF4" s="212"/>
      <c r="SNG4" s="212"/>
      <c r="SNH4" s="212"/>
      <c r="SNI4" s="212"/>
      <c r="SNJ4" s="212"/>
      <c r="SNK4" s="212"/>
      <c r="SNL4" s="212"/>
      <c r="SNM4" s="212"/>
      <c r="SNN4" s="212"/>
      <c r="SNO4" s="212"/>
      <c r="SNP4" s="212"/>
      <c r="SNQ4" s="212"/>
      <c r="SNR4" s="212"/>
      <c r="SNS4" s="212"/>
      <c r="SNT4" s="212"/>
      <c r="SNU4" s="212"/>
      <c r="SNV4" s="212"/>
      <c r="SNW4" s="212"/>
      <c r="SNX4" s="212"/>
      <c r="SNY4" s="212"/>
      <c r="SNZ4" s="212"/>
      <c r="SOA4" s="212"/>
      <c r="SOB4" s="212"/>
      <c r="SOC4" s="212"/>
      <c r="SOD4" s="212"/>
      <c r="SOE4" s="212"/>
      <c r="SOF4" s="212"/>
      <c r="SOG4" s="212"/>
      <c r="SOH4" s="212"/>
      <c r="SOI4" s="212"/>
      <c r="SOJ4" s="212"/>
      <c r="SOK4" s="212"/>
      <c r="SOL4" s="212"/>
      <c r="SOM4" s="212"/>
      <c r="SON4" s="212"/>
      <c r="SOO4" s="212"/>
      <c r="SOP4" s="212"/>
      <c r="SOQ4" s="212"/>
      <c r="SOR4" s="212"/>
      <c r="SOS4" s="212"/>
      <c r="SOT4" s="212"/>
      <c r="SOU4" s="212"/>
      <c r="SOV4" s="212"/>
      <c r="SOW4" s="212"/>
      <c r="SOX4" s="212"/>
      <c r="SOY4" s="212"/>
      <c r="SOZ4" s="212"/>
      <c r="SPA4" s="212"/>
      <c r="SPB4" s="212"/>
      <c r="SPC4" s="212"/>
      <c r="SPD4" s="212"/>
      <c r="SPE4" s="212"/>
      <c r="SPF4" s="212"/>
      <c r="SPG4" s="212"/>
      <c r="SPH4" s="212"/>
      <c r="SPI4" s="212"/>
      <c r="SPJ4" s="212"/>
      <c r="SPK4" s="212"/>
      <c r="SPL4" s="212"/>
      <c r="SPM4" s="212"/>
      <c r="SPN4" s="212"/>
      <c r="SPO4" s="212"/>
      <c r="SPP4" s="212"/>
      <c r="SPQ4" s="212"/>
      <c r="SPR4" s="212"/>
      <c r="SPS4" s="212"/>
      <c r="SPT4" s="212"/>
      <c r="SPU4" s="212"/>
      <c r="SPV4" s="212"/>
      <c r="SPW4" s="212"/>
      <c r="SPX4" s="212"/>
      <c r="SPY4" s="212"/>
      <c r="SPZ4" s="212"/>
      <c r="SQA4" s="212"/>
      <c r="SQB4" s="212"/>
      <c r="SQC4" s="212"/>
      <c r="SQD4" s="212"/>
      <c r="SQE4" s="212"/>
      <c r="SQF4" s="212"/>
      <c r="SQG4" s="212"/>
      <c r="SQH4" s="212"/>
      <c r="SQI4" s="212"/>
      <c r="SQJ4" s="212"/>
      <c r="SQK4" s="212"/>
      <c r="SQL4" s="212"/>
      <c r="SQM4" s="212"/>
      <c r="SQN4" s="212"/>
      <c r="SQO4" s="212"/>
      <c r="SQP4" s="212"/>
      <c r="SQQ4" s="212"/>
      <c r="SQR4" s="212"/>
      <c r="SQS4" s="212"/>
      <c r="SQT4" s="212"/>
      <c r="SQU4" s="212"/>
      <c r="SQV4" s="212"/>
      <c r="SQW4" s="212"/>
      <c r="SQX4" s="212"/>
      <c r="SQY4" s="212"/>
      <c r="SQZ4" s="212"/>
      <c r="SRA4" s="212"/>
      <c r="SRB4" s="212"/>
      <c r="SRC4" s="212"/>
      <c r="SRD4" s="212"/>
      <c r="SRE4" s="212"/>
      <c r="SRF4" s="212"/>
      <c r="SRG4" s="212"/>
      <c r="SRH4" s="212"/>
      <c r="SRI4" s="212"/>
      <c r="SRJ4" s="212"/>
      <c r="SRK4" s="212"/>
      <c r="SRL4" s="212"/>
      <c r="SRM4" s="212"/>
      <c r="SRN4" s="212"/>
      <c r="SRO4" s="212"/>
      <c r="SRP4" s="212"/>
      <c r="SRQ4" s="212"/>
      <c r="SRR4" s="212"/>
      <c r="SRS4" s="212"/>
      <c r="SRT4" s="212"/>
      <c r="SRU4" s="212"/>
      <c r="SRV4" s="212"/>
      <c r="SRW4" s="212"/>
      <c r="SRX4" s="212"/>
      <c r="SRY4" s="212"/>
      <c r="SRZ4" s="212"/>
      <c r="SSA4" s="212"/>
      <c r="SSB4" s="212"/>
      <c r="SSC4" s="212"/>
      <c r="SSD4" s="212"/>
      <c r="SSE4" s="212"/>
      <c r="SSF4" s="212"/>
      <c r="SSG4" s="212"/>
      <c r="SSH4" s="212"/>
      <c r="SSI4" s="212"/>
      <c r="SSJ4" s="212"/>
      <c r="SSK4" s="212"/>
      <c r="SSL4" s="212"/>
      <c r="SSM4" s="212"/>
      <c r="SSN4" s="212"/>
      <c r="SSO4" s="212"/>
      <c r="SSP4" s="212"/>
      <c r="SSQ4" s="212"/>
      <c r="SSR4" s="212"/>
      <c r="SSS4" s="212"/>
      <c r="SST4" s="212"/>
      <c r="SSU4" s="212"/>
      <c r="SSV4" s="212"/>
      <c r="SSW4" s="212"/>
      <c r="SSX4" s="212"/>
      <c r="SSY4" s="212"/>
      <c r="SSZ4" s="212"/>
      <c r="STA4" s="212"/>
      <c r="STB4" s="212"/>
      <c r="STC4" s="212"/>
      <c r="STD4" s="212"/>
      <c r="STE4" s="212"/>
      <c r="STF4" s="212"/>
      <c r="STG4" s="212"/>
      <c r="STH4" s="212"/>
      <c r="STI4" s="212"/>
      <c r="STJ4" s="212"/>
      <c r="STK4" s="212"/>
      <c r="STL4" s="212"/>
      <c r="STM4" s="212"/>
      <c r="STN4" s="212"/>
      <c r="STO4" s="212"/>
      <c r="STP4" s="212"/>
      <c r="STQ4" s="212"/>
      <c r="STR4" s="212"/>
      <c r="STS4" s="212"/>
      <c r="STT4" s="212"/>
      <c r="STU4" s="212"/>
      <c r="STV4" s="212"/>
      <c r="STW4" s="212"/>
      <c r="STX4" s="212"/>
      <c r="STY4" s="212"/>
      <c r="STZ4" s="212"/>
      <c r="SUA4" s="212"/>
      <c r="SUB4" s="212"/>
      <c r="SUC4" s="212"/>
      <c r="SUD4" s="212"/>
      <c r="SUE4" s="212"/>
      <c r="SUF4" s="212"/>
      <c r="SUG4" s="212"/>
      <c r="SUH4" s="212"/>
      <c r="SUI4" s="212"/>
      <c r="SUJ4" s="212"/>
      <c r="SUK4" s="212"/>
      <c r="SUL4" s="212"/>
      <c r="SUM4" s="212"/>
      <c r="SUN4" s="212"/>
      <c r="SUO4" s="212"/>
      <c r="SUP4" s="212"/>
      <c r="SUQ4" s="212"/>
      <c r="SUR4" s="212"/>
      <c r="SUS4" s="212"/>
      <c r="SUT4" s="212"/>
      <c r="SUU4" s="212"/>
      <c r="SUV4" s="212"/>
      <c r="SUW4" s="212"/>
      <c r="SUX4" s="212"/>
      <c r="SUY4" s="212"/>
      <c r="SUZ4" s="212"/>
      <c r="SVA4" s="212"/>
      <c r="SVB4" s="212"/>
      <c r="SVC4" s="212"/>
      <c r="SVD4" s="212"/>
      <c r="SVE4" s="212"/>
      <c r="SVF4" s="212"/>
      <c r="SVG4" s="212"/>
      <c r="SVH4" s="212"/>
      <c r="SVI4" s="212"/>
      <c r="SVJ4" s="212"/>
      <c r="SVK4" s="212"/>
      <c r="SVL4" s="212"/>
      <c r="SVM4" s="212"/>
      <c r="SVN4" s="212"/>
      <c r="SVO4" s="212"/>
      <c r="SVP4" s="212"/>
      <c r="SVQ4" s="212"/>
      <c r="SVR4" s="212"/>
      <c r="SVS4" s="212"/>
      <c r="SVT4" s="212"/>
      <c r="SVU4" s="212"/>
      <c r="SVV4" s="212"/>
      <c r="SVW4" s="212"/>
      <c r="SVX4" s="212"/>
      <c r="SVY4" s="212"/>
      <c r="SVZ4" s="212"/>
      <c r="SWA4" s="212"/>
      <c r="SWB4" s="212"/>
      <c r="SWC4" s="212"/>
      <c r="SWD4" s="212"/>
      <c r="SWE4" s="212"/>
      <c r="SWF4" s="212"/>
      <c r="SWG4" s="212"/>
      <c r="SWH4" s="212"/>
      <c r="SWI4" s="212"/>
      <c r="SWJ4" s="212"/>
      <c r="SWK4" s="212"/>
      <c r="SWL4" s="212"/>
      <c r="SWM4" s="212"/>
      <c r="SWN4" s="212"/>
      <c r="SWO4" s="212"/>
      <c r="SWP4" s="212"/>
      <c r="SWQ4" s="212"/>
      <c r="SWR4" s="212"/>
      <c r="SWS4" s="212"/>
      <c r="SWT4" s="212"/>
      <c r="SWU4" s="212"/>
      <c r="SWV4" s="212"/>
      <c r="SWW4" s="212"/>
      <c r="SWX4" s="212"/>
      <c r="SWY4" s="212"/>
      <c r="SWZ4" s="212"/>
      <c r="SXA4" s="212"/>
      <c r="SXB4" s="212"/>
      <c r="SXC4" s="212"/>
      <c r="SXD4" s="212"/>
      <c r="SXE4" s="212"/>
      <c r="SXF4" s="212"/>
      <c r="SXG4" s="212"/>
      <c r="SXH4" s="212"/>
      <c r="SXI4" s="212"/>
      <c r="SXJ4" s="212"/>
      <c r="SXK4" s="212"/>
      <c r="SXL4" s="212"/>
      <c r="SXM4" s="212"/>
      <c r="SXN4" s="212"/>
      <c r="SXO4" s="212"/>
      <c r="SXP4" s="212"/>
      <c r="SXQ4" s="212"/>
      <c r="SXR4" s="212"/>
      <c r="SXS4" s="212"/>
      <c r="SXT4" s="212"/>
      <c r="SXU4" s="212"/>
      <c r="SXV4" s="212"/>
      <c r="SXW4" s="212"/>
      <c r="SXX4" s="212"/>
      <c r="SXY4" s="212"/>
      <c r="SXZ4" s="212"/>
      <c r="SYA4" s="212"/>
      <c r="SYB4" s="212"/>
      <c r="SYC4" s="212"/>
      <c r="SYD4" s="212"/>
      <c r="SYE4" s="212"/>
      <c r="SYF4" s="212"/>
      <c r="SYG4" s="212"/>
      <c r="SYH4" s="212"/>
      <c r="SYI4" s="212"/>
      <c r="SYJ4" s="212"/>
      <c r="SYK4" s="212"/>
      <c r="SYL4" s="212"/>
      <c r="SYM4" s="212"/>
      <c r="SYN4" s="212"/>
      <c r="SYO4" s="212"/>
      <c r="SYP4" s="212"/>
      <c r="SYQ4" s="212"/>
      <c r="SYR4" s="212"/>
      <c r="SYS4" s="212"/>
      <c r="SYT4" s="212"/>
      <c r="SYU4" s="212"/>
      <c r="SYV4" s="212"/>
      <c r="SYW4" s="212"/>
      <c r="SYX4" s="212"/>
      <c r="SYY4" s="212"/>
      <c r="SYZ4" s="212"/>
      <c r="SZA4" s="212"/>
      <c r="SZB4" s="212"/>
      <c r="SZC4" s="212"/>
      <c r="SZD4" s="212"/>
      <c r="SZE4" s="212"/>
      <c r="SZF4" s="212"/>
      <c r="SZG4" s="212"/>
      <c r="SZH4" s="212"/>
      <c r="SZI4" s="212"/>
      <c r="SZJ4" s="212"/>
      <c r="SZK4" s="212"/>
      <c r="SZL4" s="212"/>
      <c r="SZM4" s="212"/>
      <c r="SZN4" s="212"/>
      <c r="SZO4" s="212"/>
      <c r="SZP4" s="212"/>
      <c r="SZQ4" s="212"/>
      <c r="SZR4" s="212"/>
      <c r="SZS4" s="212"/>
      <c r="SZT4" s="212"/>
      <c r="SZU4" s="212"/>
      <c r="SZV4" s="212"/>
      <c r="SZW4" s="212"/>
      <c r="SZX4" s="212"/>
      <c r="SZY4" s="212"/>
      <c r="SZZ4" s="212"/>
      <c r="TAA4" s="212"/>
      <c r="TAB4" s="212"/>
      <c r="TAC4" s="212"/>
      <c r="TAD4" s="212"/>
      <c r="TAE4" s="212"/>
      <c r="TAF4" s="212"/>
      <c r="TAG4" s="212"/>
      <c r="TAH4" s="212"/>
      <c r="TAI4" s="212"/>
      <c r="TAJ4" s="212"/>
      <c r="TAK4" s="212"/>
      <c r="TAL4" s="212"/>
      <c r="TAM4" s="212"/>
      <c r="TAN4" s="212"/>
      <c r="TAO4" s="212"/>
      <c r="TAP4" s="212"/>
      <c r="TAQ4" s="212"/>
      <c r="TAR4" s="212"/>
      <c r="TAS4" s="212"/>
      <c r="TAT4" s="212"/>
      <c r="TAU4" s="212"/>
      <c r="TAV4" s="212"/>
      <c r="TAW4" s="212"/>
      <c r="TAX4" s="212"/>
      <c r="TAY4" s="212"/>
      <c r="TAZ4" s="212"/>
      <c r="TBA4" s="212"/>
      <c r="TBB4" s="212"/>
      <c r="TBC4" s="212"/>
      <c r="TBD4" s="212"/>
      <c r="TBE4" s="212"/>
      <c r="TBF4" s="212"/>
      <c r="TBG4" s="212"/>
      <c r="TBH4" s="212"/>
      <c r="TBI4" s="212"/>
      <c r="TBJ4" s="212"/>
      <c r="TBK4" s="212"/>
      <c r="TBL4" s="212"/>
      <c r="TBM4" s="212"/>
      <c r="TBN4" s="212"/>
      <c r="TBO4" s="212"/>
      <c r="TBP4" s="212"/>
      <c r="TBQ4" s="212"/>
      <c r="TBR4" s="212"/>
      <c r="TBS4" s="212"/>
      <c r="TBT4" s="212"/>
      <c r="TBU4" s="212"/>
      <c r="TBV4" s="212"/>
      <c r="TBW4" s="212"/>
      <c r="TBX4" s="212"/>
      <c r="TBY4" s="212"/>
      <c r="TBZ4" s="212"/>
      <c r="TCA4" s="212"/>
      <c r="TCB4" s="212"/>
      <c r="TCC4" s="212"/>
      <c r="TCD4" s="212"/>
      <c r="TCE4" s="212"/>
      <c r="TCF4" s="212"/>
      <c r="TCG4" s="212"/>
      <c r="TCH4" s="212"/>
      <c r="TCI4" s="212"/>
      <c r="TCJ4" s="212"/>
      <c r="TCK4" s="212"/>
      <c r="TCL4" s="212"/>
      <c r="TCM4" s="212"/>
      <c r="TCN4" s="212"/>
      <c r="TCO4" s="212"/>
      <c r="TCP4" s="212"/>
      <c r="TCQ4" s="212"/>
      <c r="TCR4" s="212"/>
      <c r="TCS4" s="212"/>
      <c r="TCT4" s="212"/>
      <c r="TCU4" s="212"/>
      <c r="TCV4" s="212"/>
      <c r="TCW4" s="212"/>
      <c r="TCX4" s="212"/>
      <c r="TCY4" s="212"/>
      <c r="TCZ4" s="212"/>
      <c r="TDA4" s="212"/>
      <c r="TDB4" s="212"/>
      <c r="TDC4" s="212"/>
      <c r="TDD4" s="212"/>
      <c r="TDE4" s="212"/>
      <c r="TDF4" s="212"/>
      <c r="TDG4" s="212"/>
      <c r="TDH4" s="212"/>
      <c r="TDI4" s="212"/>
      <c r="TDJ4" s="212"/>
      <c r="TDK4" s="212"/>
      <c r="TDL4" s="212"/>
      <c r="TDM4" s="212"/>
      <c r="TDN4" s="212"/>
      <c r="TDO4" s="212"/>
      <c r="TDP4" s="212"/>
      <c r="TDQ4" s="212"/>
      <c r="TDR4" s="212"/>
      <c r="TDS4" s="212"/>
      <c r="TDT4" s="212"/>
      <c r="TDU4" s="212"/>
      <c r="TDV4" s="212"/>
      <c r="TDW4" s="212"/>
      <c r="TDX4" s="212"/>
      <c r="TDY4" s="212"/>
      <c r="TDZ4" s="212"/>
      <c r="TEA4" s="212"/>
      <c r="TEB4" s="212"/>
      <c r="TEC4" s="212"/>
      <c r="TED4" s="212"/>
      <c r="TEE4" s="212"/>
      <c r="TEF4" s="212"/>
      <c r="TEG4" s="212"/>
      <c r="TEH4" s="212"/>
      <c r="TEI4" s="212"/>
      <c r="TEJ4" s="212"/>
      <c r="TEK4" s="212"/>
      <c r="TEL4" s="212"/>
      <c r="TEM4" s="212"/>
      <c r="TEN4" s="212"/>
      <c r="TEO4" s="212"/>
      <c r="TEP4" s="212"/>
      <c r="TEQ4" s="212"/>
      <c r="TER4" s="212"/>
      <c r="TES4" s="212"/>
      <c r="TET4" s="212"/>
      <c r="TEU4" s="212"/>
      <c r="TEV4" s="212"/>
      <c r="TEW4" s="212"/>
      <c r="TEX4" s="212"/>
      <c r="TEY4" s="212"/>
      <c r="TEZ4" s="212"/>
      <c r="TFA4" s="212"/>
      <c r="TFB4" s="212"/>
      <c r="TFC4" s="212"/>
      <c r="TFD4" s="212"/>
      <c r="TFE4" s="212"/>
      <c r="TFF4" s="212"/>
      <c r="TFG4" s="212"/>
      <c r="TFH4" s="212"/>
      <c r="TFI4" s="212"/>
      <c r="TFJ4" s="212"/>
      <c r="TFK4" s="212"/>
      <c r="TFL4" s="212"/>
      <c r="TFM4" s="212"/>
      <c r="TFN4" s="212"/>
      <c r="TFO4" s="212"/>
      <c r="TFP4" s="212"/>
      <c r="TFQ4" s="212"/>
      <c r="TFR4" s="212"/>
      <c r="TFS4" s="212"/>
      <c r="TFT4" s="212"/>
      <c r="TFU4" s="212"/>
      <c r="TFV4" s="212"/>
      <c r="TFW4" s="212"/>
      <c r="TFX4" s="212"/>
      <c r="TFY4" s="212"/>
      <c r="TFZ4" s="212"/>
      <c r="TGA4" s="212"/>
      <c r="TGB4" s="212"/>
      <c r="TGC4" s="212"/>
      <c r="TGD4" s="212"/>
      <c r="TGE4" s="212"/>
      <c r="TGF4" s="212"/>
      <c r="TGG4" s="212"/>
      <c r="TGH4" s="212"/>
      <c r="TGI4" s="212"/>
      <c r="TGJ4" s="212"/>
      <c r="TGK4" s="212"/>
      <c r="TGL4" s="212"/>
      <c r="TGM4" s="212"/>
      <c r="TGN4" s="212"/>
      <c r="TGO4" s="212"/>
      <c r="TGP4" s="212"/>
      <c r="TGQ4" s="212"/>
      <c r="TGR4" s="212"/>
      <c r="TGS4" s="212"/>
      <c r="TGT4" s="212"/>
      <c r="TGU4" s="212"/>
      <c r="TGV4" s="212"/>
      <c r="TGW4" s="212"/>
      <c r="TGX4" s="212"/>
      <c r="TGY4" s="212"/>
      <c r="TGZ4" s="212"/>
      <c r="THA4" s="212"/>
      <c r="THB4" s="212"/>
      <c r="THC4" s="212"/>
      <c r="THD4" s="212"/>
      <c r="THE4" s="212"/>
      <c r="THF4" s="212"/>
      <c r="THG4" s="212"/>
      <c r="THH4" s="212"/>
      <c r="THI4" s="212"/>
      <c r="THJ4" s="212"/>
      <c r="THK4" s="212"/>
      <c r="THL4" s="212"/>
      <c r="THM4" s="212"/>
      <c r="THN4" s="212"/>
      <c r="THO4" s="212"/>
      <c r="THP4" s="212"/>
      <c r="THQ4" s="212"/>
      <c r="THR4" s="212"/>
      <c r="THS4" s="212"/>
      <c r="THT4" s="212"/>
      <c r="THU4" s="212"/>
      <c r="THV4" s="212"/>
      <c r="THW4" s="212"/>
      <c r="THX4" s="212"/>
      <c r="THY4" s="212"/>
      <c r="THZ4" s="212"/>
      <c r="TIA4" s="212"/>
      <c r="TIB4" s="212"/>
      <c r="TIC4" s="212"/>
      <c r="TID4" s="212"/>
      <c r="TIE4" s="212"/>
      <c r="TIF4" s="212"/>
      <c r="TIG4" s="212"/>
      <c r="TIH4" s="212"/>
      <c r="TII4" s="212"/>
      <c r="TIJ4" s="212"/>
      <c r="TIK4" s="212"/>
      <c r="TIL4" s="212"/>
      <c r="TIM4" s="212"/>
      <c r="TIN4" s="212"/>
      <c r="TIO4" s="212"/>
      <c r="TIP4" s="212"/>
      <c r="TIQ4" s="212"/>
      <c r="TIR4" s="212"/>
      <c r="TIS4" s="212"/>
      <c r="TIT4" s="212"/>
      <c r="TIU4" s="212"/>
      <c r="TIV4" s="212"/>
      <c r="TIW4" s="212"/>
      <c r="TIX4" s="212"/>
      <c r="TIY4" s="212"/>
      <c r="TIZ4" s="212"/>
      <c r="TJA4" s="212"/>
      <c r="TJB4" s="212"/>
      <c r="TJC4" s="212"/>
      <c r="TJD4" s="212"/>
      <c r="TJE4" s="212"/>
      <c r="TJF4" s="212"/>
      <c r="TJG4" s="212"/>
      <c r="TJH4" s="212"/>
      <c r="TJI4" s="212"/>
      <c r="TJJ4" s="212"/>
      <c r="TJK4" s="212"/>
      <c r="TJL4" s="212"/>
      <c r="TJM4" s="212"/>
      <c r="TJN4" s="212"/>
      <c r="TJO4" s="212"/>
      <c r="TJP4" s="212"/>
      <c r="TJQ4" s="212"/>
      <c r="TJR4" s="212"/>
      <c r="TJS4" s="212"/>
      <c r="TJT4" s="212"/>
      <c r="TJU4" s="212"/>
      <c r="TJV4" s="212"/>
      <c r="TJW4" s="212"/>
      <c r="TJX4" s="212"/>
      <c r="TJY4" s="212"/>
      <c r="TJZ4" s="212"/>
      <c r="TKA4" s="212"/>
      <c r="TKB4" s="212"/>
      <c r="TKC4" s="212"/>
      <c r="TKD4" s="212"/>
      <c r="TKE4" s="212"/>
      <c r="TKF4" s="212"/>
      <c r="TKG4" s="212"/>
      <c r="TKH4" s="212"/>
      <c r="TKI4" s="212"/>
      <c r="TKJ4" s="212"/>
      <c r="TKK4" s="212"/>
      <c r="TKL4" s="212"/>
      <c r="TKM4" s="212"/>
      <c r="TKN4" s="212"/>
      <c r="TKO4" s="212"/>
      <c r="TKP4" s="212"/>
      <c r="TKQ4" s="212"/>
      <c r="TKR4" s="212"/>
      <c r="TKS4" s="212"/>
      <c r="TKT4" s="212"/>
      <c r="TKU4" s="212"/>
      <c r="TKV4" s="212"/>
      <c r="TKW4" s="212"/>
      <c r="TKX4" s="212"/>
      <c r="TKY4" s="212"/>
      <c r="TKZ4" s="212"/>
      <c r="TLA4" s="212"/>
      <c r="TLB4" s="212"/>
      <c r="TLC4" s="212"/>
      <c r="TLD4" s="212"/>
      <c r="TLE4" s="212"/>
      <c r="TLF4" s="212"/>
      <c r="TLG4" s="212"/>
      <c r="TLH4" s="212"/>
      <c r="TLI4" s="212"/>
      <c r="TLJ4" s="212"/>
      <c r="TLK4" s="212"/>
      <c r="TLL4" s="212"/>
      <c r="TLM4" s="212"/>
      <c r="TLN4" s="212"/>
      <c r="TLO4" s="212"/>
      <c r="TLP4" s="212"/>
      <c r="TLQ4" s="212"/>
      <c r="TLR4" s="212"/>
      <c r="TLS4" s="212"/>
      <c r="TLT4" s="212"/>
      <c r="TLU4" s="212"/>
      <c r="TLV4" s="212"/>
      <c r="TLW4" s="212"/>
      <c r="TLX4" s="212"/>
      <c r="TLY4" s="212"/>
      <c r="TLZ4" s="212"/>
      <c r="TMA4" s="212"/>
      <c r="TMB4" s="212"/>
      <c r="TMC4" s="212"/>
      <c r="TMD4" s="212"/>
      <c r="TME4" s="212"/>
      <c r="TMF4" s="212"/>
      <c r="TMG4" s="212"/>
      <c r="TMH4" s="212"/>
      <c r="TMI4" s="212"/>
      <c r="TMJ4" s="212"/>
      <c r="TMK4" s="212"/>
      <c r="TML4" s="212"/>
      <c r="TMM4" s="212"/>
      <c r="TMN4" s="212"/>
      <c r="TMO4" s="212"/>
      <c r="TMP4" s="212"/>
      <c r="TMQ4" s="212"/>
      <c r="TMR4" s="212"/>
      <c r="TMS4" s="212"/>
      <c r="TMT4" s="212"/>
      <c r="TMU4" s="212"/>
      <c r="TMV4" s="212"/>
      <c r="TMW4" s="212"/>
      <c r="TMX4" s="212"/>
      <c r="TMY4" s="212"/>
      <c r="TMZ4" s="212"/>
      <c r="TNA4" s="212"/>
      <c r="TNB4" s="212"/>
      <c r="TNC4" s="212"/>
      <c r="TND4" s="212"/>
      <c r="TNE4" s="212"/>
      <c r="TNF4" s="212"/>
      <c r="TNG4" s="212"/>
      <c r="TNH4" s="212"/>
      <c r="TNI4" s="212"/>
      <c r="TNJ4" s="212"/>
      <c r="TNK4" s="212"/>
      <c r="TNL4" s="212"/>
      <c r="TNM4" s="212"/>
      <c r="TNN4" s="212"/>
      <c r="TNO4" s="212"/>
      <c r="TNP4" s="212"/>
      <c r="TNQ4" s="212"/>
      <c r="TNR4" s="212"/>
      <c r="TNS4" s="212"/>
      <c r="TNT4" s="212"/>
      <c r="TNU4" s="212"/>
      <c r="TNV4" s="212"/>
      <c r="TNW4" s="212"/>
      <c r="TNX4" s="212"/>
      <c r="TNY4" s="212"/>
      <c r="TNZ4" s="212"/>
      <c r="TOA4" s="212"/>
      <c r="TOB4" s="212"/>
      <c r="TOC4" s="212"/>
      <c r="TOD4" s="212"/>
      <c r="TOE4" s="212"/>
      <c r="TOF4" s="212"/>
      <c r="TOG4" s="212"/>
      <c r="TOH4" s="212"/>
      <c r="TOI4" s="212"/>
      <c r="TOJ4" s="212"/>
      <c r="TOK4" s="212"/>
      <c r="TOL4" s="212"/>
      <c r="TOM4" s="212"/>
      <c r="TON4" s="212"/>
      <c r="TOO4" s="212"/>
      <c r="TOP4" s="212"/>
      <c r="TOQ4" s="212"/>
      <c r="TOR4" s="212"/>
      <c r="TOS4" s="212"/>
      <c r="TOT4" s="212"/>
      <c r="TOU4" s="212"/>
      <c r="TOV4" s="212"/>
      <c r="TOW4" s="212"/>
      <c r="TOX4" s="212"/>
      <c r="TOY4" s="212"/>
      <c r="TOZ4" s="212"/>
      <c r="TPA4" s="212"/>
      <c r="TPB4" s="212"/>
      <c r="TPC4" s="212"/>
      <c r="TPD4" s="212"/>
      <c r="TPE4" s="212"/>
      <c r="TPF4" s="212"/>
      <c r="TPG4" s="212"/>
      <c r="TPH4" s="212"/>
      <c r="TPI4" s="212"/>
      <c r="TPJ4" s="212"/>
      <c r="TPK4" s="212"/>
      <c r="TPL4" s="212"/>
      <c r="TPM4" s="212"/>
      <c r="TPN4" s="212"/>
      <c r="TPO4" s="212"/>
      <c r="TPP4" s="212"/>
      <c r="TPQ4" s="212"/>
      <c r="TPR4" s="212"/>
      <c r="TPS4" s="212"/>
      <c r="TPT4" s="212"/>
      <c r="TPU4" s="212"/>
      <c r="TPV4" s="212"/>
      <c r="TPW4" s="212"/>
      <c r="TPX4" s="212"/>
      <c r="TPY4" s="212"/>
      <c r="TPZ4" s="212"/>
      <c r="TQA4" s="212"/>
      <c r="TQB4" s="212"/>
      <c r="TQC4" s="212"/>
      <c r="TQD4" s="212"/>
      <c r="TQE4" s="212"/>
      <c r="TQF4" s="212"/>
      <c r="TQG4" s="212"/>
      <c r="TQH4" s="212"/>
      <c r="TQI4" s="212"/>
      <c r="TQJ4" s="212"/>
      <c r="TQK4" s="212"/>
      <c r="TQL4" s="212"/>
      <c r="TQM4" s="212"/>
      <c r="TQN4" s="212"/>
      <c r="TQO4" s="212"/>
      <c r="TQP4" s="212"/>
      <c r="TQQ4" s="212"/>
      <c r="TQR4" s="212"/>
      <c r="TQS4" s="212"/>
      <c r="TQT4" s="212"/>
      <c r="TQU4" s="212"/>
      <c r="TQV4" s="212"/>
      <c r="TQW4" s="212"/>
      <c r="TQX4" s="212"/>
      <c r="TQY4" s="212"/>
      <c r="TQZ4" s="212"/>
      <c r="TRA4" s="212"/>
      <c r="TRB4" s="212"/>
      <c r="TRC4" s="212"/>
      <c r="TRD4" s="212"/>
      <c r="TRE4" s="212"/>
      <c r="TRF4" s="212"/>
      <c r="TRG4" s="212"/>
      <c r="TRH4" s="212"/>
      <c r="TRI4" s="212"/>
      <c r="TRJ4" s="212"/>
      <c r="TRK4" s="212"/>
      <c r="TRL4" s="212"/>
      <c r="TRM4" s="212"/>
      <c r="TRN4" s="212"/>
      <c r="TRO4" s="212"/>
      <c r="TRP4" s="212"/>
      <c r="TRQ4" s="212"/>
      <c r="TRR4" s="212"/>
      <c r="TRS4" s="212"/>
      <c r="TRT4" s="212"/>
      <c r="TRU4" s="212"/>
      <c r="TRV4" s="212"/>
      <c r="TRW4" s="212"/>
      <c r="TRX4" s="212"/>
      <c r="TRY4" s="212"/>
      <c r="TRZ4" s="212"/>
      <c r="TSA4" s="212"/>
      <c r="TSB4" s="212"/>
      <c r="TSC4" s="212"/>
      <c r="TSD4" s="212"/>
      <c r="TSE4" s="212"/>
      <c r="TSF4" s="212"/>
      <c r="TSG4" s="212"/>
      <c r="TSH4" s="212"/>
      <c r="TSI4" s="212"/>
      <c r="TSJ4" s="212"/>
      <c r="TSK4" s="212"/>
      <c r="TSL4" s="212"/>
      <c r="TSM4" s="212"/>
      <c r="TSN4" s="212"/>
      <c r="TSO4" s="212"/>
      <c r="TSP4" s="212"/>
      <c r="TSQ4" s="212"/>
      <c r="TSR4" s="212"/>
      <c r="TSS4" s="212"/>
      <c r="TST4" s="212"/>
      <c r="TSU4" s="212"/>
      <c r="TSV4" s="212"/>
      <c r="TSW4" s="212"/>
      <c r="TSX4" s="212"/>
      <c r="TSY4" s="212"/>
      <c r="TSZ4" s="212"/>
      <c r="TTA4" s="212"/>
      <c r="TTB4" s="212"/>
      <c r="TTC4" s="212"/>
      <c r="TTD4" s="212"/>
      <c r="TTE4" s="212"/>
      <c r="TTF4" s="212"/>
      <c r="TTG4" s="212"/>
      <c r="TTH4" s="212"/>
      <c r="TTI4" s="212"/>
      <c r="TTJ4" s="212"/>
      <c r="TTK4" s="212"/>
      <c r="TTL4" s="212"/>
      <c r="TTM4" s="212"/>
      <c r="TTN4" s="212"/>
      <c r="TTO4" s="212"/>
      <c r="TTP4" s="212"/>
      <c r="TTQ4" s="212"/>
      <c r="TTR4" s="212"/>
      <c r="TTS4" s="212"/>
      <c r="TTT4" s="212"/>
      <c r="TTU4" s="212"/>
      <c r="TTV4" s="212"/>
      <c r="TTW4" s="212"/>
      <c r="TTX4" s="212"/>
      <c r="TTY4" s="212"/>
      <c r="TTZ4" s="212"/>
      <c r="TUA4" s="212"/>
      <c r="TUB4" s="212"/>
      <c r="TUC4" s="212"/>
      <c r="TUD4" s="212"/>
      <c r="TUE4" s="212"/>
      <c r="TUF4" s="212"/>
      <c r="TUG4" s="212"/>
      <c r="TUH4" s="212"/>
      <c r="TUI4" s="212"/>
      <c r="TUJ4" s="212"/>
      <c r="TUK4" s="212"/>
      <c r="TUL4" s="212"/>
      <c r="TUM4" s="212"/>
      <c r="TUN4" s="212"/>
      <c r="TUO4" s="212"/>
      <c r="TUP4" s="212"/>
      <c r="TUQ4" s="212"/>
      <c r="TUR4" s="212"/>
      <c r="TUS4" s="212"/>
      <c r="TUT4" s="212"/>
      <c r="TUU4" s="212"/>
      <c r="TUV4" s="212"/>
      <c r="TUW4" s="212"/>
      <c r="TUX4" s="212"/>
      <c r="TUY4" s="212"/>
      <c r="TUZ4" s="212"/>
      <c r="TVA4" s="212"/>
      <c r="TVB4" s="212"/>
      <c r="TVC4" s="212"/>
      <c r="TVD4" s="212"/>
      <c r="TVE4" s="212"/>
      <c r="TVF4" s="212"/>
      <c r="TVG4" s="212"/>
      <c r="TVH4" s="212"/>
      <c r="TVI4" s="212"/>
      <c r="TVJ4" s="212"/>
      <c r="TVK4" s="212"/>
      <c r="TVL4" s="212"/>
      <c r="TVM4" s="212"/>
      <c r="TVN4" s="212"/>
      <c r="TVO4" s="212"/>
      <c r="TVP4" s="212"/>
      <c r="TVQ4" s="212"/>
      <c r="TVR4" s="212"/>
      <c r="TVS4" s="212"/>
      <c r="TVT4" s="212"/>
      <c r="TVU4" s="212"/>
      <c r="TVV4" s="212"/>
      <c r="TVW4" s="212"/>
      <c r="TVX4" s="212"/>
      <c r="TVY4" s="212"/>
      <c r="TVZ4" s="212"/>
      <c r="TWA4" s="212"/>
      <c r="TWB4" s="212"/>
      <c r="TWC4" s="212"/>
      <c r="TWD4" s="212"/>
      <c r="TWE4" s="212"/>
      <c r="TWF4" s="212"/>
      <c r="TWG4" s="212"/>
      <c r="TWH4" s="212"/>
      <c r="TWI4" s="212"/>
      <c r="TWJ4" s="212"/>
      <c r="TWK4" s="212"/>
      <c r="TWL4" s="212"/>
      <c r="TWM4" s="212"/>
      <c r="TWN4" s="212"/>
      <c r="TWO4" s="212"/>
      <c r="TWP4" s="212"/>
      <c r="TWQ4" s="212"/>
      <c r="TWR4" s="212"/>
      <c r="TWS4" s="212"/>
      <c r="TWT4" s="212"/>
      <c r="TWU4" s="212"/>
      <c r="TWV4" s="212"/>
      <c r="TWW4" s="212"/>
      <c r="TWX4" s="212"/>
      <c r="TWY4" s="212"/>
      <c r="TWZ4" s="212"/>
      <c r="TXA4" s="212"/>
      <c r="TXB4" s="212"/>
      <c r="TXC4" s="212"/>
      <c r="TXD4" s="212"/>
      <c r="TXE4" s="212"/>
      <c r="TXF4" s="212"/>
      <c r="TXG4" s="212"/>
      <c r="TXH4" s="212"/>
      <c r="TXI4" s="212"/>
      <c r="TXJ4" s="212"/>
      <c r="TXK4" s="212"/>
      <c r="TXL4" s="212"/>
      <c r="TXM4" s="212"/>
      <c r="TXN4" s="212"/>
      <c r="TXO4" s="212"/>
      <c r="TXP4" s="212"/>
      <c r="TXQ4" s="212"/>
      <c r="TXR4" s="212"/>
      <c r="TXS4" s="212"/>
      <c r="TXT4" s="212"/>
      <c r="TXU4" s="212"/>
      <c r="TXV4" s="212"/>
      <c r="TXW4" s="212"/>
      <c r="TXX4" s="212"/>
      <c r="TXY4" s="212"/>
      <c r="TXZ4" s="212"/>
      <c r="TYA4" s="212"/>
      <c r="TYB4" s="212"/>
      <c r="TYC4" s="212"/>
      <c r="TYD4" s="212"/>
      <c r="TYE4" s="212"/>
      <c r="TYF4" s="212"/>
      <c r="TYG4" s="212"/>
      <c r="TYH4" s="212"/>
      <c r="TYI4" s="212"/>
      <c r="TYJ4" s="212"/>
      <c r="TYK4" s="212"/>
      <c r="TYL4" s="212"/>
      <c r="TYM4" s="212"/>
      <c r="TYN4" s="212"/>
      <c r="TYO4" s="212"/>
      <c r="TYP4" s="212"/>
      <c r="TYQ4" s="212"/>
      <c r="TYR4" s="212"/>
      <c r="TYS4" s="212"/>
      <c r="TYT4" s="212"/>
      <c r="TYU4" s="212"/>
      <c r="TYV4" s="212"/>
      <c r="TYW4" s="212"/>
      <c r="TYX4" s="212"/>
      <c r="TYY4" s="212"/>
      <c r="TYZ4" s="212"/>
      <c r="TZA4" s="212"/>
      <c r="TZB4" s="212"/>
      <c r="TZC4" s="212"/>
      <c r="TZD4" s="212"/>
      <c r="TZE4" s="212"/>
      <c r="TZF4" s="212"/>
      <c r="TZG4" s="212"/>
      <c r="TZH4" s="212"/>
      <c r="TZI4" s="212"/>
      <c r="TZJ4" s="212"/>
      <c r="TZK4" s="212"/>
      <c r="TZL4" s="212"/>
      <c r="TZM4" s="212"/>
      <c r="TZN4" s="212"/>
      <c r="TZO4" s="212"/>
      <c r="TZP4" s="212"/>
      <c r="TZQ4" s="212"/>
      <c r="TZR4" s="212"/>
      <c r="TZS4" s="212"/>
      <c r="TZT4" s="212"/>
      <c r="TZU4" s="212"/>
      <c r="TZV4" s="212"/>
      <c r="TZW4" s="212"/>
      <c r="TZX4" s="212"/>
      <c r="TZY4" s="212"/>
      <c r="TZZ4" s="212"/>
      <c r="UAA4" s="212"/>
      <c r="UAB4" s="212"/>
      <c r="UAC4" s="212"/>
      <c r="UAD4" s="212"/>
      <c r="UAE4" s="212"/>
      <c r="UAF4" s="212"/>
      <c r="UAG4" s="212"/>
      <c r="UAH4" s="212"/>
      <c r="UAI4" s="212"/>
      <c r="UAJ4" s="212"/>
      <c r="UAK4" s="212"/>
      <c r="UAL4" s="212"/>
      <c r="UAM4" s="212"/>
      <c r="UAN4" s="212"/>
      <c r="UAO4" s="212"/>
      <c r="UAP4" s="212"/>
      <c r="UAQ4" s="212"/>
      <c r="UAR4" s="212"/>
      <c r="UAS4" s="212"/>
      <c r="UAT4" s="212"/>
      <c r="UAU4" s="212"/>
      <c r="UAV4" s="212"/>
      <c r="UAW4" s="212"/>
      <c r="UAX4" s="212"/>
      <c r="UAY4" s="212"/>
      <c r="UAZ4" s="212"/>
      <c r="UBA4" s="212"/>
      <c r="UBB4" s="212"/>
      <c r="UBC4" s="212"/>
      <c r="UBD4" s="212"/>
      <c r="UBE4" s="212"/>
      <c r="UBF4" s="212"/>
      <c r="UBG4" s="212"/>
      <c r="UBH4" s="212"/>
      <c r="UBI4" s="212"/>
      <c r="UBJ4" s="212"/>
      <c r="UBK4" s="212"/>
      <c r="UBL4" s="212"/>
      <c r="UBM4" s="212"/>
      <c r="UBN4" s="212"/>
      <c r="UBO4" s="212"/>
      <c r="UBP4" s="212"/>
      <c r="UBQ4" s="212"/>
      <c r="UBR4" s="212"/>
      <c r="UBS4" s="212"/>
      <c r="UBT4" s="212"/>
      <c r="UBU4" s="212"/>
      <c r="UBV4" s="212"/>
      <c r="UBW4" s="212"/>
      <c r="UBX4" s="212"/>
      <c r="UBY4" s="212"/>
      <c r="UBZ4" s="212"/>
      <c r="UCA4" s="212"/>
      <c r="UCB4" s="212"/>
      <c r="UCC4" s="212"/>
      <c r="UCD4" s="212"/>
      <c r="UCE4" s="212"/>
      <c r="UCF4" s="212"/>
      <c r="UCG4" s="212"/>
      <c r="UCH4" s="212"/>
      <c r="UCI4" s="212"/>
      <c r="UCJ4" s="212"/>
      <c r="UCK4" s="212"/>
      <c r="UCL4" s="212"/>
      <c r="UCM4" s="212"/>
      <c r="UCN4" s="212"/>
      <c r="UCO4" s="212"/>
      <c r="UCP4" s="212"/>
      <c r="UCQ4" s="212"/>
      <c r="UCR4" s="212"/>
      <c r="UCS4" s="212"/>
      <c r="UCT4" s="212"/>
      <c r="UCU4" s="212"/>
      <c r="UCV4" s="212"/>
      <c r="UCW4" s="212"/>
      <c r="UCX4" s="212"/>
      <c r="UCY4" s="212"/>
      <c r="UCZ4" s="212"/>
      <c r="UDA4" s="212"/>
      <c r="UDB4" s="212"/>
      <c r="UDC4" s="212"/>
      <c r="UDD4" s="212"/>
      <c r="UDE4" s="212"/>
      <c r="UDF4" s="212"/>
      <c r="UDG4" s="212"/>
      <c r="UDH4" s="212"/>
      <c r="UDI4" s="212"/>
      <c r="UDJ4" s="212"/>
      <c r="UDK4" s="212"/>
      <c r="UDL4" s="212"/>
      <c r="UDM4" s="212"/>
      <c r="UDN4" s="212"/>
      <c r="UDO4" s="212"/>
      <c r="UDP4" s="212"/>
      <c r="UDQ4" s="212"/>
      <c r="UDR4" s="212"/>
      <c r="UDS4" s="212"/>
      <c r="UDT4" s="212"/>
      <c r="UDU4" s="212"/>
      <c r="UDV4" s="212"/>
      <c r="UDW4" s="212"/>
      <c r="UDX4" s="212"/>
      <c r="UDY4" s="212"/>
      <c r="UDZ4" s="212"/>
      <c r="UEA4" s="212"/>
      <c r="UEB4" s="212"/>
      <c r="UEC4" s="212"/>
      <c r="UED4" s="212"/>
      <c r="UEE4" s="212"/>
      <c r="UEF4" s="212"/>
      <c r="UEG4" s="212"/>
      <c r="UEH4" s="212"/>
      <c r="UEI4" s="212"/>
      <c r="UEJ4" s="212"/>
      <c r="UEK4" s="212"/>
      <c r="UEL4" s="212"/>
      <c r="UEM4" s="212"/>
      <c r="UEN4" s="212"/>
      <c r="UEO4" s="212"/>
      <c r="UEP4" s="212"/>
      <c r="UEQ4" s="212"/>
      <c r="UER4" s="212"/>
      <c r="UES4" s="212"/>
      <c r="UET4" s="212"/>
      <c r="UEU4" s="212"/>
      <c r="UEV4" s="212"/>
      <c r="UEW4" s="212"/>
      <c r="UEX4" s="212"/>
      <c r="UEY4" s="212"/>
      <c r="UEZ4" s="212"/>
      <c r="UFA4" s="212"/>
      <c r="UFB4" s="212"/>
      <c r="UFC4" s="212"/>
      <c r="UFD4" s="212"/>
      <c r="UFE4" s="212"/>
      <c r="UFF4" s="212"/>
      <c r="UFG4" s="212"/>
      <c r="UFH4" s="212"/>
      <c r="UFI4" s="212"/>
      <c r="UFJ4" s="212"/>
      <c r="UFK4" s="212"/>
      <c r="UFL4" s="212"/>
      <c r="UFM4" s="212"/>
      <c r="UFN4" s="212"/>
      <c r="UFO4" s="212"/>
      <c r="UFP4" s="212"/>
      <c r="UFQ4" s="212"/>
      <c r="UFR4" s="212"/>
      <c r="UFS4" s="212"/>
      <c r="UFT4" s="212"/>
      <c r="UFU4" s="212"/>
      <c r="UFV4" s="212"/>
      <c r="UFW4" s="212"/>
      <c r="UFX4" s="212"/>
      <c r="UFY4" s="212"/>
      <c r="UFZ4" s="212"/>
      <c r="UGA4" s="212"/>
      <c r="UGB4" s="212"/>
      <c r="UGC4" s="212"/>
      <c r="UGD4" s="212"/>
      <c r="UGE4" s="212"/>
      <c r="UGF4" s="212"/>
      <c r="UGG4" s="212"/>
      <c r="UGH4" s="212"/>
      <c r="UGI4" s="212"/>
      <c r="UGJ4" s="212"/>
      <c r="UGK4" s="212"/>
      <c r="UGL4" s="212"/>
      <c r="UGM4" s="212"/>
      <c r="UGN4" s="212"/>
      <c r="UGO4" s="212"/>
      <c r="UGP4" s="212"/>
      <c r="UGQ4" s="212"/>
      <c r="UGR4" s="212"/>
      <c r="UGS4" s="212"/>
      <c r="UGT4" s="212"/>
      <c r="UGU4" s="212"/>
      <c r="UGV4" s="212"/>
      <c r="UGW4" s="212"/>
      <c r="UGX4" s="212"/>
      <c r="UGY4" s="212"/>
      <c r="UGZ4" s="212"/>
      <c r="UHA4" s="212"/>
      <c r="UHB4" s="212"/>
      <c r="UHC4" s="212"/>
      <c r="UHD4" s="212"/>
      <c r="UHE4" s="212"/>
      <c r="UHF4" s="212"/>
      <c r="UHG4" s="212"/>
      <c r="UHH4" s="212"/>
      <c r="UHI4" s="212"/>
      <c r="UHJ4" s="212"/>
      <c r="UHK4" s="212"/>
      <c r="UHL4" s="212"/>
      <c r="UHM4" s="212"/>
      <c r="UHN4" s="212"/>
      <c r="UHO4" s="212"/>
      <c r="UHP4" s="212"/>
      <c r="UHQ4" s="212"/>
      <c r="UHR4" s="212"/>
      <c r="UHS4" s="212"/>
      <c r="UHT4" s="212"/>
      <c r="UHU4" s="212"/>
      <c r="UHV4" s="212"/>
      <c r="UHW4" s="212"/>
      <c r="UHX4" s="212"/>
      <c r="UHY4" s="212"/>
      <c r="UHZ4" s="212"/>
      <c r="UIA4" s="212"/>
      <c r="UIB4" s="212"/>
      <c r="UIC4" s="212"/>
      <c r="UID4" s="212"/>
      <c r="UIE4" s="212"/>
      <c r="UIF4" s="212"/>
      <c r="UIG4" s="212"/>
      <c r="UIH4" s="212"/>
      <c r="UII4" s="212"/>
      <c r="UIJ4" s="212"/>
      <c r="UIK4" s="212"/>
      <c r="UIL4" s="212"/>
      <c r="UIM4" s="212"/>
      <c r="UIN4" s="212"/>
      <c r="UIO4" s="212"/>
      <c r="UIP4" s="212"/>
      <c r="UIQ4" s="212"/>
      <c r="UIR4" s="212"/>
      <c r="UIS4" s="212"/>
      <c r="UIT4" s="212"/>
      <c r="UIU4" s="212"/>
      <c r="UIV4" s="212"/>
      <c r="UIW4" s="212"/>
      <c r="UIX4" s="212"/>
      <c r="UIY4" s="212"/>
      <c r="UIZ4" s="212"/>
      <c r="UJA4" s="212"/>
      <c r="UJB4" s="212"/>
      <c r="UJC4" s="212"/>
      <c r="UJD4" s="212"/>
      <c r="UJE4" s="212"/>
      <c r="UJF4" s="212"/>
      <c r="UJG4" s="212"/>
      <c r="UJH4" s="212"/>
      <c r="UJI4" s="212"/>
      <c r="UJJ4" s="212"/>
      <c r="UJK4" s="212"/>
      <c r="UJL4" s="212"/>
      <c r="UJM4" s="212"/>
      <c r="UJN4" s="212"/>
      <c r="UJO4" s="212"/>
      <c r="UJP4" s="212"/>
      <c r="UJQ4" s="212"/>
      <c r="UJR4" s="212"/>
      <c r="UJS4" s="212"/>
      <c r="UJT4" s="212"/>
      <c r="UJU4" s="212"/>
      <c r="UJV4" s="212"/>
      <c r="UJW4" s="212"/>
      <c r="UJX4" s="212"/>
      <c r="UJY4" s="212"/>
      <c r="UJZ4" s="212"/>
      <c r="UKA4" s="212"/>
      <c r="UKB4" s="212"/>
      <c r="UKC4" s="212"/>
      <c r="UKD4" s="212"/>
      <c r="UKE4" s="212"/>
      <c r="UKF4" s="212"/>
      <c r="UKG4" s="212"/>
      <c r="UKH4" s="212"/>
      <c r="UKI4" s="212"/>
      <c r="UKJ4" s="212"/>
      <c r="UKK4" s="212"/>
      <c r="UKL4" s="212"/>
      <c r="UKM4" s="212"/>
      <c r="UKN4" s="212"/>
      <c r="UKO4" s="212"/>
      <c r="UKP4" s="212"/>
      <c r="UKQ4" s="212"/>
      <c r="UKR4" s="212"/>
      <c r="UKS4" s="212"/>
      <c r="UKT4" s="212"/>
      <c r="UKU4" s="212"/>
      <c r="UKV4" s="212"/>
      <c r="UKW4" s="212"/>
      <c r="UKX4" s="212"/>
      <c r="UKY4" s="212"/>
      <c r="UKZ4" s="212"/>
      <c r="ULA4" s="212"/>
      <c r="ULB4" s="212"/>
      <c r="ULC4" s="212"/>
      <c r="ULD4" s="212"/>
      <c r="ULE4" s="212"/>
      <c r="ULF4" s="212"/>
      <c r="ULG4" s="212"/>
      <c r="ULH4" s="212"/>
      <c r="ULI4" s="212"/>
      <c r="ULJ4" s="212"/>
      <c r="ULK4" s="212"/>
      <c r="ULL4" s="212"/>
      <c r="ULM4" s="212"/>
      <c r="ULN4" s="212"/>
      <c r="ULO4" s="212"/>
      <c r="ULP4" s="212"/>
      <c r="ULQ4" s="212"/>
      <c r="ULR4" s="212"/>
      <c r="ULS4" s="212"/>
      <c r="ULT4" s="212"/>
      <c r="ULU4" s="212"/>
      <c r="ULV4" s="212"/>
      <c r="ULW4" s="212"/>
      <c r="ULX4" s="212"/>
      <c r="ULY4" s="212"/>
      <c r="ULZ4" s="212"/>
      <c r="UMA4" s="212"/>
      <c r="UMB4" s="212"/>
      <c r="UMC4" s="212"/>
      <c r="UMD4" s="212"/>
      <c r="UME4" s="212"/>
      <c r="UMF4" s="212"/>
      <c r="UMG4" s="212"/>
      <c r="UMH4" s="212"/>
      <c r="UMI4" s="212"/>
      <c r="UMJ4" s="212"/>
      <c r="UMK4" s="212"/>
      <c r="UML4" s="212"/>
      <c r="UMM4" s="212"/>
      <c r="UMN4" s="212"/>
      <c r="UMO4" s="212"/>
      <c r="UMP4" s="212"/>
      <c r="UMQ4" s="212"/>
      <c r="UMR4" s="212"/>
      <c r="UMS4" s="212"/>
      <c r="UMT4" s="212"/>
      <c r="UMU4" s="212"/>
      <c r="UMV4" s="212"/>
      <c r="UMW4" s="212"/>
      <c r="UMX4" s="212"/>
      <c r="UMY4" s="212"/>
      <c r="UMZ4" s="212"/>
      <c r="UNA4" s="212"/>
      <c r="UNB4" s="212"/>
      <c r="UNC4" s="212"/>
      <c r="UND4" s="212"/>
      <c r="UNE4" s="212"/>
      <c r="UNF4" s="212"/>
      <c r="UNG4" s="212"/>
      <c r="UNH4" s="212"/>
      <c r="UNI4" s="212"/>
      <c r="UNJ4" s="212"/>
      <c r="UNK4" s="212"/>
      <c r="UNL4" s="212"/>
      <c r="UNM4" s="212"/>
      <c r="UNN4" s="212"/>
      <c r="UNO4" s="212"/>
      <c r="UNP4" s="212"/>
      <c r="UNQ4" s="212"/>
      <c r="UNR4" s="212"/>
      <c r="UNS4" s="212"/>
      <c r="UNT4" s="212"/>
      <c r="UNU4" s="212"/>
      <c r="UNV4" s="212"/>
      <c r="UNW4" s="212"/>
      <c r="UNX4" s="212"/>
      <c r="UNY4" s="212"/>
      <c r="UNZ4" s="212"/>
      <c r="UOA4" s="212"/>
      <c r="UOB4" s="212"/>
      <c r="UOC4" s="212"/>
      <c r="UOD4" s="212"/>
      <c r="UOE4" s="212"/>
      <c r="UOF4" s="212"/>
      <c r="UOG4" s="212"/>
      <c r="UOH4" s="212"/>
      <c r="UOI4" s="212"/>
      <c r="UOJ4" s="212"/>
      <c r="UOK4" s="212"/>
      <c r="UOL4" s="212"/>
      <c r="UOM4" s="212"/>
      <c r="UON4" s="212"/>
      <c r="UOO4" s="212"/>
      <c r="UOP4" s="212"/>
      <c r="UOQ4" s="212"/>
      <c r="UOR4" s="212"/>
      <c r="UOS4" s="212"/>
      <c r="UOT4" s="212"/>
      <c r="UOU4" s="212"/>
      <c r="UOV4" s="212"/>
      <c r="UOW4" s="212"/>
      <c r="UOX4" s="212"/>
      <c r="UOY4" s="212"/>
      <c r="UOZ4" s="212"/>
      <c r="UPA4" s="212"/>
      <c r="UPB4" s="212"/>
      <c r="UPC4" s="212"/>
      <c r="UPD4" s="212"/>
      <c r="UPE4" s="212"/>
      <c r="UPF4" s="212"/>
      <c r="UPG4" s="212"/>
      <c r="UPH4" s="212"/>
      <c r="UPI4" s="212"/>
      <c r="UPJ4" s="212"/>
      <c r="UPK4" s="212"/>
      <c r="UPL4" s="212"/>
      <c r="UPM4" s="212"/>
      <c r="UPN4" s="212"/>
      <c r="UPO4" s="212"/>
      <c r="UPP4" s="212"/>
      <c r="UPQ4" s="212"/>
      <c r="UPR4" s="212"/>
      <c r="UPS4" s="212"/>
      <c r="UPT4" s="212"/>
      <c r="UPU4" s="212"/>
      <c r="UPV4" s="212"/>
      <c r="UPW4" s="212"/>
      <c r="UPX4" s="212"/>
      <c r="UPY4" s="212"/>
      <c r="UPZ4" s="212"/>
      <c r="UQA4" s="212"/>
      <c r="UQB4" s="212"/>
      <c r="UQC4" s="212"/>
      <c r="UQD4" s="212"/>
      <c r="UQE4" s="212"/>
      <c r="UQF4" s="212"/>
      <c r="UQG4" s="212"/>
      <c r="UQH4" s="212"/>
      <c r="UQI4" s="212"/>
      <c r="UQJ4" s="212"/>
      <c r="UQK4" s="212"/>
      <c r="UQL4" s="212"/>
      <c r="UQM4" s="212"/>
      <c r="UQN4" s="212"/>
      <c r="UQO4" s="212"/>
      <c r="UQP4" s="212"/>
      <c r="UQQ4" s="212"/>
      <c r="UQR4" s="212"/>
      <c r="UQS4" s="212"/>
      <c r="UQT4" s="212"/>
      <c r="UQU4" s="212"/>
      <c r="UQV4" s="212"/>
      <c r="UQW4" s="212"/>
      <c r="UQX4" s="212"/>
      <c r="UQY4" s="212"/>
      <c r="UQZ4" s="212"/>
      <c r="URA4" s="212"/>
      <c r="URB4" s="212"/>
      <c r="URC4" s="212"/>
      <c r="URD4" s="212"/>
      <c r="URE4" s="212"/>
      <c r="URF4" s="212"/>
      <c r="URG4" s="212"/>
      <c r="URH4" s="212"/>
      <c r="URI4" s="212"/>
      <c r="URJ4" s="212"/>
      <c r="URK4" s="212"/>
      <c r="URL4" s="212"/>
      <c r="URM4" s="212"/>
      <c r="URN4" s="212"/>
      <c r="URO4" s="212"/>
      <c r="URP4" s="212"/>
      <c r="URQ4" s="212"/>
      <c r="URR4" s="212"/>
      <c r="URS4" s="212"/>
      <c r="URT4" s="212"/>
      <c r="URU4" s="212"/>
      <c r="URV4" s="212"/>
      <c r="URW4" s="212"/>
      <c r="URX4" s="212"/>
      <c r="URY4" s="212"/>
      <c r="URZ4" s="212"/>
      <c r="USA4" s="212"/>
      <c r="USB4" s="212"/>
      <c r="USC4" s="212"/>
      <c r="USD4" s="212"/>
      <c r="USE4" s="212"/>
      <c r="USF4" s="212"/>
      <c r="USG4" s="212"/>
      <c r="USH4" s="212"/>
      <c r="USI4" s="212"/>
      <c r="USJ4" s="212"/>
      <c r="USK4" s="212"/>
      <c r="USL4" s="212"/>
      <c r="USM4" s="212"/>
      <c r="USN4" s="212"/>
      <c r="USO4" s="212"/>
      <c r="USP4" s="212"/>
      <c r="USQ4" s="212"/>
      <c r="USR4" s="212"/>
      <c r="USS4" s="212"/>
      <c r="UST4" s="212"/>
      <c r="USU4" s="212"/>
      <c r="USV4" s="212"/>
      <c r="USW4" s="212"/>
      <c r="USX4" s="212"/>
      <c r="USY4" s="212"/>
      <c r="USZ4" s="212"/>
      <c r="UTA4" s="212"/>
      <c r="UTB4" s="212"/>
      <c r="UTC4" s="212"/>
      <c r="UTD4" s="212"/>
      <c r="UTE4" s="212"/>
      <c r="UTF4" s="212"/>
      <c r="UTG4" s="212"/>
      <c r="UTH4" s="212"/>
      <c r="UTI4" s="212"/>
      <c r="UTJ4" s="212"/>
      <c r="UTK4" s="212"/>
      <c r="UTL4" s="212"/>
      <c r="UTM4" s="212"/>
      <c r="UTN4" s="212"/>
      <c r="UTO4" s="212"/>
      <c r="UTP4" s="212"/>
      <c r="UTQ4" s="212"/>
      <c r="UTR4" s="212"/>
      <c r="UTS4" s="212"/>
      <c r="UTT4" s="212"/>
      <c r="UTU4" s="212"/>
      <c r="UTV4" s="212"/>
      <c r="UTW4" s="212"/>
      <c r="UTX4" s="212"/>
      <c r="UTY4" s="212"/>
      <c r="UTZ4" s="212"/>
      <c r="UUA4" s="212"/>
      <c r="UUB4" s="212"/>
      <c r="UUC4" s="212"/>
      <c r="UUD4" s="212"/>
      <c r="UUE4" s="212"/>
      <c r="UUF4" s="212"/>
      <c r="UUG4" s="212"/>
      <c r="UUH4" s="212"/>
      <c r="UUI4" s="212"/>
      <c r="UUJ4" s="212"/>
      <c r="UUK4" s="212"/>
      <c r="UUL4" s="212"/>
      <c r="UUM4" s="212"/>
      <c r="UUN4" s="212"/>
      <c r="UUO4" s="212"/>
      <c r="UUP4" s="212"/>
      <c r="UUQ4" s="212"/>
      <c r="UUR4" s="212"/>
      <c r="UUS4" s="212"/>
      <c r="UUT4" s="212"/>
      <c r="UUU4" s="212"/>
      <c r="UUV4" s="212"/>
      <c r="UUW4" s="212"/>
      <c r="UUX4" s="212"/>
      <c r="UUY4" s="212"/>
      <c r="UUZ4" s="212"/>
      <c r="UVA4" s="212"/>
      <c r="UVB4" s="212"/>
      <c r="UVC4" s="212"/>
      <c r="UVD4" s="212"/>
      <c r="UVE4" s="212"/>
      <c r="UVF4" s="212"/>
      <c r="UVG4" s="212"/>
      <c r="UVH4" s="212"/>
      <c r="UVI4" s="212"/>
      <c r="UVJ4" s="212"/>
      <c r="UVK4" s="212"/>
      <c r="UVL4" s="212"/>
      <c r="UVM4" s="212"/>
      <c r="UVN4" s="212"/>
      <c r="UVO4" s="212"/>
      <c r="UVP4" s="212"/>
      <c r="UVQ4" s="212"/>
      <c r="UVR4" s="212"/>
      <c r="UVS4" s="212"/>
      <c r="UVT4" s="212"/>
      <c r="UVU4" s="212"/>
      <c r="UVV4" s="212"/>
      <c r="UVW4" s="212"/>
      <c r="UVX4" s="212"/>
      <c r="UVY4" s="212"/>
      <c r="UVZ4" s="212"/>
      <c r="UWA4" s="212"/>
      <c r="UWB4" s="212"/>
      <c r="UWC4" s="212"/>
      <c r="UWD4" s="212"/>
      <c r="UWE4" s="212"/>
      <c r="UWF4" s="212"/>
      <c r="UWG4" s="212"/>
      <c r="UWH4" s="212"/>
      <c r="UWI4" s="212"/>
      <c r="UWJ4" s="212"/>
      <c r="UWK4" s="212"/>
      <c r="UWL4" s="212"/>
      <c r="UWM4" s="212"/>
      <c r="UWN4" s="212"/>
      <c r="UWO4" s="212"/>
      <c r="UWP4" s="212"/>
      <c r="UWQ4" s="212"/>
      <c r="UWR4" s="212"/>
      <c r="UWS4" s="212"/>
      <c r="UWT4" s="212"/>
      <c r="UWU4" s="212"/>
      <c r="UWV4" s="212"/>
      <c r="UWW4" s="212"/>
      <c r="UWX4" s="212"/>
      <c r="UWY4" s="212"/>
      <c r="UWZ4" s="212"/>
      <c r="UXA4" s="212"/>
      <c r="UXB4" s="212"/>
      <c r="UXC4" s="212"/>
      <c r="UXD4" s="212"/>
      <c r="UXE4" s="212"/>
      <c r="UXF4" s="212"/>
      <c r="UXG4" s="212"/>
      <c r="UXH4" s="212"/>
      <c r="UXI4" s="212"/>
      <c r="UXJ4" s="212"/>
      <c r="UXK4" s="212"/>
      <c r="UXL4" s="212"/>
      <c r="UXM4" s="212"/>
      <c r="UXN4" s="212"/>
      <c r="UXO4" s="212"/>
      <c r="UXP4" s="212"/>
      <c r="UXQ4" s="212"/>
      <c r="UXR4" s="212"/>
      <c r="UXS4" s="212"/>
      <c r="UXT4" s="212"/>
      <c r="UXU4" s="212"/>
      <c r="UXV4" s="212"/>
      <c r="UXW4" s="212"/>
      <c r="UXX4" s="212"/>
      <c r="UXY4" s="212"/>
      <c r="UXZ4" s="212"/>
      <c r="UYA4" s="212"/>
      <c r="UYB4" s="212"/>
      <c r="UYC4" s="212"/>
      <c r="UYD4" s="212"/>
      <c r="UYE4" s="212"/>
      <c r="UYF4" s="212"/>
      <c r="UYG4" s="212"/>
      <c r="UYH4" s="212"/>
      <c r="UYI4" s="212"/>
      <c r="UYJ4" s="212"/>
      <c r="UYK4" s="212"/>
      <c r="UYL4" s="212"/>
      <c r="UYM4" s="212"/>
      <c r="UYN4" s="212"/>
      <c r="UYO4" s="212"/>
      <c r="UYP4" s="212"/>
      <c r="UYQ4" s="212"/>
      <c r="UYR4" s="212"/>
      <c r="UYS4" s="212"/>
      <c r="UYT4" s="212"/>
      <c r="UYU4" s="212"/>
      <c r="UYV4" s="212"/>
      <c r="UYW4" s="212"/>
      <c r="UYX4" s="212"/>
      <c r="UYY4" s="212"/>
      <c r="UYZ4" s="212"/>
      <c r="UZA4" s="212"/>
      <c r="UZB4" s="212"/>
      <c r="UZC4" s="212"/>
      <c r="UZD4" s="212"/>
      <c r="UZE4" s="212"/>
      <c r="UZF4" s="212"/>
      <c r="UZG4" s="212"/>
      <c r="UZH4" s="212"/>
      <c r="UZI4" s="212"/>
      <c r="UZJ4" s="212"/>
      <c r="UZK4" s="212"/>
      <c r="UZL4" s="212"/>
      <c r="UZM4" s="212"/>
      <c r="UZN4" s="212"/>
      <c r="UZO4" s="212"/>
      <c r="UZP4" s="212"/>
      <c r="UZQ4" s="212"/>
      <c r="UZR4" s="212"/>
      <c r="UZS4" s="212"/>
      <c r="UZT4" s="212"/>
      <c r="UZU4" s="212"/>
      <c r="UZV4" s="212"/>
      <c r="UZW4" s="212"/>
      <c r="UZX4" s="212"/>
      <c r="UZY4" s="212"/>
      <c r="UZZ4" s="212"/>
      <c r="VAA4" s="212"/>
      <c r="VAB4" s="212"/>
      <c r="VAC4" s="212"/>
      <c r="VAD4" s="212"/>
      <c r="VAE4" s="212"/>
      <c r="VAF4" s="212"/>
      <c r="VAG4" s="212"/>
      <c r="VAH4" s="212"/>
      <c r="VAI4" s="212"/>
      <c r="VAJ4" s="212"/>
      <c r="VAK4" s="212"/>
      <c r="VAL4" s="212"/>
      <c r="VAM4" s="212"/>
      <c r="VAN4" s="212"/>
      <c r="VAO4" s="212"/>
      <c r="VAP4" s="212"/>
      <c r="VAQ4" s="212"/>
      <c r="VAR4" s="212"/>
      <c r="VAS4" s="212"/>
      <c r="VAT4" s="212"/>
      <c r="VAU4" s="212"/>
      <c r="VAV4" s="212"/>
      <c r="VAW4" s="212"/>
      <c r="VAX4" s="212"/>
      <c r="VAY4" s="212"/>
      <c r="VAZ4" s="212"/>
      <c r="VBA4" s="212"/>
      <c r="VBB4" s="212"/>
      <c r="VBC4" s="212"/>
      <c r="VBD4" s="212"/>
      <c r="VBE4" s="212"/>
      <c r="VBF4" s="212"/>
      <c r="VBG4" s="212"/>
      <c r="VBH4" s="212"/>
      <c r="VBI4" s="212"/>
      <c r="VBJ4" s="212"/>
      <c r="VBK4" s="212"/>
      <c r="VBL4" s="212"/>
      <c r="VBM4" s="212"/>
      <c r="VBN4" s="212"/>
      <c r="VBO4" s="212"/>
      <c r="VBP4" s="212"/>
      <c r="VBQ4" s="212"/>
      <c r="VBR4" s="212"/>
      <c r="VBS4" s="212"/>
      <c r="VBT4" s="212"/>
      <c r="VBU4" s="212"/>
      <c r="VBV4" s="212"/>
      <c r="VBW4" s="212"/>
      <c r="VBX4" s="212"/>
      <c r="VBY4" s="212"/>
      <c r="VBZ4" s="212"/>
      <c r="VCA4" s="212"/>
      <c r="VCB4" s="212"/>
      <c r="VCC4" s="212"/>
      <c r="VCD4" s="212"/>
      <c r="VCE4" s="212"/>
      <c r="VCF4" s="212"/>
      <c r="VCG4" s="212"/>
      <c r="VCH4" s="212"/>
      <c r="VCI4" s="212"/>
      <c r="VCJ4" s="212"/>
      <c r="VCK4" s="212"/>
      <c r="VCL4" s="212"/>
      <c r="VCM4" s="212"/>
      <c r="VCN4" s="212"/>
      <c r="VCO4" s="212"/>
      <c r="VCP4" s="212"/>
      <c r="VCQ4" s="212"/>
      <c r="VCR4" s="212"/>
      <c r="VCS4" s="212"/>
      <c r="VCT4" s="212"/>
      <c r="VCU4" s="212"/>
      <c r="VCV4" s="212"/>
      <c r="VCW4" s="212"/>
      <c r="VCX4" s="212"/>
      <c r="VCY4" s="212"/>
      <c r="VCZ4" s="212"/>
      <c r="VDA4" s="212"/>
      <c r="VDB4" s="212"/>
      <c r="VDC4" s="212"/>
      <c r="VDD4" s="212"/>
      <c r="VDE4" s="212"/>
      <c r="VDF4" s="212"/>
      <c r="VDG4" s="212"/>
      <c r="VDH4" s="212"/>
      <c r="VDI4" s="212"/>
      <c r="VDJ4" s="212"/>
      <c r="VDK4" s="212"/>
      <c r="VDL4" s="212"/>
      <c r="VDM4" s="212"/>
      <c r="VDN4" s="212"/>
      <c r="VDO4" s="212"/>
      <c r="VDP4" s="212"/>
      <c r="VDQ4" s="212"/>
      <c r="VDR4" s="212"/>
      <c r="VDS4" s="212"/>
      <c r="VDT4" s="212"/>
      <c r="VDU4" s="212"/>
      <c r="VDV4" s="212"/>
      <c r="VDW4" s="212"/>
      <c r="VDX4" s="212"/>
      <c r="VDY4" s="212"/>
      <c r="VDZ4" s="212"/>
      <c r="VEA4" s="212"/>
      <c r="VEB4" s="212"/>
      <c r="VEC4" s="212"/>
      <c r="VED4" s="212"/>
      <c r="VEE4" s="212"/>
      <c r="VEF4" s="212"/>
      <c r="VEG4" s="212"/>
      <c r="VEH4" s="212"/>
      <c r="VEI4" s="212"/>
      <c r="VEJ4" s="212"/>
      <c r="VEK4" s="212"/>
      <c r="VEL4" s="212"/>
      <c r="VEM4" s="212"/>
      <c r="VEN4" s="212"/>
      <c r="VEO4" s="212"/>
      <c r="VEP4" s="212"/>
      <c r="VEQ4" s="212"/>
      <c r="VER4" s="212"/>
      <c r="VES4" s="212"/>
      <c r="VET4" s="212"/>
      <c r="VEU4" s="212"/>
      <c r="VEV4" s="212"/>
      <c r="VEW4" s="212"/>
      <c r="VEX4" s="212"/>
      <c r="VEY4" s="212"/>
      <c r="VEZ4" s="212"/>
      <c r="VFA4" s="212"/>
      <c r="VFB4" s="212"/>
      <c r="VFC4" s="212"/>
      <c r="VFD4" s="212"/>
      <c r="VFE4" s="212"/>
      <c r="VFF4" s="212"/>
      <c r="VFG4" s="212"/>
      <c r="VFH4" s="212"/>
      <c r="VFI4" s="212"/>
      <c r="VFJ4" s="212"/>
      <c r="VFK4" s="212"/>
      <c r="VFL4" s="212"/>
      <c r="VFM4" s="212"/>
      <c r="VFN4" s="212"/>
      <c r="VFO4" s="212"/>
      <c r="VFP4" s="212"/>
      <c r="VFQ4" s="212"/>
      <c r="VFR4" s="212"/>
      <c r="VFS4" s="212"/>
      <c r="VFT4" s="212"/>
      <c r="VFU4" s="212"/>
      <c r="VFV4" s="212"/>
      <c r="VFW4" s="212"/>
      <c r="VFX4" s="212"/>
      <c r="VFY4" s="212"/>
      <c r="VFZ4" s="212"/>
      <c r="VGA4" s="212"/>
      <c r="VGB4" s="212"/>
      <c r="VGC4" s="212"/>
      <c r="VGD4" s="212"/>
      <c r="VGE4" s="212"/>
      <c r="VGF4" s="212"/>
      <c r="VGG4" s="212"/>
      <c r="VGH4" s="212"/>
      <c r="VGI4" s="212"/>
      <c r="VGJ4" s="212"/>
      <c r="VGK4" s="212"/>
      <c r="VGL4" s="212"/>
      <c r="VGM4" s="212"/>
      <c r="VGN4" s="212"/>
      <c r="VGO4" s="212"/>
      <c r="VGP4" s="212"/>
      <c r="VGQ4" s="212"/>
      <c r="VGR4" s="212"/>
      <c r="VGS4" s="212"/>
      <c r="VGT4" s="212"/>
      <c r="VGU4" s="212"/>
      <c r="VGV4" s="212"/>
      <c r="VGW4" s="212"/>
      <c r="VGX4" s="212"/>
      <c r="VGY4" s="212"/>
      <c r="VGZ4" s="212"/>
      <c r="VHA4" s="212"/>
      <c r="VHB4" s="212"/>
      <c r="VHC4" s="212"/>
      <c r="VHD4" s="212"/>
      <c r="VHE4" s="212"/>
      <c r="VHF4" s="212"/>
      <c r="VHG4" s="212"/>
      <c r="VHH4" s="212"/>
      <c r="VHI4" s="212"/>
      <c r="VHJ4" s="212"/>
      <c r="VHK4" s="212"/>
      <c r="VHL4" s="212"/>
      <c r="VHM4" s="212"/>
      <c r="VHN4" s="212"/>
      <c r="VHO4" s="212"/>
      <c r="VHP4" s="212"/>
      <c r="VHQ4" s="212"/>
      <c r="VHR4" s="212"/>
      <c r="VHS4" s="212"/>
      <c r="VHT4" s="212"/>
      <c r="VHU4" s="212"/>
      <c r="VHV4" s="212"/>
      <c r="VHW4" s="212"/>
      <c r="VHX4" s="212"/>
      <c r="VHY4" s="212"/>
      <c r="VHZ4" s="212"/>
      <c r="VIA4" s="212"/>
      <c r="VIB4" s="212"/>
      <c r="VIC4" s="212"/>
      <c r="VID4" s="212"/>
      <c r="VIE4" s="212"/>
      <c r="VIF4" s="212"/>
      <c r="VIG4" s="212"/>
      <c r="VIH4" s="212"/>
      <c r="VII4" s="212"/>
      <c r="VIJ4" s="212"/>
      <c r="VIK4" s="212"/>
      <c r="VIL4" s="212"/>
      <c r="VIM4" s="212"/>
      <c r="VIN4" s="212"/>
      <c r="VIO4" s="212"/>
      <c r="VIP4" s="212"/>
      <c r="VIQ4" s="212"/>
      <c r="VIR4" s="212"/>
      <c r="VIS4" s="212"/>
      <c r="VIT4" s="212"/>
      <c r="VIU4" s="212"/>
      <c r="VIV4" s="212"/>
      <c r="VIW4" s="212"/>
      <c r="VIX4" s="212"/>
      <c r="VIY4" s="212"/>
      <c r="VIZ4" s="212"/>
      <c r="VJA4" s="212"/>
      <c r="VJB4" s="212"/>
      <c r="VJC4" s="212"/>
      <c r="VJD4" s="212"/>
      <c r="VJE4" s="212"/>
      <c r="VJF4" s="212"/>
      <c r="VJG4" s="212"/>
      <c r="VJH4" s="212"/>
      <c r="VJI4" s="212"/>
      <c r="VJJ4" s="212"/>
      <c r="VJK4" s="212"/>
      <c r="VJL4" s="212"/>
      <c r="VJM4" s="212"/>
      <c r="VJN4" s="212"/>
      <c r="VJO4" s="212"/>
      <c r="VJP4" s="212"/>
      <c r="VJQ4" s="212"/>
      <c r="VJR4" s="212"/>
      <c r="VJS4" s="212"/>
      <c r="VJT4" s="212"/>
      <c r="VJU4" s="212"/>
      <c r="VJV4" s="212"/>
      <c r="VJW4" s="212"/>
      <c r="VJX4" s="212"/>
      <c r="VJY4" s="212"/>
      <c r="VJZ4" s="212"/>
      <c r="VKA4" s="212"/>
      <c r="VKB4" s="212"/>
      <c r="VKC4" s="212"/>
      <c r="VKD4" s="212"/>
      <c r="VKE4" s="212"/>
      <c r="VKF4" s="212"/>
      <c r="VKG4" s="212"/>
      <c r="VKH4" s="212"/>
      <c r="VKI4" s="212"/>
      <c r="VKJ4" s="212"/>
      <c r="VKK4" s="212"/>
      <c r="VKL4" s="212"/>
      <c r="VKM4" s="212"/>
      <c r="VKN4" s="212"/>
      <c r="VKO4" s="212"/>
      <c r="VKP4" s="212"/>
      <c r="VKQ4" s="212"/>
      <c r="VKR4" s="212"/>
      <c r="VKS4" s="212"/>
      <c r="VKT4" s="212"/>
      <c r="VKU4" s="212"/>
      <c r="VKV4" s="212"/>
      <c r="VKW4" s="212"/>
      <c r="VKX4" s="212"/>
      <c r="VKY4" s="212"/>
      <c r="VKZ4" s="212"/>
      <c r="VLA4" s="212"/>
      <c r="VLB4" s="212"/>
      <c r="VLC4" s="212"/>
      <c r="VLD4" s="212"/>
      <c r="VLE4" s="212"/>
      <c r="VLF4" s="212"/>
      <c r="VLG4" s="212"/>
      <c r="VLH4" s="212"/>
      <c r="VLI4" s="212"/>
      <c r="VLJ4" s="212"/>
      <c r="VLK4" s="212"/>
      <c r="VLL4" s="212"/>
      <c r="VLM4" s="212"/>
      <c r="VLN4" s="212"/>
      <c r="VLO4" s="212"/>
      <c r="VLP4" s="212"/>
      <c r="VLQ4" s="212"/>
      <c r="VLR4" s="212"/>
      <c r="VLS4" s="212"/>
      <c r="VLT4" s="212"/>
      <c r="VLU4" s="212"/>
      <c r="VLV4" s="212"/>
      <c r="VLW4" s="212"/>
      <c r="VLX4" s="212"/>
      <c r="VLY4" s="212"/>
      <c r="VLZ4" s="212"/>
      <c r="VMA4" s="212"/>
      <c r="VMB4" s="212"/>
      <c r="VMC4" s="212"/>
      <c r="VMD4" s="212"/>
      <c r="VME4" s="212"/>
      <c r="VMF4" s="212"/>
      <c r="VMG4" s="212"/>
      <c r="VMH4" s="212"/>
      <c r="VMI4" s="212"/>
      <c r="VMJ4" s="212"/>
      <c r="VMK4" s="212"/>
      <c r="VML4" s="212"/>
      <c r="VMM4" s="212"/>
      <c r="VMN4" s="212"/>
      <c r="VMO4" s="212"/>
      <c r="VMP4" s="212"/>
      <c r="VMQ4" s="212"/>
      <c r="VMR4" s="212"/>
      <c r="VMS4" s="212"/>
      <c r="VMT4" s="212"/>
      <c r="VMU4" s="212"/>
      <c r="VMV4" s="212"/>
      <c r="VMW4" s="212"/>
      <c r="VMX4" s="212"/>
      <c r="VMY4" s="212"/>
      <c r="VMZ4" s="212"/>
      <c r="VNA4" s="212"/>
      <c r="VNB4" s="212"/>
      <c r="VNC4" s="212"/>
      <c r="VND4" s="212"/>
      <c r="VNE4" s="212"/>
      <c r="VNF4" s="212"/>
      <c r="VNG4" s="212"/>
      <c r="VNH4" s="212"/>
      <c r="VNI4" s="212"/>
      <c r="VNJ4" s="212"/>
      <c r="VNK4" s="212"/>
      <c r="VNL4" s="212"/>
      <c r="VNM4" s="212"/>
      <c r="VNN4" s="212"/>
      <c r="VNO4" s="212"/>
      <c r="VNP4" s="212"/>
      <c r="VNQ4" s="212"/>
      <c r="VNR4" s="212"/>
      <c r="VNS4" s="212"/>
      <c r="VNT4" s="212"/>
      <c r="VNU4" s="212"/>
      <c r="VNV4" s="212"/>
      <c r="VNW4" s="212"/>
      <c r="VNX4" s="212"/>
      <c r="VNY4" s="212"/>
      <c r="VNZ4" s="212"/>
      <c r="VOA4" s="212"/>
      <c r="VOB4" s="212"/>
      <c r="VOC4" s="212"/>
      <c r="VOD4" s="212"/>
      <c r="VOE4" s="212"/>
      <c r="VOF4" s="212"/>
      <c r="VOG4" s="212"/>
      <c r="VOH4" s="212"/>
      <c r="VOI4" s="212"/>
      <c r="VOJ4" s="212"/>
      <c r="VOK4" s="212"/>
      <c r="VOL4" s="212"/>
      <c r="VOM4" s="212"/>
      <c r="VON4" s="212"/>
      <c r="VOO4" s="212"/>
      <c r="VOP4" s="212"/>
      <c r="VOQ4" s="212"/>
      <c r="VOR4" s="212"/>
      <c r="VOS4" s="212"/>
      <c r="VOT4" s="212"/>
      <c r="VOU4" s="212"/>
      <c r="VOV4" s="212"/>
      <c r="VOW4" s="212"/>
      <c r="VOX4" s="212"/>
      <c r="VOY4" s="212"/>
      <c r="VOZ4" s="212"/>
      <c r="VPA4" s="212"/>
      <c r="VPB4" s="212"/>
      <c r="VPC4" s="212"/>
      <c r="VPD4" s="212"/>
      <c r="VPE4" s="212"/>
      <c r="VPF4" s="212"/>
      <c r="VPG4" s="212"/>
      <c r="VPH4" s="212"/>
      <c r="VPI4" s="212"/>
      <c r="VPJ4" s="212"/>
      <c r="VPK4" s="212"/>
      <c r="VPL4" s="212"/>
      <c r="VPM4" s="212"/>
      <c r="VPN4" s="212"/>
      <c r="VPO4" s="212"/>
      <c r="VPP4" s="212"/>
      <c r="VPQ4" s="212"/>
      <c r="VPR4" s="212"/>
      <c r="VPS4" s="212"/>
      <c r="VPT4" s="212"/>
      <c r="VPU4" s="212"/>
      <c r="VPV4" s="212"/>
      <c r="VPW4" s="212"/>
      <c r="VPX4" s="212"/>
      <c r="VPY4" s="212"/>
      <c r="VPZ4" s="212"/>
      <c r="VQA4" s="212"/>
      <c r="VQB4" s="212"/>
      <c r="VQC4" s="212"/>
      <c r="VQD4" s="212"/>
      <c r="VQE4" s="212"/>
      <c r="VQF4" s="212"/>
      <c r="VQG4" s="212"/>
      <c r="VQH4" s="212"/>
      <c r="VQI4" s="212"/>
      <c r="VQJ4" s="212"/>
      <c r="VQK4" s="212"/>
      <c r="VQL4" s="212"/>
      <c r="VQM4" s="212"/>
      <c r="VQN4" s="212"/>
      <c r="VQO4" s="212"/>
      <c r="VQP4" s="212"/>
      <c r="VQQ4" s="212"/>
      <c r="VQR4" s="212"/>
      <c r="VQS4" s="212"/>
      <c r="VQT4" s="212"/>
      <c r="VQU4" s="212"/>
      <c r="VQV4" s="212"/>
      <c r="VQW4" s="212"/>
      <c r="VQX4" s="212"/>
      <c r="VQY4" s="212"/>
      <c r="VQZ4" s="212"/>
      <c r="VRA4" s="212"/>
      <c r="VRB4" s="212"/>
      <c r="VRC4" s="212"/>
      <c r="VRD4" s="212"/>
      <c r="VRE4" s="212"/>
      <c r="VRF4" s="212"/>
      <c r="VRG4" s="212"/>
      <c r="VRH4" s="212"/>
      <c r="VRI4" s="212"/>
      <c r="VRJ4" s="212"/>
      <c r="VRK4" s="212"/>
      <c r="VRL4" s="212"/>
      <c r="VRM4" s="212"/>
      <c r="VRN4" s="212"/>
      <c r="VRO4" s="212"/>
      <c r="VRP4" s="212"/>
      <c r="VRQ4" s="212"/>
      <c r="VRR4" s="212"/>
      <c r="VRS4" s="212"/>
      <c r="VRT4" s="212"/>
      <c r="VRU4" s="212"/>
      <c r="VRV4" s="212"/>
      <c r="VRW4" s="212"/>
      <c r="VRX4" s="212"/>
      <c r="VRY4" s="212"/>
      <c r="VRZ4" s="212"/>
      <c r="VSA4" s="212"/>
      <c r="VSB4" s="212"/>
      <c r="VSC4" s="212"/>
      <c r="VSD4" s="212"/>
      <c r="VSE4" s="212"/>
      <c r="VSF4" s="212"/>
      <c r="VSG4" s="212"/>
      <c r="VSH4" s="212"/>
      <c r="VSI4" s="212"/>
      <c r="VSJ4" s="212"/>
      <c r="VSK4" s="212"/>
      <c r="VSL4" s="212"/>
      <c r="VSM4" s="212"/>
      <c r="VSN4" s="212"/>
      <c r="VSO4" s="212"/>
      <c r="VSP4" s="212"/>
      <c r="VSQ4" s="212"/>
      <c r="VSR4" s="212"/>
      <c r="VSS4" s="212"/>
      <c r="VST4" s="212"/>
      <c r="VSU4" s="212"/>
      <c r="VSV4" s="212"/>
      <c r="VSW4" s="212"/>
      <c r="VSX4" s="212"/>
      <c r="VSY4" s="212"/>
      <c r="VSZ4" s="212"/>
      <c r="VTA4" s="212"/>
      <c r="VTB4" s="212"/>
      <c r="VTC4" s="212"/>
      <c r="VTD4" s="212"/>
      <c r="VTE4" s="212"/>
      <c r="VTF4" s="212"/>
      <c r="VTG4" s="212"/>
      <c r="VTH4" s="212"/>
      <c r="VTI4" s="212"/>
      <c r="VTJ4" s="212"/>
      <c r="VTK4" s="212"/>
      <c r="VTL4" s="212"/>
      <c r="VTM4" s="212"/>
      <c r="VTN4" s="212"/>
      <c r="VTO4" s="212"/>
      <c r="VTP4" s="212"/>
      <c r="VTQ4" s="212"/>
      <c r="VTR4" s="212"/>
      <c r="VTS4" s="212"/>
      <c r="VTT4" s="212"/>
      <c r="VTU4" s="212"/>
      <c r="VTV4" s="212"/>
      <c r="VTW4" s="212"/>
      <c r="VTX4" s="212"/>
      <c r="VTY4" s="212"/>
      <c r="VTZ4" s="212"/>
      <c r="VUA4" s="212"/>
      <c r="VUB4" s="212"/>
      <c r="VUC4" s="212"/>
      <c r="VUD4" s="212"/>
      <c r="VUE4" s="212"/>
      <c r="VUF4" s="212"/>
      <c r="VUG4" s="212"/>
      <c r="VUH4" s="212"/>
      <c r="VUI4" s="212"/>
      <c r="VUJ4" s="212"/>
      <c r="VUK4" s="212"/>
      <c r="VUL4" s="212"/>
      <c r="VUM4" s="212"/>
      <c r="VUN4" s="212"/>
      <c r="VUO4" s="212"/>
      <c r="VUP4" s="212"/>
      <c r="VUQ4" s="212"/>
      <c r="VUR4" s="212"/>
      <c r="VUS4" s="212"/>
      <c r="VUT4" s="212"/>
      <c r="VUU4" s="212"/>
      <c r="VUV4" s="212"/>
      <c r="VUW4" s="212"/>
      <c r="VUX4" s="212"/>
      <c r="VUY4" s="212"/>
      <c r="VUZ4" s="212"/>
      <c r="VVA4" s="212"/>
      <c r="VVB4" s="212"/>
      <c r="VVC4" s="212"/>
      <c r="VVD4" s="212"/>
      <c r="VVE4" s="212"/>
      <c r="VVF4" s="212"/>
      <c r="VVG4" s="212"/>
      <c r="VVH4" s="212"/>
      <c r="VVI4" s="212"/>
      <c r="VVJ4" s="212"/>
      <c r="VVK4" s="212"/>
      <c r="VVL4" s="212"/>
      <c r="VVM4" s="212"/>
      <c r="VVN4" s="212"/>
      <c r="VVO4" s="212"/>
      <c r="VVP4" s="212"/>
      <c r="VVQ4" s="212"/>
      <c r="VVR4" s="212"/>
      <c r="VVS4" s="212"/>
      <c r="VVT4" s="212"/>
      <c r="VVU4" s="212"/>
      <c r="VVV4" s="212"/>
      <c r="VVW4" s="212"/>
      <c r="VVX4" s="212"/>
      <c r="VVY4" s="212"/>
      <c r="VVZ4" s="212"/>
      <c r="VWA4" s="212"/>
      <c r="VWB4" s="212"/>
      <c r="VWC4" s="212"/>
      <c r="VWD4" s="212"/>
      <c r="VWE4" s="212"/>
      <c r="VWF4" s="212"/>
      <c r="VWG4" s="212"/>
      <c r="VWH4" s="212"/>
      <c r="VWI4" s="212"/>
      <c r="VWJ4" s="212"/>
      <c r="VWK4" s="212"/>
      <c r="VWL4" s="212"/>
      <c r="VWM4" s="212"/>
      <c r="VWN4" s="212"/>
      <c r="VWO4" s="212"/>
      <c r="VWP4" s="212"/>
      <c r="VWQ4" s="212"/>
      <c r="VWR4" s="212"/>
      <c r="VWS4" s="212"/>
      <c r="VWT4" s="212"/>
      <c r="VWU4" s="212"/>
      <c r="VWV4" s="212"/>
      <c r="VWW4" s="212"/>
      <c r="VWX4" s="212"/>
      <c r="VWY4" s="212"/>
      <c r="VWZ4" s="212"/>
      <c r="VXA4" s="212"/>
      <c r="VXB4" s="212"/>
      <c r="VXC4" s="212"/>
      <c r="VXD4" s="212"/>
      <c r="VXE4" s="212"/>
      <c r="VXF4" s="212"/>
      <c r="VXG4" s="212"/>
      <c r="VXH4" s="212"/>
      <c r="VXI4" s="212"/>
      <c r="VXJ4" s="212"/>
      <c r="VXK4" s="212"/>
      <c r="VXL4" s="212"/>
      <c r="VXM4" s="212"/>
      <c r="VXN4" s="212"/>
      <c r="VXO4" s="212"/>
      <c r="VXP4" s="212"/>
      <c r="VXQ4" s="212"/>
      <c r="VXR4" s="212"/>
      <c r="VXS4" s="212"/>
      <c r="VXT4" s="212"/>
      <c r="VXU4" s="212"/>
      <c r="VXV4" s="212"/>
      <c r="VXW4" s="212"/>
      <c r="VXX4" s="212"/>
      <c r="VXY4" s="212"/>
      <c r="VXZ4" s="212"/>
      <c r="VYA4" s="212"/>
      <c r="VYB4" s="212"/>
      <c r="VYC4" s="212"/>
      <c r="VYD4" s="212"/>
      <c r="VYE4" s="212"/>
      <c r="VYF4" s="212"/>
      <c r="VYG4" s="212"/>
      <c r="VYH4" s="212"/>
      <c r="VYI4" s="212"/>
      <c r="VYJ4" s="212"/>
      <c r="VYK4" s="212"/>
      <c r="VYL4" s="212"/>
      <c r="VYM4" s="212"/>
      <c r="VYN4" s="212"/>
      <c r="VYO4" s="212"/>
      <c r="VYP4" s="212"/>
      <c r="VYQ4" s="212"/>
      <c r="VYR4" s="212"/>
      <c r="VYS4" s="212"/>
      <c r="VYT4" s="212"/>
      <c r="VYU4" s="212"/>
      <c r="VYV4" s="212"/>
      <c r="VYW4" s="212"/>
      <c r="VYX4" s="212"/>
      <c r="VYY4" s="212"/>
      <c r="VYZ4" s="212"/>
      <c r="VZA4" s="212"/>
      <c r="VZB4" s="212"/>
      <c r="VZC4" s="212"/>
      <c r="VZD4" s="212"/>
      <c r="VZE4" s="212"/>
      <c r="VZF4" s="212"/>
      <c r="VZG4" s="212"/>
      <c r="VZH4" s="212"/>
      <c r="VZI4" s="212"/>
      <c r="VZJ4" s="212"/>
      <c r="VZK4" s="212"/>
      <c r="VZL4" s="212"/>
      <c r="VZM4" s="212"/>
      <c r="VZN4" s="212"/>
      <c r="VZO4" s="212"/>
      <c r="VZP4" s="212"/>
      <c r="VZQ4" s="212"/>
      <c r="VZR4" s="212"/>
      <c r="VZS4" s="212"/>
      <c r="VZT4" s="212"/>
      <c r="VZU4" s="212"/>
      <c r="VZV4" s="212"/>
      <c r="VZW4" s="212"/>
      <c r="VZX4" s="212"/>
      <c r="VZY4" s="212"/>
      <c r="VZZ4" s="212"/>
      <c r="WAA4" s="212"/>
      <c r="WAB4" s="212"/>
      <c r="WAC4" s="212"/>
      <c r="WAD4" s="212"/>
      <c r="WAE4" s="212"/>
      <c r="WAF4" s="212"/>
      <c r="WAG4" s="212"/>
      <c r="WAH4" s="212"/>
      <c r="WAI4" s="212"/>
      <c r="WAJ4" s="212"/>
      <c r="WAK4" s="212"/>
      <c r="WAL4" s="212"/>
      <c r="WAM4" s="212"/>
      <c r="WAN4" s="212"/>
      <c r="WAO4" s="212"/>
      <c r="WAP4" s="212"/>
      <c r="WAQ4" s="212"/>
      <c r="WAR4" s="212"/>
      <c r="WAS4" s="212"/>
      <c r="WAT4" s="212"/>
      <c r="WAU4" s="212"/>
      <c r="WAV4" s="212"/>
      <c r="WAW4" s="212"/>
      <c r="WAX4" s="212"/>
      <c r="WAY4" s="212"/>
      <c r="WAZ4" s="212"/>
      <c r="WBA4" s="212"/>
      <c r="WBB4" s="212"/>
      <c r="WBC4" s="212"/>
      <c r="WBD4" s="212"/>
      <c r="WBE4" s="212"/>
      <c r="WBF4" s="212"/>
      <c r="WBG4" s="212"/>
      <c r="WBH4" s="212"/>
      <c r="WBI4" s="212"/>
      <c r="WBJ4" s="212"/>
      <c r="WBK4" s="212"/>
      <c r="WBL4" s="212"/>
      <c r="WBM4" s="212"/>
      <c r="WBN4" s="212"/>
      <c r="WBO4" s="212"/>
      <c r="WBP4" s="212"/>
      <c r="WBQ4" s="212"/>
      <c r="WBR4" s="212"/>
      <c r="WBS4" s="212"/>
      <c r="WBT4" s="212"/>
      <c r="WBU4" s="212"/>
      <c r="WBV4" s="212"/>
      <c r="WBW4" s="212"/>
      <c r="WBX4" s="212"/>
      <c r="WBY4" s="212"/>
      <c r="WBZ4" s="212"/>
      <c r="WCA4" s="212"/>
      <c r="WCB4" s="212"/>
      <c r="WCC4" s="212"/>
      <c r="WCD4" s="212"/>
      <c r="WCE4" s="212"/>
      <c r="WCF4" s="212"/>
      <c r="WCG4" s="212"/>
      <c r="WCH4" s="212"/>
      <c r="WCI4" s="212"/>
      <c r="WCJ4" s="212"/>
      <c r="WCK4" s="212"/>
      <c r="WCL4" s="212"/>
      <c r="WCM4" s="212"/>
      <c r="WCN4" s="212"/>
      <c r="WCO4" s="212"/>
      <c r="WCP4" s="212"/>
      <c r="WCQ4" s="212"/>
      <c r="WCR4" s="212"/>
      <c r="WCS4" s="212"/>
      <c r="WCT4" s="212"/>
      <c r="WCU4" s="212"/>
      <c r="WCV4" s="212"/>
      <c r="WCW4" s="212"/>
      <c r="WCX4" s="212"/>
      <c r="WCY4" s="212"/>
      <c r="WCZ4" s="212"/>
      <c r="WDA4" s="212"/>
      <c r="WDB4" s="212"/>
      <c r="WDC4" s="212"/>
      <c r="WDD4" s="212"/>
      <c r="WDE4" s="212"/>
      <c r="WDF4" s="212"/>
      <c r="WDG4" s="212"/>
      <c r="WDH4" s="212"/>
      <c r="WDI4" s="212"/>
      <c r="WDJ4" s="212"/>
      <c r="WDK4" s="212"/>
      <c r="WDL4" s="212"/>
      <c r="WDM4" s="212"/>
      <c r="WDN4" s="212"/>
      <c r="WDO4" s="212"/>
      <c r="WDP4" s="212"/>
      <c r="WDQ4" s="212"/>
      <c r="WDR4" s="212"/>
      <c r="WDS4" s="212"/>
      <c r="WDT4" s="212"/>
      <c r="WDU4" s="212"/>
      <c r="WDV4" s="212"/>
      <c r="WDW4" s="212"/>
      <c r="WDX4" s="212"/>
      <c r="WDY4" s="212"/>
      <c r="WDZ4" s="212"/>
      <c r="WEA4" s="212"/>
      <c r="WEB4" s="212"/>
      <c r="WEC4" s="212"/>
      <c r="WED4" s="212"/>
      <c r="WEE4" s="212"/>
      <c r="WEF4" s="212"/>
      <c r="WEG4" s="212"/>
      <c r="WEH4" s="212"/>
      <c r="WEI4" s="212"/>
      <c r="WEJ4" s="212"/>
      <c r="WEK4" s="212"/>
      <c r="WEL4" s="212"/>
      <c r="WEM4" s="212"/>
      <c r="WEN4" s="212"/>
      <c r="WEO4" s="212"/>
      <c r="WEP4" s="212"/>
      <c r="WEQ4" s="212"/>
      <c r="WER4" s="212"/>
      <c r="WES4" s="212"/>
      <c r="WET4" s="212"/>
      <c r="WEU4" s="212"/>
      <c r="WEV4" s="212"/>
      <c r="WEW4" s="212"/>
      <c r="WEX4" s="212"/>
      <c r="WEY4" s="212"/>
      <c r="WEZ4" s="212"/>
      <c r="WFA4" s="212"/>
      <c r="WFB4" s="212"/>
      <c r="WFC4" s="212"/>
      <c r="WFD4" s="212"/>
      <c r="WFE4" s="212"/>
      <c r="WFF4" s="212"/>
      <c r="WFG4" s="212"/>
      <c r="WFH4" s="212"/>
      <c r="WFI4" s="212"/>
      <c r="WFJ4" s="212"/>
      <c r="WFK4" s="212"/>
      <c r="WFL4" s="212"/>
      <c r="WFM4" s="212"/>
      <c r="WFN4" s="212"/>
      <c r="WFO4" s="212"/>
      <c r="WFP4" s="212"/>
      <c r="WFQ4" s="212"/>
      <c r="WFR4" s="212"/>
      <c r="WFS4" s="212"/>
      <c r="WFT4" s="212"/>
      <c r="WFU4" s="212"/>
      <c r="WFV4" s="212"/>
      <c r="WFW4" s="212"/>
      <c r="WFX4" s="212"/>
      <c r="WFY4" s="212"/>
      <c r="WFZ4" s="212"/>
      <c r="WGA4" s="212"/>
      <c r="WGB4" s="212"/>
      <c r="WGC4" s="212"/>
      <c r="WGD4" s="212"/>
      <c r="WGE4" s="212"/>
      <c r="WGF4" s="212"/>
      <c r="WGG4" s="212"/>
      <c r="WGH4" s="212"/>
      <c r="WGI4" s="212"/>
      <c r="WGJ4" s="212"/>
      <c r="WGK4" s="212"/>
      <c r="WGL4" s="212"/>
      <c r="WGM4" s="212"/>
      <c r="WGN4" s="212"/>
      <c r="WGO4" s="212"/>
      <c r="WGP4" s="212"/>
      <c r="WGQ4" s="212"/>
      <c r="WGR4" s="212"/>
      <c r="WGS4" s="212"/>
      <c r="WGT4" s="212"/>
      <c r="WGU4" s="212"/>
      <c r="WGV4" s="212"/>
      <c r="WGW4" s="212"/>
      <c r="WGX4" s="212"/>
      <c r="WGY4" s="212"/>
      <c r="WGZ4" s="212"/>
      <c r="WHA4" s="212"/>
      <c r="WHB4" s="212"/>
      <c r="WHC4" s="212"/>
      <c r="WHD4" s="212"/>
      <c r="WHE4" s="212"/>
      <c r="WHF4" s="212"/>
      <c r="WHG4" s="212"/>
      <c r="WHH4" s="212"/>
      <c r="WHI4" s="212"/>
      <c r="WHJ4" s="212"/>
      <c r="WHK4" s="212"/>
      <c r="WHL4" s="212"/>
      <c r="WHM4" s="212"/>
      <c r="WHN4" s="212"/>
      <c r="WHO4" s="212"/>
      <c r="WHP4" s="212"/>
      <c r="WHQ4" s="212"/>
      <c r="WHR4" s="212"/>
      <c r="WHS4" s="212"/>
      <c r="WHT4" s="212"/>
      <c r="WHU4" s="212"/>
      <c r="WHV4" s="212"/>
      <c r="WHW4" s="212"/>
      <c r="WHX4" s="212"/>
      <c r="WHY4" s="212"/>
      <c r="WHZ4" s="212"/>
      <c r="WIA4" s="212"/>
      <c r="WIB4" s="212"/>
      <c r="WIC4" s="212"/>
      <c r="WID4" s="212"/>
      <c r="WIE4" s="212"/>
      <c r="WIF4" s="212"/>
      <c r="WIG4" s="212"/>
      <c r="WIH4" s="212"/>
      <c r="WII4" s="212"/>
      <c r="WIJ4" s="212"/>
      <c r="WIK4" s="212"/>
      <c r="WIL4" s="212"/>
      <c r="WIM4" s="212"/>
      <c r="WIN4" s="212"/>
      <c r="WIO4" s="212"/>
      <c r="WIP4" s="212"/>
      <c r="WIQ4" s="212"/>
      <c r="WIR4" s="212"/>
      <c r="WIS4" s="212"/>
      <c r="WIT4" s="212"/>
      <c r="WIU4" s="212"/>
      <c r="WIV4" s="212"/>
      <c r="WIW4" s="212"/>
      <c r="WIX4" s="212"/>
      <c r="WIY4" s="212"/>
      <c r="WIZ4" s="212"/>
      <c r="WJA4" s="212"/>
      <c r="WJB4" s="212"/>
      <c r="WJC4" s="212"/>
      <c r="WJD4" s="212"/>
      <c r="WJE4" s="212"/>
      <c r="WJF4" s="212"/>
      <c r="WJG4" s="212"/>
      <c r="WJH4" s="212"/>
      <c r="WJI4" s="212"/>
      <c r="WJJ4" s="212"/>
      <c r="WJK4" s="212"/>
      <c r="WJL4" s="212"/>
      <c r="WJM4" s="212"/>
      <c r="WJN4" s="212"/>
      <c r="WJO4" s="212"/>
      <c r="WJP4" s="212"/>
      <c r="WJQ4" s="212"/>
      <c r="WJR4" s="212"/>
      <c r="WJS4" s="212"/>
      <c r="WJT4" s="212"/>
      <c r="WJU4" s="212"/>
      <c r="WJV4" s="212"/>
      <c r="WJW4" s="212"/>
      <c r="WJX4" s="212"/>
      <c r="WJY4" s="212"/>
      <c r="WJZ4" s="212"/>
      <c r="WKA4" s="212"/>
      <c r="WKB4" s="212"/>
      <c r="WKC4" s="212"/>
      <c r="WKD4" s="212"/>
      <c r="WKE4" s="212"/>
      <c r="WKF4" s="212"/>
      <c r="WKG4" s="212"/>
      <c r="WKH4" s="212"/>
      <c r="WKI4" s="212"/>
      <c r="WKJ4" s="212"/>
      <c r="WKK4" s="212"/>
      <c r="WKL4" s="212"/>
      <c r="WKM4" s="212"/>
      <c r="WKN4" s="212"/>
      <c r="WKO4" s="212"/>
      <c r="WKP4" s="212"/>
      <c r="WKQ4" s="212"/>
      <c r="WKR4" s="212"/>
      <c r="WKS4" s="212"/>
      <c r="WKT4" s="212"/>
      <c r="WKU4" s="212"/>
      <c r="WKV4" s="212"/>
      <c r="WKW4" s="212"/>
      <c r="WKX4" s="212"/>
      <c r="WKY4" s="212"/>
      <c r="WKZ4" s="212"/>
      <c r="WLA4" s="212"/>
      <c r="WLB4" s="212"/>
      <c r="WLC4" s="212"/>
      <c r="WLD4" s="212"/>
      <c r="WLE4" s="212"/>
      <c r="WLF4" s="212"/>
      <c r="WLG4" s="212"/>
      <c r="WLH4" s="212"/>
      <c r="WLI4" s="212"/>
      <c r="WLJ4" s="212"/>
      <c r="WLK4" s="212"/>
      <c r="WLL4" s="212"/>
      <c r="WLM4" s="212"/>
      <c r="WLN4" s="212"/>
      <c r="WLO4" s="212"/>
      <c r="WLP4" s="212"/>
      <c r="WLQ4" s="212"/>
      <c r="WLR4" s="212"/>
      <c r="WLS4" s="212"/>
      <c r="WLT4" s="212"/>
      <c r="WLU4" s="212"/>
      <c r="WLV4" s="212"/>
      <c r="WLW4" s="212"/>
      <c r="WLX4" s="212"/>
      <c r="WLY4" s="212"/>
      <c r="WLZ4" s="212"/>
      <c r="WMA4" s="212"/>
      <c r="WMB4" s="212"/>
      <c r="WMC4" s="212"/>
      <c r="WMD4" s="212"/>
      <c r="WME4" s="212"/>
      <c r="WMF4" s="212"/>
      <c r="WMG4" s="212"/>
      <c r="WMH4" s="212"/>
      <c r="WMI4" s="212"/>
      <c r="WMJ4" s="212"/>
      <c r="WMK4" s="212"/>
      <c r="WML4" s="212"/>
      <c r="WMM4" s="212"/>
      <c r="WMN4" s="212"/>
      <c r="WMO4" s="212"/>
      <c r="WMP4" s="212"/>
      <c r="WMQ4" s="212"/>
      <c r="WMR4" s="212"/>
      <c r="WMS4" s="212"/>
      <c r="WMT4" s="212"/>
      <c r="WMU4" s="212"/>
      <c r="WMV4" s="212"/>
      <c r="WMW4" s="212"/>
      <c r="WMX4" s="212"/>
      <c r="WMY4" s="212"/>
      <c r="WMZ4" s="212"/>
      <c r="WNA4" s="212"/>
      <c r="WNB4" s="212"/>
      <c r="WNC4" s="212"/>
      <c r="WND4" s="212"/>
      <c r="WNE4" s="212"/>
      <c r="WNF4" s="212"/>
      <c r="WNG4" s="212"/>
      <c r="WNH4" s="212"/>
      <c r="WNI4" s="212"/>
      <c r="WNJ4" s="212"/>
      <c r="WNK4" s="212"/>
      <c r="WNL4" s="212"/>
      <c r="WNM4" s="212"/>
      <c r="WNN4" s="212"/>
      <c r="WNO4" s="212"/>
      <c r="WNP4" s="212"/>
      <c r="WNQ4" s="212"/>
      <c r="WNR4" s="212"/>
      <c r="WNS4" s="212"/>
      <c r="WNT4" s="212"/>
      <c r="WNU4" s="212"/>
      <c r="WNV4" s="212"/>
      <c r="WNW4" s="212"/>
      <c r="WNX4" s="212"/>
      <c r="WNY4" s="212"/>
      <c r="WNZ4" s="212"/>
      <c r="WOA4" s="212"/>
      <c r="WOB4" s="212"/>
      <c r="WOC4" s="212"/>
      <c r="WOD4" s="212"/>
      <c r="WOE4" s="212"/>
      <c r="WOF4" s="212"/>
      <c r="WOG4" s="212"/>
      <c r="WOH4" s="212"/>
      <c r="WOI4" s="212"/>
      <c r="WOJ4" s="212"/>
      <c r="WOK4" s="212"/>
      <c r="WOL4" s="212"/>
      <c r="WOM4" s="212"/>
      <c r="WON4" s="212"/>
      <c r="WOO4" s="212"/>
      <c r="WOP4" s="212"/>
      <c r="WOQ4" s="212"/>
      <c r="WOR4" s="212"/>
      <c r="WOS4" s="212"/>
      <c r="WOT4" s="212"/>
      <c r="WOU4" s="212"/>
      <c r="WOV4" s="212"/>
      <c r="WOW4" s="212"/>
      <c r="WOX4" s="212"/>
      <c r="WOY4" s="212"/>
      <c r="WOZ4" s="212"/>
      <c r="WPA4" s="212"/>
      <c r="WPB4" s="212"/>
      <c r="WPC4" s="212"/>
      <c r="WPD4" s="212"/>
      <c r="WPE4" s="212"/>
      <c r="WPF4" s="212"/>
      <c r="WPG4" s="212"/>
      <c r="WPH4" s="212"/>
      <c r="WPI4" s="212"/>
      <c r="WPJ4" s="212"/>
      <c r="WPK4" s="212"/>
      <c r="WPL4" s="212"/>
      <c r="WPM4" s="212"/>
      <c r="WPN4" s="212"/>
      <c r="WPO4" s="212"/>
      <c r="WPP4" s="212"/>
      <c r="WPQ4" s="212"/>
      <c r="WPR4" s="212"/>
      <c r="WPS4" s="212"/>
      <c r="WPT4" s="212"/>
      <c r="WPU4" s="212"/>
      <c r="WPV4" s="212"/>
      <c r="WPW4" s="212"/>
      <c r="WPX4" s="212"/>
      <c r="WPY4" s="212"/>
      <c r="WPZ4" s="212"/>
      <c r="WQA4" s="212"/>
      <c r="WQB4" s="212"/>
      <c r="WQC4" s="212"/>
      <c r="WQD4" s="212"/>
      <c r="WQE4" s="212"/>
      <c r="WQF4" s="212"/>
      <c r="WQG4" s="212"/>
      <c r="WQH4" s="212"/>
      <c r="WQI4" s="212"/>
      <c r="WQJ4" s="212"/>
      <c r="WQK4" s="212"/>
      <c r="WQL4" s="212"/>
      <c r="WQM4" s="212"/>
      <c r="WQN4" s="212"/>
      <c r="WQO4" s="212"/>
      <c r="WQP4" s="212"/>
      <c r="WQQ4" s="212"/>
      <c r="WQR4" s="212"/>
      <c r="WQS4" s="212"/>
      <c r="WQT4" s="212"/>
      <c r="WQU4" s="212"/>
      <c r="WQV4" s="212"/>
      <c r="WQW4" s="212"/>
      <c r="WQX4" s="212"/>
      <c r="WQY4" s="212"/>
      <c r="WQZ4" s="212"/>
      <c r="WRA4" s="212"/>
      <c r="WRB4" s="212"/>
      <c r="WRC4" s="212"/>
      <c r="WRD4" s="212"/>
      <c r="WRE4" s="212"/>
      <c r="WRF4" s="212"/>
      <c r="WRG4" s="212"/>
      <c r="WRH4" s="212"/>
      <c r="WRI4" s="212"/>
      <c r="WRJ4" s="212"/>
      <c r="WRK4" s="212"/>
      <c r="WRL4" s="212"/>
      <c r="WRM4" s="212"/>
      <c r="WRN4" s="212"/>
      <c r="WRO4" s="212"/>
      <c r="WRP4" s="212"/>
      <c r="WRQ4" s="212"/>
      <c r="WRR4" s="212"/>
      <c r="WRS4" s="212"/>
      <c r="WRT4" s="212"/>
      <c r="WRU4" s="212"/>
      <c r="WRV4" s="212"/>
      <c r="WRW4" s="212"/>
      <c r="WRX4" s="212"/>
      <c r="WRY4" s="212"/>
      <c r="WRZ4" s="212"/>
      <c r="WSA4" s="212"/>
      <c r="WSB4" s="212"/>
      <c r="WSC4" s="212"/>
      <c r="WSD4" s="212"/>
      <c r="WSE4" s="212"/>
      <c r="WSF4" s="212"/>
      <c r="WSG4" s="212"/>
      <c r="WSH4" s="212"/>
      <c r="WSI4" s="212"/>
      <c r="WSJ4" s="212"/>
      <c r="WSK4" s="212"/>
      <c r="WSL4" s="212"/>
      <c r="WSM4" s="212"/>
      <c r="WSN4" s="212"/>
      <c r="WSO4" s="212"/>
      <c r="WSP4" s="212"/>
      <c r="WSQ4" s="212"/>
      <c r="WSR4" s="212"/>
      <c r="WSS4" s="212"/>
      <c r="WST4" s="212"/>
      <c r="WSU4" s="212"/>
      <c r="WSV4" s="212"/>
      <c r="WSW4" s="212"/>
      <c r="WSX4" s="212"/>
      <c r="WSY4" s="212"/>
      <c r="WSZ4" s="212"/>
      <c r="WTA4" s="212"/>
      <c r="WTB4" s="212"/>
      <c r="WTC4" s="212"/>
      <c r="WTD4" s="212"/>
      <c r="WTE4" s="212"/>
      <c r="WTF4" s="212"/>
      <c r="WTG4" s="212"/>
      <c r="WTH4" s="212"/>
      <c r="WTI4" s="212"/>
      <c r="WTJ4" s="212"/>
      <c r="WTK4" s="212"/>
      <c r="WTL4" s="212"/>
      <c r="WTM4" s="212"/>
      <c r="WTN4" s="212"/>
      <c r="WTO4" s="212"/>
      <c r="WTP4" s="212"/>
      <c r="WTQ4" s="212"/>
      <c r="WTR4" s="212"/>
      <c r="WTS4" s="212"/>
      <c r="WTT4" s="212"/>
      <c r="WTU4" s="212"/>
      <c r="WTV4" s="212"/>
      <c r="WTW4" s="212"/>
      <c r="WTX4" s="212"/>
      <c r="WTY4" s="212"/>
      <c r="WTZ4" s="212"/>
      <c r="WUA4" s="212"/>
      <c r="WUB4" s="212"/>
      <c r="WUC4" s="212"/>
      <c r="WUD4" s="212"/>
      <c r="WUE4" s="212"/>
      <c r="WUF4" s="212"/>
      <c r="WUG4" s="212"/>
      <c r="WUH4" s="212"/>
      <c r="WUI4" s="212"/>
      <c r="WUJ4" s="212"/>
      <c r="WUK4" s="212"/>
      <c r="WUL4" s="212"/>
      <c r="WUM4" s="212"/>
      <c r="WUN4" s="212"/>
      <c r="WUO4" s="212"/>
      <c r="WUP4" s="212"/>
      <c r="WUQ4" s="212"/>
      <c r="WUR4" s="212"/>
      <c r="WUS4" s="212"/>
      <c r="WUT4" s="212"/>
      <c r="WUU4" s="212"/>
      <c r="WUV4" s="212"/>
      <c r="WUW4" s="212"/>
      <c r="WUX4" s="212"/>
      <c r="WUY4" s="212"/>
      <c r="WUZ4" s="212"/>
      <c r="WVA4" s="212"/>
      <c r="WVB4" s="212"/>
      <c r="WVC4" s="212"/>
      <c r="WVD4" s="212"/>
      <c r="WVE4" s="212"/>
      <c r="WVF4" s="212"/>
      <c r="WVG4" s="212"/>
      <c r="WVH4" s="212"/>
      <c r="WVI4" s="212"/>
      <c r="WVJ4" s="212"/>
      <c r="WVK4" s="212"/>
      <c r="WVL4" s="212"/>
      <c r="WVM4" s="212"/>
      <c r="WVN4" s="212"/>
      <c r="WVO4" s="212"/>
      <c r="WVP4" s="212"/>
      <c r="WVQ4" s="212"/>
      <c r="WVR4" s="212"/>
      <c r="WVS4" s="212"/>
      <c r="WVT4" s="212"/>
      <c r="WVU4" s="212"/>
      <c r="WVV4" s="212"/>
      <c r="WVW4" s="212"/>
      <c r="WVX4" s="212"/>
      <c r="WVY4" s="212"/>
      <c r="WVZ4" s="212"/>
      <c r="WWA4" s="212"/>
      <c r="WWB4" s="212"/>
      <c r="WWC4" s="212"/>
      <c r="WWD4" s="212"/>
      <c r="WWE4" s="212"/>
      <c r="WWF4" s="212"/>
      <c r="WWG4" s="212"/>
      <c r="WWH4" s="212"/>
      <c r="WWI4" s="212"/>
      <c r="WWJ4" s="212"/>
      <c r="WWK4" s="212"/>
      <c r="WWL4" s="212"/>
      <c r="WWM4" s="212"/>
      <c r="WWN4" s="212"/>
      <c r="WWO4" s="212"/>
      <c r="WWP4" s="212"/>
      <c r="WWQ4" s="212"/>
      <c r="WWR4" s="212"/>
      <c r="WWS4" s="212"/>
      <c r="WWT4" s="212"/>
      <c r="WWU4" s="212"/>
      <c r="WWV4" s="212"/>
      <c r="WWW4" s="212"/>
      <c r="WWX4" s="212"/>
      <c r="WWY4" s="212"/>
      <c r="WWZ4" s="212"/>
      <c r="WXA4" s="212"/>
      <c r="WXB4" s="212"/>
      <c r="WXC4" s="212"/>
      <c r="WXD4" s="212"/>
      <c r="WXE4" s="212"/>
      <c r="WXF4" s="212"/>
      <c r="WXG4" s="212"/>
      <c r="WXH4" s="212"/>
      <c r="WXI4" s="212"/>
      <c r="WXJ4" s="212"/>
      <c r="WXK4" s="212"/>
      <c r="WXL4" s="212"/>
      <c r="WXM4" s="212"/>
      <c r="WXN4" s="212"/>
      <c r="WXO4" s="212"/>
      <c r="WXP4" s="212"/>
      <c r="WXQ4" s="212"/>
      <c r="WXR4" s="212"/>
      <c r="WXS4" s="212"/>
      <c r="WXT4" s="212"/>
      <c r="WXU4" s="212"/>
      <c r="WXV4" s="212"/>
      <c r="WXW4" s="212"/>
      <c r="WXX4" s="212"/>
      <c r="WXY4" s="212"/>
      <c r="WXZ4" s="212"/>
      <c r="WYA4" s="212"/>
      <c r="WYB4" s="212"/>
      <c r="WYC4" s="212"/>
      <c r="WYD4" s="212"/>
      <c r="WYE4" s="212"/>
      <c r="WYF4" s="212"/>
      <c r="WYG4" s="212"/>
      <c r="WYH4" s="212"/>
      <c r="WYI4" s="212"/>
      <c r="WYJ4" s="212"/>
      <c r="WYK4" s="212"/>
      <c r="WYL4" s="212"/>
      <c r="WYM4" s="212"/>
      <c r="WYN4" s="212"/>
      <c r="WYO4" s="212"/>
      <c r="WYP4" s="212"/>
      <c r="WYQ4" s="212"/>
      <c r="WYR4" s="212"/>
      <c r="WYS4" s="212"/>
      <c r="WYT4" s="212"/>
      <c r="WYU4" s="212"/>
      <c r="WYV4" s="212"/>
      <c r="WYW4" s="212"/>
      <c r="WYX4" s="212"/>
      <c r="WYY4" s="212"/>
      <c r="WYZ4" s="212"/>
      <c r="WZA4" s="212"/>
      <c r="WZB4" s="212"/>
      <c r="WZC4" s="212"/>
      <c r="WZD4" s="212"/>
      <c r="WZE4" s="212"/>
      <c r="WZF4" s="212"/>
      <c r="WZG4" s="212"/>
      <c r="WZH4" s="212"/>
      <c r="WZI4" s="212"/>
      <c r="WZJ4" s="212"/>
      <c r="WZK4" s="212"/>
      <c r="WZL4" s="212"/>
      <c r="WZM4" s="212"/>
      <c r="WZN4" s="212"/>
      <c r="WZO4" s="212"/>
      <c r="WZP4" s="212"/>
      <c r="WZQ4" s="212"/>
      <c r="WZR4" s="212"/>
      <c r="WZS4" s="212"/>
      <c r="WZT4" s="212"/>
      <c r="WZU4" s="212"/>
      <c r="WZV4" s="212"/>
      <c r="WZW4" s="212"/>
      <c r="WZX4" s="212"/>
      <c r="WZY4" s="212"/>
      <c r="WZZ4" s="212"/>
      <c r="XAA4" s="212"/>
      <c r="XAB4" s="212"/>
      <c r="XAC4" s="212"/>
      <c r="XAD4" s="212"/>
      <c r="XAE4" s="212"/>
      <c r="XAF4" s="212"/>
      <c r="XAG4" s="212"/>
      <c r="XAH4" s="212"/>
      <c r="XAI4" s="212"/>
      <c r="XAJ4" s="212"/>
      <c r="XAK4" s="212"/>
      <c r="XAL4" s="212"/>
      <c r="XAM4" s="212"/>
      <c r="XAN4" s="212"/>
      <c r="XAO4" s="212"/>
      <c r="XAP4" s="212"/>
      <c r="XAQ4" s="212"/>
      <c r="XAR4" s="212"/>
      <c r="XAS4" s="212"/>
      <c r="XAT4" s="212"/>
      <c r="XAU4" s="212"/>
      <c r="XAV4" s="212"/>
      <c r="XAW4" s="212"/>
      <c r="XAX4" s="212"/>
      <c r="XAY4" s="212"/>
      <c r="XAZ4" s="212"/>
      <c r="XBA4" s="212"/>
      <c r="XBB4" s="212"/>
      <c r="XBC4" s="212"/>
      <c r="XBD4" s="212"/>
      <c r="XBE4" s="212"/>
      <c r="XBF4" s="212"/>
      <c r="XBG4" s="212"/>
      <c r="XBH4" s="212"/>
      <c r="XBI4" s="212"/>
      <c r="XBJ4" s="212"/>
      <c r="XBK4" s="212"/>
      <c r="XBL4" s="212"/>
      <c r="XBM4" s="212"/>
      <c r="XBN4" s="212"/>
      <c r="XBO4" s="212"/>
      <c r="XBP4" s="212"/>
      <c r="XBQ4" s="212"/>
      <c r="XBR4" s="212"/>
      <c r="XBS4" s="212"/>
      <c r="XBT4" s="212"/>
      <c r="XBU4" s="212"/>
      <c r="XBV4" s="212"/>
      <c r="XBW4" s="212"/>
      <c r="XBX4" s="212"/>
      <c r="XBY4" s="212"/>
      <c r="XBZ4" s="212"/>
      <c r="XCA4" s="212"/>
      <c r="XCB4" s="212"/>
      <c r="XCC4" s="212"/>
      <c r="XCD4" s="212"/>
      <c r="XCE4" s="212"/>
      <c r="XCF4" s="212"/>
      <c r="XCG4" s="212"/>
      <c r="XCH4" s="212"/>
      <c r="XCI4" s="212"/>
      <c r="XCJ4" s="212"/>
      <c r="XCK4" s="212"/>
      <c r="XCL4" s="212"/>
      <c r="XCM4" s="212"/>
      <c r="XCN4" s="212"/>
      <c r="XCO4" s="212"/>
      <c r="XCP4" s="212"/>
      <c r="XCQ4" s="212"/>
      <c r="XCR4" s="212"/>
      <c r="XCS4" s="212"/>
      <c r="XCT4" s="212"/>
      <c r="XCU4" s="212"/>
      <c r="XCV4" s="212"/>
      <c r="XCW4" s="212"/>
      <c r="XCX4" s="212"/>
      <c r="XCY4" s="212"/>
      <c r="XCZ4" s="212"/>
      <c r="XDA4" s="212"/>
      <c r="XDB4" s="212"/>
      <c r="XDC4" s="212"/>
      <c r="XDD4" s="212"/>
      <c r="XDE4" s="212"/>
      <c r="XDF4" s="212"/>
      <c r="XDG4" s="212"/>
      <c r="XDH4" s="212"/>
      <c r="XDI4" s="212"/>
      <c r="XDJ4" s="212"/>
      <c r="XDK4" s="212"/>
      <c r="XDL4" s="212"/>
      <c r="XDM4" s="212"/>
      <c r="XDN4" s="212"/>
      <c r="XDO4" s="212"/>
      <c r="XDP4" s="212"/>
      <c r="XDQ4" s="212"/>
      <c r="XDR4" s="212"/>
      <c r="XDS4" s="212"/>
      <c r="XDT4" s="212"/>
      <c r="XDU4" s="212"/>
      <c r="XDV4" s="212"/>
      <c r="XDW4" s="212"/>
      <c r="XDX4" s="212"/>
      <c r="XDY4" s="212"/>
      <c r="XDZ4" s="212"/>
      <c r="XEA4" s="212"/>
      <c r="XEB4" s="212"/>
      <c r="XEC4" s="212"/>
      <c r="XED4" s="212"/>
      <c r="XEE4" s="212"/>
      <c r="XEF4" s="212"/>
      <c r="XEG4" s="212"/>
      <c r="XEH4" s="212"/>
      <c r="XEI4" s="212"/>
      <c r="XEJ4" s="212"/>
      <c r="XEK4" s="212"/>
      <c r="XEL4" s="212"/>
      <c r="XEM4" s="212"/>
      <c r="XEN4" s="212"/>
      <c r="XEO4" s="212"/>
      <c r="XEP4" s="212"/>
      <c r="XEQ4" s="212"/>
      <c r="XER4" s="212"/>
      <c r="XES4" s="212"/>
      <c r="XET4" s="212"/>
      <c r="XEU4" s="212"/>
      <c r="XEV4" s="212"/>
      <c r="XEW4" s="212"/>
      <c r="XEX4" s="212"/>
      <c r="XEY4" s="212"/>
      <c r="XEZ4" s="212"/>
      <c r="XFA4" s="212"/>
      <c r="XFB4" s="212"/>
      <c r="XFC4" s="212"/>
      <c r="XFD4" s="212"/>
    </row>
    <row r="5" spans="1:16384" ht="15.75" thickBot="1">
      <c r="A5" s="298" t="s">
        <v>2108</v>
      </c>
      <c r="B5" s="305">
        <v>0.513324</v>
      </c>
      <c r="E5" s="197">
        <v>54</v>
      </c>
      <c r="F5" s="196">
        <f>IF(Calc.!$C$3=parameters!E5,1,0)</f>
        <v>1</v>
      </c>
      <c r="G5" s="210"/>
      <c r="H5" s="197">
        <v>54</v>
      </c>
      <c r="I5" s="210">
        <v>0</v>
      </c>
      <c r="J5" s="296">
        <v>0</v>
      </c>
      <c r="K5" s="296">
        <v>0</v>
      </c>
      <c r="L5" s="296">
        <v>0</v>
      </c>
      <c r="M5" s="296">
        <v>0</v>
      </c>
      <c r="N5" s="296">
        <v>1</v>
      </c>
      <c r="O5" s="296">
        <v>0</v>
      </c>
      <c r="P5" s="296">
        <v>0</v>
      </c>
      <c r="Q5" s="296">
        <v>0</v>
      </c>
      <c r="R5" s="296">
        <v>0</v>
      </c>
      <c r="S5" s="296">
        <v>0</v>
      </c>
      <c r="T5" s="296">
        <v>0</v>
      </c>
      <c r="U5" s="296">
        <v>0</v>
      </c>
      <c r="V5" s="296">
        <v>0</v>
      </c>
      <c r="W5" s="296">
        <v>0</v>
      </c>
      <c r="X5" s="296">
        <v>0</v>
      </c>
      <c r="Y5" s="296">
        <v>0</v>
      </c>
      <c r="Z5" s="296">
        <v>0</v>
      </c>
      <c r="AA5" s="296"/>
      <c r="AB5" s="296"/>
      <c r="AC5" s="296"/>
      <c r="AD5" s="296"/>
    </row>
    <row r="6" spans="1:16384" ht="15.75" thickBot="1">
      <c r="A6" s="298" t="s">
        <v>5362</v>
      </c>
      <c r="B6" s="305">
        <v>0.77945600000000004</v>
      </c>
      <c r="E6" s="197">
        <v>55</v>
      </c>
      <c r="F6" s="196">
        <f>IF(Calc.!$C$3=parameters!E6,1,0)</f>
        <v>0</v>
      </c>
      <c r="G6" s="210"/>
      <c r="H6" s="197">
        <v>55</v>
      </c>
      <c r="I6" s="210">
        <v>0</v>
      </c>
      <c r="J6" s="296">
        <v>0</v>
      </c>
      <c r="K6" s="296">
        <v>0</v>
      </c>
      <c r="L6" s="296">
        <v>0</v>
      </c>
      <c r="M6" s="296">
        <v>0</v>
      </c>
      <c r="N6" s="296">
        <v>0</v>
      </c>
      <c r="O6" s="296">
        <v>0</v>
      </c>
      <c r="P6" s="296">
        <v>0</v>
      </c>
      <c r="Q6" s="296">
        <v>0</v>
      </c>
      <c r="R6" s="296">
        <v>0</v>
      </c>
      <c r="S6" s="296">
        <v>0</v>
      </c>
      <c r="T6" s="296">
        <v>0</v>
      </c>
      <c r="U6" s="296">
        <v>0</v>
      </c>
      <c r="V6" s="296">
        <v>0</v>
      </c>
      <c r="W6" s="296">
        <v>0</v>
      </c>
      <c r="X6" s="296">
        <v>0</v>
      </c>
      <c r="Y6" s="296">
        <v>0</v>
      </c>
      <c r="Z6" s="296">
        <v>0</v>
      </c>
      <c r="AA6" s="296"/>
      <c r="AB6" s="296"/>
      <c r="AC6" s="296"/>
      <c r="AD6" s="296"/>
    </row>
    <row r="7" spans="1:16384" ht="15.75" thickBot="1">
      <c r="A7" s="298" t="s">
        <v>5363</v>
      </c>
      <c r="B7" s="305">
        <v>0.64400100000000005</v>
      </c>
      <c r="E7" s="197">
        <v>59</v>
      </c>
      <c r="F7" s="196">
        <f>IF(Calc.!$C$3=parameters!E7,1,0)</f>
        <v>0</v>
      </c>
      <c r="G7" s="210"/>
      <c r="H7" s="197">
        <v>59</v>
      </c>
      <c r="I7" s="210">
        <v>0</v>
      </c>
      <c r="J7" s="296">
        <v>0</v>
      </c>
      <c r="K7" s="296">
        <v>0</v>
      </c>
      <c r="L7" s="296">
        <v>0</v>
      </c>
      <c r="M7" s="296">
        <v>1</v>
      </c>
      <c r="N7" s="296">
        <v>0</v>
      </c>
      <c r="O7" s="296">
        <v>0</v>
      </c>
      <c r="P7" s="296">
        <v>0</v>
      </c>
      <c r="Q7" s="296">
        <v>0</v>
      </c>
      <c r="R7" s="296">
        <v>0</v>
      </c>
      <c r="S7" s="296">
        <v>0</v>
      </c>
      <c r="T7" s="296">
        <v>0</v>
      </c>
      <c r="U7" s="296">
        <v>0</v>
      </c>
      <c r="V7" s="296">
        <v>0</v>
      </c>
      <c r="W7" s="296">
        <v>0</v>
      </c>
      <c r="X7" s="296">
        <v>0</v>
      </c>
      <c r="Y7" s="296">
        <v>0</v>
      </c>
      <c r="Z7" s="296">
        <v>0</v>
      </c>
      <c r="AA7" s="296"/>
      <c r="AB7" s="296"/>
      <c r="AC7" s="296"/>
      <c r="AD7" s="296"/>
    </row>
    <row r="8" spans="1:16384" ht="15.75" thickBot="1">
      <c r="A8" s="298" t="s">
        <v>5364</v>
      </c>
      <c r="B8" s="305">
        <v>0.77551099999999995</v>
      </c>
      <c r="E8" s="197">
        <v>82</v>
      </c>
      <c r="F8" s="196">
        <f>IF(Calc.!$C$3=parameters!E8,1,0)</f>
        <v>0</v>
      </c>
      <c r="G8" s="210"/>
      <c r="H8" s="197">
        <v>82</v>
      </c>
      <c r="I8" s="210">
        <v>0</v>
      </c>
      <c r="J8" s="296">
        <v>0</v>
      </c>
      <c r="K8" s="296">
        <v>0</v>
      </c>
      <c r="L8" s="296">
        <v>0</v>
      </c>
      <c r="M8" s="296">
        <v>0</v>
      </c>
      <c r="N8" s="296">
        <v>0</v>
      </c>
      <c r="O8" s="296">
        <v>1</v>
      </c>
      <c r="P8" s="296">
        <v>0</v>
      </c>
      <c r="Q8" s="296">
        <v>0</v>
      </c>
      <c r="R8" s="296">
        <v>0</v>
      </c>
      <c r="S8" s="296">
        <v>0</v>
      </c>
      <c r="T8" s="296">
        <v>0</v>
      </c>
      <c r="U8" s="296">
        <v>0</v>
      </c>
      <c r="V8" s="296">
        <v>0</v>
      </c>
      <c r="W8" s="296">
        <v>0</v>
      </c>
      <c r="X8" s="296">
        <v>0</v>
      </c>
      <c r="Y8" s="296">
        <v>0</v>
      </c>
      <c r="Z8" s="296">
        <v>0</v>
      </c>
      <c r="AA8" s="296"/>
      <c r="AB8" s="296"/>
      <c r="AC8" s="296"/>
      <c r="AD8" s="296"/>
    </row>
    <row r="9" spans="1:16384" ht="15.75" thickBot="1">
      <c r="A9" s="298" t="s">
        <v>5350</v>
      </c>
      <c r="B9" s="305">
        <v>-1.080789</v>
      </c>
      <c r="E9" s="197">
        <v>89</v>
      </c>
      <c r="F9" s="196">
        <f>IF(Calc.!$C$3=parameters!E9,1,0)</f>
        <v>0</v>
      </c>
      <c r="G9" s="210"/>
      <c r="H9" s="197">
        <v>89</v>
      </c>
      <c r="I9" s="210">
        <v>0</v>
      </c>
      <c r="J9" s="296">
        <v>0</v>
      </c>
      <c r="K9" s="296">
        <v>0</v>
      </c>
      <c r="L9" s="296">
        <v>0</v>
      </c>
      <c r="M9" s="296">
        <v>0</v>
      </c>
      <c r="N9" s="296">
        <v>0</v>
      </c>
      <c r="O9" s="296">
        <v>0</v>
      </c>
      <c r="P9" s="296">
        <v>0</v>
      </c>
      <c r="Q9" s="296">
        <v>0</v>
      </c>
      <c r="R9" s="296">
        <v>0</v>
      </c>
      <c r="S9" s="296">
        <v>0</v>
      </c>
      <c r="T9" s="296">
        <v>0</v>
      </c>
      <c r="U9" s="296">
        <v>0</v>
      </c>
      <c r="V9" s="296">
        <v>0</v>
      </c>
      <c r="W9" s="296">
        <v>0</v>
      </c>
      <c r="X9" s="296">
        <v>0</v>
      </c>
      <c r="Y9" s="296">
        <v>0</v>
      </c>
      <c r="Z9" s="296">
        <v>0</v>
      </c>
      <c r="AA9" s="296"/>
      <c r="AB9" s="296"/>
      <c r="AC9" s="296"/>
      <c r="AD9" s="296"/>
    </row>
    <row r="10" spans="1:16384" ht="15.75" thickBot="1">
      <c r="A10" s="298" t="s">
        <v>5365</v>
      </c>
      <c r="B10" s="305">
        <v>-0.54142599999999996</v>
      </c>
      <c r="D10" t="s">
        <v>2118</v>
      </c>
      <c r="E10" s="199" t="s">
        <v>46</v>
      </c>
      <c r="F10">
        <f>IF(Calc.!$D$4=parameters!E10,1,0)</f>
        <v>0</v>
      </c>
      <c r="G10" s="210" t="s">
        <v>2118</v>
      </c>
      <c r="H10" s="207" t="s">
        <v>46</v>
      </c>
      <c r="I10" s="210">
        <v>0</v>
      </c>
      <c r="J10" s="296">
        <v>0</v>
      </c>
      <c r="K10" s="296">
        <v>0</v>
      </c>
      <c r="L10" s="296">
        <v>0</v>
      </c>
      <c r="M10" s="296">
        <v>0</v>
      </c>
      <c r="N10" s="296">
        <v>0</v>
      </c>
      <c r="O10" s="296">
        <v>0</v>
      </c>
      <c r="P10" s="296">
        <v>0</v>
      </c>
      <c r="Q10" s="296">
        <v>0</v>
      </c>
      <c r="R10" s="296">
        <v>0</v>
      </c>
      <c r="S10" s="296">
        <v>0</v>
      </c>
      <c r="T10" s="296">
        <v>0</v>
      </c>
      <c r="U10" s="296">
        <v>0</v>
      </c>
      <c r="V10" s="296">
        <v>0</v>
      </c>
      <c r="W10" s="296">
        <v>0</v>
      </c>
      <c r="X10" s="296">
        <v>0</v>
      </c>
      <c r="Y10" s="296">
        <v>0</v>
      </c>
      <c r="Z10" s="296">
        <v>0</v>
      </c>
      <c r="AA10" s="296"/>
      <c r="AB10" s="296"/>
      <c r="AC10" s="296"/>
      <c r="AD10" s="296"/>
    </row>
    <row r="11" spans="1:16384" ht="15.75" thickBot="1">
      <c r="A11" s="298" t="s">
        <v>5347</v>
      </c>
      <c r="B11" s="305">
        <v>-1.2836970000000001</v>
      </c>
      <c r="E11" s="199" t="s">
        <v>47</v>
      </c>
      <c r="F11" s="198">
        <f>IF(Calc.!$D$4=parameters!E11,1,0)</f>
        <v>1</v>
      </c>
      <c r="G11" s="210"/>
      <c r="H11" s="207" t="s">
        <v>47</v>
      </c>
      <c r="I11" s="210">
        <v>0</v>
      </c>
      <c r="J11" s="296">
        <v>0</v>
      </c>
      <c r="K11" s="296">
        <v>0</v>
      </c>
      <c r="L11" s="296">
        <v>0</v>
      </c>
      <c r="M11" s="296">
        <v>0</v>
      </c>
      <c r="N11" s="296">
        <v>0</v>
      </c>
      <c r="O11" s="296">
        <v>0</v>
      </c>
      <c r="P11" s="296">
        <v>0</v>
      </c>
      <c r="Q11" s="296">
        <v>0</v>
      </c>
      <c r="R11" s="296">
        <v>0</v>
      </c>
      <c r="S11" s="296">
        <v>0</v>
      </c>
      <c r="T11" s="296">
        <v>0</v>
      </c>
      <c r="U11" s="296">
        <v>0</v>
      </c>
      <c r="V11" s="296">
        <v>0</v>
      </c>
      <c r="W11" s="296">
        <v>0</v>
      </c>
      <c r="X11" s="296">
        <v>0</v>
      </c>
      <c r="Y11" s="296">
        <v>0</v>
      </c>
      <c r="Z11" s="296">
        <v>0</v>
      </c>
      <c r="AA11" s="296"/>
      <c r="AB11" s="296"/>
      <c r="AC11" s="296"/>
      <c r="AD11" s="296"/>
    </row>
    <row r="12" spans="1:16384" ht="15.75" thickBot="1">
      <c r="A12" s="298" t="s">
        <v>5348</v>
      </c>
      <c r="B12" s="305">
        <v>-0.62921700000000003</v>
      </c>
      <c r="E12" s="199" t="s">
        <v>49</v>
      </c>
      <c r="F12" s="198">
        <f>IF(Calc.!$D$4=parameters!E12,1,0)</f>
        <v>0</v>
      </c>
      <c r="G12" s="210"/>
      <c r="H12" s="207" t="s">
        <v>49</v>
      </c>
      <c r="I12" s="210">
        <v>0</v>
      </c>
      <c r="J12" s="296">
        <v>0</v>
      </c>
      <c r="K12" s="296">
        <v>0</v>
      </c>
      <c r="L12" s="296">
        <v>0</v>
      </c>
      <c r="M12" s="296">
        <v>0</v>
      </c>
      <c r="N12" s="296">
        <v>0</v>
      </c>
      <c r="O12" s="296">
        <v>0</v>
      </c>
      <c r="P12" s="296">
        <v>0</v>
      </c>
      <c r="Q12" s="296">
        <v>0</v>
      </c>
      <c r="R12" s="296">
        <v>0</v>
      </c>
      <c r="S12" s="296">
        <v>0</v>
      </c>
      <c r="T12" s="296">
        <v>0</v>
      </c>
      <c r="U12" s="296">
        <v>0</v>
      </c>
      <c r="V12" s="296">
        <v>0</v>
      </c>
      <c r="W12" s="296">
        <v>0</v>
      </c>
      <c r="X12" s="296">
        <v>0</v>
      </c>
      <c r="Y12" s="296">
        <v>0</v>
      </c>
      <c r="Z12" s="296">
        <v>0</v>
      </c>
      <c r="AA12" s="296"/>
      <c r="AB12" s="296"/>
      <c r="AC12" s="296"/>
      <c r="AD12" s="296"/>
    </row>
    <row r="13" spans="1:16384" ht="15.75" thickBot="1">
      <c r="A13" s="298" t="s">
        <v>5349</v>
      </c>
      <c r="B13" s="305">
        <v>-1.909416</v>
      </c>
      <c r="E13" s="199" t="s">
        <v>51</v>
      </c>
      <c r="F13" s="198">
        <f>IF(Calc.!$D$4=parameters!E13,1,0)</f>
        <v>0</v>
      </c>
      <c r="G13" s="210"/>
      <c r="H13" s="207" t="s">
        <v>51</v>
      </c>
      <c r="I13" s="210">
        <v>0</v>
      </c>
      <c r="J13" s="296">
        <v>0</v>
      </c>
      <c r="K13" s="296">
        <v>0</v>
      </c>
      <c r="L13" s="296">
        <v>0</v>
      </c>
      <c r="M13" s="296">
        <v>0</v>
      </c>
      <c r="N13" s="296">
        <v>0</v>
      </c>
      <c r="O13" s="296">
        <v>0</v>
      </c>
      <c r="P13" s="296">
        <v>1</v>
      </c>
      <c r="Q13" s="296">
        <v>0</v>
      </c>
      <c r="R13" s="296">
        <v>0</v>
      </c>
      <c r="S13" s="296">
        <v>0</v>
      </c>
      <c r="T13" s="296">
        <v>0</v>
      </c>
      <c r="U13" s="296">
        <v>0</v>
      </c>
      <c r="V13" s="296">
        <v>0</v>
      </c>
      <c r="W13" s="296">
        <v>0</v>
      </c>
      <c r="X13" s="296">
        <v>0</v>
      </c>
      <c r="Y13" s="296">
        <v>0</v>
      </c>
      <c r="Z13" s="296">
        <v>0</v>
      </c>
      <c r="AA13" s="296"/>
      <c r="AB13" s="296"/>
      <c r="AC13" s="296"/>
      <c r="AD13" s="296"/>
    </row>
    <row r="14" spans="1:16384" ht="15.75" thickBot="1">
      <c r="A14" s="298" t="s">
        <v>33</v>
      </c>
      <c r="B14" s="305">
        <v>0.53729700000000002</v>
      </c>
      <c r="E14" s="199" t="s">
        <v>53</v>
      </c>
      <c r="F14" s="198">
        <f>IF(Calc.!$D$4=parameters!E14,1,0)</f>
        <v>0</v>
      </c>
      <c r="G14" s="210"/>
      <c r="H14" s="207" t="s">
        <v>53</v>
      </c>
      <c r="I14" s="210">
        <v>0</v>
      </c>
      <c r="J14" s="296">
        <v>0</v>
      </c>
      <c r="K14" s="296">
        <v>0</v>
      </c>
      <c r="L14" s="296">
        <v>0</v>
      </c>
      <c r="M14" s="296">
        <v>0</v>
      </c>
      <c r="N14" s="296">
        <v>0</v>
      </c>
      <c r="O14" s="296">
        <v>0</v>
      </c>
      <c r="P14" s="296">
        <v>0</v>
      </c>
      <c r="Q14" s="296">
        <v>1</v>
      </c>
      <c r="R14" s="296">
        <v>0</v>
      </c>
      <c r="S14" s="296">
        <v>0</v>
      </c>
      <c r="T14" s="296">
        <v>0</v>
      </c>
      <c r="U14" s="296">
        <v>0</v>
      </c>
      <c r="V14" s="296">
        <v>0</v>
      </c>
      <c r="W14" s="296">
        <v>0</v>
      </c>
      <c r="X14" s="296">
        <v>0</v>
      </c>
      <c r="Y14" s="296">
        <v>0</v>
      </c>
      <c r="Z14" s="296">
        <v>0</v>
      </c>
      <c r="AA14" s="296"/>
      <c r="AB14" s="296"/>
      <c r="AC14" s="296"/>
      <c r="AD14" s="296"/>
    </row>
    <row r="15" spans="1:16384" ht="15.75" thickBot="1">
      <c r="A15" s="298" t="s">
        <v>34</v>
      </c>
      <c r="B15" s="305">
        <v>0.52931399999999995</v>
      </c>
      <c r="E15" s="199" t="s">
        <v>55</v>
      </c>
      <c r="F15" s="198">
        <f>IF(Calc.!$D$4=parameters!E15,1,0)</f>
        <v>0</v>
      </c>
      <c r="G15" s="210"/>
      <c r="H15" s="207" t="s">
        <v>55</v>
      </c>
      <c r="I15" s="210">
        <v>0</v>
      </c>
      <c r="J15" s="296">
        <v>0</v>
      </c>
      <c r="K15" s="296">
        <v>0</v>
      </c>
      <c r="L15" s="296">
        <v>0</v>
      </c>
      <c r="M15" s="296">
        <v>0</v>
      </c>
      <c r="N15" s="296">
        <v>0</v>
      </c>
      <c r="O15" s="296">
        <v>0</v>
      </c>
      <c r="P15" s="296">
        <v>0</v>
      </c>
      <c r="Q15" s="296">
        <v>0</v>
      </c>
      <c r="R15" s="296">
        <v>1</v>
      </c>
      <c r="S15" s="296">
        <v>0</v>
      </c>
      <c r="T15" s="296">
        <v>0</v>
      </c>
      <c r="U15" s="296">
        <v>0</v>
      </c>
      <c r="V15" s="296">
        <v>0</v>
      </c>
      <c r="W15" s="296">
        <v>0</v>
      </c>
      <c r="X15" s="296">
        <v>0</v>
      </c>
      <c r="Y15" s="296">
        <v>0</v>
      </c>
      <c r="Z15" s="296">
        <v>0</v>
      </c>
      <c r="AA15" s="296"/>
      <c r="AB15" s="296"/>
      <c r="AC15" s="296"/>
      <c r="AD15" s="296"/>
    </row>
    <row r="16" spans="1:16384" ht="15.75" thickBot="1">
      <c r="A16" s="298" t="s">
        <v>5366</v>
      </c>
      <c r="B16" s="305">
        <v>0.45601599999999998</v>
      </c>
      <c r="E16" s="199" t="s">
        <v>57</v>
      </c>
      <c r="F16" s="198">
        <f>IF(Calc.!$D$4=parameters!E16,1,0)</f>
        <v>0</v>
      </c>
      <c r="G16" s="210"/>
      <c r="H16" s="207" t="s">
        <v>57</v>
      </c>
      <c r="I16" s="210">
        <v>0</v>
      </c>
      <c r="J16" s="296">
        <v>0</v>
      </c>
      <c r="K16" s="296">
        <v>0</v>
      </c>
      <c r="L16" s="296">
        <v>0</v>
      </c>
      <c r="M16" s="296">
        <v>0</v>
      </c>
      <c r="N16" s="296">
        <v>0</v>
      </c>
      <c r="O16" s="296">
        <v>0</v>
      </c>
      <c r="P16" s="296">
        <v>0</v>
      </c>
      <c r="Q16" s="296">
        <v>0</v>
      </c>
      <c r="R16" s="296">
        <v>0</v>
      </c>
      <c r="S16" s="296">
        <v>1</v>
      </c>
      <c r="T16" s="296">
        <v>0</v>
      </c>
      <c r="U16" s="296">
        <v>0</v>
      </c>
      <c r="V16" s="296">
        <v>0</v>
      </c>
      <c r="W16" s="296">
        <v>0</v>
      </c>
      <c r="X16" s="296">
        <v>0</v>
      </c>
      <c r="Y16" s="296">
        <v>0</v>
      </c>
      <c r="Z16" s="296">
        <v>0</v>
      </c>
      <c r="AA16" s="296"/>
      <c r="AB16" s="296"/>
      <c r="AC16" s="296"/>
      <c r="AD16" s="296"/>
    </row>
    <row r="17" spans="1:30" ht="15.75" thickBot="1">
      <c r="A17" s="298" t="s">
        <v>5351</v>
      </c>
      <c r="B17" s="305">
        <v>5.4084E-2</v>
      </c>
      <c r="E17" s="199" t="s">
        <v>59</v>
      </c>
      <c r="F17" s="198">
        <f>IF(Calc.!$D$4=parameters!E17,1,0)</f>
        <v>0</v>
      </c>
      <c r="G17" s="210"/>
      <c r="H17" s="207" t="s">
        <v>59</v>
      </c>
      <c r="I17" s="210">
        <v>0</v>
      </c>
      <c r="J17" s="296">
        <v>0</v>
      </c>
      <c r="K17" s="296">
        <v>0</v>
      </c>
      <c r="L17" s="296">
        <v>0</v>
      </c>
      <c r="M17" s="296">
        <v>0</v>
      </c>
      <c r="N17" s="296">
        <v>0</v>
      </c>
      <c r="O17" s="296">
        <v>0</v>
      </c>
      <c r="P17" s="296">
        <v>0</v>
      </c>
      <c r="Q17" s="296">
        <v>0</v>
      </c>
      <c r="R17" s="296">
        <v>0</v>
      </c>
      <c r="S17" s="296">
        <v>0</v>
      </c>
      <c r="T17" s="296">
        <v>0</v>
      </c>
      <c r="U17" s="296">
        <v>0</v>
      </c>
      <c r="V17" s="296">
        <v>0</v>
      </c>
      <c r="W17" s="296">
        <v>0</v>
      </c>
      <c r="X17" s="296">
        <v>0</v>
      </c>
      <c r="Y17" s="296">
        <v>0</v>
      </c>
      <c r="Z17" s="296">
        <v>0</v>
      </c>
      <c r="AA17" s="296"/>
      <c r="AB17" s="296"/>
      <c r="AC17" s="296"/>
      <c r="AD17" s="296"/>
    </row>
    <row r="18" spans="1:30" ht="15.75" thickBot="1">
      <c r="A18" s="298" t="s">
        <v>5342</v>
      </c>
      <c r="B18" s="305">
        <v>-1.0050730000000001</v>
      </c>
      <c r="E18" s="199" t="s">
        <v>61</v>
      </c>
      <c r="F18" s="198">
        <f>IF(Calc.!$D$4=parameters!E18,1,0)</f>
        <v>0</v>
      </c>
      <c r="G18" s="210"/>
      <c r="H18" s="207" t="s">
        <v>61</v>
      </c>
      <c r="I18" s="210">
        <v>0</v>
      </c>
      <c r="J18" s="296">
        <v>0</v>
      </c>
      <c r="K18" s="296">
        <v>0</v>
      </c>
      <c r="L18" s="296">
        <v>0</v>
      </c>
      <c r="M18" s="296">
        <v>0</v>
      </c>
      <c r="N18" s="296">
        <v>0</v>
      </c>
      <c r="O18" s="296">
        <v>0</v>
      </c>
      <c r="P18" s="296">
        <v>0</v>
      </c>
      <c r="Q18" s="296">
        <v>0</v>
      </c>
      <c r="R18" s="296">
        <v>0</v>
      </c>
      <c r="S18" s="296">
        <v>0</v>
      </c>
      <c r="T18" s="296">
        <v>0</v>
      </c>
      <c r="U18" s="296">
        <v>0</v>
      </c>
      <c r="V18" s="296">
        <v>0</v>
      </c>
      <c r="W18" s="296">
        <v>0</v>
      </c>
      <c r="X18" s="296">
        <v>0</v>
      </c>
      <c r="Y18" s="296">
        <v>0</v>
      </c>
      <c r="Z18" s="296">
        <v>0</v>
      </c>
      <c r="AA18" s="296"/>
      <c r="AB18" s="296"/>
      <c r="AC18" s="296"/>
      <c r="AD18" s="296"/>
    </row>
    <row r="19" spans="1:30" ht="15.75" thickBot="1">
      <c r="A19" s="298" t="s">
        <v>5369</v>
      </c>
      <c r="B19" s="305">
        <v>1.4199550000000001</v>
      </c>
      <c r="E19" s="199" t="s">
        <v>63</v>
      </c>
      <c r="F19" s="198">
        <f>IF(Calc.!$D$4=parameters!E19,1,0)</f>
        <v>0</v>
      </c>
      <c r="G19" s="210"/>
      <c r="H19" s="207" t="s">
        <v>63</v>
      </c>
      <c r="I19" s="210">
        <v>0</v>
      </c>
      <c r="J19" s="296">
        <v>0</v>
      </c>
      <c r="K19" s="296">
        <v>0</v>
      </c>
      <c r="L19" s="296">
        <v>0</v>
      </c>
      <c r="M19" s="296">
        <v>0</v>
      </c>
      <c r="N19" s="296">
        <v>0</v>
      </c>
      <c r="O19" s="296">
        <v>0</v>
      </c>
      <c r="P19" s="296">
        <v>0</v>
      </c>
      <c r="Q19" s="296">
        <v>0</v>
      </c>
      <c r="R19" s="296">
        <v>0</v>
      </c>
      <c r="S19" s="296">
        <v>0</v>
      </c>
      <c r="T19" s="296">
        <v>1</v>
      </c>
      <c r="U19" s="296">
        <v>0</v>
      </c>
      <c r="V19" s="296">
        <v>0</v>
      </c>
      <c r="W19" s="296">
        <v>0</v>
      </c>
      <c r="X19" s="296">
        <v>0</v>
      </c>
      <c r="Y19" s="296">
        <v>0</v>
      </c>
      <c r="Z19" s="296">
        <v>0</v>
      </c>
      <c r="AA19" s="296"/>
      <c r="AB19" s="296"/>
      <c r="AC19" s="296"/>
      <c r="AD19" s="296"/>
    </row>
    <row r="20" spans="1:30">
      <c r="A20" s="296"/>
      <c r="B20" s="296"/>
      <c r="D20" t="s">
        <v>2117</v>
      </c>
      <c r="E20" s="201">
        <v>2006</v>
      </c>
      <c r="F20">
        <f>IF(AND(YEAR('Interface GLGC'!$C$3)=parameters!E20,YEAR('Interface GLGC'!$C$3)&lt;=2009),E20,0)</f>
        <v>0</v>
      </c>
      <c r="G20" s="210" t="s">
        <v>2117</v>
      </c>
      <c r="H20" s="207">
        <v>2006</v>
      </c>
      <c r="I20" s="210">
        <v>0</v>
      </c>
      <c r="J20" s="296">
        <v>0</v>
      </c>
      <c r="K20" s="296">
        <v>0</v>
      </c>
      <c r="L20" s="296">
        <v>0</v>
      </c>
      <c r="M20" s="296">
        <v>0</v>
      </c>
      <c r="N20" s="296">
        <v>0</v>
      </c>
      <c r="O20" s="296">
        <v>0</v>
      </c>
      <c r="P20" s="296">
        <v>0</v>
      </c>
      <c r="Q20" s="296">
        <v>0</v>
      </c>
      <c r="R20" s="296">
        <v>0</v>
      </c>
      <c r="S20" s="296">
        <v>0</v>
      </c>
      <c r="T20" s="296">
        <v>0</v>
      </c>
      <c r="U20" s="296">
        <v>0</v>
      </c>
      <c r="V20" s="296">
        <v>0</v>
      </c>
      <c r="W20" s="296">
        <v>0</v>
      </c>
      <c r="X20" s="296">
        <v>0</v>
      </c>
      <c r="Y20" s="296">
        <v>0</v>
      </c>
      <c r="Z20" s="296">
        <v>0</v>
      </c>
      <c r="AA20" s="296"/>
      <c r="AB20" s="296"/>
      <c r="AC20" s="296"/>
      <c r="AD20" s="296"/>
    </row>
    <row r="21" spans="1:30">
      <c r="A21" s="296"/>
      <c r="B21" s="296"/>
      <c r="E21" s="201">
        <v>2007</v>
      </c>
      <c r="F21" s="262">
        <f>IF(AND(YEAR('Interface GLGC'!$C$3)=parameters!E21,YEAR('Interface GLGC'!$C$3)&lt;=2009),E21,0)</f>
        <v>0</v>
      </c>
      <c r="G21" s="210"/>
      <c r="H21" s="207">
        <v>2007</v>
      </c>
      <c r="I21" s="210">
        <v>0</v>
      </c>
      <c r="J21" s="296">
        <v>0</v>
      </c>
      <c r="K21" s="296">
        <v>0</v>
      </c>
      <c r="L21" s="296">
        <v>0</v>
      </c>
      <c r="M21" s="296">
        <v>0</v>
      </c>
      <c r="N21" s="296">
        <v>0</v>
      </c>
      <c r="O21" s="296">
        <v>0</v>
      </c>
      <c r="P21" s="296">
        <v>0</v>
      </c>
      <c r="Q21" s="296">
        <v>0</v>
      </c>
      <c r="R21" s="296">
        <v>0</v>
      </c>
      <c r="S21" s="296">
        <v>0</v>
      </c>
      <c r="T21" s="296">
        <v>0</v>
      </c>
      <c r="U21" s="296">
        <v>0</v>
      </c>
      <c r="V21" s="296">
        <v>0</v>
      </c>
      <c r="W21" s="296">
        <v>0</v>
      </c>
      <c r="X21" s="296">
        <v>0</v>
      </c>
      <c r="Y21" s="296">
        <v>0</v>
      </c>
      <c r="Z21" s="296">
        <v>0</v>
      </c>
      <c r="AA21" s="296"/>
      <c r="AB21" s="296"/>
      <c r="AC21" s="296"/>
      <c r="AD21" s="296"/>
    </row>
    <row r="22" spans="1:30">
      <c r="A22" s="296"/>
      <c r="B22" s="296"/>
      <c r="E22" s="201">
        <v>2008</v>
      </c>
      <c r="F22" s="262">
        <f>IF(AND(YEAR('Interface GLGC'!$C$3)=parameters!E22,YEAR('Interface GLGC'!$C$3)&lt;=2009),E22,0)</f>
        <v>0</v>
      </c>
      <c r="G22" s="210"/>
      <c r="H22" s="207">
        <v>2008</v>
      </c>
      <c r="I22" s="210">
        <v>0</v>
      </c>
      <c r="J22" s="296">
        <v>0</v>
      </c>
      <c r="K22" s="296">
        <v>0</v>
      </c>
      <c r="L22" s="296">
        <v>0</v>
      </c>
      <c r="M22" s="296">
        <v>0</v>
      </c>
      <c r="N22" s="296">
        <v>0</v>
      </c>
      <c r="O22" s="296">
        <v>0</v>
      </c>
      <c r="P22" s="296">
        <v>0</v>
      </c>
      <c r="Q22" s="296">
        <v>0</v>
      </c>
      <c r="R22" s="296">
        <v>0</v>
      </c>
      <c r="S22" s="296">
        <v>0</v>
      </c>
      <c r="T22" s="296">
        <v>0</v>
      </c>
      <c r="U22" s="296">
        <v>0</v>
      </c>
      <c r="V22" s="296">
        <v>0</v>
      </c>
      <c r="W22" s="296">
        <v>0</v>
      </c>
      <c r="X22" s="296">
        <v>0</v>
      </c>
      <c r="Y22" s="296">
        <v>0</v>
      </c>
      <c r="Z22" s="296">
        <v>0</v>
      </c>
      <c r="AA22" s="296"/>
      <c r="AB22" s="296"/>
      <c r="AC22" s="296"/>
      <c r="AD22" s="296"/>
    </row>
    <row r="23" spans="1:30">
      <c r="A23" s="296"/>
      <c r="B23" s="296"/>
      <c r="E23" s="201">
        <v>2009</v>
      </c>
      <c r="F23" s="262">
        <f>IF(AND(YEAR('Interface GLGC'!$C$3)=parameters!E23,YEAR('Interface GLGC'!$C$3)&lt;=2009),E23,0)</f>
        <v>0</v>
      </c>
      <c r="G23" s="210"/>
      <c r="H23" s="207">
        <v>2009</v>
      </c>
      <c r="I23" s="210">
        <v>0</v>
      </c>
      <c r="J23" s="296">
        <v>0</v>
      </c>
      <c r="K23" s="296">
        <v>0</v>
      </c>
      <c r="L23" s="296">
        <v>0</v>
      </c>
      <c r="M23" s="296">
        <v>0</v>
      </c>
      <c r="N23" s="296">
        <v>0</v>
      </c>
      <c r="O23" s="296">
        <v>0</v>
      </c>
      <c r="P23" s="296">
        <v>0</v>
      </c>
      <c r="Q23" s="296">
        <v>0</v>
      </c>
      <c r="R23" s="296">
        <v>0</v>
      </c>
      <c r="S23" s="296">
        <v>0</v>
      </c>
      <c r="T23" s="296">
        <v>0</v>
      </c>
      <c r="U23" s="296">
        <v>0</v>
      </c>
      <c r="V23" s="296">
        <v>0</v>
      </c>
      <c r="W23" s="296">
        <v>0</v>
      </c>
      <c r="X23" s="296">
        <v>0</v>
      </c>
      <c r="Y23" s="296">
        <v>0</v>
      </c>
      <c r="Z23" s="296">
        <v>0</v>
      </c>
      <c r="AA23" s="296"/>
      <c r="AB23" s="296"/>
      <c r="AC23" s="296"/>
      <c r="AD23" s="296"/>
    </row>
    <row r="24" spans="1:30">
      <c r="A24" s="224" t="s">
        <v>2138</v>
      </c>
      <c r="B24" s="239">
        <f t="array" ref="B24">EXP(MMULT(MMULT(TRANSPOSE($F$2:$F$109),$I$2:$Z$109),$B$2:$B$19))</f>
        <v>5735539.1672912342</v>
      </c>
      <c r="E24" s="201">
        <v>2010</v>
      </c>
      <c r="F24" s="262">
        <f>IF(AND(YEAR('Interface GLGC'!$C$3)=parameters!E24,YEAR('Interface GLGC'!$C$3)&lt;=2009),E24,0)</f>
        <v>0</v>
      </c>
      <c r="G24" s="210"/>
      <c r="H24" s="207">
        <v>2010</v>
      </c>
      <c r="I24" s="210">
        <v>0</v>
      </c>
      <c r="J24" s="296">
        <v>0</v>
      </c>
      <c r="K24" s="296">
        <v>0</v>
      </c>
      <c r="L24" s="296">
        <v>0</v>
      </c>
      <c r="M24" s="296">
        <v>0</v>
      </c>
      <c r="N24" s="296">
        <v>0</v>
      </c>
      <c r="O24" s="296">
        <v>0</v>
      </c>
      <c r="P24" s="296">
        <v>0</v>
      </c>
      <c r="Q24" s="296">
        <v>0</v>
      </c>
      <c r="R24" s="296">
        <v>0</v>
      </c>
      <c r="S24" s="296">
        <v>0</v>
      </c>
      <c r="T24" s="296">
        <v>0</v>
      </c>
      <c r="U24" s="296">
        <v>0</v>
      </c>
      <c r="V24" s="296">
        <v>0</v>
      </c>
      <c r="W24" s="296">
        <v>0</v>
      </c>
      <c r="X24" s="296">
        <v>0</v>
      </c>
      <c r="Y24" s="296">
        <v>0</v>
      </c>
      <c r="Z24" s="296">
        <v>0</v>
      </c>
      <c r="AA24" s="296"/>
      <c r="AB24" s="296"/>
      <c r="AC24" s="296"/>
      <c r="AD24" s="296"/>
    </row>
    <row r="25" spans="1:30">
      <c r="A25" s="224" t="s">
        <v>2139</v>
      </c>
      <c r="B25">
        <f t="array" ref="B25">MMULT(MMULT(MMULT(MMULT(TRANSPOSE($F$2:$F$109),$I$2:$Z$109),covariance!$B$3:$S$20),TRANSPOSE(parameters!$I$2:$Z$109)),parameters!$F$2:$F$109)</f>
        <v>5.7197841697177752E-2</v>
      </c>
      <c r="E25" s="201">
        <v>2011</v>
      </c>
      <c r="F25" s="262">
        <f>IF(AND(YEAR('Interface GLGC'!$C$3)=parameters!E25,YEAR('Interface GLGC'!$C$3)&lt;=2009),E25,0)</f>
        <v>0</v>
      </c>
      <c r="G25" s="210"/>
      <c r="H25" s="207">
        <v>2011</v>
      </c>
      <c r="I25" s="210">
        <v>0</v>
      </c>
      <c r="J25" s="296">
        <v>0</v>
      </c>
      <c r="K25" s="296">
        <v>0</v>
      </c>
      <c r="L25" s="296">
        <v>0</v>
      </c>
      <c r="M25" s="296">
        <v>0</v>
      </c>
      <c r="N25" s="296">
        <v>0</v>
      </c>
      <c r="O25" s="296">
        <v>0</v>
      </c>
      <c r="P25" s="296">
        <v>0</v>
      </c>
      <c r="Q25" s="296">
        <v>0</v>
      </c>
      <c r="R25" s="296">
        <v>0</v>
      </c>
      <c r="S25" s="296">
        <v>0</v>
      </c>
      <c r="T25" s="296">
        <v>0</v>
      </c>
      <c r="U25" s="296">
        <v>0</v>
      </c>
      <c r="V25" s="296">
        <v>0</v>
      </c>
      <c r="W25" s="296">
        <v>0</v>
      </c>
      <c r="X25" s="296">
        <v>0</v>
      </c>
      <c r="Y25" s="296">
        <v>0</v>
      </c>
      <c r="Z25" s="296">
        <v>0</v>
      </c>
      <c r="AA25" s="296"/>
      <c r="AB25" s="296"/>
      <c r="AC25" s="296"/>
      <c r="AD25" s="296"/>
    </row>
    <row r="26" spans="1:30">
      <c r="A26" s="224" t="s">
        <v>2141</v>
      </c>
      <c r="B26">
        <f>EXP(2*SQRT(parameters!$B$25)-0.5*parameters!$B$25)-1</f>
        <v>0.56787701489342535</v>
      </c>
      <c r="E26" s="201">
        <v>2012</v>
      </c>
      <c r="F26" s="262">
        <f>IF(AND(YEAR('Interface GLGC'!$C$3)=parameters!E26,YEAR('Interface GLGC'!$C$3)&lt;=2009),E26,0)</f>
        <v>0</v>
      </c>
      <c r="G26" s="210"/>
      <c r="H26" s="207">
        <v>2012</v>
      </c>
      <c r="I26" s="210">
        <v>0</v>
      </c>
      <c r="J26" s="296">
        <v>0</v>
      </c>
      <c r="K26" s="296">
        <v>0</v>
      </c>
      <c r="L26" s="296">
        <v>0</v>
      </c>
      <c r="M26" s="296">
        <v>0</v>
      </c>
      <c r="N26" s="296">
        <v>0</v>
      </c>
      <c r="O26" s="296">
        <v>0</v>
      </c>
      <c r="P26" s="296">
        <v>0</v>
      </c>
      <c r="Q26" s="296">
        <v>0</v>
      </c>
      <c r="R26" s="296">
        <v>0</v>
      </c>
      <c r="S26" s="296">
        <v>0</v>
      </c>
      <c r="T26" s="296">
        <v>0</v>
      </c>
      <c r="U26" s="296">
        <v>0</v>
      </c>
      <c r="V26" s="296">
        <v>0</v>
      </c>
      <c r="W26" s="296">
        <v>0</v>
      </c>
      <c r="X26" s="296">
        <v>0</v>
      </c>
      <c r="Y26" s="296">
        <v>0</v>
      </c>
      <c r="Z26" s="296">
        <v>0</v>
      </c>
      <c r="AA26" s="296"/>
      <c r="AB26" s="296"/>
      <c r="AC26" s="296"/>
      <c r="AD26" s="296"/>
    </row>
    <row r="27" spans="1:30">
      <c r="A27" s="224" t="s">
        <v>2142</v>
      </c>
      <c r="B27">
        <f>EXP(-2*SQRT(parameters!$B$25)-0.5*parameters!$B$25)-1</f>
        <v>-0.39765224007572486</v>
      </c>
      <c r="E27" s="201">
        <v>2013</v>
      </c>
      <c r="F27" s="262">
        <f>IF(AND(YEAR('Interface GLGC'!$C$3)=parameters!E27,YEAR('Interface GLGC'!$C$3)&lt;=2009),E27,0)</f>
        <v>0</v>
      </c>
      <c r="G27" s="210"/>
      <c r="H27" s="207">
        <v>2013</v>
      </c>
      <c r="I27" s="210">
        <v>0</v>
      </c>
      <c r="J27" s="296">
        <v>0</v>
      </c>
      <c r="K27" s="296">
        <v>0</v>
      </c>
      <c r="L27" s="296">
        <v>0</v>
      </c>
      <c r="M27" s="296">
        <v>0</v>
      </c>
      <c r="N27" s="296">
        <v>0</v>
      </c>
      <c r="O27" s="296">
        <v>0</v>
      </c>
      <c r="P27" s="296">
        <v>0</v>
      </c>
      <c r="Q27" s="296">
        <v>0</v>
      </c>
      <c r="R27" s="296">
        <v>0</v>
      </c>
      <c r="S27" s="296">
        <v>0</v>
      </c>
      <c r="T27" s="296">
        <v>0</v>
      </c>
      <c r="U27" s="296">
        <v>0</v>
      </c>
      <c r="V27" s="296">
        <v>0</v>
      </c>
      <c r="W27" s="296">
        <v>0</v>
      </c>
      <c r="X27" s="296">
        <v>0</v>
      </c>
      <c r="Y27" s="296">
        <v>0</v>
      </c>
      <c r="Z27" s="296">
        <v>0</v>
      </c>
      <c r="AA27" s="296"/>
      <c r="AB27" s="296"/>
      <c r="AC27" s="296"/>
      <c r="AD27" s="296"/>
    </row>
    <row r="28" spans="1:30">
      <c r="E28" s="201">
        <v>2014</v>
      </c>
      <c r="F28" s="262">
        <f>IF(AND(YEAR('Interface GLGC'!$C$3)=parameters!E28,YEAR('Interface GLGC'!$C$3)&lt;=2009),E28,0)</f>
        <v>0</v>
      </c>
      <c r="G28" s="210"/>
      <c r="H28" s="207">
        <v>2014</v>
      </c>
      <c r="I28" s="210">
        <v>0</v>
      </c>
      <c r="J28" s="296">
        <v>0</v>
      </c>
      <c r="K28" s="296">
        <v>0</v>
      </c>
      <c r="L28" s="296">
        <v>0</v>
      </c>
      <c r="M28" s="296">
        <v>0</v>
      </c>
      <c r="N28" s="296">
        <v>0</v>
      </c>
      <c r="O28" s="296">
        <v>0</v>
      </c>
      <c r="P28" s="296">
        <v>0</v>
      </c>
      <c r="Q28" s="296">
        <v>0</v>
      </c>
      <c r="R28" s="296">
        <v>0</v>
      </c>
      <c r="S28" s="296">
        <v>0</v>
      </c>
      <c r="T28" s="296">
        <v>0</v>
      </c>
      <c r="U28" s="296">
        <v>0</v>
      </c>
      <c r="V28" s="296">
        <v>0</v>
      </c>
      <c r="W28" s="296">
        <v>0</v>
      </c>
      <c r="X28" s="296">
        <v>0</v>
      </c>
      <c r="Y28" s="296">
        <v>0</v>
      </c>
      <c r="Z28" s="296">
        <v>0</v>
      </c>
      <c r="AA28" s="296"/>
      <c r="AB28" s="296"/>
      <c r="AC28" s="296"/>
      <c r="AD28" s="296"/>
    </row>
    <row r="29" spans="1:30">
      <c r="E29" s="201">
        <v>2015</v>
      </c>
      <c r="F29" s="262">
        <f>IF(AND(YEAR('Interface GLGC'!$C$3)=parameters!E29,YEAR('Interface GLGC'!$C$3)&lt;=2009),E29,0)</f>
        <v>0</v>
      </c>
      <c r="G29" s="210"/>
      <c r="H29" s="207">
        <v>2015</v>
      </c>
      <c r="I29" s="210">
        <v>0</v>
      </c>
      <c r="J29" s="296">
        <v>0</v>
      </c>
      <c r="K29" s="296">
        <v>0</v>
      </c>
      <c r="L29" s="296">
        <v>0</v>
      </c>
      <c r="M29" s="296">
        <v>0</v>
      </c>
      <c r="N29" s="296">
        <v>0</v>
      </c>
      <c r="O29" s="296">
        <v>0</v>
      </c>
      <c r="P29" s="296">
        <v>0</v>
      </c>
      <c r="Q29" s="296">
        <v>0</v>
      </c>
      <c r="R29" s="296">
        <v>0</v>
      </c>
      <c r="S29" s="296">
        <v>0</v>
      </c>
      <c r="T29" s="296">
        <v>0</v>
      </c>
      <c r="U29" s="296">
        <v>0</v>
      </c>
      <c r="V29" s="296">
        <v>0</v>
      </c>
      <c r="W29" s="296">
        <v>0</v>
      </c>
      <c r="X29" s="296">
        <v>0</v>
      </c>
      <c r="Y29" s="296">
        <v>0</v>
      </c>
      <c r="Z29" s="296">
        <v>0</v>
      </c>
      <c r="AA29" s="296"/>
      <c r="AB29" s="296"/>
      <c r="AC29" s="296"/>
      <c r="AD29" s="296"/>
    </row>
    <row r="30" spans="1:30">
      <c r="E30" s="201">
        <v>2016</v>
      </c>
      <c r="F30" s="262">
        <f>IF(AND(YEAR('Interface GLGC'!$C$3)=parameters!E30,YEAR('Interface GLGC'!$C$3)&lt;=2009),E30,0)</f>
        <v>0</v>
      </c>
      <c r="G30" s="210"/>
      <c r="H30" s="207">
        <v>2016</v>
      </c>
      <c r="I30" s="210">
        <v>0</v>
      </c>
      <c r="J30" s="296">
        <v>0</v>
      </c>
      <c r="K30" s="296">
        <v>0</v>
      </c>
      <c r="L30" s="296">
        <v>0</v>
      </c>
      <c r="M30" s="296">
        <v>0</v>
      </c>
      <c r="N30" s="296">
        <v>0</v>
      </c>
      <c r="O30" s="296">
        <v>0</v>
      </c>
      <c r="P30" s="296">
        <v>0</v>
      </c>
      <c r="Q30" s="296">
        <v>0</v>
      </c>
      <c r="R30" s="296">
        <v>0</v>
      </c>
      <c r="S30" s="296">
        <v>0</v>
      </c>
      <c r="T30" s="296">
        <v>0</v>
      </c>
      <c r="U30" s="296">
        <v>0</v>
      </c>
      <c r="V30" s="296">
        <v>0</v>
      </c>
      <c r="W30" s="296">
        <v>0</v>
      </c>
      <c r="X30" s="296">
        <v>0</v>
      </c>
      <c r="Y30" s="296">
        <v>0</v>
      </c>
      <c r="Z30" s="296">
        <v>0</v>
      </c>
      <c r="AA30" s="296"/>
      <c r="AB30" s="296"/>
      <c r="AC30" s="296"/>
      <c r="AD30" s="296"/>
    </row>
    <row r="31" spans="1:30">
      <c r="B31" s="266"/>
      <c r="C31" s="266"/>
      <c r="D31" s="266"/>
      <c r="E31" s="201">
        <v>2017</v>
      </c>
      <c r="F31" s="262">
        <f>IF(AND(YEAR('Interface GLGC'!$C$3)=parameters!E31,YEAR('Interface GLGC'!$C$3)&lt;=2009),E31,0)</f>
        <v>0</v>
      </c>
      <c r="G31" s="210"/>
      <c r="H31" s="207">
        <v>2017</v>
      </c>
      <c r="I31" s="210">
        <v>0</v>
      </c>
      <c r="J31" s="296">
        <v>0</v>
      </c>
      <c r="K31" s="296">
        <v>0</v>
      </c>
      <c r="L31" s="296">
        <v>0</v>
      </c>
      <c r="M31" s="296">
        <v>0</v>
      </c>
      <c r="N31" s="296">
        <v>0</v>
      </c>
      <c r="O31" s="296">
        <v>0</v>
      </c>
      <c r="P31" s="296">
        <v>0</v>
      </c>
      <c r="Q31" s="296">
        <v>0</v>
      </c>
      <c r="R31" s="296">
        <v>0</v>
      </c>
      <c r="S31" s="296">
        <v>0</v>
      </c>
      <c r="T31" s="296">
        <v>0</v>
      </c>
      <c r="U31" s="296">
        <v>0</v>
      </c>
      <c r="V31" s="296">
        <v>0</v>
      </c>
      <c r="W31" s="296">
        <v>0</v>
      </c>
      <c r="X31" s="296">
        <v>0</v>
      </c>
      <c r="Y31" s="296">
        <v>0</v>
      </c>
      <c r="Z31" s="296">
        <v>0</v>
      </c>
      <c r="AA31" s="296"/>
      <c r="AB31" s="296"/>
      <c r="AC31" s="296"/>
      <c r="AD31" s="296"/>
    </row>
    <row r="32" spans="1:30">
      <c r="B32" s="266"/>
      <c r="E32" s="201">
        <v>2018</v>
      </c>
      <c r="F32" s="262">
        <f>IF(AND(YEAR('Interface GLGC'!$C$3)=parameters!E32,YEAR('Interface GLGC'!$C$3)&lt;=2009),E32,0)</f>
        <v>0</v>
      </c>
      <c r="G32" s="210"/>
      <c r="H32" s="207">
        <v>2018</v>
      </c>
      <c r="I32" s="210">
        <v>0</v>
      </c>
      <c r="J32" s="296">
        <v>0</v>
      </c>
      <c r="K32" s="296">
        <v>0</v>
      </c>
      <c r="L32" s="296">
        <v>0</v>
      </c>
      <c r="M32" s="296">
        <v>0</v>
      </c>
      <c r="N32" s="296">
        <v>0</v>
      </c>
      <c r="O32" s="296">
        <v>0</v>
      </c>
      <c r="P32" s="296">
        <v>0</v>
      </c>
      <c r="Q32" s="296">
        <v>0</v>
      </c>
      <c r="R32" s="296">
        <v>0</v>
      </c>
      <c r="S32" s="296">
        <v>0</v>
      </c>
      <c r="T32" s="296">
        <v>0</v>
      </c>
      <c r="U32" s="296">
        <v>0</v>
      </c>
      <c r="V32" s="296">
        <v>0</v>
      </c>
      <c r="W32" s="296">
        <v>0</v>
      </c>
      <c r="X32" s="296">
        <v>0</v>
      </c>
      <c r="Y32" s="296">
        <v>0</v>
      </c>
      <c r="Z32" s="296">
        <v>0</v>
      </c>
      <c r="AA32" s="296"/>
      <c r="AB32" s="296"/>
      <c r="AC32" s="296"/>
      <c r="AD32" s="296"/>
    </row>
    <row r="33" spans="2:30">
      <c r="B33" s="266"/>
      <c r="D33" t="s">
        <v>2116</v>
      </c>
      <c r="E33" s="202" t="s">
        <v>18</v>
      </c>
      <c r="F33">
        <f>IF(Calc.!$C$6=parameters!E33,1,0)</f>
        <v>0</v>
      </c>
      <c r="G33" s="210" t="s">
        <v>2116</v>
      </c>
      <c r="H33" s="209" t="s">
        <v>18</v>
      </c>
      <c r="I33" s="210">
        <v>0</v>
      </c>
      <c r="J33" s="296">
        <v>0</v>
      </c>
      <c r="K33" s="296">
        <v>0</v>
      </c>
      <c r="L33" s="296">
        <v>0</v>
      </c>
      <c r="M33" s="296">
        <v>0</v>
      </c>
      <c r="N33" s="296">
        <v>0</v>
      </c>
      <c r="O33" s="296">
        <v>0</v>
      </c>
      <c r="P33" s="296">
        <v>0</v>
      </c>
      <c r="Q33" s="296">
        <v>0</v>
      </c>
      <c r="R33" s="296">
        <v>0</v>
      </c>
      <c r="S33" s="296">
        <v>0</v>
      </c>
      <c r="T33" s="296">
        <v>0</v>
      </c>
      <c r="U33" s="296">
        <v>0</v>
      </c>
      <c r="V33" s="296">
        <v>0</v>
      </c>
      <c r="W33" s="296">
        <v>0</v>
      </c>
      <c r="X33" s="296">
        <v>0</v>
      </c>
      <c r="Y33" s="296">
        <v>0</v>
      </c>
      <c r="Z33" s="296">
        <v>0</v>
      </c>
      <c r="AA33" s="296"/>
      <c r="AB33" s="296"/>
      <c r="AC33" s="296"/>
      <c r="AD33" s="296"/>
    </row>
    <row r="34" spans="2:30">
      <c r="B34" s="266"/>
      <c r="E34" s="202" t="s">
        <v>20</v>
      </c>
      <c r="F34" s="200">
        <f>IF(Calc.!$C$6=parameters!E34,1,0)</f>
        <v>1</v>
      </c>
      <c r="G34" s="210"/>
      <c r="H34" s="209" t="s">
        <v>20</v>
      </c>
      <c r="I34" s="210">
        <v>0</v>
      </c>
      <c r="J34" s="296">
        <v>0</v>
      </c>
      <c r="K34" s="296">
        <v>0</v>
      </c>
      <c r="L34" s="296">
        <v>0</v>
      </c>
      <c r="M34" s="296">
        <v>0</v>
      </c>
      <c r="N34" s="296">
        <v>0</v>
      </c>
      <c r="O34" s="296">
        <v>0</v>
      </c>
      <c r="P34" s="296">
        <v>0</v>
      </c>
      <c r="Q34" s="296">
        <v>0</v>
      </c>
      <c r="R34" s="296">
        <v>0</v>
      </c>
      <c r="S34" s="296">
        <v>0</v>
      </c>
      <c r="T34" s="296">
        <v>0</v>
      </c>
      <c r="U34" s="296">
        <v>0</v>
      </c>
      <c r="V34" s="296">
        <v>0</v>
      </c>
      <c r="W34" s="296">
        <v>0</v>
      </c>
      <c r="X34" s="296">
        <v>0</v>
      </c>
      <c r="Y34" s="296">
        <v>0</v>
      </c>
      <c r="Z34" s="296">
        <v>0</v>
      </c>
      <c r="AA34" s="296"/>
      <c r="AB34" s="296"/>
      <c r="AC34" s="296"/>
      <c r="AD34" s="296"/>
    </row>
    <row r="35" spans="2:30">
      <c r="B35" s="266"/>
      <c r="E35" s="202" t="s">
        <v>66</v>
      </c>
      <c r="F35" s="200">
        <f>IF(Calc.!$C$6=parameters!E35,1,0)</f>
        <v>0</v>
      </c>
      <c r="G35" s="210"/>
      <c r="H35" s="209" t="s">
        <v>66</v>
      </c>
      <c r="I35" s="210">
        <v>0</v>
      </c>
      <c r="J35" s="296">
        <v>0</v>
      </c>
      <c r="K35" s="296">
        <v>0</v>
      </c>
      <c r="L35" s="296">
        <v>0</v>
      </c>
      <c r="M35" s="296">
        <v>0</v>
      </c>
      <c r="N35" s="296">
        <v>0</v>
      </c>
      <c r="O35" s="296">
        <v>0</v>
      </c>
      <c r="P35" s="296">
        <v>0</v>
      </c>
      <c r="Q35" s="296">
        <v>0</v>
      </c>
      <c r="R35" s="296">
        <v>0</v>
      </c>
      <c r="S35" s="296">
        <v>0</v>
      </c>
      <c r="T35" s="296">
        <v>0</v>
      </c>
      <c r="U35" s="296">
        <v>0</v>
      </c>
      <c r="V35" s="296">
        <v>0</v>
      </c>
      <c r="W35" s="296">
        <v>0</v>
      </c>
      <c r="X35" s="296">
        <v>0</v>
      </c>
      <c r="Y35" s="296">
        <v>0</v>
      </c>
      <c r="Z35" s="296">
        <v>0</v>
      </c>
      <c r="AA35" s="296"/>
      <c r="AB35" s="296"/>
      <c r="AC35" s="296"/>
      <c r="AD35" s="296"/>
    </row>
    <row r="36" spans="2:30">
      <c r="B36" s="266"/>
      <c r="D36" t="s">
        <v>2115</v>
      </c>
      <c r="E36" s="8" t="s">
        <v>41</v>
      </c>
      <c r="F36" s="200">
        <v>0</v>
      </c>
      <c r="G36" s="210" t="s">
        <v>2115</v>
      </c>
      <c r="H36" s="8" t="s">
        <v>41</v>
      </c>
      <c r="I36" s="210">
        <v>0</v>
      </c>
      <c r="J36" s="296">
        <v>0</v>
      </c>
      <c r="K36" s="296">
        <v>0</v>
      </c>
      <c r="L36" s="296">
        <v>0</v>
      </c>
      <c r="M36" s="296">
        <v>0</v>
      </c>
      <c r="N36" s="296">
        <v>0</v>
      </c>
      <c r="O36" s="296">
        <v>0</v>
      </c>
      <c r="P36" s="296">
        <v>0</v>
      </c>
      <c r="Q36" s="296">
        <v>0</v>
      </c>
      <c r="R36" s="296">
        <v>0</v>
      </c>
      <c r="S36" s="296">
        <v>0</v>
      </c>
      <c r="T36" s="296">
        <v>0</v>
      </c>
      <c r="U36" s="296">
        <v>0</v>
      </c>
      <c r="V36" s="296">
        <v>0</v>
      </c>
      <c r="W36" s="296">
        <v>0</v>
      </c>
      <c r="X36" s="296">
        <v>0</v>
      </c>
      <c r="Y36" s="296">
        <v>0</v>
      </c>
      <c r="Z36" s="296">
        <v>0</v>
      </c>
      <c r="AA36" s="296"/>
      <c r="AB36" s="296"/>
      <c r="AC36" s="296"/>
      <c r="AD36" s="296"/>
    </row>
    <row r="37" spans="2:30">
      <c r="B37" s="266"/>
      <c r="E37" s="8" t="s">
        <v>31</v>
      </c>
      <c r="F37" s="200">
        <v>0</v>
      </c>
      <c r="G37" s="210"/>
      <c r="H37" s="8" t="s">
        <v>31</v>
      </c>
      <c r="I37" s="210">
        <v>0</v>
      </c>
      <c r="J37" s="296">
        <v>0</v>
      </c>
      <c r="K37" s="296">
        <v>0</v>
      </c>
      <c r="L37" s="296">
        <v>0</v>
      </c>
      <c r="M37" s="296">
        <v>0</v>
      </c>
      <c r="N37" s="296">
        <v>0</v>
      </c>
      <c r="O37" s="296">
        <v>0</v>
      </c>
      <c r="P37" s="296">
        <v>0</v>
      </c>
      <c r="Q37" s="296">
        <v>0</v>
      </c>
      <c r="R37" s="296">
        <v>0</v>
      </c>
      <c r="S37" s="296">
        <v>0</v>
      </c>
      <c r="T37" s="296">
        <v>0</v>
      </c>
      <c r="U37" s="296">
        <v>0</v>
      </c>
      <c r="V37" s="296">
        <v>0</v>
      </c>
      <c r="W37" s="296">
        <v>0</v>
      </c>
      <c r="X37" s="296">
        <v>0</v>
      </c>
      <c r="Y37" s="296">
        <v>0</v>
      </c>
      <c r="Z37" s="296">
        <v>0</v>
      </c>
      <c r="AA37" s="296"/>
      <c r="AB37" s="296"/>
      <c r="AC37" s="296"/>
      <c r="AD37" s="296"/>
    </row>
    <row r="38" spans="2:30">
      <c r="B38" s="266"/>
      <c r="E38" s="8" t="s">
        <v>42</v>
      </c>
      <c r="F38" s="200">
        <v>0</v>
      </c>
      <c r="G38" s="210"/>
      <c r="H38" s="8" t="s">
        <v>42</v>
      </c>
      <c r="I38" s="210">
        <v>0</v>
      </c>
      <c r="J38" s="296">
        <v>0</v>
      </c>
      <c r="K38" s="296">
        <v>0</v>
      </c>
      <c r="L38" s="296">
        <v>0</v>
      </c>
      <c r="M38" s="296">
        <v>0</v>
      </c>
      <c r="N38" s="296">
        <v>0</v>
      </c>
      <c r="O38" s="296">
        <v>0</v>
      </c>
      <c r="P38" s="296">
        <v>0</v>
      </c>
      <c r="Q38" s="296">
        <v>0</v>
      </c>
      <c r="R38" s="296">
        <v>0</v>
      </c>
      <c r="S38" s="296">
        <v>0</v>
      </c>
      <c r="T38" s="296">
        <v>0</v>
      </c>
      <c r="U38" s="296">
        <v>0</v>
      </c>
      <c r="V38" s="296">
        <v>0</v>
      </c>
      <c r="W38" s="296">
        <v>0</v>
      </c>
      <c r="X38" s="296">
        <v>0</v>
      </c>
      <c r="Y38" s="296">
        <v>0</v>
      </c>
      <c r="Z38" s="296">
        <v>0</v>
      </c>
      <c r="AA38" s="296"/>
      <c r="AB38" s="296"/>
      <c r="AC38" s="296"/>
      <c r="AD38" s="296"/>
    </row>
    <row r="39" spans="2:30">
      <c r="B39" s="266"/>
      <c r="D39" t="s">
        <v>2114</v>
      </c>
      <c r="E39" s="207" t="s">
        <v>192</v>
      </c>
      <c r="F39">
        <f>IF('Interface GLGC'!$C$10=parameters!E39,1,0)</f>
        <v>0</v>
      </c>
      <c r="G39" s="210" t="s">
        <v>2114</v>
      </c>
      <c r="H39" s="207" t="s">
        <v>192</v>
      </c>
      <c r="I39" s="210">
        <v>0</v>
      </c>
      <c r="J39" s="296">
        <v>0</v>
      </c>
      <c r="K39" s="296">
        <v>0</v>
      </c>
      <c r="L39" s="296">
        <v>0</v>
      </c>
      <c r="M39" s="296">
        <v>0</v>
      </c>
      <c r="N39" s="296">
        <v>0</v>
      </c>
      <c r="O39" s="296">
        <v>0</v>
      </c>
      <c r="P39" s="296">
        <v>0</v>
      </c>
      <c r="Q39" s="296">
        <v>0</v>
      </c>
      <c r="R39" s="296">
        <v>0</v>
      </c>
      <c r="S39" s="296">
        <v>0</v>
      </c>
      <c r="T39" s="296">
        <v>0</v>
      </c>
      <c r="U39" s="296">
        <v>0</v>
      </c>
      <c r="V39" s="296">
        <v>0</v>
      </c>
      <c r="W39" s="296">
        <v>0</v>
      </c>
      <c r="X39" s="296">
        <v>0</v>
      </c>
      <c r="Y39" s="296">
        <v>0</v>
      </c>
      <c r="Z39" s="296">
        <v>0</v>
      </c>
      <c r="AA39" s="296"/>
      <c r="AB39" s="296"/>
      <c r="AC39" s="296"/>
      <c r="AD39" s="296"/>
    </row>
    <row r="40" spans="2:30">
      <c r="B40" s="266"/>
      <c r="E40" s="207" t="s">
        <v>191</v>
      </c>
      <c r="F40" s="206">
        <f>IF('Interface GLGC'!$C$10=parameters!E40,1,0)</f>
        <v>0</v>
      </c>
      <c r="G40" s="210"/>
      <c r="H40" s="207" t="s">
        <v>191</v>
      </c>
      <c r="I40" s="210">
        <v>0</v>
      </c>
      <c r="J40" s="296">
        <v>0</v>
      </c>
      <c r="K40" s="296">
        <v>0</v>
      </c>
      <c r="L40" s="296">
        <v>0</v>
      </c>
      <c r="M40" s="296">
        <v>0</v>
      </c>
      <c r="N40" s="296">
        <v>0</v>
      </c>
      <c r="O40" s="296">
        <v>0</v>
      </c>
      <c r="P40" s="296">
        <v>0</v>
      </c>
      <c r="Q40" s="296">
        <v>0</v>
      </c>
      <c r="R40" s="296">
        <v>0</v>
      </c>
      <c r="S40" s="296">
        <v>0</v>
      </c>
      <c r="T40" s="296">
        <v>0</v>
      </c>
      <c r="U40" s="296">
        <v>0</v>
      </c>
      <c r="V40" s="296">
        <v>0</v>
      </c>
      <c r="W40" s="296">
        <v>0</v>
      </c>
      <c r="X40" s="296">
        <v>0</v>
      </c>
      <c r="Y40" s="296">
        <v>0</v>
      </c>
      <c r="Z40" s="296">
        <v>0</v>
      </c>
      <c r="AA40" s="296"/>
      <c r="AB40" s="296"/>
      <c r="AC40" s="296"/>
      <c r="AD40" s="296"/>
    </row>
    <row r="41" spans="2:30">
      <c r="B41" s="266"/>
      <c r="E41" s="207" t="s">
        <v>194</v>
      </c>
      <c r="F41" s="206">
        <f>IF('Interface GLGC'!$C$10=parameters!E41,1,0)</f>
        <v>0</v>
      </c>
      <c r="G41" s="210"/>
      <c r="H41" s="207" t="s">
        <v>194</v>
      </c>
      <c r="I41" s="210">
        <v>0</v>
      </c>
      <c r="J41" s="296">
        <v>0</v>
      </c>
      <c r="K41" s="296">
        <v>0</v>
      </c>
      <c r="L41" s="296">
        <v>0</v>
      </c>
      <c r="M41" s="296">
        <v>0</v>
      </c>
      <c r="N41" s="296">
        <v>0</v>
      </c>
      <c r="O41" s="296">
        <v>0</v>
      </c>
      <c r="P41" s="296">
        <v>0</v>
      </c>
      <c r="Q41" s="296">
        <v>0</v>
      </c>
      <c r="R41" s="296">
        <v>0</v>
      </c>
      <c r="S41" s="296">
        <v>0</v>
      </c>
      <c r="T41" s="296">
        <v>0</v>
      </c>
      <c r="U41" s="296">
        <v>0</v>
      </c>
      <c r="V41" s="296">
        <v>0</v>
      </c>
      <c r="W41" s="296">
        <v>0</v>
      </c>
      <c r="X41" s="296">
        <v>0</v>
      </c>
      <c r="Y41" s="296">
        <v>0</v>
      </c>
      <c r="Z41" s="296">
        <v>0</v>
      </c>
      <c r="AA41" s="296"/>
      <c r="AB41" s="296"/>
      <c r="AC41" s="296"/>
      <c r="AD41" s="296"/>
    </row>
    <row r="42" spans="2:30">
      <c r="B42" s="266"/>
      <c r="E42" s="207" t="s">
        <v>193</v>
      </c>
      <c r="F42" s="206">
        <f>IF('Interface GLGC'!$C$10=parameters!E42,1,0)</f>
        <v>0</v>
      </c>
      <c r="G42" s="210"/>
      <c r="H42" s="207" t="s">
        <v>193</v>
      </c>
      <c r="I42" s="210">
        <v>0</v>
      </c>
      <c r="J42" s="296">
        <v>0</v>
      </c>
      <c r="K42" s="296">
        <v>0</v>
      </c>
      <c r="L42" s="296">
        <v>0</v>
      </c>
      <c r="M42" s="296">
        <v>0</v>
      </c>
      <c r="N42" s="296">
        <v>0</v>
      </c>
      <c r="O42" s="296">
        <v>0</v>
      </c>
      <c r="P42" s="296">
        <v>0</v>
      </c>
      <c r="Q42" s="296">
        <v>0</v>
      </c>
      <c r="R42" s="296">
        <v>0</v>
      </c>
      <c r="S42" s="296">
        <v>0</v>
      </c>
      <c r="T42" s="296">
        <v>0</v>
      </c>
      <c r="U42" s="296">
        <v>0</v>
      </c>
      <c r="V42" s="296">
        <v>0</v>
      </c>
      <c r="W42" s="296">
        <v>0</v>
      </c>
      <c r="X42" s="296">
        <v>0</v>
      </c>
      <c r="Y42" s="296">
        <v>0</v>
      </c>
      <c r="Z42" s="296">
        <v>0</v>
      </c>
      <c r="AA42" s="296"/>
      <c r="AB42" s="296"/>
      <c r="AC42" s="296"/>
      <c r="AD42" s="296"/>
    </row>
    <row r="43" spans="2:30">
      <c r="B43" s="266"/>
      <c r="E43" s="207" t="s">
        <v>149</v>
      </c>
      <c r="F43" s="206">
        <f>IF('Interface GLGC'!$C$10=parameters!E43,1,0)</f>
        <v>0</v>
      </c>
      <c r="G43" s="210"/>
      <c r="H43" s="207" t="s">
        <v>149</v>
      </c>
      <c r="I43" s="210">
        <v>0</v>
      </c>
      <c r="J43" s="296">
        <v>0</v>
      </c>
      <c r="K43" s="296">
        <v>0</v>
      </c>
      <c r="L43" s="296">
        <v>0</v>
      </c>
      <c r="M43" s="296">
        <v>0</v>
      </c>
      <c r="N43" s="296">
        <v>0</v>
      </c>
      <c r="O43" s="296">
        <v>0</v>
      </c>
      <c r="P43" s="296">
        <v>0</v>
      </c>
      <c r="Q43" s="296">
        <v>0</v>
      </c>
      <c r="R43" s="296">
        <v>0</v>
      </c>
      <c r="S43" s="296">
        <v>0</v>
      </c>
      <c r="T43" s="296">
        <v>0</v>
      </c>
      <c r="U43" s="296">
        <v>0</v>
      </c>
      <c r="V43" s="296">
        <v>0</v>
      </c>
      <c r="W43" s="296">
        <v>1</v>
      </c>
      <c r="X43" s="296">
        <v>0</v>
      </c>
      <c r="Y43" s="296">
        <v>0</v>
      </c>
      <c r="Z43" s="296">
        <v>0</v>
      </c>
      <c r="AA43" s="296"/>
      <c r="AB43" s="296"/>
      <c r="AC43" s="296"/>
      <c r="AD43" s="296"/>
    </row>
    <row r="44" spans="2:30">
      <c r="B44" s="266"/>
      <c r="E44" s="207" t="s">
        <v>195</v>
      </c>
      <c r="F44" s="206">
        <f>IF('Interface GLGC'!$C$10=parameters!E44,1,0)</f>
        <v>0</v>
      </c>
      <c r="G44" s="210"/>
      <c r="H44" s="207" t="s">
        <v>195</v>
      </c>
      <c r="I44" s="210">
        <v>0</v>
      </c>
      <c r="J44" s="296">
        <v>0</v>
      </c>
      <c r="K44" s="296">
        <v>0</v>
      </c>
      <c r="L44" s="296">
        <v>0</v>
      </c>
      <c r="M44" s="296">
        <v>0</v>
      </c>
      <c r="N44" s="296">
        <v>0</v>
      </c>
      <c r="O44" s="296">
        <v>0</v>
      </c>
      <c r="P44" s="296">
        <v>0</v>
      </c>
      <c r="Q44" s="296">
        <v>0</v>
      </c>
      <c r="R44" s="296">
        <v>0</v>
      </c>
      <c r="S44" s="296">
        <v>0</v>
      </c>
      <c r="T44" s="296">
        <v>0</v>
      </c>
      <c r="U44" s="296">
        <v>0</v>
      </c>
      <c r="V44" s="296">
        <v>0</v>
      </c>
      <c r="W44" s="296">
        <v>0</v>
      </c>
      <c r="X44" s="296">
        <v>0</v>
      </c>
      <c r="Y44" s="296">
        <v>0</v>
      </c>
      <c r="Z44" s="296">
        <v>0</v>
      </c>
      <c r="AA44" s="296"/>
      <c r="AB44" s="296"/>
      <c r="AC44" s="296"/>
      <c r="AD44" s="296"/>
    </row>
    <row r="45" spans="2:30">
      <c r="B45" s="266"/>
      <c r="E45" s="207" t="s">
        <v>196</v>
      </c>
      <c r="F45" s="206">
        <f>IF('Interface GLGC'!$C$10=parameters!E45,1,0)</f>
        <v>0</v>
      </c>
      <c r="G45" s="210"/>
      <c r="H45" s="207" t="s">
        <v>196</v>
      </c>
      <c r="I45" s="210">
        <v>0</v>
      </c>
      <c r="J45" s="296">
        <v>0</v>
      </c>
      <c r="K45" s="296">
        <v>0</v>
      </c>
      <c r="L45" s="296">
        <v>0</v>
      </c>
      <c r="M45" s="296">
        <v>0</v>
      </c>
      <c r="N45" s="296">
        <v>0</v>
      </c>
      <c r="O45" s="296">
        <v>0</v>
      </c>
      <c r="P45" s="296">
        <v>0</v>
      </c>
      <c r="Q45" s="296">
        <v>0</v>
      </c>
      <c r="R45" s="296">
        <v>0</v>
      </c>
      <c r="S45" s="296">
        <v>0</v>
      </c>
      <c r="T45" s="296">
        <v>0</v>
      </c>
      <c r="U45" s="296">
        <v>0</v>
      </c>
      <c r="V45" s="296">
        <v>0</v>
      </c>
      <c r="W45" s="296">
        <v>0</v>
      </c>
      <c r="X45" s="296">
        <v>0</v>
      </c>
      <c r="Y45" s="296">
        <v>0</v>
      </c>
      <c r="Z45" s="296">
        <v>0</v>
      </c>
      <c r="AA45" s="296"/>
      <c r="AB45" s="296"/>
      <c r="AC45" s="296"/>
      <c r="AD45" s="296"/>
    </row>
    <row r="46" spans="2:30">
      <c r="B46" s="266"/>
      <c r="E46" s="207" t="s">
        <v>198</v>
      </c>
      <c r="F46" s="206">
        <f>IF('Interface GLGC'!$C$10=parameters!E46,1,0)</f>
        <v>0</v>
      </c>
      <c r="G46" s="210"/>
      <c r="H46" s="207" t="s">
        <v>198</v>
      </c>
      <c r="I46" s="210">
        <v>0</v>
      </c>
      <c r="J46" s="296">
        <v>0</v>
      </c>
      <c r="K46" s="296">
        <v>0</v>
      </c>
      <c r="L46" s="296">
        <v>0</v>
      </c>
      <c r="M46" s="296">
        <v>0</v>
      </c>
      <c r="N46" s="296">
        <v>0</v>
      </c>
      <c r="O46" s="296">
        <v>0</v>
      </c>
      <c r="P46" s="296">
        <v>0</v>
      </c>
      <c r="Q46" s="296">
        <v>0</v>
      </c>
      <c r="R46" s="296">
        <v>0</v>
      </c>
      <c r="S46" s="296">
        <v>0</v>
      </c>
      <c r="T46" s="296">
        <v>0</v>
      </c>
      <c r="U46" s="296">
        <v>0</v>
      </c>
      <c r="V46" s="296">
        <v>0</v>
      </c>
      <c r="W46" s="296">
        <v>0</v>
      </c>
      <c r="X46" s="296">
        <v>0</v>
      </c>
      <c r="Y46" s="296">
        <v>0</v>
      </c>
      <c r="Z46" s="296">
        <v>0</v>
      </c>
      <c r="AA46" s="296"/>
      <c r="AB46" s="296"/>
      <c r="AC46" s="296"/>
      <c r="AD46" s="296"/>
    </row>
    <row r="47" spans="2:30">
      <c r="B47" s="266"/>
      <c r="E47" s="207" t="s">
        <v>16</v>
      </c>
      <c r="F47" s="206">
        <f>IF('Interface GLGC'!$C$10=parameters!E47,1,0)</f>
        <v>0</v>
      </c>
      <c r="G47" s="210"/>
      <c r="H47" s="207" t="s">
        <v>16</v>
      </c>
      <c r="I47" s="210">
        <v>0</v>
      </c>
      <c r="J47" s="296">
        <v>0</v>
      </c>
      <c r="K47" s="296">
        <v>0</v>
      </c>
      <c r="L47" s="296">
        <v>0</v>
      </c>
      <c r="M47" s="296">
        <v>0</v>
      </c>
      <c r="N47" s="296">
        <v>0</v>
      </c>
      <c r="O47" s="296">
        <v>0</v>
      </c>
      <c r="P47" s="296">
        <v>0</v>
      </c>
      <c r="Q47" s="296">
        <v>0</v>
      </c>
      <c r="R47" s="296">
        <v>0</v>
      </c>
      <c r="S47" s="296">
        <v>0</v>
      </c>
      <c r="T47" s="296">
        <v>0</v>
      </c>
      <c r="U47" s="296">
        <v>0</v>
      </c>
      <c r="V47" s="296">
        <v>0</v>
      </c>
      <c r="W47" s="296">
        <v>0</v>
      </c>
      <c r="X47" s="296">
        <v>0</v>
      </c>
      <c r="Y47" s="296">
        <v>0</v>
      </c>
      <c r="Z47" s="296">
        <v>0</v>
      </c>
      <c r="AA47" s="296"/>
      <c r="AB47" s="296"/>
      <c r="AC47" s="296"/>
      <c r="AD47" s="296"/>
    </row>
    <row r="48" spans="2:30">
      <c r="B48" s="266"/>
      <c r="E48" s="207" t="s">
        <v>128</v>
      </c>
      <c r="F48" s="206">
        <f>IF('Interface GLGC'!$C$10=parameters!E48,1,0)</f>
        <v>0</v>
      </c>
      <c r="G48" s="210"/>
      <c r="H48" s="207" t="s">
        <v>128</v>
      </c>
      <c r="I48" s="210">
        <v>0</v>
      </c>
      <c r="J48" s="296">
        <v>0</v>
      </c>
      <c r="K48" s="296">
        <v>0</v>
      </c>
      <c r="L48" s="296">
        <v>0</v>
      </c>
      <c r="M48" s="296">
        <v>0</v>
      </c>
      <c r="N48" s="296">
        <v>0</v>
      </c>
      <c r="O48" s="296">
        <v>0</v>
      </c>
      <c r="P48" s="296">
        <v>0</v>
      </c>
      <c r="Q48" s="296">
        <v>0</v>
      </c>
      <c r="R48" s="296">
        <v>0</v>
      </c>
      <c r="S48" s="296">
        <v>0</v>
      </c>
      <c r="T48" s="296">
        <v>0</v>
      </c>
      <c r="U48" s="296">
        <v>0</v>
      </c>
      <c r="V48" s="296">
        <v>0</v>
      </c>
      <c r="W48" s="296">
        <v>0</v>
      </c>
      <c r="X48" s="296">
        <v>0</v>
      </c>
      <c r="Y48" s="296">
        <v>0</v>
      </c>
      <c r="Z48" s="296">
        <v>0</v>
      </c>
      <c r="AA48" s="296"/>
      <c r="AB48" s="296"/>
      <c r="AC48" s="296"/>
      <c r="AD48" s="296"/>
    </row>
    <row r="49" spans="1:30">
      <c r="B49" s="266"/>
      <c r="E49" s="207" t="s">
        <v>199</v>
      </c>
      <c r="F49" s="206">
        <f>IF('Interface GLGC'!$C$10=parameters!E49,1,0)</f>
        <v>0</v>
      </c>
      <c r="G49" s="210"/>
      <c r="H49" s="207" t="s">
        <v>199</v>
      </c>
      <c r="I49" s="210">
        <v>0</v>
      </c>
      <c r="J49" s="296">
        <v>0</v>
      </c>
      <c r="K49" s="296">
        <v>0</v>
      </c>
      <c r="L49" s="296">
        <v>0</v>
      </c>
      <c r="M49" s="296">
        <v>0</v>
      </c>
      <c r="N49" s="296">
        <v>0</v>
      </c>
      <c r="O49" s="296">
        <v>0</v>
      </c>
      <c r="P49" s="296">
        <v>0</v>
      </c>
      <c r="Q49" s="296">
        <v>0</v>
      </c>
      <c r="R49" s="296">
        <v>0</v>
      </c>
      <c r="S49" s="296">
        <v>0</v>
      </c>
      <c r="T49" s="296">
        <v>0</v>
      </c>
      <c r="U49" s="296">
        <v>0</v>
      </c>
      <c r="V49" s="296">
        <v>0</v>
      </c>
      <c r="W49" s="296">
        <v>0</v>
      </c>
      <c r="X49" s="296">
        <v>0</v>
      </c>
      <c r="Y49" s="296">
        <v>0</v>
      </c>
      <c r="Z49" s="296">
        <v>0</v>
      </c>
      <c r="AA49" s="296"/>
      <c r="AB49" s="296"/>
      <c r="AC49" s="296"/>
      <c r="AD49" s="296"/>
    </row>
    <row r="50" spans="1:30">
      <c r="B50" s="266"/>
      <c r="E50" s="207" t="s">
        <v>201</v>
      </c>
      <c r="F50" s="206">
        <f>IF('Interface GLGC'!$C$10=parameters!E50,1,0)</f>
        <v>0</v>
      </c>
      <c r="G50" s="210"/>
      <c r="H50" s="207" t="s">
        <v>201</v>
      </c>
      <c r="I50" s="210">
        <v>0</v>
      </c>
      <c r="J50" s="296">
        <v>0</v>
      </c>
      <c r="K50" s="296">
        <v>0</v>
      </c>
      <c r="L50" s="296">
        <v>0</v>
      </c>
      <c r="M50" s="296">
        <v>0</v>
      </c>
      <c r="N50" s="296">
        <v>0</v>
      </c>
      <c r="O50" s="296">
        <v>0</v>
      </c>
      <c r="P50" s="296">
        <v>0</v>
      </c>
      <c r="Q50" s="296">
        <v>0</v>
      </c>
      <c r="R50" s="296">
        <v>0</v>
      </c>
      <c r="S50" s="296">
        <v>0</v>
      </c>
      <c r="T50" s="296">
        <v>0</v>
      </c>
      <c r="U50" s="296">
        <v>0</v>
      </c>
      <c r="V50" s="296">
        <v>0</v>
      </c>
      <c r="W50" s="296">
        <v>0</v>
      </c>
      <c r="X50" s="296">
        <v>0</v>
      </c>
      <c r="Y50" s="296">
        <v>0</v>
      </c>
      <c r="Z50" s="296">
        <v>0</v>
      </c>
      <c r="AA50" s="296"/>
      <c r="AB50" s="296"/>
      <c r="AC50" s="296"/>
      <c r="AD50" s="296"/>
    </row>
    <row r="51" spans="1:30">
      <c r="B51" s="266"/>
      <c r="E51" s="207" t="s">
        <v>151</v>
      </c>
      <c r="F51" s="206">
        <f>IF('Interface GLGC'!$C$10=parameters!E51,1,0)</f>
        <v>0</v>
      </c>
      <c r="G51" s="210"/>
      <c r="H51" s="207" t="s">
        <v>151</v>
      </c>
      <c r="I51" s="210">
        <v>0</v>
      </c>
      <c r="J51" s="296">
        <v>0</v>
      </c>
      <c r="K51" s="296">
        <v>0</v>
      </c>
      <c r="L51" s="296">
        <v>0</v>
      </c>
      <c r="M51" s="296">
        <v>0</v>
      </c>
      <c r="N51" s="296">
        <v>0</v>
      </c>
      <c r="O51" s="296">
        <v>0</v>
      </c>
      <c r="P51" s="296">
        <v>0</v>
      </c>
      <c r="Q51" s="296">
        <v>0</v>
      </c>
      <c r="R51" s="296">
        <v>0</v>
      </c>
      <c r="S51" s="296">
        <v>0</v>
      </c>
      <c r="T51" s="296">
        <v>0</v>
      </c>
      <c r="U51" s="296">
        <v>0</v>
      </c>
      <c r="V51" s="296">
        <v>0</v>
      </c>
      <c r="W51" s="296">
        <v>0</v>
      </c>
      <c r="X51" s="296">
        <v>0</v>
      </c>
      <c r="Y51" s="296">
        <v>0</v>
      </c>
      <c r="Z51" s="296">
        <v>0</v>
      </c>
      <c r="AA51" s="296"/>
      <c r="AB51" s="296"/>
      <c r="AC51" s="296"/>
      <c r="AD51" s="296"/>
    </row>
    <row r="52" spans="1:30">
      <c r="B52" s="266"/>
      <c r="E52" s="207" t="s">
        <v>152</v>
      </c>
      <c r="F52" s="206">
        <f>IF('Interface GLGC'!$C$10=parameters!E52,1,0)</f>
        <v>0</v>
      </c>
      <c r="G52" s="210"/>
      <c r="H52" s="207" t="s">
        <v>152</v>
      </c>
      <c r="I52" s="210">
        <v>0</v>
      </c>
      <c r="J52" s="296">
        <v>0</v>
      </c>
      <c r="K52" s="296">
        <v>0</v>
      </c>
      <c r="L52" s="296">
        <v>0</v>
      </c>
      <c r="M52" s="296">
        <v>0</v>
      </c>
      <c r="N52" s="296">
        <v>0</v>
      </c>
      <c r="O52" s="296">
        <v>0</v>
      </c>
      <c r="P52" s="296">
        <v>0</v>
      </c>
      <c r="Q52" s="296">
        <v>0</v>
      </c>
      <c r="R52" s="296">
        <v>0</v>
      </c>
      <c r="S52" s="296">
        <v>0</v>
      </c>
      <c r="T52" s="296">
        <v>0</v>
      </c>
      <c r="U52" s="296">
        <v>0</v>
      </c>
      <c r="V52" s="296">
        <v>0</v>
      </c>
      <c r="W52" s="296">
        <v>0</v>
      </c>
      <c r="X52" s="296">
        <v>0</v>
      </c>
      <c r="Y52" s="296">
        <v>0</v>
      </c>
      <c r="Z52" s="296">
        <v>0</v>
      </c>
      <c r="AA52" s="296"/>
      <c r="AB52" s="296"/>
      <c r="AC52" s="296"/>
      <c r="AD52" s="296"/>
    </row>
    <row r="53" spans="1:30">
      <c r="B53" s="266"/>
      <c r="E53" s="207" t="s">
        <v>200</v>
      </c>
      <c r="F53" s="206">
        <f>IF('Interface GLGC'!$C$10=parameters!E53,1,0)</f>
        <v>0</v>
      </c>
      <c r="G53" s="210"/>
      <c r="H53" s="207" t="s">
        <v>200</v>
      </c>
      <c r="I53" s="210">
        <v>0</v>
      </c>
      <c r="J53" s="296">
        <v>0</v>
      </c>
      <c r="K53" s="296">
        <v>0</v>
      </c>
      <c r="L53" s="296">
        <v>0</v>
      </c>
      <c r="M53" s="296">
        <v>0</v>
      </c>
      <c r="N53" s="296">
        <v>0</v>
      </c>
      <c r="O53" s="296">
        <v>0</v>
      </c>
      <c r="P53" s="296">
        <v>0</v>
      </c>
      <c r="Q53" s="296">
        <v>0</v>
      </c>
      <c r="R53" s="296">
        <v>0</v>
      </c>
      <c r="S53" s="296">
        <v>0</v>
      </c>
      <c r="T53" s="296">
        <v>0</v>
      </c>
      <c r="U53" s="296">
        <v>0</v>
      </c>
      <c r="V53" s="296">
        <v>0</v>
      </c>
      <c r="W53" s="296">
        <v>0</v>
      </c>
      <c r="X53" s="296">
        <v>0</v>
      </c>
      <c r="Y53" s="296">
        <v>0</v>
      </c>
      <c r="Z53" s="296">
        <v>0</v>
      </c>
      <c r="AA53" s="296"/>
      <c r="AB53" s="296"/>
      <c r="AC53" s="296"/>
      <c r="AD53" s="296"/>
    </row>
    <row r="54" spans="1:30">
      <c r="E54" s="207" t="s">
        <v>202</v>
      </c>
      <c r="F54" s="206">
        <f>IF('Interface GLGC'!$C$10=parameters!E54,1,0)</f>
        <v>0</v>
      </c>
      <c r="G54" s="210"/>
      <c r="H54" s="207" t="s">
        <v>202</v>
      </c>
      <c r="I54" s="210">
        <v>0</v>
      </c>
      <c r="J54" s="296">
        <v>0</v>
      </c>
      <c r="K54" s="296">
        <v>0</v>
      </c>
      <c r="L54" s="296">
        <v>0</v>
      </c>
      <c r="M54" s="296">
        <v>0</v>
      </c>
      <c r="N54" s="296">
        <v>0</v>
      </c>
      <c r="O54" s="296">
        <v>0</v>
      </c>
      <c r="P54" s="296">
        <v>0</v>
      </c>
      <c r="Q54" s="296">
        <v>0</v>
      </c>
      <c r="R54" s="296">
        <v>0</v>
      </c>
      <c r="S54" s="296">
        <v>0</v>
      </c>
      <c r="T54" s="296">
        <v>0</v>
      </c>
      <c r="U54" s="296">
        <v>0</v>
      </c>
      <c r="V54" s="296">
        <v>0</v>
      </c>
      <c r="W54" s="296">
        <v>0</v>
      </c>
      <c r="X54" s="296">
        <v>0</v>
      </c>
      <c r="Y54" s="296">
        <v>0</v>
      </c>
      <c r="Z54" s="296">
        <v>0</v>
      </c>
      <c r="AA54" s="296"/>
      <c r="AB54" s="296"/>
      <c r="AC54" s="296"/>
      <c r="AD54" s="296"/>
    </row>
    <row r="55" spans="1:30">
      <c r="A55" s="266"/>
      <c r="E55" s="207" t="s">
        <v>203</v>
      </c>
      <c r="F55" s="206">
        <f>IF('Interface GLGC'!$C$10=parameters!E55,1,0)</f>
        <v>0</v>
      </c>
      <c r="G55" s="210"/>
      <c r="H55" s="207" t="s">
        <v>203</v>
      </c>
      <c r="I55" s="210">
        <v>0</v>
      </c>
      <c r="J55" s="296">
        <v>0</v>
      </c>
      <c r="K55" s="296">
        <v>0</v>
      </c>
      <c r="L55" s="296">
        <v>0</v>
      </c>
      <c r="M55" s="296">
        <v>0</v>
      </c>
      <c r="N55" s="296">
        <v>0</v>
      </c>
      <c r="O55" s="296">
        <v>0</v>
      </c>
      <c r="P55" s="296">
        <v>0</v>
      </c>
      <c r="Q55" s="296">
        <v>0</v>
      </c>
      <c r="R55" s="296">
        <v>0</v>
      </c>
      <c r="S55" s="296">
        <v>0</v>
      </c>
      <c r="T55" s="296">
        <v>0</v>
      </c>
      <c r="U55" s="296">
        <v>0</v>
      </c>
      <c r="V55" s="296">
        <v>0</v>
      </c>
      <c r="W55" s="296">
        <v>0</v>
      </c>
      <c r="X55" s="296">
        <v>0</v>
      </c>
      <c r="Y55" s="296">
        <v>0</v>
      </c>
      <c r="Z55" s="296">
        <v>0</v>
      </c>
      <c r="AA55" s="296"/>
      <c r="AB55" s="296"/>
      <c r="AC55" s="296"/>
      <c r="AD55" s="296"/>
    </row>
    <row r="56" spans="1:30">
      <c r="E56" s="207" t="s">
        <v>204</v>
      </c>
      <c r="F56" s="206">
        <f>IF('Interface GLGC'!$C$10=parameters!E56,1,0)</f>
        <v>0</v>
      </c>
      <c r="G56" s="210"/>
      <c r="H56" s="207" t="s">
        <v>204</v>
      </c>
      <c r="I56" s="210">
        <v>0</v>
      </c>
      <c r="J56" s="296">
        <v>0</v>
      </c>
      <c r="K56" s="296">
        <v>0</v>
      </c>
      <c r="L56" s="296">
        <v>0</v>
      </c>
      <c r="M56" s="296">
        <v>0</v>
      </c>
      <c r="N56" s="296">
        <v>0</v>
      </c>
      <c r="O56" s="296">
        <v>0</v>
      </c>
      <c r="P56" s="296">
        <v>0</v>
      </c>
      <c r="Q56" s="296">
        <v>0</v>
      </c>
      <c r="R56" s="296">
        <v>0</v>
      </c>
      <c r="S56" s="296">
        <v>0</v>
      </c>
      <c r="T56" s="296">
        <v>0</v>
      </c>
      <c r="U56" s="296">
        <v>0</v>
      </c>
      <c r="V56" s="296">
        <v>0</v>
      </c>
      <c r="W56" s="296">
        <v>0</v>
      </c>
      <c r="X56" s="296">
        <v>0</v>
      </c>
      <c r="Y56" s="296">
        <v>0</v>
      </c>
      <c r="Z56" s="296">
        <v>0</v>
      </c>
      <c r="AA56" s="296"/>
      <c r="AB56" s="296"/>
      <c r="AC56" s="296"/>
      <c r="AD56" s="296"/>
    </row>
    <row r="57" spans="1:30">
      <c r="E57" s="207" t="s">
        <v>206</v>
      </c>
      <c r="F57" s="206">
        <f>IF('Interface GLGC'!$C$10=parameters!E57,1,0)</f>
        <v>0</v>
      </c>
      <c r="G57" s="210"/>
      <c r="H57" s="207" t="s">
        <v>206</v>
      </c>
      <c r="I57" s="210">
        <v>0</v>
      </c>
      <c r="J57" s="296">
        <v>0</v>
      </c>
      <c r="K57" s="296">
        <v>0</v>
      </c>
      <c r="L57" s="296">
        <v>0</v>
      </c>
      <c r="M57" s="296">
        <v>0</v>
      </c>
      <c r="N57" s="296">
        <v>0</v>
      </c>
      <c r="O57" s="296">
        <v>0</v>
      </c>
      <c r="P57" s="296">
        <v>0</v>
      </c>
      <c r="Q57" s="296">
        <v>0</v>
      </c>
      <c r="R57" s="296">
        <v>0</v>
      </c>
      <c r="S57" s="296">
        <v>0</v>
      </c>
      <c r="T57" s="296">
        <v>0</v>
      </c>
      <c r="U57" s="296">
        <v>0</v>
      </c>
      <c r="V57" s="296">
        <v>0</v>
      </c>
      <c r="W57" s="296">
        <v>0</v>
      </c>
      <c r="X57" s="296">
        <v>0</v>
      </c>
      <c r="Y57" s="296">
        <v>0</v>
      </c>
      <c r="Z57" s="296">
        <v>0</v>
      </c>
      <c r="AA57" s="296"/>
      <c r="AB57" s="296"/>
      <c r="AC57" s="296"/>
      <c r="AD57" s="296"/>
    </row>
    <row r="58" spans="1:30">
      <c r="E58" s="207" t="s">
        <v>205</v>
      </c>
      <c r="F58" s="206">
        <f>IF('Interface GLGC'!$C$10=parameters!E58,1,0)</f>
        <v>0</v>
      </c>
      <c r="G58" s="210"/>
      <c r="H58" s="207" t="s">
        <v>205</v>
      </c>
      <c r="I58" s="210">
        <v>0</v>
      </c>
      <c r="J58" s="296">
        <v>0</v>
      </c>
      <c r="K58" s="296">
        <v>0</v>
      </c>
      <c r="L58" s="296">
        <v>0</v>
      </c>
      <c r="M58" s="296">
        <v>0</v>
      </c>
      <c r="N58" s="296">
        <v>0</v>
      </c>
      <c r="O58" s="296">
        <v>0</v>
      </c>
      <c r="P58" s="296">
        <v>0</v>
      </c>
      <c r="Q58" s="296">
        <v>0</v>
      </c>
      <c r="R58" s="296">
        <v>0</v>
      </c>
      <c r="S58" s="296">
        <v>0</v>
      </c>
      <c r="T58" s="296">
        <v>0</v>
      </c>
      <c r="U58" s="296">
        <v>0</v>
      </c>
      <c r="V58" s="296">
        <v>0</v>
      </c>
      <c r="W58" s="296">
        <v>0</v>
      </c>
      <c r="X58" s="296">
        <v>0</v>
      </c>
      <c r="Y58" s="296">
        <v>0</v>
      </c>
      <c r="Z58" s="296">
        <v>0</v>
      </c>
      <c r="AA58" s="296"/>
      <c r="AB58" s="296"/>
      <c r="AC58" s="296"/>
      <c r="AD58" s="296"/>
    </row>
    <row r="59" spans="1:30">
      <c r="E59" s="207" t="s">
        <v>153</v>
      </c>
      <c r="F59" s="206">
        <f>IF('Interface GLGC'!$C$10=parameters!E59,1,0)</f>
        <v>0</v>
      </c>
      <c r="G59" s="210"/>
      <c r="H59" s="207" t="s">
        <v>153</v>
      </c>
      <c r="I59" s="210">
        <v>0</v>
      </c>
      <c r="J59" s="296">
        <v>0</v>
      </c>
      <c r="K59" s="296">
        <v>0</v>
      </c>
      <c r="L59" s="296">
        <v>0</v>
      </c>
      <c r="M59" s="296">
        <v>0</v>
      </c>
      <c r="N59" s="296">
        <v>0</v>
      </c>
      <c r="O59" s="296">
        <v>0</v>
      </c>
      <c r="P59" s="296">
        <v>0</v>
      </c>
      <c r="Q59" s="296">
        <v>0</v>
      </c>
      <c r="R59" s="296">
        <v>0</v>
      </c>
      <c r="S59" s="296">
        <v>0</v>
      </c>
      <c r="T59" s="296">
        <v>0</v>
      </c>
      <c r="U59" s="296">
        <v>0</v>
      </c>
      <c r="V59" s="296">
        <v>0</v>
      </c>
      <c r="W59" s="296">
        <v>0</v>
      </c>
      <c r="X59" s="296">
        <v>0</v>
      </c>
      <c r="Y59" s="296">
        <v>0</v>
      </c>
      <c r="Z59" s="296">
        <v>0</v>
      </c>
      <c r="AA59" s="296"/>
      <c r="AB59" s="296"/>
      <c r="AC59" s="296"/>
      <c r="AD59" s="296"/>
    </row>
    <row r="60" spans="1:30">
      <c r="E60" s="207" t="s">
        <v>154</v>
      </c>
      <c r="F60" s="206">
        <f>IF('Interface GLGC'!$C$10=parameters!E60,1,0)</f>
        <v>0</v>
      </c>
      <c r="G60" s="210"/>
      <c r="H60" s="207" t="s">
        <v>154</v>
      </c>
      <c r="I60" s="210">
        <v>0</v>
      </c>
      <c r="J60" s="296">
        <v>0</v>
      </c>
      <c r="K60" s="296">
        <v>0</v>
      </c>
      <c r="L60" s="296">
        <v>0</v>
      </c>
      <c r="M60" s="296">
        <v>0</v>
      </c>
      <c r="N60" s="296">
        <v>0</v>
      </c>
      <c r="O60" s="296">
        <v>0</v>
      </c>
      <c r="P60" s="296">
        <v>0</v>
      </c>
      <c r="Q60" s="296">
        <v>0</v>
      </c>
      <c r="R60" s="296">
        <v>0</v>
      </c>
      <c r="S60" s="296">
        <v>0</v>
      </c>
      <c r="T60" s="296">
        <v>0</v>
      </c>
      <c r="U60" s="296">
        <v>0</v>
      </c>
      <c r="V60" s="296">
        <v>0</v>
      </c>
      <c r="W60" s="296">
        <v>0</v>
      </c>
      <c r="X60" s="296">
        <v>0</v>
      </c>
      <c r="Y60" s="296">
        <v>0</v>
      </c>
      <c r="Z60" s="296">
        <v>0</v>
      </c>
      <c r="AA60" s="296"/>
      <c r="AB60" s="296"/>
      <c r="AC60" s="296"/>
      <c r="AD60" s="296"/>
    </row>
    <row r="61" spans="1:30">
      <c r="E61" s="207" t="s">
        <v>207</v>
      </c>
      <c r="F61" s="206">
        <f>IF('Interface GLGC'!$C$10=parameters!E61,1,0)</f>
        <v>0</v>
      </c>
      <c r="G61" s="210"/>
      <c r="H61" s="207" t="s">
        <v>207</v>
      </c>
      <c r="I61" s="210">
        <v>0</v>
      </c>
      <c r="J61" s="296">
        <v>0</v>
      </c>
      <c r="K61" s="296">
        <v>0</v>
      </c>
      <c r="L61" s="296">
        <v>0</v>
      </c>
      <c r="M61" s="296">
        <v>0</v>
      </c>
      <c r="N61" s="296">
        <v>0</v>
      </c>
      <c r="O61" s="296">
        <v>0</v>
      </c>
      <c r="P61" s="296">
        <v>0</v>
      </c>
      <c r="Q61" s="296">
        <v>0</v>
      </c>
      <c r="R61" s="296">
        <v>0</v>
      </c>
      <c r="S61" s="296">
        <v>0</v>
      </c>
      <c r="T61" s="296">
        <v>0</v>
      </c>
      <c r="U61" s="296">
        <v>0</v>
      </c>
      <c r="V61" s="296">
        <v>0</v>
      </c>
      <c r="W61" s="296">
        <v>0</v>
      </c>
      <c r="X61" s="296">
        <v>0</v>
      </c>
      <c r="Y61" s="296">
        <v>0</v>
      </c>
      <c r="Z61" s="296">
        <v>0</v>
      </c>
      <c r="AA61" s="296"/>
      <c r="AB61" s="296"/>
      <c r="AC61" s="296"/>
      <c r="AD61" s="296"/>
    </row>
    <row r="62" spans="1:30">
      <c r="E62" s="207" t="s">
        <v>209</v>
      </c>
      <c r="F62" s="206">
        <f>IF('Interface GLGC'!$C$10=parameters!E62,1,0)</f>
        <v>0</v>
      </c>
      <c r="G62" s="210"/>
      <c r="H62" s="207" t="s">
        <v>209</v>
      </c>
      <c r="I62" s="210">
        <v>0</v>
      </c>
      <c r="J62" s="296">
        <v>0</v>
      </c>
      <c r="K62" s="296">
        <v>0</v>
      </c>
      <c r="L62" s="296">
        <v>0</v>
      </c>
      <c r="M62" s="296">
        <v>0</v>
      </c>
      <c r="N62" s="296">
        <v>0</v>
      </c>
      <c r="O62" s="296">
        <v>0</v>
      </c>
      <c r="P62" s="296">
        <v>0</v>
      </c>
      <c r="Q62" s="296">
        <v>0</v>
      </c>
      <c r="R62" s="296">
        <v>0</v>
      </c>
      <c r="S62" s="296">
        <v>0</v>
      </c>
      <c r="T62" s="296">
        <v>0</v>
      </c>
      <c r="U62" s="296">
        <v>0</v>
      </c>
      <c r="V62" s="296">
        <v>0</v>
      </c>
      <c r="W62" s="296">
        <v>0</v>
      </c>
      <c r="X62" s="296">
        <v>0</v>
      </c>
      <c r="Y62" s="296">
        <v>0</v>
      </c>
      <c r="Z62" s="296">
        <v>0</v>
      </c>
      <c r="AA62" s="296"/>
      <c r="AB62" s="296"/>
      <c r="AC62" s="296"/>
      <c r="AD62" s="296"/>
    </row>
    <row r="63" spans="1:30">
      <c r="E63" s="207" t="s">
        <v>208</v>
      </c>
      <c r="F63" s="206">
        <f>IF('Interface GLGC'!$C$10=parameters!E63,1,0)</f>
        <v>0</v>
      </c>
      <c r="G63" s="210"/>
      <c r="H63" s="207" t="s">
        <v>208</v>
      </c>
      <c r="I63" s="210">
        <v>0</v>
      </c>
      <c r="J63" s="296">
        <v>0</v>
      </c>
      <c r="K63" s="296">
        <v>0</v>
      </c>
      <c r="L63" s="296">
        <v>0</v>
      </c>
      <c r="M63" s="296">
        <v>0</v>
      </c>
      <c r="N63" s="296">
        <v>0</v>
      </c>
      <c r="O63" s="296">
        <v>0</v>
      </c>
      <c r="P63" s="296">
        <v>0</v>
      </c>
      <c r="Q63" s="296">
        <v>0</v>
      </c>
      <c r="R63" s="296">
        <v>0</v>
      </c>
      <c r="S63" s="296">
        <v>0</v>
      </c>
      <c r="T63" s="296">
        <v>0</v>
      </c>
      <c r="U63" s="296">
        <v>0</v>
      </c>
      <c r="V63" s="296">
        <v>0</v>
      </c>
      <c r="W63" s="296">
        <v>0</v>
      </c>
      <c r="X63" s="296">
        <v>0</v>
      </c>
      <c r="Y63" s="296">
        <v>0</v>
      </c>
      <c r="Z63" s="296">
        <v>0</v>
      </c>
      <c r="AA63" s="296"/>
      <c r="AB63" s="296"/>
      <c r="AC63" s="296"/>
      <c r="AD63" s="296"/>
    </row>
    <row r="64" spans="1:30">
      <c r="E64" s="207" t="s">
        <v>210</v>
      </c>
      <c r="F64" s="206">
        <f>IF('Interface GLGC'!$C$10=parameters!E64,1,0)</f>
        <v>0</v>
      </c>
      <c r="G64" s="210"/>
      <c r="H64" s="207" t="s">
        <v>210</v>
      </c>
      <c r="I64" s="210">
        <v>0</v>
      </c>
      <c r="J64" s="296">
        <v>0</v>
      </c>
      <c r="K64" s="296">
        <v>0</v>
      </c>
      <c r="L64" s="296">
        <v>0</v>
      </c>
      <c r="M64" s="296">
        <v>0</v>
      </c>
      <c r="N64" s="296">
        <v>0</v>
      </c>
      <c r="O64" s="296">
        <v>0</v>
      </c>
      <c r="P64" s="296">
        <v>0</v>
      </c>
      <c r="Q64" s="296">
        <v>0</v>
      </c>
      <c r="R64" s="296">
        <v>0</v>
      </c>
      <c r="S64" s="296">
        <v>0</v>
      </c>
      <c r="T64" s="296">
        <v>0</v>
      </c>
      <c r="U64" s="296">
        <v>0</v>
      </c>
      <c r="V64" s="296">
        <v>0</v>
      </c>
      <c r="W64" s="296">
        <v>0</v>
      </c>
      <c r="X64" s="296">
        <v>0</v>
      </c>
      <c r="Y64" s="296">
        <v>0</v>
      </c>
      <c r="Z64" s="296">
        <v>0</v>
      </c>
      <c r="AA64" s="296"/>
      <c r="AB64" s="296"/>
      <c r="AC64" s="296"/>
      <c r="AD64" s="296"/>
    </row>
    <row r="65" spans="5:30">
      <c r="E65" s="207" t="s">
        <v>212</v>
      </c>
      <c r="F65" s="206">
        <f>IF('Interface GLGC'!$C$10=parameters!E65,1,0)</f>
        <v>0</v>
      </c>
      <c r="G65" s="210"/>
      <c r="H65" s="207" t="s">
        <v>212</v>
      </c>
      <c r="I65" s="210">
        <v>0</v>
      </c>
      <c r="J65" s="296">
        <v>0</v>
      </c>
      <c r="K65" s="296">
        <v>0</v>
      </c>
      <c r="L65" s="296">
        <v>0</v>
      </c>
      <c r="M65" s="296">
        <v>0</v>
      </c>
      <c r="N65" s="296">
        <v>0</v>
      </c>
      <c r="O65" s="296">
        <v>0</v>
      </c>
      <c r="P65" s="296">
        <v>0</v>
      </c>
      <c r="Q65" s="296">
        <v>0</v>
      </c>
      <c r="R65" s="296">
        <v>0</v>
      </c>
      <c r="S65" s="296">
        <v>0</v>
      </c>
      <c r="T65" s="296">
        <v>0</v>
      </c>
      <c r="U65" s="296">
        <v>0</v>
      </c>
      <c r="V65" s="296">
        <v>0</v>
      </c>
      <c r="W65" s="296">
        <v>0</v>
      </c>
      <c r="X65" s="296">
        <v>0</v>
      </c>
      <c r="Y65" s="296">
        <v>0</v>
      </c>
      <c r="Z65" s="296">
        <v>0</v>
      </c>
      <c r="AA65" s="296"/>
      <c r="AB65" s="296"/>
      <c r="AC65" s="296"/>
      <c r="AD65" s="296"/>
    </row>
    <row r="66" spans="5:30">
      <c r="E66" s="207" t="s">
        <v>215</v>
      </c>
      <c r="F66" s="206">
        <f>IF('Interface GLGC'!$C$10=parameters!E66,1,0)</f>
        <v>0</v>
      </c>
      <c r="G66" s="210"/>
      <c r="H66" s="207" t="s">
        <v>215</v>
      </c>
      <c r="I66" s="210">
        <v>0</v>
      </c>
      <c r="J66" s="296">
        <v>0</v>
      </c>
      <c r="K66" s="296">
        <v>0</v>
      </c>
      <c r="L66" s="296">
        <v>0</v>
      </c>
      <c r="M66" s="296">
        <v>0</v>
      </c>
      <c r="N66" s="296">
        <v>0</v>
      </c>
      <c r="O66" s="296">
        <v>0</v>
      </c>
      <c r="P66" s="296">
        <v>0</v>
      </c>
      <c r="Q66" s="296">
        <v>0</v>
      </c>
      <c r="R66" s="296">
        <v>0</v>
      </c>
      <c r="S66" s="296">
        <v>0</v>
      </c>
      <c r="T66" s="296">
        <v>0</v>
      </c>
      <c r="U66" s="296">
        <v>0</v>
      </c>
      <c r="V66" s="296">
        <v>0</v>
      </c>
      <c r="W66" s="296">
        <v>0</v>
      </c>
      <c r="X66" s="296">
        <v>0</v>
      </c>
      <c r="Y66" s="296">
        <v>0</v>
      </c>
      <c r="Z66" s="296">
        <v>0</v>
      </c>
      <c r="AA66" s="296"/>
      <c r="AB66" s="296"/>
      <c r="AC66" s="296"/>
      <c r="AD66" s="296"/>
    </row>
    <row r="67" spans="5:30">
      <c r="E67" s="207" t="s">
        <v>213</v>
      </c>
      <c r="F67" s="206">
        <f>IF('Interface GLGC'!$C$10=parameters!E67,1,0)</f>
        <v>0</v>
      </c>
      <c r="G67" s="210"/>
      <c r="H67" s="207" t="s">
        <v>213</v>
      </c>
      <c r="I67" s="210">
        <v>0</v>
      </c>
      <c r="J67" s="296">
        <v>0</v>
      </c>
      <c r="K67" s="296">
        <v>0</v>
      </c>
      <c r="L67" s="296">
        <v>0</v>
      </c>
      <c r="M67" s="296">
        <v>0</v>
      </c>
      <c r="N67" s="296">
        <v>0</v>
      </c>
      <c r="O67" s="296">
        <v>0</v>
      </c>
      <c r="P67" s="296">
        <v>0</v>
      </c>
      <c r="Q67" s="296">
        <v>0</v>
      </c>
      <c r="R67" s="296">
        <v>0</v>
      </c>
      <c r="S67" s="296">
        <v>0</v>
      </c>
      <c r="T67" s="296">
        <v>0</v>
      </c>
      <c r="U67" s="296">
        <v>0</v>
      </c>
      <c r="V67" s="296">
        <v>0</v>
      </c>
      <c r="W67" s="296">
        <v>0</v>
      </c>
      <c r="X67" s="296">
        <v>0</v>
      </c>
      <c r="Y67" s="296">
        <v>0</v>
      </c>
      <c r="Z67" s="296">
        <v>0</v>
      </c>
      <c r="AA67" s="296"/>
      <c r="AB67" s="296"/>
      <c r="AC67" s="296"/>
      <c r="AD67" s="296"/>
    </row>
    <row r="68" spans="5:30">
      <c r="E68" s="207" t="s">
        <v>120</v>
      </c>
      <c r="F68" s="206">
        <f>IF('Interface GLGC'!$C$10=parameters!E68,1,0)</f>
        <v>0</v>
      </c>
      <c r="G68" s="210"/>
      <c r="H68" s="207" t="s">
        <v>120</v>
      </c>
      <c r="I68" s="210">
        <v>0</v>
      </c>
      <c r="J68" s="296">
        <v>0</v>
      </c>
      <c r="K68" s="296">
        <v>0</v>
      </c>
      <c r="L68" s="296">
        <v>0</v>
      </c>
      <c r="M68" s="296">
        <v>0</v>
      </c>
      <c r="N68" s="296">
        <v>0</v>
      </c>
      <c r="O68" s="296">
        <v>0</v>
      </c>
      <c r="P68" s="296">
        <v>0</v>
      </c>
      <c r="Q68" s="296">
        <v>0</v>
      </c>
      <c r="R68" s="296">
        <v>0</v>
      </c>
      <c r="S68" s="296">
        <v>0</v>
      </c>
      <c r="T68" s="296">
        <v>0</v>
      </c>
      <c r="U68" s="296">
        <v>0</v>
      </c>
      <c r="V68" s="296">
        <v>0</v>
      </c>
      <c r="W68" s="296">
        <v>0</v>
      </c>
      <c r="X68" s="296">
        <v>0</v>
      </c>
      <c r="Y68" s="296">
        <v>0</v>
      </c>
      <c r="Z68" s="296">
        <v>0</v>
      </c>
      <c r="AA68" s="296"/>
      <c r="AB68" s="296"/>
      <c r="AC68" s="296"/>
      <c r="AD68" s="296"/>
    </row>
    <row r="69" spans="5:30">
      <c r="E69" s="207" t="s">
        <v>214</v>
      </c>
      <c r="F69" s="206">
        <f>IF('Interface GLGC'!$C$10=parameters!E69,1,0)</f>
        <v>0</v>
      </c>
      <c r="G69" s="210"/>
      <c r="H69" s="207" t="s">
        <v>214</v>
      </c>
      <c r="I69" s="210">
        <v>0</v>
      </c>
      <c r="J69" s="296">
        <v>0</v>
      </c>
      <c r="K69" s="296">
        <v>0</v>
      </c>
      <c r="L69" s="296">
        <v>0</v>
      </c>
      <c r="M69" s="296">
        <v>0</v>
      </c>
      <c r="N69" s="296">
        <v>0</v>
      </c>
      <c r="O69" s="296">
        <v>0</v>
      </c>
      <c r="P69" s="296">
        <v>0</v>
      </c>
      <c r="Q69" s="296">
        <v>0</v>
      </c>
      <c r="R69" s="296">
        <v>0</v>
      </c>
      <c r="S69" s="296">
        <v>0</v>
      </c>
      <c r="T69" s="296">
        <v>0</v>
      </c>
      <c r="U69" s="296">
        <v>0</v>
      </c>
      <c r="V69" s="296">
        <v>0</v>
      </c>
      <c r="W69" s="296">
        <v>0</v>
      </c>
      <c r="X69" s="296">
        <v>0</v>
      </c>
      <c r="Y69" s="296">
        <v>0</v>
      </c>
      <c r="Z69" s="296">
        <v>0</v>
      </c>
      <c r="AA69" s="296"/>
      <c r="AB69" s="296"/>
      <c r="AC69" s="296"/>
      <c r="AD69" s="296"/>
    </row>
    <row r="70" spans="5:30">
      <c r="E70" s="207" t="s">
        <v>65</v>
      </c>
      <c r="F70" s="206">
        <f>IF('Interface GLGC'!$C$10=parameters!E70,1,0)</f>
        <v>0</v>
      </c>
      <c r="G70" s="210"/>
      <c r="H70" s="207" t="s">
        <v>65</v>
      </c>
      <c r="I70" s="210">
        <v>0</v>
      </c>
      <c r="J70" s="296">
        <v>0</v>
      </c>
      <c r="K70" s="296">
        <v>0</v>
      </c>
      <c r="L70" s="296">
        <v>0</v>
      </c>
      <c r="M70" s="296">
        <v>0</v>
      </c>
      <c r="N70" s="296">
        <v>0</v>
      </c>
      <c r="O70" s="296">
        <v>0</v>
      </c>
      <c r="P70" s="296">
        <v>0</v>
      </c>
      <c r="Q70" s="296">
        <v>0</v>
      </c>
      <c r="R70" s="296">
        <v>0</v>
      </c>
      <c r="S70" s="296">
        <v>0</v>
      </c>
      <c r="T70" s="296">
        <v>0</v>
      </c>
      <c r="U70" s="296">
        <v>0</v>
      </c>
      <c r="V70" s="296">
        <v>1</v>
      </c>
      <c r="W70" s="296">
        <v>0</v>
      </c>
      <c r="X70" s="296">
        <v>0</v>
      </c>
      <c r="Y70" s="296">
        <v>0</v>
      </c>
      <c r="Z70" s="296">
        <v>0</v>
      </c>
      <c r="AA70" s="296"/>
      <c r="AB70" s="296"/>
      <c r="AC70" s="296"/>
      <c r="AD70" s="296"/>
    </row>
    <row r="71" spans="5:30">
      <c r="E71" s="207" t="s">
        <v>155</v>
      </c>
      <c r="F71" s="206">
        <f>IF('Interface GLGC'!$C$10=parameters!E71,1,0)</f>
        <v>0</v>
      </c>
      <c r="G71" s="210"/>
      <c r="H71" s="207" t="s">
        <v>155</v>
      </c>
      <c r="I71" s="210">
        <v>0</v>
      </c>
      <c r="J71" s="296">
        <v>0</v>
      </c>
      <c r="K71" s="296">
        <v>0</v>
      </c>
      <c r="L71" s="296">
        <v>0</v>
      </c>
      <c r="M71" s="296">
        <v>0</v>
      </c>
      <c r="N71" s="296">
        <v>0</v>
      </c>
      <c r="O71" s="296">
        <v>0</v>
      </c>
      <c r="P71" s="296">
        <v>0</v>
      </c>
      <c r="Q71" s="296">
        <v>0</v>
      </c>
      <c r="R71" s="296">
        <v>0</v>
      </c>
      <c r="S71" s="296">
        <v>0</v>
      </c>
      <c r="T71" s="296">
        <v>0</v>
      </c>
      <c r="U71" s="296">
        <v>0</v>
      </c>
      <c r="V71" s="296">
        <v>0</v>
      </c>
      <c r="W71" s="296">
        <v>0</v>
      </c>
      <c r="X71" s="296">
        <v>0</v>
      </c>
      <c r="Y71" s="296">
        <v>0</v>
      </c>
      <c r="Z71" s="296">
        <v>0</v>
      </c>
      <c r="AA71" s="296"/>
      <c r="AB71" s="296"/>
      <c r="AC71" s="296"/>
      <c r="AD71" s="296"/>
    </row>
    <row r="72" spans="5:30">
      <c r="E72" s="207" t="s">
        <v>211</v>
      </c>
      <c r="F72" s="206">
        <f>IF('Interface GLGC'!$C$10=parameters!E72,1,0)</f>
        <v>0</v>
      </c>
      <c r="G72" s="210"/>
      <c r="H72" s="207" t="s">
        <v>211</v>
      </c>
      <c r="I72" s="210">
        <v>0</v>
      </c>
      <c r="J72" s="296">
        <v>0</v>
      </c>
      <c r="K72" s="296">
        <v>0</v>
      </c>
      <c r="L72" s="296">
        <v>0</v>
      </c>
      <c r="M72" s="296">
        <v>0</v>
      </c>
      <c r="N72" s="296">
        <v>0</v>
      </c>
      <c r="O72" s="296">
        <v>0</v>
      </c>
      <c r="P72" s="296">
        <v>0</v>
      </c>
      <c r="Q72" s="296">
        <v>0</v>
      </c>
      <c r="R72" s="296">
        <v>0</v>
      </c>
      <c r="S72" s="296">
        <v>0</v>
      </c>
      <c r="T72" s="296">
        <v>0</v>
      </c>
      <c r="U72" s="296">
        <v>0</v>
      </c>
      <c r="V72" s="296">
        <v>0</v>
      </c>
      <c r="W72" s="296">
        <v>0</v>
      </c>
      <c r="X72" s="296">
        <v>0</v>
      </c>
      <c r="Y72" s="296">
        <v>0</v>
      </c>
      <c r="Z72" s="296">
        <v>0</v>
      </c>
      <c r="AA72" s="296"/>
      <c r="AB72" s="296"/>
      <c r="AC72" s="296"/>
      <c r="AD72" s="296"/>
    </row>
    <row r="73" spans="5:30">
      <c r="E73" s="207" t="s">
        <v>156</v>
      </c>
      <c r="F73" s="206">
        <f>IF('Interface GLGC'!$C$10=parameters!E73,1,0)</f>
        <v>0</v>
      </c>
      <c r="G73" s="210"/>
      <c r="H73" s="207" t="s">
        <v>156</v>
      </c>
      <c r="I73" s="210">
        <v>0</v>
      </c>
      <c r="J73" s="296">
        <v>0</v>
      </c>
      <c r="K73" s="296">
        <v>0</v>
      </c>
      <c r="L73" s="296">
        <v>0</v>
      </c>
      <c r="M73" s="296">
        <v>0</v>
      </c>
      <c r="N73" s="296">
        <v>0</v>
      </c>
      <c r="O73" s="296">
        <v>0</v>
      </c>
      <c r="P73" s="296">
        <v>0</v>
      </c>
      <c r="Q73" s="296">
        <v>0</v>
      </c>
      <c r="R73" s="296">
        <v>0</v>
      </c>
      <c r="S73" s="296">
        <v>0</v>
      </c>
      <c r="T73" s="296">
        <v>0</v>
      </c>
      <c r="U73" s="296">
        <v>0</v>
      </c>
      <c r="V73" s="296">
        <v>0</v>
      </c>
      <c r="W73" s="296">
        <v>0</v>
      </c>
      <c r="X73" s="296">
        <v>0</v>
      </c>
      <c r="Y73" s="296">
        <v>0</v>
      </c>
      <c r="Z73" s="296">
        <v>0</v>
      </c>
      <c r="AA73" s="296"/>
      <c r="AB73" s="296"/>
      <c r="AC73" s="296"/>
      <c r="AD73" s="296"/>
    </row>
    <row r="74" spans="5:30">
      <c r="E74" s="207" t="s">
        <v>216</v>
      </c>
      <c r="F74" s="206">
        <f>IF('Interface GLGC'!$C$10=parameters!E74,1,0)</f>
        <v>0</v>
      </c>
      <c r="G74" s="210"/>
      <c r="H74" s="207" t="s">
        <v>216</v>
      </c>
      <c r="I74" s="210">
        <v>0</v>
      </c>
      <c r="J74" s="296">
        <v>0</v>
      </c>
      <c r="K74" s="296">
        <v>0</v>
      </c>
      <c r="L74" s="296">
        <v>0</v>
      </c>
      <c r="M74" s="296">
        <v>0</v>
      </c>
      <c r="N74" s="296">
        <v>0</v>
      </c>
      <c r="O74" s="296">
        <v>0</v>
      </c>
      <c r="P74" s="296">
        <v>0</v>
      </c>
      <c r="Q74" s="296">
        <v>0</v>
      </c>
      <c r="R74" s="296">
        <v>0</v>
      </c>
      <c r="S74" s="296">
        <v>0</v>
      </c>
      <c r="T74" s="296">
        <v>0</v>
      </c>
      <c r="U74" s="296">
        <v>0</v>
      </c>
      <c r="V74" s="296">
        <v>0</v>
      </c>
      <c r="W74" s="296">
        <v>0</v>
      </c>
      <c r="X74" s="296">
        <v>0</v>
      </c>
      <c r="Y74" s="296">
        <v>0</v>
      </c>
      <c r="Z74" s="296">
        <v>0</v>
      </c>
      <c r="AA74" s="296"/>
      <c r="AB74" s="296"/>
      <c r="AC74" s="296"/>
      <c r="AD74" s="296"/>
    </row>
    <row r="75" spans="5:30">
      <c r="E75" s="207" t="s">
        <v>217</v>
      </c>
      <c r="F75" s="206">
        <f>IF('Interface GLGC'!$C$10=parameters!E75,1,0)</f>
        <v>0</v>
      </c>
      <c r="G75" s="210"/>
      <c r="H75" s="207" t="s">
        <v>217</v>
      </c>
      <c r="I75" s="210">
        <v>0</v>
      </c>
      <c r="J75" s="296">
        <v>0</v>
      </c>
      <c r="K75" s="296">
        <v>0</v>
      </c>
      <c r="L75" s="296">
        <v>0</v>
      </c>
      <c r="M75" s="296">
        <v>0</v>
      </c>
      <c r="N75" s="296">
        <v>0</v>
      </c>
      <c r="O75" s="296">
        <v>0</v>
      </c>
      <c r="P75" s="296">
        <v>0</v>
      </c>
      <c r="Q75" s="296">
        <v>0</v>
      </c>
      <c r="R75" s="296">
        <v>0</v>
      </c>
      <c r="S75" s="296">
        <v>0</v>
      </c>
      <c r="T75" s="296">
        <v>0</v>
      </c>
      <c r="U75" s="296">
        <v>0</v>
      </c>
      <c r="V75" s="296">
        <v>0</v>
      </c>
      <c r="W75" s="296">
        <v>0</v>
      </c>
      <c r="X75" s="296">
        <v>0</v>
      </c>
      <c r="Y75" s="296">
        <v>0</v>
      </c>
      <c r="Z75" s="296">
        <v>0</v>
      </c>
      <c r="AA75" s="296"/>
      <c r="AB75" s="296"/>
      <c r="AC75" s="296"/>
      <c r="AD75" s="296"/>
    </row>
    <row r="76" spans="5:30">
      <c r="E76" s="207" t="s">
        <v>157</v>
      </c>
      <c r="F76" s="206">
        <f>IF('Interface GLGC'!$C$10=parameters!E76,1,0)</f>
        <v>0</v>
      </c>
      <c r="G76" s="210"/>
      <c r="H76" s="207" t="s">
        <v>157</v>
      </c>
      <c r="I76" s="210">
        <v>0</v>
      </c>
      <c r="J76" s="296">
        <v>0</v>
      </c>
      <c r="K76" s="296">
        <v>0</v>
      </c>
      <c r="L76" s="296">
        <v>0</v>
      </c>
      <c r="M76" s="296">
        <v>0</v>
      </c>
      <c r="N76" s="296">
        <v>0</v>
      </c>
      <c r="O76" s="296">
        <v>0</v>
      </c>
      <c r="P76" s="296">
        <v>0</v>
      </c>
      <c r="Q76" s="296">
        <v>0</v>
      </c>
      <c r="R76" s="296">
        <v>0</v>
      </c>
      <c r="S76" s="296">
        <v>0</v>
      </c>
      <c r="T76" s="296">
        <v>0</v>
      </c>
      <c r="U76" s="296">
        <v>0</v>
      </c>
      <c r="V76" s="296">
        <v>0</v>
      </c>
      <c r="W76" s="296">
        <v>0</v>
      </c>
      <c r="X76" s="296">
        <v>0</v>
      </c>
      <c r="Y76" s="296">
        <v>0</v>
      </c>
      <c r="Z76" s="296">
        <v>0</v>
      </c>
      <c r="AA76" s="296"/>
      <c r="AB76" s="296"/>
      <c r="AC76" s="296"/>
      <c r="AD76" s="296"/>
    </row>
    <row r="77" spans="5:30">
      <c r="E77" s="207" t="s">
        <v>219</v>
      </c>
      <c r="F77" s="206">
        <f>IF('Interface GLGC'!$C$10=parameters!E77,1,0)</f>
        <v>0</v>
      </c>
      <c r="G77" s="210"/>
      <c r="H77" s="207" t="s">
        <v>219</v>
      </c>
      <c r="I77" s="210">
        <v>0</v>
      </c>
      <c r="J77" s="296">
        <v>0</v>
      </c>
      <c r="K77" s="296">
        <v>0</v>
      </c>
      <c r="L77" s="296">
        <v>0</v>
      </c>
      <c r="M77" s="296">
        <v>0</v>
      </c>
      <c r="N77" s="296">
        <v>0</v>
      </c>
      <c r="O77" s="296">
        <v>0</v>
      </c>
      <c r="P77" s="296">
        <v>0</v>
      </c>
      <c r="Q77" s="296">
        <v>0</v>
      </c>
      <c r="R77" s="296">
        <v>0</v>
      </c>
      <c r="S77" s="296">
        <v>0</v>
      </c>
      <c r="T77" s="296">
        <v>0</v>
      </c>
      <c r="U77" s="296">
        <v>0</v>
      </c>
      <c r="V77" s="296">
        <v>0</v>
      </c>
      <c r="W77" s="296">
        <v>0</v>
      </c>
      <c r="X77" s="296">
        <v>0</v>
      </c>
      <c r="Y77" s="296">
        <v>0</v>
      </c>
      <c r="Z77" s="296">
        <v>0</v>
      </c>
      <c r="AA77" s="296"/>
      <c r="AB77" s="296"/>
      <c r="AC77" s="296"/>
      <c r="AD77" s="296"/>
    </row>
    <row r="78" spans="5:30">
      <c r="E78" s="207" t="s">
        <v>220</v>
      </c>
      <c r="F78" s="206">
        <f>IF('Interface GLGC'!$C$10=parameters!E78,1,0)</f>
        <v>0</v>
      </c>
      <c r="G78" s="210"/>
      <c r="H78" s="207" t="s">
        <v>220</v>
      </c>
      <c r="I78" s="210">
        <v>0</v>
      </c>
      <c r="J78" s="296">
        <v>0</v>
      </c>
      <c r="K78" s="296">
        <v>0</v>
      </c>
      <c r="L78" s="296">
        <v>0</v>
      </c>
      <c r="M78" s="296">
        <v>0</v>
      </c>
      <c r="N78" s="296">
        <v>0</v>
      </c>
      <c r="O78" s="296">
        <v>0</v>
      </c>
      <c r="P78" s="296">
        <v>0</v>
      </c>
      <c r="Q78" s="296">
        <v>0</v>
      </c>
      <c r="R78" s="296">
        <v>0</v>
      </c>
      <c r="S78" s="296">
        <v>0</v>
      </c>
      <c r="T78" s="296">
        <v>0</v>
      </c>
      <c r="U78" s="296">
        <v>0</v>
      </c>
      <c r="V78" s="296">
        <v>0</v>
      </c>
      <c r="W78" s="296">
        <v>0</v>
      </c>
      <c r="X78" s="296">
        <v>0</v>
      </c>
      <c r="Y78" s="296">
        <v>0</v>
      </c>
      <c r="Z78" s="296">
        <v>0</v>
      </c>
      <c r="AA78" s="296"/>
      <c r="AB78" s="296"/>
      <c r="AC78" s="296"/>
      <c r="AD78" s="296"/>
    </row>
    <row r="79" spans="5:30">
      <c r="E79" s="207" t="s">
        <v>221</v>
      </c>
      <c r="F79" s="206">
        <f>IF('Interface GLGC'!$C$10=parameters!E79,1,0)</f>
        <v>0</v>
      </c>
      <c r="G79" s="210"/>
      <c r="H79" s="207" t="s">
        <v>221</v>
      </c>
      <c r="I79" s="210">
        <v>0</v>
      </c>
      <c r="J79" s="296">
        <v>0</v>
      </c>
      <c r="K79" s="296">
        <v>0</v>
      </c>
      <c r="L79" s="296">
        <v>0</v>
      </c>
      <c r="M79" s="296">
        <v>0</v>
      </c>
      <c r="N79" s="296">
        <v>0</v>
      </c>
      <c r="O79" s="296">
        <v>0</v>
      </c>
      <c r="P79" s="296">
        <v>0</v>
      </c>
      <c r="Q79" s="296">
        <v>0</v>
      </c>
      <c r="R79" s="296">
        <v>0</v>
      </c>
      <c r="S79" s="296">
        <v>0</v>
      </c>
      <c r="T79" s="296">
        <v>0</v>
      </c>
      <c r="U79" s="296">
        <v>0</v>
      </c>
      <c r="V79" s="296">
        <v>0</v>
      </c>
      <c r="W79" s="296">
        <v>0</v>
      </c>
      <c r="X79" s="296">
        <v>0</v>
      </c>
      <c r="Y79" s="296">
        <v>0</v>
      </c>
      <c r="Z79" s="296">
        <v>0</v>
      </c>
      <c r="AA79" s="296"/>
      <c r="AB79" s="296"/>
      <c r="AC79" s="296"/>
      <c r="AD79" s="296"/>
    </row>
    <row r="80" spans="5:30">
      <c r="E80" s="207" t="s">
        <v>222</v>
      </c>
      <c r="F80" s="206">
        <f>IF('Interface GLGC'!$C$10=parameters!E80,1,0)</f>
        <v>0</v>
      </c>
      <c r="G80" s="210"/>
      <c r="H80" s="207" t="s">
        <v>222</v>
      </c>
      <c r="I80" s="210">
        <v>0</v>
      </c>
      <c r="J80" s="296">
        <v>0</v>
      </c>
      <c r="K80" s="296">
        <v>0</v>
      </c>
      <c r="L80" s="296">
        <v>0</v>
      </c>
      <c r="M80" s="296">
        <v>0</v>
      </c>
      <c r="N80" s="296">
        <v>0</v>
      </c>
      <c r="O80" s="296">
        <v>0</v>
      </c>
      <c r="P80" s="296">
        <v>0</v>
      </c>
      <c r="Q80" s="296">
        <v>0</v>
      </c>
      <c r="R80" s="296">
        <v>0</v>
      </c>
      <c r="S80" s="296">
        <v>0</v>
      </c>
      <c r="T80" s="296">
        <v>0</v>
      </c>
      <c r="U80" s="296">
        <v>0</v>
      </c>
      <c r="V80" s="296">
        <v>0</v>
      </c>
      <c r="W80" s="296">
        <v>0</v>
      </c>
      <c r="X80" s="296">
        <v>0</v>
      </c>
      <c r="Y80" s="296">
        <v>0</v>
      </c>
      <c r="Z80" s="296">
        <v>0</v>
      </c>
      <c r="AA80" s="296"/>
      <c r="AB80" s="296"/>
      <c r="AC80" s="296"/>
      <c r="AD80" s="296"/>
    </row>
    <row r="81" spans="1:30">
      <c r="E81" s="207" t="s">
        <v>64</v>
      </c>
      <c r="F81" s="206">
        <f>IF('Interface GLGC'!$C$10=parameters!E81,1,0)</f>
        <v>1</v>
      </c>
      <c r="G81" s="210"/>
      <c r="H81" s="207" t="s">
        <v>64</v>
      </c>
      <c r="I81" s="210">
        <v>0</v>
      </c>
      <c r="J81" s="296">
        <v>0</v>
      </c>
      <c r="K81" s="296">
        <v>0</v>
      </c>
      <c r="L81" s="296">
        <v>0</v>
      </c>
      <c r="M81" s="296">
        <v>0</v>
      </c>
      <c r="N81" s="296">
        <v>0</v>
      </c>
      <c r="O81" s="296">
        <v>0</v>
      </c>
      <c r="P81" s="296">
        <v>0</v>
      </c>
      <c r="Q81" s="296">
        <v>0</v>
      </c>
      <c r="R81" s="296">
        <v>0</v>
      </c>
      <c r="S81" s="296">
        <v>0</v>
      </c>
      <c r="T81" s="296">
        <v>0</v>
      </c>
      <c r="U81" s="296">
        <v>1</v>
      </c>
      <c r="V81" s="296">
        <v>0</v>
      </c>
      <c r="W81" s="296">
        <v>0</v>
      </c>
      <c r="X81" s="296">
        <v>0</v>
      </c>
      <c r="Y81" s="296">
        <v>0</v>
      </c>
      <c r="Z81" s="296">
        <v>0</v>
      </c>
      <c r="AA81" s="296"/>
      <c r="AB81" s="296"/>
      <c r="AC81" s="296"/>
      <c r="AD81" s="296"/>
    </row>
    <row r="82" spans="1:30">
      <c r="E82" s="207" t="s">
        <v>223</v>
      </c>
      <c r="F82" s="206">
        <f>IF('Interface GLGC'!$C$10=parameters!E82,1,0)</f>
        <v>0</v>
      </c>
      <c r="G82" s="210"/>
      <c r="H82" s="207" t="s">
        <v>223</v>
      </c>
      <c r="I82" s="210">
        <v>0</v>
      </c>
      <c r="J82" s="296">
        <v>0</v>
      </c>
      <c r="K82" s="296">
        <v>0</v>
      </c>
      <c r="L82" s="296">
        <v>0</v>
      </c>
      <c r="M82" s="296">
        <v>0</v>
      </c>
      <c r="N82" s="296">
        <v>0</v>
      </c>
      <c r="O82" s="296">
        <v>0</v>
      </c>
      <c r="P82" s="296">
        <v>0</v>
      </c>
      <c r="Q82" s="296">
        <v>0</v>
      </c>
      <c r="R82" s="296">
        <v>0</v>
      </c>
      <c r="S82" s="296">
        <v>0</v>
      </c>
      <c r="T82" s="296">
        <v>0</v>
      </c>
      <c r="U82" s="296">
        <v>0</v>
      </c>
      <c r="V82" s="296">
        <v>0</v>
      </c>
      <c r="W82" s="296">
        <v>0</v>
      </c>
      <c r="X82" s="296">
        <v>0</v>
      </c>
      <c r="Y82" s="296">
        <v>0</v>
      </c>
      <c r="Z82" s="296">
        <v>0</v>
      </c>
      <c r="AA82" s="296"/>
      <c r="AB82" s="296"/>
      <c r="AC82" s="296"/>
      <c r="AD82" s="296"/>
    </row>
    <row r="83" spans="1:30">
      <c r="E83" s="207" t="s">
        <v>224</v>
      </c>
      <c r="F83" s="206">
        <f>IF('Interface GLGC'!$C$10=parameters!E83,1,0)</f>
        <v>0</v>
      </c>
      <c r="G83" s="210"/>
      <c r="H83" s="207" t="s">
        <v>224</v>
      </c>
      <c r="I83" s="210">
        <v>0</v>
      </c>
      <c r="J83" s="296">
        <v>0</v>
      </c>
      <c r="K83" s="296">
        <v>0</v>
      </c>
      <c r="L83" s="296">
        <v>0</v>
      </c>
      <c r="M83" s="296">
        <v>0</v>
      </c>
      <c r="N83" s="296">
        <v>0</v>
      </c>
      <c r="O83" s="296">
        <v>0</v>
      </c>
      <c r="P83" s="296">
        <v>0</v>
      </c>
      <c r="Q83" s="296">
        <v>0</v>
      </c>
      <c r="R83" s="296">
        <v>0</v>
      </c>
      <c r="S83" s="296">
        <v>0</v>
      </c>
      <c r="T83" s="296">
        <v>0</v>
      </c>
      <c r="U83" s="296">
        <v>0</v>
      </c>
      <c r="V83" s="296">
        <v>0</v>
      </c>
      <c r="W83" s="296">
        <v>0</v>
      </c>
      <c r="X83" s="296">
        <v>0</v>
      </c>
      <c r="Y83" s="296">
        <v>0</v>
      </c>
      <c r="Z83" s="296">
        <v>0</v>
      </c>
      <c r="AA83" s="296"/>
      <c r="AB83" s="296"/>
      <c r="AC83" s="296"/>
      <c r="AD83" s="296"/>
    </row>
    <row r="84" spans="1:30">
      <c r="E84" s="207" t="s">
        <v>158</v>
      </c>
      <c r="F84" s="206">
        <f>IF('Interface GLGC'!$C$10=parameters!E84,1,0)</f>
        <v>0</v>
      </c>
      <c r="G84" s="210"/>
      <c r="H84" s="207" t="s">
        <v>158</v>
      </c>
      <c r="I84" s="210">
        <v>0</v>
      </c>
      <c r="J84" s="296">
        <v>0</v>
      </c>
      <c r="K84" s="296">
        <v>0</v>
      </c>
      <c r="L84" s="296">
        <v>0</v>
      </c>
      <c r="M84" s="296">
        <v>0</v>
      </c>
      <c r="N84" s="296">
        <v>0</v>
      </c>
      <c r="O84" s="296">
        <v>0</v>
      </c>
      <c r="P84" s="296">
        <v>0</v>
      </c>
      <c r="Q84" s="296">
        <v>0</v>
      </c>
      <c r="R84" s="296">
        <v>0</v>
      </c>
      <c r="S84" s="296">
        <v>0</v>
      </c>
      <c r="T84" s="296">
        <v>0</v>
      </c>
      <c r="U84" s="296">
        <v>0</v>
      </c>
      <c r="V84" s="296">
        <v>0</v>
      </c>
      <c r="W84" s="296">
        <v>0</v>
      </c>
      <c r="X84" s="296">
        <v>0</v>
      </c>
      <c r="Y84" s="296">
        <v>0</v>
      </c>
      <c r="Z84" s="296">
        <v>0</v>
      </c>
      <c r="AA84" s="296"/>
      <c r="AB84" s="296"/>
      <c r="AC84" s="296"/>
      <c r="AD84" s="296"/>
    </row>
    <row r="85" spans="1:30">
      <c r="E85" s="207" t="s">
        <v>225</v>
      </c>
      <c r="F85" s="206">
        <f>IF('Interface GLGC'!$C$10=parameters!E85,1,0)</f>
        <v>0</v>
      </c>
      <c r="G85" s="210"/>
      <c r="H85" s="207" t="s">
        <v>225</v>
      </c>
      <c r="I85" s="210">
        <v>0</v>
      </c>
      <c r="J85" s="296">
        <v>0</v>
      </c>
      <c r="K85" s="296">
        <v>0</v>
      </c>
      <c r="L85" s="296">
        <v>0</v>
      </c>
      <c r="M85" s="296">
        <v>0</v>
      </c>
      <c r="N85" s="296">
        <v>0</v>
      </c>
      <c r="O85" s="296">
        <v>0</v>
      </c>
      <c r="P85" s="296">
        <v>0</v>
      </c>
      <c r="Q85" s="296">
        <v>0</v>
      </c>
      <c r="R85" s="296">
        <v>0</v>
      </c>
      <c r="S85" s="296">
        <v>0</v>
      </c>
      <c r="T85" s="296">
        <v>0</v>
      </c>
      <c r="U85" s="296">
        <v>0</v>
      </c>
      <c r="V85" s="296">
        <v>0</v>
      </c>
      <c r="W85" s="296">
        <v>0</v>
      </c>
      <c r="X85" s="296">
        <v>0</v>
      </c>
      <c r="Y85" s="296">
        <v>0</v>
      </c>
      <c r="Z85" s="296">
        <v>0</v>
      </c>
      <c r="AA85" s="296"/>
      <c r="AB85" s="296"/>
      <c r="AC85" s="296"/>
      <c r="AD85" s="296"/>
    </row>
    <row r="86" spans="1:30">
      <c r="E86" s="207" t="s">
        <v>226</v>
      </c>
      <c r="F86" s="206">
        <f>IF('Interface GLGC'!$C$10=parameters!E86,1,0)</f>
        <v>0</v>
      </c>
      <c r="G86" s="210"/>
      <c r="H86" s="207" t="s">
        <v>226</v>
      </c>
      <c r="I86" s="210">
        <v>0</v>
      </c>
      <c r="J86" s="296">
        <v>0</v>
      </c>
      <c r="K86" s="296">
        <v>0</v>
      </c>
      <c r="L86" s="296">
        <v>0</v>
      </c>
      <c r="M86" s="296">
        <v>0</v>
      </c>
      <c r="N86" s="296">
        <v>0</v>
      </c>
      <c r="O86" s="296">
        <v>0</v>
      </c>
      <c r="P86" s="296">
        <v>0</v>
      </c>
      <c r="Q86" s="296">
        <v>0</v>
      </c>
      <c r="R86" s="296">
        <v>0</v>
      </c>
      <c r="S86" s="296">
        <v>0</v>
      </c>
      <c r="T86" s="296">
        <v>0</v>
      </c>
      <c r="U86" s="296">
        <v>0</v>
      </c>
      <c r="V86" s="296">
        <v>0</v>
      </c>
      <c r="W86" s="296">
        <v>0</v>
      </c>
      <c r="X86" s="296">
        <v>0</v>
      </c>
      <c r="Y86" s="296">
        <v>0</v>
      </c>
      <c r="Z86" s="296">
        <v>0</v>
      </c>
      <c r="AA86" s="296"/>
      <c r="AB86" s="296"/>
      <c r="AC86" s="296"/>
      <c r="AD86" s="296"/>
    </row>
    <row r="87" spans="1:30">
      <c r="E87" s="207" t="s">
        <v>159</v>
      </c>
      <c r="F87" s="206">
        <f>IF('Interface GLGC'!$C$10=parameters!E87,1,0)</f>
        <v>0</v>
      </c>
      <c r="G87" s="210"/>
      <c r="H87" s="207" t="s">
        <v>159</v>
      </c>
      <c r="I87" s="210">
        <v>0</v>
      </c>
      <c r="J87" s="296">
        <v>0</v>
      </c>
      <c r="K87" s="296">
        <v>0</v>
      </c>
      <c r="L87" s="296">
        <v>0</v>
      </c>
      <c r="M87" s="296">
        <v>0</v>
      </c>
      <c r="N87" s="296">
        <v>0</v>
      </c>
      <c r="O87" s="296">
        <v>0</v>
      </c>
      <c r="P87" s="296">
        <v>0</v>
      </c>
      <c r="Q87" s="296">
        <v>0</v>
      </c>
      <c r="R87" s="296">
        <v>0</v>
      </c>
      <c r="S87" s="296">
        <v>0</v>
      </c>
      <c r="T87" s="296">
        <v>0</v>
      </c>
      <c r="U87" s="296">
        <v>0</v>
      </c>
      <c r="V87" s="296">
        <v>0</v>
      </c>
      <c r="W87" s="296">
        <v>0</v>
      </c>
      <c r="X87" s="296">
        <v>0</v>
      </c>
      <c r="Y87" s="296">
        <v>0</v>
      </c>
      <c r="Z87" s="296">
        <v>0</v>
      </c>
      <c r="AA87" s="296"/>
      <c r="AB87" s="296"/>
      <c r="AC87" s="296"/>
      <c r="AD87" s="296"/>
    </row>
    <row r="88" spans="1:30">
      <c r="E88" s="207" t="s">
        <v>227</v>
      </c>
      <c r="F88" s="206">
        <f>IF('Interface GLGC'!$C$10=parameters!E88,1,0)</f>
        <v>0</v>
      </c>
      <c r="G88" s="210"/>
      <c r="H88" s="207" t="s">
        <v>227</v>
      </c>
      <c r="I88" s="210">
        <v>0</v>
      </c>
      <c r="J88" s="296">
        <v>0</v>
      </c>
      <c r="K88" s="296">
        <v>0</v>
      </c>
      <c r="L88" s="296">
        <v>0</v>
      </c>
      <c r="M88" s="296">
        <v>0</v>
      </c>
      <c r="N88" s="296">
        <v>0</v>
      </c>
      <c r="O88" s="296">
        <v>0</v>
      </c>
      <c r="P88" s="296">
        <v>0</v>
      </c>
      <c r="Q88" s="296">
        <v>0</v>
      </c>
      <c r="R88" s="296">
        <v>0</v>
      </c>
      <c r="S88" s="296">
        <v>0</v>
      </c>
      <c r="T88" s="296">
        <v>0</v>
      </c>
      <c r="U88" s="296">
        <v>0</v>
      </c>
      <c r="V88" s="296">
        <v>0</v>
      </c>
      <c r="W88" s="296">
        <v>0</v>
      </c>
      <c r="X88" s="296">
        <v>0</v>
      </c>
      <c r="Y88" s="296">
        <v>0</v>
      </c>
      <c r="Z88" s="296">
        <v>0</v>
      </c>
      <c r="AA88" s="296"/>
      <c r="AB88" s="296"/>
      <c r="AC88" s="296"/>
      <c r="AD88" s="296"/>
    </row>
    <row r="89" spans="1:30">
      <c r="D89" t="s">
        <v>2121</v>
      </c>
      <c r="E89" s="205" t="s">
        <v>2152</v>
      </c>
      <c r="F89">
        <v>0</v>
      </c>
      <c r="G89" s="210" t="s">
        <v>2121</v>
      </c>
      <c r="H89" s="205" t="s">
        <v>130</v>
      </c>
      <c r="I89" s="210">
        <v>0</v>
      </c>
      <c r="J89" s="296">
        <v>0</v>
      </c>
      <c r="K89" s="296">
        <v>0</v>
      </c>
      <c r="L89" s="296">
        <v>0</v>
      </c>
      <c r="M89" s="296">
        <v>0</v>
      </c>
      <c r="N89" s="296">
        <v>0</v>
      </c>
      <c r="O89" s="296">
        <v>0</v>
      </c>
      <c r="P89" s="296">
        <v>0</v>
      </c>
      <c r="Q89" s="296">
        <v>0</v>
      </c>
      <c r="R89" s="296">
        <v>0</v>
      </c>
      <c r="S89" s="296">
        <v>0</v>
      </c>
      <c r="T89" s="296">
        <v>0</v>
      </c>
      <c r="U89" s="296">
        <v>0</v>
      </c>
      <c r="V89" s="296">
        <v>0</v>
      </c>
      <c r="W89" s="296">
        <v>0</v>
      </c>
      <c r="X89" s="296">
        <v>0</v>
      </c>
      <c r="Y89" s="296">
        <v>0</v>
      </c>
      <c r="Z89" s="296">
        <v>0</v>
      </c>
      <c r="AA89" s="296"/>
      <c r="AB89" s="296"/>
      <c r="AC89" s="296"/>
      <c r="AD89" s="296"/>
    </row>
    <row r="90" spans="1:30">
      <c r="E90" s="205" t="s">
        <v>2153</v>
      </c>
      <c r="F90" s="206">
        <v>0</v>
      </c>
      <c r="G90" s="210"/>
      <c r="H90" s="205" t="s">
        <v>131</v>
      </c>
      <c r="I90" s="210">
        <v>0</v>
      </c>
      <c r="J90" s="296">
        <v>0</v>
      </c>
      <c r="K90" s="296">
        <v>0</v>
      </c>
      <c r="L90" s="296">
        <v>0</v>
      </c>
      <c r="M90" s="296">
        <v>0</v>
      </c>
      <c r="N90" s="296">
        <v>0</v>
      </c>
      <c r="O90" s="296">
        <v>0</v>
      </c>
      <c r="P90" s="296">
        <v>0</v>
      </c>
      <c r="Q90" s="296">
        <v>0</v>
      </c>
      <c r="R90" s="296">
        <v>0</v>
      </c>
      <c r="S90" s="296">
        <v>0</v>
      </c>
      <c r="T90" s="296">
        <v>0</v>
      </c>
      <c r="U90" s="296">
        <v>0</v>
      </c>
      <c r="V90" s="296">
        <v>0</v>
      </c>
      <c r="W90" s="296">
        <v>0</v>
      </c>
      <c r="X90" s="296">
        <v>0</v>
      </c>
      <c r="Y90" s="296">
        <v>0</v>
      </c>
      <c r="Z90" s="296">
        <v>0</v>
      </c>
      <c r="AA90" s="296"/>
      <c r="AB90" s="296"/>
      <c r="AC90" s="296"/>
      <c r="AD90" s="296"/>
    </row>
    <row r="91" spans="1:30">
      <c r="E91" s="205" t="s">
        <v>132</v>
      </c>
      <c r="F91" s="206">
        <v>0</v>
      </c>
      <c r="G91" s="210"/>
      <c r="H91" s="205" t="s">
        <v>132</v>
      </c>
      <c r="I91" s="210">
        <v>0</v>
      </c>
      <c r="J91" s="296">
        <v>0</v>
      </c>
      <c r="K91" s="296">
        <v>0</v>
      </c>
      <c r="L91" s="296">
        <v>0</v>
      </c>
      <c r="M91" s="296">
        <v>0</v>
      </c>
      <c r="N91" s="296">
        <v>0</v>
      </c>
      <c r="O91" s="296">
        <v>0</v>
      </c>
      <c r="P91" s="296">
        <v>0</v>
      </c>
      <c r="Q91" s="296">
        <v>0</v>
      </c>
      <c r="R91" s="296">
        <v>0</v>
      </c>
      <c r="S91" s="296">
        <v>0</v>
      </c>
      <c r="T91" s="296">
        <v>0</v>
      </c>
      <c r="U91" s="296">
        <v>0</v>
      </c>
      <c r="V91" s="296">
        <v>0</v>
      </c>
      <c r="W91" s="296">
        <v>0</v>
      </c>
      <c r="X91" s="296">
        <v>0</v>
      </c>
      <c r="Y91" s="296">
        <v>0</v>
      </c>
      <c r="Z91" s="296">
        <v>0</v>
      </c>
      <c r="AA91" s="296"/>
      <c r="AB91" s="296"/>
      <c r="AC91" s="296"/>
      <c r="AD91" s="296"/>
    </row>
    <row r="92" spans="1:30">
      <c r="E92" s="205" t="s">
        <v>133</v>
      </c>
      <c r="F92" s="206">
        <v>0</v>
      </c>
      <c r="G92" s="210"/>
      <c r="H92" s="205" t="s">
        <v>133</v>
      </c>
      <c r="I92" s="210">
        <v>0</v>
      </c>
      <c r="J92" s="296">
        <v>0</v>
      </c>
      <c r="K92" s="296">
        <v>0</v>
      </c>
      <c r="L92" s="296">
        <v>0</v>
      </c>
      <c r="M92" s="296">
        <v>0</v>
      </c>
      <c r="N92" s="296">
        <v>0</v>
      </c>
      <c r="O92" s="296">
        <v>0</v>
      </c>
      <c r="P92" s="296">
        <v>0</v>
      </c>
      <c r="Q92" s="296">
        <v>0</v>
      </c>
      <c r="R92" s="296">
        <v>0</v>
      </c>
      <c r="S92" s="296">
        <v>0</v>
      </c>
      <c r="T92" s="296">
        <v>0</v>
      </c>
      <c r="U92" s="296">
        <v>0</v>
      </c>
      <c r="V92" s="296">
        <v>0</v>
      </c>
      <c r="W92" s="296">
        <v>0</v>
      </c>
      <c r="X92" s="296">
        <v>0</v>
      </c>
      <c r="Y92" s="296">
        <v>0</v>
      </c>
      <c r="Z92" s="296">
        <v>0</v>
      </c>
      <c r="AA92" s="296"/>
      <c r="AB92" s="296"/>
      <c r="AC92" s="296"/>
      <c r="AD92" s="296"/>
    </row>
    <row r="93" spans="1:30">
      <c r="D93" t="s">
        <v>2113</v>
      </c>
      <c r="E93" s="280" t="s">
        <v>2129</v>
      </c>
      <c r="F93" s="206">
        <f>IF(LEFT('Interface GLGC'!$C$11,5)=LEFT(parameters!E93,5),Calc.!E7,0)</f>
        <v>0</v>
      </c>
      <c r="G93" s="210" t="s">
        <v>2113</v>
      </c>
      <c r="H93" s="280" t="s">
        <v>2129</v>
      </c>
      <c r="I93" s="210">
        <v>0</v>
      </c>
      <c r="J93" s="296">
        <v>0</v>
      </c>
      <c r="K93" s="296">
        <v>1</v>
      </c>
      <c r="L93" s="296">
        <v>0</v>
      </c>
      <c r="M93" s="296">
        <v>0</v>
      </c>
      <c r="N93" s="296">
        <v>0</v>
      </c>
      <c r="O93" s="296">
        <v>0</v>
      </c>
      <c r="P93" s="296">
        <v>0</v>
      </c>
      <c r="Q93" s="296">
        <v>0</v>
      </c>
      <c r="R93" s="296">
        <v>0</v>
      </c>
      <c r="S93" s="296">
        <v>0</v>
      </c>
      <c r="T93" s="296">
        <v>0</v>
      </c>
      <c r="U93" s="296">
        <v>0</v>
      </c>
      <c r="V93" s="296">
        <v>0</v>
      </c>
      <c r="W93" s="296">
        <v>0</v>
      </c>
      <c r="X93" s="296">
        <v>0</v>
      </c>
      <c r="Y93" s="296">
        <v>0</v>
      </c>
      <c r="Z93" s="296">
        <v>0</v>
      </c>
      <c r="AA93" s="296"/>
      <c r="AB93" s="296"/>
      <c r="AC93" s="296"/>
      <c r="AD93" s="296"/>
    </row>
    <row r="94" spans="1:30">
      <c r="A94" s="204"/>
      <c r="E94" s="7" t="s">
        <v>2130</v>
      </c>
      <c r="F94" s="211">
        <f>IF(LEFT('Interface GLGC'!$C$11,5)=LEFT(parameters!E94,5),Calc.!E8,0)</f>
        <v>6.9087547793152204</v>
      </c>
      <c r="G94" s="210"/>
      <c r="H94" s="7" t="s">
        <v>2130</v>
      </c>
      <c r="I94" s="210">
        <v>0</v>
      </c>
      <c r="J94" s="296">
        <v>0</v>
      </c>
      <c r="K94" s="296">
        <v>0</v>
      </c>
      <c r="L94" s="296">
        <v>1</v>
      </c>
      <c r="M94" s="296">
        <v>0</v>
      </c>
      <c r="N94" s="296">
        <v>0</v>
      </c>
      <c r="O94" s="296">
        <v>0</v>
      </c>
      <c r="P94" s="296">
        <v>0</v>
      </c>
      <c r="Q94" s="296">
        <v>0</v>
      </c>
      <c r="R94" s="296">
        <v>0</v>
      </c>
      <c r="S94" s="296">
        <v>0</v>
      </c>
      <c r="T94" s="296">
        <v>0</v>
      </c>
      <c r="U94" s="296">
        <v>0</v>
      </c>
      <c r="V94" s="296">
        <v>0</v>
      </c>
      <c r="W94" s="296">
        <v>0</v>
      </c>
      <c r="X94" s="296">
        <v>0</v>
      </c>
      <c r="Y94" s="296">
        <v>0</v>
      </c>
      <c r="Z94" s="296">
        <v>0</v>
      </c>
      <c r="AA94" s="296"/>
      <c r="AB94" s="296"/>
      <c r="AC94" s="296"/>
      <c r="AD94" s="296"/>
    </row>
    <row r="95" spans="1:30">
      <c r="A95" s="204"/>
      <c r="E95" s="7" t="s">
        <v>2131</v>
      </c>
      <c r="F95" s="262">
        <f>IF(LEFT('Interface GLGC'!$C$11,5)=LEFT(parameters!E95,5),Calc.!#REF!,0)</f>
        <v>0</v>
      </c>
      <c r="G95" s="210"/>
      <c r="H95" s="7" t="s">
        <v>2131</v>
      </c>
      <c r="I95" s="210">
        <v>0</v>
      </c>
      <c r="J95" s="296">
        <v>0</v>
      </c>
      <c r="K95" s="296">
        <v>0</v>
      </c>
      <c r="L95" s="296">
        <v>0</v>
      </c>
      <c r="M95" s="296">
        <v>0</v>
      </c>
      <c r="N95" s="296">
        <v>0</v>
      </c>
      <c r="O95" s="296">
        <v>0</v>
      </c>
      <c r="P95" s="296">
        <v>0</v>
      </c>
      <c r="Q95" s="296">
        <v>0</v>
      </c>
      <c r="R95" s="296">
        <v>0</v>
      </c>
      <c r="S95" s="296">
        <v>0</v>
      </c>
      <c r="T95" s="296">
        <v>0</v>
      </c>
      <c r="U95" s="296">
        <v>0</v>
      </c>
      <c r="V95" s="296">
        <v>0</v>
      </c>
      <c r="W95" s="296">
        <v>0</v>
      </c>
      <c r="X95" s="296">
        <v>0</v>
      </c>
      <c r="Y95" s="296">
        <v>0</v>
      </c>
      <c r="Z95" s="296">
        <v>0</v>
      </c>
      <c r="AA95" s="296"/>
      <c r="AB95" s="296"/>
      <c r="AC95" s="296"/>
      <c r="AD95" s="296"/>
    </row>
    <row r="96" spans="1:30">
      <c r="D96" t="s">
        <v>2120</v>
      </c>
      <c r="E96" s="7" t="s">
        <v>2125</v>
      </c>
      <c r="F96">
        <f>Calc.!D12</f>
        <v>2.3978952727983707</v>
      </c>
      <c r="G96" s="210" t="s">
        <v>2120</v>
      </c>
      <c r="H96" s="7" t="s">
        <v>2125</v>
      </c>
      <c r="I96" s="210">
        <v>0</v>
      </c>
      <c r="J96" s="296">
        <v>1</v>
      </c>
      <c r="K96" s="296">
        <v>0</v>
      </c>
      <c r="L96" s="296">
        <v>0</v>
      </c>
      <c r="M96" s="296">
        <v>0</v>
      </c>
      <c r="N96" s="296">
        <v>0</v>
      </c>
      <c r="O96" s="296">
        <v>0</v>
      </c>
      <c r="P96" s="296">
        <v>0</v>
      </c>
      <c r="Q96" s="296">
        <v>0</v>
      </c>
      <c r="R96" s="296">
        <v>0</v>
      </c>
      <c r="S96" s="296">
        <v>0</v>
      </c>
      <c r="T96" s="296">
        <v>0</v>
      </c>
      <c r="U96" s="296">
        <v>0</v>
      </c>
      <c r="V96" s="296">
        <v>0</v>
      </c>
      <c r="W96" s="296">
        <v>0</v>
      </c>
      <c r="X96" s="296">
        <v>0</v>
      </c>
      <c r="Y96" s="296">
        <v>0</v>
      </c>
      <c r="Z96" s="296">
        <v>0</v>
      </c>
      <c r="AA96" s="296"/>
      <c r="AB96" s="296"/>
      <c r="AC96" s="296"/>
      <c r="AD96" s="296"/>
    </row>
    <row r="97" spans="4:30">
      <c r="D97" t="s">
        <v>2123</v>
      </c>
      <c r="E97" s="209" t="s">
        <v>2122</v>
      </c>
      <c r="F97" s="296">
        <f>IFERROR(VLOOKUP(E97,Calc.!$A$2:$E$14,5,FALSE),0)</f>
        <v>0</v>
      </c>
      <c r="G97" s="210" t="s">
        <v>2123</v>
      </c>
      <c r="H97" s="209" t="s">
        <v>2122</v>
      </c>
      <c r="I97" s="210">
        <v>0</v>
      </c>
      <c r="J97" s="296">
        <v>0</v>
      </c>
      <c r="K97" s="296">
        <v>0</v>
      </c>
      <c r="L97" s="296">
        <v>0</v>
      </c>
      <c r="M97" s="296">
        <v>0</v>
      </c>
      <c r="N97" s="296">
        <v>0</v>
      </c>
      <c r="O97" s="296">
        <v>0</v>
      </c>
      <c r="P97" s="296">
        <v>0</v>
      </c>
      <c r="Q97" s="296">
        <v>0</v>
      </c>
      <c r="R97" s="296">
        <v>0</v>
      </c>
      <c r="S97" s="296">
        <v>0</v>
      </c>
      <c r="T97" s="296">
        <v>0</v>
      </c>
      <c r="U97" s="296">
        <v>0</v>
      </c>
      <c r="V97" s="296">
        <v>0</v>
      </c>
      <c r="W97" s="296">
        <v>0</v>
      </c>
      <c r="X97" s="296">
        <v>0</v>
      </c>
      <c r="Y97" s="296">
        <v>0</v>
      </c>
      <c r="Z97" s="296">
        <v>0</v>
      </c>
      <c r="AA97" s="296"/>
      <c r="AB97" s="296"/>
      <c r="AC97" s="296"/>
      <c r="AD97" s="296"/>
    </row>
    <row r="98" spans="4:30">
      <c r="E98" s="7" t="s">
        <v>2126</v>
      </c>
      <c r="F98" s="296">
        <f>IFERROR(VLOOKUP(E98,Calc.!$A$2:$E$14,5,FALSE),0)</f>
        <v>0</v>
      </c>
      <c r="G98" s="210"/>
      <c r="H98" s="7" t="s">
        <v>2126</v>
      </c>
      <c r="I98" s="210">
        <v>0</v>
      </c>
      <c r="J98" s="296">
        <v>0</v>
      </c>
      <c r="K98" s="296">
        <v>0</v>
      </c>
      <c r="L98" s="296">
        <v>0</v>
      </c>
      <c r="M98" s="296">
        <v>0</v>
      </c>
      <c r="N98" s="296">
        <v>0</v>
      </c>
      <c r="O98" s="296">
        <v>0</v>
      </c>
      <c r="P98" s="296">
        <v>0</v>
      </c>
      <c r="Q98" s="296">
        <v>0</v>
      </c>
      <c r="R98" s="296">
        <v>0</v>
      </c>
      <c r="S98" s="296">
        <v>0</v>
      </c>
      <c r="T98" s="296">
        <v>0</v>
      </c>
      <c r="U98" s="296">
        <v>0</v>
      </c>
      <c r="V98" s="296">
        <v>0</v>
      </c>
      <c r="W98" s="296">
        <v>0</v>
      </c>
      <c r="X98" s="296">
        <v>0</v>
      </c>
      <c r="Y98" s="296">
        <v>0</v>
      </c>
      <c r="Z98" s="296">
        <v>0</v>
      </c>
      <c r="AA98" s="296"/>
      <c r="AB98" s="296"/>
      <c r="AC98" s="296"/>
      <c r="AD98" s="296"/>
    </row>
    <row r="99" spans="4:30">
      <c r="E99" s="7" t="s">
        <v>2127</v>
      </c>
      <c r="F99" s="296">
        <f>IFERROR(VLOOKUP(E99,Calc.!$A$2:$E$14,5,FALSE),0)</f>
        <v>0</v>
      </c>
      <c r="G99" s="210"/>
      <c r="H99" s="7" t="s">
        <v>2127</v>
      </c>
      <c r="I99" s="210">
        <v>0</v>
      </c>
      <c r="J99" s="296">
        <v>0</v>
      </c>
      <c r="K99" s="296">
        <v>0</v>
      </c>
      <c r="L99" s="296">
        <v>0</v>
      </c>
      <c r="M99" s="296">
        <v>0</v>
      </c>
      <c r="N99" s="296">
        <v>0</v>
      </c>
      <c r="O99" s="296">
        <v>0</v>
      </c>
      <c r="P99" s="296">
        <v>0</v>
      </c>
      <c r="Q99" s="296">
        <v>0</v>
      </c>
      <c r="R99" s="296">
        <v>0</v>
      </c>
      <c r="S99" s="296">
        <v>0</v>
      </c>
      <c r="T99" s="296">
        <v>0</v>
      </c>
      <c r="U99" s="296">
        <v>0</v>
      </c>
      <c r="V99" s="296">
        <v>0</v>
      </c>
      <c r="W99" s="296">
        <v>0</v>
      </c>
      <c r="X99" s="296">
        <v>0</v>
      </c>
      <c r="Y99" s="296">
        <v>0</v>
      </c>
      <c r="Z99" s="296">
        <v>0</v>
      </c>
      <c r="AA99" s="296"/>
      <c r="AB99" s="296"/>
      <c r="AC99" s="296"/>
      <c r="AD99" s="296"/>
    </row>
    <row r="100" spans="4:30">
      <c r="D100" t="s">
        <v>2124</v>
      </c>
      <c r="E100" s="7" t="s">
        <v>2109</v>
      </c>
      <c r="F100">
        <f>IFERROR(VLOOKUP(E100,Calc.!$A$2:$E$14,5,FALSE),0)</f>
        <v>0</v>
      </c>
      <c r="G100" s="210" t="s">
        <v>2124</v>
      </c>
      <c r="H100" s="7" t="s">
        <v>2137</v>
      </c>
      <c r="I100" s="210">
        <v>0</v>
      </c>
      <c r="J100" s="296">
        <v>0</v>
      </c>
      <c r="K100" s="296">
        <v>0</v>
      </c>
      <c r="L100" s="296">
        <v>0</v>
      </c>
      <c r="M100" s="296">
        <v>0</v>
      </c>
      <c r="N100" s="296">
        <v>0</v>
      </c>
      <c r="O100" s="296">
        <v>0</v>
      </c>
      <c r="P100" s="296">
        <v>0</v>
      </c>
      <c r="Q100" s="296">
        <v>0</v>
      </c>
      <c r="R100" s="296">
        <v>0</v>
      </c>
      <c r="S100" s="296">
        <v>0</v>
      </c>
      <c r="T100" s="296">
        <v>0</v>
      </c>
      <c r="U100" s="296">
        <v>0</v>
      </c>
      <c r="V100" s="296">
        <v>0</v>
      </c>
      <c r="W100" s="296">
        <v>0</v>
      </c>
      <c r="X100" s="296">
        <v>0</v>
      </c>
      <c r="Y100" s="296">
        <v>0</v>
      </c>
      <c r="Z100" s="296">
        <v>0</v>
      </c>
      <c r="AA100" s="296"/>
      <c r="AB100" s="296"/>
      <c r="AC100" s="296"/>
      <c r="AD100" s="296"/>
    </row>
    <row r="101" spans="4:30">
      <c r="E101" s="7" t="s">
        <v>5351</v>
      </c>
      <c r="F101" s="266">
        <f>IFERROR(VLOOKUP(E101,Calc.!$A$2:$E$14,5,FALSE),0)</f>
        <v>7.7073324031579284</v>
      </c>
      <c r="G101" s="210"/>
      <c r="H101" s="7" t="s">
        <v>5351</v>
      </c>
      <c r="I101" s="210">
        <v>0</v>
      </c>
      <c r="J101" s="296">
        <v>0</v>
      </c>
      <c r="K101" s="296">
        <v>0</v>
      </c>
      <c r="L101" s="296">
        <v>0</v>
      </c>
      <c r="M101" s="296">
        <v>0</v>
      </c>
      <c r="N101" s="296">
        <v>0</v>
      </c>
      <c r="O101" s="296">
        <v>0</v>
      </c>
      <c r="P101" s="296">
        <v>0</v>
      </c>
      <c r="Q101" s="296">
        <v>0</v>
      </c>
      <c r="R101" s="296">
        <v>0</v>
      </c>
      <c r="S101" s="296">
        <v>0</v>
      </c>
      <c r="T101" s="296">
        <v>0</v>
      </c>
      <c r="U101" s="296">
        <v>0</v>
      </c>
      <c r="V101" s="296">
        <v>0</v>
      </c>
      <c r="W101" s="296">
        <v>0</v>
      </c>
      <c r="X101" s="296">
        <v>1</v>
      </c>
      <c r="Y101" s="296">
        <v>0</v>
      </c>
      <c r="Z101" s="296">
        <v>0</v>
      </c>
      <c r="AA101" s="296"/>
      <c r="AB101" s="296"/>
      <c r="AC101" s="296"/>
      <c r="AD101" s="296"/>
    </row>
    <row r="102" spans="4:30" s="266" customFormat="1">
      <c r="E102" s="7" t="s">
        <v>5352</v>
      </c>
      <c r="F102" s="266">
        <f>IFERROR(VLOOKUP(E102,Calc.!$A$2:$E$14,5,FALSE),0)</f>
        <v>0</v>
      </c>
      <c r="H102" s="7" t="s">
        <v>5352</v>
      </c>
      <c r="I102" s="266">
        <v>0</v>
      </c>
      <c r="J102" s="296">
        <v>0</v>
      </c>
      <c r="K102" s="296">
        <v>0</v>
      </c>
      <c r="L102" s="296">
        <v>0</v>
      </c>
      <c r="M102" s="296">
        <v>0</v>
      </c>
      <c r="N102" s="296">
        <v>0</v>
      </c>
      <c r="O102" s="296">
        <v>0</v>
      </c>
      <c r="P102" s="296">
        <v>0</v>
      </c>
      <c r="Q102" s="296">
        <v>0</v>
      </c>
      <c r="R102" s="296">
        <v>0</v>
      </c>
      <c r="S102" s="296">
        <v>0</v>
      </c>
      <c r="T102" s="296">
        <v>0</v>
      </c>
      <c r="U102" s="296">
        <v>0</v>
      </c>
      <c r="V102" s="296">
        <v>0</v>
      </c>
      <c r="W102" s="296">
        <v>0</v>
      </c>
      <c r="X102" s="296">
        <v>0</v>
      </c>
      <c r="Y102" s="296">
        <v>0</v>
      </c>
      <c r="Z102" s="296">
        <v>0</v>
      </c>
      <c r="AA102" s="296"/>
      <c r="AB102" s="296"/>
      <c r="AC102" s="296"/>
      <c r="AD102" s="296"/>
    </row>
    <row r="103" spans="4:30">
      <c r="E103" s="7" t="s">
        <v>2128</v>
      </c>
      <c r="F103" s="266">
        <f>IFERROR(VLOOKUP(E103,Calc.!$A$2:$E$14,5,FALSE),0)</f>
        <v>0</v>
      </c>
      <c r="G103" s="210"/>
      <c r="H103" s="7" t="s">
        <v>2128</v>
      </c>
      <c r="I103" s="210">
        <v>0</v>
      </c>
      <c r="J103" s="296">
        <v>0</v>
      </c>
      <c r="K103" s="296">
        <v>0</v>
      </c>
      <c r="L103" s="296">
        <v>0</v>
      </c>
      <c r="M103" s="296">
        <v>0</v>
      </c>
      <c r="N103" s="296">
        <v>0</v>
      </c>
      <c r="O103" s="296">
        <v>0</v>
      </c>
      <c r="P103" s="296">
        <v>0</v>
      </c>
      <c r="Q103" s="296">
        <v>0</v>
      </c>
      <c r="R103" s="296">
        <v>0</v>
      </c>
      <c r="S103" s="296">
        <v>0</v>
      </c>
      <c r="T103" s="296">
        <v>0</v>
      </c>
      <c r="U103" s="296">
        <v>0</v>
      </c>
      <c r="V103" s="296">
        <v>0</v>
      </c>
      <c r="W103" s="296">
        <v>0</v>
      </c>
      <c r="X103" s="296">
        <v>0</v>
      </c>
      <c r="Y103" s="296">
        <v>0</v>
      </c>
      <c r="Z103" s="296">
        <v>0</v>
      </c>
      <c r="AA103" s="296"/>
      <c r="AB103" s="296"/>
      <c r="AC103" s="296"/>
      <c r="AD103" s="296"/>
    </row>
    <row r="104" spans="4:30">
      <c r="D104" t="s">
        <v>2133</v>
      </c>
      <c r="E104" s="233" t="s">
        <v>5343</v>
      </c>
      <c r="F104" s="266">
        <f>IFERROR(VLOOKUP(E104,Calc.!$A$2:$E$14,5,FALSE),0)</f>
        <v>0</v>
      </c>
      <c r="G104" s="211" t="s">
        <v>2133</v>
      </c>
      <c r="H104" s="233" t="s">
        <v>5343</v>
      </c>
      <c r="I104" s="212">
        <v>0</v>
      </c>
      <c r="J104" s="296">
        <v>0</v>
      </c>
      <c r="K104" s="296">
        <v>0</v>
      </c>
      <c r="L104" s="296">
        <v>0</v>
      </c>
      <c r="M104" s="296">
        <v>0</v>
      </c>
      <c r="N104" s="296">
        <v>0</v>
      </c>
      <c r="O104" s="296">
        <v>0</v>
      </c>
      <c r="P104" s="296">
        <v>0</v>
      </c>
      <c r="Q104" s="296">
        <v>0</v>
      </c>
      <c r="R104" s="296">
        <v>0</v>
      </c>
      <c r="S104" s="296">
        <v>0</v>
      </c>
      <c r="T104" s="296">
        <v>0</v>
      </c>
      <c r="U104" s="296">
        <v>0</v>
      </c>
      <c r="V104" s="296">
        <v>0</v>
      </c>
      <c r="W104" s="296">
        <v>0</v>
      </c>
      <c r="X104" s="296">
        <v>0</v>
      </c>
      <c r="Y104" s="296">
        <v>0</v>
      </c>
      <c r="Z104" s="296">
        <v>0</v>
      </c>
      <c r="AA104" s="296"/>
      <c r="AB104" s="296"/>
      <c r="AC104" s="296"/>
      <c r="AD104" s="296"/>
    </row>
    <row r="105" spans="4:30">
      <c r="E105" s="233" t="s">
        <v>5344</v>
      </c>
      <c r="F105" s="266">
        <f>IFERROR(VLOOKUP(E105,Calc.!$A$2:$E$14,5,FALSE),0)</f>
        <v>0</v>
      </c>
      <c r="G105" s="211"/>
      <c r="H105" s="233" t="s">
        <v>5344</v>
      </c>
      <c r="I105" s="212">
        <v>0</v>
      </c>
      <c r="J105" s="296">
        <v>0</v>
      </c>
      <c r="K105" s="296">
        <v>0</v>
      </c>
      <c r="L105" s="296">
        <v>0</v>
      </c>
      <c r="M105" s="296">
        <v>0</v>
      </c>
      <c r="N105" s="296">
        <v>0</v>
      </c>
      <c r="O105" s="296">
        <v>0</v>
      </c>
      <c r="P105" s="296">
        <v>0</v>
      </c>
      <c r="Q105" s="296">
        <v>0</v>
      </c>
      <c r="R105" s="296">
        <v>0</v>
      </c>
      <c r="S105" s="296">
        <v>0</v>
      </c>
      <c r="T105" s="296">
        <v>0</v>
      </c>
      <c r="U105" s="296">
        <v>0</v>
      </c>
      <c r="V105" s="296">
        <v>0</v>
      </c>
      <c r="W105" s="296">
        <v>0</v>
      </c>
      <c r="X105" s="296">
        <v>0</v>
      </c>
      <c r="Y105" s="296">
        <v>0</v>
      </c>
      <c r="Z105" s="296">
        <v>0</v>
      </c>
      <c r="AA105" s="296"/>
      <c r="AB105" s="296"/>
      <c r="AC105" s="296"/>
      <c r="AD105" s="296"/>
    </row>
    <row r="106" spans="4:30">
      <c r="E106" s="233" t="s">
        <v>5345</v>
      </c>
      <c r="F106" s="266">
        <f>IFERROR(VLOOKUP(E106,Calc.!$A$2:$E$14,5,FALSE),0)</f>
        <v>0</v>
      </c>
      <c r="G106" s="211"/>
      <c r="H106" s="233" t="s">
        <v>5345</v>
      </c>
      <c r="I106" s="266">
        <v>0</v>
      </c>
      <c r="J106" s="296">
        <v>0</v>
      </c>
      <c r="K106" s="296">
        <v>0</v>
      </c>
      <c r="L106" s="296">
        <v>0</v>
      </c>
      <c r="M106" s="296">
        <v>0</v>
      </c>
      <c r="N106" s="296">
        <v>0</v>
      </c>
      <c r="O106" s="296">
        <v>0</v>
      </c>
      <c r="P106" s="296">
        <v>0</v>
      </c>
      <c r="Q106" s="296">
        <v>0</v>
      </c>
      <c r="R106" s="296">
        <v>0</v>
      </c>
      <c r="S106" s="296">
        <v>0</v>
      </c>
      <c r="T106" s="296">
        <v>0</v>
      </c>
      <c r="U106" s="296">
        <v>0</v>
      </c>
      <c r="V106" s="296">
        <v>0</v>
      </c>
      <c r="W106" s="296">
        <v>0</v>
      </c>
      <c r="X106" s="296">
        <v>0</v>
      </c>
      <c r="Y106" s="296">
        <v>0</v>
      </c>
      <c r="Z106" s="296">
        <v>0</v>
      </c>
      <c r="AA106" s="296"/>
      <c r="AB106" s="296"/>
      <c r="AC106" s="296"/>
      <c r="AD106" s="296"/>
    </row>
    <row r="107" spans="4:30">
      <c r="E107" s="233" t="s">
        <v>5346</v>
      </c>
      <c r="F107" s="266">
        <f>IFERROR(VLOOKUP(E107,Calc.!$A$2:$E$14,5,FALSE),0)</f>
        <v>0</v>
      </c>
      <c r="H107" s="233" t="s">
        <v>5346</v>
      </c>
      <c r="I107" s="266">
        <v>0</v>
      </c>
      <c r="J107" s="296">
        <v>0</v>
      </c>
      <c r="K107" s="296">
        <v>0</v>
      </c>
      <c r="L107" s="296">
        <v>0</v>
      </c>
      <c r="M107" s="296">
        <v>0</v>
      </c>
      <c r="N107" s="296">
        <v>0</v>
      </c>
      <c r="O107" s="296">
        <v>0</v>
      </c>
      <c r="P107" s="296">
        <v>0</v>
      </c>
      <c r="Q107" s="296">
        <v>0</v>
      </c>
      <c r="R107" s="296">
        <v>0</v>
      </c>
      <c r="S107" s="296">
        <v>0</v>
      </c>
      <c r="T107" s="296">
        <v>0</v>
      </c>
      <c r="U107" s="296">
        <v>0</v>
      </c>
      <c r="V107" s="296">
        <v>0</v>
      </c>
      <c r="W107" s="296">
        <v>0</v>
      </c>
      <c r="X107" s="296">
        <v>0</v>
      </c>
      <c r="Y107" s="296">
        <v>0</v>
      </c>
      <c r="Z107" s="296">
        <v>0</v>
      </c>
      <c r="AA107" s="296"/>
      <c r="AB107" s="296"/>
      <c r="AC107" s="296"/>
      <c r="AD107" s="296"/>
    </row>
    <row r="108" spans="4:30">
      <c r="E108" s="233" t="s">
        <v>5342</v>
      </c>
      <c r="F108" s="266">
        <f>IFERROR(VLOOKUP(E108,Calc.!$A$2:$E$14,5,FALSE),0)</f>
        <v>0</v>
      </c>
      <c r="H108" s="233" t="s">
        <v>5342</v>
      </c>
      <c r="I108" s="266">
        <v>0</v>
      </c>
      <c r="J108" s="296">
        <v>0</v>
      </c>
      <c r="K108" s="296">
        <v>0</v>
      </c>
      <c r="L108" s="296">
        <v>0</v>
      </c>
      <c r="M108" s="296">
        <v>0</v>
      </c>
      <c r="N108" s="296">
        <v>0</v>
      </c>
      <c r="O108" s="296">
        <v>0</v>
      </c>
      <c r="P108" s="296">
        <v>0</v>
      </c>
      <c r="Q108" s="296">
        <v>0</v>
      </c>
      <c r="R108" s="296">
        <v>0</v>
      </c>
      <c r="S108" s="296">
        <v>0</v>
      </c>
      <c r="T108" s="296">
        <v>0</v>
      </c>
      <c r="U108" s="296">
        <v>0</v>
      </c>
      <c r="V108" s="296">
        <v>0</v>
      </c>
      <c r="W108" s="296">
        <v>0</v>
      </c>
      <c r="X108" s="296">
        <v>0</v>
      </c>
      <c r="Y108" s="296">
        <v>1</v>
      </c>
      <c r="Z108" s="296">
        <v>0</v>
      </c>
      <c r="AA108" s="296"/>
      <c r="AB108" s="296"/>
      <c r="AC108" s="296"/>
      <c r="AD108" s="296"/>
    </row>
    <row r="109" spans="4:30">
      <c r="E109" s="307" t="s">
        <v>5369</v>
      </c>
      <c r="F109">
        <v>0</v>
      </c>
      <c r="H109" s="307" t="s">
        <v>5369</v>
      </c>
      <c r="I109">
        <v>0</v>
      </c>
      <c r="J109" s="296">
        <v>0</v>
      </c>
      <c r="K109" s="296">
        <v>0</v>
      </c>
      <c r="L109" s="296">
        <v>0</v>
      </c>
      <c r="M109" s="296">
        <v>0</v>
      </c>
      <c r="N109" s="296">
        <v>0</v>
      </c>
      <c r="O109" s="296">
        <v>0</v>
      </c>
      <c r="P109" s="296">
        <v>0</v>
      </c>
      <c r="Q109" s="296">
        <v>0</v>
      </c>
      <c r="R109" s="296">
        <v>1</v>
      </c>
      <c r="S109" s="296">
        <v>0</v>
      </c>
      <c r="T109" s="296">
        <v>0</v>
      </c>
      <c r="U109" s="296">
        <v>0</v>
      </c>
      <c r="V109" s="296">
        <v>0</v>
      </c>
      <c r="W109" s="296">
        <v>0</v>
      </c>
      <c r="X109" s="296">
        <v>0</v>
      </c>
      <c r="Y109" s="296">
        <v>0</v>
      </c>
      <c r="Z109" s="296">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23"/>
  <sheetViews>
    <sheetView workbookViewId="0">
      <selection activeCell="H28" sqref="H28"/>
    </sheetView>
  </sheetViews>
  <sheetFormatPr defaultRowHeight="15"/>
  <cols>
    <col min="1" max="1" width="35.42578125" bestFit="1" customWidth="1"/>
  </cols>
  <sheetData>
    <row r="1" spans="1:19" s="175" customFormat="1" ht="15.75" thickBot="1">
      <c r="A1" s="357" t="s">
        <v>5368</v>
      </c>
      <c r="B1" s="358"/>
      <c r="C1" s="358"/>
      <c r="D1" s="358"/>
      <c r="E1" s="358"/>
      <c r="F1" s="358"/>
      <c r="G1" s="358"/>
      <c r="H1" s="358"/>
      <c r="I1" s="358"/>
      <c r="J1" s="358"/>
      <c r="K1" s="358"/>
      <c r="L1" s="358"/>
      <c r="M1" s="358"/>
      <c r="N1" s="358"/>
      <c r="O1" s="358"/>
      <c r="P1" s="358"/>
      <c r="Q1" s="358"/>
      <c r="R1" s="358"/>
      <c r="S1" s="358"/>
    </row>
    <row r="2" spans="1:19" ht="15.75" thickBot="1">
      <c r="A2" s="301" t="s">
        <v>32</v>
      </c>
      <c r="B2" s="298" t="s">
        <v>11</v>
      </c>
      <c r="C2" s="298" t="s">
        <v>2106</v>
      </c>
      <c r="D2" s="298" t="s">
        <v>2107</v>
      </c>
      <c r="E2" s="298" t="s">
        <v>2108</v>
      </c>
      <c r="F2" s="298" t="s">
        <v>5362</v>
      </c>
      <c r="G2" s="298" t="s">
        <v>5363</v>
      </c>
      <c r="H2" s="298" t="s">
        <v>5364</v>
      </c>
      <c r="I2" s="298" t="s">
        <v>5350</v>
      </c>
      <c r="J2" s="298" t="s">
        <v>5365</v>
      </c>
      <c r="K2" s="298" t="s">
        <v>5347</v>
      </c>
      <c r="L2" s="298" t="s">
        <v>5348</v>
      </c>
      <c r="M2" s="298" t="s">
        <v>5349</v>
      </c>
      <c r="N2" s="298" t="s">
        <v>33</v>
      </c>
      <c r="O2" s="298" t="s">
        <v>34</v>
      </c>
      <c r="P2" s="298" t="s">
        <v>5366</v>
      </c>
      <c r="Q2" s="298" t="s">
        <v>5351</v>
      </c>
      <c r="R2" s="298" t="s">
        <v>5342</v>
      </c>
      <c r="S2" s="298" t="s">
        <v>5369</v>
      </c>
    </row>
    <row r="3" spans="1:19" ht="15.75" thickBot="1">
      <c r="A3" s="298" t="s">
        <v>11</v>
      </c>
      <c r="B3" s="297">
        <v>4.2540000000000001E-2</v>
      </c>
      <c r="C3" s="297">
        <v>-1.5499999999999999E-3</v>
      </c>
      <c r="D3" s="297">
        <v>-4.0000000000000002E-4</v>
      </c>
      <c r="E3" s="297">
        <v>-1.6199999999999999E-3</v>
      </c>
      <c r="F3" s="297">
        <v>-8.3000000000000001E-4</v>
      </c>
      <c r="G3" s="297">
        <v>-4.7099999999999998E-3</v>
      </c>
      <c r="H3" s="297">
        <v>-3.5300000000000002E-3</v>
      </c>
      <c r="I3" s="297">
        <v>-3.29E-3</v>
      </c>
      <c r="J3" s="297">
        <v>-5.3400000000000001E-3</v>
      </c>
      <c r="K3" s="297">
        <v>-1.1900000000000001E-3</v>
      </c>
      <c r="L3" s="297">
        <v>-1.48E-3</v>
      </c>
      <c r="M3" s="297">
        <v>7.7300000000000003E-4</v>
      </c>
      <c r="N3" s="297">
        <v>-4.0200000000000001E-3</v>
      </c>
      <c r="O3" s="297">
        <v>3.8270000000000001E-3</v>
      </c>
      <c r="P3" s="297">
        <v>2.0630000000000002E-3</v>
      </c>
      <c r="Q3" s="297">
        <v>-4.5199999999999997E-3</v>
      </c>
      <c r="R3" s="297">
        <v>-6.8199999999999997E-3</v>
      </c>
      <c r="S3" s="297">
        <v>2.6180000000000001E-3</v>
      </c>
    </row>
    <row r="4" spans="1:19" ht="15.75" thickBot="1">
      <c r="A4" s="298" t="s">
        <v>2106</v>
      </c>
      <c r="B4" s="297">
        <v>-1.5499999999999999E-3</v>
      </c>
      <c r="C4" s="297">
        <v>1.8860000000000001E-3</v>
      </c>
      <c r="D4" s="297">
        <v>-1.4999999999999999E-4</v>
      </c>
      <c r="E4" s="297">
        <v>-2.7E-4</v>
      </c>
      <c r="F4" s="297">
        <v>-5.5000000000000003E-4</v>
      </c>
      <c r="G4" s="297">
        <v>-1.2E-4</v>
      </c>
      <c r="H4" s="297">
        <v>7.7999999999999999E-5</v>
      </c>
      <c r="I4" s="297">
        <v>3.9199999999999999E-4</v>
      </c>
      <c r="J4" s="297">
        <v>-3.0000000000000001E-5</v>
      </c>
      <c r="K4" s="297">
        <v>3.5100000000000002E-4</v>
      </c>
      <c r="L4" s="297">
        <v>-8.0000000000000004E-4</v>
      </c>
      <c r="M4" s="297">
        <v>1.54E-4</v>
      </c>
      <c r="N4" s="297">
        <v>1.5699999999999999E-4</v>
      </c>
      <c r="O4" s="297">
        <v>-9.5E-4</v>
      </c>
      <c r="P4" s="297">
        <v>6.0000000000000002E-5</v>
      </c>
      <c r="Q4" s="297">
        <v>-6.9999999999999994E-5</v>
      </c>
      <c r="R4" s="297">
        <v>2.5119999999999999E-3</v>
      </c>
      <c r="S4" s="297">
        <v>1.73E-4</v>
      </c>
    </row>
    <row r="5" spans="1:19" ht="15.75" thickBot="1">
      <c r="A5" s="298" t="s">
        <v>2107</v>
      </c>
      <c r="B5" s="297">
        <v>-4.0000000000000002E-4</v>
      </c>
      <c r="C5" s="297">
        <v>-1.4999999999999999E-4</v>
      </c>
      <c r="D5" s="297">
        <v>5.6800000000000004E-4</v>
      </c>
      <c r="E5" s="297">
        <v>5.22E-4</v>
      </c>
      <c r="F5" s="297">
        <v>-4.4000000000000002E-4</v>
      </c>
      <c r="G5" s="297">
        <v>2.0000000000000002E-5</v>
      </c>
      <c r="H5" s="297">
        <v>1.11E-4</v>
      </c>
      <c r="I5" s="297">
        <v>-1.2700000000000001E-3</v>
      </c>
      <c r="J5" s="297">
        <v>6.0999999999999999E-5</v>
      </c>
      <c r="K5" s="297">
        <v>-9.3000000000000005E-4</v>
      </c>
      <c r="L5" s="297">
        <v>-7.9000000000000001E-4</v>
      </c>
      <c r="M5" s="297">
        <v>4.6E-5</v>
      </c>
      <c r="N5" s="297">
        <v>6.0999999999999999E-5</v>
      </c>
      <c r="O5" s="297">
        <v>3.4E-5</v>
      </c>
      <c r="P5" s="297">
        <v>-3.2000000000000003E-4</v>
      </c>
      <c r="Q5" s="297">
        <v>-1E-4</v>
      </c>
      <c r="R5" s="297">
        <v>5.7000000000000003E-5</v>
      </c>
      <c r="S5" s="297">
        <v>-2.5000000000000001E-4</v>
      </c>
    </row>
    <row r="6" spans="1:19" ht="15.75" thickBot="1">
      <c r="A6" s="298" t="s">
        <v>2108</v>
      </c>
      <c r="B6" s="297">
        <v>-1.6199999999999999E-3</v>
      </c>
      <c r="C6" s="297">
        <v>-2.7E-4</v>
      </c>
      <c r="D6" s="297">
        <v>5.22E-4</v>
      </c>
      <c r="E6" s="297">
        <v>1.7099999999999999E-3</v>
      </c>
      <c r="F6" s="297">
        <v>-3.5E-4</v>
      </c>
      <c r="G6" s="297">
        <v>-6.8000000000000005E-4</v>
      </c>
      <c r="H6" s="297">
        <v>-3.6999999999999999E-4</v>
      </c>
      <c r="I6" s="297">
        <v>-2.3000000000000001E-4</v>
      </c>
      <c r="J6" s="297">
        <v>1.95E-4</v>
      </c>
      <c r="K6" s="297">
        <v>-6.0000000000000002E-5</v>
      </c>
      <c r="L6" s="297">
        <v>-2.0000000000000002E-5</v>
      </c>
      <c r="M6" s="297">
        <v>3.97E-4</v>
      </c>
      <c r="N6" s="297">
        <v>-4.0000000000000003E-5</v>
      </c>
      <c r="O6" s="297">
        <v>5.71E-4</v>
      </c>
      <c r="P6" s="297">
        <v>-1.1E-4</v>
      </c>
      <c r="Q6" s="297">
        <v>-3.0000000000000001E-5</v>
      </c>
      <c r="R6" s="297">
        <v>9.8999999999999994E-5</v>
      </c>
      <c r="S6" s="297">
        <v>-1.1E-4</v>
      </c>
    </row>
    <row r="7" spans="1:19" ht="15.75" thickBot="1">
      <c r="A7" s="298" t="s">
        <v>5362</v>
      </c>
      <c r="B7" s="297">
        <v>-8.3000000000000001E-4</v>
      </c>
      <c r="C7" s="297">
        <v>-5.5000000000000003E-4</v>
      </c>
      <c r="D7" s="297">
        <v>-4.4000000000000002E-4</v>
      </c>
      <c r="E7" s="297">
        <v>-3.5E-4</v>
      </c>
      <c r="F7" s="297">
        <v>1.737E-2</v>
      </c>
      <c r="G7" s="297">
        <v>3.1480000000000002E-3</v>
      </c>
      <c r="H7" s="297">
        <v>3.5209999999999998E-3</v>
      </c>
      <c r="I7" s="297">
        <v>2.5240000000000002E-3</v>
      </c>
      <c r="J7" s="297">
        <v>-4.2000000000000002E-4</v>
      </c>
      <c r="K7" s="297">
        <v>2.14E-3</v>
      </c>
      <c r="L7" s="297">
        <v>2.34E-4</v>
      </c>
      <c r="M7" s="297">
        <v>2.575E-3</v>
      </c>
      <c r="N7" s="297">
        <v>1.083E-3</v>
      </c>
      <c r="O7" s="297">
        <v>2.9E-4</v>
      </c>
      <c r="P7" s="297">
        <v>-1.91E-3</v>
      </c>
      <c r="Q7" s="297">
        <v>-1.6000000000000001E-4</v>
      </c>
      <c r="R7" s="297">
        <v>-5.1000000000000004E-4</v>
      </c>
      <c r="S7" s="297">
        <v>-2.0000000000000002E-5</v>
      </c>
    </row>
    <row r="8" spans="1:19" ht="15.75" thickBot="1">
      <c r="A8" s="298" t="s">
        <v>5363</v>
      </c>
      <c r="B8" s="297">
        <v>-4.7099999999999998E-3</v>
      </c>
      <c r="C8" s="297">
        <v>-1.2E-4</v>
      </c>
      <c r="D8" s="297">
        <v>2.0000000000000002E-5</v>
      </c>
      <c r="E8" s="297">
        <v>-6.8000000000000005E-4</v>
      </c>
      <c r="F8" s="297">
        <v>3.1480000000000002E-3</v>
      </c>
      <c r="G8" s="297">
        <v>7.9850000000000008E-3</v>
      </c>
      <c r="H8" s="297">
        <v>4.215E-3</v>
      </c>
      <c r="I8" s="297">
        <v>1.3489999999999999E-3</v>
      </c>
      <c r="J8" s="297">
        <v>6.3E-5</v>
      </c>
      <c r="K8" s="297">
        <v>1.1919999999999999E-3</v>
      </c>
      <c r="L8" s="297">
        <v>1.8E-3</v>
      </c>
      <c r="M8" s="297">
        <v>2.2049999999999999E-3</v>
      </c>
      <c r="N8" s="297">
        <v>4.7699999999999999E-4</v>
      </c>
      <c r="O8" s="297">
        <v>-5.5000000000000003E-4</v>
      </c>
      <c r="P8" s="297">
        <v>1.75E-4</v>
      </c>
      <c r="Q8" s="297">
        <v>1.54E-4</v>
      </c>
      <c r="R8" s="297">
        <v>9.1399999999999999E-4</v>
      </c>
      <c r="S8" s="297">
        <v>-1.34E-3</v>
      </c>
    </row>
    <row r="9" spans="1:19" ht="15.75" thickBot="1">
      <c r="A9" s="298" t="s">
        <v>5364</v>
      </c>
      <c r="B9" s="297">
        <v>-3.5300000000000002E-3</v>
      </c>
      <c r="C9" s="297">
        <v>7.7999999999999999E-5</v>
      </c>
      <c r="D9" s="297">
        <v>1.11E-4</v>
      </c>
      <c r="E9" s="297">
        <v>-3.6999999999999999E-4</v>
      </c>
      <c r="F9" s="297">
        <v>3.5209999999999998E-3</v>
      </c>
      <c r="G9" s="297">
        <v>4.215E-3</v>
      </c>
      <c r="H9" s="297">
        <v>1.261E-2</v>
      </c>
      <c r="I9" s="297">
        <v>2.7049999999999999E-3</v>
      </c>
      <c r="J9" s="297">
        <v>1.9239999999999999E-3</v>
      </c>
      <c r="K9" s="297">
        <v>3.0209999999999998E-3</v>
      </c>
      <c r="L9" s="297">
        <v>3.4390000000000002E-3</v>
      </c>
      <c r="M9" s="297">
        <v>2.918E-3</v>
      </c>
      <c r="N9" s="297">
        <v>1.6949999999999999E-3</v>
      </c>
      <c r="O9" s="297">
        <v>3.4999999999999997E-5</v>
      </c>
      <c r="P9" s="297">
        <v>7.6000000000000004E-4</v>
      </c>
      <c r="Q9" s="297">
        <v>-3.2000000000000003E-4</v>
      </c>
      <c r="R9" s="297">
        <v>2.055E-3</v>
      </c>
      <c r="S9" s="297">
        <v>-2.2200000000000002E-3</v>
      </c>
    </row>
    <row r="10" spans="1:19" ht="15.75" thickBot="1">
      <c r="A10" s="298" t="s">
        <v>5350</v>
      </c>
      <c r="B10" s="297">
        <v>-3.29E-3</v>
      </c>
      <c r="C10" s="297">
        <v>3.9199999999999999E-4</v>
      </c>
      <c r="D10" s="297">
        <v>-1.2700000000000001E-3</v>
      </c>
      <c r="E10" s="297">
        <v>-2.3000000000000001E-4</v>
      </c>
      <c r="F10" s="297">
        <v>2.5240000000000002E-3</v>
      </c>
      <c r="G10" s="297">
        <v>1.3489999999999999E-3</v>
      </c>
      <c r="H10" s="297">
        <v>2.7049999999999999E-3</v>
      </c>
      <c r="I10" s="297">
        <v>1.4189999999999999E-2</v>
      </c>
      <c r="J10" s="297">
        <v>2.5439999999999998E-3</v>
      </c>
      <c r="K10" s="297">
        <v>5.9890000000000004E-3</v>
      </c>
      <c r="L10" s="297">
        <v>5.6639999999999998E-3</v>
      </c>
      <c r="M10" s="297">
        <v>3.1250000000000002E-3</v>
      </c>
      <c r="N10" s="297">
        <v>3.9199999999999999E-4</v>
      </c>
      <c r="O10" s="297">
        <v>1.498E-3</v>
      </c>
      <c r="P10" s="297">
        <v>1.3849999999999999E-3</v>
      </c>
      <c r="Q10" s="297">
        <v>3.6000000000000001E-5</v>
      </c>
      <c r="R10" s="297">
        <v>1.8860000000000001E-3</v>
      </c>
      <c r="S10" s="297">
        <v>-9.7000000000000005E-4</v>
      </c>
    </row>
    <row r="11" spans="1:19" ht="15.75" thickBot="1">
      <c r="A11" s="298" t="s">
        <v>5365</v>
      </c>
      <c r="B11" s="297">
        <v>-5.3400000000000001E-3</v>
      </c>
      <c r="C11" s="297">
        <v>-3.0000000000000001E-5</v>
      </c>
      <c r="D11" s="297">
        <v>6.0999999999999999E-5</v>
      </c>
      <c r="E11" s="297">
        <v>1.95E-4</v>
      </c>
      <c r="F11" s="297">
        <v>-4.2000000000000002E-4</v>
      </c>
      <c r="G11" s="297">
        <v>6.3E-5</v>
      </c>
      <c r="H11" s="297">
        <v>1.9239999999999999E-3</v>
      </c>
      <c r="I11" s="297">
        <v>2.5439999999999998E-3</v>
      </c>
      <c r="J11" s="297">
        <v>1.5709999999999998E-2</v>
      </c>
      <c r="K11" s="297">
        <v>2.444E-3</v>
      </c>
      <c r="L11" s="297">
        <v>2.6519999999999998E-3</v>
      </c>
      <c r="M11" s="297">
        <v>1.8630000000000001E-3</v>
      </c>
      <c r="N11" s="297">
        <v>-2.7999999999999998E-4</v>
      </c>
      <c r="O11" s="297">
        <v>8.8599999999999996E-4</v>
      </c>
      <c r="P11" s="297">
        <v>2.0699999999999999E-4</v>
      </c>
      <c r="Q11" s="297">
        <v>3.1500000000000001E-4</v>
      </c>
      <c r="R11" s="297">
        <v>9.4499999999999998E-4</v>
      </c>
      <c r="S11" s="297">
        <v>-1.31E-3</v>
      </c>
    </row>
    <row r="12" spans="1:19" ht="15.75" thickBot="1">
      <c r="A12" s="298" t="s">
        <v>5347</v>
      </c>
      <c r="B12" s="297">
        <v>-1.1900000000000001E-3</v>
      </c>
      <c r="C12" s="297">
        <v>3.5100000000000002E-4</v>
      </c>
      <c r="D12" s="297">
        <v>-9.3000000000000005E-4</v>
      </c>
      <c r="E12" s="297">
        <v>-6.0000000000000002E-5</v>
      </c>
      <c r="F12" s="297">
        <v>2.14E-3</v>
      </c>
      <c r="G12" s="297">
        <v>1.1919999999999999E-3</v>
      </c>
      <c r="H12" s="297">
        <v>3.0209999999999998E-3</v>
      </c>
      <c r="I12" s="297">
        <v>5.9890000000000004E-3</v>
      </c>
      <c r="J12" s="297">
        <v>2.444E-3</v>
      </c>
      <c r="K12" s="297">
        <v>1.9599999999999999E-2</v>
      </c>
      <c r="L12" s="297">
        <v>5.0879999999999996E-3</v>
      </c>
      <c r="M12" s="297">
        <v>3.637E-3</v>
      </c>
      <c r="N12" s="297">
        <v>5.3000000000000001E-5</v>
      </c>
      <c r="O12" s="297">
        <v>1.9480000000000001E-3</v>
      </c>
      <c r="P12" s="297">
        <v>1.3489999999999999E-3</v>
      </c>
      <c r="Q12" s="297">
        <v>-2.9E-4</v>
      </c>
      <c r="R12" s="297">
        <v>7.6199999999999998E-4</v>
      </c>
      <c r="S12" s="297">
        <v>-6.0000000000000002E-5</v>
      </c>
    </row>
    <row r="13" spans="1:19" ht="15.75" thickBot="1">
      <c r="A13" s="298" t="s">
        <v>5348</v>
      </c>
      <c r="B13" s="297">
        <v>-1.48E-3</v>
      </c>
      <c r="C13" s="297">
        <v>-8.0000000000000004E-4</v>
      </c>
      <c r="D13" s="297">
        <v>-7.9000000000000001E-4</v>
      </c>
      <c r="E13" s="297">
        <v>-2.0000000000000002E-5</v>
      </c>
      <c r="F13" s="297">
        <v>2.34E-4</v>
      </c>
      <c r="G13" s="297">
        <v>1.8E-3</v>
      </c>
      <c r="H13" s="297">
        <v>3.4390000000000002E-3</v>
      </c>
      <c r="I13" s="297">
        <v>5.6639999999999998E-3</v>
      </c>
      <c r="J13" s="297">
        <v>2.6519999999999998E-3</v>
      </c>
      <c r="K13" s="297">
        <v>5.0879999999999996E-3</v>
      </c>
      <c r="L13" s="297">
        <v>2.9360000000000001E-2</v>
      </c>
      <c r="M13" s="297">
        <v>3.2269999999999998E-3</v>
      </c>
      <c r="N13" s="297">
        <v>6.0400000000000004E-4</v>
      </c>
      <c r="O13" s="297">
        <v>1.6930000000000001E-3</v>
      </c>
      <c r="P13" s="297">
        <v>1.4139999999999999E-3</v>
      </c>
      <c r="Q13" s="297">
        <v>-1E-4</v>
      </c>
      <c r="R13" s="297">
        <v>1.7899999999999999E-4</v>
      </c>
      <c r="S13" s="297">
        <v>-2.32E-3</v>
      </c>
    </row>
    <row r="14" spans="1:19" ht="15.75" thickBot="1">
      <c r="A14" s="298" t="s">
        <v>5349</v>
      </c>
      <c r="B14" s="297">
        <v>7.7300000000000003E-4</v>
      </c>
      <c r="C14" s="297">
        <v>1.54E-4</v>
      </c>
      <c r="D14" s="297">
        <v>4.6E-5</v>
      </c>
      <c r="E14" s="297">
        <v>3.97E-4</v>
      </c>
      <c r="F14" s="297">
        <v>2.575E-3</v>
      </c>
      <c r="G14" s="297">
        <v>2.2049999999999999E-3</v>
      </c>
      <c r="H14" s="297">
        <v>2.918E-3</v>
      </c>
      <c r="I14" s="297">
        <v>3.1250000000000002E-3</v>
      </c>
      <c r="J14" s="297">
        <v>1.8630000000000001E-3</v>
      </c>
      <c r="K14" s="297">
        <v>3.637E-3</v>
      </c>
      <c r="L14" s="297">
        <v>3.2269999999999998E-3</v>
      </c>
      <c r="M14" s="297">
        <v>0.13070000000000001</v>
      </c>
      <c r="N14" s="297">
        <v>6.02E-4</v>
      </c>
      <c r="O14" s="297">
        <v>3.4099999999999999E-4</v>
      </c>
      <c r="P14" s="297">
        <v>2.4369999999999999E-3</v>
      </c>
      <c r="Q14" s="297">
        <v>-7.2000000000000005E-4</v>
      </c>
      <c r="R14" s="297">
        <v>-1.6000000000000001E-3</v>
      </c>
      <c r="S14" s="297">
        <v>2.2699999999999999E-4</v>
      </c>
    </row>
    <row r="15" spans="1:19" ht="15.75" thickBot="1">
      <c r="A15" s="298" t="s">
        <v>33</v>
      </c>
      <c r="B15" s="297">
        <v>-4.0200000000000001E-3</v>
      </c>
      <c r="C15" s="297">
        <v>1.5699999999999999E-4</v>
      </c>
      <c r="D15" s="297">
        <v>6.0999999999999999E-5</v>
      </c>
      <c r="E15" s="297">
        <v>-4.0000000000000003E-5</v>
      </c>
      <c r="F15" s="297">
        <v>1.083E-3</v>
      </c>
      <c r="G15" s="297">
        <v>4.7699999999999999E-4</v>
      </c>
      <c r="H15" s="297">
        <v>1.6949999999999999E-3</v>
      </c>
      <c r="I15" s="297">
        <v>3.9199999999999999E-4</v>
      </c>
      <c r="J15" s="297">
        <v>-2.7999999999999998E-4</v>
      </c>
      <c r="K15" s="297">
        <v>5.3000000000000001E-5</v>
      </c>
      <c r="L15" s="297">
        <v>6.0400000000000004E-4</v>
      </c>
      <c r="M15" s="297">
        <v>6.02E-4</v>
      </c>
      <c r="N15" s="297">
        <v>8.9639999999999997E-3</v>
      </c>
      <c r="O15" s="297">
        <v>1.7080000000000001E-3</v>
      </c>
      <c r="P15" s="297">
        <v>1.833E-3</v>
      </c>
      <c r="Q15" s="297">
        <v>1.3899999999999999E-4</v>
      </c>
      <c r="R15" s="297">
        <v>4.08E-4</v>
      </c>
      <c r="S15" s="297">
        <v>-6.4000000000000005E-4</v>
      </c>
    </row>
    <row r="16" spans="1:19" ht="15.75" thickBot="1">
      <c r="A16" s="298" t="s">
        <v>34</v>
      </c>
      <c r="B16" s="297">
        <v>3.8270000000000001E-3</v>
      </c>
      <c r="C16" s="297">
        <v>-9.5E-4</v>
      </c>
      <c r="D16" s="297">
        <v>3.4E-5</v>
      </c>
      <c r="E16" s="297">
        <v>5.71E-4</v>
      </c>
      <c r="F16" s="297">
        <v>2.9E-4</v>
      </c>
      <c r="G16" s="297">
        <v>-5.5000000000000003E-4</v>
      </c>
      <c r="H16" s="297">
        <v>3.4999999999999997E-5</v>
      </c>
      <c r="I16" s="297">
        <v>1.498E-3</v>
      </c>
      <c r="J16" s="297">
        <v>8.8599999999999996E-4</v>
      </c>
      <c r="K16" s="297">
        <v>1.9480000000000001E-3</v>
      </c>
      <c r="L16" s="297">
        <v>1.6930000000000001E-3</v>
      </c>
      <c r="M16" s="297">
        <v>3.4099999999999999E-4</v>
      </c>
      <c r="N16" s="297">
        <v>1.7080000000000001E-3</v>
      </c>
      <c r="O16" s="297">
        <v>1.6840000000000001E-2</v>
      </c>
      <c r="P16" s="297">
        <v>2.9350000000000001E-3</v>
      </c>
      <c r="Q16" s="297">
        <v>-8.1999999999999998E-4</v>
      </c>
      <c r="R16" s="297">
        <v>-6.3000000000000003E-4</v>
      </c>
      <c r="S16" s="297">
        <v>-1.6100000000000001E-3</v>
      </c>
    </row>
    <row r="17" spans="1:19" ht="15.75" thickBot="1">
      <c r="A17" s="298" t="s">
        <v>5366</v>
      </c>
      <c r="B17" s="297">
        <v>2.0630000000000002E-3</v>
      </c>
      <c r="C17" s="297">
        <v>6.0000000000000002E-5</v>
      </c>
      <c r="D17" s="297">
        <v>-3.2000000000000003E-4</v>
      </c>
      <c r="E17" s="297">
        <v>-1.1E-4</v>
      </c>
      <c r="F17" s="297">
        <v>-1.91E-3</v>
      </c>
      <c r="G17" s="297">
        <v>1.75E-4</v>
      </c>
      <c r="H17" s="297">
        <v>7.6000000000000004E-4</v>
      </c>
      <c r="I17" s="297">
        <v>1.3849999999999999E-3</v>
      </c>
      <c r="J17" s="297">
        <v>2.0699999999999999E-4</v>
      </c>
      <c r="K17" s="297">
        <v>1.3489999999999999E-3</v>
      </c>
      <c r="L17" s="297">
        <v>1.4139999999999999E-3</v>
      </c>
      <c r="M17" s="297">
        <v>2.4369999999999999E-3</v>
      </c>
      <c r="N17" s="297">
        <v>1.833E-3</v>
      </c>
      <c r="O17" s="297">
        <v>2.9350000000000001E-3</v>
      </c>
      <c r="P17" s="297">
        <v>1.306E-2</v>
      </c>
      <c r="Q17" s="297">
        <v>-5.4000000000000001E-4</v>
      </c>
      <c r="R17" s="297">
        <v>-9.3000000000000005E-4</v>
      </c>
      <c r="S17" s="297">
        <v>4.9200000000000003E-4</v>
      </c>
    </row>
    <row r="18" spans="1:19" ht="15.75" thickBot="1">
      <c r="A18" s="298" t="s">
        <v>5351</v>
      </c>
      <c r="B18" s="297">
        <v>-4.5199999999999997E-3</v>
      </c>
      <c r="C18" s="297">
        <v>-6.9999999999999994E-5</v>
      </c>
      <c r="D18" s="297">
        <v>-1E-4</v>
      </c>
      <c r="E18" s="297">
        <v>-3.0000000000000001E-5</v>
      </c>
      <c r="F18" s="297">
        <v>-1.6000000000000001E-4</v>
      </c>
      <c r="G18" s="297">
        <v>1.54E-4</v>
      </c>
      <c r="H18" s="297">
        <v>-3.2000000000000003E-4</v>
      </c>
      <c r="I18" s="297">
        <v>3.6000000000000001E-5</v>
      </c>
      <c r="J18" s="297">
        <v>3.1500000000000001E-4</v>
      </c>
      <c r="K18" s="297">
        <v>-2.9E-4</v>
      </c>
      <c r="L18" s="297">
        <v>-1E-4</v>
      </c>
      <c r="M18" s="297">
        <v>-7.2000000000000005E-4</v>
      </c>
      <c r="N18" s="297">
        <v>1.3899999999999999E-4</v>
      </c>
      <c r="O18" s="297">
        <v>-8.1999999999999998E-4</v>
      </c>
      <c r="P18" s="297">
        <v>-5.4000000000000001E-4</v>
      </c>
      <c r="Q18" s="297">
        <v>6.9399999999999996E-4</v>
      </c>
      <c r="R18" s="297">
        <v>2.0000000000000002E-5</v>
      </c>
      <c r="S18" s="297">
        <v>-1E-4</v>
      </c>
    </row>
    <row r="19" spans="1:19" ht="15.75" thickBot="1">
      <c r="A19" s="298" t="s">
        <v>5342</v>
      </c>
      <c r="B19" s="297">
        <v>-6.8199999999999997E-3</v>
      </c>
      <c r="C19" s="297">
        <v>2.5119999999999999E-3</v>
      </c>
      <c r="D19" s="297">
        <v>5.7000000000000003E-5</v>
      </c>
      <c r="E19" s="297">
        <v>9.8999999999999994E-5</v>
      </c>
      <c r="F19" s="297">
        <v>-5.1000000000000004E-4</v>
      </c>
      <c r="G19" s="297">
        <v>9.1399999999999999E-4</v>
      </c>
      <c r="H19" s="297">
        <v>2.055E-3</v>
      </c>
      <c r="I19" s="297">
        <v>1.8860000000000001E-3</v>
      </c>
      <c r="J19" s="297">
        <v>9.4499999999999998E-4</v>
      </c>
      <c r="K19" s="297">
        <v>7.6199999999999998E-4</v>
      </c>
      <c r="L19" s="297">
        <v>1.7899999999999999E-4</v>
      </c>
      <c r="M19" s="297">
        <v>-1.6000000000000001E-3</v>
      </c>
      <c r="N19" s="297">
        <v>4.08E-4</v>
      </c>
      <c r="O19" s="297">
        <v>-6.3000000000000003E-4</v>
      </c>
      <c r="P19" s="297">
        <v>-9.3000000000000005E-4</v>
      </c>
      <c r="Q19" s="297">
        <v>2.0000000000000002E-5</v>
      </c>
      <c r="R19" s="297">
        <v>1.128E-2</v>
      </c>
      <c r="S19" s="297">
        <v>-5.6899999999999997E-3</v>
      </c>
    </row>
    <row r="20" spans="1:19" ht="15.75" thickBot="1">
      <c r="A20" s="298" t="s">
        <v>5369</v>
      </c>
      <c r="B20" s="297">
        <v>2.6180000000000001E-3</v>
      </c>
      <c r="C20" s="297">
        <v>1.73E-4</v>
      </c>
      <c r="D20" s="297">
        <v>-2.5000000000000001E-4</v>
      </c>
      <c r="E20" s="297">
        <v>-1.1E-4</v>
      </c>
      <c r="F20" s="297">
        <v>-2.0000000000000002E-5</v>
      </c>
      <c r="G20" s="297">
        <v>-1.34E-3</v>
      </c>
      <c r="H20" s="297">
        <v>-2.2200000000000002E-3</v>
      </c>
      <c r="I20" s="297">
        <v>-9.7000000000000005E-4</v>
      </c>
      <c r="J20" s="297">
        <v>-1.31E-3</v>
      </c>
      <c r="K20" s="297">
        <v>-6.0000000000000002E-5</v>
      </c>
      <c r="L20" s="297">
        <v>-2.32E-3</v>
      </c>
      <c r="M20" s="297">
        <v>2.2699999999999999E-4</v>
      </c>
      <c r="N20" s="297">
        <v>-6.4000000000000005E-4</v>
      </c>
      <c r="O20" s="297">
        <v>-1.6100000000000001E-3</v>
      </c>
      <c r="P20" s="297">
        <v>4.9200000000000003E-4</v>
      </c>
      <c r="Q20" s="297">
        <v>-1E-4</v>
      </c>
      <c r="R20" s="297">
        <v>-5.6899999999999997E-3</v>
      </c>
      <c r="S20" s="297">
        <v>1.7930000000000001E-2</v>
      </c>
    </row>
    <row r="21" spans="1:19" ht="15.75" thickBot="1">
      <c r="A21" s="298"/>
      <c r="B21" s="297"/>
      <c r="C21" s="297"/>
      <c r="D21" s="297"/>
      <c r="E21" s="297"/>
      <c r="F21" s="297"/>
      <c r="G21" s="297"/>
      <c r="H21" s="297"/>
      <c r="I21" s="297"/>
      <c r="J21" s="297"/>
      <c r="K21" s="297"/>
      <c r="L21" s="297"/>
      <c r="M21" s="297"/>
      <c r="N21" s="297"/>
      <c r="O21" s="297"/>
      <c r="P21" s="297"/>
      <c r="Q21" s="297"/>
      <c r="R21" s="297"/>
      <c r="S21" s="297"/>
    </row>
    <row r="22" spans="1:19">
      <c r="A22" s="302"/>
      <c r="B22" s="303"/>
      <c r="C22" s="304"/>
      <c r="D22" s="304"/>
      <c r="E22" s="304"/>
      <c r="F22" s="303"/>
      <c r="G22" s="304"/>
      <c r="H22" s="304"/>
      <c r="I22" s="303"/>
      <c r="J22" s="304"/>
      <c r="K22" s="303"/>
      <c r="L22" s="304"/>
      <c r="M22" s="304"/>
      <c r="N22" s="304"/>
      <c r="O22" s="304"/>
      <c r="P22" s="304"/>
      <c r="Q22" s="304"/>
      <c r="R22" s="303"/>
      <c r="S22" s="304"/>
    </row>
    <row r="23" spans="1:19" ht="15.75" thickBot="1">
      <c r="A23" s="298"/>
      <c r="B23" s="297"/>
      <c r="C23" s="297"/>
      <c r="D23" s="297"/>
      <c r="E23" s="297"/>
      <c r="F23" s="297"/>
      <c r="G23" s="297"/>
      <c r="H23" s="297"/>
      <c r="I23" s="297"/>
      <c r="J23" s="297"/>
      <c r="K23" s="297"/>
      <c r="L23" s="297"/>
      <c r="M23" s="297"/>
      <c r="N23" s="297"/>
      <c r="O23" s="297"/>
      <c r="P23" s="297"/>
      <c r="Q23" s="297"/>
      <c r="R23" s="297"/>
      <c r="S23" s="297"/>
    </row>
  </sheetData>
  <mergeCells count="1">
    <mergeCell ref="A1:S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777"/>
  <sheetViews>
    <sheetView topLeftCell="A2" workbookViewId="0">
      <selection activeCell="I2" sqref="I1:J1048576"/>
    </sheetView>
  </sheetViews>
  <sheetFormatPr defaultRowHeight="15"/>
  <sheetData>
    <row r="1" spans="1:10">
      <c r="A1" s="6" t="s">
        <v>107</v>
      </c>
      <c r="B1" s="6" t="s">
        <v>112</v>
      </c>
      <c r="C1" s="6" t="s">
        <v>113</v>
      </c>
      <c r="D1" s="6" t="s">
        <v>114</v>
      </c>
    </row>
    <row r="2" spans="1:10">
      <c r="A2" s="20" t="s">
        <v>1474</v>
      </c>
      <c r="B2" s="20" t="s">
        <v>5375</v>
      </c>
      <c r="C2" s="20" t="s">
        <v>57</v>
      </c>
      <c r="D2" s="296" t="s">
        <v>56</v>
      </c>
      <c r="I2" s="272"/>
    </row>
    <row r="3" spans="1:10">
      <c r="A3" s="20" t="s">
        <v>1476</v>
      </c>
      <c r="B3" s="20" t="s">
        <v>5375</v>
      </c>
      <c r="C3" s="20" t="s">
        <v>57</v>
      </c>
      <c r="D3" s="296" t="s">
        <v>56</v>
      </c>
      <c r="I3" s="272"/>
      <c r="J3" s="296"/>
    </row>
    <row r="4" spans="1:10">
      <c r="A4" s="20" t="s">
        <v>1478</v>
      </c>
      <c r="B4" s="20" t="s">
        <v>5375</v>
      </c>
      <c r="C4" s="20" t="s">
        <v>57</v>
      </c>
      <c r="D4" s="296" t="s">
        <v>56</v>
      </c>
      <c r="I4" s="272"/>
      <c r="J4" s="296"/>
    </row>
    <row r="5" spans="1:10">
      <c r="A5" s="20" t="s">
        <v>1480</v>
      </c>
      <c r="B5" s="20" t="s">
        <v>5375</v>
      </c>
      <c r="C5" s="20" t="s">
        <v>57</v>
      </c>
      <c r="D5" s="296" t="s">
        <v>56</v>
      </c>
      <c r="I5" s="272"/>
      <c r="J5" s="296"/>
    </row>
    <row r="6" spans="1:10">
      <c r="A6" s="20" t="s">
        <v>1652</v>
      </c>
      <c r="B6" s="20" t="s">
        <v>5376</v>
      </c>
      <c r="C6" s="20" t="s">
        <v>59</v>
      </c>
      <c r="D6" s="296" t="s">
        <v>58</v>
      </c>
      <c r="I6" s="272"/>
      <c r="J6" s="296"/>
    </row>
    <row r="7" spans="1:10">
      <c r="A7" s="20" t="s">
        <v>1653</v>
      </c>
      <c r="B7" s="20" t="s">
        <v>5376</v>
      </c>
      <c r="C7" s="20" t="s">
        <v>59</v>
      </c>
      <c r="D7" s="296" t="s">
        <v>58</v>
      </c>
      <c r="I7" s="272"/>
      <c r="J7" s="296"/>
    </row>
    <row r="8" spans="1:10">
      <c r="A8" s="20" t="s">
        <v>1654</v>
      </c>
      <c r="B8" s="20" t="s">
        <v>5376</v>
      </c>
      <c r="C8" s="20" t="s">
        <v>59</v>
      </c>
      <c r="D8" s="296" t="s">
        <v>58</v>
      </c>
      <c r="I8" s="272"/>
      <c r="J8" s="296"/>
    </row>
    <row r="9" spans="1:10">
      <c r="A9" s="20" t="s">
        <v>1482</v>
      </c>
      <c r="B9" s="20" t="s">
        <v>5375</v>
      </c>
      <c r="C9" s="20" t="s">
        <v>57</v>
      </c>
      <c r="D9" s="296" t="s">
        <v>56</v>
      </c>
      <c r="I9" s="272"/>
      <c r="J9" s="296"/>
    </row>
    <row r="10" spans="1:10">
      <c r="A10" s="20" t="s">
        <v>1483</v>
      </c>
      <c r="B10" s="20" t="s">
        <v>5377</v>
      </c>
      <c r="C10" s="20" t="s">
        <v>57</v>
      </c>
      <c r="D10" s="296" t="s">
        <v>56</v>
      </c>
      <c r="I10" s="272"/>
      <c r="J10" s="296"/>
    </row>
    <row r="11" spans="1:10">
      <c r="A11" s="20" t="s">
        <v>1484</v>
      </c>
      <c r="B11" s="20" t="s">
        <v>5377</v>
      </c>
      <c r="C11" s="20" t="s">
        <v>57</v>
      </c>
      <c r="D11" s="296" t="s">
        <v>56</v>
      </c>
      <c r="I11" s="272"/>
      <c r="J11" s="296"/>
    </row>
    <row r="12" spans="1:10">
      <c r="A12" s="20" t="s">
        <v>1485</v>
      </c>
      <c r="B12" s="20" t="s">
        <v>5377</v>
      </c>
      <c r="C12" s="20" t="s">
        <v>57</v>
      </c>
      <c r="D12" s="296" t="s">
        <v>56</v>
      </c>
      <c r="I12" s="272"/>
      <c r="J12" s="296"/>
    </row>
    <row r="13" spans="1:10">
      <c r="A13" s="20" t="s">
        <v>1486</v>
      </c>
      <c r="B13" s="20" t="s">
        <v>5377</v>
      </c>
      <c r="C13" s="20" t="s">
        <v>57</v>
      </c>
      <c r="D13" s="296" t="s">
        <v>56</v>
      </c>
      <c r="I13" s="272"/>
      <c r="J13" s="296"/>
    </row>
    <row r="14" spans="1:10">
      <c r="A14" s="20" t="s">
        <v>1487</v>
      </c>
      <c r="B14" s="20" t="s">
        <v>5377</v>
      </c>
      <c r="C14" s="20" t="s">
        <v>57</v>
      </c>
      <c r="D14" s="296" t="s">
        <v>56</v>
      </c>
      <c r="I14" s="272"/>
      <c r="J14" s="296"/>
    </row>
    <row r="15" spans="1:10">
      <c r="A15" s="20" t="s">
        <v>1488</v>
      </c>
      <c r="B15" s="20" t="s">
        <v>5377</v>
      </c>
      <c r="C15" s="20" t="s">
        <v>57</v>
      </c>
      <c r="D15" s="296" t="s">
        <v>56</v>
      </c>
      <c r="I15" s="272"/>
      <c r="J15" s="296"/>
    </row>
    <row r="16" spans="1:10">
      <c r="A16" s="20" t="s">
        <v>1489</v>
      </c>
      <c r="B16" s="20" t="s">
        <v>5377</v>
      </c>
      <c r="C16" s="20" t="s">
        <v>57</v>
      </c>
      <c r="D16" s="296" t="s">
        <v>56</v>
      </c>
      <c r="I16" s="272"/>
      <c r="J16" s="296"/>
    </row>
    <row r="17" spans="1:10">
      <c r="A17" s="20" t="s">
        <v>1490</v>
      </c>
      <c r="B17" s="20" t="s">
        <v>5378</v>
      </c>
      <c r="C17" s="20" t="s">
        <v>57</v>
      </c>
      <c r="D17" s="296" t="s">
        <v>56</v>
      </c>
      <c r="I17" s="272"/>
      <c r="J17" s="296"/>
    </row>
    <row r="18" spans="1:10">
      <c r="A18" s="20" t="s">
        <v>1491</v>
      </c>
      <c r="B18" s="20" t="s">
        <v>5378</v>
      </c>
      <c r="C18" s="20" t="s">
        <v>57</v>
      </c>
      <c r="D18" s="296" t="s">
        <v>56</v>
      </c>
      <c r="I18" s="272"/>
      <c r="J18" s="296"/>
    </row>
    <row r="19" spans="1:10">
      <c r="A19" s="20" t="s">
        <v>1492</v>
      </c>
      <c r="B19" s="20" t="s">
        <v>5378</v>
      </c>
      <c r="C19" s="20" t="s">
        <v>57</v>
      </c>
      <c r="D19" s="296" t="s">
        <v>56</v>
      </c>
      <c r="I19" s="272"/>
      <c r="J19" s="296"/>
    </row>
    <row r="20" spans="1:10">
      <c r="A20" s="20" t="s">
        <v>1493</v>
      </c>
      <c r="B20" s="20" t="s">
        <v>5378</v>
      </c>
      <c r="C20" s="20" t="s">
        <v>57</v>
      </c>
      <c r="D20" s="296" t="s">
        <v>56</v>
      </c>
      <c r="I20" s="272"/>
      <c r="J20" s="296"/>
    </row>
    <row r="21" spans="1:10">
      <c r="A21" s="20" t="s">
        <v>1494</v>
      </c>
      <c r="B21" s="20" t="s">
        <v>5378</v>
      </c>
      <c r="C21" s="20" t="s">
        <v>57</v>
      </c>
      <c r="D21" s="296" t="s">
        <v>56</v>
      </c>
      <c r="I21" s="272"/>
      <c r="J21" s="296"/>
    </row>
    <row r="22" spans="1:10">
      <c r="A22" s="20" t="s">
        <v>1495</v>
      </c>
      <c r="B22" s="20" t="s">
        <v>5378</v>
      </c>
      <c r="C22" s="20" t="s">
        <v>57</v>
      </c>
      <c r="D22" s="296" t="s">
        <v>56</v>
      </c>
      <c r="I22" s="272"/>
      <c r="J22" s="296"/>
    </row>
    <row r="23" spans="1:10">
      <c r="A23" s="20" t="s">
        <v>1496</v>
      </c>
      <c r="B23" s="20" t="s">
        <v>5378</v>
      </c>
      <c r="C23" s="20" t="s">
        <v>57</v>
      </c>
      <c r="D23" s="296" t="s">
        <v>56</v>
      </c>
      <c r="I23" s="272"/>
      <c r="J23" s="296"/>
    </row>
    <row r="24" spans="1:10">
      <c r="A24" s="20" t="s">
        <v>1497</v>
      </c>
      <c r="B24" s="20" t="s">
        <v>5378</v>
      </c>
      <c r="C24" s="20" t="s">
        <v>57</v>
      </c>
      <c r="D24" s="296" t="s">
        <v>56</v>
      </c>
      <c r="I24" s="272"/>
      <c r="J24" s="296"/>
    </row>
    <row r="25" spans="1:10">
      <c r="A25" s="20" t="s">
        <v>1498</v>
      </c>
      <c r="B25" s="20" t="s">
        <v>5378</v>
      </c>
      <c r="C25" s="20" t="s">
        <v>57</v>
      </c>
      <c r="D25" s="296" t="s">
        <v>56</v>
      </c>
      <c r="I25" s="272"/>
      <c r="J25" s="296"/>
    </row>
    <row r="26" spans="1:10">
      <c r="A26" s="20" t="s">
        <v>1500</v>
      </c>
      <c r="B26" s="20" t="s">
        <v>5378</v>
      </c>
      <c r="C26" s="20" t="s">
        <v>57</v>
      </c>
      <c r="D26" s="296" t="s">
        <v>56</v>
      </c>
      <c r="I26" s="272"/>
      <c r="J26" s="296"/>
    </row>
    <row r="27" spans="1:10">
      <c r="A27" s="20" t="s">
        <v>1502</v>
      </c>
      <c r="B27" s="20" t="s">
        <v>5378</v>
      </c>
      <c r="C27" s="20" t="s">
        <v>57</v>
      </c>
      <c r="D27" s="296" t="s">
        <v>56</v>
      </c>
      <c r="I27" s="272"/>
      <c r="J27" s="296"/>
    </row>
    <row r="28" spans="1:10">
      <c r="A28" s="20" t="s">
        <v>1504</v>
      </c>
      <c r="B28" s="20" t="s">
        <v>5378</v>
      </c>
      <c r="C28" s="20" t="s">
        <v>57</v>
      </c>
      <c r="D28" s="296" t="s">
        <v>56</v>
      </c>
      <c r="I28" s="272"/>
      <c r="J28" s="296"/>
    </row>
    <row r="29" spans="1:10">
      <c r="A29" s="20" t="s">
        <v>1506</v>
      </c>
      <c r="B29" s="20" t="s">
        <v>5378</v>
      </c>
      <c r="C29" s="20" t="s">
        <v>57</v>
      </c>
      <c r="D29" s="296" t="s">
        <v>56</v>
      </c>
      <c r="I29" s="272"/>
      <c r="J29" s="296"/>
    </row>
    <row r="30" spans="1:10">
      <c r="A30" s="20" t="s">
        <v>1507</v>
      </c>
      <c r="B30" s="20" t="s">
        <v>5378</v>
      </c>
      <c r="C30" s="20" t="s">
        <v>57</v>
      </c>
      <c r="D30" s="296" t="s">
        <v>56</v>
      </c>
      <c r="I30" s="272"/>
      <c r="J30" s="296"/>
    </row>
    <row r="31" spans="1:10">
      <c r="A31" s="20" t="s">
        <v>1508</v>
      </c>
      <c r="B31" s="20" t="s">
        <v>5378</v>
      </c>
      <c r="C31" s="20" t="s">
        <v>57</v>
      </c>
      <c r="D31" s="296" t="s">
        <v>56</v>
      </c>
      <c r="I31" s="272"/>
      <c r="J31" s="296"/>
    </row>
    <row r="32" spans="1:10">
      <c r="A32" s="20" t="s">
        <v>1510</v>
      </c>
      <c r="B32" s="20" t="s">
        <v>5379</v>
      </c>
      <c r="C32" s="20" t="s">
        <v>57</v>
      </c>
      <c r="D32" s="296" t="s">
        <v>56</v>
      </c>
      <c r="I32" s="272"/>
      <c r="J32" s="296"/>
    </row>
    <row r="33" spans="1:10">
      <c r="A33" s="20" t="s">
        <v>1499</v>
      </c>
      <c r="B33" s="20" t="s">
        <v>5378</v>
      </c>
      <c r="C33" s="20" t="s">
        <v>57</v>
      </c>
      <c r="D33" s="296" t="s">
        <v>56</v>
      </c>
      <c r="I33" s="272"/>
      <c r="J33" s="296"/>
    </row>
    <row r="34" spans="1:10">
      <c r="A34" s="20" t="s">
        <v>1501</v>
      </c>
      <c r="B34" s="20" t="s">
        <v>5378</v>
      </c>
      <c r="C34" s="20" t="s">
        <v>57</v>
      </c>
      <c r="D34" s="296" t="s">
        <v>56</v>
      </c>
      <c r="I34" s="272"/>
      <c r="J34" s="296"/>
    </row>
    <row r="35" spans="1:10">
      <c r="A35" s="20" t="s">
        <v>1503</v>
      </c>
      <c r="B35" s="20" t="s">
        <v>5378</v>
      </c>
      <c r="C35" s="20" t="s">
        <v>57</v>
      </c>
      <c r="D35" s="296" t="s">
        <v>56</v>
      </c>
      <c r="I35" s="272"/>
      <c r="J35" s="296"/>
    </row>
    <row r="36" spans="1:10">
      <c r="A36" s="20" t="s">
        <v>1505</v>
      </c>
      <c r="B36" s="20" t="s">
        <v>5378</v>
      </c>
      <c r="C36" s="20" t="s">
        <v>57</v>
      </c>
      <c r="D36" s="296" t="s">
        <v>56</v>
      </c>
      <c r="I36" s="272"/>
      <c r="J36" s="296"/>
    </row>
    <row r="37" spans="1:10">
      <c r="A37" s="20" t="s">
        <v>1509</v>
      </c>
      <c r="B37" s="20" t="s">
        <v>5378</v>
      </c>
      <c r="C37" s="20" t="s">
        <v>57</v>
      </c>
      <c r="D37" s="296" t="s">
        <v>56</v>
      </c>
      <c r="I37" s="272"/>
      <c r="J37" s="296"/>
    </row>
    <row r="38" spans="1:10">
      <c r="A38" s="20" t="s">
        <v>1512</v>
      </c>
      <c r="B38" s="20" t="s">
        <v>5379</v>
      </c>
      <c r="C38" s="20" t="s">
        <v>57</v>
      </c>
      <c r="D38" s="296" t="s">
        <v>56</v>
      </c>
      <c r="I38" s="272"/>
      <c r="J38" s="296"/>
    </row>
    <row r="39" spans="1:10">
      <c r="A39" s="20" t="s">
        <v>1514</v>
      </c>
      <c r="B39" s="20" t="s">
        <v>5379</v>
      </c>
      <c r="C39" s="20" t="s">
        <v>57</v>
      </c>
      <c r="D39" s="296" t="s">
        <v>56</v>
      </c>
      <c r="I39" s="272"/>
      <c r="J39" s="296"/>
    </row>
    <row r="40" spans="1:10">
      <c r="A40" s="20" t="s">
        <v>1792</v>
      </c>
      <c r="B40" s="20" t="s">
        <v>5380</v>
      </c>
      <c r="C40" s="20" t="s">
        <v>61</v>
      </c>
      <c r="D40" s="296" t="s">
        <v>60</v>
      </c>
      <c r="I40" s="272"/>
      <c r="J40" s="296"/>
    </row>
    <row r="41" spans="1:10">
      <c r="A41" s="20" t="s">
        <v>1793</v>
      </c>
      <c r="B41" s="20" t="s">
        <v>5380</v>
      </c>
      <c r="C41" s="20" t="s">
        <v>61</v>
      </c>
      <c r="D41" s="296" t="s">
        <v>60</v>
      </c>
      <c r="I41" s="272"/>
      <c r="J41" s="296"/>
    </row>
    <row r="42" spans="1:10">
      <c r="A42" s="20" t="s">
        <v>1796</v>
      </c>
      <c r="B42" s="20" t="s">
        <v>5380</v>
      </c>
      <c r="C42" s="20" t="s">
        <v>61</v>
      </c>
      <c r="D42" s="296" t="s">
        <v>60</v>
      </c>
      <c r="I42" s="272"/>
      <c r="J42" s="296"/>
    </row>
    <row r="43" spans="1:10">
      <c r="A43" s="20" t="s">
        <v>1797</v>
      </c>
      <c r="B43" s="20" t="s">
        <v>5380</v>
      </c>
      <c r="C43" s="20" t="s">
        <v>61</v>
      </c>
      <c r="D43" s="296" t="s">
        <v>60</v>
      </c>
      <c r="I43" s="272"/>
      <c r="J43" s="296"/>
    </row>
    <row r="44" spans="1:10">
      <c r="A44" s="20" t="s">
        <v>1798</v>
      </c>
      <c r="B44" s="20" t="s">
        <v>5380</v>
      </c>
      <c r="C44" s="20" t="s">
        <v>61</v>
      </c>
      <c r="D44" s="296" t="s">
        <v>60</v>
      </c>
      <c r="I44" s="272"/>
      <c r="J44" s="296"/>
    </row>
    <row r="45" spans="1:10">
      <c r="A45" s="20" t="s">
        <v>1800</v>
      </c>
      <c r="B45" s="20" t="s">
        <v>5380</v>
      </c>
      <c r="C45" s="20" t="s">
        <v>61</v>
      </c>
      <c r="D45" s="296" t="s">
        <v>60</v>
      </c>
      <c r="I45" s="272"/>
      <c r="J45" s="296"/>
    </row>
    <row r="46" spans="1:10">
      <c r="A46" s="20" t="s">
        <v>1802</v>
      </c>
      <c r="B46" s="20" t="s">
        <v>5380</v>
      </c>
      <c r="C46" s="20" t="s">
        <v>61</v>
      </c>
      <c r="D46" s="296" t="s">
        <v>60</v>
      </c>
      <c r="I46" s="272"/>
      <c r="J46" s="296"/>
    </row>
    <row r="47" spans="1:10">
      <c r="A47" s="20" t="s">
        <v>1875</v>
      </c>
      <c r="B47" s="20" t="s">
        <v>5381</v>
      </c>
      <c r="C47" s="20" t="s">
        <v>61</v>
      </c>
      <c r="D47" s="296" t="s">
        <v>60</v>
      </c>
      <c r="I47" s="272"/>
      <c r="J47" s="296"/>
    </row>
    <row r="48" spans="1:10">
      <c r="A48" s="20" t="s">
        <v>1877</v>
      </c>
      <c r="B48" s="20" t="s">
        <v>5381</v>
      </c>
      <c r="C48" s="20" t="s">
        <v>61</v>
      </c>
      <c r="D48" s="296" t="s">
        <v>60</v>
      </c>
      <c r="I48" s="272"/>
      <c r="J48" s="296"/>
    </row>
    <row r="49" spans="1:10">
      <c r="A49" s="20" t="s">
        <v>1805</v>
      </c>
      <c r="B49" s="20" t="s">
        <v>5380</v>
      </c>
      <c r="C49" s="20" t="s">
        <v>61</v>
      </c>
      <c r="D49" s="296" t="s">
        <v>60</v>
      </c>
      <c r="I49" s="272"/>
      <c r="J49" s="296"/>
    </row>
    <row r="50" spans="1:10">
      <c r="A50" s="20" t="s">
        <v>1806</v>
      </c>
      <c r="B50" s="20" t="s">
        <v>5380</v>
      </c>
      <c r="C50" s="20" t="s">
        <v>61</v>
      </c>
      <c r="D50" s="296" t="s">
        <v>60</v>
      </c>
      <c r="I50" s="272"/>
      <c r="J50" s="296"/>
    </row>
    <row r="51" spans="1:10">
      <c r="A51" s="20" t="s">
        <v>1807</v>
      </c>
      <c r="B51" s="20" t="s">
        <v>5380</v>
      </c>
      <c r="C51" s="20" t="s">
        <v>61</v>
      </c>
      <c r="D51" s="296" t="s">
        <v>60</v>
      </c>
      <c r="I51" s="272"/>
      <c r="J51" s="296"/>
    </row>
    <row r="52" spans="1:10">
      <c r="A52" s="20" t="s">
        <v>1808</v>
      </c>
      <c r="B52" s="20" t="s">
        <v>5380</v>
      </c>
      <c r="C52" s="20" t="s">
        <v>61</v>
      </c>
      <c r="D52" s="296" t="s">
        <v>60</v>
      </c>
      <c r="I52" s="272"/>
      <c r="J52" s="296"/>
    </row>
    <row r="53" spans="1:10">
      <c r="A53" s="20" t="s">
        <v>1809</v>
      </c>
      <c r="B53" s="20" t="s">
        <v>5380</v>
      </c>
      <c r="C53" s="20" t="s">
        <v>61</v>
      </c>
      <c r="D53" s="296" t="s">
        <v>60</v>
      </c>
      <c r="I53" s="272"/>
      <c r="J53" s="296"/>
    </row>
    <row r="54" spans="1:10">
      <c r="A54" s="20" t="s">
        <v>1810</v>
      </c>
      <c r="B54" s="20" t="s">
        <v>5380</v>
      </c>
      <c r="C54" s="20" t="s">
        <v>61</v>
      </c>
      <c r="D54" s="296" t="s">
        <v>60</v>
      </c>
      <c r="I54" s="272"/>
      <c r="J54" s="296"/>
    </row>
    <row r="55" spans="1:10">
      <c r="A55" s="20" t="s">
        <v>1811</v>
      </c>
      <c r="B55" s="20" t="s">
        <v>5380</v>
      </c>
      <c r="C55" s="20" t="s">
        <v>61</v>
      </c>
      <c r="D55" s="296" t="s">
        <v>60</v>
      </c>
      <c r="I55" s="272"/>
      <c r="J55" s="296"/>
    </row>
    <row r="56" spans="1:10">
      <c r="A56" s="20" t="s">
        <v>1880</v>
      </c>
      <c r="B56" s="20" t="s">
        <v>5381</v>
      </c>
      <c r="C56" s="20" t="s">
        <v>61</v>
      </c>
      <c r="D56" s="296" t="s">
        <v>60</v>
      </c>
      <c r="I56" s="272"/>
      <c r="J56" s="296"/>
    </row>
    <row r="57" spans="1:10">
      <c r="A57" s="20" t="s">
        <v>1881</v>
      </c>
      <c r="B57" s="20" t="s">
        <v>5381</v>
      </c>
      <c r="C57" s="20" t="s">
        <v>61</v>
      </c>
      <c r="D57" s="296" t="s">
        <v>60</v>
      </c>
      <c r="I57" s="272"/>
      <c r="J57" s="296"/>
    </row>
    <row r="58" spans="1:10">
      <c r="A58" s="20" t="s">
        <v>1882</v>
      </c>
      <c r="B58" s="20" t="s">
        <v>5381</v>
      </c>
      <c r="C58" s="20" t="s">
        <v>61</v>
      </c>
      <c r="D58" s="296" t="s">
        <v>60</v>
      </c>
      <c r="I58" s="272"/>
      <c r="J58" s="296"/>
    </row>
    <row r="59" spans="1:10">
      <c r="A59" s="20" t="s">
        <v>1813</v>
      </c>
      <c r="B59" s="20" t="s">
        <v>5380</v>
      </c>
      <c r="C59" s="20" t="s">
        <v>61</v>
      </c>
      <c r="D59" s="296" t="s">
        <v>60</v>
      </c>
      <c r="I59" s="272"/>
      <c r="J59" s="296"/>
    </row>
    <row r="60" spans="1:10">
      <c r="A60" s="20" t="s">
        <v>1814</v>
      </c>
      <c r="B60" s="20" t="s">
        <v>5380</v>
      </c>
      <c r="C60" s="20" t="s">
        <v>61</v>
      </c>
      <c r="D60" s="296" t="s">
        <v>60</v>
      </c>
      <c r="I60" s="272"/>
      <c r="J60" s="296"/>
    </row>
    <row r="61" spans="1:10">
      <c r="A61" s="20" t="s">
        <v>1815</v>
      </c>
      <c r="B61" s="20" t="s">
        <v>5380</v>
      </c>
      <c r="C61" s="20" t="s">
        <v>61</v>
      </c>
      <c r="D61" s="296" t="s">
        <v>60</v>
      </c>
      <c r="I61" s="272"/>
      <c r="J61" s="296"/>
    </row>
    <row r="62" spans="1:10">
      <c r="A62" s="20" t="s">
        <v>1816</v>
      </c>
      <c r="B62" s="20" t="s">
        <v>5380</v>
      </c>
      <c r="C62" s="20" t="s">
        <v>61</v>
      </c>
      <c r="D62" s="296" t="s">
        <v>60</v>
      </c>
      <c r="I62" s="272"/>
      <c r="J62" s="296"/>
    </row>
    <row r="63" spans="1:10">
      <c r="A63" s="20" t="s">
        <v>1817</v>
      </c>
      <c r="B63" s="20" t="s">
        <v>5380</v>
      </c>
      <c r="C63" s="20" t="s">
        <v>61</v>
      </c>
      <c r="D63" s="296" t="s">
        <v>60</v>
      </c>
      <c r="I63" s="272"/>
      <c r="J63" s="296"/>
    </row>
    <row r="64" spans="1:10">
      <c r="A64" s="20" t="s">
        <v>1818</v>
      </c>
      <c r="B64" s="20" t="s">
        <v>5380</v>
      </c>
      <c r="C64" s="20" t="s">
        <v>61</v>
      </c>
      <c r="D64" s="296" t="s">
        <v>60</v>
      </c>
      <c r="I64" s="272"/>
      <c r="J64" s="296"/>
    </row>
    <row r="65" spans="1:10">
      <c r="A65" s="20" t="s">
        <v>1820</v>
      </c>
      <c r="B65" s="20" t="s">
        <v>5380</v>
      </c>
      <c r="C65" s="20" t="s">
        <v>61</v>
      </c>
      <c r="D65" s="296" t="s">
        <v>60</v>
      </c>
      <c r="I65" s="272"/>
      <c r="J65" s="296"/>
    </row>
    <row r="66" spans="1:10">
      <c r="A66" s="20" t="s">
        <v>1821</v>
      </c>
      <c r="B66" s="20" t="s">
        <v>5380</v>
      </c>
      <c r="C66" s="20" t="s">
        <v>61</v>
      </c>
      <c r="D66" s="296" t="s">
        <v>60</v>
      </c>
      <c r="I66" s="272"/>
      <c r="J66" s="296"/>
    </row>
    <row r="67" spans="1:10">
      <c r="A67" s="20" t="s">
        <v>1822</v>
      </c>
      <c r="B67" s="20" t="s">
        <v>5380</v>
      </c>
      <c r="C67" s="20" t="s">
        <v>61</v>
      </c>
      <c r="D67" s="296" t="s">
        <v>60</v>
      </c>
      <c r="I67" s="272"/>
      <c r="J67" s="296"/>
    </row>
    <row r="68" spans="1:10">
      <c r="A68" s="20" t="s">
        <v>1823</v>
      </c>
      <c r="B68" s="20" t="s">
        <v>5380</v>
      </c>
      <c r="C68" s="20" t="s">
        <v>61</v>
      </c>
      <c r="D68" s="296" t="s">
        <v>60</v>
      </c>
      <c r="I68" s="272"/>
      <c r="J68" s="296"/>
    </row>
    <row r="69" spans="1:10">
      <c r="A69" s="20" t="s">
        <v>1824</v>
      </c>
      <c r="B69" s="20" t="s">
        <v>5380</v>
      </c>
      <c r="C69" s="20" t="s">
        <v>61</v>
      </c>
      <c r="D69" s="296" t="s">
        <v>60</v>
      </c>
      <c r="I69" s="272"/>
      <c r="J69" s="296"/>
    </row>
    <row r="70" spans="1:10">
      <c r="A70" s="20" t="s">
        <v>1825</v>
      </c>
      <c r="B70" s="20" t="s">
        <v>5380</v>
      </c>
      <c r="C70" s="20" t="s">
        <v>61</v>
      </c>
      <c r="D70" s="296" t="s">
        <v>60</v>
      </c>
      <c r="I70" s="272"/>
      <c r="J70" s="296"/>
    </row>
    <row r="71" spans="1:10">
      <c r="A71" s="20" t="s">
        <v>1826</v>
      </c>
      <c r="B71" s="20" t="s">
        <v>5380</v>
      </c>
      <c r="C71" s="20" t="s">
        <v>61</v>
      </c>
      <c r="D71" s="296" t="s">
        <v>60</v>
      </c>
      <c r="I71" s="272"/>
      <c r="J71" s="296"/>
    </row>
    <row r="72" spans="1:10">
      <c r="A72" s="20" t="s">
        <v>1827</v>
      </c>
      <c r="B72" s="20" t="s">
        <v>5380</v>
      </c>
      <c r="C72" s="20" t="s">
        <v>61</v>
      </c>
      <c r="D72" s="296" t="s">
        <v>60</v>
      </c>
      <c r="I72" s="272"/>
      <c r="J72" s="296"/>
    </row>
    <row r="73" spans="1:10">
      <c r="A73" s="20" t="s">
        <v>1828</v>
      </c>
      <c r="B73" s="20" t="s">
        <v>5380</v>
      </c>
      <c r="C73" s="20" t="s">
        <v>61</v>
      </c>
      <c r="D73" s="296" t="s">
        <v>60</v>
      </c>
      <c r="I73" s="272"/>
      <c r="J73" s="296"/>
    </row>
    <row r="74" spans="1:10">
      <c r="A74" s="20" t="s">
        <v>1829</v>
      </c>
      <c r="B74" s="20" t="s">
        <v>5380</v>
      </c>
      <c r="C74" s="20" t="s">
        <v>61</v>
      </c>
      <c r="D74" s="296" t="s">
        <v>60</v>
      </c>
      <c r="I74" s="272"/>
      <c r="J74" s="296"/>
    </row>
    <row r="75" spans="1:10">
      <c r="A75" s="20" t="s">
        <v>1830</v>
      </c>
      <c r="B75" s="20" t="s">
        <v>5382</v>
      </c>
      <c r="C75" s="20" t="s">
        <v>61</v>
      </c>
      <c r="D75" s="296" t="s">
        <v>60</v>
      </c>
      <c r="I75" s="272"/>
      <c r="J75" s="296"/>
    </row>
    <row r="76" spans="1:10">
      <c r="A76" s="20" t="s">
        <v>1831</v>
      </c>
      <c r="B76" s="20" t="s">
        <v>5382</v>
      </c>
      <c r="C76" s="20" t="s">
        <v>61</v>
      </c>
      <c r="D76" s="296" t="s">
        <v>60</v>
      </c>
      <c r="I76" s="272"/>
      <c r="J76" s="296"/>
    </row>
    <row r="77" spans="1:10">
      <c r="A77" s="20" t="s">
        <v>1832</v>
      </c>
      <c r="B77" s="20" t="s">
        <v>5382</v>
      </c>
      <c r="C77" s="20" t="s">
        <v>61</v>
      </c>
      <c r="D77" s="296" t="s">
        <v>60</v>
      </c>
      <c r="I77" s="272"/>
      <c r="J77" s="296"/>
    </row>
    <row r="78" spans="1:10">
      <c r="A78" s="20" t="s">
        <v>1833</v>
      </c>
      <c r="B78" s="20" t="s">
        <v>5382</v>
      </c>
      <c r="C78" s="20" t="s">
        <v>61</v>
      </c>
      <c r="D78" s="296" t="s">
        <v>60</v>
      </c>
      <c r="I78" s="272"/>
      <c r="J78" s="296"/>
    </row>
    <row r="79" spans="1:10">
      <c r="A79" s="20" t="s">
        <v>1834</v>
      </c>
      <c r="B79" s="20" t="s">
        <v>5382</v>
      </c>
      <c r="C79" s="20" t="s">
        <v>61</v>
      </c>
      <c r="D79" s="296" t="s">
        <v>60</v>
      </c>
      <c r="I79" s="272"/>
      <c r="J79" s="296"/>
    </row>
    <row r="80" spans="1:10">
      <c r="A80" s="20" t="s">
        <v>1837</v>
      </c>
      <c r="B80" s="20" t="s">
        <v>5382</v>
      </c>
      <c r="C80" s="20" t="s">
        <v>61</v>
      </c>
      <c r="D80" s="296" t="s">
        <v>60</v>
      </c>
      <c r="I80" s="272"/>
      <c r="J80" s="296"/>
    </row>
    <row r="81" spans="1:10">
      <c r="A81" s="20" t="s">
        <v>1839</v>
      </c>
      <c r="B81" s="20" t="s">
        <v>5382</v>
      </c>
      <c r="C81" s="20" t="s">
        <v>61</v>
      </c>
      <c r="D81" s="296" t="s">
        <v>60</v>
      </c>
      <c r="I81" s="272"/>
      <c r="J81" s="296"/>
    </row>
    <row r="82" spans="1:10">
      <c r="A82" s="20" t="s">
        <v>1840</v>
      </c>
      <c r="B82" s="20" t="s">
        <v>5382</v>
      </c>
      <c r="C82" s="20" t="s">
        <v>61</v>
      </c>
      <c r="D82" s="296" t="s">
        <v>60</v>
      </c>
      <c r="I82" s="272"/>
      <c r="J82" s="296"/>
    </row>
    <row r="83" spans="1:10">
      <c r="A83" s="20" t="s">
        <v>1841</v>
      </c>
      <c r="B83" s="20" t="s">
        <v>5382</v>
      </c>
      <c r="C83" s="20" t="s">
        <v>61</v>
      </c>
      <c r="D83" s="296" t="s">
        <v>60</v>
      </c>
      <c r="I83" s="272"/>
      <c r="J83" s="296"/>
    </row>
    <row r="84" spans="1:10">
      <c r="A84" s="20" t="s">
        <v>1819</v>
      </c>
      <c r="B84" s="20" t="s">
        <v>5380</v>
      </c>
      <c r="C84" s="20" t="s">
        <v>61</v>
      </c>
      <c r="D84" s="296" t="s">
        <v>60</v>
      </c>
      <c r="I84" s="272"/>
      <c r="J84" s="296"/>
    </row>
    <row r="85" spans="1:10">
      <c r="A85" s="20" t="s">
        <v>1835</v>
      </c>
      <c r="B85" s="20" t="s">
        <v>5382</v>
      </c>
      <c r="C85" s="20" t="s">
        <v>61</v>
      </c>
      <c r="D85" s="296" t="s">
        <v>60</v>
      </c>
      <c r="I85" s="272"/>
      <c r="J85" s="296"/>
    </row>
    <row r="86" spans="1:10">
      <c r="A86" s="20" t="s">
        <v>1836</v>
      </c>
      <c r="B86" s="20" t="s">
        <v>5382</v>
      </c>
      <c r="C86" s="20" t="s">
        <v>61</v>
      </c>
      <c r="D86" s="296" t="s">
        <v>60</v>
      </c>
      <c r="I86" s="272"/>
      <c r="J86" s="296"/>
    </row>
    <row r="87" spans="1:10">
      <c r="A87" s="20" t="s">
        <v>1838</v>
      </c>
      <c r="B87" s="20" t="s">
        <v>5382</v>
      </c>
      <c r="C87" s="20" t="s">
        <v>61</v>
      </c>
      <c r="D87" s="296" t="s">
        <v>60</v>
      </c>
      <c r="I87" s="272"/>
      <c r="J87" s="296"/>
    </row>
    <row r="88" spans="1:10">
      <c r="A88" s="20" t="s">
        <v>1843</v>
      </c>
      <c r="B88" s="20" t="s">
        <v>5382</v>
      </c>
      <c r="C88" s="20" t="s">
        <v>61</v>
      </c>
      <c r="D88" s="296" t="s">
        <v>60</v>
      </c>
      <c r="I88" s="272"/>
      <c r="J88" s="296"/>
    </row>
    <row r="89" spans="1:10">
      <c r="A89" s="20" t="s">
        <v>1885</v>
      </c>
      <c r="B89" s="20" t="s">
        <v>5381</v>
      </c>
      <c r="C89" s="20" t="s">
        <v>61</v>
      </c>
      <c r="D89" s="296" t="s">
        <v>60</v>
      </c>
      <c r="I89" s="272"/>
      <c r="J89" s="296"/>
    </row>
    <row r="90" spans="1:10">
      <c r="A90" s="20" t="s">
        <v>1886</v>
      </c>
      <c r="B90" s="20" t="s">
        <v>5383</v>
      </c>
      <c r="C90" s="20" t="s">
        <v>61</v>
      </c>
      <c r="D90" s="296" t="s">
        <v>60</v>
      </c>
      <c r="I90" s="272"/>
      <c r="J90" s="296"/>
    </row>
    <row r="91" spans="1:10">
      <c r="A91" s="20" t="s">
        <v>1872</v>
      </c>
      <c r="B91" s="20" t="s">
        <v>5381</v>
      </c>
      <c r="C91" s="20" t="s">
        <v>61</v>
      </c>
      <c r="D91" s="296" t="s">
        <v>60</v>
      </c>
      <c r="I91" s="272"/>
      <c r="J91" s="296"/>
    </row>
    <row r="92" spans="1:10">
      <c r="A92" s="20" t="s">
        <v>1559</v>
      </c>
      <c r="B92" s="20" t="s">
        <v>5384</v>
      </c>
      <c r="C92" s="20" t="s">
        <v>57</v>
      </c>
      <c r="D92" s="296" t="s">
        <v>56</v>
      </c>
      <c r="I92" s="272"/>
      <c r="J92" s="296"/>
    </row>
    <row r="93" spans="1:10">
      <c r="A93" s="20" t="s">
        <v>1563</v>
      </c>
      <c r="B93" s="20" t="s">
        <v>5385</v>
      </c>
      <c r="C93" s="20" t="s">
        <v>57</v>
      </c>
      <c r="D93" s="296" t="s">
        <v>56</v>
      </c>
      <c r="I93" s="272"/>
      <c r="J93" s="296"/>
    </row>
    <row r="94" spans="1:10">
      <c r="A94" s="20" t="s">
        <v>1578</v>
      </c>
      <c r="B94" s="20" t="s">
        <v>5386</v>
      </c>
      <c r="C94" s="20" t="s">
        <v>57</v>
      </c>
      <c r="D94" s="296" t="s">
        <v>56</v>
      </c>
      <c r="I94" s="272"/>
      <c r="J94" s="296"/>
    </row>
    <row r="95" spans="1:10">
      <c r="A95" s="20" t="s">
        <v>1579</v>
      </c>
      <c r="B95" s="20" t="s">
        <v>5386</v>
      </c>
      <c r="C95" s="20" t="s">
        <v>57</v>
      </c>
      <c r="D95" s="296" t="s">
        <v>56</v>
      </c>
      <c r="I95" s="272"/>
      <c r="J95" s="296"/>
    </row>
    <row r="96" spans="1:10">
      <c r="A96" s="20" t="s">
        <v>1580</v>
      </c>
      <c r="B96" s="20" t="s">
        <v>5386</v>
      </c>
      <c r="C96" s="20" t="s">
        <v>57</v>
      </c>
      <c r="D96" s="296" t="s">
        <v>56</v>
      </c>
      <c r="I96" s="272"/>
      <c r="J96" s="296"/>
    </row>
    <row r="97" spans="1:10">
      <c r="A97" s="20" t="s">
        <v>1581</v>
      </c>
      <c r="B97" s="20" t="s">
        <v>5386</v>
      </c>
      <c r="C97" s="20" t="s">
        <v>57</v>
      </c>
      <c r="D97" s="296" t="s">
        <v>56</v>
      </c>
      <c r="I97" s="272"/>
      <c r="J97" s="296"/>
    </row>
    <row r="98" spans="1:10">
      <c r="A98" s="20" t="s">
        <v>1582</v>
      </c>
      <c r="B98" s="20" t="s">
        <v>5386</v>
      </c>
      <c r="C98" s="20" t="s">
        <v>57</v>
      </c>
      <c r="D98" s="296" t="s">
        <v>56</v>
      </c>
      <c r="I98" s="272"/>
      <c r="J98" s="296"/>
    </row>
    <row r="99" spans="1:10">
      <c r="A99" s="20" t="s">
        <v>1583</v>
      </c>
      <c r="B99" s="20" t="s">
        <v>5386</v>
      </c>
      <c r="C99" s="20" t="s">
        <v>57</v>
      </c>
      <c r="D99" s="296" t="s">
        <v>56</v>
      </c>
      <c r="I99" s="272"/>
      <c r="J99" s="296"/>
    </row>
    <row r="100" spans="1:10">
      <c r="A100" s="20" t="s">
        <v>1584</v>
      </c>
      <c r="B100" s="20" t="s">
        <v>5386</v>
      </c>
      <c r="C100" s="20" t="s">
        <v>57</v>
      </c>
      <c r="D100" s="296" t="s">
        <v>56</v>
      </c>
      <c r="I100" s="272"/>
      <c r="J100" s="296"/>
    </row>
    <row r="101" spans="1:10">
      <c r="A101" s="20" t="s">
        <v>1585</v>
      </c>
      <c r="B101" s="20" t="s">
        <v>5386</v>
      </c>
      <c r="C101" s="20" t="s">
        <v>57</v>
      </c>
      <c r="D101" s="296" t="s">
        <v>56</v>
      </c>
      <c r="I101" s="272"/>
      <c r="J101" s="296"/>
    </row>
    <row r="102" spans="1:10">
      <c r="A102" s="20" t="s">
        <v>1586</v>
      </c>
      <c r="B102" s="20" t="s">
        <v>5386</v>
      </c>
      <c r="C102" s="20" t="s">
        <v>57</v>
      </c>
      <c r="D102" s="296" t="s">
        <v>56</v>
      </c>
      <c r="I102" s="272"/>
      <c r="J102" s="296"/>
    </row>
    <row r="103" spans="1:10">
      <c r="A103" s="20" t="s">
        <v>1587</v>
      </c>
      <c r="B103" s="20" t="s">
        <v>5386</v>
      </c>
      <c r="C103" s="20" t="s">
        <v>57</v>
      </c>
      <c r="D103" s="296" t="s">
        <v>56</v>
      </c>
      <c r="I103" s="272"/>
      <c r="J103" s="296"/>
    </row>
    <row r="104" spans="1:10">
      <c r="A104" s="20" t="s">
        <v>1588</v>
      </c>
      <c r="B104" s="20" t="s">
        <v>5386</v>
      </c>
      <c r="C104" s="20" t="s">
        <v>57</v>
      </c>
      <c r="D104" s="296" t="s">
        <v>56</v>
      </c>
      <c r="I104" s="272"/>
      <c r="J104" s="296"/>
    </row>
    <row r="105" spans="1:10">
      <c r="A105" s="20" t="s">
        <v>1589</v>
      </c>
      <c r="B105" s="20" t="s">
        <v>5386</v>
      </c>
      <c r="C105" s="20" t="s">
        <v>57</v>
      </c>
      <c r="D105" s="296" t="s">
        <v>56</v>
      </c>
      <c r="I105" s="272"/>
      <c r="J105" s="296"/>
    </row>
    <row r="106" spans="1:10">
      <c r="A106" s="20" t="s">
        <v>1591</v>
      </c>
      <c r="B106" s="20" t="s">
        <v>5386</v>
      </c>
      <c r="C106" s="20" t="s">
        <v>57</v>
      </c>
      <c r="D106" s="296" t="s">
        <v>56</v>
      </c>
      <c r="I106" s="272"/>
      <c r="J106" s="296"/>
    </row>
    <row r="107" spans="1:10">
      <c r="A107" s="20" t="s">
        <v>1592</v>
      </c>
      <c r="B107" s="20" t="s">
        <v>5386</v>
      </c>
      <c r="C107" s="20" t="s">
        <v>57</v>
      </c>
      <c r="D107" s="296" t="s">
        <v>56</v>
      </c>
      <c r="I107" s="272"/>
      <c r="J107" s="296"/>
    </row>
    <row r="108" spans="1:10">
      <c r="A108" s="20" t="s">
        <v>1595</v>
      </c>
      <c r="B108" s="20" t="s">
        <v>5386</v>
      </c>
      <c r="C108" s="20" t="s">
        <v>57</v>
      </c>
      <c r="D108" s="296" t="s">
        <v>56</v>
      </c>
      <c r="I108" s="272"/>
      <c r="J108" s="296"/>
    </row>
    <row r="109" spans="1:10">
      <c r="A109" s="20" t="s">
        <v>1597</v>
      </c>
      <c r="B109" s="20" t="s">
        <v>5386</v>
      </c>
      <c r="C109" s="20" t="s">
        <v>57</v>
      </c>
      <c r="D109" s="296" t="s">
        <v>56</v>
      </c>
      <c r="I109" s="272"/>
      <c r="J109" s="296"/>
    </row>
    <row r="110" spans="1:10">
      <c r="A110" s="20" t="s">
        <v>1598</v>
      </c>
      <c r="B110" s="20" t="s">
        <v>5386</v>
      </c>
      <c r="C110" s="20" t="s">
        <v>57</v>
      </c>
      <c r="D110" s="296" t="s">
        <v>56</v>
      </c>
      <c r="I110" s="272"/>
      <c r="J110" s="296"/>
    </row>
    <row r="111" spans="1:10">
      <c r="A111" s="20" t="s">
        <v>1599</v>
      </c>
      <c r="B111" s="20" t="s">
        <v>5386</v>
      </c>
      <c r="C111" s="20" t="s">
        <v>57</v>
      </c>
      <c r="D111" s="296" t="s">
        <v>56</v>
      </c>
      <c r="I111" s="272"/>
      <c r="J111" s="296"/>
    </row>
    <row r="112" spans="1:10">
      <c r="A112" s="20" t="s">
        <v>1603</v>
      </c>
      <c r="B112" s="20" t="s">
        <v>5387</v>
      </c>
      <c r="C112" s="20" t="s">
        <v>59</v>
      </c>
      <c r="D112" s="296" t="s">
        <v>58</v>
      </c>
      <c r="I112" s="272"/>
      <c r="J112" s="296"/>
    </row>
    <row r="113" spans="1:10">
      <c r="A113" s="20" t="s">
        <v>1605</v>
      </c>
      <c r="B113" s="20" t="s">
        <v>5387</v>
      </c>
      <c r="C113" s="20" t="s">
        <v>59</v>
      </c>
      <c r="D113" s="296" t="s">
        <v>58</v>
      </c>
      <c r="I113" s="272"/>
      <c r="J113" s="296"/>
    </row>
    <row r="114" spans="1:10">
      <c r="A114" s="20" t="s">
        <v>1606</v>
      </c>
      <c r="B114" s="20" t="s">
        <v>5387</v>
      </c>
      <c r="C114" s="20" t="s">
        <v>59</v>
      </c>
      <c r="D114" s="296" t="s">
        <v>58</v>
      </c>
      <c r="I114" s="272"/>
      <c r="J114" s="296"/>
    </row>
    <row r="115" spans="1:10">
      <c r="A115" s="20" t="s">
        <v>1617</v>
      </c>
      <c r="B115" s="20" t="s">
        <v>5387</v>
      </c>
      <c r="C115" s="20" t="s">
        <v>59</v>
      </c>
      <c r="D115" s="296" t="s">
        <v>58</v>
      </c>
      <c r="I115" s="272"/>
      <c r="J115" s="296"/>
    </row>
    <row r="116" spans="1:10">
      <c r="A116" s="20" t="s">
        <v>1618</v>
      </c>
      <c r="B116" s="20" t="s">
        <v>5387</v>
      </c>
      <c r="C116" s="20" t="s">
        <v>59</v>
      </c>
      <c r="D116" s="296" t="s">
        <v>58</v>
      </c>
      <c r="I116" s="272"/>
      <c r="J116" s="296"/>
    </row>
    <row r="117" spans="1:10">
      <c r="A117" s="20" t="s">
        <v>1741</v>
      </c>
      <c r="B117" s="20" t="s">
        <v>5388</v>
      </c>
      <c r="C117" s="20" t="s">
        <v>61</v>
      </c>
      <c r="D117" s="296" t="s">
        <v>60</v>
      </c>
      <c r="I117" s="272"/>
      <c r="J117" s="296"/>
    </row>
    <row r="118" spans="1:10">
      <c r="A118" s="20" t="s">
        <v>1743</v>
      </c>
      <c r="B118" s="20" t="s">
        <v>5389</v>
      </c>
      <c r="C118" s="20" t="s">
        <v>115</v>
      </c>
      <c r="D118" s="296" t="s">
        <v>116</v>
      </c>
      <c r="I118" s="272"/>
      <c r="J118" s="296"/>
    </row>
    <row r="119" spans="1:10">
      <c r="A119" s="20" t="s">
        <v>1744</v>
      </c>
      <c r="B119" s="20" t="s">
        <v>5389</v>
      </c>
      <c r="C119" s="20" t="s">
        <v>115</v>
      </c>
      <c r="D119" s="296" t="s">
        <v>116</v>
      </c>
      <c r="I119" s="272"/>
      <c r="J119" s="296"/>
    </row>
    <row r="120" spans="1:10">
      <c r="A120" s="20" t="s">
        <v>1745</v>
      </c>
      <c r="B120" s="20" t="s">
        <v>5389</v>
      </c>
      <c r="C120" s="20" t="s">
        <v>115</v>
      </c>
      <c r="D120" s="296" t="s">
        <v>116</v>
      </c>
      <c r="I120" s="272"/>
      <c r="J120" s="296"/>
    </row>
    <row r="121" spans="1:10">
      <c r="A121" s="20" t="s">
        <v>1746</v>
      </c>
      <c r="B121" s="20" t="s">
        <v>5390</v>
      </c>
      <c r="C121" s="20" t="s">
        <v>61</v>
      </c>
      <c r="D121" s="296" t="s">
        <v>60</v>
      </c>
      <c r="I121" s="272"/>
      <c r="J121" s="296"/>
    </row>
    <row r="122" spans="1:10">
      <c r="A122" s="20" t="s">
        <v>1631</v>
      </c>
      <c r="B122" s="20" t="s">
        <v>5387</v>
      </c>
      <c r="C122" s="20" t="s">
        <v>59</v>
      </c>
      <c r="D122" s="296" t="s">
        <v>58</v>
      </c>
      <c r="I122" s="272"/>
      <c r="J122" s="296"/>
    </row>
    <row r="123" spans="1:10">
      <c r="A123" s="20" t="s">
        <v>1632</v>
      </c>
      <c r="B123" s="20" t="s">
        <v>5387</v>
      </c>
      <c r="C123" s="20" t="s">
        <v>59</v>
      </c>
      <c r="D123" s="296" t="s">
        <v>58</v>
      </c>
      <c r="I123" s="272"/>
      <c r="J123" s="296"/>
    </row>
    <row r="124" spans="1:10">
      <c r="A124" s="20" t="s">
        <v>1634</v>
      </c>
      <c r="B124" s="20" t="s">
        <v>5387</v>
      </c>
      <c r="C124" s="20" t="s">
        <v>59</v>
      </c>
      <c r="D124" s="296" t="s">
        <v>58</v>
      </c>
      <c r="I124" s="272"/>
      <c r="J124" s="296"/>
    </row>
    <row r="125" spans="1:10">
      <c r="A125" s="20" t="s">
        <v>1635</v>
      </c>
      <c r="B125" s="20" t="s">
        <v>5387</v>
      </c>
      <c r="C125" s="20" t="s">
        <v>59</v>
      </c>
      <c r="D125" s="296" t="s">
        <v>58</v>
      </c>
      <c r="I125" s="272"/>
      <c r="J125" s="296"/>
    </row>
    <row r="126" spans="1:10">
      <c r="A126" s="20" t="s">
        <v>1638</v>
      </c>
      <c r="B126" s="20" t="s">
        <v>5376</v>
      </c>
      <c r="C126" s="20" t="s">
        <v>59</v>
      </c>
      <c r="D126" s="296" t="s">
        <v>58</v>
      </c>
      <c r="I126" s="272"/>
      <c r="J126" s="296"/>
    </row>
    <row r="127" spans="1:10">
      <c r="A127" s="20" t="s">
        <v>1647</v>
      </c>
      <c r="B127" s="20" t="s">
        <v>5376</v>
      </c>
      <c r="C127" s="20" t="s">
        <v>59</v>
      </c>
      <c r="D127" s="296" t="s">
        <v>58</v>
      </c>
      <c r="I127" s="272"/>
      <c r="J127" s="296"/>
    </row>
    <row r="128" spans="1:10">
      <c r="A128" s="20" t="s">
        <v>1669</v>
      </c>
      <c r="B128" s="20" t="s">
        <v>5391</v>
      </c>
      <c r="C128" s="20" t="s">
        <v>59</v>
      </c>
      <c r="D128" s="296" t="s">
        <v>58</v>
      </c>
      <c r="I128" s="272"/>
      <c r="J128" s="296"/>
    </row>
    <row r="129" spans="1:10">
      <c r="A129" s="20" t="s">
        <v>1672</v>
      </c>
      <c r="B129" s="20" t="s">
        <v>5391</v>
      </c>
      <c r="C129" s="20" t="s">
        <v>59</v>
      </c>
      <c r="D129" s="296" t="s">
        <v>58</v>
      </c>
      <c r="I129" s="272"/>
      <c r="J129" s="296"/>
    </row>
    <row r="130" spans="1:10">
      <c r="A130" s="20" t="s">
        <v>1673</v>
      </c>
      <c r="B130" s="20" t="s">
        <v>5391</v>
      </c>
      <c r="C130" s="20" t="s">
        <v>59</v>
      </c>
      <c r="D130" s="296" t="s">
        <v>58</v>
      </c>
      <c r="I130" s="272"/>
      <c r="J130" s="296"/>
    </row>
    <row r="131" spans="1:10">
      <c r="A131" s="20" t="s">
        <v>1906</v>
      </c>
      <c r="B131" s="20" t="s">
        <v>5383</v>
      </c>
      <c r="C131" s="20" t="s">
        <v>61</v>
      </c>
      <c r="D131" s="296" t="s">
        <v>60</v>
      </c>
      <c r="I131" s="272"/>
      <c r="J131" s="296"/>
    </row>
    <row r="132" spans="1:10">
      <c r="A132" s="20" t="s">
        <v>1910</v>
      </c>
      <c r="B132" s="20" t="s">
        <v>5392</v>
      </c>
      <c r="C132" s="20" t="s">
        <v>61</v>
      </c>
      <c r="D132" s="296" t="s">
        <v>60</v>
      </c>
      <c r="I132" s="272"/>
      <c r="J132" s="296"/>
    </row>
    <row r="133" spans="1:10">
      <c r="A133" s="20" t="s">
        <v>1912</v>
      </c>
      <c r="B133" s="20" t="s">
        <v>5392</v>
      </c>
      <c r="C133" s="20" t="s">
        <v>61</v>
      </c>
      <c r="D133" s="296" t="s">
        <v>60</v>
      </c>
      <c r="I133" s="272"/>
      <c r="J133" s="296"/>
    </row>
    <row r="134" spans="1:10">
      <c r="A134" s="20" t="s">
        <v>1914</v>
      </c>
      <c r="B134" s="20" t="s">
        <v>5392</v>
      </c>
      <c r="C134" s="20" t="s">
        <v>61</v>
      </c>
      <c r="D134" s="296" t="s">
        <v>60</v>
      </c>
      <c r="I134" s="272"/>
      <c r="J134" s="296"/>
    </row>
    <row r="135" spans="1:10">
      <c r="A135" s="20" t="s">
        <v>1916</v>
      </c>
      <c r="B135" s="20" t="s">
        <v>5392</v>
      </c>
      <c r="C135" s="20" t="s">
        <v>61</v>
      </c>
      <c r="D135" s="296" t="s">
        <v>60</v>
      </c>
      <c r="I135" s="272"/>
      <c r="J135" s="296"/>
    </row>
    <row r="136" spans="1:10">
      <c r="A136" s="20" t="s">
        <v>1928</v>
      </c>
      <c r="B136" s="20" t="s">
        <v>5392</v>
      </c>
      <c r="C136" s="20" t="s">
        <v>61</v>
      </c>
      <c r="D136" s="296" t="s">
        <v>60</v>
      </c>
      <c r="I136" s="272"/>
      <c r="J136" s="296"/>
    </row>
    <row r="137" spans="1:10">
      <c r="A137" s="20" t="s">
        <v>1931</v>
      </c>
      <c r="B137" s="20" t="s">
        <v>5392</v>
      </c>
      <c r="C137" s="20" t="s">
        <v>61</v>
      </c>
      <c r="D137" s="296" t="s">
        <v>60</v>
      </c>
      <c r="I137" s="272"/>
      <c r="J137" s="296"/>
    </row>
    <row r="138" spans="1:10">
      <c r="A138" s="20" t="s">
        <v>1932</v>
      </c>
      <c r="B138" s="20" t="s">
        <v>5392</v>
      </c>
      <c r="C138" s="20" t="s">
        <v>61</v>
      </c>
      <c r="D138" s="296" t="s">
        <v>60</v>
      </c>
      <c r="I138" s="272"/>
      <c r="J138" s="296"/>
    </row>
    <row r="139" spans="1:10">
      <c r="A139" s="20" t="s">
        <v>1934</v>
      </c>
      <c r="B139" s="20" t="s">
        <v>5392</v>
      </c>
      <c r="C139" s="20" t="s">
        <v>61</v>
      </c>
      <c r="D139" s="296" t="s">
        <v>60</v>
      </c>
      <c r="I139" s="272"/>
      <c r="J139" s="296"/>
    </row>
    <row r="140" spans="1:10">
      <c r="A140" s="20" t="s">
        <v>1935</v>
      </c>
      <c r="B140" s="20" t="s">
        <v>5392</v>
      </c>
      <c r="C140" s="20" t="s">
        <v>61</v>
      </c>
      <c r="D140" s="296" t="s">
        <v>60</v>
      </c>
      <c r="I140" s="272"/>
      <c r="J140" s="296"/>
    </row>
    <row r="141" spans="1:10">
      <c r="A141" s="20" t="s">
        <v>1936</v>
      </c>
      <c r="B141" s="20" t="s">
        <v>5392</v>
      </c>
      <c r="C141" s="20" t="s">
        <v>61</v>
      </c>
      <c r="D141" s="296" t="s">
        <v>60</v>
      </c>
      <c r="I141" s="272"/>
      <c r="J141" s="296"/>
    </row>
    <row r="142" spans="1:10">
      <c r="A142" s="20" t="s">
        <v>1917</v>
      </c>
      <c r="B142" s="20" t="s">
        <v>5392</v>
      </c>
      <c r="C142" s="20" t="s">
        <v>61</v>
      </c>
      <c r="D142" s="296" t="s">
        <v>60</v>
      </c>
      <c r="I142" s="272"/>
      <c r="J142" s="296"/>
    </row>
    <row r="143" spans="1:10">
      <c r="A143" s="20" t="s">
        <v>1918</v>
      </c>
      <c r="B143" s="20" t="s">
        <v>5392</v>
      </c>
      <c r="C143" s="20" t="s">
        <v>61</v>
      </c>
      <c r="D143" s="296" t="s">
        <v>60</v>
      </c>
      <c r="I143" s="272"/>
      <c r="J143" s="296"/>
    </row>
    <row r="144" spans="1:10">
      <c r="A144" s="20" t="s">
        <v>1919</v>
      </c>
      <c r="B144" s="20" t="s">
        <v>5392</v>
      </c>
      <c r="C144" s="20" t="s">
        <v>61</v>
      </c>
      <c r="D144" s="296" t="s">
        <v>60</v>
      </c>
      <c r="I144" s="272"/>
      <c r="J144" s="296"/>
    </row>
    <row r="145" spans="1:10">
      <c r="A145" s="20" t="s">
        <v>1921</v>
      </c>
      <c r="B145" s="20" t="s">
        <v>5392</v>
      </c>
      <c r="C145" s="20" t="s">
        <v>61</v>
      </c>
      <c r="D145" s="296" t="s">
        <v>60</v>
      </c>
      <c r="I145" s="272"/>
      <c r="J145" s="296"/>
    </row>
    <row r="146" spans="1:10">
      <c r="A146" s="20" t="s">
        <v>1922</v>
      </c>
      <c r="B146" s="20" t="s">
        <v>5392</v>
      </c>
      <c r="C146" s="20" t="s">
        <v>61</v>
      </c>
      <c r="D146" s="296" t="s">
        <v>60</v>
      </c>
      <c r="I146" s="272"/>
      <c r="J146" s="296"/>
    </row>
    <row r="147" spans="1:10">
      <c r="A147" s="20" t="s">
        <v>1923</v>
      </c>
      <c r="B147" s="20" t="s">
        <v>5392</v>
      </c>
      <c r="C147" s="20" t="s">
        <v>61</v>
      </c>
      <c r="D147" s="296" t="s">
        <v>60</v>
      </c>
      <c r="I147" s="272"/>
      <c r="J147" s="296"/>
    </row>
    <row r="148" spans="1:10">
      <c r="A148" s="20" t="s">
        <v>1925</v>
      </c>
      <c r="B148" s="20" t="s">
        <v>5392</v>
      </c>
      <c r="C148" s="20" t="s">
        <v>61</v>
      </c>
      <c r="D148" s="296" t="s">
        <v>60</v>
      </c>
      <c r="I148" s="272"/>
      <c r="J148" s="296"/>
    </row>
    <row r="149" spans="1:10">
      <c r="A149" s="20" t="s">
        <v>1926</v>
      </c>
      <c r="B149" s="20" t="s">
        <v>5392</v>
      </c>
      <c r="C149" s="20" t="s">
        <v>61</v>
      </c>
      <c r="D149" s="296" t="s">
        <v>60</v>
      </c>
      <c r="I149" s="272"/>
      <c r="J149" s="296"/>
    </row>
    <row r="150" spans="1:10">
      <c r="A150" s="20" t="s">
        <v>1927</v>
      </c>
      <c r="B150" s="20" t="s">
        <v>5392</v>
      </c>
      <c r="C150" s="20" t="s">
        <v>61</v>
      </c>
      <c r="D150" s="296" t="s">
        <v>60</v>
      </c>
      <c r="I150" s="272"/>
      <c r="J150" s="296"/>
    </row>
    <row r="151" spans="1:10">
      <c r="A151" s="20" t="s">
        <v>1940</v>
      </c>
      <c r="B151" s="20" t="s">
        <v>5393</v>
      </c>
      <c r="C151" s="20" t="s">
        <v>61</v>
      </c>
      <c r="D151" s="296" t="s">
        <v>60</v>
      </c>
      <c r="I151" s="272"/>
      <c r="J151" s="296"/>
    </row>
    <row r="152" spans="1:10">
      <c r="A152" s="20" t="s">
        <v>1942</v>
      </c>
      <c r="B152" s="20" t="s">
        <v>5394</v>
      </c>
      <c r="C152" s="20" t="s">
        <v>61</v>
      </c>
      <c r="D152" s="296" t="s">
        <v>60</v>
      </c>
      <c r="I152" s="272"/>
      <c r="J152" s="296"/>
    </row>
    <row r="153" spans="1:10">
      <c r="A153" s="20" t="s">
        <v>1943</v>
      </c>
      <c r="B153" s="20" t="s">
        <v>5394</v>
      </c>
      <c r="C153" s="20" t="s">
        <v>61</v>
      </c>
      <c r="D153" s="296" t="s">
        <v>60</v>
      </c>
      <c r="I153" s="272"/>
      <c r="J153" s="296"/>
    </row>
    <row r="154" spans="1:10">
      <c r="A154" s="20" t="s">
        <v>1945</v>
      </c>
      <c r="B154" s="20" t="s">
        <v>5394</v>
      </c>
      <c r="C154" s="20" t="s">
        <v>61</v>
      </c>
      <c r="D154" s="296" t="s">
        <v>60</v>
      </c>
      <c r="I154" s="272"/>
      <c r="J154" s="296"/>
    </row>
    <row r="155" spans="1:10">
      <c r="A155" s="20" t="s">
        <v>1948</v>
      </c>
      <c r="B155" s="20" t="s">
        <v>5394</v>
      </c>
      <c r="C155" s="20" t="s">
        <v>61</v>
      </c>
      <c r="D155" s="296" t="s">
        <v>60</v>
      </c>
      <c r="I155" s="272"/>
      <c r="J155" s="296"/>
    </row>
    <row r="156" spans="1:10">
      <c r="A156" s="20" t="s">
        <v>1949</v>
      </c>
      <c r="B156" s="20" t="s">
        <v>5394</v>
      </c>
      <c r="C156" s="20" t="s">
        <v>61</v>
      </c>
      <c r="D156" s="296" t="s">
        <v>60</v>
      </c>
      <c r="I156" s="272"/>
      <c r="J156" s="296"/>
    </row>
    <row r="157" spans="1:10">
      <c r="A157" s="20" t="s">
        <v>1929</v>
      </c>
      <c r="B157" s="20" t="s">
        <v>5392</v>
      </c>
      <c r="C157" s="20" t="s">
        <v>61</v>
      </c>
      <c r="D157" s="296" t="s">
        <v>60</v>
      </c>
      <c r="I157" s="272"/>
      <c r="J157" s="296"/>
    </row>
    <row r="158" spans="1:10">
      <c r="A158" s="20" t="s">
        <v>1930</v>
      </c>
      <c r="B158" s="20" t="s">
        <v>5392</v>
      </c>
      <c r="C158" s="20" t="s">
        <v>61</v>
      </c>
      <c r="D158" s="296" t="s">
        <v>60</v>
      </c>
      <c r="I158" s="272"/>
      <c r="J158" s="296"/>
    </row>
    <row r="159" spans="1:10">
      <c r="A159" s="20" t="s">
        <v>1933</v>
      </c>
      <c r="B159" s="20" t="s">
        <v>5392</v>
      </c>
      <c r="C159" s="20" t="s">
        <v>61</v>
      </c>
      <c r="D159" s="296" t="s">
        <v>60</v>
      </c>
      <c r="I159" s="272"/>
      <c r="J159" s="296"/>
    </row>
    <row r="160" spans="1:10">
      <c r="A160" s="20" t="s">
        <v>1937</v>
      </c>
      <c r="B160" s="20" t="s">
        <v>5392</v>
      </c>
      <c r="C160" s="20" t="s">
        <v>61</v>
      </c>
      <c r="D160" s="296" t="s">
        <v>60</v>
      </c>
      <c r="I160" s="272"/>
      <c r="J160" s="296"/>
    </row>
    <row r="161" spans="1:10">
      <c r="A161" s="20" t="s">
        <v>787</v>
      </c>
      <c r="B161" s="20" t="s">
        <v>5395</v>
      </c>
      <c r="C161" s="20" t="s">
        <v>51</v>
      </c>
      <c r="D161" s="296" t="s">
        <v>50</v>
      </c>
      <c r="I161" s="272"/>
      <c r="J161" s="296"/>
    </row>
    <row r="162" spans="1:10">
      <c r="A162" s="20" t="s">
        <v>789</v>
      </c>
      <c r="B162" s="20" t="s">
        <v>5395</v>
      </c>
      <c r="C162" s="20" t="s">
        <v>51</v>
      </c>
      <c r="D162" s="296" t="s">
        <v>50</v>
      </c>
      <c r="I162" s="272"/>
      <c r="J162" s="296"/>
    </row>
    <row r="163" spans="1:10">
      <c r="A163" s="20" t="s">
        <v>790</v>
      </c>
      <c r="B163" s="20" t="s">
        <v>5395</v>
      </c>
      <c r="C163" s="20" t="s">
        <v>51</v>
      </c>
      <c r="D163" s="296" t="s">
        <v>50</v>
      </c>
      <c r="I163" s="272"/>
      <c r="J163" s="296"/>
    </row>
    <row r="164" spans="1:10">
      <c r="A164" s="20" t="s">
        <v>793</v>
      </c>
      <c r="B164" s="20" t="s">
        <v>5395</v>
      </c>
      <c r="C164" s="20" t="s">
        <v>51</v>
      </c>
      <c r="D164" s="296" t="s">
        <v>50</v>
      </c>
      <c r="I164" s="272"/>
      <c r="J164" s="296"/>
    </row>
    <row r="165" spans="1:10">
      <c r="A165" s="20" t="s">
        <v>794</v>
      </c>
      <c r="B165" s="20" t="s">
        <v>5396</v>
      </c>
      <c r="C165" s="20" t="s">
        <v>51</v>
      </c>
      <c r="D165" s="296" t="s">
        <v>50</v>
      </c>
      <c r="I165" s="272"/>
      <c r="J165" s="296"/>
    </row>
    <row r="166" spans="1:10">
      <c r="A166" s="20" t="s">
        <v>795</v>
      </c>
      <c r="B166" s="20" t="s">
        <v>5396</v>
      </c>
      <c r="C166" s="20" t="s">
        <v>51</v>
      </c>
      <c r="D166" s="296" t="s">
        <v>50</v>
      </c>
      <c r="I166" s="272"/>
      <c r="J166" s="296"/>
    </row>
    <row r="167" spans="1:10">
      <c r="A167" s="20" t="s">
        <v>800</v>
      </c>
      <c r="B167" s="20" t="s">
        <v>5396</v>
      </c>
      <c r="C167" s="20" t="s">
        <v>51</v>
      </c>
      <c r="D167" s="296" t="s">
        <v>50</v>
      </c>
      <c r="I167" s="272"/>
      <c r="J167" s="296"/>
    </row>
    <row r="168" spans="1:10">
      <c r="A168" s="20" t="s">
        <v>779</v>
      </c>
      <c r="B168" s="20" t="s">
        <v>5395</v>
      </c>
      <c r="C168" s="20" t="s">
        <v>51</v>
      </c>
      <c r="D168" s="296" t="s">
        <v>50</v>
      </c>
      <c r="I168" s="272"/>
      <c r="J168" s="296"/>
    </row>
    <row r="169" spans="1:10">
      <c r="A169" s="20" t="s">
        <v>786</v>
      </c>
      <c r="B169" s="20" t="s">
        <v>5395</v>
      </c>
      <c r="C169" s="20" t="s">
        <v>51</v>
      </c>
      <c r="D169" s="296" t="s">
        <v>50</v>
      </c>
      <c r="I169" s="272"/>
      <c r="J169" s="296"/>
    </row>
    <row r="170" spans="1:10">
      <c r="A170" s="20" t="s">
        <v>788</v>
      </c>
      <c r="B170" s="20" t="s">
        <v>5395</v>
      </c>
      <c r="C170" s="20" t="s">
        <v>51</v>
      </c>
      <c r="D170" s="296" t="s">
        <v>50</v>
      </c>
      <c r="I170" s="272"/>
      <c r="J170" s="296"/>
    </row>
    <row r="171" spans="1:10">
      <c r="A171" s="20" t="s">
        <v>792</v>
      </c>
      <c r="B171" s="20" t="s">
        <v>5395</v>
      </c>
      <c r="C171" s="20" t="s">
        <v>51</v>
      </c>
      <c r="D171" s="296" t="s">
        <v>50</v>
      </c>
      <c r="I171" s="272"/>
      <c r="J171" s="296"/>
    </row>
    <row r="172" spans="1:10">
      <c r="A172" s="20" t="s">
        <v>796</v>
      </c>
      <c r="B172" s="20" t="s">
        <v>5396</v>
      </c>
      <c r="C172" s="20" t="s">
        <v>51</v>
      </c>
      <c r="D172" s="296" t="s">
        <v>50</v>
      </c>
      <c r="I172" s="272"/>
      <c r="J172" s="296"/>
    </row>
    <row r="173" spans="1:10">
      <c r="A173" s="20" t="s">
        <v>889</v>
      </c>
      <c r="B173" s="20" t="s">
        <v>5397</v>
      </c>
      <c r="C173" s="20" t="s">
        <v>51</v>
      </c>
      <c r="D173" s="296" t="s">
        <v>50</v>
      </c>
      <c r="I173" s="272"/>
      <c r="J173" s="296"/>
    </row>
    <row r="174" spans="1:10">
      <c r="A174" s="20" t="s">
        <v>891</v>
      </c>
      <c r="B174" s="20" t="s">
        <v>5397</v>
      </c>
      <c r="C174" s="20" t="s">
        <v>51</v>
      </c>
      <c r="D174" s="296" t="s">
        <v>50</v>
      </c>
      <c r="I174" s="272"/>
      <c r="J174" s="296"/>
    </row>
    <row r="175" spans="1:10">
      <c r="A175" s="20" t="s">
        <v>893</v>
      </c>
      <c r="B175" s="20" t="s">
        <v>5397</v>
      </c>
      <c r="C175" s="20" t="s">
        <v>51</v>
      </c>
      <c r="D175" s="296" t="s">
        <v>50</v>
      </c>
      <c r="I175" s="272"/>
      <c r="J175" s="296"/>
    </row>
    <row r="176" spans="1:10">
      <c r="A176" s="20" t="s">
        <v>895</v>
      </c>
      <c r="B176" s="20" t="s">
        <v>5397</v>
      </c>
      <c r="C176" s="20" t="s">
        <v>51</v>
      </c>
      <c r="D176" s="296" t="s">
        <v>50</v>
      </c>
      <c r="I176" s="272"/>
      <c r="J176" s="296"/>
    </row>
    <row r="177" spans="1:10">
      <c r="A177" s="20" t="s">
        <v>897</v>
      </c>
      <c r="B177" s="20" t="s">
        <v>5397</v>
      </c>
      <c r="C177" s="20" t="s">
        <v>51</v>
      </c>
      <c r="D177" s="296" t="s">
        <v>50</v>
      </c>
      <c r="I177" s="272"/>
      <c r="J177" s="296"/>
    </row>
    <row r="178" spans="1:10">
      <c r="A178" s="20" t="s">
        <v>898</v>
      </c>
      <c r="B178" s="20" t="s">
        <v>5397</v>
      </c>
      <c r="C178" s="20" t="s">
        <v>51</v>
      </c>
      <c r="D178" s="296" t="s">
        <v>50</v>
      </c>
      <c r="I178" s="272"/>
      <c r="J178" s="296"/>
    </row>
    <row r="179" spans="1:10">
      <c r="A179" s="20" t="s">
        <v>797</v>
      </c>
      <c r="B179" s="20" t="s">
        <v>5396</v>
      </c>
      <c r="C179" s="20" t="s">
        <v>51</v>
      </c>
      <c r="D179" s="296" t="s">
        <v>50</v>
      </c>
      <c r="I179" s="272"/>
      <c r="J179" s="296"/>
    </row>
    <row r="180" spans="1:10">
      <c r="A180" s="20" t="s">
        <v>798</v>
      </c>
      <c r="B180" s="20" t="s">
        <v>5396</v>
      </c>
      <c r="C180" s="20" t="s">
        <v>51</v>
      </c>
      <c r="D180" s="296" t="s">
        <v>50</v>
      </c>
      <c r="I180" s="272"/>
      <c r="J180" s="296"/>
    </row>
    <row r="181" spans="1:10">
      <c r="A181" s="20" t="s">
        <v>801</v>
      </c>
      <c r="B181" s="20" t="s">
        <v>5396</v>
      </c>
      <c r="C181" s="20" t="s">
        <v>51</v>
      </c>
      <c r="D181" s="296" t="s">
        <v>50</v>
      </c>
      <c r="I181" s="272"/>
      <c r="J181" s="296"/>
    </row>
    <row r="182" spans="1:10">
      <c r="A182" s="20" t="s">
        <v>814</v>
      </c>
      <c r="B182" s="20" t="s">
        <v>5396</v>
      </c>
      <c r="C182" s="20" t="s">
        <v>51</v>
      </c>
      <c r="D182" s="296" t="s">
        <v>50</v>
      </c>
      <c r="I182" s="272"/>
      <c r="J182" s="296"/>
    </row>
    <row r="183" spans="1:10">
      <c r="A183" s="20" t="s">
        <v>816</v>
      </c>
      <c r="B183" s="20" t="s">
        <v>5396</v>
      </c>
      <c r="C183" s="20" t="s">
        <v>51</v>
      </c>
      <c r="D183" s="296" t="s">
        <v>50</v>
      </c>
      <c r="I183" s="272"/>
      <c r="J183" s="296"/>
    </row>
    <row r="184" spans="1:10">
      <c r="A184" s="20" t="s">
        <v>1641</v>
      </c>
      <c r="B184" s="20" t="s">
        <v>5376</v>
      </c>
      <c r="C184" s="20" t="s">
        <v>59</v>
      </c>
      <c r="D184" s="296" t="s">
        <v>58</v>
      </c>
      <c r="I184" s="272"/>
      <c r="J184" s="296"/>
    </row>
    <row r="185" spans="1:10">
      <c r="A185" s="20" t="s">
        <v>1645</v>
      </c>
      <c r="B185" s="20" t="s">
        <v>5376</v>
      </c>
      <c r="C185" s="20" t="s">
        <v>59</v>
      </c>
      <c r="D185" s="296" t="s">
        <v>58</v>
      </c>
      <c r="I185" s="272"/>
      <c r="J185" s="296"/>
    </row>
    <row r="186" spans="1:10">
      <c r="A186" s="20" t="s">
        <v>1651</v>
      </c>
      <c r="B186" s="20" t="s">
        <v>5376</v>
      </c>
      <c r="C186" s="20" t="s">
        <v>59</v>
      </c>
      <c r="D186" s="296" t="s">
        <v>58</v>
      </c>
      <c r="I186" s="272"/>
      <c r="J186" s="296"/>
    </row>
    <row r="187" spans="1:10">
      <c r="A187" s="20" t="s">
        <v>1661</v>
      </c>
      <c r="B187" s="20" t="s">
        <v>5376</v>
      </c>
      <c r="C187" s="20" t="s">
        <v>59</v>
      </c>
      <c r="D187" s="296" t="s">
        <v>58</v>
      </c>
      <c r="I187" s="272"/>
      <c r="J187" s="296"/>
    </row>
    <row r="188" spans="1:10">
      <c r="A188" s="20" t="s">
        <v>799</v>
      </c>
      <c r="B188" s="20" t="s">
        <v>5396</v>
      </c>
      <c r="C188" s="20" t="s">
        <v>51</v>
      </c>
      <c r="D188" s="296" t="s">
        <v>50</v>
      </c>
      <c r="I188" s="272"/>
      <c r="J188" s="296"/>
    </row>
    <row r="189" spans="1:10">
      <c r="A189" s="20" t="s">
        <v>817</v>
      </c>
      <c r="B189" s="20" t="s">
        <v>5396</v>
      </c>
      <c r="C189" s="20" t="s">
        <v>51</v>
      </c>
      <c r="D189" s="296" t="s">
        <v>50</v>
      </c>
      <c r="I189" s="272"/>
      <c r="J189" s="296"/>
    </row>
    <row r="190" spans="1:10">
      <c r="A190" s="20" t="s">
        <v>825</v>
      </c>
      <c r="B190" s="20" t="s">
        <v>5396</v>
      </c>
      <c r="C190" s="20" t="s">
        <v>51</v>
      </c>
      <c r="D190" s="296" t="s">
        <v>50</v>
      </c>
      <c r="I190" s="272"/>
      <c r="J190" s="296"/>
    </row>
    <row r="191" spans="1:10">
      <c r="A191" s="20" t="s">
        <v>1670</v>
      </c>
      <c r="B191" s="20" t="s">
        <v>5391</v>
      </c>
      <c r="C191" s="20" t="s">
        <v>59</v>
      </c>
      <c r="D191" s="296" t="s">
        <v>58</v>
      </c>
      <c r="I191" s="272"/>
      <c r="J191" s="296"/>
    </row>
    <row r="192" spans="1:10">
      <c r="A192" s="20" t="s">
        <v>1677</v>
      </c>
      <c r="B192" s="20" t="s">
        <v>5398</v>
      </c>
      <c r="C192" s="20" t="s">
        <v>59</v>
      </c>
      <c r="D192" s="296" t="s">
        <v>58</v>
      </c>
      <c r="I192" s="272"/>
      <c r="J192" s="296"/>
    </row>
    <row r="193" spans="1:10">
      <c r="A193" s="20" t="s">
        <v>1702</v>
      </c>
      <c r="B193" s="20" t="s">
        <v>5399</v>
      </c>
      <c r="C193" s="20" t="s">
        <v>59</v>
      </c>
      <c r="D193" s="296" t="s">
        <v>58</v>
      </c>
      <c r="I193" s="272"/>
      <c r="J193" s="296"/>
    </row>
    <row r="194" spans="1:10">
      <c r="A194" s="20" t="s">
        <v>1709</v>
      </c>
      <c r="B194" s="20" t="s">
        <v>5400</v>
      </c>
      <c r="C194" s="20" t="s">
        <v>115</v>
      </c>
      <c r="D194" s="296" t="s">
        <v>116</v>
      </c>
      <c r="I194" s="272"/>
      <c r="J194" s="296"/>
    </row>
    <row r="195" spans="1:10">
      <c r="A195" s="20" t="s">
        <v>1712</v>
      </c>
      <c r="B195" s="20" t="s">
        <v>5401</v>
      </c>
      <c r="C195" s="20" t="s">
        <v>59</v>
      </c>
      <c r="D195" s="296" t="s">
        <v>58</v>
      </c>
      <c r="I195" s="272"/>
      <c r="J195" s="296"/>
    </row>
    <row r="196" spans="1:10">
      <c r="A196" s="20" t="s">
        <v>890</v>
      </c>
      <c r="B196" s="20" t="s">
        <v>5397</v>
      </c>
      <c r="C196" s="20" t="s">
        <v>51</v>
      </c>
      <c r="D196" s="296" t="s">
        <v>50</v>
      </c>
      <c r="I196" s="272"/>
      <c r="J196" s="296"/>
    </row>
    <row r="197" spans="1:10">
      <c r="A197" s="20" t="s">
        <v>417</v>
      </c>
      <c r="B197" s="20" t="s">
        <v>5402</v>
      </c>
      <c r="C197" s="20" t="s">
        <v>47</v>
      </c>
      <c r="D197" s="296" t="s">
        <v>14</v>
      </c>
      <c r="I197" s="272"/>
      <c r="J197" s="296"/>
    </row>
    <row r="198" spans="1:10">
      <c r="A198" s="20" t="s">
        <v>420</v>
      </c>
      <c r="B198" s="20" t="s">
        <v>5402</v>
      </c>
      <c r="C198" s="20" t="s">
        <v>47</v>
      </c>
      <c r="D198" s="296" t="s">
        <v>14</v>
      </c>
      <c r="I198" s="272"/>
      <c r="J198" s="296"/>
    </row>
    <row r="199" spans="1:10">
      <c r="A199" s="20" t="s">
        <v>421</v>
      </c>
      <c r="B199" s="20" t="s">
        <v>5402</v>
      </c>
      <c r="C199" s="20" t="s">
        <v>47</v>
      </c>
      <c r="D199" s="296" t="s">
        <v>14</v>
      </c>
      <c r="I199" s="272"/>
      <c r="J199" s="296"/>
    </row>
    <row r="200" spans="1:10">
      <c r="A200" s="20" t="s">
        <v>428</v>
      </c>
      <c r="B200" s="20" t="s">
        <v>5403</v>
      </c>
      <c r="C200" s="20" t="s">
        <v>47</v>
      </c>
      <c r="D200" s="296" t="s">
        <v>14</v>
      </c>
      <c r="I200" s="272"/>
      <c r="J200" s="296"/>
    </row>
    <row r="201" spans="1:10">
      <c r="A201" s="20" t="s">
        <v>429</v>
      </c>
      <c r="B201" s="20" t="s">
        <v>5403</v>
      </c>
      <c r="C201" s="20" t="s">
        <v>47</v>
      </c>
      <c r="D201" s="296" t="s">
        <v>14</v>
      </c>
      <c r="I201" s="272"/>
      <c r="J201" s="296"/>
    </row>
    <row r="202" spans="1:10">
      <c r="A202" s="20" t="s">
        <v>430</v>
      </c>
      <c r="B202" s="20" t="s">
        <v>5403</v>
      </c>
      <c r="C202" s="20" t="s">
        <v>47</v>
      </c>
      <c r="D202" s="296" t="s">
        <v>14</v>
      </c>
      <c r="I202" s="272"/>
      <c r="J202" s="296"/>
    </row>
    <row r="203" spans="1:10">
      <c r="A203" s="20" t="s">
        <v>431</v>
      </c>
      <c r="B203" s="20" t="s">
        <v>5403</v>
      </c>
      <c r="C203" s="20" t="s">
        <v>47</v>
      </c>
      <c r="D203" s="296" t="s">
        <v>14</v>
      </c>
      <c r="I203" s="272"/>
      <c r="J203" s="296"/>
    </row>
    <row r="204" spans="1:10">
      <c r="A204" s="20" t="s">
        <v>432</v>
      </c>
      <c r="B204" s="20" t="s">
        <v>5403</v>
      </c>
      <c r="C204" s="20" t="s">
        <v>47</v>
      </c>
      <c r="D204" s="296" t="s">
        <v>14</v>
      </c>
      <c r="I204" s="272"/>
      <c r="J204" s="296"/>
    </row>
    <row r="205" spans="1:10">
      <c r="A205" s="20" t="s">
        <v>433</v>
      </c>
      <c r="B205" s="20" t="s">
        <v>5403</v>
      </c>
      <c r="C205" s="20" t="s">
        <v>47</v>
      </c>
      <c r="D205" s="296" t="s">
        <v>14</v>
      </c>
      <c r="I205" s="272"/>
      <c r="J205" s="296"/>
    </row>
    <row r="206" spans="1:10">
      <c r="A206" s="20" t="s">
        <v>892</v>
      </c>
      <c r="B206" s="20" t="s">
        <v>5397</v>
      </c>
      <c r="C206" s="20" t="s">
        <v>51</v>
      </c>
      <c r="D206" s="296" t="s">
        <v>50</v>
      </c>
      <c r="I206" s="272"/>
      <c r="J206" s="296"/>
    </row>
    <row r="207" spans="1:10">
      <c r="A207" s="20" t="s">
        <v>894</v>
      </c>
      <c r="B207" s="20" t="s">
        <v>5397</v>
      </c>
      <c r="C207" s="20" t="s">
        <v>51</v>
      </c>
      <c r="D207" s="296" t="s">
        <v>50</v>
      </c>
      <c r="I207" s="272"/>
      <c r="J207" s="296"/>
    </row>
    <row r="208" spans="1:10">
      <c r="A208" s="20" t="s">
        <v>896</v>
      </c>
      <c r="B208" s="20" t="s">
        <v>5397</v>
      </c>
      <c r="C208" s="20" t="s">
        <v>51</v>
      </c>
      <c r="D208" s="296" t="s">
        <v>50</v>
      </c>
      <c r="I208" s="272"/>
      <c r="J208" s="296"/>
    </row>
    <row r="209" spans="1:10">
      <c r="A209" s="20" t="s">
        <v>900</v>
      </c>
      <c r="B209" s="20" t="s">
        <v>5397</v>
      </c>
      <c r="C209" s="20" t="s">
        <v>51</v>
      </c>
      <c r="D209" s="296" t="s">
        <v>50</v>
      </c>
      <c r="I209" s="272"/>
      <c r="J209" s="296"/>
    </row>
    <row r="210" spans="1:10">
      <c r="A210" s="20" t="s">
        <v>437</v>
      </c>
      <c r="B210" s="20" t="s">
        <v>5404</v>
      </c>
      <c r="C210" s="20" t="s">
        <v>47</v>
      </c>
      <c r="D210" s="296" t="s">
        <v>14</v>
      </c>
      <c r="I210" s="272"/>
      <c r="J210" s="296"/>
    </row>
    <row r="211" spans="1:10">
      <c r="A211" s="20" t="s">
        <v>438</v>
      </c>
      <c r="B211" s="20" t="s">
        <v>5404</v>
      </c>
      <c r="C211" s="20" t="s">
        <v>47</v>
      </c>
      <c r="D211" s="296" t="s">
        <v>14</v>
      </c>
      <c r="I211" s="272"/>
      <c r="J211" s="296"/>
    </row>
    <row r="212" spans="1:10">
      <c r="A212" s="20" t="s">
        <v>439</v>
      </c>
      <c r="B212" s="20" t="s">
        <v>5404</v>
      </c>
      <c r="C212" s="20" t="s">
        <v>47</v>
      </c>
      <c r="D212" s="296" t="s">
        <v>14</v>
      </c>
      <c r="I212" s="272"/>
      <c r="J212" s="296"/>
    </row>
    <row r="213" spans="1:10">
      <c r="A213" s="20" t="s">
        <v>901</v>
      </c>
      <c r="B213" s="20" t="s">
        <v>5397</v>
      </c>
      <c r="C213" s="20" t="s">
        <v>51</v>
      </c>
      <c r="D213" s="296" t="s">
        <v>50</v>
      </c>
      <c r="I213" s="272"/>
      <c r="J213" s="296"/>
    </row>
    <row r="214" spans="1:10">
      <c r="A214" s="20" t="s">
        <v>950</v>
      </c>
      <c r="B214" s="20" t="s">
        <v>5405</v>
      </c>
      <c r="C214" s="20" t="s">
        <v>51</v>
      </c>
      <c r="D214" s="296" t="s">
        <v>50</v>
      </c>
      <c r="I214" s="272"/>
      <c r="J214" s="296"/>
    </row>
    <row r="215" spans="1:10">
      <c r="A215" s="20" t="s">
        <v>993</v>
      </c>
      <c r="B215" s="20" t="s">
        <v>5406</v>
      </c>
      <c r="C215" s="20" t="s">
        <v>51</v>
      </c>
      <c r="D215" s="296" t="s">
        <v>50</v>
      </c>
      <c r="I215" s="272"/>
      <c r="J215" s="296"/>
    </row>
    <row r="216" spans="1:10">
      <c r="A216" s="20" t="s">
        <v>440</v>
      </c>
      <c r="B216" s="20" t="s">
        <v>5404</v>
      </c>
      <c r="C216" s="20" t="s">
        <v>47</v>
      </c>
      <c r="D216" s="296" t="s">
        <v>14</v>
      </c>
      <c r="I216" s="272"/>
      <c r="J216" s="296"/>
    </row>
    <row r="217" spans="1:10">
      <c r="A217" s="20" t="s">
        <v>441</v>
      </c>
      <c r="B217" s="20" t="s">
        <v>5404</v>
      </c>
      <c r="C217" s="20" t="s">
        <v>47</v>
      </c>
      <c r="D217" s="296" t="s">
        <v>14</v>
      </c>
      <c r="I217" s="272"/>
      <c r="J217" s="296"/>
    </row>
    <row r="218" spans="1:10">
      <c r="A218" s="20" t="s">
        <v>442</v>
      </c>
      <c r="B218" s="20" t="s">
        <v>5404</v>
      </c>
      <c r="C218" s="20" t="s">
        <v>47</v>
      </c>
      <c r="D218" s="296" t="s">
        <v>14</v>
      </c>
      <c r="I218" s="272"/>
      <c r="J218" s="296"/>
    </row>
    <row r="219" spans="1:10">
      <c r="A219" s="20" t="s">
        <v>322</v>
      </c>
      <c r="B219" s="20" t="s">
        <v>5407</v>
      </c>
      <c r="C219" s="20" t="s">
        <v>46</v>
      </c>
      <c r="D219" s="296" t="s">
        <v>45</v>
      </c>
      <c r="I219" s="272"/>
      <c r="J219" s="296"/>
    </row>
    <row r="220" spans="1:10">
      <c r="A220" s="20" t="s">
        <v>323</v>
      </c>
      <c r="B220" s="20" t="s">
        <v>5407</v>
      </c>
      <c r="C220" s="20" t="s">
        <v>46</v>
      </c>
      <c r="D220" s="296" t="s">
        <v>45</v>
      </c>
      <c r="I220" s="272"/>
      <c r="J220" s="296"/>
    </row>
    <row r="221" spans="1:10">
      <c r="A221" s="20" t="s">
        <v>324</v>
      </c>
      <c r="B221" s="20" t="s">
        <v>5407</v>
      </c>
      <c r="C221" s="20" t="s">
        <v>46</v>
      </c>
      <c r="D221" s="296" t="s">
        <v>45</v>
      </c>
      <c r="I221" s="272"/>
      <c r="J221" s="296"/>
    </row>
    <row r="222" spans="1:10">
      <c r="A222" s="20" t="s">
        <v>1479</v>
      </c>
      <c r="B222" s="20" t="s">
        <v>5375</v>
      </c>
      <c r="C222" s="20" t="s">
        <v>57</v>
      </c>
      <c r="D222" s="296" t="s">
        <v>56</v>
      </c>
      <c r="I222" s="272"/>
      <c r="J222" s="296"/>
    </row>
    <row r="223" spans="1:10">
      <c r="A223" s="20" t="s">
        <v>1481</v>
      </c>
      <c r="B223" s="20" t="s">
        <v>5375</v>
      </c>
      <c r="C223" s="20" t="s">
        <v>57</v>
      </c>
      <c r="D223" s="296" t="s">
        <v>56</v>
      </c>
      <c r="I223" s="272"/>
      <c r="J223" s="296"/>
    </row>
    <row r="224" spans="1:10">
      <c r="A224" s="20" t="s">
        <v>1657</v>
      </c>
      <c r="B224" s="20" t="s">
        <v>5376</v>
      </c>
      <c r="C224" s="20" t="s">
        <v>59</v>
      </c>
      <c r="D224" s="296" t="s">
        <v>58</v>
      </c>
      <c r="I224" s="272"/>
      <c r="J224" s="296"/>
    </row>
    <row r="225" spans="1:10">
      <c r="A225" s="20" t="s">
        <v>807</v>
      </c>
      <c r="B225" s="20" t="s">
        <v>5396</v>
      </c>
      <c r="C225" s="20" t="s">
        <v>51</v>
      </c>
      <c r="D225" s="296" t="s">
        <v>50</v>
      </c>
      <c r="I225" s="272"/>
      <c r="J225" s="296"/>
    </row>
    <row r="226" spans="1:10">
      <c r="A226" s="20" t="s">
        <v>808</v>
      </c>
      <c r="B226" s="20" t="s">
        <v>5396</v>
      </c>
      <c r="C226" s="20" t="s">
        <v>51</v>
      </c>
      <c r="D226" s="296" t="s">
        <v>50</v>
      </c>
      <c r="I226" s="272"/>
      <c r="J226" s="296"/>
    </row>
    <row r="227" spans="1:10">
      <c r="A227" s="20" t="s">
        <v>815</v>
      </c>
      <c r="B227" s="20" t="s">
        <v>5396</v>
      </c>
      <c r="C227" s="20" t="s">
        <v>51</v>
      </c>
      <c r="D227" s="296" t="s">
        <v>50</v>
      </c>
      <c r="I227" s="272"/>
      <c r="J227" s="296"/>
    </row>
    <row r="228" spans="1:10">
      <c r="A228" s="20" t="s">
        <v>1733</v>
      </c>
      <c r="B228" s="20" t="s">
        <v>5388</v>
      </c>
      <c r="C228" s="20" t="s">
        <v>61</v>
      </c>
      <c r="D228" s="296" t="s">
        <v>60</v>
      </c>
      <c r="I228" s="272"/>
      <c r="J228" s="296"/>
    </row>
    <row r="229" spans="1:10">
      <c r="A229" s="20" t="s">
        <v>1738</v>
      </c>
      <c r="B229" s="20" t="s">
        <v>5388</v>
      </c>
      <c r="C229" s="20" t="s">
        <v>61</v>
      </c>
      <c r="D229" s="296" t="s">
        <v>60</v>
      </c>
      <c r="I229" s="272"/>
      <c r="J229" s="296"/>
    </row>
    <row r="230" spans="1:10">
      <c r="A230" s="20" t="s">
        <v>1747</v>
      </c>
      <c r="B230" s="20" t="s">
        <v>5390</v>
      </c>
      <c r="C230" s="20" t="s">
        <v>61</v>
      </c>
      <c r="D230" s="296" t="s">
        <v>60</v>
      </c>
      <c r="I230" s="272"/>
      <c r="J230" s="296"/>
    </row>
    <row r="231" spans="1:10">
      <c r="A231" s="20" t="s">
        <v>1765</v>
      </c>
      <c r="B231" s="20" t="s">
        <v>5390</v>
      </c>
      <c r="C231" s="20" t="s">
        <v>61</v>
      </c>
      <c r="D231" s="296" t="s">
        <v>60</v>
      </c>
      <c r="I231" s="272"/>
      <c r="J231" s="296"/>
    </row>
    <row r="232" spans="1:10">
      <c r="A232" s="20" t="s">
        <v>1771</v>
      </c>
      <c r="B232" s="20" t="s">
        <v>5380</v>
      </c>
      <c r="C232" s="20" t="s">
        <v>61</v>
      </c>
      <c r="D232" s="296" t="s">
        <v>60</v>
      </c>
      <c r="I232" s="272"/>
      <c r="J232" s="296"/>
    </row>
    <row r="233" spans="1:10">
      <c r="A233" s="20" t="s">
        <v>1784</v>
      </c>
      <c r="B233" s="20" t="s">
        <v>5380</v>
      </c>
      <c r="C233" s="20" t="s">
        <v>61</v>
      </c>
      <c r="D233" s="296" t="s">
        <v>60</v>
      </c>
      <c r="I233" s="272"/>
      <c r="J233" s="296"/>
    </row>
    <row r="234" spans="1:10">
      <c r="A234" s="20" t="s">
        <v>1795</v>
      </c>
      <c r="B234" s="20" t="s">
        <v>5380</v>
      </c>
      <c r="C234" s="20" t="s">
        <v>61</v>
      </c>
      <c r="D234" s="296" t="s">
        <v>60</v>
      </c>
      <c r="I234" s="272"/>
      <c r="J234" s="296"/>
    </row>
    <row r="235" spans="1:10">
      <c r="A235" s="20" t="s">
        <v>821</v>
      </c>
      <c r="B235" s="20" t="s">
        <v>5396</v>
      </c>
      <c r="C235" s="20" t="s">
        <v>51</v>
      </c>
      <c r="D235" s="296" t="s">
        <v>50</v>
      </c>
      <c r="I235" s="272"/>
      <c r="J235" s="296"/>
    </row>
    <row r="236" spans="1:10">
      <c r="A236" s="20" t="s">
        <v>822</v>
      </c>
      <c r="B236" s="20" t="s">
        <v>5396</v>
      </c>
      <c r="C236" s="20" t="s">
        <v>51</v>
      </c>
      <c r="D236" s="296" t="s">
        <v>50</v>
      </c>
      <c r="I236" s="272"/>
      <c r="J236" s="296"/>
    </row>
    <row r="237" spans="1:10">
      <c r="A237" s="20" t="s">
        <v>824</v>
      </c>
      <c r="B237" s="20" t="s">
        <v>5396</v>
      </c>
      <c r="C237" s="20" t="s">
        <v>51</v>
      </c>
      <c r="D237" s="296" t="s">
        <v>50</v>
      </c>
      <c r="I237" s="272"/>
      <c r="J237" s="296"/>
    </row>
    <row r="238" spans="1:10">
      <c r="A238" s="20" t="s">
        <v>827</v>
      </c>
      <c r="B238" s="20" t="s">
        <v>5396</v>
      </c>
      <c r="C238" s="20" t="s">
        <v>51</v>
      </c>
      <c r="D238" s="296" t="s">
        <v>50</v>
      </c>
      <c r="I238" s="272"/>
      <c r="J238" s="296"/>
    </row>
    <row r="239" spans="1:10">
      <c r="A239" s="20" t="s">
        <v>829</v>
      </c>
      <c r="B239" s="20" t="s">
        <v>5396</v>
      </c>
      <c r="C239" s="20" t="s">
        <v>51</v>
      </c>
      <c r="D239" s="296" t="s">
        <v>50</v>
      </c>
      <c r="I239" s="272"/>
      <c r="J239" s="296"/>
    </row>
    <row r="240" spans="1:10">
      <c r="A240" s="20" t="s">
        <v>833</v>
      </c>
      <c r="B240" s="20" t="s">
        <v>5396</v>
      </c>
      <c r="C240" s="20" t="s">
        <v>51</v>
      </c>
      <c r="D240" s="296" t="s">
        <v>50</v>
      </c>
      <c r="I240" s="272"/>
      <c r="J240" s="296"/>
    </row>
    <row r="241" spans="1:10">
      <c r="A241" s="20" t="s">
        <v>832</v>
      </c>
      <c r="B241" s="20" t="s">
        <v>5396</v>
      </c>
      <c r="C241" s="20" t="s">
        <v>51</v>
      </c>
      <c r="D241" s="296" t="s">
        <v>50</v>
      </c>
      <c r="I241" s="272"/>
      <c r="J241" s="296"/>
    </row>
    <row r="242" spans="1:10">
      <c r="A242" s="20" t="s">
        <v>367</v>
      </c>
      <c r="B242" s="20" t="s">
        <v>5408</v>
      </c>
      <c r="C242" s="20" t="s">
        <v>46</v>
      </c>
      <c r="D242" s="296" t="s">
        <v>45</v>
      </c>
      <c r="I242" s="272"/>
      <c r="J242" s="296"/>
    </row>
    <row r="243" spans="1:10">
      <c r="A243" s="20" t="s">
        <v>368</v>
      </c>
      <c r="B243" s="20" t="s">
        <v>5408</v>
      </c>
      <c r="C243" s="20" t="s">
        <v>46</v>
      </c>
      <c r="D243" s="296" t="s">
        <v>45</v>
      </c>
      <c r="I243" s="272"/>
      <c r="J243" s="296"/>
    </row>
    <row r="244" spans="1:10">
      <c r="A244" s="20" t="s">
        <v>369</v>
      </c>
      <c r="B244" s="20" t="s">
        <v>5408</v>
      </c>
      <c r="C244" s="20" t="s">
        <v>46</v>
      </c>
      <c r="D244" s="296" t="s">
        <v>45</v>
      </c>
      <c r="I244" s="272"/>
      <c r="J244" s="296"/>
    </row>
    <row r="245" spans="1:10">
      <c r="A245" s="20" t="s">
        <v>370</v>
      </c>
      <c r="B245" s="20" t="s">
        <v>5408</v>
      </c>
      <c r="C245" s="20" t="s">
        <v>46</v>
      </c>
      <c r="D245" s="296" t="s">
        <v>45</v>
      </c>
      <c r="I245" s="272"/>
      <c r="J245" s="296"/>
    </row>
    <row r="246" spans="1:10">
      <c r="A246" s="20" t="s">
        <v>823</v>
      </c>
      <c r="B246" s="20" t="s">
        <v>5396</v>
      </c>
      <c r="C246" s="20" t="s">
        <v>51</v>
      </c>
      <c r="D246" s="296" t="s">
        <v>50</v>
      </c>
      <c r="I246" s="272"/>
      <c r="J246" s="296"/>
    </row>
    <row r="247" spans="1:10">
      <c r="A247" s="20" t="s">
        <v>345</v>
      </c>
      <c r="B247" s="20" t="s">
        <v>5409</v>
      </c>
      <c r="C247" s="20" t="s">
        <v>46</v>
      </c>
      <c r="D247" s="296" t="s">
        <v>45</v>
      </c>
      <c r="I247" s="272"/>
      <c r="J247" s="296"/>
    </row>
    <row r="248" spans="1:10">
      <c r="A248" s="20" t="s">
        <v>347</v>
      </c>
      <c r="B248" s="20" t="s">
        <v>5409</v>
      </c>
      <c r="C248" s="20" t="s">
        <v>46</v>
      </c>
      <c r="D248" s="296" t="s">
        <v>45</v>
      </c>
      <c r="I248" s="272"/>
      <c r="J248" s="296"/>
    </row>
    <row r="249" spans="1:10">
      <c r="A249" s="20" t="s">
        <v>349</v>
      </c>
      <c r="B249" s="20" t="s">
        <v>5409</v>
      </c>
      <c r="C249" s="20" t="s">
        <v>46</v>
      </c>
      <c r="D249" s="296" t="s">
        <v>45</v>
      </c>
      <c r="I249" s="272"/>
      <c r="J249" s="296"/>
    </row>
    <row r="250" spans="1:10">
      <c r="A250" s="20" t="s">
        <v>353</v>
      </c>
      <c r="B250" s="20" t="s">
        <v>5409</v>
      </c>
      <c r="C250" s="20" t="s">
        <v>46</v>
      </c>
      <c r="D250" s="296" t="s">
        <v>45</v>
      </c>
      <c r="I250" s="272"/>
      <c r="J250" s="296"/>
    </row>
    <row r="251" spans="1:10">
      <c r="A251" s="20" t="s">
        <v>354</v>
      </c>
      <c r="B251" s="20" t="s">
        <v>5409</v>
      </c>
      <c r="C251" s="20" t="s">
        <v>46</v>
      </c>
      <c r="D251" s="296" t="s">
        <v>45</v>
      </c>
      <c r="I251" s="272"/>
      <c r="J251" s="296"/>
    </row>
    <row r="252" spans="1:10">
      <c r="A252" s="20" t="s">
        <v>355</v>
      </c>
      <c r="B252" s="20" t="s">
        <v>5409</v>
      </c>
      <c r="C252" s="20" t="s">
        <v>46</v>
      </c>
      <c r="D252" s="296" t="s">
        <v>45</v>
      </c>
      <c r="I252" s="272"/>
      <c r="J252" s="296"/>
    </row>
    <row r="253" spans="1:10">
      <c r="A253" s="20" t="s">
        <v>356</v>
      </c>
      <c r="B253" s="20" t="s">
        <v>5409</v>
      </c>
      <c r="C253" s="20" t="s">
        <v>46</v>
      </c>
      <c r="D253" s="296" t="s">
        <v>45</v>
      </c>
      <c r="I253" s="272"/>
      <c r="J253" s="296"/>
    </row>
    <row r="254" spans="1:10">
      <c r="A254" s="20" t="s">
        <v>828</v>
      </c>
      <c r="B254" s="20" t="s">
        <v>5396</v>
      </c>
      <c r="C254" s="20" t="s">
        <v>51</v>
      </c>
      <c r="D254" s="296" t="s">
        <v>50</v>
      </c>
      <c r="I254" s="272"/>
      <c r="J254" s="296"/>
    </row>
    <row r="255" spans="1:10">
      <c r="A255" s="20" t="s">
        <v>357</v>
      </c>
      <c r="B255" s="20" t="s">
        <v>5409</v>
      </c>
      <c r="C255" s="20" t="s">
        <v>46</v>
      </c>
      <c r="D255" s="296" t="s">
        <v>45</v>
      </c>
      <c r="I255" s="272"/>
      <c r="J255" s="296"/>
    </row>
    <row r="256" spans="1:10">
      <c r="A256" s="20" t="s">
        <v>358</v>
      </c>
      <c r="B256" s="20" t="s">
        <v>5409</v>
      </c>
      <c r="C256" s="20" t="s">
        <v>46</v>
      </c>
      <c r="D256" s="296" t="s">
        <v>45</v>
      </c>
      <c r="I256" s="272"/>
      <c r="J256" s="296"/>
    </row>
    <row r="257" spans="1:10">
      <c r="A257" s="20" t="s">
        <v>359</v>
      </c>
      <c r="B257" s="20" t="s">
        <v>5409</v>
      </c>
      <c r="C257" s="20" t="s">
        <v>46</v>
      </c>
      <c r="D257" s="296" t="s">
        <v>45</v>
      </c>
      <c r="I257" s="272"/>
      <c r="J257" s="296"/>
    </row>
    <row r="258" spans="1:10">
      <c r="A258" s="20" t="s">
        <v>360</v>
      </c>
      <c r="B258" s="20" t="s">
        <v>5409</v>
      </c>
      <c r="C258" s="20" t="s">
        <v>46</v>
      </c>
      <c r="D258" s="296" t="s">
        <v>45</v>
      </c>
      <c r="I258" s="272"/>
      <c r="J258" s="296"/>
    </row>
    <row r="259" spans="1:10">
      <c r="A259" s="20" t="s">
        <v>361</v>
      </c>
      <c r="B259" s="20" t="s">
        <v>5408</v>
      </c>
      <c r="C259" s="20" t="s">
        <v>46</v>
      </c>
      <c r="D259" s="296" t="s">
        <v>45</v>
      </c>
      <c r="I259" s="272"/>
      <c r="J259" s="296"/>
    </row>
    <row r="260" spans="1:10">
      <c r="A260" s="20" t="s">
        <v>365</v>
      </c>
      <c r="B260" s="20" t="s">
        <v>5408</v>
      </c>
      <c r="C260" s="20" t="s">
        <v>46</v>
      </c>
      <c r="D260" s="296" t="s">
        <v>45</v>
      </c>
      <c r="I260" s="272"/>
      <c r="J260" s="296"/>
    </row>
    <row r="261" spans="1:10">
      <c r="A261" s="20" t="s">
        <v>366</v>
      </c>
      <c r="B261" s="20" t="s">
        <v>5408</v>
      </c>
      <c r="C261" s="20" t="s">
        <v>46</v>
      </c>
      <c r="D261" s="296" t="s">
        <v>45</v>
      </c>
      <c r="I261" s="272"/>
      <c r="J261" s="296"/>
    </row>
    <row r="262" spans="1:10">
      <c r="A262" s="20" t="s">
        <v>425</v>
      </c>
      <c r="B262" s="20" t="s">
        <v>5403</v>
      </c>
      <c r="C262" s="20" t="s">
        <v>47</v>
      </c>
      <c r="D262" s="296" t="s">
        <v>14</v>
      </c>
      <c r="I262" s="272"/>
      <c r="J262" s="296"/>
    </row>
    <row r="263" spans="1:10">
      <c r="A263" s="20" t="s">
        <v>426</v>
      </c>
      <c r="B263" s="20" t="s">
        <v>5403</v>
      </c>
      <c r="C263" s="20" t="s">
        <v>47</v>
      </c>
      <c r="D263" s="296" t="s">
        <v>14</v>
      </c>
      <c r="I263" s="272"/>
      <c r="J263" s="296"/>
    </row>
    <row r="264" spans="1:10">
      <c r="A264" s="20" t="s">
        <v>427</v>
      </c>
      <c r="B264" s="20" t="s">
        <v>5403</v>
      </c>
      <c r="C264" s="20" t="s">
        <v>47</v>
      </c>
      <c r="D264" s="296" t="s">
        <v>14</v>
      </c>
      <c r="I264" s="272"/>
      <c r="J264" s="296"/>
    </row>
    <row r="265" spans="1:10">
      <c r="A265" s="20" t="s">
        <v>434</v>
      </c>
      <c r="B265" s="20" t="s">
        <v>5404</v>
      </c>
      <c r="C265" s="20" t="s">
        <v>47</v>
      </c>
      <c r="D265" s="296" t="s">
        <v>14</v>
      </c>
      <c r="I265" s="272"/>
      <c r="J265" s="296"/>
    </row>
    <row r="266" spans="1:10">
      <c r="A266" s="20" t="s">
        <v>435</v>
      </c>
      <c r="B266" s="20" t="s">
        <v>5404</v>
      </c>
      <c r="C266" s="20" t="s">
        <v>47</v>
      </c>
      <c r="D266" s="296" t="s">
        <v>14</v>
      </c>
      <c r="I266" s="272"/>
      <c r="J266" s="296"/>
    </row>
    <row r="267" spans="1:10">
      <c r="A267" s="20" t="s">
        <v>455</v>
      </c>
      <c r="B267" s="20" t="s">
        <v>5410</v>
      </c>
      <c r="C267" s="20" t="s">
        <v>47</v>
      </c>
      <c r="D267" s="296" t="s">
        <v>14</v>
      </c>
      <c r="I267" s="272"/>
      <c r="J267" s="296"/>
    </row>
    <row r="268" spans="1:10">
      <c r="A268" s="20" t="s">
        <v>456</v>
      </c>
      <c r="B268" s="20" t="s">
        <v>5410</v>
      </c>
      <c r="C268" s="20" t="s">
        <v>47</v>
      </c>
      <c r="D268" s="296" t="s">
        <v>14</v>
      </c>
      <c r="I268" s="272"/>
      <c r="J268" s="296"/>
    </row>
    <row r="269" spans="1:10">
      <c r="A269" s="20" t="s">
        <v>371</v>
      </c>
      <c r="B269" s="20" t="s">
        <v>5408</v>
      </c>
      <c r="C269" s="20" t="s">
        <v>46</v>
      </c>
      <c r="D269" s="296" t="s">
        <v>45</v>
      </c>
      <c r="I269" s="272"/>
      <c r="J269" s="296"/>
    </row>
    <row r="270" spans="1:10">
      <c r="A270" s="20" t="s">
        <v>372</v>
      </c>
      <c r="B270" s="20" t="s">
        <v>5408</v>
      </c>
      <c r="C270" s="20" t="s">
        <v>46</v>
      </c>
      <c r="D270" s="296" t="s">
        <v>45</v>
      </c>
      <c r="I270" s="272"/>
      <c r="J270" s="296"/>
    </row>
    <row r="271" spans="1:10">
      <c r="A271" s="20" t="s">
        <v>373</v>
      </c>
      <c r="B271" s="20" t="s">
        <v>5408</v>
      </c>
      <c r="C271" s="20" t="s">
        <v>46</v>
      </c>
      <c r="D271" s="296" t="s">
        <v>45</v>
      </c>
      <c r="I271" s="272"/>
      <c r="J271" s="296"/>
    </row>
    <row r="272" spans="1:10">
      <c r="A272" s="20" t="s">
        <v>374</v>
      </c>
      <c r="B272" s="20" t="s">
        <v>5408</v>
      </c>
      <c r="C272" s="20" t="s">
        <v>46</v>
      </c>
      <c r="D272" s="296" t="s">
        <v>45</v>
      </c>
      <c r="I272" s="272"/>
      <c r="J272" s="296"/>
    </row>
    <row r="273" spans="1:10">
      <c r="A273" s="20" t="s">
        <v>376</v>
      </c>
      <c r="B273" s="20" t="s">
        <v>5408</v>
      </c>
      <c r="C273" s="20" t="s">
        <v>46</v>
      </c>
      <c r="D273" s="296" t="s">
        <v>45</v>
      </c>
      <c r="I273" s="272"/>
      <c r="J273" s="296"/>
    </row>
    <row r="274" spans="1:10">
      <c r="A274" s="20" t="s">
        <v>379</v>
      </c>
      <c r="B274" s="20" t="s">
        <v>5408</v>
      </c>
      <c r="C274" s="20" t="s">
        <v>46</v>
      </c>
      <c r="D274" s="296" t="s">
        <v>45</v>
      </c>
      <c r="I274" s="272"/>
      <c r="J274" s="296"/>
    </row>
    <row r="275" spans="1:10">
      <c r="A275" s="20" t="s">
        <v>383</v>
      </c>
      <c r="B275" s="20" t="s">
        <v>5411</v>
      </c>
      <c r="C275" s="20" t="s">
        <v>46</v>
      </c>
      <c r="D275" s="296" t="s">
        <v>45</v>
      </c>
      <c r="I275" s="272"/>
      <c r="J275" s="296"/>
    </row>
    <row r="276" spans="1:10">
      <c r="A276" s="20" t="s">
        <v>384</v>
      </c>
      <c r="B276" s="20" t="s">
        <v>5411</v>
      </c>
      <c r="C276" s="20" t="s">
        <v>46</v>
      </c>
      <c r="D276" s="296" t="s">
        <v>45</v>
      </c>
      <c r="I276" s="272"/>
      <c r="J276" s="296"/>
    </row>
    <row r="277" spans="1:10">
      <c r="A277" s="20" t="s">
        <v>375</v>
      </c>
      <c r="B277" s="20" t="s">
        <v>5408</v>
      </c>
      <c r="C277" s="20" t="s">
        <v>46</v>
      </c>
      <c r="D277" s="296" t="s">
        <v>45</v>
      </c>
      <c r="I277" s="272"/>
      <c r="J277" s="296"/>
    </row>
    <row r="278" spans="1:10">
      <c r="A278" s="20" t="s">
        <v>377</v>
      </c>
      <c r="B278" s="20" t="s">
        <v>5408</v>
      </c>
      <c r="C278" s="20" t="s">
        <v>46</v>
      </c>
      <c r="D278" s="296" t="s">
        <v>45</v>
      </c>
      <c r="I278" s="272"/>
      <c r="J278" s="296"/>
    </row>
    <row r="279" spans="1:10">
      <c r="A279" s="20" t="s">
        <v>959</v>
      </c>
      <c r="B279" s="20" t="s">
        <v>5405</v>
      </c>
      <c r="C279" s="20" t="s">
        <v>51</v>
      </c>
      <c r="D279" s="296" t="s">
        <v>50</v>
      </c>
      <c r="I279" s="272"/>
      <c r="J279" s="296"/>
    </row>
    <row r="280" spans="1:10">
      <c r="A280" s="20" t="s">
        <v>960</v>
      </c>
      <c r="B280" s="20" t="s">
        <v>5405</v>
      </c>
      <c r="C280" s="20" t="s">
        <v>51</v>
      </c>
      <c r="D280" s="296" t="s">
        <v>50</v>
      </c>
      <c r="I280" s="272"/>
      <c r="J280" s="296"/>
    </row>
    <row r="281" spans="1:10">
      <c r="A281" s="20" t="s">
        <v>961</v>
      </c>
      <c r="B281" s="20" t="s">
        <v>5405</v>
      </c>
      <c r="C281" s="20" t="s">
        <v>51</v>
      </c>
      <c r="D281" s="296" t="s">
        <v>50</v>
      </c>
      <c r="I281" s="272"/>
      <c r="J281" s="296"/>
    </row>
    <row r="282" spans="1:10">
      <c r="A282" s="20" t="s">
        <v>962</v>
      </c>
      <c r="B282" s="20" t="s">
        <v>5405</v>
      </c>
      <c r="C282" s="20" t="s">
        <v>51</v>
      </c>
      <c r="D282" s="296" t="s">
        <v>50</v>
      </c>
      <c r="I282" s="272"/>
      <c r="J282" s="296"/>
    </row>
    <row r="283" spans="1:10">
      <c r="A283" s="20" t="s">
        <v>1660</v>
      </c>
      <c r="B283" s="20" t="s">
        <v>5376</v>
      </c>
      <c r="C283" s="20" t="s">
        <v>59</v>
      </c>
      <c r="D283" s="296" t="s">
        <v>58</v>
      </c>
      <c r="I283" s="272"/>
      <c r="J283" s="296"/>
    </row>
    <row r="284" spans="1:10">
      <c r="A284" s="20" t="s">
        <v>942</v>
      </c>
      <c r="B284" s="20" t="s">
        <v>5405</v>
      </c>
      <c r="C284" s="20" t="s">
        <v>51</v>
      </c>
      <c r="D284" s="296" t="s">
        <v>50</v>
      </c>
      <c r="I284" s="272"/>
      <c r="J284" s="296"/>
    </row>
    <row r="285" spans="1:10">
      <c r="A285" s="20" t="s">
        <v>944</v>
      </c>
      <c r="B285" s="20" t="s">
        <v>5405</v>
      </c>
      <c r="C285" s="20" t="s">
        <v>51</v>
      </c>
      <c r="D285" s="296" t="s">
        <v>50</v>
      </c>
      <c r="I285" s="272"/>
      <c r="J285" s="296"/>
    </row>
    <row r="286" spans="1:10">
      <c r="A286" s="20" t="s">
        <v>948</v>
      </c>
      <c r="B286" s="20" t="s">
        <v>5405</v>
      </c>
      <c r="C286" s="20" t="s">
        <v>51</v>
      </c>
      <c r="D286" s="296" t="s">
        <v>50</v>
      </c>
      <c r="I286" s="272"/>
      <c r="J286" s="296"/>
    </row>
    <row r="287" spans="1:10">
      <c r="A287" s="20" t="s">
        <v>949</v>
      </c>
      <c r="B287" s="20" t="s">
        <v>5405</v>
      </c>
      <c r="C287" s="20" t="s">
        <v>51</v>
      </c>
      <c r="D287" s="296" t="s">
        <v>50</v>
      </c>
      <c r="I287" s="272"/>
      <c r="J287" s="296"/>
    </row>
    <row r="288" spans="1:10">
      <c r="A288" s="20" t="s">
        <v>951</v>
      </c>
      <c r="B288" s="20" t="s">
        <v>5405</v>
      </c>
      <c r="C288" s="20" t="s">
        <v>51</v>
      </c>
      <c r="D288" s="296" t="s">
        <v>50</v>
      </c>
      <c r="I288" s="272"/>
      <c r="J288" s="296"/>
    </row>
    <row r="289" spans="1:10">
      <c r="A289" s="20" t="s">
        <v>957</v>
      </c>
      <c r="B289" s="20" t="s">
        <v>5405</v>
      </c>
      <c r="C289" s="20" t="s">
        <v>51</v>
      </c>
      <c r="D289" s="296" t="s">
        <v>50</v>
      </c>
      <c r="I289" s="272"/>
      <c r="J289" s="296"/>
    </row>
    <row r="290" spans="1:10">
      <c r="A290" s="20" t="s">
        <v>958</v>
      </c>
      <c r="B290" s="20" t="s">
        <v>5405</v>
      </c>
      <c r="C290" s="20" t="s">
        <v>51</v>
      </c>
      <c r="D290" s="296" t="s">
        <v>50</v>
      </c>
      <c r="I290" s="272"/>
      <c r="J290" s="296"/>
    </row>
    <row r="291" spans="1:10">
      <c r="A291" s="20" t="s">
        <v>963</v>
      </c>
      <c r="B291" s="20" t="s">
        <v>5405</v>
      </c>
      <c r="C291" s="20" t="s">
        <v>51</v>
      </c>
      <c r="D291" s="296" t="s">
        <v>50</v>
      </c>
      <c r="I291" s="272"/>
      <c r="J291" s="296"/>
    </row>
    <row r="292" spans="1:10">
      <c r="A292" s="20" t="s">
        <v>964</v>
      </c>
      <c r="B292" s="20" t="s">
        <v>5406</v>
      </c>
      <c r="C292" s="20" t="s">
        <v>51</v>
      </c>
      <c r="D292" s="296" t="s">
        <v>50</v>
      </c>
      <c r="I292" s="272"/>
      <c r="J292" s="296"/>
    </row>
    <row r="293" spans="1:10">
      <c r="A293" s="20" t="s">
        <v>965</v>
      </c>
      <c r="B293" s="20" t="s">
        <v>5406</v>
      </c>
      <c r="C293" s="20" t="s">
        <v>51</v>
      </c>
      <c r="D293" s="296" t="s">
        <v>50</v>
      </c>
      <c r="I293" s="272"/>
      <c r="J293" s="296"/>
    </row>
    <row r="294" spans="1:10">
      <c r="A294" s="20" t="s">
        <v>966</v>
      </c>
      <c r="B294" s="20" t="s">
        <v>5406</v>
      </c>
      <c r="C294" s="20" t="s">
        <v>51</v>
      </c>
      <c r="D294" s="296" t="s">
        <v>50</v>
      </c>
      <c r="I294" s="272"/>
      <c r="J294" s="296"/>
    </row>
    <row r="295" spans="1:10">
      <c r="A295" s="20" t="s">
        <v>967</v>
      </c>
      <c r="B295" s="20" t="s">
        <v>5406</v>
      </c>
      <c r="C295" s="20" t="s">
        <v>51</v>
      </c>
      <c r="D295" s="296" t="s">
        <v>50</v>
      </c>
      <c r="I295" s="272"/>
      <c r="J295" s="296"/>
    </row>
    <row r="296" spans="1:10">
      <c r="A296" s="20" t="s">
        <v>968</v>
      </c>
      <c r="B296" s="20" t="s">
        <v>5406</v>
      </c>
      <c r="C296" s="20" t="s">
        <v>51</v>
      </c>
      <c r="D296" s="296" t="s">
        <v>50</v>
      </c>
      <c r="I296" s="272"/>
      <c r="J296" s="296"/>
    </row>
    <row r="297" spans="1:10">
      <c r="A297" s="20" t="s">
        <v>969</v>
      </c>
      <c r="B297" s="20" t="s">
        <v>5406</v>
      </c>
      <c r="C297" s="20" t="s">
        <v>51</v>
      </c>
      <c r="D297" s="296" t="s">
        <v>50</v>
      </c>
      <c r="I297" s="272"/>
      <c r="J297" s="296"/>
    </row>
    <row r="298" spans="1:10">
      <c r="A298" s="20" t="s">
        <v>973</v>
      </c>
      <c r="B298" s="20" t="s">
        <v>5406</v>
      </c>
      <c r="C298" s="20" t="s">
        <v>51</v>
      </c>
      <c r="D298" s="296" t="s">
        <v>50</v>
      </c>
      <c r="I298" s="272"/>
      <c r="J298" s="296"/>
    </row>
    <row r="299" spans="1:10">
      <c r="A299" s="20" t="s">
        <v>977</v>
      </c>
      <c r="B299" s="20" t="s">
        <v>5406</v>
      </c>
      <c r="C299" s="20" t="s">
        <v>51</v>
      </c>
      <c r="D299" s="296" t="s">
        <v>50</v>
      </c>
      <c r="I299" s="272"/>
      <c r="J299" s="296"/>
    </row>
    <row r="300" spans="1:10">
      <c r="A300" s="20" t="s">
        <v>970</v>
      </c>
      <c r="B300" s="20" t="s">
        <v>5406</v>
      </c>
      <c r="C300" s="20" t="s">
        <v>51</v>
      </c>
      <c r="D300" s="296" t="s">
        <v>50</v>
      </c>
      <c r="I300" s="272"/>
      <c r="J300" s="296"/>
    </row>
    <row r="301" spans="1:10">
      <c r="A301" s="20" t="s">
        <v>971</v>
      </c>
      <c r="B301" s="20" t="s">
        <v>5406</v>
      </c>
      <c r="C301" s="20" t="s">
        <v>51</v>
      </c>
      <c r="D301" s="296" t="s">
        <v>50</v>
      </c>
      <c r="I301" s="272"/>
      <c r="J301" s="296"/>
    </row>
    <row r="302" spans="1:10">
      <c r="A302" s="20" t="s">
        <v>972</v>
      </c>
      <c r="B302" s="20" t="s">
        <v>5406</v>
      </c>
      <c r="C302" s="20" t="s">
        <v>51</v>
      </c>
      <c r="D302" s="296" t="s">
        <v>50</v>
      </c>
      <c r="I302" s="272"/>
      <c r="J302" s="296"/>
    </row>
    <row r="303" spans="1:10">
      <c r="A303" s="20" t="s">
        <v>974</v>
      </c>
      <c r="B303" s="20" t="s">
        <v>5406</v>
      </c>
      <c r="C303" s="20" t="s">
        <v>51</v>
      </c>
      <c r="D303" s="296" t="s">
        <v>50</v>
      </c>
      <c r="I303" s="272"/>
      <c r="J303" s="296"/>
    </row>
    <row r="304" spans="1:10">
      <c r="A304" s="20" t="s">
        <v>1873</v>
      </c>
      <c r="B304" s="20" t="s">
        <v>5381</v>
      </c>
      <c r="C304" s="20" t="s">
        <v>61</v>
      </c>
      <c r="D304" s="296" t="s">
        <v>60</v>
      </c>
      <c r="I304" s="272"/>
      <c r="J304" s="296"/>
    </row>
    <row r="305" spans="1:10">
      <c r="A305" s="20" t="s">
        <v>1878</v>
      </c>
      <c r="B305" s="20" t="s">
        <v>5381</v>
      </c>
      <c r="C305" s="20" t="s">
        <v>61</v>
      </c>
      <c r="D305" s="296" t="s">
        <v>60</v>
      </c>
      <c r="I305" s="272"/>
      <c r="J305" s="296"/>
    </row>
    <row r="306" spans="1:10">
      <c r="A306" s="20" t="s">
        <v>1883</v>
      </c>
      <c r="B306" s="20" t="s">
        <v>5381</v>
      </c>
      <c r="C306" s="20" t="s">
        <v>61</v>
      </c>
      <c r="D306" s="296" t="s">
        <v>60</v>
      </c>
      <c r="I306" s="272"/>
      <c r="J306" s="296"/>
    </row>
    <row r="307" spans="1:10">
      <c r="A307" s="20" t="s">
        <v>1887</v>
      </c>
      <c r="B307" s="20" t="s">
        <v>5383</v>
      </c>
      <c r="C307" s="20" t="s">
        <v>61</v>
      </c>
      <c r="D307" s="296" t="s">
        <v>60</v>
      </c>
      <c r="I307" s="272"/>
      <c r="J307" s="296"/>
    </row>
    <row r="308" spans="1:10">
      <c r="A308" s="20" t="s">
        <v>1895</v>
      </c>
      <c r="B308" s="20" t="s">
        <v>5383</v>
      </c>
      <c r="C308" s="20" t="s">
        <v>61</v>
      </c>
      <c r="D308" s="296" t="s">
        <v>60</v>
      </c>
      <c r="I308" s="272"/>
      <c r="J308" s="296"/>
    </row>
    <row r="309" spans="1:10">
      <c r="A309" s="20" t="s">
        <v>1909</v>
      </c>
      <c r="B309" s="20" t="s">
        <v>5392</v>
      </c>
      <c r="C309" s="20" t="s">
        <v>61</v>
      </c>
      <c r="D309" s="296" t="s">
        <v>60</v>
      </c>
      <c r="I309" s="272"/>
      <c r="J309" s="296"/>
    </row>
    <row r="310" spans="1:10">
      <c r="A310" s="20" t="s">
        <v>1924</v>
      </c>
      <c r="B310" s="20" t="s">
        <v>5392</v>
      </c>
      <c r="C310" s="20" t="s">
        <v>61</v>
      </c>
      <c r="D310" s="296" t="s">
        <v>60</v>
      </c>
      <c r="I310" s="272"/>
      <c r="J310" s="296"/>
    </row>
    <row r="311" spans="1:10">
      <c r="A311" s="20" t="s">
        <v>1939</v>
      </c>
      <c r="B311" s="20" t="s">
        <v>5393</v>
      </c>
      <c r="C311" s="20" t="s">
        <v>61</v>
      </c>
      <c r="D311" s="296" t="s">
        <v>60</v>
      </c>
      <c r="I311" s="272"/>
      <c r="J311" s="296"/>
    </row>
    <row r="312" spans="1:10">
      <c r="A312" s="20" t="s">
        <v>842</v>
      </c>
      <c r="B312" s="20" t="s">
        <v>5412</v>
      </c>
      <c r="C312" s="20" t="s">
        <v>51</v>
      </c>
      <c r="D312" s="296" t="s">
        <v>50</v>
      </c>
      <c r="I312" s="272"/>
      <c r="J312" s="296"/>
    </row>
    <row r="313" spans="1:10">
      <c r="A313" s="20" t="s">
        <v>397</v>
      </c>
      <c r="B313" s="20" t="s">
        <v>5413</v>
      </c>
      <c r="C313" s="20" t="s">
        <v>46</v>
      </c>
      <c r="D313" s="296" t="s">
        <v>45</v>
      </c>
      <c r="I313" s="272"/>
      <c r="J313" s="296"/>
    </row>
    <row r="314" spans="1:10">
      <c r="A314" s="20" t="s">
        <v>398</v>
      </c>
      <c r="B314" s="20" t="s">
        <v>5413</v>
      </c>
      <c r="C314" s="20" t="s">
        <v>46</v>
      </c>
      <c r="D314" s="296" t="s">
        <v>45</v>
      </c>
      <c r="I314" s="272"/>
      <c r="J314" s="296"/>
    </row>
    <row r="315" spans="1:10">
      <c r="A315" s="20" t="s">
        <v>399</v>
      </c>
      <c r="B315" s="20" t="s">
        <v>5413</v>
      </c>
      <c r="C315" s="20" t="s">
        <v>46</v>
      </c>
      <c r="D315" s="296" t="s">
        <v>45</v>
      </c>
      <c r="I315" s="272"/>
      <c r="J315" s="296"/>
    </row>
    <row r="316" spans="1:10">
      <c r="A316" s="20" t="s">
        <v>400</v>
      </c>
      <c r="B316" s="20" t="s">
        <v>5413</v>
      </c>
      <c r="C316" s="20" t="s">
        <v>46</v>
      </c>
      <c r="D316" s="296" t="s">
        <v>45</v>
      </c>
      <c r="I316" s="272"/>
      <c r="J316" s="296"/>
    </row>
    <row r="317" spans="1:10">
      <c r="A317" s="20" t="s">
        <v>401</v>
      </c>
      <c r="B317" s="20" t="s">
        <v>5413</v>
      </c>
      <c r="C317" s="20" t="s">
        <v>46</v>
      </c>
      <c r="D317" s="296" t="s">
        <v>45</v>
      </c>
      <c r="I317" s="272"/>
      <c r="J317" s="296"/>
    </row>
    <row r="318" spans="1:10">
      <c r="A318" s="20" t="s">
        <v>402</v>
      </c>
      <c r="B318" s="20" t="s">
        <v>5402</v>
      </c>
      <c r="C318" s="20" t="s">
        <v>47</v>
      </c>
      <c r="D318" s="296" t="s">
        <v>14</v>
      </c>
      <c r="I318" s="272"/>
      <c r="J318" s="296"/>
    </row>
    <row r="319" spans="1:10">
      <c r="A319" s="20" t="s">
        <v>403</v>
      </c>
      <c r="B319" s="20" t="s">
        <v>5402</v>
      </c>
      <c r="C319" s="20" t="s">
        <v>47</v>
      </c>
      <c r="D319" s="296" t="s">
        <v>14</v>
      </c>
      <c r="I319" s="272"/>
      <c r="J319" s="296"/>
    </row>
    <row r="320" spans="1:10">
      <c r="A320" s="20" t="s">
        <v>404</v>
      </c>
      <c r="B320" s="20" t="s">
        <v>5402</v>
      </c>
      <c r="C320" s="20" t="s">
        <v>47</v>
      </c>
      <c r="D320" s="296" t="s">
        <v>14</v>
      </c>
      <c r="I320" s="272"/>
      <c r="J320" s="296"/>
    </row>
    <row r="321" spans="1:10">
      <c r="A321" s="20" t="s">
        <v>405</v>
      </c>
      <c r="B321" s="20" t="s">
        <v>5402</v>
      </c>
      <c r="C321" s="20" t="s">
        <v>47</v>
      </c>
      <c r="D321" s="296" t="s">
        <v>14</v>
      </c>
      <c r="I321" s="272"/>
      <c r="J321" s="296"/>
    </row>
    <row r="322" spans="1:10">
      <c r="A322" s="20" t="s">
        <v>406</v>
      </c>
      <c r="B322" s="20" t="s">
        <v>5402</v>
      </c>
      <c r="C322" s="20" t="s">
        <v>47</v>
      </c>
      <c r="D322" s="296" t="s">
        <v>14</v>
      </c>
      <c r="I322" s="272"/>
      <c r="J322" s="296"/>
    </row>
    <row r="323" spans="1:10">
      <c r="A323" s="20" t="s">
        <v>407</v>
      </c>
      <c r="B323" s="20" t="s">
        <v>5402</v>
      </c>
      <c r="C323" s="20" t="s">
        <v>47</v>
      </c>
      <c r="D323" s="296" t="s">
        <v>14</v>
      </c>
      <c r="I323" s="272"/>
      <c r="J323" s="296"/>
    </row>
    <row r="324" spans="1:10">
      <c r="A324" s="20" t="s">
        <v>408</v>
      </c>
      <c r="B324" s="20" t="s">
        <v>5402</v>
      </c>
      <c r="C324" s="20" t="s">
        <v>47</v>
      </c>
      <c r="D324" s="296" t="s">
        <v>14</v>
      </c>
      <c r="I324" s="272"/>
      <c r="J324" s="296"/>
    </row>
    <row r="325" spans="1:10">
      <c r="A325" s="20" t="s">
        <v>409</v>
      </c>
      <c r="B325" s="20" t="s">
        <v>5402</v>
      </c>
      <c r="C325" s="20" t="s">
        <v>47</v>
      </c>
      <c r="D325" s="296" t="s">
        <v>14</v>
      </c>
      <c r="I325" s="272"/>
      <c r="J325" s="296"/>
    </row>
    <row r="326" spans="1:10">
      <c r="A326" s="20" t="s">
        <v>410</v>
      </c>
      <c r="B326" s="20" t="s">
        <v>5402</v>
      </c>
      <c r="C326" s="20" t="s">
        <v>47</v>
      </c>
      <c r="D326" s="296" t="s">
        <v>14</v>
      </c>
      <c r="I326" s="272"/>
      <c r="J326" s="296"/>
    </row>
    <row r="327" spans="1:10">
      <c r="A327" s="20" t="s">
        <v>411</v>
      </c>
      <c r="B327" s="20" t="s">
        <v>5402</v>
      </c>
      <c r="C327" s="20" t="s">
        <v>47</v>
      </c>
      <c r="D327" s="296" t="s">
        <v>14</v>
      </c>
      <c r="I327" s="272"/>
      <c r="J327" s="296"/>
    </row>
    <row r="328" spans="1:10">
      <c r="A328" s="20" t="s">
        <v>412</v>
      </c>
      <c r="B328" s="20" t="s">
        <v>5402</v>
      </c>
      <c r="C328" s="20" t="s">
        <v>47</v>
      </c>
      <c r="D328" s="296" t="s">
        <v>14</v>
      </c>
      <c r="I328" s="272"/>
      <c r="J328" s="296"/>
    </row>
    <row r="329" spans="1:10">
      <c r="A329" s="20" t="s">
        <v>413</v>
      </c>
      <c r="B329" s="20" t="s">
        <v>5402</v>
      </c>
      <c r="C329" s="20" t="s">
        <v>47</v>
      </c>
      <c r="D329" s="296" t="s">
        <v>14</v>
      </c>
      <c r="I329" s="272"/>
      <c r="J329" s="296"/>
    </row>
    <row r="330" spans="1:10">
      <c r="A330" s="20" t="s">
        <v>414</v>
      </c>
      <c r="B330" s="20" t="s">
        <v>5402</v>
      </c>
      <c r="C330" s="20" t="s">
        <v>47</v>
      </c>
      <c r="D330" s="296" t="s">
        <v>14</v>
      </c>
      <c r="I330" s="272"/>
      <c r="J330" s="296"/>
    </row>
    <row r="331" spans="1:10">
      <c r="A331" s="20" t="s">
        <v>415</v>
      </c>
      <c r="B331" s="20" t="s">
        <v>5402</v>
      </c>
      <c r="C331" s="20" t="s">
        <v>47</v>
      </c>
      <c r="D331" s="296" t="s">
        <v>14</v>
      </c>
      <c r="I331" s="272"/>
      <c r="J331" s="296"/>
    </row>
    <row r="332" spans="1:10">
      <c r="A332" s="20" t="s">
        <v>416</v>
      </c>
      <c r="B332" s="20" t="s">
        <v>5402</v>
      </c>
      <c r="C332" s="20" t="s">
        <v>47</v>
      </c>
      <c r="D332" s="296" t="s">
        <v>14</v>
      </c>
      <c r="I332" s="272"/>
      <c r="J332" s="296"/>
    </row>
    <row r="333" spans="1:10">
      <c r="A333" s="20" t="s">
        <v>418</v>
      </c>
      <c r="B333" s="20" t="s">
        <v>5402</v>
      </c>
      <c r="C333" s="20" t="s">
        <v>47</v>
      </c>
      <c r="D333" s="296" t="s">
        <v>14</v>
      </c>
      <c r="I333" s="272"/>
      <c r="J333" s="296"/>
    </row>
    <row r="334" spans="1:10">
      <c r="A334" s="20" t="s">
        <v>419</v>
      </c>
      <c r="B334" s="20" t="s">
        <v>5402</v>
      </c>
      <c r="C334" s="20" t="s">
        <v>47</v>
      </c>
      <c r="D334" s="296" t="s">
        <v>14</v>
      </c>
      <c r="I334" s="272"/>
      <c r="J334" s="296"/>
    </row>
    <row r="335" spans="1:10">
      <c r="A335" s="20" t="s">
        <v>422</v>
      </c>
      <c r="B335" s="20" t="s">
        <v>5414</v>
      </c>
      <c r="C335" s="20" t="s">
        <v>115</v>
      </c>
      <c r="D335" s="296" t="s">
        <v>116</v>
      </c>
      <c r="I335" s="272"/>
      <c r="J335" s="296"/>
    </row>
    <row r="336" spans="1:10">
      <c r="A336" s="20" t="s">
        <v>423</v>
      </c>
      <c r="B336" s="20" t="s">
        <v>5403</v>
      </c>
      <c r="C336" s="20" t="s">
        <v>47</v>
      </c>
      <c r="D336" s="296" t="s">
        <v>14</v>
      </c>
      <c r="I336" s="272"/>
      <c r="J336" s="296"/>
    </row>
    <row r="337" spans="1:10">
      <c r="A337" s="20" t="s">
        <v>424</v>
      </c>
      <c r="B337" s="20" t="s">
        <v>5403</v>
      </c>
      <c r="C337" s="20" t="s">
        <v>47</v>
      </c>
      <c r="D337" s="296" t="s">
        <v>14</v>
      </c>
      <c r="I337" s="272"/>
      <c r="J337" s="296"/>
    </row>
    <row r="338" spans="1:10">
      <c r="A338" s="20" t="s">
        <v>843</v>
      </c>
      <c r="B338" s="20" t="s">
        <v>5412</v>
      </c>
      <c r="C338" s="20" t="s">
        <v>51</v>
      </c>
      <c r="D338" s="296" t="s">
        <v>50</v>
      </c>
      <c r="I338" s="272"/>
      <c r="J338" s="296"/>
    </row>
    <row r="339" spans="1:10">
      <c r="A339" s="20" t="s">
        <v>846</v>
      </c>
      <c r="B339" s="20" t="s">
        <v>5415</v>
      </c>
      <c r="C339" s="20" t="s">
        <v>51</v>
      </c>
      <c r="D339" s="296" t="s">
        <v>50</v>
      </c>
      <c r="I339" s="272"/>
      <c r="J339" s="296"/>
    </row>
    <row r="340" spans="1:10">
      <c r="A340" s="20" t="s">
        <v>848</v>
      </c>
      <c r="B340" s="20" t="s">
        <v>5415</v>
      </c>
      <c r="C340" s="20" t="s">
        <v>51</v>
      </c>
      <c r="D340" s="296" t="s">
        <v>50</v>
      </c>
      <c r="I340" s="272"/>
      <c r="J340" s="296"/>
    </row>
    <row r="341" spans="1:10">
      <c r="A341" s="20" t="s">
        <v>852</v>
      </c>
      <c r="B341" s="20" t="s">
        <v>5415</v>
      </c>
      <c r="C341" s="20" t="s">
        <v>51</v>
      </c>
      <c r="D341" s="296" t="s">
        <v>50</v>
      </c>
      <c r="I341" s="272"/>
      <c r="J341" s="296"/>
    </row>
    <row r="342" spans="1:10">
      <c r="A342" s="20" t="s">
        <v>853</v>
      </c>
      <c r="B342" s="20" t="s">
        <v>5415</v>
      </c>
      <c r="C342" s="20" t="s">
        <v>51</v>
      </c>
      <c r="D342" s="296" t="s">
        <v>50</v>
      </c>
      <c r="I342" s="272"/>
      <c r="J342" s="296"/>
    </row>
    <row r="343" spans="1:10">
      <c r="A343" s="20" t="s">
        <v>855</v>
      </c>
      <c r="B343" s="20" t="s">
        <v>5415</v>
      </c>
      <c r="C343" s="20" t="s">
        <v>51</v>
      </c>
      <c r="D343" s="296" t="s">
        <v>50</v>
      </c>
      <c r="I343" s="272"/>
      <c r="J343" s="296"/>
    </row>
    <row r="344" spans="1:10">
      <c r="A344" s="20" t="s">
        <v>860</v>
      </c>
      <c r="B344" s="20" t="s">
        <v>5415</v>
      </c>
      <c r="C344" s="20" t="s">
        <v>51</v>
      </c>
      <c r="D344" s="296" t="s">
        <v>50</v>
      </c>
      <c r="I344" s="272"/>
      <c r="J344" s="296"/>
    </row>
    <row r="345" spans="1:10">
      <c r="A345" s="20" t="s">
        <v>861</v>
      </c>
      <c r="B345" s="20" t="s">
        <v>5415</v>
      </c>
      <c r="C345" s="20" t="s">
        <v>51</v>
      </c>
      <c r="D345" s="296" t="s">
        <v>50</v>
      </c>
      <c r="I345" s="272"/>
      <c r="J345" s="296"/>
    </row>
    <row r="346" spans="1:10">
      <c r="A346" s="20" t="s">
        <v>316</v>
      </c>
      <c r="B346" s="20" t="s">
        <v>5407</v>
      </c>
      <c r="C346" s="20" t="s">
        <v>46</v>
      </c>
      <c r="D346" s="296" t="s">
        <v>45</v>
      </c>
      <c r="I346" s="272"/>
      <c r="J346" s="296"/>
    </row>
    <row r="347" spans="1:10">
      <c r="A347" s="20" t="s">
        <v>317</v>
      </c>
      <c r="B347" s="20" t="s">
        <v>5407</v>
      </c>
      <c r="C347" s="20" t="s">
        <v>46</v>
      </c>
      <c r="D347" s="296" t="s">
        <v>45</v>
      </c>
      <c r="I347" s="272"/>
      <c r="J347" s="296"/>
    </row>
    <row r="348" spans="1:10">
      <c r="A348" s="20" t="s">
        <v>318</v>
      </c>
      <c r="B348" s="20" t="s">
        <v>5407</v>
      </c>
      <c r="C348" s="20" t="s">
        <v>46</v>
      </c>
      <c r="D348" s="296" t="s">
        <v>45</v>
      </c>
      <c r="I348" s="272"/>
      <c r="J348" s="296"/>
    </row>
    <row r="349" spans="1:10">
      <c r="A349" s="20" t="s">
        <v>319</v>
      </c>
      <c r="B349" s="20" t="s">
        <v>5407</v>
      </c>
      <c r="C349" s="20" t="s">
        <v>46</v>
      </c>
      <c r="D349" s="296" t="s">
        <v>45</v>
      </c>
      <c r="I349" s="272"/>
      <c r="J349" s="296"/>
    </row>
    <row r="350" spans="1:10">
      <c r="A350" s="20" t="s">
        <v>320</v>
      </c>
      <c r="B350" s="20" t="s">
        <v>5407</v>
      </c>
      <c r="C350" s="20" t="s">
        <v>46</v>
      </c>
      <c r="D350" s="296" t="s">
        <v>45</v>
      </c>
      <c r="I350" s="272"/>
      <c r="J350" s="296"/>
    </row>
    <row r="351" spans="1:10">
      <c r="A351" s="20" t="s">
        <v>321</v>
      </c>
      <c r="B351" s="20" t="s">
        <v>5407</v>
      </c>
      <c r="C351" s="20" t="s">
        <v>46</v>
      </c>
      <c r="D351" s="296" t="s">
        <v>45</v>
      </c>
      <c r="I351" s="272"/>
      <c r="J351" s="296"/>
    </row>
    <row r="352" spans="1:10">
      <c r="A352" s="20" t="s">
        <v>856</v>
      </c>
      <c r="B352" s="20" t="s">
        <v>5415</v>
      </c>
      <c r="C352" s="20" t="s">
        <v>51</v>
      </c>
      <c r="D352" s="296" t="s">
        <v>50</v>
      </c>
      <c r="I352" s="272"/>
      <c r="J352" s="296"/>
    </row>
    <row r="353" spans="1:10">
      <c r="A353" s="20" t="s">
        <v>862</v>
      </c>
      <c r="B353" s="20" t="s">
        <v>5415</v>
      </c>
      <c r="C353" s="20" t="s">
        <v>51</v>
      </c>
      <c r="D353" s="296" t="s">
        <v>50</v>
      </c>
      <c r="I353" s="272"/>
      <c r="J353" s="296"/>
    </row>
    <row r="354" spans="1:10">
      <c r="A354" s="20" t="s">
        <v>865</v>
      </c>
      <c r="B354" s="20" t="s">
        <v>5415</v>
      </c>
      <c r="C354" s="20" t="s">
        <v>51</v>
      </c>
      <c r="D354" s="296" t="s">
        <v>50</v>
      </c>
      <c r="I354" s="272"/>
      <c r="J354" s="296"/>
    </row>
    <row r="355" spans="1:10">
      <c r="A355" s="20" t="s">
        <v>867</v>
      </c>
      <c r="B355" s="20" t="s">
        <v>5415</v>
      </c>
      <c r="C355" s="20" t="s">
        <v>51</v>
      </c>
      <c r="D355" s="296" t="s">
        <v>50</v>
      </c>
      <c r="I355" s="272"/>
      <c r="J355" s="296"/>
    </row>
    <row r="356" spans="1:10">
      <c r="A356" s="20" t="s">
        <v>457</v>
      </c>
      <c r="B356" s="20" t="s">
        <v>5410</v>
      </c>
      <c r="C356" s="20" t="s">
        <v>47</v>
      </c>
      <c r="D356" s="296" t="s">
        <v>14</v>
      </c>
      <c r="I356" s="272"/>
      <c r="J356" s="296"/>
    </row>
    <row r="357" spans="1:10">
      <c r="A357" s="20" t="s">
        <v>458</v>
      </c>
      <c r="B357" s="20" t="s">
        <v>5410</v>
      </c>
      <c r="C357" s="20" t="s">
        <v>47</v>
      </c>
      <c r="D357" s="296" t="s">
        <v>14</v>
      </c>
      <c r="I357" s="272"/>
      <c r="J357" s="296"/>
    </row>
    <row r="358" spans="1:10">
      <c r="A358" s="20" t="s">
        <v>436</v>
      </c>
      <c r="B358" s="20" t="s">
        <v>5404</v>
      </c>
      <c r="C358" s="20" t="s">
        <v>47</v>
      </c>
      <c r="D358" s="296" t="s">
        <v>14</v>
      </c>
      <c r="I358" s="272"/>
      <c r="J358" s="296"/>
    </row>
    <row r="359" spans="1:10">
      <c r="A359" s="20" t="s">
        <v>868</v>
      </c>
      <c r="B359" s="20" t="s">
        <v>5415</v>
      </c>
      <c r="C359" s="20" t="s">
        <v>51</v>
      </c>
      <c r="D359" s="296" t="s">
        <v>50</v>
      </c>
      <c r="I359" s="272"/>
      <c r="J359" s="296"/>
    </row>
    <row r="360" spans="1:10">
      <c r="A360" s="20" t="s">
        <v>869</v>
      </c>
      <c r="B360" s="20" t="s">
        <v>5416</v>
      </c>
      <c r="C360" s="20" t="s">
        <v>51</v>
      </c>
      <c r="D360" s="296" t="s">
        <v>50</v>
      </c>
      <c r="I360" s="272"/>
      <c r="J360" s="296"/>
    </row>
    <row r="361" spans="1:10">
      <c r="A361" s="20" t="s">
        <v>870</v>
      </c>
      <c r="B361" s="20" t="s">
        <v>5416</v>
      </c>
      <c r="C361" s="20" t="s">
        <v>51</v>
      </c>
      <c r="D361" s="296" t="s">
        <v>50</v>
      </c>
      <c r="I361" s="272"/>
      <c r="J361" s="296"/>
    </row>
    <row r="362" spans="1:10">
      <c r="A362" s="20" t="s">
        <v>871</v>
      </c>
      <c r="B362" s="20" t="s">
        <v>5416</v>
      </c>
      <c r="C362" s="20" t="s">
        <v>51</v>
      </c>
      <c r="D362" s="296" t="s">
        <v>50</v>
      </c>
      <c r="I362" s="272"/>
      <c r="J362" s="296"/>
    </row>
    <row r="363" spans="1:10">
      <c r="A363" s="20" t="s">
        <v>872</v>
      </c>
      <c r="B363" s="20" t="s">
        <v>5416</v>
      </c>
      <c r="C363" s="20" t="s">
        <v>51</v>
      </c>
      <c r="D363" s="296" t="s">
        <v>50</v>
      </c>
      <c r="I363" s="272"/>
      <c r="J363" s="296"/>
    </row>
    <row r="364" spans="1:10">
      <c r="A364" s="20" t="s">
        <v>873</v>
      </c>
      <c r="B364" s="20" t="s">
        <v>5416</v>
      </c>
      <c r="C364" s="20" t="s">
        <v>51</v>
      </c>
      <c r="D364" s="296" t="s">
        <v>50</v>
      </c>
      <c r="I364" s="272"/>
      <c r="J364" s="296"/>
    </row>
    <row r="365" spans="1:10">
      <c r="A365" s="20" t="s">
        <v>874</v>
      </c>
      <c r="B365" s="20" t="s">
        <v>5416</v>
      </c>
      <c r="C365" s="20" t="s">
        <v>51</v>
      </c>
      <c r="D365" s="296" t="s">
        <v>50</v>
      </c>
      <c r="I365" s="272"/>
      <c r="J365" s="296"/>
    </row>
    <row r="366" spans="1:10">
      <c r="A366" s="20" t="s">
        <v>875</v>
      </c>
      <c r="B366" s="20" t="s">
        <v>5416</v>
      </c>
      <c r="C366" s="20" t="s">
        <v>51</v>
      </c>
      <c r="D366" s="296" t="s">
        <v>50</v>
      </c>
      <c r="I366" s="272"/>
      <c r="J366" s="296"/>
    </row>
    <row r="367" spans="1:10">
      <c r="A367" s="20" t="s">
        <v>879</v>
      </c>
      <c r="B367" s="20" t="s">
        <v>5416</v>
      </c>
      <c r="C367" s="20" t="s">
        <v>51</v>
      </c>
      <c r="D367" s="296" t="s">
        <v>50</v>
      </c>
      <c r="I367" s="272"/>
      <c r="J367" s="296"/>
    </row>
    <row r="368" spans="1:10">
      <c r="A368" s="20" t="s">
        <v>881</v>
      </c>
      <c r="B368" s="20" t="s">
        <v>5416</v>
      </c>
      <c r="C368" s="20" t="s">
        <v>51</v>
      </c>
      <c r="D368" s="296" t="s">
        <v>50</v>
      </c>
      <c r="I368" s="272"/>
      <c r="J368" s="296"/>
    </row>
    <row r="369" spans="1:10">
      <c r="A369" s="20" t="s">
        <v>876</v>
      </c>
      <c r="B369" s="20" t="s">
        <v>5416</v>
      </c>
      <c r="C369" s="20" t="s">
        <v>51</v>
      </c>
      <c r="D369" s="296" t="s">
        <v>50</v>
      </c>
      <c r="I369" s="272"/>
      <c r="J369" s="296"/>
    </row>
    <row r="370" spans="1:10">
      <c r="A370" s="20" t="s">
        <v>877</v>
      </c>
      <c r="B370" s="20" t="s">
        <v>5416</v>
      </c>
      <c r="C370" s="20" t="s">
        <v>51</v>
      </c>
      <c r="D370" s="296" t="s">
        <v>50</v>
      </c>
      <c r="I370" s="272"/>
      <c r="J370" s="296"/>
    </row>
    <row r="371" spans="1:10">
      <c r="A371" s="20" t="s">
        <v>878</v>
      </c>
      <c r="B371" s="20" t="s">
        <v>5416</v>
      </c>
      <c r="C371" s="20" t="s">
        <v>51</v>
      </c>
      <c r="D371" s="296" t="s">
        <v>50</v>
      </c>
      <c r="I371" s="272"/>
      <c r="J371" s="296"/>
    </row>
    <row r="372" spans="1:10">
      <c r="A372" s="20" t="s">
        <v>880</v>
      </c>
      <c r="B372" s="20" t="s">
        <v>5416</v>
      </c>
      <c r="C372" s="20" t="s">
        <v>51</v>
      </c>
      <c r="D372" s="296" t="s">
        <v>50</v>
      </c>
      <c r="I372" s="272"/>
      <c r="J372" s="296"/>
    </row>
    <row r="373" spans="1:10">
      <c r="A373" s="20" t="s">
        <v>882</v>
      </c>
      <c r="B373" s="20" t="s">
        <v>5416</v>
      </c>
      <c r="C373" s="20" t="s">
        <v>51</v>
      </c>
      <c r="D373" s="296" t="s">
        <v>50</v>
      </c>
      <c r="I373" s="272"/>
      <c r="J373" s="296"/>
    </row>
    <row r="374" spans="1:10">
      <c r="A374" s="20" t="s">
        <v>884</v>
      </c>
      <c r="B374" s="20" t="s">
        <v>5416</v>
      </c>
      <c r="C374" s="20" t="s">
        <v>51</v>
      </c>
      <c r="D374" s="296" t="s">
        <v>50</v>
      </c>
      <c r="I374" s="272"/>
      <c r="J374" s="296"/>
    </row>
    <row r="375" spans="1:10">
      <c r="A375" s="20" t="s">
        <v>885</v>
      </c>
      <c r="B375" s="20" t="s">
        <v>5416</v>
      </c>
      <c r="C375" s="20" t="s">
        <v>51</v>
      </c>
      <c r="D375" s="296" t="s">
        <v>50</v>
      </c>
      <c r="I375" s="272"/>
      <c r="J375" s="296"/>
    </row>
    <row r="376" spans="1:10">
      <c r="A376" s="20" t="s">
        <v>887</v>
      </c>
      <c r="B376" s="20" t="s">
        <v>5416</v>
      </c>
      <c r="C376" s="20" t="s">
        <v>51</v>
      </c>
      <c r="D376" s="296" t="s">
        <v>50</v>
      </c>
      <c r="I376" s="272"/>
      <c r="J376" s="296"/>
    </row>
    <row r="377" spans="1:10">
      <c r="A377" s="20" t="s">
        <v>1007</v>
      </c>
      <c r="B377" s="20" t="s">
        <v>5406</v>
      </c>
      <c r="C377" s="20" t="s">
        <v>51</v>
      </c>
      <c r="D377" s="296" t="s">
        <v>50</v>
      </c>
      <c r="I377" s="272"/>
      <c r="J377" s="296"/>
    </row>
    <row r="378" spans="1:10">
      <c r="A378" s="20" t="s">
        <v>1008</v>
      </c>
      <c r="B378" s="20" t="s">
        <v>5406</v>
      </c>
      <c r="C378" s="20" t="s">
        <v>51</v>
      </c>
      <c r="D378" s="296" t="s">
        <v>50</v>
      </c>
      <c r="I378" s="272"/>
      <c r="J378" s="296"/>
    </row>
    <row r="379" spans="1:10">
      <c r="A379" s="20" t="s">
        <v>1009</v>
      </c>
      <c r="B379" s="20" t="s">
        <v>5406</v>
      </c>
      <c r="C379" s="20" t="s">
        <v>51</v>
      </c>
      <c r="D379" s="296" t="s">
        <v>50</v>
      </c>
      <c r="I379" s="272"/>
      <c r="J379" s="296"/>
    </row>
    <row r="380" spans="1:10">
      <c r="A380" s="20" t="s">
        <v>1010</v>
      </c>
      <c r="B380" s="20" t="s">
        <v>5406</v>
      </c>
      <c r="C380" s="20" t="s">
        <v>51</v>
      </c>
      <c r="D380" s="296" t="s">
        <v>50</v>
      </c>
      <c r="I380" s="272"/>
      <c r="J380" s="296"/>
    </row>
    <row r="381" spans="1:10">
      <c r="A381" s="20" t="s">
        <v>2045</v>
      </c>
      <c r="B381" s="20" t="s">
        <v>5417</v>
      </c>
      <c r="C381" s="20" t="s">
        <v>63</v>
      </c>
      <c r="D381" s="296" t="s">
        <v>62</v>
      </c>
      <c r="I381" s="272"/>
      <c r="J381" s="296"/>
    </row>
    <row r="382" spans="1:10">
      <c r="A382" s="20" t="s">
        <v>2047</v>
      </c>
      <c r="B382" s="20" t="s">
        <v>5417</v>
      </c>
      <c r="C382" s="20" t="s">
        <v>63</v>
      </c>
      <c r="D382" s="296" t="s">
        <v>62</v>
      </c>
      <c r="I382" s="272"/>
      <c r="J382" s="296"/>
    </row>
    <row r="383" spans="1:10">
      <c r="A383" s="20" t="s">
        <v>2048</v>
      </c>
      <c r="B383" s="20" t="s">
        <v>5418</v>
      </c>
      <c r="C383" s="20" t="s">
        <v>63</v>
      </c>
      <c r="D383" s="296" t="s">
        <v>62</v>
      </c>
      <c r="I383" s="272"/>
      <c r="J383" s="296"/>
    </row>
    <row r="384" spans="1:10">
      <c r="A384" s="20" t="s">
        <v>2049</v>
      </c>
      <c r="B384" s="20" t="s">
        <v>5418</v>
      </c>
      <c r="C384" s="20" t="s">
        <v>63</v>
      </c>
      <c r="D384" s="296" t="s">
        <v>62</v>
      </c>
      <c r="I384" s="272"/>
      <c r="J384" s="296"/>
    </row>
    <row r="385" spans="1:10">
      <c r="A385" s="20" t="s">
        <v>2051</v>
      </c>
      <c r="B385" s="20" t="s">
        <v>5418</v>
      </c>
      <c r="C385" s="20" t="s">
        <v>63</v>
      </c>
      <c r="D385" s="296" t="s">
        <v>62</v>
      </c>
      <c r="I385" s="272"/>
      <c r="J385" s="296"/>
    </row>
    <row r="386" spans="1:10">
      <c r="A386" s="20" t="s">
        <v>1011</v>
      </c>
      <c r="B386" s="20" t="s">
        <v>5406</v>
      </c>
      <c r="C386" s="20" t="s">
        <v>51</v>
      </c>
      <c r="D386" s="296" t="s">
        <v>50</v>
      </c>
      <c r="I386" s="272"/>
      <c r="J386" s="296"/>
    </row>
    <row r="387" spans="1:10">
      <c r="A387" s="20" t="s">
        <v>1014</v>
      </c>
      <c r="B387" s="20" t="s">
        <v>5419</v>
      </c>
      <c r="C387" s="20" t="s">
        <v>51</v>
      </c>
      <c r="D387" s="296" t="s">
        <v>50</v>
      </c>
      <c r="I387" s="272"/>
      <c r="J387" s="296"/>
    </row>
    <row r="388" spans="1:10">
      <c r="A388" s="20" t="s">
        <v>1015</v>
      </c>
      <c r="B388" s="20" t="s">
        <v>5419</v>
      </c>
      <c r="C388" s="20" t="s">
        <v>51</v>
      </c>
      <c r="D388" s="296" t="s">
        <v>50</v>
      </c>
      <c r="I388" s="272"/>
      <c r="J388" s="296"/>
    </row>
    <row r="389" spans="1:10">
      <c r="A389" s="20" t="s">
        <v>1018</v>
      </c>
      <c r="B389" s="20" t="s">
        <v>5419</v>
      </c>
      <c r="C389" s="20" t="s">
        <v>51</v>
      </c>
      <c r="D389" s="296" t="s">
        <v>50</v>
      </c>
      <c r="I389" s="272"/>
      <c r="J389" s="296"/>
    </row>
    <row r="390" spans="1:10">
      <c r="A390" s="20" t="s">
        <v>1022</v>
      </c>
      <c r="B390" s="20" t="s">
        <v>5419</v>
      </c>
      <c r="C390" s="20" t="s">
        <v>51</v>
      </c>
      <c r="D390" s="296" t="s">
        <v>50</v>
      </c>
      <c r="I390" s="272"/>
      <c r="J390" s="296"/>
    </row>
    <row r="391" spans="1:10">
      <c r="A391" s="20" t="s">
        <v>2055</v>
      </c>
      <c r="B391" s="20" t="s">
        <v>5418</v>
      </c>
      <c r="C391" s="20" t="s">
        <v>63</v>
      </c>
      <c r="D391" s="296" t="s">
        <v>62</v>
      </c>
      <c r="I391" s="272"/>
      <c r="J391" s="296"/>
    </row>
    <row r="392" spans="1:10">
      <c r="A392" s="20" t="s">
        <v>2057</v>
      </c>
      <c r="B392" s="20" t="s">
        <v>5418</v>
      </c>
      <c r="C392" s="20" t="s">
        <v>63</v>
      </c>
      <c r="D392" s="296" t="s">
        <v>62</v>
      </c>
      <c r="I392" s="272"/>
      <c r="J392" s="296"/>
    </row>
    <row r="393" spans="1:10">
      <c r="A393" s="20" t="s">
        <v>2058</v>
      </c>
      <c r="B393" s="20" t="s">
        <v>5420</v>
      </c>
      <c r="C393" s="20" t="s">
        <v>63</v>
      </c>
      <c r="D393" s="296" t="s">
        <v>62</v>
      </c>
      <c r="I393" s="272"/>
      <c r="J393" s="296"/>
    </row>
    <row r="394" spans="1:10">
      <c r="A394" s="20" t="s">
        <v>2059</v>
      </c>
      <c r="B394" s="20" t="s">
        <v>5420</v>
      </c>
      <c r="C394" s="20" t="s">
        <v>63</v>
      </c>
      <c r="D394" s="296" t="s">
        <v>62</v>
      </c>
      <c r="I394" s="272"/>
      <c r="J394" s="296"/>
    </row>
    <row r="395" spans="1:10">
      <c r="A395" s="20" t="s">
        <v>2062</v>
      </c>
      <c r="B395" s="20" t="s">
        <v>5420</v>
      </c>
      <c r="C395" s="20" t="s">
        <v>63</v>
      </c>
      <c r="D395" s="296" t="s">
        <v>62</v>
      </c>
      <c r="I395" s="272"/>
      <c r="J395" s="296"/>
    </row>
    <row r="396" spans="1:10">
      <c r="A396" s="20" t="s">
        <v>1017</v>
      </c>
      <c r="B396" s="20" t="s">
        <v>5419</v>
      </c>
      <c r="C396" s="20" t="s">
        <v>51</v>
      </c>
      <c r="D396" s="296" t="s">
        <v>50</v>
      </c>
      <c r="I396" s="272"/>
      <c r="J396" s="296"/>
    </row>
    <row r="397" spans="1:10">
      <c r="A397" s="20" t="s">
        <v>1020</v>
      </c>
      <c r="B397" s="20" t="s">
        <v>5419</v>
      </c>
      <c r="C397" s="20" t="s">
        <v>51</v>
      </c>
      <c r="D397" s="296" t="s">
        <v>50</v>
      </c>
      <c r="I397" s="272"/>
      <c r="J397" s="296"/>
    </row>
    <row r="398" spans="1:10">
      <c r="A398" s="20" t="s">
        <v>902</v>
      </c>
      <c r="B398" s="20" t="s">
        <v>5397</v>
      </c>
      <c r="C398" s="20" t="s">
        <v>51</v>
      </c>
      <c r="D398" s="296" t="s">
        <v>50</v>
      </c>
      <c r="I398" s="272"/>
      <c r="J398" s="296"/>
    </row>
    <row r="399" spans="1:10">
      <c r="A399" s="20" t="s">
        <v>903</v>
      </c>
      <c r="B399" s="20" t="s">
        <v>5397</v>
      </c>
      <c r="C399" s="20" t="s">
        <v>51</v>
      </c>
      <c r="D399" s="296" t="s">
        <v>50</v>
      </c>
      <c r="I399" s="272"/>
      <c r="J399" s="296"/>
    </row>
    <row r="400" spans="1:10">
      <c r="A400" s="20" t="s">
        <v>904</v>
      </c>
      <c r="B400" s="20" t="s">
        <v>5397</v>
      </c>
      <c r="C400" s="20" t="s">
        <v>51</v>
      </c>
      <c r="D400" s="296" t="s">
        <v>50</v>
      </c>
      <c r="I400" s="272"/>
      <c r="J400" s="296"/>
    </row>
    <row r="401" spans="1:10">
      <c r="A401" s="20" t="s">
        <v>905</v>
      </c>
      <c r="B401" s="20" t="s">
        <v>5397</v>
      </c>
      <c r="C401" s="20" t="s">
        <v>51</v>
      </c>
      <c r="D401" s="296" t="s">
        <v>50</v>
      </c>
      <c r="I401" s="272"/>
      <c r="J401" s="296"/>
    </row>
    <row r="402" spans="1:10">
      <c r="A402" s="20" t="s">
        <v>906</v>
      </c>
      <c r="B402" s="20" t="s">
        <v>5397</v>
      </c>
      <c r="C402" s="20" t="s">
        <v>51</v>
      </c>
      <c r="D402" s="296" t="s">
        <v>50</v>
      </c>
      <c r="I402" s="272"/>
      <c r="J402" s="296"/>
    </row>
    <row r="403" spans="1:10">
      <c r="A403" s="20" t="s">
        <v>907</v>
      </c>
      <c r="B403" s="20" t="s">
        <v>5397</v>
      </c>
      <c r="C403" s="20" t="s">
        <v>51</v>
      </c>
      <c r="D403" s="296" t="s">
        <v>50</v>
      </c>
      <c r="I403" s="272"/>
      <c r="J403" s="296"/>
    </row>
    <row r="404" spans="1:10">
      <c r="A404" s="20" t="s">
        <v>908</v>
      </c>
      <c r="B404" s="20" t="s">
        <v>5397</v>
      </c>
      <c r="C404" s="20" t="s">
        <v>51</v>
      </c>
      <c r="D404" s="296" t="s">
        <v>50</v>
      </c>
      <c r="I404" s="272"/>
      <c r="J404" s="296"/>
    </row>
    <row r="405" spans="1:10">
      <c r="A405" s="20" t="s">
        <v>909</v>
      </c>
      <c r="B405" s="20" t="s">
        <v>5397</v>
      </c>
      <c r="C405" s="20" t="s">
        <v>51</v>
      </c>
      <c r="D405" s="296" t="s">
        <v>50</v>
      </c>
      <c r="I405" s="272"/>
      <c r="J405" s="296"/>
    </row>
    <row r="406" spans="1:10">
      <c r="A406" s="20" t="s">
        <v>910</v>
      </c>
      <c r="B406" s="20" t="s">
        <v>5397</v>
      </c>
      <c r="C406" s="20" t="s">
        <v>51</v>
      </c>
      <c r="D406" s="296" t="s">
        <v>50</v>
      </c>
      <c r="I406" s="272"/>
      <c r="J406" s="296"/>
    </row>
    <row r="407" spans="1:10">
      <c r="A407" s="20" t="s">
        <v>914</v>
      </c>
      <c r="B407" s="20" t="s">
        <v>5397</v>
      </c>
      <c r="C407" s="20" t="s">
        <v>51</v>
      </c>
      <c r="D407" s="296" t="s">
        <v>50</v>
      </c>
      <c r="I407" s="272"/>
      <c r="J407" s="296"/>
    </row>
    <row r="408" spans="1:10">
      <c r="A408" s="20" t="s">
        <v>916</v>
      </c>
      <c r="B408" s="20" t="s">
        <v>5397</v>
      </c>
      <c r="C408" s="20" t="s">
        <v>51</v>
      </c>
      <c r="D408" s="296" t="s">
        <v>50</v>
      </c>
      <c r="I408" s="272"/>
      <c r="J408" s="296"/>
    </row>
    <row r="409" spans="1:10">
      <c r="A409" s="20" t="s">
        <v>918</v>
      </c>
      <c r="B409" s="20" t="s">
        <v>5397</v>
      </c>
      <c r="C409" s="20" t="s">
        <v>51</v>
      </c>
      <c r="D409" s="296" t="s">
        <v>50</v>
      </c>
      <c r="I409" s="272"/>
      <c r="J409" s="296"/>
    </row>
    <row r="410" spans="1:10">
      <c r="A410" s="20" t="s">
        <v>921</v>
      </c>
      <c r="B410" s="20" t="s">
        <v>5397</v>
      </c>
      <c r="C410" s="20" t="s">
        <v>51</v>
      </c>
      <c r="D410" s="296" t="s">
        <v>50</v>
      </c>
      <c r="I410" s="272"/>
      <c r="J410" s="296"/>
    </row>
    <row r="411" spans="1:10">
      <c r="A411" s="20" t="s">
        <v>926</v>
      </c>
      <c r="B411" s="20" t="s">
        <v>5405</v>
      </c>
      <c r="C411" s="20" t="s">
        <v>51</v>
      </c>
      <c r="D411" s="296" t="s">
        <v>50</v>
      </c>
      <c r="I411" s="272"/>
      <c r="J411" s="296"/>
    </row>
    <row r="412" spans="1:10">
      <c r="A412" s="20" t="s">
        <v>911</v>
      </c>
      <c r="B412" s="20" t="s">
        <v>5397</v>
      </c>
      <c r="C412" s="20" t="s">
        <v>51</v>
      </c>
      <c r="D412" s="296" t="s">
        <v>50</v>
      </c>
      <c r="I412" s="272"/>
      <c r="J412" s="296"/>
    </row>
    <row r="413" spans="1:10">
      <c r="A413" s="20" t="s">
        <v>912</v>
      </c>
      <c r="B413" s="20" t="s">
        <v>5397</v>
      </c>
      <c r="C413" s="20" t="s">
        <v>51</v>
      </c>
      <c r="D413" s="296" t="s">
        <v>50</v>
      </c>
      <c r="I413" s="272"/>
      <c r="J413" s="296"/>
    </row>
    <row r="414" spans="1:10">
      <c r="A414" s="20" t="s">
        <v>913</v>
      </c>
      <c r="B414" s="20" t="s">
        <v>5397</v>
      </c>
      <c r="C414" s="20" t="s">
        <v>51</v>
      </c>
      <c r="D414" s="296" t="s">
        <v>50</v>
      </c>
      <c r="I414" s="272"/>
      <c r="J414" s="296"/>
    </row>
    <row r="415" spans="1:10">
      <c r="A415" s="20" t="s">
        <v>915</v>
      </c>
      <c r="B415" s="20" t="s">
        <v>5397</v>
      </c>
      <c r="C415" s="20" t="s">
        <v>51</v>
      </c>
      <c r="D415" s="296" t="s">
        <v>50</v>
      </c>
      <c r="I415" s="272"/>
      <c r="J415" s="296"/>
    </row>
    <row r="416" spans="1:10">
      <c r="A416" s="20" t="s">
        <v>917</v>
      </c>
      <c r="B416" s="20" t="s">
        <v>5397</v>
      </c>
      <c r="C416" s="20" t="s">
        <v>51</v>
      </c>
      <c r="D416" s="296" t="s">
        <v>50</v>
      </c>
      <c r="I416" s="272"/>
      <c r="J416" s="296"/>
    </row>
    <row r="417" spans="1:10">
      <c r="A417" s="20" t="s">
        <v>919</v>
      </c>
      <c r="B417" s="20" t="s">
        <v>5397</v>
      </c>
      <c r="C417" s="20" t="s">
        <v>51</v>
      </c>
      <c r="D417" s="296" t="s">
        <v>50</v>
      </c>
      <c r="I417" s="272"/>
      <c r="J417" s="296"/>
    </row>
    <row r="418" spans="1:10">
      <c r="A418" s="20" t="s">
        <v>956</v>
      </c>
      <c r="B418" s="20" t="s">
        <v>5405</v>
      </c>
      <c r="C418" s="20" t="s">
        <v>51</v>
      </c>
      <c r="D418" s="296" t="s">
        <v>50</v>
      </c>
      <c r="I418" s="272"/>
      <c r="J418" s="296"/>
    </row>
    <row r="419" spans="1:10">
      <c r="A419" s="20" t="s">
        <v>920</v>
      </c>
      <c r="B419" s="20" t="s">
        <v>5397</v>
      </c>
      <c r="C419" s="20" t="s">
        <v>51</v>
      </c>
      <c r="D419" s="296" t="s">
        <v>50</v>
      </c>
      <c r="I419" s="272"/>
      <c r="J419" s="296"/>
    </row>
    <row r="420" spans="1:10">
      <c r="A420" s="20" t="s">
        <v>922</v>
      </c>
      <c r="B420" s="20" t="s">
        <v>5397</v>
      </c>
      <c r="C420" s="20" t="s">
        <v>51</v>
      </c>
      <c r="D420" s="296" t="s">
        <v>50</v>
      </c>
      <c r="I420" s="272"/>
      <c r="J420" s="296"/>
    </row>
    <row r="421" spans="1:10">
      <c r="A421" s="20" t="s">
        <v>923</v>
      </c>
      <c r="B421" s="20" t="s">
        <v>5397</v>
      </c>
      <c r="C421" s="20" t="s">
        <v>51</v>
      </c>
      <c r="D421" s="296" t="s">
        <v>50</v>
      </c>
      <c r="I421" s="272"/>
      <c r="J421" s="296"/>
    </row>
    <row r="422" spans="1:10">
      <c r="A422" s="20" t="s">
        <v>924</v>
      </c>
      <c r="B422" s="20" t="s">
        <v>5397</v>
      </c>
      <c r="C422" s="20" t="s">
        <v>51</v>
      </c>
      <c r="D422" s="296" t="s">
        <v>50</v>
      </c>
      <c r="I422" s="272"/>
      <c r="J422" s="296"/>
    </row>
    <row r="423" spans="1:10">
      <c r="A423" s="20" t="s">
        <v>929</v>
      </c>
      <c r="B423" s="20" t="s">
        <v>5405</v>
      </c>
      <c r="C423" s="20" t="s">
        <v>51</v>
      </c>
      <c r="D423" s="296" t="s">
        <v>50</v>
      </c>
      <c r="I423" s="272"/>
      <c r="J423" s="296"/>
    </row>
    <row r="424" spans="1:10">
      <c r="A424" s="20" t="s">
        <v>941</v>
      </c>
      <c r="B424" s="20" t="s">
        <v>5405</v>
      </c>
      <c r="C424" s="20" t="s">
        <v>51</v>
      </c>
      <c r="D424" s="296" t="s">
        <v>50</v>
      </c>
      <c r="I424" s="272"/>
      <c r="J424" s="296"/>
    </row>
    <row r="425" spans="1:10">
      <c r="A425" s="20" t="s">
        <v>925</v>
      </c>
      <c r="B425" s="20" t="s">
        <v>5397</v>
      </c>
      <c r="C425" s="20" t="s">
        <v>51</v>
      </c>
      <c r="D425" s="296" t="s">
        <v>50</v>
      </c>
      <c r="I425" s="272"/>
      <c r="J425" s="296"/>
    </row>
    <row r="426" spans="1:10">
      <c r="A426" s="20" t="s">
        <v>928</v>
      </c>
      <c r="B426" s="20" t="s">
        <v>5405</v>
      </c>
      <c r="C426" s="20" t="s">
        <v>51</v>
      </c>
      <c r="D426" s="296" t="s">
        <v>50</v>
      </c>
      <c r="I426" s="272"/>
      <c r="J426" s="296"/>
    </row>
    <row r="427" spans="1:10">
      <c r="A427" s="20" t="s">
        <v>946</v>
      </c>
      <c r="B427" s="20" t="s">
        <v>5405</v>
      </c>
      <c r="C427" s="20" t="s">
        <v>51</v>
      </c>
      <c r="D427" s="296" t="s">
        <v>50</v>
      </c>
      <c r="I427" s="272"/>
      <c r="J427" s="296"/>
    </row>
    <row r="428" spans="1:10">
      <c r="A428" s="20" t="s">
        <v>947</v>
      </c>
      <c r="B428" s="20" t="s">
        <v>5405</v>
      </c>
      <c r="C428" s="20" t="s">
        <v>51</v>
      </c>
      <c r="D428" s="296" t="s">
        <v>50</v>
      </c>
      <c r="I428" s="272"/>
      <c r="J428" s="296"/>
    </row>
    <row r="429" spans="1:10">
      <c r="A429" s="20" t="s">
        <v>930</v>
      </c>
      <c r="B429" s="20" t="s">
        <v>5405</v>
      </c>
      <c r="C429" s="20" t="s">
        <v>51</v>
      </c>
      <c r="D429" s="296" t="s">
        <v>50</v>
      </c>
      <c r="I429" s="272"/>
      <c r="J429" s="296"/>
    </row>
    <row r="430" spans="1:10">
      <c r="A430" s="20" t="s">
        <v>931</v>
      </c>
      <c r="B430" s="20" t="s">
        <v>5405</v>
      </c>
      <c r="C430" s="20" t="s">
        <v>51</v>
      </c>
      <c r="D430" s="296" t="s">
        <v>50</v>
      </c>
      <c r="I430" s="272"/>
      <c r="J430" s="296"/>
    </row>
    <row r="431" spans="1:10">
      <c r="A431" s="20" t="s">
        <v>932</v>
      </c>
      <c r="B431" s="20" t="s">
        <v>5405</v>
      </c>
      <c r="C431" s="20" t="s">
        <v>51</v>
      </c>
      <c r="D431" s="296" t="s">
        <v>50</v>
      </c>
      <c r="I431" s="272"/>
      <c r="J431" s="296"/>
    </row>
    <row r="432" spans="1:10">
      <c r="A432" s="20" t="s">
        <v>933</v>
      </c>
      <c r="B432" s="20" t="s">
        <v>5405</v>
      </c>
      <c r="C432" s="20" t="s">
        <v>51</v>
      </c>
      <c r="D432" s="296" t="s">
        <v>50</v>
      </c>
      <c r="I432" s="272"/>
      <c r="J432" s="296"/>
    </row>
    <row r="433" spans="1:10">
      <c r="A433" s="20" t="s">
        <v>934</v>
      </c>
      <c r="B433" s="20" t="s">
        <v>5405</v>
      </c>
      <c r="C433" s="20" t="s">
        <v>51</v>
      </c>
      <c r="D433" s="296" t="s">
        <v>50</v>
      </c>
      <c r="I433" s="272"/>
      <c r="J433" s="296"/>
    </row>
    <row r="434" spans="1:10">
      <c r="A434" s="20" t="s">
        <v>935</v>
      </c>
      <c r="B434" s="20" t="s">
        <v>5405</v>
      </c>
      <c r="C434" s="20" t="s">
        <v>51</v>
      </c>
      <c r="D434" s="296" t="s">
        <v>50</v>
      </c>
      <c r="I434" s="272"/>
      <c r="J434" s="296"/>
    </row>
    <row r="435" spans="1:10">
      <c r="A435" s="20" t="s">
        <v>936</v>
      </c>
      <c r="B435" s="20" t="s">
        <v>5405</v>
      </c>
      <c r="C435" s="20" t="s">
        <v>51</v>
      </c>
      <c r="D435" s="296" t="s">
        <v>50</v>
      </c>
      <c r="I435" s="272"/>
      <c r="J435" s="296"/>
    </row>
    <row r="436" spans="1:10">
      <c r="A436" s="20" t="s">
        <v>937</v>
      </c>
      <c r="B436" s="20" t="s">
        <v>5405</v>
      </c>
      <c r="C436" s="20" t="s">
        <v>51</v>
      </c>
      <c r="D436" s="296" t="s">
        <v>50</v>
      </c>
      <c r="I436" s="272"/>
      <c r="J436" s="296"/>
    </row>
    <row r="437" spans="1:10">
      <c r="A437" s="20" t="s">
        <v>938</v>
      </c>
      <c r="B437" s="20" t="s">
        <v>5405</v>
      </c>
      <c r="C437" s="20" t="s">
        <v>51</v>
      </c>
      <c r="D437" s="296" t="s">
        <v>50</v>
      </c>
      <c r="I437" s="272"/>
      <c r="J437" s="296"/>
    </row>
    <row r="438" spans="1:10">
      <c r="A438" s="20" t="s">
        <v>939</v>
      </c>
      <c r="B438" s="20" t="s">
        <v>5405</v>
      </c>
      <c r="C438" s="20" t="s">
        <v>51</v>
      </c>
      <c r="D438" s="296" t="s">
        <v>50</v>
      </c>
      <c r="I438" s="272"/>
      <c r="J438" s="296"/>
    </row>
    <row r="439" spans="1:10">
      <c r="A439" s="20" t="s">
        <v>940</v>
      </c>
      <c r="B439" s="20" t="s">
        <v>5405</v>
      </c>
      <c r="C439" s="20" t="s">
        <v>51</v>
      </c>
      <c r="D439" s="296" t="s">
        <v>50</v>
      </c>
      <c r="I439" s="272"/>
      <c r="J439" s="296"/>
    </row>
    <row r="440" spans="1:10">
      <c r="A440" s="20" t="s">
        <v>943</v>
      </c>
      <c r="B440" s="20" t="s">
        <v>5405</v>
      </c>
      <c r="C440" s="20" t="s">
        <v>51</v>
      </c>
      <c r="D440" s="296" t="s">
        <v>50</v>
      </c>
      <c r="I440" s="272"/>
      <c r="J440" s="296"/>
    </row>
    <row r="441" spans="1:10">
      <c r="A441" s="20" t="s">
        <v>945</v>
      </c>
      <c r="B441" s="20" t="s">
        <v>5405</v>
      </c>
      <c r="C441" s="20" t="s">
        <v>51</v>
      </c>
      <c r="D441" s="296" t="s">
        <v>50</v>
      </c>
      <c r="I441" s="272"/>
      <c r="J441" s="296"/>
    </row>
    <row r="442" spans="1:10">
      <c r="A442" s="20" t="s">
        <v>952</v>
      </c>
      <c r="B442" s="20" t="s">
        <v>5405</v>
      </c>
      <c r="C442" s="20" t="s">
        <v>51</v>
      </c>
      <c r="D442" s="296" t="s">
        <v>50</v>
      </c>
      <c r="I442" s="272"/>
      <c r="J442" s="296"/>
    </row>
    <row r="443" spans="1:10">
      <c r="A443" s="20" t="s">
        <v>953</v>
      </c>
      <c r="B443" s="20" t="s">
        <v>5405</v>
      </c>
      <c r="C443" s="20" t="s">
        <v>51</v>
      </c>
      <c r="D443" s="296" t="s">
        <v>50</v>
      </c>
      <c r="I443" s="272"/>
      <c r="J443" s="296"/>
    </row>
    <row r="444" spans="1:10">
      <c r="A444" s="20" t="s">
        <v>954</v>
      </c>
      <c r="B444" s="20" t="s">
        <v>5405</v>
      </c>
      <c r="C444" s="20" t="s">
        <v>51</v>
      </c>
      <c r="D444" s="296" t="s">
        <v>50</v>
      </c>
      <c r="I444" s="272"/>
      <c r="J444" s="296"/>
    </row>
    <row r="445" spans="1:10">
      <c r="A445" s="20" t="s">
        <v>1026</v>
      </c>
      <c r="B445" s="20" t="s">
        <v>5419</v>
      </c>
      <c r="C445" s="20" t="s">
        <v>51</v>
      </c>
      <c r="D445" s="296" t="s">
        <v>50</v>
      </c>
      <c r="I445" s="272"/>
      <c r="J445" s="296"/>
    </row>
    <row r="446" spans="1:10">
      <c r="A446" s="20" t="s">
        <v>1028</v>
      </c>
      <c r="B446" s="20" t="s">
        <v>5419</v>
      </c>
      <c r="C446" s="20" t="s">
        <v>51</v>
      </c>
      <c r="D446" s="296" t="s">
        <v>50</v>
      </c>
      <c r="I446" s="272"/>
      <c r="J446" s="296"/>
    </row>
    <row r="447" spans="1:10">
      <c r="A447" s="20" t="s">
        <v>1035</v>
      </c>
      <c r="B447" s="20" t="s">
        <v>5419</v>
      </c>
      <c r="C447" s="20" t="s">
        <v>51</v>
      </c>
      <c r="D447" s="296" t="s">
        <v>50</v>
      </c>
      <c r="I447" s="272"/>
      <c r="J447" s="296"/>
    </row>
    <row r="448" spans="1:10">
      <c r="A448" s="20" t="s">
        <v>1713</v>
      </c>
      <c r="B448" s="20" t="s">
        <v>5401</v>
      </c>
      <c r="C448" s="20" t="s">
        <v>59</v>
      </c>
      <c r="D448" s="296" t="s">
        <v>58</v>
      </c>
      <c r="I448" s="272"/>
      <c r="J448" s="296"/>
    </row>
    <row r="449" spans="1:10">
      <c r="A449" s="20" t="s">
        <v>1716</v>
      </c>
      <c r="B449" s="20" t="s">
        <v>5401</v>
      </c>
      <c r="C449" s="20" t="s">
        <v>59</v>
      </c>
      <c r="D449" s="296" t="s">
        <v>58</v>
      </c>
      <c r="I449" s="272"/>
      <c r="J449" s="296"/>
    </row>
    <row r="450" spans="1:10">
      <c r="A450" s="20" t="s">
        <v>1718</v>
      </c>
      <c r="B450" s="20" t="s">
        <v>5401</v>
      </c>
      <c r="C450" s="20" t="s">
        <v>59</v>
      </c>
      <c r="D450" s="296" t="s">
        <v>58</v>
      </c>
      <c r="I450" s="272"/>
      <c r="J450" s="296"/>
    </row>
    <row r="451" spans="1:10">
      <c r="A451" s="20" t="s">
        <v>1719</v>
      </c>
      <c r="B451" s="20" t="s">
        <v>5401</v>
      </c>
      <c r="C451" s="20" t="s">
        <v>59</v>
      </c>
      <c r="D451" s="296" t="s">
        <v>58</v>
      </c>
      <c r="I451" s="272"/>
      <c r="J451" s="296"/>
    </row>
    <row r="452" spans="1:10">
      <c r="A452" s="20" t="s">
        <v>1721</v>
      </c>
      <c r="B452" s="20" t="s">
        <v>5401</v>
      </c>
      <c r="C452" s="20" t="s">
        <v>59</v>
      </c>
      <c r="D452" s="296" t="s">
        <v>58</v>
      </c>
      <c r="I452" s="272"/>
      <c r="J452" s="296"/>
    </row>
    <row r="453" spans="1:10">
      <c r="A453" s="20" t="s">
        <v>1724</v>
      </c>
      <c r="B453" s="20" t="s">
        <v>5401</v>
      </c>
      <c r="C453" s="20" t="s">
        <v>59</v>
      </c>
      <c r="D453" s="296" t="s">
        <v>58</v>
      </c>
      <c r="I453" s="272"/>
      <c r="J453" s="296"/>
    </row>
    <row r="454" spans="1:10">
      <c r="A454" s="20" t="s">
        <v>1029</v>
      </c>
      <c r="B454" s="20" t="s">
        <v>5419</v>
      </c>
      <c r="C454" s="20" t="s">
        <v>51</v>
      </c>
      <c r="D454" s="296" t="s">
        <v>50</v>
      </c>
      <c r="I454" s="272"/>
      <c r="J454" s="296"/>
    </row>
    <row r="455" spans="1:10">
      <c r="A455" s="20" t="s">
        <v>1030</v>
      </c>
      <c r="B455" s="20" t="s">
        <v>5419</v>
      </c>
      <c r="C455" s="20" t="s">
        <v>51</v>
      </c>
      <c r="D455" s="296" t="s">
        <v>50</v>
      </c>
      <c r="I455" s="272"/>
      <c r="J455" s="296"/>
    </row>
    <row r="456" spans="1:10">
      <c r="A456" s="20" t="s">
        <v>1031</v>
      </c>
      <c r="B456" s="20" t="s">
        <v>5419</v>
      </c>
      <c r="C456" s="20" t="s">
        <v>51</v>
      </c>
      <c r="D456" s="296" t="s">
        <v>50</v>
      </c>
      <c r="I456" s="272"/>
      <c r="J456" s="296"/>
    </row>
    <row r="457" spans="1:10">
      <c r="A457" s="20" t="s">
        <v>1033</v>
      </c>
      <c r="B457" s="20" t="s">
        <v>5419</v>
      </c>
      <c r="C457" s="20" t="s">
        <v>51</v>
      </c>
      <c r="D457" s="296" t="s">
        <v>50</v>
      </c>
      <c r="I457" s="272"/>
      <c r="J457" s="296"/>
    </row>
    <row r="458" spans="1:10">
      <c r="A458" s="20" t="s">
        <v>1034</v>
      </c>
      <c r="B458" s="20" t="s">
        <v>5419</v>
      </c>
      <c r="C458" s="20" t="s">
        <v>51</v>
      </c>
      <c r="D458" s="296" t="s">
        <v>50</v>
      </c>
      <c r="I458" s="272"/>
      <c r="J458" s="296"/>
    </row>
    <row r="459" spans="1:10">
      <c r="A459" s="20" t="s">
        <v>1037</v>
      </c>
      <c r="B459" s="20" t="s">
        <v>5419</v>
      </c>
      <c r="C459" s="20" t="s">
        <v>51</v>
      </c>
      <c r="D459" s="296" t="s">
        <v>50</v>
      </c>
      <c r="I459" s="272"/>
      <c r="J459" s="296"/>
    </row>
    <row r="460" spans="1:10">
      <c r="A460" s="20" t="s">
        <v>1038</v>
      </c>
      <c r="B460" s="20" t="s">
        <v>5419</v>
      </c>
      <c r="C460" s="20" t="s">
        <v>51</v>
      </c>
      <c r="D460" s="296" t="s">
        <v>50</v>
      </c>
      <c r="I460" s="272"/>
      <c r="J460" s="296"/>
    </row>
    <row r="461" spans="1:10">
      <c r="A461" s="20" t="s">
        <v>1045</v>
      </c>
      <c r="B461" s="20" t="s">
        <v>5419</v>
      </c>
      <c r="C461" s="20" t="s">
        <v>51</v>
      </c>
      <c r="D461" s="296" t="s">
        <v>50</v>
      </c>
      <c r="I461" s="272"/>
      <c r="J461" s="296"/>
    </row>
    <row r="462" spans="1:10">
      <c r="A462" s="20" t="s">
        <v>1055</v>
      </c>
      <c r="B462" s="20" t="s">
        <v>5419</v>
      </c>
      <c r="C462" s="20" t="s">
        <v>51</v>
      </c>
      <c r="D462" s="296" t="s">
        <v>50</v>
      </c>
      <c r="I462" s="272"/>
      <c r="J462" s="296"/>
    </row>
    <row r="463" spans="1:10">
      <c r="A463" s="20" t="s">
        <v>1058</v>
      </c>
      <c r="B463" s="20" t="s">
        <v>5419</v>
      </c>
      <c r="C463" s="20" t="s">
        <v>51</v>
      </c>
      <c r="D463" s="296" t="s">
        <v>50</v>
      </c>
      <c r="I463" s="272"/>
      <c r="J463" s="296"/>
    </row>
    <row r="464" spans="1:10">
      <c r="A464" s="20" t="s">
        <v>1059</v>
      </c>
      <c r="B464" s="20" t="s">
        <v>5419</v>
      </c>
      <c r="C464" s="20" t="s">
        <v>51</v>
      </c>
      <c r="D464" s="296" t="s">
        <v>50</v>
      </c>
      <c r="I464" s="272"/>
      <c r="J464" s="296"/>
    </row>
    <row r="465" spans="1:10">
      <c r="A465" s="20" t="s">
        <v>1061</v>
      </c>
      <c r="B465" s="20" t="s">
        <v>5419</v>
      </c>
      <c r="C465" s="20" t="s">
        <v>51</v>
      </c>
      <c r="D465" s="296" t="s">
        <v>50</v>
      </c>
      <c r="I465" s="272"/>
      <c r="J465" s="296"/>
    </row>
    <row r="466" spans="1:10">
      <c r="A466" s="20" t="s">
        <v>1032</v>
      </c>
      <c r="B466" s="20" t="s">
        <v>5419</v>
      </c>
      <c r="C466" s="20" t="s">
        <v>51</v>
      </c>
      <c r="D466" s="296" t="s">
        <v>50</v>
      </c>
      <c r="I466" s="272"/>
      <c r="J466" s="296"/>
    </row>
    <row r="467" spans="1:10">
      <c r="A467" s="20" t="s">
        <v>1036</v>
      </c>
      <c r="B467" s="20" t="s">
        <v>5419</v>
      </c>
      <c r="C467" s="20" t="s">
        <v>51</v>
      </c>
      <c r="D467" s="296" t="s">
        <v>50</v>
      </c>
      <c r="I467" s="272"/>
      <c r="J467" s="296"/>
    </row>
    <row r="468" spans="1:10">
      <c r="A468" s="20" t="s">
        <v>1039</v>
      </c>
      <c r="B468" s="20" t="s">
        <v>5419</v>
      </c>
      <c r="C468" s="20" t="s">
        <v>51</v>
      </c>
      <c r="D468" s="296" t="s">
        <v>50</v>
      </c>
      <c r="I468" s="272"/>
      <c r="J468" s="296"/>
    </row>
    <row r="469" spans="1:10">
      <c r="A469" s="20" t="s">
        <v>1040</v>
      </c>
      <c r="B469" s="20" t="s">
        <v>5419</v>
      </c>
      <c r="C469" s="20" t="s">
        <v>51</v>
      </c>
      <c r="D469" s="296" t="s">
        <v>50</v>
      </c>
      <c r="I469" s="272"/>
      <c r="J469" s="296"/>
    </row>
    <row r="470" spans="1:10">
      <c r="A470" s="20" t="s">
        <v>1898</v>
      </c>
      <c r="B470" s="20" t="s">
        <v>5383</v>
      </c>
      <c r="C470" s="20" t="s">
        <v>61</v>
      </c>
      <c r="D470" s="296" t="s">
        <v>60</v>
      </c>
      <c r="I470" s="272"/>
      <c r="J470" s="296"/>
    </row>
    <row r="471" spans="1:10">
      <c r="A471" s="20" t="s">
        <v>1899</v>
      </c>
      <c r="B471" s="20" t="s">
        <v>5383</v>
      </c>
      <c r="C471" s="20" t="s">
        <v>61</v>
      </c>
      <c r="D471" s="296" t="s">
        <v>60</v>
      </c>
      <c r="I471" s="272"/>
      <c r="J471" s="296"/>
    </row>
    <row r="472" spans="1:10">
      <c r="A472" s="20" t="s">
        <v>1900</v>
      </c>
      <c r="B472" s="20" t="s">
        <v>5383</v>
      </c>
      <c r="C472" s="20" t="s">
        <v>61</v>
      </c>
      <c r="D472" s="296" t="s">
        <v>60</v>
      </c>
      <c r="I472" s="272"/>
      <c r="J472" s="296"/>
    </row>
    <row r="473" spans="1:10">
      <c r="A473" s="20" t="s">
        <v>1907</v>
      </c>
      <c r="B473" s="20" t="s">
        <v>5392</v>
      </c>
      <c r="C473" s="20" t="s">
        <v>61</v>
      </c>
      <c r="D473" s="296" t="s">
        <v>60</v>
      </c>
      <c r="I473" s="272"/>
      <c r="J473" s="296"/>
    </row>
    <row r="474" spans="1:10">
      <c r="A474" s="20" t="s">
        <v>975</v>
      </c>
      <c r="B474" s="20" t="s">
        <v>5406</v>
      </c>
      <c r="C474" s="20" t="s">
        <v>51</v>
      </c>
      <c r="D474" s="296" t="s">
        <v>50</v>
      </c>
      <c r="I474" s="272"/>
      <c r="J474" s="296"/>
    </row>
    <row r="475" spans="1:10">
      <c r="A475" s="20" t="s">
        <v>976</v>
      </c>
      <c r="B475" s="20" t="s">
        <v>5406</v>
      </c>
      <c r="C475" s="20" t="s">
        <v>51</v>
      </c>
      <c r="D475" s="296" t="s">
        <v>50</v>
      </c>
      <c r="I475" s="272"/>
      <c r="J475" s="296"/>
    </row>
    <row r="476" spans="1:10">
      <c r="A476" s="20" t="s">
        <v>978</v>
      </c>
      <c r="B476" s="20" t="s">
        <v>5406</v>
      </c>
      <c r="C476" s="20" t="s">
        <v>51</v>
      </c>
      <c r="D476" s="296" t="s">
        <v>50</v>
      </c>
      <c r="I476" s="272"/>
      <c r="J476" s="296"/>
    </row>
    <row r="477" spans="1:10">
      <c r="A477" s="20" t="s">
        <v>979</v>
      </c>
      <c r="B477" s="20" t="s">
        <v>5406</v>
      </c>
      <c r="C477" s="20" t="s">
        <v>51</v>
      </c>
      <c r="D477" s="296" t="s">
        <v>50</v>
      </c>
      <c r="I477" s="272"/>
      <c r="J477" s="296"/>
    </row>
    <row r="478" spans="1:10">
      <c r="A478" s="20" t="s">
        <v>982</v>
      </c>
      <c r="B478" s="20" t="s">
        <v>5406</v>
      </c>
      <c r="C478" s="20" t="s">
        <v>51</v>
      </c>
      <c r="D478" s="296" t="s">
        <v>50</v>
      </c>
      <c r="I478" s="272"/>
      <c r="J478" s="296"/>
    </row>
    <row r="479" spans="1:10">
      <c r="A479" s="20" t="s">
        <v>2024</v>
      </c>
      <c r="B479" s="20" t="s">
        <v>5421</v>
      </c>
      <c r="C479" s="20" t="s">
        <v>61</v>
      </c>
      <c r="D479" s="296" t="s">
        <v>60</v>
      </c>
      <c r="I479" s="272"/>
      <c r="J479" s="296"/>
    </row>
    <row r="480" spans="1:10">
      <c r="A480" s="20" t="s">
        <v>2025</v>
      </c>
      <c r="B480" s="20" t="s">
        <v>5422</v>
      </c>
      <c r="C480" s="20" t="s">
        <v>63</v>
      </c>
      <c r="D480" s="296" t="s">
        <v>62</v>
      </c>
      <c r="I480" s="272"/>
      <c r="J480" s="296"/>
    </row>
    <row r="481" spans="1:10">
      <c r="A481" s="20" t="s">
        <v>2026</v>
      </c>
      <c r="B481" s="20" t="s">
        <v>5422</v>
      </c>
      <c r="C481" s="20" t="s">
        <v>63</v>
      </c>
      <c r="D481" s="296" t="s">
        <v>62</v>
      </c>
      <c r="I481" s="272"/>
      <c r="J481" s="296"/>
    </row>
    <row r="482" spans="1:10">
      <c r="A482" s="20" t="s">
        <v>2027</v>
      </c>
      <c r="B482" s="20" t="s">
        <v>5422</v>
      </c>
      <c r="C482" s="20" t="s">
        <v>63</v>
      </c>
      <c r="D482" s="296" t="s">
        <v>62</v>
      </c>
      <c r="I482" s="272"/>
      <c r="J482" s="296"/>
    </row>
    <row r="483" spans="1:10">
      <c r="A483" s="20" t="s">
        <v>2028</v>
      </c>
      <c r="B483" s="20" t="s">
        <v>5422</v>
      </c>
      <c r="C483" s="20" t="s">
        <v>63</v>
      </c>
      <c r="D483" s="296" t="s">
        <v>62</v>
      </c>
      <c r="I483" s="272"/>
      <c r="J483" s="296"/>
    </row>
    <row r="484" spans="1:10">
      <c r="A484" s="20" t="s">
        <v>980</v>
      </c>
      <c r="B484" s="20" t="s">
        <v>5406</v>
      </c>
      <c r="C484" s="20" t="s">
        <v>51</v>
      </c>
      <c r="D484" s="296" t="s">
        <v>50</v>
      </c>
      <c r="I484" s="272"/>
      <c r="J484" s="296"/>
    </row>
    <row r="485" spans="1:10">
      <c r="A485" s="20" t="s">
        <v>983</v>
      </c>
      <c r="B485" s="20" t="s">
        <v>5406</v>
      </c>
      <c r="C485" s="20" t="s">
        <v>51</v>
      </c>
      <c r="D485" s="296" t="s">
        <v>50</v>
      </c>
      <c r="I485" s="272"/>
      <c r="J485" s="296"/>
    </row>
    <row r="486" spans="1:10">
      <c r="A486" s="20" t="s">
        <v>984</v>
      </c>
      <c r="B486" s="20" t="s">
        <v>5406</v>
      </c>
      <c r="C486" s="20" t="s">
        <v>51</v>
      </c>
      <c r="D486" s="296" t="s">
        <v>50</v>
      </c>
      <c r="I486" s="272"/>
      <c r="J486" s="296"/>
    </row>
    <row r="487" spans="1:10">
      <c r="A487" s="20" t="s">
        <v>986</v>
      </c>
      <c r="B487" s="20" t="s">
        <v>5406</v>
      </c>
      <c r="C487" s="20" t="s">
        <v>51</v>
      </c>
      <c r="D487" s="296" t="s">
        <v>50</v>
      </c>
      <c r="I487" s="272"/>
      <c r="J487" s="296"/>
    </row>
    <row r="488" spans="1:10">
      <c r="A488" s="20" t="s">
        <v>991</v>
      </c>
      <c r="B488" s="20" t="s">
        <v>5406</v>
      </c>
      <c r="C488" s="20" t="s">
        <v>51</v>
      </c>
      <c r="D488" s="296" t="s">
        <v>50</v>
      </c>
      <c r="I488" s="272"/>
      <c r="J488" s="296"/>
    </row>
    <row r="489" spans="1:10">
      <c r="A489" s="20" t="s">
        <v>992</v>
      </c>
      <c r="B489" s="20" t="s">
        <v>5406</v>
      </c>
      <c r="C489" s="20" t="s">
        <v>51</v>
      </c>
      <c r="D489" s="296" t="s">
        <v>50</v>
      </c>
      <c r="I489" s="272"/>
      <c r="J489" s="296"/>
    </row>
    <row r="490" spans="1:10">
      <c r="A490" s="20" t="s">
        <v>994</v>
      </c>
      <c r="B490" s="20" t="s">
        <v>5406</v>
      </c>
      <c r="C490" s="20" t="s">
        <v>51</v>
      </c>
      <c r="D490" s="296" t="s">
        <v>50</v>
      </c>
      <c r="I490" s="272"/>
      <c r="J490" s="296"/>
    </row>
    <row r="491" spans="1:10">
      <c r="A491" s="20" t="s">
        <v>981</v>
      </c>
      <c r="B491" s="20" t="s">
        <v>5406</v>
      </c>
      <c r="C491" s="20" t="s">
        <v>51</v>
      </c>
      <c r="D491" s="296" t="s">
        <v>50</v>
      </c>
      <c r="I491" s="272"/>
      <c r="J491" s="296"/>
    </row>
    <row r="492" spans="1:10">
      <c r="A492" s="20" t="s">
        <v>987</v>
      </c>
      <c r="B492" s="20" t="s">
        <v>5406</v>
      </c>
      <c r="C492" s="20" t="s">
        <v>51</v>
      </c>
      <c r="D492" s="296" t="s">
        <v>50</v>
      </c>
      <c r="I492" s="272"/>
      <c r="J492" s="296"/>
    </row>
    <row r="493" spans="1:10">
      <c r="A493" s="20" t="s">
        <v>989</v>
      </c>
      <c r="B493" s="20" t="s">
        <v>5406</v>
      </c>
      <c r="C493" s="20" t="s">
        <v>51</v>
      </c>
      <c r="D493" s="296" t="s">
        <v>50</v>
      </c>
      <c r="I493" s="272"/>
      <c r="J493" s="296"/>
    </row>
    <row r="494" spans="1:10">
      <c r="A494" s="20" t="s">
        <v>990</v>
      </c>
      <c r="B494" s="20" t="s">
        <v>5406</v>
      </c>
      <c r="C494" s="20" t="s">
        <v>51</v>
      </c>
      <c r="D494" s="296" t="s">
        <v>50</v>
      </c>
      <c r="I494" s="272"/>
      <c r="J494" s="296"/>
    </row>
    <row r="495" spans="1:10">
      <c r="A495" s="20" t="s">
        <v>995</v>
      </c>
      <c r="B495" s="20" t="s">
        <v>5406</v>
      </c>
      <c r="C495" s="20" t="s">
        <v>51</v>
      </c>
      <c r="D495" s="296" t="s">
        <v>50</v>
      </c>
      <c r="I495" s="272"/>
      <c r="J495" s="296"/>
    </row>
    <row r="496" spans="1:10">
      <c r="A496" s="20" t="s">
        <v>2030</v>
      </c>
      <c r="B496" s="20" t="s">
        <v>5422</v>
      </c>
      <c r="C496" s="20" t="s">
        <v>63</v>
      </c>
      <c r="D496" s="296" t="s">
        <v>62</v>
      </c>
      <c r="I496" s="272"/>
      <c r="J496" s="296"/>
    </row>
    <row r="497" spans="1:10">
      <c r="A497" s="20" t="s">
        <v>2031</v>
      </c>
      <c r="B497" s="20" t="s">
        <v>5422</v>
      </c>
      <c r="C497" s="20" t="s">
        <v>63</v>
      </c>
      <c r="D497" s="296" t="s">
        <v>62</v>
      </c>
      <c r="I497" s="272"/>
      <c r="J497" s="296"/>
    </row>
    <row r="498" spans="1:10">
      <c r="A498" s="20" t="s">
        <v>996</v>
      </c>
      <c r="B498" s="20" t="s">
        <v>5406</v>
      </c>
      <c r="C498" s="20" t="s">
        <v>51</v>
      </c>
      <c r="D498" s="296" t="s">
        <v>50</v>
      </c>
      <c r="I498" s="272"/>
      <c r="J498" s="296"/>
    </row>
    <row r="499" spans="1:10">
      <c r="A499" s="20" t="s">
        <v>997</v>
      </c>
      <c r="B499" s="20" t="s">
        <v>5406</v>
      </c>
      <c r="C499" s="20" t="s">
        <v>51</v>
      </c>
      <c r="D499" s="296" t="s">
        <v>50</v>
      </c>
      <c r="I499" s="272"/>
      <c r="J499" s="296"/>
    </row>
    <row r="500" spans="1:10">
      <c r="A500" s="20" t="s">
        <v>998</v>
      </c>
      <c r="B500" s="20" t="s">
        <v>5406</v>
      </c>
      <c r="C500" s="20" t="s">
        <v>51</v>
      </c>
      <c r="D500" s="296" t="s">
        <v>50</v>
      </c>
      <c r="I500" s="272"/>
      <c r="J500" s="296"/>
    </row>
    <row r="501" spans="1:10">
      <c r="A501" s="20" t="s">
        <v>999</v>
      </c>
      <c r="B501" s="20" t="s">
        <v>5406</v>
      </c>
      <c r="C501" s="20" t="s">
        <v>51</v>
      </c>
      <c r="D501" s="296" t="s">
        <v>50</v>
      </c>
      <c r="I501" s="272"/>
      <c r="J501" s="296"/>
    </row>
    <row r="502" spans="1:10">
      <c r="A502" s="20" t="s">
        <v>1002</v>
      </c>
      <c r="B502" s="20" t="s">
        <v>5406</v>
      </c>
      <c r="C502" s="20" t="s">
        <v>51</v>
      </c>
      <c r="D502" s="296" t="s">
        <v>50</v>
      </c>
      <c r="I502" s="272"/>
      <c r="J502" s="296"/>
    </row>
    <row r="503" spans="1:10">
      <c r="A503" s="20" t="s">
        <v>1003</v>
      </c>
      <c r="B503" s="20" t="s">
        <v>5406</v>
      </c>
      <c r="C503" s="20" t="s">
        <v>51</v>
      </c>
      <c r="D503" s="296" t="s">
        <v>50</v>
      </c>
      <c r="I503" s="272"/>
      <c r="J503" s="296"/>
    </row>
    <row r="504" spans="1:10">
      <c r="A504" s="20" t="s">
        <v>1012</v>
      </c>
      <c r="B504" s="20" t="s">
        <v>5419</v>
      </c>
      <c r="C504" s="20" t="s">
        <v>51</v>
      </c>
      <c r="D504" s="296" t="s">
        <v>50</v>
      </c>
      <c r="I504" s="272"/>
      <c r="J504" s="296"/>
    </row>
    <row r="505" spans="1:10">
      <c r="A505" s="20" t="s">
        <v>1013</v>
      </c>
      <c r="B505" s="20" t="s">
        <v>5419</v>
      </c>
      <c r="C505" s="20" t="s">
        <v>51</v>
      </c>
      <c r="D505" s="296" t="s">
        <v>50</v>
      </c>
      <c r="I505" s="272"/>
      <c r="J505" s="296"/>
    </row>
    <row r="506" spans="1:10">
      <c r="A506" s="20" t="s">
        <v>1016</v>
      </c>
      <c r="B506" s="20" t="s">
        <v>5419</v>
      </c>
      <c r="C506" s="20" t="s">
        <v>51</v>
      </c>
      <c r="D506" s="296" t="s">
        <v>50</v>
      </c>
      <c r="I506" s="272"/>
      <c r="J506" s="296"/>
    </row>
    <row r="507" spans="1:10">
      <c r="A507" s="20" t="s">
        <v>1019</v>
      </c>
      <c r="B507" s="20" t="s">
        <v>5419</v>
      </c>
      <c r="C507" s="20" t="s">
        <v>51</v>
      </c>
      <c r="D507" s="296" t="s">
        <v>50</v>
      </c>
      <c r="I507" s="272"/>
      <c r="J507" s="296"/>
    </row>
    <row r="508" spans="1:10">
      <c r="A508" s="20" t="s">
        <v>1027</v>
      </c>
      <c r="B508" s="20" t="s">
        <v>5419</v>
      </c>
      <c r="C508" s="20" t="s">
        <v>51</v>
      </c>
      <c r="D508" s="296" t="s">
        <v>50</v>
      </c>
      <c r="I508" s="272"/>
      <c r="J508" s="296"/>
    </row>
    <row r="509" spans="1:10">
      <c r="A509" s="20" t="s">
        <v>1000</v>
      </c>
      <c r="B509" s="20" t="s">
        <v>5406</v>
      </c>
      <c r="C509" s="20" t="s">
        <v>51</v>
      </c>
      <c r="D509" s="296" t="s">
        <v>50</v>
      </c>
      <c r="I509" s="272"/>
      <c r="J509" s="296"/>
    </row>
    <row r="510" spans="1:10">
      <c r="A510" s="20" t="s">
        <v>1001</v>
      </c>
      <c r="B510" s="20" t="s">
        <v>5406</v>
      </c>
      <c r="C510" s="20" t="s">
        <v>51</v>
      </c>
      <c r="D510" s="296" t="s">
        <v>50</v>
      </c>
      <c r="I510" s="272"/>
      <c r="J510" s="296"/>
    </row>
    <row r="511" spans="1:10">
      <c r="A511" s="20" t="s">
        <v>1004</v>
      </c>
      <c r="B511" s="20" t="s">
        <v>5406</v>
      </c>
      <c r="C511" s="20" t="s">
        <v>51</v>
      </c>
      <c r="D511" s="296" t="s">
        <v>50</v>
      </c>
      <c r="I511" s="272"/>
      <c r="J511" s="296"/>
    </row>
    <row r="512" spans="1:10">
      <c r="A512" s="20" t="s">
        <v>1005</v>
      </c>
      <c r="B512" s="20" t="s">
        <v>5406</v>
      </c>
      <c r="C512" s="20" t="s">
        <v>51</v>
      </c>
      <c r="D512" s="296" t="s">
        <v>50</v>
      </c>
      <c r="I512" s="272"/>
      <c r="J512" s="296"/>
    </row>
    <row r="513" spans="1:10">
      <c r="A513" s="20" t="s">
        <v>1006</v>
      </c>
      <c r="B513" s="20" t="s">
        <v>5406</v>
      </c>
      <c r="C513" s="20" t="s">
        <v>51</v>
      </c>
      <c r="D513" s="296" t="s">
        <v>50</v>
      </c>
      <c r="I513" s="272"/>
      <c r="J513" s="296"/>
    </row>
    <row r="514" spans="1:10">
      <c r="A514" s="20" t="s">
        <v>2034</v>
      </c>
      <c r="B514" s="20" t="s">
        <v>5423</v>
      </c>
      <c r="C514" s="20" t="s">
        <v>63</v>
      </c>
      <c r="D514" s="296" t="s">
        <v>62</v>
      </c>
      <c r="I514" s="272"/>
      <c r="J514" s="296"/>
    </row>
    <row r="515" spans="1:10">
      <c r="A515" s="20" t="s">
        <v>2035</v>
      </c>
      <c r="B515" s="20" t="s">
        <v>5423</v>
      </c>
      <c r="C515" s="20" t="s">
        <v>63</v>
      </c>
      <c r="D515" s="296" t="s">
        <v>62</v>
      </c>
      <c r="I515" s="272"/>
      <c r="J515" s="296"/>
    </row>
    <row r="516" spans="1:10">
      <c r="A516" s="20" t="s">
        <v>2036</v>
      </c>
      <c r="B516" s="20" t="s">
        <v>5423</v>
      </c>
      <c r="C516" s="20" t="s">
        <v>63</v>
      </c>
      <c r="D516" s="296" t="s">
        <v>62</v>
      </c>
      <c r="I516" s="272"/>
      <c r="J516" s="296"/>
    </row>
    <row r="517" spans="1:10">
      <c r="A517" s="20" t="s">
        <v>2037</v>
      </c>
      <c r="B517" s="20" t="s">
        <v>5423</v>
      </c>
      <c r="C517" s="20" t="s">
        <v>63</v>
      </c>
      <c r="D517" s="296" t="s">
        <v>62</v>
      </c>
      <c r="I517" s="272"/>
      <c r="J517" s="296"/>
    </row>
    <row r="518" spans="1:10">
      <c r="A518" s="20" t="s">
        <v>2043</v>
      </c>
      <c r="B518" s="20" t="s">
        <v>5423</v>
      </c>
      <c r="C518" s="20" t="s">
        <v>63</v>
      </c>
      <c r="D518" s="296" t="s">
        <v>62</v>
      </c>
      <c r="I518" s="272"/>
      <c r="J518" s="296"/>
    </row>
    <row r="519" spans="1:10">
      <c r="A519" s="20" t="s">
        <v>1120</v>
      </c>
      <c r="B519" s="20" t="s">
        <v>5424</v>
      </c>
      <c r="C519" s="20" t="s">
        <v>51</v>
      </c>
      <c r="D519" s="296" t="s">
        <v>50</v>
      </c>
      <c r="I519" s="272"/>
      <c r="J519" s="296"/>
    </row>
    <row r="520" spans="1:10">
      <c r="A520" s="20" t="s">
        <v>1124</v>
      </c>
      <c r="B520" s="20" t="s">
        <v>5424</v>
      </c>
      <c r="C520" s="20" t="s">
        <v>51</v>
      </c>
      <c r="D520" s="296" t="s">
        <v>50</v>
      </c>
      <c r="I520" s="272"/>
      <c r="J520" s="296"/>
    </row>
    <row r="521" spans="1:10">
      <c r="A521" s="20" t="s">
        <v>1125</v>
      </c>
      <c r="B521" s="20" t="s">
        <v>5424</v>
      </c>
      <c r="C521" s="20" t="s">
        <v>51</v>
      </c>
      <c r="D521" s="296" t="s">
        <v>50</v>
      </c>
      <c r="I521" s="272"/>
      <c r="J521" s="296"/>
    </row>
    <row r="522" spans="1:10">
      <c r="A522" s="20" t="s">
        <v>1130</v>
      </c>
      <c r="B522" s="20" t="s">
        <v>5424</v>
      </c>
      <c r="C522" s="20" t="s">
        <v>51</v>
      </c>
      <c r="D522" s="296" t="s">
        <v>50</v>
      </c>
      <c r="I522" s="272"/>
      <c r="J522" s="296"/>
    </row>
    <row r="523" spans="1:10">
      <c r="A523" s="20" t="s">
        <v>1131</v>
      </c>
      <c r="B523" s="20" t="s">
        <v>5424</v>
      </c>
      <c r="C523" s="20" t="s">
        <v>51</v>
      </c>
      <c r="D523" s="296" t="s">
        <v>50</v>
      </c>
      <c r="I523" s="272"/>
      <c r="J523" s="296"/>
    </row>
    <row r="524" spans="1:10">
      <c r="A524" s="20" t="s">
        <v>1284</v>
      </c>
      <c r="B524" s="20" t="s">
        <v>5425</v>
      </c>
      <c r="C524" s="20" t="s">
        <v>53</v>
      </c>
      <c r="D524" s="296" t="s">
        <v>52</v>
      </c>
      <c r="I524" s="272"/>
      <c r="J524" s="296"/>
    </row>
    <row r="525" spans="1:10">
      <c r="A525" s="20" t="s">
        <v>1285</v>
      </c>
      <c r="B525" s="20" t="s">
        <v>5425</v>
      </c>
      <c r="C525" s="20" t="s">
        <v>53</v>
      </c>
      <c r="D525" s="296" t="s">
        <v>52</v>
      </c>
      <c r="I525" s="272"/>
      <c r="J525" s="296"/>
    </row>
    <row r="526" spans="1:10">
      <c r="A526" s="20" t="s">
        <v>1287</v>
      </c>
      <c r="B526" s="20" t="s">
        <v>5425</v>
      </c>
      <c r="C526" s="20" t="s">
        <v>53</v>
      </c>
      <c r="D526" s="296" t="s">
        <v>52</v>
      </c>
      <c r="I526" s="272"/>
      <c r="J526" s="296"/>
    </row>
    <row r="527" spans="1:10">
      <c r="A527" s="20" t="s">
        <v>1734</v>
      </c>
      <c r="B527" s="20" t="s">
        <v>5388</v>
      </c>
      <c r="C527" s="20" t="s">
        <v>61</v>
      </c>
      <c r="D527" s="296" t="s">
        <v>60</v>
      </c>
      <c r="I527" s="272"/>
      <c r="J527" s="296"/>
    </row>
    <row r="528" spans="1:10">
      <c r="A528" s="20" t="s">
        <v>1736</v>
      </c>
      <c r="B528" s="20" t="s">
        <v>5388</v>
      </c>
      <c r="C528" s="20" t="s">
        <v>61</v>
      </c>
      <c r="D528" s="296" t="s">
        <v>60</v>
      </c>
      <c r="I528" s="272"/>
      <c r="J528" s="296"/>
    </row>
    <row r="529" spans="1:10">
      <c r="A529" s="20" t="s">
        <v>1133</v>
      </c>
      <c r="B529" s="20" t="s">
        <v>5424</v>
      </c>
      <c r="C529" s="20" t="s">
        <v>51</v>
      </c>
      <c r="D529" s="296" t="s">
        <v>50</v>
      </c>
      <c r="I529" s="272"/>
      <c r="J529" s="296"/>
    </row>
    <row r="530" spans="1:10">
      <c r="A530" s="20" t="s">
        <v>1136</v>
      </c>
      <c r="B530" s="20" t="s">
        <v>5426</v>
      </c>
      <c r="C530" s="20" t="s">
        <v>51</v>
      </c>
      <c r="D530" s="296" t="s">
        <v>50</v>
      </c>
      <c r="I530" s="272"/>
      <c r="J530" s="296"/>
    </row>
    <row r="531" spans="1:10">
      <c r="A531" s="20" t="s">
        <v>1137</v>
      </c>
      <c r="B531" s="20" t="s">
        <v>5426</v>
      </c>
      <c r="C531" s="20" t="s">
        <v>51</v>
      </c>
      <c r="D531" s="296" t="s">
        <v>50</v>
      </c>
      <c r="I531" s="272"/>
      <c r="J531" s="296"/>
    </row>
    <row r="532" spans="1:10">
      <c r="A532" s="20" t="s">
        <v>1139</v>
      </c>
      <c r="B532" s="20" t="s">
        <v>5426</v>
      </c>
      <c r="C532" s="20" t="s">
        <v>51</v>
      </c>
      <c r="D532" s="296" t="s">
        <v>50</v>
      </c>
      <c r="I532" s="272"/>
      <c r="J532" s="296"/>
    </row>
    <row r="533" spans="1:10">
      <c r="A533" s="20" t="s">
        <v>1140</v>
      </c>
      <c r="B533" s="20" t="s">
        <v>5426</v>
      </c>
      <c r="C533" s="20" t="s">
        <v>51</v>
      </c>
      <c r="D533" s="296" t="s">
        <v>50</v>
      </c>
      <c r="I533" s="272"/>
      <c r="J533" s="296"/>
    </row>
    <row r="534" spans="1:10">
      <c r="A534" s="20" t="s">
        <v>1359</v>
      </c>
      <c r="B534" s="20" t="s">
        <v>5427</v>
      </c>
      <c r="C534" s="20" t="s">
        <v>53</v>
      </c>
      <c r="D534" s="296" t="s">
        <v>52</v>
      </c>
      <c r="I534" s="272"/>
      <c r="J534" s="296"/>
    </row>
    <row r="535" spans="1:10">
      <c r="A535" s="20" t="s">
        <v>1360</v>
      </c>
      <c r="B535" s="20" t="s">
        <v>5427</v>
      </c>
      <c r="C535" s="20" t="s">
        <v>53</v>
      </c>
      <c r="D535" s="296" t="s">
        <v>52</v>
      </c>
      <c r="I535" s="272"/>
      <c r="J535" s="296"/>
    </row>
    <row r="536" spans="1:10">
      <c r="A536" s="20" t="s">
        <v>1361</v>
      </c>
      <c r="B536" s="20" t="s">
        <v>5427</v>
      </c>
      <c r="C536" s="20" t="s">
        <v>53</v>
      </c>
      <c r="D536" s="296" t="s">
        <v>52</v>
      </c>
      <c r="I536" s="272"/>
      <c r="J536" s="296"/>
    </row>
    <row r="537" spans="1:10">
      <c r="A537" s="20" t="s">
        <v>1362</v>
      </c>
      <c r="B537" s="20" t="s">
        <v>5427</v>
      </c>
      <c r="C537" s="20" t="s">
        <v>53</v>
      </c>
      <c r="D537" s="296" t="s">
        <v>52</v>
      </c>
      <c r="I537" s="272"/>
      <c r="J537" s="296"/>
    </row>
    <row r="538" spans="1:10">
      <c r="A538" s="20" t="s">
        <v>1364</v>
      </c>
      <c r="B538" s="20" t="s">
        <v>5427</v>
      </c>
      <c r="C538" s="20" t="s">
        <v>53</v>
      </c>
      <c r="D538" s="296" t="s">
        <v>52</v>
      </c>
      <c r="I538" s="272"/>
      <c r="J538" s="296"/>
    </row>
    <row r="539" spans="1:10">
      <c r="A539" s="20" t="s">
        <v>1138</v>
      </c>
      <c r="B539" s="20" t="s">
        <v>5426</v>
      </c>
      <c r="C539" s="20" t="s">
        <v>51</v>
      </c>
      <c r="D539" s="296" t="s">
        <v>50</v>
      </c>
      <c r="I539" s="272"/>
      <c r="J539" s="296"/>
    </row>
    <row r="540" spans="1:10">
      <c r="A540" s="20" t="s">
        <v>1142</v>
      </c>
      <c r="B540" s="20" t="s">
        <v>5426</v>
      </c>
      <c r="C540" s="20" t="s">
        <v>51</v>
      </c>
      <c r="D540" s="296" t="s">
        <v>50</v>
      </c>
      <c r="I540" s="272"/>
      <c r="J540" s="296"/>
    </row>
    <row r="541" spans="1:10">
      <c r="A541" s="20" t="s">
        <v>1155</v>
      </c>
      <c r="B541" s="20" t="s">
        <v>5426</v>
      </c>
      <c r="C541" s="20" t="s">
        <v>51</v>
      </c>
      <c r="D541" s="296" t="s">
        <v>50</v>
      </c>
      <c r="I541" s="272"/>
      <c r="J541" s="296"/>
    </row>
    <row r="542" spans="1:10">
      <c r="A542" s="20" t="s">
        <v>1156</v>
      </c>
      <c r="B542" s="20" t="s">
        <v>5426</v>
      </c>
      <c r="C542" s="20" t="s">
        <v>51</v>
      </c>
      <c r="D542" s="296" t="s">
        <v>50</v>
      </c>
      <c r="I542" s="272"/>
      <c r="J542" s="296"/>
    </row>
    <row r="543" spans="1:10">
      <c r="A543" s="20" t="s">
        <v>1368</v>
      </c>
      <c r="B543" s="20" t="s">
        <v>5427</v>
      </c>
      <c r="C543" s="20" t="s">
        <v>53</v>
      </c>
      <c r="D543" s="296" t="s">
        <v>52</v>
      </c>
      <c r="I543" s="272"/>
      <c r="J543" s="296"/>
    </row>
    <row r="544" spans="1:10">
      <c r="A544" s="20" t="s">
        <v>1370</v>
      </c>
      <c r="B544" s="20" t="s">
        <v>5427</v>
      </c>
      <c r="C544" s="20" t="s">
        <v>53</v>
      </c>
      <c r="D544" s="296" t="s">
        <v>52</v>
      </c>
      <c r="I544" s="272"/>
      <c r="J544" s="296"/>
    </row>
    <row r="545" spans="1:10">
      <c r="A545" s="20" t="s">
        <v>1371</v>
      </c>
      <c r="B545" s="20" t="s">
        <v>5428</v>
      </c>
      <c r="C545" s="20" t="s">
        <v>55</v>
      </c>
      <c r="D545" s="296" t="s">
        <v>54</v>
      </c>
      <c r="I545" s="272"/>
      <c r="J545" s="296"/>
    </row>
    <row r="546" spans="1:10">
      <c r="A546" s="20" t="s">
        <v>1372</v>
      </c>
      <c r="B546" s="20" t="s">
        <v>5428</v>
      </c>
      <c r="C546" s="20" t="s">
        <v>55</v>
      </c>
      <c r="D546" s="296" t="s">
        <v>54</v>
      </c>
      <c r="I546" s="272"/>
      <c r="J546" s="296"/>
    </row>
    <row r="547" spans="1:10">
      <c r="A547" s="20" t="s">
        <v>1043</v>
      </c>
      <c r="B547" s="20" t="s">
        <v>5419</v>
      </c>
      <c r="C547" s="20" t="s">
        <v>51</v>
      </c>
      <c r="D547" s="296" t="s">
        <v>50</v>
      </c>
      <c r="I547" s="272"/>
      <c r="J547" s="296"/>
    </row>
    <row r="548" spans="1:10">
      <c r="A548" s="20" t="s">
        <v>1044</v>
      </c>
      <c r="B548" s="20" t="s">
        <v>5419</v>
      </c>
      <c r="C548" s="20" t="s">
        <v>51</v>
      </c>
      <c r="D548" s="296" t="s">
        <v>50</v>
      </c>
      <c r="I548" s="272"/>
      <c r="J548" s="296"/>
    </row>
    <row r="549" spans="1:10">
      <c r="A549" s="20" t="s">
        <v>1046</v>
      </c>
      <c r="B549" s="20" t="s">
        <v>5419</v>
      </c>
      <c r="C549" s="20" t="s">
        <v>51</v>
      </c>
      <c r="D549" s="296" t="s">
        <v>50</v>
      </c>
      <c r="I549" s="272"/>
      <c r="J549" s="296"/>
    </row>
    <row r="550" spans="1:10">
      <c r="A550" s="20" t="s">
        <v>1047</v>
      </c>
      <c r="B550" s="20" t="s">
        <v>5419</v>
      </c>
      <c r="C550" s="20" t="s">
        <v>51</v>
      </c>
      <c r="D550" s="296" t="s">
        <v>50</v>
      </c>
      <c r="I550" s="272"/>
      <c r="J550" s="296"/>
    </row>
    <row r="551" spans="1:10">
      <c r="A551" s="20" t="s">
        <v>1726</v>
      </c>
      <c r="B551" s="20" t="s">
        <v>5401</v>
      </c>
      <c r="C551" s="20" t="s">
        <v>59</v>
      </c>
      <c r="D551" s="296" t="s">
        <v>58</v>
      </c>
      <c r="I551" s="272"/>
      <c r="J551" s="296"/>
    </row>
    <row r="552" spans="1:10">
      <c r="A552" s="20" t="s">
        <v>1727</v>
      </c>
      <c r="B552" s="20" t="s">
        <v>5401</v>
      </c>
      <c r="C552" s="20" t="s">
        <v>59</v>
      </c>
      <c r="D552" s="296" t="s">
        <v>58</v>
      </c>
      <c r="I552" s="272"/>
      <c r="J552" s="296"/>
    </row>
    <row r="553" spans="1:10">
      <c r="A553" s="20" t="s">
        <v>1728</v>
      </c>
      <c r="B553" s="20" t="s">
        <v>5401</v>
      </c>
      <c r="C553" s="20" t="s">
        <v>59</v>
      </c>
      <c r="D553" s="296" t="s">
        <v>58</v>
      </c>
      <c r="I553" s="272"/>
      <c r="J553" s="296"/>
    </row>
    <row r="554" spans="1:10">
      <c r="A554" s="20" t="s">
        <v>1729</v>
      </c>
      <c r="B554" s="20" t="s">
        <v>5401</v>
      </c>
      <c r="C554" s="20" t="s">
        <v>59</v>
      </c>
      <c r="D554" s="296" t="s">
        <v>58</v>
      </c>
      <c r="I554" s="272"/>
      <c r="J554" s="296"/>
    </row>
    <row r="555" spans="1:10">
      <c r="A555" s="20" t="s">
        <v>1048</v>
      </c>
      <c r="B555" s="20" t="s">
        <v>5419</v>
      </c>
      <c r="C555" s="20" t="s">
        <v>51</v>
      </c>
      <c r="D555" s="296" t="s">
        <v>50</v>
      </c>
      <c r="I555" s="272"/>
      <c r="J555" s="296"/>
    </row>
    <row r="556" spans="1:10">
      <c r="A556" s="20" t="s">
        <v>1049</v>
      </c>
      <c r="B556" s="20" t="s">
        <v>5419</v>
      </c>
      <c r="C556" s="20" t="s">
        <v>51</v>
      </c>
      <c r="D556" s="296" t="s">
        <v>50</v>
      </c>
      <c r="I556" s="272"/>
      <c r="J556" s="296"/>
    </row>
    <row r="557" spans="1:10">
      <c r="A557" s="20" t="s">
        <v>1050</v>
      </c>
      <c r="B557" s="20" t="s">
        <v>5419</v>
      </c>
      <c r="C557" s="20" t="s">
        <v>51</v>
      </c>
      <c r="D557" s="296" t="s">
        <v>50</v>
      </c>
      <c r="I557" s="272"/>
      <c r="J557" s="296"/>
    </row>
    <row r="558" spans="1:10">
      <c r="A558" s="20" t="s">
        <v>1051</v>
      </c>
      <c r="B558" s="20" t="s">
        <v>5419</v>
      </c>
      <c r="C558" s="20" t="s">
        <v>51</v>
      </c>
      <c r="D558" s="296" t="s">
        <v>50</v>
      </c>
      <c r="I558" s="272"/>
      <c r="J558" s="296"/>
    </row>
    <row r="559" spans="1:10">
      <c r="A559" s="20" t="s">
        <v>1052</v>
      </c>
      <c r="B559" s="20" t="s">
        <v>5419</v>
      </c>
      <c r="C559" s="20" t="s">
        <v>51</v>
      </c>
      <c r="D559" s="296" t="s">
        <v>50</v>
      </c>
      <c r="I559" s="272"/>
      <c r="J559" s="296"/>
    </row>
    <row r="560" spans="1:10">
      <c r="A560" s="20" t="s">
        <v>1053</v>
      </c>
      <c r="B560" s="20" t="s">
        <v>5419</v>
      </c>
      <c r="C560" s="20" t="s">
        <v>51</v>
      </c>
      <c r="D560" s="296" t="s">
        <v>50</v>
      </c>
      <c r="I560" s="272"/>
      <c r="J560" s="296"/>
    </row>
    <row r="561" spans="1:10">
      <c r="A561" s="20" t="s">
        <v>1116</v>
      </c>
      <c r="B561" s="20" t="s">
        <v>5424</v>
      </c>
      <c r="C561" s="20" t="s">
        <v>51</v>
      </c>
      <c r="D561" s="296" t="s">
        <v>50</v>
      </c>
      <c r="I561" s="272"/>
      <c r="J561" s="296"/>
    </row>
    <row r="562" spans="1:10">
      <c r="A562" s="20" t="s">
        <v>1118</v>
      </c>
      <c r="B562" s="20" t="s">
        <v>5424</v>
      </c>
      <c r="C562" s="20" t="s">
        <v>51</v>
      </c>
      <c r="D562" s="296" t="s">
        <v>50</v>
      </c>
      <c r="I562" s="272"/>
      <c r="J562" s="296"/>
    </row>
    <row r="563" spans="1:10">
      <c r="A563" s="20" t="s">
        <v>1119</v>
      </c>
      <c r="B563" s="20" t="s">
        <v>5424</v>
      </c>
      <c r="C563" s="20" t="s">
        <v>51</v>
      </c>
      <c r="D563" s="296" t="s">
        <v>50</v>
      </c>
      <c r="I563" s="272"/>
      <c r="J563" s="296"/>
    </row>
    <row r="564" spans="1:10">
      <c r="A564" s="20" t="s">
        <v>1121</v>
      </c>
      <c r="B564" s="20" t="s">
        <v>5424</v>
      </c>
      <c r="C564" s="20" t="s">
        <v>51</v>
      </c>
      <c r="D564" s="296" t="s">
        <v>50</v>
      </c>
      <c r="I564" s="272"/>
      <c r="J564" s="296"/>
    </row>
    <row r="565" spans="1:10">
      <c r="A565" s="20" t="s">
        <v>1054</v>
      </c>
      <c r="B565" s="20" t="s">
        <v>5419</v>
      </c>
      <c r="C565" s="20" t="s">
        <v>51</v>
      </c>
      <c r="D565" s="296" t="s">
        <v>50</v>
      </c>
      <c r="I565" s="272"/>
      <c r="J565" s="296"/>
    </row>
    <row r="566" spans="1:10">
      <c r="A566" s="20" t="s">
        <v>1056</v>
      </c>
      <c r="B566" s="20" t="s">
        <v>5419</v>
      </c>
      <c r="C566" s="20" t="s">
        <v>51</v>
      </c>
      <c r="D566" s="296" t="s">
        <v>50</v>
      </c>
      <c r="I566" s="272"/>
      <c r="J566" s="296"/>
    </row>
    <row r="567" spans="1:10">
      <c r="A567" s="20" t="s">
        <v>1057</v>
      </c>
      <c r="B567" s="20" t="s">
        <v>5419</v>
      </c>
      <c r="C567" s="20" t="s">
        <v>51</v>
      </c>
      <c r="D567" s="296" t="s">
        <v>50</v>
      </c>
      <c r="I567" s="272"/>
      <c r="J567" s="296"/>
    </row>
    <row r="568" spans="1:10">
      <c r="A568" s="20" t="s">
        <v>1060</v>
      </c>
      <c r="B568" s="20" t="s">
        <v>5419</v>
      </c>
      <c r="C568" s="20" t="s">
        <v>51</v>
      </c>
      <c r="D568" s="296" t="s">
        <v>50</v>
      </c>
      <c r="I568" s="272"/>
      <c r="J568" s="296"/>
    </row>
    <row r="569" spans="1:10">
      <c r="A569" s="20" t="s">
        <v>1072</v>
      </c>
      <c r="B569" s="20" t="s">
        <v>5419</v>
      </c>
      <c r="C569" s="20" t="s">
        <v>51</v>
      </c>
      <c r="D569" s="296" t="s">
        <v>50</v>
      </c>
      <c r="I569" s="272"/>
      <c r="J569" s="296"/>
    </row>
    <row r="570" spans="1:10">
      <c r="A570" s="20" t="s">
        <v>1073</v>
      </c>
      <c r="B570" s="20" t="s">
        <v>5419</v>
      </c>
      <c r="C570" s="20" t="s">
        <v>51</v>
      </c>
      <c r="D570" s="296" t="s">
        <v>50</v>
      </c>
      <c r="I570" s="272"/>
      <c r="J570" s="296"/>
    </row>
    <row r="571" spans="1:10">
      <c r="A571" s="20" t="s">
        <v>1074</v>
      </c>
      <c r="B571" s="20" t="s">
        <v>5419</v>
      </c>
      <c r="C571" s="20" t="s">
        <v>51</v>
      </c>
      <c r="D571" s="296" t="s">
        <v>50</v>
      </c>
      <c r="I571" s="272"/>
      <c r="J571" s="296"/>
    </row>
    <row r="572" spans="1:10">
      <c r="A572" s="20" t="s">
        <v>1075</v>
      </c>
      <c r="B572" s="20" t="s">
        <v>5419</v>
      </c>
      <c r="C572" s="20" t="s">
        <v>51</v>
      </c>
      <c r="D572" s="296" t="s">
        <v>50</v>
      </c>
      <c r="I572" s="272"/>
      <c r="J572" s="296"/>
    </row>
    <row r="573" spans="1:10">
      <c r="A573" s="20" t="s">
        <v>1077</v>
      </c>
      <c r="B573" s="20" t="s">
        <v>5419</v>
      </c>
      <c r="C573" s="20" t="s">
        <v>51</v>
      </c>
      <c r="D573" s="296" t="s">
        <v>50</v>
      </c>
      <c r="I573" s="272"/>
      <c r="J573" s="296"/>
    </row>
    <row r="574" spans="1:10">
      <c r="A574" s="20" t="s">
        <v>1062</v>
      </c>
      <c r="B574" s="20" t="s">
        <v>5419</v>
      </c>
      <c r="C574" s="20" t="s">
        <v>51</v>
      </c>
      <c r="D574" s="296" t="s">
        <v>50</v>
      </c>
      <c r="I574" s="272"/>
      <c r="J574" s="296"/>
    </row>
    <row r="575" spans="1:10">
      <c r="A575" s="20" t="s">
        <v>1063</v>
      </c>
      <c r="B575" s="20" t="s">
        <v>5419</v>
      </c>
      <c r="C575" s="20" t="s">
        <v>51</v>
      </c>
      <c r="D575" s="296" t="s">
        <v>50</v>
      </c>
      <c r="I575" s="272"/>
      <c r="J575" s="296"/>
    </row>
    <row r="576" spans="1:10">
      <c r="A576" s="20" t="s">
        <v>1064</v>
      </c>
      <c r="B576" s="20" t="s">
        <v>5419</v>
      </c>
      <c r="C576" s="20" t="s">
        <v>51</v>
      </c>
      <c r="D576" s="296" t="s">
        <v>50</v>
      </c>
      <c r="I576" s="272"/>
      <c r="J576" s="296"/>
    </row>
    <row r="577" spans="1:10">
      <c r="A577" s="20" t="s">
        <v>1065</v>
      </c>
      <c r="B577" s="20" t="s">
        <v>5419</v>
      </c>
      <c r="C577" s="20" t="s">
        <v>51</v>
      </c>
      <c r="D577" s="296" t="s">
        <v>50</v>
      </c>
      <c r="I577" s="272"/>
      <c r="J577" s="296"/>
    </row>
    <row r="578" spans="1:10">
      <c r="A578" s="20" t="s">
        <v>1066</v>
      </c>
      <c r="B578" s="20" t="s">
        <v>5419</v>
      </c>
      <c r="C578" s="20" t="s">
        <v>51</v>
      </c>
      <c r="D578" s="296" t="s">
        <v>50</v>
      </c>
      <c r="I578" s="272"/>
      <c r="J578" s="296"/>
    </row>
    <row r="579" spans="1:10">
      <c r="A579" s="20" t="s">
        <v>1067</v>
      </c>
      <c r="B579" s="20" t="s">
        <v>5419</v>
      </c>
      <c r="C579" s="20" t="s">
        <v>51</v>
      </c>
      <c r="D579" s="296" t="s">
        <v>50</v>
      </c>
      <c r="I579" s="272"/>
      <c r="J579" s="296"/>
    </row>
    <row r="580" spans="1:10">
      <c r="A580" s="20" t="s">
        <v>1069</v>
      </c>
      <c r="B580" s="20" t="s">
        <v>5419</v>
      </c>
      <c r="C580" s="20" t="s">
        <v>51</v>
      </c>
      <c r="D580" s="296" t="s">
        <v>50</v>
      </c>
      <c r="I580" s="272"/>
      <c r="J580" s="296"/>
    </row>
    <row r="581" spans="1:10">
      <c r="A581" s="20" t="s">
        <v>1071</v>
      </c>
      <c r="B581" s="20" t="s">
        <v>5419</v>
      </c>
      <c r="C581" s="20" t="s">
        <v>51</v>
      </c>
      <c r="D581" s="296" t="s">
        <v>50</v>
      </c>
      <c r="I581" s="272"/>
      <c r="J581" s="296"/>
    </row>
    <row r="582" spans="1:10">
      <c r="A582" s="20" t="s">
        <v>1076</v>
      </c>
      <c r="B582" s="20" t="s">
        <v>5419</v>
      </c>
      <c r="C582" s="20" t="s">
        <v>51</v>
      </c>
      <c r="D582" s="296" t="s">
        <v>50</v>
      </c>
      <c r="I582" s="272"/>
      <c r="J582" s="296"/>
    </row>
    <row r="583" spans="1:10">
      <c r="A583" s="20" t="s">
        <v>1078</v>
      </c>
      <c r="B583" s="20" t="s">
        <v>5424</v>
      </c>
      <c r="C583" s="20" t="s">
        <v>51</v>
      </c>
      <c r="D583" s="296" t="s">
        <v>50</v>
      </c>
      <c r="I583" s="272"/>
      <c r="J583" s="296"/>
    </row>
    <row r="584" spans="1:10">
      <c r="A584" s="20" t="s">
        <v>1079</v>
      </c>
      <c r="B584" s="20" t="s">
        <v>5424</v>
      </c>
      <c r="C584" s="20" t="s">
        <v>51</v>
      </c>
      <c r="D584" s="296" t="s">
        <v>50</v>
      </c>
      <c r="I584" s="272"/>
      <c r="J584" s="296"/>
    </row>
    <row r="585" spans="1:10">
      <c r="A585" s="20" t="s">
        <v>1080</v>
      </c>
      <c r="B585" s="20" t="s">
        <v>5424</v>
      </c>
      <c r="C585" s="20" t="s">
        <v>51</v>
      </c>
      <c r="D585" s="296" t="s">
        <v>50</v>
      </c>
      <c r="I585" s="272"/>
      <c r="J585" s="296"/>
    </row>
    <row r="586" spans="1:10">
      <c r="A586" s="20" t="s">
        <v>1083</v>
      </c>
      <c r="B586" s="20" t="s">
        <v>5424</v>
      </c>
      <c r="C586" s="20" t="s">
        <v>51</v>
      </c>
      <c r="D586" s="296" t="s">
        <v>50</v>
      </c>
      <c r="I586" s="272"/>
      <c r="J586" s="296"/>
    </row>
    <row r="587" spans="1:10">
      <c r="A587" s="20" t="s">
        <v>1085</v>
      </c>
      <c r="B587" s="20" t="s">
        <v>5424</v>
      </c>
      <c r="C587" s="20" t="s">
        <v>51</v>
      </c>
      <c r="D587" s="296" t="s">
        <v>50</v>
      </c>
      <c r="I587" s="272"/>
      <c r="J587" s="296"/>
    </row>
    <row r="588" spans="1:10">
      <c r="A588" s="20" t="s">
        <v>1021</v>
      </c>
      <c r="B588" s="20" t="s">
        <v>5419</v>
      </c>
      <c r="C588" s="20" t="s">
        <v>51</v>
      </c>
      <c r="D588" s="296" t="s">
        <v>50</v>
      </c>
      <c r="I588" s="272"/>
      <c r="J588" s="296"/>
    </row>
    <row r="589" spans="1:10">
      <c r="A589" s="20" t="s">
        <v>1023</v>
      </c>
      <c r="B589" s="20" t="s">
        <v>5419</v>
      </c>
      <c r="C589" s="20" t="s">
        <v>51</v>
      </c>
      <c r="D589" s="296" t="s">
        <v>50</v>
      </c>
      <c r="I589" s="272"/>
      <c r="J589" s="296"/>
    </row>
    <row r="590" spans="1:10">
      <c r="A590" s="20" t="s">
        <v>1024</v>
      </c>
      <c r="B590" s="20" t="s">
        <v>5419</v>
      </c>
      <c r="C590" s="20" t="s">
        <v>51</v>
      </c>
      <c r="D590" s="296" t="s">
        <v>50</v>
      </c>
      <c r="I590" s="272"/>
      <c r="J590" s="296"/>
    </row>
    <row r="591" spans="1:10">
      <c r="A591" s="20" t="s">
        <v>1025</v>
      </c>
      <c r="B591" s="20" t="s">
        <v>5419</v>
      </c>
      <c r="C591" s="20" t="s">
        <v>51</v>
      </c>
      <c r="D591" s="296" t="s">
        <v>50</v>
      </c>
      <c r="I591" s="272"/>
      <c r="J591" s="296"/>
    </row>
    <row r="592" spans="1:10">
      <c r="A592" s="20" t="s">
        <v>1041</v>
      </c>
      <c r="B592" s="20" t="s">
        <v>5419</v>
      </c>
      <c r="C592" s="20" t="s">
        <v>51</v>
      </c>
      <c r="D592" s="296" t="s">
        <v>50</v>
      </c>
      <c r="I592" s="272"/>
      <c r="J592" s="296"/>
    </row>
    <row r="593" spans="1:10">
      <c r="A593" s="20" t="s">
        <v>1042</v>
      </c>
      <c r="B593" s="20" t="s">
        <v>5419</v>
      </c>
      <c r="C593" s="20" t="s">
        <v>51</v>
      </c>
      <c r="D593" s="296" t="s">
        <v>50</v>
      </c>
      <c r="I593" s="272"/>
      <c r="J593" s="296"/>
    </row>
    <row r="594" spans="1:10">
      <c r="A594" s="20" t="s">
        <v>1090</v>
      </c>
      <c r="B594" s="20" t="s">
        <v>5424</v>
      </c>
      <c r="C594" s="20" t="s">
        <v>51</v>
      </c>
      <c r="D594" s="296" t="s">
        <v>50</v>
      </c>
      <c r="I594" s="272"/>
      <c r="J594" s="296"/>
    </row>
    <row r="595" spans="1:10">
      <c r="A595" s="20" t="s">
        <v>1096</v>
      </c>
      <c r="B595" s="20" t="s">
        <v>5424</v>
      </c>
      <c r="C595" s="20" t="s">
        <v>51</v>
      </c>
      <c r="D595" s="296" t="s">
        <v>50</v>
      </c>
      <c r="I595" s="272"/>
      <c r="J595" s="296"/>
    </row>
    <row r="596" spans="1:10">
      <c r="A596" s="20" t="s">
        <v>1098</v>
      </c>
      <c r="B596" s="20" t="s">
        <v>5424</v>
      </c>
      <c r="C596" s="20" t="s">
        <v>51</v>
      </c>
      <c r="D596" s="296" t="s">
        <v>50</v>
      </c>
      <c r="I596" s="272"/>
      <c r="J596" s="296"/>
    </row>
    <row r="597" spans="1:10">
      <c r="A597" s="20" t="s">
        <v>1710</v>
      </c>
      <c r="B597" s="20" t="s">
        <v>5400</v>
      </c>
      <c r="C597" s="20" t="s">
        <v>115</v>
      </c>
      <c r="D597" s="296" t="s">
        <v>116</v>
      </c>
      <c r="I597" s="272"/>
      <c r="J597" s="296"/>
    </row>
    <row r="598" spans="1:10">
      <c r="A598" s="20" t="s">
        <v>1711</v>
      </c>
      <c r="B598" s="20" t="s">
        <v>5401</v>
      </c>
      <c r="C598" s="20" t="s">
        <v>59</v>
      </c>
      <c r="D598" s="296" t="s">
        <v>58</v>
      </c>
      <c r="I598" s="272"/>
      <c r="J598" s="296"/>
    </row>
    <row r="599" spans="1:10">
      <c r="A599" s="20" t="s">
        <v>1173</v>
      </c>
      <c r="B599" s="20" t="s">
        <v>5429</v>
      </c>
      <c r="C599" s="20" t="s">
        <v>51</v>
      </c>
      <c r="D599" s="296" t="s">
        <v>50</v>
      </c>
      <c r="I599" s="272"/>
      <c r="J599" s="296"/>
    </row>
    <row r="600" spans="1:10">
      <c r="A600" s="20" t="s">
        <v>1175</v>
      </c>
      <c r="B600" s="20" t="s">
        <v>5429</v>
      </c>
      <c r="C600" s="20" t="s">
        <v>51</v>
      </c>
      <c r="D600" s="296" t="s">
        <v>50</v>
      </c>
      <c r="I600" s="272"/>
      <c r="J600" s="296"/>
    </row>
    <row r="601" spans="1:10">
      <c r="A601" s="20" t="s">
        <v>1183</v>
      </c>
      <c r="B601" s="20" t="s">
        <v>5429</v>
      </c>
      <c r="C601" s="20" t="s">
        <v>51</v>
      </c>
      <c r="D601" s="296" t="s">
        <v>50</v>
      </c>
      <c r="I601" s="272"/>
      <c r="J601" s="296"/>
    </row>
    <row r="602" spans="1:10">
      <c r="A602" s="20" t="s">
        <v>1262</v>
      </c>
      <c r="B602" s="20" t="s">
        <v>5425</v>
      </c>
      <c r="C602" s="20" t="s">
        <v>53</v>
      </c>
      <c r="D602" s="296" t="s">
        <v>52</v>
      </c>
      <c r="I602" s="272"/>
      <c r="J602" s="296"/>
    </row>
    <row r="603" spans="1:10">
      <c r="A603" s="20" t="s">
        <v>1264</v>
      </c>
      <c r="B603" s="20" t="s">
        <v>5425</v>
      </c>
      <c r="C603" s="20" t="s">
        <v>53</v>
      </c>
      <c r="D603" s="296" t="s">
        <v>52</v>
      </c>
      <c r="I603" s="272"/>
      <c r="J603" s="296"/>
    </row>
    <row r="604" spans="1:10">
      <c r="A604" s="20" t="s">
        <v>1265</v>
      </c>
      <c r="B604" s="20" t="s">
        <v>5425</v>
      </c>
      <c r="C604" s="20" t="s">
        <v>53</v>
      </c>
      <c r="D604" s="296" t="s">
        <v>52</v>
      </c>
      <c r="I604" s="272"/>
      <c r="J604" s="296"/>
    </row>
    <row r="605" spans="1:10">
      <c r="A605" s="20" t="s">
        <v>1179</v>
      </c>
      <c r="B605" s="20" t="s">
        <v>5429</v>
      </c>
      <c r="C605" s="20" t="s">
        <v>51</v>
      </c>
      <c r="D605" s="296" t="s">
        <v>50</v>
      </c>
      <c r="I605" s="272"/>
      <c r="J605" s="296"/>
    </row>
    <row r="606" spans="1:10">
      <c r="A606" s="20" t="s">
        <v>1180</v>
      </c>
      <c r="B606" s="20" t="s">
        <v>5429</v>
      </c>
      <c r="C606" s="20" t="s">
        <v>51</v>
      </c>
      <c r="D606" s="296" t="s">
        <v>50</v>
      </c>
      <c r="I606" s="272"/>
      <c r="J606" s="296"/>
    </row>
    <row r="607" spans="1:10">
      <c r="A607" s="20" t="s">
        <v>1181</v>
      </c>
      <c r="B607" s="20" t="s">
        <v>5429</v>
      </c>
      <c r="C607" s="20" t="s">
        <v>51</v>
      </c>
      <c r="D607" s="296" t="s">
        <v>50</v>
      </c>
      <c r="I607" s="272"/>
      <c r="J607" s="296"/>
    </row>
    <row r="608" spans="1:10">
      <c r="A608" s="20" t="s">
        <v>1184</v>
      </c>
      <c r="B608" s="20" t="s">
        <v>5429</v>
      </c>
      <c r="C608" s="20" t="s">
        <v>51</v>
      </c>
      <c r="D608" s="296" t="s">
        <v>50</v>
      </c>
      <c r="I608" s="272"/>
      <c r="J608" s="296"/>
    </row>
    <row r="609" spans="1:10">
      <c r="A609" s="20" t="s">
        <v>1186</v>
      </c>
      <c r="B609" s="20" t="s">
        <v>5429</v>
      </c>
      <c r="C609" s="20" t="s">
        <v>51</v>
      </c>
      <c r="D609" s="296" t="s">
        <v>50</v>
      </c>
      <c r="I609" s="272"/>
      <c r="J609" s="296"/>
    </row>
    <row r="610" spans="1:10">
      <c r="A610" s="20" t="s">
        <v>1188</v>
      </c>
      <c r="B610" s="20" t="s">
        <v>5429</v>
      </c>
      <c r="C610" s="20" t="s">
        <v>51</v>
      </c>
      <c r="D610" s="296" t="s">
        <v>50</v>
      </c>
      <c r="I610" s="272"/>
      <c r="J610" s="296"/>
    </row>
    <row r="611" spans="1:10">
      <c r="A611" s="20" t="s">
        <v>1190</v>
      </c>
      <c r="B611" s="20" t="s">
        <v>5430</v>
      </c>
      <c r="C611" s="20" t="s">
        <v>51</v>
      </c>
      <c r="D611" s="296" t="s">
        <v>50</v>
      </c>
      <c r="I611" s="272"/>
      <c r="J611" s="296"/>
    </row>
    <row r="612" spans="1:10">
      <c r="A612" s="20" t="s">
        <v>1191</v>
      </c>
      <c r="B612" s="20" t="s">
        <v>5430</v>
      </c>
      <c r="C612" s="20" t="s">
        <v>51</v>
      </c>
      <c r="D612" s="296" t="s">
        <v>50</v>
      </c>
      <c r="I612" s="272"/>
      <c r="J612" s="296"/>
    </row>
    <row r="613" spans="1:10">
      <c r="A613" s="20" t="s">
        <v>1195</v>
      </c>
      <c r="B613" s="20" t="s">
        <v>5430</v>
      </c>
      <c r="C613" s="20" t="s">
        <v>51</v>
      </c>
      <c r="D613" s="296" t="s">
        <v>50</v>
      </c>
      <c r="I613" s="272"/>
      <c r="J613" s="296"/>
    </row>
    <row r="614" spans="1:10">
      <c r="A614" s="20" t="s">
        <v>1197</v>
      </c>
      <c r="B614" s="20" t="s">
        <v>5430</v>
      </c>
      <c r="C614" s="20" t="s">
        <v>51</v>
      </c>
      <c r="D614" s="296" t="s">
        <v>50</v>
      </c>
      <c r="I614" s="272"/>
      <c r="J614" s="296"/>
    </row>
    <row r="615" spans="1:10">
      <c r="A615" s="20" t="s">
        <v>1185</v>
      </c>
      <c r="B615" s="20" t="s">
        <v>5429</v>
      </c>
      <c r="C615" s="20" t="s">
        <v>51</v>
      </c>
      <c r="D615" s="296" t="s">
        <v>50</v>
      </c>
      <c r="I615" s="272"/>
      <c r="J615" s="296"/>
    </row>
    <row r="616" spans="1:10">
      <c r="A616" s="20" t="s">
        <v>1187</v>
      </c>
      <c r="B616" s="20" t="s">
        <v>5429</v>
      </c>
      <c r="C616" s="20" t="s">
        <v>51</v>
      </c>
      <c r="D616" s="296" t="s">
        <v>50</v>
      </c>
      <c r="I616" s="272"/>
      <c r="J616" s="296"/>
    </row>
    <row r="617" spans="1:10">
      <c r="A617" s="20" t="s">
        <v>1189</v>
      </c>
      <c r="B617" s="20" t="s">
        <v>5429</v>
      </c>
      <c r="C617" s="20" t="s">
        <v>51</v>
      </c>
      <c r="D617" s="296" t="s">
        <v>50</v>
      </c>
      <c r="I617" s="272"/>
      <c r="J617" s="296"/>
    </row>
    <row r="618" spans="1:10">
      <c r="A618" s="20" t="s">
        <v>1192</v>
      </c>
      <c r="B618" s="20" t="s">
        <v>5430</v>
      </c>
      <c r="C618" s="20" t="s">
        <v>51</v>
      </c>
      <c r="D618" s="296" t="s">
        <v>50</v>
      </c>
      <c r="I618" s="272"/>
      <c r="J618" s="296"/>
    </row>
    <row r="619" spans="1:10">
      <c r="A619" s="20" t="s">
        <v>1267</v>
      </c>
      <c r="B619" s="20" t="s">
        <v>5425</v>
      </c>
      <c r="C619" s="20" t="s">
        <v>53</v>
      </c>
      <c r="D619" s="296" t="s">
        <v>52</v>
      </c>
      <c r="I619" s="272"/>
      <c r="J619" s="296"/>
    </row>
    <row r="620" spans="1:10">
      <c r="A620" s="20" t="s">
        <v>1269</v>
      </c>
      <c r="B620" s="20" t="s">
        <v>5425</v>
      </c>
      <c r="C620" s="20" t="s">
        <v>53</v>
      </c>
      <c r="D620" s="296" t="s">
        <v>52</v>
      </c>
      <c r="I620" s="272"/>
      <c r="J620" s="296"/>
    </row>
    <row r="621" spans="1:10">
      <c r="A621" s="20" t="s">
        <v>1270</v>
      </c>
      <c r="B621" s="20" t="s">
        <v>5425</v>
      </c>
      <c r="C621" s="20" t="s">
        <v>53</v>
      </c>
      <c r="D621" s="296" t="s">
        <v>52</v>
      </c>
      <c r="I621" s="272"/>
      <c r="J621" s="296"/>
    </row>
    <row r="622" spans="1:10">
      <c r="A622" s="20" t="s">
        <v>1272</v>
      </c>
      <c r="B622" s="20" t="s">
        <v>5425</v>
      </c>
      <c r="C622" s="20" t="s">
        <v>53</v>
      </c>
      <c r="D622" s="296" t="s">
        <v>52</v>
      </c>
      <c r="I622" s="272"/>
      <c r="J622" s="296"/>
    </row>
    <row r="623" spans="1:10">
      <c r="A623" s="20" t="s">
        <v>1068</v>
      </c>
      <c r="B623" s="20" t="s">
        <v>5419</v>
      </c>
      <c r="C623" s="20" t="s">
        <v>51</v>
      </c>
      <c r="D623" s="296" t="s">
        <v>50</v>
      </c>
      <c r="I623" s="272"/>
      <c r="J623" s="296"/>
    </row>
    <row r="624" spans="1:10">
      <c r="A624" s="20" t="s">
        <v>1070</v>
      </c>
      <c r="B624" s="20" t="s">
        <v>5419</v>
      </c>
      <c r="C624" s="20" t="s">
        <v>51</v>
      </c>
      <c r="D624" s="296" t="s">
        <v>50</v>
      </c>
      <c r="I624" s="272"/>
      <c r="J624" s="296"/>
    </row>
    <row r="625" spans="1:10">
      <c r="A625" s="20" t="s">
        <v>1081</v>
      </c>
      <c r="B625" s="20" t="s">
        <v>5424</v>
      </c>
      <c r="C625" s="20" t="s">
        <v>51</v>
      </c>
      <c r="D625" s="296" t="s">
        <v>50</v>
      </c>
      <c r="I625" s="272"/>
      <c r="J625" s="296"/>
    </row>
    <row r="626" spans="1:10">
      <c r="A626" s="20" t="s">
        <v>1091</v>
      </c>
      <c r="B626" s="20" t="s">
        <v>5424</v>
      </c>
      <c r="C626" s="20" t="s">
        <v>51</v>
      </c>
      <c r="D626" s="296" t="s">
        <v>50</v>
      </c>
      <c r="I626" s="272"/>
      <c r="J626" s="296"/>
    </row>
    <row r="627" spans="1:10">
      <c r="A627" s="20" t="s">
        <v>1092</v>
      </c>
      <c r="B627" s="20" t="s">
        <v>5424</v>
      </c>
      <c r="C627" s="20" t="s">
        <v>51</v>
      </c>
      <c r="D627" s="296" t="s">
        <v>50</v>
      </c>
      <c r="I627" s="272"/>
      <c r="J627" s="296"/>
    </row>
    <row r="628" spans="1:10">
      <c r="A628" s="20" t="s">
        <v>1127</v>
      </c>
      <c r="B628" s="20" t="s">
        <v>5424</v>
      </c>
      <c r="C628" s="20" t="s">
        <v>51</v>
      </c>
      <c r="D628" s="296" t="s">
        <v>50</v>
      </c>
      <c r="I628" s="272"/>
      <c r="J628" s="296"/>
    </row>
    <row r="629" spans="1:10">
      <c r="A629" s="20" t="s">
        <v>1128</v>
      </c>
      <c r="B629" s="20" t="s">
        <v>5424</v>
      </c>
      <c r="C629" s="20" t="s">
        <v>51</v>
      </c>
      <c r="D629" s="296" t="s">
        <v>50</v>
      </c>
      <c r="I629" s="272"/>
      <c r="J629" s="296"/>
    </row>
    <row r="630" spans="1:10">
      <c r="A630" s="20" t="s">
        <v>1082</v>
      </c>
      <c r="B630" s="20" t="s">
        <v>5424</v>
      </c>
      <c r="C630" s="20" t="s">
        <v>51</v>
      </c>
      <c r="D630" s="296" t="s">
        <v>50</v>
      </c>
      <c r="I630" s="272"/>
      <c r="J630" s="296"/>
    </row>
    <row r="631" spans="1:10">
      <c r="A631" s="20" t="s">
        <v>1084</v>
      </c>
      <c r="B631" s="20" t="s">
        <v>5424</v>
      </c>
      <c r="C631" s="20" t="s">
        <v>51</v>
      </c>
      <c r="D631" s="296" t="s">
        <v>50</v>
      </c>
      <c r="I631" s="272"/>
      <c r="J631" s="296"/>
    </row>
    <row r="632" spans="1:10">
      <c r="A632" s="20" t="s">
        <v>1087</v>
      </c>
      <c r="B632" s="20" t="s">
        <v>5424</v>
      </c>
      <c r="C632" s="20" t="s">
        <v>51</v>
      </c>
      <c r="D632" s="296" t="s">
        <v>50</v>
      </c>
      <c r="I632" s="272"/>
      <c r="J632" s="296"/>
    </row>
    <row r="633" spans="1:10">
      <c r="A633" s="20" t="s">
        <v>1088</v>
      </c>
      <c r="B633" s="20" t="s">
        <v>5424</v>
      </c>
      <c r="C633" s="20" t="s">
        <v>51</v>
      </c>
      <c r="D633" s="296" t="s">
        <v>50</v>
      </c>
      <c r="I633" s="272"/>
      <c r="J633" s="296"/>
    </row>
    <row r="634" spans="1:10">
      <c r="A634" s="20" t="s">
        <v>1089</v>
      </c>
      <c r="B634" s="20" t="s">
        <v>5424</v>
      </c>
      <c r="C634" s="20" t="s">
        <v>51</v>
      </c>
      <c r="D634" s="296" t="s">
        <v>50</v>
      </c>
      <c r="I634" s="272"/>
      <c r="J634" s="296"/>
    </row>
    <row r="635" spans="1:10">
      <c r="A635" s="20" t="s">
        <v>1132</v>
      </c>
      <c r="B635" s="20" t="s">
        <v>5424</v>
      </c>
      <c r="C635" s="20" t="s">
        <v>51</v>
      </c>
      <c r="D635" s="296" t="s">
        <v>50</v>
      </c>
      <c r="I635" s="272"/>
      <c r="J635" s="296"/>
    </row>
    <row r="636" spans="1:10">
      <c r="A636" s="20" t="s">
        <v>1134</v>
      </c>
      <c r="B636" s="20" t="s">
        <v>5426</v>
      </c>
      <c r="C636" s="20" t="s">
        <v>51</v>
      </c>
      <c r="D636" s="296" t="s">
        <v>50</v>
      </c>
      <c r="I636" s="272"/>
      <c r="J636" s="296"/>
    </row>
    <row r="637" spans="1:10">
      <c r="A637" s="20" t="s">
        <v>1135</v>
      </c>
      <c r="B637" s="20" t="s">
        <v>5426</v>
      </c>
      <c r="C637" s="20" t="s">
        <v>51</v>
      </c>
      <c r="D637" s="296" t="s">
        <v>50</v>
      </c>
      <c r="I637" s="272"/>
      <c r="J637" s="296"/>
    </row>
    <row r="638" spans="1:10">
      <c r="A638" s="20" t="s">
        <v>1141</v>
      </c>
      <c r="B638" s="20" t="s">
        <v>5426</v>
      </c>
      <c r="C638" s="20" t="s">
        <v>51</v>
      </c>
      <c r="D638" s="296" t="s">
        <v>50</v>
      </c>
      <c r="I638" s="272"/>
      <c r="J638" s="296"/>
    </row>
    <row r="639" spans="1:10">
      <c r="A639" s="20" t="s">
        <v>1145</v>
      </c>
      <c r="B639" s="20" t="s">
        <v>5426</v>
      </c>
      <c r="C639" s="20" t="s">
        <v>51</v>
      </c>
      <c r="D639" s="296" t="s">
        <v>50</v>
      </c>
      <c r="I639" s="272"/>
      <c r="J639" s="296"/>
    </row>
    <row r="640" spans="1:10">
      <c r="A640" s="20" t="s">
        <v>1093</v>
      </c>
      <c r="B640" s="20" t="s">
        <v>5424</v>
      </c>
      <c r="C640" s="20" t="s">
        <v>51</v>
      </c>
      <c r="D640" s="296" t="s">
        <v>50</v>
      </c>
      <c r="I640" s="272"/>
      <c r="J640" s="296"/>
    </row>
    <row r="641" spans="1:10">
      <c r="A641" s="20" t="s">
        <v>1094</v>
      </c>
      <c r="B641" s="20" t="s">
        <v>5424</v>
      </c>
      <c r="C641" s="20" t="s">
        <v>51</v>
      </c>
      <c r="D641" s="296" t="s">
        <v>50</v>
      </c>
      <c r="I641" s="272"/>
      <c r="J641" s="296"/>
    </row>
    <row r="642" spans="1:10">
      <c r="A642" s="20" t="s">
        <v>1095</v>
      </c>
      <c r="B642" s="20" t="s">
        <v>5424</v>
      </c>
      <c r="C642" s="20" t="s">
        <v>51</v>
      </c>
      <c r="D642" s="296" t="s">
        <v>50</v>
      </c>
      <c r="I642" s="272"/>
      <c r="J642" s="296"/>
    </row>
    <row r="643" spans="1:10">
      <c r="A643" s="20" t="s">
        <v>1097</v>
      </c>
      <c r="B643" s="20" t="s">
        <v>5424</v>
      </c>
      <c r="C643" s="20" t="s">
        <v>51</v>
      </c>
      <c r="D643" s="296" t="s">
        <v>50</v>
      </c>
      <c r="I643" s="272"/>
      <c r="J643" s="296"/>
    </row>
    <row r="644" spans="1:10">
      <c r="A644" s="20" t="s">
        <v>1099</v>
      </c>
      <c r="B644" s="20" t="s">
        <v>5424</v>
      </c>
      <c r="C644" s="20" t="s">
        <v>51</v>
      </c>
      <c r="D644" s="296" t="s">
        <v>50</v>
      </c>
      <c r="I644" s="272"/>
      <c r="J644" s="296"/>
    </row>
    <row r="645" spans="1:10">
      <c r="A645" s="20" t="s">
        <v>1100</v>
      </c>
      <c r="B645" s="20" t="s">
        <v>5424</v>
      </c>
      <c r="C645" s="20" t="s">
        <v>51</v>
      </c>
      <c r="D645" s="296" t="s">
        <v>50</v>
      </c>
      <c r="I645" s="272"/>
      <c r="J645" s="296"/>
    </row>
    <row r="646" spans="1:10">
      <c r="A646" s="20" t="s">
        <v>1387</v>
      </c>
      <c r="B646" s="20" t="s">
        <v>5428</v>
      </c>
      <c r="C646" s="20" t="s">
        <v>55</v>
      </c>
      <c r="D646" s="296" t="s">
        <v>54</v>
      </c>
      <c r="I646" s="272"/>
      <c r="J646" s="296"/>
    </row>
    <row r="647" spans="1:10">
      <c r="A647" s="20" t="s">
        <v>1388</v>
      </c>
      <c r="B647" s="20" t="s">
        <v>5428</v>
      </c>
      <c r="C647" s="20" t="s">
        <v>55</v>
      </c>
      <c r="D647" s="296" t="s">
        <v>54</v>
      </c>
      <c r="I647" s="272"/>
      <c r="J647" s="296"/>
    </row>
    <row r="648" spans="1:10">
      <c r="A648" s="20" t="s">
        <v>2066</v>
      </c>
      <c r="B648" s="20" t="s">
        <v>5431</v>
      </c>
      <c r="C648" s="20" t="s">
        <v>63</v>
      </c>
      <c r="D648" s="296" t="s">
        <v>62</v>
      </c>
      <c r="I648" s="272"/>
      <c r="J648" s="296"/>
    </row>
    <row r="649" spans="1:10">
      <c r="A649" s="20" t="s">
        <v>1101</v>
      </c>
      <c r="B649" s="20" t="s">
        <v>5424</v>
      </c>
      <c r="C649" s="20" t="s">
        <v>51</v>
      </c>
      <c r="D649" s="296" t="s">
        <v>50</v>
      </c>
      <c r="I649" s="272"/>
      <c r="J649" s="296"/>
    </row>
    <row r="650" spans="1:10">
      <c r="A650" s="20" t="s">
        <v>1102</v>
      </c>
      <c r="B650" s="20" t="s">
        <v>5424</v>
      </c>
      <c r="C650" s="20" t="s">
        <v>51</v>
      </c>
      <c r="D650" s="296" t="s">
        <v>50</v>
      </c>
      <c r="I650" s="272"/>
      <c r="J650" s="296"/>
    </row>
    <row r="651" spans="1:10">
      <c r="A651" s="20" t="s">
        <v>1103</v>
      </c>
      <c r="B651" s="20" t="s">
        <v>5424</v>
      </c>
      <c r="C651" s="20" t="s">
        <v>51</v>
      </c>
      <c r="D651" s="296" t="s">
        <v>50</v>
      </c>
      <c r="I651" s="272"/>
      <c r="J651" s="296"/>
    </row>
    <row r="652" spans="1:10">
      <c r="A652" s="20" t="s">
        <v>1104</v>
      </c>
      <c r="B652" s="20" t="s">
        <v>5424</v>
      </c>
      <c r="C652" s="20" t="s">
        <v>51</v>
      </c>
      <c r="D652" s="296" t="s">
        <v>50</v>
      </c>
      <c r="I652" s="272"/>
      <c r="J652" s="296"/>
    </row>
    <row r="653" spans="1:10">
      <c r="A653" s="20" t="s">
        <v>1105</v>
      </c>
      <c r="B653" s="20" t="s">
        <v>5424</v>
      </c>
      <c r="C653" s="20" t="s">
        <v>51</v>
      </c>
      <c r="D653" s="296" t="s">
        <v>50</v>
      </c>
      <c r="I653" s="272"/>
      <c r="J653" s="296"/>
    </row>
    <row r="654" spans="1:10">
      <c r="A654" s="20" t="s">
        <v>1106</v>
      </c>
      <c r="B654" s="20" t="s">
        <v>5424</v>
      </c>
      <c r="C654" s="20" t="s">
        <v>51</v>
      </c>
      <c r="D654" s="296" t="s">
        <v>50</v>
      </c>
      <c r="I654" s="272"/>
      <c r="J654" s="296"/>
    </row>
    <row r="655" spans="1:10">
      <c r="A655" s="20" t="s">
        <v>1108</v>
      </c>
      <c r="B655" s="20" t="s">
        <v>5424</v>
      </c>
      <c r="C655" s="20" t="s">
        <v>51</v>
      </c>
      <c r="D655" s="296" t="s">
        <v>50</v>
      </c>
      <c r="I655" s="272"/>
      <c r="J655" s="296"/>
    </row>
    <row r="656" spans="1:10">
      <c r="A656" s="20" t="s">
        <v>1109</v>
      </c>
      <c r="B656" s="20" t="s">
        <v>5424</v>
      </c>
      <c r="C656" s="20" t="s">
        <v>51</v>
      </c>
      <c r="D656" s="296" t="s">
        <v>50</v>
      </c>
      <c r="I656" s="272"/>
      <c r="J656" s="296"/>
    </row>
    <row r="657" spans="1:10">
      <c r="A657" s="20" t="s">
        <v>1110</v>
      </c>
      <c r="B657" s="20" t="s">
        <v>5424</v>
      </c>
      <c r="C657" s="20" t="s">
        <v>51</v>
      </c>
      <c r="D657" s="296" t="s">
        <v>50</v>
      </c>
      <c r="I657" s="272"/>
      <c r="J657" s="296"/>
    </row>
    <row r="658" spans="1:10">
      <c r="A658" s="20" t="s">
        <v>1111</v>
      </c>
      <c r="B658" s="20" t="s">
        <v>5424</v>
      </c>
      <c r="C658" s="20" t="s">
        <v>51</v>
      </c>
      <c r="D658" s="296" t="s">
        <v>50</v>
      </c>
      <c r="I658" s="272"/>
      <c r="J658" s="296"/>
    </row>
    <row r="659" spans="1:10">
      <c r="A659" s="20" t="s">
        <v>1112</v>
      </c>
      <c r="B659" s="20" t="s">
        <v>5424</v>
      </c>
      <c r="C659" s="20" t="s">
        <v>51</v>
      </c>
      <c r="D659" s="296" t="s">
        <v>50</v>
      </c>
      <c r="I659" s="272"/>
      <c r="J659" s="296"/>
    </row>
    <row r="660" spans="1:10">
      <c r="A660" s="20" t="s">
        <v>1107</v>
      </c>
      <c r="B660" s="20" t="s">
        <v>5424</v>
      </c>
      <c r="C660" s="20" t="s">
        <v>51</v>
      </c>
      <c r="D660" s="296" t="s">
        <v>50</v>
      </c>
      <c r="I660" s="272"/>
      <c r="J660" s="296"/>
    </row>
    <row r="661" spans="1:10">
      <c r="A661" s="20" t="s">
        <v>1113</v>
      </c>
      <c r="B661" s="20" t="s">
        <v>5424</v>
      </c>
      <c r="C661" s="20" t="s">
        <v>51</v>
      </c>
      <c r="D661" s="296" t="s">
        <v>50</v>
      </c>
      <c r="I661" s="272"/>
      <c r="J661" s="296"/>
    </row>
    <row r="662" spans="1:10">
      <c r="A662" s="20" t="s">
        <v>1115</v>
      </c>
      <c r="B662" s="20" t="s">
        <v>5424</v>
      </c>
      <c r="C662" s="20" t="s">
        <v>51</v>
      </c>
      <c r="D662" s="296" t="s">
        <v>50</v>
      </c>
      <c r="I662" s="272"/>
      <c r="J662" s="296"/>
    </row>
    <row r="663" spans="1:10">
      <c r="A663" s="20" t="s">
        <v>1117</v>
      </c>
      <c r="B663" s="20" t="s">
        <v>5424</v>
      </c>
      <c r="C663" s="20" t="s">
        <v>51</v>
      </c>
      <c r="D663" s="296" t="s">
        <v>50</v>
      </c>
      <c r="I663" s="272"/>
      <c r="J663" s="296"/>
    </row>
    <row r="664" spans="1:10">
      <c r="A664" s="20" t="s">
        <v>1122</v>
      </c>
      <c r="B664" s="20" t="s">
        <v>5424</v>
      </c>
      <c r="C664" s="20" t="s">
        <v>51</v>
      </c>
      <c r="D664" s="296" t="s">
        <v>50</v>
      </c>
      <c r="I664" s="272"/>
      <c r="J664" s="296"/>
    </row>
    <row r="665" spans="1:10">
      <c r="A665" s="20" t="s">
        <v>1123</v>
      </c>
      <c r="B665" s="20" t="s">
        <v>5424</v>
      </c>
      <c r="C665" s="20" t="s">
        <v>51</v>
      </c>
      <c r="D665" s="296" t="s">
        <v>50</v>
      </c>
      <c r="I665" s="272"/>
      <c r="J665" s="296"/>
    </row>
    <row r="666" spans="1:10">
      <c r="A666" s="20" t="s">
        <v>1637</v>
      </c>
      <c r="B666" s="20" t="s">
        <v>5376</v>
      </c>
      <c r="C666" s="20" t="s">
        <v>59</v>
      </c>
      <c r="D666" s="296" t="s">
        <v>58</v>
      </c>
      <c r="I666" s="272"/>
      <c r="J666" s="296"/>
    </row>
    <row r="667" spans="1:10">
      <c r="A667" s="20" t="s">
        <v>1639</v>
      </c>
      <c r="B667" s="20" t="s">
        <v>5376</v>
      </c>
      <c r="C667" s="20" t="s">
        <v>59</v>
      </c>
      <c r="D667" s="296" t="s">
        <v>58</v>
      </c>
      <c r="I667" s="272"/>
      <c r="J667" s="296"/>
    </row>
    <row r="668" spans="1:10">
      <c r="A668" s="20" t="s">
        <v>1640</v>
      </c>
      <c r="B668" s="20" t="s">
        <v>5376</v>
      </c>
      <c r="C668" s="20" t="s">
        <v>59</v>
      </c>
      <c r="D668" s="296" t="s">
        <v>58</v>
      </c>
      <c r="I668" s="272"/>
      <c r="J668" s="296"/>
    </row>
    <row r="669" spans="1:10">
      <c r="A669" s="20" t="s">
        <v>1228</v>
      </c>
      <c r="B669" s="20" t="s">
        <v>5432</v>
      </c>
      <c r="C669" s="20" t="s">
        <v>53</v>
      </c>
      <c r="D669" s="296" t="s">
        <v>52</v>
      </c>
      <c r="I669" s="272"/>
      <c r="J669" s="296"/>
    </row>
    <row r="670" spans="1:10">
      <c r="A670" s="20" t="s">
        <v>1229</v>
      </c>
      <c r="B670" s="20" t="s">
        <v>5432</v>
      </c>
      <c r="C670" s="20" t="s">
        <v>53</v>
      </c>
      <c r="D670" s="296" t="s">
        <v>52</v>
      </c>
      <c r="I670" s="272"/>
      <c r="J670" s="296"/>
    </row>
    <row r="671" spans="1:10">
      <c r="A671" s="20" t="s">
        <v>1230</v>
      </c>
      <c r="B671" s="20" t="s">
        <v>5432</v>
      </c>
      <c r="C671" s="20" t="s">
        <v>53</v>
      </c>
      <c r="D671" s="296" t="s">
        <v>52</v>
      </c>
      <c r="I671" s="272"/>
      <c r="J671" s="296"/>
    </row>
    <row r="672" spans="1:10">
      <c r="A672" s="20" t="s">
        <v>1231</v>
      </c>
      <c r="B672" s="20" t="s">
        <v>5432</v>
      </c>
      <c r="C672" s="20" t="s">
        <v>53</v>
      </c>
      <c r="D672" s="296" t="s">
        <v>52</v>
      </c>
      <c r="I672" s="272"/>
      <c r="J672" s="296"/>
    </row>
    <row r="673" spans="1:10">
      <c r="A673" s="20" t="s">
        <v>1232</v>
      </c>
      <c r="B673" s="20" t="s">
        <v>5432</v>
      </c>
      <c r="C673" s="20" t="s">
        <v>53</v>
      </c>
      <c r="D673" s="296" t="s">
        <v>52</v>
      </c>
      <c r="I673" s="272"/>
      <c r="J673" s="296"/>
    </row>
    <row r="674" spans="1:10">
      <c r="A674" s="20" t="s">
        <v>1233</v>
      </c>
      <c r="B674" s="20" t="s">
        <v>5432</v>
      </c>
      <c r="C674" s="20" t="s">
        <v>53</v>
      </c>
      <c r="D674" s="296" t="s">
        <v>52</v>
      </c>
      <c r="I674" s="272"/>
      <c r="J674" s="296"/>
    </row>
    <row r="675" spans="1:10">
      <c r="A675" s="20" t="s">
        <v>1234</v>
      </c>
      <c r="B675" s="20" t="s">
        <v>5432</v>
      </c>
      <c r="C675" s="20" t="s">
        <v>53</v>
      </c>
      <c r="D675" s="296" t="s">
        <v>52</v>
      </c>
      <c r="I675" s="272"/>
      <c r="J675" s="296"/>
    </row>
    <row r="676" spans="1:10">
      <c r="A676" s="20" t="s">
        <v>1235</v>
      </c>
      <c r="B676" s="20" t="s">
        <v>5432</v>
      </c>
      <c r="C676" s="20" t="s">
        <v>53</v>
      </c>
      <c r="D676" s="296" t="s">
        <v>52</v>
      </c>
      <c r="I676" s="272"/>
      <c r="J676" s="296"/>
    </row>
    <row r="677" spans="1:10">
      <c r="A677" s="20" t="s">
        <v>1236</v>
      </c>
      <c r="B677" s="20" t="s">
        <v>5432</v>
      </c>
      <c r="C677" s="20" t="s">
        <v>53</v>
      </c>
      <c r="D677" s="296" t="s">
        <v>52</v>
      </c>
      <c r="I677" s="272"/>
      <c r="J677" s="296"/>
    </row>
    <row r="678" spans="1:10">
      <c r="A678" s="20" t="s">
        <v>1237</v>
      </c>
      <c r="B678" s="20" t="s">
        <v>5432</v>
      </c>
      <c r="C678" s="20" t="s">
        <v>53</v>
      </c>
      <c r="D678" s="296" t="s">
        <v>52</v>
      </c>
      <c r="I678" s="272"/>
      <c r="J678" s="296"/>
    </row>
    <row r="679" spans="1:10">
      <c r="A679" s="20" t="s">
        <v>1238</v>
      </c>
      <c r="B679" s="20" t="s">
        <v>5432</v>
      </c>
      <c r="C679" s="20" t="s">
        <v>53</v>
      </c>
      <c r="D679" s="296" t="s">
        <v>52</v>
      </c>
      <c r="I679" s="272"/>
      <c r="J679" s="296"/>
    </row>
    <row r="680" spans="1:10">
      <c r="A680" s="20" t="s">
        <v>1239</v>
      </c>
      <c r="B680" s="20" t="s">
        <v>5432</v>
      </c>
      <c r="C680" s="20" t="s">
        <v>53</v>
      </c>
      <c r="D680" s="296" t="s">
        <v>52</v>
      </c>
      <c r="I680" s="272"/>
      <c r="J680" s="296"/>
    </row>
    <row r="681" spans="1:10">
      <c r="A681" s="20" t="s">
        <v>1241</v>
      </c>
      <c r="B681" s="20" t="s">
        <v>5432</v>
      </c>
      <c r="C681" s="20" t="s">
        <v>53</v>
      </c>
      <c r="D681" s="296" t="s">
        <v>52</v>
      </c>
      <c r="I681" s="272"/>
      <c r="J681" s="296"/>
    </row>
    <row r="682" spans="1:10">
      <c r="A682" s="20" t="s">
        <v>1242</v>
      </c>
      <c r="B682" s="20" t="s">
        <v>5432</v>
      </c>
      <c r="C682" s="20" t="s">
        <v>53</v>
      </c>
      <c r="D682" s="296" t="s">
        <v>52</v>
      </c>
      <c r="I682" s="272"/>
      <c r="J682" s="296"/>
    </row>
    <row r="683" spans="1:10">
      <c r="A683" s="20" t="s">
        <v>1243</v>
      </c>
      <c r="B683" s="20" t="s">
        <v>5433</v>
      </c>
      <c r="C683" s="20" t="s">
        <v>53</v>
      </c>
      <c r="D683" s="296" t="s">
        <v>52</v>
      </c>
      <c r="I683" s="272"/>
      <c r="J683" s="296"/>
    </row>
    <row r="684" spans="1:10">
      <c r="A684" s="20" t="s">
        <v>1244</v>
      </c>
      <c r="B684" s="20" t="s">
        <v>5433</v>
      </c>
      <c r="C684" s="20" t="s">
        <v>53</v>
      </c>
      <c r="D684" s="296" t="s">
        <v>52</v>
      </c>
      <c r="I684" s="272"/>
      <c r="J684" s="296"/>
    </row>
    <row r="685" spans="1:10">
      <c r="A685" s="20" t="s">
        <v>1245</v>
      </c>
      <c r="B685" s="20" t="s">
        <v>5433</v>
      </c>
      <c r="C685" s="20" t="s">
        <v>53</v>
      </c>
      <c r="D685" s="296" t="s">
        <v>52</v>
      </c>
      <c r="I685" s="272"/>
      <c r="J685" s="296"/>
    </row>
    <row r="686" spans="1:10">
      <c r="A686" s="20" t="s">
        <v>1246</v>
      </c>
      <c r="B686" s="20" t="s">
        <v>5433</v>
      </c>
      <c r="C686" s="20" t="s">
        <v>53</v>
      </c>
      <c r="D686" s="296" t="s">
        <v>52</v>
      </c>
      <c r="I686" s="272"/>
      <c r="J686" s="296"/>
    </row>
    <row r="687" spans="1:10">
      <c r="A687" s="20" t="s">
        <v>1247</v>
      </c>
      <c r="B687" s="20" t="s">
        <v>5433</v>
      </c>
      <c r="C687" s="20" t="s">
        <v>53</v>
      </c>
      <c r="D687" s="296" t="s">
        <v>52</v>
      </c>
      <c r="I687" s="272"/>
      <c r="J687" s="296"/>
    </row>
    <row r="688" spans="1:10">
      <c r="A688" s="20" t="s">
        <v>1248</v>
      </c>
      <c r="B688" s="20" t="s">
        <v>5433</v>
      </c>
      <c r="C688" s="20" t="s">
        <v>53</v>
      </c>
      <c r="D688" s="296" t="s">
        <v>52</v>
      </c>
      <c r="I688" s="272"/>
      <c r="J688" s="296"/>
    </row>
    <row r="689" spans="1:10">
      <c r="A689" s="20" t="s">
        <v>1249</v>
      </c>
      <c r="B689" s="20" t="s">
        <v>5433</v>
      </c>
      <c r="C689" s="20" t="s">
        <v>53</v>
      </c>
      <c r="D689" s="296" t="s">
        <v>52</v>
      </c>
      <c r="I689" s="272"/>
      <c r="J689" s="296"/>
    </row>
    <row r="690" spans="1:10">
      <c r="A690" s="20" t="s">
        <v>1250</v>
      </c>
      <c r="B690" s="20" t="s">
        <v>5433</v>
      </c>
      <c r="C690" s="20" t="s">
        <v>53</v>
      </c>
      <c r="D690" s="296" t="s">
        <v>52</v>
      </c>
      <c r="I690" s="272"/>
      <c r="J690" s="296"/>
    </row>
    <row r="691" spans="1:10">
      <c r="A691" s="20" t="s">
        <v>1251</v>
      </c>
      <c r="B691" s="20" t="s">
        <v>5433</v>
      </c>
      <c r="C691" s="20" t="s">
        <v>53</v>
      </c>
      <c r="D691" s="296" t="s">
        <v>52</v>
      </c>
      <c r="I691" s="272"/>
      <c r="J691" s="296"/>
    </row>
    <row r="692" spans="1:10">
      <c r="A692" s="20" t="s">
        <v>1252</v>
      </c>
      <c r="B692" s="20" t="s">
        <v>5433</v>
      </c>
      <c r="C692" s="20" t="s">
        <v>53</v>
      </c>
      <c r="D692" s="296" t="s">
        <v>52</v>
      </c>
      <c r="I692" s="272"/>
      <c r="J692" s="296"/>
    </row>
    <row r="693" spans="1:10">
      <c r="A693" s="20" t="s">
        <v>1253</v>
      </c>
      <c r="B693" s="20" t="s">
        <v>5433</v>
      </c>
      <c r="C693" s="20" t="s">
        <v>53</v>
      </c>
      <c r="D693" s="296" t="s">
        <v>52</v>
      </c>
      <c r="I693" s="272"/>
      <c r="J693" s="296"/>
    </row>
    <row r="694" spans="1:10">
      <c r="A694" s="20" t="s">
        <v>1254</v>
      </c>
      <c r="B694" s="20" t="s">
        <v>5433</v>
      </c>
      <c r="C694" s="20" t="s">
        <v>53</v>
      </c>
      <c r="D694" s="296" t="s">
        <v>52</v>
      </c>
      <c r="I694" s="272"/>
      <c r="J694" s="296"/>
    </row>
    <row r="695" spans="1:10">
      <c r="A695" s="20" t="s">
        <v>1255</v>
      </c>
      <c r="B695" s="20" t="s">
        <v>5433</v>
      </c>
      <c r="C695" s="20" t="s">
        <v>53</v>
      </c>
      <c r="D695" s="296" t="s">
        <v>52</v>
      </c>
      <c r="I695" s="272"/>
      <c r="J695" s="296"/>
    </row>
    <row r="696" spans="1:10">
      <c r="A696" s="20" t="s">
        <v>1257</v>
      </c>
      <c r="B696" s="20" t="s">
        <v>5434</v>
      </c>
      <c r="C696" s="20" t="s">
        <v>53</v>
      </c>
      <c r="D696" s="296" t="s">
        <v>52</v>
      </c>
      <c r="I696" s="272"/>
      <c r="J696" s="296"/>
    </row>
    <row r="697" spans="1:10">
      <c r="A697" s="20" t="s">
        <v>1258</v>
      </c>
      <c r="B697" s="20" t="s">
        <v>5434</v>
      </c>
      <c r="C697" s="20" t="s">
        <v>53</v>
      </c>
      <c r="D697" s="296" t="s">
        <v>52</v>
      </c>
      <c r="I697" s="272"/>
      <c r="J697" s="296"/>
    </row>
    <row r="698" spans="1:10">
      <c r="A698" s="20" t="s">
        <v>1259</v>
      </c>
      <c r="B698" s="20" t="s">
        <v>5434</v>
      </c>
      <c r="C698" s="20" t="s">
        <v>53</v>
      </c>
      <c r="D698" s="296" t="s">
        <v>52</v>
      </c>
      <c r="I698" s="272"/>
      <c r="J698" s="296"/>
    </row>
    <row r="699" spans="1:10">
      <c r="A699" s="20" t="s">
        <v>1260</v>
      </c>
      <c r="B699" s="20" t="s">
        <v>5425</v>
      </c>
      <c r="C699" s="20" t="s">
        <v>53</v>
      </c>
      <c r="D699" s="296" t="s">
        <v>52</v>
      </c>
      <c r="I699" s="272"/>
      <c r="J699" s="296"/>
    </row>
    <row r="700" spans="1:10">
      <c r="A700" s="20" t="s">
        <v>1256</v>
      </c>
      <c r="B700" s="20" t="s">
        <v>5433</v>
      </c>
      <c r="C700" s="20" t="s">
        <v>53</v>
      </c>
      <c r="D700" s="296" t="s">
        <v>52</v>
      </c>
      <c r="I700" s="272"/>
      <c r="J700" s="296"/>
    </row>
    <row r="701" spans="1:10">
      <c r="A701" s="20" t="s">
        <v>1263</v>
      </c>
      <c r="B701" s="20" t="s">
        <v>5425</v>
      </c>
      <c r="C701" s="20" t="s">
        <v>53</v>
      </c>
      <c r="D701" s="296" t="s">
        <v>52</v>
      </c>
      <c r="I701" s="272"/>
      <c r="J701" s="296"/>
    </row>
    <row r="702" spans="1:10">
      <c r="A702" s="20" t="s">
        <v>1268</v>
      </c>
      <c r="B702" s="20" t="s">
        <v>5425</v>
      </c>
      <c r="C702" s="20" t="s">
        <v>53</v>
      </c>
      <c r="D702" s="296" t="s">
        <v>52</v>
      </c>
      <c r="I702" s="272"/>
      <c r="J702" s="296"/>
    </row>
    <row r="703" spans="1:10">
      <c r="A703" s="20" t="s">
        <v>1271</v>
      </c>
      <c r="B703" s="20" t="s">
        <v>5425</v>
      </c>
      <c r="C703" s="20" t="s">
        <v>53</v>
      </c>
      <c r="D703" s="296" t="s">
        <v>52</v>
      </c>
      <c r="I703" s="272"/>
      <c r="J703" s="296"/>
    </row>
    <row r="704" spans="1:10">
      <c r="A704" s="20" t="s">
        <v>1274</v>
      </c>
      <c r="B704" s="20" t="s">
        <v>5425</v>
      </c>
      <c r="C704" s="20" t="s">
        <v>53</v>
      </c>
      <c r="D704" s="296" t="s">
        <v>52</v>
      </c>
      <c r="I704" s="272"/>
      <c r="J704" s="296"/>
    </row>
    <row r="705" spans="1:10">
      <c r="A705" s="20" t="s">
        <v>1955</v>
      </c>
      <c r="B705" s="20" t="s">
        <v>5394</v>
      </c>
      <c r="C705" s="20" t="s">
        <v>61</v>
      </c>
      <c r="D705" s="296" t="s">
        <v>60</v>
      </c>
      <c r="I705" s="272"/>
      <c r="J705" s="296"/>
    </row>
    <row r="706" spans="1:10">
      <c r="A706" s="20" t="s">
        <v>1956</v>
      </c>
      <c r="B706" s="20" t="s">
        <v>5394</v>
      </c>
      <c r="C706" s="20" t="s">
        <v>61</v>
      </c>
      <c r="D706" s="296" t="s">
        <v>60</v>
      </c>
      <c r="I706" s="272"/>
      <c r="J706" s="296"/>
    </row>
    <row r="707" spans="1:10">
      <c r="A707" s="20" t="s">
        <v>1957</v>
      </c>
      <c r="B707" s="20" t="s">
        <v>5394</v>
      </c>
      <c r="C707" s="20" t="s">
        <v>61</v>
      </c>
      <c r="D707" s="296" t="s">
        <v>60</v>
      </c>
      <c r="I707" s="272"/>
      <c r="J707" s="296"/>
    </row>
    <row r="708" spans="1:10">
      <c r="A708" s="20" t="s">
        <v>1958</v>
      </c>
      <c r="B708" s="20" t="s">
        <v>5435</v>
      </c>
      <c r="C708" s="20" t="s">
        <v>61</v>
      </c>
      <c r="D708" s="296" t="s">
        <v>60</v>
      </c>
      <c r="I708" s="272"/>
      <c r="J708" s="296"/>
    </row>
    <row r="709" spans="1:10">
      <c r="A709" s="20" t="s">
        <v>1959</v>
      </c>
      <c r="B709" s="20" t="s">
        <v>5435</v>
      </c>
      <c r="C709" s="20" t="s">
        <v>61</v>
      </c>
      <c r="D709" s="296" t="s">
        <v>60</v>
      </c>
      <c r="I709" s="272"/>
      <c r="J709" s="296"/>
    </row>
    <row r="710" spans="1:10">
      <c r="A710" s="20" t="s">
        <v>1960</v>
      </c>
      <c r="B710" s="20" t="s">
        <v>5435</v>
      </c>
      <c r="C710" s="20" t="s">
        <v>61</v>
      </c>
      <c r="D710" s="296" t="s">
        <v>60</v>
      </c>
      <c r="I710" s="272"/>
      <c r="J710" s="296"/>
    </row>
    <row r="711" spans="1:10">
      <c r="A711" s="20" t="s">
        <v>1961</v>
      </c>
      <c r="B711" s="20" t="s">
        <v>5435</v>
      </c>
      <c r="C711" s="20" t="s">
        <v>61</v>
      </c>
      <c r="D711" s="296" t="s">
        <v>60</v>
      </c>
      <c r="I711" s="272"/>
      <c r="J711" s="296"/>
    </row>
    <row r="712" spans="1:10">
      <c r="A712" s="20" t="s">
        <v>1962</v>
      </c>
      <c r="B712" s="20" t="s">
        <v>5435</v>
      </c>
      <c r="C712" s="20" t="s">
        <v>61</v>
      </c>
      <c r="D712" s="296" t="s">
        <v>60</v>
      </c>
      <c r="I712" s="272"/>
      <c r="J712" s="296"/>
    </row>
    <row r="713" spans="1:10">
      <c r="A713" s="20" t="s">
        <v>1966</v>
      </c>
      <c r="B713" s="20" t="s">
        <v>5435</v>
      </c>
      <c r="C713" s="20" t="s">
        <v>61</v>
      </c>
      <c r="D713" s="296" t="s">
        <v>60</v>
      </c>
      <c r="I713" s="272"/>
      <c r="J713" s="296"/>
    </row>
    <row r="714" spans="1:10">
      <c r="A714" s="20" t="s">
        <v>1963</v>
      </c>
      <c r="B714" s="20" t="s">
        <v>5435</v>
      </c>
      <c r="C714" s="20" t="s">
        <v>61</v>
      </c>
      <c r="D714" s="296" t="s">
        <v>60</v>
      </c>
      <c r="I714" s="272"/>
      <c r="J714" s="296"/>
    </row>
    <row r="715" spans="1:10">
      <c r="A715" s="20" t="s">
        <v>1842</v>
      </c>
      <c r="B715" s="20" t="s">
        <v>5382</v>
      </c>
      <c r="C715" s="20" t="s">
        <v>61</v>
      </c>
      <c r="D715" s="296" t="s">
        <v>60</v>
      </c>
      <c r="I715" s="272"/>
      <c r="J715" s="296"/>
    </row>
    <row r="716" spans="1:10">
      <c r="A716" s="20" t="s">
        <v>1690</v>
      </c>
      <c r="B716" s="20" t="s">
        <v>5436</v>
      </c>
      <c r="C716" s="20" t="s">
        <v>59</v>
      </c>
      <c r="D716" s="296" t="s">
        <v>58</v>
      </c>
      <c r="I716" s="272"/>
      <c r="J716" s="296"/>
    </row>
    <row r="717" spans="1:10">
      <c r="A717" s="20" t="s">
        <v>1691</v>
      </c>
      <c r="B717" s="20" t="s">
        <v>5436</v>
      </c>
      <c r="C717" s="20" t="s">
        <v>59</v>
      </c>
      <c r="D717" s="296" t="s">
        <v>58</v>
      </c>
      <c r="I717" s="272"/>
      <c r="J717" s="296"/>
    </row>
    <row r="718" spans="1:10">
      <c r="A718" s="20" t="s">
        <v>1968</v>
      </c>
      <c r="B718" s="20" t="s">
        <v>5435</v>
      </c>
      <c r="C718" s="20" t="s">
        <v>61</v>
      </c>
      <c r="D718" s="296" t="s">
        <v>60</v>
      </c>
      <c r="I718" s="272"/>
      <c r="J718" s="296"/>
    </row>
    <row r="719" spans="1:10">
      <c r="A719" s="20" t="s">
        <v>1970</v>
      </c>
      <c r="B719" s="20" t="s">
        <v>5435</v>
      </c>
      <c r="C719" s="20" t="s">
        <v>61</v>
      </c>
      <c r="D719" s="296" t="s">
        <v>60</v>
      </c>
      <c r="I719" s="272"/>
      <c r="J719" s="296"/>
    </row>
    <row r="720" spans="1:10">
      <c r="A720" s="20" t="s">
        <v>1974</v>
      </c>
      <c r="B720" s="20" t="s">
        <v>5437</v>
      </c>
      <c r="C720" s="20" t="s">
        <v>61</v>
      </c>
      <c r="D720" s="296" t="s">
        <v>60</v>
      </c>
      <c r="I720" s="272"/>
      <c r="J720" s="296"/>
    </row>
    <row r="721" spans="1:10">
      <c r="A721" s="20" t="s">
        <v>1985</v>
      </c>
      <c r="B721" s="20" t="s">
        <v>5438</v>
      </c>
      <c r="C721" s="20" t="s">
        <v>61</v>
      </c>
      <c r="D721" s="296" t="s">
        <v>60</v>
      </c>
      <c r="I721" s="272"/>
      <c r="J721" s="296"/>
    </row>
    <row r="722" spans="1:10">
      <c r="A722" s="20" t="s">
        <v>1987</v>
      </c>
      <c r="B722" s="20" t="s">
        <v>5438</v>
      </c>
      <c r="C722" s="20" t="s">
        <v>61</v>
      </c>
      <c r="D722" s="296" t="s">
        <v>60</v>
      </c>
      <c r="I722" s="272"/>
      <c r="J722" s="296"/>
    </row>
    <row r="723" spans="1:10">
      <c r="A723" s="20" t="s">
        <v>1989</v>
      </c>
      <c r="B723" s="20" t="s">
        <v>5438</v>
      </c>
      <c r="C723" s="20" t="s">
        <v>61</v>
      </c>
      <c r="D723" s="296" t="s">
        <v>60</v>
      </c>
      <c r="I723" s="272"/>
      <c r="J723" s="296"/>
    </row>
    <row r="724" spans="1:10">
      <c r="A724" s="20" t="s">
        <v>1991</v>
      </c>
      <c r="B724" s="20" t="s">
        <v>5438</v>
      </c>
      <c r="C724" s="20" t="s">
        <v>61</v>
      </c>
      <c r="D724" s="296" t="s">
        <v>60</v>
      </c>
      <c r="I724" s="272"/>
      <c r="J724" s="296"/>
    </row>
    <row r="725" spans="1:10">
      <c r="A725" s="20" t="s">
        <v>1993</v>
      </c>
      <c r="B725" s="20" t="s">
        <v>5439</v>
      </c>
      <c r="C725" s="20" t="s">
        <v>61</v>
      </c>
      <c r="D725" s="296" t="s">
        <v>60</v>
      </c>
      <c r="I725" s="272"/>
      <c r="J725" s="296"/>
    </row>
    <row r="726" spans="1:10">
      <c r="A726" s="20" t="s">
        <v>1994</v>
      </c>
      <c r="B726" s="20" t="s">
        <v>5439</v>
      </c>
      <c r="C726" s="20" t="s">
        <v>61</v>
      </c>
      <c r="D726" s="296" t="s">
        <v>60</v>
      </c>
      <c r="I726" s="272"/>
      <c r="J726" s="296"/>
    </row>
    <row r="727" spans="1:10">
      <c r="A727" s="20" t="s">
        <v>1977</v>
      </c>
      <c r="B727" s="20" t="s">
        <v>5437</v>
      </c>
      <c r="C727" s="20" t="s">
        <v>61</v>
      </c>
      <c r="D727" s="296" t="s">
        <v>60</v>
      </c>
      <c r="I727" s="272"/>
      <c r="J727" s="296"/>
    </row>
    <row r="728" spans="1:10">
      <c r="A728" s="20" t="s">
        <v>1980</v>
      </c>
      <c r="B728" s="20" t="s">
        <v>5438</v>
      </c>
      <c r="C728" s="20" t="s">
        <v>61</v>
      </c>
      <c r="D728" s="296" t="s">
        <v>60</v>
      </c>
      <c r="I728" s="272"/>
      <c r="J728" s="296"/>
    </row>
    <row r="729" spans="1:10">
      <c r="A729" s="20" t="s">
        <v>1982</v>
      </c>
      <c r="B729" s="20" t="s">
        <v>5438</v>
      </c>
      <c r="C729" s="20" t="s">
        <v>61</v>
      </c>
      <c r="D729" s="296" t="s">
        <v>60</v>
      </c>
      <c r="I729" s="272"/>
      <c r="J729" s="296"/>
    </row>
    <row r="730" spans="1:10">
      <c r="A730" s="20" t="s">
        <v>1984</v>
      </c>
      <c r="B730" s="20" t="s">
        <v>5438</v>
      </c>
      <c r="C730" s="20" t="s">
        <v>61</v>
      </c>
      <c r="D730" s="296" t="s">
        <v>60</v>
      </c>
      <c r="I730" s="272"/>
      <c r="J730" s="296"/>
    </row>
    <row r="731" spans="1:10">
      <c r="A731" s="20" t="s">
        <v>1308</v>
      </c>
      <c r="B731" s="20" t="s">
        <v>5440</v>
      </c>
      <c r="C731" s="20" t="s">
        <v>53</v>
      </c>
      <c r="D731" s="296" t="s">
        <v>52</v>
      </c>
      <c r="I731" s="272"/>
      <c r="J731" s="296"/>
    </row>
    <row r="732" spans="1:10">
      <c r="A732" s="20" t="s">
        <v>1986</v>
      </c>
      <c r="B732" s="20" t="s">
        <v>5438</v>
      </c>
      <c r="C732" s="20" t="s">
        <v>61</v>
      </c>
      <c r="D732" s="296" t="s">
        <v>60</v>
      </c>
      <c r="I732" s="272"/>
      <c r="J732" s="296"/>
    </row>
    <row r="733" spans="1:10">
      <c r="A733" s="20" t="s">
        <v>1988</v>
      </c>
      <c r="B733" s="20" t="s">
        <v>5438</v>
      </c>
      <c r="C733" s="20" t="s">
        <v>61</v>
      </c>
      <c r="D733" s="296" t="s">
        <v>60</v>
      </c>
      <c r="I733" s="272"/>
      <c r="J733" s="296"/>
    </row>
    <row r="734" spans="1:10">
      <c r="A734" s="20" t="s">
        <v>1990</v>
      </c>
      <c r="B734" s="20" t="s">
        <v>5438</v>
      </c>
      <c r="C734" s="20" t="s">
        <v>61</v>
      </c>
      <c r="D734" s="296" t="s">
        <v>60</v>
      </c>
      <c r="I734" s="272"/>
      <c r="J734" s="296"/>
    </row>
    <row r="735" spans="1:10">
      <c r="A735" s="20" t="s">
        <v>1992</v>
      </c>
      <c r="B735" s="20" t="s">
        <v>5438</v>
      </c>
      <c r="C735" s="20" t="s">
        <v>61</v>
      </c>
      <c r="D735" s="296" t="s">
        <v>60</v>
      </c>
      <c r="I735" s="272"/>
      <c r="J735" s="296"/>
    </row>
    <row r="736" spans="1:10">
      <c r="A736" s="20" t="s">
        <v>1995</v>
      </c>
      <c r="B736" s="20" t="s">
        <v>5439</v>
      </c>
      <c r="C736" s="20" t="s">
        <v>61</v>
      </c>
      <c r="D736" s="296" t="s">
        <v>60</v>
      </c>
      <c r="I736" s="272"/>
      <c r="J736" s="296"/>
    </row>
    <row r="737" spans="1:10">
      <c r="A737" s="20" t="s">
        <v>2017</v>
      </c>
      <c r="B737" s="20" t="s">
        <v>5421</v>
      </c>
      <c r="C737" s="20" t="s">
        <v>61</v>
      </c>
      <c r="D737" s="296" t="s">
        <v>60</v>
      </c>
      <c r="I737" s="272"/>
      <c r="J737" s="296"/>
    </row>
    <row r="738" spans="1:10">
      <c r="A738" s="20" t="s">
        <v>2018</v>
      </c>
      <c r="B738" s="20" t="s">
        <v>5421</v>
      </c>
      <c r="C738" s="20" t="s">
        <v>61</v>
      </c>
      <c r="D738" s="296" t="s">
        <v>60</v>
      </c>
      <c r="I738" s="272"/>
      <c r="J738" s="296"/>
    </row>
    <row r="739" spans="1:10">
      <c r="A739" s="20" t="s">
        <v>2019</v>
      </c>
      <c r="B739" s="20" t="s">
        <v>5421</v>
      </c>
      <c r="C739" s="20" t="s">
        <v>61</v>
      </c>
      <c r="D739" s="296" t="s">
        <v>60</v>
      </c>
      <c r="I739" s="272"/>
      <c r="J739" s="296"/>
    </row>
    <row r="740" spans="1:10">
      <c r="A740" s="20" t="s">
        <v>2020</v>
      </c>
      <c r="B740" s="20" t="s">
        <v>5421</v>
      </c>
      <c r="C740" s="20" t="s">
        <v>61</v>
      </c>
      <c r="D740" s="296" t="s">
        <v>60</v>
      </c>
      <c r="I740" s="272"/>
      <c r="J740" s="296"/>
    </row>
    <row r="741" spans="1:10">
      <c r="A741" s="20" t="s">
        <v>2021</v>
      </c>
      <c r="B741" s="20" t="s">
        <v>5421</v>
      </c>
      <c r="C741" s="20" t="s">
        <v>61</v>
      </c>
      <c r="D741" s="296" t="s">
        <v>60</v>
      </c>
      <c r="I741" s="272"/>
      <c r="J741" s="296"/>
    </row>
    <row r="742" spans="1:10">
      <c r="A742" s="20" t="s">
        <v>2022</v>
      </c>
      <c r="B742" s="20" t="s">
        <v>5421</v>
      </c>
      <c r="C742" s="20" t="s">
        <v>61</v>
      </c>
      <c r="D742" s="296" t="s">
        <v>60</v>
      </c>
      <c r="I742" s="272"/>
      <c r="J742" s="296"/>
    </row>
    <row r="743" spans="1:10">
      <c r="A743" s="20" t="s">
        <v>1996</v>
      </c>
      <c r="B743" s="20" t="s">
        <v>5439</v>
      </c>
      <c r="C743" s="20" t="s">
        <v>61</v>
      </c>
      <c r="D743" s="296" t="s">
        <v>60</v>
      </c>
      <c r="I743" s="272"/>
      <c r="J743" s="296"/>
    </row>
    <row r="744" spans="1:10">
      <c r="A744" s="20" t="s">
        <v>1997</v>
      </c>
      <c r="B744" s="20" t="s">
        <v>5439</v>
      </c>
      <c r="C744" s="20" t="s">
        <v>61</v>
      </c>
      <c r="D744" s="296" t="s">
        <v>60</v>
      </c>
      <c r="I744" s="272"/>
      <c r="J744" s="296"/>
    </row>
    <row r="745" spans="1:10">
      <c r="A745" s="20" t="s">
        <v>1998</v>
      </c>
      <c r="B745" s="20" t="s">
        <v>5439</v>
      </c>
      <c r="C745" s="20" t="s">
        <v>61</v>
      </c>
      <c r="D745" s="296" t="s">
        <v>60</v>
      </c>
      <c r="I745" s="272"/>
      <c r="J745" s="296"/>
    </row>
    <row r="746" spans="1:10">
      <c r="A746" s="20" t="s">
        <v>1999</v>
      </c>
      <c r="B746" s="20" t="s">
        <v>5439</v>
      </c>
      <c r="C746" s="20" t="s">
        <v>61</v>
      </c>
      <c r="D746" s="296" t="s">
        <v>60</v>
      </c>
      <c r="I746" s="272"/>
      <c r="J746" s="296"/>
    </row>
    <row r="747" spans="1:10">
      <c r="A747" s="20" t="s">
        <v>2000</v>
      </c>
      <c r="B747" s="20" t="s">
        <v>5439</v>
      </c>
      <c r="C747" s="20" t="s">
        <v>61</v>
      </c>
      <c r="D747" s="296" t="s">
        <v>60</v>
      </c>
      <c r="I747" s="272"/>
      <c r="J747" s="296"/>
    </row>
    <row r="748" spans="1:10">
      <c r="A748" s="20" t="s">
        <v>325</v>
      </c>
      <c r="B748" s="20" t="s">
        <v>5407</v>
      </c>
      <c r="C748" s="20" t="s">
        <v>46</v>
      </c>
      <c r="D748" s="296" t="s">
        <v>45</v>
      </c>
      <c r="I748" s="272"/>
      <c r="J748" s="296"/>
    </row>
    <row r="749" spans="1:10">
      <c r="A749" s="20" t="s">
        <v>326</v>
      </c>
      <c r="B749" s="20" t="s">
        <v>5407</v>
      </c>
      <c r="C749" s="20" t="s">
        <v>46</v>
      </c>
      <c r="D749" s="296" t="s">
        <v>45</v>
      </c>
      <c r="I749" s="272"/>
      <c r="J749" s="296"/>
    </row>
    <row r="750" spans="1:10">
      <c r="A750" s="20" t="s">
        <v>327</v>
      </c>
      <c r="B750" s="20" t="s">
        <v>5407</v>
      </c>
      <c r="C750" s="20" t="s">
        <v>46</v>
      </c>
      <c r="D750" s="296" t="s">
        <v>45</v>
      </c>
      <c r="I750" s="272"/>
      <c r="J750" s="296"/>
    </row>
    <row r="751" spans="1:10">
      <c r="A751" s="20" t="s">
        <v>328</v>
      </c>
      <c r="B751" s="20" t="s">
        <v>5407</v>
      </c>
      <c r="C751" s="20" t="s">
        <v>46</v>
      </c>
      <c r="D751" s="296" t="s">
        <v>45</v>
      </c>
      <c r="I751" s="272"/>
      <c r="J751" s="296"/>
    </row>
    <row r="752" spans="1:10">
      <c r="A752" s="20" t="s">
        <v>329</v>
      </c>
      <c r="B752" s="20" t="s">
        <v>5407</v>
      </c>
      <c r="C752" s="20" t="s">
        <v>46</v>
      </c>
      <c r="D752" s="296" t="s">
        <v>45</v>
      </c>
      <c r="I752" s="272"/>
      <c r="J752" s="296"/>
    </row>
    <row r="753" spans="1:10">
      <c r="A753" s="20" t="s">
        <v>330</v>
      </c>
      <c r="B753" s="20" t="s">
        <v>5407</v>
      </c>
      <c r="C753" s="20" t="s">
        <v>46</v>
      </c>
      <c r="D753" s="296" t="s">
        <v>45</v>
      </c>
      <c r="I753" s="272"/>
      <c r="J753" s="296"/>
    </row>
    <row r="754" spans="1:10">
      <c r="A754" s="20" t="s">
        <v>331</v>
      </c>
      <c r="B754" s="20" t="s">
        <v>5407</v>
      </c>
      <c r="C754" s="20" t="s">
        <v>46</v>
      </c>
      <c r="D754" s="296" t="s">
        <v>45</v>
      </c>
      <c r="I754" s="272"/>
      <c r="J754" s="296"/>
    </row>
    <row r="755" spans="1:10">
      <c r="A755" s="20" t="s">
        <v>332</v>
      </c>
      <c r="B755" s="20" t="s">
        <v>5407</v>
      </c>
      <c r="C755" s="20" t="s">
        <v>46</v>
      </c>
      <c r="D755" s="296" t="s">
        <v>45</v>
      </c>
      <c r="I755" s="272"/>
      <c r="J755" s="296"/>
    </row>
    <row r="756" spans="1:10">
      <c r="A756" s="20" t="s">
        <v>333</v>
      </c>
      <c r="B756" s="20" t="s">
        <v>5407</v>
      </c>
      <c r="C756" s="20" t="s">
        <v>46</v>
      </c>
      <c r="D756" s="296" t="s">
        <v>45</v>
      </c>
      <c r="I756" s="272"/>
      <c r="J756" s="296"/>
    </row>
    <row r="757" spans="1:10">
      <c r="A757" s="20" t="s">
        <v>334</v>
      </c>
      <c r="B757" s="20" t="s">
        <v>5407</v>
      </c>
      <c r="C757" s="20" t="s">
        <v>46</v>
      </c>
      <c r="D757" s="296" t="s">
        <v>45</v>
      </c>
      <c r="I757" s="272"/>
      <c r="J757" s="296"/>
    </row>
    <row r="758" spans="1:10">
      <c r="A758" s="20" t="s">
        <v>335</v>
      </c>
      <c r="B758" s="20" t="s">
        <v>5407</v>
      </c>
      <c r="C758" s="20" t="s">
        <v>46</v>
      </c>
      <c r="D758" s="296" t="s">
        <v>45</v>
      </c>
      <c r="I758" s="272"/>
      <c r="J758" s="296"/>
    </row>
    <row r="759" spans="1:10">
      <c r="A759" s="20" t="s">
        <v>336</v>
      </c>
      <c r="B759" s="20" t="s">
        <v>5407</v>
      </c>
      <c r="C759" s="20" t="s">
        <v>46</v>
      </c>
      <c r="D759" s="296" t="s">
        <v>45</v>
      </c>
      <c r="I759" s="272"/>
      <c r="J759" s="296"/>
    </row>
    <row r="760" spans="1:10">
      <c r="A760" s="20" t="s">
        <v>337</v>
      </c>
      <c r="B760" s="20" t="s">
        <v>5407</v>
      </c>
      <c r="C760" s="20" t="s">
        <v>46</v>
      </c>
      <c r="D760" s="296" t="s">
        <v>45</v>
      </c>
      <c r="I760" s="272"/>
      <c r="J760" s="296"/>
    </row>
    <row r="761" spans="1:10">
      <c r="A761" s="20" t="s">
        <v>338</v>
      </c>
      <c r="B761" s="20" t="s">
        <v>5407</v>
      </c>
      <c r="C761" s="20" t="s">
        <v>46</v>
      </c>
      <c r="D761" s="296" t="s">
        <v>45</v>
      </c>
      <c r="I761" s="272"/>
      <c r="J761" s="296"/>
    </row>
    <row r="762" spans="1:10">
      <c r="A762" s="20" t="s">
        <v>339</v>
      </c>
      <c r="B762" s="20" t="s">
        <v>5409</v>
      </c>
      <c r="C762" s="20" t="s">
        <v>46</v>
      </c>
      <c r="D762" s="296" t="s">
        <v>45</v>
      </c>
      <c r="I762" s="272"/>
      <c r="J762" s="296"/>
    </row>
    <row r="763" spans="1:10">
      <c r="A763" s="20" t="s">
        <v>340</v>
      </c>
      <c r="B763" s="20" t="s">
        <v>5409</v>
      </c>
      <c r="C763" s="20" t="s">
        <v>46</v>
      </c>
      <c r="D763" s="296" t="s">
        <v>45</v>
      </c>
      <c r="I763" s="272"/>
      <c r="J763" s="296"/>
    </row>
    <row r="764" spans="1:10">
      <c r="A764" s="20" t="s">
        <v>1418</v>
      </c>
      <c r="B764" s="20" t="s">
        <v>5428</v>
      </c>
      <c r="C764" s="20" t="s">
        <v>55</v>
      </c>
      <c r="D764" s="296" t="s">
        <v>54</v>
      </c>
      <c r="I764" s="272"/>
      <c r="J764" s="296"/>
    </row>
    <row r="765" spans="1:10">
      <c r="A765" s="20" t="s">
        <v>1208</v>
      </c>
      <c r="B765" s="20" t="s">
        <v>5430</v>
      </c>
      <c r="C765" s="20" t="s">
        <v>51</v>
      </c>
      <c r="D765" s="296" t="s">
        <v>50</v>
      </c>
      <c r="I765" s="272"/>
      <c r="J765" s="296"/>
    </row>
    <row r="766" spans="1:10">
      <c r="A766" s="20" t="s">
        <v>1214</v>
      </c>
      <c r="B766" s="20" t="s">
        <v>5430</v>
      </c>
      <c r="C766" s="20" t="s">
        <v>51</v>
      </c>
      <c r="D766" s="296" t="s">
        <v>50</v>
      </c>
      <c r="I766" s="272"/>
      <c r="J766" s="296"/>
    </row>
    <row r="767" spans="1:10">
      <c r="A767" s="20" t="s">
        <v>341</v>
      </c>
      <c r="B767" s="20" t="s">
        <v>5409</v>
      </c>
      <c r="C767" s="20" t="s">
        <v>46</v>
      </c>
      <c r="D767" s="296" t="s">
        <v>45</v>
      </c>
      <c r="I767" s="272"/>
      <c r="J767" s="296"/>
    </row>
    <row r="768" spans="1:10">
      <c r="A768" s="20" t="s">
        <v>342</v>
      </c>
      <c r="B768" s="20" t="s">
        <v>5409</v>
      </c>
      <c r="C768" s="20" t="s">
        <v>46</v>
      </c>
      <c r="D768" s="296" t="s">
        <v>45</v>
      </c>
      <c r="I768" s="272"/>
      <c r="J768" s="296"/>
    </row>
    <row r="769" spans="1:10">
      <c r="A769" s="20" t="s">
        <v>343</v>
      </c>
      <c r="B769" s="20" t="s">
        <v>5409</v>
      </c>
      <c r="C769" s="20" t="s">
        <v>46</v>
      </c>
      <c r="D769" s="296" t="s">
        <v>45</v>
      </c>
      <c r="I769" s="272"/>
      <c r="J769" s="296"/>
    </row>
    <row r="770" spans="1:10">
      <c r="A770" s="20" t="s">
        <v>344</v>
      </c>
      <c r="B770" s="20" t="s">
        <v>5409</v>
      </c>
      <c r="C770" s="20" t="s">
        <v>46</v>
      </c>
      <c r="D770" s="296" t="s">
        <v>45</v>
      </c>
      <c r="I770" s="272"/>
      <c r="J770" s="296"/>
    </row>
    <row r="771" spans="1:10">
      <c r="A771" s="20" t="s">
        <v>346</v>
      </c>
      <c r="B771" s="20" t="s">
        <v>5409</v>
      </c>
      <c r="C771" s="20" t="s">
        <v>46</v>
      </c>
      <c r="D771" s="296" t="s">
        <v>45</v>
      </c>
      <c r="I771" s="272"/>
      <c r="J771" s="296"/>
    </row>
    <row r="772" spans="1:10">
      <c r="A772" s="20" t="s">
        <v>348</v>
      </c>
      <c r="B772" s="20" t="s">
        <v>5409</v>
      </c>
      <c r="C772" s="20" t="s">
        <v>46</v>
      </c>
      <c r="D772" s="296" t="s">
        <v>45</v>
      </c>
      <c r="I772" s="272"/>
      <c r="J772" s="296"/>
    </row>
    <row r="773" spans="1:10">
      <c r="A773" s="20" t="s">
        <v>350</v>
      </c>
      <c r="B773" s="20" t="s">
        <v>5409</v>
      </c>
      <c r="C773" s="20" t="s">
        <v>46</v>
      </c>
      <c r="D773" s="296" t="s">
        <v>45</v>
      </c>
      <c r="I773" s="272"/>
      <c r="J773" s="296"/>
    </row>
    <row r="774" spans="1:10">
      <c r="A774" s="20" t="s">
        <v>351</v>
      </c>
      <c r="B774" s="20" t="s">
        <v>5409</v>
      </c>
      <c r="C774" s="20" t="s">
        <v>46</v>
      </c>
      <c r="D774" s="296" t="s">
        <v>45</v>
      </c>
      <c r="I774" s="272"/>
      <c r="J774" s="296"/>
    </row>
    <row r="775" spans="1:10">
      <c r="A775" s="20" t="s">
        <v>352</v>
      </c>
      <c r="B775" s="20" t="s">
        <v>5409</v>
      </c>
      <c r="C775" s="20" t="s">
        <v>46</v>
      </c>
      <c r="D775" s="296" t="s">
        <v>45</v>
      </c>
      <c r="I775" s="272"/>
      <c r="J775" s="296"/>
    </row>
    <row r="776" spans="1:10">
      <c r="A776" s="20" t="s">
        <v>362</v>
      </c>
      <c r="B776" s="20" t="s">
        <v>5408</v>
      </c>
      <c r="C776" s="20" t="s">
        <v>46</v>
      </c>
      <c r="D776" s="296" t="s">
        <v>45</v>
      </c>
      <c r="I776" s="272"/>
      <c r="J776" s="296"/>
    </row>
    <row r="777" spans="1:10">
      <c r="A777" s="20" t="s">
        <v>363</v>
      </c>
      <c r="B777" s="20" t="s">
        <v>5408</v>
      </c>
      <c r="C777" s="20" t="s">
        <v>46</v>
      </c>
      <c r="D777" s="296" t="s">
        <v>45</v>
      </c>
      <c r="I777" s="272"/>
      <c r="J777" s="296"/>
    </row>
    <row r="778" spans="1:10">
      <c r="A778" s="20" t="s">
        <v>364</v>
      </c>
      <c r="B778" s="20" t="s">
        <v>5408</v>
      </c>
      <c r="C778" s="20" t="s">
        <v>46</v>
      </c>
      <c r="D778" s="296" t="s">
        <v>45</v>
      </c>
      <c r="I778" s="272"/>
      <c r="J778" s="296"/>
    </row>
    <row r="779" spans="1:10">
      <c r="A779" s="20" t="s">
        <v>386</v>
      </c>
      <c r="B779" s="20" t="s">
        <v>5411</v>
      </c>
      <c r="C779" s="20" t="s">
        <v>46</v>
      </c>
      <c r="D779" s="296" t="s">
        <v>45</v>
      </c>
      <c r="I779" s="272"/>
      <c r="J779" s="296"/>
    </row>
    <row r="780" spans="1:10">
      <c r="A780" s="20" t="s">
        <v>387</v>
      </c>
      <c r="B780" s="20" t="s">
        <v>5411</v>
      </c>
      <c r="C780" s="20" t="s">
        <v>46</v>
      </c>
      <c r="D780" s="296" t="s">
        <v>45</v>
      </c>
      <c r="I780" s="272"/>
      <c r="J780" s="296"/>
    </row>
    <row r="781" spans="1:10">
      <c r="A781" s="20" t="s">
        <v>389</v>
      </c>
      <c r="B781" s="20" t="s">
        <v>5411</v>
      </c>
      <c r="C781" s="20" t="s">
        <v>46</v>
      </c>
      <c r="D781" s="296" t="s">
        <v>45</v>
      </c>
      <c r="I781" s="272"/>
      <c r="J781" s="296"/>
    </row>
    <row r="782" spans="1:10">
      <c r="A782" s="20" t="s">
        <v>390</v>
      </c>
      <c r="B782" s="20" t="s">
        <v>5411</v>
      </c>
      <c r="C782" s="20" t="s">
        <v>46</v>
      </c>
      <c r="D782" s="296" t="s">
        <v>45</v>
      </c>
      <c r="I782" s="272"/>
      <c r="J782" s="296"/>
    </row>
    <row r="783" spans="1:10">
      <c r="A783" s="20" t="s">
        <v>391</v>
      </c>
      <c r="B783" s="20" t="s">
        <v>5411</v>
      </c>
      <c r="C783" s="20" t="s">
        <v>46</v>
      </c>
      <c r="D783" s="296" t="s">
        <v>45</v>
      </c>
      <c r="I783" s="272"/>
      <c r="J783" s="296"/>
    </row>
    <row r="784" spans="1:10">
      <c r="A784" s="20" t="s">
        <v>393</v>
      </c>
      <c r="B784" s="20" t="s">
        <v>5413</v>
      </c>
      <c r="C784" s="20" t="s">
        <v>46</v>
      </c>
      <c r="D784" s="296" t="s">
        <v>45</v>
      </c>
      <c r="I784" s="272"/>
      <c r="J784" s="296"/>
    </row>
    <row r="785" spans="1:10">
      <c r="A785" s="20" t="s">
        <v>394</v>
      </c>
      <c r="B785" s="20" t="s">
        <v>5413</v>
      </c>
      <c r="C785" s="20" t="s">
        <v>46</v>
      </c>
      <c r="D785" s="296" t="s">
        <v>45</v>
      </c>
      <c r="I785" s="272"/>
      <c r="J785" s="296"/>
    </row>
    <row r="786" spans="1:10">
      <c r="A786" s="20" t="s">
        <v>1240</v>
      </c>
      <c r="B786" s="20" t="s">
        <v>5432</v>
      </c>
      <c r="C786" s="20" t="s">
        <v>53</v>
      </c>
      <c r="D786" s="296" t="s">
        <v>52</v>
      </c>
      <c r="I786" s="272"/>
      <c r="J786" s="296"/>
    </row>
    <row r="787" spans="1:10">
      <c r="A787" s="20" t="s">
        <v>1950</v>
      </c>
      <c r="B787" s="20" t="s">
        <v>5394</v>
      </c>
      <c r="C787" s="20" t="s">
        <v>61</v>
      </c>
      <c r="D787" s="296" t="s">
        <v>60</v>
      </c>
      <c r="I787" s="272"/>
      <c r="J787" s="296"/>
    </row>
    <row r="788" spans="1:10">
      <c r="A788" s="20" t="s">
        <v>1951</v>
      </c>
      <c r="B788" s="20" t="s">
        <v>5394</v>
      </c>
      <c r="C788" s="20" t="s">
        <v>61</v>
      </c>
      <c r="D788" s="296" t="s">
        <v>60</v>
      </c>
      <c r="I788" s="272"/>
      <c r="J788" s="296"/>
    </row>
    <row r="789" spans="1:10">
      <c r="A789" s="20" t="s">
        <v>1952</v>
      </c>
      <c r="B789" s="20" t="s">
        <v>5394</v>
      </c>
      <c r="C789" s="20" t="s">
        <v>61</v>
      </c>
      <c r="D789" s="296" t="s">
        <v>60</v>
      </c>
      <c r="I789" s="272"/>
      <c r="J789" s="296"/>
    </row>
    <row r="790" spans="1:10">
      <c r="A790" s="20" t="s">
        <v>1953</v>
      </c>
      <c r="B790" s="20" t="s">
        <v>5394</v>
      </c>
      <c r="C790" s="20" t="s">
        <v>61</v>
      </c>
      <c r="D790" s="296" t="s">
        <v>60</v>
      </c>
      <c r="I790" s="272"/>
      <c r="J790" s="296"/>
    </row>
    <row r="791" spans="1:10">
      <c r="A791" s="20" t="s">
        <v>1954</v>
      </c>
      <c r="B791" s="20" t="s">
        <v>5394</v>
      </c>
      <c r="C791" s="20" t="s">
        <v>61</v>
      </c>
      <c r="D791" s="296" t="s">
        <v>60</v>
      </c>
      <c r="I791" s="272"/>
      <c r="J791" s="296"/>
    </row>
    <row r="792" spans="1:10">
      <c r="A792" s="20" t="s">
        <v>2001</v>
      </c>
      <c r="B792" s="20" t="s">
        <v>5439</v>
      </c>
      <c r="C792" s="20" t="s">
        <v>61</v>
      </c>
      <c r="D792" s="296" t="s">
        <v>60</v>
      </c>
      <c r="I792" s="272"/>
      <c r="J792" s="296"/>
    </row>
    <row r="793" spans="1:10">
      <c r="A793" s="20" t="s">
        <v>2002</v>
      </c>
      <c r="B793" s="20" t="s">
        <v>5439</v>
      </c>
      <c r="C793" s="20" t="s">
        <v>61</v>
      </c>
      <c r="D793" s="296" t="s">
        <v>60</v>
      </c>
      <c r="I793" s="272"/>
      <c r="J793" s="296"/>
    </row>
    <row r="794" spans="1:10">
      <c r="A794" s="20" t="s">
        <v>2003</v>
      </c>
      <c r="B794" s="20" t="s">
        <v>5439</v>
      </c>
      <c r="C794" s="20" t="s">
        <v>61</v>
      </c>
      <c r="D794" s="296" t="s">
        <v>60</v>
      </c>
      <c r="I794" s="272"/>
      <c r="J794" s="296"/>
    </row>
    <row r="795" spans="1:10">
      <c r="A795" s="20" t="s">
        <v>2004</v>
      </c>
      <c r="B795" s="20" t="s">
        <v>5439</v>
      </c>
      <c r="C795" s="20" t="s">
        <v>61</v>
      </c>
      <c r="D795" s="296" t="s">
        <v>60</v>
      </c>
      <c r="I795" s="272"/>
      <c r="J795" s="296"/>
    </row>
    <row r="796" spans="1:10">
      <c r="A796" s="20" t="s">
        <v>2005</v>
      </c>
      <c r="B796" s="20" t="s">
        <v>5439</v>
      </c>
      <c r="C796" s="20" t="s">
        <v>61</v>
      </c>
      <c r="D796" s="296" t="s">
        <v>60</v>
      </c>
      <c r="I796" s="272"/>
      <c r="J796" s="296"/>
    </row>
    <row r="797" spans="1:10">
      <c r="A797" s="20" t="s">
        <v>2006</v>
      </c>
      <c r="B797" s="20" t="s">
        <v>5439</v>
      </c>
      <c r="C797" s="20" t="s">
        <v>61</v>
      </c>
      <c r="D797" s="296" t="s">
        <v>60</v>
      </c>
      <c r="I797" s="272"/>
      <c r="J797" s="296"/>
    </row>
    <row r="798" spans="1:10">
      <c r="A798" s="20" t="s">
        <v>2011</v>
      </c>
      <c r="B798" s="20" t="s">
        <v>5439</v>
      </c>
      <c r="C798" s="20" t="s">
        <v>61</v>
      </c>
      <c r="D798" s="296" t="s">
        <v>60</v>
      </c>
      <c r="I798" s="272"/>
      <c r="J798" s="296"/>
    </row>
    <row r="799" spans="1:10">
      <c r="A799" s="20" t="s">
        <v>2012</v>
      </c>
      <c r="B799" s="20" t="s">
        <v>5441</v>
      </c>
      <c r="C799" s="20" t="s">
        <v>61</v>
      </c>
      <c r="D799" s="296" t="s">
        <v>60</v>
      </c>
      <c r="I799" s="272"/>
      <c r="J799" s="296"/>
    </row>
    <row r="800" spans="1:10">
      <c r="A800" s="20" t="s">
        <v>2013</v>
      </c>
      <c r="B800" s="20" t="s">
        <v>5441</v>
      </c>
      <c r="C800" s="20" t="s">
        <v>61</v>
      </c>
      <c r="D800" s="296" t="s">
        <v>60</v>
      </c>
      <c r="I800" s="272"/>
      <c r="J800" s="296"/>
    </row>
    <row r="801" spans="1:10">
      <c r="A801" s="20" t="s">
        <v>2015</v>
      </c>
      <c r="B801" s="20" t="s">
        <v>5421</v>
      </c>
      <c r="C801" s="20" t="s">
        <v>61</v>
      </c>
      <c r="D801" s="296" t="s">
        <v>60</v>
      </c>
      <c r="I801" s="272"/>
      <c r="J801" s="296"/>
    </row>
    <row r="802" spans="1:10">
      <c r="A802" s="20" t="s">
        <v>2007</v>
      </c>
      <c r="B802" s="20" t="s">
        <v>5439</v>
      </c>
      <c r="C802" s="20" t="s">
        <v>61</v>
      </c>
      <c r="D802" s="296" t="s">
        <v>60</v>
      </c>
      <c r="I802" s="272"/>
      <c r="J802" s="296"/>
    </row>
    <row r="803" spans="1:10">
      <c r="A803" s="20" t="s">
        <v>2008</v>
      </c>
      <c r="B803" s="20" t="s">
        <v>5439</v>
      </c>
      <c r="C803" s="20" t="s">
        <v>61</v>
      </c>
      <c r="D803" s="296" t="s">
        <v>60</v>
      </c>
      <c r="I803" s="272"/>
      <c r="J803" s="296"/>
    </row>
    <row r="804" spans="1:10">
      <c r="A804" s="20" t="s">
        <v>2009</v>
      </c>
      <c r="B804" s="20" t="s">
        <v>5439</v>
      </c>
      <c r="C804" s="20" t="s">
        <v>61</v>
      </c>
      <c r="D804" s="296" t="s">
        <v>60</v>
      </c>
      <c r="I804" s="272"/>
      <c r="J804" s="296"/>
    </row>
    <row r="805" spans="1:10">
      <c r="A805" s="20" t="s">
        <v>2010</v>
      </c>
      <c r="B805" s="20" t="s">
        <v>5439</v>
      </c>
      <c r="C805" s="20" t="s">
        <v>61</v>
      </c>
      <c r="D805" s="296" t="s">
        <v>60</v>
      </c>
      <c r="I805" s="272"/>
      <c r="J805" s="296"/>
    </row>
    <row r="806" spans="1:10">
      <c r="A806" s="20" t="s">
        <v>2014</v>
      </c>
      <c r="B806" s="20" t="s">
        <v>5441</v>
      </c>
      <c r="C806" s="20" t="s">
        <v>61</v>
      </c>
      <c r="D806" s="296" t="s">
        <v>60</v>
      </c>
      <c r="I806" s="272"/>
      <c r="J806" s="296"/>
    </row>
    <row r="807" spans="1:10">
      <c r="A807" s="20" t="s">
        <v>2033</v>
      </c>
      <c r="B807" s="20" t="s">
        <v>5422</v>
      </c>
      <c r="C807" s="20" t="s">
        <v>63</v>
      </c>
      <c r="D807" s="296" t="s">
        <v>62</v>
      </c>
      <c r="I807" s="272"/>
      <c r="J807" s="296"/>
    </row>
    <row r="808" spans="1:10">
      <c r="A808" s="20" t="s">
        <v>2038</v>
      </c>
      <c r="B808" s="20" t="s">
        <v>5423</v>
      </c>
      <c r="C808" s="20" t="s">
        <v>63</v>
      </c>
      <c r="D808" s="296" t="s">
        <v>62</v>
      </c>
      <c r="I808" s="272"/>
      <c r="J808" s="296"/>
    </row>
    <row r="809" spans="1:10">
      <c r="A809" s="20" t="s">
        <v>2039</v>
      </c>
      <c r="B809" s="20" t="s">
        <v>5423</v>
      </c>
      <c r="C809" s="20" t="s">
        <v>63</v>
      </c>
      <c r="D809" s="296" t="s">
        <v>62</v>
      </c>
      <c r="I809" s="272"/>
      <c r="J809" s="296"/>
    </row>
    <row r="810" spans="1:10">
      <c r="A810" s="20" t="s">
        <v>2085</v>
      </c>
      <c r="B810" s="20" t="s">
        <v>5442</v>
      </c>
      <c r="C810" s="20" t="s">
        <v>63</v>
      </c>
      <c r="D810" s="296" t="s">
        <v>62</v>
      </c>
      <c r="I810" s="272"/>
      <c r="J810" s="296"/>
    </row>
    <row r="811" spans="1:10">
      <c r="A811" s="20" t="s">
        <v>2040</v>
      </c>
      <c r="B811" s="20" t="s">
        <v>5423</v>
      </c>
      <c r="C811" s="20" t="s">
        <v>63</v>
      </c>
      <c r="D811" s="296" t="s">
        <v>62</v>
      </c>
      <c r="I811" s="272"/>
      <c r="J811" s="296"/>
    </row>
    <row r="812" spans="1:10">
      <c r="A812" s="20" t="s">
        <v>2041</v>
      </c>
      <c r="B812" s="20" t="s">
        <v>5423</v>
      </c>
      <c r="C812" s="20" t="s">
        <v>63</v>
      </c>
      <c r="D812" s="296" t="s">
        <v>62</v>
      </c>
      <c r="I812" s="272"/>
      <c r="J812" s="296"/>
    </row>
    <row r="813" spans="1:10">
      <c r="A813" s="20" t="s">
        <v>2042</v>
      </c>
      <c r="B813" s="20" t="s">
        <v>5423</v>
      </c>
      <c r="C813" s="20" t="s">
        <v>63</v>
      </c>
      <c r="D813" s="296" t="s">
        <v>62</v>
      </c>
      <c r="I813" s="272"/>
      <c r="J813" s="296"/>
    </row>
    <row r="814" spans="1:10">
      <c r="A814" s="20" t="s">
        <v>2046</v>
      </c>
      <c r="B814" s="20" t="s">
        <v>5417</v>
      </c>
      <c r="C814" s="20" t="s">
        <v>63</v>
      </c>
      <c r="D814" s="296" t="s">
        <v>62</v>
      </c>
      <c r="I814" s="272"/>
      <c r="J814" s="296"/>
    </row>
    <row r="815" spans="1:10">
      <c r="A815" s="20" t="s">
        <v>2050</v>
      </c>
      <c r="B815" s="20" t="s">
        <v>5418</v>
      </c>
      <c r="C815" s="20" t="s">
        <v>63</v>
      </c>
      <c r="D815" s="296" t="s">
        <v>62</v>
      </c>
      <c r="I815" s="272"/>
      <c r="J815" s="296"/>
    </row>
    <row r="816" spans="1:10">
      <c r="A816" s="20" t="s">
        <v>2052</v>
      </c>
      <c r="B816" s="20" t="s">
        <v>5418</v>
      </c>
      <c r="C816" s="20" t="s">
        <v>63</v>
      </c>
      <c r="D816" s="296" t="s">
        <v>62</v>
      </c>
      <c r="I816" s="272"/>
      <c r="J816" s="296"/>
    </row>
    <row r="817" spans="1:10">
      <c r="A817" s="20" t="s">
        <v>2054</v>
      </c>
      <c r="B817" s="20" t="s">
        <v>5418</v>
      </c>
      <c r="C817" s="20" t="s">
        <v>63</v>
      </c>
      <c r="D817" s="296" t="s">
        <v>62</v>
      </c>
      <c r="I817" s="272"/>
      <c r="J817" s="296"/>
    </row>
    <row r="818" spans="1:10">
      <c r="A818" s="20" t="s">
        <v>2056</v>
      </c>
      <c r="B818" s="20" t="s">
        <v>5418</v>
      </c>
      <c r="C818" s="20" t="s">
        <v>63</v>
      </c>
      <c r="D818" s="296" t="s">
        <v>62</v>
      </c>
      <c r="I818" s="272"/>
      <c r="J818" s="296"/>
    </row>
    <row r="819" spans="1:10">
      <c r="A819" s="20" t="s">
        <v>2078</v>
      </c>
      <c r="B819" s="20" t="s">
        <v>5443</v>
      </c>
      <c r="C819" s="20" t="s">
        <v>63</v>
      </c>
      <c r="D819" s="296" t="s">
        <v>62</v>
      </c>
      <c r="I819" s="272"/>
      <c r="J819" s="296"/>
    </row>
    <row r="820" spans="1:10">
      <c r="A820" s="20" t="s">
        <v>2079</v>
      </c>
      <c r="B820" s="20" t="s">
        <v>5443</v>
      </c>
      <c r="C820" s="20" t="s">
        <v>63</v>
      </c>
      <c r="D820" s="296" t="s">
        <v>62</v>
      </c>
      <c r="I820" s="272"/>
      <c r="J820" s="296"/>
    </row>
    <row r="821" spans="1:10">
      <c r="A821" s="20" t="s">
        <v>2081</v>
      </c>
      <c r="B821" s="20" t="s">
        <v>5443</v>
      </c>
      <c r="C821" s="20" t="s">
        <v>63</v>
      </c>
      <c r="D821" s="296" t="s">
        <v>62</v>
      </c>
      <c r="I821" s="272"/>
      <c r="J821" s="296"/>
    </row>
    <row r="822" spans="1:10">
      <c r="A822" s="20" t="s">
        <v>2083</v>
      </c>
      <c r="B822" s="20" t="s">
        <v>5442</v>
      </c>
      <c r="C822" s="20" t="s">
        <v>63</v>
      </c>
      <c r="D822" s="296" t="s">
        <v>62</v>
      </c>
      <c r="I822" s="272"/>
      <c r="J822" s="296"/>
    </row>
    <row r="823" spans="1:10">
      <c r="A823" s="20" t="s">
        <v>2060</v>
      </c>
      <c r="B823" s="20" t="s">
        <v>5420</v>
      </c>
      <c r="C823" s="20" t="s">
        <v>63</v>
      </c>
      <c r="D823" s="296" t="s">
        <v>62</v>
      </c>
      <c r="I823" s="272"/>
      <c r="J823" s="296"/>
    </row>
    <row r="824" spans="1:10">
      <c r="A824" s="20" t="s">
        <v>556</v>
      </c>
      <c r="B824" s="20" t="s">
        <v>5444</v>
      </c>
      <c r="C824" s="20" t="s">
        <v>51</v>
      </c>
      <c r="D824" s="296" t="s">
        <v>50</v>
      </c>
      <c r="I824" s="272"/>
      <c r="J824" s="296"/>
    </row>
    <row r="825" spans="1:10">
      <c r="A825" s="20" t="s">
        <v>557</v>
      </c>
      <c r="B825" s="20" t="s">
        <v>5444</v>
      </c>
      <c r="C825" s="20" t="s">
        <v>51</v>
      </c>
      <c r="D825" s="296" t="s">
        <v>50</v>
      </c>
      <c r="I825" s="272"/>
      <c r="J825" s="296"/>
    </row>
    <row r="826" spans="1:10">
      <c r="A826" s="20" t="s">
        <v>567</v>
      </c>
      <c r="B826" s="20" t="s">
        <v>5444</v>
      </c>
      <c r="C826" s="20" t="s">
        <v>51</v>
      </c>
      <c r="D826" s="296" t="s">
        <v>50</v>
      </c>
      <c r="I826" s="272"/>
      <c r="J826" s="296"/>
    </row>
    <row r="827" spans="1:10">
      <c r="A827" s="20" t="s">
        <v>568</v>
      </c>
      <c r="B827" s="20" t="s">
        <v>5444</v>
      </c>
      <c r="C827" s="20" t="s">
        <v>51</v>
      </c>
      <c r="D827" s="296" t="s">
        <v>50</v>
      </c>
      <c r="I827" s="272"/>
      <c r="J827" s="296"/>
    </row>
    <row r="828" spans="1:10">
      <c r="A828" s="20" t="s">
        <v>569</v>
      </c>
      <c r="B828" s="20" t="s">
        <v>5444</v>
      </c>
      <c r="C828" s="20" t="s">
        <v>51</v>
      </c>
      <c r="D828" s="296" t="s">
        <v>50</v>
      </c>
      <c r="I828" s="272"/>
      <c r="J828" s="296"/>
    </row>
    <row r="829" spans="1:10">
      <c r="A829" s="20" t="s">
        <v>572</v>
      </c>
      <c r="B829" s="20" t="s">
        <v>5444</v>
      </c>
      <c r="C829" s="20" t="s">
        <v>51</v>
      </c>
      <c r="D829" s="296" t="s">
        <v>50</v>
      </c>
      <c r="I829" s="272"/>
      <c r="J829" s="296"/>
    </row>
    <row r="830" spans="1:10">
      <c r="A830" s="20" t="s">
        <v>574</v>
      </c>
      <c r="B830" s="20" t="s">
        <v>5444</v>
      </c>
      <c r="C830" s="20" t="s">
        <v>51</v>
      </c>
      <c r="D830" s="296" t="s">
        <v>50</v>
      </c>
      <c r="I830" s="272"/>
      <c r="J830" s="296"/>
    </row>
    <row r="831" spans="1:10">
      <c r="A831" s="20" t="s">
        <v>575</v>
      </c>
      <c r="B831" s="20" t="s">
        <v>5444</v>
      </c>
      <c r="C831" s="20" t="s">
        <v>51</v>
      </c>
      <c r="D831" s="296" t="s">
        <v>50</v>
      </c>
      <c r="I831" s="272"/>
      <c r="J831" s="296"/>
    </row>
    <row r="832" spans="1:10">
      <c r="A832" s="20" t="s">
        <v>576</v>
      </c>
      <c r="B832" s="20" t="s">
        <v>5444</v>
      </c>
      <c r="C832" s="20" t="s">
        <v>51</v>
      </c>
      <c r="D832" s="296" t="s">
        <v>50</v>
      </c>
      <c r="I832" s="272"/>
      <c r="J832" s="296"/>
    </row>
    <row r="833" spans="1:10">
      <c r="A833" s="20" t="s">
        <v>594</v>
      </c>
      <c r="B833" s="20" t="s">
        <v>5445</v>
      </c>
      <c r="C833" s="20" t="s">
        <v>51</v>
      </c>
      <c r="D833" s="296" t="s">
        <v>50</v>
      </c>
      <c r="I833" s="272"/>
      <c r="J833" s="296"/>
    </row>
    <row r="834" spans="1:10">
      <c r="A834" s="20" t="s">
        <v>595</v>
      </c>
      <c r="B834" s="20" t="s">
        <v>5445</v>
      </c>
      <c r="C834" s="20" t="s">
        <v>51</v>
      </c>
      <c r="D834" s="296" t="s">
        <v>50</v>
      </c>
      <c r="I834" s="272"/>
      <c r="J834" s="296"/>
    </row>
    <row r="835" spans="1:10">
      <c r="A835" s="20" t="s">
        <v>577</v>
      </c>
      <c r="B835" s="20" t="s">
        <v>5444</v>
      </c>
      <c r="C835" s="20" t="s">
        <v>51</v>
      </c>
      <c r="D835" s="296" t="s">
        <v>50</v>
      </c>
      <c r="I835" s="272"/>
      <c r="J835" s="296"/>
    </row>
    <row r="836" spans="1:10">
      <c r="A836" s="20" t="s">
        <v>1219</v>
      </c>
      <c r="B836" s="20" t="s">
        <v>5430</v>
      </c>
      <c r="C836" s="20" t="s">
        <v>51</v>
      </c>
      <c r="D836" s="296" t="s">
        <v>50</v>
      </c>
      <c r="I836" s="272"/>
      <c r="J836" s="296"/>
    </row>
    <row r="837" spans="1:10">
      <c r="A837" s="20" t="s">
        <v>1261</v>
      </c>
      <c r="B837" s="20" t="s">
        <v>5425</v>
      </c>
      <c r="C837" s="20" t="s">
        <v>53</v>
      </c>
      <c r="D837" s="296" t="s">
        <v>52</v>
      </c>
      <c r="I837" s="272"/>
      <c r="J837" s="296"/>
    </row>
    <row r="838" spans="1:10">
      <c r="A838" s="20" t="s">
        <v>1266</v>
      </c>
      <c r="B838" s="20" t="s">
        <v>5425</v>
      </c>
      <c r="C838" s="20" t="s">
        <v>53</v>
      </c>
      <c r="D838" s="296" t="s">
        <v>52</v>
      </c>
      <c r="I838" s="272"/>
      <c r="J838" s="296"/>
    </row>
    <row r="839" spans="1:10">
      <c r="A839" s="20" t="s">
        <v>581</v>
      </c>
      <c r="B839" s="20" t="s">
        <v>5444</v>
      </c>
      <c r="C839" s="20" t="s">
        <v>51</v>
      </c>
      <c r="D839" s="296" t="s">
        <v>50</v>
      </c>
      <c r="I839" s="272"/>
      <c r="J839" s="296"/>
    </row>
    <row r="840" spans="1:10">
      <c r="A840" s="20" t="s">
        <v>582</v>
      </c>
      <c r="B840" s="20" t="s">
        <v>5444</v>
      </c>
      <c r="C840" s="20" t="s">
        <v>51</v>
      </c>
      <c r="D840" s="296" t="s">
        <v>50</v>
      </c>
      <c r="I840" s="272"/>
      <c r="J840" s="296"/>
    </row>
    <row r="841" spans="1:10">
      <c r="A841" s="20" t="s">
        <v>583</v>
      </c>
      <c r="B841" s="20" t="s">
        <v>5444</v>
      </c>
      <c r="C841" s="20" t="s">
        <v>51</v>
      </c>
      <c r="D841" s="296" t="s">
        <v>50</v>
      </c>
      <c r="I841" s="272"/>
      <c r="J841" s="296"/>
    </row>
    <row r="842" spans="1:10">
      <c r="A842" s="20" t="s">
        <v>584</v>
      </c>
      <c r="B842" s="20" t="s">
        <v>5444</v>
      </c>
      <c r="C842" s="20" t="s">
        <v>51</v>
      </c>
      <c r="D842" s="296" t="s">
        <v>50</v>
      </c>
      <c r="I842" s="272"/>
      <c r="J842" s="296"/>
    </row>
    <row r="843" spans="1:10">
      <c r="A843" s="20" t="s">
        <v>585</v>
      </c>
      <c r="B843" s="20" t="s">
        <v>5444</v>
      </c>
      <c r="C843" s="20" t="s">
        <v>51</v>
      </c>
      <c r="D843" s="296" t="s">
        <v>50</v>
      </c>
      <c r="I843" s="272"/>
      <c r="J843" s="296"/>
    </row>
    <row r="844" spans="1:10">
      <c r="A844" s="20" t="s">
        <v>586</v>
      </c>
      <c r="B844" s="20" t="s">
        <v>5444</v>
      </c>
      <c r="C844" s="20" t="s">
        <v>51</v>
      </c>
      <c r="D844" s="296" t="s">
        <v>50</v>
      </c>
      <c r="I844" s="272"/>
      <c r="J844" s="296"/>
    </row>
    <row r="845" spans="1:10">
      <c r="A845" s="20" t="s">
        <v>588</v>
      </c>
      <c r="B845" s="20" t="s">
        <v>5445</v>
      </c>
      <c r="C845" s="20" t="s">
        <v>51</v>
      </c>
      <c r="D845" s="296" t="s">
        <v>50</v>
      </c>
      <c r="I845" s="272"/>
      <c r="J845" s="296"/>
    </row>
    <row r="846" spans="1:10">
      <c r="A846" s="20" t="s">
        <v>589</v>
      </c>
      <c r="B846" s="20" t="s">
        <v>5445</v>
      </c>
      <c r="C846" s="20" t="s">
        <v>51</v>
      </c>
      <c r="D846" s="296" t="s">
        <v>50</v>
      </c>
      <c r="I846" s="272"/>
      <c r="J846" s="296"/>
    </row>
    <row r="847" spans="1:10">
      <c r="A847" s="20" t="s">
        <v>590</v>
      </c>
      <c r="B847" s="20" t="s">
        <v>5445</v>
      </c>
      <c r="C847" s="20" t="s">
        <v>51</v>
      </c>
      <c r="D847" s="296" t="s">
        <v>50</v>
      </c>
      <c r="I847" s="272"/>
      <c r="J847" s="296"/>
    </row>
    <row r="848" spans="1:10">
      <c r="A848" s="20" t="s">
        <v>591</v>
      </c>
      <c r="B848" s="20" t="s">
        <v>5445</v>
      </c>
      <c r="C848" s="20" t="s">
        <v>51</v>
      </c>
      <c r="D848" s="296" t="s">
        <v>50</v>
      </c>
      <c r="I848" s="272"/>
      <c r="J848" s="296"/>
    </row>
    <row r="849" spans="1:10">
      <c r="A849" s="20" t="s">
        <v>592</v>
      </c>
      <c r="B849" s="20" t="s">
        <v>5445</v>
      </c>
      <c r="C849" s="20" t="s">
        <v>51</v>
      </c>
      <c r="D849" s="296" t="s">
        <v>50</v>
      </c>
      <c r="I849" s="272"/>
      <c r="J849" s="296"/>
    </row>
    <row r="850" spans="1:10">
      <c r="A850" s="20" t="s">
        <v>593</v>
      </c>
      <c r="B850" s="20" t="s">
        <v>5445</v>
      </c>
      <c r="C850" s="20" t="s">
        <v>51</v>
      </c>
      <c r="D850" s="296" t="s">
        <v>50</v>
      </c>
      <c r="I850" s="272"/>
      <c r="J850" s="296"/>
    </row>
    <row r="851" spans="1:10">
      <c r="A851" s="20" t="s">
        <v>597</v>
      </c>
      <c r="B851" s="20" t="s">
        <v>5446</v>
      </c>
      <c r="C851" s="20" t="s">
        <v>51</v>
      </c>
      <c r="D851" s="296" t="s">
        <v>50</v>
      </c>
      <c r="I851" s="272"/>
      <c r="J851" s="296"/>
    </row>
    <row r="852" spans="1:10">
      <c r="A852" s="20" t="s">
        <v>598</v>
      </c>
      <c r="B852" s="20" t="s">
        <v>5446</v>
      </c>
      <c r="C852" s="20" t="s">
        <v>51</v>
      </c>
      <c r="D852" s="296" t="s">
        <v>50</v>
      </c>
      <c r="I852" s="272"/>
      <c r="J852" s="296"/>
    </row>
    <row r="853" spans="1:10">
      <c r="A853" s="20" t="s">
        <v>600</v>
      </c>
      <c r="B853" s="20" t="s">
        <v>5446</v>
      </c>
      <c r="C853" s="20" t="s">
        <v>51</v>
      </c>
      <c r="D853" s="296" t="s">
        <v>50</v>
      </c>
      <c r="I853" s="272"/>
      <c r="J853" s="296"/>
    </row>
    <row r="854" spans="1:10">
      <c r="A854" s="20" t="s">
        <v>602</v>
      </c>
      <c r="B854" s="20" t="s">
        <v>5446</v>
      </c>
      <c r="C854" s="20" t="s">
        <v>51</v>
      </c>
      <c r="D854" s="296" t="s">
        <v>50</v>
      </c>
      <c r="I854" s="272"/>
      <c r="J854" s="296"/>
    </row>
    <row r="855" spans="1:10">
      <c r="A855" s="20" t="s">
        <v>604</v>
      </c>
      <c r="B855" s="20" t="s">
        <v>5446</v>
      </c>
      <c r="C855" s="20" t="s">
        <v>51</v>
      </c>
      <c r="D855" s="296" t="s">
        <v>50</v>
      </c>
      <c r="I855" s="272"/>
      <c r="J855" s="296"/>
    </row>
    <row r="856" spans="1:10">
      <c r="A856" s="20" t="s">
        <v>606</v>
      </c>
      <c r="B856" s="20" t="s">
        <v>5446</v>
      </c>
      <c r="C856" s="20" t="s">
        <v>51</v>
      </c>
      <c r="D856" s="296" t="s">
        <v>50</v>
      </c>
      <c r="I856" s="272"/>
      <c r="J856" s="296"/>
    </row>
    <row r="857" spans="1:10">
      <c r="A857" s="20" t="s">
        <v>447</v>
      </c>
      <c r="B857" s="20" t="s">
        <v>5410</v>
      </c>
      <c r="C857" s="20" t="s">
        <v>47</v>
      </c>
      <c r="D857" s="296" t="s">
        <v>14</v>
      </c>
      <c r="I857" s="272"/>
      <c r="J857" s="296"/>
    </row>
    <row r="858" spans="1:10">
      <c r="A858" s="20" t="s">
        <v>449</v>
      </c>
      <c r="B858" s="20" t="s">
        <v>5410</v>
      </c>
      <c r="C858" s="20" t="s">
        <v>47</v>
      </c>
      <c r="D858" s="296" t="s">
        <v>14</v>
      </c>
      <c r="I858" s="272"/>
      <c r="J858" s="296"/>
    </row>
    <row r="859" spans="1:10">
      <c r="A859" s="20" t="s">
        <v>450</v>
      </c>
      <c r="B859" s="20" t="s">
        <v>5410</v>
      </c>
      <c r="C859" s="20" t="s">
        <v>47</v>
      </c>
      <c r="D859" s="296" t="s">
        <v>14</v>
      </c>
      <c r="I859" s="272"/>
      <c r="J859" s="296"/>
    </row>
    <row r="860" spans="1:10">
      <c r="A860" s="20" t="s">
        <v>451</v>
      </c>
      <c r="B860" s="20" t="s">
        <v>5410</v>
      </c>
      <c r="C860" s="20" t="s">
        <v>47</v>
      </c>
      <c r="D860" s="296" t="s">
        <v>14</v>
      </c>
      <c r="I860" s="272"/>
      <c r="J860" s="296"/>
    </row>
    <row r="861" spans="1:10">
      <c r="A861" s="20" t="s">
        <v>454</v>
      </c>
      <c r="B861" s="20" t="s">
        <v>5410</v>
      </c>
      <c r="C861" s="20" t="s">
        <v>47</v>
      </c>
      <c r="D861" s="296" t="s">
        <v>14</v>
      </c>
      <c r="I861" s="272"/>
      <c r="J861" s="296"/>
    </row>
    <row r="862" spans="1:10">
      <c r="A862" s="20" t="s">
        <v>460</v>
      </c>
      <c r="B862" s="20" t="s">
        <v>5410</v>
      </c>
      <c r="C862" s="20" t="s">
        <v>47</v>
      </c>
      <c r="D862" s="296" t="s">
        <v>14</v>
      </c>
      <c r="I862" s="272"/>
      <c r="J862" s="296"/>
    </row>
    <row r="863" spans="1:10">
      <c r="A863" s="20" t="s">
        <v>464</v>
      </c>
      <c r="B863" s="20" t="s">
        <v>5410</v>
      </c>
      <c r="C863" s="20" t="s">
        <v>47</v>
      </c>
      <c r="D863" s="296" t="s">
        <v>14</v>
      </c>
      <c r="I863" s="272"/>
      <c r="J863" s="296"/>
    </row>
    <row r="864" spans="1:10">
      <c r="A864" s="20" t="s">
        <v>465</v>
      </c>
      <c r="B864" s="20" t="s">
        <v>5410</v>
      </c>
      <c r="C864" s="20" t="s">
        <v>47</v>
      </c>
      <c r="D864" s="296" t="s">
        <v>14</v>
      </c>
      <c r="I864" s="272"/>
      <c r="J864" s="296"/>
    </row>
    <row r="865" spans="1:10">
      <c r="A865" s="20" t="s">
        <v>732</v>
      </c>
      <c r="B865" s="20" t="s">
        <v>5447</v>
      </c>
      <c r="C865" s="20" t="s">
        <v>51</v>
      </c>
      <c r="D865" s="296" t="s">
        <v>50</v>
      </c>
      <c r="I865" s="272"/>
      <c r="J865" s="296"/>
    </row>
    <row r="866" spans="1:10">
      <c r="A866" s="20" t="s">
        <v>734</v>
      </c>
      <c r="B866" s="20" t="s">
        <v>5447</v>
      </c>
      <c r="C866" s="20" t="s">
        <v>51</v>
      </c>
      <c r="D866" s="296" t="s">
        <v>50</v>
      </c>
      <c r="I866" s="272"/>
      <c r="J866" s="296"/>
    </row>
    <row r="867" spans="1:10">
      <c r="A867" s="20" t="s">
        <v>736</v>
      </c>
      <c r="B867" s="20" t="s">
        <v>5447</v>
      </c>
      <c r="C867" s="20" t="s">
        <v>51</v>
      </c>
      <c r="D867" s="296" t="s">
        <v>50</v>
      </c>
      <c r="I867" s="272"/>
      <c r="J867" s="296"/>
    </row>
    <row r="868" spans="1:10">
      <c r="A868" s="20" t="s">
        <v>737</v>
      </c>
      <c r="B868" s="20" t="s">
        <v>5447</v>
      </c>
      <c r="C868" s="20" t="s">
        <v>51</v>
      </c>
      <c r="D868" s="296" t="s">
        <v>50</v>
      </c>
      <c r="I868" s="272"/>
      <c r="J868" s="296"/>
    </row>
    <row r="869" spans="1:10">
      <c r="A869" s="20" t="s">
        <v>738</v>
      </c>
      <c r="B869" s="20" t="s">
        <v>5447</v>
      </c>
      <c r="C869" s="20" t="s">
        <v>51</v>
      </c>
      <c r="D869" s="296" t="s">
        <v>50</v>
      </c>
      <c r="I869" s="272"/>
      <c r="J869" s="296"/>
    </row>
    <row r="870" spans="1:10">
      <c r="A870" s="20" t="s">
        <v>739</v>
      </c>
      <c r="B870" s="20" t="s">
        <v>5447</v>
      </c>
      <c r="C870" s="20" t="s">
        <v>51</v>
      </c>
      <c r="D870" s="296" t="s">
        <v>50</v>
      </c>
      <c r="I870" s="272"/>
      <c r="J870" s="296"/>
    </row>
    <row r="871" spans="1:10">
      <c r="A871" s="20" t="s">
        <v>740</v>
      </c>
      <c r="B871" s="20" t="s">
        <v>5447</v>
      </c>
      <c r="C871" s="20" t="s">
        <v>51</v>
      </c>
      <c r="D871" s="296" t="s">
        <v>50</v>
      </c>
      <c r="I871" s="272"/>
      <c r="J871" s="296"/>
    </row>
    <row r="872" spans="1:10">
      <c r="A872" s="20" t="s">
        <v>741</v>
      </c>
      <c r="B872" s="20" t="s">
        <v>5447</v>
      </c>
      <c r="C872" s="20" t="s">
        <v>51</v>
      </c>
      <c r="D872" s="296" t="s">
        <v>50</v>
      </c>
      <c r="I872" s="272"/>
      <c r="J872" s="296"/>
    </row>
    <row r="873" spans="1:10">
      <c r="A873" s="20" t="s">
        <v>742</v>
      </c>
      <c r="B873" s="20" t="s">
        <v>5447</v>
      </c>
      <c r="C873" s="20" t="s">
        <v>51</v>
      </c>
      <c r="D873" s="296" t="s">
        <v>50</v>
      </c>
      <c r="I873" s="272"/>
      <c r="J873" s="296"/>
    </row>
    <row r="874" spans="1:10">
      <c r="A874" s="20" t="s">
        <v>468</v>
      </c>
      <c r="B874" s="20" t="s">
        <v>5410</v>
      </c>
      <c r="C874" s="20" t="s">
        <v>47</v>
      </c>
      <c r="D874" s="296" t="s">
        <v>14</v>
      </c>
      <c r="I874" s="272"/>
      <c r="J874" s="296"/>
    </row>
    <row r="875" spans="1:10">
      <c r="A875" s="20" t="s">
        <v>469</v>
      </c>
      <c r="B875" s="20" t="s">
        <v>5410</v>
      </c>
      <c r="C875" s="20" t="s">
        <v>47</v>
      </c>
      <c r="D875" s="296" t="s">
        <v>14</v>
      </c>
      <c r="I875" s="272"/>
      <c r="J875" s="296"/>
    </row>
    <row r="876" spans="1:10">
      <c r="A876" s="20" t="s">
        <v>470</v>
      </c>
      <c r="B876" s="20" t="s">
        <v>5410</v>
      </c>
      <c r="C876" s="20" t="s">
        <v>47</v>
      </c>
      <c r="D876" s="296" t="s">
        <v>14</v>
      </c>
      <c r="I876" s="272"/>
      <c r="J876" s="296"/>
    </row>
    <row r="877" spans="1:10">
      <c r="A877" s="20" t="s">
        <v>471</v>
      </c>
      <c r="B877" s="20" t="s">
        <v>5410</v>
      </c>
      <c r="C877" s="20" t="s">
        <v>47</v>
      </c>
      <c r="D877" s="296" t="s">
        <v>14</v>
      </c>
      <c r="I877" s="272"/>
      <c r="J877" s="296"/>
    </row>
    <row r="878" spans="1:10">
      <c r="A878" s="20" t="s">
        <v>472</v>
      </c>
      <c r="B878" s="20" t="s">
        <v>5410</v>
      </c>
      <c r="C878" s="20" t="s">
        <v>47</v>
      </c>
      <c r="D878" s="296" t="s">
        <v>14</v>
      </c>
      <c r="I878" s="272"/>
      <c r="J878" s="296"/>
    </row>
    <row r="879" spans="1:10">
      <c r="A879" s="20" t="s">
        <v>473</v>
      </c>
      <c r="B879" s="20" t="s">
        <v>5410</v>
      </c>
      <c r="C879" s="20" t="s">
        <v>47</v>
      </c>
      <c r="D879" s="296" t="s">
        <v>14</v>
      </c>
      <c r="I879" s="272"/>
      <c r="J879" s="296"/>
    </row>
    <row r="880" spans="1:10">
      <c r="A880" s="20" t="s">
        <v>474</v>
      </c>
      <c r="B880" s="20" t="s">
        <v>5410</v>
      </c>
      <c r="C880" s="20" t="s">
        <v>47</v>
      </c>
      <c r="D880" s="296" t="s">
        <v>14</v>
      </c>
      <c r="I880" s="272"/>
      <c r="J880" s="296"/>
    </row>
    <row r="881" spans="1:10">
      <c r="A881" s="20" t="s">
        <v>475</v>
      </c>
      <c r="B881" s="20" t="s">
        <v>5448</v>
      </c>
      <c r="C881" s="20" t="s">
        <v>49</v>
      </c>
      <c r="D881" s="296" t="s">
        <v>48</v>
      </c>
      <c r="I881" s="272"/>
      <c r="J881" s="296"/>
    </row>
    <row r="882" spans="1:10">
      <c r="A882" s="20" t="s">
        <v>476</v>
      </c>
      <c r="B882" s="20" t="s">
        <v>5448</v>
      </c>
      <c r="C882" s="20" t="s">
        <v>49</v>
      </c>
      <c r="D882" s="296" t="s">
        <v>48</v>
      </c>
      <c r="I882" s="272"/>
      <c r="J882" s="296"/>
    </row>
    <row r="883" spans="1:10">
      <c r="A883" s="20" t="s">
        <v>477</v>
      </c>
      <c r="B883" s="20" t="s">
        <v>5448</v>
      </c>
      <c r="C883" s="20" t="s">
        <v>49</v>
      </c>
      <c r="D883" s="296" t="s">
        <v>48</v>
      </c>
      <c r="I883" s="272"/>
      <c r="J883" s="296"/>
    </row>
    <row r="884" spans="1:10">
      <c r="A884" s="20" t="s">
        <v>478</v>
      </c>
      <c r="B884" s="20" t="s">
        <v>5448</v>
      </c>
      <c r="C884" s="20" t="s">
        <v>49</v>
      </c>
      <c r="D884" s="296" t="s">
        <v>48</v>
      </c>
      <c r="I884" s="272"/>
      <c r="J884" s="296"/>
    </row>
    <row r="885" spans="1:10">
      <c r="A885" s="20" t="s">
        <v>482</v>
      </c>
      <c r="B885" s="20" t="s">
        <v>5448</v>
      </c>
      <c r="C885" s="20" t="s">
        <v>49</v>
      </c>
      <c r="D885" s="296" t="s">
        <v>48</v>
      </c>
      <c r="I885" s="272"/>
      <c r="J885" s="296"/>
    </row>
    <row r="886" spans="1:10">
      <c r="A886" s="20" t="s">
        <v>485</v>
      </c>
      <c r="B886" s="20" t="s">
        <v>5448</v>
      </c>
      <c r="C886" s="20" t="s">
        <v>49</v>
      </c>
      <c r="D886" s="296" t="s">
        <v>48</v>
      </c>
      <c r="I886" s="272"/>
      <c r="J886" s="296"/>
    </row>
    <row r="887" spans="1:10">
      <c r="A887" s="20" t="s">
        <v>487</v>
      </c>
      <c r="B887" s="20" t="s">
        <v>5449</v>
      </c>
      <c r="C887" s="20" t="s">
        <v>49</v>
      </c>
      <c r="D887" s="296" t="s">
        <v>48</v>
      </c>
      <c r="I887" s="272"/>
      <c r="J887" s="296"/>
    </row>
    <row r="888" spans="1:10">
      <c r="A888" s="20" t="s">
        <v>489</v>
      </c>
      <c r="B888" s="20" t="s">
        <v>5449</v>
      </c>
      <c r="C888" s="20" t="s">
        <v>49</v>
      </c>
      <c r="D888" s="296" t="s">
        <v>48</v>
      </c>
      <c r="I888" s="272"/>
      <c r="J888" s="296"/>
    </row>
    <row r="889" spans="1:10">
      <c r="A889" s="20" t="s">
        <v>493</v>
      </c>
      <c r="B889" s="20" t="s">
        <v>5450</v>
      </c>
      <c r="C889" s="20" t="s">
        <v>49</v>
      </c>
      <c r="D889" s="296" t="s">
        <v>48</v>
      </c>
      <c r="I889" s="272"/>
      <c r="J889" s="296"/>
    </row>
    <row r="890" spans="1:10">
      <c r="A890" s="20" t="s">
        <v>479</v>
      </c>
      <c r="B890" s="20" t="s">
        <v>5448</v>
      </c>
      <c r="C890" s="20" t="s">
        <v>49</v>
      </c>
      <c r="D890" s="296" t="s">
        <v>48</v>
      </c>
      <c r="I890" s="272"/>
      <c r="J890" s="296"/>
    </row>
    <row r="891" spans="1:10">
      <c r="A891" s="20" t="s">
        <v>481</v>
      </c>
      <c r="B891" s="20" t="s">
        <v>5448</v>
      </c>
      <c r="C891" s="20" t="s">
        <v>49</v>
      </c>
      <c r="D891" s="296" t="s">
        <v>48</v>
      </c>
      <c r="I891" s="272"/>
      <c r="J891" s="296"/>
    </row>
    <row r="892" spans="1:10">
      <c r="A892" s="20" t="s">
        <v>483</v>
      </c>
      <c r="B892" s="20" t="s">
        <v>5448</v>
      </c>
      <c r="C892" s="20" t="s">
        <v>49</v>
      </c>
      <c r="D892" s="296" t="s">
        <v>48</v>
      </c>
      <c r="I892" s="272"/>
      <c r="J892" s="296"/>
    </row>
    <row r="893" spans="1:10">
      <c r="A893" s="20" t="s">
        <v>484</v>
      </c>
      <c r="B893" s="20" t="s">
        <v>5448</v>
      </c>
      <c r="C893" s="20" t="s">
        <v>49</v>
      </c>
      <c r="D893" s="296" t="s">
        <v>48</v>
      </c>
      <c r="I893" s="272"/>
      <c r="J893" s="296"/>
    </row>
    <row r="894" spans="1:10">
      <c r="A894" s="20" t="s">
        <v>1472</v>
      </c>
      <c r="B894" s="20" t="s">
        <v>5375</v>
      </c>
      <c r="C894" s="20" t="s">
        <v>57</v>
      </c>
      <c r="D894" s="296" t="s">
        <v>56</v>
      </c>
      <c r="I894" s="272"/>
      <c r="J894" s="296"/>
    </row>
    <row r="895" spans="1:10">
      <c r="A895" s="20" t="s">
        <v>1473</v>
      </c>
      <c r="B895" s="20" t="s">
        <v>5375</v>
      </c>
      <c r="C895" s="20" t="s">
        <v>57</v>
      </c>
      <c r="D895" s="296" t="s">
        <v>56</v>
      </c>
      <c r="I895" s="272"/>
      <c r="J895" s="296"/>
    </row>
    <row r="896" spans="1:10">
      <c r="A896" s="20" t="s">
        <v>1475</v>
      </c>
      <c r="B896" s="20" t="s">
        <v>5375</v>
      </c>
      <c r="C896" s="20" t="s">
        <v>57</v>
      </c>
      <c r="D896" s="296" t="s">
        <v>56</v>
      </c>
      <c r="I896" s="272"/>
      <c r="J896" s="296"/>
    </row>
    <row r="897" spans="1:10">
      <c r="A897" s="20" t="s">
        <v>1477</v>
      </c>
      <c r="B897" s="20" t="s">
        <v>5375</v>
      </c>
      <c r="C897" s="20" t="s">
        <v>57</v>
      </c>
      <c r="D897" s="296" t="s">
        <v>56</v>
      </c>
      <c r="I897" s="272"/>
      <c r="J897" s="296"/>
    </row>
    <row r="898" spans="1:10">
      <c r="A898" s="20" t="s">
        <v>488</v>
      </c>
      <c r="B898" s="20" t="s">
        <v>5449</v>
      </c>
      <c r="C898" s="20" t="s">
        <v>49</v>
      </c>
      <c r="D898" s="296" t="s">
        <v>48</v>
      </c>
      <c r="I898" s="272"/>
      <c r="J898" s="296"/>
    </row>
    <row r="899" spans="1:10">
      <c r="A899" s="20" t="s">
        <v>555</v>
      </c>
      <c r="B899" s="20" t="s">
        <v>5444</v>
      </c>
      <c r="C899" s="20" t="s">
        <v>51</v>
      </c>
      <c r="D899" s="296" t="s">
        <v>50</v>
      </c>
      <c r="I899" s="272"/>
      <c r="J899" s="296"/>
    </row>
    <row r="900" spans="1:10">
      <c r="A900" s="20" t="s">
        <v>579</v>
      </c>
      <c r="B900" s="20" t="s">
        <v>5444</v>
      </c>
      <c r="C900" s="20" t="s">
        <v>51</v>
      </c>
      <c r="D900" s="296" t="s">
        <v>50</v>
      </c>
      <c r="I900" s="272"/>
      <c r="J900" s="296"/>
    </row>
    <row r="901" spans="1:10">
      <c r="A901" s="20" t="s">
        <v>580</v>
      </c>
      <c r="B901" s="20" t="s">
        <v>5444</v>
      </c>
      <c r="C901" s="20" t="s">
        <v>51</v>
      </c>
      <c r="D901" s="296" t="s">
        <v>50</v>
      </c>
      <c r="I901" s="272"/>
      <c r="J901" s="296"/>
    </row>
    <row r="902" spans="1:10">
      <c r="A902" s="20" t="s">
        <v>490</v>
      </c>
      <c r="B902" s="20" t="s">
        <v>5449</v>
      </c>
      <c r="C902" s="20" t="s">
        <v>49</v>
      </c>
      <c r="D902" s="296" t="s">
        <v>48</v>
      </c>
      <c r="I902" s="272"/>
      <c r="J902" s="296"/>
    </row>
    <row r="903" spans="1:10">
      <c r="A903" s="20" t="s">
        <v>491</v>
      </c>
      <c r="B903" s="20" t="s">
        <v>5449</v>
      </c>
      <c r="C903" s="20" t="s">
        <v>49</v>
      </c>
      <c r="D903" s="296" t="s">
        <v>48</v>
      </c>
      <c r="I903" s="272"/>
      <c r="J903" s="296"/>
    </row>
    <row r="904" spans="1:10">
      <c r="A904" s="20" t="s">
        <v>492</v>
      </c>
      <c r="B904" s="20" t="s">
        <v>5449</v>
      </c>
      <c r="C904" s="20" t="s">
        <v>49</v>
      </c>
      <c r="D904" s="296" t="s">
        <v>48</v>
      </c>
      <c r="I904" s="272"/>
      <c r="J904" s="296"/>
    </row>
    <row r="905" spans="1:10">
      <c r="A905" s="20" t="s">
        <v>505</v>
      </c>
      <c r="B905" s="20" t="s">
        <v>5450</v>
      </c>
      <c r="C905" s="20" t="s">
        <v>49</v>
      </c>
      <c r="D905" s="296" t="s">
        <v>48</v>
      </c>
      <c r="I905" s="272"/>
      <c r="J905" s="296"/>
    </row>
    <row r="906" spans="1:10">
      <c r="A906" s="20" t="s">
        <v>743</v>
      </c>
      <c r="B906" s="20" t="s">
        <v>5447</v>
      </c>
      <c r="C906" s="20" t="s">
        <v>51</v>
      </c>
      <c r="D906" s="296" t="s">
        <v>50</v>
      </c>
      <c r="I906" s="272"/>
      <c r="J906" s="296"/>
    </row>
    <row r="907" spans="1:10">
      <c r="A907" s="20" t="s">
        <v>744</v>
      </c>
      <c r="B907" s="20" t="s">
        <v>5447</v>
      </c>
      <c r="C907" s="20" t="s">
        <v>51</v>
      </c>
      <c r="D907" s="296" t="s">
        <v>50</v>
      </c>
      <c r="I907" s="272"/>
      <c r="J907" s="296"/>
    </row>
    <row r="908" spans="1:10">
      <c r="A908" s="20" t="s">
        <v>745</v>
      </c>
      <c r="B908" s="20" t="s">
        <v>5447</v>
      </c>
      <c r="C908" s="20" t="s">
        <v>51</v>
      </c>
      <c r="D908" s="296" t="s">
        <v>50</v>
      </c>
      <c r="I908" s="272"/>
      <c r="J908" s="296"/>
    </row>
    <row r="909" spans="1:10">
      <c r="A909" s="20" t="s">
        <v>747</v>
      </c>
      <c r="B909" s="20" t="s">
        <v>5447</v>
      </c>
      <c r="C909" s="20" t="s">
        <v>51</v>
      </c>
      <c r="D909" s="296" t="s">
        <v>50</v>
      </c>
      <c r="I909" s="272"/>
      <c r="J909" s="296"/>
    </row>
    <row r="910" spans="1:10">
      <c r="A910" s="20" t="s">
        <v>495</v>
      </c>
      <c r="B910" s="20" t="s">
        <v>5450</v>
      </c>
      <c r="C910" s="20" t="s">
        <v>49</v>
      </c>
      <c r="D910" s="296" t="s">
        <v>48</v>
      </c>
      <c r="I910" s="272"/>
      <c r="J910" s="296"/>
    </row>
    <row r="911" spans="1:10">
      <c r="A911" s="20" t="s">
        <v>496</v>
      </c>
      <c r="B911" s="20" t="s">
        <v>5450</v>
      </c>
      <c r="C911" s="20" t="s">
        <v>49</v>
      </c>
      <c r="D911" s="296" t="s">
        <v>48</v>
      </c>
      <c r="I911" s="272"/>
      <c r="J911" s="296"/>
    </row>
    <row r="912" spans="1:10">
      <c r="A912" s="20" t="s">
        <v>497</v>
      </c>
      <c r="B912" s="20" t="s">
        <v>5450</v>
      </c>
      <c r="C912" s="20" t="s">
        <v>49</v>
      </c>
      <c r="D912" s="296" t="s">
        <v>48</v>
      </c>
      <c r="I912" s="272"/>
      <c r="J912" s="296"/>
    </row>
    <row r="913" spans="1:10">
      <c r="A913" s="20" t="s">
        <v>498</v>
      </c>
      <c r="B913" s="20" t="s">
        <v>5450</v>
      </c>
      <c r="C913" s="20" t="s">
        <v>49</v>
      </c>
      <c r="D913" s="296" t="s">
        <v>48</v>
      </c>
      <c r="I913" s="272"/>
      <c r="J913" s="296"/>
    </row>
    <row r="914" spans="1:10">
      <c r="A914" s="20" t="s">
        <v>499</v>
      </c>
      <c r="B914" s="20" t="s">
        <v>5450</v>
      </c>
      <c r="C914" s="20" t="s">
        <v>49</v>
      </c>
      <c r="D914" s="296" t="s">
        <v>48</v>
      </c>
      <c r="I914" s="272"/>
      <c r="J914" s="296"/>
    </row>
    <row r="915" spans="1:10">
      <c r="A915" s="20" t="s">
        <v>500</v>
      </c>
      <c r="B915" s="20" t="s">
        <v>5450</v>
      </c>
      <c r="C915" s="20" t="s">
        <v>49</v>
      </c>
      <c r="D915" s="296" t="s">
        <v>48</v>
      </c>
      <c r="I915" s="272"/>
      <c r="J915" s="296"/>
    </row>
    <row r="916" spans="1:10">
      <c r="A916" s="20" t="s">
        <v>501</v>
      </c>
      <c r="B916" s="20" t="s">
        <v>5450</v>
      </c>
      <c r="C916" s="20" t="s">
        <v>49</v>
      </c>
      <c r="D916" s="296" t="s">
        <v>48</v>
      </c>
      <c r="I916" s="272"/>
      <c r="J916" s="296"/>
    </row>
    <row r="917" spans="1:10">
      <c r="A917" s="20" t="s">
        <v>502</v>
      </c>
      <c r="B917" s="20" t="s">
        <v>5450</v>
      </c>
      <c r="C917" s="20" t="s">
        <v>49</v>
      </c>
      <c r="D917" s="296" t="s">
        <v>48</v>
      </c>
      <c r="I917" s="272"/>
      <c r="J917" s="296"/>
    </row>
    <row r="918" spans="1:10">
      <c r="A918" s="20" t="s">
        <v>1336</v>
      </c>
      <c r="B918" s="20" t="s">
        <v>5451</v>
      </c>
      <c r="C918" s="20" t="s">
        <v>53</v>
      </c>
      <c r="D918" s="296" t="s">
        <v>52</v>
      </c>
      <c r="I918" s="272"/>
      <c r="J918" s="296"/>
    </row>
    <row r="919" spans="1:10">
      <c r="A919" s="20" t="s">
        <v>503</v>
      </c>
      <c r="B919" s="20" t="s">
        <v>5450</v>
      </c>
      <c r="C919" s="20" t="s">
        <v>49</v>
      </c>
      <c r="D919" s="296" t="s">
        <v>48</v>
      </c>
      <c r="I919" s="272"/>
      <c r="J919" s="296"/>
    </row>
    <row r="920" spans="1:10">
      <c r="A920" s="20" t="s">
        <v>504</v>
      </c>
      <c r="B920" s="20" t="s">
        <v>5450</v>
      </c>
      <c r="C920" s="20" t="s">
        <v>49</v>
      </c>
      <c r="D920" s="296" t="s">
        <v>48</v>
      </c>
      <c r="I920" s="272"/>
      <c r="J920" s="296"/>
    </row>
    <row r="921" spans="1:10">
      <c r="A921" s="20" t="s">
        <v>507</v>
      </c>
      <c r="B921" s="20" t="s">
        <v>5450</v>
      </c>
      <c r="C921" s="20" t="s">
        <v>49</v>
      </c>
      <c r="D921" s="296" t="s">
        <v>48</v>
      </c>
      <c r="I921" s="272"/>
      <c r="J921" s="296"/>
    </row>
    <row r="922" spans="1:10">
      <c r="A922" s="20" t="s">
        <v>509</v>
      </c>
      <c r="B922" s="20" t="s">
        <v>5450</v>
      </c>
      <c r="C922" s="20" t="s">
        <v>49</v>
      </c>
      <c r="D922" s="296" t="s">
        <v>48</v>
      </c>
      <c r="I922" s="272"/>
      <c r="J922" s="296"/>
    </row>
    <row r="923" spans="1:10">
      <c r="A923" s="20" t="s">
        <v>511</v>
      </c>
      <c r="B923" s="20" t="s">
        <v>5450</v>
      </c>
      <c r="C923" s="20" t="s">
        <v>49</v>
      </c>
      <c r="D923" s="296" t="s">
        <v>48</v>
      </c>
      <c r="I923" s="272"/>
      <c r="J923" s="296"/>
    </row>
    <row r="924" spans="1:10">
      <c r="A924" s="20" t="s">
        <v>513</v>
      </c>
      <c r="B924" s="20" t="s">
        <v>5450</v>
      </c>
      <c r="C924" s="20" t="s">
        <v>49</v>
      </c>
      <c r="D924" s="296" t="s">
        <v>48</v>
      </c>
      <c r="I924" s="272"/>
      <c r="J924" s="296"/>
    </row>
    <row r="925" spans="1:10">
      <c r="A925" s="20" t="s">
        <v>519</v>
      </c>
      <c r="B925" s="20" t="s">
        <v>5450</v>
      </c>
      <c r="C925" s="20" t="s">
        <v>49</v>
      </c>
      <c r="D925" s="296" t="s">
        <v>48</v>
      </c>
      <c r="I925" s="272"/>
      <c r="J925" s="296"/>
    </row>
    <row r="926" spans="1:10">
      <c r="A926" s="20" t="s">
        <v>521</v>
      </c>
      <c r="B926" s="20" t="s">
        <v>5452</v>
      </c>
      <c r="C926" s="20" t="s">
        <v>115</v>
      </c>
      <c r="D926" s="296" t="s">
        <v>116</v>
      </c>
      <c r="I926" s="272"/>
      <c r="J926" s="296"/>
    </row>
    <row r="927" spans="1:10">
      <c r="A927" s="20" t="s">
        <v>522</v>
      </c>
      <c r="B927" s="20" t="s">
        <v>5444</v>
      </c>
      <c r="C927" s="20" t="s">
        <v>51</v>
      </c>
      <c r="D927" s="296" t="s">
        <v>50</v>
      </c>
      <c r="I927" s="272"/>
      <c r="J927" s="296"/>
    </row>
    <row r="928" spans="1:10">
      <c r="A928" s="20" t="s">
        <v>523</v>
      </c>
      <c r="B928" s="20" t="s">
        <v>5444</v>
      </c>
      <c r="C928" s="20" t="s">
        <v>51</v>
      </c>
      <c r="D928" s="296" t="s">
        <v>50</v>
      </c>
      <c r="I928" s="272"/>
      <c r="J928" s="296"/>
    </row>
    <row r="929" spans="1:10">
      <c r="A929" s="20" t="s">
        <v>649</v>
      </c>
      <c r="B929" s="20" t="s">
        <v>5453</v>
      </c>
      <c r="C929" s="20" t="s">
        <v>51</v>
      </c>
      <c r="D929" s="296" t="s">
        <v>50</v>
      </c>
      <c r="I929" s="272"/>
      <c r="J929" s="296"/>
    </row>
    <row r="930" spans="1:10">
      <c r="A930" s="20" t="s">
        <v>651</v>
      </c>
      <c r="B930" s="20" t="s">
        <v>5453</v>
      </c>
      <c r="C930" s="20" t="s">
        <v>51</v>
      </c>
      <c r="D930" s="296" t="s">
        <v>50</v>
      </c>
      <c r="I930" s="272"/>
      <c r="J930" s="296"/>
    </row>
    <row r="931" spans="1:10">
      <c r="A931" s="20" t="s">
        <v>652</v>
      </c>
      <c r="B931" s="20" t="s">
        <v>5453</v>
      </c>
      <c r="C931" s="20" t="s">
        <v>51</v>
      </c>
      <c r="D931" s="296" t="s">
        <v>50</v>
      </c>
      <c r="I931" s="272"/>
      <c r="J931" s="296"/>
    </row>
    <row r="932" spans="1:10">
      <c r="A932" s="20" t="s">
        <v>653</v>
      </c>
      <c r="B932" s="20" t="s">
        <v>5453</v>
      </c>
      <c r="C932" s="20" t="s">
        <v>51</v>
      </c>
      <c r="D932" s="296" t="s">
        <v>50</v>
      </c>
      <c r="I932" s="272"/>
      <c r="J932" s="296"/>
    </row>
    <row r="933" spans="1:10">
      <c r="A933" s="20" t="s">
        <v>664</v>
      </c>
      <c r="B933" s="20" t="s">
        <v>5453</v>
      </c>
      <c r="C933" s="20" t="s">
        <v>51</v>
      </c>
      <c r="D933" s="296" t="s">
        <v>50</v>
      </c>
      <c r="I933" s="272"/>
      <c r="J933" s="296"/>
    </row>
    <row r="934" spans="1:10">
      <c r="A934" s="20" t="s">
        <v>668</v>
      </c>
      <c r="B934" s="20" t="s">
        <v>5453</v>
      </c>
      <c r="C934" s="20" t="s">
        <v>51</v>
      </c>
      <c r="D934" s="296" t="s">
        <v>50</v>
      </c>
      <c r="I934" s="272"/>
      <c r="J934" s="296"/>
    </row>
    <row r="935" spans="1:10">
      <c r="A935" s="20" t="s">
        <v>670</v>
      </c>
      <c r="B935" s="20" t="s">
        <v>5453</v>
      </c>
      <c r="C935" s="20" t="s">
        <v>51</v>
      </c>
      <c r="D935" s="296" t="s">
        <v>50</v>
      </c>
      <c r="I935" s="272"/>
      <c r="J935" s="296"/>
    </row>
    <row r="936" spans="1:10">
      <c r="A936" s="20" t="s">
        <v>1410</v>
      </c>
      <c r="B936" s="20" t="s">
        <v>5428</v>
      </c>
      <c r="C936" s="20" t="s">
        <v>55</v>
      </c>
      <c r="D936" s="296" t="s">
        <v>54</v>
      </c>
      <c r="I936" s="272"/>
      <c r="J936" s="296"/>
    </row>
    <row r="937" spans="1:10">
      <c r="A937" s="20" t="s">
        <v>1451</v>
      </c>
      <c r="B937" s="20" t="s">
        <v>5454</v>
      </c>
      <c r="C937" s="20" t="s">
        <v>55</v>
      </c>
      <c r="D937" s="296" t="s">
        <v>54</v>
      </c>
      <c r="I937" s="272"/>
      <c r="J937" s="296"/>
    </row>
    <row r="938" spans="1:10">
      <c r="A938" s="20" t="s">
        <v>1511</v>
      </c>
      <c r="B938" s="20" t="s">
        <v>5379</v>
      </c>
      <c r="C938" s="20" t="s">
        <v>57</v>
      </c>
      <c r="D938" s="296" t="s">
        <v>56</v>
      </c>
      <c r="I938" s="272"/>
      <c r="J938" s="296"/>
    </row>
    <row r="939" spans="1:10">
      <c r="A939" s="20" t="s">
        <v>654</v>
      </c>
      <c r="B939" s="20" t="s">
        <v>5453</v>
      </c>
      <c r="C939" s="20" t="s">
        <v>51</v>
      </c>
      <c r="D939" s="296" t="s">
        <v>50</v>
      </c>
      <c r="I939" s="272"/>
      <c r="J939" s="296"/>
    </row>
    <row r="940" spans="1:10">
      <c r="A940" s="20" t="s">
        <v>655</v>
      </c>
      <c r="B940" s="20" t="s">
        <v>5453</v>
      </c>
      <c r="C940" s="20" t="s">
        <v>51</v>
      </c>
      <c r="D940" s="296" t="s">
        <v>50</v>
      </c>
      <c r="I940" s="272"/>
      <c r="J940" s="296"/>
    </row>
    <row r="941" spans="1:10">
      <c r="A941" s="20" t="s">
        <v>656</v>
      </c>
      <c r="B941" s="20" t="s">
        <v>5453</v>
      </c>
      <c r="C941" s="20" t="s">
        <v>51</v>
      </c>
      <c r="D941" s="296" t="s">
        <v>50</v>
      </c>
      <c r="I941" s="272"/>
      <c r="J941" s="296"/>
    </row>
    <row r="942" spans="1:10">
      <c r="A942" s="20" t="s">
        <v>657</v>
      </c>
      <c r="B942" s="20" t="s">
        <v>5453</v>
      </c>
      <c r="C942" s="20" t="s">
        <v>51</v>
      </c>
      <c r="D942" s="296" t="s">
        <v>50</v>
      </c>
      <c r="I942" s="272"/>
      <c r="J942" s="296"/>
    </row>
    <row r="943" spans="1:10">
      <c r="A943" s="20" t="s">
        <v>658</v>
      </c>
      <c r="B943" s="20" t="s">
        <v>5453</v>
      </c>
      <c r="C943" s="20" t="s">
        <v>51</v>
      </c>
      <c r="D943" s="296" t="s">
        <v>50</v>
      </c>
      <c r="I943" s="272"/>
      <c r="J943" s="296"/>
    </row>
    <row r="944" spans="1:10">
      <c r="A944" s="20" t="s">
        <v>659</v>
      </c>
      <c r="B944" s="20" t="s">
        <v>5453</v>
      </c>
      <c r="C944" s="20" t="s">
        <v>51</v>
      </c>
      <c r="D944" s="296" t="s">
        <v>50</v>
      </c>
      <c r="I944" s="272"/>
      <c r="J944" s="296"/>
    </row>
    <row r="945" spans="1:10">
      <c r="A945" s="20" t="s">
        <v>660</v>
      </c>
      <c r="B945" s="20" t="s">
        <v>5453</v>
      </c>
      <c r="C945" s="20" t="s">
        <v>51</v>
      </c>
      <c r="D945" s="296" t="s">
        <v>50</v>
      </c>
      <c r="I945" s="272"/>
      <c r="J945" s="296"/>
    </row>
    <row r="946" spans="1:10">
      <c r="A946" s="20" t="s">
        <v>661</v>
      </c>
      <c r="B946" s="20" t="s">
        <v>5453</v>
      </c>
      <c r="C946" s="20" t="s">
        <v>51</v>
      </c>
      <c r="D946" s="296" t="s">
        <v>50</v>
      </c>
      <c r="I946" s="272"/>
      <c r="J946" s="296"/>
    </row>
    <row r="947" spans="1:10">
      <c r="A947" s="20" t="s">
        <v>662</v>
      </c>
      <c r="B947" s="20" t="s">
        <v>5453</v>
      </c>
      <c r="C947" s="20" t="s">
        <v>51</v>
      </c>
      <c r="D947" s="296" t="s">
        <v>50</v>
      </c>
      <c r="I947" s="272"/>
      <c r="J947" s="296"/>
    </row>
    <row r="948" spans="1:10">
      <c r="A948" s="20" t="s">
        <v>663</v>
      </c>
      <c r="B948" s="20" t="s">
        <v>5453</v>
      </c>
      <c r="C948" s="20" t="s">
        <v>51</v>
      </c>
      <c r="D948" s="296" t="s">
        <v>50</v>
      </c>
      <c r="I948" s="272"/>
      <c r="J948" s="296"/>
    </row>
    <row r="949" spans="1:10">
      <c r="A949" s="20" t="s">
        <v>665</v>
      </c>
      <c r="B949" s="20" t="s">
        <v>5453</v>
      </c>
      <c r="C949" s="20" t="s">
        <v>51</v>
      </c>
      <c r="D949" s="296" t="s">
        <v>50</v>
      </c>
      <c r="I949" s="272"/>
      <c r="J949" s="296"/>
    </row>
    <row r="950" spans="1:10">
      <c r="A950" s="20" t="s">
        <v>667</v>
      </c>
      <c r="B950" s="20" t="s">
        <v>5453</v>
      </c>
      <c r="C950" s="20" t="s">
        <v>51</v>
      </c>
      <c r="D950" s="296" t="s">
        <v>50</v>
      </c>
      <c r="I950" s="272"/>
      <c r="J950" s="296"/>
    </row>
    <row r="951" spans="1:10">
      <c r="A951" s="20" t="s">
        <v>669</v>
      </c>
      <c r="B951" s="20" t="s">
        <v>5453</v>
      </c>
      <c r="C951" s="20" t="s">
        <v>51</v>
      </c>
      <c r="D951" s="296" t="s">
        <v>50</v>
      </c>
      <c r="I951" s="272"/>
      <c r="J951" s="296"/>
    </row>
    <row r="952" spans="1:10">
      <c r="A952" s="20" t="s">
        <v>674</v>
      </c>
      <c r="B952" s="20" t="s">
        <v>5453</v>
      </c>
      <c r="C952" s="20" t="s">
        <v>51</v>
      </c>
      <c r="D952" s="296" t="s">
        <v>50</v>
      </c>
      <c r="I952" s="272"/>
      <c r="J952" s="296"/>
    </row>
    <row r="953" spans="1:10">
      <c r="A953" s="20" t="s">
        <v>683</v>
      </c>
      <c r="B953" s="20" t="s">
        <v>5453</v>
      </c>
      <c r="C953" s="20" t="s">
        <v>51</v>
      </c>
      <c r="D953" s="296" t="s">
        <v>50</v>
      </c>
      <c r="I953" s="272"/>
      <c r="J953" s="296"/>
    </row>
    <row r="954" spans="1:10">
      <c r="A954" s="20" t="s">
        <v>506</v>
      </c>
      <c r="B954" s="20" t="s">
        <v>5450</v>
      </c>
      <c r="C954" s="20" t="s">
        <v>49</v>
      </c>
      <c r="D954" s="296" t="s">
        <v>48</v>
      </c>
      <c r="I954" s="272"/>
      <c r="J954" s="296"/>
    </row>
    <row r="955" spans="1:10">
      <c r="A955" s="20" t="s">
        <v>508</v>
      </c>
      <c r="B955" s="20" t="s">
        <v>5450</v>
      </c>
      <c r="C955" s="20" t="s">
        <v>49</v>
      </c>
      <c r="D955" s="296" t="s">
        <v>48</v>
      </c>
      <c r="I955" s="272"/>
      <c r="J955" s="296"/>
    </row>
    <row r="956" spans="1:10">
      <c r="A956" s="20" t="s">
        <v>510</v>
      </c>
      <c r="B956" s="20" t="s">
        <v>5450</v>
      </c>
      <c r="C956" s="20" t="s">
        <v>49</v>
      </c>
      <c r="D956" s="296" t="s">
        <v>48</v>
      </c>
      <c r="I956" s="272"/>
      <c r="J956" s="296"/>
    </row>
    <row r="957" spans="1:10">
      <c r="A957" s="20" t="s">
        <v>512</v>
      </c>
      <c r="B957" s="20" t="s">
        <v>5450</v>
      </c>
      <c r="C957" s="20" t="s">
        <v>49</v>
      </c>
      <c r="D957" s="296" t="s">
        <v>48</v>
      </c>
      <c r="I957" s="272"/>
      <c r="J957" s="296"/>
    </row>
    <row r="958" spans="1:10">
      <c r="A958" s="20" t="s">
        <v>514</v>
      </c>
      <c r="B958" s="20" t="s">
        <v>5450</v>
      </c>
      <c r="C958" s="20" t="s">
        <v>49</v>
      </c>
      <c r="D958" s="296" t="s">
        <v>48</v>
      </c>
      <c r="I958" s="272"/>
      <c r="J958" s="296"/>
    </row>
    <row r="959" spans="1:10">
      <c r="A959" s="20" t="s">
        <v>515</v>
      </c>
      <c r="B959" s="20" t="s">
        <v>5450</v>
      </c>
      <c r="C959" s="20" t="s">
        <v>49</v>
      </c>
      <c r="D959" s="296" t="s">
        <v>48</v>
      </c>
      <c r="I959" s="272"/>
      <c r="J959" s="296"/>
    </row>
    <row r="960" spans="1:10">
      <c r="A960" s="20" t="s">
        <v>516</v>
      </c>
      <c r="B960" s="20" t="s">
        <v>5450</v>
      </c>
      <c r="C960" s="20" t="s">
        <v>49</v>
      </c>
      <c r="D960" s="296" t="s">
        <v>48</v>
      </c>
      <c r="I960" s="272"/>
      <c r="J960" s="296"/>
    </row>
    <row r="961" spans="1:10">
      <c r="A961" s="20" t="s">
        <v>517</v>
      </c>
      <c r="B961" s="20" t="s">
        <v>5450</v>
      </c>
      <c r="C961" s="20" t="s">
        <v>49</v>
      </c>
      <c r="D961" s="296" t="s">
        <v>48</v>
      </c>
      <c r="I961" s="272"/>
      <c r="J961" s="296"/>
    </row>
    <row r="962" spans="1:10">
      <c r="A962" s="20" t="s">
        <v>518</v>
      </c>
      <c r="B962" s="20" t="s">
        <v>5450</v>
      </c>
      <c r="C962" s="20" t="s">
        <v>49</v>
      </c>
      <c r="D962" s="296" t="s">
        <v>48</v>
      </c>
      <c r="I962" s="272"/>
      <c r="J962" s="296"/>
    </row>
    <row r="963" spans="1:10">
      <c r="A963" s="20" t="s">
        <v>812</v>
      </c>
      <c r="B963" s="20" t="s">
        <v>5396</v>
      </c>
      <c r="C963" s="20" t="s">
        <v>51</v>
      </c>
      <c r="D963" s="296" t="s">
        <v>50</v>
      </c>
      <c r="I963" s="272"/>
      <c r="J963" s="296"/>
    </row>
    <row r="964" spans="1:10">
      <c r="A964" s="20" t="s">
        <v>520</v>
      </c>
      <c r="B964" s="20" t="s">
        <v>5450</v>
      </c>
      <c r="C964" s="20" t="s">
        <v>49</v>
      </c>
      <c r="D964" s="296" t="s">
        <v>48</v>
      </c>
      <c r="I964" s="272"/>
      <c r="J964" s="296"/>
    </row>
    <row r="965" spans="1:10">
      <c r="A965" s="20" t="s">
        <v>524</v>
      </c>
      <c r="B965" s="20" t="s">
        <v>5444</v>
      </c>
      <c r="C965" s="20" t="s">
        <v>51</v>
      </c>
      <c r="D965" s="296" t="s">
        <v>50</v>
      </c>
      <c r="I965" s="272"/>
      <c r="J965" s="296"/>
    </row>
    <row r="966" spans="1:10">
      <c r="A966" s="20" t="s">
        <v>534</v>
      </c>
      <c r="B966" s="20" t="s">
        <v>5444</v>
      </c>
      <c r="C966" s="20" t="s">
        <v>51</v>
      </c>
      <c r="D966" s="296" t="s">
        <v>50</v>
      </c>
      <c r="I966" s="272"/>
      <c r="J966" s="296"/>
    </row>
    <row r="967" spans="1:10">
      <c r="A967" s="20" t="s">
        <v>536</v>
      </c>
      <c r="B967" s="20" t="s">
        <v>5444</v>
      </c>
      <c r="C967" s="20" t="s">
        <v>51</v>
      </c>
      <c r="D967" s="296" t="s">
        <v>50</v>
      </c>
      <c r="I967" s="272"/>
      <c r="J967" s="296"/>
    </row>
    <row r="968" spans="1:10">
      <c r="A968" s="20" t="s">
        <v>537</v>
      </c>
      <c r="B968" s="20" t="s">
        <v>5444</v>
      </c>
      <c r="C968" s="20" t="s">
        <v>51</v>
      </c>
      <c r="D968" s="296" t="s">
        <v>50</v>
      </c>
      <c r="I968" s="272"/>
      <c r="J968" s="296"/>
    </row>
    <row r="969" spans="1:10">
      <c r="A969" s="20" t="s">
        <v>525</v>
      </c>
      <c r="B969" s="20" t="s">
        <v>5444</v>
      </c>
      <c r="C969" s="20" t="s">
        <v>51</v>
      </c>
      <c r="D969" s="296" t="s">
        <v>50</v>
      </c>
      <c r="I969" s="272"/>
      <c r="J969" s="296"/>
    </row>
    <row r="970" spans="1:10">
      <c r="A970" s="20" t="s">
        <v>526</v>
      </c>
      <c r="B970" s="20" t="s">
        <v>5444</v>
      </c>
      <c r="C970" s="20" t="s">
        <v>51</v>
      </c>
      <c r="D970" s="296" t="s">
        <v>50</v>
      </c>
      <c r="I970" s="272"/>
      <c r="J970" s="296"/>
    </row>
    <row r="971" spans="1:10">
      <c r="A971" s="20" t="s">
        <v>527</v>
      </c>
      <c r="B971" s="20" t="s">
        <v>5444</v>
      </c>
      <c r="C971" s="20" t="s">
        <v>51</v>
      </c>
      <c r="D971" s="296" t="s">
        <v>50</v>
      </c>
      <c r="I971" s="272"/>
      <c r="J971" s="296"/>
    </row>
    <row r="972" spans="1:10">
      <c r="A972" s="20" t="s">
        <v>528</v>
      </c>
      <c r="B972" s="20" t="s">
        <v>5444</v>
      </c>
      <c r="C972" s="20" t="s">
        <v>51</v>
      </c>
      <c r="D972" s="296" t="s">
        <v>50</v>
      </c>
      <c r="I972" s="272"/>
      <c r="J972" s="296"/>
    </row>
    <row r="973" spans="1:10">
      <c r="A973" s="20" t="s">
        <v>529</v>
      </c>
      <c r="B973" s="20" t="s">
        <v>5444</v>
      </c>
      <c r="C973" s="20" t="s">
        <v>51</v>
      </c>
      <c r="D973" s="296" t="s">
        <v>50</v>
      </c>
      <c r="I973" s="272"/>
      <c r="J973" s="296"/>
    </row>
    <row r="974" spans="1:10">
      <c r="A974" s="20" t="s">
        <v>530</v>
      </c>
      <c r="B974" s="20" t="s">
        <v>5444</v>
      </c>
      <c r="C974" s="20" t="s">
        <v>51</v>
      </c>
      <c r="D974" s="296" t="s">
        <v>50</v>
      </c>
      <c r="I974" s="272"/>
      <c r="J974" s="296"/>
    </row>
    <row r="975" spans="1:10">
      <c r="A975" s="20" t="s">
        <v>531</v>
      </c>
      <c r="B975" s="20" t="s">
        <v>5444</v>
      </c>
      <c r="C975" s="20" t="s">
        <v>51</v>
      </c>
      <c r="D975" s="296" t="s">
        <v>50</v>
      </c>
      <c r="I975" s="272"/>
      <c r="J975" s="296"/>
    </row>
    <row r="976" spans="1:10">
      <c r="A976" s="20" t="s">
        <v>1357</v>
      </c>
      <c r="B976" s="20" t="s">
        <v>5427</v>
      </c>
      <c r="C976" s="20" t="s">
        <v>53</v>
      </c>
      <c r="D976" s="296" t="s">
        <v>52</v>
      </c>
      <c r="I976" s="272"/>
      <c r="J976" s="296"/>
    </row>
    <row r="977" spans="1:10">
      <c r="A977" s="20" t="s">
        <v>532</v>
      </c>
      <c r="B977" s="20" t="s">
        <v>5444</v>
      </c>
      <c r="C977" s="20" t="s">
        <v>51</v>
      </c>
      <c r="D977" s="296" t="s">
        <v>50</v>
      </c>
      <c r="I977" s="272"/>
      <c r="J977" s="296"/>
    </row>
    <row r="978" spans="1:10">
      <c r="A978" s="20" t="s">
        <v>533</v>
      </c>
      <c r="B978" s="20" t="s">
        <v>5444</v>
      </c>
      <c r="C978" s="20" t="s">
        <v>51</v>
      </c>
      <c r="D978" s="296" t="s">
        <v>50</v>
      </c>
      <c r="I978" s="272"/>
      <c r="J978" s="296"/>
    </row>
    <row r="979" spans="1:10">
      <c r="A979" s="20" t="s">
        <v>535</v>
      </c>
      <c r="B979" s="20" t="s">
        <v>5444</v>
      </c>
      <c r="C979" s="20" t="s">
        <v>51</v>
      </c>
      <c r="D979" s="296" t="s">
        <v>50</v>
      </c>
      <c r="I979" s="272"/>
      <c r="J979" s="296"/>
    </row>
    <row r="980" spans="1:10">
      <c r="A980" s="20" t="s">
        <v>540</v>
      </c>
      <c r="B980" s="20" t="s">
        <v>5444</v>
      </c>
      <c r="C980" s="20" t="s">
        <v>51</v>
      </c>
      <c r="D980" s="296" t="s">
        <v>50</v>
      </c>
      <c r="I980" s="272"/>
      <c r="J980" s="296"/>
    </row>
    <row r="981" spans="1:10">
      <c r="A981" s="20" t="s">
        <v>543</v>
      </c>
      <c r="B981" s="20" t="s">
        <v>5444</v>
      </c>
      <c r="C981" s="20" t="s">
        <v>51</v>
      </c>
      <c r="D981" s="296" t="s">
        <v>50</v>
      </c>
      <c r="I981" s="272"/>
      <c r="J981" s="296"/>
    </row>
    <row r="982" spans="1:10">
      <c r="A982" s="20" t="s">
        <v>551</v>
      </c>
      <c r="B982" s="20" t="s">
        <v>5444</v>
      </c>
      <c r="C982" s="20" t="s">
        <v>51</v>
      </c>
      <c r="D982" s="296" t="s">
        <v>50</v>
      </c>
      <c r="I982" s="272"/>
      <c r="J982" s="296"/>
    </row>
    <row r="983" spans="1:10">
      <c r="A983" s="20" t="s">
        <v>538</v>
      </c>
      <c r="B983" s="20" t="s">
        <v>5444</v>
      </c>
      <c r="C983" s="20" t="s">
        <v>51</v>
      </c>
      <c r="D983" s="296" t="s">
        <v>50</v>
      </c>
      <c r="I983" s="272"/>
      <c r="J983" s="296"/>
    </row>
    <row r="984" spans="1:10">
      <c r="A984" s="20" t="s">
        <v>539</v>
      </c>
      <c r="B984" s="20" t="s">
        <v>5444</v>
      </c>
      <c r="C984" s="20" t="s">
        <v>51</v>
      </c>
      <c r="D984" s="296" t="s">
        <v>50</v>
      </c>
      <c r="I984" s="272"/>
      <c r="J984" s="296"/>
    </row>
    <row r="985" spans="1:10">
      <c r="A985" s="20" t="s">
        <v>541</v>
      </c>
      <c r="B985" s="20" t="s">
        <v>5444</v>
      </c>
      <c r="C985" s="20" t="s">
        <v>51</v>
      </c>
      <c r="D985" s="296" t="s">
        <v>50</v>
      </c>
      <c r="I985" s="272"/>
      <c r="J985" s="296"/>
    </row>
    <row r="986" spans="1:10">
      <c r="A986" s="20" t="s">
        <v>542</v>
      </c>
      <c r="B986" s="20" t="s">
        <v>5444</v>
      </c>
      <c r="C986" s="20" t="s">
        <v>51</v>
      </c>
      <c r="D986" s="296" t="s">
        <v>50</v>
      </c>
      <c r="I986" s="272"/>
      <c r="J986" s="296"/>
    </row>
    <row r="987" spans="1:10">
      <c r="A987" s="20" t="s">
        <v>544</v>
      </c>
      <c r="B987" s="20" t="s">
        <v>5444</v>
      </c>
      <c r="C987" s="20" t="s">
        <v>51</v>
      </c>
      <c r="D987" s="296" t="s">
        <v>50</v>
      </c>
      <c r="I987" s="272"/>
      <c r="J987" s="296"/>
    </row>
    <row r="988" spans="1:10">
      <c r="A988" s="20" t="s">
        <v>545</v>
      </c>
      <c r="B988" s="20" t="s">
        <v>5444</v>
      </c>
      <c r="C988" s="20" t="s">
        <v>51</v>
      </c>
      <c r="D988" s="296" t="s">
        <v>50</v>
      </c>
      <c r="I988" s="272"/>
      <c r="J988" s="296"/>
    </row>
    <row r="989" spans="1:10">
      <c r="A989" s="20" t="s">
        <v>546</v>
      </c>
      <c r="B989" s="20" t="s">
        <v>5444</v>
      </c>
      <c r="C989" s="20" t="s">
        <v>51</v>
      </c>
      <c r="D989" s="296" t="s">
        <v>50</v>
      </c>
      <c r="I989" s="272"/>
      <c r="J989" s="296"/>
    </row>
    <row r="990" spans="1:10">
      <c r="A990" s="20" t="s">
        <v>845</v>
      </c>
      <c r="B990" s="20" t="s">
        <v>5415</v>
      </c>
      <c r="C990" s="20" t="s">
        <v>51</v>
      </c>
      <c r="D990" s="296" t="s">
        <v>50</v>
      </c>
      <c r="I990" s="272"/>
      <c r="J990" s="296"/>
    </row>
    <row r="991" spans="1:10">
      <c r="A991" s="20" t="s">
        <v>859</v>
      </c>
      <c r="B991" s="20" t="s">
        <v>5415</v>
      </c>
      <c r="C991" s="20" t="s">
        <v>51</v>
      </c>
      <c r="D991" s="296" t="s">
        <v>50</v>
      </c>
      <c r="I991" s="272"/>
      <c r="J991" s="296"/>
    </row>
    <row r="992" spans="1:10">
      <c r="A992" s="20" t="s">
        <v>883</v>
      </c>
      <c r="B992" s="20" t="s">
        <v>5416</v>
      </c>
      <c r="C992" s="20" t="s">
        <v>51</v>
      </c>
      <c r="D992" s="296" t="s">
        <v>50</v>
      </c>
      <c r="I992" s="272"/>
      <c r="J992" s="296"/>
    </row>
    <row r="993" spans="1:10">
      <c r="A993" s="20" t="s">
        <v>888</v>
      </c>
      <c r="B993" s="20" t="s">
        <v>5397</v>
      </c>
      <c r="C993" s="20" t="s">
        <v>51</v>
      </c>
      <c r="D993" s="296" t="s">
        <v>50</v>
      </c>
      <c r="I993" s="272"/>
      <c r="J993" s="296"/>
    </row>
    <row r="994" spans="1:10">
      <c r="A994" s="20" t="s">
        <v>899</v>
      </c>
      <c r="B994" s="20" t="s">
        <v>5397</v>
      </c>
      <c r="C994" s="20" t="s">
        <v>51</v>
      </c>
      <c r="D994" s="296" t="s">
        <v>50</v>
      </c>
      <c r="I994" s="272"/>
      <c r="J994" s="296"/>
    </row>
    <row r="995" spans="1:10">
      <c r="A995" s="20" t="s">
        <v>955</v>
      </c>
      <c r="B995" s="20" t="s">
        <v>5405</v>
      </c>
      <c r="C995" s="20" t="s">
        <v>51</v>
      </c>
      <c r="D995" s="296" t="s">
        <v>50</v>
      </c>
      <c r="I995" s="272"/>
      <c r="J995" s="296"/>
    </row>
    <row r="996" spans="1:10">
      <c r="A996" s="20" t="s">
        <v>988</v>
      </c>
      <c r="B996" s="20" t="s">
        <v>5406</v>
      </c>
      <c r="C996" s="20" t="s">
        <v>51</v>
      </c>
      <c r="D996" s="296" t="s">
        <v>50</v>
      </c>
      <c r="I996" s="272"/>
      <c r="J996" s="296"/>
    </row>
    <row r="997" spans="1:10">
      <c r="A997" s="20" t="s">
        <v>547</v>
      </c>
      <c r="B997" s="20" t="s">
        <v>5444</v>
      </c>
      <c r="C997" s="20" t="s">
        <v>51</v>
      </c>
      <c r="D997" s="296" t="s">
        <v>50</v>
      </c>
      <c r="I997" s="272"/>
      <c r="J997" s="296"/>
    </row>
    <row r="998" spans="1:10">
      <c r="A998" s="20" t="s">
        <v>548</v>
      </c>
      <c r="B998" s="20" t="s">
        <v>5444</v>
      </c>
      <c r="C998" s="20" t="s">
        <v>51</v>
      </c>
      <c r="D998" s="296" t="s">
        <v>50</v>
      </c>
      <c r="I998" s="272"/>
      <c r="J998" s="296"/>
    </row>
    <row r="999" spans="1:10">
      <c r="A999" s="20" t="s">
        <v>549</v>
      </c>
      <c r="B999" s="20" t="s">
        <v>5444</v>
      </c>
      <c r="C999" s="20" t="s">
        <v>51</v>
      </c>
      <c r="D999" s="296" t="s">
        <v>50</v>
      </c>
      <c r="I999" s="272"/>
      <c r="J999" s="296"/>
    </row>
    <row r="1000" spans="1:10">
      <c r="A1000" s="20" t="s">
        <v>550</v>
      </c>
      <c r="B1000" s="20" t="s">
        <v>5444</v>
      </c>
      <c r="C1000" s="20" t="s">
        <v>51</v>
      </c>
      <c r="D1000" s="296" t="s">
        <v>50</v>
      </c>
      <c r="I1000" s="272"/>
      <c r="J1000" s="296"/>
    </row>
    <row r="1001" spans="1:10">
      <c r="A1001" s="20" t="s">
        <v>552</v>
      </c>
      <c r="B1001" s="20" t="s">
        <v>5444</v>
      </c>
      <c r="C1001" s="20" t="s">
        <v>51</v>
      </c>
      <c r="D1001" s="296" t="s">
        <v>50</v>
      </c>
      <c r="I1001" s="272"/>
      <c r="J1001" s="296"/>
    </row>
    <row r="1002" spans="1:10">
      <c r="A1002" s="20" t="s">
        <v>553</v>
      </c>
      <c r="B1002" s="20" t="s">
        <v>5444</v>
      </c>
      <c r="C1002" s="20" t="s">
        <v>51</v>
      </c>
      <c r="D1002" s="296" t="s">
        <v>50</v>
      </c>
      <c r="I1002" s="272"/>
      <c r="J1002" s="296"/>
    </row>
    <row r="1003" spans="1:10">
      <c r="A1003" s="20" t="s">
        <v>554</v>
      </c>
      <c r="B1003" s="20" t="s">
        <v>5444</v>
      </c>
      <c r="C1003" s="20" t="s">
        <v>51</v>
      </c>
      <c r="D1003" s="296" t="s">
        <v>50</v>
      </c>
      <c r="I1003" s="272"/>
      <c r="J1003" s="296"/>
    </row>
    <row r="1004" spans="1:10">
      <c r="A1004" s="20" t="s">
        <v>1086</v>
      </c>
      <c r="B1004" s="20" t="s">
        <v>5424</v>
      </c>
      <c r="C1004" s="20" t="s">
        <v>51</v>
      </c>
      <c r="D1004" s="296" t="s">
        <v>50</v>
      </c>
      <c r="I1004" s="272"/>
      <c r="J1004" s="296"/>
    </row>
    <row r="1005" spans="1:10">
      <c r="A1005" s="20" t="s">
        <v>1114</v>
      </c>
      <c r="B1005" s="20" t="s">
        <v>5424</v>
      </c>
      <c r="C1005" s="20" t="s">
        <v>51</v>
      </c>
      <c r="D1005" s="296" t="s">
        <v>50</v>
      </c>
      <c r="I1005" s="272"/>
      <c r="J1005" s="296"/>
    </row>
    <row r="1006" spans="1:10">
      <c r="A1006" s="20" t="s">
        <v>1126</v>
      </c>
      <c r="B1006" s="20" t="s">
        <v>5424</v>
      </c>
      <c r="C1006" s="20" t="s">
        <v>51</v>
      </c>
      <c r="D1006" s="296" t="s">
        <v>50</v>
      </c>
      <c r="I1006" s="272"/>
      <c r="J1006" s="296"/>
    </row>
    <row r="1007" spans="1:10">
      <c r="A1007" s="20" t="s">
        <v>1129</v>
      </c>
      <c r="B1007" s="20" t="s">
        <v>5424</v>
      </c>
      <c r="C1007" s="20" t="s">
        <v>51</v>
      </c>
      <c r="D1007" s="296" t="s">
        <v>50</v>
      </c>
      <c r="I1007" s="272"/>
      <c r="J1007" s="296"/>
    </row>
    <row r="1008" spans="1:10">
      <c r="A1008" s="20" t="s">
        <v>1167</v>
      </c>
      <c r="B1008" s="20" t="s">
        <v>5429</v>
      </c>
      <c r="C1008" s="20" t="s">
        <v>51</v>
      </c>
      <c r="D1008" s="296" t="s">
        <v>50</v>
      </c>
      <c r="I1008" s="272"/>
      <c r="J1008" s="296"/>
    </row>
    <row r="1009" spans="1:10">
      <c r="A1009" s="20" t="s">
        <v>558</v>
      </c>
      <c r="B1009" s="20" t="s">
        <v>5444</v>
      </c>
      <c r="C1009" s="20" t="s">
        <v>51</v>
      </c>
      <c r="D1009" s="296" t="s">
        <v>50</v>
      </c>
      <c r="I1009" s="272"/>
      <c r="J1009" s="296"/>
    </row>
    <row r="1010" spans="1:10">
      <c r="A1010" s="20" t="s">
        <v>559</v>
      </c>
      <c r="B1010" s="20" t="s">
        <v>5444</v>
      </c>
      <c r="C1010" s="20" t="s">
        <v>51</v>
      </c>
      <c r="D1010" s="296" t="s">
        <v>50</v>
      </c>
      <c r="I1010" s="272"/>
      <c r="J1010" s="296"/>
    </row>
    <row r="1011" spans="1:10">
      <c r="A1011" s="20" t="s">
        <v>560</v>
      </c>
      <c r="B1011" s="20" t="s">
        <v>5444</v>
      </c>
      <c r="C1011" s="20" t="s">
        <v>51</v>
      </c>
      <c r="D1011" s="296" t="s">
        <v>50</v>
      </c>
      <c r="I1011" s="272"/>
      <c r="J1011" s="296"/>
    </row>
    <row r="1012" spans="1:10">
      <c r="A1012" s="20" t="s">
        <v>561</v>
      </c>
      <c r="B1012" s="20" t="s">
        <v>5444</v>
      </c>
      <c r="C1012" s="20" t="s">
        <v>51</v>
      </c>
      <c r="D1012" s="296" t="s">
        <v>50</v>
      </c>
      <c r="I1012" s="272"/>
      <c r="J1012" s="296"/>
    </row>
    <row r="1013" spans="1:10">
      <c r="A1013" s="20" t="s">
        <v>562</v>
      </c>
      <c r="B1013" s="20" t="s">
        <v>5444</v>
      </c>
      <c r="C1013" s="20" t="s">
        <v>51</v>
      </c>
      <c r="D1013" s="296" t="s">
        <v>50</v>
      </c>
      <c r="I1013" s="272"/>
      <c r="J1013" s="296"/>
    </row>
    <row r="1014" spans="1:10">
      <c r="A1014" s="20" t="s">
        <v>563</v>
      </c>
      <c r="B1014" s="20" t="s">
        <v>5444</v>
      </c>
      <c r="C1014" s="20" t="s">
        <v>51</v>
      </c>
      <c r="D1014" s="296" t="s">
        <v>50</v>
      </c>
      <c r="I1014" s="272"/>
      <c r="J1014" s="296"/>
    </row>
    <row r="1015" spans="1:10">
      <c r="A1015" s="20" t="s">
        <v>564</v>
      </c>
      <c r="B1015" s="20" t="s">
        <v>5444</v>
      </c>
      <c r="C1015" s="20" t="s">
        <v>51</v>
      </c>
      <c r="D1015" s="296" t="s">
        <v>50</v>
      </c>
      <c r="I1015" s="272"/>
      <c r="J1015" s="296"/>
    </row>
    <row r="1016" spans="1:10">
      <c r="A1016" s="20" t="s">
        <v>565</v>
      </c>
      <c r="B1016" s="20" t="s">
        <v>5444</v>
      </c>
      <c r="C1016" s="20" t="s">
        <v>51</v>
      </c>
      <c r="D1016" s="296" t="s">
        <v>50</v>
      </c>
      <c r="I1016" s="272"/>
      <c r="J1016" s="296"/>
    </row>
    <row r="1017" spans="1:10">
      <c r="A1017" s="20" t="s">
        <v>566</v>
      </c>
      <c r="B1017" s="20" t="s">
        <v>5444</v>
      </c>
      <c r="C1017" s="20" t="s">
        <v>51</v>
      </c>
      <c r="D1017" s="296" t="s">
        <v>50</v>
      </c>
      <c r="I1017" s="272"/>
      <c r="J1017" s="296"/>
    </row>
    <row r="1018" spans="1:10">
      <c r="A1018" s="20" t="s">
        <v>570</v>
      </c>
      <c r="B1018" s="20" t="s">
        <v>5444</v>
      </c>
      <c r="C1018" s="20" t="s">
        <v>51</v>
      </c>
      <c r="D1018" s="296" t="s">
        <v>50</v>
      </c>
      <c r="I1018" s="272"/>
      <c r="J1018" s="296"/>
    </row>
    <row r="1019" spans="1:10">
      <c r="A1019" s="20" t="s">
        <v>571</v>
      </c>
      <c r="B1019" s="20" t="s">
        <v>5444</v>
      </c>
      <c r="C1019" s="20" t="s">
        <v>51</v>
      </c>
      <c r="D1019" s="296" t="s">
        <v>50</v>
      </c>
      <c r="I1019" s="272"/>
      <c r="J1019" s="296"/>
    </row>
    <row r="1020" spans="1:10">
      <c r="A1020" s="20" t="s">
        <v>573</v>
      </c>
      <c r="B1020" s="20" t="s">
        <v>5444</v>
      </c>
      <c r="C1020" s="20" t="s">
        <v>51</v>
      </c>
      <c r="D1020" s="296" t="s">
        <v>50</v>
      </c>
      <c r="I1020" s="272"/>
      <c r="J1020" s="296"/>
    </row>
    <row r="1021" spans="1:10">
      <c r="A1021" s="20" t="s">
        <v>578</v>
      </c>
      <c r="B1021" s="20" t="s">
        <v>5444</v>
      </c>
      <c r="C1021" s="20" t="s">
        <v>51</v>
      </c>
      <c r="D1021" s="296" t="s">
        <v>50</v>
      </c>
      <c r="I1021" s="272"/>
      <c r="J1021" s="296"/>
    </row>
    <row r="1022" spans="1:10">
      <c r="A1022" s="20" t="s">
        <v>724</v>
      </c>
      <c r="B1022" s="20" t="s">
        <v>5455</v>
      </c>
      <c r="C1022" s="20" t="s">
        <v>51</v>
      </c>
      <c r="D1022" s="296" t="s">
        <v>50</v>
      </c>
      <c r="I1022" s="272"/>
      <c r="J1022" s="296"/>
    </row>
    <row r="1023" spans="1:10">
      <c r="A1023" s="20" t="s">
        <v>725</v>
      </c>
      <c r="B1023" s="20" t="s">
        <v>5455</v>
      </c>
      <c r="C1023" s="20" t="s">
        <v>51</v>
      </c>
      <c r="D1023" s="296" t="s">
        <v>50</v>
      </c>
      <c r="I1023" s="272"/>
      <c r="J1023" s="296"/>
    </row>
    <row r="1024" spans="1:10">
      <c r="A1024" s="20" t="s">
        <v>727</v>
      </c>
      <c r="B1024" s="20" t="s">
        <v>5455</v>
      </c>
      <c r="C1024" s="20" t="s">
        <v>51</v>
      </c>
      <c r="D1024" s="296" t="s">
        <v>50</v>
      </c>
      <c r="I1024" s="272"/>
      <c r="J1024" s="296"/>
    </row>
    <row r="1025" spans="1:10">
      <c r="A1025" s="20" t="s">
        <v>728</v>
      </c>
      <c r="B1025" s="20" t="s">
        <v>5455</v>
      </c>
      <c r="C1025" s="20" t="s">
        <v>51</v>
      </c>
      <c r="D1025" s="296" t="s">
        <v>50</v>
      </c>
      <c r="I1025" s="272"/>
      <c r="J1025" s="296"/>
    </row>
    <row r="1026" spans="1:10">
      <c r="A1026" s="20" t="s">
        <v>731</v>
      </c>
      <c r="B1026" s="20" t="s">
        <v>5447</v>
      </c>
      <c r="C1026" s="20" t="s">
        <v>51</v>
      </c>
      <c r="D1026" s="296" t="s">
        <v>50</v>
      </c>
      <c r="I1026" s="272"/>
      <c r="J1026" s="296"/>
    </row>
    <row r="1027" spans="1:10">
      <c r="A1027" s="20" t="s">
        <v>752</v>
      </c>
      <c r="B1027" s="20" t="s">
        <v>5447</v>
      </c>
      <c r="C1027" s="20" t="s">
        <v>51</v>
      </c>
      <c r="D1027" s="296" t="s">
        <v>50</v>
      </c>
      <c r="I1027" s="272"/>
      <c r="J1027" s="296"/>
    </row>
    <row r="1028" spans="1:10">
      <c r="A1028" s="20" t="s">
        <v>755</v>
      </c>
      <c r="B1028" s="20" t="s">
        <v>5447</v>
      </c>
      <c r="C1028" s="20" t="s">
        <v>51</v>
      </c>
      <c r="D1028" s="296" t="s">
        <v>50</v>
      </c>
      <c r="I1028" s="272"/>
      <c r="J1028" s="296"/>
    </row>
    <row r="1029" spans="1:10">
      <c r="A1029" s="20" t="s">
        <v>886</v>
      </c>
      <c r="B1029" s="20" t="s">
        <v>5416</v>
      </c>
      <c r="C1029" s="20" t="s">
        <v>51</v>
      </c>
      <c r="D1029" s="296" t="s">
        <v>50</v>
      </c>
      <c r="I1029" s="272"/>
      <c r="J1029" s="296"/>
    </row>
    <row r="1030" spans="1:10">
      <c r="A1030" s="20" t="s">
        <v>733</v>
      </c>
      <c r="B1030" s="20" t="s">
        <v>5447</v>
      </c>
      <c r="C1030" s="20" t="s">
        <v>51</v>
      </c>
      <c r="D1030" s="296" t="s">
        <v>50</v>
      </c>
      <c r="I1030" s="272"/>
      <c r="J1030" s="296"/>
    </row>
    <row r="1031" spans="1:10">
      <c r="A1031" s="20" t="s">
        <v>735</v>
      </c>
      <c r="B1031" s="20" t="s">
        <v>5447</v>
      </c>
      <c r="C1031" s="20" t="s">
        <v>51</v>
      </c>
      <c r="D1031" s="296" t="s">
        <v>50</v>
      </c>
      <c r="I1031" s="272"/>
      <c r="J1031" s="296"/>
    </row>
    <row r="1032" spans="1:10">
      <c r="A1032" s="20" t="s">
        <v>748</v>
      </c>
      <c r="B1032" s="20" t="s">
        <v>5447</v>
      </c>
      <c r="C1032" s="20" t="s">
        <v>51</v>
      </c>
      <c r="D1032" s="296" t="s">
        <v>50</v>
      </c>
      <c r="I1032" s="272"/>
      <c r="J1032" s="296"/>
    </row>
    <row r="1033" spans="1:10">
      <c r="A1033" s="20" t="s">
        <v>750</v>
      </c>
      <c r="B1033" s="20" t="s">
        <v>5447</v>
      </c>
      <c r="C1033" s="20" t="s">
        <v>51</v>
      </c>
      <c r="D1033" s="296" t="s">
        <v>50</v>
      </c>
      <c r="I1033" s="272"/>
      <c r="J1033" s="296"/>
    </row>
    <row r="1034" spans="1:10">
      <c r="A1034" s="20" t="s">
        <v>751</v>
      </c>
      <c r="B1034" s="20" t="s">
        <v>5447</v>
      </c>
      <c r="C1034" s="20" t="s">
        <v>51</v>
      </c>
      <c r="D1034" s="296" t="s">
        <v>50</v>
      </c>
      <c r="I1034" s="272"/>
      <c r="J1034" s="296"/>
    </row>
    <row r="1035" spans="1:10">
      <c r="A1035" s="20" t="s">
        <v>813</v>
      </c>
      <c r="B1035" s="20" t="s">
        <v>5396</v>
      </c>
      <c r="C1035" s="20" t="s">
        <v>51</v>
      </c>
      <c r="D1035" s="296" t="s">
        <v>50</v>
      </c>
      <c r="I1035" s="272"/>
      <c r="J1035" s="296"/>
    </row>
    <row r="1036" spans="1:10">
      <c r="A1036" s="20" t="s">
        <v>818</v>
      </c>
      <c r="B1036" s="20" t="s">
        <v>5396</v>
      </c>
      <c r="C1036" s="20" t="s">
        <v>51</v>
      </c>
      <c r="D1036" s="296" t="s">
        <v>50</v>
      </c>
      <c r="I1036" s="272"/>
      <c r="J1036" s="296"/>
    </row>
    <row r="1037" spans="1:10">
      <c r="A1037" s="20" t="s">
        <v>826</v>
      </c>
      <c r="B1037" s="20" t="s">
        <v>5396</v>
      </c>
      <c r="C1037" s="20" t="s">
        <v>51</v>
      </c>
      <c r="D1037" s="296" t="s">
        <v>50</v>
      </c>
      <c r="I1037" s="272"/>
      <c r="J1037" s="296"/>
    </row>
    <row r="1038" spans="1:10">
      <c r="A1038" s="20" t="s">
        <v>830</v>
      </c>
      <c r="B1038" s="20" t="s">
        <v>5396</v>
      </c>
      <c r="C1038" s="20" t="s">
        <v>51</v>
      </c>
      <c r="D1038" s="296" t="s">
        <v>50</v>
      </c>
      <c r="I1038" s="272"/>
      <c r="J1038" s="296"/>
    </row>
    <row r="1039" spans="1:10">
      <c r="A1039" s="20" t="s">
        <v>587</v>
      </c>
      <c r="B1039" s="20" t="s">
        <v>5444</v>
      </c>
      <c r="C1039" s="20" t="s">
        <v>51</v>
      </c>
      <c r="D1039" s="296" t="s">
        <v>50</v>
      </c>
      <c r="I1039" s="272"/>
      <c r="J1039" s="296"/>
    </row>
    <row r="1040" spans="1:10">
      <c r="A1040" s="20" t="s">
        <v>596</v>
      </c>
      <c r="B1040" s="20" t="s">
        <v>5445</v>
      </c>
      <c r="C1040" s="20" t="s">
        <v>51</v>
      </c>
      <c r="D1040" s="296" t="s">
        <v>50</v>
      </c>
      <c r="I1040" s="272"/>
      <c r="J1040" s="296"/>
    </row>
    <row r="1041" spans="1:10">
      <c r="A1041" s="20" t="s">
        <v>599</v>
      </c>
      <c r="B1041" s="20" t="s">
        <v>5446</v>
      </c>
      <c r="C1041" s="20" t="s">
        <v>51</v>
      </c>
      <c r="D1041" s="296" t="s">
        <v>50</v>
      </c>
      <c r="I1041" s="272"/>
      <c r="J1041" s="296"/>
    </row>
    <row r="1042" spans="1:10">
      <c r="A1042" s="20" t="s">
        <v>685</v>
      </c>
      <c r="B1042" s="20" t="s">
        <v>5456</v>
      </c>
      <c r="C1042" s="20" t="s">
        <v>51</v>
      </c>
      <c r="D1042" s="296" t="s">
        <v>50</v>
      </c>
      <c r="I1042" s="272"/>
      <c r="J1042" s="296"/>
    </row>
    <row r="1043" spans="1:10">
      <c r="A1043" s="20" t="s">
        <v>686</v>
      </c>
      <c r="B1043" s="20" t="s">
        <v>5456</v>
      </c>
      <c r="C1043" s="20" t="s">
        <v>51</v>
      </c>
      <c r="D1043" s="296" t="s">
        <v>50</v>
      </c>
      <c r="I1043" s="272"/>
      <c r="J1043" s="296"/>
    </row>
    <row r="1044" spans="1:10">
      <c r="A1044" s="20" t="s">
        <v>688</v>
      </c>
      <c r="B1044" s="20" t="s">
        <v>5456</v>
      </c>
      <c r="C1044" s="20" t="s">
        <v>51</v>
      </c>
      <c r="D1044" s="296" t="s">
        <v>50</v>
      </c>
      <c r="I1044" s="272"/>
      <c r="J1044" s="296"/>
    </row>
    <row r="1045" spans="1:10">
      <c r="A1045" s="20" t="s">
        <v>749</v>
      </c>
      <c r="B1045" s="20" t="s">
        <v>5447</v>
      </c>
      <c r="C1045" s="20" t="s">
        <v>51</v>
      </c>
      <c r="D1045" s="296" t="s">
        <v>50</v>
      </c>
      <c r="I1045" s="272"/>
      <c r="J1045" s="296"/>
    </row>
    <row r="1046" spans="1:10">
      <c r="A1046" s="20" t="s">
        <v>753</v>
      </c>
      <c r="B1046" s="20" t="s">
        <v>5447</v>
      </c>
      <c r="C1046" s="20" t="s">
        <v>51</v>
      </c>
      <c r="D1046" s="296" t="s">
        <v>50</v>
      </c>
      <c r="I1046" s="272"/>
      <c r="J1046" s="296"/>
    </row>
    <row r="1047" spans="1:10">
      <c r="A1047" s="20" t="s">
        <v>754</v>
      </c>
      <c r="B1047" s="20" t="s">
        <v>5447</v>
      </c>
      <c r="C1047" s="20" t="s">
        <v>51</v>
      </c>
      <c r="D1047" s="296" t="s">
        <v>50</v>
      </c>
      <c r="I1047" s="272"/>
      <c r="J1047" s="296"/>
    </row>
    <row r="1048" spans="1:10">
      <c r="A1048" s="20" t="s">
        <v>601</v>
      </c>
      <c r="B1048" s="20" t="s">
        <v>5446</v>
      </c>
      <c r="C1048" s="20" t="s">
        <v>51</v>
      </c>
      <c r="D1048" s="296" t="s">
        <v>50</v>
      </c>
      <c r="I1048" s="272"/>
      <c r="J1048" s="296"/>
    </row>
    <row r="1049" spans="1:10">
      <c r="A1049" s="20" t="s">
        <v>603</v>
      </c>
      <c r="B1049" s="20" t="s">
        <v>5446</v>
      </c>
      <c r="C1049" s="20" t="s">
        <v>51</v>
      </c>
      <c r="D1049" s="296" t="s">
        <v>50</v>
      </c>
      <c r="I1049" s="272"/>
      <c r="J1049" s="296"/>
    </row>
    <row r="1050" spans="1:10">
      <c r="A1050" s="20" t="s">
        <v>607</v>
      </c>
      <c r="B1050" s="20" t="s">
        <v>5446</v>
      </c>
      <c r="C1050" s="20" t="s">
        <v>51</v>
      </c>
      <c r="D1050" s="296" t="s">
        <v>50</v>
      </c>
      <c r="I1050" s="272"/>
      <c r="J1050" s="296"/>
    </row>
    <row r="1051" spans="1:10">
      <c r="A1051" s="20" t="s">
        <v>608</v>
      </c>
      <c r="B1051" s="20" t="s">
        <v>5446</v>
      </c>
      <c r="C1051" s="20" t="s">
        <v>51</v>
      </c>
      <c r="D1051" s="296" t="s">
        <v>50</v>
      </c>
      <c r="I1051" s="272"/>
      <c r="J1051" s="296"/>
    </row>
    <row r="1052" spans="1:10">
      <c r="A1052" s="20" t="s">
        <v>1273</v>
      </c>
      <c r="B1052" s="20" t="s">
        <v>5425</v>
      </c>
      <c r="C1052" s="20" t="s">
        <v>53</v>
      </c>
      <c r="D1052" s="296" t="s">
        <v>52</v>
      </c>
      <c r="I1052" s="272"/>
      <c r="J1052" s="296"/>
    </row>
    <row r="1053" spans="1:10">
      <c r="A1053" s="20" t="s">
        <v>1278</v>
      </c>
      <c r="B1053" s="20" t="s">
        <v>5425</v>
      </c>
      <c r="C1053" s="20" t="s">
        <v>53</v>
      </c>
      <c r="D1053" s="296" t="s">
        <v>52</v>
      </c>
      <c r="I1053" s="272"/>
      <c r="J1053" s="296"/>
    </row>
    <row r="1054" spans="1:10">
      <c r="A1054" s="20" t="s">
        <v>1283</v>
      </c>
      <c r="B1054" s="20" t="s">
        <v>5425</v>
      </c>
      <c r="C1054" s="20" t="s">
        <v>53</v>
      </c>
      <c r="D1054" s="296" t="s">
        <v>52</v>
      </c>
      <c r="I1054" s="272"/>
      <c r="J1054" s="296"/>
    </row>
    <row r="1055" spans="1:10">
      <c r="A1055" s="20" t="s">
        <v>1337</v>
      </c>
      <c r="B1055" s="20" t="s">
        <v>5451</v>
      </c>
      <c r="C1055" s="20" t="s">
        <v>53</v>
      </c>
      <c r="D1055" s="296" t="s">
        <v>52</v>
      </c>
      <c r="I1055" s="272"/>
      <c r="J1055" s="296"/>
    </row>
    <row r="1056" spans="1:10">
      <c r="A1056" s="20" t="s">
        <v>1349</v>
      </c>
      <c r="B1056" s="20" t="s">
        <v>5427</v>
      </c>
      <c r="C1056" s="20" t="s">
        <v>53</v>
      </c>
      <c r="D1056" s="296" t="s">
        <v>52</v>
      </c>
      <c r="I1056" s="272"/>
      <c r="J1056" s="296"/>
    </row>
    <row r="1057" spans="1:10">
      <c r="A1057" s="20" t="s">
        <v>605</v>
      </c>
      <c r="B1057" s="20" t="s">
        <v>5446</v>
      </c>
      <c r="C1057" s="20" t="s">
        <v>51</v>
      </c>
      <c r="D1057" s="296" t="s">
        <v>50</v>
      </c>
      <c r="I1057" s="272"/>
      <c r="J1057" s="296"/>
    </row>
    <row r="1058" spans="1:10">
      <c r="A1058" s="20" t="s">
        <v>609</v>
      </c>
      <c r="B1058" s="20" t="s">
        <v>5446</v>
      </c>
      <c r="C1058" s="20" t="s">
        <v>51</v>
      </c>
      <c r="D1058" s="296" t="s">
        <v>50</v>
      </c>
      <c r="I1058" s="272"/>
      <c r="J1058" s="296"/>
    </row>
    <row r="1059" spans="1:10">
      <c r="A1059" s="20" t="s">
        <v>610</v>
      </c>
      <c r="B1059" s="20" t="s">
        <v>5446</v>
      </c>
      <c r="C1059" s="20" t="s">
        <v>51</v>
      </c>
      <c r="D1059" s="296" t="s">
        <v>50</v>
      </c>
      <c r="I1059" s="272"/>
      <c r="J1059" s="296"/>
    </row>
    <row r="1060" spans="1:10">
      <c r="A1060" s="20" t="s">
        <v>611</v>
      </c>
      <c r="B1060" s="20" t="s">
        <v>5446</v>
      </c>
      <c r="C1060" s="20" t="s">
        <v>51</v>
      </c>
      <c r="D1060" s="296" t="s">
        <v>50</v>
      </c>
      <c r="I1060" s="272"/>
      <c r="J1060" s="296"/>
    </row>
    <row r="1061" spans="1:10">
      <c r="A1061" s="20" t="s">
        <v>612</v>
      </c>
      <c r="B1061" s="20" t="s">
        <v>5446</v>
      </c>
      <c r="C1061" s="20" t="s">
        <v>51</v>
      </c>
      <c r="D1061" s="296" t="s">
        <v>50</v>
      </c>
      <c r="I1061" s="272"/>
      <c r="J1061" s="296"/>
    </row>
    <row r="1062" spans="1:10">
      <c r="A1062" s="20" t="s">
        <v>613</v>
      </c>
      <c r="B1062" s="20" t="s">
        <v>5446</v>
      </c>
      <c r="C1062" s="20" t="s">
        <v>51</v>
      </c>
      <c r="D1062" s="296" t="s">
        <v>50</v>
      </c>
      <c r="I1062" s="272"/>
      <c r="J1062" s="296"/>
    </row>
    <row r="1063" spans="1:10">
      <c r="A1063" s="20" t="s">
        <v>640</v>
      </c>
      <c r="B1063" s="20" t="s">
        <v>5453</v>
      </c>
      <c r="C1063" s="20" t="s">
        <v>51</v>
      </c>
      <c r="D1063" s="296" t="s">
        <v>50</v>
      </c>
      <c r="I1063" s="272"/>
      <c r="J1063" s="296"/>
    </row>
    <row r="1064" spans="1:10">
      <c r="A1064" s="20" t="s">
        <v>1358</v>
      </c>
      <c r="B1064" s="20" t="s">
        <v>5427</v>
      </c>
      <c r="C1064" s="20" t="s">
        <v>53</v>
      </c>
      <c r="D1064" s="296" t="s">
        <v>52</v>
      </c>
      <c r="I1064" s="272"/>
      <c r="J1064" s="296"/>
    </row>
    <row r="1065" spans="1:10">
      <c r="A1065" s="20" t="s">
        <v>1366</v>
      </c>
      <c r="B1065" s="20" t="s">
        <v>5427</v>
      </c>
      <c r="C1065" s="20" t="s">
        <v>53</v>
      </c>
      <c r="D1065" s="296" t="s">
        <v>52</v>
      </c>
      <c r="I1065" s="272"/>
      <c r="J1065" s="296"/>
    </row>
    <row r="1066" spans="1:10">
      <c r="A1066" s="20" t="s">
        <v>615</v>
      </c>
      <c r="B1066" s="20" t="s">
        <v>5446</v>
      </c>
      <c r="C1066" s="20" t="s">
        <v>51</v>
      </c>
      <c r="D1066" s="296" t="s">
        <v>50</v>
      </c>
      <c r="I1066" s="272"/>
      <c r="J1066" s="296"/>
    </row>
    <row r="1067" spans="1:10">
      <c r="A1067" s="20" t="s">
        <v>616</v>
      </c>
      <c r="B1067" s="20" t="s">
        <v>5446</v>
      </c>
      <c r="C1067" s="20" t="s">
        <v>51</v>
      </c>
      <c r="D1067" s="296" t="s">
        <v>50</v>
      </c>
      <c r="I1067" s="272"/>
      <c r="J1067" s="296"/>
    </row>
    <row r="1068" spans="1:10">
      <c r="A1068" s="20" t="s">
        <v>617</v>
      </c>
      <c r="B1068" s="20" t="s">
        <v>5446</v>
      </c>
      <c r="C1068" s="20" t="s">
        <v>51</v>
      </c>
      <c r="D1068" s="296" t="s">
        <v>50</v>
      </c>
      <c r="I1068" s="272"/>
      <c r="J1068" s="296"/>
    </row>
    <row r="1069" spans="1:10">
      <c r="A1069" s="20" t="s">
        <v>618</v>
      </c>
      <c r="B1069" s="20" t="s">
        <v>5446</v>
      </c>
      <c r="C1069" s="20" t="s">
        <v>51</v>
      </c>
      <c r="D1069" s="296" t="s">
        <v>50</v>
      </c>
      <c r="I1069" s="272"/>
      <c r="J1069" s="296"/>
    </row>
    <row r="1070" spans="1:10">
      <c r="A1070" s="20" t="s">
        <v>619</v>
      </c>
      <c r="B1070" s="20" t="s">
        <v>5446</v>
      </c>
      <c r="C1070" s="20" t="s">
        <v>51</v>
      </c>
      <c r="D1070" s="296" t="s">
        <v>50</v>
      </c>
      <c r="I1070" s="272"/>
      <c r="J1070" s="296"/>
    </row>
    <row r="1071" spans="1:10">
      <c r="A1071" s="20" t="s">
        <v>620</v>
      </c>
      <c r="B1071" s="20" t="s">
        <v>5446</v>
      </c>
      <c r="C1071" s="20" t="s">
        <v>51</v>
      </c>
      <c r="D1071" s="296" t="s">
        <v>50</v>
      </c>
      <c r="I1071" s="272"/>
      <c r="J1071" s="296"/>
    </row>
    <row r="1072" spans="1:10">
      <c r="A1072" s="20" t="s">
        <v>621</v>
      </c>
      <c r="B1072" s="20" t="s">
        <v>5446</v>
      </c>
      <c r="C1072" s="20" t="s">
        <v>51</v>
      </c>
      <c r="D1072" s="296" t="s">
        <v>50</v>
      </c>
      <c r="I1072" s="272"/>
      <c r="J1072" s="296"/>
    </row>
    <row r="1073" spans="1:10">
      <c r="A1073" s="20" t="s">
        <v>622</v>
      </c>
      <c r="B1073" s="20" t="s">
        <v>5446</v>
      </c>
      <c r="C1073" s="20" t="s">
        <v>51</v>
      </c>
      <c r="D1073" s="296" t="s">
        <v>50</v>
      </c>
      <c r="I1073" s="272"/>
      <c r="J1073" s="296"/>
    </row>
    <row r="1074" spans="1:10">
      <c r="A1074" s="20" t="s">
        <v>623</v>
      </c>
      <c r="B1074" s="20" t="s">
        <v>5446</v>
      </c>
      <c r="C1074" s="20" t="s">
        <v>51</v>
      </c>
      <c r="D1074" s="296" t="s">
        <v>50</v>
      </c>
      <c r="I1074" s="272"/>
      <c r="J1074" s="296"/>
    </row>
    <row r="1075" spans="1:10">
      <c r="A1075" s="20" t="s">
        <v>624</v>
      </c>
      <c r="B1075" s="20" t="s">
        <v>5446</v>
      </c>
      <c r="C1075" s="20" t="s">
        <v>51</v>
      </c>
      <c r="D1075" s="296" t="s">
        <v>50</v>
      </c>
      <c r="I1075" s="272"/>
      <c r="J1075" s="296"/>
    </row>
    <row r="1076" spans="1:10">
      <c r="A1076" s="20" t="s">
        <v>625</v>
      </c>
      <c r="B1076" s="20" t="s">
        <v>5446</v>
      </c>
      <c r="C1076" s="20" t="s">
        <v>51</v>
      </c>
      <c r="D1076" s="296" t="s">
        <v>50</v>
      </c>
      <c r="I1076" s="272"/>
      <c r="J1076" s="296"/>
    </row>
    <row r="1077" spans="1:10">
      <c r="A1077" s="20" t="s">
        <v>626</v>
      </c>
      <c r="B1077" s="20" t="s">
        <v>5446</v>
      </c>
      <c r="C1077" s="20" t="s">
        <v>51</v>
      </c>
      <c r="D1077" s="296" t="s">
        <v>50</v>
      </c>
      <c r="I1077" s="272"/>
      <c r="J1077" s="296"/>
    </row>
    <row r="1078" spans="1:10">
      <c r="A1078" s="20" t="s">
        <v>627</v>
      </c>
      <c r="B1078" s="20" t="s">
        <v>5446</v>
      </c>
      <c r="C1078" s="20" t="s">
        <v>51</v>
      </c>
      <c r="D1078" s="296" t="s">
        <v>50</v>
      </c>
      <c r="I1078" s="272"/>
      <c r="J1078" s="296"/>
    </row>
    <row r="1079" spans="1:10">
      <c r="A1079" s="20" t="s">
        <v>628</v>
      </c>
      <c r="B1079" s="20" t="s">
        <v>5446</v>
      </c>
      <c r="C1079" s="20" t="s">
        <v>51</v>
      </c>
      <c r="D1079" s="296" t="s">
        <v>50</v>
      </c>
      <c r="I1079" s="272"/>
      <c r="J1079" s="296"/>
    </row>
    <row r="1080" spans="1:10">
      <c r="A1080" s="20" t="s">
        <v>629</v>
      </c>
      <c r="B1080" s="20" t="s">
        <v>5446</v>
      </c>
      <c r="C1080" s="20" t="s">
        <v>51</v>
      </c>
      <c r="D1080" s="296" t="s">
        <v>50</v>
      </c>
      <c r="I1080" s="272"/>
      <c r="J1080" s="296"/>
    </row>
    <row r="1081" spans="1:10">
      <c r="A1081" s="20" t="s">
        <v>630</v>
      </c>
      <c r="B1081" s="20" t="s">
        <v>5446</v>
      </c>
      <c r="C1081" s="20" t="s">
        <v>51</v>
      </c>
      <c r="D1081" s="296" t="s">
        <v>50</v>
      </c>
      <c r="I1081" s="272"/>
      <c r="J1081" s="296"/>
    </row>
    <row r="1082" spans="1:10">
      <c r="A1082" s="20" t="s">
        <v>631</v>
      </c>
      <c r="B1082" s="20" t="s">
        <v>5446</v>
      </c>
      <c r="C1082" s="20" t="s">
        <v>51</v>
      </c>
      <c r="D1082" s="296" t="s">
        <v>50</v>
      </c>
      <c r="I1082" s="272"/>
      <c r="J1082" s="296"/>
    </row>
    <row r="1083" spans="1:10">
      <c r="A1083" s="20" t="s">
        <v>632</v>
      </c>
      <c r="B1083" s="20" t="s">
        <v>5446</v>
      </c>
      <c r="C1083" s="20" t="s">
        <v>51</v>
      </c>
      <c r="D1083" s="296" t="s">
        <v>50</v>
      </c>
      <c r="I1083" s="272"/>
      <c r="J1083" s="296"/>
    </row>
    <row r="1084" spans="1:10">
      <c r="A1084" s="20" t="s">
        <v>633</v>
      </c>
      <c r="B1084" s="20" t="s">
        <v>5446</v>
      </c>
      <c r="C1084" s="20" t="s">
        <v>51</v>
      </c>
      <c r="D1084" s="296" t="s">
        <v>50</v>
      </c>
      <c r="I1084" s="272"/>
      <c r="J1084" s="296"/>
    </row>
    <row r="1085" spans="1:10">
      <c r="A1085" s="20" t="s">
        <v>634</v>
      </c>
      <c r="B1085" s="20" t="s">
        <v>5446</v>
      </c>
      <c r="C1085" s="20" t="s">
        <v>51</v>
      </c>
      <c r="D1085" s="296" t="s">
        <v>50</v>
      </c>
      <c r="I1085" s="272"/>
      <c r="J1085" s="296"/>
    </row>
    <row r="1086" spans="1:10">
      <c r="A1086" s="20" t="s">
        <v>635</v>
      </c>
      <c r="B1086" s="20" t="s">
        <v>5446</v>
      </c>
      <c r="C1086" s="20" t="s">
        <v>51</v>
      </c>
      <c r="D1086" s="296" t="s">
        <v>50</v>
      </c>
      <c r="I1086" s="272"/>
      <c r="J1086" s="296"/>
    </row>
    <row r="1087" spans="1:10">
      <c r="A1087" s="20" t="s">
        <v>636</v>
      </c>
      <c r="B1087" s="20" t="s">
        <v>5446</v>
      </c>
      <c r="C1087" s="20" t="s">
        <v>51</v>
      </c>
      <c r="D1087" s="296" t="s">
        <v>50</v>
      </c>
      <c r="I1087" s="272"/>
      <c r="J1087" s="296"/>
    </row>
    <row r="1088" spans="1:10">
      <c r="A1088" s="20" t="s">
        <v>638</v>
      </c>
      <c r="B1088" s="20" t="s">
        <v>5453</v>
      </c>
      <c r="C1088" s="20" t="s">
        <v>51</v>
      </c>
      <c r="D1088" s="296" t="s">
        <v>50</v>
      </c>
      <c r="I1088" s="272"/>
      <c r="J1088" s="296"/>
    </row>
    <row r="1089" spans="1:10">
      <c r="A1089" s="20" t="s">
        <v>639</v>
      </c>
      <c r="B1089" s="20" t="s">
        <v>5453</v>
      </c>
      <c r="C1089" s="20" t="s">
        <v>51</v>
      </c>
      <c r="D1089" s="296" t="s">
        <v>50</v>
      </c>
      <c r="I1089" s="272"/>
      <c r="J1089" s="296"/>
    </row>
    <row r="1090" spans="1:10">
      <c r="A1090" s="20" t="s">
        <v>641</v>
      </c>
      <c r="B1090" s="20" t="s">
        <v>5453</v>
      </c>
      <c r="C1090" s="20" t="s">
        <v>51</v>
      </c>
      <c r="D1090" s="296" t="s">
        <v>50</v>
      </c>
      <c r="I1090" s="272"/>
      <c r="J1090" s="296"/>
    </row>
    <row r="1091" spans="1:10">
      <c r="A1091" s="20" t="s">
        <v>647</v>
      </c>
      <c r="B1091" s="20" t="s">
        <v>5453</v>
      </c>
      <c r="C1091" s="20" t="s">
        <v>51</v>
      </c>
      <c r="D1091" s="296" t="s">
        <v>50</v>
      </c>
      <c r="I1091" s="272"/>
      <c r="J1091" s="296"/>
    </row>
    <row r="1092" spans="1:10">
      <c r="A1092" s="20" t="s">
        <v>648</v>
      </c>
      <c r="B1092" s="20" t="s">
        <v>5453</v>
      </c>
      <c r="C1092" s="20" t="s">
        <v>51</v>
      </c>
      <c r="D1092" s="296" t="s">
        <v>50</v>
      </c>
      <c r="I1092" s="272"/>
      <c r="J1092" s="296"/>
    </row>
    <row r="1093" spans="1:10">
      <c r="A1093" s="20" t="s">
        <v>650</v>
      </c>
      <c r="B1093" s="20" t="s">
        <v>5453</v>
      </c>
      <c r="C1093" s="20" t="s">
        <v>51</v>
      </c>
      <c r="D1093" s="296" t="s">
        <v>50</v>
      </c>
      <c r="I1093" s="272"/>
      <c r="J1093" s="296"/>
    </row>
    <row r="1094" spans="1:10">
      <c r="A1094" s="20" t="s">
        <v>637</v>
      </c>
      <c r="B1094" s="20" t="s">
        <v>5446</v>
      </c>
      <c r="C1094" s="20" t="s">
        <v>51</v>
      </c>
      <c r="D1094" s="296" t="s">
        <v>50</v>
      </c>
      <c r="I1094" s="272"/>
      <c r="J1094" s="296"/>
    </row>
    <row r="1095" spans="1:10">
      <c r="A1095" s="20" t="s">
        <v>642</v>
      </c>
      <c r="B1095" s="20" t="s">
        <v>5453</v>
      </c>
      <c r="C1095" s="20" t="s">
        <v>51</v>
      </c>
      <c r="D1095" s="296" t="s">
        <v>50</v>
      </c>
      <c r="I1095" s="272"/>
      <c r="J1095" s="296"/>
    </row>
    <row r="1096" spans="1:10">
      <c r="A1096" s="20" t="s">
        <v>643</v>
      </c>
      <c r="B1096" s="20" t="s">
        <v>5453</v>
      </c>
      <c r="C1096" s="20" t="s">
        <v>51</v>
      </c>
      <c r="D1096" s="296" t="s">
        <v>50</v>
      </c>
      <c r="I1096" s="272"/>
      <c r="J1096" s="296"/>
    </row>
    <row r="1097" spans="1:10">
      <c r="A1097" s="20" t="s">
        <v>644</v>
      </c>
      <c r="B1097" s="20" t="s">
        <v>5453</v>
      </c>
      <c r="C1097" s="20" t="s">
        <v>51</v>
      </c>
      <c r="D1097" s="296" t="s">
        <v>50</v>
      </c>
      <c r="I1097" s="272"/>
      <c r="J1097" s="296"/>
    </row>
    <row r="1098" spans="1:10">
      <c r="A1098" s="20" t="s">
        <v>645</v>
      </c>
      <c r="B1098" s="20" t="s">
        <v>5453</v>
      </c>
      <c r="C1098" s="20" t="s">
        <v>51</v>
      </c>
      <c r="D1098" s="296" t="s">
        <v>50</v>
      </c>
      <c r="I1098" s="272"/>
      <c r="J1098" s="296"/>
    </row>
    <row r="1099" spans="1:10">
      <c r="A1099" s="20" t="s">
        <v>646</v>
      </c>
      <c r="B1099" s="20" t="s">
        <v>5453</v>
      </c>
      <c r="C1099" s="20" t="s">
        <v>51</v>
      </c>
      <c r="D1099" s="296" t="s">
        <v>50</v>
      </c>
      <c r="I1099" s="272"/>
      <c r="J1099" s="296"/>
    </row>
    <row r="1100" spans="1:10">
      <c r="A1100" s="20" t="s">
        <v>1373</v>
      </c>
      <c r="B1100" s="20" t="s">
        <v>5428</v>
      </c>
      <c r="C1100" s="20" t="s">
        <v>55</v>
      </c>
      <c r="D1100" s="296" t="s">
        <v>54</v>
      </c>
      <c r="I1100" s="272"/>
      <c r="J1100" s="296"/>
    </row>
    <row r="1101" spans="1:10">
      <c r="A1101" s="20" t="s">
        <v>1386</v>
      </c>
      <c r="B1101" s="20" t="s">
        <v>5428</v>
      </c>
      <c r="C1101" s="20" t="s">
        <v>55</v>
      </c>
      <c r="D1101" s="296" t="s">
        <v>54</v>
      </c>
      <c r="I1101" s="272"/>
      <c r="J1101" s="296"/>
    </row>
    <row r="1102" spans="1:10">
      <c r="A1102" s="20" t="s">
        <v>802</v>
      </c>
      <c r="B1102" s="20" t="s">
        <v>5396</v>
      </c>
      <c r="C1102" s="20" t="s">
        <v>51</v>
      </c>
      <c r="D1102" s="296" t="s">
        <v>50</v>
      </c>
      <c r="I1102" s="272"/>
      <c r="J1102" s="296"/>
    </row>
    <row r="1103" spans="1:10">
      <c r="A1103" s="20" t="s">
        <v>803</v>
      </c>
      <c r="B1103" s="20" t="s">
        <v>5396</v>
      </c>
      <c r="C1103" s="20" t="s">
        <v>51</v>
      </c>
      <c r="D1103" s="296" t="s">
        <v>50</v>
      </c>
      <c r="I1103" s="272"/>
      <c r="J1103" s="296"/>
    </row>
    <row r="1104" spans="1:10">
      <c r="A1104" s="20" t="s">
        <v>804</v>
      </c>
      <c r="B1104" s="20" t="s">
        <v>5396</v>
      </c>
      <c r="C1104" s="20" t="s">
        <v>51</v>
      </c>
      <c r="D1104" s="296" t="s">
        <v>50</v>
      </c>
      <c r="I1104" s="272"/>
      <c r="J1104" s="296"/>
    </row>
    <row r="1105" spans="1:10">
      <c r="A1105" s="20" t="s">
        <v>805</v>
      </c>
      <c r="B1105" s="20" t="s">
        <v>5396</v>
      </c>
      <c r="C1105" s="20" t="s">
        <v>51</v>
      </c>
      <c r="D1105" s="296" t="s">
        <v>50</v>
      </c>
      <c r="I1105" s="272"/>
      <c r="J1105" s="296"/>
    </row>
    <row r="1106" spans="1:10">
      <c r="A1106" s="20" t="s">
        <v>806</v>
      </c>
      <c r="B1106" s="20" t="s">
        <v>5396</v>
      </c>
      <c r="C1106" s="20" t="s">
        <v>51</v>
      </c>
      <c r="D1106" s="296" t="s">
        <v>50</v>
      </c>
      <c r="I1106" s="272"/>
      <c r="J1106" s="296"/>
    </row>
    <row r="1107" spans="1:10">
      <c r="A1107" s="20" t="s">
        <v>809</v>
      </c>
      <c r="B1107" s="20" t="s">
        <v>5396</v>
      </c>
      <c r="C1107" s="20" t="s">
        <v>51</v>
      </c>
      <c r="D1107" s="296" t="s">
        <v>50</v>
      </c>
      <c r="I1107" s="272"/>
      <c r="J1107" s="296"/>
    </row>
    <row r="1108" spans="1:10">
      <c r="A1108" s="20" t="s">
        <v>810</v>
      </c>
      <c r="B1108" s="20" t="s">
        <v>5396</v>
      </c>
      <c r="C1108" s="20" t="s">
        <v>51</v>
      </c>
      <c r="D1108" s="296" t="s">
        <v>50</v>
      </c>
      <c r="I1108" s="272"/>
      <c r="J1108" s="296"/>
    </row>
    <row r="1109" spans="1:10">
      <c r="A1109" s="20" t="s">
        <v>811</v>
      </c>
      <c r="B1109" s="20" t="s">
        <v>5396</v>
      </c>
      <c r="C1109" s="20" t="s">
        <v>51</v>
      </c>
      <c r="D1109" s="296" t="s">
        <v>50</v>
      </c>
      <c r="I1109" s="272"/>
      <c r="J1109" s="296"/>
    </row>
    <row r="1110" spans="1:10">
      <c r="A1110" s="20" t="s">
        <v>831</v>
      </c>
      <c r="B1110" s="20" t="s">
        <v>5396</v>
      </c>
      <c r="C1110" s="20" t="s">
        <v>51</v>
      </c>
      <c r="D1110" s="296" t="s">
        <v>50</v>
      </c>
      <c r="I1110" s="272"/>
      <c r="J1110" s="296"/>
    </row>
    <row r="1111" spans="1:10">
      <c r="A1111" s="20" t="s">
        <v>1725</v>
      </c>
      <c r="B1111" s="20" t="s">
        <v>5401</v>
      </c>
      <c r="C1111" s="20" t="s">
        <v>59</v>
      </c>
      <c r="D1111" s="296" t="s">
        <v>58</v>
      </c>
      <c r="I1111" s="272"/>
      <c r="J1111" s="296"/>
    </row>
    <row r="1112" spans="1:10">
      <c r="A1112" s="20" t="s">
        <v>666</v>
      </c>
      <c r="B1112" s="20" t="s">
        <v>5453</v>
      </c>
      <c r="C1112" s="20" t="s">
        <v>51</v>
      </c>
      <c r="D1112" s="296" t="s">
        <v>50</v>
      </c>
      <c r="I1112" s="272"/>
      <c r="J1112" s="296"/>
    </row>
    <row r="1113" spans="1:10">
      <c r="A1113" s="20" t="s">
        <v>671</v>
      </c>
      <c r="B1113" s="20" t="s">
        <v>5453</v>
      </c>
      <c r="C1113" s="20" t="s">
        <v>51</v>
      </c>
      <c r="D1113" s="296" t="s">
        <v>50</v>
      </c>
      <c r="I1113" s="272"/>
      <c r="J1113" s="296"/>
    </row>
    <row r="1114" spans="1:10">
      <c r="A1114" s="20" t="s">
        <v>672</v>
      </c>
      <c r="B1114" s="20" t="s">
        <v>5453</v>
      </c>
      <c r="C1114" s="20" t="s">
        <v>51</v>
      </c>
      <c r="D1114" s="296" t="s">
        <v>50</v>
      </c>
      <c r="I1114" s="272"/>
      <c r="J1114" s="296"/>
    </row>
    <row r="1115" spans="1:10">
      <c r="A1115" s="20" t="s">
        <v>673</v>
      </c>
      <c r="B1115" s="20" t="s">
        <v>5453</v>
      </c>
      <c r="C1115" s="20" t="s">
        <v>51</v>
      </c>
      <c r="D1115" s="296" t="s">
        <v>50</v>
      </c>
      <c r="I1115" s="272"/>
      <c r="J1115" s="296"/>
    </row>
    <row r="1116" spans="1:10">
      <c r="A1116" s="20" t="s">
        <v>675</v>
      </c>
      <c r="B1116" s="20" t="s">
        <v>5453</v>
      </c>
      <c r="C1116" s="20" t="s">
        <v>51</v>
      </c>
      <c r="D1116" s="296" t="s">
        <v>50</v>
      </c>
      <c r="I1116" s="272"/>
      <c r="J1116" s="296"/>
    </row>
    <row r="1117" spans="1:10">
      <c r="A1117" s="20" t="s">
        <v>677</v>
      </c>
      <c r="B1117" s="20" t="s">
        <v>5453</v>
      </c>
      <c r="C1117" s="20" t="s">
        <v>51</v>
      </c>
      <c r="D1117" s="296" t="s">
        <v>50</v>
      </c>
      <c r="I1117" s="272"/>
      <c r="J1117" s="296"/>
    </row>
    <row r="1118" spans="1:10">
      <c r="A1118" s="20" t="s">
        <v>679</v>
      </c>
      <c r="B1118" s="20" t="s">
        <v>5453</v>
      </c>
      <c r="C1118" s="20" t="s">
        <v>51</v>
      </c>
      <c r="D1118" s="296" t="s">
        <v>50</v>
      </c>
      <c r="I1118" s="272"/>
      <c r="J1118" s="296"/>
    </row>
    <row r="1119" spans="1:10">
      <c r="A1119" s="20" t="s">
        <v>680</v>
      </c>
      <c r="B1119" s="20" t="s">
        <v>5453</v>
      </c>
      <c r="C1119" s="20" t="s">
        <v>51</v>
      </c>
      <c r="D1119" s="296" t="s">
        <v>50</v>
      </c>
      <c r="I1119" s="272"/>
      <c r="J1119" s="296"/>
    </row>
    <row r="1120" spans="1:10">
      <c r="A1120" s="20" t="s">
        <v>1521</v>
      </c>
      <c r="B1120" s="20" t="s">
        <v>5379</v>
      </c>
      <c r="C1120" s="20" t="s">
        <v>57</v>
      </c>
      <c r="D1120" s="296" t="s">
        <v>56</v>
      </c>
      <c r="I1120" s="272"/>
      <c r="J1120" s="296"/>
    </row>
    <row r="1121" spans="1:10">
      <c r="A1121" s="20" t="s">
        <v>1566</v>
      </c>
      <c r="B1121" s="20" t="s">
        <v>5386</v>
      </c>
      <c r="C1121" s="20" t="s">
        <v>57</v>
      </c>
      <c r="D1121" s="296" t="s">
        <v>56</v>
      </c>
      <c r="I1121" s="272"/>
      <c r="J1121" s="296"/>
    </row>
    <row r="1122" spans="1:10">
      <c r="A1122" s="20" t="s">
        <v>1590</v>
      </c>
      <c r="B1122" s="20" t="s">
        <v>5386</v>
      </c>
      <c r="C1122" s="20" t="s">
        <v>57</v>
      </c>
      <c r="D1122" s="296" t="s">
        <v>56</v>
      </c>
      <c r="I1122" s="272"/>
      <c r="J1122" s="296"/>
    </row>
    <row r="1123" spans="1:10">
      <c r="A1123" s="20" t="s">
        <v>1596</v>
      </c>
      <c r="B1123" s="20" t="s">
        <v>5386</v>
      </c>
      <c r="C1123" s="20" t="s">
        <v>57</v>
      </c>
      <c r="D1123" s="296" t="s">
        <v>56</v>
      </c>
      <c r="I1123" s="272"/>
      <c r="J1123" s="296"/>
    </row>
    <row r="1124" spans="1:10">
      <c r="A1124" s="20" t="s">
        <v>678</v>
      </c>
      <c r="B1124" s="20" t="s">
        <v>5453</v>
      </c>
      <c r="C1124" s="20" t="s">
        <v>51</v>
      </c>
      <c r="D1124" s="296" t="s">
        <v>50</v>
      </c>
      <c r="I1124" s="272"/>
      <c r="J1124" s="296"/>
    </row>
    <row r="1125" spans="1:10">
      <c r="A1125" s="20" t="s">
        <v>681</v>
      </c>
      <c r="B1125" s="20" t="s">
        <v>5453</v>
      </c>
      <c r="C1125" s="20" t="s">
        <v>51</v>
      </c>
      <c r="D1125" s="296" t="s">
        <v>50</v>
      </c>
      <c r="I1125" s="272"/>
      <c r="J1125" s="296"/>
    </row>
    <row r="1126" spans="1:10">
      <c r="A1126" s="20" t="s">
        <v>682</v>
      </c>
      <c r="B1126" s="20" t="s">
        <v>5453</v>
      </c>
      <c r="C1126" s="20" t="s">
        <v>51</v>
      </c>
      <c r="D1126" s="296" t="s">
        <v>50</v>
      </c>
      <c r="I1126" s="272"/>
      <c r="J1126" s="296"/>
    </row>
    <row r="1127" spans="1:10">
      <c r="A1127" s="20" t="s">
        <v>684</v>
      </c>
      <c r="B1127" s="20" t="s">
        <v>5453</v>
      </c>
      <c r="C1127" s="20" t="s">
        <v>51</v>
      </c>
      <c r="D1127" s="296" t="s">
        <v>50</v>
      </c>
      <c r="I1127" s="272"/>
      <c r="J1127" s="296"/>
    </row>
    <row r="1128" spans="1:10">
      <c r="A1128" s="20" t="s">
        <v>687</v>
      </c>
      <c r="B1128" s="20" t="s">
        <v>5456</v>
      </c>
      <c r="C1128" s="20" t="s">
        <v>51</v>
      </c>
      <c r="D1128" s="296" t="s">
        <v>50</v>
      </c>
      <c r="I1128" s="272"/>
      <c r="J1128" s="296"/>
    </row>
    <row r="1129" spans="1:10">
      <c r="A1129" s="20" t="s">
        <v>699</v>
      </c>
      <c r="B1129" s="20" t="s">
        <v>5456</v>
      </c>
      <c r="C1129" s="20" t="s">
        <v>51</v>
      </c>
      <c r="D1129" s="296" t="s">
        <v>50</v>
      </c>
      <c r="I1129" s="272"/>
      <c r="J1129" s="296"/>
    </row>
    <row r="1130" spans="1:10">
      <c r="A1130" s="20" t="s">
        <v>863</v>
      </c>
      <c r="B1130" s="20" t="s">
        <v>5415</v>
      </c>
      <c r="C1130" s="20" t="s">
        <v>51</v>
      </c>
      <c r="D1130" s="296" t="s">
        <v>50</v>
      </c>
      <c r="I1130" s="272"/>
      <c r="J1130" s="296"/>
    </row>
    <row r="1131" spans="1:10">
      <c r="A1131" s="20" t="s">
        <v>864</v>
      </c>
      <c r="B1131" s="20" t="s">
        <v>5415</v>
      </c>
      <c r="C1131" s="20" t="s">
        <v>51</v>
      </c>
      <c r="D1131" s="296" t="s">
        <v>50</v>
      </c>
      <c r="I1131" s="272"/>
      <c r="J1131" s="296"/>
    </row>
    <row r="1132" spans="1:10">
      <c r="A1132" s="20" t="s">
        <v>866</v>
      </c>
      <c r="B1132" s="20" t="s">
        <v>5415</v>
      </c>
      <c r="C1132" s="20" t="s">
        <v>51</v>
      </c>
      <c r="D1132" s="296" t="s">
        <v>50</v>
      </c>
      <c r="I1132" s="272"/>
      <c r="J1132" s="296"/>
    </row>
    <row r="1133" spans="1:10">
      <c r="A1133" s="20" t="s">
        <v>689</v>
      </c>
      <c r="B1133" s="20" t="s">
        <v>5456</v>
      </c>
      <c r="C1133" s="20" t="s">
        <v>51</v>
      </c>
      <c r="D1133" s="296" t="s">
        <v>50</v>
      </c>
      <c r="I1133" s="272"/>
      <c r="J1133" s="296"/>
    </row>
    <row r="1134" spans="1:10">
      <c r="A1134" s="20" t="s">
        <v>690</v>
      </c>
      <c r="B1134" s="20" t="s">
        <v>5456</v>
      </c>
      <c r="C1134" s="20" t="s">
        <v>51</v>
      </c>
      <c r="D1134" s="296" t="s">
        <v>50</v>
      </c>
      <c r="I1134" s="272"/>
      <c r="J1134" s="296"/>
    </row>
    <row r="1135" spans="1:10">
      <c r="A1135" s="20" t="s">
        <v>691</v>
      </c>
      <c r="B1135" s="20" t="s">
        <v>5456</v>
      </c>
      <c r="C1135" s="20" t="s">
        <v>51</v>
      </c>
      <c r="D1135" s="296" t="s">
        <v>50</v>
      </c>
      <c r="I1135" s="272"/>
      <c r="J1135" s="296"/>
    </row>
    <row r="1136" spans="1:10">
      <c r="A1136" s="20" t="s">
        <v>692</v>
      </c>
      <c r="B1136" s="20" t="s">
        <v>5456</v>
      </c>
      <c r="C1136" s="20" t="s">
        <v>51</v>
      </c>
      <c r="D1136" s="296" t="s">
        <v>50</v>
      </c>
      <c r="I1136" s="272"/>
      <c r="J1136" s="296"/>
    </row>
    <row r="1137" spans="1:10">
      <c r="A1137" s="20" t="s">
        <v>694</v>
      </c>
      <c r="B1137" s="20" t="s">
        <v>5456</v>
      </c>
      <c r="C1137" s="20" t="s">
        <v>51</v>
      </c>
      <c r="D1137" s="296" t="s">
        <v>50</v>
      </c>
      <c r="I1137" s="272"/>
      <c r="J1137" s="296"/>
    </row>
    <row r="1138" spans="1:10">
      <c r="A1138" s="20" t="s">
        <v>695</v>
      </c>
      <c r="B1138" s="20" t="s">
        <v>5456</v>
      </c>
      <c r="C1138" s="20" t="s">
        <v>51</v>
      </c>
      <c r="D1138" s="296" t="s">
        <v>50</v>
      </c>
      <c r="I1138" s="272"/>
      <c r="J1138" s="296"/>
    </row>
    <row r="1139" spans="1:10">
      <c r="A1139" s="20" t="s">
        <v>696</v>
      </c>
      <c r="B1139" s="20" t="s">
        <v>5456</v>
      </c>
      <c r="C1139" s="20" t="s">
        <v>51</v>
      </c>
      <c r="D1139" s="296" t="s">
        <v>50</v>
      </c>
      <c r="I1139" s="272"/>
      <c r="J1139" s="296"/>
    </row>
    <row r="1140" spans="1:10">
      <c r="A1140" s="20" t="s">
        <v>697</v>
      </c>
      <c r="B1140" s="20" t="s">
        <v>5456</v>
      </c>
      <c r="C1140" s="20" t="s">
        <v>51</v>
      </c>
      <c r="D1140" s="296" t="s">
        <v>50</v>
      </c>
      <c r="I1140" s="272"/>
      <c r="J1140" s="296"/>
    </row>
    <row r="1141" spans="1:10">
      <c r="A1141" s="20" t="s">
        <v>698</v>
      </c>
      <c r="B1141" s="20" t="s">
        <v>5456</v>
      </c>
      <c r="C1141" s="20" t="s">
        <v>51</v>
      </c>
      <c r="D1141" s="296" t="s">
        <v>50</v>
      </c>
      <c r="I1141" s="272"/>
      <c r="J1141" s="296"/>
    </row>
    <row r="1142" spans="1:10">
      <c r="A1142" s="20" t="s">
        <v>700</v>
      </c>
      <c r="B1142" s="20" t="s">
        <v>5456</v>
      </c>
      <c r="C1142" s="20" t="s">
        <v>51</v>
      </c>
      <c r="D1142" s="296" t="s">
        <v>50</v>
      </c>
      <c r="I1142" s="272"/>
      <c r="J1142" s="296"/>
    </row>
    <row r="1143" spans="1:10">
      <c r="A1143" s="20" t="s">
        <v>702</v>
      </c>
      <c r="B1143" s="20" t="s">
        <v>5456</v>
      </c>
      <c r="C1143" s="20" t="s">
        <v>51</v>
      </c>
      <c r="D1143" s="296" t="s">
        <v>50</v>
      </c>
      <c r="I1143" s="272"/>
      <c r="J1143" s="296"/>
    </row>
    <row r="1144" spans="1:10">
      <c r="A1144" s="20" t="s">
        <v>705</v>
      </c>
      <c r="B1144" s="20" t="s">
        <v>5456</v>
      </c>
      <c r="C1144" s="20" t="s">
        <v>51</v>
      </c>
      <c r="D1144" s="296" t="s">
        <v>50</v>
      </c>
      <c r="I1144" s="272"/>
      <c r="J1144" s="296"/>
    </row>
    <row r="1145" spans="1:10">
      <c r="A1145" s="20" t="s">
        <v>707</v>
      </c>
      <c r="B1145" s="20" t="s">
        <v>5456</v>
      </c>
      <c r="C1145" s="20" t="s">
        <v>51</v>
      </c>
      <c r="D1145" s="296" t="s">
        <v>50</v>
      </c>
      <c r="I1145" s="272"/>
      <c r="J1145" s="296"/>
    </row>
    <row r="1146" spans="1:10">
      <c r="A1146" s="20" t="s">
        <v>693</v>
      </c>
      <c r="B1146" s="20" t="s">
        <v>5456</v>
      </c>
      <c r="C1146" s="20" t="s">
        <v>51</v>
      </c>
      <c r="D1146" s="296" t="s">
        <v>50</v>
      </c>
      <c r="I1146" s="272"/>
      <c r="J1146" s="296"/>
    </row>
    <row r="1147" spans="1:10">
      <c r="A1147" s="20" t="s">
        <v>701</v>
      </c>
      <c r="B1147" s="20" t="s">
        <v>5456</v>
      </c>
      <c r="C1147" s="20" t="s">
        <v>51</v>
      </c>
      <c r="D1147" s="296" t="s">
        <v>50</v>
      </c>
      <c r="I1147" s="272"/>
      <c r="J1147" s="296"/>
    </row>
    <row r="1148" spans="1:10">
      <c r="A1148" s="20" t="s">
        <v>703</v>
      </c>
      <c r="B1148" s="20" t="s">
        <v>5456</v>
      </c>
      <c r="C1148" s="20" t="s">
        <v>51</v>
      </c>
      <c r="D1148" s="296" t="s">
        <v>50</v>
      </c>
      <c r="I1148" s="272"/>
      <c r="J1148" s="296"/>
    </row>
    <row r="1149" spans="1:10">
      <c r="A1149" s="20" t="s">
        <v>704</v>
      </c>
      <c r="B1149" s="20" t="s">
        <v>5456</v>
      </c>
      <c r="C1149" s="20" t="s">
        <v>51</v>
      </c>
      <c r="D1149" s="296" t="s">
        <v>50</v>
      </c>
      <c r="I1149" s="272"/>
      <c r="J1149" s="296"/>
    </row>
    <row r="1150" spans="1:10">
      <c r="A1150" s="20" t="s">
        <v>706</v>
      </c>
      <c r="B1150" s="20" t="s">
        <v>5456</v>
      </c>
      <c r="C1150" s="20" t="s">
        <v>51</v>
      </c>
      <c r="D1150" s="296" t="s">
        <v>50</v>
      </c>
      <c r="I1150" s="272"/>
      <c r="J1150" s="296"/>
    </row>
    <row r="1151" spans="1:10">
      <c r="A1151" s="20" t="s">
        <v>708</v>
      </c>
      <c r="B1151" s="20" t="s">
        <v>5456</v>
      </c>
      <c r="C1151" s="20" t="s">
        <v>51</v>
      </c>
      <c r="D1151" s="296" t="s">
        <v>50</v>
      </c>
      <c r="I1151" s="272"/>
      <c r="J1151" s="296"/>
    </row>
    <row r="1152" spans="1:10">
      <c r="A1152" s="20" t="s">
        <v>847</v>
      </c>
      <c r="B1152" s="20" t="s">
        <v>5415</v>
      </c>
      <c r="C1152" s="20" t="s">
        <v>51</v>
      </c>
      <c r="D1152" s="296" t="s">
        <v>50</v>
      </c>
      <c r="I1152" s="272"/>
      <c r="J1152" s="296"/>
    </row>
    <row r="1153" spans="1:10">
      <c r="A1153" s="20" t="s">
        <v>849</v>
      </c>
      <c r="B1153" s="20" t="s">
        <v>5415</v>
      </c>
      <c r="C1153" s="20" t="s">
        <v>51</v>
      </c>
      <c r="D1153" s="296" t="s">
        <v>50</v>
      </c>
      <c r="I1153" s="272"/>
      <c r="J1153" s="296"/>
    </row>
    <row r="1154" spans="1:10">
      <c r="A1154" s="20" t="s">
        <v>850</v>
      </c>
      <c r="B1154" s="20" t="s">
        <v>5415</v>
      </c>
      <c r="C1154" s="20" t="s">
        <v>51</v>
      </c>
      <c r="D1154" s="296" t="s">
        <v>50</v>
      </c>
      <c r="I1154" s="272"/>
      <c r="J1154" s="296"/>
    </row>
    <row r="1155" spans="1:10">
      <c r="A1155" s="20" t="s">
        <v>851</v>
      </c>
      <c r="B1155" s="20" t="s">
        <v>5415</v>
      </c>
      <c r="C1155" s="20" t="s">
        <v>51</v>
      </c>
      <c r="D1155" s="296" t="s">
        <v>50</v>
      </c>
      <c r="I1155" s="272"/>
      <c r="J1155" s="296"/>
    </row>
    <row r="1156" spans="1:10">
      <c r="A1156" s="20" t="s">
        <v>854</v>
      </c>
      <c r="B1156" s="20" t="s">
        <v>5415</v>
      </c>
      <c r="C1156" s="20" t="s">
        <v>51</v>
      </c>
      <c r="D1156" s="296" t="s">
        <v>50</v>
      </c>
      <c r="I1156" s="272"/>
      <c r="J1156" s="296"/>
    </row>
    <row r="1157" spans="1:10">
      <c r="A1157" s="20" t="s">
        <v>857</v>
      </c>
      <c r="B1157" s="20" t="s">
        <v>5415</v>
      </c>
      <c r="C1157" s="20" t="s">
        <v>51</v>
      </c>
      <c r="D1157" s="296" t="s">
        <v>50</v>
      </c>
      <c r="I1157" s="272"/>
      <c r="J1157" s="296"/>
    </row>
    <row r="1158" spans="1:10">
      <c r="A1158" s="20" t="s">
        <v>858</v>
      </c>
      <c r="B1158" s="20" t="s">
        <v>5415</v>
      </c>
      <c r="C1158" s="20" t="s">
        <v>51</v>
      </c>
      <c r="D1158" s="296" t="s">
        <v>50</v>
      </c>
      <c r="I1158" s="272"/>
      <c r="J1158" s="296"/>
    </row>
    <row r="1159" spans="1:10">
      <c r="A1159" s="20" t="s">
        <v>709</v>
      </c>
      <c r="B1159" s="20" t="s">
        <v>5456</v>
      </c>
      <c r="C1159" s="20" t="s">
        <v>51</v>
      </c>
      <c r="D1159" s="296" t="s">
        <v>50</v>
      </c>
      <c r="I1159" s="272"/>
      <c r="J1159" s="296"/>
    </row>
    <row r="1160" spans="1:10">
      <c r="A1160" s="20" t="s">
        <v>710</v>
      </c>
      <c r="B1160" s="20" t="s">
        <v>5455</v>
      </c>
      <c r="C1160" s="20" t="s">
        <v>51</v>
      </c>
      <c r="D1160" s="296" t="s">
        <v>50</v>
      </c>
      <c r="I1160" s="272"/>
      <c r="J1160" s="296"/>
    </row>
    <row r="1161" spans="1:10">
      <c r="A1161" s="20" t="s">
        <v>711</v>
      </c>
      <c r="B1161" s="20" t="s">
        <v>5455</v>
      </c>
      <c r="C1161" s="20" t="s">
        <v>51</v>
      </c>
      <c r="D1161" s="296" t="s">
        <v>50</v>
      </c>
      <c r="I1161" s="272"/>
      <c r="J1161" s="296"/>
    </row>
    <row r="1162" spans="1:10">
      <c r="A1162" s="20" t="s">
        <v>712</v>
      </c>
      <c r="B1162" s="20" t="s">
        <v>5455</v>
      </c>
      <c r="C1162" s="20" t="s">
        <v>51</v>
      </c>
      <c r="D1162" s="296" t="s">
        <v>50</v>
      </c>
      <c r="I1162" s="272"/>
      <c r="J1162" s="296"/>
    </row>
    <row r="1163" spans="1:10">
      <c r="A1163" s="20" t="s">
        <v>713</v>
      </c>
      <c r="B1163" s="20" t="s">
        <v>5455</v>
      </c>
      <c r="C1163" s="20" t="s">
        <v>51</v>
      </c>
      <c r="D1163" s="296" t="s">
        <v>50</v>
      </c>
      <c r="I1163" s="272"/>
      <c r="J1163" s="296"/>
    </row>
    <row r="1164" spans="1:10">
      <c r="A1164" s="20" t="s">
        <v>718</v>
      </c>
      <c r="B1164" s="20" t="s">
        <v>5455</v>
      </c>
      <c r="C1164" s="20" t="s">
        <v>51</v>
      </c>
      <c r="D1164" s="296" t="s">
        <v>50</v>
      </c>
      <c r="I1164" s="272"/>
      <c r="J1164" s="296"/>
    </row>
    <row r="1165" spans="1:10">
      <c r="A1165" s="20" t="s">
        <v>721</v>
      </c>
      <c r="B1165" s="20" t="s">
        <v>5455</v>
      </c>
      <c r="C1165" s="20" t="s">
        <v>51</v>
      </c>
      <c r="D1165" s="296" t="s">
        <v>50</v>
      </c>
      <c r="I1165" s="272"/>
      <c r="J1165" s="296"/>
    </row>
    <row r="1166" spans="1:10">
      <c r="A1166" s="20" t="s">
        <v>723</v>
      </c>
      <c r="B1166" s="20" t="s">
        <v>5455</v>
      </c>
      <c r="C1166" s="20" t="s">
        <v>51</v>
      </c>
      <c r="D1166" s="296" t="s">
        <v>50</v>
      </c>
      <c r="I1166" s="272"/>
      <c r="J1166" s="296"/>
    </row>
    <row r="1167" spans="1:10">
      <c r="A1167" s="20" t="s">
        <v>726</v>
      </c>
      <c r="B1167" s="20" t="s">
        <v>5455</v>
      </c>
      <c r="C1167" s="20" t="s">
        <v>51</v>
      </c>
      <c r="D1167" s="296" t="s">
        <v>50</v>
      </c>
      <c r="I1167" s="272"/>
      <c r="J1167" s="296"/>
    </row>
    <row r="1168" spans="1:10">
      <c r="A1168" s="20" t="s">
        <v>729</v>
      </c>
      <c r="B1168" s="20" t="s">
        <v>5447</v>
      </c>
      <c r="C1168" s="20" t="s">
        <v>51</v>
      </c>
      <c r="D1168" s="296" t="s">
        <v>50</v>
      </c>
      <c r="I1168" s="272"/>
      <c r="J1168" s="296"/>
    </row>
    <row r="1169" spans="1:10">
      <c r="A1169" s="20" t="s">
        <v>730</v>
      </c>
      <c r="B1169" s="20" t="s">
        <v>5447</v>
      </c>
      <c r="C1169" s="20" t="s">
        <v>51</v>
      </c>
      <c r="D1169" s="296" t="s">
        <v>50</v>
      </c>
      <c r="I1169" s="272"/>
      <c r="J1169" s="296"/>
    </row>
    <row r="1170" spans="1:10">
      <c r="A1170" s="20" t="s">
        <v>714</v>
      </c>
      <c r="B1170" s="20" t="s">
        <v>5455</v>
      </c>
      <c r="C1170" s="20" t="s">
        <v>51</v>
      </c>
      <c r="D1170" s="296" t="s">
        <v>50</v>
      </c>
      <c r="I1170" s="272"/>
      <c r="J1170" s="296"/>
    </row>
    <row r="1171" spans="1:10">
      <c r="A1171" s="20" t="s">
        <v>715</v>
      </c>
      <c r="B1171" s="20" t="s">
        <v>5455</v>
      </c>
      <c r="C1171" s="20" t="s">
        <v>51</v>
      </c>
      <c r="D1171" s="296" t="s">
        <v>50</v>
      </c>
      <c r="I1171" s="272"/>
      <c r="J1171" s="296"/>
    </row>
    <row r="1172" spans="1:10">
      <c r="A1172" s="20" t="s">
        <v>716</v>
      </c>
      <c r="B1172" s="20" t="s">
        <v>5455</v>
      </c>
      <c r="C1172" s="20" t="s">
        <v>51</v>
      </c>
      <c r="D1172" s="296" t="s">
        <v>50</v>
      </c>
      <c r="I1172" s="272"/>
      <c r="J1172" s="296"/>
    </row>
    <row r="1173" spans="1:10">
      <c r="A1173" s="20" t="s">
        <v>717</v>
      </c>
      <c r="B1173" s="20" t="s">
        <v>5455</v>
      </c>
      <c r="C1173" s="20" t="s">
        <v>51</v>
      </c>
      <c r="D1173" s="296" t="s">
        <v>50</v>
      </c>
      <c r="I1173" s="272"/>
      <c r="J1173" s="296"/>
    </row>
    <row r="1174" spans="1:10">
      <c r="A1174" s="20" t="s">
        <v>719</v>
      </c>
      <c r="B1174" s="20" t="s">
        <v>5455</v>
      </c>
      <c r="C1174" s="20" t="s">
        <v>51</v>
      </c>
      <c r="D1174" s="296" t="s">
        <v>50</v>
      </c>
      <c r="I1174" s="272"/>
      <c r="J1174" s="296"/>
    </row>
    <row r="1175" spans="1:10">
      <c r="A1175" s="20" t="s">
        <v>720</v>
      </c>
      <c r="B1175" s="20" t="s">
        <v>5455</v>
      </c>
      <c r="C1175" s="20" t="s">
        <v>51</v>
      </c>
      <c r="D1175" s="296" t="s">
        <v>50</v>
      </c>
      <c r="I1175" s="272"/>
      <c r="J1175" s="296"/>
    </row>
    <row r="1176" spans="1:10">
      <c r="A1176" s="20" t="s">
        <v>722</v>
      </c>
      <c r="B1176" s="20" t="s">
        <v>5455</v>
      </c>
      <c r="C1176" s="20" t="s">
        <v>51</v>
      </c>
      <c r="D1176" s="296" t="s">
        <v>50</v>
      </c>
      <c r="I1176" s="272"/>
      <c r="J1176" s="296"/>
    </row>
    <row r="1177" spans="1:10">
      <c r="A1177" s="20" t="s">
        <v>1604</v>
      </c>
      <c r="B1177" s="20" t="s">
        <v>5387</v>
      </c>
      <c r="C1177" s="20" t="s">
        <v>59</v>
      </c>
      <c r="D1177" s="296" t="s">
        <v>58</v>
      </c>
      <c r="I1177" s="272"/>
      <c r="J1177" s="296"/>
    </row>
    <row r="1178" spans="1:10">
      <c r="A1178" s="20" t="s">
        <v>1612</v>
      </c>
      <c r="B1178" s="20" t="s">
        <v>5387</v>
      </c>
      <c r="C1178" s="20" t="s">
        <v>59</v>
      </c>
      <c r="D1178" s="296" t="s">
        <v>58</v>
      </c>
      <c r="I1178" s="272"/>
      <c r="J1178" s="296"/>
    </row>
    <row r="1179" spans="1:10">
      <c r="A1179" s="20" t="s">
        <v>1619</v>
      </c>
      <c r="B1179" s="20" t="s">
        <v>5387</v>
      </c>
      <c r="C1179" s="20" t="s">
        <v>59</v>
      </c>
      <c r="D1179" s="296" t="s">
        <v>58</v>
      </c>
      <c r="I1179" s="272"/>
      <c r="J1179" s="296"/>
    </row>
    <row r="1180" spans="1:10">
      <c r="A1180" s="20" t="s">
        <v>1623</v>
      </c>
      <c r="B1180" s="20" t="s">
        <v>5387</v>
      </c>
      <c r="C1180" s="20" t="s">
        <v>59</v>
      </c>
      <c r="D1180" s="296" t="s">
        <v>58</v>
      </c>
      <c r="I1180" s="272"/>
      <c r="J1180" s="296"/>
    </row>
    <row r="1181" spans="1:10">
      <c r="A1181" s="20" t="s">
        <v>1628</v>
      </c>
      <c r="B1181" s="20" t="s">
        <v>5387</v>
      </c>
      <c r="C1181" s="20" t="s">
        <v>59</v>
      </c>
      <c r="D1181" s="296" t="s">
        <v>58</v>
      </c>
      <c r="I1181" s="272"/>
      <c r="J1181" s="296"/>
    </row>
    <row r="1182" spans="1:10">
      <c r="A1182" s="20" t="s">
        <v>443</v>
      </c>
      <c r="B1182" s="20" t="s">
        <v>5404</v>
      </c>
      <c r="C1182" s="20" t="s">
        <v>47</v>
      </c>
      <c r="D1182" s="296" t="s">
        <v>14</v>
      </c>
      <c r="I1182" s="272"/>
      <c r="J1182" s="296"/>
    </row>
    <row r="1183" spans="1:10">
      <c r="A1183" s="20" t="s">
        <v>444</v>
      </c>
      <c r="B1183" s="20" t="s">
        <v>5404</v>
      </c>
      <c r="C1183" s="20" t="s">
        <v>47</v>
      </c>
      <c r="D1183" s="296" t="s">
        <v>14</v>
      </c>
      <c r="I1183" s="272"/>
      <c r="J1183" s="296"/>
    </row>
    <row r="1184" spans="1:10">
      <c r="A1184" s="20" t="s">
        <v>445</v>
      </c>
      <c r="B1184" s="20" t="s">
        <v>5410</v>
      </c>
      <c r="C1184" s="20" t="s">
        <v>47</v>
      </c>
      <c r="D1184" s="296" t="s">
        <v>14</v>
      </c>
      <c r="I1184" s="272"/>
      <c r="J1184" s="296"/>
    </row>
    <row r="1185" spans="1:10">
      <c r="A1185" s="20" t="s">
        <v>446</v>
      </c>
      <c r="B1185" s="20" t="s">
        <v>5410</v>
      </c>
      <c r="C1185" s="20" t="s">
        <v>47</v>
      </c>
      <c r="D1185" s="296" t="s">
        <v>14</v>
      </c>
      <c r="I1185" s="272"/>
      <c r="J1185" s="296"/>
    </row>
    <row r="1186" spans="1:10">
      <c r="A1186" s="20" t="s">
        <v>448</v>
      </c>
      <c r="B1186" s="20" t="s">
        <v>5410</v>
      </c>
      <c r="C1186" s="20" t="s">
        <v>47</v>
      </c>
      <c r="D1186" s="296" t="s">
        <v>14</v>
      </c>
      <c r="I1186" s="272"/>
      <c r="J1186" s="296"/>
    </row>
    <row r="1187" spans="1:10">
      <c r="A1187" s="20" t="s">
        <v>452</v>
      </c>
      <c r="B1187" s="20" t="s">
        <v>5410</v>
      </c>
      <c r="C1187" s="20" t="s">
        <v>47</v>
      </c>
      <c r="D1187" s="296" t="s">
        <v>14</v>
      </c>
      <c r="I1187" s="272"/>
      <c r="J1187" s="296"/>
    </row>
    <row r="1188" spans="1:10">
      <c r="A1188" s="20" t="s">
        <v>453</v>
      </c>
      <c r="B1188" s="20" t="s">
        <v>5410</v>
      </c>
      <c r="C1188" s="20" t="s">
        <v>47</v>
      </c>
      <c r="D1188" s="296" t="s">
        <v>14</v>
      </c>
      <c r="I1188" s="272"/>
      <c r="J1188" s="296"/>
    </row>
    <row r="1189" spans="1:10">
      <c r="A1189" s="20" t="s">
        <v>310</v>
      </c>
      <c r="B1189" s="20" t="s">
        <v>5407</v>
      </c>
      <c r="C1189" s="20" t="s">
        <v>46</v>
      </c>
      <c r="D1189" s="296" t="s">
        <v>45</v>
      </c>
      <c r="I1189" s="272"/>
      <c r="J1189" s="296"/>
    </row>
    <row r="1190" spans="1:10">
      <c r="A1190" s="20" t="s">
        <v>311</v>
      </c>
      <c r="B1190" s="20" t="s">
        <v>5407</v>
      </c>
      <c r="C1190" s="20" t="s">
        <v>46</v>
      </c>
      <c r="D1190" s="296" t="s">
        <v>45</v>
      </c>
      <c r="I1190" s="272"/>
      <c r="J1190" s="296"/>
    </row>
    <row r="1191" spans="1:10">
      <c r="A1191" s="20" t="s">
        <v>312</v>
      </c>
      <c r="B1191" s="20" t="s">
        <v>5407</v>
      </c>
      <c r="C1191" s="20" t="s">
        <v>46</v>
      </c>
      <c r="D1191" s="296" t="s">
        <v>45</v>
      </c>
      <c r="I1191" s="272"/>
      <c r="J1191" s="296"/>
    </row>
    <row r="1192" spans="1:10">
      <c r="A1192" s="20" t="s">
        <v>313</v>
      </c>
      <c r="B1192" s="20" t="s">
        <v>5407</v>
      </c>
      <c r="C1192" s="20" t="s">
        <v>46</v>
      </c>
      <c r="D1192" s="296" t="s">
        <v>45</v>
      </c>
      <c r="I1192" s="272"/>
      <c r="J1192" s="296"/>
    </row>
    <row r="1193" spans="1:10">
      <c r="A1193" s="20" t="s">
        <v>314</v>
      </c>
      <c r="B1193" s="20" t="s">
        <v>5407</v>
      </c>
      <c r="C1193" s="20" t="s">
        <v>46</v>
      </c>
      <c r="D1193" s="296" t="s">
        <v>45</v>
      </c>
      <c r="I1193" s="272"/>
      <c r="J1193" s="296"/>
    </row>
    <row r="1194" spans="1:10">
      <c r="A1194" s="20" t="s">
        <v>315</v>
      </c>
      <c r="B1194" s="20" t="s">
        <v>5407</v>
      </c>
      <c r="C1194" s="20" t="s">
        <v>46</v>
      </c>
      <c r="D1194" s="296" t="s">
        <v>45</v>
      </c>
      <c r="I1194" s="272"/>
      <c r="J1194" s="296"/>
    </row>
    <row r="1195" spans="1:10">
      <c r="A1195" s="20" t="s">
        <v>834</v>
      </c>
      <c r="B1195" s="20" t="s">
        <v>5396</v>
      </c>
      <c r="C1195" s="20" t="s">
        <v>51</v>
      </c>
      <c r="D1195" s="296" t="s">
        <v>50</v>
      </c>
      <c r="I1195" s="272"/>
      <c r="J1195" s="296"/>
    </row>
    <row r="1196" spans="1:10">
      <c r="A1196" s="20" t="s">
        <v>835</v>
      </c>
      <c r="B1196" s="20" t="s">
        <v>5412</v>
      </c>
      <c r="C1196" s="20" t="s">
        <v>51</v>
      </c>
      <c r="D1196" s="296" t="s">
        <v>50</v>
      </c>
      <c r="I1196" s="272"/>
      <c r="J1196" s="296"/>
    </row>
    <row r="1197" spans="1:10">
      <c r="A1197" s="20" t="s">
        <v>836</v>
      </c>
      <c r="B1197" s="20" t="s">
        <v>5412</v>
      </c>
      <c r="C1197" s="20" t="s">
        <v>51</v>
      </c>
      <c r="D1197" s="296" t="s">
        <v>50</v>
      </c>
      <c r="I1197" s="272"/>
      <c r="J1197" s="296"/>
    </row>
    <row r="1198" spans="1:10">
      <c r="A1198" s="20" t="s">
        <v>837</v>
      </c>
      <c r="B1198" s="20" t="s">
        <v>5412</v>
      </c>
      <c r="C1198" s="20" t="s">
        <v>51</v>
      </c>
      <c r="D1198" s="296" t="s">
        <v>50</v>
      </c>
      <c r="I1198" s="272"/>
      <c r="J1198" s="296"/>
    </row>
    <row r="1199" spans="1:10">
      <c r="A1199" s="20" t="s">
        <v>838</v>
      </c>
      <c r="B1199" s="20" t="s">
        <v>5412</v>
      </c>
      <c r="C1199" s="20" t="s">
        <v>51</v>
      </c>
      <c r="D1199" s="296" t="s">
        <v>50</v>
      </c>
      <c r="I1199" s="272"/>
      <c r="J1199" s="296"/>
    </row>
    <row r="1200" spans="1:10">
      <c r="A1200" s="20" t="s">
        <v>839</v>
      </c>
      <c r="B1200" s="20" t="s">
        <v>5412</v>
      </c>
      <c r="C1200" s="20" t="s">
        <v>51</v>
      </c>
      <c r="D1200" s="296" t="s">
        <v>50</v>
      </c>
      <c r="I1200" s="272"/>
      <c r="J1200" s="296"/>
    </row>
    <row r="1201" spans="1:10">
      <c r="A1201" s="20" t="s">
        <v>841</v>
      </c>
      <c r="B1201" s="20" t="s">
        <v>5412</v>
      </c>
      <c r="C1201" s="20" t="s">
        <v>51</v>
      </c>
      <c r="D1201" s="296" t="s">
        <v>50</v>
      </c>
      <c r="I1201" s="272"/>
      <c r="J1201" s="296"/>
    </row>
    <row r="1202" spans="1:10">
      <c r="A1202" s="20" t="s">
        <v>844</v>
      </c>
      <c r="B1202" s="20" t="s">
        <v>5415</v>
      </c>
      <c r="C1202" s="20" t="s">
        <v>51</v>
      </c>
      <c r="D1202" s="296" t="s">
        <v>50</v>
      </c>
      <c r="I1202" s="272"/>
      <c r="J1202" s="296"/>
    </row>
    <row r="1203" spans="1:10">
      <c r="A1203" s="20" t="s">
        <v>840</v>
      </c>
      <c r="B1203" s="20" t="s">
        <v>5412</v>
      </c>
      <c r="C1203" s="20" t="s">
        <v>51</v>
      </c>
      <c r="D1203" s="296" t="s">
        <v>50</v>
      </c>
      <c r="I1203" s="272"/>
      <c r="J1203" s="296"/>
    </row>
    <row r="1204" spans="1:10">
      <c r="A1204" s="20" t="s">
        <v>378</v>
      </c>
      <c r="B1204" s="20" t="s">
        <v>5408</v>
      </c>
      <c r="C1204" s="20" t="s">
        <v>46</v>
      </c>
      <c r="D1204" s="296" t="s">
        <v>45</v>
      </c>
      <c r="I1204" s="272"/>
      <c r="J1204" s="296"/>
    </row>
    <row r="1205" spans="1:10">
      <c r="A1205" s="20" t="s">
        <v>380</v>
      </c>
      <c r="B1205" s="20" t="s">
        <v>5408</v>
      </c>
      <c r="C1205" s="20" t="s">
        <v>46</v>
      </c>
      <c r="D1205" s="296" t="s">
        <v>45</v>
      </c>
      <c r="I1205" s="272"/>
      <c r="J1205" s="296"/>
    </row>
    <row r="1206" spans="1:10">
      <c r="A1206" s="20" t="s">
        <v>381</v>
      </c>
      <c r="B1206" s="20" t="s">
        <v>5408</v>
      </c>
      <c r="C1206" s="20" t="s">
        <v>46</v>
      </c>
      <c r="D1206" s="296" t="s">
        <v>45</v>
      </c>
      <c r="I1206" s="272"/>
      <c r="J1206" s="296"/>
    </row>
    <row r="1207" spans="1:10">
      <c r="A1207" s="20" t="s">
        <v>382</v>
      </c>
      <c r="B1207" s="20" t="s">
        <v>5408</v>
      </c>
      <c r="C1207" s="20" t="s">
        <v>46</v>
      </c>
      <c r="D1207" s="296" t="s">
        <v>45</v>
      </c>
      <c r="I1207" s="272"/>
      <c r="J1207" s="296"/>
    </row>
    <row r="1208" spans="1:10">
      <c r="A1208" s="20" t="s">
        <v>385</v>
      </c>
      <c r="B1208" s="20" t="s">
        <v>5411</v>
      </c>
      <c r="C1208" s="20" t="s">
        <v>46</v>
      </c>
      <c r="D1208" s="296" t="s">
        <v>45</v>
      </c>
      <c r="I1208" s="272"/>
      <c r="J1208" s="296"/>
    </row>
    <row r="1209" spans="1:10">
      <c r="A1209" s="20" t="s">
        <v>388</v>
      </c>
      <c r="B1209" s="20" t="s">
        <v>5411</v>
      </c>
      <c r="C1209" s="20" t="s">
        <v>46</v>
      </c>
      <c r="D1209" s="296" t="s">
        <v>45</v>
      </c>
      <c r="I1209" s="272"/>
      <c r="J1209" s="296"/>
    </row>
    <row r="1210" spans="1:10">
      <c r="A1210" s="20" t="s">
        <v>392</v>
      </c>
      <c r="B1210" s="20" t="s">
        <v>5411</v>
      </c>
      <c r="C1210" s="20" t="s">
        <v>46</v>
      </c>
      <c r="D1210" s="296" t="s">
        <v>45</v>
      </c>
      <c r="I1210" s="272"/>
      <c r="J1210" s="296"/>
    </row>
    <row r="1211" spans="1:10">
      <c r="A1211" s="20" t="s">
        <v>395</v>
      </c>
      <c r="B1211" s="20" t="s">
        <v>5413</v>
      </c>
      <c r="C1211" s="20" t="s">
        <v>46</v>
      </c>
      <c r="D1211" s="296" t="s">
        <v>45</v>
      </c>
      <c r="I1211" s="272"/>
      <c r="J1211" s="296"/>
    </row>
    <row r="1212" spans="1:10">
      <c r="A1212" s="20" t="s">
        <v>459</v>
      </c>
      <c r="B1212" s="20" t="s">
        <v>5410</v>
      </c>
      <c r="C1212" s="20" t="s">
        <v>47</v>
      </c>
      <c r="D1212" s="296" t="s">
        <v>14</v>
      </c>
      <c r="I1212" s="272"/>
      <c r="J1212" s="296"/>
    </row>
    <row r="1213" spans="1:10">
      <c r="A1213" s="20" t="s">
        <v>461</v>
      </c>
      <c r="B1213" s="20" t="s">
        <v>5410</v>
      </c>
      <c r="C1213" s="20" t="s">
        <v>47</v>
      </c>
      <c r="D1213" s="296" t="s">
        <v>14</v>
      </c>
      <c r="I1213" s="272"/>
      <c r="J1213" s="296"/>
    </row>
    <row r="1214" spans="1:10">
      <c r="A1214" s="20" t="s">
        <v>462</v>
      </c>
      <c r="B1214" s="20" t="s">
        <v>5410</v>
      </c>
      <c r="C1214" s="20" t="s">
        <v>47</v>
      </c>
      <c r="D1214" s="296" t="s">
        <v>14</v>
      </c>
      <c r="I1214" s="272"/>
      <c r="J1214" s="296"/>
    </row>
    <row r="1215" spans="1:10">
      <c r="A1215" s="20" t="s">
        <v>463</v>
      </c>
      <c r="B1215" s="20" t="s">
        <v>5410</v>
      </c>
      <c r="C1215" s="20" t="s">
        <v>47</v>
      </c>
      <c r="D1215" s="296" t="s">
        <v>14</v>
      </c>
      <c r="I1215" s="272"/>
      <c r="J1215" s="296"/>
    </row>
    <row r="1216" spans="1:10">
      <c r="A1216" s="20" t="s">
        <v>466</v>
      </c>
      <c r="B1216" s="20" t="s">
        <v>5410</v>
      </c>
      <c r="C1216" s="20" t="s">
        <v>47</v>
      </c>
      <c r="D1216" s="296" t="s">
        <v>14</v>
      </c>
      <c r="I1216" s="272"/>
      <c r="J1216" s="296"/>
    </row>
    <row r="1217" spans="1:10">
      <c r="A1217" s="20" t="s">
        <v>467</v>
      </c>
      <c r="B1217" s="20" t="s">
        <v>5410</v>
      </c>
      <c r="C1217" s="20" t="s">
        <v>47</v>
      </c>
      <c r="D1217" s="296" t="s">
        <v>14</v>
      </c>
      <c r="I1217" s="272"/>
      <c r="J1217" s="296"/>
    </row>
    <row r="1218" spans="1:10">
      <c r="A1218" s="20" t="s">
        <v>396</v>
      </c>
      <c r="B1218" s="20" t="s">
        <v>5413</v>
      </c>
      <c r="C1218" s="20" t="s">
        <v>46</v>
      </c>
      <c r="D1218" s="296" t="s">
        <v>45</v>
      </c>
      <c r="I1218" s="272"/>
      <c r="J1218" s="296"/>
    </row>
    <row r="1219" spans="1:10">
      <c r="A1219" s="20" t="s">
        <v>756</v>
      </c>
      <c r="B1219" s="20" t="s">
        <v>5447</v>
      </c>
      <c r="C1219" s="20" t="s">
        <v>51</v>
      </c>
      <c r="D1219" s="296" t="s">
        <v>50</v>
      </c>
      <c r="I1219" s="272"/>
      <c r="J1219" s="296"/>
    </row>
    <row r="1220" spans="1:10">
      <c r="A1220" s="20" t="s">
        <v>757</v>
      </c>
      <c r="B1220" s="20" t="s">
        <v>5447</v>
      </c>
      <c r="C1220" s="20" t="s">
        <v>51</v>
      </c>
      <c r="D1220" s="296" t="s">
        <v>50</v>
      </c>
      <c r="I1220" s="272"/>
      <c r="J1220" s="296"/>
    </row>
    <row r="1221" spans="1:10">
      <c r="A1221" s="20" t="s">
        <v>758</v>
      </c>
      <c r="B1221" s="20" t="s">
        <v>5447</v>
      </c>
      <c r="C1221" s="20" t="s">
        <v>51</v>
      </c>
      <c r="D1221" s="296" t="s">
        <v>50</v>
      </c>
      <c r="I1221" s="272"/>
      <c r="J1221" s="296"/>
    </row>
    <row r="1222" spans="1:10">
      <c r="A1222" s="20" t="s">
        <v>759</v>
      </c>
      <c r="B1222" s="20" t="s">
        <v>5447</v>
      </c>
      <c r="C1222" s="20" t="s">
        <v>51</v>
      </c>
      <c r="D1222" s="296" t="s">
        <v>50</v>
      </c>
      <c r="I1222" s="272"/>
      <c r="J1222" s="296"/>
    </row>
    <row r="1223" spans="1:10">
      <c r="A1223" s="20" t="s">
        <v>760</v>
      </c>
      <c r="B1223" s="20" t="s">
        <v>5447</v>
      </c>
      <c r="C1223" s="20" t="s">
        <v>51</v>
      </c>
      <c r="D1223" s="296" t="s">
        <v>50</v>
      </c>
      <c r="I1223" s="272"/>
      <c r="J1223" s="296"/>
    </row>
    <row r="1224" spans="1:10">
      <c r="A1224" s="20" t="s">
        <v>761</v>
      </c>
      <c r="B1224" s="20" t="s">
        <v>5447</v>
      </c>
      <c r="C1224" s="20" t="s">
        <v>51</v>
      </c>
      <c r="D1224" s="296" t="s">
        <v>50</v>
      </c>
      <c r="I1224" s="272"/>
      <c r="J1224" s="296"/>
    </row>
    <row r="1225" spans="1:10">
      <c r="A1225" s="20" t="s">
        <v>762</v>
      </c>
      <c r="B1225" s="20" t="s">
        <v>5447</v>
      </c>
      <c r="C1225" s="20" t="s">
        <v>51</v>
      </c>
      <c r="D1225" s="296" t="s">
        <v>50</v>
      </c>
      <c r="I1225" s="272"/>
      <c r="J1225" s="296"/>
    </row>
    <row r="1226" spans="1:10">
      <c r="A1226" s="20" t="s">
        <v>764</v>
      </c>
      <c r="B1226" s="20" t="s">
        <v>5395</v>
      </c>
      <c r="C1226" s="20" t="s">
        <v>51</v>
      </c>
      <c r="D1226" s="296" t="s">
        <v>50</v>
      </c>
      <c r="I1226" s="272"/>
      <c r="J1226" s="296"/>
    </row>
    <row r="1227" spans="1:10">
      <c r="A1227" s="20" t="s">
        <v>765</v>
      </c>
      <c r="B1227" s="20" t="s">
        <v>5395</v>
      </c>
      <c r="C1227" s="20" t="s">
        <v>51</v>
      </c>
      <c r="D1227" s="296" t="s">
        <v>50</v>
      </c>
      <c r="I1227" s="272"/>
      <c r="J1227" s="296"/>
    </row>
    <row r="1228" spans="1:10">
      <c r="A1228" s="20" t="s">
        <v>767</v>
      </c>
      <c r="B1228" s="20" t="s">
        <v>5395</v>
      </c>
      <c r="C1228" s="20" t="s">
        <v>51</v>
      </c>
      <c r="D1228" s="296" t="s">
        <v>50</v>
      </c>
      <c r="I1228" s="272"/>
      <c r="J1228" s="296"/>
    </row>
    <row r="1229" spans="1:10">
      <c r="A1229" s="20" t="s">
        <v>769</v>
      </c>
      <c r="B1229" s="20" t="s">
        <v>5395</v>
      </c>
      <c r="C1229" s="20" t="s">
        <v>51</v>
      </c>
      <c r="D1229" s="296" t="s">
        <v>50</v>
      </c>
      <c r="I1229" s="272"/>
      <c r="J1229" s="296"/>
    </row>
    <row r="1230" spans="1:10">
      <c r="A1230" s="20" t="s">
        <v>763</v>
      </c>
      <c r="B1230" s="20" t="s">
        <v>5447</v>
      </c>
      <c r="C1230" s="20" t="s">
        <v>51</v>
      </c>
      <c r="D1230" s="296" t="s">
        <v>50</v>
      </c>
      <c r="I1230" s="272"/>
      <c r="J1230" s="296"/>
    </row>
    <row r="1231" spans="1:10">
      <c r="A1231" s="20" t="s">
        <v>766</v>
      </c>
      <c r="B1231" s="20" t="s">
        <v>5395</v>
      </c>
      <c r="C1231" s="20" t="s">
        <v>51</v>
      </c>
      <c r="D1231" s="296" t="s">
        <v>50</v>
      </c>
      <c r="I1231" s="272"/>
      <c r="J1231" s="296"/>
    </row>
    <row r="1232" spans="1:10">
      <c r="A1232" s="20" t="s">
        <v>768</v>
      </c>
      <c r="B1232" s="20" t="s">
        <v>5395</v>
      </c>
      <c r="C1232" s="20" t="s">
        <v>51</v>
      </c>
      <c r="D1232" s="296" t="s">
        <v>50</v>
      </c>
      <c r="I1232" s="272"/>
      <c r="J1232" s="296"/>
    </row>
    <row r="1233" spans="1:10">
      <c r="A1233" s="20" t="s">
        <v>770</v>
      </c>
      <c r="B1233" s="20" t="s">
        <v>5395</v>
      </c>
      <c r="C1233" s="20" t="s">
        <v>51</v>
      </c>
      <c r="D1233" s="296" t="s">
        <v>50</v>
      </c>
      <c r="I1233" s="272"/>
      <c r="J1233" s="296"/>
    </row>
    <row r="1234" spans="1:10">
      <c r="A1234" s="20" t="s">
        <v>771</v>
      </c>
      <c r="B1234" s="20" t="s">
        <v>5395</v>
      </c>
      <c r="C1234" s="20" t="s">
        <v>51</v>
      </c>
      <c r="D1234" s="296" t="s">
        <v>50</v>
      </c>
      <c r="I1234" s="272"/>
      <c r="J1234" s="296"/>
    </row>
    <row r="1235" spans="1:10">
      <c r="A1235" s="20" t="s">
        <v>772</v>
      </c>
      <c r="B1235" s="20" t="s">
        <v>5395</v>
      </c>
      <c r="C1235" s="20" t="s">
        <v>51</v>
      </c>
      <c r="D1235" s="296" t="s">
        <v>50</v>
      </c>
      <c r="I1235" s="272"/>
      <c r="J1235" s="296"/>
    </row>
    <row r="1236" spans="1:10">
      <c r="A1236" s="20" t="s">
        <v>773</v>
      </c>
      <c r="B1236" s="20" t="s">
        <v>5395</v>
      </c>
      <c r="C1236" s="20" t="s">
        <v>51</v>
      </c>
      <c r="D1236" s="296" t="s">
        <v>50</v>
      </c>
      <c r="I1236" s="272"/>
      <c r="J1236" s="296"/>
    </row>
    <row r="1237" spans="1:10">
      <c r="A1237" s="20" t="s">
        <v>774</v>
      </c>
      <c r="B1237" s="20" t="s">
        <v>5395</v>
      </c>
      <c r="C1237" s="20" t="s">
        <v>51</v>
      </c>
      <c r="D1237" s="296" t="s">
        <v>50</v>
      </c>
      <c r="I1237" s="272"/>
      <c r="J1237" s="296"/>
    </row>
    <row r="1238" spans="1:10">
      <c r="A1238" s="20" t="s">
        <v>775</v>
      </c>
      <c r="B1238" s="20" t="s">
        <v>5395</v>
      </c>
      <c r="C1238" s="20" t="s">
        <v>51</v>
      </c>
      <c r="D1238" s="296" t="s">
        <v>50</v>
      </c>
      <c r="I1238" s="272"/>
      <c r="J1238" s="296"/>
    </row>
    <row r="1239" spans="1:10">
      <c r="A1239" s="20" t="s">
        <v>1636</v>
      </c>
      <c r="B1239" s="20" t="s">
        <v>5376</v>
      </c>
      <c r="C1239" s="20" t="s">
        <v>59</v>
      </c>
      <c r="D1239" s="296" t="s">
        <v>58</v>
      </c>
      <c r="I1239" s="272"/>
      <c r="J1239" s="296"/>
    </row>
    <row r="1240" spans="1:10">
      <c r="A1240" s="20" t="s">
        <v>776</v>
      </c>
      <c r="B1240" s="20" t="s">
        <v>5395</v>
      </c>
      <c r="C1240" s="20" t="s">
        <v>51</v>
      </c>
      <c r="D1240" s="296" t="s">
        <v>50</v>
      </c>
      <c r="I1240" s="272"/>
      <c r="J1240" s="296"/>
    </row>
    <row r="1241" spans="1:10">
      <c r="A1241" s="20" t="s">
        <v>777</v>
      </c>
      <c r="B1241" s="20" t="s">
        <v>5395</v>
      </c>
      <c r="C1241" s="20" t="s">
        <v>51</v>
      </c>
      <c r="D1241" s="296" t="s">
        <v>50</v>
      </c>
      <c r="I1241" s="272"/>
      <c r="J1241" s="296"/>
    </row>
    <row r="1242" spans="1:10">
      <c r="A1242" s="20" t="s">
        <v>778</v>
      </c>
      <c r="B1242" s="20" t="s">
        <v>5395</v>
      </c>
      <c r="C1242" s="20" t="s">
        <v>51</v>
      </c>
      <c r="D1242" s="296" t="s">
        <v>50</v>
      </c>
      <c r="I1242" s="272"/>
      <c r="J1242" s="296"/>
    </row>
    <row r="1243" spans="1:10">
      <c r="A1243" s="20" t="s">
        <v>780</v>
      </c>
      <c r="B1243" s="20" t="s">
        <v>5395</v>
      </c>
      <c r="C1243" s="20" t="s">
        <v>51</v>
      </c>
      <c r="D1243" s="296" t="s">
        <v>50</v>
      </c>
      <c r="I1243" s="272"/>
      <c r="J1243" s="296"/>
    </row>
    <row r="1244" spans="1:10">
      <c r="A1244" s="20" t="s">
        <v>781</v>
      </c>
      <c r="B1244" s="20" t="s">
        <v>5395</v>
      </c>
      <c r="C1244" s="20" t="s">
        <v>51</v>
      </c>
      <c r="D1244" s="296" t="s">
        <v>50</v>
      </c>
      <c r="I1244" s="272"/>
      <c r="J1244" s="296"/>
    </row>
    <row r="1245" spans="1:10">
      <c r="A1245" s="20" t="s">
        <v>782</v>
      </c>
      <c r="B1245" s="20" t="s">
        <v>5395</v>
      </c>
      <c r="C1245" s="20" t="s">
        <v>51</v>
      </c>
      <c r="D1245" s="296" t="s">
        <v>50</v>
      </c>
      <c r="I1245" s="272"/>
      <c r="J1245" s="296"/>
    </row>
    <row r="1246" spans="1:10">
      <c r="A1246" s="20" t="s">
        <v>783</v>
      </c>
      <c r="B1246" s="20" t="s">
        <v>5395</v>
      </c>
      <c r="C1246" s="20" t="s">
        <v>51</v>
      </c>
      <c r="D1246" s="296" t="s">
        <v>50</v>
      </c>
      <c r="I1246" s="272"/>
      <c r="J1246" s="296"/>
    </row>
    <row r="1247" spans="1:10">
      <c r="A1247" s="20" t="s">
        <v>784</v>
      </c>
      <c r="B1247" s="20" t="s">
        <v>5395</v>
      </c>
      <c r="C1247" s="20" t="s">
        <v>51</v>
      </c>
      <c r="D1247" s="296" t="s">
        <v>50</v>
      </c>
      <c r="I1247" s="272"/>
      <c r="J1247" s="296"/>
    </row>
    <row r="1248" spans="1:10">
      <c r="A1248" s="20" t="s">
        <v>785</v>
      </c>
      <c r="B1248" s="20" t="s">
        <v>5395</v>
      </c>
      <c r="C1248" s="20" t="s">
        <v>51</v>
      </c>
      <c r="D1248" s="296" t="s">
        <v>50</v>
      </c>
      <c r="I1248" s="272"/>
      <c r="J1248" s="296"/>
    </row>
    <row r="1249" spans="1:10">
      <c r="A1249" s="20" t="s">
        <v>1286</v>
      </c>
      <c r="B1249" s="20" t="s">
        <v>5425</v>
      </c>
      <c r="C1249" s="20" t="s">
        <v>53</v>
      </c>
      <c r="D1249" s="296" t="s">
        <v>52</v>
      </c>
      <c r="I1249" s="272"/>
      <c r="J1249" s="296"/>
    </row>
    <row r="1250" spans="1:10">
      <c r="A1250" s="20" t="s">
        <v>1288</v>
      </c>
      <c r="B1250" s="20" t="s">
        <v>5425</v>
      </c>
      <c r="C1250" s="20" t="s">
        <v>53</v>
      </c>
      <c r="D1250" s="296" t="s">
        <v>52</v>
      </c>
      <c r="I1250" s="272"/>
      <c r="J1250" s="296"/>
    </row>
    <row r="1251" spans="1:10">
      <c r="A1251" s="20" t="s">
        <v>1289</v>
      </c>
      <c r="B1251" s="20" t="s">
        <v>5425</v>
      </c>
      <c r="C1251" s="20" t="s">
        <v>53</v>
      </c>
      <c r="D1251" s="296" t="s">
        <v>52</v>
      </c>
      <c r="I1251" s="272"/>
      <c r="J1251" s="296"/>
    </row>
    <row r="1252" spans="1:10">
      <c r="A1252" s="20" t="s">
        <v>1290</v>
      </c>
      <c r="B1252" s="20" t="s">
        <v>5425</v>
      </c>
      <c r="C1252" s="20" t="s">
        <v>53</v>
      </c>
      <c r="D1252" s="296" t="s">
        <v>52</v>
      </c>
      <c r="I1252" s="272"/>
      <c r="J1252" s="296"/>
    </row>
    <row r="1253" spans="1:10">
      <c r="A1253" s="20" t="s">
        <v>1339</v>
      </c>
      <c r="B1253" s="20" t="s">
        <v>5451</v>
      </c>
      <c r="C1253" s="20" t="s">
        <v>53</v>
      </c>
      <c r="D1253" s="296" t="s">
        <v>52</v>
      </c>
      <c r="I1253" s="272"/>
      <c r="J1253" s="296"/>
    </row>
    <row r="1254" spans="1:10">
      <c r="A1254" s="20" t="s">
        <v>1340</v>
      </c>
      <c r="B1254" s="20" t="s">
        <v>5451</v>
      </c>
      <c r="C1254" s="20" t="s">
        <v>53</v>
      </c>
      <c r="D1254" s="296" t="s">
        <v>52</v>
      </c>
      <c r="I1254" s="272"/>
      <c r="J1254" s="296"/>
    </row>
    <row r="1255" spans="1:10">
      <c r="A1255" s="20" t="s">
        <v>1343</v>
      </c>
      <c r="B1255" s="20" t="s">
        <v>5451</v>
      </c>
      <c r="C1255" s="20" t="s">
        <v>53</v>
      </c>
      <c r="D1255" s="296" t="s">
        <v>52</v>
      </c>
      <c r="I1255" s="272"/>
      <c r="J1255" s="296"/>
    </row>
    <row r="1256" spans="1:10">
      <c r="A1256" s="20" t="s">
        <v>1345</v>
      </c>
      <c r="B1256" s="20" t="s">
        <v>5451</v>
      </c>
      <c r="C1256" s="20" t="s">
        <v>53</v>
      </c>
      <c r="D1256" s="296" t="s">
        <v>52</v>
      </c>
      <c r="I1256" s="272"/>
      <c r="J1256" s="296"/>
    </row>
    <row r="1257" spans="1:10">
      <c r="A1257" s="20" t="s">
        <v>1347</v>
      </c>
      <c r="B1257" s="20" t="s">
        <v>5427</v>
      </c>
      <c r="C1257" s="20" t="s">
        <v>53</v>
      </c>
      <c r="D1257" s="296" t="s">
        <v>52</v>
      </c>
      <c r="I1257" s="272"/>
      <c r="J1257" s="296"/>
    </row>
    <row r="1258" spans="1:10">
      <c r="A1258" s="20" t="s">
        <v>1348</v>
      </c>
      <c r="B1258" s="20" t="s">
        <v>5427</v>
      </c>
      <c r="C1258" s="20" t="s">
        <v>53</v>
      </c>
      <c r="D1258" s="296" t="s">
        <v>52</v>
      </c>
      <c r="I1258" s="272"/>
      <c r="J1258" s="296"/>
    </row>
    <row r="1259" spans="1:10">
      <c r="A1259" s="20" t="s">
        <v>1143</v>
      </c>
      <c r="B1259" s="20" t="s">
        <v>5426</v>
      </c>
      <c r="C1259" s="20" t="s">
        <v>51</v>
      </c>
      <c r="D1259" s="296" t="s">
        <v>52</v>
      </c>
      <c r="I1259" s="272"/>
      <c r="J1259" s="296"/>
    </row>
    <row r="1260" spans="1:10">
      <c r="A1260" s="20" t="s">
        <v>1144</v>
      </c>
      <c r="B1260" s="20" t="s">
        <v>5426</v>
      </c>
      <c r="C1260" s="20" t="s">
        <v>51</v>
      </c>
      <c r="D1260" s="296" t="s">
        <v>52</v>
      </c>
      <c r="I1260" s="272"/>
      <c r="J1260" s="296"/>
    </row>
    <row r="1261" spans="1:10">
      <c r="A1261" s="20" t="s">
        <v>1154</v>
      </c>
      <c r="B1261" s="20" t="s">
        <v>5426</v>
      </c>
      <c r="C1261" s="20" t="s">
        <v>51</v>
      </c>
      <c r="D1261" s="296" t="s">
        <v>52</v>
      </c>
      <c r="I1261" s="272"/>
      <c r="J1261" s="296"/>
    </row>
    <row r="1262" spans="1:10">
      <c r="A1262" s="20" t="s">
        <v>1221</v>
      </c>
      <c r="B1262" s="20" t="s">
        <v>5457</v>
      </c>
      <c r="C1262" s="20" t="s">
        <v>53</v>
      </c>
      <c r="D1262" s="296" t="s">
        <v>52</v>
      </c>
      <c r="I1262" s="272"/>
      <c r="J1262" s="296"/>
    </row>
    <row r="1263" spans="1:10">
      <c r="A1263" s="20" t="s">
        <v>1222</v>
      </c>
      <c r="B1263" s="20" t="s">
        <v>5457</v>
      </c>
      <c r="C1263" s="20" t="s">
        <v>53</v>
      </c>
      <c r="D1263" s="296" t="s">
        <v>52</v>
      </c>
      <c r="I1263" s="272"/>
      <c r="J1263" s="296"/>
    </row>
    <row r="1264" spans="1:10">
      <c r="A1264" s="20" t="s">
        <v>1225</v>
      </c>
      <c r="B1264" s="20" t="s">
        <v>5432</v>
      </c>
      <c r="C1264" s="20" t="s">
        <v>53</v>
      </c>
      <c r="D1264" s="296" t="s">
        <v>52</v>
      </c>
      <c r="I1264" s="272"/>
      <c r="J1264" s="296"/>
    </row>
    <row r="1265" spans="1:10">
      <c r="A1265" s="20" t="s">
        <v>1226</v>
      </c>
      <c r="B1265" s="20" t="s">
        <v>5432</v>
      </c>
      <c r="C1265" s="20" t="s">
        <v>53</v>
      </c>
      <c r="D1265" s="296" t="s">
        <v>52</v>
      </c>
      <c r="I1265" s="272"/>
      <c r="J1265" s="296"/>
    </row>
    <row r="1266" spans="1:10">
      <c r="A1266" s="20" t="s">
        <v>1620</v>
      </c>
      <c r="B1266" s="20" t="s">
        <v>5387</v>
      </c>
      <c r="C1266" s="20" t="s">
        <v>59</v>
      </c>
      <c r="D1266" s="296" t="s">
        <v>52</v>
      </c>
      <c r="I1266" s="272"/>
      <c r="J1266" s="296"/>
    </row>
    <row r="1267" spans="1:10">
      <c r="A1267" s="20" t="s">
        <v>1621</v>
      </c>
      <c r="B1267" s="20" t="s">
        <v>5387</v>
      </c>
      <c r="C1267" s="20" t="s">
        <v>59</v>
      </c>
      <c r="D1267" s="296" t="s">
        <v>52</v>
      </c>
      <c r="I1267" s="272"/>
      <c r="J1267" s="296"/>
    </row>
    <row r="1268" spans="1:10">
      <c r="A1268" s="20" t="s">
        <v>1622</v>
      </c>
      <c r="B1268" s="20" t="s">
        <v>5387</v>
      </c>
      <c r="C1268" s="20" t="s">
        <v>59</v>
      </c>
      <c r="D1268" s="296" t="s">
        <v>52</v>
      </c>
      <c r="I1268" s="272"/>
      <c r="J1268" s="296"/>
    </row>
    <row r="1269" spans="1:10">
      <c r="A1269" s="20" t="s">
        <v>1146</v>
      </c>
      <c r="B1269" s="20" t="s">
        <v>5426</v>
      </c>
      <c r="C1269" s="20" t="s">
        <v>51</v>
      </c>
      <c r="D1269" s="296" t="s">
        <v>52</v>
      </c>
      <c r="I1269" s="272"/>
      <c r="J1269" s="296"/>
    </row>
    <row r="1270" spans="1:10">
      <c r="A1270" s="20" t="s">
        <v>1147</v>
      </c>
      <c r="B1270" s="20" t="s">
        <v>5426</v>
      </c>
      <c r="C1270" s="20" t="s">
        <v>51</v>
      </c>
      <c r="D1270" s="296" t="s">
        <v>52</v>
      </c>
      <c r="I1270" s="272"/>
      <c r="J1270" s="296"/>
    </row>
    <row r="1271" spans="1:10">
      <c r="A1271" s="20" t="s">
        <v>1148</v>
      </c>
      <c r="B1271" s="20" t="s">
        <v>5426</v>
      </c>
      <c r="C1271" s="20" t="s">
        <v>51</v>
      </c>
      <c r="D1271" s="296" t="s">
        <v>52</v>
      </c>
      <c r="I1271" s="272"/>
      <c r="J1271" s="296"/>
    </row>
    <row r="1272" spans="1:10">
      <c r="A1272" s="20" t="s">
        <v>1149</v>
      </c>
      <c r="B1272" s="20" t="s">
        <v>5426</v>
      </c>
      <c r="C1272" s="20" t="s">
        <v>51</v>
      </c>
      <c r="D1272" s="296" t="s">
        <v>52</v>
      </c>
      <c r="I1272" s="272"/>
      <c r="J1272" s="296"/>
    </row>
    <row r="1273" spans="1:10">
      <c r="A1273" s="20" t="s">
        <v>1150</v>
      </c>
      <c r="B1273" s="20" t="s">
        <v>5426</v>
      </c>
      <c r="C1273" s="20" t="s">
        <v>51</v>
      </c>
      <c r="D1273" s="296" t="s">
        <v>52</v>
      </c>
      <c r="I1273" s="272"/>
      <c r="J1273" s="296"/>
    </row>
    <row r="1274" spans="1:10">
      <c r="A1274" s="20" t="s">
        <v>1151</v>
      </c>
      <c r="B1274" s="20" t="s">
        <v>5426</v>
      </c>
      <c r="C1274" s="20" t="s">
        <v>51</v>
      </c>
      <c r="D1274" s="296" t="s">
        <v>52</v>
      </c>
      <c r="I1274" s="272"/>
      <c r="J1274" s="296"/>
    </row>
    <row r="1275" spans="1:10">
      <c r="A1275" s="20" t="s">
        <v>1152</v>
      </c>
      <c r="B1275" s="20" t="s">
        <v>5426</v>
      </c>
      <c r="C1275" s="20" t="s">
        <v>51</v>
      </c>
      <c r="D1275" s="296" t="s">
        <v>52</v>
      </c>
      <c r="I1275" s="272"/>
      <c r="J1275" s="296"/>
    </row>
    <row r="1276" spans="1:10">
      <c r="A1276" s="20" t="s">
        <v>1153</v>
      </c>
      <c r="B1276" s="20" t="s">
        <v>5426</v>
      </c>
      <c r="C1276" s="20" t="s">
        <v>51</v>
      </c>
      <c r="D1276" s="296" t="s">
        <v>52</v>
      </c>
      <c r="I1276" s="272"/>
      <c r="J1276" s="296"/>
    </row>
    <row r="1277" spans="1:10">
      <c r="A1277" s="20" t="s">
        <v>1157</v>
      </c>
      <c r="B1277" s="20" t="s">
        <v>5426</v>
      </c>
      <c r="C1277" s="20" t="s">
        <v>51</v>
      </c>
      <c r="D1277" s="296" t="s">
        <v>52</v>
      </c>
      <c r="I1277" s="272"/>
      <c r="J1277" s="296"/>
    </row>
    <row r="1278" spans="1:10">
      <c r="A1278" s="20" t="s">
        <v>1158</v>
      </c>
      <c r="B1278" s="20" t="s">
        <v>5426</v>
      </c>
      <c r="C1278" s="20" t="s">
        <v>51</v>
      </c>
      <c r="D1278" s="296" t="s">
        <v>52</v>
      </c>
      <c r="I1278" s="272"/>
      <c r="J1278" s="296"/>
    </row>
    <row r="1279" spans="1:10">
      <c r="A1279" s="20" t="s">
        <v>1162</v>
      </c>
      <c r="B1279" s="20" t="s">
        <v>5429</v>
      </c>
      <c r="C1279" s="20" t="s">
        <v>51</v>
      </c>
      <c r="D1279" s="296" t="s">
        <v>52</v>
      </c>
      <c r="I1279" s="272"/>
      <c r="J1279" s="296"/>
    </row>
    <row r="1280" spans="1:10">
      <c r="A1280" s="20" t="s">
        <v>1163</v>
      </c>
      <c r="B1280" s="20" t="s">
        <v>5429</v>
      </c>
      <c r="C1280" s="20" t="s">
        <v>51</v>
      </c>
      <c r="D1280" s="296" t="s">
        <v>52</v>
      </c>
      <c r="I1280" s="272"/>
      <c r="J1280" s="296"/>
    </row>
    <row r="1281" spans="1:10">
      <c r="A1281" s="20" t="s">
        <v>1164</v>
      </c>
      <c r="B1281" s="20" t="s">
        <v>5429</v>
      </c>
      <c r="C1281" s="20" t="s">
        <v>51</v>
      </c>
      <c r="D1281" s="296" t="s">
        <v>52</v>
      </c>
      <c r="I1281" s="272"/>
      <c r="J1281" s="296"/>
    </row>
    <row r="1282" spans="1:10">
      <c r="A1282" s="20" t="s">
        <v>1166</v>
      </c>
      <c r="B1282" s="20" t="s">
        <v>5429</v>
      </c>
      <c r="C1282" s="20" t="s">
        <v>51</v>
      </c>
      <c r="D1282" s="296" t="s">
        <v>52</v>
      </c>
      <c r="I1282" s="272"/>
      <c r="J1282" s="296"/>
    </row>
    <row r="1283" spans="1:10">
      <c r="A1283" s="20" t="s">
        <v>1159</v>
      </c>
      <c r="B1283" s="20" t="s">
        <v>5426</v>
      </c>
      <c r="C1283" s="20" t="s">
        <v>51</v>
      </c>
      <c r="D1283" s="296" t="s">
        <v>52</v>
      </c>
      <c r="I1283" s="272"/>
      <c r="J1283" s="296"/>
    </row>
    <row r="1284" spans="1:10">
      <c r="A1284" s="20" t="s">
        <v>1160</v>
      </c>
      <c r="B1284" s="20" t="s">
        <v>5426</v>
      </c>
      <c r="C1284" s="20" t="s">
        <v>51</v>
      </c>
      <c r="D1284" s="296" t="s">
        <v>52</v>
      </c>
      <c r="I1284" s="272"/>
      <c r="J1284" s="296"/>
    </row>
    <row r="1285" spans="1:10">
      <c r="A1285" s="20" t="s">
        <v>1161</v>
      </c>
      <c r="B1285" s="20" t="s">
        <v>5426</v>
      </c>
      <c r="C1285" s="20" t="s">
        <v>51</v>
      </c>
      <c r="D1285" s="296" t="s">
        <v>52</v>
      </c>
      <c r="I1285" s="272"/>
      <c r="J1285" s="296"/>
    </row>
    <row r="1286" spans="1:10">
      <c r="A1286" s="20" t="s">
        <v>1165</v>
      </c>
      <c r="B1286" s="20" t="s">
        <v>5429</v>
      </c>
      <c r="C1286" s="20" t="s">
        <v>51</v>
      </c>
      <c r="D1286" s="296" t="s">
        <v>52</v>
      </c>
      <c r="I1286" s="272"/>
      <c r="J1286" s="296"/>
    </row>
    <row r="1287" spans="1:10">
      <c r="A1287" s="20" t="s">
        <v>1168</v>
      </c>
      <c r="B1287" s="20" t="s">
        <v>5429</v>
      </c>
      <c r="C1287" s="20" t="s">
        <v>51</v>
      </c>
      <c r="D1287" s="296" t="s">
        <v>52</v>
      </c>
      <c r="I1287" s="272"/>
      <c r="J1287" s="296"/>
    </row>
    <row r="1288" spans="1:10">
      <c r="A1288" s="20" t="s">
        <v>1182</v>
      </c>
      <c r="B1288" s="20" t="s">
        <v>5429</v>
      </c>
      <c r="C1288" s="20" t="s">
        <v>51</v>
      </c>
      <c r="D1288" s="296" t="s">
        <v>52</v>
      </c>
      <c r="I1288" s="272"/>
      <c r="J1288" s="296"/>
    </row>
    <row r="1289" spans="1:10">
      <c r="A1289" s="20" t="s">
        <v>1376</v>
      </c>
      <c r="B1289" s="20" t="s">
        <v>5428</v>
      </c>
      <c r="C1289" s="20" t="s">
        <v>55</v>
      </c>
      <c r="D1289" s="296" t="s">
        <v>52</v>
      </c>
      <c r="I1289" s="272"/>
      <c r="J1289" s="296"/>
    </row>
    <row r="1290" spans="1:10">
      <c r="A1290" s="20" t="s">
        <v>1378</v>
      </c>
      <c r="B1290" s="20" t="s">
        <v>5428</v>
      </c>
      <c r="C1290" s="20" t="s">
        <v>55</v>
      </c>
      <c r="D1290" s="296" t="s">
        <v>52</v>
      </c>
      <c r="I1290" s="272"/>
      <c r="J1290" s="296"/>
    </row>
    <row r="1291" spans="1:10">
      <c r="A1291" s="20" t="s">
        <v>1381</v>
      </c>
      <c r="B1291" s="20" t="s">
        <v>5428</v>
      </c>
      <c r="C1291" s="20" t="s">
        <v>55</v>
      </c>
      <c r="D1291" s="296" t="s">
        <v>52</v>
      </c>
      <c r="I1291" s="272"/>
      <c r="J1291" s="296"/>
    </row>
    <row r="1292" spans="1:10">
      <c r="A1292" s="20" t="s">
        <v>1169</v>
      </c>
      <c r="B1292" s="20" t="s">
        <v>5429</v>
      </c>
      <c r="C1292" s="20" t="s">
        <v>51</v>
      </c>
      <c r="D1292" s="296" t="s">
        <v>52</v>
      </c>
      <c r="I1292" s="272"/>
      <c r="J1292" s="296"/>
    </row>
    <row r="1293" spans="1:10">
      <c r="A1293" s="20" t="s">
        <v>1170</v>
      </c>
      <c r="B1293" s="20" t="s">
        <v>5429</v>
      </c>
      <c r="C1293" s="20" t="s">
        <v>51</v>
      </c>
      <c r="D1293" s="296" t="s">
        <v>52</v>
      </c>
      <c r="I1293" s="272"/>
      <c r="J1293" s="296"/>
    </row>
    <row r="1294" spans="1:10">
      <c r="A1294" s="20" t="s">
        <v>1624</v>
      </c>
      <c r="B1294" s="20" t="s">
        <v>5387</v>
      </c>
      <c r="C1294" s="20" t="s">
        <v>59</v>
      </c>
      <c r="D1294" s="296" t="s">
        <v>52</v>
      </c>
      <c r="I1294" s="272"/>
      <c r="J1294" s="296"/>
    </row>
    <row r="1295" spans="1:10">
      <c r="A1295" s="20" t="s">
        <v>1625</v>
      </c>
      <c r="B1295" s="20" t="s">
        <v>5387</v>
      </c>
      <c r="C1295" s="20" t="s">
        <v>59</v>
      </c>
      <c r="D1295" s="296" t="s">
        <v>52</v>
      </c>
      <c r="I1295" s="272"/>
      <c r="J1295" s="296"/>
    </row>
    <row r="1296" spans="1:10">
      <c r="A1296" s="20" t="s">
        <v>1626</v>
      </c>
      <c r="B1296" s="20" t="s">
        <v>5387</v>
      </c>
      <c r="C1296" s="20" t="s">
        <v>59</v>
      </c>
      <c r="D1296" s="296" t="s">
        <v>52</v>
      </c>
      <c r="I1296" s="272"/>
      <c r="J1296" s="296"/>
    </row>
    <row r="1297" spans="1:10">
      <c r="A1297" s="20" t="s">
        <v>1627</v>
      </c>
      <c r="B1297" s="20" t="s">
        <v>5387</v>
      </c>
      <c r="C1297" s="20" t="s">
        <v>59</v>
      </c>
      <c r="D1297" s="296" t="s">
        <v>52</v>
      </c>
      <c r="I1297" s="272"/>
      <c r="J1297" s="296"/>
    </row>
    <row r="1298" spans="1:10">
      <c r="A1298" s="20" t="s">
        <v>1171</v>
      </c>
      <c r="B1298" s="20" t="s">
        <v>5429</v>
      </c>
      <c r="C1298" s="20" t="s">
        <v>51</v>
      </c>
      <c r="D1298" s="296" t="s">
        <v>52</v>
      </c>
      <c r="I1298" s="272"/>
      <c r="J1298" s="296"/>
    </row>
    <row r="1299" spans="1:10">
      <c r="A1299" s="20" t="s">
        <v>1172</v>
      </c>
      <c r="B1299" s="20" t="s">
        <v>5429</v>
      </c>
      <c r="C1299" s="20" t="s">
        <v>51</v>
      </c>
      <c r="D1299" s="296" t="s">
        <v>52</v>
      </c>
      <c r="I1299" s="272"/>
      <c r="J1299" s="296"/>
    </row>
    <row r="1300" spans="1:10">
      <c r="A1300" s="20" t="s">
        <v>1174</v>
      </c>
      <c r="B1300" s="20" t="s">
        <v>5429</v>
      </c>
      <c r="C1300" s="20" t="s">
        <v>51</v>
      </c>
      <c r="D1300" s="296" t="s">
        <v>52</v>
      </c>
      <c r="I1300" s="272"/>
      <c r="J1300" s="296"/>
    </row>
    <row r="1301" spans="1:10">
      <c r="A1301" s="20" t="s">
        <v>1176</v>
      </c>
      <c r="B1301" s="20" t="s">
        <v>5429</v>
      </c>
      <c r="C1301" s="20" t="s">
        <v>51</v>
      </c>
      <c r="D1301" s="296" t="s">
        <v>52</v>
      </c>
      <c r="I1301" s="272"/>
      <c r="J1301" s="296"/>
    </row>
    <row r="1302" spans="1:10">
      <c r="A1302" s="20" t="s">
        <v>1177</v>
      </c>
      <c r="B1302" s="20" t="s">
        <v>5429</v>
      </c>
      <c r="C1302" s="20" t="s">
        <v>51</v>
      </c>
      <c r="D1302" s="296" t="s">
        <v>52</v>
      </c>
      <c r="I1302" s="272"/>
      <c r="J1302" s="296"/>
    </row>
    <row r="1303" spans="1:10">
      <c r="A1303" s="20" t="s">
        <v>1178</v>
      </c>
      <c r="B1303" s="20" t="s">
        <v>5429</v>
      </c>
      <c r="C1303" s="20" t="s">
        <v>51</v>
      </c>
      <c r="D1303" s="296" t="s">
        <v>52</v>
      </c>
      <c r="I1303" s="272"/>
      <c r="J1303" s="296"/>
    </row>
    <row r="1304" spans="1:10">
      <c r="A1304" s="20" t="s">
        <v>1354</v>
      </c>
      <c r="B1304" s="20" t="s">
        <v>5427</v>
      </c>
      <c r="C1304" s="20" t="s">
        <v>53</v>
      </c>
      <c r="D1304" s="296" t="s">
        <v>52</v>
      </c>
      <c r="I1304" s="272"/>
      <c r="J1304" s="296"/>
    </row>
    <row r="1305" spans="1:10">
      <c r="A1305" s="20" t="s">
        <v>1356</v>
      </c>
      <c r="B1305" s="20" t="s">
        <v>5427</v>
      </c>
      <c r="C1305" s="20" t="s">
        <v>53</v>
      </c>
      <c r="D1305" s="296" t="s">
        <v>52</v>
      </c>
      <c r="I1305" s="272"/>
      <c r="J1305" s="296"/>
    </row>
    <row r="1306" spans="1:10">
      <c r="A1306" s="20" t="s">
        <v>1363</v>
      </c>
      <c r="B1306" s="20" t="s">
        <v>5427</v>
      </c>
      <c r="C1306" s="20" t="s">
        <v>53</v>
      </c>
      <c r="D1306" s="296" t="s">
        <v>52</v>
      </c>
      <c r="I1306" s="272"/>
      <c r="J1306" s="296"/>
    </row>
    <row r="1307" spans="1:10">
      <c r="A1307" s="20" t="s">
        <v>1365</v>
      </c>
      <c r="B1307" s="20" t="s">
        <v>5427</v>
      </c>
      <c r="C1307" s="20" t="s">
        <v>53</v>
      </c>
      <c r="D1307" s="296" t="s">
        <v>52</v>
      </c>
      <c r="I1307" s="272"/>
      <c r="J1307" s="296"/>
    </row>
    <row r="1308" spans="1:10">
      <c r="A1308" s="20" t="s">
        <v>1367</v>
      </c>
      <c r="B1308" s="20" t="s">
        <v>5427</v>
      </c>
      <c r="C1308" s="20" t="s">
        <v>53</v>
      </c>
      <c r="D1308" s="296" t="s">
        <v>52</v>
      </c>
      <c r="I1308" s="272"/>
      <c r="J1308" s="296"/>
    </row>
    <row r="1309" spans="1:10">
      <c r="A1309" s="20" t="s">
        <v>1369</v>
      </c>
      <c r="B1309" s="20" t="s">
        <v>5427</v>
      </c>
      <c r="C1309" s="20" t="s">
        <v>53</v>
      </c>
      <c r="D1309" s="296" t="s">
        <v>52</v>
      </c>
      <c r="I1309" s="272"/>
      <c r="J1309" s="296"/>
    </row>
    <row r="1310" spans="1:10">
      <c r="A1310" s="20" t="s">
        <v>1374</v>
      </c>
      <c r="B1310" s="20" t="s">
        <v>5428</v>
      </c>
      <c r="C1310" s="20" t="s">
        <v>55</v>
      </c>
      <c r="D1310" s="296" t="s">
        <v>52</v>
      </c>
      <c r="I1310" s="272"/>
      <c r="J1310" s="296"/>
    </row>
    <row r="1311" spans="1:10">
      <c r="A1311" s="20" t="s">
        <v>1375</v>
      </c>
      <c r="B1311" s="20" t="s">
        <v>5428</v>
      </c>
      <c r="C1311" s="20" t="s">
        <v>55</v>
      </c>
      <c r="D1311" s="296" t="s">
        <v>52</v>
      </c>
      <c r="I1311" s="272"/>
      <c r="J1311" s="296"/>
    </row>
    <row r="1312" spans="1:10">
      <c r="A1312" s="20" t="s">
        <v>1455</v>
      </c>
      <c r="B1312" s="20" t="s">
        <v>5454</v>
      </c>
      <c r="C1312" s="20" t="s">
        <v>55</v>
      </c>
      <c r="D1312" s="296" t="s">
        <v>52</v>
      </c>
      <c r="I1312" s="272"/>
      <c r="J1312" s="296"/>
    </row>
    <row r="1313" spans="1:10">
      <c r="A1313" s="20" t="s">
        <v>1456</v>
      </c>
      <c r="B1313" s="20" t="s">
        <v>5454</v>
      </c>
      <c r="C1313" s="20" t="s">
        <v>55</v>
      </c>
      <c r="D1313" s="296" t="s">
        <v>52</v>
      </c>
      <c r="I1313" s="272"/>
      <c r="J1313" s="296"/>
    </row>
    <row r="1314" spans="1:10">
      <c r="A1314" s="20" t="s">
        <v>1629</v>
      </c>
      <c r="B1314" s="20" t="s">
        <v>5387</v>
      </c>
      <c r="C1314" s="20" t="s">
        <v>59</v>
      </c>
      <c r="D1314" s="296" t="s">
        <v>52</v>
      </c>
      <c r="I1314" s="272"/>
      <c r="J1314" s="296"/>
    </row>
    <row r="1315" spans="1:10">
      <c r="A1315" s="20" t="s">
        <v>1630</v>
      </c>
      <c r="B1315" s="20" t="s">
        <v>5387</v>
      </c>
      <c r="C1315" s="20" t="s">
        <v>59</v>
      </c>
      <c r="D1315" s="296" t="s">
        <v>52</v>
      </c>
      <c r="I1315" s="272"/>
      <c r="J1315" s="296"/>
    </row>
    <row r="1316" spans="1:10">
      <c r="A1316" s="20" t="s">
        <v>1633</v>
      </c>
      <c r="B1316" s="20" t="s">
        <v>5387</v>
      </c>
      <c r="C1316" s="20" t="s">
        <v>59</v>
      </c>
      <c r="D1316" s="296" t="s">
        <v>52</v>
      </c>
      <c r="I1316" s="272"/>
      <c r="J1316" s="296"/>
    </row>
    <row r="1317" spans="1:10">
      <c r="A1317" s="20" t="s">
        <v>1377</v>
      </c>
      <c r="B1317" s="20" t="s">
        <v>5428</v>
      </c>
      <c r="C1317" s="20" t="s">
        <v>55</v>
      </c>
      <c r="D1317" s="296" t="s">
        <v>52</v>
      </c>
      <c r="I1317" s="272"/>
      <c r="J1317" s="296"/>
    </row>
    <row r="1318" spans="1:10">
      <c r="A1318" s="20" t="s">
        <v>1379</v>
      </c>
      <c r="B1318" s="20" t="s">
        <v>5428</v>
      </c>
      <c r="C1318" s="20" t="s">
        <v>55</v>
      </c>
      <c r="D1318" s="296" t="s">
        <v>52</v>
      </c>
      <c r="I1318" s="272"/>
      <c r="J1318" s="296"/>
    </row>
    <row r="1319" spans="1:10">
      <c r="A1319" s="20" t="s">
        <v>1380</v>
      </c>
      <c r="B1319" s="20" t="s">
        <v>5428</v>
      </c>
      <c r="C1319" s="20" t="s">
        <v>55</v>
      </c>
      <c r="D1319" s="296" t="s">
        <v>52</v>
      </c>
      <c r="I1319" s="272"/>
      <c r="J1319" s="296"/>
    </row>
    <row r="1320" spans="1:10">
      <c r="A1320" s="20" t="s">
        <v>1382</v>
      </c>
      <c r="B1320" s="20" t="s">
        <v>5428</v>
      </c>
      <c r="C1320" s="20" t="s">
        <v>55</v>
      </c>
      <c r="D1320" s="296" t="s">
        <v>52</v>
      </c>
      <c r="I1320" s="272"/>
      <c r="J1320" s="296"/>
    </row>
    <row r="1321" spans="1:10">
      <c r="A1321" s="20" t="s">
        <v>1383</v>
      </c>
      <c r="B1321" s="20" t="s">
        <v>5428</v>
      </c>
      <c r="C1321" s="20" t="s">
        <v>55</v>
      </c>
      <c r="D1321" s="296" t="s">
        <v>52</v>
      </c>
      <c r="I1321" s="272"/>
      <c r="J1321" s="296"/>
    </row>
    <row r="1322" spans="1:10">
      <c r="A1322" s="20" t="s">
        <v>1384</v>
      </c>
      <c r="B1322" s="20" t="s">
        <v>5428</v>
      </c>
      <c r="C1322" s="20" t="s">
        <v>55</v>
      </c>
      <c r="D1322" s="296" t="s">
        <v>52</v>
      </c>
      <c r="I1322" s="272"/>
      <c r="J1322" s="296"/>
    </row>
    <row r="1323" spans="1:10">
      <c r="A1323" s="20" t="s">
        <v>1385</v>
      </c>
      <c r="B1323" s="20" t="s">
        <v>5428</v>
      </c>
      <c r="C1323" s="20" t="s">
        <v>55</v>
      </c>
      <c r="D1323" s="296" t="s">
        <v>52</v>
      </c>
      <c r="I1323" s="272"/>
      <c r="J1323" s="296"/>
    </row>
    <row r="1324" spans="1:10">
      <c r="A1324" s="20" t="s">
        <v>1523</v>
      </c>
      <c r="B1324" s="20" t="s">
        <v>5379</v>
      </c>
      <c r="C1324" s="20" t="s">
        <v>57</v>
      </c>
      <c r="D1324" s="296" t="s">
        <v>52</v>
      </c>
      <c r="I1324" s="272"/>
      <c r="J1324" s="296"/>
    </row>
    <row r="1325" spans="1:10">
      <c r="A1325" s="20" t="s">
        <v>1600</v>
      </c>
      <c r="B1325" s="20" t="s">
        <v>5387</v>
      </c>
      <c r="C1325" s="20" t="s">
        <v>59</v>
      </c>
      <c r="D1325" s="296" t="s">
        <v>52</v>
      </c>
      <c r="I1325" s="272"/>
      <c r="J1325" s="296"/>
    </row>
    <row r="1326" spans="1:10">
      <c r="A1326" s="20" t="s">
        <v>1601</v>
      </c>
      <c r="B1326" s="20" t="s">
        <v>5387</v>
      </c>
      <c r="C1326" s="20" t="s">
        <v>59</v>
      </c>
      <c r="D1326" s="296" t="s">
        <v>52</v>
      </c>
      <c r="I1326" s="272"/>
      <c r="J1326" s="296"/>
    </row>
    <row r="1327" spans="1:10">
      <c r="A1327" s="20" t="s">
        <v>1602</v>
      </c>
      <c r="B1327" s="20" t="s">
        <v>5387</v>
      </c>
      <c r="C1327" s="20" t="s">
        <v>59</v>
      </c>
      <c r="D1327" s="296" t="s">
        <v>52</v>
      </c>
      <c r="I1327" s="272"/>
      <c r="J1327" s="296"/>
    </row>
    <row r="1328" spans="1:10">
      <c r="A1328" s="20" t="s">
        <v>1389</v>
      </c>
      <c r="B1328" s="20" t="s">
        <v>5428</v>
      </c>
      <c r="C1328" s="20" t="s">
        <v>55</v>
      </c>
      <c r="D1328" s="296" t="s">
        <v>52</v>
      </c>
      <c r="I1328" s="272"/>
      <c r="J1328" s="296"/>
    </row>
    <row r="1329" spans="1:10">
      <c r="A1329" s="20" t="s">
        <v>1390</v>
      </c>
      <c r="B1329" s="20" t="s">
        <v>5428</v>
      </c>
      <c r="C1329" s="20" t="s">
        <v>55</v>
      </c>
      <c r="D1329" s="296" t="s">
        <v>52</v>
      </c>
      <c r="I1329" s="272"/>
      <c r="J1329" s="296"/>
    </row>
    <row r="1330" spans="1:10">
      <c r="A1330" s="20" t="s">
        <v>1391</v>
      </c>
      <c r="B1330" s="20" t="s">
        <v>5428</v>
      </c>
      <c r="C1330" s="20" t="s">
        <v>55</v>
      </c>
      <c r="D1330" s="296" t="s">
        <v>52</v>
      </c>
      <c r="I1330" s="272"/>
      <c r="J1330" s="296"/>
    </row>
    <row r="1331" spans="1:10">
      <c r="A1331" s="20" t="s">
        <v>1392</v>
      </c>
      <c r="B1331" s="20" t="s">
        <v>5428</v>
      </c>
      <c r="C1331" s="20" t="s">
        <v>55</v>
      </c>
      <c r="D1331" s="296" t="s">
        <v>52</v>
      </c>
      <c r="I1331" s="272"/>
      <c r="J1331" s="296"/>
    </row>
    <row r="1332" spans="1:10">
      <c r="A1332" s="20" t="s">
        <v>1393</v>
      </c>
      <c r="B1332" s="20" t="s">
        <v>5428</v>
      </c>
      <c r="C1332" s="20" t="s">
        <v>55</v>
      </c>
      <c r="D1332" s="296" t="s">
        <v>52</v>
      </c>
      <c r="I1332" s="272"/>
      <c r="J1332" s="296"/>
    </row>
    <row r="1333" spans="1:10">
      <c r="A1333" s="20" t="s">
        <v>1394</v>
      </c>
      <c r="B1333" s="20" t="s">
        <v>5428</v>
      </c>
      <c r="C1333" s="20" t="s">
        <v>55</v>
      </c>
      <c r="D1333" s="296" t="s">
        <v>52</v>
      </c>
      <c r="I1333" s="272"/>
      <c r="J1333" s="296"/>
    </row>
    <row r="1334" spans="1:10">
      <c r="A1334" s="20" t="s">
        <v>1395</v>
      </c>
      <c r="B1334" s="20" t="s">
        <v>5428</v>
      </c>
      <c r="C1334" s="20" t="s">
        <v>55</v>
      </c>
      <c r="D1334" s="296" t="s">
        <v>52</v>
      </c>
      <c r="I1334" s="272"/>
      <c r="J1334" s="296"/>
    </row>
    <row r="1335" spans="1:10">
      <c r="A1335" s="20" t="s">
        <v>1396</v>
      </c>
      <c r="B1335" s="20" t="s">
        <v>5428</v>
      </c>
      <c r="C1335" s="20" t="s">
        <v>55</v>
      </c>
      <c r="D1335" s="296" t="s">
        <v>52</v>
      </c>
      <c r="I1335" s="272"/>
      <c r="J1335" s="296"/>
    </row>
    <row r="1336" spans="1:10">
      <c r="A1336" s="20" t="s">
        <v>1399</v>
      </c>
      <c r="B1336" s="20" t="s">
        <v>5428</v>
      </c>
      <c r="C1336" s="20" t="s">
        <v>55</v>
      </c>
      <c r="D1336" s="296" t="s">
        <v>52</v>
      </c>
      <c r="I1336" s="272"/>
      <c r="J1336" s="296"/>
    </row>
    <row r="1337" spans="1:10">
      <c r="A1337" s="20" t="s">
        <v>1400</v>
      </c>
      <c r="B1337" s="20" t="s">
        <v>5428</v>
      </c>
      <c r="C1337" s="20" t="s">
        <v>55</v>
      </c>
      <c r="D1337" s="296" t="s">
        <v>52</v>
      </c>
      <c r="I1337" s="272"/>
      <c r="J1337" s="296"/>
    </row>
    <row r="1338" spans="1:10">
      <c r="A1338" s="20" t="s">
        <v>1404</v>
      </c>
      <c r="B1338" s="20" t="s">
        <v>5428</v>
      </c>
      <c r="C1338" s="20" t="s">
        <v>55</v>
      </c>
      <c r="D1338" s="296" t="s">
        <v>52</v>
      </c>
      <c r="I1338" s="272"/>
      <c r="J1338" s="296"/>
    </row>
    <row r="1339" spans="1:10">
      <c r="A1339" s="20" t="s">
        <v>1409</v>
      </c>
      <c r="B1339" s="20" t="s">
        <v>5428</v>
      </c>
      <c r="C1339" s="20" t="s">
        <v>55</v>
      </c>
      <c r="D1339" s="296" t="s">
        <v>52</v>
      </c>
      <c r="I1339" s="272"/>
      <c r="J1339" s="296"/>
    </row>
    <row r="1340" spans="1:10">
      <c r="A1340" s="20" t="s">
        <v>1397</v>
      </c>
      <c r="B1340" s="20" t="s">
        <v>5428</v>
      </c>
      <c r="C1340" s="20" t="s">
        <v>55</v>
      </c>
      <c r="D1340" s="296" t="s">
        <v>52</v>
      </c>
      <c r="I1340" s="272"/>
      <c r="J1340" s="296"/>
    </row>
    <row r="1341" spans="1:10">
      <c r="A1341" s="20" t="s">
        <v>1398</v>
      </c>
      <c r="B1341" s="20" t="s">
        <v>5428</v>
      </c>
      <c r="C1341" s="20" t="s">
        <v>55</v>
      </c>
      <c r="D1341" s="296" t="s">
        <v>52</v>
      </c>
      <c r="I1341" s="272"/>
      <c r="J1341" s="296"/>
    </row>
    <row r="1342" spans="1:10">
      <c r="A1342" s="20" t="s">
        <v>1401</v>
      </c>
      <c r="B1342" s="20" t="s">
        <v>5428</v>
      </c>
      <c r="C1342" s="20" t="s">
        <v>55</v>
      </c>
      <c r="D1342" s="296" t="s">
        <v>52</v>
      </c>
      <c r="I1342" s="272"/>
      <c r="J1342" s="296"/>
    </row>
    <row r="1343" spans="1:10">
      <c r="A1343" s="20" t="s">
        <v>1405</v>
      </c>
      <c r="B1343" s="20" t="s">
        <v>5428</v>
      </c>
      <c r="C1343" s="20" t="s">
        <v>55</v>
      </c>
      <c r="D1343" s="296" t="s">
        <v>52</v>
      </c>
      <c r="I1343" s="272"/>
      <c r="J1343" s="296"/>
    </row>
    <row r="1344" spans="1:10">
      <c r="A1344" s="20" t="s">
        <v>1406</v>
      </c>
      <c r="B1344" s="20" t="s">
        <v>5428</v>
      </c>
      <c r="C1344" s="20" t="s">
        <v>55</v>
      </c>
      <c r="D1344" s="296" t="s">
        <v>52</v>
      </c>
      <c r="I1344" s="272"/>
      <c r="J1344" s="296"/>
    </row>
    <row r="1345" spans="1:10">
      <c r="A1345" s="20" t="s">
        <v>1642</v>
      </c>
      <c r="B1345" s="20" t="s">
        <v>5376</v>
      </c>
      <c r="C1345" s="20" t="s">
        <v>59</v>
      </c>
      <c r="D1345" s="296" t="s">
        <v>52</v>
      </c>
      <c r="I1345" s="272"/>
      <c r="J1345" s="296"/>
    </row>
    <row r="1346" spans="1:10">
      <c r="A1346" s="20" t="s">
        <v>1643</v>
      </c>
      <c r="B1346" s="20" t="s">
        <v>5376</v>
      </c>
      <c r="C1346" s="20" t="s">
        <v>59</v>
      </c>
      <c r="D1346" s="296" t="s">
        <v>52</v>
      </c>
      <c r="I1346" s="272"/>
      <c r="J1346" s="296"/>
    </row>
    <row r="1347" spans="1:10">
      <c r="A1347" s="20" t="s">
        <v>1644</v>
      </c>
      <c r="B1347" s="20" t="s">
        <v>5376</v>
      </c>
      <c r="C1347" s="20" t="s">
        <v>59</v>
      </c>
      <c r="D1347" s="296" t="s">
        <v>52</v>
      </c>
      <c r="I1347" s="272"/>
      <c r="J1347" s="296"/>
    </row>
    <row r="1348" spans="1:10">
      <c r="A1348" s="20" t="s">
        <v>1193</v>
      </c>
      <c r="B1348" s="20" t="s">
        <v>5430</v>
      </c>
      <c r="C1348" s="20" t="s">
        <v>51</v>
      </c>
      <c r="D1348" s="296" t="s">
        <v>52</v>
      </c>
      <c r="I1348" s="272"/>
      <c r="J1348" s="296"/>
    </row>
    <row r="1349" spans="1:10">
      <c r="A1349" s="20" t="s">
        <v>1194</v>
      </c>
      <c r="B1349" s="20" t="s">
        <v>5430</v>
      </c>
      <c r="C1349" s="20" t="s">
        <v>51</v>
      </c>
      <c r="D1349" s="296" t="s">
        <v>52</v>
      </c>
      <c r="I1349" s="272"/>
      <c r="J1349" s="296"/>
    </row>
    <row r="1350" spans="1:10">
      <c r="A1350" s="20" t="s">
        <v>1196</v>
      </c>
      <c r="B1350" s="20" t="s">
        <v>5430</v>
      </c>
      <c r="C1350" s="20" t="s">
        <v>51</v>
      </c>
      <c r="D1350" s="296" t="s">
        <v>52</v>
      </c>
      <c r="I1350" s="272"/>
      <c r="J1350" s="296"/>
    </row>
    <row r="1351" spans="1:10">
      <c r="A1351" s="20" t="s">
        <v>1198</v>
      </c>
      <c r="B1351" s="20" t="s">
        <v>5430</v>
      </c>
      <c r="C1351" s="20" t="s">
        <v>51</v>
      </c>
      <c r="D1351" s="296" t="s">
        <v>52</v>
      </c>
      <c r="I1351" s="272"/>
      <c r="J1351" s="296"/>
    </row>
    <row r="1352" spans="1:10">
      <c r="A1352" s="20" t="s">
        <v>1202</v>
      </c>
      <c r="B1352" s="20" t="s">
        <v>5430</v>
      </c>
      <c r="C1352" s="20" t="s">
        <v>51</v>
      </c>
      <c r="D1352" s="296" t="s">
        <v>52</v>
      </c>
      <c r="I1352" s="272"/>
      <c r="J1352" s="296"/>
    </row>
    <row r="1353" spans="1:10">
      <c r="A1353" s="20" t="s">
        <v>1218</v>
      </c>
      <c r="B1353" s="20" t="s">
        <v>5430</v>
      </c>
      <c r="C1353" s="20" t="s">
        <v>51</v>
      </c>
      <c r="D1353" s="296" t="s">
        <v>52</v>
      </c>
      <c r="I1353" s="272"/>
      <c r="J1353" s="296"/>
    </row>
    <row r="1354" spans="1:10">
      <c r="A1354" s="20" t="s">
        <v>1415</v>
      </c>
      <c r="B1354" s="20" t="s">
        <v>5428</v>
      </c>
      <c r="C1354" s="20" t="s">
        <v>55</v>
      </c>
      <c r="D1354" s="296" t="s">
        <v>52</v>
      </c>
      <c r="I1354" s="272"/>
      <c r="J1354" s="296"/>
    </row>
    <row r="1355" spans="1:10">
      <c r="A1355" s="20" t="s">
        <v>1423</v>
      </c>
      <c r="B1355" s="20" t="s">
        <v>5428</v>
      </c>
      <c r="C1355" s="20" t="s">
        <v>55</v>
      </c>
      <c r="D1355" s="296" t="s">
        <v>52</v>
      </c>
      <c r="I1355" s="272"/>
      <c r="J1355" s="296"/>
    </row>
    <row r="1356" spans="1:10">
      <c r="A1356" s="20" t="s">
        <v>1425</v>
      </c>
      <c r="B1356" s="20" t="s">
        <v>5454</v>
      </c>
      <c r="C1356" s="20" t="s">
        <v>55</v>
      </c>
      <c r="D1356" s="296" t="s">
        <v>52</v>
      </c>
      <c r="I1356" s="272"/>
      <c r="J1356" s="296"/>
    </row>
    <row r="1357" spans="1:10">
      <c r="A1357" s="20" t="s">
        <v>1426</v>
      </c>
      <c r="B1357" s="20" t="s">
        <v>5454</v>
      </c>
      <c r="C1357" s="20" t="s">
        <v>55</v>
      </c>
      <c r="D1357" s="296" t="s">
        <v>52</v>
      </c>
      <c r="I1357" s="272"/>
      <c r="J1357" s="296"/>
    </row>
    <row r="1358" spans="1:10">
      <c r="A1358" s="20" t="s">
        <v>1427</v>
      </c>
      <c r="B1358" s="20" t="s">
        <v>5454</v>
      </c>
      <c r="C1358" s="20" t="s">
        <v>55</v>
      </c>
      <c r="D1358" s="296" t="s">
        <v>52</v>
      </c>
      <c r="I1358" s="272"/>
      <c r="J1358" s="296"/>
    </row>
    <row r="1359" spans="1:10">
      <c r="A1359" s="20" t="s">
        <v>1199</v>
      </c>
      <c r="B1359" s="20" t="s">
        <v>5430</v>
      </c>
      <c r="C1359" s="20" t="s">
        <v>51</v>
      </c>
      <c r="D1359" s="296" t="s">
        <v>52</v>
      </c>
      <c r="I1359" s="272"/>
      <c r="J1359" s="296"/>
    </row>
    <row r="1360" spans="1:10">
      <c r="A1360" s="20" t="s">
        <v>1200</v>
      </c>
      <c r="B1360" s="20" t="s">
        <v>5430</v>
      </c>
      <c r="C1360" s="20" t="s">
        <v>51</v>
      </c>
      <c r="D1360" s="296" t="s">
        <v>52</v>
      </c>
      <c r="I1360" s="272"/>
      <c r="J1360" s="296"/>
    </row>
    <row r="1361" spans="1:10">
      <c r="A1361" s="20" t="s">
        <v>1201</v>
      </c>
      <c r="B1361" s="20" t="s">
        <v>5430</v>
      </c>
      <c r="C1361" s="20" t="s">
        <v>51</v>
      </c>
      <c r="D1361" s="296" t="s">
        <v>52</v>
      </c>
      <c r="I1361" s="272"/>
      <c r="J1361" s="296"/>
    </row>
    <row r="1362" spans="1:10">
      <c r="A1362" s="20" t="s">
        <v>1206</v>
      </c>
      <c r="B1362" s="20" t="s">
        <v>5430</v>
      </c>
      <c r="C1362" s="20" t="s">
        <v>51</v>
      </c>
      <c r="D1362" s="296" t="s">
        <v>52</v>
      </c>
      <c r="I1362" s="272"/>
      <c r="J1362" s="296"/>
    </row>
    <row r="1363" spans="1:10">
      <c r="A1363" s="20" t="s">
        <v>1209</v>
      </c>
      <c r="B1363" s="20" t="s">
        <v>5430</v>
      </c>
      <c r="C1363" s="20" t="s">
        <v>51</v>
      </c>
      <c r="D1363" s="296" t="s">
        <v>52</v>
      </c>
      <c r="I1363" s="272"/>
      <c r="J1363" s="296"/>
    </row>
    <row r="1364" spans="1:10">
      <c r="A1364" s="20" t="s">
        <v>1210</v>
      </c>
      <c r="B1364" s="20" t="s">
        <v>5430</v>
      </c>
      <c r="C1364" s="20" t="s">
        <v>51</v>
      </c>
      <c r="D1364" s="296" t="s">
        <v>52</v>
      </c>
      <c r="I1364" s="272"/>
      <c r="J1364" s="296"/>
    </row>
    <row r="1365" spans="1:10">
      <c r="A1365" s="20" t="s">
        <v>1212</v>
      </c>
      <c r="B1365" s="20" t="s">
        <v>5430</v>
      </c>
      <c r="C1365" s="20" t="s">
        <v>51</v>
      </c>
      <c r="D1365" s="296" t="s">
        <v>52</v>
      </c>
      <c r="I1365" s="272"/>
      <c r="J1365" s="296"/>
    </row>
    <row r="1366" spans="1:10">
      <c r="A1366" s="20" t="s">
        <v>1213</v>
      </c>
      <c r="B1366" s="20" t="s">
        <v>5430</v>
      </c>
      <c r="C1366" s="20" t="s">
        <v>51</v>
      </c>
      <c r="D1366" s="296" t="s">
        <v>52</v>
      </c>
      <c r="I1366" s="272"/>
      <c r="J1366" s="296"/>
    </row>
    <row r="1367" spans="1:10">
      <c r="A1367" s="20" t="s">
        <v>1217</v>
      </c>
      <c r="B1367" s="20" t="s">
        <v>5430</v>
      </c>
      <c r="C1367" s="20" t="s">
        <v>51</v>
      </c>
      <c r="D1367" s="296" t="s">
        <v>52</v>
      </c>
      <c r="I1367" s="272"/>
      <c r="J1367" s="296"/>
    </row>
    <row r="1368" spans="1:10">
      <c r="A1368" s="20" t="s">
        <v>1203</v>
      </c>
      <c r="B1368" s="20" t="s">
        <v>5430</v>
      </c>
      <c r="C1368" s="20" t="s">
        <v>51</v>
      </c>
      <c r="D1368" s="296" t="s">
        <v>52</v>
      </c>
      <c r="I1368" s="272"/>
      <c r="J1368" s="296"/>
    </row>
    <row r="1369" spans="1:10">
      <c r="A1369" s="20" t="s">
        <v>1204</v>
      </c>
      <c r="B1369" s="20" t="s">
        <v>5430</v>
      </c>
      <c r="C1369" s="20" t="s">
        <v>51</v>
      </c>
      <c r="D1369" s="296" t="s">
        <v>52</v>
      </c>
      <c r="I1369" s="272"/>
      <c r="J1369" s="296"/>
    </row>
    <row r="1370" spans="1:10">
      <c r="A1370" s="20" t="s">
        <v>1205</v>
      </c>
      <c r="B1370" s="20" t="s">
        <v>5430</v>
      </c>
      <c r="C1370" s="20" t="s">
        <v>51</v>
      </c>
      <c r="D1370" s="296" t="s">
        <v>52</v>
      </c>
      <c r="I1370" s="272"/>
      <c r="J1370" s="296"/>
    </row>
    <row r="1371" spans="1:10">
      <c r="A1371" s="20" t="s">
        <v>1207</v>
      </c>
      <c r="B1371" s="20" t="s">
        <v>5430</v>
      </c>
      <c r="C1371" s="20" t="s">
        <v>51</v>
      </c>
      <c r="D1371" s="296" t="s">
        <v>52</v>
      </c>
      <c r="I1371" s="272"/>
      <c r="J1371" s="296"/>
    </row>
    <row r="1372" spans="1:10">
      <c r="A1372" s="20" t="s">
        <v>1211</v>
      </c>
      <c r="B1372" s="20" t="s">
        <v>5430</v>
      </c>
      <c r="C1372" s="20" t="s">
        <v>51</v>
      </c>
      <c r="D1372" s="296" t="s">
        <v>52</v>
      </c>
      <c r="I1372" s="272"/>
      <c r="J1372" s="296"/>
    </row>
    <row r="1373" spans="1:10">
      <c r="A1373" s="20" t="s">
        <v>1215</v>
      </c>
      <c r="B1373" s="20" t="s">
        <v>5430</v>
      </c>
      <c r="C1373" s="20" t="s">
        <v>51</v>
      </c>
      <c r="D1373" s="296" t="s">
        <v>52</v>
      </c>
      <c r="I1373" s="272"/>
      <c r="J1373" s="296"/>
    </row>
    <row r="1374" spans="1:10">
      <c r="A1374" s="20" t="s">
        <v>1216</v>
      </c>
      <c r="B1374" s="20" t="s">
        <v>5430</v>
      </c>
      <c r="C1374" s="20" t="s">
        <v>51</v>
      </c>
      <c r="D1374" s="296" t="s">
        <v>52</v>
      </c>
      <c r="I1374" s="272"/>
      <c r="J1374" s="296"/>
    </row>
    <row r="1375" spans="1:10">
      <c r="A1375" s="20" t="s">
        <v>1275</v>
      </c>
      <c r="B1375" s="20" t="s">
        <v>5425</v>
      </c>
      <c r="C1375" s="20" t="s">
        <v>53</v>
      </c>
      <c r="D1375" s="296" t="s">
        <v>52</v>
      </c>
      <c r="I1375" s="272"/>
      <c r="J1375" s="296"/>
    </row>
    <row r="1376" spans="1:10">
      <c r="A1376" s="20" t="s">
        <v>1276</v>
      </c>
      <c r="B1376" s="20" t="s">
        <v>5425</v>
      </c>
      <c r="C1376" s="20" t="s">
        <v>53</v>
      </c>
      <c r="D1376" s="296" t="s">
        <v>52</v>
      </c>
      <c r="I1376" s="272"/>
      <c r="J1376" s="296"/>
    </row>
    <row r="1377" spans="1:10">
      <c r="A1377" s="20" t="s">
        <v>1277</v>
      </c>
      <c r="B1377" s="20" t="s">
        <v>5425</v>
      </c>
      <c r="C1377" s="20" t="s">
        <v>53</v>
      </c>
      <c r="D1377" s="296" t="s">
        <v>52</v>
      </c>
      <c r="I1377" s="272"/>
      <c r="J1377" s="296"/>
    </row>
    <row r="1378" spans="1:10">
      <c r="A1378" s="20" t="s">
        <v>1220</v>
      </c>
      <c r="B1378" s="20" t="s">
        <v>5430</v>
      </c>
      <c r="C1378" s="20" t="s">
        <v>51</v>
      </c>
      <c r="D1378" s="296" t="s">
        <v>52</v>
      </c>
      <c r="I1378" s="272"/>
      <c r="J1378" s="296"/>
    </row>
    <row r="1379" spans="1:10">
      <c r="A1379" s="20" t="s">
        <v>1223</v>
      </c>
      <c r="B1379" s="20" t="s">
        <v>5457</v>
      </c>
      <c r="C1379" s="20" t="s">
        <v>53</v>
      </c>
      <c r="D1379" s="296" t="s">
        <v>52</v>
      </c>
      <c r="I1379" s="272"/>
      <c r="J1379" s="296"/>
    </row>
    <row r="1380" spans="1:10">
      <c r="A1380" s="20" t="s">
        <v>1224</v>
      </c>
      <c r="B1380" s="20" t="s">
        <v>5457</v>
      </c>
      <c r="C1380" s="20" t="s">
        <v>53</v>
      </c>
      <c r="D1380" s="296" t="s">
        <v>52</v>
      </c>
      <c r="I1380" s="272"/>
      <c r="J1380" s="296"/>
    </row>
    <row r="1381" spans="1:10">
      <c r="A1381" s="20" t="s">
        <v>1227</v>
      </c>
      <c r="B1381" s="20" t="s">
        <v>5432</v>
      </c>
      <c r="C1381" s="20" t="s">
        <v>53</v>
      </c>
      <c r="D1381" s="296" t="s">
        <v>52</v>
      </c>
      <c r="I1381" s="272"/>
      <c r="J1381" s="296"/>
    </row>
    <row r="1382" spans="1:10">
      <c r="A1382" s="20" t="s">
        <v>1279</v>
      </c>
      <c r="B1382" s="20" t="s">
        <v>5425</v>
      </c>
      <c r="C1382" s="20" t="s">
        <v>53</v>
      </c>
      <c r="D1382" s="296" t="s">
        <v>52</v>
      </c>
      <c r="I1382" s="272"/>
      <c r="J1382" s="296"/>
    </row>
    <row r="1383" spans="1:10">
      <c r="A1383" s="20" t="s">
        <v>1280</v>
      </c>
      <c r="B1383" s="20" t="s">
        <v>5425</v>
      </c>
      <c r="C1383" s="20" t="s">
        <v>53</v>
      </c>
      <c r="D1383" s="296" t="s">
        <v>52</v>
      </c>
      <c r="I1383" s="272"/>
      <c r="J1383" s="296"/>
    </row>
    <row r="1384" spans="1:10">
      <c r="A1384" s="20" t="s">
        <v>1281</v>
      </c>
      <c r="B1384" s="20" t="s">
        <v>5425</v>
      </c>
      <c r="C1384" s="20" t="s">
        <v>53</v>
      </c>
      <c r="D1384" s="296" t="s">
        <v>52</v>
      </c>
      <c r="I1384" s="272"/>
      <c r="J1384" s="296"/>
    </row>
    <row r="1385" spans="1:10">
      <c r="A1385" s="20" t="s">
        <v>1282</v>
      </c>
      <c r="B1385" s="20" t="s">
        <v>5425</v>
      </c>
      <c r="C1385" s="20" t="s">
        <v>53</v>
      </c>
      <c r="D1385" s="296" t="s">
        <v>52</v>
      </c>
      <c r="I1385" s="272"/>
      <c r="J1385" s="296"/>
    </row>
    <row r="1386" spans="1:10">
      <c r="A1386" s="20" t="s">
        <v>1434</v>
      </c>
      <c r="B1386" s="20" t="s">
        <v>5454</v>
      </c>
      <c r="C1386" s="20" t="s">
        <v>55</v>
      </c>
      <c r="D1386" s="296" t="s">
        <v>52</v>
      </c>
      <c r="I1386" s="272"/>
      <c r="J1386" s="296"/>
    </row>
    <row r="1387" spans="1:10">
      <c r="A1387" s="20" t="s">
        <v>1435</v>
      </c>
      <c r="B1387" s="20" t="s">
        <v>5454</v>
      </c>
      <c r="C1387" s="20" t="s">
        <v>55</v>
      </c>
      <c r="D1387" s="296" t="s">
        <v>52</v>
      </c>
      <c r="I1387" s="272"/>
      <c r="J1387" s="296"/>
    </row>
    <row r="1388" spans="1:10">
      <c r="A1388" s="20" t="s">
        <v>1436</v>
      </c>
      <c r="B1388" s="20" t="s">
        <v>5454</v>
      </c>
      <c r="C1388" s="20" t="s">
        <v>55</v>
      </c>
      <c r="D1388" s="296" t="s">
        <v>52</v>
      </c>
      <c r="I1388" s="272"/>
      <c r="J1388" s="296"/>
    </row>
    <row r="1389" spans="1:10">
      <c r="A1389" s="20" t="s">
        <v>1437</v>
      </c>
      <c r="B1389" s="20" t="s">
        <v>5454</v>
      </c>
      <c r="C1389" s="20" t="s">
        <v>55</v>
      </c>
      <c r="D1389" s="296" t="s">
        <v>52</v>
      </c>
      <c r="I1389" s="272"/>
      <c r="J1389" s="296"/>
    </row>
    <row r="1390" spans="1:10">
      <c r="A1390" s="20" t="s">
        <v>1439</v>
      </c>
      <c r="B1390" s="20" t="s">
        <v>5454</v>
      </c>
      <c r="C1390" s="20" t="s">
        <v>55</v>
      </c>
      <c r="D1390" s="296" t="s">
        <v>52</v>
      </c>
      <c r="I1390" s="272"/>
      <c r="J1390" s="296"/>
    </row>
    <row r="1391" spans="1:10">
      <c r="A1391" s="20" t="s">
        <v>1442</v>
      </c>
      <c r="B1391" s="20" t="s">
        <v>5454</v>
      </c>
      <c r="C1391" s="20" t="s">
        <v>55</v>
      </c>
      <c r="D1391" s="296" t="s">
        <v>52</v>
      </c>
      <c r="I1391" s="272"/>
      <c r="J1391" s="296"/>
    </row>
    <row r="1392" spans="1:10">
      <c r="A1392" s="20" t="s">
        <v>1443</v>
      </c>
      <c r="B1392" s="20" t="s">
        <v>5454</v>
      </c>
      <c r="C1392" s="20" t="s">
        <v>55</v>
      </c>
      <c r="D1392" s="296" t="s">
        <v>52</v>
      </c>
      <c r="I1392" s="272"/>
      <c r="J1392" s="296"/>
    </row>
    <row r="1393" spans="1:10">
      <c r="A1393" s="20" t="s">
        <v>1444</v>
      </c>
      <c r="B1393" s="20" t="s">
        <v>5454</v>
      </c>
      <c r="C1393" s="20" t="s">
        <v>55</v>
      </c>
      <c r="D1393" s="296" t="s">
        <v>52</v>
      </c>
      <c r="I1393" s="272"/>
      <c r="J1393" s="296"/>
    </row>
    <row r="1394" spans="1:10">
      <c r="A1394" s="20" t="s">
        <v>1445</v>
      </c>
      <c r="B1394" s="20" t="s">
        <v>5454</v>
      </c>
      <c r="C1394" s="20" t="s">
        <v>55</v>
      </c>
      <c r="D1394" s="296" t="s">
        <v>52</v>
      </c>
      <c r="I1394" s="272"/>
      <c r="J1394" s="296"/>
    </row>
    <row r="1395" spans="1:10">
      <c r="A1395" s="20" t="s">
        <v>1467</v>
      </c>
      <c r="B1395" s="20" t="s">
        <v>5454</v>
      </c>
      <c r="C1395" s="20" t="s">
        <v>55</v>
      </c>
      <c r="D1395" s="296" t="s">
        <v>52</v>
      </c>
      <c r="I1395" s="272"/>
      <c r="J1395" s="296"/>
    </row>
    <row r="1396" spans="1:10">
      <c r="A1396" s="20" t="s">
        <v>1446</v>
      </c>
      <c r="B1396" s="20" t="s">
        <v>5454</v>
      </c>
      <c r="C1396" s="20" t="s">
        <v>55</v>
      </c>
      <c r="D1396" s="296" t="s">
        <v>52</v>
      </c>
      <c r="I1396" s="272"/>
      <c r="J1396" s="296"/>
    </row>
    <row r="1397" spans="1:10">
      <c r="A1397" s="20" t="s">
        <v>1646</v>
      </c>
      <c r="B1397" s="20" t="s">
        <v>5376</v>
      </c>
      <c r="C1397" s="20" t="s">
        <v>59</v>
      </c>
      <c r="D1397" s="296" t="s">
        <v>52</v>
      </c>
      <c r="I1397" s="272"/>
      <c r="J1397" s="296"/>
    </row>
    <row r="1398" spans="1:10">
      <c r="A1398" s="20" t="s">
        <v>1648</v>
      </c>
      <c r="B1398" s="20" t="s">
        <v>5376</v>
      </c>
      <c r="C1398" s="20" t="s">
        <v>59</v>
      </c>
      <c r="D1398" s="296" t="s">
        <v>52</v>
      </c>
      <c r="I1398" s="272"/>
      <c r="J1398" s="296"/>
    </row>
    <row r="1399" spans="1:10">
      <c r="A1399" s="20" t="s">
        <v>1649</v>
      </c>
      <c r="B1399" s="20" t="s">
        <v>5376</v>
      </c>
      <c r="C1399" s="20" t="s">
        <v>59</v>
      </c>
      <c r="D1399" s="296" t="s">
        <v>52</v>
      </c>
      <c r="I1399" s="272"/>
      <c r="J1399" s="296"/>
    </row>
    <row r="1400" spans="1:10">
      <c r="A1400" s="20" t="s">
        <v>1650</v>
      </c>
      <c r="B1400" s="20" t="s">
        <v>5376</v>
      </c>
      <c r="C1400" s="20" t="s">
        <v>59</v>
      </c>
      <c r="D1400" s="296" t="s">
        <v>52</v>
      </c>
      <c r="I1400" s="272"/>
      <c r="J1400" s="296"/>
    </row>
    <row r="1401" spans="1:10">
      <c r="A1401" s="20" t="s">
        <v>1447</v>
      </c>
      <c r="B1401" s="20" t="s">
        <v>5454</v>
      </c>
      <c r="C1401" s="20" t="s">
        <v>55</v>
      </c>
      <c r="D1401" s="296" t="s">
        <v>52</v>
      </c>
      <c r="I1401" s="272"/>
      <c r="J1401" s="296"/>
    </row>
    <row r="1402" spans="1:10">
      <c r="A1402" s="20" t="s">
        <v>1449</v>
      </c>
      <c r="B1402" s="20" t="s">
        <v>5454</v>
      </c>
      <c r="C1402" s="20" t="s">
        <v>55</v>
      </c>
      <c r="D1402" s="296" t="s">
        <v>52</v>
      </c>
      <c r="I1402" s="272"/>
      <c r="J1402" s="296"/>
    </row>
    <row r="1403" spans="1:10">
      <c r="A1403" s="20" t="s">
        <v>1452</v>
      </c>
      <c r="B1403" s="20" t="s">
        <v>5454</v>
      </c>
      <c r="C1403" s="20" t="s">
        <v>55</v>
      </c>
      <c r="D1403" s="296" t="s">
        <v>52</v>
      </c>
      <c r="I1403" s="272"/>
      <c r="J1403" s="296"/>
    </row>
    <row r="1404" spans="1:10">
      <c r="A1404" s="20" t="s">
        <v>1453</v>
      </c>
      <c r="B1404" s="20" t="s">
        <v>5454</v>
      </c>
      <c r="C1404" s="20" t="s">
        <v>55</v>
      </c>
      <c r="D1404" s="296" t="s">
        <v>52</v>
      </c>
      <c r="I1404" s="272"/>
      <c r="J1404" s="296"/>
    </row>
    <row r="1405" spans="1:10">
      <c r="A1405" s="20" t="s">
        <v>1454</v>
      </c>
      <c r="B1405" s="20" t="s">
        <v>5454</v>
      </c>
      <c r="C1405" s="20" t="s">
        <v>55</v>
      </c>
      <c r="D1405" s="296" t="s">
        <v>52</v>
      </c>
      <c r="I1405" s="272"/>
      <c r="J1405" s="296"/>
    </row>
    <row r="1406" spans="1:10">
      <c r="A1406" s="20" t="s">
        <v>1457</v>
      </c>
      <c r="B1406" s="20" t="s">
        <v>5454</v>
      </c>
      <c r="C1406" s="20" t="s">
        <v>55</v>
      </c>
      <c r="D1406" s="296" t="s">
        <v>52</v>
      </c>
      <c r="I1406" s="272"/>
      <c r="J1406" s="296"/>
    </row>
    <row r="1407" spans="1:10">
      <c r="A1407" s="20" t="s">
        <v>1468</v>
      </c>
      <c r="B1407" s="20" t="s">
        <v>5454</v>
      </c>
      <c r="C1407" s="20" t="s">
        <v>55</v>
      </c>
      <c r="D1407" s="296" t="s">
        <v>52</v>
      </c>
      <c r="I1407" s="272"/>
      <c r="J1407" s="296"/>
    </row>
    <row r="1408" spans="1:10">
      <c r="A1408" s="20" t="s">
        <v>1513</v>
      </c>
      <c r="B1408" s="20" t="s">
        <v>5379</v>
      </c>
      <c r="C1408" s="20" t="s">
        <v>57</v>
      </c>
      <c r="D1408" s="296" t="s">
        <v>52</v>
      </c>
      <c r="I1408" s="272"/>
      <c r="J1408" s="296"/>
    </row>
    <row r="1409" spans="1:10">
      <c r="A1409" s="20" t="s">
        <v>1515</v>
      </c>
      <c r="B1409" s="20" t="s">
        <v>5379</v>
      </c>
      <c r="C1409" s="20" t="s">
        <v>57</v>
      </c>
      <c r="D1409" s="296" t="s">
        <v>52</v>
      </c>
      <c r="I1409" s="272"/>
      <c r="J1409" s="296"/>
    </row>
    <row r="1410" spans="1:10">
      <c r="A1410" s="20" t="s">
        <v>1517</v>
      </c>
      <c r="B1410" s="20" t="s">
        <v>5379</v>
      </c>
      <c r="C1410" s="20" t="s">
        <v>57</v>
      </c>
      <c r="D1410" s="296" t="s">
        <v>52</v>
      </c>
      <c r="I1410" s="272"/>
      <c r="J1410" s="296"/>
    </row>
    <row r="1411" spans="1:10">
      <c r="A1411" s="20" t="s">
        <v>1519</v>
      </c>
      <c r="B1411" s="20" t="s">
        <v>5379</v>
      </c>
      <c r="C1411" s="20" t="s">
        <v>57</v>
      </c>
      <c r="D1411" s="296" t="s">
        <v>52</v>
      </c>
      <c r="I1411" s="272"/>
      <c r="J1411" s="296"/>
    </row>
    <row r="1412" spans="1:10">
      <c r="A1412" s="20" t="s">
        <v>1520</v>
      </c>
      <c r="B1412" s="20" t="s">
        <v>5379</v>
      </c>
      <c r="C1412" s="20" t="s">
        <v>57</v>
      </c>
      <c r="D1412" s="296" t="s">
        <v>52</v>
      </c>
      <c r="I1412" s="272"/>
      <c r="J1412" s="296"/>
    </row>
    <row r="1413" spans="1:10">
      <c r="A1413" s="20" t="s">
        <v>1458</v>
      </c>
      <c r="B1413" s="20" t="s">
        <v>5454</v>
      </c>
      <c r="C1413" s="20" t="s">
        <v>55</v>
      </c>
      <c r="D1413" s="296" t="s">
        <v>52</v>
      </c>
      <c r="I1413" s="272"/>
      <c r="J1413" s="296"/>
    </row>
    <row r="1414" spans="1:10">
      <c r="A1414" s="20" t="s">
        <v>1459</v>
      </c>
      <c r="B1414" s="20" t="s">
        <v>5454</v>
      </c>
      <c r="C1414" s="20" t="s">
        <v>55</v>
      </c>
      <c r="D1414" s="296" t="s">
        <v>52</v>
      </c>
      <c r="I1414" s="272"/>
      <c r="J1414" s="296"/>
    </row>
    <row r="1415" spans="1:10">
      <c r="A1415" s="20" t="s">
        <v>1460</v>
      </c>
      <c r="B1415" s="20" t="s">
        <v>5454</v>
      </c>
      <c r="C1415" s="20" t="s">
        <v>55</v>
      </c>
      <c r="D1415" s="296" t="s">
        <v>52</v>
      </c>
      <c r="I1415" s="272"/>
      <c r="J1415" s="296"/>
    </row>
    <row r="1416" spans="1:10">
      <c r="A1416" s="20" t="s">
        <v>1461</v>
      </c>
      <c r="B1416" s="20" t="s">
        <v>5454</v>
      </c>
      <c r="C1416" s="20" t="s">
        <v>55</v>
      </c>
      <c r="D1416" s="296" t="s">
        <v>52</v>
      </c>
      <c r="I1416" s="272"/>
      <c r="J1416" s="296"/>
    </row>
    <row r="1417" spans="1:10">
      <c r="A1417" s="20" t="s">
        <v>1462</v>
      </c>
      <c r="B1417" s="20" t="s">
        <v>5454</v>
      </c>
      <c r="C1417" s="20" t="s">
        <v>55</v>
      </c>
      <c r="D1417" s="296" t="s">
        <v>52</v>
      </c>
      <c r="I1417" s="272"/>
      <c r="J1417" s="296"/>
    </row>
    <row r="1418" spans="1:10">
      <c r="A1418" s="20" t="s">
        <v>1463</v>
      </c>
      <c r="B1418" s="20" t="s">
        <v>5454</v>
      </c>
      <c r="C1418" s="20" t="s">
        <v>55</v>
      </c>
      <c r="D1418" s="296" t="s">
        <v>52</v>
      </c>
      <c r="I1418" s="272"/>
      <c r="J1418" s="296"/>
    </row>
    <row r="1419" spans="1:10">
      <c r="A1419" s="20" t="s">
        <v>1464</v>
      </c>
      <c r="B1419" s="20" t="s">
        <v>5454</v>
      </c>
      <c r="C1419" s="20" t="s">
        <v>55</v>
      </c>
      <c r="D1419" s="296" t="s">
        <v>52</v>
      </c>
      <c r="I1419" s="272"/>
      <c r="J1419" s="296"/>
    </row>
    <row r="1420" spans="1:10">
      <c r="A1420" s="20" t="s">
        <v>1465</v>
      </c>
      <c r="B1420" s="20" t="s">
        <v>5454</v>
      </c>
      <c r="C1420" s="20" t="s">
        <v>55</v>
      </c>
      <c r="D1420" s="296" t="s">
        <v>52</v>
      </c>
      <c r="I1420" s="272"/>
      <c r="J1420" s="296"/>
    </row>
    <row r="1421" spans="1:10">
      <c r="A1421" s="20" t="s">
        <v>1466</v>
      </c>
      <c r="B1421" s="20" t="s">
        <v>5454</v>
      </c>
      <c r="C1421" s="20" t="s">
        <v>55</v>
      </c>
      <c r="D1421" s="296" t="s">
        <v>52</v>
      </c>
      <c r="I1421" s="272"/>
      <c r="J1421" s="296"/>
    </row>
    <row r="1422" spans="1:10">
      <c r="A1422" s="20" t="s">
        <v>1291</v>
      </c>
      <c r="B1422" s="20" t="s">
        <v>5425</v>
      </c>
      <c r="C1422" s="20" t="s">
        <v>53</v>
      </c>
      <c r="D1422" s="296" t="s">
        <v>52</v>
      </c>
      <c r="I1422" s="272"/>
      <c r="J1422" s="296"/>
    </row>
    <row r="1423" spans="1:10">
      <c r="A1423" s="20" t="s">
        <v>1292</v>
      </c>
      <c r="B1423" s="20" t="s">
        <v>5458</v>
      </c>
      <c r="C1423" s="20" t="s">
        <v>53</v>
      </c>
      <c r="D1423" s="296" t="s">
        <v>52</v>
      </c>
      <c r="I1423" s="272"/>
      <c r="J1423" s="296"/>
    </row>
    <row r="1424" spans="1:10">
      <c r="A1424" s="20" t="s">
        <v>1293</v>
      </c>
      <c r="B1424" s="20" t="s">
        <v>5458</v>
      </c>
      <c r="C1424" s="20" t="s">
        <v>53</v>
      </c>
      <c r="D1424" s="296" t="s">
        <v>52</v>
      </c>
      <c r="I1424" s="272"/>
      <c r="J1424" s="296"/>
    </row>
    <row r="1425" spans="1:10">
      <c r="A1425" s="20" t="s">
        <v>1294</v>
      </c>
      <c r="B1425" s="20" t="s">
        <v>5458</v>
      </c>
      <c r="C1425" s="20" t="s">
        <v>53</v>
      </c>
      <c r="D1425" s="296" t="s">
        <v>52</v>
      </c>
      <c r="I1425" s="272"/>
      <c r="J1425" s="296"/>
    </row>
    <row r="1426" spans="1:10">
      <c r="A1426" s="20" t="s">
        <v>1295</v>
      </c>
      <c r="B1426" s="20" t="s">
        <v>5458</v>
      </c>
      <c r="C1426" s="20" t="s">
        <v>53</v>
      </c>
      <c r="D1426" s="296" t="s">
        <v>52</v>
      </c>
      <c r="I1426" s="272"/>
      <c r="J1426" s="296"/>
    </row>
    <row r="1427" spans="1:10">
      <c r="A1427" s="20" t="s">
        <v>1296</v>
      </c>
      <c r="B1427" s="20" t="s">
        <v>5458</v>
      </c>
      <c r="C1427" s="20" t="s">
        <v>53</v>
      </c>
      <c r="D1427" s="296" t="s">
        <v>52</v>
      </c>
      <c r="I1427" s="272"/>
      <c r="J1427" s="296"/>
    </row>
    <row r="1428" spans="1:10">
      <c r="A1428" s="20" t="s">
        <v>1297</v>
      </c>
      <c r="B1428" s="20" t="s">
        <v>5458</v>
      </c>
      <c r="C1428" s="20" t="s">
        <v>53</v>
      </c>
      <c r="D1428" s="296" t="s">
        <v>52</v>
      </c>
      <c r="I1428" s="272"/>
      <c r="J1428" s="296"/>
    </row>
    <row r="1429" spans="1:10">
      <c r="A1429" s="20" t="s">
        <v>1298</v>
      </c>
      <c r="B1429" s="20" t="s">
        <v>5458</v>
      </c>
      <c r="C1429" s="20" t="s">
        <v>53</v>
      </c>
      <c r="D1429" s="296" t="s">
        <v>52</v>
      </c>
      <c r="I1429" s="272"/>
      <c r="J1429" s="296"/>
    </row>
    <row r="1430" spans="1:10">
      <c r="A1430" s="20" t="s">
        <v>1299</v>
      </c>
      <c r="B1430" s="20" t="s">
        <v>5458</v>
      </c>
      <c r="C1430" s="20" t="s">
        <v>53</v>
      </c>
      <c r="D1430" s="296" t="s">
        <v>52</v>
      </c>
      <c r="I1430" s="272"/>
      <c r="J1430" s="296"/>
    </row>
    <row r="1431" spans="1:10">
      <c r="A1431" s="20" t="s">
        <v>1300</v>
      </c>
      <c r="B1431" s="20" t="s">
        <v>5458</v>
      </c>
      <c r="C1431" s="20" t="s">
        <v>53</v>
      </c>
      <c r="D1431" s="296" t="s">
        <v>52</v>
      </c>
      <c r="I1431" s="272"/>
      <c r="J1431" s="296"/>
    </row>
    <row r="1432" spans="1:10">
      <c r="A1432" s="20" t="s">
        <v>1301</v>
      </c>
      <c r="B1432" s="20" t="s">
        <v>5458</v>
      </c>
      <c r="C1432" s="20" t="s">
        <v>53</v>
      </c>
      <c r="D1432" s="296" t="s">
        <v>52</v>
      </c>
      <c r="I1432" s="272"/>
      <c r="J1432" s="296"/>
    </row>
    <row r="1433" spans="1:10">
      <c r="A1433" s="20" t="s">
        <v>1302</v>
      </c>
      <c r="B1433" s="20" t="s">
        <v>5458</v>
      </c>
      <c r="C1433" s="20" t="s">
        <v>53</v>
      </c>
      <c r="D1433" s="296" t="s">
        <v>52</v>
      </c>
      <c r="I1433" s="272"/>
      <c r="J1433" s="296"/>
    </row>
    <row r="1434" spans="1:10">
      <c r="A1434" s="20" t="s">
        <v>1303</v>
      </c>
      <c r="B1434" s="20" t="s">
        <v>5458</v>
      </c>
      <c r="C1434" s="20" t="s">
        <v>53</v>
      </c>
      <c r="D1434" s="296" t="s">
        <v>52</v>
      </c>
      <c r="I1434" s="272"/>
      <c r="J1434" s="296"/>
    </row>
    <row r="1435" spans="1:10">
      <c r="A1435" s="20" t="s">
        <v>1304</v>
      </c>
      <c r="B1435" s="20" t="s">
        <v>5458</v>
      </c>
      <c r="C1435" s="20" t="s">
        <v>53</v>
      </c>
      <c r="D1435" s="296" t="s">
        <v>52</v>
      </c>
      <c r="I1435" s="272"/>
      <c r="J1435" s="296"/>
    </row>
    <row r="1436" spans="1:10">
      <c r="A1436" s="20" t="s">
        <v>1305</v>
      </c>
      <c r="B1436" s="20" t="s">
        <v>5440</v>
      </c>
      <c r="C1436" s="20" t="s">
        <v>53</v>
      </c>
      <c r="D1436" s="296" t="s">
        <v>52</v>
      </c>
      <c r="I1436" s="272"/>
      <c r="J1436" s="296"/>
    </row>
    <row r="1437" spans="1:10">
      <c r="A1437" s="20" t="s">
        <v>1306</v>
      </c>
      <c r="B1437" s="20" t="s">
        <v>5440</v>
      </c>
      <c r="C1437" s="20" t="s">
        <v>53</v>
      </c>
      <c r="D1437" s="296" t="s">
        <v>52</v>
      </c>
      <c r="I1437" s="272"/>
      <c r="J1437" s="296"/>
    </row>
    <row r="1438" spans="1:10">
      <c r="A1438" s="20" t="s">
        <v>1307</v>
      </c>
      <c r="B1438" s="20" t="s">
        <v>5440</v>
      </c>
      <c r="C1438" s="20" t="s">
        <v>53</v>
      </c>
      <c r="D1438" s="296" t="s">
        <v>52</v>
      </c>
      <c r="I1438" s="272"/>
      <c r="J1438" s="296"/>
    </row>
    <row r="1439" spans="1:10">
      <c r="A1439" s="20" t="s">
        <v>1309</v>
      </c>
      <c r="B1439" s="20" t="s">
        <v>5440</v>
      </c>
      <c r="C1439" s="20" t="s">
        <v>53</v>
      </c>
      <c r="D1439" s="296" t="s">
        <v>52</v>
      </c>
      <c r="I1439" s="272"/>
      <c r="J1439" s="296"/>
    </row>
    <row r="1440" spans="1:10">
      <c r="A1440" s="20" t="s">
        <v>1310</v>
      </c>
      <c r="B1440" s="20" t="s">
        <v>5459</v>
      </c>
      <c r="C1440" s="20" t="s">
        <v>53</v>
      </c>
      <c r="D1440" s="296" t="s">
        <v>52</v>
      </c>
      <c r="I1440" s="272"/>
      <c r="J1440" s="296"/>
    </row>
    <row r="1441" spans="1:10">
      <c r="A1441" s="20" t="s">
        <v>1311</v>
      </c>
      <c r="B1441" s="20" t="s">
        <v>5459</v>
      </c>
      <c r="C1441" s="20" t="s">
        <v>53</v>
      </c>
      <c r="D1441" s="296" t="s">
        <v>52</v>
      </c>
      <c r="I1441" s="272"/>
      <c r="J1441" s="296"/>
    </row>
    <row r="1442" spans="1:10">
      <c r="A1442" s="20" t="s">
        <v>1312</v>
      </c>
      <c r="B1442" s="20" t="s">
        <v>5459</v>
      </c>
      <c r="C1442" s="20" t="s">
        <v>53</v>
      </c>
      <c r="D1442" s="296" t="s">
        <v>52</v>
      </c>
      <c r="I1442" s="272"/>
      <c r="J1442" s="296"/>
    </row>
    <row r="1443" spans="1:10">
      <c r="A1443" s="20" t="s">
        <v>1313</v>
      </c>
      <c r="B1443" s="20" t="s">
        <v>5459</v>
      </c>
      <c r="C1443" s="20" t="s">
        <v>53</v>
      </c>
      <c r="D1443" s="296" t="s">
        <v>52</v>
      </c>
      <c r="I1443" s="272"/>
      <c r="J1443" s="296"/>
    </row>
    <row r="1444" spans="1:10">
      <c r="A1444" s="20" t="s">
        <v>1314</v>
      </c>
      <c r="B1444" s="20" t="s">
        <v>5459</v>
      </c>
      <c r="C1444" s="20" t="s">
        <v>53</v>
      </c>
      <c r="D1444" s="296" t="s">
        <v>52</v>
      </c>
      <c r="I1444" s="272"/>
      <c r="J1444" s="296"/>
    </row>
    <row r="1445" spans="1:10">
      <c r="A1445" s="20" t="s">
        <v>1315</v>
      </c>
      <c r="B1445" s="20" t="s">
        <v>5459</v>
      </c>
      <c r="C1445" s="20" t="s">
        <v>53</v>
      </c>
      <c r="D1445" s="296" t="s">
        <v>52</v>
      </c>
      <c r="I1445" s="272"/>
      <c r="J1445" s="296"/>
    </row>
    <row r="1446" spans="1:10">
      <c r="A1446" s="20" t="s">
        <v>1316</v>
      </c>
      <c r="B1446" s="20" t="s">
        <v>5459</v>
      </c>
      <c r="C1446" s="20" t="s">
        <v>53</v>
      </c>
      <c r="D1446" s="296" t="s">
        <v>52</v>
      </c>
      <c r="I1446" s="272"/>
      <c r="J1446" s="296"/>
    </row>
    <row r="1447" spans="1:10">
      <c r="A1447" s="20" t="s">
        <v>1317</v>
      </c>
      <c r="B1447" s="20" t="s">
        <v>5459</v>
      </c>
      <c r="C1447" s="20" t="s">
        <v>53</v>
      </c>
      <c r="D1447" s="296" t="s">
        <v>52</v>
      </c>
      <c r="I1447" s="272"/>
      <c r="J1447" s="296"/>
    </row>
    <row r="1448" spans="1:10">
      <c r="A1448" s="20" t="s">
        <v>1318</v>
      </c>
      <c r="B1448" s="20" t="s">
        <v>5459</v>
      </c>
      <c r="C1448" s="20" t="s">
        <v>53</v>
      </c>
      <c r="D1448" s="296" t="s">
        <v>52</v>
      </c>
      <c r="I1448" s="272"/>
      <c r="J1448" s="296"/>
    </row>
    <row r="1449" spans="1:10">
      <c r="A1449" s="20" t="s">
        <v>1319</v>
      </c>
      <c r="B1449" s="20" t="s">
        <v>5459</v>
      </c>
      <c r="C1449" s="20" t="s">
        <v>53</v>
      </c>
      <c r="D1449" s="296" t="s">
        <v>52</v>
      </c>
      <c r="I1449" s="272"/>
      <c r="J1449" s="296"/>
    </row>
    <row r="1450" spans="1:10">
      <c r="A1450" s="20" t="s">
        <v>1320</v>
      </c>
      <c r="B1450" s="20" t="s">
        <v>5459</v>
      </c>
      <c r="C1450" s="20" t="s">
        <v>53</v>
      </c>
      <c r="D1450" s="296" t="s">
        <v>52</v>
      </c>
      <c r="I1450" s="272"/>
      <c r="J1450" s="296"/>
    </row>
    <row r="1451" spans="1:10">
      <c r="A1451" s="20" t="s">
        <v>1321</v>
      </c>
      <c r="B1451" s="20" t="s">
        <v>5459</v>
      </c>
      <c r="C1451" s="20" t="s">
        <v>53</v>
      </c>
      <c r="D1451" s="296" t="s">
        <v>52</v>
      </c>
      <c r="I1451" s="272"/>
      <c r="J1451" s="296"/>
    </row>
    <row r="1452" spans="1:10">
      <c r="A1452" s="20" t="s">
        <v>1322</v>
      </c>
      <c r="B1452" s="20" t="s">
        <v>5459</v>
      </c>
      <c r="C1452" s="20" t="s">
        <v>53</v>
      </c>
      <c r="D1452" s="296" t="s">
        <v>52</v>
      </c>
      <c r="I1452" s="272"/>
      <c r="J1452" s="296"/>
    </row>
    <row r="1453" spans="1:10">
      <c r="A1453" s="20" t="s">
        <v>1323</v>
      </c>
      <c r="B1453" s="20" t="s">
        <v>5459</v>
      </c>
      <c r="C1453" s="20" t="s">
        <v>53</v>
      </c>
      <c r="D1453" s="296" t="s">
        <v>52</v>
      </c>
      <c r="I1453" s="272"/>
      <c r="J1453" s="296"/>
    </row>
    <row r="1454" spans="1:10">
      <c r="A1454" s="20" t="s">
        <v>1324</v>
      </c>
      <c r="B1454" s="20" t="s">
        <v>5459</v>
      </c>
      <c r="C1454" s="20" t="s">
        <v>53</v>
      </c>
      <c r="D1454" s="296" t="s">
        <v>52</v>
      </c>
      <c r="I1454" s="272"/>
      <c r="J1454" s="296"/>
    </row>
    <row r="1455" spans="1:10">
      <c r="A1455" s="20" t="s">
        <v>1325</v>
      </c>
      <c r="B1455" s="20" t="s">
        <v>5459</v>
      </c>
      <c r="C1455" s="20" t="s">
        <v>53</v>
      </c>
      <c r="D1455" s="296" t="s">
        <v>52</v>
      </c>
      <c r="I1455" s="272"/>
      <c r="J1455" s="296"/>
    </row>
    <row r="1456" spans="1:10">
      <c r="A1456" s="20" t="s">
        <v>1326</v>
      </c>
      <c r="B1456" s="20" t="s">
        <v>5459</v>
      </c>
      <c r="C1456" s="20" t="s">
        <v>53</v>
      </c>
      <c r="D1456" s="296" t="s">
        <v>52</v>
      </c>
      <c r="I1456" s="272"/>
      <c r="J1456" s="296"/>
    </row>
    <row r="1457" spans="1:10">
      <c r="A1457" s="20" t="s">
        <v>1327</v>
      </c>
      <c r="B1457" s="20" t="s">
        <v>5459</v>
      </c>
      <c r="C1457" s="20" t="s">
        <v>53</v>
      </c>
      <c r="D1457" s="296" t="s">
        <v>52</v>
      </c>
      <c r="I1457" s="272"/>
      <c r="J1457" s="296"/>
    </row>
    <row r="1458" spans="1:10">
      <c r="A1458" s="20" t="s">
        <v>1328</v>
      </c>
      <c r="B1458" s="20" t="s">
        <v>5459</v>
      </c>
      <c r="C1458" s="20" t="s">
        <v>53</v>
      </c>
      <c r="D1458" s="296" t="s">
        <v>52</v>
      </c>
      <c r="I1458" s="272"/>
      <c r="J1458" s="296"/>
    </row>
    <row r="1459" spans="1:10">
      <c r="A1459" s="20" t="s">
        <v>1331</v>
      </c>
      <c r="B1459" s="20" t="s">
        <v>5451</v>
      </c>
      <c r="C1459" s="20" t="s">
        <v>53</v>
      </c>
      <c r="D1459" s="296" t="s">
        <v>52</v>
      </c>
      <c r="I1459" s="272"/>
      <c r="J1459" s="296"/>
    </row>
    <row r="1460" spans="1:10">
      <c r="A1460" s="20" t="s">
        <v>1332</v>
      </c>
      <c r="B1460" s="20" t="s">
        <v>5451</v>
      </c>
      <c r="C1460" s="20" t="s">
        <v>53</v>
      </c>
      <c r="D1460" s="296" t="s">
        <v>52</v>
      </c>
      <c r="I1460" s="272"/>
      <c r="J1460" s="296"/>
    </row>
    <row r="1461" spans="1:10">
      <c r="A1461" s="20" t="s">
        <v>1333</v>
      </c>
      <c r="B1461" s="20" t="s">
        <v>5451</v>
      </c>
      <c r="C1461" s="20" t="s">
        <v>53</v>
      </c>
      <c r="D1461" s="296" t="s">
        <v>52</v>
      </c>
      <c r="I1461" s="272"/>
      <c r="J1461" s="296"/>
    </row>
    <row r="1462" spans="1:10">
      <c r="A1462" s="20" t="s">
        <v>1329</v>
      </c>
      <c r="B1462" s="20" t="s">
        <v>5459</v>
      </c>
      <c r="C1462" s="20" t="s">
        <v>53</v>
      </c>
      <c r="D1462" s="296" t="s">
        <v>52</v>
      </c>
      <c r="I1462" s="272"/>
      <c r="J1462" s="296"/>
    </row>
    <row r="1463" spans="1:10">
      <c r="A1463" s="20" t="s">
        <v>1330</v>
      </c>
      <c r="B1463" s="20" t="s">
        <v>5459</v>
      </c>
      <c r="C1463" s="20" t="s">
        <v>53</v>
      </c>
      <c r="D1463" s="296" t="s">
        <v>52</v>
      </c>
      <c r="I1463" s="272"/>
      <c r="J1463" s="296"/>
    </row>
    <row r="1464" spans="1:10">
      <c r="A1464" s="20" t="s">
        <v>1334</v>
      </c>
      <c r="B1464" s="20" t="s">
        <v>5451</v>
      </c>
      <c r="C1464" s="20" t="s">
        <v>53</v>
      </c>
      <c r="D1464" s="296" t="s">
        <v>52</v>
      </c>
      <c r="I1464" s="272"/>
      <c r="J1464" s="296"/>
    </row>
    <row r="1465" spans="1:10">
      <c r="A1465" s="20" t="s">
        <v>1335</v>
      </c>
      <c r="B1465" s="20" t="s">
        <v>5451</v>
      </c>
      <c r="C1465" s="20" t="s">
        <v>53</v>
      </c>
      <c r="D1465" s="296" t="s">
        <v>52</v>
      </c>
      <c r="I1465" s="272"/>
      <c r="J1465" s="296"/>
    </row>
    <row r="1466" spans="1:10">
      <c r="A1466" s="20" t="s">
        <v>1338</v>
      </c>
      <c r="B1466" s="20" t="s">
        <v>5451</v>
      </c>
      <c r="C1466" s="20" t="s">
        <v>53</v>
      </c>
      <c r="D1466" s="296" t="s">
        <v>52</v>
      </c>
      <c r="I1466" s="272"/>
      <c r="J1466" s="296"/>
    </row>
    <row r="1467" spans="1:10">
      <c r="A1467" s="20" t="s">
        <v>1341</v>
      </c>
      <c r="B1467" s="20" t="s">
        <v>5451</v>
      </c>
      <c r="C1467" s="20" t="s">
        <v>53</v>
      </c>
      <c r="D1467" s="296" t="s">
        <v>52</v>
      </c>
      <c r="I1467" s="272"/>
      <c r="J1467" s="296"/>
    </row>
    <row r="1468" spans="1:10">
      <c r="A1468" s="20" t="s">
        <v>1342</v>
      </c>
      <c r="B1468" s="20" t="s">
        <v>5451</v>
      </c>
      <c r="C1468" s="20" t="s">
        <v>53</v>
      </c>
      <c r="D1468" s="296" t="s">
        <v>52</v>
      </c>
      <c r="I1468" s="272"/>
      <c r="J1468" s="296"/>
    </row>
    <row r="1469" spans="1:10">
      <c r="A1469" s="20" t="s">
        <v>1344</v>
      </c>
      <c r="B1469" s="20" t="s">
        <v>5451</v>
      </c>
      <c r="C1469" s="20" t="s">
        <v>53</v>
      </c>
      <c r="D1469" s="296" t="s">
        <v>52</v>
      </c>
      <c r="I1469" s="272"/>
      <c r="J1469" s="296"/>
    </row>
    <row r="1470" spans="1:10">
      <c r="A1470" s="20" t="s">
        <v>1350</v>
      </c>
      <c r="B1470" s="20" t="s">
        <v>5427</v>
      </c>
      <c r="C1470" s="20" t="s">
        <v>53</v>
      </c>
      <c r="D1470" s="296" t="s">
        <v>52</v>
      </c>
      <c r="I1470" s="272"/>
      <c r="J1470" s="296"/>
    </row>
    <row r="1471" spans="1:10">
      <c r="A1471" s="20" t="s">
        <v>1351</v>
      </c>
      <c r="B1471" s="20" t="s">
        <v>5427</v>
      </c>
      <c r="C1471" s="20" t="s">
        <v>53</v>
      </c>
      <c r="D1471" s="296" t="s">
        <v>52</v>
      </c>
      <c r="I1471" s="272"/>
      <c r="J1471" s="296"/>
    </row>
    <row r="1472" spans="1:10">
      <c r="A1472" s="20" t="s">
        <v>1352</v>
      </c>
      <c r="B1472" s="20" t="s">
        <v>5427</v>
      </c>
      <c r="C1472" s="20" t="s">
        <v>53</v>
      </c>
      <c r="D1472" s="296" t="s">
        <v>52</v>
      </c>
      <c r="I1472" s="272"/>
      <c r="J1472" s="296"/>
    </row>
    <row r="1473" spans="1:10">
      <c r="A1473" s="20" t="s">
        <v>1353</v>
      </c>
      <c r="B1473" s="20" t="s">
        <v>5427</v>
      </c>
      <c r="C1473" s="20" t="s">
        <v>53</v>
      </c>
      <c r="D1473" s="296" t="s">
        <v>52</v>
      </c>
      <c r="I1473" s="272"/>
      <c r="J1473" s="296"/>
    </row>
    <row r="1474" spans="1:10">
      <c r="A1474" s="20" t="s">
        <v>1355</v>
      </c>
      <c r="B1474" s="20" t="s">
        <v>5427</v>
      </c>
      <c r="C1474" s="20" t="s">
        <v>53</v>
      </c>
      <c r="D1474" s="296" t="s">
        <v>52</v>
      </c>
      <c r="I1474" s="272"/>
      <c r="J1474" s="296"/>
    </row>
    <row r="1475" spans="1:10">
      <c r="A1475" s="20" t="s">
        <v>1346</v>
      </c>
      <c r="B1475" s="20" t="s">
        <v>5451</v>
      </c>
      <c r="C1475" s="20" t="s">
        <v>53</v>
      </c>
      <c r="D1475" s="296" t="s">
        <v>52</v>
      </c>
      <c r="I1475" s="272"/>
      <c r="J1475" s="296"/>
    </row>
    <row r="1476" spans="1:10">
      <c r="A1476" s="20" t="s">
        <v>1516</v>
      </c>
      <c r="B1476" s="20" t="s">
        <v>5379</v>
      </c>
      <c r="C1476" s="20" t="s">
        <v>57</v>
      </c>
      <c r="D1476" s="296" t="s">
        <v>52</v>
      </c>
      <c r="I1476" s="272"/>
      <c r="J1476" s="296"/>
    </row>
    <row r="1477" spans="1:10">
      <c r="A1477" s="20" t="s">
        <v>1518</v>
      </c>
      <c r="B1477" s="20" t="s">
        <v>5379</v>
      </c>
      <c r="C1477" s="20" t="s">
        <v>57</v>
      </c>
      <c r="D1477" s="296" t="s">
        <v>52</v>
      </c>
      <c r="I1477" s="272"/>
      <c r="J1477" s="296"/>
    </row>
    <row r="1478" spans="1:10">
      <c r="A1478" s="20" t="s">
        <v>1522</v>
      </c>
      <c r="B1478" s="20" t="s">
        <v>5379</v>
      </c>
      <c r="C1478" s="20" t="s">
        <v>57</v>
      </c>
      <c r="D1478" s="296" t="s">
        <v>52</v>
      </c>
      <c r="I1478" s="272"/>
      <c r="J1478" s="296"/>
    </row>
    <row r="1479" spans="1:10">
      <c r="A1479" s="20" t="s">
        <v>1567</v>
      </c>
      <c r="B1479" s="20" t="s">
        <v>5386</v>
      </c>
      <c r="C1479" s="20" t="s">
        <v>57</v>
      </c>
      <c r="D1479" s="296" t="s">
        <v>52</v>
      </c>
      <c r="I1479" s="272"/>
      <c r="J1479" s="296"/>
    </row>
    <row r="1480" spans="1:10">
      <c r="A1480" s="20" t="s">
        <v>1569</v>
      </c>
      <c r="B1480" s="20" t="s">
        <v>5386</v>
      </c>
      <c r="C1480" s="20" t="s">
        <v>57</v>
      </c>
      <c r="D1480" s="296" t="s">
        <v>52</v>
      </c>
      <c r="I1480" s="272"/>
      <c r="J1480" s="296"/>
    </row>
    <row r="1481" spans="1:10">
      <c r="A1481" s="20" t="s">
        <v>1570</v>
      </c>
      <c r="B1481" s="20" t="s">
        <v>5386</v>
      </c>
      <c r="C1481" s="20" t="s">
        <v>57</v>
      </c>
      <c r="D1481" s="296" t="s">
        <v>52</v>
      </c>
      <c r="I1481" s="272"/>
      <c r="J1481" s="296"/>
    </row>
    <row r="1482" spans="1:10">
      <c r="A1482" s="20" t="s">
        <v>1572</v>
      </c>
      <c r="B1482" s="20" t="s">
        <v>5386</v>
      </c>
      <c r="C1482" s="20" t="s">
        <v>57</v>
      </c>
      <c r="D1482" s="296" t="s">
        <v>52</v>
      </c>
      <c r="I1482" s="272"/>
      <c r="J1482" s="296"/>
    </row>
    <row r="1483" spans="1:10">
      <c r="A1483" s="20" t="s">
        <v>1573</v>
      </c>
      <c r="B1483" s="20" t="s">
        <v>5386</v>
      </c>
      <c r="C1483" s="20" t="s">
        <v>57</v>
      </c>
      <c r="D1483" s="296" t="s">
        <v>52</v>
      </c>
      <c r="I1483" s="272"/>
      <c r="J1483" s="296"/>
    </row>
    <row r="1484" spans="1:10">
      <c r="A1484" s="20" t="s">
        <v>1575</v>
      </c>
      <c r="B1484" s="20" t="s">
        <v>5386</v>
      </c>
      <c r="C1484" s="20" t="s">
        <v>57</v>
      </c>
      <c r="D1484" s="296" t="s">
        <v>52</v>
      </c>
      <c r="I1484" s="272"/>
      <c r="J1484" s="296"/>
    </row>
    <row r="1485" spans="1:10">
      <c r="A1485" s="20" t="s">
        <v>1577</v>
      </c>
      <c r="B1485" s="20" t="s">
        <v>5386</v>
      </c>
      <c r="C1485" s="20" t="s">
        <v>57</v>
      </c>
      <c r="D1485" s="296" t="s">
        <v>52</v>
      </c>
      <c r="I1485" s="272"/>
      <c r="J1485" s="296"/>
    </row>
    <row r="1486" spans="1:10">
      <c r="A1486" s="20" t="s">
        <v>1524</v>
      </c>
      <c r="B1486" s="20" t="s">
        <v>5379</v>
      </c>
      <c r="C1486" s="20" t="s">
        <v>57</v>
      </c>
      <c r="D1486" s="296" t="s">
        <v>52</v>
      </c>
      <c r="I1486" s="272"/>
      <c r="J1486" s="296"/>
    </row>
    <row r="1487" spans="1:10">
      <c r="A1487" s="20" t="s">
        <v>1525</v>
      </c>
      <c r="B1487" s="20" t="s">
        <v>5379</v>
      </c>
      <c r="C1487" s="20" t="s">
        <v>57</v>
      </c>
      <c r="D1487" s="296" t="s">
        <v>52</v>
      </c>
      <c r="I1487" s="272"/>
      <c r="J1487" s="296"/>
    </row>
    <row r="1488" spans="1:10">
      <c r="A1488" s="20" t="s">
        <v>1526</v>
      </c>
      <c r="B1488" s="20" t="s">
        <v>5379</v>
      </c>
      <c r="C1488" s="20" t="s">
        <v>57</v>
      </c>
      <c r="D1488" s="296" t="s">
        <v>52</v>
      </c>
      <c r="I1488" s="272"/>
      <c r="J1488" s="296"/>
    </row>
    <row r="1489" spans="1:10">
      <c r="A1489" s="20" t="s">
        <v>1527</v>
      </c>
      <c r="B1489" s="20" t="s">
        <v>5460</v>
      </c>
      <c r="C1489" s="20" t="s">
        <v>57</v>
      </c>
      <c r="D1489" s="296" t="s">
        <v>52</v>
      </c>
      <c r="I1489" s="272"/>
      <c r="J1489" s="296"/>
    </row>
    <row r="1490" spans="1:10">
      <c r="A1490" s="20" t="s">
        <v>1528</v>
      </c>
      <c r="B1490" s="20" t="s">
        <v>5460</v>
      </c>
      <c r="C1490" s="20" t="s">
        <v>57</v>
      </c>
      <c r="D1490" s="296" t="s">
        <v>52</v>
      </c>
      <c r="I1490" s="272"/>
      <c r="J1490" s="296"/>
    </row>
    <row r="1491" spans="1:10">
      <c r="A1491" s="20" t="s">
        <v>1529</v>
      </c>
      <c r="B1491" s="20" t="s">
        <v>5460</v>
      </c>
      <c r="C1491" s="20" t="s">
        <v>57</v>
      </c>
      <c r="D1491" s="296" t="s">
        <v>52</v>
      </c>
      <c r="I1491" s="272"/>
      <c r="J1491" s="296"/>
    </row>
    <row r="1492" spans="1:10">
      <c r="A1492" s="20" t="s">
        <v>1530</v>
      </c>
      <c r="B1492" s="20" t="s">
        <v>5460</v>
      </c>
      <c r="C1492" s="20" t="s">
        <v>57</v>
      </c>
      <c r="D1492" s="296" t="s">
        <v>52</v>
      </c>
      <c r="I1492" s="272"/>
      <c r="J1492" s="296"/>
    </row>
    <row r="1493" spans="1:10">
      <c r="A1493" s="20" t="s">
        <v>1531</v>
      </c>
      <c r="B1493" s="20" t="s">
        <v>5460</v>
      </c>
      <c r="C1493" s="20" t="s">
        <v>57</v>
      </c>
      <c r="D1493" s="296" t="s">
        <v>52</v>
      </c>
      <c r="I1493" s="272"/>
      <c r="J1493" s="296"/>
    </row>
    <row r="1494" spans="1:10">
      <c r="A1494" s="20" t="s">
        <v>1532</v>
      </c>
      <c r="B1494" s="20" t="s">
        <v>5460</v>
      </c>
      <c r="C1494" s="20" t="s">
        <v>57</v>
      </c>
      <c r="D1494" s="296" t="s">
        <v>52</v>
      </c>
      <c r="I1494" s="272"/>
      <c r="J1494" s="296"/>
    </row>
    <row r="1495" spans="1:10">
      <c r="A1495" s="20" t="s">
        <v>1533</v>
      </c>
      <c r="B1495" s="20" t="s">
        <v>5460</v>
      </c>
      <c r="C1495" s="20" t="s">
        <v>57</v>
      </c>
      <c r="D1495" s="296" t="s">
        <v>52</v>
      </c>
      <c r="I1495" s="272"/>
      <c r="J1495" s="296"/>
    </row>
    <row r="1496" spans="1:10">
      <c r="A1496" s="20" t="s">
        <v>1688</v>
      </c>
      <c r="B1496" s="20" t="s">
        <v>5398</v>
      </c>
      <c r="C1496" s="20" t="s">
        <v>59</v>
      </c>
      <c r="D1496" s="296" t="s">
        <v>52</v>
      </c>
      <c r="I1496" s="272"/>
      <c r="J1496" s="296"/>
    </row>
    <row r="1497" spans="1:10">
      <c r="A1497" s="20" t="s">
        <v>1534</v>
      </c>
      <c r="B1497" s="20" t="s">
        <v>5460</v>
      </c>
      <c r="C1497" s="20" t="s">
        <v>57</v>
      </c>
      <c r="D1497" s="296" t="s">
        <v>52</v>
      </c>
      <c r="I1497" s="272"/>
      <c r="J1497" s="296"/>
    </row>
    <row r="1498" spans="1:10">
      <c r="A1498" s="20" t="s">
        <v>1535</v>
      </c>
      <c r="B1498" s="20" t="s">
        <v>5460</v>
      </c>
      <c r="C1498" s="20" t="s">
        <v>57</v>
      </c>
      <c r="D1498" s="296" t="s">
        <v>52</v>
      </c>
      <c r="I1498" s="272"/>
      <c r="J1498" s="296"/>
    </row>
    <row r="1499" spans="1:10">
      <c r="A1499" s="20" t="s">
        <v>1536</v>
      </c>
      <c r="B1499" s="20" t="s">
        <v>5460</v>
      </c>
      <c r="C1499" s="20" t="s">
        <v>57</v>
      </c>
      <c r="D1499" s="296" t="s">
        <v>52</v>
      </c>
      <c r="I1499" s="272"/>
      <c r="J1499" s="296"/>
    </row>
    <row r="1500" spans="1:10">
      <c r="A1500" s="20" t="s">
        <v>1537</v>
      </c>
      <c r="B1500" s="20" t="s">
        <v>5460</v>
      </c>
      <c r="C1500" s="20" t="s">
        <v>57</v>
      </c>
      <c r="D1500" s="296" t="s">
        <v>52</v>
      </c>
      <c r="I1500" s="272"/>
      <c r="J1500" s="296"/>
    </row>
    <row r="1501" spans="1:10">
      <c r="A1501" s="20" t="s">
        <v>1538</v>
      </c>
      <c r="B1501" s="20" t="s">
        <v>5460</v>
      </c>
      <c r="C1501" s="20" t="s">
        <v>57</v>
      </c>
      <c r="D1501" s="296" t="s">
        <v>52</v>
      </c>
      <c r="I1501" s="272"/>
      <c r="J1501" s="296"/>
    </row>
    <row r="1502" spans="1:10">
      <c r="A1502" s="20" t="s">
        <v>1539</v>
      </c>
      <c r="B1502" s="20" t="s">
        <v>5460</v>
      </c>
      <c r="C1502" s="20" t="s">
        <v>57</v>
      </c>
      <c r="D1502" s="296" t="s">
        <v>52</v>
      </c>
      <c r="I1502" s="272"/>
      <c r="J1502" s="296"/>
    </row>
    <row r="1503" spans="1:10">
      <c r="A1503" s="20" t="s">
        <v>1540</v>
      </c>
      <c r="B1503" s="20" t="s">
        <v>5460</v>
      </c>
      <c r="C1503" s="20" t="s">
        <v>57</v>
      </c>
      <c r="D1503" s="296" t="s">
        <v>52</v>
      </c>
      <c r="I1503" s="272"/>
      <c r="J1503" s="296"/>
    </row>
    <row r="1504" spans="1:10">
      <c r="A1504" s="20" t="s">
        <v>1541</v>
      </c>
      <c r="B1504" s="20" t="s">
        <v>5460</v>
      </c>
      <c r="C1504" s="20" t="s">
        <v>57</v>
      </c>
      <c r="D1504" s="296" t="s">
        <v>52</v>
      </c>
      <c r="I1504" s="272"/>
      <c r="J1504" s="296"/>
    </row>
    <row r="1505" spans="1:10">
      <c r="A1505" s="20" t="s">
        <v>1542</v>
      </c>
      <c r="B1505" s="20" t="s">
        <v>5460</v>
      </c>
      <c r="C1505" s="20" t="s">
        <v>57</v>
      </c>
      <c r="D1505" s="296" t="s">
        <v>52</v>
      </c>
      <c r="I1505" s="272"/>
      <c r="J1505" s="296"/>
    </row>
    <row r="1506" spans="1:10">
      <c r="A1506" s="20" t="s">
        <v>1543</v>
      </c>
      <c r="B1506" s="20" t="s">
        <v>5460</v>
      </c>
      <c r="C1506" s="20" t="s">
        <v>57</v>
      </c>
      <c r="D1506" s="296" t="s">
        <v>52</v>
      </c>
      <c r="I1506" s="272"/>
      <c r="J1506" s="296"/>
    </row>
    <row r="1507" spans="1:10">
      <c r="A1507" s="20" t="s">
        <v>1544</v>
      </c>
      <c r="B1507" s="20" t="s">
        <v>5460</v>
      </c>
      <c r="C1507" s="20" t="s">
        <v>57</v>
      </c>
      <c r="D1507" s="296" t="s">
        <v>52</v>
      </c>
      <c r="I1507" s="272"/>
      <c r="J1507" s="296"/>
    </row>
    <row r="1508" spans="1:10">
      <c r="A1508" s="20" t="s">
        <v>1545</v>
      </c>
      <c r="B1508" s="20" t="s">
        <v>5384</v>
      </c>
      <c r="C1508" s="20" t="s">
        <v>57</v>
      </c>
      <c r="D1508" s="296" t="s">
        <v>52</v>
      </c>
      <c r="I1508" s="272"/>
      <c r="J1508" s="296"/>
    </row>
    <row r="1509" spans="1:10">
      <c r="A1509" s="20" t="s">
        <v>1546</v>
      </c>
      <c r="B1509" s="20" t="s">
        <v>5384</v>
      </c>
      <c r="C1509" s="20" t="s">
        <v>57</v>
      </c>
      <c r="D1509" s="296" t="s">
        <v>52</v>
      </c>
      <c r="I1509" s="272"/>
      <c r="J1509" s="296"/>
    </row>
    <row r="1510" spans="1:10">
      <c r="A1510" s="20" t="s">
        <v>1547</v>
      </c>
      <c r="B1510" s="20" t="s">
        <v>5384</v>
      </c>
      <c r="C1510" s="20" t="s">
        <v>57</v>
      </c>
      <c r="D1510" s="296" t="s">
        <v>52</v>
      </c>
      <c r="I1510" s="272"/>
      <c r="J1510" s="296"/>
    </row>
    <row r="1511" spans="1:10">
      <c r="A1511" s="20" t="s">
        <v>1548</v>
      </c>
      <c r="B1511" s="20" t="s">
        <v>5384</v>
      </c>
      <c r="C1511" s="20" t="s">
        <v>57</v>
      </c>
      <c r="D1511" s="296" t="s">
        <v>52</v>
      </c>
      <c r="I1511" s="272"/>
      <c r="J1511" s="296"/>
    </row>
    <row r="1512" spans="1:10">
      <c r="A1512" s="20" t="s">
        <v>1549</v>
      </c>
      <c r="B1512" s="20" t="s">
        <v>5384</v>
      </c>
      <c r="C1512" s="20" t="s">
        <v>57</v>
      </c>
      <c r="D1512" s="296" t="s">
        <v>52</v>
      </c>
      <c r="I1512" s="272"/>
      <c r="J1512" s="296"/>
    </row>
    <row r="1513" spans="1:10">
      <c r="A1513" s="20" t="s">
        <v>1550</v>
      </c>
      <c r="B1513" s="20" t="s">
        <v>5384</v>
      </c>
      <c r="C1513" s="20" t="s">
        <v>57</v>
      </c>
      <c r="D1513" s="296" t="s">
        <v>52</v>
      </c>
      <c r="I1513" s="272"/>
      <c r="J1513" s="296"/>
    </row>
    <row r="1514" spans="1:10">
      <c r="A1514" s="20" t="s">
        <v>1551</v>
      </c>
      <c r="B1514" s="20" t="s">
        <v>5384</v>
      </c>
      <c r="C1514" s="20" t="s">
        <v>57</v>
      </c>
      <c r="D1514" s="296" t="s">
        <v>52</v>
      </c>
      <c r="I1514" s="272"/>
      <c r="J1514" s="296"/>
    </row>
    <row r="1515" spans="1:10">
      <c r="A1515" s="20" t="s">
        <v>1552</v>
      </c>
      <c r="B1515" s="20" t="s">
        <v>5384</v>
      </c>
      <c r="C1515" s="20" t="s">
        <v>57</v>
      </c>
      <c r="D1515" s="296" t="s">
        <v>52</v>
      </c>
      <c r="I1515" s="272"/>
      <c r="J1515" s="296"/>
    </row>
    <row r="1516" spans="1:10">
      <c r="A1516" s="20" t="s">
        <v>1553</v>
      </c>
      <c r="B1516" s="20" t="s">
        <v>5384</v>
      </c>
      <c r="C1516" s="20" t="s">
        <v>57</v>
      </c>
      <c r="D1516" s="296" t="s">
        <v>52</v>
      </c>
      <c r="I1516" s="272"/>
      <c r="J1516" s="296"/>
    </row>
    <row r="1517" spans="1:10">
      <c r="A1517" s="20" t="s">
        <v>1554</v>
      </c>
      <c r="B1517" s="20" t="s">
        <v>5384</v>
      </c>
      <c r="C1517" s="20" t="s">
        <v>57</v>
      </c>
      <c r="D1517" s="296" t="s">
        <v>52</v>
      </c>
      <c r="I1517" s="272"/>
      <c r="J1517" s="296"/>
    </row>
    <row r="1518" spans="1:10">
      <c r="A1518" s="20" t="s">
        <v>1555</v>
      </c>
      <c r="B1518" s="20" t="s">
        <v>5384</v>
      </c>
      <c r="C1518" s="20" t="s">
        <v>57</v>
      </c>
      <c r="D1518" s="296" t="s">
        <v>52</v>
      </c>
      <c r="I1518" s="272"/>
      <c r="J1518" s="296"/>
    </row>
    <row r="1519" spans="1:10">
      <c r="A1519" s="20" t="s">
        <v>1556</v>
      </c>
      <c r="B1519" s="20" t="s">
        <v>5384</v>
      </c>
      <c r="C1519" s="20" t="s">
        <v>57</v>
      </c>
      <c r="D1519" s="296" t="s">
        <v>52</v>
      </c>
      <c r="I1519" s="272"/>
      <c r="J1519" s="296"/>
    </row>
    <row r="1520" spans="1:10">
      <c r="A1520" s="20" t="s">
        <v>1557</v>
      </c>
      <c r="B1520" s="20" t="s">
        <v>5384</v>
      </c>
      <c r="C1520" s="20" t="s">
        <v>57</v>
      </c>
      <c r="D1520" s="296" t="s">
        <v>52</v>
      </c>
      <c r="I1520" s="272"/>
      <c r="J1520" s="296"/>
    </row>
    <row r="1521" spans="1:10">
      <c r="A1521" s="20" t="s">
        <v>1558</v>
      </c>
      <c r="B1521" s="20" t="s">
        <v>5384</v>
      </c>
      <c r="C1521" s="20" t="s">
        <v>57</v>
      </c>
      <c r="D1521" s="296" t="s">
        <v>52</v>
      </c>
      <c r="I1521" s="272"/>
      <c r="J1521" s="296"/>
    </row>
    <row r="1522" spans="1:10">
      <c r="A1522" s="20" t="s">
        <v>1560</v>
      </c>
      <c r="B1522" s="20" t="s">
        <v>5384</v>
      </c>
      <c r="C1522" s="20" t="s">
        <v>57</v>
      </c>
      <c r="D1522" s="296" t="s">
        <v>52</v>
      </c>
      <c r="I1522" s="272"/>
      <c r="J1522" s="296"/>
    </row>
    <row r="1523" spans="1:10">
      <c r="A1523" s="20" t="s">
        <v>1561</v>
      </c>
      <c r="B1523" s="20" t="s">
        <v>5385</v>
      </c>
      <c r="C1523" s="20" t="s">
        <v>57</v>
      </c>
      <c r="D1523" s="296" t="s">
        <v>52</v>
      </c>
      <c r="I1523" s="272"/>
      <c r="J1523" s="296"/>
    </row>
    <row r="1524" spans="1:10">
      <c r="A1524" s="20" t="s">
        <v>1562</v>
      </c>
      <c r="B1524" s="20" t="s">
        <v>5385</v>
      </c>
      <c r="C1524" s="20" t="s">
        <v>57</v>
      </c>
      <c r="D1524" s="296" t="s">
        <v>52</v>
      </c>
      <c r="I1524" s="272"/>
      <c r="J1524" s="296"/>
    </row>
    <row r="1525" spans="1:10">
      <c r="A1525" s="20" t="s">
        <v>1565</v>
      </c>
      <c r="B1525" s="20" t="s">
        <v>5385</v>
      </c>
      <c r="C1525" s="20" t="s">
        <v>57</v>
      </c>
      <c r="D1525" s="296" t="s">
        <v>52</v>
      </c>
      <c r="I1525" s="272"/>
      <c r="J1525" s="296"/>
    </row>
    <row r="1526" spans="1:10">
      <c r="A1526" s="20" t="s">
        <v>1564</v>
      </c>
      <c r="B1526" s="20" t="s">
        <v>5385</v>
      </c>
      <c r="C1526" s="20" t="s">
        <v>57</v>
      </c>
      <c r="D1526" s="296" t="s">
        <v>52</v>
      </c>
      <c r="I1526" s="272"/>
      <c r="J1526" s="296"/>
    </row>
    <row r="1527" spans="1:10">
      <c r="A1527" s="20" t="s">
        <v>1568</v>
      </c>
      <c r="B1527" s="20" t="s">
        <v>5386</v>
      </c>
      <c r="C1527" s="20" t="s">
        <v>57</v>
      </c>
      <c r="D1527" s="296" t="s">
        <v>52</v>
      </c>
      <c r="I1527" s="272"/>
      <c r="J1527" s="296"/>
    </row>
    <row r="1528" spans="1:10">
      <c r="A1528" s="20" t="s">
        <v>1571</v>
      </c>
      <c r="B1528" s="20" t="s">
        <v>5386</v>
      </c>
      <c r="C1528" s="20" t="s">
        <v>57</v>
      </c>
      <c r="D1528" s="296" t="s">
        <v>52</v>
      </c>
      <c r="I1528" s="272"/>
      <c r="J1528" s="296"/>
    </row>
    <row r="1529" spans="1:10">
      <c r="A1529" s="20" t="s">
        <v>1574</v>
      </c>
      <c r="B1529" s="20" t="s">
        <v>5386</v>
      </c>
      <c r="C1529" s="20" t="s">
        <v>57</v>
      </c>
      <c r="D1529" s="296" t="s">
        <v>52</v>
      </c>
      <c r="I1529" s="272"/>
      <c r="J1529" s="296"/>
    </row>
    <row r="1530" spans="1:10">
      <c r="A1530" s="20" t="s">
        <v>1576</v>
      </c>
      <c r="B1530" s="20" t="s">
        <v>5386</v>
      </c>
      <c r="C1530" s="20" t="s">
        <v>57</v>
      </c>
      <c r="D1530" s="296" t="s">
        <v>52</v>
      </c>
      <c r="I1530" s="272"/>
      <c r="J1530" s="296"/>
    </row>
    <row r="1531" spans="1:10">
      <c r="A1531" s="20" t="s">
        <v>1662</v>
      </c>
      <c r="B1531" s="20" t="s">
        <v>5391</v>
      </c>
      <c r="C1531" s="20" t="s">
        <v>59</v>
      </c>
      <c r="D1531" s="296" t="s">
        <v>52</v>
      </c>
      <c r="I1531" s="272"/>
      <c r="J1531" s="296"/>
    </row>
    <row r="1532" spans="1:10">
      <c r="A1532" s="20" t="s">
        <v>1663</v>
      </c>
      <c r="B1532" s="20" t="s">
        <v>5391</v>
      </c>
      <c r="C1532" s="20" t="s">
        <v>59</v>
      </c>
      <c r="D1532" s="296" t="s">
        <v>52</v>
      </c>
      <c r="I1532" s="272"/>
      <c r="J1532" s="296"/>
    </row>
    <row r="1533" spans="1:10">
      <c r="A1533" s="20" t="s">
        <v>1665</v>
      </c>
      <c r="B1533" s="20" t="s">
        <v>5391</v>
      </c>
      <c r="C1533" s="20" t="s">
        <v>59</v>
      </c>
      <c r="D1533" s="296" t="s">
        <v>52</v>
      </c>
      <c r="I1533" s="272"/>
      <c r="J1533" s="296"/>
    </row>
    <row r="1534" spans="1:10">
      <c r="A1534" s="20" t="s">
        <v>1666</v>
      </c>
      <c r="B1534" s="20" t="s">
        <v>5391</v>
      </c>
      <c r="C1534" s="20" t="s">
        <v>59</v>
      </c>
      <c r="D1534" s="296" t="s">
        <v>52</v>
      </c>
      <c r="I1534" s="272"/>
      <c r="J1534" s="296"/>
    </row>
    <row r="1535" spans="1:10">
      <c r="A1535" s="20" t="s">
        <v>1668</v>
      </c>
      <c r="B1535" s="20" t="s">
        <v>5391</v>
      </c>
      <c r="C1535" s="20" t="s">
        <v>59</v>
      </c>
      <c r="D1535" s="296" t="s">
        <v>52</v>
      </c>
      <c r="I1535" s="272"/>
      <c r="J1535" s="296"/>
    </row>
    <row r="1536" spans="1:10">
      <c r="A1536" s="20" t="s">
        <v>1412</v>
      </c>
      <c r="B1536" s="20" t="s">
        <v>5428</v>
      </c>
      <c r="C1536" s="20" t="s">
        <v>55</v>
      </c>
      <c r="D1536" s="296" t="s">
        <v>52</v>
      </c>
      <c r="I1536" s="272"/>
      <c r="J1536" s="296"/>
    </row>
    <row r="1537" spans="1:10">
      <c r="A1537" s="20" t="s">
        <v>1419</v>
      </c>
      <c r="B1537" s="20" t="s">
        <v>5428</v>
      </c>
      <c r="C1537" s="20" t="s">
        <v>55</v>
      </c>
      <c r="D1537" s="296" t="s">
        <v>52</v>
      </c>
      <c r="I1537" s="272"/>
      <c r="J1537" s="296"/>
    </row>
    <row r="1538" spans="1:10">
      <c r="A1538" s="20" t="s">
        <v>1420</v>
      </c>
      <c r="B1538" s="20" t="s">
        <v>5428</v>
      </c>
      <c r="C1538" s="20" t="s">
        <v>55</v>
      </c>
      <c r="D1538" s="296" t="s">
        <v>52</v>
      </c>
      <c r="I1538" s="272"/>
      <c r="J1538" s="296"/>
    </row>
    <row r="1539" spans="1:10">
      <c r="A1539" s="20" t="s">
        <v>1448</v>
      </c>
      <c r="B1539" s="20" t="s">
        <v>5454</v>
      </c>
      <c r="C1539" s="20" t="s">
        <v>55</v>
      </c>
      <c r="D1539" s="296" t="s">
        <v>52</v>
      </c>
      <c r="I1539" s="272"/>
      <c r="J1539" s="296"/>
    </row>
    <row r="1540" spans="1:10">
      <c r="A1540" s="20" t="s">
        <v>1450</v>
      </c>
      <c r="B1540" s="20" t="s">
        <v>5454</v>
      </c>
      <c r="C1540" s="20" t="s">
        <v>55</v>
      </c>
      <c r="D1540" s="296" t="s">
        <v>52</v>
      </c>
      <c r="I1540" s="272"/>
      <c r="J1540" s="296"/>
    </row>
    <row r="1541" spans="1:10">
      <c r="A1541" s="20" t="s">
        <v>1402</v>
      </c>
      <c r="B1541" s="20" t="s">
        <v>5428</v>
      </c>
      <c r="C1541" s="20" t="s">
        <v>55</v>
      </c>
      <c r="D1541" s="296" t="s">
        <v>52</v>
      </c>
      <c r="I1541" s="272"/>
      <c r="J1541" s="296"/>
    </row>
    <row r="1542" spans="1:10">
      <c r="A1542" s="20" t="s">
        <v>1403</v>
      </c>
      <c r="B1542" s="20" t="s">
        <v>5428</v>
      </c>
      <c r="C1542" s="20" t="s">
        <v>55</v>
      </c>
      <c r="D1542" s="296" t="s">
        <v>52</v>
      </c>
      <c r="I1542" s="272"/>
      <c r="J1542" s="296"/>
    </row>
    <row r="1543" spans="1:10">
      <c r="A1543" s="20" t="s">
        <v>1407</v>
      </c>
      <c r="B1543" s="20" t="s">
        <v>5428</v>
      </c>
      <c r="C1543" s="20" t="s">
        <v>55</v>
      </c>
      <c r="D1543" s="296" t="s">
        <v>52</v>
      </c>
      <c r="I1543" s="272"/>
      <c r="J1543" s="296"/>
    </row>
    <row r="1544" spans="1:10">
      <c r="A1544" s="20" t="s">
        <v>1408</v>
      </c>
      <c r="B1544" s="20" t="s">
        <v>5428</v>
      </c>
      <c r="C1544" s="20" t="s">
        <v>55</v>
      </c>
      <c r="D1544" s="296" t="s">
        <v>52</v>
      </c>
      <c r="I1544" s="272"/>
      <c r="J1544" s="296"/>
    </row>
    <row r="1545" spans="1:10">
      <c r="A1545" s="20" t="s">
        <v>1411</v>
      </c>
      <c r="B1545" s="20" t="s">
        <v>5428</v>
      </c>
      <c r="C1545" s="20" t="s">
        <v>55</v>
      </c>
      <c r="D1545" s="296" t="s">
        <v>52</v>
      </c>
      <c r="I1545" s="272"/>
      <c r="J1545" s="296"/>
    </row>
    <row r="1546" spans="1:10">
      <c r="A1546" s="20" t="s">
        <v>1607</v>
      </c>
      <c r="B1546" s="20" t="s">
        <v>5387</v>
      </c>
      <c r="C1546" s="20" t="s">
        <v>59</v>
      </c>
      <c r="D1546" s="296" t="s">
        <v>52</v>
      </c>
      <c r="I1546" s="272"/>
      <c r="J1546" s="296"/>
    </row>
    <row r="1547" spans="1:10">
      <c r="A1547" s="20" t="s">
        <v>1608</v>
      </c>
      <c r="B1547" s="20" t="s">
        <v>5387</v>
      </c>
      <c r="C1547" s="20" t="s">
        <v>59</v>
      </c>
      <c r="D1547" s="296" t="s">
        <v>52</v>
      </c>
      <c r="I1547" s="272"/>
      <c r="J1547" s="296"/>
    </row>
    <row r="1548" spans="1:10">
      <c r="A1548" s="20" t="s">
        <v>1609</v>
      </c>
      <c r="B1548" s="20" t="s">
        <v>5387</v>
      </c>
      <c r="C1548" s="20" t="s">
        <v>59</v>
      </c>
      <c r="D1548" s="296" t="s">
        <v>52</v>
      </c>
      <c r="I1548" s="272"/>
      <c r="J1548" s="296"/>
    </row>
    <row r="1549" spans="1:10">
      <c r="A1549" s="20" t="s">
        <v>1610</v>
      </c>
      <c r="B1549" s="20" t="s">
        <v>5387</v>
      </c>
      <c r="C1549" s="20" t="s">
        <v>59</v>
      </c>
      <c r="D1549" s="296" t="s">
        <v>52</v>
      </c>
      <c r="I1549" s="272"/>
      <c r="J1549" s="296"/>
    </row>
    <row r="1550" spans="1:10">
      <c r="A1550" s="20" t="s">
        <v>1611</v>
      </c>
      <c r="B1550" s="20" t="s">
        <v>5387</v>
      </c>
      <c r="C1550" s="20" t="s">
        <v>59</v>
      </c>
      <c r="D1550" s="296" t="s">
        <v>52</v>
      </c>
      <c r="I1550" s="272"/>
      <c r="J1550" s="296"/>
    </row>
    <row r="1551" spans="1:10">
      <c r="A1551" s="20" t="s">
        <v>1413</v>
      </c>
      <c r="B1551" s="20" t="s">
        <v>5428</v>
      </c>
      <c r="C1551" s="20" t="s">
        <v>55</v>
      </c>
      <c r="D1551" s="296" t="s">
        <v>52</v>
      </c>
      <c r="I1551" s="272"/>
      <c r="J1551" s="296"/>
    </row>
    <row r="1552" spans="1:10">
      <c r="A1552" s="20" t="s">
        <v>1414</v>
      </c>
      <c r="B1552" s="20" t="s">
        <v>5428</v>
      </c>
      <c r="C1552" s="20" t="s">
        <v>55</v>
      </c>
      <c r="D1552" s="296" t="s">
        <v>52</v>
      </c>
      <c r="I1552" s="272"/>
      <c r="J1552" s="296"/>
    </row>
    <row r="1553" spans="1:10">
      <c r="A1553" s="20" t="s">
        <v>1416</v>
      </c>
      <c r="B1553" s="20" t="s">
        <v>5428</v>
      </c>
      <c r="C1553" s="20" t="s">
        <v>55</v>
      </c>
      <c r="D1553" s="296" t="s">
        <v>52</v>
      </c>
      <c r="I1553" s="272"/>
      <c r="J1553" s="296"/>
    </row>
    <row r="1554" spans="1:10">
      <c r="A1554" s="20" t="s">
        <v>1613</v>
      </c>
      <c r="B1554" s="20" t="s">
        <v>5387</v>
      </c>
      <c r="C1554" s="20" t="s">
        <v>59</v>
      </c>
      <c r="D1554" s="296" t="s">
        <v>52</v>
      </c>
      <c r="I1554" s="272"/>
      <c r="J1554" s="296"/>
    </row>
    <row r="1555" spans="1:10">
      <c r="A1555" s="20" t="s">
        <v>1614</v>
      </c>
      <c r="B1555" s="20" t="s">
        <v>5387</v>
      </c>
      <c r="C1555" s="20" t="s">
        <v>59</v>
      </c>
      <c r="D1555" s="296" t="s">
        <v>52</v>
      </c>
      <c r="I1555" s="272"/>
      <c r="J1555" s="296"/>
    </row>
    <row r="1556" spans="1:10">
      <c r="A1556" s="20" t="s">
        <v>1615</v>
      </c>
      <c r="B1556" s="20" t="s">
        <v>5387</v>
      </c>
      <c r="C1556" s="20" t="s">
        <v>59</v>
      </c>
      <c r="D1556" s="296" t="s">
        <v>52</v>
      </c>
      <c r="I1556" s="272"/>
      <c r="J1556" s="296"/>
    </row>
    <row r="1557" spans="1:10">
      <c r="A1557" s="20" t="s">
        <v>1616</v>
      </c>
      <c r="B1557" s="20" t="s">
        <v>5387</v>
      </c>
      <c r="C1557" s="20" t="s">
        <v>59</v>
      </c>
      <c r="D1557" s="296" t="s">
        <v>52</v>
      </c>
      <c r="I1557" s="272"/>
      <c r="J1557" s="296"/>
    </row>
    <row r="1558" spans="1:10">
      <c r="A1558" s="20" t="s">
        <v>1417</v>
      </c>
      <c r="B1558" s="20" t="s">
        <v>5428</v>
      </c>
      <c r="C1558" s="20" t="s">
        <v>55</v>
      </c>
      <c r="D1558" s="296" t="s">
        <v>52</v>
      </c>
      <c r="I1558" s="272"/>
      <c r="J1558" s="296"/>
    </row>
    <row r="1559" spans="1:10">
      <c r="A1559" s="20" t="s">
        <v>1421</v>
      </c>
      <c r="B1559" s="20" t="s">
        <v>5428</v>
      </c>
      <c r="C1559" s="20" t="s">
        <v>55</v>
      </c>
      <c r="D1559" s="296" t="s">
        <v>52</v>
      </c>
      <c r="I1559" s="272"/>
      <c r="J1559" s="296"/>
    </row>
    <row r="1560" spans="1:10">
      <c r="A1560" s="20" t="s">
        <v>1422</v>
      </c>
      <c r="B1560" s="20" t="s">
        <v>5428</v>
      </c>
      <c r="C1560" s="20" t="s">
        <v>55</v>
      </c>
      <c r="D1560" s="296" t="s">
        <v>52</v>
      </c>
      <c r="I1560" s="272"/>
      <c r="J1560" s="296"/>
    </row>
    <row r="1561" spans="1:10">
      <c r="A1561" s="20" t="s">
        <v>1424</v>
      </c>
      <c r="B1561" s="20" t="s">
        <v>5428</v>
      </c>
      <c r="C1561" s="20" t="s">
        <v>55</v>
      </c>
      <c r="D1561" s="296" t="s">
        <v>52</v>
      </c>
      <c r="I1561" s="272"/>
      <c r="J1561" s="296"/>
    </row>
    <row r="1562" spans="1:10">
      <c r="A1562" s="20" t="s">
        <v>1428</v>
      </c>
      <c r="B1562" s="20" t="s">
        <v>5454</v>
      </c>
      <c r="C1562" s="20" t="s">
        <v>55</v>
      </c>
      <c r="D1562" s="296" t="s">
        <v>52</v>
      </c>
      <c r="I1562" s="272"/>
      <c r="J1562" s="296"/>
    </row>
    <row r="1563" spans="1:10">
      <c r="A1563" s="20" t="s">
        <v>1593</v>
      </c>
      <c r="B1563" s="20" t="s">
        <v>5386</v>
      </c>
      <c r="C1563" s="20" t="s">
        <v>57</v>
      </c>
      <c r="D1563" s="296" t="s">
        <v>52</v>
      </c>
      <c r="I1563" s="272"/>
      <c r="J1563" s="296"/>
    </row>
    <row r="1564" spans="1:10">
      <c r="A1564" s="20" t="s">
        <v>1594</v>
      </c>
      <c r="B1564" s="20" t="s">
        <v>5386</v>
      </c>
      <c r="C1564" s="20" t="s">
        <v>57</v>
      </c>
      <c r="D1564" s="296" t="s">
        <v>52</v>
      </c>
      <c r="I1564" s="272"/>
      <c r="J1564" s="296"/>
    </row>
    <row r="1565" spans="1:10">
      <c r="A1565" s="20" t="s">
        <v>1429</v>
      </c>
      <c r="B1565" s="20" t="s">
        <v>5454</v>
      </c>
      <c r="C1565" s="20" t="s">
        <v>55</v>
      </c>
      <c r="D1565" s="296" t="s">
        <v>52</v>
      </c>
      <c r="I1565" s="272"/>
      <c r="J1565" s="296"/>
    </row>
    <row r="1566" spans="1:10">
      <c r="A1566" s="20" t="s">
        <v>1430</v>
      </c>
      <c r="B1566" s="20" t="s">
        <v>5454</v>
      </c>
      <c r="C1566" s="20" t="s">
        <v>55</v>
      </c>
      <c r="D1566" s="296" t="s">
        <v>52</v>
      </c>
      <c r="I1566" s="272"/>
      <c r="J1566" s="296"/>
    </row>
    <row r="1567" spans="1:10">
      <c r="A1567" s="20" t="s">
        <v>1431</v>
      </c>
      <c r="B1567" s="20" t="s">
        <v>5454</v>
      </c>
      <c r="C1567" s="20" t="s">
        <v>55</v>
      </c>
      <c r="D1567" s="296" t="s">
        <v>52</v>
      </c>
      <c r="I1567" s="272"/>
      <c r="J1567" s="296"/>
    </row>
    <row r="1568" spans="1:10">
      <c r="A1568" s="20" t="s">
        <v>1432</v>
      </c>
      <c r="B1568" s="20" t="s">
        <v>5454</v>
      </c>
      <c r="C1568" s="20" t="s">
        <v>55</v>
      </c>
      <c r="D1568" s="296" t="s">
        <v>52</v>
      </c>
      <c r="I1568" s="272"/>
      <c r="J1568" s="296"/>
    </row>
    <row r="1569" spans="1:10">
      <c r="A1569" s="20" t="s">
        <v>1433</v>
      </c>
      <c r="B1569" s="20" t="s">
        <v>5454</v>
      </c>
      <c r="C1569" s="20" t="s">
        <v>55</v>
      </c>
      <c r="D1569" s="296" t="s">
        <v>52</v>
      </c>
      <c r="I1569" s="272"/>
      <c r="J1569" s="296"/>
    </row>
    <row r="1570" spans="1:10">
      <c r="A1570" s="20" t="s">
        <v>1440</v>
      </c>
      <c r="B1570" s="20" t="s">
        <v>5454</v>
      </c>
      <c r="C1570" s="20" t="s">
        <v>55</v>
      </c>
      <c r="D1570" s="296" t="s">
        <v>52</v>
      </c>
      <c r="I1570" s="272"/>
      <c r="J1570" s="296"/>
    </row>
    <row r="1571" spans="1:10">
      <c r="A1571" s="20" t="s">
        <v>1438</v>
      </c>
      <c r="B1571" s="20" t="s">
        <v>5454</v>
      </c>
      <c r="C1571" s="20" t="s">
        <v>55</v>
      </c>
      <c r="D1571" s="296" t="s">
        <v>52</v>
      </c>
      <c r="I1571" s="272"/>
      <c r="J1571" s="296"/>
    </row>
    <row r="1572" spans="1:10">
      <c r="A1572" s="20" t="s">
        <v>1441</v>
      </c>
      <c r="B1572" s="20" t="s">
        <v>5454</v>
      </c>
      <c r="C1572" s="20" t="s">
        <v>55</v>
      </c>
      <c r="D1572" s="296" t="s">
        <v>52</v>
      </c>
      <c r="I1572" s="272"/>
      <c r="J1572" s="296"/>
    </row>
    <row r="1573" spans="1:10">
      <c r="A1573" s="20" t="s">
        <v>1655</v>
      </c>
      <c r="B1573" s="20" t="s">
        <v>5376</v>
      </c>
      <c r="C1573" s="20" t="s">
        <v>59</v>
      </c>
      <c r="D1573" s="296" t="s">
        <v>52</v>
      </c>
      <c r="I1573" s="272"/>
      <c r="J1573" s="296"/>
    </row>
    <row r="1574" spans="1:10">
      <c r="A1574" s="20" t="s">
        <v>1656</v>
      </c>
      <c r="B1574" s="20" t="s">
        <v>5376</v>
      </c>
      <c r="C1574" s="20" t="s">
        <v>59</v>
      </c>
      <c r="D1574" s="296" t="s">
        <v>52</v>
      </c>
      <c r="I1574" s="272"/>
      <c r="J1574" s="296"/>
    </row>
    <row r="1575" spans="1:10">
      <c r="A1575" s="20" t="s">
        <v>1671</v>
      </c>
      <c r="B1575" s="20" t="s">
        <v>5391</v>
      </c>
      <c r="C1575" s="20" t="s">
        <v>59</v>
      </c>
      <c r="D1575" s="296" t="s">
        <v>52</v>
      </c>
      <c r="I1575" s="272"/>
      <c r="J1575" s="296"/>
    </row>
    <row r="1576" spans="1:10">
      <c r="A1576" s="20" t="s">
        <v>1674</v>
      </c>
      <c r="B1576" s="20" t="s">
        <v>5398</v>
      </c>
      <c r="C1576" s="20" t="s">
        <v>59</v>
      </c>
      <c r="D1576" s="296" t="s">
        <v>52</v>
      </c>
      <c r="I1576" s="272"/>
      <c r="J1576" s="296"/>
    </row>
    <row r="1577" spans="1:10">
      <c r="A1577" s="20" t="s">
        <v>1675</v>
      </c>
      <c r="B1577" s="20" t="s">
        <v>5398</v>
      </c>
      <c r="C1577" s="20" t="s">
        <v>59</v>
      </c>
      <c r="D1577" s="296" t="s">
        <v>52</v>
      </c>
      <c r="I1577" s="272"/>
      <c r="J1577" s="296"/>
    </row>
    <row r="1578" spans="1:10">
      <c r="A1578" s="20" t="s">
        <v>1658</v>
      </c>
      <c r="B1578" s="20" t="s">
        <v>5376</v>
      </c>
      <c r="C1578" s="20" t="s">
        <v>59</v>
      </c>
      <c r="D1578" s="296" t="s">
        <v>52</v>
      </c>
      <c r="I1578" s="272"/>
      <c r="J1578" s="296"/>
    </row>
    <row r="1579" spans="1:10">
      <c r="A1579" s="20" t="s">
        <v>1659</v>
      </c>
      <c r="B1579" s="20" t="s">
        <v>5376</v>
      </c>
      <c r="C1579" s="20" t="s">
        <v>59</v>
      </c>
      <c r="D1579" s="296" t="s">
        <v>52</v>
      </c>
      <c r="I1579" s="272"/>
      <c r="J1579" s="296"/>
    </row>
    <row r="1580" spans="1:10">
      <c r="A1580" s="20" t="s">
        <v>1664</v>
      </c>
      <c r="B1580" s="20" t="s">
        <v>5391</v>
      </c>
      <c r="C1580" s="20" t="s">
        <v>59</v>
      </c>
      <c r="D1580" s="296" t="s">
        <v>52</v>
      </c>
      <c r="I1580" s="272"/>
      <c r="J1580" s="296"/>
    </row>
    <row r="1581" spans="1:10">
      <c r="A1581" s="20" t="s">
        <v>1667</v>
      </c>
      <c r="B1581" s="20" t="s">
        <v>5391</v>
      </c>
      <c r="C1581" s="20" t="s">
        <v>59</v>
      </c>
      <c r="D1581" s="296" t="s">
        <v>52</v>
      </c>
      <c r="I1581" s="272"/>
      <c r="J1581" s="296"/>
    </row>
    <row r="1582" spans="1:10">
      <c r="A1582" s="20" t="s">
        <v>1676</v>
      </c>
      <c r="B1582" s="20" t="s">
        <v>5398</v>
      </c>
      <c r="C1582" s="20" t="s">
        <v>59</v>
      </c>
      <c r="D1582" s="296" t="s">
        <v>52</v>
      </c>
      <c r="I1582" s="272"/>
      <c r="J1582" s="296"/>
    </row>
    <row r="1583" spans="1:10">
      <c r="A1583" s="20" t="s">
        <v>1678</v>
      </c>
      <c r="B1583" s="20" t="s">
        <v>5398</v>
      </c>
      <c r="C1583" s="20" t="s">
        <v>59</v>
      </c>
      <c r="D1583" s="296" t="s">
        <v>52</v>
      </c>
      <c r="I1583" s="272"/>
      <c r="J1583" s="296"/>
    </row>
    <row r="1584" spans="1:10">
      <c r="A1584" s="20" t="s">
        <v>1704</v>
      </c>
      <c r="B1584" s="20" t="s">
        <v>5399</v>
      </c>
      <c r="C1584" s="20" t="s">
        <v>59</v>
      </c>
      <c r="D1584" s="296" t="s">
        <v>52</v>
      </c>
      <c r="I1584" s="272"/>
      <c r="J1584" s="296"/>
    </row>
    <row r="1585" spans="1:10">
      <c r="A1585" s="20" t="s">
        <v>1705</v>
      </c>
      <c r="B1585" s="20" t="s">
        <v>5399</v>
      </c>
      <c r="C1585" s="20" t="s">
        <v>59</v>
      </c>
      <c r="D1585" s="296" t="s">
        <v>52</v>
      </c>
      <c r="I1585" s="272"/>
      <c r="J1585" s="296"/>
    </row>
    <row r="1586" spans="1:10">
      <c r="A1586" s="20" t="s">
        <v>1706</v>
      </c>
      <c r="B1586" s="20" t="s">
        <v>5399</v>
      </c>
      <c r="C1586" s="20" t="s">
        <v>59</v>
      </c>
      <c r="D1586" s="296" t="s">
        <v>52</v>
      </c>
      <c r="I1586" s="272"/>
      <c r="J1586" s="296"/>
    </row>
    <row r="1587" spans="1:10">
      <c r="A1587" s="20" t="s">
        <v>1679</v>
      </c>
      <c r="B1587" s="20" t="s">
        <v>5398</v>
      </c>
      <c r="C1587" s="20" t="s">
        <v>59</v>
      </c>
      <c r="D1587" s="296" t="s">
        <v>52</v>
      </c>
      <c r="I1587" s="272"/>
      <c r="J1587" s="296"/>
    </row>
    <row r="1588" spans="1:10">
      <c r="A1588" s="20" t="s">
        <v>1680</v>
      </c>
      <c r="B1588" s="20" t="s">
        <v>5398</v>
      </c>
      <c r="C1588" s="20" t="s">
        <v>59</v>
      </c>
      <c r="D1588" s="296" t="s">
        <v>52</v>
      </c>
      <c r="I1588" s="272"/>
      <c r="J1588" s="296"/>
    </row>
    <row r="1589" spans="1:10">
      <c r="A1589" s="20" t="s">
        <v>1681</v>
      </c>
      <c r="B1589" s="20" t="s">
        <v>5398</v>
      </c>
      <c r="C1589" s="20" t="s">
        <v>59</v>
      </c>
      <c r="D1589" s="296" t="s">
        <v>52</v>
      </c>
      <c r="I1589" s="272"/>
      <c r="J1589" s="296"/>
    </row>
    <row r="1590" spans="1:10">
      <c r="A1590" s="20" t="s">
        <v>1682</v>
      </c>
      <c r="B1590" s="20" t="s">
        <v>5398</v>
      </c>
      <c r="C1590" s="20" t="s">
        <v>59</v>
      </c>
      <c r="D1590" s="296" t="s">
        <v>52</v>
      </c>
      <c r="I1590" s="272"/>
      <c r="J1590" s="296"/>
    </row>
    <row r="1591" spans="1:10">
      <c r="A1591" s="20" t="s">
        <v>1683</v>
      </c>
      <c r="B1591" s="20" t="s">
        <v>5398</v>
      </c>
      <c r="C1591" s="20" t="s">
        <v>59</v>
      </c>
      <c r="D1591" s="296" t="s">
        <v>52</v>
      </c>
      <c r="I1591" s="272"/>
      <c r="J1591" s="296"/>
    </row>
    <row r="1592" spans="1:10">
      <c r="A1592" s="20" t="s">
        <v>1684</v>
      </c>
      <c r="B1592" s="20" t="s">
        <v>5398</v>
      </c>
      <c r="C1592" s="20" t="s">
        <v>59</v>
      </c>
      <c r="D1592" s="296" t="s">
        <v>52</v>
      </c>
      <c r="I1592" s="272"/>
      <c r="J1592" s="296"/>
    </row>
    <row r="1593" spans="1:10">
      <c r="A1593" s="20" t="s">
        <v>1685</v>
      </c>
      <c r="B1593" s="20" t="s">
        <v>5398</v>
      </c>
      <c r="C1593" s="20" t="s">
        <v>59</v>
      </c>
      <c r="D1593" s="296" t="s">
        <v>52</v>
      </c>
      <c r="I1593" s="272"/>
      <c r="J1593" s="296"/>
    </row>
    <row r="1594" spans="1:10">
      <c r="A1594" s="20" t="s">
        <v>1686</v>
      </c>
      <c r="B1594" s="20" t="s">
        <v>5398</v>
      </c>
      <c r="C1594" s="20" t="s">
        <v>59</v>
      </c>
      <c r="D1594" s="296" t="s">
        <v>52</v>
      </c>
      <c r="I1594" s="272"/>
      <c r="J1594" s="296"/>
    </row>
    <row r="1595" spans="1:10">
      <c r="A1595" s="20" t="s">
        <v>1687</v>
      </c>
      <c r="B1595" s="20" t="s">
        <v>5398</v>
      </c>
      <c r="C1595" s="20" t="s">
        <v>59</v>
      </c>
      <c r="D1595" s="296" t="s">
        <v>52</v>
      </c>
      <c r="I1595" s="272"/>
      <c r="J1595" s="296"/>
    </row>
    <row r="1596" spans="1:10">
      <c r="A1596" s="20" t="s">
        <v>1689</v>
      </c>
      <c r="B1596" s="20" t="s">
        <v>5398</v>
      </c>
      <c r="C1596" s="20" t="s">
        <v>59</v>
      </c>
      <c r="D1596" s="296" t="s">
        <v>52</v>
      </c>
      <c r="I1596" s="272"/>
      <c r="J1596" s="296"/>
    </row>
    <row r="1597" spans="1:10">
      <c r="A1597" s="20" t="s">
        <v>1692</v>
      </c>
      <c r="B1597" s="20" t="s">
        <v>5436</v>
      </c>
      <c r="C1597" s="20" t="s">
        <v>59</v>
      </c>
      <c r="D1597" s="296" t="s">
        <v>52</v>
      </c>
      <c r="I1597" s="272"/>
      <c r="J1597" s="296"/>
    </row>
    <row r="1598" spans="1:10">
      <c r="A1598" s="20" t="s">
        <v>1693</v>
      </c>
      <c r="B1598" s="20" t="s">
        <v>5399</v>
      </c>
      <c r="C1598" s="20" t="s">
        <v>59</v>
      </c>
      <c r="D1598" s="296" t="s">
        <v>52</v>
      </c>
      <c r="I1598" s="272"/>
      <c r="J1598" s="296"/>
    </row>
    <row r="1599" spans="1:10">
      <c r="A1599" s="20" t="s">
        <v>1694</v>
      </c>
      <c r="B1599" s="20" t="s">
        <v>5399</v>
      </c>
      <c r="C1599" s="20" t="s">
        <v>59</v>
      </c>
      <c r="D1599" s="296" t="s">
        <v>52</v>
      </c>
      <c r="I1599" s="272"/>
      <c r="J1599" s="296"/>
    </row>
    <row r="1600" spans="1:10">
      <c r="A1600" s="20" t="s">
        <v>1695</v>
      </c>
      <c r="B1600" s="20" t="s">
        <v>5399</v>
      </c>
      <c r="C1600" s="20" t="s">
        <v>59</v>
      </c>
      <c r="D1600" s="296" t="s">
        <v>52</v>
      </c>
      <c r="I1600" s="272"/>
      <c r="J1600" s="296"/>
    </row>
    <row r="1601" spans="1:10">
      <c r="A1601" s="20" t="s">
        <v>1700</v>
      </c>
      <c r="B1601" s="20" t="s">
        <v>5399</v>
      </c>
      <c r="C1601" s="20" t="s">
        <v>59</v>
      </c>
      <c r="D1601" s="296" t="s">
        <v>52</v>
      </c>
      <c r="I1601" s="272"/>
      <c r="J1601" s="296"/>
    </row>
    <row r="1602" spans="1:10">
      <c r="A1602" s="20" t="s">
        <v>1696</v>
      </c>
      <c r="B1602" s="20" t="s">
        <v>5399</v>
      </c>
      <c r="C1602" s="20" t="s">
        <v>59</v>
      </c>
      <c r="D1602" s="296" t="s">
        <v>52</v>
      </c>
      <c r="I1602" s="272"/>
      <c r="J1602" s="296"/>
    </row>
    <row r="1603" spans="1:10">
      <c r="A1603" s="20" t="s">
        <v>1697</v>
      </c>
      <c r="B1603" s="20" t="s">
        <v>5399</v>
      </c>
      <c r="C1603" s="20" t="s">
        <v>59</v>
      </c>
      <c r="D1603" s="296" t="s">
        <v>52</v>
      </c>
      <c r="I1603" s="272"/>
      <c r="J1603" s="296"/>
    </row>
    <row r="1604" spans="1:10">
      <c r="A1604" s="20" t="s">
        <v>1698</v>
      </c>
      <c r="B1604" s="20" t="s">
        <v>5399</v>
      </c>
      <c r="C1604" s="20" t="s">
        <v>59</v>
      </c>
      <c r="D1604" s="296" t="s">
        <v>52</v>
      </c>
      <c r="I1604" s="272"/>
      <c r="J1604" s="296"/>
    </row>
    <row r="1605" spans="1:10">
      <c r="A1605" s="20" t="s">
        <v>1699</v>
      </c>
      <c r="B1605" s="20" t="s">
        <v>5399</v>
      </c>
      <c r="C1605" s="20" t="s">
        <v>59</v>
      </c>
      <c r="D1605" s="296" t="s">
        <v>52</v>
      </c>
      <c r="I1605" s="272"/>
      <c r="J1605" s="296"/>
    </row>
    <row r="1606" spans="1:10">
      <c r="A1606" s="20" t="s">
        <v>1701</v>
      </c>
      <c r="B1606" s="20" t="s">
        <v>5399</v>
      </c>
      <c r="C1606" s="20" t="s">
        <v>59</v>
      </c>
      <c r="D1606" s="296" t="s">
        <v>52</v>
      </c>
      <c r="I1606" s="272"/>
      <c r="J1606" s="296"/>
    </row>
    <row r="1607" spans="1:10">
      <c r="A1607" s="20" t="s">
        <v>1703</v>
      </c>
      <c r="B1607" s="20" t="s">
        <v>5399</v>
      </c>
      <c r="C1607" s="20" t="s">
        <v>59</v>
      </c>
      <c r="D1607" s="296" t="s">
        <v>52</v>
      </c>
      <c r="I1607" s="272"/>
      <c r="J1607" s="296"/>
    </row>
    <row r="1608" spans="1:10">
      <c r="A1608" s="20" t="s">
        <v>1707</v>
      </c>
      <c r="B1608" s="20" t="s">
        <v>5399</v>
      </c>
      <c r="C1608" s="20" t="s">
        <v>59</v>
      </c>
      <c r="D1608" s="296" t="s">
        <v>52</v>
      </c>
      <c r="I1608" s="272"/>
      <c r="J1608" s="296"/>
    </row>
    <row r="1609" spans="1:10">
      <c r="A1609" s="20" t="s">
        <v>1708</v>
      </c>
      <c r="B1609" s="20" t="s">
        <v>5399</v>
      </c>
      <c r="C1609" s="20" t="s">
        <v>59</v>
      </c>
      <c r="D1609" s="296" t="s">
        <v>52</v>
      </c>
      <c r="I1609" s="272"/>
      <c r="J1609" s="296"/>
    </row>
    <row r="1610" spans="1:10">
      <c r="A1610" s="20" t="s">
        <v>1714</v>
      </c>
      <c r="B1610" s="20" t="s">
        <v>5401</v>
      </c>
      <c r="C1610" s="20" t="s">
        <v>59</v>
      </c>
      <c r="D1610" s="296" t="s">
        <v>52</v>
      </c>
      <c r="I1610" s="272"/>
      <c r="J1610" s="296"/>
    </row>
    <row r="1611" spans="1:10">
      <c r="A1611" s="20" t="s">
        <v>1715</v>
      </c>
      <c r="B1611" s="20" t="s">
        <v>5401</v>
      </c>
      <c r="C1611" s="20" t="s">
        <v>59</v>
      </c>
      <c r="D1611" s="296" t="s">
        <v>52</v>
      </c>
      <c r="I1611" s="272"/>
      <c r="J1611" s="296"/>
    </row>
    <row r="1612" spans="1:10">
      <c r="A1612" s="20" t="s">
        <v>1717</v>
      </c>
      <c r="B1612" s="20" t="s">
        <v>5401</v>
      </c>
      <c r="C1612" s="20" t="s">
        <v>59</v>
      </c>
      <c r="D1612" s="296" t="s">
        <v>52</v>
      </c>
      <c r="I1612" s="272"/>
      <c r="J1612" s="296"/>
    </row>
    <row r="1613" spans="1:10">
      <c r="A1613" s="20" t="s">
        <v>1751</v>
      </c>
      <c r="B1613" s="20" t="s">
        <v>5390</v>
      </c>
      <c r="C1613" s="20" t="s">
        <v>61</v>
      </c>
      <c r="D1613" s="296" t="s">
        <v>52</v>
      </c>
      <c r="I1613" s="272"/>
      <c r="J1613" s="296"/>
    </row>
    <row r="1614" spans="1:10">
      <c r="A1614" s="20" t="s">
        <v>1757</v>
      </c>
      <c r="B1614" s="20" t="s">
        <v>5390</v>
      </c>
      <c r="C1614" s="20" t="s">
        <v>61</v>
      </c>
      <c r="D1614" s="296" t="s">
        <v>52</v>
      </c>
      <c r="I1614" s="272"/>
      <c r="J1614" s="296"/>
    </row>
    <row r="1615" spans="1:10">
      <c r="A1615" s="20" t="s">
        <v>1759</v>
      </c>
      <c r="B1615" s="20" t="s">
        <v>5390</v>
      </c>
      <c r="C1615" s="20" t="s">
        <v>61</v>
      </c>
      <c r="D1615" s="296" t="s">
        <v>52</v>
      </c>
      <c r="I1615" s="272"/>
      <c r="J1615" s="296"/>
    </row>
    <row r="1616" spans="1:10">
      <c r="A1616" s="20" t="s">
        <v>1761</v>
      </c>
      <c r="B1616" s="20" t="s">
        <v>5390</v>
      </c>
      <c r="C1616" s="20" t="s">
        <v>61</v>
      </c>
      <c r="D1616" s="296" t="s">
        <v>52</v>
      </c>
      <c r="I1616" s="272"/>
      <c r="J1616" s="296"/>
    </row>
    <row r="1617" spans="1:10">
      <c r="A1617" s="20" t="s">
        <v>1762</v>
      </c>
      <c r="B1617" s="20" t="s">
        <v>5390</v>
      </c>
      <c r="C1617" s="20" t="s">
        <v>61</v>
      </c>
      <c r="D1617" s="296" t="s">
        <v>52</v>
      </c>
      <c r="I1617" s="272"/>
      <c r="J1617" s="296"/>
    </row>
    <row r="1618" spans="1:10">
      <c r="A1618" s="20" t="s">
        <v>1763</v>
      </c>
      <c r="B1618" s="20" t="s">
        <v>5390</v>
      </c>
      <c r="C1618" s="20" t="s">
        <v>61</v>
      </c>
      <c r="D1618" s="296" t="s">
        <v>52</v>
      </c>
      <c r="I1618" s="272"/>
      <c r="J1618" s="296"/>
    </row>
    <row r="1619" spans="1:10">
      <c r="A1619" s="20" t="s">
        <v>1720</v>
      </c>
      <c r="B1619" s="20" t="s">
        <v>5401</v>
      </c>
      <c r="C1619" s="20" t="s">
        <v>59</v>
      </c>
      <c r="D1619" s="296" t="s">
        <v>52</v>
      </c>
      <c r="I1619" s="272"/>
      <c r="J1619" s="296"/>
    </row>
    <row r="1620" spans="1:10">
      <c r="A1620" s="20" t="s">
        <v>1722</v>
      </c>
      <c r="B1620" s="20" t="s">
        <v>5401</v>
      </c>
      <c r="C1620" s="20" t="s">
        <v>59</v>
      </c>
      <c r="D1620" s="296" t="s">
        <v>52</v>
      </c>
      <c r="I1620" s="272"/>
      <c r="J1620" s="296"/>
    </row>
    <row r="1621" spans="1:10">
      <c r="A1621" s="20" t="s">
        <v>1723</v>
      </c>
      <c r="B1621" s="20" t="s">
        <v>5401</v>
      </c>
      <c r="C1621" s="20" t="s">
        <v>59</v>
      </c>
      <c r="D1621" s="296" t="s">
        <v>52</v>
      </c>
      <c r="I1621" s="272"/>
      <c r="J1621" s="296"/>
    </row>
    <row r="1622" spans="1:10">
      <c r="A1622" s="20" t="s">
        <v>1730</v>
      </c>
      <c r="B1622" s="20" t="s">
        <v>5401</v>
      </c>
      <c r="C1622" s="20" t="s">
        <v>59</v>
      </c>
      <c r="D1622" s="296" t="s">
        <v>52</v>
      </c>
      <c r="I1622" s="272"/>
      <c r="J1622" s="296"/>
    </row>
    <row r="1623" spans="1:10">
      <c r="A1623" s="20" t="s">
        <v>1731</v>
      </c>
      <c r="B1623" s="20" t="s">
        <v>5401</v>
      </c>
      <c r="C1623" s="20" t="s">
        <v>59</v>
      </c>
      <c r="D1623" s="296" t="s">
        <v>52</v>
      </c>
      <c r="I1623" s="272"/>
      <c r="J1623" s="296"/>
    </row>
    <row r="1624" spans="1:10">
      <c r="A1624" s="20" t="s">
        <v>1732</v>
      </c>
      <c r="B1624" s="20" t="s">
        <v>5401</v>
      </c>
      <c r="C1624" s="20" t="s">
        <v>59</v>
      </c>
      <c r="D1624" s="296" t="s">
        <v>52</v>
      </c>
      <c r="I1624" s="272"/>
      <c r="J1624" s="296"/>
    </row>
    <row r="1625" spans="1:10">
      <c r="A1625" s="20" t="s">
        <v>1735</v>
      </c>
      <c r="B1625" s="20" t="s">
        <v>5388</v>
      </c>
      <c r="C1625" s="20" t="s">
        <v>61</v>
      </c>
      <c r="D1625" s="296" t="s">
        <v>52</v>
      </c>
      <c r="I1625" s="272"/>
      <c r="J1625" s="296"/>
    </row>
    <row r="1626" spans="1:10">
      <c r="A1626" s="20" t="s">
        <v>1737</v>
      </c>
      <c r="B1626" s="20" t="s">
        <v>5388</v>
      </c>
      <c r="C1626" s="20" t="s">
        <v>61</v>
      </c>
      <c r="D1626" s="296" t="s">
        <v>52</v>
      </c>
      <c r="I1626" s="272"/>
      <c r="J1626" s="296"/>
    </row>
    <row r="1627" spans="1:10">
      <c r="A1627" s="20" t="s">
        <v>1739</v>
      </c>
      <c r="B1627" s="20" t="s">
        <v>5388</v>
      </c>
      <c r="C1627" s="20" t="s">
        <v>61</v>
      </c>
      <c r="D1627" s="296" t="s">
        <v>52</v>
      </c>
      <c r="I1627" s="272"/>
      <c r="J1627" s="296"/>
    </row>
    <row r="1628" spans="1:10">
      <c r="A1628" s="20" t="s">
        <v>1766</v>
      </c>
      <c r="B1628" s="20" t="s">
        <v>5390</v>
      </c>
      <c r="C1628" s="20" t="s">
        <v>61</v>
      </c>
      <c r="D1628" s="296" t="s">
        <v>52</v>
      </c>
      <c r="I1628" s="272"/>
      <c r="J1628" s="296"/>
    </row>
    <row r="1629" spans="1:10">
      <c r="A1629" s="20" t="s">
        <v>1767</v>
      </c>
      <c r="B1629" s="20" t="s">
        <v>5390</v>
      </c>
      <c r="C1629" s="20" t="s">
        <v>61</v>
      </c>
      <c r="D1629" s="296" t="s">
        <v>52</v>
      </c>
      <c r="I1629" s="272"/>
      <c r="J1629" s="296"/>
    </row>
    <row r="1630" spans="1:10">
      <c r="A1630" s="20" t="s">
        <v>1768</v>
      </c>
      <c r="B1630" s="20" t="s">
        <v>5390</v>
      </c>
      <c r="C1630" s="20" t="s">
        <v>61</v>
      </c>
      <c r="D1630" s="296" t="s">
        <v>52</v>
      </c>
      <c r="I1630" s="272"/>
      <c r="J1630" s="296"/>
    </row>
    <row r="1631" spans="1:10">
      <c r="A1631" s="20" t="s">
        <v>1469</v>
      </c>
      <c r="B1631" s="20" t="s">
        <v>5454</v>
      </c>
      <c r="C1631" s="20" t="s">
        <v>55</v>
      </c>
      <c r="D1631" s="296" t="s">
        <v>52</v>
      </c>
      <c r="I1631" s="272"/>
      <c r="J1631" s="296"/>
    </row>
    <row r="1632" spans="1:10">
      <c r="A1632" s="20" t="s">
        <v>1470</v>
      </c>
      <c r="B1632" s="20" t="s">
        <v>5454</v>
      </c>
      <c r="C1632" s="20" t="s">
        <v>55</v>
      </c>
      <c r="D1632" s="296" t="s">
        <v>52</v>
      </c>
      <c r="I1632" s="272"/>
      <c r="J1632" s="296"/>
    </row>
    <row r="1633" spans="1:10">
      <c r="A1633" s="20" t="s">
        <v>1471</v>
      </c>
      <c r="B1633" s="20" t="s">
        <v>5454</v>
      </c>
      <c r="C1633" s="20" t="s">
        <v>55</v>
      </c>
      <c r="D1633" s="296" t="s">
        <v>52</v>
      </c>
      <c r="I1633" s="272"/>
      <c r="J1633" s="296"/>
    </row>
    <row r="1634" spans="1:10">
      <c r="A1634" s="20" t="s">
        <v>1938</v>
      </c>
      <c r="B1634" s="20" t="s">
        <v>5392</v>
      </c>
      <c r="C1634" s="20" t="s">
        <v>61</v>
      </c>
      <c r="D1634" s="296" t="s">
        <v>52</v>
      </c>
      <c r="I1634" s="272"/>
      <c r="J1634" s="296"/>
    </row>
    <row r="1635" spans="1:10">
      <c r="A1635" s="20" t="s">
        <v>1941</v>
      </c>
      <c r="B1635" s="20" t="s">
        <v>5393</v>
      </c>
      <c r="C1635" s="20" t="s">
        <v>61</v>
      </c>
      <c r="D1635" s="296" t="s">
        <v>52</v>
      </c>
      <c r="I1635" s="272"/>
      <c r="J1635" s="296"/>
    </row>
    <row r="1636" spans="1:10">
      <c r="A1636" s="20" t="s">
        <v>1944</v>
      </c>
      <c r="B1636" s="20" t="s">
        <v>5394</v>
      </c>
      <c r="C1636" s="20" t="s">
        <v>61</v>
      </c>
      <c r="D1636" s="296" t="s">
        <v>52</v>
      </c>
      <c r="I1636" s="272"/>
      <c r="J1636" s="296"/>
    </row>
    <row r="1637" spans="1:10">
      <c r="A1637" s="20" t="s">
        <v>1946</v>
      </c>
      <c r="B1637" s="20" t="s">
        <v>5394</v>
      </c>
      <c r="C1637" s="20" t="s">
        <v>61</v>
      </c>
      <c r="D1637" s="296" t="s">
        <v>52</v>
      </c>
      <c r="I1637" s="272"/>
      <c r="J1637" s="296"/>
    </row>
    <row r="1638" spans="1:10">
      <c r="A1638" s="20" t="s">
        <v>1947</v>
      </c>
      <c r="B1638" s="20" t="s">
        <v>5394</v>
      </c>
      <c r="C1638" s="20" t="s">
        <v>61</v>
      </c>
      <c r="D1638" s="296" t="s">
        <v>52</v>
      </c>
      <c r="I1638" s="272"/>
      <c r="J1638" s="296"/>
    </row>
    <row r="1639" spans="1:10">
      <c r="A1639" s="20" t="s">
        <v>1973</v>
      </c>
      <c r="B1639" s="20" t="s">
        <v>5437</v>
      </c>
      <c r="C1639" s="20" t="s">
        <v>61</v>
      </c>
      <c r="D1639" s="296" t="s">
        <v>52</v>
      </c>
      <c r="I1639" s="272"/>
      <c r="J1639" s="296"/>
    </row>
    <row r="1640" spans="1:10">
      <c r="A1640" s="20" t="s">
        <v>1975</v>
      </c>
      <c r="B1640" s="20" t="s">
        <v>5437</v>
      </c>
      <c r="C1640" s="20" t="s">
        <v>61</v>
      </c>
      <c r="D1640" s="296" t="s">
        <v>52</v>
      </c>
      <c r="I1640" s="272"/>
      <c r="J1640" s="296"/>
    </row>
    <row r="1641" spans="1:10">
      <c r="A1641" s="20" t="s">
        <v>1976</v>
      </c>
      <c r="B1641" s="20" t="s">
        <v>5437</v>
      </c>
      <c r="C1641" s="20" t="s">
        <v>61</v>
      </c>
      <c r="D1641" s="296" t="s">
        <v>52</v>
      </c>
      <c r="I1641" s="272"/>
      <c r="J1641" s="296"/>
    </row>
    <row r="1642" spans="1:10">
      <c r="A1642" s="20" t="s">
        <v>1978</v>
      </c>
      <c r="B1642" s="20" t="s">
        <v>5438</v>
      </c>
      <c r="C1642" s="20" t="s">
        <v>61</v>
      </c>
      <c r="D1642" s="296" t="s">
        <v>52</v>
      </c>
      <c r="I1642" s="272"/>
      <c r="J1642" s="296"/>
    </row>
    <row r="1643" spans="1:10">
      <c r="A1643" s="20" t="s">
        <v>1979</v>
      </c>
      <c r="B1643" s="20" t="s">
        <v>5438</v>
      </c>
      <c r="C1643" s="20" t="s">
        <v>61</v>
      </c>
      <c r="D1643" s="296" t="s">
        <v>52</v>
      </c>
      <c r="I1643" s="272"/>
      <c r="J1643" s="296"/>
    </row>
    <row r="1644" spans="1:10">
      <c r="A1644" s="20" t="s">
        <v>1981</v>
      </c>
      <c r="B1644" s="20" t="s">
        <v>5438</v>
      </c>
      <c r="C1644" s="20" t="s">
        <v>61</v>
      </c>
      <c r="D1644" s="296" t="s">
        <v>52</v>
      </c>
      <c r="I1644" s="272"/>
      <c r="J1644" s="296"/>
    </row>
    <row r="1645" spans="1:10">
      <c r="A1645" s="20" t="s">
        <v>1964</v>
      </c>
      <c r="B1645" s="20" t="s">
        <v>5435</v>
      </c>
      <c r="C1645" s="20" t="s">
        <v>61</v>
      </c>
      <c r="D1645" s="296" t="s">
        <v>52</v>
      </c>
      <c r="I1645" s="272"/>
      <c r="J1645" s="296"/>
    </row>
    <row r="1646" spans="1:10">
      <c r="A1646" s="20" t="s">
        <v>1965</v>
      </c>
      <c r="B1646" s="20" t="s">
        <v>5435</v>
      </c>
      <c r="C1646" s="20" t="s">
        <v>61</v>
      </c>
      <c r="D1646" s="296" t="s">
        <v>52</v>
      </c>
      <c r="I1646" s="272"/>
      <c r="J1646" s="296"/>
    </row>
    <row r="1647" spans="1:10">
      <c r="A1647" s="20" t="s">
        <v>1967</v>
      </c>
      <c r="B1647" s="20" t="s">
        <v>5435</v>
      </c>
      <c r="C1647" s="20" t="s">
        <v>61</v>
      </c>
      <c r="D1647" s="296" t="s">
        <v>52</v>
      </c>
      <c r="I1647" s="272"/>
      <c r="J1647" s="296"/>
    </row>
    <row r="1648" spans="1:10">
      <c r="A1648" s="20" t="s">
        <v>1969</v>
      </c>
      <c r="B1648" s="20" t="s">
        <v>5435</v>
      </c>
      <c r="C1648" s="20" t="s">
        <v>61</v>
      </c>
      <c r="D1648" s="296" t="s">
        <v>52</v>
      </c>
      <c r="I1648" s="272"/>
      <c r="J1648" s="296"/>
    </row>
    <row r="1649" spans="1:10">
      <c r="A1649" s="20" t="s">
        <v>1971</v>
      </c>
      <c r="B1649" s="20" t="s">
        <v>5437</v>
      </c>
      <c r="C1649" s="20" t="s">
        <v>61</v>
      </c>
      <c r="D1649" s="296" t="s">
        <v>52</v>
      </c>
      <c r="I1649" s="272"/>
      <c r="J1649" s="296"/>
    </row>
    <row r="1650" spans="1:10">
      <c r="A1650" s="20" t="s">
        <v>1972</v>
      </c>
      <c r="B1650" s="20" t="s">
        <v>5437</v>
      </c>
      <c r="C1650" s="20" t="s">
        <v>61</v>
      </c>
      <c r="D1650" s="296" t="s">
        <v>52</v>
      </c>
      <c r="I1650" s="272"/>
      <c r="J1650" s="296"/>
    </row>
    <row r="1651" spans="1:10">
      <c r="A1651" s="20" t="s">
        <v>1983</v>
      </c>
      <c r="B1651" s="20" t="s">
        <v>5438</v>
      </c>
      <c r="C1651" s="20" t="s">
        <v>61</v>
      </c>
      <c r="D1651" s="296" t="s">
        <v>52</v>
      </c>
      <c r="I1651" s="272"/>
      <c r="J1651" s="296"/>
    </row>
    <row r="1652" spans="1:10">
      <c r="A1652" s="20" t="s">
        <v>2016</v>
      </c>
      <c r="B1652" s="20" t="s">
        <v>5421</v>
      </c>
      <c r="C1652" s="20" t="s">
        <v>61</v>
      </c>
      <c r="D1652" s="296" t="s">
        <v>52</v>
      </c>
      <c r="I1652" s="272"/>
      <c r="J1652" s="296"/>
    </row>
    <row r="1653" spans="1:10">
      <c r="A1653" s="20" t="s">
        <v>2023</v>
      </c>
      <c r="B1653" s="20" t="s">
        <v>5421</v>
      </c>
      <c r="C1653" s="20" t="s">
        <v>61</v>
      </c>
      <c r="D1653" s="296" t="s">
        <v>52</v>
      </c>
      <c r="I1653" s="272"/>
      <c r="J1653" s="296"/>
    </row>
    <row r="1654" spans="1:10">
      <c r="A1654" s="20" t="s">
        <v>2029</v>
      </c>
      <c r="B1654" s="20" t="s">
        <v>5422</v>
      </c>
      <c r="C1654" s="20" t="s">
        <v>63</v>
      </c>
      <c r="D1654" s="296" t="s">
        <v>52</v>
      </c>
      <c r="I1654" s="272"/>
      <c r="J1654" s="296"/>
    </row>
    <row r="1655" spans="1:10">
      <c r="A1655" s="20" t="s">
        <v>2032</v>
      </c>
      <c r="B1655" s="20" t="s">
        <v>5422</v>
      </c>
      <c r="C1655" s="20" t="s">
        <v>63</v>
      </c>
      <c r="D1655" s="296" t="s">
        <v>52</v>
      </c>
      <c r="I1655" s="272"/>
      <c r="J1655" s="296"/>
    </row>
    <row r="1656" spans="1:10">
      <c r="A1656" s="20" t="s">
        <v>2044</v>
      </c>
      <c r="B1656" s="20" t="s">
        <v>5417</v>
      </c>
      <c r="C1656" s="20" t="s">
        <v>63</v>
      </c>
      <c r="D1656" s="296" t="s">
        <v>52</v>
      </c>
      <c r="I1656" s="272"/>
      <c r="J1656" s="296"/>
    </row>
    <row r="1657" spans="1:10">
      <c r="A1657" s="20" t="s">
        <v>2053</v>
      </c>
      <c r="B1657" s="20" t="s">
        <v>5418</v>
      </c>
      <c r="C1657" s="20" t="s">
        <v>63</v>
      </c>
      <c r="D1657" s="296" t="s">
        <v>52</v>
      </c>
      <c r="I1657" s="272"/>
      <c r="J1657" s="296"/>
    </row>
    <row r="1658" spans="1:10">
      <c r="A1658" s="20" t="s">
        <v>2065</v>
      </c>
      <c r="B1658" s="20" t="s">
        <v>5431</v>
      </c>
      <c r="C1658" s="20" t="s">
        <v>63</v>
      </c>
      <c r="D1658" s="296" t="s">
        <v>52</v>
      </c>
      <c r="I1658" s="272"/>
      <c r="J1658" s="296"/>
    </row>
    <row r="1659" spans="1:10">
      <c r="A1659" s="20" t="s">
        <v>2068</v>
      </c>
      <c r="B1659" s="20" t="s">
        <v>5431</v>
      </c>
      <c r="C1659" s="20" t="s">
        <v>63</v>
      </c>
      <c r="D1659" s="296" t="s">
        <v>52</v>
      </c>
      <c r="I1659" s="272"/>
      <c r="J1659" s="296"/>
    </row>
    <row r="1660" spans="1:10">
      <c r="A1660" s="20" t="s">
        <v>2076</v>
      </c>
      <c r="B1660" s="20" t="s">
        <v>5431</v>
      </c>
      <c r="C1660" s="20" t="s">
        <v>63</v>
      </c>
      <c r="D1660" s="296" t="s">
        <v>52</v>
      </c>
      <c r="I1660" s="272"/>
      <c r="J1660" s="296"/>
    </row>
    <row r="1661" spans="1:10">
      <c r="A1661" s="20" t="s">
        <v>2084</v>
      </c>
      <c r="B1661" s="20" t="s">
        <v>5442</v>
      </c>
      <c r="C1661" s="20" t="s">
        <v>63</v>
      </c>
      <c r="D1661" s="296" t="s">
        <v>52</v>
      </c>
      <c r="I1661" s="272"/>
      <c r="J1661" s="296"/>
    </row>
    <row r="1662" spans="1:10">
      <c r="A1662" s="20" t="s">
        <v>819</v>
      </c>
      <c r="B1662" s="20" t="s">
        <v>5396</v>
      </c>
      <c r="C1662" s="20" t="s">
        <v>51</v>
      </c>
      <c r="D1662" s="296" t="s">
        <v>52</v>
      </c>
      <c r="I1662" s="272"/>
      <c r="J1662" s="296"/>
    </row>
    <row r="1663" spans="1:10">
      <c r="A1663" s="20" t="s">
        <v>820</v>
      </c>
      <c r="B1663" s="20" t="s">
        <v>5396</v>
      </c>
      <c r="C1663" s="20" t="s">
        <v>51</v>
      </c>
      <c r="D1663" s="296" t="s">
        <v>52</v>
      </c>
      <c r="I1663" s="272"/>
      <c r="J1663" s="296"/>
    </row>
    <row r="1664" spans="1:10">
      <c r="A1664" s="20" t="s">
        <v>1740</v>
      </c>
      <c r="B1664" s="20" t="s">
        <v>5388</v>
      </c>
      <c r="C1664" s="20" t="s">
        <v>61</v>
      </c>
      <c r="D1664" s="296" t="s">
        <v>52</v>
      </c>
      <c r="I1664" s="272"/>
      <c r="J1664" s="296"/>
    </row>
    <row r="1665" spans="1:10">
      <c r="A1665" s="20" t="s">
        <v>1742</v>
      </c>
      <c r="B1665" s="20" t="s">
        <v>5388</v>
      </c>
      <c r="C1665" s="20" t="s">
        <v>61</v>
      </c>
      <c r="D1665" s="296" t="s">
        <v>52</v>
      </c>
      <c r="I1665" s="272"/>
      <c r="J1665" s="296"/>
    </row>
    <row r="1666" spans="1:10">
      <c r="A1666" s="20" t="s">
        <v>1748</v>
      </c>
      <c r="B1666" s="20" t="s">
        <v>5390</v>
      </c>
      <c r="C1666" s="20" t="s">
        <v>61</v>
      </c>
      <c r="D1666" s="296" t="s">
        <v>52</v>
      </c>
      <c r="I1666" s="272"/>
      <c r="J1666" s="296"/>
    </row>
    <row r="1667" spans="1:10">
      <c r="A1667" s="20" t="s">
        <v>1749</v>
      </c>
      <c r="B1667" s="20" t="s">
        <v>5390</v>
      </c>
      <c r="C1667" s="20" t="s">
        <v>61</v>
      </c>
      <c r="D1667" s="296" t="s">
        <v>52</v>
      </c>
      <c r="I1667" s="272"/>
      <c r="J1667" s="296"/>
    </row>
    <row r="1668" spans="1:10">
      <c r="A1668" s="20" t="s">
        <v>1750</v>
      </c>
      <c r="B1668" s="20" t="s">
        <v>5390</v>
      </c>
      <c r="C1668" s="20" t="s">
        <v>61</v>
      </c>
      <c r="D1668" s="296" t="s">
        <v>52</v>
      </c>
      <c r="I1668" s="272"/>
      <c r="J1668" s="296"/>
    </row>
    <row r="1669" spans="1:10">
      <c r="A1669" s="20" t="s">
        <v>1752</v>
      </c>
      <c r="B1669" s="20" t="s">
        <v>5390</v>
      </c>
      <c r="C1669" s="20" t="s">
        <v>61</v>
      </c>
      <c r="D1669" s="296" t="s">
        <v>52</v>
      </c>
      <c r="I1669" s="272"/>
      <c r="J1669" s="296"/>
    </row>
    <row r="1670" spans="1:10">
      <c r="A1670" s="20" t="s">
        <v>1753</v>
      </c>
      <c r="B1670" s="20" t="s">
        <v>5390</v>
      </c>
      <c r="C1670" s="20" t="s">
        <v>61</v>
      </c>
      <c r="D1670" s="296" t="s">
        <v>52</v>
      </c>
      <c r="I1670" s="272"/>
      <c r="J1670" s="296"/>
    </row>
    <row r="1671" spans="1:10">
      <c r="A1671" s="20" t="s">
        <v>1754</v>
      </c>
      <c r="B1671" s="20" t="s">
        <v>5390</v>
      </c>
      <c r="C1671" s="20" t="s">
        <v>61</v>
      </c>
      <c r="D1671" s="296" t="s">
        <v>52</v>
      </c>
      <c r="I1671" s="272"/>
      <c r="J1671" s="296"/>
    </row>
    <row r="1672" spans="1:10">
      <c r="A1672" s="20" t="s">
        <v>1755</v>
      </c>
      <c r="B1672" s="20" t="s">
        <v>5390</v>
      </c>
      <c r="C1672" s="20" t="s">
        <v>61</v>
      </c>
      <c r="D1672" s="296" t="s">
        <v>52</v>
      </c>
      <c r="I1672" s="272"/>
      <c r="J1672" s="296"/>
    </row>
    <row r="1673" spans="1:10">
      <c r="A1673" s="20" t="s">
        <v>1772</v>
      </c>
      <c r="B1673" s="20" t="s">
        <v>5380</v>
      </c>
      <c r="C1673" s="20" t="s">
        <v>61</v>
      </c>
      <c r="D1673" s="296" t="s">
        <v>52</v>
      </c>
      <c r="I1673" s="272"/>
      <c r="J1673" s="296"/>
    </row>
    <row r="1674" spans="1:10">
      <c r="A1674" s="20" t="s">
        <v>1777</v>
      </c>
      <c r="B1674" s="20" t="s">
        <v>5380</v>
      </c>
      <c r="C1674" s="20" t="s">
        <v>61</v>
      </c>
      <c r="D1674" s="296" t="s">
        <v>52</v>
      </c>
      <c r="I1674" s="272"/>
      <c r="J1674" s="296"/>
    </row>
    <row r="1675" spans="1:10">
      <c r="A1675" s="20" t="s">
        <v>1778</v>
      </c>
      <c r="B1675" s="20" t="s">
        <v>5380</v>
      </c>
      <c r="C1675" s="20" t="s">
        <v>61</v>
      </c>
      <c r="D1675" s="296" t="s">
        <v>52</v>
      </c>
      <c r="I1675" s="272"/>
      <c r="J1675" s="296"/>
    </row>
    <row r="1676" spans="1:10">
      <c r="A1676" s="20" t="s">
        <v>1781</v>
      </c>
      <c r="B1676" s="20" t="s">
        <v>5380</v>
      </c>
      <c r="C1676" s="20" t="s">
        <v>61</v>
      </c>
      <c r="D1676" s="296" t="s">
        <v>52</v>
      </c>
      <c r="I1676" s="272"/>
      <c r="J1676" s="296"/>
    </row>
    <row r="1677" spans="1:10">
      <c r="A1677" s="20" t="s">
        <v>1783</v>
      </c>
      <c r="B1677" s="20" t="s">
        <v>5380</v>
      </c>
      <c r="C1677" s="20" t="s">
        <v>61</v>
      </c>
      <c r="D1677" s="296" t="s">
        <v>52</v>
      </c>
      <c r="I1677" s="272"/>
      <c r="J1677" s="296"/>
    </row>
    <row r="1678" spans="1:10">
      <c r="A1678" s="20" t="s">
        <v>1756</v>
      </c>
      <c r="B1678" s="20" t="s">
        <v>5390</v>
      </c>
      <c r="C1678" s="20" t="s">
        <v>61</v>
      </c>
      <c r="D1678" s="296" t="s">
        <v>52</v>
      </c>
      <c r="I1678" s="272"/>
      <c r="J1678" s="296"/>
    </row>
    <row r="1679" spans="1:10">
      <c r="A1679" s="20" t="s">
        <v>1758</v>
      </c>
      <c r="B1679" s="20" t="s">
        <v>5390</v>
      </c>
      <c r="C1679" s="20" t="s">
        <v>61</v>
      </c>
      <c r="D1679" s="296" t="s">
        <v>52</v>
      </c>
      <c r="I1679" s="272"/>
      <c r="J1679" s="296"/>
    </row>
    <row r="1680" spans="1:10">
      <c r="A1680" s="20" t="s">
        <v>1760</v>
      </c>
      <c r="B1680" s="20" t="s">
        <v>5390</v>
      </c>
      <c r="C1680" s="20" t="s">
        <v>61</v>
      </c>
      <c r="D1680" s="296" t="s">
        <v>52</v>
      </c>
      <c r="I1680" s="272"/>
      <c r="J1680" s="296"/>
    </row>
    <row r="1681" spans="1:10">
      <c r="A1681" s="20" t="s">
        <v>1764</v>
      </c>
      <c r="B1681" s="20" t="s">
        <v>5390</v>
      </c>
      <c r="C1681" s="20" t="s">
        <v>61</v>
      </c>
      <c r="D1681" s="296" t="s">
        <v>52</v>
      </c>
      <c r="I1681" s="272"/>
      <c r="J1681" s="296"/>
    </row>
    <row r="1682" spans="1:10">
      <c r="A1682" s="20" t="s">
        <v>1769</v>
      </c>
      <c r="B1682" s="20" t="s">
        <v>5390</v>
      </c>
      <c r="C1682" s="20" t="s">
        <v>61</v>
      </c>
      <c r="D1682" s="296" t="s">
        <v>52</v>
      </c>
      <c r="I1682" s="272"/>
      <c r="J1682" s="296"/>
    </row>
    <row r="1683" spans="1:10">
      <c r="A1683" s="20" t="s">
        <v>1770</v>
      </c>
      <c r="B1683" s="20" t="s">
        <v>5390</v>
      </c>
      <c r="C1683" s="20" t="s">
        <v>61</v>
      </c>
      <c r="D1683" s="296" t="s">
        <v>52</v>
      </c>
      <c r="I1683" s="272"/>
      <c r="J1683" s="296"/>
    </row>
    <row r="1684" spans="1:10">
      <c r="A1684" s="20" t="s">
        <v>1773</v>
      </c>
      <c r="B1684" s="20" t="s">
        <v>5380</v>
      </c>
      <c r="C1684" s="20" t="s">
        <v>61</v>
      </c>
      <c r="D1684" s="296" t="s">
        <v>52</v>
      </c>
      <c r="I1684" s="272"/>
      <c r="J1684" s="296"/>
    </row>
    <row r="1685" spans="1:10">
      <c r="A1685" s="20" t="s">
        <v>1774</v>
      </c>
      <c r="B1685" s="20" t="s">
        <v>5380</v>
      </c>
      <c r="C1685" s="20" t="s">
        <v>61</v>
      </c>
      <c r="D1685" s="296" t="s">
        <v>52</v>
      </c>
      <c r="I1685" s="272"/>
      <c r="J1685" s="296"/>
    </row>
    <row r="1686" spans="1:10">
      <c r="A1686" s="20" t="s">
        <v>1789</v>
      </c>
      <c r="B1686" s="20" t="s">
        <v>5380</v>
      </c>
      <c r="C1686" s="20" t="s">
        <v>61</v>
      </c>
      <c r="D1686" s="296" t="s">
        <v>52</v>
      </c>
      <c r="I1686" s="272"/>
      <c r="J1686" s="296"/>
    </row>
    <row r="1687" spans="1:10">
      <c r="A1687" s="20" t="s">
        <v>1790</v>
      </c>
      <c r="B1687" s="20" t="s">
        <v>5380</v>
      </c>
      <c r="C1687" s="20" t="s">
        <v>61</v>
      </c>
      <c r="D1687" s="296" t="s">
        <v>52</v>
      </c>
      <c r="I1687" s="272"/>
      <c r="J1687" s="296"/>
    </row>
    <row r="1688" spans="1:10">
      <c r="A1688" s="20" t="s">
        <v>1791</v>
      </c>
      <c r="B1688" s="20" t="s">
        <v>5380</v>
      </c>
      <c r="C1688" s="20" t="s">
        <v>61</v>
      </c>
      <c r="D1688" s="296" t="s">
        <v>52</v>
      </c>
      <c r="I1688" s="272"/>
      <c r="J1688" s="296"/>
    </row>
    <row r="1689" spans="1:10">
      <c r="A1689" s="20" t="s">
        <v>1794</v>
      </c>
      <c r="B1689" s="20" t="s">
        <v>5380</v>
      </c>
      <c r="C1689" s="20" t="s">
        <v>61</v>
      </c>
      <c r="D1689" s="296" t="s">
        <v>52</v>
      </c>
      <c r="I1689" s="272"/>
      <c r="J1689" s="296"/>
    </row>
    <row r="1690" spans="1:10">
      <c r="A1690" s="20" t="s">
        <v>1775</v>
      </c>
      <c r="B1690" s="20" t="s">
        <v>5380</v>
      </c>
      <c r="C1690" s="20" t="s">
        <v>61</v>
      </c>
      <c r="D1690" s="296" t="s">
        <v>52</v>
      </c>
      <c r="I1690" s="272"/>
      <c r="J1690" s="296"/>
    </row>
    <row r="1691" spans="1:10">
      <c r="A1691" s="20" t="s">
        <v>1776</v>
      </c>
      <c r="B1691" s="20" t="s">
        <v>5380</v>
      </c>
      <c r="C1691" s="20" t="s">
        <v>61</v>
      </c>
      <c r="D1691" s="296" t="s">
        <v>52</v>
      </c>
      <c r="I1691" s="272"/>
      <c r="J1691" s="296"/>
    </row>
    <row r="1692" spans="1:10">
      <c r="A1692" s="20" t="s">
        <v>1779</v>
      </c>
      <c r="B1692" s="20" t="s">
        <v>5380</v>
      </c>
      <c r="C1692" s="20" t="s">
        <v>61</v>
      </c>
      <c r="D1692" s="296" t="s">
        <v>52</v>
      </c>
      <c r="I1692" s="272"/>
      <c r="J1692" s="296"/>
    </row>
    <row r="1693" spans="1:10">
      <c r="A1693" s="20" t="s">
        <v>1780</v>
      </c>
      <c r="B1693" s="20" t="s">
        <v>5380</v>
      </c>
      <c r="C1693" s="20" t="s">
        <v>61</v>
      </c>
      <c r="D1693" s="296" t="s">
        <v>52</v>
      </c>
      <c r="I1693" s="272"/>
      <c r="J1693" s="296"/>
    </row>
    <row r="1694" spans="1:10">
      <c r="A1694" s="20" t="s">
        <v>1782</v>
      </c>
      <c r="B1694" s="20" t="s">
        <v>5380</v>
      </c>
      <c r="C1694" s="20" t="s">
        <v>61</v>
      </c>
      <c r="D1694" s="296" t="s">
        <v>52</v>
      </c>
      <c r="I1694" s="272"/>
      <c r="J1694" s="296"/>
    </row>
    <row r="1695" spans="1:10">
      <c r="A1695" s="20" t="s">
        <v>1785</v>
      </c>
      <c r="B1695" s="20" t="s">
        <v>5380</v>
      </c>
      <c r="C1695" s="20" t="s">
        <v>61</v>
      </c>
      <c r="D1695" s="296" t="s">
        <v>52</v>
      </c>
      <c r="I1695" s="272"/>
      <c r="J1695" s="296"/>
    </row>
    <row r="1696" spans="1:10">
      <c r="A1696" s="20" t="s">
        <v>1786</v>
      </c>
      <c r="B1696" s="20" t="s">
        <v>5380</v>
      </c>
      <c r="C1696" s="20" t="s">
        <v>61</v>
      </c>
      <c r="D1696" s="296" t="s">
        <v>52</v>
      </c>
      <c r="I1696" s="272"/>
      <c r="J1696" s="296"/>
    </row>
    <row r="1697" spans="1:10">
      <c r="A1697" s="20" t="s">
        <v>1787</v>
      </c>
      <c r="B1697" s="20" t="s">
        <v>5380</v>
      </c>
      <c r="C1697" s="20" t="s">
        <v>61</v>
      </c>
      <c r="D1697" s="296" t="s">
        <v>52</v>
      </c>
      <c r="I1697" s="272"/>
      <c r="J1697" s="296"/>
    </row>
    <row r="1698" spans="1:10">
      <c r="A1698" s="20" t="s">
        <v>1788</v>
      </c>
      <c r="B1698" s="20" t="s">
        <v>5380</v>
      </c>
      <c r="C1698" s="20" t="s">
        <v>61</v>
      </c>
      <c r="D1698" s="296" t="s">
        <v>52</v>
      </c>
      <c r="I1698" s="272"/>
      <c r="J1698" s="296"/>
    </row>
    <row r="1699" spans="1:10">
      <c r="A1699" s="20" t="s">
        <v>1799</v>
      </c>
      <c r="B1699" s="20" t="s">
        <v>5380</v>
      </c>
      <c r="C1699" s="20" t="s">
        <v>61</v>
      </c>
      <c r="D1699" s="296" t="s">
        <v>52</v>
      </c>
      <c r="I1699" s="272"/>
      <c r="J1699" s="296"/>
    </row>
    <row r="1700" spans="1:10">
      <c r="A1700" s="20" t="s">
        <v>1801</v>
      </c>
      <c r="B1700" s="20" t="s">
        <v>5380</v>
      </c>
      <c r="C1700" s="20" t="s">
        <v>61</v>
      </c>
      <c r="D1700" s="296" t="s">
        <v>52</v>
      </c>
      <c r="I1700" s="272"/>
      <c r="J1700" s="296"/>
    </row>
    <row r="1701" spans="1:10">
      <c r="A1701" s="20" t="s">
        <v>1803</v>
      </c>
      <c r="B1701" s="20" t="s">
        <v>5380</v>
      </c>
      <c r="C1701" s="20" t="s">
        <v>61</v>
      </c>
      <c r="D1701" s="296" t="s">
        <v>52</v>
      </c>
      <c r="I1701" s="272"/>
      <c r="J1701" s="296"/>
    </row>
    <row r="1702" spans="1:10">
      <c r="A1702" s="20" t="s">
        <v>1804</v>
      </c>
      <c r="B1702" s="20" t="s">
        <v>5380</v>
      </c>
      <c r="C1702" s="20" t="s">
        <v>61</v>
      </c>
      <c r="D1702" s="296" t="s">
        <v>52</v>
      </c>
      <c r="I1702" s="272"/>
      <c r="J1702" s="296"/>
    </row>
    <row r="1703" spans="1:10">
      <c r="A1703" s="20" t="s">
        <v>1812</v>
      </c>
      <c r="B1703" s="20" t="s">
        <v>5380</v>
      </c>
      <c r="C1703" s="20" t="s">
        <v>61</v>
      </c>
      <c r="D1703" s="296" t="s">
        <v>52</v>
      </c>
      <c r="I1703" s="272"/>
      <c r="J1703" s="296"/>
    </row>
    <row r="1704" spans="1:10">
      <c r="A1704" s="20" t="s">
        <v>2061</v>
      </c>
      <c r="B1704" s="20" t="s">
        <v>5420</v>
      </c>
      <c r="C1704" s="20" t="s">
        <v>63</v>
      </c>
      <c r="D1704" s="296" t="s">
        <v>52</v>
      </c>
      <c r="I1704" s="272"/>
      <c r="J1704" s="296"/>
    </row>
    <row r="1705" spans="1:10">
      <c r="A1705" s="20" t="s">
        <v>2063</v>
      </c>
      <c r="B1705" s="20" t="s">
        <v>5420</v>
      </c>
      <c r="C1705" s="20" t="s">
        <v>63</v>
      </c>
      <c r="D1705" s="296" t="s">
        <v>52</v>
      </c>
      <c r="I1705" s="272"/>
      <c r="J1705" s="296"/>
    </row>
    <row r="1706" spans="1:10">
      <c r="A1706" s="20" t="s">
        <v>2064</v>
      </c>
      <c r="B1706" s="20" t="s">
        <v>5420</v>
      </c>
      <c r="C1706" s="20" t="s">
        <v>63</v>
      </c>
      <c r="D1706" s="296" t="s">
        <v>52</v>
      </c>
      <c r="I1706" s="272"/>
      <c r="J1706" s="296"/>
    </row>
    <row r="1707" spans="1:10">
      <c r="A1707" s="20" t="s">
        <v>2067</v>
      </c>
      <c r="B1707" s="20" t="s">
        <v>5431</v>
      </c>
      <c r="C1707" s="20" t="s">
        <v>63</v>
      </c>
      <c r="D1707" s="296" t="s">
        <v>52</v>
      </c>
      <c r="I1707" s="272"/>
      <c r="J1707" s="296"/>
    </row>
    <row r="1708" spans="1:10">
      <c r="A1708" s="20" t="s">
        <v>2069</v>
      </c>
      <c r="B1708" s="20" t="s">
        <v>5431</v>
      </c>
      <c r="C1708" s="20" t="s">
        <v>63</v>
      </c>
      <c r="D1708" s="296" t="s">
        <v>52</v>
      </c>
      <c r="I1708" s="272"/>
      <c r="J1708" s="296"/>
    </row>
    <row r="1709" spans="1:10">
      <c r="A1709" s="20" t="s">
        <v>2071</v>
      </c>
      <c r="B1709" s="20" t="s">
        <v>5431</v>
      </c>
      <c r="C1709" s="20" t="s">
        <v>63</v>
      </c>
      <c r="D1709" s="296" t="s">
        <v>52</v>
      </c>
      <c r="I1709" s="272"/>
      <c r="J1709" s="296"/>
    </row>
    <row r="1710" spans="1:10">
      <c r="A1710" s="20" t="s">
        <v>2073</v>
      </c>
      <c r="B1710" s="20" t="s">
        <v>5431</v>
      </c>
      <c r="C1710" s="20" t="s">
        <v>63</v>
      </c>
      <c r="D1710" s="296" t="s">
        <v>52</v>
      </c>
      <c r="I1710" s="272"/>
      <c r="J1710" s="296"/>
    </row>
    <row r="1711" spans="1:10">
      <c r="A1711" s="20" t="s">
        <v>2075</v>
      </c>
      <c r="B1711" s="20" t="s">
        <v>5431</v>
      </c>
      <c r="C1711" s="20" t="s">
        <v>63</v>
      </c>
      <c r="D1711" s="296" t="s">
        <v>52</v>
      </c>
      <c r="I1711" s="272"/>
      <c r="J1711" s="296"/>
    </row>
    <row r="1712" spans="1:10">
      <c r="A1712" s="20" t="s">
        <v>2077</v>
      </c>
      <c r="B1712" s="20" t="s">
        <v>5431</v>
      </c>
      <c r="C1712" s="20" t="s">
        <v>63</v>
      </c>
      <c r="D1712" s="296" t="s">
        <v>52</v>
      </c>
      <c r="I1712" s="272"/>
      <c r="J1712" s="296"/>
    </row>
    <row r="1713" spans="1:10">
      <c r="A1713" s="20" t="s">
        <v>2080</v>
      </c>
      <c r="B1713" s="20" t="s">
        <v>5443</v>
      </c>
      <c r="C1713" s="20" t="s">
        <v>63</v>
      </c>
      <c r="D1713" s="296" t="s">
        <v>52</v>
      </c>
      <c r="I1713" s="272"/>
      <c r="J1713" s="296"/>
    </row>
    <row r="1714" spans="1:10">
      <c r="A1714" s="20" t="s">
        <v>2082</v>
      </c>
      <c r="B1714" s="20" t="s">
        <v>5443</v>
      </c>
      <c r="C1714" s="20" t="s">
        <v>63</v>
      </c>
      <c r="D1714" s="296" t="s">
        <v>52</v>
      </c>
      <c r="I1714" s="272"/>
      <c r="J1714" s="296"/>
    </row>
    <row r="1715" spans="1:10">
      <c r="A1715" s="20" t="s">
        <v>480</v>
      </c>
      <c r="B1715" s="20" t="s">
        <v>5448</v>
      </c>
      <c r="C1715" s="20" t="s">
        <v>49</v>
      </c>
      <c r="D1715" s="296" t="s">
        <v>52</v>
      </c>
      <c r="I1715" s="272"/>
      <c r="J1715" s="296"/>
    </row>
    <row r="1716" spans="1:10">
      <c r="A1716" s="20" t="s">
        <v>486</v>
      </c>
      <c r="B1716" s="20" t="s">
        <v>5449</v>
      </c>
      <c r="C1716" s="20" t="s">
        <v>49</v>
      </c>
      <c r="D1716" s="296" t="s">
        <v>52</v>
      </c>
      <c r="I1716" s="272"/>
      <c r="J1716" s="296"/>
    </row>
    <row r="1717" spans="1:10">
      <c r="A1717" s="20" t="s">
        <v>494</v>
      </c>
      <c r="B1717" s="20" t="s">
        <v>5450</v>
      </c>
      <c r="C1717" s="20" t="s">
        <v>49</v>
      </c>
      <c r="D1717" s="296" t="s">
        <v>52</v>
      </c>
      <c r="I1717" s="272"/>
      <c r="J1717" s="296"/>
    </row>
    <row r="1718" spans="1:10">
      <c r="A1718" s="20" t="s">
        <v>746</v>
      </c>
      <c r="B1718" s="20" t="s">
        <v>5447</v>
      </c>
      <c r="C1718" s="20" t="s">
        <v>51</v>
      </c>
      <c r="D1718" s="296" t="s">
        <v>52</v>
      </c>
      <c r="I1718" s="272"/>
      <c r="J1718" s="296"/>
    </row>
    <row r="1719" spans="1:10">
      <c r="A1719" s="20" t="s">
        <v>614</v>
      </c>
      <c r="B1719" s="20" t="s">
        <v>5446</v>
      </c>
      <c r="C1719" s="20" t="s">
        <v>51</v>
      </c>
      <c r="D1719" s="296" t="s">
        <v>52</v>
      </c>
      <c r="I1719" s="272"/>
      <c r="J1719" s="296"/>
    </row>
    <row r="1720" spans="1:10">
      <c r="A1720" s="20" t="s">
        <v>676</v>
      </c>
      <c r="B1720" s="20" t="s">
        <v>5453</v>
      </c>
      <c r="C1720" s="20" t="s">
        <v>51</v>
      </c>
      <c r="D1720" s="296" t="s">
        <v>52</v>
      </c>
      <c r="I1720" s="272"/>
      <c r="J1720" s="296"/>
    </row>
    <row r="1721" spans="1:10">
      <c r="A1721" s="20" t="s">
        <v>791</v>
      </c>
      <c r="B1721" s="20" t="s">
        <v>5395</v>
      </c>
      <c r="C1721" s="20" t="s">
        <v>51</v>
      </c>
      <c r="D1721" s="296" t="s">
        <v>52</v>
      </c>
      <c r="I1721" s="272"/>
      <c r="J1721" s="296"/>
    </row>
    <row r="1722" spans="1:10">
      <c r="A1722" s="20" t="s">
        <v>927</v>
      </c>
      <c r="B1722" s="20" t="s">
        <v>5405</v>
      </c>
      <c r="C1722" s="20" t="s">
        <v>51</v>
      </c>
      <c r="D1722" s="296" t="s">
        <v>52</v>
      </c>
      <c r="I1722" s="272"/>
      <c r="J1722" s="296"/>
    </row>
    <row r="1723" spans="1:10">
      <c r="A1723" s="20" t="s">
        <v>985</v>
      </c>
      <c r="B1723" s="20" t="s">
        <v>5406</v>
      </c>
      <c r="C1723" s="20" t="s">
        <v>51</v>
      </c>
      <c r="D1723" s="296" t="s">
        <v>52</v>
      </c>
      <c r="I1723" s="272"/>
      <c r="J1723" s="296"/>
    </row>
    <row r="1724" spans="1:10">
      <c r="A1724" s="20" t="s">
        <v>1908</v>
      </c>
      <c r="B1724" s="20" t="s">
        <v>5392</v>
      </c>
      <c r="C1724" s="20" t="s">
        <v>61</v>
      </c>
      <c r="D1724" s="296" t="s">
        <v>52</v>
      </c>
      <c r="I1724" s="272"/>
      <c r="J1724" s="296"/>
    </row>
    <row r="1725" spans="1:10">
      <c r="A1725" s="20" t="s">
        <v>1844</v>
      </c>
      <c r="B1725" s="20" t="s">
        <v>5382</v>
      </c>
      <c r="C1725" s="20" t="s">
        <v>61</v>
      </c>
      <c r="D1725" s="296" t="s">
        <v>52</v>
      </c>
      <c r="I1725" s="272"/>
      <c r="J1725" s="296"/>
    </row>
    <row r="1726" spans="1:10">
      <c r="A1726" s="20" t="s">
        <v>1845</v>
      </c>
      <c r="B1726" s="20" t="s">
        <v>5382</v>
      </c>
      <c r="C1726" s="20" t="s">
        <v>61</v>
      </c>
      <c r="D1726" s="296" t="s">
        <v>52</v>
      </c>
      <c r="I1726" s="272"/>
      <c r="J1726" s="296"/>
    </row>
    <row r="1727" spans="1:10">
      <c r="A1727" s="20" t="s">
        <v>1846</v>
      </c>
      <c r="B1727" s="20" t="s">
        <v>5382</v>
      </c>
      <c r="C1727" s="20" t="s">
        <v>61</v>
      </c>
      <c r="D1727" s="296" t="s">
        <v>52</v>
      </c>
      <c r="I1727" s="272"/>
      <c r="J1727" s="296"/>
    </row>
    <row r="1728" spans="1:10">
      <c r="A1728" s="20" t="s">
        <v>1847</v>
      </c>
      <c r="B1728" s="20" t="s">
        <v>5382</v>
      </c>
      <c r="C1728" s="20" t="s">
        <v>61</v>
      </c>
      <c r="D1728" s="296" t="s">
        <v>52</v>
      </c>
      <c r="I1728" s="272"/>
      <c r="J1728" s="296"/>
    </row>
    <row r="1729" spans="1:10">
      <c r="A1729" s="20" t="s">
        <v>1848</v>
      </c>
      <c r="B1729" s="20" t="s">
        <v>5382</v>
      </c>
      <c r="C1729" s="20" t="s">
        <v>61</v>
      </c>
      <c r="D1729" s="296" t="s">
        <v>52</v>
      </c>
      <c r="I1729" s="272"/>
      <c r="J1729" s="296"/>
    </row>
    <row r="1730" spans="1:10">
      <c r="A1730" s="20" t="s">
        <v>1849</v>
      </c>
      <c r="B1730" s="20" t="s">
        <v>5382</v>
      </c>
      <c r="C1730" s="20" t="s">
        <v>61</v>
      </c>
      <c r="D1730" s="296" t="s">
        <v>52</v>
      </c>
      <c r="I1730" s="272"/>
      <c r="J1730" s="296"/>
    </row>
    <row r="1731" spans="1:10">
      <c r="A1731" s="20" t="s">
        <v>1850</v>
      </c>
      <c r="B1731" s="20" t="s">
        <v>5382</v>
      </c>
      <c r="C1731" s="20" t="s">
        <v>61</v>
      </c>
      <c r="D1731" s="296" t="s">
        <v>52</v>
      </c>
      <c r="I1731" s="272"/>
      <c r="J1731" s="296"/>
    </row>
    <row r="1732" spans="1:10">
      <c r="A1732" s="20" t="s">
        <v>1851</v>
      </c>
      <c r="B1732" s="20" t="s">
        <v>5382</v>
      </c>
      <c r="C1732" s="20" t="s">
        <v>61</v>
      </c>
      <c r="D1732" s="296" t="s">
        <v>52</v>
      </c>
      <c r="I1732" s="272"/>
      <c r="J1732" s="296"/>
    </row>
    <row r="1733" spans="1:10">
      <c r="A1733" s="20" t="s">
        <v>1852</v>
      </c>
      <c r="B1733" s="20" t="s">
        <v>5382</v>
      </c>
      <c r="C1733" s="20" t="s">
        <v>61</v>
      </c>
      <c r="D1733" s="296" t="s">
        <v>52</v>
      </c>
      <c r="I1733" s="272"/>
      <c r="J1733" s="296"/>
    </row>
    <row r="1734" spans="1:10">
      <c r="A1734" s="20" t="s">
        <v>1853</v>
      </c>
      <c r="B1734" s="20" t="s">
        <v>5382</v>
      </c>
      <c r="C1734" s="20" t="s">
        <v>61</v>
      </c>
      <c r="D1734" s="296" t="s">
        <v>52</v>
      </c>
      <c r="I1734" s="272"/>
      <c r="J1734" s="296"/>
    </row>
    <row r="1735" spans="1:10">
      <c r="A1735" s="20" t="s">
        <v>1854</v>
      </c>
      <c r="B1735" s="20" t="s">
        <v>5382</v>
      </c>
      <c r="C1735" s="20" t="s">
        <v>61</v>
      </c>
      <c r="D1735" s="296" t="s">
        <v>52</v>
      </c>
      <c r="I1735" s="272"/>
      <c r="J1735" s="296"/>
    </row>
    <row r="1736" spans="1:10">
      <c r="A1736" s="20" t="s">
        <v>1855</v>
      </c>
      <c r="B1736" s="20" t="s">
        <v>5461</v>
      </c>
      <c r="C1736" s="20" t="s">
        <v>61</v>
      </c>
      <c r="D1736" s="296" t="s">
        <v>52</v>
      </c>
      <c r="I1736" s="272"/>
      <c r="J1736" s="296"/>
    </row>
    <row r="1737" spans="1:10">
      <c r="A1737" s="20" t="s">
        <v>1856</v>
      </c>
      <c r="B1737" s="20" t="s">
        <v>5461</v>
      </c>
      <c r="C1737" s="20" t="s">
        <v>61</v>
      </c>
      <c r="D1737" s="296" t="s">
        <v>52</v>
      </c>
      <c r="I1737" s="272"/>
      <c r="J1737" s="296"/>
    </row>
    <row r="1738" spans="1:10">
      <c r="A1738" s="20" t="s">
        <v>1857</v>
      </c>
      <c r="B1738" s="20" t="s">
        <v>5461</v>
      </c>
      <c r="C1738" s="20" t="s">
        <v>61</v>
      </c>
      <c r="D1738" s="296" t="s">
        <v>52</v>
      </c>
      <c r="I1738" s="272"/>
      <c r="J1738" s="296"/>
    </row>
    <row r="1739" spans="1:10">
      <c r="A1739" s="20" t="s">
        <v>1860</v>
      </c>
      <c r="B1739" s="20" t="s">
        <v>5461</v>
      </c>
      <c r="C1739" s="20" t="s">
        <v>61</v>
      </c>
      <c r="D1739" s="296" t="s">
        <v>52</v>
      </c>
      <c r="I1739" s="272"/>
      <c r="J1739" s="296"/>
    </row>
    <row r="1740" spans="1:10">
      <c r="A1740" s="20" t="s">
        <v>1862</v>
      </c>
      <c r="B1740" s="20" t="s">
        <v>5461</v>
      </c>
      <c r="C1740" s="20" t="s">
        <v>61</v>
      </c>
      <c r="D1740" s="296" t="s">
        <v>52</v>
      </c>
      <c r="I1740" s="272"/>
      <c r="J1740" s="296"/>
    </row>
    <row r="1741" spans="1:10">
      <c r="A1741" s="20" t="s">
        <v>1864</v>
      </c>
      <c r="B1741" s="20" t="s">
        <v>5461</v>
      </c>
      <c r="C1741" s="20" t="s">
        <v>61</v>
      </c>
      <c r="D1741" s="296" t="s">
        <v>52</v>
      </c>
      <c r="I1741" s="272"/>
      <c r="J1741" s="296"/>
    </row>
    <row r="1742" spans="1:10">
      <c r="A1742" s="20" t="s">
        <v>1867</v>
      </c>
      <c r="B1742" s="20" t="s">
        <v>5461</v>
      </c>
      <c r="C1742" s="20" t="s">
        <v>61</v>
      </c>
      <c r="D1742" s="296" t="s">
        <v>52</v>
      </c>
      <c r="I1742" s="272"/>
      <c r="J1742" s="296"/>
    </row>
    <row r="1743" spans="1:10">
      <c r="A1743" s="20" t="s">
        <v>1869</v>
      </c>
      <c r="B1743" s="20" t="s">
        <v>5381</v>
      </c>
      <c r="C1743" s="20" t="s">
        <v>61</v>
      </c>
      <c r="D1743" s="296" t="s">
        <v>52</v>
      </c>
      <c r="I1743" s="272"/>
      <c r="J1743" s="296"/>
    </row>
    <row r="1744" spans="1:10">
      <c r="A1744" s="20" t="s">
        <v>1870</v>
      </c>
      <c r="B1744" s="20" t="s">
        <v>5381</v>
      </c>
      <c r="C1744" s="20" t="s">
        <v>61</v>
      </c>
      <c r="D1744" s="296" t="s">
        <v>52</v>
      </c>
      <c r="I1744" s="272"/>
      <c r="J1744" s="296"/>
    </row>
    <row r="1745" spans="1:10">
      <c r="A1745" s="20" t="s">
        <v>1858</v>
      </c>
      <c r="B1745" s="20" t="s">
        <v>5461</v>
      </c>
      <c r="C1745" s="20" t="s">
        <v>61</v>
      </c>
      <c r="D1745" s="296" t="s">
        <v>52</v>
      </c>
      <c r="I1745" s="272"/>
      <c r="J1745" s="296"/>
    </row>
    <row r="1746" spans="1:10">
      <c r="A1746" s="20" t="s">
        <v>1859</v>
      </c>
      <c r="B1746" s="20" t="s">
        <v>5461</v>
      </c>
      <c r="C1746" s="20" t="s">
        <v>61</v>
      </c>
      <c r="D1746" s="296" t="s">
        <v>52</v>
      </c>
      <c r="I1746" s="272"/>
      <c r="J1746" s="296"/>
    </row>
    <row r="1747" spans="1:10">
      <c r="A1747" s="20" t="s">
        <v>1861</v>
      </c>
      <c r="B1747" s="20" t="s">
        <v>5461</v>
      </c>
      <c r="C1747" s="20" t="s">
        <v>61</v>
      </c>
      <c r="D1747" s="296" t="s">
        <v>52</v>
      </c>
      <c r="I1747" s="272"/>
      <c r="J1747" s="296"/>
    </row>
    <row r="1748" spans="1:10">
      <c r="A1748" s="20" t="s">
        <v>1863</v>
      </c>
      <c r="B1748" s="20" t="s">
        <v>5461</v>
      </c>
      <c r="C1748" s="20" t="s">
        <v>61</v>
      </c>
      <c r="D1748" s="296" t="s">
        <v>52</v>
      </c>
      <c r="I1748" s="272"/>
      <c r="J1748" s="296"/>
    </row>
    <row r="1749" spans="1:10">
      <c r="A1749" s="20" t="s">
        <v>1865</v>
      </c>
      <c r="B1749" s="20" t="s">
        <v>5461</v>
      </c>
      <c r="C1749" s="20" t="s">
        <v>61</v>
      </c>
      <c r="D1749" s="296" t="s">
        <v>52</v>
      </c>
      <c r="I1749" s="272"/>
      <c r="J1749" s="296"/>
    </row>
    <row r="1750" spans="1:10">
      <c r="A1750" s="20" t="s">
        <v>1866</v>
      </c>
      <c r="B1750" s="20" t="s">
        <v>5461</v>
      </c>
      <c r="C1750" s="20" t="s">
        <v>61</v>
      </c>
      <c r="D1750" s="296" t="s">
        <v>52</v>
      </c>
      <c r="I1750" s="272"/>
      <c r="J1750" s="296"/>
    </row>
    <row r="1751" spans="1:10">
      <c r="A1751" s="20" t="s">
        <v>1868</v>
      </c>
      <c r="B1751" s="20" t="s">
        <v>5461</v>
      </c>
      <c r="C1751" s="20" t="s">
        <v>61</v>
      </c>
      <c r="D1751" s="296" t="s">
        <v>52</v>
      </c>
      <c r="I1751" s="272"/>
      <c r="J1751" s="296"/>
    </row>
    <row r="1752" spans="1:10">
      <c r="A1752" s="20" t="s">
        <v>1889</v>
      </c>
      <c r="B1752" s="20" t="s">
        <v>5383</v>
      </c>
      <c r="C1752" s="20" t="s">
        <v>61</v>
      </c>
      <c r="D1752" s="296" t="s">
        <v>52</v>
      </c>
      <c r="I1752" s="272"/>
      <c r="J1752" s="296"/>
    </row>
    <row r="1753" spans="1:10">
      <c r="A1753" s="20" t="s">
        <v>1892</v>
      </c>
      <c r="B1753" s="20" t="s">
        <v>5383</v>
      </c>
      <c r="C1753" s="20" t="s">
        <v>61</v>
      </c>
      <c r="D1753" s="296" t="s">
        <v>52</v>
      </c>
      <c r="I1753" s="272"/>
      <c r="J1753" s="296"/>
    </row>
    <row r="1754" spans="1:10">
      <c r="A1754" s="20" t="s">
        <v>1893</v>
      </c>
      <c r="B1754" s="20" t="s">
        <v>5383</v>
      </c>
      <c r="C1754" s="20" t="s">
        <v>61</v>
      </c>
      <c r="D1754" s="296" t="s">
        <v>52</v>
      </c>
      <c r="I1754" s="272"/>
      <c r="J1754" s="296"/>
    </row>
    <row r="1755" spans="1:10">
      <c r="A1755" s="20" t="s">
        <v>1894</v>
      </c>
      <c r="B1755" s="20" t="s">
        <v>5383</v>
      </c>
      <c r="C1755" s="20" t="s">
        <v>61</v>
      </c>
      <c r="D1755" s="296" t="s">
        <v>52</v>
      </c>
      <c r="I1755" s="272"/>
      <c r="J1755" s="296"/>
    </row>
    <row r="1756" spans="1:10">
      <c r="A1756" s="20" t="s">
        <v>1871</v>
      </c>
      <c r="B1756" s="20" t="s">
        <v>5381</v>
      </c>
      <c r="C1756" s="20" t="s">
        <v>61</v>
      </c>
      <c r="D1756" s="296" t="s">
        <v>52</v>
      </c>
      <c r="I1756" s="272"/>
      <c r="J1756" s="296"/>
    </row>
    <row r="1757" spans="1:10">
      <c r="A1757" s="20" t="s">
        <v>1874</v>
      </c>
      <c r="B1757" s="20" t="s">
        <v>5381</v>
      </c>
      <c r="C1757" s="20" t="s">
        <v>61</v>
      </c>
      <c r="D1757" s="296" t="s">
        <v>52</v>
      </c>
      <c r="I1757" s="272"/>
      <c r="J1757" s="296"/>
    </row>
    <row r="1758" spans="1:10">
      <c r="A1758" s="20" t="s">
        <v>1876</v>
      </c>
      <c r="B1758" s="20" t="s">
        <v>5381</v>
      </c>
      <c r="C1758" s="20" t="s">
        <v>61</v>
      </c>
      <c r="D1758" s="296" t="s">
        <v>52</v>
      </c>
      <c r="I1758" s="272"/>
      <c r="J1758" s="296"/>
    </row>
    <row r="1759" spans="1:10">
      <c r="A1759" s="20" t="s">
        <v>1879</v>
      </c>
      <c r="B1759" s="20" t="s">
        <v>5381</v>
      </c>
      <c r="C1759" s="20" t="s">
        <v>61</v>
      </c>
      <c r="D1759" s="296" t="s">
        <v>52</v>
      </c>
      <c r="I1759" s="272"/>
      <c r="J1759" s="296"/>
    </row>
    <row r="1760" spans="1:10">
      <c r="A1760" s="20" t="s">
        <v>1884</v>
      </c>
      <c r="B1760" s="20" t="s">
        <v>5381</v>
      </c>
      <c r="C1760" s="20" t="s">
        <v>61</v>
      </c>
      <c r="D1760" s="296" t="s">
        <v>52</v>
      </c>
      <c r="I1760" s="272"/>
      <c r="J1760" s="296"/>
    </row>
    <row r="1761" spans="1:10">
      <c r="A1761" s="20" t="s">
        <v>1888</v>
      </c>
      <c r="B1761" s="20" t="s">
        <v>5383</v>
      </c>
      <c r="C1761" s="20" t="s">
        <v>61</v>
      </c>
      <c r="D1761" s="296" t="s">
        <v>52</v>
      </c>
      <c r="I1761" s="272"/>
      <c r="J1761" s="296"/>
    </row>
    <row r="1762" spans="1:10">
      <c r="A1762" s="20" t="s">
        <v>1891</v>
      </c>
      <c r="B1762" s="20" t="s">
        <v>5383</v>
      </c>
      <c r="C1762" s="20" t="s">
        <v>61</v>
      </c>
      <c r="D1762" s="296" t="s">
        <v>52</v>
      </c>
      <c r="I1762" s="272"/>
      <c r="J1762" s="296"/>
    </row>
    <row r="1763" spans="1:10">
      <c r="A1763" s="20" t="s">
        <v>1896</v>
      </c>
      <c r="B1763" s="20" t="s">
        <v>5383</v>
      </c>
      <c r="C1763" s="20" t="s">
        <v>61</v>
      </c>
      <c r="D1763" s="296" t="s">
        <v>52</v>
      </c>
      <c r="I1763" s="272"/>
      <c r="J1763" s="296"/>
    </row>
    <row r="1764" spans="1:10">
      <c r="A1764" s="20" t="s">
        <v>2070</v>
      </c>
      <c r="B1764" s="20" t="s">
        <v>5431</v>
      </c>
      <c r="C1764" s="20" t="s">
        <v>63</v>
      </c>
      <c r="D1764" s="296" t="s">
        <v>52</v>
      </c>
      <c r="I1764" s="272"/>
      <c r="J1764" s="296"/>
    </row>
    <row r="1765" spans="1:10">
      <c r="A1765" s="20" t="s">
        <v>2072</v>
      </c>
      <c r="B1765" s="20" t="s">
        <v>5431</v>
      </c>
      <c r="C1765" s="20" t="s">
        <v>63</v>
      </c>
      <c r="D1765" s="296" t="s">
        <v>52</v>
      </c>
      <c r="I1765" s="272"/>
      <c r="J1765" s="296"/>
    </row>
    <row r="1766" spans="1:10">
      <c r="A1766" s="20" t="s">
        <v>2074</v>
      </c>
      <c r="B1766" s="20" t="s">
        <v>5431</v>
      </c>
      <c r="C1766" s="20" t="s">
        <v>63</v>
      </c>
      <c r="D1766" s="296" t="s">
        <v>52</v>
      </c>
      <c r="I1766" s="272"/>
      <c r="J1766" s="296"/>
    </row>
    <row r="1767" spans="1:10">
      <c r="A1767" s="20" t="s">
        <v>1890</v>
      </c>
      <c r="B1767" s="20" t="s">
        <v>5383</v>
      </c>
      <c r="C1767" s="20" t="s">
        <v>61</v>
      </c>
      <c r="D1767" s="296" t="s">
        <v>52</v>
      </c>
      <c r="I1767" s="272"/>
      <c r="J1767" s="296"/>
    </row>
    <row r="1768" spans="1:10">
      <c r="A1768" s="20" t="s">
        <v>1897</v>
      </c>
      <c r="B1768" s="20" t="s">
        <v>5383</v>
      </c>
      <c r="C1768" s="20" t="s">
        <v>61</v>
      </c>
      <c r="D1768" s="296" t="s">
        <v>52</v>
      </c>
      <c r="I1768" s="272"/>
      <c r="J1768" s="296"/>
    </row>
    <row r="1769" spans="1:10">
      <c r="A1769" s="20" t="s">
        <v>1901</v>
      </c>
      <c r="B1769" s="20" t="s">
        <v>5383</v>
      </c>
      <c r="C1769" s="20" t="s">
        <v>61</v>
      </c>
      <c r="D1769" s="296" t="s">
        <v>52</v>
      </c>
      <c r="I1769" s="272"/>
      <c r="J1769" s="296"/>
    </row>
    <row r="1770" spans="1:10">
      <c r="A1770" s="20" t="s">
        <v>1902</v>
      </c>
      <c r="B1770" s="20" t="s">
        <v>5383</v>
      </c>
      <c r="C1770" s="20" t="s">
        <v>61</v>
      </c>
      <c r="D1770" s="296" t="s">
        <v>52</v>
      </c>
      <c r="I1770" s="272"/>
      <c r="J1770" s="296"/>
    </row>
    <row r="1771" spans="1:10">
      <c r="A1771" s="20" t="s">
        <v>1903</v>
      </c>
      <c r="B1771" s="20" t="s">
        <v>5383</v>
      </c>
      <c r="C1771" s="20" t="s">
        <v>61</v>
      </c>
      <c r="D1771" s="296" t="s">
        <v>52</v>
      </c>
      <c r="I1771" s="272"/>
      <c r="J1771" s="296"/>
    </row>
    <row r="1772" spans="1:10">
      <c r="A1772" s="20" t="s">
        <v>1904</v>
      </c>
      <c r="B1772" s="20" t="s">
        <v>5383</v>
      </c>
      <c r="C1772" s="20" t="s">
        <v>61</v>
      </c>
      <c r="D1772" s="296" t="s">
        <v>52</v>
      </c>
      <c r="I1772" s="272"/>
      <c r="J1772" s="296"/>
    </row>
    <row r="1773" spans="1:10">
      <c r="A1773" s="20" t="s">
        <v>1905</v>
      </c>
      <c r="B1773" s="20" t="s">
        <v>5383</v>
      </c>
      <c r="C1773" s="20" t="s">
        <v>61</v>
      </c>
      <c r="D1773" s="296" t="s">
        <v>52</v>
      </c>
      <c r="I1773" s="272"/>
      <c r="J1773" s="296"/>
    </row>
    <row r="1774" spans="1:10">
      <c r="A1774" s="20" t="s">
        <v>1911</v>
      </c>
      <c r="B1774" s="20" t="s">
        <v>5392</v>
      </c>
      <c r="C1774" s="20" t="s">
        <v>61</v>
      </c>
      <c r="D1774" s="296" t="s">
        <v>52</v>
      </c>
      <c r="I1774" s="272"/>
      <c r="J1774" s="296"/>
    </row>
    <row r="1775" spans="1:10">
      <c r="A1775" s="20" t="s">
        <v>1913</v>
      </c>
      <c r="B1775" s="20" t="s">
        <v>5392</v>
      </c>
      <c r="C1775" s="20" t="s">
        <v>61</v>
      </c>
      <c r="D1775" s="296" t="s">
        <v>52</v>
      </c>
      <c r="I1775" s="272"/>
      <c r="J1775" s="296"/>
    </row>
    <row r="1776" spans="1:10">
      <c r="A1776" s="20" t="s">
        <v>1915</v>
      </c>
      <c r="B1776" s="20" t="s">
        <v>5392</v>
      </c>
      <c r="C1776" s="20" t="s">
        <v>61</v>
      </c>
      <c r="D1776" s="296" t="s">
        <v>52</v>
      </c>
      <c r="I1776" s="272"/>
      <c r="J1776" s="296"/>
    </row>
    <row r="1777" spans="1:10">
      <c r="A1777" s="20" t="s">
        <v>1920</v>
      </c>
      <c r="B1777" s="20" t="s">
        <v>5392</v>
      </c>
      <c r="C1777" s="20" t="s">
        <v>61</v>
      </c>
      <c r="D1777" s="296" t="s">
        <v>52</v>
      </c>
      <c r="I1777" s="275"/>
      <c r="J1777" s="296"/>
    </row>
  </sheetData>
  <pageMargins left="0.7" right="0.7" top="0.75" bottom="0.75" header="0.3" footer="0.3"/>
  <pageSetup paperSize="0" orientation="portrait" horizontalDpi="0" verticalDpi="0" copies="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9549"/>
  <sheetViews>
    <sheetView topLeftCell="A2860" workbookViewId="0">
      <selection activeCell="H28" sqref="H28"/>
    </sheetView>
  </sheetViews>
  <sheetFormatPr defaultRowHeight="15"/>
  <sheetData>
    <row r="1" spans="1:5">
      <c r="A1" s="266" t="s">
        <v>2100</v>
      </c>
      <c r="B1" s="175" t="s">
        <v>2101</v>
      </c>
      <c r="C1" s="175" t="s">
        <v>2102</v>
      </c>
      <c r="D1" t="s">
        <v>5352</v>
      </c>
    </row>
    <row r="2" spans="1:5">
      <c r="A2" s="283">
        <v>501</v>
      </c>
      <c r="B2" s="176">
        <v>0</v>
      </c>
      <c r="C2" s="176">
        <v>0</v>
      </c>
      <c r="D2" s="282">
        <v>87</v>
      </c>
      <c r="E2" s="265"/>
    </row>
    <row r="3" spans="1:5">
      <c r="A3" s="283">
        <v>1001</v>
      </c>
      <c r="B3" s="176">
        <v>1400.6</v>
      </c>
      <c r="C3" s="176">
        <v>45.2</v>
      </c>
      <c r="D3" s="282">
        <v>96</v>
      </c>
      <c r="E3" s="265"/>
    </row>
    <row r="4" spans="1:5">
      <c r="A4" s="283">
        <v>1002</v>
      </c>
      <c r="B4" s="176">
        <v>694.9</v>
      </c>
      <c r="C4" s="176">
        <v>23.3</v>
      </c>
      <c r="D4" s="282">
        <v>179</v>
      </c>
      <c r="E4" s="265"/>
    </row>
    <row r="5" spans="1:5">
      <c r="A5" s="283">
        <v>1003</v>
      </c>
      <c r="B5" s="176">
        <v>0</v>
      </c>
      <c r="C5" s="176">
        <v>0</v>
      </c>
      <c r="D5" s="282">
        <v>87</v>
      </c>
      <c r="E5" s="265"/>
    </row>
    <row r="6" spans="1:5">
      <c r="A6" s="283">
        <v>1004</v>
      </c>
      <c r="B6" s="176">
        <v>0</v>
      </c>
      <c r="C6" s="176">
        <v>0</v>
      </c>
      <c r="D6" s="282">
        <v>87</v>
      </c>
      <c r="E6" s="265"/>
    </row>
    <row r="7" spans="1:5">
      <c r="A7" s="283">
        <v>1005</v>
      </c>
      <c r="B7" s="176">
        <v>121.2</v>
      </c>
      <c r="C7" s="176">
        <v>39.6</v>
      </c>
      <c r="D7" s="282">
        <v>124</v>
      </c>
      <c r="E7" s="265"/>
    </row>
    <row r="8" spans="1:5">
      <c r="A8" s="283">
        <v>1007</v>
      </c>
      <c r="B8" s="176">
        <v>281.39999999999998</v>
      </c>
      <c r="C8" s="176">
        <v>41</v>
      </c>
      <c r="D8" s="282">
        <v>103</v>
      </c>
      <c r="E8" s="265"/>
    </row>
    <row r="9" spans="1:5">
      <c r="A9" s="283">
        <v>1008</v>
      </c>
      <c r="B9" s="176">
        <v>27.4</v>
      </c>
      <c r="C9" s="176">
        <v>45.9</v>
      </c>
      <c r="D9" s="282">
        <v>87</v>
      </c>
      <c r="E9" s="265"/>
    </row>
    <row r="10" spans="1:5">
      <c r="A10" s="283">
        <v>1009</v>
      </c>
      <c r="B10" s="176">
        <v>375.5</v>
      </c>
      <c r="C10" s="176">
        <v>40.6</v>
      </c>
      <c r="D10" s="282">
        <v>87</v>
      </c>
      <c r="E10" s="265"/>
    </row>
    <row r="11" spans="1:5">
      <c r="A11" s="283">
        <v>1010</v>
      </c>
      <c r="B11" s="176">
        <v>107.4</v>
      </c>
      <c r="C11" s="176">
        <v>44.5</v>
      </c>
      <c r="D11" s="282">
        <v>87</v>
      </c>
      <c r="E11" s="265"/>
    </row>
    <row r="12" spans="1:5">
      <c r="A12" s="283">
        <v>1011</v>
      </c>
      <c r="B12" s="176">
        <v>35.299999999999997</v>
      </c>
      <c r="C12" s="176">
        <v>45.9</v>
      </c>
      <c r="D12" s="282">
        <v>87</v>
      </c>
      <c r="E12" s="265"/>
    </row>
    <row r="13" spans="1:5">
      <c r="A13" s="283">
        <v>1012</v>
      </c>
      <c r="B13" s="176">
        <v>40.200000000000003</v>
      </c>
      <c r="C13" s="176">
        <v>45.9</v>
      </c>
      <c r="D13" s="282">
        <v>87</v>
      </c>
      <c r="E13" s="265"/>
    </row>
    <row r="14" spans="1:5">
      <c r="A14" s="283">
        <v>1013</v>
      </c>
      <c r="B14" s="176">
        <v>3185.2</v>
      </c>
      <c r="C14" s="176">
        <v>36.4</v>
      </c>
      <c r="D14" s="282">
        <v>167</v>
      </c>
      <c r="E14" s="265"/>
    </row>
    <row r="15" spans="1:5">
      <c r="A15" s="283">
        <v>1014</v>
      </c>
      <c r="B15" s="176">
        <v>0</v>
      </c>
      <c r="C15" s="176">
        <v>0</v>
      </c>
      <c r="D15" s="282">
        <v>87</v>
      </c>
      <c r="E15" s="265"/>
    </row>
    <row r="16" spans="1:5">
      <c r="A16" s="283">
        <v>1020</v>
      </c>
      <c r="B16" s="176">
        <v>2179.6999999999998</v>
      </c>
      <c r="C16" s="176">
        <v>42.8</v>
      </c>
      <c r="D16" s="282">
        <v>125</v>
      </c>
      <c r="E16" s="265"/>
    </row>
    <row r="17" spans="1:5">
      <c r="A17" s="283">
        <v>1021</v>
      </c>
      <c r="B17" s="176">
        <v>0</v>
      </c>
      <c r="C17" s="176">
        <v>0</v>
      </c>
      <c r="D17" s="282">
        <v>87</v>
      </c>
      <c r="E17" s="265"/>
    </row>
    <row r="18" spans="1:5">
      <c r="A18" s="283">
        <v>1022</v>
      </c>
      <c r="B18" s="176">
        <v>2861.2</v>
      </c>
      <c r="C18" s="176">
        <v>37.200000000000003</v>
      </c>
      <c r="D18" s="282">
        <v>132</v>
      </c>
      <c r="E18" s="265"/>
    </row>
    <row r="19" spans="1:5">
      <c r="A19" s="283">
        <v>1026</v>
      </c>
      <c r="B19" s="176">
        <v>40.1</v>
      </c>
      <c r="C19" s="176">
        <v>47.2</v>
      </c>
      <c r="D19" s="282">
        <v>124</v>
      </c>
      <c r="E19" s="265"/>
    </row>
    <row r="20" spans="1:5">
      <c r="A20" s="283">
        <v>1027</v>
      </c>
      <c r="B20" s="176">
        <v>431.1</v>
      </c>
      <c r="C20" s="176">
        <v>43.6</v>
      </c>
      <c r="D20" s="282">
        <v>130</v>
      </c>
      <c r="E20" s="265"/>
    </row>
    <row r="21" spans="1:5">
      <c r="A21" s="283">
        <v>1028</v>
      </c>
      <c r="B21" s="176">
        <v>1180.7</v>
      </c>
      <c r="C21" s="176">
        <v>45</v>
      </c>
      <c r="D21" s="282">
        <v>124</v>
      </c>
      <c r="E21" s="265"/>
    </row>
    <row r="22" spans="1:5">
      <c r="A22" s="283">
        <v>1029</v>
      </c>
      <c r="B22" s="176">
        <v>49.7</v>
      </c>
      <c r="C22" s="176">
        <v>48.3</v>
      </c>
      <c r="D22" s="282">
        <v>87</v>
      </c>
      <c r="E22" s="265"/>
    </row>
    <row r="23" spans="1:5">
      <c r="A23" s="283">
        <v>1030</v>
      </c>
      <c r="B23" s="176">
        <v>997.1</v>
      </c>
      <c r="C23" s="176">
        <v>43.1</v>
      </c>
      <c r="D23" s="282">
        <v>87</v>
      </c>
      <c r="E23" s="265"/>
    </row>
    <row r="24" spans="1:5">
      <c r="A24" s="283">
        <v>1031</v>
      </c>
      <c r="B24" s="176">
        <v>73.599999999999994</v>
      </c>
      <c r="C24" s="176">
        <v>39.4</v>
      </c>
      <c r="D24" s="282">
        <v>117</v>
      </c>
      <c r="E24" s="265"/>
    </row>
    <row r="25" spans="1:5">
      <c r="A25" s="283">
        <v>1032</v>
      </c>
      <c r="B25" s="176">
        <v>63.7</v>
      </c>
      <c r="C25" s="176">
        <v>44.3</v>
      </c>
      <c r="D25" s="282">
        <v>87</v>
      </c>
      <c r="E25" s="265"/>
    </row>
    <row r="26" spans="1:5">
      <c r="A26" s="283">
        <v>1033</v>
      </c>
      <c r="B26" s="176">
        <v>225.9</v>
      </c>
      <c r="C26" s="176">
        <v>42.8</v>
      </c>
      <c r="D26" s="282">
        <v>114</v>
      </c>
      <c r="E26" s="265"/>
    </row>
    <row r="27" spans="1:5">
      <c r="A27" s="283">
        <v>1034</v>
      </c>
      <c r="B27" s="176">
        <v>26.2</v>
      </c>
      <c r="C27" s="176">
        <v>45.8</v>
      </c>
      <c r="D27" s="282">
        <v>87</v>
      </c>
      <c r="E27" s="265"/>
    </row>
    <row r="28" spans="1:5">
      <c r="A28" s="283">
        <v>1035</v>
      </c>
      <c r="B28" s="176">
        <v>310.39999999999998</v>
      </c>
      <c r="C28" s="176">
        <v>29.7</v>
      </c>
      <c r="D28" s="282">
        <v>140</v>
      </c>
      <c r="E28" s="265"/>
    </row>
    <row r="29" spans="1:5">
      <c r="A29" s="283">
        <v>1036</v>
      </c>
      <c r="B29" s="176">
        <v>270.2</v>
      </c>
      <c r="C29" s="176">
        <v>46.8</v>
      </c>
      <c r="D29" s="282">
        <v>96</v>
      </c>
      <c r="E29" s="265"/>
    </row>
    <row r="30" spans="1:5">
      <c r="A30" s="283">
        <v>1037</v>
      </c>
      <c r="B30" s="176">
        <v>56</v>
      </c>
      <c r="C30" s="176">
        <v>40.299999999999997</v>
      </c>
      <c r="D30" s="282">
        <v>116</v>
      </c>
      <c r="E30" s="265"/>
    </row>
    <row r="31" spans="1:5">
      <c r="A31" s="283">
        <v>1038</v>
      </c>
      <c r="B31" s="176">
        <v>247.9</v>
      </c>
      <c r="C31" s="176">
        <v>46.5</v>
      </c>
      <c r="D31" s="282">
        <v>87</v>
      </c>
      <c r="E31" s="265"/>
    </row>
    <row r="32" spans="1:5">
      <c r="A32" s="283">
        <v>1039</v>
      </c>
      <c r="B32" s="176">
        <v>171.8</v>
      </c>
      <c r="C32" s="176">
        <v>47.5</v>
      </c>
      <c r="D32" s="282">
        <v>132</v>
      </c>
      <c r="E32" s="265"/>
    </row>
    <row r="33" spans="1:5">
      <c r="A33" s="283">
        <v>1040</v>
      </c>
      <c r="B33" s="176">
        <v>1739.3</v>
      </c>
      <c r="C33" s="176">
        <v>35.1</v>
      </c>
      <c r="D33" s="282">
        <v>139</v>
      </c>
      <c r="E33" s="265"/>
    </row>
    <row r="34" spans="1:5">
      <c r="A34" s="283">
        <v>1041</v>
      </c>
      <c r="B34" s="176">
        <v>0</v>
      </c>
      <c r="C34" s="176">
        <v>0</v>
      </c>
      <c r="D34" s="282">
        <v>87</v>
      </c>
      <c r="E34" s="265"/>
    </row>
    <row r="35" spans="1:5">
      <c r="A35" s="283">
        <v>1050</v>
      </c>
      <c r="B35" s="176">
        <v>71</v>
      </c>
      <c r="C35" s="176">
        <v>43.1</v>
      </c>
      <c r="D35" s="282">
        <v>87</v>
      </c>
      <c r="E35" s="265"/>
    </row>
    <row r="36" spans="1:5">
      <c r="A36" s="283">
        <v>1053</v>
      </c>
      <c r="B36" s="176">
        <v>214.7</v>
      </c>
      <c r="C36" s="176">
        <v>49.1</v>
      </c>
      <c r="D36" s="282">
        <v>87</v>
      </c>
      <c r="E36" s="265"/>
    </row>
    <row r="37" spans="1:5">
      <c r="A37" s="283">
        <v>1054</v>
      </c>
      <c r="B37" s="176">
        <v>88.6</v>
      </c>
      <c r="C37" s="176">
        <v>47.5</v>
      </c>
      <c r="D37" s="282">
        <v>87</v>
      </c>
      <c r="E37" s="265"/>
    </row>
    <row r="38" spans="1:5">
      <c r="A38" s="283">
        <v>1056</v>
      </c>
      <c r="B38" s="176">
        <v>777.9</v>
      </c>
      <c r="C38" s="176">
        <v>42</v>
      </c>
      <c r="D38" s="282">
        <v>115</v>
      </c>
      <c r="E38" s="265"/>
    </row>
    <row r="39" spans="1:5">
      <c r="A39" s="283">
        <v>1057</v>
      </c>
      <c r="B39" s="176">
        <v>191.2</v>
      </c>
      <c r="C39" s="176">
        <v>43.2</v>
      </c>
      <c r="D39" s="282">
        <v>95</v>
      </c>
      <c r="E39" s="265"/>
    </row>
    <row r="40" spans="1:5">
      <c r="A40" s="283">
        <v>1059</v>
      </c>
      <c r="B40" s="176">
        <v>0</v>
      </c>
      <c r="C40" s="176">
        <v>0</v>
      </c>
      <c r="D40" s="282">
        <v>87</v>
      </c>
      <c r="E40" s="265"/>
    </row>
    <row r="41" spans="1:5">
      <c r="A41" s="283">
        <v>1060</v>
      </c>
      <c r="B41" s="176">
        <v>955.8</v>
      </c>
      <c r="C41" s="176">
        <v>34</v>
      </c>
      <c r="D41" s="282">
        <v>141</v>
      </c>
      <c r="E41" s="265"/>
    </row>
    <row r="42" spans="1:5">
      <c r="A42" s="283">
        <v>1061</v>
      </c>
      <c r="B42" s="176">
        <v>1870.6</v>
      </c>
      <c r="C42" s="176">
        <v>47.1</v>
      </c>
      <c r="D42" s="282">
        <v>97</v>
      </c>
      <c r="E42" s="265"/>
    </row>
    <row r="43" spans="1:5">
      <c r="A43" s="283">
        <v>1062</v>
      </c>
      <c r="B43" s="176">
        <v>660.2</v>
      </c>
      <c r="C43" s="176">
        <v>46.2</v>
      </c>
      <c r="D43" s="282">
        <v>135</v>
      </c>
      <c r="E43" s="265"/>
    </row>
    <row r="44" spans="1:5">
      <c r="A44" s="283">
        <v>1063</v>
      </c>
      <c r="B44" s="176">
        <v>0</v>
      </c>
      <c r="C44" s="176">
        <v>0</v>
      </c>
      <c r="D44" s="282">
        <v>87</v>
      </c>
      <c r="E44" s="265"/>
    </row>
    <row r="45" spans="1:5">
      <c r="A45" s="283">
        <v>1066</v>
      </c>
      <c r="B45" s="176">
        <v>0</v>
      </c>
      <c r="C45" s="176">
        <v>0</v>
      </c>
      <c r="D45" s="282">
        <v>87</v>
      </c>
      <c r="E45" s="265"/>
    </row>
    <row r="46" spans="1:5">
      <c r="A46" s="283">
        <v>1068</v>
      </c>
      <c r="B46" s="176">
        <v>93.9</v>
      </c>
      <c r="C46" s="176">
        <v>43.4</v>
      </c>
      <c r="D46" s="282">
        <v>87</v>
      </c>
      <c r="E46" s="265"/>
    </row>
    <row r="47" spans="1:5">
      <c r="A47" s="283">
        <v>1069</v>
      </c>
      <c r="B47" s="176">
        <v>331.3</v>
      </c>
      <c r="C47" s="176">
        <v>42</v>
      </c>
      <c r="D47" s="282">
        <v>103</v>
      </c>
      <c r="E47" s="265"/>
    </row>
    <row r="48" spans="1:5">
      <c r="A48" s="283">
        <v>1070</v>
      </c>
      <c r="B48" s="176">
        <v>32.799999999999997</v>
      </c>
      <c r="C48" s="176">
        <v>47.3</v>
      </c>
      <c r="D48" s="282">
        <v>97</v>
      </c>
      <c r="E48" s="265"/>
    </row>
    <row r="49" spans="1:5">
      <c r="A49" s="283">
        <v>1071</v>
      </c>
      <c r="B49" s="176">
        <v>89.4</v>
      </c>
      <c r="C49" s="176">
        <v>40.6</v>
      </c>
      <c r="D49" s="282">
        <v>87</v>
      </c>
      <c r="E49" s="265"/>
    </row>
    <row r="50" spans="1:5">
      <c r="A50" s="283">
        <v>1072</v>
      </c>
      <c r="B50" s="176">
        <v>65.7</v>
      </c>
      <c r="C50" s="176">
        <v>45.5</v>
      </c>
      <c r="D50" s="282">
        <v>104</v>
      </c>
      <c r="E50" s="265"/>
    </row>
    <row r="51" spans="1:5">
      <c r="A51" s="283">
        <v>1073</v>
      </c>
      <c r="B51" s="176">
        <v>205.9</v>
      </c>
      <c r="C51" s="176">
        <v>44.4</v>
      </c>
      <c r="D51" s="282">
        <v>87</v>
      </c>
      <c r="E51" s="265"/>
    </row>
    <row r="52" spans="1:5">
      <c r="A52" s="283">
        <v>1074</v>
      </c>
      <c r="B52" s="176">
        <v>0</v>
      </c>
      <c r="C52" s="176">
        <v>0</v>
      </c>
      <c r="D52" s="282">
        <v>87</v>
      </c>
      <c r="E52" s="265"/>
    </row>
    <row r="53" spans="1:5">
      <c r="A53" s="283">
        <v>1075</v>
      </c>
      <c r="B53" s="176">
        <v>942.2</v>
      </c>
      <c r="C53" s="176">
        <v>39.700000000000003</v>
      </c>
      <c r="D53" s="282">
        <v>137</v>
      </c>
      <c r="E53" s="265"/>
    </row>
    <row r="54" spans="1:5">
      <c r="A54" s="283">
        <v>1077</v>
      </c>
      <c r="B54" s="176">
        <v>318.5</v>
      </c>
      <c r="C54" s="176">
        <v>43.3</v>
      </c>
      <c r="D54" s="282">
        <v>95</v>
      </c>
      <c r="E54" s="265"/>
    </row>
    <row r="55" spans="1:5">
      <c r="A55" s="283">
        <v>1079</v>
      </c>
      <c r="B55" s="176">
        <v>0</v>
      </c>
      <c r="C55" s="176">
        <v>0</v>
      </c>
      <c r="D55" s="282">
        <v>87</v>
      </c>
      <c r="E55" s="265"/>
    </row>
    <row r="56" spans="1:5">
      <c r="A56" s="283">
        <v>1080</v>
      </c>
      <c r="B56" s="176">
        <v>704.5</v>
      </c>
      <c r="C56" s="176">
        <v>40.9</v>
      </c>
      <c r="D56" s="282">
        <v>107</v>
      </c>
      <c r="E56" s="265"/>
    </row>
    <row r="57" spans="1:5">
      <c r="A57" s="283">
        <v>1081</v>
      </c>
      <c r="B57" s="176">
        <v>115.5</v>
      </c>
      <c r="C57" s="176">
        <v>42.5</v>
      </c>
      <c r="D57" s="282">
        <v>87</v>
      </c>
      <c r="E57" s="265"/>
    </row>
    <row r="58" spans="1:5">
      <c r="A58" s="283">
        <v>1082</v>
      </c>
      <c r="B58" s="176">
        <v>265.39999999999998</v>
      </c>
      <c r="C58" s="176">
        <v>41.1</v>
      </c>
      <c r="D58" s="282">
        <v>87</v>
      </c>
      <c r="E58" s="265"/>
    </row>
    <row r="59" spans="1:5">
      <c r="A59" s="283">
        <v>1083</v>
      </c>
      <c r="B59" s="176">
        <v>0</v>
      </c>
      <c r="C59" s="176">
        <v>0</v>
      </c>
      <c r="D59" s="282">
        <v>87</v>
      </c>
      <c r="E59" s="265"/>
    </row>
    <row r="60" spans="1:5">
      <c r="A60" s="283">
        <v>1084</v>
      </c>
      <c r="B60" s="176">
        <v>39.6</v>
      </c>
      <c r="C60" s="176">
        <v>46.6</v>
      </c>
      <c r="D60" s="282">
        <v>87</v>
      </c>
      <c r="E60" s="265"/>
    </row>
    <row r="61" spans="1:5">
      <c r="A61" s="283">
        <v>1085</v>
      </c>
      <c r="B61" s="176">
        <v>694.8</v>
      </c>
      <c r="C61" s="176">
        <v>37.9</v>
      </c>
      <c r="D61" s="282">
        <v>116</v>
      </c>
      <c r="E61" s="265"/>
    </row>
    <row r="62" spans="1:5">
      <c r="A62" s="283">
        <v>1086</v>
      </c>
      <c r="B62" s="176">
        <v>207.6</v>
      </c>
      <c r="C62" s="176">
        <v>41.9</v>
      </c>
      <c r="D62" s="282">
        <v>96</v>
      </c>
      <c r="E62" s="265"/>
    </row>
    <row r="63" spans="1:5">
      <c r="A63" s="283">
        <v>1088</v>
      </c>
      <c r="B63" s="176">
        <v>142.1</v>
      </c>
      <c r="C63" s="176">
        <v>48.3</v>
      </c>
      <c r="D63" s="282">
        <v>87</v>
      </c>
      <c r="E63" s="265"/>
    </row>
    <row r="64" spans="1:5">
      <c r="A64" s="283">
        <v>1089</v>
      </c>
      <c r="B64" s="176">
        <v>1438.5</v>
      </c>
      <c r="C64" s="176">
        <v>40.200000000000003</v>
      </c>
      <c r="D64" s="282">
        <v>136</v>
      </c>
      <c r="E64" s="265"/>
    </row>
    <row r="65" spans="1:5">
      <c r="A65" s="283">
        <v>1090</v>
      </c>
      <c r="B65" s="176">
        <v>0</v>
      </c>
      <c r="C65" s="176">
        <v>0</v>
      </c>
      <c r="D65" s="282">
        <v>87</v>
      </c>
      <c r="E65" s="265"/>
    </row>
    <row r="66" spans="1:5">
      <c r="A66" s="283">
        <v>1092</v>
      </c>
      <c r="B66" s="176">
        <v>270.89999999999998</v>
      </c>
      <c r="C66" s="176">
        <v>37.700000000000003</v>
      </c>
      <c r="D66" s="282">
        <v>87</v>
      </c>
      <c r="E66" s="265"/>
    </row>
    <row r="67" spans="1:5">
      <c r="A67" s="283">
        <v>1093</v>
      </c>
      <c r="B67" s="176">
        <v>0</v>
      </c>
      <c r="C67" s="176">
        <v>0</v>
      </c>
      <c r="D67" s="282">
        <v>87</v>
      </c>
      <c r="E67" s="265"/>
    </row>
    <row r="68" spans="1:5">
      <c r="A68" s="283">
        <v>1094</v>
      </c>
      <c r="B68" s="176">
        <v>0</v>
      </c>
      <c r="C68" s="176">
        <v>0</v>
      </c>
      <c r="D68" s="282">
        <v>87</v>
      </c>
      <c r="E68" s="265"/>
    </row>
    <row r="69" spans="1:5">
      <c r="A69" s="283">
        <v>1095</v>
      </c>
      <c r="B69" s="176">
        <v>631.29999999999995</v>
      </c>
      <c r="C69" s="176">
        <v>45.7</v>
      </c>
      <c r="D69" s="282">
        <v>123</v>
      </c>
      <c r="E69" s="265"/>
    </row>
    <row r="70" spans="1:5">
      <c r="A70" s="283">
        <v>1096</v>
      </c>
      <c r="B70" s="176">
        <v>57.1</v>
      </c>
      <c r="C70" s="176">
        <v>46.5</v>
      </c>
      <c r="D70" s="282">
        <v>97</v>
      </c>
      <c r="E70" s="265"/>
    </row>
    <row r="71" spans="1:5">
      <c r="A71" s="283">
        <v>1098</v>
      </c>
      <c r="B71" s="176">
        <v>28.6</v>
      </c>
      <c r="C71" s="176">
        <v>49.3</v>
      </c>
      <c r="D71" s="282">
        <v>113</v>
      </c>
      <c r="E71" s="265"/>
    </row>
    <row r="72" spans="1:5">
      <c r="A72" s="283">
        <v>1101</v>
      </c>
      <c r="B72" s="176">
        <v>0</v>
      </c>
      <c r="C72" s="176">
        <v>0</v>
      </c>
      <c r="D72" s="282">
        <v>87</v>
      </c>
      <c r="E72" s="265"/>
    </row>
    <row r="73" spans="1:5">
      <c r="A73" s="283">
        <v>1102</v>
      </c>
      <c r="B73" s="176">
        <v>2481.4</v>
      </c>
      <c r="C73" s="176">
        <v>40</v>
      </c>
      <c r="D73" s="282">
        <v>87</v>
      </c>
      <c r="E73" s="265"/>
    </row>
    <row r="74" spans="1:5">
      <c r="A74" s="283">
        <v>1103</v>
      </c>
      <c r="B74" s="176">
        <v>2257.9</v>
      </c>
      <c r="C74" s="176">
        <v>35.4</v>
      </c>
      <c r="D74" s="282">
        <v>114</v>
      </c>
      <c r="E74" s="265"/>
    </row>
    <row r="75" spans="1:5">
      <c r="A75" s="283">
        <v>1104</v>
      </c>
      <c r="B75" s="176">
        <v>5093.3</v>
      </c>
      <c r="C75" s="176">
        <v>34.9</v>
      </c>
      <c r="D75" s="282">
        <v>165</v>
      </c>
      <c r="E75" s="265"/>
    </row>
    <row r="76" spans="1:5">
      <c r="A76" s="283">
        <v>1105</v>
      </c>
      <c r="B76" s="176">
        <v>3809.3</v>
      </c>
      <c r="C76" s="176">
        <v>30.2</v>
      </c>
      <c r="D76" s="282">
        <v>120</v>
      </c>
      <c r="E76" s="265"/>
    </row>
    <row r="77" spans="1:5">
      <c r="A77" s="283">
        <v>1106</v>
      </c>
      <c r="B77" s="176">
        <v>1666.7</v>
      </c>
      <c r="C77" s="176">
        <v>45.4</v>
      </c>
      <c r="D77" s="282">
        <v>162</v>
      </c>
      <c r="E77" s="265"/>
    </row>
    <row r="78" spans="1:5">
      <c r="A78" s="283">
        <v>1107</v>
      </c>
      <c r="B78" s="176">
        <v>5891.4</v>
      </c>
      <c r="C78" s="176">
        <v>28.7</v>
      </c>
      <c r="D78" s="282">
        <v>96</v>
      </c>
      <c r="E78" s="265"/>
    </row>
    <row r="79" spans="1:5">
      <c r="A79" s="283">
        <v>1108</v>
      </c>
      <c r="B79" s="176">
        <v>7174.6</v>
      </c>
      <c r="C79" s="176">
        <v>31.5</v>
      </c>
      <c r="D79" s="282">
        <v>128</v>
      </c>
      <c r="E79" s="265"/>
    </row>
    <row r="80" spans="1:5">
      <c r="A80" s="283">
        <v>1109</v>
      </c>
      <c r="B80" s="176">
        <v>5069.5</v>
      </c>
      <c r="C80" s="176">
        <v>27.9</v>
      </c>
      <c r="D80" s="282">
        <v>159</v>
      </c>
      <c r="E80" s="265"/>
    </row>
    <row r="81" spans="1:5">
      <c r="A81" s="283">
        <v>1111</v>
      </c>
      <c r="B81" s="176">
        <v>0</v>
      </c>
      <c r="C81" s="176">
        <v>0</v>
      </c>
      <c r="D81" s="282">
        <v>87</v>
      </c>
      <c r="E81" s="265"/>
    </row>
    <row r="82" spans="1:5">
      <c r="A82" s="283">
        <v>1115</v>
      </c>
      <c r="B82" s="176">
        <v>1909.9</v>
      </c>
      <c r="C82" s="176">
        <v>36</v>
      </c>
      <c r="D82" s="282">
        <v>87</v>
      </c>
      <c r="E82" s="265"/>
    </row>
    <row r="83" spans="1:5">
      <c r="A83" s="283">
        <v>1116</v>
      </c>
      <c r="B83" s="176">
        <v>0</v>
      </c>
      <c r="C83" s="176">
        <v>0</v>
      </c>
      <c r="D83" s="282">
        <v>87</v>
      </c>
      <c r="E83" s="265"/>
    </row>
    <row r="84" spans="1:5">
      <c r="A84" s="283">
        <v>1118</v>
      </c>
      <c r="B84" s="176">
        <v>3734.5</v>
      </c>
      <c r="C84" s="176">
        <v>39.9</v>
      </c>
      <c r="D84" s="282">
        <v>112</v>
      </c>
      <c r="E84" s="265"/>
    </row>
    <row r="85" spans="1:5">
      <c r="A85" s="283">
        <v>1119</v>
      </c>
      <c r="B85" s="176">
        <v>3865.9</v>
      </c>
      <c r="C85" s="176">
        <v>31.8</v>
      </c>
      <c r="D85" s="282">
        <v>136</v>
      </c>
      <c r="E85" s="265"/>
    </row>
    <row r="86" spans="1:5">
      <c r="A86" s="283">
        <v>1128</v>
      </c>
      <c r="B86" s="176">
        <v>2339.9</v>
      </c>
      <c r="C86" s="176">
        <v>42.6</v>
      </c>
      <c r="D86" s="282">
        <v>87</v>
      </c>
      <c r="E86" s="265"/>
    </row>
    <row r="87" spans="1:5">
      <c r="A87" s="283">
        <v>1129</v>
      </c>
      <c r="B87" s="176">
        <v>2114.1999999999998</v>
      </c>
      <c r="C87" s="176">
        <v>40.9</v>
      </c>
      <c r="D87" s="282">
        <v>124</v>
      </c>
      <c r="E87" s="265"/>
    </row>
    <row r="88" spans="1:5">
      <c r="A88" s="283">
        <v>1138</v>
      </c>
      <c r="B88" s="176">
        <v>0</v>
      </c>
      <c r="C88" s="176">
        <v>0</v>
      </c>
      <c r="D88" s="282">
        <v>87</v>
      </c>
      <c r="E88" s="265"/>
    </row>
    <row r="89" spans="1:5">
      <c r="A89" s="283">
        <v>1139</v>
      </c>
      <c r="B89" s="176">
        <v>0</v>
      </c>
      <c r="C89" s="176">
        <v>0</v>
      </c>
      <c r="D89" s="282">
        <v>87</v>
      </c>
      <c r="E89" s="265"/>
    </row>
    <row r="90" spans="1:5">
      <c r="A90" s="283">
        <v>1144</v>
      </c>
      <c r="B90" s="176">
        <v>0</v>
      </c>
      <c r="C90" s="176">
        <v>0</v>
      </c>
      <c r="D90" s="282">
        <v>87</v>
      </c>
      <c r="E90" s="265"/>
    </row>
    <row r="91" spans="1:5">
      <c r="A91" s="283">
        <v>1151</v>
      </c>
      <c r="B91" s="176">
        <v>2554.8000000000002</v>
      </c>
      <c r="C91" s="176">
        <v>32.4</v>
      </c>
      <c r="D91" s="282">
        <v>87</v>
      </c>
      <c r="E91" s="265"/>
    </row>
    <row r="92" spans="1:5">
      <c r="A92" s="283">
        <v>1199</v>
      </c>
      <c r="B92" s="176">
        <v>0</v>
      </c>
      <c r="C92" s="176">
        <v>0</v>
      </c>
      <c r="D92" s="282">
        <v>87</v>
      </c>
      <c r="E92" s="265"/>
    </row>
    <row r="93" spans="1:5">
      <c r="A93" s="283">
        <v>1201</v>
      </c>
      <c r="B93" s="176">
        <v>636.20000000000005</v>
      </c>
      <c r="C93" s="176">
        <v>42.7</v>
      </c>
      <c r="D93" s="282">
        <v>137</v>
      </c>
      <c r="E93" s="265"/>
    </row>
    <row r="94" spans="1:5">
      <c r="A94" s="283">
        <v>1202</v>
      </c>
      <c r="B94" s="176">
        <v>0</v>
      </c>
      <c r="C94" s="176">
        <v>0</v>
      </c>
      <c r="D94" s="282">
        <v>87</v>
      </c>
      <c r="E94" s="265"/>
    </row>
    <row r="95" spans="1:5">
      <c r="A95" s="283">
        <v>1203</v>
      </c>
      <c r="B95" s="176">
        <v>0</v>
      </c>
      <c r="C95" s="176">
        <v>0</v>
      </c>
      <c r="D95" s="282">
        <v>87</v>
      </c>
      <c r="E95" s="265"/>
    </row>
    <row r="96" spans="1:5">
      <c r="A96" s="283">
        <v>1220</v>
      </c>
      <c r="B96" s="176">
        <v>332.8</v>
      </c>
      <c r="C96" s="176">
        <v>44</v>
      </c>
      <c r="D96" s="282">
        <v>123</v>
      </c>
      <c r="E96" s="265"/>
    </row>
    <row r="97" spans="1:5">
      <c r="A97" s="283">
        <v>1222</v>
      </c>
      <c r="B97" s="176">
        <v>132.19999999999999</v>
      </c>
      <c r="C97" s="176">
        <v>45.5</v>
      </c>
      <c r="D97" s="282">
        <v>87</v>
      </c>
      <c r="E97" s="265"/>
    </row>
    <row r="98" spans="1:5">
      <c r="A98" s="283">
        <v>1223</v>
      </c>
      <c r="B98" s="176">
        <v>30</v>
      </c>
      <c r="C98" s="176">
        <v>47.1</v>
      </c>
      <c r="D98" s="282">
        <v>97</v>
      </c>
      <c r="E98" s="265"/>
    </row>
    <row r="99" spans="1:5">
      <c r="A99" s="283">
        <v>1224</v>
      </c>
      <c r="B99" s="176">
        <v>59</v>
      </c>
      <c r="C99" s="176">
        <v>46.8</v>
      </c>
      <c r="D99" s="282">
        <v>87</v>
      </c>
      <c r="E99" s="265"/>
    </row>
    <row r="100" spans="1:5">
      <c r="A100" s="283">
        <v>1225</v>
      </c>
      <c r="B100" s="176">
        <v>111.7</v>
      </c>
      <c r="C100" s="176">
        <v>46.1</v>
      </c>
      <c r="D100" s="282">
        <v>87</v>
      </c>
      <c r="E100" s="265"/>
    </row>
    <row r="101" spans="1:5">
      <c r="A101" s="283">
        <v>1226</v>
      </c>
      <c r="B101" s="176">
        <v>256.8</v>
      </c>
      <c r="C101" s="176">
        <v>44.6</v>
      </c>
      <c r="D101" s="282">
        <v>87</v>
      </c>
      <c r="E101" s="265"/>
    </row>
    <row r="102" spans="1:5">
      <c r="A102" s="283">
        <v>1227</v>
      </c>
      <c r="B102" s="176">
        <v>0</v>
      </c>
      <c r="C102" s="176">
        <v>0</v>
      </c>
      <c r="D102" s="282">
        <v>87</v>
      </c>
      <c r="E102" s="265"/>
    </row>
    <row r="103" spans="1:5">
      <c r="A103" s="283">
        <v>1229</v>
      </c>
      <c r="B103" s="176">
        <v>59.7</v>
      </c>
      <c r="C103" s="176">
        <v>53.3</v>
      </c>
      <c r="D103" s="282">
        <v>87</v>
      </c>
      <c r="E103" s="265"/>
    </row>
    <row r="104" spans="1:5">
      <c r="A104" s="283">
        <v>1230</v>
      </c>
      <c r="B104" s="176">
        <v>76.099999999999994</v>
      </c>
      <c r="C104" s="176">
        <v>47.4</v>
      </c>
      <c r="D104" s="282">
        <v>123</v>
      </c>
      <c r="E104" s="265"/>
    </row>
    <row r="105" spans="1:5">
      <c r="A105" s="283">
        <v>1235</v>
      </c>
      <c r="B105" s="176">
        <v>55.7</v>
      </c>
      <c r="C105" s="176">
        <v>46</v>
      </c>
      <c r="D105" s="282">
        <v>103</v>
      </c>
      <c r="E105" s="265"/>
    </row>
    <row r="106" spans="1:5">
      <c r="A106" s="283">
        <v>1236</v>
      </c>
      <c r="B106" s="176">
        <v>132.6</v>
      </c>
      <c r="C106" s="176">
        <v>46.6</v>
      </c>
      <c r="D106" s="282">
        <v>95</v>
      </c>
      <c r="E106" s="265"/>
    </row>
    <row r="107" spans="1:5">
      <c r="A107" s="283">
        <v>1237</v>
      </c>
      <c r="B107" s="176">
        <v>54.3</v>
      </c>
      <c r="C107" s="176">
        <v>46</v>
      </c>
      <c r="D107" s="282">
        <v>87</v>
      </c>
      <c r="E107" s="265"/>
    </row>
    <row r="108" spans="1:5">
      <c r="A108" s="283">
        <v>1238</v>
      </c>
      <c r="B108" s="176">
        <v>208.9</v>
      </c>
      <c r="C108" s="176">
        <v>45.6</v>
      </c>
      <c r="D108" s="282">
        <v>97</v>
      </c>
      <c r="E108" s="265"/>
    </row>
    <row r="109" spans="1:5">
      <c r="A109" s="283">
        <v>1240</v>
      </c>
      <c r="B109" s="176">
        <v>154.6</v>
      </c>
      <c r="C109" s="176">
        <v>51.5</v>
      </c>
      <c r="D109" s="282">
        <v>139</v>
      </c>
      <c r="E109" s="265"/>
    </row>
    <row r="110" spans="1:5">
      <c r="A110" s="283">
        <v>1242</v>
      </c>
      <c r="B110" s="176">
        <v>583.29999999999995</v>
      </c>
      <c r="C110" s="176">
        <v>48.3</v>
      </c>
      <c r="D110" s="282">
        <v>115</v>
      </c>
      <c r="E110" s="265"/>
    </row>
    <row r="111" spans="1:5">
      <c r="A111" s="283">
        <v>1243</v>
      </c>
      <c r="B111" s="176">
        <v>56.6</v>
      </c>
      <c r="C111" s="176">
        <v>49.6</v>
      </c>
      <c r="D111" s="282">
        <v>87</v>
      </c>
      <c r="E111" s="265"/>
    </row>
    <row r="112" spans="1:5">
      <c r="A112" s="283">
        <v>1244</v>
      </c>
      <c r="B112" s="176">
        <v>53.7</v>
      </c>
      <c r="C112" s="176">
        <v>46.7</v>
      </c>
      <c r="D112" s="282">
        <v>87</v>
      </c>
      <c r="E112" s="265"/>
    </row>
    <row r="113" spans="1:5">
      <c r="A113" s="283">
        <v>1245</v>
      </c>
      <c r="B113" s="176">
        <v>36.4</v>
      </c>
      <c r="C113" s="176">
        <v>50.9</v>
      </c>
      <c r="D113" s="282">
        <v>96</v>
      </c>
      <c r="E113" s="265"/>
    </row>
    <row r="114" spans="1:5">
      <c r="A114" s="283">
        <v>1247</v>
      </c>
      <c r="B114" s="176">
        <v>299.7</v>
      </c>
      <c r="C114" s="176">
        <v>39.799999999999997</v>
      </c>
      <c r="D114" s="282">
        <v>87</v>
      </c>
      <c r="E114" s="265"/>
    </row>
    <row r="115" spans="1:5">
      <c r="A115" s="283">
        <v>1252</v>
      </c>
      <c r="B115" s="176">
        <v>0</v>
      </c>
      <c r="C115" s="176">
        <v>0</v>
      </c>
      <c r="D115" s="282">
        <v>87</v>
      </c>
      <c r="E115" s="265"/>
    </row>
    <row r="116" spans="1:5">
      <c r="A116" s="283">
        <v>1253</v>
      </c>
      <c r="B116" s="176">
        <v>41.3</v>
      </c>
      <c r="C116" s="176">
        <v>48.1</v>
      </c>
      <c r="D116" s="282">
        <v>87</v>
      </c>
      <c r="E116" s="265"/>
    </row>
    <row r="117" spans="1:5">
      <c r="A117" s="283">
        <v>1254</v>
      </c>
      <c r="B117" s="176">
        <v>79.400000000000006</v>
      </c>
      <c r="C117" s="176">
        <v>51.7</v>
      </c>
      <c r="D117" s="282">
        <v>96</v>
      </c>
      <c r="E117" s="265"/>
    </row>
    <row r="118" spans="1:5">
      <c r="A118" s="283">
        <v>1255</v>
      </c>
      <c r="B118" s="176">
        <v>18</v>
      </c>
      <c r="C118" s="176">
        <v>49.6</v>
      </c>
      <c r="D118" s="282">
        <v>87</v>
      </c>
      <c r="E118" s="265"/>
    </row>
    <row r="119" spans="1:5">
      <c r="A119" s="283">
        <v>1256</v>
      </c>
      <c r="B119" s="176">
        <v>21.4</v>
      </c>
      <c r="C119" s="176">
        <v>46.3</v>
      </c>
      <c r="D119" s="282">
        <v>87</v>
      </c>
      <c r="E119" s="265"/>
    </row>
    <row r="120" spans="1:5">
      <c r="A120" s="283">
        <v>1257</v>
      </c>
      <c r="B120" s="176">
        <v>67.3</v>
      </c>
      <c r="C120" s="176">
        <v>48.2</v>
      </c>
      <c r="D120" s="282">
        <v>124</v>
      </c>
      <c r="E120" s="265"/>
    </row>
    <row r="121" spans="1:5">
      <c r="A121" s="283">
        <v>1258</v>
      </c>
      <c r="B121" s="176">
        <v>34.200000000000003</v>
      </c>
      <c r="C121" s="176">
        <v>52.9</v>
      </c>
      <c r="D121" s="282">
        <v>87</v>
      </c>
      <c r="E121" s="265"/>
    </row>
    <row r="122" spans="1:5">
      <c r="A122" s="283">
        <v>1259</v>
      </c>
      <c r="B122" s="176">
        <v>40.799999999999997</v>
      </c>
      <c r="C122" s="176">
        <v>46.9</v>
      </c>
      <c r="D122" s="282">
        <v>87</v>
      </c>
      <c r="E122" s="265"/>
    </row>
    <row r="123" spans="1:5">
      <c r="A123" s="283">
        <v>1260</v>
      </c>
      <c r="B123" s="176">
        <v>0</v>
      </c>
      <c r="C123" s="176">
        <v>0</v>
      </c>
      <c r="D123" s="282">
        <v>87</v>
      </c>
      <c r="E123" s="265"/>
    </row>
    <row r="124" spans="1:5">
      <c r="A124" s="283">
        <v>1262</v>
      </c>
      <c r="B124" s="176">
        <v>263.3</v>
      </c>
      <c r="C124" s="176">
        <v>51</v>
      </c>
      <c r="D124" s="282">
        <v>97</v>
      </c>
      <c r="E124" s="265"/>
    </row>
    <row r="125" spans="1:5">
      <c r="A125" s="283">
        <v>1264</v>
      </c>
      <c r="B125" s="176">
        <v>17.600000000000001</v>
      </c>
      <c r="C125" s="176">
        <v>56.9</v>
      </c>
      <c r="D125" s="282">
        <v>87</v>
      </c>
      <c r="E125" s="265"/>
    </row>
    <row r="126" spans="1:5">
      <c r="A126" s="283">
        <v>1266</v>
      </c>
      <c r="B126" s="176">
        <v>72.099999999999994</v>
      </c>
      <c r="C126" s="176">
        <v>52.8</v>
      </c>
      <c r="D126" s="282">
        <v>96</v>
      </c>
      <c r="E126" s="265"/>
    </row>
    <row r="127" spans="1:5">
      <c r="A127" s="283">
        <v>1267</v>
      </c>
      <c r="B127" s="176">
        <v>115.6</v>
      </c>
      <c r="C127" s="176">
        <v>38.9</v>
      </c>
      <c r="D127" s="282">
        <v>163</v>
      </c>
      <c r="E127" s="265"/>
    </row>
    <row r="128" spans="1:5">
      <c r="A128" s="283">
        <v>1270</v>
      </c>
      <c r="B128" s="176">
        <v>28.1</v>
      </c>
      <c r="C128" s="176">
        <v>47.7</v>
      </c>
      <c r="D128" s="282">
        <v>87</v>
      </c>
      <c r="E128" s="265"/>
    </row>
    <row r="129" spans="1:5">
      <c r="A129" s="283">
        <v>1301</v>
      </c>
      <c r="B129" s="176">
        <v>464.1</v>
      </c>
      <c r="C129" s="176">
        <v>42.8</v>
      </c>
      <c r="D129" s="282">
        <v>131</v>
      </c>
      <c r="E129" s="265"/>
    </row>
    <row r="130" spans="1:5">
      <c r="A130" s="283">
        <v>1302</v>
      </c>
      <c r="B130" s="176">
        <v>0</v>
      </c>
      <c r="C130" s="176">
        <v>0</v>
      </c>
      <c r="D130" s="282">
        <v>87</v>
      </c>
      <c r="E130" s="265"/>
    </row>
    <row r="131" spans="1:5">
      <c r="A131" s="283">
        <v>1330</v>
      </c>
      <c r="B131" s="176">
        <v>43</v>
      </c>
      <c r="C131" s="176">
        <v>47.7</v>
      </c>
      <c r="D131" s="282">
        <v>87</v>
      </c>
      <c r="E131" s="265"/>
    </row>
    <row r="132" spans="1:5">
      <c r="A132" s="283">
        <v>1331</v>
      </c>
      <c r="B132" s="176">
        <v>217</v>
      </c>
      <c r="C132" s="176">
        <v>40.799999999999997</v>
      </c>
      <c r="D132" s="282">
        <v>102</v>
      </c>
      <c r="E132" s="265"/>
    </row>
    <row r="133" spans="1:5">
      <c r="A133" s="283">
        <v>1337</v>
      </c>
      <c r="B133" s="176">
        <v>68.900000000000006</v>
      </c>
      <c r="C133" s="176">
        <v>47.5</v>
      </c>
      <c r="D133" s="282">
        <v>103</v>
      </c>
      <c r="E133" s="265"/>
    </row>
    <row r="134" spans="1:5">
      <c r="A134" s="283">
        <v>1338</v>
      </c>
      <c r="B134" s="176">
        <v>54.9</v>
      </c>
      <c r="C134" s="176">
        <v>46.8</v>
      </c>
      <c r="D134" s="282">
        <v>87</v>
      </c>
      <c r="E134" s="265"/>
    </row>
    <row r="135" spans="1:5">
      <c r="A135" s="283">
        <v>1339</v>
      </c>
      <c r="B135" s="176">
        <v>25.8</v>
      </c>
      <c r="C135" s="176">
        <v>47.3</v>
      </c>
      <c r="D135" s="282">
        <v>115</v>
      </c>
      <c r="E135" s="265"/>
    </row>
    <row r="136" spans="1:5">
      <c r="A136" s="283">
        <v>1340</v>
      </c>
      <c r="B136" s="176">
        <v>40.1</v>
      </c>
      <c r="C136" s="176">
        <v>46.9</v>
      </c>
      <c r="D136" s="282">
        <v>87</v>
      </c>
      <c r="E136" s="265"/>
    </row>
    <row r="137" spans="1:5">
      <c r="A137" s="283">
        <v>1341</v>
      </c>
      <c r="B137" s="176">
        <v>50.7</v>
      </c>
      <c r="C137" s="176">
        <v>46.3</v>
      </c>
      <c r="D137" s="282">
        <v>134</v>
      </c>
      <c r="E137" s="265"/>
    </row>
    <row r="138" spans="1:5">
      <c r="A138" s="283">
        <v>1342</v>
      </c>
      <c r="B138" s="176">
        <v>86.9</v>
      </c>
      <c r="C138" s="176">
        <v>45</v>
      </c>
      <c r="D138" s="282">
        <v>116</v>
      </c>
      <c r="E138" s="265"/>
    </row>
    <row r="139" spans="1:5">
      <c r="A139" s="283">
        <v>1343</v>
      </c>
      <c r="B139" s="176">
        <v>31.2</v>
      </c>
      <c r="C139" s="176">
        <v>45.2</v>
      </c>
      <c r="D139" s="282">
        <v>87</v>
      </c>
      <c r="E139" s="265"/>
    </row>
    <row r="140" spans="1:5">
      <c r="A140" s="283">
        <v>1344</v>
      </c>
      <c r="B140" s="176">
        <v>117</v>
      </c>
      <c r="C140" s="176">
        <v>42.6</v>
      </c>
      <c r="D140" s="282">
        <v>87</v>
      </c>
      <c r="E140" s="265"/>
    </row>
    <row r="141" spans="1:5">
      <c r="A141" s="283">
        <v>1346</v>
      </c>
      <c r="B141" s="176">
        <v>29.5</v>
      </c>
      <c r="C141" s="176">
        <v>47.4</v>
      </c>
      <c r="D141" s="282">
        <v>87</v>
      </c>
      <c r="E141" s="265"/>
    </row>
    <row r="142" spans="1:5">
      <c r="A142" s="283">
        <v>1347</v>
      </c>
      <c r="B142" s="176">
        <v>142.19999999999999</v>
      </c>
      <c r="C142" s="176">
        <v>43.7</v>
      </c>
      <c r="D142" s="282">
        <v>87</v>
      </c>
      <c r="E142" s="265"/>
    </row>
    <row r="143" spans="1:5">
      <c r="A143" s="283">
        <v>1349</v>
      </c>
      <c r="B143" s="176">
        <v>118</v>
      </c>
      <c r="C143" s="176">
        <v>41.2</v>
      </c>
      <c r="D143" s="282">
        <v>96</v>
      </c>
      <c r="E143" s="265"/>
    </row>
    <row r="144" spans="1:5">
      <c r="A144" s="283">
        <v>1350</v>
      </c>
      <c r="B144" s="176">
        <v>25.5</v>
      </c>
      <c r="C144" s="176">
        <v>47.2</v>
      </c>
      <c r="D144" s="282">
        <v>87</v>
      </c>
      <c r="E144" s="265"/>
    </row>
    <row r="145" spans="1:5">
      <c r="A145" s="283">
        <v>1351</v>
      </c>
      <c r="B145" s="176">
        <v>109.8</v>
      </c>
      <c r="C145" s="176">
        <v>45.3</v>
      </c>
      <c r="D145" s="282">
        <v>96</v>
      </c>
      <c r="E145" s="265"/>
    </row>
    <row r="146" spans="1:5">
      <c r="A146" s="283">
        <v>1354</v>
      </c>
      <c r="B146" s="176">
        <v>104.9</v>
      </c>
      <c r="C146" s="176">
        <v>46.7</v>
      </c>
      <c r="D146" s="282">
        <v>87</v>
      </c>
      <c r="E146" s="265"/>
    </row>
    <row r="147" spans="1:5">
      <c r="A147" s="283">
        <v>1355</v>
      </c>
      <c r="B147" s="176">
        <v>25.4</v>
      </c>
      <c r="C147" s="176">
        <v>45.8</v>
      </c>
      <c r="D147" s="282">
        <v>87</v>
      </c>
      <c r="E147" s="265"/>
    </row>
    <row r="148" spans="1:5">
      <c r="A148" s="283">
        <v>1360</v>
      </c>
      <c r="B148" s="176">
        <v>84</v>
      </c>
      <c r="C148" s="176">
        <v>44.7</v>
      </c>
      <c r="D148" s="282">
        <v>116</v>
      </c>
      <c r="E148" s="265"/>
    </row>
    <row r="149" spans="1:5">
      <c r="A149" s="283">
        <v>1364</v>
      </c>
      <c r="B149" s="176">
        <v>167.3</v>
      </c>
      <c r="C149" s="176">
        <v>41.6</v>
      </c>
      <c r="D149" s="282">
        <v>110</v>
      </c>
      <c r="E149" s="265"/>
    </row>
    <row r="150" spans="1:5">
      <c r="A150" s="283">
        <v>1366</v>
      </c>
      <c r="B150" s="176">
        <v>27</v>
      </c>
      <c r="C150" s="176">
        <v>46.9</v>
      </c>
      <c r="D150" s="282">
        <v>109</v>
      </c>
      <c r="E150" s="265"/>
    </row>
    <row r="151" spans="1:5">
      <c r="A151" s="283">
        <v>1367</v>
      </c>
      <c r="B151" s="176">
        <v>26</v>
      </c>
      <c r="C151" s="176">
        <v>45.8</v>
      </c>
      <c r="D151" s="282">
        <v>87</v>
      </c>
      <c r="E151" s="265"/>
    </row>
    <row r="152" spans="1:5">
      <c r="A152" s="283">
        <v>1368</v>
      </c>
      <c r="B152" s="176">
        <v>35.5</v>
      </c>
      <c r="C152" s="176">
        <v>44.6</v>
      </c>
      <c r="D152" s="282">
        <v>114</v>
      </c>
      <c r="E152" s="265"/>
    </row>
    <row r="153" spans="1:5">
      <c r="A153" s="283">
        <v>1370</v>
      </c>
      <c r="B153" s="176">
        <v>65.8</v>
      </c>
      <c r="C153" s="176">
        <v>47.3</v>
      </c>
      <c r="D153" s="282">
        <v>106</v>
      </c>
      <c r="E153" s="265"/>
    </row>
    <row r="154" spans="1:5">
      <c r="A154" s="283">
        <v>1373</v>
      </c>
      <c r="B154" s="176">
        <v>131.19999999999999</v>
      </c>
      <c r="C154" s="176">
        <v>46</v>
      </c>
      <c r="D154" s="282">
        <v>87</v>
      </c>
      <c r="E154" s="265"/>
    </row>
    <row r="155" spans="1:5">
      <c r="A155" s="283">
        <v>1375</v>
      </c>
      <c r="B155" s="176">
        <v>210.2</v>
      </c>
      <c r="C155" s="176">
        <v>33.200000000000003</v>
      </c>
      <c r="D155" s="282">
        <v>96</v>
      </c>
      <c r="E155" s="265"/>
    </row>
    <row r="156" spans="1:5">
      <c r="A156" s="283">
        <v>1376</v>
      </c>
      <c r="B156" s="176">
        <v>1142.5999999999999</v>
      </c>
      <c r="C156" s="176">
        <v>42</v>
      </c>
      <c r="D156" s="282">
        <v>115</v>
      </c>
      <c r="E156" s="265"/>
    </row>
    <row r="157" spans="1:5">
      <c r="A157" s="283">
        <v>1378</v>
      </c>
      <c r="B157" s="176">
        <v>24.6</v>
      </c>
      <c r="C157" s="176">
        <v>46.7</v>
      </c>
      <c r="D157" s="282">
        <v>87</v>
      </c>
      <c r="E157" s="265"/>
    </row>
    <row r="158" spans="1:5">
      <c r="A158" s="283">
        <v>1379</v>
      </c>
      <c r="B158" s="176">
        <v>27.3</v>
      </c>
      <c r="C158" s="176">
        <v>47.2</v>
      </c>
      <c r="D158" s="282">
        <v>87</v>
      </c>
      <c r="E158" s="265"/>
    </row>
    <row r="159" spans="1:5">
      <c r="A159" s="283">
        <v>1380</v>
      </c>
      <c r="B159" s="176">
        <v>28.4</v>
      </c>
      <c r="C159" s="176">
        <v>45.6</v>
      </c>
      <c r="D159" s="282">
        <v>87</v>
      </c>
      <c r="E159" s="265"/>
    </row>
    <row r="160" spans="1:5">
      <c r="A160" s="283">
        <v>1420</v>
      </c>
      <c r="B160" s="176">
        <v>1111.5999999999999</v>
      </c>
      <c r="C160" s="176">
        <v>35.200000000000003</v>
      </c>
      <c r="D160" s="282">
        <v>124</v>
      </c>
      <c r="E160" s="265"/>
    </row>
    <row r="161" spans="1:5">
      <c r="A161" s="283">
        <v>1430</v>
      </c>
      <c r="B161" s="176">
        <v>152.30000000000001</v>
      </c>
      <c r="C161" s="176">
        <v>40.700000000000003</v>
      </c>
      <c r="D161" s="282">
        <v>115</v>
      </c>
      <c r="E161" s="265"/>
    </row>
    <row r="162" spans="1:5">
      <c r="A162" s="283">
        <v>1431</v>
      </c>
      <c r="B162" s="176">
        <v>133.9</v>
      </c>
      <c r="C162" s="176">
        <v>42.2</v>
      </c>
      <c r="D162" s="282">
        <v>95</v>
      </c>
      <c r="E162" s="265"/>
    </row>
    <row r="163" spans="1:5">
      <c r="A163" s="283">
        <v>1432</v>
      </c>
      <c r="B163" s="176">
        <v>822</v>
      </c>
      <c r="C163" s="176">
        <v>38.5</v>
      </c>
      <c r="D163" s="282">
        <v>122</v>
      </c>
      <c r="E163" s="265"/>
    </row>
    <row r="164" spans="1:5">
      <c r="A164" s="283">
        <v>1434</v>
      </c>
      <c r="B164" s="176">
        <v>306.8</v>
      </c>
      <c r="C164" s="176">
        <v>32.5</v>
      </c>
      <c r="D164" s="282">
        <v>113</v>
      </c>
      <c r="E164" s="265"/>
    </row>
    <row r="165" spans="1:5">
      <c r="A165" s="283">
        <v>1436</v>
      </c>
      <c r="B165" s="176">
        <v>294.2</v>
      </c>
      <c r="C165" s="176">
        <v>41.9</v>
      </c>
      <c r="D165" s="282">
        <v>87</v>
      </c>
      <c r="E165" s="265"/>
    </row>
    <row r="166" spans="1:5">
      <c r="A166" s="283">
        <v>1438</v>
      </c>
      <c r="B166" s="176">
        <v>0</v>
      </c>
      <c r="C166" s="176">
        <v>0</v>
      </c>
      <c r="D166" s="282">
        <v>87</v>
      </c>
      <c r="E166" s="265"/>
    </row>
    <row r="167" spans="1:5">
      <c r="A167" s="283">
        <v>1440</v>
      </c>
      <c r="B167" s="176">
        <v>764.7</v>
      </c>
      <c r="C167" s="176">
        <v>40.5</v>
      </c>
      <c r="D167" s="282">
        <v>116</v>
      </c>
      <c r="E167" s="265"/>
    </row>
    <row r="168" spans="1:5">
      <c r="A168" s="283">
        <v>1441</v>
      </c>
      <c r="B168" s="176">
        <v>0</v>
      </c>
      <c r="C168" s="176">
        <v>0</v>
      </c>
      <c r="D168" s="282">
        <v>87</v>
      </c>
      <c r="E168" s="265"/>
    </row>
    <row r="169" spans="1:5">
      <c r="A169" s="283">
        <v>1450</v>
      </c>
      <c r="B169" s="176">
        <v>343.7</v>
      </c>
      <c r="C169" s="176">
        <v>41.3</v>
      </c>
      <c r="D169" s="282">
        <v>122</v>
      </c>
      <c r="E169" s="265"/>
    </row>
    <row r="170" spans="1:5">
      <c r="A170" s="283">
        <v>1451</v>
      </c>
      <c r="B170" s="176">
        <v>249.1</v>
      </c>
      <c r="C170" s="176">
        <v>46.3</v>
      </c>
      <c r="D170" s="282">
        <v>104</v>
      </c>
      <c r="E170" s="265"/>
    </row>
    <row r="171" spans="1:5">
      <c r="A171" s="283">
        <v>1452</v>
      </c>
      <c r="B171" s="176">
        <v>108.1</v>
      </c>
      <c r="C171" s="176">
        <v>41.2</v>
      </c>
      <c r="D171" s="282">
        <v>87</v>
      </c>
      <c r="E171" s="265"/>
    </row>
    <row r="172" spans="1:5">
      <c r="A172" s="283">
        <v>1453</v>
      </c>
      <c r="B172" s="176">
        <v>1081.2</v>
      </c>
      <c r="C172" s="176">
        <v>39.799999999999997</v>
      </c>
      <c r="D172" s="282">
        <v>165</v>
      </c>
      <c r="E172" s="265"/>
    </row>
    <row r="173" spans="1:5">
      <c r="A173" s="283">
        <v>1460</v>
      </c>
      <c r="B173" s="176">
        <v>559.29999999999995</v>
      </c>
      <c r="C173" s="176">
        <v>42.5</v>
      </c>
      <c r="D173" s="282">
        <v>124</v>
      </c>
      <c r="E173" s="265"/>
    </row>
    <row r="174" spans="1:5">
      <c r="A174" s="283">
        <v>1462</v>
      </c>
      <c r="B174" s="176">
        <v>380.3</v>
      </c>
      <c r="C174" s="176">
        <v>43.4</v>
      </c>
      <c r="D174" s="282">
        <v>104</v>
      </c>
      <c r="E174" s="265"/>
    </row>
    <row r="175" spans="1:5">
      <c r="A175" s="283">
        <v>1463</v>
      </c>
      <c r="B175" s="176">
        <v>523.9</v>
      </c>
      <c r="C175" s="176">
        <v>40.700000000000003</v>
      </c>
      <c r="D175" s="282">
        <v>112</v>
      </c>
      <c r="E175" s="265"/>
    </row>
    <row r="176" spans="1:5">
      <c r="A176" s="283">
        <v>1464</v>
      </c>
      <c r="B176" s="176">
        <v>482.8</v>
      </c>
      <c r="C176" s="176">
        <v>39.4</v>
      </c>
      <c r="D176" s="282">
        <v>95</v>
      </c>
      <c r="E176" s="265"/>
    </row>
    <row r="177" spans="1:5">
      <c r="A177" s="283">
        <v>1467</v>
      </c>
      <c r="B177" s="176">
        <v>0</v>
      </c>
      <c r="C177" s="176">
        <v>0</v>
      </c>
      <c r="D177" s="282">
        <v>87</v>
      </c>
      <c r="E177" s="265"/>
    </row>
    <row r="178" spans="1:5">
      <c r="A178" s="283">
        <v>1468</v>
      </c>
      <c r="B178" s="176">
        <v>222.4</v>
      </c>
      <c r="C178" s="176">
        <v>41</v>
      </c>
      <c r="D178" s="282">
        <v>94</v>
      </c>
      <c r="E178" s="265"/>
    </row>
    <row r="179" spans="1:5">
      <c r="A179" s="283">
        <v>1469</v>
      </c>
      <c r="B179" s="176">
        <v>324</v>
      </c>
      <c r="C179" s="176">
        <v>40.299999999999997</v>
      </c>
      <c r="D179" s="282">
        <v>104</v>
      </c>
      <c r="E179" s="265"/>
    </row>
    <row r="180" spans="1:5">
      <c r="A180" s="283">
        <v>1470</v>
      </c>
      <c r="B180" s="176">
        <v>0</v>
      </c>
      <c r="C180" s="176">
        <v>0</v>
      </c>
      <c r="D180" s="282">
        <v>87</v>
      </c>
      <c r="E180" s="265"/>
    </row>
    <row r="181" spans="1:5">
      <c r="A181" s="283">
        <v>1471</v>
      </c>
      <c r="B181" s="176">
        <v>0</v>
      </c>
      <c r="C181" s="176">
        <v>0</v>
      </c>
      <c r="D181" s="282">
        <v>87</v>
      </c>
      <c r="E181" s="265"/>
    </row>
    <row r="182" spans="1:5">
      <c r="A182" s="283">
        <v>1472</v>
      </c>
      <c r="B182" s="176">
        <v>0</v>
      </c>
      <c r="C182" s="176">
        <v>0</v>
      </c>
      <c r="D182" s="282">
        <v>87</v>
      </c>
      <c r="E182" s="265"/>
    </row>
    <row r="183" spans="1:5">
      <c r="A183" s="283">
        <v>1473</v>
      </c>
      <c r="B183" s="176">
        <v>211</v>
      </c>
      <c r="C183" s="176">
        <v>42.3</v>
      </c>
      <c r="D183" s="282">
        <v>95</v>
      </c>
      <c r="E183" s="265"/>
    </row>
    <row r="184" spans="1:5">
      <c r="A184" s="283">
        <v>1474</v>
      </c>
      <c r="B184" s="176">
        <v>216</v>
      </c>
      <c r="C184" s="176">
        <v>42.1</v>
      </c>
      <c r="D184" s="282">
        <v>87</v>
      </c>
      <c r="E184" s="265"/>
    </row>
    <row r="185" spans="1:5">
      <c r="A185" s="283">
        <v>1475</v>
      </c>
      <c r="B185" s="176">
        <v>244.1</v>
      </c>
      <c r="C185" s="176">
        <v>38.5</v>
      </c>
      <c r="D185" s="282">
        <v>120</v>
      </c>
      <c r="E185" s="265"/>
    </row>
    <row r="186" spans="1:5">
      <c r="A186" s="283">
        <v>1477</v>
      </c>
      <c r="B186" s="176">
        <v>0</v>
      </c>
      <c r="C186" s="176">
        <v>0</v>
      </c>
      <c r="D186" s="282">
        <v>87</v>
      </c>
      <c r="E186" s="265"/>
    </row>
    <row r="187" spans="1:5">
      <c r="A187" s="283">
        <v>1501</v>
      </c>
      <c r="B187" s="176">
        <v>1048.4000000000001</v>
      </c>
      <c r="C187" s="176">
        <v>43</v>
      </c>
      <c r="D187" s="282">
        <v>112</v>
      </c>
      <c r="E187" s="265"/>
    </row>
    <row r="188" spans="1:5">
      <c r="A188" s="283">
        <v>1503</v>
      </c>
      <c r="B188" s="176">
        <v>225.2</v>
      </c>
      <c r="C188" s="176">
        <v>45.9</v>
      </c>
      <c r="D188" s="282">
        <v>97</v>
      </c>
      <c r="E188" s="265"/>
    </row>
    <row r="189" spans="1:5">
      <c r="A189" s="283">
        <v>1504</v>
      </c>
      <c r="B189" s="176">
        <v>761.2</v>
      </c>
      <c r="C189" s="176">
        <v>39.4</v>
      </c>
      <c r="D189" s="282">
        <v>87</v>
      </c>
      <c r="E189" s="265"/>
    </row>
    <row r="190" spans="1:5">
      <c r="A190" s="283">
        <v>1505</v>
      </c>
      <c r="B190" s="176">
        <v>262.3</v>
      </c>
      <c r="C190" s="176">
        <v>43.7</v>
      </c>
      <c r="D190" s="282">
        <v>96</v>
      </c>
      <c r="E190" s="265"/>
    </row>
    <row r="191" spans="1:5">
      <c r="A191" s="283">
        <v>1506</v>
      </c>
      <c r="B191" s="176">
        <v>218.8</v>
      </c>
      <c r="C191" s="176">
        <v>43.6</v>
      </c>
      <c r="D191" s="282">
        <v>87</v>
      </c>
      <c r="E191" s="265"/>
    </row>
    <row r="192" spans="1:5">
      <c r="A192" s="283">
        <v>1507</v>
      </c>
      <c r="B192" s="176">
        <v>300</v>
      </c>
      <c r="C192" s="176">
        <v>40.4</v>
      </c>
      <c r="D192" s="282">
        <v>93</v>
      </c>
      <c r="E192" s="265"/>
    </row>
    <row r="193" spans="1:5">
      <c r="A193" s="283">
        <v>1508</v>
      </c>
      <c r="B193" s="176">
        <v>552.9</v>
      </c>
      <c r="C193" s="176">
        <v>39.299999999999997</v>
      </c>
      <c r="D193" s="282">
        <v>97</v>
      </c>
      <c r="E193" s="265"/>
    </row>
    <row r="194" spans="1:5">
      <c r="A194" s="283">
        <v>1509</v>
      </c>
      <c r="B194" s="176">
        <v>261.2</v>
      </c>
      <c r="C194" s="176">
        <v>47.5</v>
      </c>
      <c r="D194" s="282">
        <v>87</v>
      </c>
      <c r="E194" s="265"/>
    </row>
    <row r="195" spans="1:5">
      <c r="A195" s="283">
        <v>1510</v>
      </c>
      <c r="B195" s="176">
        <v>1611.1</v>
      </c>
      <c r="C195" s="176">
        <v>39.299999999999997</v>
      </c>
      <c r="D195" s="282">
        <v>93</v>
      </c>
      <c r="E195" s="265"/>
    </row>
    <row r="196" spans="1:5">
      <c r="A196" s="283">
        <v>1515</v>
      </c>
      <c r="B196" s="176">
        <v>235.7</v>
      </c>
      <c r="C196" s="176">
        <v>41.5</v>
      </c>
      <c r="D196" s="282">
        <v>87</v>
      </c>
      <c r="E196" s="265"/>
    </row>
    <row r="197" spans="1:5">
      <c r="A197" s="283">
        <v>1516</v>
      </c>
      <c r="B197" s="176">
        <v>244.6</v>
      </c>
      <c r="C197" s="176">
        <v>38.799999999999997</v>
      </c>
      <c r="D197" s="282">
        <v>103</v>
      </c>
      <c r="E197" s="265"/>
    </row>
    <row r="198" spans="1:5">
      <c r="A198" s="283">
        <v>1518</v>
      </c>
      <c r="B198" s="176">
        <v>297.39999999999998</v>
      </c>
      <c r="C198" s="176">
        <v>40.299999999999997</v>
      </c>
      <c r="D198" s="282">
        <v>116</v>
      </c>
      <c r="E198" s="265"/>
    </row>
    <row r="199" spans="1:5">
      <c r="A199" s="283">
        <v>1519</v>
      </c>
      <c r="B199" s="176">
        <v>686.2</v>
      </c>
      <c r="C199" s="176">
        <v>40.200000000000003</v>
      </c>
      <c r="D199" s="282">
        <v>171</v>
      </c>
      <c r="E199" s="265"/>
    </row>
    <row r="200" spans="1:5">
      <c r="A200" s="283">
        <v>1520</v>
      </c>
      <c r="B200" s="176">
        <v>652.1</v>
      </c>
      <c r="C200" s="176">
        <v>42.1</v>
      </c>
      <c r="D200" s="282">
        <v>130</v>
      </c>
      <c r="E200" s="265"/>
    </row>
    <row r="201" spans="1:5">
      <c r="A201" s="283">
        <v>1521</v>
      </c>
      <c r="B201" s="176">
        <v>210.6</v>
      </c>
      <c r="C201" s="176">
        <v>42.5</v>
      </c>
      <c r="D201" s="282">
        <v>97</v>
      </c>
      <c r="E201" s="265"/>
    </row>
    <row r="202" spans="1:5">
      <c r="A202" s="283">
        <v>1522</v>
      </c>
      <c r="B202" s="176">
        <v>226.7</v>
      </c>
      <c r="C202" s="176">
        <v>40.5</v>
      </c>
      <c r="D202" s="282">
        <v>104</v>
      </c>
      <c r="E202" s="265"/>
    </row>
    <row r="203" spans="1:5">
      <c r="A203" s="283">
        <v>1523</v>
      </c>
      <c r="B203" s="176">
        <v>275.89999999999998</v>
      </c>
      <c r="C203" s="176">
        <v>38.5</v>
      </c>
      <c r="D203" s="282">
        <v>122</v>
      </c>
      <c r="E203" s="265"/>
    </row>
    <row r="204" spans="1:5">
      <c r="A204" s="283">
        <v>1524</v>
      </c>
      <c r="B204" s="176">
        <v>417.7</v>
      </c>
      <c r="C204" s="176">
        <v>40.200000000000003</v>
      </c>
      <c r="D204" s="282">
        <v>127</v>
      </c>
      <c r="E204" s="265"/>
    </row>
    <row r="205" spans="1:5">
      <c r="A205" s="283">
        <v>1525</v>
      </c>
      <c r="B205" s="176">
        <v>1420.2</v>
      </c>
      <c r="C205" s="176">
        <v>37.200000000000003</v>
      </c>
      <c r="D205" s="282">
        <v>87</v>
      </c>
      <c r="E205" s="265"/>
    </row>
    <row r="206" spans="1:5">
      <c r="A206" s="283">
        <v>1526</v>
      </c>
      <c r="B206" s="176">
        <v>0</v>
      </c>
      <c r="C206" s="176">
        <v>0</v>
      </c>
      <c r="D206" s="282">
        <v>87</v>
      </c>
      <c r="E206" s="265"/>
    </row>
    <row r="207" spans="1:5">
      <c r="A207" s="283">
        <v>1527</v>
      </c>
      <c r="B207" s="176">
        <v>773.9</v>
      </c>
      <c r="C207" s="176">
        <v>41.5</v>
      </c>
      <c r="D207" s="282">
        <v>119</v>
      </c>
      <c r="E207" s="265"/>
    </row>
    <row r="208" spans="1:5">
      <c r="A208" s="283">
        <v>1529</v>
      </c>
      <c r="B208" s="176">
        <v>649</v>
      </c>
      <c r="C208" s="176">
        <v>37.5</v>
      </c>
      <c r="D208" s="282">
        <v>87</v>
      </c>
      <c r="E208" s="265"/>
    </row>
    <row r="209" spans="1:5">
      <c r="A209" s="283">
        <v>1531</v>
      </c>
      <c r="B209" s="176">
        <v>49.9</v>
      </c>
      <c r="C209" s="176">
        <v>43.1</v>
      </c>
      <c r="D209" s="282">
        <v>87</v>
      </c>
      <c r="E209" s="265"/>
    </row>
    <row r="210" spans="1:5">
      <c r="A210" s="283">
        <v>1532</v>
      </c>
      <c r="B210" s="176">
        <v>709.2</v>
      </c>
      <c r="C210" s="176">
        <v>41.8</v>
      </c>
      <c r="D210" s="282">
        <v>130</v>
      </c>
      <c r="E210" s="265"/>
    </row>
    <row r="211" spans="1:5">
      <c r="A211" s="283">
        <v>1534</v>
      </c>
      <c r="B211" s="176">
        <v>762.3</v>
      </c>
      <c r="C211" s="176">
        <v>40.200000000000003</v>
      </c>
      <c r="D211" s="282">
        <v>95</v>
      </c>
      <c r="E211" s="265"/>
    </row>
    <row r="212" spans="1:5">
      <c r="A212" s="283">
        <v>1535</v>
      </c>
      <c r="B212" s="176">
        <v>227.5</v>
      </c>
      <c r="C212" s="176">
        <v>41.1</v>
      </c>
      <c r="D212" s="282">
        <v>121</v>
      </c>
      <c r="E212" s="265"/>
    </row>
    <row r="213" spans="1:5">
      <c r="A213" s="283">
        <v>1536</v>
      </c>
      <c r="B213" s="176">
        <v>626.79999999999995</v>
      </c>
      <c r="C213" s="176">
        <v>40.700000000000003</v>
      </c>
      <c r="D213" s="282">
        <v>96</v>
      </c>
      <c r="E213" s="265"/>
    </row>
    <row r="214" spans="1:5">
      <c r="A214" s="283">
        <v>1537</v>
      </c>
      <c r="B214" s="176">
        <v>436.9</v>
      </c>
      <c r="C214" s="176">
        <v>40.799999999999997</v>
      </c>
      <c r="D214" s="282">
        <v>104</v>
      </c>
      <c r="E214" s="265"/>
    </row>
    <row r="215" spans="1:5">
      <c r="A215" s="283">
        <v>1538</v>
      </c>
      <c r="B215" s="176">
        <v>0</v>
      </c>
      <c r="C215" s="176">
        <v>0</v>
      </c>
      <c r="D215" s="282">
        <v>87</v>
      </c>
      <c r="E215" s="265"/>
    </row>
    <row r="216" spans="1:5">
      <c r="A216" s="283">
        <v>1540</v>
      </c>
      <c r="B216" s="176">
        <v>535.79999999999995</v>
      </c>
      <c r="C216" s="176">
        <v>40.1</v>
      </c>
      <c r="D216" s="282">
        <v>114</v>
      </c>
      <c r="E216" s="265"/>
    </row>
    <row r="217" spans="1:5">
      <c r="A217" s="283">
        <v>1541</v>
      </c>
      <c r="B217" s="176">
        <v>99.3</v>
      </c>
      <c r="C217" s="176">
        <v>46.3</v>
      </c>
      <c r="D217" s="282">
        <v>87</v>
      </c>
      <c r="E217" s="265"/>
    </row>
    <row r="218" spans="1:5">
      <c r="A218" s="283">
        <v>1542</v>
      </c>
      <c r="B218" s="176">
        <v>612</v>
      </c>
      <c r="C218" s="176">
        <v>39.6</v>
      </c>
      <c r="D218" s="282">
        <v>87</v>
      </c>
      <c r="E218" s="265"/>
    </row>
    <row r="219" spans="1:5">
      <c r="A219" s="283">
        <v>1543</v>
      </c>
      <c r="B219" s="176">
        <v>236</v>
      </c>
      <c r="C219" s="176">
        <v>38.200000000000003</v>
      </c>
      <c r="D219" s="282">
        <v>87</v>
      </c>
      <c r="E219" s="265"/>
    </row>
    <row r="220" spans="1:5">
      <c r="A220" s="283">
        <v>1545</v>
      </c>
      <c r="B220" s="176">
        <v>1571.2</v>
      </c>
      <c r="C220" s="176">
        <v>39.6</v>
      </c>
      <c r="D220" s="282">
        <v>136</v>
      </c>
      <c r="E220" s="265"/>
    </row>
    <row r="221" spans="1:5">
      <c r="A221" s="283">
        <v>1546</v>
      </c>
      <c r="B221" s="176">
        <v>0</v>
      </c>
      <c r="C221" s="176">
        <v>0</v>
      </c>
      <c r="D221" s="282">
        <v>87</v>
      </c>
      <c r="E221" s="265"/>
    </row>
    <row r="222" spans="1:5">
      <c r="A222" s="283">
        <v>1550</v>
      </c>
      <c r="B222" s="176">
        <v>754</v>
      </c>
      <c r="C222" s="176">
        <v>38.299999999999997</v>
      </c>
      <c r="D222" s="282">
        <v>120</v>
      </c>
      <c r="E222" s="265"/>
    </row>
    <row r="223" spans="1:5">
      <c r="A223" s="283">
        <v>1560</v>
      </c>
      <c r="B223" s="176">
        <v>1022</v>
      </c>
      <c r="C223" s="176">
        <v>35.6</v>
      </c>
      <c r="D223" s="282">
        <v>96</v>
      </c>
      <c r="E223" s="265"/>
    </row>
    <row r="224" spans="1:5">
      <c r="A224" s="283">
        <v>1561</v>
      </c>
      <c r="B224" s="176">
        <v>1432.1</v>
      </c>
      <c r="C224" s="176">
        <v>38.9</v>
      </c>
      <c r="D224" s="282">
        <v>128</v>
      </c>
      <c r="E224" s="265"/>
    </row>
    <row r="225" spans="1:5">
      <c r="A225" s="283">
        <v>1562</v>
      </c>
      <c r="B225" s="176">
        <v>367.4</v>
      </c>
      <c r="C225" s="176">
        <v>41.4</v>
      </c>
      <c r="D225" s="282">
        <v>103</v>
      </c>
      <c r="E225" s="265"/>
    </row>
    <row r="226" spans="1:5">
      <c r="A226" s="283">
        <v>1564</v>
      </c>
      <c r="B226" s="176">
        <v>256.8</v>
      </c>
      <c r="C226" s="176">
        <v>43.7</v>
      </c>
      <c r="D226" s="282">
        <v>97</v>
      </c>
      <c r="E226" s="265"/>
    </row>
    <row r="227" spans="1:5">
      <c r="A227" s="283">
        <v>1566</v>
      </c>
      <c r="B227" s="176">
        <v>238.9</v>
      </c>
      <c r="C227" s="176">
        <v>41.8</v>
      </c>
      <c r="D227" s="282">
        <v>94</v>
      </c>
      <c r="E227" s="265"/>
    </row>
    <row r="228" spans="1:5">
      <c r="A228" s="283">
        <v>1568</v>
      </c>
      <c r="B228" s="176">
        <v>358.5</v>
      </c>
      <c r="C228" s="176">
        <v>40.6</v>
      </c>
      <c r="D228" s="282">
        <v>95</v>
      </c>
      <c r="E228" s="265"/>
    </row>
    <row r="229" spans="1:5">
      <c r="A229" s="283">
        <v>1569</v>
      </c>
      <c r="B229" s="176">
        <v>431.1</v>
      </c>
      <c r="C229" s="176">
        <v>40.799999999999997</v>
      </c>
      <c r="D229" s="282">
        <v>131</v>
      </c>
      <c r="E229" s="265"/>
    </row>
    <row r="230" spans="1:5">
      <c r="A230" s="283">
        <v>1570</v>
      </c>
      <c r="B230" s="176">
        <v>1231.5</v>
      </c>
      <c r="C230" s="176">
        <v>40.799999999999997</v>
      </c>
      <c r="D230" s="282">
        <v>119</v>
      </c>
      <c r="E230" s="265"/>
    </row>
    <row r="231" spans="1:5">
      <c r="A231" s="283">
        <v>1571</v>
      </c>
      <c r="B231" s="176">
        <v>517.9</v>
      </c>
      <c r="C231" s="176">
        <v>38</v>
      </c>
      <c r="D231" s="282">
        <v>127</v>
      </c>
      <c r="E231" s="265"/>
    </row>
    <row r="232" spans="1:5">
      <c r="A232" s="283">
        <v>1581</v>
      </c>
      <c r="B232" s="176">
        <v>833.5</v>
      </c>
      <c r="C232" s="176">
        <v>39.299999999999997</v>
      </c>
      <c r="D232" s="282">
        <v>181</v>
      </c>
      <c r="E232" s="265"/>
    </row>
    <row r="233" spans="1:5">
      <c r="A233" s="283">
        <v>1583</v>
      </c>
      <c r="B233" s="176">
        <v>575.79999999999995</v>
      </c>
      <c r="C233" s="176">
        <v>45.2</v>
      </c>
      <c r="D233" s="282">
        <v>97</v>
      </c>
      <c r="E233" s="265"/>
    </row>
    <row r="234" spans="1:5">
      <c r="A234" s="283">
        <v>1585</v>
      </c>
      <c r="B234" s="176">
        <v>178.8</v>
      </c>
      <c r="C234" s="176">
        <v>43.4</v>
      </c>
      <c r="D234" s="282">
        <v>95</v>
      </c>
      <c r="E234" s="265"/>
    </row>
    <row r="235" spans="1:5">
      <c r="A235" s="283">
        <v>1586</v>
      </c>
      <c r="B235" s="176">
        <v>0</v>
      </c>
      <c r="C235" s="176">
        <v>0</v>
      </c>
      <c r="D235" s="282">
        <v>87</v>
      </c>
      <c r="E235" s="265"/>
    </row>
    <row r="236" spans="1:5">
      <c r="A236" s="283">
        <v>1588</v>
      </c>
      <c r="B236" s="176">
        <v>769.8</v>
      </c>
      <c r="C236" s="176">
        <v>38.799999999999997</v>
      </c>
      <c r="D236" s="282">
        <v>120</v>
      </c>
      <c r="E236" s="265"/>
    </row>
    <row r="237" spans="1:5">
      <c r="A237" s="283">
        <v>1590</v>
      </c>
      <c r="B237" s="176">
        <v>277.39999999999998</v>
      </c>
      <c r="C237" s="176">
        <v>41.9</v>
      </c>
      <c r="D237" s="282">
        <v>87</v>
      </c>
      <c r="E237" s="265"/>
    </row>
    <row r="238" spans="1:5">
      <c r="A238" s="283">
        <v>1601</v>
      </c>
      <c r="B238" s="176">
        <v>0</v>
      </c>
      <c r="C238" s="176">
        <v>0</v>
      </c>
      <c r="D238" s="282">
        <v>87</v>
      </c>
      <c r="E238" s="265"/>
    </row>
    <row r="239" spans="1:5">
      <c r="A239" s="283">
        <v>1602</v>
      </c>
      <c r="B239" s="176">
        <v>3134.9</v>
      </c>
      <c r="C239" s="176">
        <v>38.700000000000003</v>
      </c>
      <c r="D239" s="282">
        <v>125</v>
      </c>
      <c r="E239" s="265"/>
    </row>
    <row r="240" spans="1:5">
      <c r="A240" s="283">
        <v>1603</v>
      </c>
      <c r="B240" s="176">
        <v>3752.8</v>
      </c>
      <c r="C240" s="176">
        <v>35.1</v>
      </c>
      <c r="D240" s="282">
        <v>126</v>
      </c>
      <c r="E240" s="265"/>
    </row>
    <row r="241" spans="1:5">
      <c r="A241" s="283">
        <v>1604</v>
      </c>
      <c r="B241" s="176">
        <v>4168.5</v>
      </c>
      <c r="C241" s="176">
        <v>35.9</v>
      </c>
      <c r="D241" s="282">
        <v>135</v>
      </c>
      <c r="E241" s="265"/>
    </row>
    <row r="242" spans="1:5">
      <c r="A242" s="283">
        <v>1605</v>
      </c>
      <c r="B242" s="176">
        <v>4007.5</v>
      </c>
      <c r="C242" s="176">
        <v>33.9</v>
      </c>
      <c r="D242" s="282">
        <v>130</v>
      </c>
      <c r="E242" s="265"/>
    </row>
    <row r="243" spans="1:5">
      <c r="A243" s="283">
        <v>1606</v>
      </c>
      <c r="B243" s="176">
        <v>3022.6</v>
      </c>
      <c r="C243" s="176">
        <v>37.9</v>
      </c>
      <c r="D243" s="282">
        <v>139</v>
      </c>
      <c r="E243" s="265"/>
    </row>
    <row r="244" spans="1:5">
      <c r="A244" s="283">
        <v>1607</v>
      </c>
      <c r="B244" s="176">
        <v>2743.8</v>
      </c>
      <c r="C244" s="176">
        <v>28.6</v>
      </c>
      <c r="D244" s="282">
        <v>87</v>
      </c>
      <c r="E244" s="265"/>
    </row>
    <row r="245" spans="1:5">
      <c r="A245" s="283">
        <v>1608</v>
      </c>
      <c r="B245" s="176">
        <v>2290.1999999999998</v>
      </c>
      <c r="C245" s="176">
        <v>31.3</v>
      </c>
      <c r="D245" s="282">
        <v>146</v>
      </c>
      <c r="E245" s="265"/>
    </row>
    <row r="246" spans="1:5">
      <c r="A246" s="283">
        <v>1609</v>
      </c>
      <c r="B246" s="176">
        <v>4503.6000000000004</v>
      </c>
      <c r="C246" s="176">
        <v>28.9</v>
      </c>
      <c r="D246" s="282">
        <v>176</v>
      </c>
      <c r="E246" s="265"/>
    </row>
    <row r="247" spans="1:5">
      <c r="A247" s="283">
        <v>1610</v>
      </c>
      <c r="B247" s="176">
        <v>4700.8999999999996</v>
      </c>
      <c r="C247" s="176">
        <v>27.9</v>
      </c>
      <c r="D247" s="282">
        <v>154</v>
      </c>
      <c r="E247" s="265"/>
    </row>
    <row r="248" spans="1:5">
      <c r="A248" s="283">
        <v>1611</v>
      </c>
      <c r="B248" s="176">
        <v>511.9</v>
      </c>
      <c r="C248" s="176">
        <v>38.9</v>
      </c>
      <c r="D248" s="282">
        <v>97</v>
      </c>
      <c r="E248" s="265"/>
    </row>
    <row r="249" spans="1:5">
      <c r="A249" s="283">
        <v>1612</v>
      </c>
      <c r="B249" s="176">
        <v>339.4</v>
      </c>
      <c r="C249" s="176">
        <v>38.6</v>
      </c>
      <c r="D249" s="282">
        <v>137</v>
      </c>
      <c r="E249" s="265"/>
    </row>
    <row r="250" spans="1:5">
      <c r="A250" s="283">
        <v>1613</v>
      </c>
      <c r="B250" s="176">
        <v>4565.8999999999996</v>
      </c>
      <c r="C250" s="176">
        <v>32.5</v>
      </c>
      <c r="D250" s="282">
        <v>87</v>
      </c>
      <c r="E250" s="265"/>
    </row>
    <row r="251" spans="1:5">
      <c r="A251" s="283">
        <v>1614</v>
      </c>
      <c r="B251" s="176">
        <v>0</v>
      </c>
      <c r="C251" s="176">
        <v>0</v>
      </c>
      <c r="D251" s="282">
        <v>87</v>
      </c>
      <c r="E251" s="265"/>
    </row>
    <row r="252" spans="1:5">
      <c r="A252" s="283">
        <v>1615</v>
      </c>
      <c r="B252" s="176">
        <v>0</v>
      </c>
      <c r="C252" s="176">
        <v>0</v>
      </c>
      <c r="D252" s="282">
        <v>87</v>
      </c>
      <c r="E252" s="265"/>
    </row>
    <row r="253" spans="1:5">
      <c r="A253" s="283">
        <v>1653</v>
      </c>
      <c r="B253" s="176">
        <v>0</v>
      </c>
      <c r="C253" s="176">
        <v>0</v>
      </c>
      <c r="D253" s="282">
        <v>87</v>
      </c>
      <c r="E253" s="265"/>
    </row>
    <row r="254" spans="1:5">
      <c r="A254" s="283">
        <v>1655</v>
      </c>
      <c r="B254" s="176">
        <v>0</v>
      </c>
      <c r="C254" s="176">
        <v>0</v>
      </c>
      <c r="D254" s="282">
        <v>87</v>
      </c>
      <c r="E254" s="265"/>
    </row>
    <row r="255" spans="1:5">
      <c r="A255" s="283">
        <v>1701</v>
      </c>
      <c r="B255" s="176">
        <v>1824.5</v>
      </c>
      <c r="C255" s="176">
        <v>42.7</v>
      </c>
      <c r="D255" s="282">
        <v>145</v>
      </c>
      <c r="E255" s="265"/>
    </row>
    <row r="256" spans="1:5">
      <c r="A256" s="283">
        <v>1702</v>
      </c>
      <c r="B256" s="176">
        <v>4166.8</v>
      </c>
      <c r="C256" s="176">
        <v>34</v>
      </c>
      <c r="D256" s="282">
        <v>139</v>
      </c>
      <c r="E256" s="265"/>
    </row>
    <row r="257" spans="1:5">
      <c r="A257" s="283">
        <v>1703</v>
      </c>
      <c r="B257" s="176">
        <v>0</v>
      </c>
      <c r="C257" s="176">
        <v>0</v>
      </c>
      <c r="D257" s="282">
        <v>87</v>
      </c>
      <c r="E257" s="265"/>
    </row>
    <row r="258" spans="1:5">
      <c r="A258" s="283">
        <v>1704</v>
      </c>
      <c r="B258" s="176">
        <v>0</v>
      </c>
      <c r="C258" s="176">
        <v>0</v>
      </c>
      <c r="D258" s="282">
        <v>87</v>
      </c>
      <c r="E258" s="265"/>
    </row>
    <row r="259" spans="1:5">
      <c r="A259" s="283">
        <v>1705</v>
      </c>
      <c r="B259" s="176">
        <v>2327.1</v>
      </c>
      <c r="C259" s="176">
        <v>47.1</v>
      </c>
      <c r="D259" s="282">
        <v>87</v>
      </c>
      <c r="E259" s="265"/>
    </row>
    <row r="260" spans="1:5">
      <c r="A260" s="283">
        <v>1718</v>
      </c>
      <c r="B260" s="176">
        <v>1338.7</v>
      </c>
      <c r="C260" s="176">
        <v>40</v>
      </c>
      <c r="D260" s="282">
        <v>87</v>
      </c>
      <c r="E260" s="265"/>
    </row>
    <row r="261" spans="1:5">
      <c r="A261" s="283">
        <v>1719</v>
      </c>
      <c r="B261" s="176">
        <v>511.1</v>
      </c>
      <c r="C261" s="176">
        <v>42.7</v>
      </c>
      <c r="D261" s="282">
        <v>97</v>
      </c>
      <c r="E261" s="265"/>
    </row>
    <row r="262" spans="1:5">
      <c r="A262" s="283">
        <v>1720</v>
      </c>
      <c r="B262" s="176">
        <v>1096</v>
      </c>
      <c r="C262" s="176">
        <v>41.1</v>
      </c>
      <c r="D262" s="282">
        <v>134</v>
      </c>
      <c r="E262" s="265"/>
    </row>
    <row r="263" spans="1:5">
      <c r="A263" s="283">
        <v>1721</v>
      </c>
      <c r="B263" s="176">
        <v>1342</v>
      </c>
      <c r="C263" s="176">
        <v>39.9</v>
      </c>
      <c r="D263" s="282">
        <v>134</v>
      </c>
      <c r="E263" s="265"/>
    </row>
    <row r="264" spans="1:5">
      <c r="A264" s="283">
        <v>1730</v>
      </c>
      <c r="B264" s="176">
        <v>956.6</v>
      </c>
      <c r="C264" s="176">
        <v>44.9</v>
      </c>
      <c r="D264" s="282">
        <v>133</v>
      </c>
      <c r="E264" s="265"/>
    </row>
    <row r="265" spans="1:5">
      <c r="A265" s="283">
        <v>1731</v>
      </c>
      <c r="B265" s="176">
        <v>1187.7</v>
      </c>
      <c r="C265" s="176">
        <v>26.4</v>
      </c>
      <c r="D265" s="282">
        <v>87</v>
      </c>
      <c r="E265" s="265"/>
    </row>
    <row r="266" spans="1:5">
      <c r="A266" s="283">
        <v>1740</v>
      </c>
      <c r="B266" s="176">
        <v>256</v>
      </c>
      <c r="C266" s="176">
        <v>42.1</v>
      </c>
      <c r="D266" s="282">
        <v>87</v>
      </c>
      <c r="E266" s="265"/>
    </row>
    <row r="267" spans="1:5">
      <c r="A267" s="283">
        <v>1741</v>
      </c>
      <c r="B267" s="176">
        <v>335.2</v>
      </c>
      <c r="C267" s="176">
        <v>46.4</v>
      </c>
      <c r="D267" s="282">
        <v>102</v>
      </c>
      <c r="E267" s="265"/>
    </row>
    <row r="268" spans="1:5">
      <c r="A268" s="283">
        <v>1742</v>
      </c>
      <c r="B268" s="176">
        <v>720.1</v>
      </c>
      <c r="C268" s="176">
        <v>46.5</v>
      </c>
      <c r="D268" s="282">
        <v>140</v>
      </c>
      <c r="E268" s="265"/>
    </row>
    <row r="269" spans="1:5">
      <c r="A269" s="283">
        <v>1745</v>
      </c>
      <c r="B269" s="176">
        <v>713</v>
      </c>
      <c r="C269" s="176">
        <v>45.3</v>
      </c>
      <c r="D269" s="282">
        <v>122</v>
      </c>
      <c r="E269" s="265"/>
    </row>
    <row r="270" spans="1:5">
      <c r="A270" s="283">
        <v>1746</v>
      </c>
      <c r="B270" s="176">
        <v>760.2</v>
      </c>
      <c r="C270" s="176">
        <v>42.1</v>
      </c>
      <c r="D270" s="282">
        <v>95</v>
      </c>
      <c r="E270" s="265"/>
    </row>
    <row r="271" spans="1:5">
      <c r="A271" s="283">
        <v>1747</v>
      </c>
      <c r="B271" s="176">
        <v>1071.8</v>
      </c>
      <c r="C271" s="176">
        <v>41.4</v>
      </c>
      <c r="D271" s="282">
        <v>94</v>
      </c>
      <c r="E271" s="265"/>
    </row>
    <row r="272" spans="1:5">
      <c r="A272" s="283">
        <v>1748</v>
      </c>
      <c r="B272" s="176">
        <v>591.20000000000005</v>
      </c>
      <c r="C272" s="176">
        <v>39.200000000000003</v>
      </c>
      <c r="D272" s="282">
        <v>119</v>
      </c>
      <c r="E272" s="265"/>
    </row>
    <row r="273" spans="1:5">
      <c r="A273" s="283">
        <v>1749</v>
      </c>
      <c r="B273" s="176">
        <v>1616.3</v>
      </c>
      <c r="C273" s="176">
        <v>40.799999999999997</v>
      </c>
      <c r="D273" s="282">
        <v>124</v>
      </c>
      <c r="E273" s="265"/>
    </row>
    <row r="274" spans="1:5">
      <c r="A274" s="283">
        <v>1752</v>
      </c>
      <c r="B274" s="176">
        <v>1768.3</v>
      </c>
      <c r="C274" s="176">
        <v>38.4</v>
      </c>
      <c r="D274" s="282">
        <v>135</v>
      </c>
      <c r="E274" s="265"/>
    </row>
    <row r="275" spans="1:5">
      <c r="A275" s="283">
        <v>1754</v>
      </c>
      <c r="B275" s="176">
        <v>1805.6</v>
      </c>
      <c r="C275" s="176">
        <v>41.1</v>
      </c>
      <c r="D275" s="282">
        <v>127</v>
      </c>
      <c r="E275" s="265"/>
    </row>
    <row r="276" spans="1:5">
      <c r="A276" s="283">
        <v>1756</v>
      </c>
      <c r="B276" s="176">
        <v>328.4</v>
      </c>
      <c r="C276" s="176">
        <v>41.5</v>
      </c>
      <c r="D276" s="282">
        <v>95</v>
      </c>
      <c r="E276" s="265"/>
    </row>
    <row r="277" spans="1:5">
      <c r="A277" s="283">
        <v>1757</v>
      </c>
      <c r="B277" s="176">
        <v>1659.7</v>
      </c>
      <c r="C277" s="176">
        <v>38.799999999999997</v>
      </c>
      <c r="D277" s="282">
        <v>154</v>
      </c>
      <c r="E277" s="265"/>
    </row>
    <row r="278" spans="1:5">
      <c r="A278" s="283">
        <v>1760</v>
      </c>
      <c r="B278" s="176">
        <v>2165.6</v>
      </c>
      <c r="C278" s="176">
        <v>40.9</v>
      </c>
      <c r="D278" s="282">
        <v>137</v>
      </c>
      <c r="E278" s="265"/>
    </row>
    <row r="279" spans="1:5">
      <c r="A279" s="283">
        <v>1770</v>
      </c>
      <c r="B279" s="176">
        <v>275.10000000000002</v>
      </c>
      <c r="C279" s="176">
        <v>45.2</v>
      </c>
      <c r="D279" s="282">
        <v>109</v>
      </c>
      <c r="E279" s="265"/>
    </row>
    <row r="280" spans="1:5">
      <c r="A280" s="283">
        <v>1772</v>
      </c>
      <c r="B280" s="176">
        <v>658.9</v>
      </c>
      <c r="C280" s="176">
        <v>40.700000000000003</v>
      </c>
      <c r="D280" s="282">
        <v>177</v>
      </c>
      <c r="E280" s="265"/>
    </row>
    <row r="281" spans="1:5">
      <c r="A281" s="283">
        <v>1773</v>
      </c>
      <c r="B281" s="176">
        <v>401.5</v>
      </c>
      <c r="C281" s="176">
        <v>48.1</v>
      </c>
      <c r="D281" s="282">
        <v>115</v>
      </c>
      <c r="E281" s="265"/>
    </row>
    <row r="282" spans="1:5">
      <c r="A282" s="283">
        <v>1775</v>
      </c>
      <c r="B282" s="176">
        <v>438.5</v>
      </c>
      <c r="C282" s="176">
        <v>43.1</v>
      </c>
      <c r="D282" s="282">
        <v>120</v>
      </c>
      <c r="E282" s="265"/>
    </row>
    <row r="283" spans="1:5">
      <c r="A283" s="283">
        <v>1776</v>
      </c>
      <c r="B283" s="176">
        <v>718.5</v>
      </c>
      <c r="C283" s="176">
        <v>41.9</v>
      </c>
      <c r="D283" s="282">
        <v>127</v>
      </c>
      <c r="E283" s="265"/>
    </row>
    <row r="284" spans="1:5">
      <c r="A284" s="283">
        <v>1778</v>
      </c>
      <c r="B284" s="176">
        <v>882.1</v>
      </c>
      <c r="C284" s="176">
        <v>45.1</v>
      </c>
      <c r="D284" s="282">
        <v>115</v>
      </c>
      <c r="E284" s="265"/>
    </row>
    <row r="285" spans="1:5">
      <c r="A285" s="283">
        <v>1784</v>
      </c>
      <c r="B285" s="176">
        <v>0</v>
      </c>
      <c r="C285" s="176">
        <v>0</v>
      </c>
      <c r="D285" s="282">
        <v>87</v>
      </c>
      <c r="E285" s="265"/>
    </row>
    <row r="286" spans="1:5">
      <c r="A286" s="283">
        <v>1801</v>
      </c>
      <c r="B286" s="176">
        <v>2810.6</v>
      </c>
      <c r="C286" s="176">
        <v>40.200000000000003</v>
      </c>
      <c r="D286" s="282">
        <v>142</v>
      </c>
      <c r="E286" s="265"/>
    </row>
    <row r="287" spans="1:5">
      <c r="A287" s="283">
        <v>1803</v>
      </c>
      <c r="B287" s="176">
        <v>2100.3000000000002</v>
      </c>
      <c r="C287" s="176">
        <v>41.2</v>
      </c>
      <c r="D287" s="282">
        <v>175</v>
      </c>
      <c r="E287" s="265"/>
    </row>
    <row r="288" spans="1:5">
      <c r="A288" s="283">
        <v>1805</v>
      </c>
      <c r="B288" s="176">
        <v>0</v>
      </c>
      <c r="C288" s="176">
        <v>0</v>
      </c>
      <c r="D288" s="282">
        <v>87</v>
      </c>
      <c r="E288" s="265"/>
    </row>
    <row r="289" spans="1:5">
      <c r="A289" s="283">
        <v>1810</v>
      </c>
      <c r="B289" s="176">
        <v>1061.8</v>
      </c>
      <c r="C289" s="176">
        <v>41.8</v>
      </c>
      <c r="D289" s="282">
        <v>140</v>
      </c>
      <c r="E289" s="265"/>
    </row>
    <row r="290" spans="1:5">
      <c r="A290" s="283">
        <v>1812</v>
      </c>
      <c r="B290" s="176">
        <v>0</v>
      </c>
      <c r="C290" s="176">
        <v>0</v>
      </c>
      <c r="D290" s="282">
        <v>87</v>
      </c>
      <c r="E290" s="265"/>
    </row>
    <row r="291" spans="1:5">
      <c r="A291" s="283">
        <v>1821</v>
      </c>
      <c r="B291" s="176">
        <v>1714.5</v>
      </c>
      <c r="C291" s="176">
        <v>39.799999999999997</v>
      </c>
      <c r="D291" s="282">
        <v>120</v>
      </c>
      <c r="E291" s="265"/>
    </row>
    <row r="292" spans="1:5">
      <c r="A292" s="283">
        <v>1822</v>
      </c>
      <c r="B292" s="176">
        <v>0</v>
      </c>
      <c r="C292" s="176">
        <v>0</v>
      </c>
      <c r="D292" s="282">
        <v>87</v>
      </c>
      <c r="E292" s="265"/>
    </row>
    <row r="293" spans="1:5">
      <c r="A293" s="283">
        <v>1824</v>
      </c>
      <c r="B293" s="176">
        <v>1372.6</v>
      </c>
      <c r="C293" s="176">
        <v>43.3</v>
      </c>
      <c r="D293" s="282">
        <v>137</v>
      </c>
      <c r="E293" s="265"/>
    </row>
    <row r="294" spans="1:5">
      <c r="A294" s="283">
        <v>1826</v>
      </c>
      <c r="B294" s="176">
        <v>1395.8</v>
      </c>
      <c r="C294" s="176">
        <v>39.6</v>
      </c>
      <c r="D294" s="282">
        <v>127</v>
      </c>
      <c r="E294" s="265"/>
    </row>
    <row r="295" spans="1:5">
      <c r="A295" s="283">
        <v>1827</v>
      </c>
      <c r="B295" s="176">
        <v>220.7</v>
      </c>
      <c r="C295" s="176">
        <v>41.2</v>
      </c>
      <c r="D295" s="282">
        <v>87</v>
      </c>
      <c r="E295" s="265"/>
    </row>
    <row r="296" spans="1:5">
      <c r="A296" s="283">
        <v>1830</v>
      </c>
      <c r="B296" s="176">
        <v>1764.9</v>
      </c>
      <c r="C296" s="176">
        <v>39.700000000000003</v>
      </c>
      <c r="D296" s="282">
        <v>125</v>
      </c>
      <c r="E296" s="265"/>
    </row>
    <row r="297" spans="1:5">
      <c r="A297" s="283">
        <v>1831</v>
      </c>
      <c r="B297" s="176">
        <v>0</v>
      </c>
      <c r="C297" s="176">
        <v>0</v>
      </c>
      <c r="D297" s="282">
        <v>87</v>
      </c>
      <c r="E297" s="265"/>
    </row>
    <row r="298" spans="1:5">
      <c r="A298" s="283">
        <v>1832</v>
      </c>
      <c r="B298" s="176">
        <v>2023.1</v>
      </c>
      <c r="C298" s="176">
        <v>36.700000000000003</v>
      </c>
      <c r="D298" s="282">
        <v>115</v>
      </c>
      <c r="E298" s="265"/>
    </row>
    <row r="299" spans="1:5">
      <c r="A299" s="283">
        <v>1833</v>
      </c>
      <c r="B299" s="176">
        <v>634</v>
      </c>
      <c r="C299" s="176">
        <v>41.1</v>
      </c>
      <c r="D299" s="282">
        <v>95</v>
      </c>
      <c r="E299" s="265"/>
    </row>
    <row r="300" spans="1:5">
      <c r="A300" s="283">
        <v>1834</v>
      </c>
      <c r="B300" s="176">
        <v>712.7</v>
      </c>
      <c r="C300" s="176">
        <v>42.9</v>
      </c>
      <c r="D300" s="282">
        <v>94</v>
      </c>
      <c r="E300" s="265"/>
    </row>
    <row r="301" spans="1:5">
      <c r="A301" s="283">
        <v>1835</v>
      </c>
      <c r="B301" s="176">
        <v>1702.2</v>
      </c>
      <c r="C301" s="176">
        <v>38.4</v>
      </c>
      <c r="D301" s="282">
        <v>120</v>
      </c>
      <c r="E301" s="265"/>
    </row>
    <row r="302" spans="1:5">
      <c r="A302" s="283">
        <v>1840</v>
      </c>
      <c r="B302" s="176">
        <v>7420.4</v>
      </c>
      <c r="C302" s="176">
        <v>37.1</v>
      </c>
      <c r="D302" s="282">
        <v>172</v>
      </c>
      <c r="E302" s="265"/>
    </row>
    <row r="303" spans="1:5">
      <c r="A303" s="283">
        <v>1841</v>
      </c>
      <c r="B303" s="176">
        <v>12388.5</v>
      </c>
      <c r="C303" s="176">
        <v>30</v>
      </c>
      <c r="D303" s="282">
        <v>127</v>
      </c>
      <c r="E303" s="265"/>
    </row>
    <row r="304" spans="1:5">
      <c r="A304" s="283">
        <v>1842</v>
      </c>
      <c r="B304" s="176">
        <v>0</v>
      </c>
      <c r="C304" s="176">
        <v>0</v>
      </c>
      <c r="D304" s="282">
        <v>87</v>
      </c>
      <c r="E304" s="265"/>
    </row>
    <row r="305" spans="1:5">
      <c r="A305" s="283">
        <v>1843</v>
      </c>
      <c r="B305" s="176">
        <v>6840.1</v>
      </c>
      <c r="C305" s="176">
        <v>32.299999999999997</v>
      </c>
      <c r="D305" s="282">
        <v>123</v>
      </c>
      <c r="E305" s="265"/>
    </row>
    <row r="306" spans="1:5">
      <c r="A306" s="283">
        <v>1844</v>
      </c>
      <c r="B306" s="176">
        <v>2076.1999999999998</v>
      </c>
      <c r="C306" s="176">
        <v>39.1</v>
      </c>
      <c r="D306" s="282">
        <v>122</v>
      </c>
      <c r="E306" s="265"/>
    </row>
    <row r="307" spans="1:5">
      <c r="A307" s="283">
        <v>1845</v>
      </c>
      <c r="B307" s="176">
        <v>1098.5999999999999</v>
      </c>
      <c r="C307" s="176">
        <v>39.6</v>
      </c>
      <c r="D307" s="282">
        <v>179</v>
      </c>
      <c r="E307" s="265"/>
    </row>
    <row r="308" spans="1:5">
      <c r="A308" s="283">
        <v>1850</v>
      </c>
      <c r="B308" s="176">
        <v>10700.4</v>
      </c>
      <c r="C308" s="176">
        <v>31.9</v>
      </c>
      <c r="D308" s="282">
        <v>87</v>
      </c>
      <c r="E308" s="265"/>
    </row>
    <row r="309" spans="1:5">
      <c r="A309" s="283">
        <v>1851</v>
      </c>
      <c r="B309" s="176">
        <v>7999.9</v>
      </c>
      <c r="C309" s="176">
        <v>32.6</v>
      </c>
      <c r="D309" s="282">
        <v>124</v>
      </c>
      <c r="E309" s="265"/>
    </row>
    <row r="310" spans="1:5">
      <c r="A310" s="283">
        <v>1852</v>
      </c>
      <c r="B310" s="176">
        <v>5148.6000000000004</v>
      </c>
      <c r="C310" s="176">
        <v>35.1</v>
      </c>
      <c r="D310" s="282">
        <v>143</v>
      </c>
      <c r="E310" s="265"/>
    </row>
    <row r="311" spans="1:5">
      <c r="A311" s="283">
        <v>1853</v>
      </c>
      <c r="B311" s="176">
        <v>0</v>
      </c>
      <c r="C311" s="176">
        <v>0</v>
      </c>
      <c r="D311" s="282">
        <v>87</v>
      </c>
      <c r="E311" s="265"/>
    </row>
    <row r="312" spans="1:5">
      <c r="A312" s="283">
        <v>1854</v>
      </c>
      <c r="B312" s="176">
        <v>5340.4</v>
      </c>
      <c r="C312" s="176">
        <v>31.7</v>
      </c>
      <c r="D312" s="282">
        <v>128</v>
      </c>
      <c r="E312" s="265"/>
    </row>
    <row r="313" spans="1:5">
      <c r="A313" s="283">
        <v>1860</v>
      </c>
      <c r="B313" s="176">
        <v>756.8</v>
      </c>
      <c r="C313" s="176">
        <v>42.9</v>
      </c>
      <c r="D313" s="282">
        <v>87</v>
      </c>
      <c r="E313" s="265"/>
    </row>
    <row r="314" spans="1:5">
      <c r="A314" s="283">
        <v>1862</v>
      </c>
      <c r="B314" s="176">
        <v>1097.8</v>
      </c>
      <c r="C314" s="176">
        <v>40.1</v>
      </c>
      <c r="D314" s="282">
        <v>101</v>
      </c>
      <c r="E314" s="265"/>
    </row>
    <row r="315" spans="1:5">
      <c r="A315" s="283">
        <v>1863</v>
      </c>
      <c r="B315" s="176">
        <v>1782.3</v>
      </c>
      <c r="C315" s="176">
        <v>41.3</v>
      </c>
      <c r="D315" s="282">
        <v>132</v>
      </c>
      <c r="E315" s="265"/>
    </row>
    <row r="316" spans="1:5">
      <c r="A316" s="283">
        <v>1864</v>
      </c>
      <c r="B316" s="176">
        <v>1138.8</v>
      </c>
      <c r="C316" s="176">
        <v>41.2</v>
      </c>
      <c r="D316" s="282">
        <v>116</v>
      </c>
      <c r="E316" s="265"/>
    </row>
    <row r="317" spans="1:5">
      <c r="A317" s="283">
        <v>1865</v>
      </c>
      <c r="B317" s="176">
        <v>0</v>
      </c>
      <c r="C317" s="176">
        <v>0</v>
      </c>
      <c r="D317" s="282">
        <v>87</v>
      </c>
      <c r="E317" s="265"/>
    </row>
    <row r="318" spans="1:5">
      <c r="A318" s="283">
        <v>1866</v>
      </c>
      <c r="B318" s="176">
        <v>0</v>
      </c>
      <c r="C318" s="176">
        <v>0</v>
      </c>
      <c r="D318" s="282">
        <v>87</v>
      </c>
      <c r="E318" s="265"/>
    </row>
    <row r="319" spans="1:5">
      <c r="A319" s="283">
        <v>1867</v>
      </c>
      <c r="B319" s="176">
        <v>2399.1</v>
      </c>
      <c r="C319" s="176">
        <v>41.1</v>
      </c>
      <c r="D319" s="282">
        <v>124</v>
      </c>
      <c r="E319" s="265"/>
    </row>
    <row r="320" spans="1:5">
      <c r="A320" s="283">
        <v>1876</v>
      </c>
      <c r="B320" s="176">
        <v>1380.6</v>
      </c>
      <c r="C320" s="176">
        <v>42.4</v>
      </c>
      <c r="D320" s="282">
        <v>104</v>
      </c>
      <c r="E320" s="265"/>
    </row>
    <row r="321" spans="1:5">
      <c r="A321" s="283">
        <v>1879</v>
      </c>
      <c r="B321" s="176">
        <v>692.8</v>
      </c>
      <c r="C321" s="176">
        <v>39.700000000000003</v>
      </c>
      <c r="D321" s="282">
        <v>121</v>
      </c>
      <c r="E321" s="265"/>
    </row>
    <row r="322" spans="1:5">
      <c r="A322" s="283">
        <v>1880</v>
      </c>
      <c r="B322" s="176">
        <v>3206.6</v>
      </c>
      <c r="C322" s="176">
        <v>41.5</v>
      </c>
      <c r="D322" s="282">
        <v>133</v>
      </c>
      <c r="E322" s="265"/>
    </row>
    <row r="323" spans="1:5">
      <c r="A323" s="283">
        <v>1885</v>
      </c>
      <c r="B323" s="176">
        <v>0</v>
      </c>
      <c r="C323" s="176">
        <v>0</v>
      </c>
      <c r="D323" s="282">
        <v>87</v>
      </c>
      <c r="E323" s="265"/>
    </row>
    <row r="324" spans="1:5">
      <c r="A324" s="283">
        <v>1886</v>
      </c>
      <c r="B324" s="176">
        <v>743.3</v>
      </c>
      <c r="C324" s="176">
        <v>41</v>
      </c>
      <c r="D324" s="282">
        <v>104</v>
      </c>
      <c r="E324" s="265"/>
    </row>
    <row r="325" spans="1:5">
      <c r="A325" s="283">
        <v>1887</v>
      </c>
      <c r="B325" s="176">
        <v>1377.6</v>
      </c>
      <c r="C325" s="176">
        <v>40.299999999999997</v>
      </c>
      <c r="D325" s="282">
        <v>130</v>
      </c>
      <c r="E325" s="265"/>
    </row>
    <row r="326" spans="1:5">
      <c r="A326" s="283">
        <v>1888</v>
      </c>
      <c r="B326" s="176">
        <v>0</v>
      </c>
      <c r="C326" s="176">
        <v>0</v>
      </c>
      <c r="D326" s="282">
        <v>87</v>
      </c>
      <c r="E326" s="265"/>
    </row>
    <row r="327" spans="1:5">
      <c r="A327" s="283">
        <v>1889</v>
      </c>
      <c r="B327" s="176">
        <v>0</v>
      </c>
      <c r="C327" s="176">
        <v>0</v>
      </c>
      <c r="D327" s="282">
        <v>87</v>
      </c>
      <c r="E327" s="265"/>
    </row>
    <row r="328" spans="1:5">
      <c r="A328" s="283">
        <v>1890</v>
      </c>
      <c r="B328" s="176">
        <v>3368.9</v>
      </c>
      <c r="C328" s="176">
        <v>42.1</v>
      </c>
      <c r="D328" s="282">
        <v>123</v>
      </c>
      <c r="E328" s="265"/>
    </row>
    <row r="329" spans="1:5">
      <c r="A329" s="283">
        <v>1901</v>
      </c>
      <c r="B329" s="176">
        <v>13092.4</v>
      </c>
      <c r="C329" s="176">
        <v>42.4</v>
      </c>
      <c r="D329" s="282">
        <v>117</v>
      </c>
      <c r="E329" s="265"/>
    </row>
    <row r="330" spans="1:5">
      <c r="A330" s="283">
        <v>1902</v>
      </c>
      <c r="B330" s="176">
        <v>13374.2</v>
      </c>
      <c r="C330" s="176">
        <v>33.9</v>
      </c>
      <c r="D330" s="282">
        <v>130</v>
      </c>
      <c r="E330" s="265"/>
    </row>
    <row r="331" spans="1:5">
      <c r="A331" s="283">
        <v>1903</v>
      </c>
      <c r="B331" s="176">
        <v>0</v>
      </c>
      <c r="C331" s="176">
        <v>0</v>
      </c>
      <c r="D331" s="282">
        <v>87</v>
      </c>
      <c r="E331" s="265"/>
    </row>
    <row r="332" spans="1:5">
      <c r="A332" s="283">
        <v>1904</v>
      </c>
      <c r="B332" s="176">
        <v>3692</v>
      </c>
      <c r="C332" s="176">
        <v>39.200000000000003</v>
      </c>
      <c r="D332" s="282">
        <v>115</v>
      </c>
      <c r="E332" s="265"/>
    </row>
    <row r="333" spans="1:5">
      <c r="A333" s="283">
        <v>1905</v>
      </c>
      <c r="B333" s="176">
        <v>8071.6</v>
      </c>
      <c r="C333" s="176">
        <v>32.700000000000003</v>
      </c>
      <c r="D333" s="282">
        <v>94</v>
      </c>
      <c r="E333" s="265"/>
    </row>
    <row r="334" spans="1:5">
      <c r="A334" s="283">
        <v>1906</v>
      </c>
      <c r="B334" s="176">
        <v>2282.5</v>
      </c>
      <c r="C334" s="176">
        <v>43.5</v>
      </c>
      <c r="D334" s="282">
        <v>94</v>
      </c>
      <c r="E334" s="265"/>
    </row>
    <row r="335" spans="1:5">
      <c r="A335" s="283">
        <v>1907</v>
      </c>
      <c r="B335" s="176">
        <v>4280.3999999999996</v>
      </c>
      <c r="C335" s="176">
        <v>44.6</v>
      </c>
      <c r="D335" s="282">
        <v>134</v>
      </c>
      <c r="E335" s="265"/>
    </row>
    <row r="336" spans="1:5">
      <c r="A336" s="283">
        <v>1908</v>
      </c>
      <c r="B336" s="176">
        <v>2936</v>
      </c>
      <c r="C336" s="176">
        <v>50</v>
      </c>
      <c r="D336" s="282">
        <v>133</v>
      </c>
      <c r="E336" s="265"/>
    </row>
    <row r="337" spans="1:5">
      <c r="A337" s="283">
        <v>1910</v>
      </c>
      <c r="B337" s="176">
        <v>0</v>
      </c>
      <c r="C337" s="176">
        <v>0</v>
      </c>
      <c r="D337" s="282">
        <v>87</v>
      </c>
      <c r="E337" s="265"/>
    </row>
    <row r="338" spans="1:5">
      <c r="A338" s="283">
        <v>1913</v>
      </c>
      <c r="B338" s="176">
        <v>1279.8</v>
      </c>
      <c r="C338" s="176">
        <v>41.1</v>
      </c>
      <c r="D338" s="282">
        <v>119</v>
      </c>
      <c r="E338" s="265"/>
    </row>
    <row r="339" spans="1:5">
      <c r="A339" s="283">
        <v>1915</v>
      </c>
      <c r="B339" s="176">
        <v>2520.1</v>
      </c>
      <c r="C339" s="176">
        <v>40</v>
      </c>
      <c r="D339" s="282">
        <v>178</v>
      </c>
      <c r="E339" s="265"/>
    </row>
    <row r="340" spans="1:5">
      <c r="A340" s="283">
        <v>1921</v>
      </c>
      <c r="B340" s="176">
        <v>342.1</v>
      </c>
      <c r="C340" s="176">
        <v>45.2</v>
      </c>
      <c r="D340" s="282">
        <v>116</v>
      </c>
      <c r="E340" s="265"/>
    </row>
    <row r="341" spans="1:5">
      <c r="A341" s="283">
        <v>1922</v>
      </c>
      <c r="B341" s="176">
        <v>284</v>
      </c>
      <c r="C341" s="176">
        <v>43.7</v>
      </c>
      <c r="D341" s="282">
        <v>123</v>
      </c>
      <c r="E341" s="265"/>
    </row>
    <row r="342" spans="1:5">
      <c r="A342" s="283">
        <v>1923</v>
      </c>
      <c r="B342" s="176">
        <v>1941</v>
      </c>
      <c r="C342" s="176">
        <v>43.9</v>
      </c>
      <c r="D342" s="282">
        <v>138</v>
      </c>
      <c r="E342" s="265"/>
    </row>
    <row r="343" spans="1:5">
      <c r="A343" s="283">
        <v>1929</v>
      </c>
      <c r="B343" s="176">
        <v>229.5</v>
      </c>
      <c r="C343" s="176">
        <v>43.9</v>
      </c>
      <c r="D343" s="282">
        <v>95</v>
      </c>
      <c r="E343" s="265"/>
    </row>
    <row r="344" spans="1:5">
      <c r="A344" s="283">
        <v>1930</v>
      </c>
      <c r="B344" s="176">
        <v>1124.4000000000001</v>
      </c>
      <c r="C344" s="176">
        <v>45.7</v>
      </c>
      <c r="D344" s="282">
        <v>113</v>
      </c>
      <c r="E344" s="265"/>
    </row>
    <row r="345" spans="1:5">
      <c r="A345" s="283">
        <v>1931</v>
      </c>
      <c r="B345" s="176">
        <v>2401.1999999999998</v>
      </c>
      <c r="C345" s="176">
        <v>54.9</v>
      </c>
      <c r="D345" s="282">
        <v>87</v>
      </c>
      <c r="E345" s="265"/>
    </row>
    <row r="346" spans="1:5">
      <c r="A346" s="283">
        <v>1936</v>
      </c>
      <c r="B346" s="176">
        <v>0</v>
      </c>
      <c r="C346" s="176">
        <v>0</v>
      </c>
      <c r="D346" s="282">
        <v>87</v>
      </c>
      <c r="E346" s="265"/>
    </row>
    <row r="347" spans="1:5">
      <c r="A347" s="283">
        <v>1937</v>
      </c>
      <c r="B347" s="176">
        <v>0</v>
      </c>
      <c r="C347" s="176">
        <v>0</v>
      </c>
      <c r="D347" s="282">
        <v>87</v>
      </c>
      <c r="E347" s="265"/>
    </row>
    <row r="348" spans="1:5">
      <c r="A348" s="283">
        <v>1938</v>
      </c>
      <c r="B348" s="176">
        <v>413</v>
      </c>
      <c r="C348" s="176">
        <v>46.4</v>
      </c>
      <c r="D348" s="282">
        <v>170</v>
      </c>
      <c r="E348" s="265"/>
    </row>
    <row r="349" spans="1:5">
      <c r="A349" s="283">
        <v>1940</v>
      </c>
      <c r="B349" s="176">
        <v>1223.0999999999999</v>
      </c>
      <c r="C349" s="176">
        <v>43.5</v>
      </c>
      <c r="D349" s="282">
        <v>128</v>
      </c>
      <c r="E349" s="265"/>
    </row>
    <row r="350" spans="1:5">
      <c r="A350" s="283">
        <v>1944</v>
      </c>
      <c r="B350" s="176">
        <v>565</v>
      </c>
      <c r="C350" s="176">
        <v>47.2</v>
      </c>
      <c r="D350" s="282">
        <v>122</v>
      </c>
      <c r="E350" s="265"/>
    </row>
    <row r="351" spans="1:5">
      <c r="A351" s="283">
        <v>1945</v>
      </c>
      <c r="B351" s="176">
        <v>4312.3999999999996</v>
      </c>
      <c r="C351" s="176">
        <v>45.6</v>
      </c>
      <c r="D351" s="282">
        <v>143</v>
      </c>
      <c r="E351" s="265"/>
    </row>
    <row r="352" spans="1:5">
      <c r="A352" s="283">
        <v>1949</v>
      </c>
      <c r="B352" s="176">
        <v>706</v>
      </c>
      <c r="C352" s="176">
        <v>40.4</v>
      </c>
      <c r="D352" s="282">
        <v>97</v>
      </c>
      <c r="E352" s="265"/>
    </row>
    <row r="353" spans="1:5">
      <c r="A353" s="283">
        <v>1950</v>
      </c>
      <c r="B353" s="176">
        <v>2054.4</v>
      </c>
      <c r="C353" s="176">
        <v>45.4</v>
      </c>
      <c r="D353" s="282">
        <v>127</v>
      </c>
      <c r="E353" s="265"/>
    </row>
    <row r="354" spans="1:5">
      <c r="A354" s="283">
        <v>1951</v>
      </c>
      <c r="B354" s="176">
        <v>308.39999999999998</v>
      </c>
      <c r="C354" s="176">
        <v>48</v>
      </c>
      <c r="D354" s="282">
        <v>95</v>
      </c>
      <c r="E354" s="265"/>
    </row>
    <row r="355" spans="1:5">
      <c r="A355" s="283">
        <v>1952</v>
      </c>
      <c r="B355" s="176">
        <v>557.70000000000005</v>
      </c>
      <c r="C355" s="176">
        <v>44.9</v>
      </c>
      <c r="D355" s="282">
        <v>120</v>
      </c>
      <c r="E355" s="265"/>
    </row>
    <row r="356" spans="1:5">
      <c r="A356" s="283">
        <v>1960</v>
      </c>
      <c r="B356" s="176">
        <v>2977.2</v>
      </c>
      <c r="C356" s="176">
        <v>44.2</v>
      </c>
      <c r="D356" s="282">
        <v>138</v>
      </c>
      <c r="E356" s="265"/>
    </row>
    <row r="357" spans="1:5">
      <c r="A357" s="283">
        <v>1961</v>
      </c>
      <c r="B357" s="176">
        <v>0</v>
      </c>
      <c r="C357" s="176">
        <v>0</v>
      </c>
      <c r="D357" s="282">
        <v>87</v>
      </c>
      <c r="E357" s="265"/>
    </row>
    <row r="358" spans="1:5">
      <c r="A358" s="283">
        <v>1965</v>
      </c>
      <c r="B358" s="176">
        <v>0</v>
      </c>
      <c r="C358" s="176">
        <v>0</v>
      </c>
      <c r="D358" s="282">
        <v>87</v>
      </c>
      <c r="E358" s="265"/>
    </row>
    <row r="359" spans="1:5">
      <c r="A359" s="283">
        <v>1966</v>
      </c>
      <c r="B359" s="176">
        <v>1046.9000000000001</v>
      </c>
      <c r="C359" s="176">
        <v>49.5</v>
      </c>
      <c r="D359" s="282">
        <v>94</v>
      </c>
      <c r="E359" s="265"/>
    </row>
    <row r="360" spans="1:5">
      <c r="A360" s="283">
        <v>1969</v>
      </c>
      <c r="B360" s="176">
        <v>345.6</v>
      </c>
      <c r="C360" s="176">
        <v>42.3</v>
      </c>
      <c r="D360" s="282">
        <v>103</v>
      </c>
      <c r="E360" s="265"/>
    </row>
    <row r="361" spans="1:5">
      <c r="A361" s="283">
        <v>1970</v>
      </c>
      <c r="B361" s="176">
        <v>4551.7</v>
      </c>
      <c r="C361" s="176">
        <v>37.9</v>
      </c>
      <c r="D361" s="282">
        <v>140</v>
      </c>
      <c r="E361" s="265"/>
    </row>
    <row r="362" spans="1:5">
      <c r="A362" s="283">
        <v>1971</v>
      </c>
      <c r="B362" s="176">
        <v>5251.8</v>
      </c>
      <c r="C362" s="176">
        <v>38</v>
      </c>
      <c r="D362" s="282">
        <v>87</v>
      </c>
      <c r="E362" s="265"/>
    </row>
    <row r="363" spans="1:5">
      <c r="A363" s="283">
        <v>1982</v>
      </c>
      <c r="B363" s="176">
        <v>550.79999999999995</v>
      </c>
      <c r="C363" s="176">
        <v>40.5</v>
      </c>
      <c r="D363" s="282">
        <v>122</v>
      </c>
      <c r="E363" s="265"/>
    </row>
    <row r="364" spans="1:5">
      <c r="A364" s="283">
        <v>1983</v>
      </c>
      <c r="B364" s="176">
        <v>517.79999999999995</v>
      </c>
      <c r="C364" s="176">
        <v>45.6</v>
      </c>
      <c r="D364" s="282">
        <v>95</v>
      </c>
      <c r="E364" s="265"/>
    </row>
    <row r="365" spans="1:5">
      <c r="A365" s="283">
        <v>1984</v>
      </c>
      <c r="B365" s="176">
        <v>644.4</v>
      </c>
      <c r="C365" s="176">
        <v>28.5</v>
      </c>
      <c r="D365" s="282">
        <v>138</v>
      </c>
      <c r="E365" s="265"/>
    </row>
    <row r="366" spans="1:5">
      <c r="A366" s="283">
        <v>1985</v>
      </c>
      <c r="B366" s="176">
        <v>334.9</v>
      </c>
      <c r="C366" s="176">
        <v>44.8</v>
      </c>
      <c r="D366" s="282">
        <v>102</v>
      </c>
      <c r="E366" s="265"/>
    </row>
    <row r="367" spans="1:5">
      <c r="A367" s="283">
        <v>2018</v>
      </c>
      <c r="B367" s="176">
        <v>0</v>
      </c>
      <c r="C367" s="176">
        <v>0</v>
      </c>
      <c r="D367" s="282">
        <v>87</v>
      </c>
      <c r="E367" s="265"/>
    </row>
    <row r="368" spans="1:5">
      <c r="A368" s="283">
        <v>2019</v>
      </c>
      <c r="B368" s="176">
        <v>909.4</v>
      </c>
      <c r="C368" s="176">
        <v>40</v>
      </c>
      <c r="D368" s="282">
        <v>94</v>
      </c>
      <c r="E368" s="265"/>
    </row>
    <row r="369" spans="1:5">
      <c r="A369" s="283">
        <v>2020</v>
      </c>
      <c r="B369" s="176">
        <v>0</v>
      </c>
      <c r="C369" s="176">
        <v>0</v>
      </c>
      <c r="D369" s="282">
        <v>87</v>
      </c>
      <c r="E369" s="265"/>
    </row>
    <row r="370" spans="1:5">
      <c r="A370" s="283">
        <v>2021</v>
      </c>
      <c r="B370" s="176">
        <v>1135.5</v>
      </c>
      <c r="C370" s="176">
        <v>42.1</v>
      </c>
      <c r="D370" s="282">
        <v>132</v>
      </c>
      <c r="E370" s="265"/>
    </row>
    <row r="371" spans="1:5">
      <c r="A371" s="283">
        <v>2025</v>
      </c>
      <c r="B371" s="176">
        <v>776.9</v>
      </c>
      <c r="C371" s="176">
        <v>43.2</v>
      </c>
      <c r="D371" s="282">
        <v>105</v>
      </c>
      <c r="E371" s="265"/>
    </row>
    <row r="372" spans="1:5">
      <c r="A372" s="283">
        <v>2026</v>
      </c>
      <c r="B372" s="176">
        <v>2389</v>
      </c>
      <c r="C372" s="176">
        <v>42.9</v>
      </c>
      <c r="D372" s="282">
        <v>167</v>
      </c>
      <c r="E372" s="265"/>
    </row>
    <row r="373" spans="1:5">
      <c r="A373" s="283">
        <v>2027</v>
      </c>
      <c r="B373" s="176">
        <v>0</v>
      </c>
      <c r="C373" s="176">
        <v>0</v>
      </c>
      <c r="D373" s="282">
        <v>87</v>
      </c>
      <c r="E373" s="265"/>
    </row>
    <row r="374" spans="1:5">
      <c r="A374" s="283">
        <v>2030</v>
      </c>
      <c r="B374" s="176">
        <v>393</v>
      </c>
      <c r="C374" s="176">
        <v>43.9</v>
      </c>
      <c r="D374" s="282">
        <v>131</v>
      </c>
      <c r="E374" s="265"/>
    </row>
    <row r="375" spans="1:5">
      <c r="A375" s="283">
        <v>2032</v>
      </c>
      <c r="B375" s="176">
        <v>1837.9</v>
      </c>
      <c r="C375" s="176">
        <v>40.5</v>
      </c>
      <c r="D375" s="282">
        <v>115</v>
      </c>
      <c r="E375" s="265"/>
    </row>
    <row r="376" spans="1:5">
      <c r="A376" s="283">
        <v>2035</v>
      </c>
      <c r="B376" s="176">
        <v>867.6</v>
      </c>
      <c r="C376" s="176">
        <v>41.2</v>
      </c>
      <c r="D376" s="282">
        <v>123</v>
      </c>
      <c r="E376" s="265"/>
    </row>
    <row r="377" spans="1:5">
      <c r="A377" s="283">
        <v>2038</v>
      </c>
      <c r="B377" s="176">
        <v>1185.2</v>
      </c>
      <c r="C377" s="176">
        <v>38.1</v>
      </c>
      <c r="D377" s="282">
        <v>138</v>
      </c>
      <c r="E377" s="265"/>
    </row>
    <row r="378" spans="1:5">
      <c r="A378" s="283">
        <v>2040</v>
      </c>
      <c r="B378" s="176">
        <v>1459.9</v>
      </c>
      <c r="C378" s="176">
        <v>44.3</v>
      </c>
      <c r="D378" s="282">
        <v>87</v>
      </c>
      <c r="E378" s="265"/>
    </row>
    <row r="379" spans="1:5">
      <c r="A379" s="283">
        <v>2041</v>
      </c>
      <c r="B379" s="176">
        <v>0</v>
      </c>
      <c r="C379" s="176">
        <v>0</v>
      </c>
      <c r="D379" s="282">
        <v>87</v>
      </c>
      <c r="E379" s="265"/>
    </row>
    <row r="380" spans="1:5">
      <c r="A380" s="283">
        <v>2043</v>
      </c>
      <c r="B380" s="176">
        <v>982.9</v>
      </c>
      <c r="C380" s="176">
        <v>44.1</v>
      </c>
      <c r="D380" s="282">
        <v>177</v>
      </c>
      <c r="E380" s="265"/>
    </row>
    <row r="381" spans="1:5">
      <c r="A381" s="283">
        <v>2045</v>
      </c>
      <c r="B381" s="176">
        <v>2961.6</v>
      </c>
      <c r="C381" s="176">
        <v>47</v>
      </c>
      <c r="D381" s="282">
        <v>87</v>
      </c>
      <c r="E381" s="265"/>
    </row>
    <row r="382" spans="1:5">
      <c r="A382" s="283">
        <v>2047</v>
      </c>
      <c r="B382" s="176">
        <v>0</v>
      </c>
      <c r="C382" s="176">
        <v>0</v>
      </c>
      <c r="D382" s="282">
        <v>87</v>
      </c>
      <c r="E382" s="265"/>
    </row>
    <row r="383" spans="1:5">
      <c r="A383" s="283">
        <v>2048</v>
      </c>
      <c r="B383" s="176">
        <v>1160.9000000000001</v>
      </c>
      <c r="C383" s="176">
        <v>37.799999999999997</v>
      </c>
      <c r="D383" s="282">
        <v>125</v>
      </c>
      <c r="E383" s="265"/>
    </row>
    <row r="384" spans="1:5">
      <c r="A384" s="283">
        <v>2050</v>
      </c>
      <c r="B384" s="176">
        <v>875.4</v>
      </c>
      <c r="C384" s="176">
        <v>42.7</v>
      </c>
      <c r="D384" s="282">
        <v>119</v>
      </c>
      <c r="E384" s="265"/>
    </row>
    <row r="385" spans="1:5">
      <c r="A385" s="283">
        <v>2051</v>
      </c>
      <c r="B385" s="176">
        <v>0</v>
      </c>
      <c r="C385" s="176">
        <v>0</v>
      </c>
      <c r="D385" s="282">
        <v>87</v>
      </c>
      <c r="E385" s="265"/>
    </row>
    <row r="386" spans="1:5">
      <c r="A386" s="283">
        <v>2052</v>
      </c>
      <c r="B386" s="176">
        <v>849.9</v>
      </c>
      <c r="C386" s="176">
        <v>41.4</v>
      </c>
      <c r="D386" s="282">
        <v>111</v>
      </c>
      <c r="E386" s="265"/>
    </row>
    <row r="387" spans="1:5">
      <c r="A387" s="283">
        <v>2053</v>
      </c>
      <c r="B387" s="176">
        <v>1104.4000000000001</v>
      </c>
      <c r="C387" s="176">
        <v>40.299999999999997</v>
      </c>
      <c r="D387" s="282">
        <v>97</v>
      </c>
      <c r="E387" s="265"/>
    </row>
    <row r="388" spans="1:5">
      <c r="A388" s="283">
        <v>2054</v>
      </c>
      <c r="B388" s="176">
        <v>694.8</v>
      </c>
      <c r="C388" s="176">
        <v>41.9</v>
      </c>
      <c r="D388" s="282">
        <v>96</v>
      </c>
      <c r="E388" s="265"/>
    </row>
    <row r="389" spans="1:5">
      <c r="A389" s="283">
        <v>2055</v>
      </c>
      <c r="B389" s="176">
        <v>1457.7</v>
      </c>
      <c r="C389" s="176">
        <v>45.7</v>
      </c>
      <c r="D389" s="282">
        <v>87</v>
      </c>
      <c r="E389" s="265"/>
    </row>
    <row r="390" spans="1:5">
      <c r="A390" s="283">
        <v>2056</v>
      </c>
      <c r="B390" s="176">
        <v>760.1</v>
      </c>
      <c r="C390" s="176">
        <v>41.4</v>
      </c>
      <c r="D390" s="282">
        <v>117</v>
      </c>
      <c r="E390" s="265"/>
    </row>
    <row r="391" spans="1:5">
      <c r="A391" s="283">
        <v>2059</v>
      </c>
      <c r="B391" s="176">
        <v>0</v>
      </c>
      <c r="C391" s="176">
        <v>0</v>
      </c>
      <c r="D391" s="282">
        <v>87</v>
      </c>
      <c r="E391" s="265"/>
    </row>
    <row r="392" spans="1:5">
      <c r="A392" s="283">
        <v>2060</v>
      </c>
      <c r="B392" s="176">
        <v>0</v>
      </c>
      <c r="C392" s="176">
        <v>0</v>
      </c>
      <c r="D392" s="282">
        <v>87</v>
      </c>
      <c r="E392" s="265"/>
    </row>
    <row r="393" spans="1:5">
      <c r="A393" s="283">
        <v>2061</v>
      </c>
      <c r="B393" s="176">
        <v>513.70000000000005</v>
      </c>
      <c r="C393" s="176">
        <v>43.1</v>
      </c>
      <c r="D393" s="282">
        <v>123</v>
      </c>
      <c r="E393" s="265"/>
    </row>
    <row r="394" spans="1:5">
      <c r="A394" s="283">
        <v>2062</v>
      </c>
      <c r="B394" s="176">
        <v>2726.6</v>
      </c>
      <c r="C394" s="176">
        <v>40.799999999999997</v>
      </c>
      <c r="D394" s="282">
        <v>141</v>
      </c>
      <c r="E394" s="265"/>
    </row>
    <row r="395" spans="1:5">
      <c r="A395" s="283">
        <v>2065</v>
      </c>
      <c r="B395" s="176">
        <v>0</v>
      </c>
      <c r="C395" s="176">
        <v>0</v>
      </c>
      <c r="D395" s="282">
        <v>87</v>
      </c>
      <c r="E395" s="265"/>
    </row>
    <row r="396" spans="1:5">
      <c r="A396" s="283">
        <v>2066</v>
      </c>
      <c r="B396" s="176">
        <v>1028</v>
      </c>
      <c r="C396" s="176">
        <v>44.8</v>
      </c>
      <c r="D396" s="282">
        <v>128</v>
      </c>
      <c r="E396" s="265"/>
    </row>
    <row r="397" spans="1:5">
      <c r="A397" s="283">
        <v>2067</v>
      </c>
      <c r="B397" s="176">
        <v>770.2</v>
      </c>
      <c r="C397" s="176">
        <v>42.9</v>
      </c>
      <c r="D397" s="282">
        <v>124</v>
      </c>
      <c r="E397" s="265"/>
    </row>
    <row r="398" spans="1:5">
      <c r="A398" s="283">
        <v>2070</v>
      </c>
      <c r="B398" s="176">
        <v>0</v>
      </c>
      <c r="C398" s="176">
        <v>0</v>
      </c>
      <c r="D398" s="282">
        <v>87</v>
      </c>
      <c r="E398" s="265"/>
    </row>
    <row r="399" spans="1:5">
      <c r="A399" s="283">
        <v>2071</v>
      </c>
      <c r="B399" s="176">
        <v>754.9</v>
      </c>
      <c r="C399" s="176">
        <v>38.9</v>
      </c>
      <c r="D399" s="282">
        <v>125</v>
      </c>
      <c r="E399" s="265"/>
    </row>
    <row r="400" spans="1:5">
      <c r="A400" s="283">
        <v>2072</v>
      </c>
      <c r="B400" s="176">
        <v>1673</v>
      </c>
      <c r="C400" s="176">
        <v>42.2</v>
      </c>
      <c r="D400" s="282">
        <v>144</v>
      </c>
      <c r="E400" s="265"/>
    </row>
    <row r="401" spans="1:5">
      <c r="A401" s="283">
        <v>2081</v>
      </c>
      <c r="B401" s="176">
        <v>1132.7</v>
      </c>
      <c r="C401" s="176">
        <v>42</v>
      </c>
      <c r="D401" s="282">
        <v>105</v>
      </c>
      <c r="E401" s="265"/>
    </row>
    <row r="402" spans="1:5">
      <c r="A402" s="283">
        <v>2090</v>
      </c>
      <c r="B402" s="176">
        <v>1336.4</v>
      </c>
      <c r="C402" s="176">
        <v>43.6</v>
      </c>
      <c r="D402" s="282">
        <v>147</v>
      </c>
      <c r="E402" s="265"/>
    </row>
    <row r="403" spans="1:5">
      <c r="A403" s="283">
        <v>2093</v>
      </c>
      <c r="B403" s="176">
        <v>524.4</v>
      </c>
      <c r="C403" s="176">
        <v>42.8</v>
      </c>
      <c r="D403" s="282">
        <v>114</v>
      </c>
      <c r="E403" s="265"/>
    </row>
    <row r="404" spans="1:5">
      <c r="A404" s="283">
        <v>2108</v>
      </c>
      <c r="B404" s="176">
        <v>28172.7</v>
      </c>
      <c r="C404" s="176">
        <v>37.9</v>
      </c>
      <c r="D404" s="282">
        <v>186</v>
      </c>
      <c r="E404" s="265"/>
    </row>
    <row r="405" spans="1:5">
      <c r="A405" s="283">
        <v>2109</v>
      </c>
      <c r="B405" s="176">
        <v>23559</v>
      </c>
      <c r="C405" s="176">
        <v>34.1</v>
      </c>
      <c r="D405" s="282">
        <v>114</v>
      </c>
      <c r="E405" s="265"/>
    </row>
    <row r="406" spans="1:5">
      <c r="A406" s="283">
        <v>2110</v>
      </c>
      <c r="B406" s="176">
        <v>15016.7</v>
      </c>
      <c r="C406" s="176">
        <v>52.4</v>
      </c>
      <c r="D406" s="282">
        <v>170</v>
      </c>
      <c r="E406" s="265"/>
    </row>
    <row r="407" spans="1:5">
      <c r="A407" s="283">
        <v>2111</v>
      </c>
      <c r="B407" s="176">
        <v>23816.6</v>
      </c>
      <c r="C407" s="176">
        <v>33.6</v>
      </c>
      <c r="D407" s="282">
        <v>187</v>
      </c>
      <c r="E407" s="265"/>
    </row>
    <row r="408" spans="1:5">
      <c r="A408" s="283">
        <v>2112</v>
      </c>
      <c r="B408" s="176">
        <v>19412.900000000001</v>
      </c>
      <c r="C408" s="176">
        <v>32.6</v>
      </c>
      <c r="D408" s="282">
        <v>105</v>
      </c>
      <c r="E408" s="265"/>
    </row>
    <row r="409" spans="1:5">
      <c r="A409" s="283">
        <v>2113</v>
      </c>
      <c r="B409" s="176">
        <v>54888.1</v>
      </c>
      <c r="C409" s="176">
        <v>31</v>
      </c>
      <c r="D409" s="282">
        <v>105</v>
      </c>
      <c r="E409" s="265"/>
    </row>
    <row r="410" spans="1:5">
      <c r="A410" s="283">
        <v>2114</v>
      </c>
      <c r="B410" s="176">
        <v>29340.7</v>
      </c>
      <c r="C410" s="176">
        <v>32.5</v>
      </c>
      <c r="D410" s="282">
        <v>112</v>
      </c>
      <c r="E410" s="265"/>
    </row>
    <row r="411" spans="1:5">
      <c r="A411" s="283">
        <v>2115</v>
      </c>
      <c r="B411" s="176">
        <v>43335.199999999997</v>
      </c>
      <c r="C411" s="176">
        <v>24</v>
      </c>
      <c r="D411" s="282">
        <v>150</v>
      </c>
      <c r="E411" s="265"/>
    </row>
    <row r="412" spans="1:5">
      <c r="A412" s="283">
        <v>2116</v>
      </c>
      <c r="B412" s="176">
        <v>33504.1</v>
      </c>
      <c r="C412" s="176">
        <v>34.1</v>
      </c>
      <c r="D412" s="282">
        <v>196</v>
      </c>
      <c r="E412" s="265"/>
    </row>
    <row r="413" spans="1:5">
      <c r="A413" s="283">
        <v>2117</v>
      </c>
      <c r="B413" s="176">
        <v>0</v>
      </c>
      <c r="C413" s="176">
        <v>0</v>
      </c>
      <c r="D413" s="282">
        <v>87</v>
      </c>
      <c r="E413" s="265"/>
    </row>
    <row r="414" spans="1:5">
      <c r="A414" s="283">
        <v>2118</v>
      </c>
      <c r="B414" s="176">
        <v>29053.5</v>
      </c>
      <c r="C414" s="176">
        <v>34.299999999999997</v>
      </c>
      <c r="D414" s="282">
        <v>170</v>
      </c>
      <c r="E414" s="265"/>
    </row>
    <row r="415" spans="1:5">
      <c r="A415" s="283">
        <v>2119</v>
      </c>
      <c r="B415" s="176">
        <v>14123</v>
      </c>
      <c r="C415" s="176">
        <v>33.4</v>
      </c>
      <c r="D415" s="282">
        <v>129</v>
      </c>
      <c r="E415" s="265"/>
    </row>
    <row r="416" spans="1:5">
      <c r="A416" s="283">
        <v>2120</v>
      </c>
      <c r="B416" s="176">
        <v>22661.7</v>
      </c>
      <c r="C416" s="176">
        <v>23.2</v>
      </c>
      <c r="D416" s="282">
        <v>122</v>
      </c>
      <c r="E416" s="265"/>
    </row>
    <row r="417" spans="1:5">
      <c r="A417" s="283">
        <v>2121</v>
      </c>
      <c r="B417" s="176">
        <v>21852.400000000001</v>
      </c>
      <c r="C417" s="176">
        <v>30.3</v>
      </c>
      <c r="D417" s="282">
        <v>116</v>
      </c>
      <c r="E417" s="265"/>
    </row>
    <row r="418" spans="1:5">
      <c r="A418" s="283">
        <v>2122</v>
      </c>
      <c r="B418" s="176">
        <v>14664.2</v>
      </c>
      <c r="C418" s="176">
        <v>33.9</v>
      </c>
      <c r="D418" s="282">
        <v>124</v>
      </c>
      <c r="E418" s="265"/>
    </row>
    <row r="419" spans="1:5">
      <c r="A419" s="283">
        <v>2123</v>
      </c>
      <c r="B419" s="176">
        <v>0</v>
      </c>
      <c r="C419" s="176">
        <v>0</v>
      </c>
      <c r="D419" s="282">
        <v>87</v>
      </c>
      <c r="E419" s="265"/>
    </row>
    <row r="420" spans="1:5">
      <c r="A420" s="283">
        <v>2124</v>
      </c>
      <c r="B420" s="176">
        <v>15257.8</v>
      </c>
      <c r="C420" s="176">
        <v>34.200000000000003</v>
      </c>
      <c r="D420" s="282">
        <v>179</v>
      </c>
      <c r="E420" s="265"/>
    </row>
    <row r="421" spans="1:5">
      <c r="A421" s="283">
        <v>2125</v>
      </c>
      <c r="B421" s="176">
        <v>14976.6</v>
      </c>
      <c r="C421" s="176">
        <v>31.6</v>
      </c>
      <c r="D421" s="282">
        <v>137</v>
      </c>
      <c r="E421" s="265"/>
    </row>
    <row r="422" spans="1:5">
      <c r="A422" s="283">
        <v>2126</v>
      </c>
      <c r="B422" s="176">
        <v>11696.5</v>
      </c>
      <c r="C422" s="176">
        <v>36.200000000000003</v>
      </c>
      <c r="D422" s="282">
        <v>102</v>
      </c>
      <c r="E422" s="265"/>
    </row>
    <row r="423" spans="1:5">
      <c r="A423" s="283">
        <v>2127</v>
      </c>
      <c r="B423" s="176">
        <v>13685.1</v>
      </c>
      <c r="C423" s="176">
        <v>33</v>
      </c>
      <c r="D423" s="282">
        <v>131</v>
      </c>
      <c r="E423" s="265"/>
    </row>
    <row r="424" spans="1:5">
      <c r="A424" s="283">
        <v>2128</v>
      </c>
      <c r="B424" s="176">
        <v>9438.4</v>
      </c>
      <c r="C424" s="176">
        <v>32.4</v>
      </c>
      <c r="D424" s="282">
        <v>121</v>
      </c>
      <c r="E424" s="265"/>
    </row>
    <row r="425" spans="1:5">
      <c r="A425" s="283">
        <v>2129</v>
      </c>
      <c r="B425" s="176">
        <v>12303.1</v>
      </c>
      <c r="C425" s="176">
        <v>34.5</v>
      </c>
      <c r="D425" s="282">
        <v>146</v>
      </c>
      <c r="E425" s="265"/>
    </row>
    <row r="426" spans="1:5">
      <c r="A426" s="283">
        <v>2130</v>
      </c>
      <c r="B426" s="176">
        <v>8914.4</v>
      </c>
      <c r="C426" s="176">
        <v>34.6</v>
      </c>
      <c r="D426" s="282">
        <v>165</v>
      </c>
      <c r="E426" s="265"/>
    </row>
    <row r="427" spans="1:5">
      <c r="A427" s="283">
        <v>2131</v>
      </c>
      <c r="B427" s="176">
        <v>10687.5</v>
      </c>
      <c r="C427" s="176">
        <v>37.700000000000003</v>
      </c>
      <c r="D427" s="282">
        <v>131</v>
      </c>
      <c r="E427" s="265"/>
    </row>
    <row r="428" spans="1:5">
      <c r="A428" s="283">
        <v>2132</v>
      </c>
      <c r="B428" s="176">
        <v>4956.1000000000004</v>
      </c>
      <c r="C428" s="176">
        <v>43.5</v>
      </c>
      <c r="D428" s="282">
        <v>143</v>
      </c>
      <c r="E428" s="265"/>
    </row>
    <row r="429" spans="1:5">
      <c r="A429" s="283">
        <v>2133</v>
      </c>
      <c r="B429" s="176">
        <v>0</v>
      </c>
      <c r="C429" s="176">
        <v>0</v>
      </c>
      <c r="D429" s="282">
        <v>87</v>
      </c>
      <c r="E429" s="265"/>
    </row>
    <row r="430" spans="1:5">
      <c r="A430" s="283">
        <v>2134</v>
      </c>
      <c r="B430" s="176">
        <v>20686.7</v>
      </c>
      <c r="C430" s="176">
        <v>26.9</v>
      </c>
      <c r="D430" s="282">
        <v>138</v>
      </c>
      <c r="E430" s="265"/>
    </row>
    <row r="431" spans="1:5">
      <c r="A431" s="283">
        <v>2135</v>
      </c>
      <c r="B431" s="176">
        <v>16486.099999999999</v>
      </c>
      <c r="C431" s="176">
        <v>29.3</v>
      </c>
      <c r="D431" s="282">
        <v>173</v>
      </c>
      <c r="E431" s="265"/>
    </row>
    <row r="432" spans="1:5">
      <c r="A432" s="283">
        <v>2136</v>
      </c>
      <c r="B432" s="176">
        <v>8810.6</v>
      </c>
      <c r="C432" s="176">
        <v>37</v>
      </c>
      <c r="D432" s="282">
        <v>129</v>
      </c>
      <c r="E432" s="265"/>
    </row>
    <row r="433" spans="1:5">
      <c r="A433" s="283">
        <v>2137</v>
      </c>
      <c r="B433" s="176">
        <v>0</v>
      </c>
      <c r="C433" s="176">
        <v>0</v>
      </c>
      <c r="D433" s="282">
        <v>87</v>
      </c>
      <c r="E433" s="265"/>
    </row>
    <row r="434" spans="1:5">
      <c r="A434" s="283">
        <v>2138</v>
      </c>
      <c r="B434" s="176">
        <v>11054.6</v>
      </c>
      <c r="C434" s="176">
        <v>30.7</v>
      </c>
      <c r="D434" s="282">
        <v>190</v>
      </c>
      <c r="E434" s="265"/>
    </row>
    <row r="435" spans="1:5">
      <c r="A435" s="283">
        <v>2139</v>
      </c>
      <c r="B435" s="176">
        <v>13913</v>
      </c>
      <c r="C435" s="176">
        <v>30.9</v>
      </c>
      <c r="D435" s="282">
        <v>183</v>
      </c>
      <c r="E435" s="265"/>
    </row>
    <row r="436" spans="1:5">
      <c r="A436" s="283">
        <v>2140</v>
      </c>
      <c r="B436" s="176">
        <v>11095.2</v>
      </c>
      <c r="C436" s="176">
        <v>35</v>
      </c>
      <c r="D436" s="282">
        <v>179</v>
      </c>
      <c r="E436" s="265"/>
    </row>
    <row r="437" spans="1:5">
      <c r="A437" s="283">
        <v>2141</v>
      </c>
      <c r="B437" s="176">
        <v>12698.5</v>
      </c>
      <c r="C437" s="176">
        <v>32.9</v>
      </c>
      <c r="D437" s="282">
        <v>134</v>
      </c>
      <c r="E437" s="265"/>
    </row>
    <row r="438" spans="1:5">
      <c r="A438" s="283">
        <v>2142</v>
      </c>
      <c r="B438" s="176">
        <v>10457.200000000001</v>
      </c>
      <c r="C438" s="176">
        <v>28.6</v>
      </c>
      <c r="D438" s="282">
        <v>153</v>
      </c>
      <c r="E438" s="265"/>
    </row>
    <row r="439" spans="1:5">
      <c r="A439" s="283">
        <v>2143</v>
      </c>
      <c r="B439" s="176">
        <v>12326.2</v>
      </c>
      <c r="C439" s="176">
        <v>33</v>
      </c>
      <c r="D439" s="282">
        <v>108</v>
      </c>
      <c r="E439" s="265"/>
    </row>
    <row r="440" spans="1:5">
      <c r="A440" s="283">
        <v>2144</v>
      </c>
      <c r="B440" s="176">
        <v>18421.7</v>
      </c>
      <c r="C440" s="176">
        <v>31.1</v>
      </c>
      <c r="D440" s="282">
        <v>101</v>
      </c>
      <c r="E440" s="265"/>
    </row>
    <row r="441" spans="1:5">
      <c r="A441" s="283">
        <v>2145</v>
      </c>
      <c r="B441" s="176">
        <v>19070.8</v>
      </c>
      <c r="C441" s="176">
        <v>33.700000000000003</v>
      </c>
      <c r="D441" s="282">
        <v>102</v>
      </c>
      <c r="E441" s="265"/>
    </row>
    <row r="442" spans="1:5">
      <c r="A442" s="283">
        <v>2148</v>
      </c>
      <c r="B442" s="176">
        <v>10297.299999999999</v>
      </c>
      <c r="C442" s="176">
        <v>36.5</v>
      </c>
      <c r="D442" s="282">
        <v>142</v>
      </c>
      <c r="E442" s="265"/>
    </row>
    <row r="443" spans="1:5">
      <c r="A443" s="283">
        <v>2149</v>
      </c>
      <c r="B443" s="176">
        <v>11509.8</v>
      </c>
      <c r="C443" s="176">
        <v>35.4</v>
      </c>
      <c r="D443" s="282">
        <v>118</v>
      </c>
      <c r="E443" s="265"/>
    </row>
    <row r="444" spans="1:5">
      <c r="A444" s="283">
        <v>2150</v>
      </c>
      <c r="B444" s="176">
        <v>15953.5</v>
      </c>
      <c r="C444" s="176">
        <v>31.9</v>
      </c>
      <c r="D444" s="282">
        <v>132</v>
      </c>
      <c r="E444" s="265"/>
    </row>
    <row r="445" spans="1:5">
      <c r="A445" s="283">
        <v>2151</v>
      </c>
      <c r="B445" s="176">
        <v>8816.2000000000007</v>
      </c>
      <c r="C445" s="176">
        <v>37.9</v>
      </c>
      <c r="D445" s="282">
        <v>113</v>
      </c>
      <c r="E445" s="265"/>
    </row>
    <row r="446" spans="1:5">
      <c r="A446" s="283">
        <v>2152</v>
      </c>
      <c r="B446" s="176">
        <v>6204.2</v>
      </c>
      <c r="C446" s="176">
        <v>43.6</v>
      </c>
      <c r="D446" s="282">
        <v>96</v>
      </c>
      <c r="E446" s="265"/>
    </row>
    <row r="447" spans="1:5">
      <c r="A447" s="283">
        <v>2153</v>
      </c>
      <c r="B447" s="176">
        <v>13698.6</v>
      </c>
      <c r="C447" s="176">
        <v>22.7</v>
      </c>
      <c r="D447" s="282">
        <v>87</v>
      </c>
      <c r="E447" s="265"/>
    </row>
    <row r="448" spans="1:5">
      <c r="A448" s="283">
        <v>2155</v>
      </c>
      <c r="B448" s="176">
        <v>6695.7</v>
      </c>
      <c r="C448" s="176">
        <v>37.5</v>
      </c>
      <c r="D448" s="282">
        <v>150</v>
      </c>
      <c r="E448" s="265"/>
    </row>
    <row r="449" spans="1:5">
      <c r="A449" s="283">
        <v>2156</v>
      </c>
      <c r="B449" s="176">
        <v>13164.7</v>
      </c>
      <c r="C449" s="176">
        <v>41.7</v>
      </c>
      <c r="D449" s="282">
        <v>87</v>
      </c>
      <c r="E449" s="265"/>
    </row>
    <row r="450" spans="1:5">
      <c r="A450" s="283">
        <v>2163</v>
      </c>
      <c r="B450" s="176">
        <v>4617.3999999999996</v>
      </c>
      <c r="C450" s="176">
        <v>26.1</v>
      </c>
      <c r="D450" s="282">
        <v>97</v>
      </c>
      <c r="E450" s="265"/>
    </row>
    <row r="451" spans="1:5">
      <c r="A451" s="283">
        <v>2169</v>
      </c>
      <c r="B451" s="176">
        <v>4390.2</v>
      </c>
      <c r="C451" s="176">
        <v>38.799999999999997</v>
      </c>
      <c r="D451" s="282">
        <v>131</v>
      </c>
      <c r="E451" s="265"/>
    </row>
    <row r="452" spans="1:5">
      <c r="A452" s="283">
        <v>2170</v>
      </c>
      <c r="B452" s="176">
        <v>8763.7000000000007</v>
      </c>
      <c r="C452" s="176">
        <v>39.700000000000003</v>
      </c>
      <c r="D452" s="282">
        <v>133</v>
      </c>
      <c r="E452" s="265"/>
    </row>
    <row r="453" spans="1:5">
      <c r="A453" s="283">
        <v>2171</v>
      </c>
      <c r="B453" s="176">
        <v>6707.3</v>
      </c>
      <c r="C453" s="176">
        <v>40.9</v>
      </c>
      <c r="D453" s="282">
        <v>94</v>
      </c>
      <c r="E453" s="265"/>
    </row>
    <row r="454" spans="1:5">
      <c r="A454" s="283">
        <v>2176</v>
      </c>
      <c r="B454" s="176">
        <v>5386.1</v>
      </c>
      <c r="C454" s="176">
        <v>41.7</v>
      </c>
      <c r="D454" s="282">
        <v>113</v>
      </c>
      <c r="E454" s="265"/>
    </row>
    <row r="455" spans="1:5">
      <c r="A455" s="283">
        <v>2180</v>
      </c>
      <c r="B455" s="176">
        <v>3498</v>
      </c>
      <c r="C455" s="176">
        <v>43.6</v>
      </c>
      <c r="D455" s="282">
        <v>96</v>
      </c>
      <c r="E455" s="265"/>
    </row>
    <row r="456" spans="1:5">
      <c r="A456" s="283">
        <v>2184</v>
      </c>
      <c r="B456" s="176">
        <v>2556.4</v>
      </c>
      <c r="C456" s="176">
        <v>41.3</v>
      </c>
      <c r="D456" s="282">
        <v>185</v>
      </c>
      <c r="E456" s="265"/>
    </row>
    <row r="457" spans="1:5">
      <c r="A457" s="283">
        <v>2185</v>
      </c>
      <c r="B457" s="176">
        <v>0</v>
      </c>
      <c r="C457" s="176">
        <v>0</v>
      </c>
      <c r="D457" s="282">
        <v>87</v>
      </c>
      <c r="E457" s="265"/>
    </row>
    <row r="458" spans="1:5">
      <c r="A458" s="283">
        <v>2186</v>
      </c>
      <c r="B458" s="176">
        <v>2058.6</v>
      </c>
      <c r="C458" s="176">
        <v>40.9</v>
      </c>
      <c r="D458" s="282">
        <v>169</v>
      </c>
      <c r="E458" s="265"/>
    </row>
    <row r="459" spans="1:5">
      <c r="A459" s="283">
        <v>2187</v>
      </c>
      <c r="B459" s="176">
        <v>7799.9</v>
      </c>
      <c r="C459" s="176">
        <v>37.1</v>
      </c>
      <c r="D459" s="282">
        <v>87</v>
      </c>
      <c r="E459" s="265"/>
    </row>
    <row r="460" spans="1:5">
      <c r="A460" s="283">
        <v>2188</v>
      </c>
      <c r="B460" s="176">
        <v>3445.4</v>
      </c>
      <c r="C460" s="176">
        <v>42.2</v>
      </c>
      <c r="D460" s="282">
        <v>125</v>
      </c>
      <c r="E460" s="265"/>
    </row>
    <row r="461" spans="1:5">
      <c r="A461" s="283">
        <v>2189</v>
      </c>
      <c r="B461" s="176">
        <v>3691.2</v>
      </c>
      <c r="C461" s="176">
        <v>38.9</v>
      </c>
      <c r="D461" s="282">
        <v>87</v>
      </c>
      <c r="E461" s="265"/>
    </row>
    <row r="462" spans="1:5">
      <c r="A462" s="283">
        <v>2190</v>
      </c>
      <c r="B462" s="176">
        <v>2260.4</v>
      </c>
      <c r="C462" s="176">
        <v>41.2</v>
      </c>
      <c r="D462" s="282">
        <v>104</v>
      </c>
      <c r="E462" s="265"/>
    </row>
    <row r="463" spans="1:5">
      <c r="A463" s="283">
        <v>2191</v>
      </c>
      <c r="B463" s="176">
        <v>3905.7</v>
      </c>
      <c r="C463" s="176">
        <v>44.7</v>
      </c>
      <c r="D463" s="282">
        <v>87</v>
      </c>
      <c r="E463" s="265"/>
    </row>
    <row r="464" spans="1:5">
      <c r="A464" s="283">
        <v>2196</v>
      </c>
      <c r="B464" s="176">
        <v>0</v>
      </c>
      <c r="C464" s="176">
        <v>0</v>
      </c>
      <c r="D464" s="282">
        <v>87</v>
      </c>
      <c r="E464" s="265"/>
    </row>
    <row r="465" spans="1:5">
      <c r="A465" s="283">
        <v>2199</v>
      </c>
      <c r="B465" s="176">
        <v>17643</v>
      </c>
      <c r="C465" s="176">
        <v>32.6</v>
      </c>
      <c r="D465" s="282">
        <v>96</v>
      </c>
      <c r="E465" s="265"/>
    </row>
    <row r="466" spans="1:5">
      <c r="A466" s="283">
        <v>2201</v>
      </c>
      <c r="B466" s="176">
        <v>0</v>
      </c>
      <c r="C466" s="176">
        <v>0</v>
      </c>
      <c r="D466" s="282">
        <v>87</v>
      </c>
      <c r="E466" s="265"/>
    </row>
    <row r="467" spans="1:5">
      <c r="A467" s="283">
        <v>2203</v>
      </c>
      <c r="B467" s="176">
        <v>0</v>
      </c>
      <c r="C467" s="176">
        <v>0</v>
      </c>
      <c r="D467" s="282">
        <v>87</v>
      </c>
      <c r="E467" s="265"/>
    </row>
    <row r="468" spans="1:5">
      <c r="A468" s="283">
        <v>2205</v>
      </c>
      <c r="B468" s="176">
        <v>0</v>
      </c>
      <c r="C468" s="176">
        <v>0</v>
      </c>
      <c r="D468" s="282">
        <v>87</v>
      </c>
      <c r="E468" s="265"/>
    </row>
    <row r="469" spans="1:5">
      <c r="A469" s="283">
        <v>2210</v>
      </c>
      <c r="B469" s="176">
        <v>4105</v>
      </c>
      <c r="C469" s="176">
        <v>33.700000000000003</v>
      </c>
      <c r="D469" s="282">
        <v>114</v>
      </c>
      <c r="E469" s="265"/>
    </row>
    <row r="470" spans="1:5">
      <c r="A470" s="283">
        <v>2211</v>
      </c>
      <c r="B470" s="176">
        <v>0</v>
      </c>
      <c r="C470" s="176">
        <v>0</v>
      </c>
      <c r="D470" s="282">
        <v>87</v>
      </c>
      <c r="E470" s="265"/>
    </row>
    <row r="471" spans="1:5">
      <c r="A471" s="283">
        <v>2212</v>
      </c>
      <c r="B471" s="176">
        <v>0</v>
      </c>
      <c r="C471" s="176">
        <v>0</v>
      </c>
      <c r="D471" s="282">
        <v>87</v>
      </c>
      <c r="E471" s="265"/>
    </row>
    <row r="472" spans="1:5">
      <c r="A472" s="283">
        <v>2215</v>
      </c>
      <c r="B472" s="176">
        <v>28093.3</v>
      </c>
      <c r="C472" s="176">
        <v>23</v>
      </c>
      <c r="D472" s="282">
        <v>179</v>
      </c>
      <c r="E472" s="265"/>
    </row>
    <row r="473" spans="1:5">
      <c r="A473" s="283">
        <v>2217</v>
      </c>
      <c r="B473" s="176">
        <v>0</v>
      </c>
      <c r="C473" s="176">
        <v>0</v>
      </c>
      <c r="D473" s="282">
        <v>87</v>
      </c>
      <c r="E473" s="265"/>
    </row>
    <row r="474" spans="1:5">
      <c r="A474" s="283">
        <v>2222</v>
      </c>
      <c r="B474" s="176">
        <v>0</v>
      </c>
      <c r="C474" s="176">
        <v>0</v>
      </c>
      <c r="D474" s="282">
        <v>87</v>
      </c>
      <c r="E474" s="265"/>
    </row>
    <row r="475" spans="1:5">
      <c r="A475" s="283">
        <v>2238</v>
      </c>
      <c r="B475" s="176">
        <v>0</v>
      </c>
      <c r="C475" s="176">
        <v>0</v>
      </c>
      <c r="D475" s="282">
        <v>87</v>
      </c>
      <c r="E475" s="265"/>
    </row>
    <row r="476" spans="1:5">
      <c r="A476" s="283">
        <v>2269</v>
      </c>
      <c r="B476" s="176">
        <v>0</v>
      </c>
      <c r="C476" s="176">
        <v>0</v>
      </c>
      <c r="D476" s="282">
        <v>87</v>
      </c>
      <c r="E476" s="265"/>
    </row>
    <row r="477" spans="1:5">
      <c r="A477" s="283">
        <v>2283</v>
      </c>
      <c r="B477" s="176">
        <v>0</v>
      </c>
      <c r="C477" s="176">
        <v>0</v>
      </c>
      <c r="D477" s="282">
        <v>87</v>
      </c>
      <c r="E477" s="265"/>
    </row>
    <row r="478" spans="1:5">
      <c r="A478" s="283">
        <v>2297</v>
      </c>
      <c r="B478" s="176">
        <v>0</v>
      </c>
      <c r="C478" s="176">
        <v>0</v>
      </c>
      <c r="D478" s="282">
        <v>87</v>
      </c>
      <c r="E478" s="265"/>
    </row>
    <row r="479" spans="1:5">
      <c r="A479" s="283">
        <v>2301</v>
      </c>
      <c r="B479" s="176">
        <v>4535.6000000000004</v>
      </c>
      <c r="C479" s="176">
        <v>35.700000000000003</v>
      </c>
      <c r="D479" s="282">
        <v>140</v>
      </c>
      <c r="E479" s="265"/>
    </row>
    <row r="480" spans="1:5">
      <c r="A480" s="283">
        <v>2302</v>
      </c>
      <c r="B480" s="176">
        <v>3591.9</v>
      </c>
      <c r="C480" s="176">
        <v>36.299999999999997</v>
      </c>
      <c r="D480" s="282">
        <v>93</v>
      </c>
      <c r="E480" s="265"/>
    </row>
    <row r="481" spans="1:5">
      <c r="A481" s="283">
        <v>2303</v>
      </c>
      <c r="B481" s="176">
        <v>0</v>
      </c>
      <c r="C481" s="176">
        <v>0</v>
      </c>
      <c r="D481" s="282">
        <v>87</v>
      </c>
      <c r="E481" s="265"/>
    </row>
    <row r="482" spans="1:5">
      <c r="A482" s="283">
        <v>2304</v>
      </c>
      <c r="B482" s="176">
        <v>0</v>
      </c>
      <c r="C482" s="176">
        <v>0</v>
      </c>
      <c r="D482" s="282">
        <v>87</v>
      </c>
      <c r="E482" s="265"/>
    </row>
    <row r="483" spans="1:5">
      <c r="A483" s="283">
        <v>2305</v>
      </c>
      <c r="B483" s="176">
        <v>0</v>
      </c>
      <c r="C483" s="176">
        <v>0</v>
      </c>
      <c r="D483" s="282">
        <v>87</v>
      </c>
      <c r="E483" s="265"/>
    </row>
    <row r="484" spans="1:5">
      <c r="A484" s="283">
        <v>2322</v>
      </c>
      <c r="B484" s="176">
        <v>1016.2</v>
      </c>
      <c r="C484" s="176">
        <v>43.5</v>
      </c>
      <c r="D484" s="282">
        <v>103</v>
      </c>
      <c r="E484" s="265"/>
    </row>
    <row r="485" spans="1:5">
      <c r="A485" s="283">
        <v>2324</v>
      </c>
      <c r="B485" s="176">
        <v>947.1</v>
      </c>
      <c r="C485" s="176">
        <v>36.5</v>
      </c>
      <c r="D485" s="282">
        <v>102</v>
      </c>
      <c r="E485" s="265"/>
    </row>
    <row r="486" spans="1:5">
      <c r="A486" s="283">
        <v>2325</v>
      </c>
      <c r="B486" s="176">
        <v>0</v>
      </c>
      <c r="C486" s="176">
        <v>0</v>
      </c>
      <c r="D486" s="282">
        <v>87</v>
      </c>
      <c r="E486" s="265"/>
    </row>
    <row r="487" spans="1:5">
      <c r="A487" s="283">
        <v>2327</v>
      </c>
      <c r="B487" s="176">
        <v>0</v>
      </c>
      <c r="C487" s="176">
        <v>0</v>
      </c>
      <c r="D487" s="282">
        <v>87</v>
      </c>
      <c r="E487" s="265"/>
    </row>
    <row r="488" spans="1:5">
      <c r="A488" s="283">
        <v>2330</v>
      </c>
      <c r="B488" s="176">
        <v>320.3</v>
      </c>
      <c r="C488" s="176">
        <v>42.2</v>
      </c>
      <c r="D488" s="282">
        <v>95</v>
      </c>
      <c r="E488" s="265"/>
    </row>
    <row r="489" spans="1:5">
      <c r="A489" s="283">
        <v>2331</v>
      </c>
      <c r="B489" s="176">
        <v>0</v>
      </c>
      <c r="C489" s="176">
        <v>0</v>
      </c>
      <c r="D489" s="282">
        <v>87</v>
      </c>
      <c r="E489" s="265"/>
    </row>
    <row r="490" spans="1:5">
      <c r="A490" s="283">
        <v>2332</v>
      </c>
      <c r="B490" s="176">
        <v>621.5</v>
      </c>
      <c r="C490" s="176">
        <v>44.5</v>
      </c>
      <c r="D490" s="282">
        <v>138</v>
      </c>
      <c r="E490" s="265"/>
    </row>
    <row r="491" spans="1:5">
      <c r="A491" s="283">
        <v>2333</v>
      </c>
      <c r="B491" s="176">
        <v>812.2</v>
      </c>
      <c r="C491" s="176">
        <v>40.1</v>
      </c>
      <c r="D491" s="282">
        <v>115</v>
      </c>
      <c r="E491" s="265"/>
    </row>
    <row r="492" spans="1:5">
      <c r="A492" s="283">
        <v>2334</v>
      </c>
      <c r="B492" s="176">
        <v>0</v>
      </c>
      <c r="C492" s="176">
        <v>0</v>
      </c>
      <c r="D492" s="282">
        <v>87</v>
      </c>
      <c r="E492" s="265"/>
    </row>
    <row r="493" spans="1:5">
      <c r="A493" s="283">
        <v>2337</v>
      </c>
      <c r="B493" s="176">
        <v>0</v>
      </c>
      <c r="C493" s="176">
        <v>0</v>
      </c>
      <c r="D493" s="282">
        <v>87</v>
      </c>
      <c r="E493" s="265"/>
    </row>
    <row r="494" spans="1:5">
      <c r="A494" s="283">
        <v>2338</v>
      </c>
      <c r="B494" s="176">
        <v>501.9</v>
      </c>
      <c r="C494" s="176">
        <v>41.9</v>
      </c>
      <c r="D494" s="282">
        <v>95</v>
      </c>
      <c r="E494" s="265"/>
    </row>
    <row r="495" spans="1:5">
      <c r="A495" s="283">
        <v>2339</v>
      </c>
      <c r="B495" s="176">
        <v>886.4</v>
      </c>
      <c r="C495" s="176">
        <v>40.9</v>
      </c>
      <c r="D495" s="282">
        <v>139</v>
      </c>
      <c r="E495" s="265"/>
    </row>
    <row r="496" spans="1:5">
      <c r="A496" s="283">
        <v>2340</v>
      </c>
      <c r="B496" s="176">
        <v>0</v>
      </c>
      <c r="C496" s="176">
        <v>0</v>
      </c>
      <c r="D496" s="282">
        <v>87</v>
      </c>
      <c r="E496" s="265"/>
    </row>
    <row r="497" spans="1:5">
      <c r="A497" s="283">
        <v>2341</v>
      </c>
      <c r="B497" s="176">
        <v>673.3</v>
      </c>
      <c r="C497" s="176">
        <v>40.1</v>
      </c>
      <c r="D497" s="282">
        <v>103</v>
      </c>
      <c r="E497" s="265"/>
    </row>
    <row r="498" spans="1:5">
      <c r="A498" s="283">
        <v>2343</v>
      </c>
      <c r="B498" s="176">
        <v>1501.8</v>
      </c>
      <c r="C498" s="176">
        <v>41</v>
      </c>
      <c r="D498" s="282">
        <v>113</v>
      </c>
      <c r="E498" s="265"/>
    </row>
    <row r="499" spans="1:5">
      <c r="A499" s="283">
        <v>2344</v>
      </c>
      <c r="B499" s="176">
        <v>0</v>
      </c>
      <c r="C499" s="176">
        <v>0</v>
      </c>
      <c r="D499" s="282">
        <v>87</v>
      </c>
      <c r="E499" s="265"/>
    </row>
    <row r="500" spans="1:5">
      <c r="A500" s="283">
        <v>2345</v>
      </c>
      <c r="B500" s="176">
        <v>0</v>
      </c>
      <c r="C500" s="176">
        <v>0</v>
      </c>
      <c r="D500" s="282">
        <v>87</v>
      </c>
      <c r="E500" s="265"/>
    </row>
    <row r="501" spans="1:5">
      <c r="A501" s="283">
        <v>2346</v>
      </c>
      <c r="B501" s="176">
        <v>339.7</v>
      </c>
      <c r="C501" s="176">
        <v>40.9</v>
      </c>
      <c r="D501" s="282">
        <v>159</v>
      </c>
      <c r="E501" s="265"/>
    </row>
    <row r="502" spans="1:5">
      <c r="A502" s="283">
        <v>2347</v>
      </c>
      <c r="B502" s="176">
        <v>368</v>
      </c>
      <c r="C502" s="176">
        <v>42</v>
      </c>
      <c r="D502" s="282">
        <v>124</v>
      </c>
      <c r="E502" s="265"/>
    </row>
    <row r="503" spans="1:5">
      <c r="A503" s="283">
        <v>2348</v>
      </c>
      <c r="B503" s="176">
        <v>0</v>
      </c>
      <c r="C503" s="176">
        <v>0</v>
      </c>
      <c r="D503" s="282">
        <v>87</v>
      </c>
      <c r="E503" s="265"/>
    </row>
    <row r="504" spans="1:5">
      <c r="A504" s="283">
        <v>2349</v>
      </c>
      <c r="B504" s="176">
        <v>0</v>
      </c>
      <c r="C504" s="176">
        <v>0</v>
      </c>
      <c r="D504" s="282">
        <v>87</v>
      </c>
      <c r="E504" s="265"/>
    </row>
    <row r="505" spans="1:5">
      <c r="A505" s="283">
        <v>2350</v>
      </c>
      <c r="B505" s="176">
        <v>0</v>
      </c>
      <c r="C505" s="176">
        <v>0</v>
      </c>
      <c r="D505" s="282">
        <v>87</v>
      </c>
      <c r="E505" s="265"/>
    </row>
    <row r="506" spans="1:5">
      <c r="A506" s="283">
        <v>2351</v>
      </c>
      <c r="B506" s="176">
        <v>1568.2</v>
      </c>
      <c r="C506" s="176">
        <v>39.4</v>
      </c>
      <c r="D506" s="282">
        <v>118</v>
      </c>
      <c r="E506" s="265"/>
    </row>
    <row r="507" spans="1:5">
      <c r="A507" s="283">
        <v>2355</v>
      </c>
      <c r="B507" s="176">
        <v>0</v>
      </c>
      <c r="C507" s="176">
        <v>0</v>
      </c>
      <c r="D507" s="282">
        <v>87</v>
      </c>
      <c r="E507" s="265"/>
    </row>
    <row r="508" spans="1:5">
      <c r="A508" s="283">
        <v>2356</v>
      </c>
      <c r="B508" s="176">
        <v>949</v>
      </c>
      <c r="C508" s="176">
        <v>37.200000000000003</v>
      </c>
      <c r="D508" s="282">
        <v>104</v>
      </c>
      <c r="E508" s="265"/>
    </row>
    <row r="509" spans="1:5">
      <c r="A509" s="283">
        <v>2357</v>
      </c>
      <c r="B509" s="176">
        <v>0</v>
      </c>
      <c r="C509" s="176">
        <v>0</v>
      </c>
      <c r="D509" s="282">
        <v>87</v>
      </c>
      <c r="E509" s="265"/>
    </row>
    <row r="510" spans="1:5">
      <c r="A510" s="283">
        <v>2358</v>
      </c>
      <c r="B510" s="176">
        <v>0</v>
      </c>
      <c r="C510" s="176">
        <v>0</v>
      </c>
      <c r="D510" s="282">
        <v>87</v>
      </c>
      <c r="E510" s="265"/>
    </row>
    <row r="511" spans="1:5">
      <c r="A511" s="283">
        <v>2359</v>
      </c>
      <c r="B511" s="176">
        <v>826</v>
      </c>
      <c r="C511" s="176">
        <v>40.1</v>
      </c>
      <c r="D511" s="282">
        <v>118</v>
      </c>
      <c r="E511" s="265"/>
    </row>
    <row r="512" spans="1:5">
      <c r="A512" s="283">
        <v>2360</v>
      </c>
      <c r="B512" s="176">
        <v>589.9</v>
      </c>
      <c r="C512" s="176">
        <v>41.2</v>
      </c>
      <c r="D512" s="282">
        <v>124</v>
      </c>
      <c r="E512" s="265"/>
    </row>
    <row r="513" spans="1:5">
      <c r="A513" s="283">
        <v>2361</v>
      </c>
      <c r="B513" s="176">
        <v>4502</v>
      </c>
      <c r="C513" s="176">
        <v>44.3</v>
      </c>
      <c r="D513" s="282">
        <v>87</v>
      </c>
      <c r="E513" s="265"/>
    </row>
    <row r="514" spans="1:5">
      <c r="A514" s="283">
        <v>2362</v>
      </c>
      <c r="B514" s="176">
        <v>0</v>
      </c>
      <c r="C514" s="176">
        <v>0</v>
      </c>
      <c r="D514" s="282">
        <v>87</v>
      </c>
      <c r="E514" s="265"/>
    </row>
    <row r="515" spans="1:5">
      <c r="A515" s="283">
        <v>2364</v>
      </c>
      <c r="B515" s="176">
        <v>675.5</v>
      </c>
      <c r="C515" s="176">
        <v>41.7</v>
      </c>
      <c r="D515" s="282">
        <v>131</v>
      </c>
      <c r="E515" s="265"/>
    </row>
    <row r="516" spans="1:5">
      <c r="A516" s="283">
        <v>2366</v>
      </c>
      <c r="B516" s="176">
        <v>0</v>
      </c>
      <c r="C516" s="176">
        <v>0</v>
      </c>
      <c r="D516" s="282">
        <v>87</v>
      </c>
      <c r="E516" s="265"/>
    </row>
    <row r="517" spans="1:5">
      <c r="A517" s="283">
        <v>2367</v>
      </c>
      <c r="B517" s="176">
        <v>200.8</v>
      </c>
      <c r="C517" s="176">
        <v>44</v>
      </c>
      <c r="D517" s="282">
        <v>96</v>
      </c>
      <c r="E517" s="265"/>
    </row>
    <row r="518" spans="1:5">
      <c r="A518" s="283">
        <v>2368</v>
      </c>
      <c r="B518" s="176">
        <v>3081.8</v>
      </c>
      <c r="C518" s="176">
        <v>39.799999999999997</v>
      </c>
      <c r="D518" s="282">
        <v>129</v>
      </c>
      <c r="E518" s="265"/>
    </row>
    <row r="519" spans="1:5">
      <c r="A519" s="283">
        <v>2370</v>
      </c>
      <c r="B519" s="176">
        <v>1630.6</v>
      </c>
      <c r="C519" s="176">
        <v>39.6</v>
      </c>
      <c r="D519" s="282">
        <v>105</v>
      </c>
      <c r="E519" s="265"/>
    </row>
    <row r="520" spans="1:5">
      <c r="A520" s="283">
        <v>2375</v>
      </c>
      <c r="B520" s="176">
        <v>659.2</v>
      </c>
      <c r="C520" s="176">
        <v>40.5</v>
      </c>
      <c r="D520" s="282">
        <v>104</v>
      </c>
      <c r="E520" s="265"/>
    </row>
    <row r="521" spans="1:5">
      <c r="A521" s="283">
        <v>2379</v>
      </c>
      <c r="B521" s="176">
        <v>461.3</v>
      </c>
      <c r="C521" s="176">
        <v>43.1</v>
      </c>
      <c r="D521" s="282">
        <v>103</v>
      </c>
      <c r="E521" s="265"/>
    </row>
    <row r="522" spans="1:5">
      <c r="A522" s="283">
        <v>2381</v>
      </c>
      <c r="B522" s="176">
        <v>0</v>
      </c>
      <c r="C522" s="176">
        <v>0</v>
      </c>
      <c r="D522" s="282">
        <v>87</v>
      </c>
      <c r="E522" s="265"/>
    </row>
    <row r="523" spans="1:5">
      <c r="A523" s="283">
        <v>2382</v>
      </c>
      <c r="B523" s="176">
        <v>1861.4</v>
      </c>
      <c r="C523" s="176">
        <v>38.1</v>
      </c>
      <c r="D523" s="282">
        <v>87</v>
      </c>
      <c r="E523" s="265"/>
    </row>
    <row r="524" spans="1:5">
      <c r="A524" s="283">
        <v>2420</v>
      </c>
      <c r="B524" s="176">
        <v>1980.8</v>
      </c>
      <c r="C524" s="176">
        <v>45.3</v>
      </c>
      <c r="D524" s="282">
        <v>140</v>
      </c>
      <c r="E524" s="265"/>
    </row>
    <row r="525" spans="1:5">
      <c r="A525" s="283">
        <v>2421</v>
      </c>
      <c r="B525" s="176">
        <v>1826.6</v>
      </c>
      <c r="C525" s="176">
        <v>45.2</v>
      </c>
      <c r="D525" s="282">
        <v>137</v>
      </c>
      <c r="E525" s="265"/>
    </row>
    <row r="526" spans="1:5">
      <c r="A526" s="283">
        <v>2445</v>
      </c>
      <c r="B526" s="176">
        <v>7788.6</v>
      </c>
      <c r="C526" s="176">
        <v>35.700000000000003</v>
      </c>
      <c r="D526" s="282">
        <v>186</v>
      </c>
      <c r="E526" s="265"/>
    </row>
    <row r="527" spans="1:5">
      <c r="A527" s="283">
        <v>2446</v>
      </c>
      <c r="B527" s="176">
        <v>16736</v>
      </c>
      <c r="C527" s="176">
        <v>33</v>
      </c>
      <c r="D527" s="282">
        <v>173</v>
      </c>
      <c r="E527" s="265"/>
    </row>
    <row r="528" spans="1:5">
      <c r="A528" s="283">
        <v>2447</v>
      </c>
      <c r="B528" s="176">
        <v>0</v>
      </c>
      <c r="C528" s="176">
        <v>0</v>
      </c>
      <c r="D528" s="282">
        <v>87</v>
      </c>
      <c r="E528" s="265"/>
    </row>
    <row r="529" spans="1:5">
      <c r="A529" s="283">
        <v>2451</v>
      </c>
      <c r="B529" s="176">
        <v>2977.3</v>
      </c>
      <c r="C529" s="176">
        <v>39.299999999999997</v>
      </c>
      <c r="D529" s="282">
        <v>144</v>
      </c>
      <c r="E529" s="265"/>
    </row>
    <row r="530" spans="1:5">
      <c r="A530" s="283">
        <v>2452</v>
      </c>
      <c r="B530" s="176">
        <v>3986.4</v>
      </c>
      <c r="C530" s="176">
        <v>32.6</v>
      </c>
      <c r="D530" s="282">
        <v>186</v>
      </c>
      <c r="E530" s="265"/>
    </row>
    <row r="531" spans="1:5">
      <c r="A531" s="283">
        <v>2453</v>
      </c>
      <c r="B531" s="176">
        <v>6659.4</v>
      </c>
      <c r="C531" s="176">
        <v>32.6</v>
      </c>
      <c r="D531" s="282">
        <v>180</v>
      </c>
      <c r="E531" s="265"/>
    </row>
    <row r="532" spans="1:5">
      <c r="A532" s="283">
        <v>2454</v>
      </c>
      <c r="B532" s="176">
        <v>0</v>
      </c>
      <c r="C532" s="176">
        <v>0</v>
      </c>
      <c r="D532" s="282">
        <v>87</v>
      </c>
      <c r="E532" s="265"/>
    </row>
    <row r="533" spans="1:5">
      <c r="A533" s="283">
        <v>2455</v>
      </c>
      <c r="B533" s="176">
        <v>8733.2999999999993</v>
      </c>
      <c r="C533" s="176">
        <v>33.4</v>
      </c>
      <c r="D533" s="282">
        <v>87</v>
      </c>
      <c r="E533" s="265"/>
    </row>
    <row r="534" spans="1:5">
      <c r="A534" s="283">
        <v>2456</v>
      </c>
      <c r="B534" s="176">
        <v>8071.4</v>
      </c>
      <c r="C534" s="176">
        <v>42.6</v>
      </c>
      <c r="D534" s="282">
        <v>87</v>
      </c>
      <c r="E534" s="265"/>
    </row>
    <row r="535" spans="1:5">
      <c r="A535" s="283">
        <v>2457</v>
      </c>
      <c r="B535" s="176">
        <v>11359.5</v>
      </c>
      <c r="C535" s="176">
        <v>43.8</v>
      </c>
      <c r="D535" s="282">
        <v>128</v>
      </c>
      <c r="E535" s="265"/>
    </row>
    <row r="536" spans="1:5">
      <c r="A536" s="283">
        <v>2458</v>
      </c>
      <c r="B536" s="176">
        <v>6084.2</v>
      </c>
      <c r="C536" s="176">
        <v>37.4</v>
      </c>
      <c r="D536" s="282">
        <v>187</v>
      </c>
      <c r="E536" s="265"/>
    </row>
    <row r="537" spans="1:5">
      <c r="A537" s="283">
        <v>2459</v>
      </c>
      <c r="B537" s="176">
        <v>4048.8</v>
      </c>
      <c r="C537" s="176">
        <v>43.9</v>
      </c>
      <c r="D537" s="282">
        <v>180</v>
      </c>
      <c r="E537" s="265"/>
    </row>
    <row r="538" spans="1:5">
      <c r="A538" s="283">
        <v>2460</v>
      </c>
      <c r="B538" s="176">
        <v>6012.5</v>
      </c>
      <c r="C538" s="176">
        <v>41.7</v>
      </c>
      <c r="D538" s="282">
        <v>131</v>
      </c>
      <c r="E538" s="265"/>
    </row>
    <row r="539" spans="1:5">
      <c r="A539" s="283">
        <v>2461</v>
      </c>
      <c r="B539" s="176">
        <v>4004.5</v>
      </c>
      <c r="C539" s="176">
        <v>41.3</v>
      </c>
      <c r="D539" s="282">
        <v>141</v>
      </c>
      <c r="E539" s="265"/>
    </row>
    <row r="540" spans="1:5">
      <c r="A540" s="283">
        <v>2462</v>
      </c>
      <c r="B540" s="176">
        <v>2222.8000000000002</v>
      </c>
      <c r="C540" s="176">
        <v>45.1</v>
      </c>
      <c r="D540" s="282">
        <v>96</v>
      </c>
      <c r="E540" s="265"/>
    </row>
    <row r="541" spans="1:5">
      <c r="A541" s="283">
        <v>2464</v>
      </c>
      <c r="B541" s="176">
        <v>5740.8</v>
      </c>
      <c r="C541" s="176">
        <v>39.9</v>
      </c>
      <c r="D541" s="282">
        <v>134</v>
      </c>
      <c r="E541" s="265"/>
    </row>
    <row r="542" spans="1:5">
      <c r="A542" s="283">
        <v>2465</v>
      </c>
      <c r="B542" s="176">
        <v>4811</v>
      </c>
      <c r="C542" s="176">
        <v>42</v>
      </c>
      <c r="D542" s="282">
        <v>133</v>
      </c>
      <c r="E542" s="265"/>
    </row>
    <row r="543" spans="1:5">
      <c r="A543" s="283">
        <v>2466</v>
      </c>
      <c r="B543" s="176">
        <v>3600.8</v>
      </c>
      <c r="C543" s="176">
        <v>37.9</v>
      </c>
      <c r="D543" s="282">
        <v>104</v>
      </c>
      <c r="E543" s="265"/>
    </row>
    <row r="544" spans="1:5">
      <c r="A544" s="283">
        <v>2467</v>
      </c>
      <c r="B544" s="176">
        <v>3317.1</v>
      </c>
      <c r="C544" s="176">
        <v>34.1</v>
      </c>
      <c r="D544" s="282">
        <v>177</v>
      </c>
      <c r="E544" s="265"/>
    </row>
    <row r="545" spans="1:5">
      <c r="A545" s="283">
        <v>2468</v>
      </c>
      <c r="B545" s="176">
        <v>3693.7</v>
      </c>
      <c r="C545" s="176">
        <v>46.6</v>
      </c>
      <c r="D545" s="282">
        <v>87</v>
      </c>
      <c r="E545" s="265"/>
    </row>
    <row r="546" spans="1:5">
      <c r="A546" s="283">
        <v>2471</v>
      </c>
      <c r="B546" s="176">
        <v>0</v>
      </c>
      <c r="C546" s="176">
        <v>0</v>
      </c>
      <c r="D546" s="282">
        <v>87</v>
      </c>
      <c r="E546" s="265"/>
    </row>
    <row r="547" spans="1:5">
      <c r="A547" s="283">
        <v>2472</v>
      </c>
      <c r="B547" s="176">
        <v>7061.7</v>
      </c>
      <c r="C547" s="176">
        <v>38.9</v>
      </c>
      <c r="D547" s="282">
        <v>149</v>
      </c>
      <c r="E547" s="265"/>
    </row>
    <row r="548" spans="1:5">
      <c r="A548" s="283">
        <v>2474</v>
      </c>
      <c r="B548" s="176">
        <v>8026.3</v>
      </c>
      <c r="C548" s="176">
        <v>40.6</v>
      </c>
      <c r="D548" s="282">
        <v>128</v>
      </c>
      <c r="E548" s="265"/>
    </row>
    <row r="549" spans="1:5">
      <c r="A549" s="283">
        <v>2475</v>
      </c>
      <c r="B549" s="176">
        <v>8272.4</v>
      </c>
      <c r="C549" s="176">
        <v>45</v>
      </c>
      <c r="D549" s="282">
        <v>87</v>
      </c>
      <c r="E549" s="265"/>
    </row>
    <row r="550" spans="1:5">
      <c r="A550" s="283">
        <v>2476</v>
      </c>
      <c r="B550" s="176">
        <v>6446.9</v>
      </c>
      <c r="C550" s="176">
        <v>41.3</v>
      </c>
      <c r="D550" s="282">
        <v>139</v>
      </c>
      <c r="E550" s="265"/>
    </row>
    <row r="551" spans="1:5">
      <c r="A551" s="283">
        <v>2478</v>
      </c>
      <c r="B551" s="176">
        <v>5091</v>
      </c>
      <c r="C551" s="176">
        <v>41.1</v>
      </c>
      <c r="D551" s="282">
        <v>131</v>
      </c>
      <c r="E551" s="265"/>
    </row>
    <row r="552" spans="1:5">
      <c r="A552" s="283">
        <v>2479</v>
      </c>
      <c r="B552" s="176">
        <v>7957.6</v>
      </c>
      <c r="C552" s="176">
        <v>42.1</v>
      </c>
      <c r="D552" s="282">
        <v>87</v>
      </c>
      <c r="E552" s="265"/>
    </row>
    <row r="553" spans="1:5">
      <c r="A553" s="283">
        <v>2481</v>
      </c>
      <c r="B553" s="176">
        <v>2712.6</v>
      </c>
      <c r="C553" s="176">
        <v>38.200000000000003</v>
      </c>
      <c r="D553" s="282">
        <v>161</v>
      </c>
      <c r="E553" s="265"/>
    </row>
    <row r="554" spans="1:5">
      <c r="A554" s="283">
        <v>2482</v>
      </c>
      <c r="B554" s="176">
        <v>2695</v>
      </c>
      <c r="C554" s="176">
        <v>37.1</v>
      </c>
      <c r="D554" s="282">
        <v>141</v>
      </c>
      <c r="E554" s="265"/>
    </row>
    <row r="555" spans="1:5">
      <c r="A555" s="283">
        <v>2492</v>
      </c>
      <c r="B555" s="176">
        <v>2153.4</v>
      </c>
      <c r="C555" s="176">
        <v>42.7</v>
      </c>
      <c r="D555" s="282">
        <v>169</v>
      </c>
      <c r="E555" s="265"/>
    </row>
    <row r="556" spans="1:5">
      <c r="A556" s="283">
        <v>2493</v>
      </c>
      <c r="B556" s="176">
        <v>688.3</v>
      </c>
      <c r="C556" s="176">
        <v>45</v>
      </c>
      <c r="D556" s="282">
        <v>163</v>
      </c>
      <c r="E556" s="265"/>
    </row>
    <row r="557" spans="1:5">
      <c r="A557" s="283">
        <v>2494</v>
      </c>
      <c r="B557" s="176">
        <v>2941.3</v>
      </c>
      <c r="C557" s="176">
        <v>42.2</v>
      </c>
      <c r="D557" s="282">
        <v>112</v>
      </c>
      <c r="E557" s="265"/>
    </row>
    <row r="558" spans="1:5">
      <c r="A558" s="283">
        <v>2495</v>
      </c>
      <c r="B558" s="176">
        <v>2577.5</v>
      </c>
      <c r="C558" s="176">
        <v>38.5</v>
      </c>
      <c r="D558" s="282">
        <v>87</v>
      </c>
      <c r="E558" s="265"/>
    </row>
    <row r="559" spans="1:5">
      <c r="A559" s="283">
        <v>2532</v>
      </c>
      <c r="B559" s="176">
        <v>870.5</v>
      </c>
      <c r="C559" s="176">
        <v>45.2</v>
      </c>
      <c r="D559" s="282">
        <v>134</v>
      </c>
      <c r="E559" s="265"/>
    </row>
    <row r="560" spans="1:5">
      <c r="A560" s="283">
        <v>2534</v>
      </c>
      <c r="B560" s="176">
        <v>0</v>
      </c>
      <c r="C560" s="176">
        <v>0</v>
      </c>
      <c r="D560" s="282">
        <v>87</v>
      </c>
      <c r="E560" s="265"/>
    </row>
    <row r="561" spans="1:5">
      <c r="A561" s="283">
        <v>2535</v>
      </c>
      <c r="B561" s="176">
        <v>36.299999999999997</v>
      </c>
      <c r="C561" s="176">
        <v>48.4</v>
      </c>
      <c r="D561" s="282">
        <v>96</v>
      </c>
      <c r="E561" s="265"/>
    </row>
    <row r="562" spans="1:5">
      <c r="A562" s="283">
        <v>2536</v>
      </c>
      <c r="B562" s="176">
        <v>708.4</v>
      </c>
      <c r="C562" s="176">
        <v>47.4</v>
      </c>
      <c r="D562" s="282">
        <v>112</v>
      </c>
      <c r="E562" s="265"/>
    </row>
    <row r="563" spans="1:5">
      <c r="A563" s="283">
        <v>2537</v>
      </c>
      <c r="B563" s="176">
        <v>520.29999999999995</v>
      </c>
      <c r="C563" s="176">
        <v>45.7</v>
      </c>
      <c r="D563" s="282">
        <v>124</v>
      </c>
      <c r="E563" s="265"/>
    </row>
    <row r="564" spans="1:5">
      <c r="A564" s="283">
        <v>2538</v>
      </c>
      <c r="B564" s="176">
        <v>801.8</v>
      </c>
      <c r="C564" s="176">
        <v>41.7</v>
      </c>
      <c r="D564" s="282">
        <v>87</v>
      </c>
      <c r="E564" s="265"/>
    </row>
    <row r="565" spans="1:5">
      <c r="A565" s="283">
        <v>2539</v>
      </c>
      <c r="B565" s="176">
        <v>170.8</v>
      </c>
      <c r="C565" s="176">
        <v>44.6</v>
      </c>
      <c r="D565" s="282">
        <v>96</v>
      </c>
      <c r="E565" s="265"/>
    </row>
    <row r="566" spans="1:5">
      <c r="A566" s="283">
        <v>2540</v>
      </c>
      <c r="B566" s="176">
        <v>729.7</v>
      </c>
      <c r="C566" s="176">
        <v>56.3</v>
      </c>
      <c r="D566" s="282">
        <v>131</v>
      </c>
      <c r="E566" s="265"/>
    </row>
    <row r="567" spans="1:5">
      <c r="A567" s="283">
        <v>2541</v>
      </c>
      <c r="B567" s="176">
        <v>0</v>
      </c>
      <c r="C567" s="176">
        <v>0</v>
      </c>
      <c r="D567" s="282">
        <v>87</v>
      </c>
      <c r="E567" s="265"/>
    </row>
    <row r="568" spans="1:5">
      <c r="A568" s="283">
        <v>2542</v>
      </c>
      <c r="B568" s="176">
        <v>35.9</v>
      </c>
      <c r="C568" s="176">
        <v>27.2</v>
      </c>
      <c r="D568" s="282">
        <v>87</v>
      </c>
      <c r="E568" s="265"/>
    </row>
    <row r="569" spans="1:5">
      <c r="A569" s="283">
        <v>2543</v>
      </c>
      <c r="B569" s="176">
        <v>509</v>
      </c>
      <c r="C569" s="176">
        <v>55.4</v>
      </c>
      <c r="D569" s="282">
        <v>97</v>
      </c>
      <c r="E569" s="265"/>
    </row>
    <row r="570" spans="1:5">
      <c r="A570" s="283">
        <v>2552</v>
      </c>
      <c r="B570" s="176">
        <v>52.2</v>
      </c>
      <c r="C570" s="176">
        <v>50</v>
      </c>
      <c r="D570" s="282">
        <v>87</v>
      </c>
      <c r="E570" s="265"/>
    </row>
    <row r="571" spans="1:5">
      <c r="A571" s="283">
        <v>2553</v>
      </c>
      <c r="B571" s="176">
        <v>0</v>
      </c>
      <c r="C571" s="176">
        <v>0</v>
      </c>
      <c r="D571" s="282">
        <v>87</v>
      </c>
      <c r="E571" s="265"/>
    </row>
    <row r="572" spans="1:5">
      <c r="A572" s="283">
        <v>2554</v>
      </c>
      <c r="B572" s="176">
        <v>226.2</v>
      </c>
      <c r="C572" s="176">
        <v>39.4</v>
      </c>
      <c r="D572" s="282">
        <v>121</v>
      </c>
      <c r="E572" s="265"/>
    </row>
    <row r="573" spans="1:5">
      <c r="A573" s="283">
        <v>2556</v>
      </c>
      <c r="B573" s="176">
        <v>771.5</v>
      </c>
      <c r="C573" s="176">
        <v>54.8</v>
      </c>
      <c r="D573" s="282">
        <v>107</v>
      </c>
      <c r="E573" s="265"/>
    </row>
    <row r="574" spans="1:5">
      <c r="A574" s="283">
        <v>2557</v>
      </c>
      <c r="B574" s="176">
        <v>0</v>
      </c>
      <c r="C574" s="176">
        <v>0</v>
      </c>
      <c r="D574" s="282">
        <v>87</v>
      </c>
      <c r="E574" s="265"/>
    </row>
    <row r="575" spans="1:5">
      <c r="A575" s="283">
        <v>2558</v>
      </c>
      <c r="B575" s="176">
        <v>0</v>
      </c>
      <c r="C575" s="176">
        <v>0</v>
      </c>
      <c r="D575" s="282">
        <v>87</v>
      </c>
      <c r="E575" s="265"/>
    </row>
    <row r="576" spans="1:5">
      <c r="A576" s="283">
        <v>2559</v>
      </c>
      <c r="B576" s="176">
        <v>495.7</v>
      </c>
      <c r="C576" s="176">
        <v>52.5</v>
      </c>
      <c r="D576" s="282">
        <v>105</v>
      </c>
      <c r="E576" s="265"/>
    </row>
    <row r="577" spans="1:5">
      <c r="A577" s="283">
        <v>2561</v>
      </c>
      <c r="B577" s="176">
        <v>0</v>
      </c>
      <c r="C577" s="176">
        <v>0</v>
      </c>
      <c r="D577" s="282">
        <v>87</v>
      </c>
      <c r="E577" s="265"/>
    </row>
    <row r="578" spans="1:5">
      <c r="A578" s="283">
        <v>2562</v>
      </c>
      <c r="B578" s="176">
        <v>1045.5</v>
      </c>
      <c r="C578" s="176">
        <v>43.1</v>
      </c>
      <c r="D578" s="282">
        <v>95</v>
      </c>
      <c r="E578" s="265"/>
    </row>
    <row r="579" spans="1:5">
      <c r="A579" s="283">
        <v>2563</v>
      </c>
      <c r="B579" s="176">
        <v>746.5</v>
      </c>
      <c r="C579" s="176">
        <v>46.1</v>
      </c>
      <c r="D579" s="282">
        <v>126</v>
      </c>
      <c r="E579" s="265"/>
    </row>
    <row r="580" spans="1:5">
      <c r="A580" s="283">
        <v>2564</v>
      </c>
      <c r="B580" s="176">
        <v>0</v>
      </c>
      <c r="C580" s="176">
        <v>0</v>
      </c>
      <c r="D580" s="282">
        <v>87</v>
      </c>
      <c r="E580" s="265"/>
    </row>
    <row r="581" spans="1:5">
      <c r="A581" s="283">
        <v>2565</v>
      </c>
      <c r="B581" s="176">
        <v>0</v>
      </c>
      <c r="C581" s="176">
        <v>0</v>
      </c>
      <c r="D581" s="282">
        <v>87</v>
      </c>
      <c r="E581" s="265"/>
    </row>
    <row r="582" spans="1:5">
      <c r="A582" s="283">
        <v>2568</v>
      </c>
      <c r="B582" s="176">
        <v>281.39999999999998</v>
      </c>
      <c r="C582" s="176">
        <v>45.1</v>
      </c>
      <c r="D582" s="282">
        <v>114</v>
      </c>
      <c r="E582" s="265"/>
    </row>
    <row r="583" spans="1:5">
      <c r="A583" s="283">
        <v>2571</v>
      </c>
      <c r="B583" s="176">
        <v>519.79999999999995</v>
      </c>
      <c r="C583" s="176">
        <v>43</v>
      </c>
      <c r="D583" s="282">
        <v>96</v>
      </c>
      <c r="E583" s="265"/>
    </row>
    <row r="584" spans="1:5">
      <c r="A584" s="283">
        <v>2574</v>
      </c>
      <c r="B584" s="176">
        <v>0</v>
      </c>
      <c r="C584" s="176">
        <v>0</v>
      </c>
      <c r="D584" s="282">
        <v>87</v>
      </c>
      <c r="E584" s="265"/>
    </row>
    <row r="585" spans="1:5">
      <c r="A585" s="283">
        <v>2575</v>
      </c>
      <c r="B585" s="176">
        <v>0</v>
      </c>
      <c r="C585" s="176">
        <v>0</v>
      </c>
      <c r="D585" s="282">
        <v>87</v>
      </c>
      <c r="E585" s="265"/>
    </row>
    <row r="586" spans="1:5">
      <c r="A586" s="283">
        <v>2576</v>
      </c>
      <c r="B586" s="176">
        <v>452.8</v>
      </c>
      <c r="C586" s="176">
        <v>45</v>
      </c>
      <c r="D586" s="282">
        <v>87</v>
      </c>
      <c r="E586" s="265"/>
    </row>
    <row r="587" spans="1:5">
      <c r="A587" s="283">
        <v>2584</v>
      </c>
      <c r="B587" s="176">
        <v>0</v>
      </c>
      <c r="C587" s="176">
        <v>0</v>
      </c>
      <c r="D587" s="282">
        <v>87</v>
      </c>
      <c r="E587" s="265"/>
    </row>
    <row r="588" spans="1:5">
      <c r="A588" s="283">
        <v>2601</v>
      </c>
      <c r="B588" s="176">
        <v>1307</v>
      </c>
      <c r="C588" s="176">
        <v>42.3</v>
      </c>
      <c r="D588" s="282">
        <v>138</v>
      </c>
      <c r="E588" s="265"/>
    </row>
    <row r="589" spans="1:5">
      <c r="A589" s="283">
        <v>2630</v>
      </c>
      <c r="B589" s="176">
        <v>389.6</v>
      </c>
      <c r="C589" s="176">
        <v>56.5</v>
      </c>
      <c r="D589" s="282">
        <v>115</v>
      </c>
      <c r="E589" s="265"/>
    </row>
    <row r="590" spans="1:5">
      <c r="A590" s="283">
        <v>2631</v>
      </c>
      <c r="B590" s="176">
        <v>430.8</v>
      </c>
      <c r="C590" s="176">
        <v>53.4</v>
      </c>
      <c r="D590" s="282">
        <v>115</v>
      </c>
      <c r="E590" s="265"/>
    </row>
    <row r="591" spans="1:5">
      <c r="A591" s="283">
        <v>2632</v>
      </c>
      <c r="B591" s="176">
        <v>1387.7</v>
      </c>
      <c r="C591" s="176">
        <v>48.5</v>
      </c>
      <c r="D591" s="282">
        <v>114</v>
      </c>
      <c r="E591" s="265"/>
    </row>
    <row r="592" spans="1:5">
      <c r="A592" s="283">
        <v>2633</v>
      </c>
      <c r="B592" s="176">
        <v>349</v>
      </c>
      <c r="C592" s="176">
        <v>56.7</v>
      </c>
      <c r="D592" s="282">
        <v>96</v>
      </c>
      <c r="E592" s="265"/>
    </row>
    <row r="593" spans="1:5">
      <c r="A593" s="283">
        <v>2634</v>
      </c>
      <c r="B593" s="176">
        <v>1429.1</v>
      </c>
      <c r="C593" s="176">
        <v>47.5</v>
      </c>
      <c r="D593" s="282">
        <v>87</v>
      </c>
      <c r="E593" s="265"/>
    </row>
    <row r="594" spans="1:5">
      <c r="A594" s="283">
        <v>2635</v>
      </c>
      <c r="B594" s="176">
        <v>633.20000000000005</v>
      </c>
      <c r="C594" s="176">
        <v>49.6</v>
      </c>
      <c r="D594" s="282">
        <v>119</v>
      </c>
      <c r="E594" s="265"/>
    </row>
    <row r="595" spans="1:5">
      <c r="A595" s="283">
        <v>2637</v>
      </c>
      <c r="B595" s="176">
        <v>0</v>
      </c>
      <c r="C595" s="176">
        <v>0</v>
      </c>
      <c r="D595" s="282">
        <v>87</v>
      </c>
      <c r="E595" s="265"/>
    </row>
    <row r="596" spans="1:5">
      <c r="A596" s="283">
        <v>2638</v>
      </c>
      <c r="B596" s="176">
        <v>513.5</v>
      </c>
      <c r="C596" s="176">
        <v>59.2</v>
      </c>
      <c r="D596" s="282">
        <v>105</v>
      </c>
      <c r="E596" s="265"/>
    </row>
    <row r="597" spans="1:5">
      <c r="A597" s="283">
        <v>2639</v>
      </c>
      <c r="B597" s="176">
        <v>1030.5</v>
      </c>
      <c r="C597" s="176">
        <v>49.1</v>
      </c>
      <c r="D597" s="282">
        <v>87</v>
      </c>
      <c r="E597" s="265"/>
    </row>
    <row r="598" spans="1:5">
      <c r="A598" s="283">
        <v>2641</v>
      </c>
      <c r="B598" s="176">
        <v>0</v>
      </c>
      <c r="C598" s="176">
        <v>0</v>
      </c>
      <c r="D598" s="282">
        <v>87</v>
      </c>
      <c r="E598" s="265"/>
    </row>
    <row r="599" spans="1:5">
      <c r="A599" s="283">
        <v>2642</v>
      </c>
      <c r="B599" s="176">
        <v>332.6</v>
      </c>
      <c r="C599" s="176">
        <v>56.2</v>
      </c>
      <c r="D599" s="282">
        <v>87</v>
      </c>
      <c r="E599" s="265"/>
    </row>
    <row r="600" spans="1:5">
      <c r="A600" s="283">
        <v>2643</v>
      </c>
      <c r="B600" s="176">
        <v>0</v>
      </c>
      <c r="C600" s="176">
        <v>0</v>
      </c>
      <c r="D600" s="282">
        <v>87</v>
      </c>
      <c r="E600" s="265"/>
    </row>
    <row r="601" spans="1:5">
      <c r="A601" s="283">
        <v>2644</v>
      </c>
      <c r="B601" s="176">
        <v>1063.5</v>
      </c>
      <c r="C601" s="176">
        <v>38.6</v>
      </c>
      <c r="D601" s="282">
        <v>87</v>
      </c>
      <c r="E601" s="265"/>
    </row>
    <row r="602" spans="1:5">
      <c r="A602" s="283">
        <v>2645</v>
      </c>
      <c r="B602" s="176">
        <v>564.9</v>
      </c>
      <c r="C602" s="176">
        <v>50.7</v>
      </c>
      <c r="D602" s="282">
        <v>87</v>
      </c>
      <c r="E602" s="265"/>
    </row>
    <row r="603" spans="1:5">
      <c r="A603" s="283">
        <v>2646</v>
      </c>
      <c r="B603" s="176">
        <v>673.6</v>
      </c>
      <c r="C603" s="176">
        <v>58.4</v>
      </c>
      <c r="D603" s="282">
        <v>87</v>
      </c>
      <c r="E603" s="265"/>
    </row>
    <row r="604" spans="1:5">
      <c r="A604" s="283">
        <v>2647</v>
      </c>
      <c r="B604" s="176">
        <v>0</v>
      </c>
      <c r="C604" s="176">
        <v>0</v>
      </c>
      <c r="D604" s="282">
        <v>87</v>
      </c>
      <c r="E604" s="265"/>
    </row>
    <row r="605" spans="1:5">
      <c r="A605" s="283">
        <v>2648</v>
      </c>
      <c r="B605" s="176">
        <v>680.1</v>
      </c>
      <c r="C605" s="176">
        <v>46.7</v>
      </c>
      <c r="D605" s="282">
        <v>102</v>
      </c>
      <c r="E605" s="265"/>
    </row>
    <row r="606" spans="1:5">
      <c r="A606" s="283">
        <v>2649</v>
      </c>
      <c r="B606" s="176">
        <v>596.1</v>
      </c>
      <c r="C606" s="176">
        <v>47.4</v>
      </c>
      <c r="D606" s="282">
        <v>101</v>
      </c>
      <c r="E606" s="265"/>
    </row>
    <row r="607" spans="1:5">
      <c r="A607" s="283">
        <v>2650</v>
      </c>
      <c r="B607" s="176">
        <v>334.2</v>
      </c>
      <c r="C607" s="176">
        <v>61.9</v>
      </c>
      <c r="D607" s="282">
        <v>96</v>
      </c>
      <c r="E607" s="265"/>
    </row>
    <row r="608" spans="1:5">
      <c r="A608" s="283">
        <v>2651</v>
      </c>
      <c r="B608" s="176">
        <v>657.5</v>
      </c>
      <c r="C608" s="176">
        <v>54.1</v>
      </c>
      <c r="D608" s="282">
        <v>87</v>
      </c>
      <c r="E608" s="265"/>
    </row>
    <row r="609" spans="1:5">
      <c r="A609" s="283">
        <v>2652</v>
      </c>
      <c r="B609" s="176">
        <v>0</v>
      </c>
      <c r="C609" s="176">
        <v>0</v>
      </c>
      <c r="D609" s="282">
        <v>87</v>
      </c>
      <c r="E609" s="265"/>
    </row>
    <row r="610" spans="1:5">
      <c r="A610" s="283">
        <v>2653</v>
      </c>
      <c r="B610" s="176">
        <v>392.6</v>
      </c>
      <c r="C610" s="176">
        <v>59.2</v>
      </c>
      <c r="D610" s="282">
        <v>130</v>
      </c>
      <c r="E610" s="265"/>
    </row>
    <row r="611" spans="1:5">
      <c r="A611" s="283">
        <v>2655</v>
      </c>
      <c r="B611" s="176">
        <v>548.5</v>
      </c>
      <c r="C611" s="176">
        <v>51.1</v>
      </c>
      <c r="D611" s="282">
        <v>123</v>
      </c>
      <c r="E611" s="265"/>
    </row>
    <row r="612" spans="1:5">
      <c r="A612" s="283">
        <v>2657</v>
      </c>
      <c r="B612" s="176">
        <v>285.10000000000002</v>
      </c>
      <c r="C612" s="176">
        <v>52.3</v>
      </c>
      <c r="D612" s="282">
        <v>87</v>
      </c>
      <c r="E612" s="265"/>
    </row>
    <row r="613" spans="1:5">
      <c r="A613" s="283">
        <v>2659</v>
      </c>
      <c r="B613" s="176">
        <v>612.20000000000005</v>
      </c>
      <c r="C613" s="176">
        <v>53.9</v>
      </c>
      <c r="D613" s="282">
        <v>87</v>
      </c>
      <c r="E613" s="265"/>
    </row>
    <row r="614" spans="1:5">
      <c r="A614" s="283">
        <v>2660</v>
      </c>
      <c r="B614" s="176">
        <v>674.4</v>
      </c>
      <c r="C614" s="176">
        <v>54.9</v>
      </c>
      <c r="D614" s="282">
        <v>95</v>
      </c>
      <c r="E614" s="265"/>
    </row>
    <row r="615" spans="1:5">
      <c r="A615" s="283">
        <v>2661</v>
      </c>
      <c r="B615" s="176">
        <v>742.7</v>
      </c>
      <c r="C615" s="176">
        <v>56.4</v>
      </c>
      <c r="D615" s="282">
        <v>87</v>
      </c>
      <c r="E615" s="265"/>
    </row>
    <row r="616" spans="1:5">
      <c r="A616" s="283">
        <v>2662</v>
      </c>
      <c r="B616" s="176">
        <v>503.2</v>
      </c>
      <c r="C616" s="176">
        <v>59.7</v>
      </c>
      <c r="D616" s="282">
        <v>87</v>
      </c>
      <c r="E616" s="265"/>
    </row>
    <row r="617" spans="1:5">
      <c r="A617" s="283">
        <v>2663</v>
      </c>
      <c r="B617" s="176">
        <v>93.6</v>
      </c>
      <c r="C617" s="176">
        <v>54.1</v>
      </c>
      <c r="D617" s="282">
        <v>96</v>
      </c>
      <c r="E617" s="265"/>
    </row>
    <row r="618" spans="1:5">
      <c r="A618" s="283">
        <v>2664</v>
      </c>
      <c r="B618" s="176">
        <v>1178.0999999999999</v>
      </c>
      <c r="C618" s="176">
        <v>51.9</v>
      </c>
      <c r="D618" s="282">
        <v>95</v>
      </c>
      <c r="E618" s="265"/>
    </row>
    <row r="619" spans="1:5">
      <c r="A619" s="283">
        <v>2666</v>
      </c>
      <c r="B619" s="176">
        <v>0</v>
      </c>
      <c r="C619" s="176">
        <v>0</v>
      </c>
      <c r="D619" s="282">
        <v>87</v>
      </c>
      <c r="E619" s="265"/>
    </row>
    <row r="620" spans="1:5">
      <c r="A620" s="283">
        <v>2667</v>
      </c>
      <c r="B620" s="176">
        <v>144.4</v>
      </c>
      <c r="C620" s="176">
        <v>53.5</v>
      </c>
      <c r="D620" s="282">
        <v>96</v>
      </c>
      <c r="E620" s="265"/>
    </row>
    <row r="621" spans="1:5">
      <c r="A621" s="283">
        <v>2668</v>
      </c>
      <c r="B621" s="176">
        <v>209.7</v>
      </c>
      <c r="C621" s="176">
        <v>47.6</v>
      </c>
      <c r="D621" s="282">
        <v>105</v>
      </c>
      <c r="E621" s="265"/>
    </row>
    <row r="622" spans="1:5">
      <c r="A622" s="283">
        <v>2669</v>
      </c>
      <c r="B622" s="176">
        <v>0</v>
      </c>
      <c r="C622" s="176">
        <v>0</v>
      </c>
      <c r="D622" s="282">
        <v>87</v>
      </c>
      <c r="E622" s="265"/>
    </row>
    <row r="623" spans="1:5">
      <c r="A623" s="283">
        <v>2670</v>
      </c>
      <c r="B623" s="176">
        <v>660.4</v>
      </c>
      <c r="C623" s="176">
        <v>56.5</v>
      </c>
      <c r="D623" s="282">
        <v>87</v>
      </c>
      <c r="E623" s="265"/>
    </row>
    <row r="624" spans="1:5">
      <c r="A624" s="283">
        <v>2671</v>
      </c>
      <c r="B624" s="176">
        <v>475.5</v>
      </c>
      <c r="C624" s="176">
        <v>54.9</v>
      </c>
      <c r="D624" s="282">
        <v>87</v>
      </c>
      <c r="E624" s="265"/>
    </row>
    <row r="625" spans="1:5">
      <c r="A625" s="283">
        <v>2672</v>
      </c>
      <c r="B625" s="176">
        <v>0</v>
      </c>
      <c r="C625" s="176">
        <v>0</v>
      </c>
      <c r="D625" s="282">
        <v>87</v>
      </c>
      <c r="E625" s="265"/>
    </row>
    <row r="626" spans="1:5">
      <c r="A626" s="283">
        <v>2673</v>
      </c>
      <c r="B626" s="176">
        <v>908.4</v>
      </c>
      <c r="C626" s="176">
        <v>46.4</v>
      </c>
      <c r="D626" s="282">
        <v>95</v>
      </c>
      <c r="E626" s="265"/>
    </row>
    <row r="627" spans="1:5">
      <c r="A627" s="283">
        <v>2675</v>
      </c>
      <c r="B627" s="176">
        <v>738.1</v>
      </c>
      <c r="C627" s="176">
        <v>57.2</v>
      </c>
      <c r="D627" s="282">
        <v>94</v>
      </c>
      <c r="E627" s="265"/>
    </row>
    <row r="628" spans="1:5">
      <c r="A628" s="283">
        <v>2702</v>
      </c>
      <c r="B628" s="176">
        <v>276.5</v>
      </c>
      <c r="C628" s="176">
        <v>42.4</v>
      </c>
      <c r="D628" s="282">
        <v>87</v>
      </c>
      <c r="E628" s="265"/>
    </row>
    <row r="629" spans="1:5">
      <c r="A629" s="283">
        <v>2703</v>
      </c>
      <c r="B629" s="176">
        <v>1572.3</v>
      </c>
      <c r="C629" s="176">
        <v>39.299999999999997</v>
      </c>
      <c r="D629" s="282">
        <v>122</v>
      </c>
      <c r="E629" s="265"/>
    </row>
    <row r="630" spans="1:5">
      <c r="A630" s="283">
        <v>2712</v>
      </c>
      <c r="B630" s="176">
        <v>0</v>
      </c>
      <c r="C630" s="176">
        <v>0</v>
      </c>
      <c r="D630" s="282">
        <v>87</v>
      </c>
      <c r="E630" s="265"/>
    </row>
    <row r="631" spans="1:5">
      <c r="A631" s="283">
        <v>2713</v>
      </c>
      <c r="B631" s="176">
        <v>0</v>
      </c>
      <c r="C631" s="176">
        <v>0</v>
      </c>
      <c r="D631" s="282">
        <v>87</v>
      </c>
      <c r="E631" s="265"/>
    </row>
    <row r="632" spans="1:5">
      <c r="A632" s="283">
        <v>2714</v>
      </c>
      <c r="B632" s="176">
        <v>939.4</v>
      </c>
      <c r="C632" s="176">
        <v>22.1</v>
      </c>
      <c r="D632" s="282">
        <v>87</v>
      </c>
      <c r="E632" s="265"/>
    </row>
    <row r="633" spans="1:5">
      <c r="A633" s="283">
        <v>2715</v>
      </c>
      <c r="B633" s="176">
        <v>305</v>
      </c>
      <c r="C633" s="176">
        <v>39.700000000000003</v>
      </c>
      <c r="D633" s="282">
        <v>87</v>
      </c>
      <c r="E633" s="265"/>
    </row>
    <row r="634" spans="1:5">
      <c r="A634" s="283">
        <v>2717</v>
      </c>
      <c r="B634" s="176">
        <v>257.7</v>
      </c>
      <c r="C634" s="176">
        <v>42.4</v>
      </c>
      <c r="D634" s="282">
        <v>115</v>
      </c>
      <c r="E634" s="265"/>
    </row>
    <row r="635" spans="1:5">
      <c r="A635" s="283">
        <v>2718</v>
      </c>
      <c r="B635" s="176">
        <v>633.6</v>
      </c>
      <c r="C635" s="176">
        <v>38</v>
      </c>
      <c r="D635" s="282">
        <v>87</v>
      </c>
      <c r="E635" s="265"/>
    </row>
    <row r="636" spans="1:5">
      <c r="A636" s="283">
        <v>2719</v>
      </c>
      <c r="B636" s="176">
        <v>1267</v>
      </c>
      <c r="C636" s="176">
        <v>44.9</v>
      </c>
      <c r="D636" s="282">
        <v>95</v>
      </c>
      <c r="E636" s="265"/>
    </row>
    <row r="637" spans="1:5">
      <c r="A637" s="283">
        <v>2720</v>
      </c>
      <c r="B637" s="176">
        <v>1398.4</v>
      </c>
      <c r="C637" s="176">
        <v>40.5</v>
      </c>
      <c r="D637" s="282">
        <v>123</v>
      </c>
      <c r="E637" s="265"/>
    </row>
    <row r="638" spans="1:5">
      <c r="A638" s="283">
        <v>2721</v>
      </c>
      <c r="B638" s="176">
        <v>4849.3999999999996</v>
      </c>
      <c r="C638" s="176">
        <v>36.299999999999997</v>
      </c>
      <c r="D638" s="282">
        <v>133</v>
      </c>
      <c r="E638" s="265"/>
    </row>
    <row r="639" spans="1:5">
      <c r="A639" s="283">
        <v>2722</v>
      </c>
      <c r="B639" s="176">
        <v>7180.8</v>
      </c>
      <c r="C639" s="176">
        <v>44.5</v>
      </c>
      <c r="D639" s="282">
        <v>87</v>
      </c>
      <c r="E639" s="265"/>
    </row>
    <row r="640" spans="1:5">
      <c r="A640" s="283">
        <v>2723</v>
      </c>
      <c r="B640" s="176">
        <v>8474.7000000000007</v>
      </c>
      <c r="C640" s="176">
        <v>35.799999999999997</v>
      </c>
      <c r="D640" s="282">
        <v>102</v>
      </c>
      <c r="E640" s="265"/>
    </row>
    <row r="641" spans="1:5">
      <c r="A641" s="283">
        <v>2724</v>
      </c>
      <c r="B641" s="176">
        <v>7135</v>
      </c>
      <c r="C641" s="176">
        <v>37.700000000000003</v>
      </c>
      <c r="D641" s="282">
        <v>120</v>
      </c>
      <c r="E641" s="265"/>
    </row>
    <row r="642" spans="1:5">
      <c r="A642" s="283">
        <v>2725</v>
      </c>
      <c r="B642" s="176">
        <v>1289.4000000000001</v>
      </c>
      <c r="C642" s="176">
        <v>46.5</v>
      </c>
      <c r="D642" s="282">
        <v>87</v>
      </c>
      <c r="E642" s="265"/>
    </row>
    <row r="643" spans="1:5">
      <c r="A643" s="283">
        <v>2726</v>
      </c>
      <c r="B643" s="176">
        <v>2378.3000000000002</v>
      </c>
      <c r="C643" s="176">
        <v>45.1</v>
      </c>
      <c r="D643" s="282">
        <v>95</v>
      </c>
      <c r="E643" s="265"/>
    </row>
    <row r="644" spans="1:5">
      <c r="A644" s="283">
        <v>2738</v>
      </c>
      <c r="B644" s="176">
        <v>348.9</v>
      </c>
      <c r="C644" s="176">
        <v>46.7</v>
      </c>
      <c r="D644" s="282">
        <v>132</v>
      </c>
      <c r="E644" s="265"/>
    </row>
    <row r="645" spans="1:5">
      <c r="A645" s="283">
        <v>2739</v>
      </c>
      <c r="B645" s="176">
        <v>360.4</v>
      </c>
      <c r="C645" s="176">
        <v>47.6</v>
      </c>
      <c r="D645" s="282">
        <v>87</v>
      </c>
      <c r="E645" s="265"/>
    </row>
    <row r="646" spans="1:5">
      <c r="A646" s="283">
        <v>2740</v>
      </c>
      <c r="B646" s="176">
        <v>7223.3</v>
      </c>
      <c r="C646" s="176">
        <v>37.9</v>
      </c>
      <c r="D646" s="282">
        <v>137</v>
      </c>
      <c r="E646" s="265"/>
    </row>
    <row r="647" spans="1:5">
      <c r="A647" s="283">
        <v>2741</v>
      </c>
      <c r="B647" s="176">
        <v>0</v>
      </c>
      <c r="C647" s="176">
        <v>0</v>
      </c>
      <c r="D647" s="282">
        <v>87</v>
      </c>
      <c r="E647" s="265"/>
    </row>
    <row r="648" spans="1:5">
      <c r="A648" s="283">
        <v>2742</v>
      </c>
      <c r="B648" s="176">
        <v>0</v>
      </c>
      <c r="C648" s="176">
        <v>0</v>
      </c>
      <c r="D648" s="282">
        <v>87</v>
      </c>
      <c r="E648" s="265"/>
    </row>
    <row r="649" spans="1:5">
      <c r="A649" s="283">
        <v>2743</v>
      </c>
      <c r="B649" s="176">
        <v>565</v>
      </c>
      <c r="C649" s="176">
        <v>43.2</v>
      </c>
      <c r="D649" s="282">
        <v>96</v>
      </c>
      <c r="E649" s="265"/>
    </row>
    <row r="650" spans="1:5">
      <c r="A650" s="283">
        <v>2744</v>
      </c>
      <c r="B650" s="176">
        <v>8860.4</v>
      </c>
      <c r="C650" s="176">
        <v>34.1</v>
      </c>
      <c r="D650" s="282">
        <v>87</v>
      </c>
      <c r="E650" s="265"/>
    </row>
    <row r="651" spans="1:5">
      <c r="A651" s="283">
        <v>2745</v>
      </c>
      <c r="B651" s="176">
        <v>2158.6999999999998</v>
      </c>
      <c r="C651" s="176">
        <v>39.799999999999997</v>
      </c>
      <c r="D651" s="282">
        <v>113</v>
      </c>
      <c r="E651" s="265"/>
    </row>
    <row r="652" spans="1:5">
      <c r="A652" s="283">
        <v>2746</v>
      </c>
      <c r="B652" s="176">
        <v>7441.6</v>
      </c>
      <c r="C652" s="176">
        <v>32</v>
      </c>
      <c r="D652" s="282">
        <v>103</v>
      </c>
      <c r="E652" s="265"/>
    </row>
    <row r="653" spans="1:5">
      <c r="A653" s="283">
        <v>2747</v>
      </c>
      <c r="B653" s="176">
        <v>570.1</v>
      </c>
      <c r="C653" s="176">
        <v>35.5</v>
      </c>
      <c r="D653" s="282">
        <v>126</v>
      </c>
      <c r="E653" s="265"/>
    </row>
    <row r="654" spans="1:5">
      <c r="A654" s="283">
        <v>2748</v>
      </c>
      <c r="B654" s="176">
        <v>478.5</v>
      </c>
      <c r="C654" s="176">
        <v>47.2</v>
      </c>
      <c r="D654" s="282">
        <v>107</v>
      </c>
      <c r="E654" s="265"/>
    </row>
    <row r="655" spans="1:5">
      <c r="A655" s="283">
        <v>2760</v>
      </c>
      <c r="B655" s="176">
        <v>1456.2</v>
      </c>
      <c r="C655" s="176">
        <v>38.700000000000003</v>
      </c>
      <c r="D655" s="282">
        <v>120</v>
      </c>
      <c r="E655" s="265"/>
    </row>
    <row r="656" spans="1:5">
      <c r="A656" s="283">
        <v>2761</v>
      </c>
      <c r="B656" s="176">
        <v>0</v>
      </c>
      <c r="C656" s="176">
        <v>0</v>
      </c>
      <c r="D656" s="282">
        <v>87</v>
      </c>
      <c r="E656" s="265"/>
    </row>
    <row r="657" spans="1:5">
      <c r="A657" s="283">
        <v>2762</v>
      </c>
      <c r="B657" s="176">
        <v>788.7</v>
      </c>
      <c r="C657" s="176">
        <v>40.200000000000003</v>
      </c>
      <c r="D657" s="282">
        <v>97</v>
      </c>
      <c r="E657" s="265"/>
    </row>
    <row r="658" spans="1:5">
      <c r="A658" s="283">
        <v>2763</v>
      </c>
      <c r="B658" s="176">
        <v>1683.4</v>
      </c>
      <c r="C658" s="176">
        <v>37.9</v>
      </c>
      <c r="D658" s="282">
        <v>106</v>
      </c>
      <c r="E658" s="265"/>
    </row>
    <row r="659" spans="1:5">
      <c r="A659" s="283">
        <v>2764</v>
      </c>
      <c r="B659" s="176">
        <v>350.3</v>
      </c>
      <c r="C659" s="176">
        <v>40.799999999999997</v>
      </c>
      <c r="D659" s="282">
        <v>87</v>
      </c>
      <c r="E659" s="265"/>
    </row>
    <row r="660" spans="1:5">
      <c r="A660" s="283">
        <v>2766</v>
      </c>
      <c r="B660" s="176">
        <v>694.3</v>
      </c>
      <c r="C660" s="176">
        <v>37.799999999999997</v>
      </c>
      <c r="D660" s="282">
        <v>173</v>
      </c>
      <c r="E660" s="265"/>
    </row>
    <row r="661" spans="1:5">
      <c r="A661" s="283">
        <v>2767</v>
      </c>
      <c r="B661" s="176">
        <v>676.3</v>
      </c>
      <c r="C661" s="176">
        <v>40.700000000000003</v>
      </c>
      <c r="D661" s="282">
        <v>95</v>
      </c>
      <c r="E661" s="265"/>
    </row>
    <row r="662" spans="1:5">
      <c r="A662" s="283">
        <v>2768</v>
      </c>
      <c r="B662" s="176">
        <v>0</v>
      </c>
      <c r="C662" s="176">
        <v>0</v>
      </c>
      <c r="D662" s="282">
        <v>87</v>
      </c>
      <c r="E662" s="265"/>
    </row>
    <row r="663" spans="1:5">
      <c r="A663" s="283">
        <v>2769</v>
      </c>
      <c r="B663" s="176">
        <v>260.60000000000002</v>
      </c>
      <c r="C663" s="176">
        <v>42.9</v>
      </c>
      <c r="D663" s="282">
        <v>94</v>
      </c>
      <c r="E663" s="265"/>
    </row>
    <row r="664" spans="1:5">
      <c r="A664" s="283">
        <v>2770</v>
      </c>
      <c r="B664" s="176">
        <v>161</v>
      </c>
      <c r="C664" s="176">
        <v>43</v>
      </c>
      <c r="D664" s="282">
        <v>94</v>
      </c>
      <c r="E664" s="265"/>
    </row>
    <row r="665" spans="1:5">
      <c r="A665" s="283">
        <v>2771</v>
      </c>
      <c r="B665" s="176">
        <v>758.8</v>
      </c>
      <c r="C665" s="176">
        <v>43.4</v>
      </c>
      <c r="D665" s="282">
        <v>95</v>
      </c>
      <c r="E665" s="265"/>
    </row>
    <row r="666" spans="1:5">
      <c r="A666" s="283">
        <v>2777</v>
      </c>
      <c r="B666" s="176">
        <v>710.7</v>
      </c>
      <c r="C666" s="176">
        <v>44.2</v>
      </c>
      <c r="D666" s="282">
        <v>113</v>
      </c>
      <c r="E666" s="265"/>
    </row>
    <row r="667" spans="1:5">
      <c r="A667" s="283">
        <v>2779</v>
      </c>
      <c r="B667" s="176">
        <v>397.2</v>
      </c>
      <c r="C667" s="176">
        <v>39.4</v>
      </c>
      <c r="D667" s="282">
        <v>115</v>
      </c>
      <c r="E667" s="265"/>
    </row>
    <row r="668" spans="1:5">
      <c r="A668" s="283">
        <v>2780</v>
      </c>
      <c r="B668" s="176">
        <v>1346.6</v>
      </c>
      <c r="C668" s="176">
        <v>39.299999999999997</v>
      </c>
      <c r="D668" s="282">
        <v>142</v>
      </c>
      <c r="E668" s="265"/>
    </row>
    <row r="669" spans="1:5">
      <c r="A669" s="283">
        <v>2790</v>
      </c>
      <c r="B669" s="176">
        <v>312.8</v>
      </c>
      <c r="C669" s="176">
        <v>45.4</v>
      </c>
      <c r="D669" s="282">
        <v>101</v>
      </c>
      <c r="E669" s="265"/>
    </row>
    <row r="670" spans="1:5">
      <c r="A670" s="283">
        <v>2791</v>
      </c>
      <c r="B670" s="176">
        <v>0</v>
      </c>
      <c r="C670" s="176">
        <v>0</v>
      </c>
      <c r="D670" s="282">
        <v>87</v>
      </c>
      <c r="E670" s="265"/>
    </row>
    <row r="671" spans="1:5">
      <c r="A671" s="283">
        <v>2801</v>
      </c>
      <c r="B671" s="176">
        <v>0</v>
      </c>
      <c r="C671" s="176">
        <v>0</v>
      </c>
      <c r="D671" s="282">
        <v>87</v>
      </c>
      <c r="E671" s="265"/>
    </row>
    <row r="672" spans="1:5">
      <c r="A672" s="283">
        <v>2802</v>
      </c>
      <c r="B672" s="176">
        <v>1347.7</v>
      </c>
      <c r="C672" s="176">
        <v>43.4</v>
      </c>
      <c r="D672" s="282">
        <v>87</v>
      </c>
      <c r="E672" s="265"/>
    </row>
    <row r="673" spans="1:5">
      <c r="A673" s="283">
        <v>2804</v>
      </c>
      <c r="B673" s="176">
        <v>233.4</v>
      </c>
      <c r="C673" s="176">
        <v>42.4</v>
      </c>
      <c r="D673" s="282">
        <v>87</v>
      </c>
      <c r="E673" s="265"/>
    </row>
    <row r="674" spans="1:5">
      <c r="A674" s="283">
        <v>2806</v>
      </c>
      <c r="B674" s="176">
        <v>1981.5</v>
      </c>
      <c r="C674" s="176">
        <v>43.9</v>
      </c>
      <c r="D674" s="282">
        <v>128</v>
      </c>
      <c r="E674" s="265"/>
    </row>
    <row r="675" spans="1:5">
      <c r="A675" s="283">
        <v>2807</v>
      </c>
      <c r="B675" s="176">
        <v>0</v>
      </c>
      <c r="C675" s="176">
        <v>0</v>
      </c>
      <c r="D675" s="282">
        <v>87</v>
      </c>
      <c r="E675" s="265"/>
    </row>
    <row r="676" spans="1:5">
      <c r="A676" s="283">
        <v>2808</v>
      </c>
      <c r="B676" s="176">
        <v>350.9</v>
      </c>
      <c r="C676" s="176">
        <v>38.200000000000003</v>
      </c>
      <c r="D676" s="282">
        <v>87</v>
      </c>
      <c r="E676" s="265"/>
    </row>
    <row r="677" spans="1:5">
      <c r="A677" s="283">
        <v>2809</v>
      </c>
      <c r="B677" s="176">
        <v>2329.5</v>
      </c>
      <c r="C677" s="176">
        <v>40.200000000000003</v>
      </c>
      <c r="D677" s="282">
        <v>136</v>
      </c>
      <c r="E677" s="265"/>
    </row>
    <row r="678" spans="1:5">
      <c r="A678" s="283">
        <v>2812</v>
      </c>
      <c r="B678" s="176">
        <v>188.5</v>
      </c>
      <c r="C678" s="176">
        <v>40.200000000000003</v>
      </c>
      <c r="D678" s="282">
        <v>87</v>
      </c>
      <c r="E678" s="265"/>
    </row>
    <row r="679" spans="1:5">
      <c r="A679" s="283">
        <v>2813</v>
      </c>
      <c r="B679" s="176">
        <v>206.5</v>
      </c>
      <c r="C679" s="176">
        <v>47</v>
      </c>
      <c r="D679" s="282">
        <v>95</v>
      </c>
      <c r="E679" s="265"/>
    </row>
    <row r="680" spans="1:5">
      <c r="A680" s="283">
        <v>2814</v>
      </c>
      <c r="B680" s="176">
        <v>165.8</v>
      </c>
      <c r="C680" s="176">
        <v>44.4</v>
      </c>
      <c r="D680" s="282">
        <v>110</v>
      </c>
      <c r="E680" s="265"/>
    </row>
    <row r="681" spans="1:5">
      <c r="A681" s="283">
        <v>2815</v>
      </c>
      <c r="B681" s="176">
        <v>138</v>
      </c>
      <c r="C681" s="176">
        <v>41.1</v>
      </c>
      <c r="D681" s="282">
        <v>87</v>
      </c>
      <c r="E681" s="265"/>
    </row>
    <row r="682" spans="1:5">
      <c r="A682" s="283">
        <v>2816</v>
      </c>
      <c r="B682" s="176">
        <v>848.7</v>
      </c>
      <c r="C682" s="176">
        <v>42.2</v>
      </c>
      <c r="D682" s="282">
        <v>118</v>
      </c>
      <c r="E682" s="265"/>
    </row>
    <row r="683" spans="1:5">
      <c r="A683" s="283">
        <v>2817</v>
      </c>
      <c r="B683" s="176">
        <v>124.4</v>
      </c>
      <c r="C683" s="176">
        <v>41</v>
      </c>
      <c r="D683" s="282">
        <v>112</v>
      </c>
      <c r="E683" s="265"/>
    </row>
    <row r="684" spans="1:5">
      <c r="A684" s="283">
        <v>2818</v>
      </c>
      <c r="B684" s="176">
        <v>849.6</v>
      </c>
      <c r="C684" s="176">
        <v>45.3</v>
      </c>
      <c r="D684" s="282">
        <v>128</v>
      </c>
      <c r="E684" s="265"/>
    </row>
    <row r="685" spans="1:5">
      <c r="A685" s="283">
        <v>2822</v>
      </c>
      <c r="B685" s="176">
        <v>115.3</v>
      </c>
      <c r="C685" s="176">
        <v>43.7</v>
      </c>
      <c r="D685" s="282">
        <v>118</v>
      </c>
      <c r="E685" s="265"/>
    </row>
    <row r="686" spans="1:5">
      <c r="A686" s="283">
        <v>2823</v>
      </c>
      <c r="B686" s="176">
        <v>0</v>
      </c>
      <c r="C686" s="176">
        <v>0</v>
      </c>
      <c r="D686" s="282">
        <v>87</v>
      </c>
      <c r="E686" s="265"/>
    </row>
    <row r="687" spans="1:5">
      <c r="A687" s="283">
        <v>2824</v>
      </c>
      <c r="B687" s="176">
        <v>0</v>
      </c>
      <c r="C687" s="176">
        <v>0</v>
      </c>
      <c r="D687" s="282">
        <v>87</v>
      </c>
      <c r="E687" s="265"/>
    </row>
    <row r="688" spans="1:5">
      <c r="A688" s="283">
        <v>2825</v>
      </c>
      <c r="B688" s="176">
        <v>99.3</v>
      </c>
      <c r="C688" s="176">
        <v>44</v>
      </c>
      <c r="D688" s="282">
        <v>87</v>
      </c>
      <c r="E688" s="265"/>
    </row>
    <row r="689" spans="1:5">
      <c r="A689" s="283">
        <v>2826</v>
      </c>
      <c r="B689" s="176">
        <v>0</v>
      </c>
      <c r="C689" s="176">
        <v>0</v>
      </c>
      <c r="D689" s="282">
        <v>87</v>
      </c>
      <c r="E689" s="265"/>
    </row>
    <row r="690" spans="1:5">
      <c r="A690" s="283">
        <v>2827</v>
      </c>
      <c r="B690" s="176">
        <v>108.7</v>
      </c>
      <c r="C690" s="176">
        <v>42.1</v>
      </c>
      <c r="D690" s="282">
        <v>87</v>
      </c>
      <c r="E690" s="265"/>
    </row>
    <row r="691" spans="1:5">
      <c r="A691" s="283">
        <v>2828</v>
      </c>
      <c r="B691" s="176">
        <v>1121.4000000000001</v>
      </c>
      <c r="C691" s="176">
        <v>47</v>
      </c>
      <c r="D691" s="282">
        <v>123</v>
      </c>
      <c r="E691" s="265"/>
    </row>
    <row r="692" spans="1:5">
      <c r="A692" s="283">
        <v>2829</v>
      </c>
      <c r="B692" s="176">
        <v>0</v>
      </c>
      <c r="C692" s="176">
        <v>0</v>
      </c>
      <c r="D692" s="282">
        <v>87</v>
      </c>
      <c r="E692" s="265"/>
    </row>
    <row r="693" spans="1:5">
      <c r="A693" s="283">
        <v>2830</v>
      </c>
      <c r="B693" s="176">
        <v>352.4</v>
      </c>
      <c r="C693" s="176">
        <v>42</v>
      </c>
      <c r="D693" s="282">
        <v>87</v>
      </c>
      <c r="E693" s="265"/>
    </row>
    <row r="694" spans="1:5">
      <c r="A694" s="283">
        <v>2831</v>
      </c>
      <c r="B694" s="176">
        <v>273.89999999999998</v>
      </c>
      <c r="C694" s="176">
        <v>43.5</v>
      </c>
      <c r="D694" s="282">
        <v>87</v>
      </c>
      <c r="E694" s="265"/>
    </row>
    <row r="695" spans="1:5">
      <c r="A695" s="283">
        <v>2832</v>
      </c>
      <c r="B695" s="176">
        <v>178.3</v>
      </c>
      <c r="C695" s="176">
        <v>42.6</v>
      </c>
      <c r="D695" s="282">
        <v>96</v>
      </c>
      <c r="E695" s="265"/>
    </row>
    <row r="696" spans="1:5">
      <c r="A696" s="283">
        <v>2833</v>
      </c>
      <c r="B696" s="176">
        <v>125</v>
      </c>
      <c r="C696" s="176">
        <v>44.6</v>
      </c>
      <c r="D696" s="282">
        <v>87</v>
      </c>
      <c r="E696" s="265"/>
    </row>
    <row r="697" spans="1:5">
      <c r="A697" s="283">
        <v>2835</v>
      </c>
      <c r="B697" s="176">
        <v>514.70000000000005</v>
      </c>
      <c r="C697" s="176">
        <v>49.9</v>
      </c>
      <c r="D697" s="282">
        <v>95</v>
      </c>
      <c r="E697" s="265"/>
    </row>
    <row r="698" spans="1:5">
      <c r="A698" s="283">
        <v>2836</v>
      </c>
      <c r="B698" s="176">
        <v>210.8</v>
      </c>
      <c r="C698" s="176">
        <v>40.200000000000003</v>
      </c>
      <c r="D698" s="282">
        <v>87</v>
      </c>
      <c r="E698" s="265"/>
    </row>
    <row r="699" spans="1:5">
      <c r="A699" s="283">
        <v>2837</v>
      </c>
      <c r="B699" s="176">
        <v>171.2</v>
      </c>
      <c r="C699" s="176">
        <v>49.9</v>
      </c>
      <c r="D699" s="282">
        <v>87</v>
      </c>
      <c r="E699" s="265"/>
    </row>
    <row r="700" spans="1:5">
      <c r="A700" s="283">
        <v>2838</v>
      </c>
      <c r="B700" s="176">
        <v>3769.6</v>
      </c>
      <c r="C700" s="176">
        <v>37.299999999999997</v>
      </c>
      <c r="D700" s="282">
        <v>87</v>
      </c>
      <c r="E700" s="265"/>
    </row>
    <row r="701" spans="1:5">
      <c r="A701" s="283">
        <v>2839</v>
      </c>
      <c r="B701" s="176">
        <v>361.7</v>
      </c>
      <c r="C701" s="176">
        <v>43.3</v>
      </c>
      <c r="D701" s="282">
        <v>87</v>
      </c>
      <c r="E701" s="265"/>
    </row>
    <row r="702" spans="1:5">
      <c r="A702" s="283">
        <v>2840</v>
      </c>
      <c r="B702" s="176">
        <v>2038.1</v>
      </c>
      <c r="C702" s="176">
        <v>36.799999999999997</v>
      </c>
      <c r="D702" s="282">
        <v>177</v>
      </c>
      <c r="E702" s="265"/>
    </row>
    <row r="703" spans="1:5">
      <c r="A703" s="283">
        <v>2841</v>
      </c>
      <c r="B703" s="176">
        <v>0</v>
      </c>
      <c r="C703" s="176">
        <v>0</v>
      </c>
      <c r="D703" s="282">
        <v>87</v>
      </c>
      <c r="E703" s="265"/>
    </row>
    <row r="704" spans="1:5">
      <c r="A704" s="283">
        <v>2842</v>
      </c>
      <c r="B704" s="176">
        <v>1257.5</v>
      </c>
      <c r="C704" s="176">
        <v>42.5</v>
      </c>
      <c r="D704" s="282">
        <v>122</v>
      </c>
      <c r="E704" s="265"/>
    </row>
    <row r="705" spans="1:5">
      <c r="A705" s="283">
        <v>2852</v>
      </c>
      <c r="B705" s="176">
        <v>627.20000000000005</v>
      </c>
      <c r="C705" s="176">
        <v>44.1</v>
      </c>
      <c r="D705" s="282">
        <v>132</v>
      </c>
      <c r="E705" s="265"/>
    </row>
    <row r="706" spans="1:5">
      <c r="A706" s="283">
        <v>2857</v>
      </c>
      <c r="B706" s="176">
        <v>218.9</v>
      </c>
      <c r="C706" s="176">
        <v>46</v>
      </c>
      <c r="D706" s="282">
        <v>95</v>
      </c>
      <c r="E706" s="265"/>
    </row>
    <row r="707" spans="1:5">
      <c r="A707" s="283">
        <v>2858</v>
      </c>
      <c r="B707" s="176">
        <v>279.60000000000002</v>
      </c>
      <c r="C707" s="176">
        <v>41.5</v>
      </c>
      <c r="D707" s="282">
        <v>87</v>
      </c>
      <c r="E707" s="265"/>
    </row>
    <row r="708" spans="1:5">
      <c r="A708" s="283">
        <v>2859</v>
      </c>
      <c r="B708" s="176">
        <v>219.5</v>
      </c>
      <c r="C708" s="176">
        <v>41.6</v>
      </c>
      <c r="D708" s="282">
        <v>127</v>
      </c>
      <c r="E708" s="265"/>
    </row>
    <row r="709" spans="1:5">
      <c r="A709" s="283">
        <v>2860</v>
      </c>
      <c r="B709" s="176">
        <v>7732.7</v>
      </c>
      <c r="C709" s="176">
        <v>34.9</v>
      </c>
      <c r="D709" s="282">
        <v>137</v>
      </c>
      <c r="E709" s="265"/>
    </row>
    <row r="710" spans="1:5">
      <c r="A710" s="283">
        <v>2861</v>
      </c>
      <c r="B710" s="176">
        <v>6382.2</v>
      </c>
      <c r="C710" s="176">
        <v>39.6</v>
      </c>
      <c r="D710" s="282">
        <v>115</v>
      </c>
      <c r="E710" s="265"/>
    </row>
    <row r="711" spans="1:5">
      <c r="A711" s="283">
        <v>2862</v>
      </c>
      <c r="B711" s="176">
        <v>0</v>
      </c>
      <c r="C711" s="176">
        <v>0</v>
      </c>
      <c r="D711" s="282">
        <v>87</v>
      </c>
      <c r="E711" s="265"/>
    </row>
    <row r="712" spans="1:5">
      <c r="A712" s="283">
        <v>2863</v>
      </c>
      <c r="B712" s="176">
        <v>13943.9</v>
      </c>
      <c r="C712" s="176">
        <v>30.5</v>
      </c>
      <c r="D712" s="282">
        <v>111</v>
      </c>
      <c r="E712" s="265"/>
    </row>
    <row r="713" spans="1:5">
      <c r="A713" s="283">
        <v>2864</v>
      </c>
      <c r="B713" s="176">
        <v>1264.2</v>
      </c>
      <c r="C713" s="176">
        <v>42.1</v>
      </c>
      <c r="D713" s="282">
        <v>129</v>
      </c>
      <c r="E713" s="265"/>
    </row>
    <row r="714" spans="1:5">
      <c r="A714" s="283">
        <v>2865</v>
      </c>
      <c r="B714" s="176">
        <v>1016.2</v>
      </c>
      <c r="C714" s="176">
        <v>43.7</v>
      </c>
      <c r="D714" s="282">
        <v>134</v>
      </c>
      <c r="E714" s="265"/>
    </row>
    <row r="715" spans="1:5">
      <c r="A715" s="283">
        <v>2871</v>
      </c>
      <c r="B715" s="176">
        <v>1008.7</v>
      </c>
      <c r="C715" s="176">
        <v>44.5</v>
      </c>
      <c r="D715" s="282">
        <v>130</v>
      </c>
      <c r="E715" s="265"/>
    </row>
    <row r="716" spans="1:5">
      <c r="A716" s="283">
        <v>2872</v>
      </c>
      <c r="B716" s="176">
        <v>0</v>
      </c>
      <c r="C716" s="176">
        <v>0</v>
      </c>
      <c r="D716" s="282">
        <v>87</v>
      </c>
      <c r="E716" s="265"/>
    </row>
    <row r="717" spans="1:5">
      <c r="A717" s="283">
        <v>2873</v>
      </c>
      <c r="B717" s="176">
        <v>112.9</v>
      </c>
      <c r="C717" s="176">
        <v>44.7</v>
      </c>
      <c r="D717" s="282">
        <v>87</v>
      </c>
      <c r="E717" s="265"/>
    </row>
    <row r="718" spans="1:5">
      <c r="A718" s="283">
        <v>2874</v>
      </c>
      <c r="B718" s="176">
        <v>465.7</v>
      </c>
      <c r="C718" s="176">
        <v>40.5</v>
      </c>
      <c r="D718" s="282">
        <v>87</v>
      </c>
      <c r="E718" s="265"/>
    </row>
    <row r="719" spans="1:5">
      <c r="A719" s="283">
        <v>2875</v>
      </c>
      <c r="B719" s="176">
        <v>211.5</v>
      </c>
      <c r="C719" s="176">
        <v>40.1</v>
      </c>
      <c r="D719" s="282">
        <v>87</v>
      </c>
      <c r="E719" s="265"/>
    </row>
    <row r="720" spans="1:5">
      <c r="A720" s="283">
        <v>2876</v>
      </c>
      <c r="B720" s="176">
        <v>1917.8</v>
      </c>
      <c r="C720" s="176">
        <v>36.6</v>
      </c>
      <c r="D720" s="282">
        <v>87</v>
      </c>
      <c r="E720" s="265"/>
    </row>
    <row r="721" spans="1:5">
      <c r="A721" s="283">
        <v>2877</v>
      </c>
      <c r="B721" s="176">
        <v>336.3</v>
      </c>
      <c r="C721" s="176">
        <v>38.299999999999997</v>
      </c>
      <c r="D721" s="282">
        <v>87</v>
      </c>
      <c r="E721" s="265"/>
    </row>
    <row r="722" spans="1:5">
      <c r="A722" s="283">
        <v>2878</v>
      </c>
      <c r="B722" s="176">
        <v>545</v>
      </c>
      <c r="C722" s="176">
        <v>46</v>
      </c>
      <c r="D722" s="282">
        <v>94</v>
      </c>
      <c r="E722" s="265"/>
    </row>
    <row r="723" spans="1:5">
      <c r="A723" s="283">
        <v>2879</v>
      </c>
      <c r="B723" s="176">
        <v>530.20000000000005</v>
      </c>
      <c r="C723" s="176">
        <v>45.2</v>
      </c>
      <c r="D723" s="282">
        <v>133</v>
      </c>
      <c r="E723" s="265"/>
    </row>
    <row r="724" spans="1:5">
      <c r="A724" s="283">
        <v>2880</v>
      </c>
      <c r="B724" s="176">
        <v>590.70000000000005</v>
      </c>
      <c r="C724" s="176">
        <v>39.799999999999997</v>
      </c>
      <c r="D724" s="282">
        <v>96</v>
      </c>
      <c r="E724" s="265"/>
    </row>
    <row r="725" spans="1:5">
      <c r="A725" s="283">
        <v>2881</v>
      </c>
      <c r="B725" s="176">
        <v>1652.2</v>
      </c>
      <c r="C725" s="176">
        <v>22.1</v>
      </c>
      <c r="D725" s="282">
        <v>128</v>
      </c>
      <c r="E725" s="265"/>
    </row>
    <row r="726" spans="1:5">
      <c r="A726" s="283">
        <v>2882</v>
      </c>
      <c r="B726" s="176">
        <v>847.2</v>
      </c>
      <c r="C726" s="176">
        <v>40.299999999999997</v>
      </c>
      <c r="D726" s="282">
        <v>94</v>
      </c>
      <c r="E726" s="265"/>
    </row>
    <row r="727" spans="1:5">
      <c r="A727" s="283">
        <v>2883</v>
      </c>
      <c r="B727" s="176">
        <v>1410.3</v>
      </c>
      <c r="C727" s="176">
        <v>41.5</v>
      </c>
      <c r="D727" s="282">
        <v>116</v>
      </c>
      <c r="E727" s="265"/>
    </row>
    <row r="728" spans="1:5">
      <c r="A728" s="283">
        <v>2885</v>
      </c>
      <c r="B728" s="176">
        <v>1754.9</v>
      </c>
      <c r="C728" s="176">
        <v>44.5</v>
      </c>
      <c r="D728" s="282">
        <v>125</v>
      </c>
      <c r="E728" s="265"/>
    </row>
    <row r="729" spans="1:5">
      <c r="A729" s="283">
        <v>2886</v>
      </c>
      <c r="B729" s="176">
        <v>1968.5</v>
      </c>
      <c r="C729" s="176">
        <v>44.8</v>
      </c>
      <c r="D729" s="282">
        <v>145</v>
      </c>
      <c r="E729" s="265"/>
    </row>
    <row r="730" spans="1:5">
      <c r="A730" s="283">
        <v>2887</v>
      </c>
      <c r="B730" s="176">
        <v>0</v>
      </c>
      <c r="C730" s="176">
        <v>0</v>
      </c>
      <c r="D730" s="282">
        <v>87</v>
      </c>
      <c r="E730" s="265"/>
    </row>
    <row r="731" spans="1:5">
      <c r="A731" s="283">
        <v>2888</v>
      </c>
      <c r="B731" s="176">
        <v>3316.8</v>
      </c>
      <c r="C731" s="176">
        <v>43.1</v>
      </c>
      <c r="D731" s="282">
        <v>123</v>
      </c>
      <c r="E731" s="265"/>
    </row>
    <row r="732" spans="1:5">
      <c r="A732" s="283">
        <v>2889</v>
      </c>
      <c r="B732" s="176">
        <v>3203.3</v>
      </c>
      <c r="C732" s="176">
        <v>41.7</v>
      </c>
      <c r="D732" s="282">
        <v>120</v>
      </c>
      <c r="E732" s="265"/>
    </row>
    <row r="733" spans="1:5">
      <c r="A733" s="283">
        <v>2891</v>
      </c>
      <c r="B733" s="176">
        <v>737.9</v>
      </c>
      <c r="C733" s="176">
        <v>44.9</v>
      </c>
      <c r="D733" s="282">
        <v>104</v>
      </c>
      <c r="E733" s="265"/>
    </row>
    <row r="734" spans="1:5">
      <c r="A734" s="283">
        <v>2892</v>
      </c>
      <c r="B734" s="176">
        <v>212.8</v>
      </c>
      <c r="C734" s="176">
        <v>39.1</v>
      </c>
      <c r="D734" s="282">
        <v>120</v>
      </c>
      <c r="E734" s="265"/>
    </row>
    <row r="735" spans="1:5">
      <c r="A735" s="283">
        <v>2893</v>
      </c>
      <c r="B735" s="176">
        <v>3274.5</v>
      </c>
      <c r="C735" s="176">
        <v>39.5</v>
      </c>
      <c r="D735" s="282">
        <v>122</v>
      </c>
      <c r="E735" s="265"/>
    </row>
    <row r="736" spans="1:5">
      <c r="A736" s="283">
        <v>2894</v>
      </c>
      <c r="B736" s="176">
        <v>145.4</v>
      </c>
      <c r="C736" s="176">
        <v>41.6</v>
      </c>
      <c r="D736" s="282">
        <v>87</v>
      </c>
      <c r="E736" s="265"/>
    </row>
    <row r="737" spans="1:5">
      <c r="A737" s="283">
        <v>2895</v>
      </c>
      <c r="B737" s="176">
        <v>4459.8999999999996</v>
      </c>
      <c r="C737" s="176">
        <v>36.6</v>
      </c>
      <c r="D737" s="282">
        <v>144</v>
      </c>
      <c r="E737" s="265"/>
    </row>
    <row r="738" spans="1:5">
      <c r="A738" s="283">
        <v>2896</v>
      </c>
      <c r="B738" s="176">
        <v>505.2</v>
      </c>
      <c r="C738" s="176">
        <v>45.5</v>
      </c>
      <c r="D738" s="282">
        <v>94</v>
      </c>
      <c r="E738" s="265"/>
    </row>
    <row r="739" spans="1:5">
      <c r="A739" s="283">
        <v>2898</v>
      </c>
      <c r="B739" s="176">
        <v>204.6</v>
      </c>
      <c r="C739" s="176">
        <v>39.9</v>
      </c>
      <c r="D739" s="282">
        <v>87</v>
      </c>
      <c r="E739" s="265"/>
    </row>
    <row r="740" spans="1:5">
      <c r="A740" s="283">
        <v>2901</v>
      </c>
      <c r="B740" s="176">
        <v>0</v>
      </c>
      <c r="C740" s="176">
        <v>0</v>
      </c>
      <c r="D740" s="282">
        <v>87</v>
      </c>
      <c r="E740" s="265"/>
    </row>
    <row r="741" spans="1:5">
      <c r="A741" s="283">
        <v>2902</v>
      </c>
      <c r="B741" s="176">
        <v>0</v>
      </c>
      <c r="C741" s="176">
        <v>0</v>
      </c>
      <c r="D741" s="282">
        <v>87</v>
      </c>
      <c r="E741" s="265"/>
    </row>
    <row r="742" spans="1:5">
      <c r="A742" s="283">
        <v>2903</v>
      </c>
      <c r="B742" s="176">
        <v>7930.6</v>
      </c>
      <c r="C742" s="176">
        <v>25</v>
      </c>
      <c r="D742" s="282">
        <v>188</v>
      </c>
      <c r="E742" s="265"/>
    </row>
    <row r="743" spans="1:5">
      <c r="A743" s="283">
        <v>2904</v>
      </c>
      <c r="B743" s="176">
        <v>5714.2</v>
      </c>
      <c r="C743" s="176">
        <v>40.9</v>
      </c>
      <c r="D743" s="282">
        <v>124</v>
      </c>
      <c r="E743" s="265"/>
    </row>
    <row r="744" spans="1:5">
      <c r="A744" s="283">
        <v>2905</v>
      </c>
      <c r="B744" s="176">
        <v>6336.6</v>
      </c>
      <c r="C744" s="176">
        <v>30.8</v>
      </c>
      <c r="D744" s="282">
        <v>120</v>
      </c>
      <c r="E744" s="265"/>
    </row>
    <row r="745" spans="1:5">
      <c r="A745" s="283">
        <v>2906</v>
      </c>
      <c r="B745" s="176">
        <v>7704</v>
      </c>
      <c r="C745" s="176">
        <v>30.3</v>
      </c>
      <c r="D745" s="282">
        <v>183</v>
      </c>
      <c r="E745" s="265"/>
    </row>
    <row r="746" spans="1:5">
      <c r="A746" s="283">
        <v>2907</v>
      </c>
      <c r="B746" s="176">
        <v>11101.2</v>
      </c>
      <c r="C746" s="176">
        <v>29.8</v>
      </c>
      <c r="D746" s="282">
        <v>129</v>
      </c>
      <c r="E746" s="265"/>
    </row>
    <row r="747" spans="1:5">
      <c r="A747" s="283">
        <v>2908</v>
      </c>
      <c r="B747" s="176">
        <v>10499.3</v>
      </c>
      <c r="C747" s="176">
        <v>28.6</v>
      </c>
      <c r="D747" s="282">
        <v>176</v>
      </c>
      <c r="E747" s="265"/>
    </row>
    <row r="748" spans="1:5">
      <c r="A748" s="283">
        <v>2909</v>
      </c>
      <c r="B748" s="176">
        <v>12366.1</v>
      </c>
      <c r="C748" s="176">
        <v>28.8</v>
      </c>
      <c r="D748" s="282">
        <v>123</v>
      </c>
      <c r="E748" s="265"/>
    </row>
    <row r="749" spans="1:5">
      <c r="A749" s="283">
        <v>2910</v>
      </c>
      <c r="B749" s="176">
        <v>5855.4</v>
      </c>
      <c r="C749" s="176">
        <v>38.1</v>
      </c>
      <c r="D749" s="282">
        <v>114</v>
      </c>
      <c r="E749" s="265"/>
    </row>
    <row r="750" spans="1:5">
      <c r="A750" s="283">
        <v>2911</v>
      </c>
      <c r="B750" s="176">
        <v>5873.1</v>
      </c>
      <c r="C750" s="176">
        <v>39.6</v>
      </c>
      <c r="D750" s="282">
        <v>108</v>
      </c>
      <c r="E750" s="265"/>
    </row>
    <row r="751" spans="1:5">
      <c r="A751" s="283">
        <v>2912</v>
      </c>
      <c r="B751" s="176">
        <v>0</v>
      </c>
      <c r="C751" s="176">
        <v>0</v>
      </c>
      <c r="D751" s="282">
        <v>87</v>
      </c>
      <c r="E751" s="265"/>
    </row>
    <row r="752" spans="1:5">
      <c r="A752" s="283">
        <v>2914</v>
      </c>
      <c r="B752" s="176">
        <v>4035.5</v>
      </c>
      <c r="C752" s="176">
        <v>39.9</v>
      </c>
      <c r="D752" s="282">
        <v>137</v>
      </c>
      <c r="E752" s="265"/>
    </row>
    <row r="753" spans="1:5">
      <c r="A753" s="283">
        <v>2915</v>
      </c>
      <c r="B753" s="176">
        <v>3302.5</v>
      </c>
      <c r="C753" s="176">
        <v>44.8</v>
      </c>
      <c r="D753" s="282">
        <v>135</v>
      </c>
      <c r="E753" s="265"/>
    </row>
    <row r="754" spans="1:5">
      <c r="A754" s="283">
        <v>2916</v>
      </c>
      <c r="B754" s="176">
        <v>2667.8</v>
      </c>
      <c r="C754" s="176">
        <v>44.2</v>
      </c>
      <c r="D754" s="282">
        <v>122</v>
      </c>
      <c r="E754" s="265"/>
    </row>
    <row r="755" spans="1:5">
      <c r="A755" s="283">
        <v>2917</v>
      </c>
      <c r="B755" s="176">
        <v>710.7</v>
      </c>
      <c r="C755" s="176">
        <v>37.299999999999997</v>
      </c>
      <c r="D755" s="282">
        <v>142</v>
      </c>
      <c r="E755" s="265"/>
    </row>
    <row r="756" spans="1:5">
      <c r="A756" s="283">
        <v>2918</v>
      </c>
      <c r="B756" s="176">
        <v>0</v>
      </c>
      <c r="C756" s="176">
        <v>0</v>
      </c>
      <c r="D756" s="282">
        <v>87</v>
      </c>
      <c r="E756" s="265"/>
    </row>
    <row r="757" spans="1:5">
      <c r="A757" s="283">
        <v>2919</v>
      </c>
      <c r="B757" s="176">
        <v>1274.7</v>
      </c>
      <c r="C757" s="176">
        <v>43.4</v>
      </c>
      <c r="D757" s="282">
        <v>110</v>
      </c>
      <c r="E757" s="265"/>
    </row>
    <row r="758" spans="1:5">
      <c r="A758" s="283">
        <v>2920</v>
      </c>
      <c r="B758" s="176">
        <v>3739.9</v>
      </c>
      <c r="C758" s="176">
        <v>41.7</v>
      </c>
      <c r="D758" s="282">
        <v>177</v>
      </c>
      <c r="E758" s="265"/>
    </row>
    <row r="759" spans="1:5">
      <c r="A759" s="283">
        <v>2921</v>
      </c>
      <c r="B759" s="176">
        <v>850.4</v>
      </c>
      <c r="C759" s="176">
        <v>42.3</v>
      </c>
      <c r="D759" s="282">
        <v>102</v>
      </c>
      <c r="E759" s="265"/>
    </row>
    <row r="760" spans="1:5">
      <c r="A760" s="283">
        <v>2940</v>
      </c>
      <c r="B760" s="176">
        <v>0</v>
      </c>
      <c r="C760" s="176">
        <v>0</v>
      </c>
      <c r="D760" s="282">
        <v>87</v>
      </c>
      <c r="E760" s="265"/>
    </row>
    <row r="761" spans="1:5">
      <c r="A761" s="283">
        <v>3031</v>
      </c>
      <c r="B761" s="176">
        <v>325.89999999999998</v>
      </c>
      <c r="C761" s="176">
        <v>44</v>
      </c>
      <c r="D761" s="282">
        <v>139</v>
      </c>
      <c r="E761" s="265"/>
    </row>
    <row r="762" spans="1:5">
      <c r="A762" s="283">
        <v>3032</v>
      </c>
      <c r="B762" s="176">
        <v>195.6</v>
      </c>
      <c r="C762" s="176">
        <v>43.1</v>
      </c>
      <c r="D762" s="282">
        <v>87</v>
      </c>
      <c r="E762" s="265"/>
    </row>
    <row r="763" spans="1:5">
      <c r="A763" s="283">
        <v>3033</v>
      </c>
      <c r="B763" s="176">
        <v>249.5</v>
      </c>
      <c r="C763" s="176">
        <v>38.5</v>
      </c>
      <c r="D763" s="282">
        <v>95</v>
      </c>
      <c r="E763" s="265"/>
    </row>
    <row r="764" spans="1:5">
      <c r="A764" s="283">
        <v>3034</v>
      </c>
      <c r="B764" s="176">
        <v>126</v>
      </c>
      <c r="C764" s="176">
        <v>43.9</v>
      </c>
      <c r="D764" s="282">
        <v>103</v>
      </c>
      <c r="E764" s="265"/>
    </row>
    <row r="765" spans="1:5">
      <c r="A765" s="283">
        <v>3036</v>
      </c>
      <c r="B765" s="176">
        <v>184</v>
      </c>
      <c r="C765" s="176">
        <v>39.5</v>
      </c>
      <c r="D765" s="282">
        <v>104</v>
      </c>
      <c r="E765" s="265"/>
    </row>
    <row r="766" spans="1:5">
      <c r="A766" s="283">
        <v>3037</v>
      </c>
      <c r="B766" s="176">
        <v>87</v>
      </c>
      <c r="C766" s="176">
        <v>41.9</v>
      </c>
      <c r="D766" s="282">
        <v>117</v>
      </c>
      <c r="E766" s="265"/>
    </row>
    <row r="767" spans="1:5">
      <c r="A767" s="283">
        <v>3038</v>
      </c>
      <c r="B767" s="176">
        <v>907.1</v>
      </c>
      <c r="C767" s="176">
        <v>38</v>
      </c>
      <c r="D767" s="282">
        <v>130</v>
      </c>
      <c r="E767" s="265"/>
    </row>
    <row r="768" spans="1:5">
      <c r="A768" s="283">
        <v>3040</v>
      </c>
      <c r="B768" s="176">
        <v>75.5</v>
      </c>
      <c r="C768" s="176">
        <v>41.7</v>
      </c>
      <c r="D768" s="282">
        <v>87</v>
      </c>
      <c r="E768" s="265"/>
    </row>
    <row r="769" spans="1:5">
      <c r="A769" s="283">
        <v>3041</v>
      </c>
      <c r="B769" s="176">
        <v>0</v>
      </c>
      <c r="C769" s="176">
        <v>0</v>
      </c>
      <c r="D769" s="282">
        <v>87</v>
      </c>
      <c r="E769" s="265"/>
    </row>
    <row r="770" spans="1:5">
      <c r="A770" s="283">
        <v>3042</v>
      </c>
      <c r="B770" s="176">
        <v>249.3</v>
      </c>
      <c r="C770" s="176">
        <v>39.799999999999997</v>
      </c>
      <c r="D770" s="282">
        <v>113</v>
      </c>
      <c r="E770" s="265"/>
    </row>
    <row r="771" spans="1:5">
      <c r="A771" s="283">
        <v>3043</v>
      </c>
      <c r="B771" s="176">
        <v>52.8</v>
      </c>
      <c r="C771" s="176">
        <v>46.7</v>
      </c>
      <c r="D771" s="282">
        <v>87</v>
      </c>
      <c r="E771" s="265"/>
    </row>
    <row r="772" spans="1:5">
      <c r="A772" s="283">
        <v>3044</v>
      </c>
      <c r="B772" s="176">
        <v>254.6</v>
      </c>
      <c r="C772" s="176">
        <v>40.5</v>
      </c>
      <c r="D772" s="282">
        <v>96</v>
      </c>
      <c r="E772" s="265"/>
    </row>
    <row r="773" spans="1:5">
      <c r="A773" s="283">
        <v>3045</v>
      </c>
      <c r="B773" s="176">
        <v>402</v>
      </c>
      <c r="C773" s="176">
        <v>40.700000000000003</v>
      </c>
      <c r="D773" s="282">
        <v>110</v>
      </c>
      <c r="E773" s="265"/>
    </row>
    <row r="774" spans="1:5">
      <c r="A774" s="283">
        <v>3046</v>
      </c>
      <c r="B774" s="176">
        <v>89.4</v>
      </c>
      <c r="C774" s="176">
        <v>42.1</v>
      </c>
      <c r="D774" s="282">
        <v>87</v>
      </c>
      <c r="E774" s="265"/>
    </row>
    <row r="775" spans="1:5">
      <c r="A775" s="283">
        <v>3047</v>
      </c>
      <c r="B775" s="176">
        <v>71.3</v>
      </c>
      <c r="C775" s="176">
        <v>42.2</v>
      </c>
      <c r="D775" s="282">
        <v>103</v>
      </c>
      <c r="E775" s="265"/>
    </row>
    <row r="776" spans="1:5">
      <c r="A776" s="283">
        <v>3048</v>
      </c>
      <c r="B776" s="176">
        <v>114.2</v>
      </c>
      <c r="C776" s="176">
        <v>42.6</v>
      </c>
      <c r="D776" s="282">
        <v>87</v>
      </c>
      <c r="E776" s="265"/>
    </row>
    <row r="777" spans="1:5">
      <c r="A777" s="283">
        <v>3049</v>
      </c>
      <c r="B777" s="176">
        <v>242.1</v>
      </c>
      <c r="C777" s="176">
        <v>46.4</v>
      </c>
      <c r="D777" s="282">
        <v>114</v>
      </c>
      <c r="E777" s="265"/>
    </row>
    <row r="778" spans="1:5">
      <c r="A778" s="283">
        <v>3051</v>
      </c>
      <c r="B778" s="176">
        <v>842.9</v>
      </c>
      <c r="C778" s="176">
        <v>39</v>
      </c>
      <c r="D778" s="282">
        <v>133</v>
      </c>
      <c r="E778" s="265"/>
    </row>
    <row r="779" spans="1:5">
      <c r="A779" s="283">
        <v>3052</v>
      </c>
      <c r="B779" s="176">
        <v>543.6</v>
      </c>
      <c r="C779" s="176">
        <v>39.299999999999997</v>
      </c>
      <c r="D779" s="282">
        <v>87</v>
      </c>
      <c r="E779" s="265"/>
    </row>
    <row r="780" spans="1:5">
      <c r="A780" s="283">
        <v>3053</v>
      </c>
      <c r="B780" s="176">
        <v>597.70000000000005</v>
      </c>
      <c r="C780" s="176">
        <v>39.9</v>
      </c>
      <c r="D780" s="282">
        <v>124</v>
      </c>
      <c r="E780" s="265"/>
    </row>
    <row r="781" spans="1:5">
      <c r="A781" s="283">
        <v>3054</v>
      </c>
      <c r="B781" s="176">
        <v>774.6</v>
      </c>
      <c r="C781" s="176">
        <v>40.4</v>
      </c>
      <c r="D781" s="282">
        <v>171</v>
      </c>
      <c r="E781" s="265"/>
    </row>
    <row r="782" spans="1:5">
      <c r="A782" s="283">
        <v>3055</v>
      </c>
      <c r="B782" s="176">
        <v>570.1</v>
      </c>
      <c r="C782" s="176">
        <v>38.700000000000003</v>
      </c>
      <c r="D782" s="282">
        <v>95</v>
      </c>
      <c r="E782" s="265"/>
    </row>
    <row r="783" spans="1:5">
      <c r="A783" s="283">
        <v>3057</v>
      </c>
      <c r="B783" s="176">
        <v>141.5</v>
      </c>
      <c r="C783" s="176">
        <v>42.4</v>
      </c>
      <c r="D783" s="282">
        <v>95</v>
      </c>
      <c r="E783" s="265"/>
    </row>
    <row r="784" spans="1:5">
      <c r="A784" s="283">
        <v>3060</v>
      </c>
      <c r="B784" s="176">
        <v>3883.5</v>
      </c>
      <c r="C784" s="176">
        <v>35.4</v>
      </c>
      <c r="D784" s="282">
        <v>171</v>
      </c>
      <c r="E784" s="265"/>
    </row>
    <row r="785" spans="1:5">
      <c r="A785" s="283">
        <v>3061</v>
      </c>
      <c r="B785" s="176">
        <v>0</v>
      </c>
      <c r="C785" s="176">
        <v>0</v>
      </c>
      <c r="D785" s="282">
        <v>87</v>
      </c>
      <c r="E785" s="265"/>
    </row>
    <row r="786" spans="1:5">
      <c r="A786" s="283">
        <v>3062</v>
      </c>
      <c r="B786" s="176">
        <v>2061.9</v>
      </c>
      <c r="C786" s="176">
        <v>41.4</v>
      </c>
      <c r="D786" s="282">
        <v>121</v>
      </c>
      <c r="E786" s="265"/>
    </row>
    <row r="787" spans="1:5">
      <c r="A787" s="283">
        <v>3063</v>
      </c>
      <c r="B787" s="176">
        <v>1881</v>
      </c>
      <c r="C787" s="176">
        <v>38.700000000000003</v>
      </c>
      <c r="D787" s="282">
        <v>171</v>
      </c>
      <c r="E787" s="265"/>
    </row>
    <row r="788" spans="1:5">
      <c r="A788" s="283">
        <v>3064</v>
      </c>
      <c r="B788" s="176">
        <v>2987.3</v>
      </c>
      <c r="C788" s="176">
        <v>38.299999999999997</v>
      </c>
      <c r="D788" s="282">
        <v>118</v>
      </c>
      <c r="E788" s="265"/>
    </row>
    <row r="789" spans="1:5">
      <c r="A789" s="283">
        <v>3070</v>
      </c>
      <c r="B789" s="176">
        <v>122.1</v>
      </c>
      <c r="C789" s="176">
        <v>39.700000000000003</v>
      </c>
      <c r="D789" s="282">
        <v>95</v>
      </c>
      <c r="E789" s="265"/>
    </row>
    <row r="790" spans="1:5">
      <c r="A790" s="283">
        <v>3071</v>
      </c>
      <c r="B790" s="176">
        <v>152.6</v>
      </c>
      <c r="C790" s="176">
        <v>36.6</v>
      </c>
      <c r="D790" s="282">
        <v>96</v>
      </c>
      <c r="E790" s="265"/>
    </row>
    <row r="791" spans="1:5">
      <c r="A791" s="283">
        <v>3073</v>
      </c>
      <c r="B791" s="176">
        <v>0</v>
      </c>
      <c r="C791" s="176">
        <v>0</v>
      </c>
      <c r="D791" s="282">
        <v>87</v>
      </c>
      <c r="E791" s="265"/>
    </row>
    <row r="792" spans="1:5">
      <c r="A792" s="283">
        <v>3076</v>
      </c>
      <c r="B792" s="176">
        <v>475.8</v>
      </c>
      <c r="C792" s="176">
        <v>40.1</v>
      </c>
      <c r="D792" s="282">
        <v>116</v>
      </c>
      <c r="E792" s="265"/>
    </row>
    <row r="793" spans="1:5">
      <c r="A793" s="283">
        <v>3077</v>
      </c>
      <c r="B793" s="176">
        <v>343.2</v>
      </c>
      <c r="C793" s="176">
        <v>39.9</v>
      </c>
      <c r="D793" s="282">
        <v>122</v>
      </c>
      <c r="E793" s="265"/>
    </row>
    <row r="794" spans="1:5">
      <c r="A794" s="283">
        <v>3079</v>
      </c>
      <c r="B794" s="176">
        <v>1116.3</v>
      </c>
      <c r="C794" s="176">
        <v>42.8</v>
      </c>
      <c r="D794" s="282">
        <v>168</v>
      </c>
      <c r="E794" s="265"/>
    </row>
    <row r="795" spans="1:5">
      <c r="A795" s="283">
        <v>3082</v>
      </c>
      <c r="B795" s="176">
        <v>63.7</v>
      </c>
      <c r="C795" s="176">
        <v>44.3</v>
      </c>
      <c r="D795" s="282">
        <v>87</v>
      </c>
      <c r="E795" s="265"/>
    </row>
    <row r="796" spans="1:5">
      <c r="A796" s="283">
        <v>3084</v>
      </c>
      <c r="B796" s="176">
        <v>48.4</v>
      </c>
      <c r="C796" s="176">
        <v>45</v>
      </c>
      <c r="D796" s="282">
        <v>118</v>
      </c>
      <c r="E796" s="265"/>
    </row>
    <row r="797" spans="1:5">
      <c r="A797" s="283">
        <v>3086</v>
      </c>
      <c r="B797" s="176">
        <v>135.6</v>
      </c>
      <c r="C797" s="176">
        <v>42</v>
      </c>
      <c r="D797" s="282">
        <v>124</v>
      </c>
      <c r="E797" s="265"/>
    </row>
    <row r="798" spans="1:5">
      <c r="A798" s="283">
        <v>3087</v>
      </c>
      <c r="B798" s="176">
        <v>485.2</v>
      </c>
      <c r="C798" s="176">
        <v>41.5</v>
      </c>
      <c r="D798" s="282">
        <v>117</v>
      </c>
      <c r="E798" s="265"/>
    </row>
    <row r="799" spans="1:5">
      <c r="A799" s="283">
        <v>3101</v>
      </c>
      <c r="B799" s="176">
        <v>3857.5</v>
      </c>
      <c r="C799" s="176">
        <v>35.9</v>
      </c>
      <c r="D799" s="282">
        <v>182</v>
      </c>
      <c r="E799" s="265"/>
    </row>
    <row r="800" spans="1:5">
      <c r="A800" s="283">
        <v>3102</v>
      </c>
      <c r="B800" s="176">
        <v>3292.6</v>
      </c>
      <c r="C800" s="176">
        <v>34.700000000000003</v>
      </c>
      <c r="D800" s="282">
        <v>161</v>
      </c>
      <c r="E800" s="265"/>
    </row>
    <row r="801" spans="1:5">
      <c r="A801" s="283">
        <v>3103</v>
      </c>
      <c r="B801" s="176">
        <v>4571</v>
      </c>
      <c r="C801" s="176">
        <v>34.6</v>
      </c>
      <c r="D801" s="282">
        <v>168</v>
      </c>
      <c r="E801" s="265"/>
    </row>
    <row r="802" spans="1:5">
      <c r="A802" s="283">
        <v>3104</v>
      </c>
      <c r="B802" s="176">
        <v>3021.2</v>
      </c>
      <c r="C802" s="176">
        <v>37.200000000000003</v>
      </c>
      <c r="D802" s="282">
        <v>159</v>
      </c>
      <c r="E802" s="265"/>
    </row>
    <row r="803" spans="1:5">
      <c r="A803" s="283">
        <v>3105</v>
      </c>
      <c r="B803" s="176">
        <v>0</v>
      </c>
      <c r="C803" s="176">
        <v>0</v>
      </c>
      <c r="D803" s="282">
        <v>87</v>
      </c>
      <c r="E803" s="265"/>
    </row>
    <row r="804" spans="1:5">
      <c r="A804" s="283">
        <v>3106</v>
      </c>
      <c r="B804" s="176">
        <v>360.4</v>
      </c>
      <c r="C804" s="176">
        <v>39.299999999999997</v>
      </c>
      <c r="D804" s="282">
        <v>152</v>
      </c>
      <c r="E804" s="265"/>
    </row>
    <row r="805" spans="1:5">
      <c r="A805" s="283">
        <v>3108</v>
      </c>
      <c r="B805" s="176">
        <v>0</v>
      </c>
      <c r="C805" s="176">
        <v>0</v>
      </c>
      <c r="D805" s="282">
        <v>87</v>
      </c>
      <c r="E805" s="265"/>
    </row>
    <row r="806" spans="1:5">
      <c r="A806" s="283">
        <v>3109</v>
      </c>
      <c r="B806" s="176">
        <v>1274.3</v>
      </c>
      <c r="C806" s="176">
        <v>39.799999999999997</v>
      </c>
      <c r="D806" s="282">
        <v>130</v>
      </c>
      <c r="E806" s="265"/>
    </row>
    <row r="807" spans="1:5">
      <c r="A807" s="283">
        <v>3110</v>
      </c>
      <c r="B807" s="176">
        <v>639.4</v>
      </c>
      <c r="C807" s="176">
        <v>41.8</v>
      </c>
      <c r="D807" s="282">
        <v>140</v>
      </c>
      <c r="E807" s="265"/>
    </row>
    <row r="808" spans="1:5">
      <c r="A808" s="283">
        <v>3111</v>
      </c>
      <c r="B808" s="176">
        <v>0</v>
      </c>
      <c r="C808" s="176">
        <v>0</v>
      </c>
      <c r="D808" s="282">
        <v>87</v>
      </c>
      <c r="E808" s="265"/>
    </row>
    <row r="809" spans="1:5">
      <c r="A809" s="283">
        <v>3215</v>
      </c>
      <c r="B809" s="176">
        <v>0</v>
      </c>
      <c r="C809" s="176">
        <v>0</v>
      </c>
      <c r="D809" s="282">
        <v>87</v>
      </c>
      <c r="E809" s="265"/>
    </row>
    <row r="810" spans="1:5">
      <c r="A810" s="283">
        <v>3216</v>
      </c>
      <c r="B810" s="176">
        <v>59.3</v>
      </c>
      <c r="C810" s="176">
        <v>41.1</v>
      </c>
      <c r="D810" s="282">
        <v>116</v>
      </c>
      <c r="E810" s="265"/>
    </row>
    <row r="811" spans="1:5">
      <c r="A811" s="283">
        <v>3217</v>
      </c>
      <c r="B811" s="176">
        <v>154.30000000000001</v>
      </c>
      <c r="C811" s="176">
        <v>43</v>
      </c>
      <c r="D811" s="282">
        <v>96</v>
      </c>
      <c r="E811" s="265"/>
    </row>
    <row r="812" spans="1:5">
      <c r="A812" s="283">
        <v>3218</v>
      </c>
      <c r="B812" s="176">
        <v>72.400000000000006</v>
      </c>
      <c r="C812" s="176">
        <v>43.2</v>
      </c>
      <c r="D812" s="282">
        <v>87</v>
      </c>
      <c r="E812" s="265"/>
    </row>
    <row r="813" spans="1:5">
      <c r="A813" s="283">
        <v>3220</v>
      </c>
      <c r="B813" s="176">
        <v>224</v>
      </c>
      <c r="C813" s="176">
        <v>41.9</v>
      </c>
      <c r="D813" s="282">
        <v>96</v>
      </c>
      <c r="E813" s="265"/>
    </row>
    <row r="814" spans="1:5">
      <c r="A814" s="283">
        <v>3221</v>
      </c>
      <c r="B814" s="176">
        <v>47.9</v>
      </c>
      <c r="C814" s="176">
        <v>45.9</v>
      </c>
      <c r="D814" s="282">
        <v>108</v>
      </c>
      <c r="E814" s="265"/>
    </row>
    <row r="815" spans="1:5">
      <c r="A815" s="283">
        <v>3222</v>
      </c>
      <c r="B815" s="176">
        <v>69.400000000000006</v>
      </c>
      <c r="C815" s="176">
        <v>44.9</v>
      </c>
      <c r="D815" s="282">
        <v>95</v>
      </c>
      <c r="E815" s="265"/>
    </row>
    <row r="816" spans="1:5">
      <c r="A816" s="283">
        <v>3223</v>
      </c>
      <c r="B816" s="176">
        <v>55.8</v>
      </c>
      <c r="C816" s="176">
        <v>44.5</v>
      </c>
      <c r="D816" s="282">
        <v>119</v>
      </c>
      <c r="E816" s="265"/>
    </row>
    <row r="817" spans="1:5">
      <c r="A817" s="283">
        <v>3224</v>
      </c>
      <c r="B817" s="176">
        <v>54.8</v>
      </c>
      <c r="C817" s="176">
        <v>46.5</v>
      </c>
      <c r="D817" s="282">
        <v>107</v>
      </c>
      <c r="E817" s="265"/>
    </row>
    <row r="818" spans="1:5">
      <c r="A818" s="283">
        <v>3225</v>
      </c>
      <c r="B818" s="176">
        <v>129</v>
      </c>
      <c r="C818" s="176">
        <v>39.299999999999997</v>
      </c>
      <c r="D818" s="282">
        <v>87</v>
      </c>
      <c r="E818" s="265"/>
    </row>
    <row r="819" spans="1:5">
      <c r="A819" s="283">
        <v>3226</v>
      </c>
      <c r="B819" s="176">
        <v>85.2</v>
      </c>
      <c r="C819" s="176">
        <v>49.8</v>
      </c>
      <c r="D819" s="282">
        <v>114</v>
      </c>
      <c r="E819" s="265"/>
    </row>
    <row r="820" spans="1:5">
      <c r="A820" s="283">
        <v>3227</v>
      </c>
      <c r="B820" s="176">
        <v>15.1</v>
      </c>
      <c r="C820" s="176">
        <v>52.3</v>
      </c>
      <c r="D820" s="282">
        <v>96</v>
      </c>
      <c r="E820" s="265"/>
    </row>
    <row r="821" spans="1:5">
      <c r="A821" s="283">
        <v>3229</v>
      </c>
      <c r="B821" s="176">
        <v>122</v>
      </c>
      <c r="C821" s="176">
        <v>45.5</v>
      </c>
      <c r="D821" s="282">
        <v>114</v>
      </c>
      <c r="E821" s="265"/>
    </row>
    <row r="822" spans="1:5">
      <c r="A822" s="283">
        <v>3230</v>
      </c>
      <c r="B822" s="176">
        <v>33.200000000000003</v>
      </c>
      <c r="C822" s="176">
        <v>43.6</v>
      </c>
      <c r="D822" s="282">
        <v>87</v>
      </c>
      <c r="E822" s="265"/>
    </row>
    <row r="823" spans="1:5">
      <c r="A823" s="283">
        <v>3231</v>
      </c>
      <c r="B823" s="176">
        <v>0</v>
      </c>
      <c r="C823" s="176">
        <v>0</v>
      </c>
      <c r="D823" s="282">
        <v>87</v>
      </c>
      <c r="E823" s="265"/>
    </row>
    <row r="824" spans="1:5">
      <c r="A824" s="283">
        <v>3233</v>
      </c>
      <c r="B824" s="176">
        <v>82.2</v>
      </c>
      <c r="C824" s="176">
        <v>52.4</v>
      </c>
      <c r="D824" s="282">
        <v>87</v>
      </c>
      <c r="E824" s="265"/>
    </row>
    <row r="825" spans="1:5">
      <c r="A825" s="283">
        <v>3234</v>
      </c>
      <c r="B825" s="176">
        <v>127.4</v>
      </c>
      <c r="C825" s="176">
        <v>42.3</v>
      </c>
      <c r="D825" s="282">
        <v>114</v>
      </c>
      <c r="E825" s="265"/>
    </row>
    <row r="826" spans="1:5">
      <c r="A826" s="283">
        <v>3235</v>
      </c>
      <c r="B826" s="176">
        <v>264.2</v>
      </c>
      <c r="C826" s="176">
        <v>40.299999999999997</v>
      </c>
      <c r="D826" s="282">
        <v>95</v>
      </c>
      <c r="E826" s="265"/>
    </row>
    <row r="827" spans="1:5">
      <c r="A827" s="283">
        <v>3237</v>
      </c>
      <c r="B827" s="176">
        <v>70.7</v>
      </c>
      <c r="C827" s="176">
        <v>43.2</v>
      </c>
      <c r="D827" s="282">
        <v>87</v>
      </c>
      <c r="E827" s="265"/>
    </row>
    <row r="828" spans="1:5">
      <c r="A828" s="283">
        <v>3238</v>
      </c>
      <c r="B828" s="176">
        <v>25.2</v>
      </c>
      <c r="C828" s="176">
        <v>46.9</v>
      </c>
      <c r="D828" s="282">
        <v>87</v>
      </c>
      <c r="E828" s="265"/>
    </row>
    <row r="829" spans="1:5">
      <c r="A829" s="283">
        <v>3240</v>
      </c>
      <c r="B829" s="176">
        <v>27.5</v>
      </c>
      <c r="C829" s="176">
        <v>45.6</v>
      </c>
      <c r="D829" s="282">
        <v>87</v>
      </c>
      <c r="E829" s="265"/>
    </row>
    <row r="830" spans="1:5">
      <c r="A830" s="283">
        <v>3241</v>
      </c>
      <c r="B830" s="176">
        <v>17.100000000000001</v>
      </c>
      <c r="C830" s="176">
        <v>49.4</v>
      </c>
      <c r="D830" s="282">
        <v>87</v>
      </c>
      <c r="E830" s="265"/>
    </row>
    <row r="831" spans="1:5">
      <c r="A831" s="283">
        <v>3242</v>
      </c>
      <c r="B831" s="176">
        <v>108.1</v>
      </c>
      <c r="C831" s="176">
        <v>35.700000000000003</v>
      </c>
      <c r="D831" s="282">
        <v>136</v>
      </c>
      <c r="E831" s="265"/>
    </row>
    <row r="832" spans="1:5">
      <c r="A832" s="283">
        <v>3243</v>
      </c>
      <c r="B832" s="176">
        <v>42.7</v>
      </c>
      <c r="C832" s="176">
        <v>42.9</v>
      </c>
      <c r="D832" s="282">
        <v>87</v>
      </c>
      <c r="E832" s="265"/>
    </row>
    <row r="833" spans="1:5">
      <c r="A833" s="283">
        <v>3244</v>
      </c>
      <c r="B833" s="176">
        <v>94.7</v>
      </c>
      <c r="C833" s="176">
        <v>40</v>
      </c>
      <c r="D833" s="282">
        <v>107</v>
      </c>
      <c r="E833" s="265"/>
    </row>
    <row r="834" spans="1:5">
      <c r="A834" s="283">
        <v>3245</v>
      </c>
      <c r="B834" s="176">
        <v>69</v>
      </c>
      <c r="C834" s="176">
        <v>45.4</v>
      </c>
      <c r="D834" s="282">
        <v>116</v>
      </c>
      <c r="E834" s="265"/>
    </row>
    <row r="835" spans="1:5">
      <c r="A835" s="283">
        <v>3246</v>
      </c>
      <c r="B835" s="176">
        <v>688.9</v>
      </c>
      <c r="C835" s="176">
        <v>43.1</v>
      </c>
      <c r="D835" s="282">
        <v>125</v>
      </c>
      <c r="E835" s="265"/>
    </row>
    <row r="836" spans="1:5">
      <c r="A836" s="283">
        <v>3247</v>
      </c>
      <c r="B836" s="176">
        <v>3466.5</v>
      </c>
      <c r="C836" s="176">
        <v>36.6</v>
      </c>
      <c r="D836" s="282">
        <v>97</v>
      </c>
      <c r="E836" s="265"/>
    </row>
    <row r="837" spans="1:5">
      <c r="A837" s="283">
        <v>3249</v>
      </c>
      <c r="B837" s="176">
        <v>181.1</v>
      </c>
      <c r="C837" s="176">
        <v>47.5</v>
      </c>
      <c r="D837" s="282">
        <v>110</v>
      </c>
      <c r="E837" s="265"/>
    </row>
    <row r="838" spans="1:5">
      <c r="A838" s="283">
        <v>3251</v>
      </c>
      <c r="B838" s="176">
        <v>6.4</v>
      </c>
      <c r="C838" s="176">
        <v>49.2</v>
      </c>
      <c r="D838" s="282">
        <v>97</v>
      </c>
      <c r="E838" s="265"/>
    </row>
    <row r="839" spans="1:5">
      <c r="A839" s="283">
        <v>3252</v>
      </c>
      <c r="B839" s="176">
        <v>0</v>
      </c>
      <c r="C839" s="176">
        <v>0</v>
      </c>
      <c r="D839" s="282">
        <v>87</v>
      </c>
      <c r="E839" s="265"/>
    </row>
    <row r="840" spans="1:5">
      <c r="A840" s="283">
        <v>3253</v>
      </c>
      <c r="B840" s="176">
        <v>150.1</v>
      </c>
      <c r="C840" s="176">
        <v>48.2</v>
      </c>
      <c r="D840" s="282">
        <v>109</v>
      </c>
      <c r="E840" s="265"/>
    </row>
    <row r="841" spans="1:5">
      <c r="A841" s="283">
        <v>3254</v>
      </c>
      <c r="B841" s="176">
        <v>65.5</v>
      </c>
      <c r="C841" s="176">
        <v>50.9</v>
      </c>
      <c r="D841" s="282">
        <v>94</v>
      </c>
      <c r="E841" s="265"/>
    </row>
    <row r="842" spans="1:5">
      <c r="A842" s="283">
        <v>3255</v>
      </c>
      <c r="B842" s="176">
        <v>56</v>
      </c>
      <c r="C842" s="176">
        <v>46.5</v>
      </c>
      <c r="D842" s="282">
        <v>87</v>
      </c>
      <c r="E842" s="265"/>
    </row>
    <row r="843" spans="1:5">
      <c r="A843" s="283">
        <v>3256</v>
      </c>
      <c r="B843" s="176">
        <v>60.3</v>
      </c>
      <c r="C843" s="176">
        <v>42.7</v>
      </c>
      <c r="D843" s="282">
        <v>116</v>
      </c>
      <c r="E843" s="265"/>
    </row>
    <row r="844" spans="1:5">
      <c r="A844" s="283">
        <v>3257</v>
      </c>
      <c r="B844" s="176">
        <v>171.6</v>
      </c>
      <c r="C844" s="176">
        <v>48.4</v>
      </c>
      <c r="D844" s="282">
        <v>128</v>
      </c>
      <c r="E844" s="265"/>
    </row>
    <row r="845" spans="1:5">
      <c r="A845" s="283">
        <v>3258</v>
      </c>
      <c r="B845" s="176">
        <v>120.2</v>
      </c>
      <c r="C845" s="176">
        <v>43.4</v>
      </c>
      <c r="D845" s="282">
        <v>87</v>
      </c>
      <c r="E845" s="265"/>
    </row>
    <row r="846" spans="1:5">
      <c r="A846" s="283">
        <v>3259</v>
      </c>
      <c r="B846" s="176">
        <v>14.8</v>
      </c>
      <c r="C846" s="176">
        <v>52.4</v>
      </c>
      <c r="D846" s="282">
        <v>87</v>
      </c>
      <c r="E846" s="265"/>
    </row>
    <row r="847" spans="1:5">
      <c r="A847" s="283">
        <v>3260</v>
      </c>
      <c r="B847" s="176">
        <v>0</v>
      </c>
      <c r="C847" s="176">
        <v>0</v>
      </c>
      <c r="D847" s="282">
        <v>87</v>
      </c>
      <c r="E847" s="265"/>
    </row>
    <row r="848" spans="1:5">
      <c r="A848" s="283">
        <v>3261</v>
      </c>
      <c r="B848" s="176">
        <v>152.30000000000001</v>
      </c>
      <c r="C848" s="176">
        <v>41.6</v>
      </c>
      <c r="D848" s="282">
        <v>122</v>
      </c>
      <c r="E848" s="265"/>
    </row>
    <row r="849" spans="1:5">
      <c r="A849" s="283">
        <v>3262</v>
      </c>
      <c r="B849" s="176">
        <v>16.600000000000001</v>
      </c>
      <c r="C849" s="176">
        <v>46.1</v>
      </c>
      <c r="D849" s="282">
        <v>87</v>
      </c>
      <c r="E849" s="265"/>
    </row>
    <row r="850" spans="1:5">
      <c r="A850" s="283">
        <v>3263</v>
      </c>
      <c r="B850" s="176">
        <v>148.30000000000001</v>
      </c>
      <c r="C850" s="176">
        <v>39.299999999999997</v>
      </c>
      <c r="D850" s="282">
        <v>87</v>
      </c>
      <c r="E850" s="265"/>
    </row>
    <row r="851" spans="1:5">
      <c r="A851" s="283">
        <v>3264</v>
      </c>
      <c r="B851" s="176">
        <v>166.6</v>
      </c>
      <c r="C851" s="176">
        <v>23.7</v>
      </c>
      <c r="D851" s="282">
        <v>123</v>
      </c>
      <c r="E851" s="265"/>
    </row>
    <row r="852" spans="1:5">
      <c r="A852" s="283">
        <v>3266</v>
      </c>
      <c r="B852" s="176">
        <v>21.6</v>
      </c>
      <c r="C852" s="176">
        <v>46.8</v>
      </c>
      <c r="D852" s="282">
        <v>123</v>
      </c>
      <c r="E852" s="265"/>
    </row>
    <row r="853" spans="1:5">
      <c r="A853" s="283">
        <v>3268</v>
      </c>
      <c r="B853" s="176">
        <v>37.5</v>
      </c>
      <c r="C853" s="176">
        <v>41</v>
      </c>
      <c r="D853" s="282">
        <v>87</v>
      </c>
      <c r="E853" s="265"/>
    </row>
    <row r="854" spans="1:5">
      <c r="A854" s="283">
        <v>3269</v>
      </c>
      <c r="B854" s="176">
        <v>57.6</v>
      </c>
      <c r="C854" s="176">
        <v>46</v>
      </c>
      <c r="D854" s="282">
        <v>87</v>
      </c>
      <c r="E854" s="265"/>
    </row>
    <row r="855" spans="1:5">
      <c r="A855" s="283">
        <v>3272</v>
      </c>
      <c r="B855" s="176">
        <v>50.7</v>
      </c>
      <c r="C855" s="176">
        <v>50.5</v>
      </c>
      <c r="D855" s="282">
        <v>87</v>
      </c>
      <c r="E855" s="265"/>
    </row>
    <row r="856" spans="1:5">
      <c r="A856" s="283">
        <v>3273</v>
      </c>
      <c r="B856" s="176">
        <v>38.200000000000003</v>
      </c>
      <c r="C856" s="176">
        <v>46.3</v>
      </c>
      <c r="D856" s="282">
        <v>87</v>
      </c>
      <c r="E856" s="265"/>
    </row>
    <row r="857" spans="1:5">
      <c r="A857" s="283">
        <v>3275</v>
      </c>
      <c r="B857" s="176">
        <v>265.2</v>
      </c>
      <c r="C857" s="176">
        <v>39.9</v>
      </c>
      <c r="D857" s="282">
        <v>112</v>
      </c>
      <c r="E857" s="265"/>
    </row>
    <row r="858" spans="1:5">
      <c r="A858" s="283">
        <v>3276</v>
      </c>
      <c r="B858" s="176">
        <v>202</v>
      </c>
      <c r="C858" s="176">
        <v>41.8</v>
      </c>
      <c r="D858" s="282">
        <v>123</v>
      </c>
      <c r="E858" s="265"/>
    </row>
    <row r="859" spans="1:5">
      <c r="A859" s="283">
        <v>3278</v>
      </c>
      <c r="B859" s="176">
        <v>49.3</v>
      </c>
      <c r="C859" s="176">
        <v>44.8</v>
      </c>
      <c r="D859" s="282">
        <v>126</v>
      </c>
      <c r="E859" s="265"/>
    </row>
    <row r="860" spans="1:5">
      <c r="A860" s="283">
        <v>3279</v>
      </c>
      <c r="B860" s="176">
        <v>19.899999999999999</v>
      </c>
      <c r="C860" s="176">
        <v>45.2</v>
      </c>
      <c r="D860" s="282">
        <v>87</v>
      </c>
      <c r="E860" s="265"/>
    </row>
    <row r="861" spans="1:5">
      <c r="A861" s="283">
        <v>3280</v>
      </c>
      <c r="B861" s="176">
        <v>25.5</v>
      </c>
      <c r="C861" s="176">
        <v>46.5</v>
      </c>
      <c r="D861" s="282">
        <v>87</v>
      </c>
      <c r="E861" s="265"/>
    </row>
    <row r="862" spans="1:5">
      <c r="A862" s="283">
        <v>3281</v>
      </c>
      <c r="B862" s="176">
        <v>148</v>
      </c>
      <c r="C862" s="176">
        <v>38.700000000000003</v>
      </c>
      <c r="D862" s="282">
        <v>87</v>
      </c>
      <c r="E862" s="265"/>
    </row>
    <row r="863" spans="1:5">
      <c r="A863" s="283">
        <v>3282</v>
      </c>
      <c r="B863" s="176">
        <v>22.2</v>
      </c>
      <c r="C863" s="176">
        <v>46.6</v>
      </c>
      <c r="D863" s="282">
        <v>87</v>
      </c>
      <c r="E863" s="265"/>
    </row>
    <row r="864" spans="1:5">
      <c r="A864" s="283">
        <v>3284</v>
      </c>
      <c r="B864" s="176">
        <v>30.2</v>
      </c>
      <c r="C864" s="176">
        <v>42.3</v>
      </c>
      <c r="D864" s="282">
        <v>87</v>
      </c>
      <c r="E864" s="265"/>
    </row>
    <row r="865" spans="1:5">
      <c r="A865" s="283">
        <v>3285</v>
      </c>
      <c r="B865" s="176">
        <v>47.2</v>
      </c>
      <c r="C865" s="176">
        <v>45.5</v>
      </c>
      <c r="D865" s="282">
        <v>95</v>
      </c>
      <c r="E865" s="265"/>
    </row>
    <row r="866" spans="1:5">
      <c r="A866" s="283">
        <v>3287</v>
      </c>
      <c r="B866" s="176">
        <v>46.4</v>
      </c>
      <c r="C866" s="176">
        <v>46.5</v>
      </c>
      <c r="D866" s="282">
        <v>87</v>
      </c>
      <c r="E866" s="265"/>
    </row>
    <row r="867" spans="1:5">
      <c r="A867" s="283">
        <v>3289</v>
      </c>
      <c r="B867" s="176">
        <v>0</v>
      </c>
      <c r="C867" s="176">
        <v>0</v>
      </c>
      <c r="D867" s="282">
        <v>87</v>
      </c>
      <c r="E867" s="265"/>
    </row>
    <row r="868" spans="1:5">
      <c r="A868" s="283">
        <v>3290</v>
      </c>
      <c r="B868" s="176">
        <v>106.2</v>
      </c>
      <c r="C868" s="176">
        <v>40.4</v>
      </c>
      <c r="D868" s="282">
        <v>87</v>
      </c>
      <c r="E868" s="265"/>
    </row>
    <row r="869" spans="1:5">
      <c r="A869" s="283">
        <v>3291</v>
      </c>
      <c r="B869" s="176">
        <v>510.1</v>
      </c>
      <c r="C869" s="176">
        <v>40</v>
      </c>
      <c r="D869" s="282">
        <v>87</v>
      </c>
      <c r="E869" s="265"/>
    </row>
    <row r="870" spans="1:5">
      <c r="A870" s="283">
        <v>3293</v>
      </c>
      <c r="B870" s="176">
        <v>39.299999999999997</v>
      </c>
      <c r="C870" s="176">
        <v>46.7</v>
      </c>
      <c r="D870" s="282">
        <v>87</v>
      </c>
      <c r="E870" s="265"/>
    </row>
    <row r="871" spans="1:5">
      <c r="A871" s="283">
        <v>3301</v>
      </c>
      <c r="B871" s="176">
        <v>611.6</v>
      </c>
      <c r="C871" s="176">
        <v>40</v>
      </c>
      <c r="D871" s="282">
        <v>185</v>
      </c>
      <c r="E871" s="265"/>
    </row>
    <row r="872" spans="1:5">
      <c r="A872" s="283">
        <v>3302</v>
      </c>
      <c r="B872" s="176">
        <v>0</v>
      </c>
      <c r="C872" s="176">
        <v>0</v>
      </c>
      <c r="D872" s="282">
        <v>87</v>
      </c>
      <c r="E872" s="265"/>
    </row>
    <row r="873" spans="1:5">
      <c r="A873" s="283">
        <v>3303</v>
      </c>
      <c r="B873" s="176">
        <v>229.3</v>
      </c>
      <c r="C873" s="176">
        <v>39</v>
      </c>
      <c r="D873" s="282">
        <v>121</v>
      </c>
      <c r="E873" s="265"/>
    </row>
    <row r="874" spans="1:5">
      <c r="A874" s="283">
        <v>3304</v>
      </c>
      <c r="B874" s="176">
        <v>260.7</v>
      </c>
      <c r="C874" s="176">
        <v>44.7</v>
      </c>
      <c r="D874" s="282">
        <v>136</v>
      </c>
      <c r="E874" s="265"/>
    </row>
    <row r="875" spans="1:5">
      <c r="A875" s="283">
        <v>3307</v>
      </c>
      <c r="B875" s="176">
        <v>121.5</v>
      </c>
      <c r="C875" s="176">
        <v>41.7</v>
      </c>
      <c r="D875" s="282">
        <v>103</v>
      </c>
      <c r="E875" s="265"/>
    </row>
    <row r="876" spans="1:5">
      <c r="A876" s="283">
        <v>3431</v>
      </c>
      <c r="B876" s="176">
        <v>389.2</v>
      </c>
      <c r="C876" s="176">
        <v>35.299999999999997</v>
      </c>
      <c r="D876" s="282">
        <v>177</v>
      </c>
      <c r="E876" s="265"/>
    </row>
    <row r="877" spans="1:5">
      <c r="A877" s="283">
        <v>3435</v>
      </c>
      <c r="B877" s="176">
        <v>0</v>
      </c>
      <c r="C877" s="176">
        <v>0</v>
      </c>
      <c r="D877" s="282">
        <v>87</v>
      </c>
      <c r="E877" s="265"/>
    </row>
    <row r="878" spans="1:5">
      <c r="A878" s="283">
        <v>3440</v>
      </c>
      <c r="B878" s="176">
        <v>68.099999999999994</v>
      </c>
      <c r="C878" s="176">
        <v>43.3</v>
      </c>
      <c r="D878" s="282">
        <v>107</v>
      </c>
      <c r="E878" s="265"/>
    </row>
    <row r="879" spans="1:5">
      <c r="A879" s="283">
        <v>3441</v>
      </c>
      <c r="B879" s="176">
        <v>67.400000000000006</v>
      </c>
      <c r="C879" s="176">
        <v>41.5</v>
      </c>
      <c r="D879" s="282">
        <v>87</v>
      </c>
      <c r="E879" s="265"/>
    </row>
    <row r="880" spans="1:5">
      <c r="A880" s="283">
        <v>3442</v>
      </c>
      <c r="B880" s="176">
        <v>128.5</v>
      </c>
      <c r="C880" s="176">
        <v>38.1</v>
      </c>
      <c r="D880" s="282">
        <v>87</v>
      </c>
      <c r="E880" s="265"/>
    </row>
    <row r="881" spans="1:5">
      <c r="A881" s="283">
        <v>3443</v>
      </c>
      <c r="B881" s="176">
        <v>79</v>
      </c>
      <c r="C881" s="176">
        <v>45.2</v>
      </c>
      <c r="D881" s="282">
        <v>96</v>
      </c>
      <c r="E881" s="265"/>
    </row>
    <row r="882" spans="1:5">
      <c r="A882" s="283">
        <v>3444</v>
      </c>
      <c r="B882" s="176">
        <v>61.8</v>
      </c>
      <c r="C882" s="176">
        <v>45.9</v>
      </c>
      <c r="D882" s="282">
        <v>125</v>
      </c>
      <c r="E882" s="265"/>
    </row>
    <row r="883" spans="1:5">
      <c r="A883" s="283">
        <v>3445</v>
      </c>
      <c r="B883" s="176">
        <v>32.9</v>
      </c>
      <c r="C883" s="176">
        <v>45.1</v>
      </c>
      <c r="D883" s="282">
        <v>97</v>
      </c>
      <c r="E883" s="265"/>
    </row>
    <row r="884" spans="1:5">
      <c r="A884" s="283">
        <v>3446</v>
      </c>
      <c r="B884" s="176">
        <v>148.19999999999999</v>
      </c>
      <c r="C884" s="176">
        <v>42.7</v>
      </c>
      <c r="D884" s="282">
        <v>87</v>
      </c>
      <c r="E884" s="265"/>
    </row>
    <row r="885" spans="1:5">
      <c r="A885" s="283">
        <v>3447</v>
      </c>
      <c r="B885" s="176">
        <v>69.5</v>
      </c>
      <c r="C885" s="176">
        <v>45.2</v>
      </c>
      <c r="D885" s="282">
        <v>95</v>
      </c>
      <c r="E885" s="265"/>
    </row>
    <row r="886" spans="1:5">
      <c r="A886" s="283">
        <v>3448</v>
      </c>
      <c r="B886" s="176">
        <v>48.8</v>
      </c>
      <c r="C886" s="176">
        <v>46.5</v>
      </c>
      <c r="D886" s="282">
        <v>87</v>
      </c>
      <c r="E886" s="265"/>
    </row>
    <row r="887" spans="1:5">
      <c r="A887" s="283">
        <v>3449</v>
      </c>
      <c r="B887" s="176">
        <v>57.6</v>
      </c>
      <c r="C887" s="176">
        <v>49.7</v>
      </c>
      <c r="D887" s="282">
        <v>97</v>
      </c>
      <c r="E887" s="265"/>
    </row>
    <row r="888" spans="1:5">
      <c r="A888" s="283">
        <v>3450</v>
      </c>
      <c r="B888" s="176">
        <v>53.5</v>
      </c>
      <c r="C888" s="176">
        <v>51.5</v>
      </c>
      <c r="D888" s="282">
        <v>87</v>
      </c>
      <c r="E888" s="265"/>
    </row>
    <row r="889" spans="1:5">
      <c r="A889" s="283">
        <v>3451</v>
      </c>
      <c r="B889" s="176">
        <v>185.4</v>
      </c>
      <c r="C889" s="176">
        <v>42.5</v>
      </c>
      <c r="D889" s="282">
        <v>87</v>
      </c>
      <c r="E889" s="265"/>
    </row>
    <row r="890" spans="1:5">
      <c r="A890" s="283">
        <v>3452</v>
      </c>
      <c r="B890" s="176">
        <v>141.9</v>
      </c>
      <c r="C890" s="176">
        <v>41.2</v>
      </c>
      <c r="D890" s="282">
        <v>112</v>
      </c>
      <c r="E890" s="265"/>
    </row>
    <row r="891" spans="1:5">
      <c r="A891" s="283">
        <v>3455</v>
      </c>
      <c r="B891" s="176">
        <v>103.6</v>
      </c>
      <c r="C891" s="176">
        <v>43.3</v>
      </c>
      <c r="D891" s="282">
        <v>87</v>
      </c>
      <c r="E891" s="265"/>
    </row>
    <row r="892" spans="1:5">
      <c r="A892" s="283">
        <v>3456</v>
      </c>
      <c r="B892" s="176">
        <v>29.8</v>
      </c>
      <c r="C892" s="176">
        <v>47.8</v>
      </c>
      <c r="D892" s="282">
        <v>87</v>
      </c>
      <c r="E892" s="265"/>
    </row>
    <row r="893" spans="1:5">
      <c r="A893" s="283">
        <v>3457</v>
      </c>
      <c r="B893" s="176">
        <v>30.5</v>
      </c>
      <c r="C893" s="176">
        <v>45.3</v>
      </c>
      <c r="D893" s="282">
        <v>87</v>
      </c>
      <c r="E893" s="265"/>
    </row>
    <row r="894" spans="1:5">
      <c r="A894" s="283">
        <v>3458</v>
      </c>
      <c r="B894" s="176">
        <v>138.4</v>
      </c>
      <c r="C894" s="176">
        <v>46</v>
      </c>
      <c r="D894" s="282">
        <v>129</v>
      </c>
      <c r="E894" s="265"/>
    </row>
    <row r="895" spans="1:5">
      <c r="A895" s="283">
        <v>3461</v>
      </c>
      <c r="B895" s="176">
        <v>157.69999999999999</v>
      </c>
      <c r="C895" s="176">
        <v>30.6</v>
      </c>
      <c r="D895" s="282">
        <v>154</v>
      </c>
      <c r="E895" s="265"/>
    </row>
    <row r="896" spans="1:5">
      <c r="A896" s="283">
        <v>3462</v>
      </c>
      <c r="B896" s="176">
        <v>69.5</v>
      </c>
      <c r="C896" s="176">
        <v>46.1</v>
      </c>
      <c r="D896" s="282">
        <v>87</v>
      </c>
      <c r="E896" s="265"/>
    </row>
    <row r="897" spans="1:5">
      <c r="A897" s="283">
        <v>3464</v>
      </c>
      <c r="B897" s="176">
        <v>24.8</v>
      </c>
      <c r="C897" s="176">
        <v>45.1</v>
      </c>
      <c r="D897" s="282">
        <v>87</v>
      </c>
      <c r="E897" s="265"/>
    </row>
    <row r="898" spans="1:5">
      <c r="A898" s="283">
        <v>3465</v>
      </c>
      <c r="B898" s="176">
        <v>121.1</v>
      </c>
      <c r="C898" s="176">
        <v>37.799999999999997</v>
      </c>
      <c r="D898" s="282">
        <v>87</v>
      </c>
      <c r="E898" s="265"/>
    </row>
    <row r="899" spans="1:5">
      <c r="A899" s="283">
        <v>3466</v>
      </c>
      <c r="B899" s="176">
        <v>95.1</v>
      </c>
      <c r="C899" s="176">
        <v>45.5</v>
      </c>
      <c r="D899" s="282">
        <v>97</v>
      </c>
      <c r="E899" s="265"/>
    </row>
    <row r="900" spans="1:5">
      <c r="A900" s="283">
        <v>3467</v>
      </c>
      <c r="B900" s="176">
        <v>52.9</v>
      </c>
      <c r="C900" s="176">
        <v>47.4</v>
      </c>
      <c r="D900" s="282">
        <v>87</v>
      </c>
      <c r="E900" s="265"/>
    </row>
    <row r="901" spans="1:5">
      <c r="A901" s="283">
        <v>3468</v>
      </c>
      <c r="B901" s="176">
        <v>0</v>
      </c>
      <c r="C901" s="176">
        <v>0</v>
      </c>
      <c r="D901" s="282">
        <v>87</v>
      </c>
      <c r="E901" s="265"/>
    </row>
    <row r="902" spans="1:5">
      <c r="A902" s="283">
        <v>3469</v>
      </c>
      <c r="B902" s="176">
        <v>108</v>
      </c>
      <c r="C902" s="176">
        <v>40.6</v>
      </c>
      <c r="D902" s="282">
        <v>87</v>
      </c>
      <c r="E902" s="265"/>
    </row>
    <row r="903" spans="1:5">
      <c r="A903" s="283">
        <v>3470</v>
      </c>
      <c r="B903" s="176">
        <v>61.1</v>
      </c>
      <c r="C903" s="176">
        <v>41.2</v>
      </c>
      <c r="D903" s="282">
        <v>114</v>
      </c>
      <c r="E903" s="265"/>
    </row>
    <row r="904" spans="1:5">
      <c r="A904" s="283">
        <v>3561</v>
      </c>
      <c r="B904" s="176">
        <v>118.9</v>
      </c>
      <c r="C904" s="176">
        <v>43.6</v>
      </c>
      <c r="D904" s="282">
        <v>94</v>
      </c>
      <c r="E904" s="265"/>
    </row>
    <row r="905" spans="1:5">
      <c r="A905" s="283">
        <v>3570</v>
      </c>
      <c r="B905" s="176">
        <v>115.6</v>
      </c>
      <c r="C905" s="176">
        <v>44.7</v>
      </c>
      <c r="D905" s="282">
        <v>107</v>
      </c>
      <c r="E905" s="265"/>
    </row>
    <row r="906" spans="1:5">
      <c r="A906" s="283">
        <v>3574</v>
      </c>
      <c r="B906" s="176">
        <v>31.2</v>
      </c>
      <c r="C906" s="176">
        <v>45.6</v>
      </c>
      <c r="D906" s="282">
        <v>115</v>
      </c>
      <c r="E906" s="265"/>
    </row>
    <row r="907" spans="1:5">
      <c r="A907" s="283">
        <v>3575</v>
      </c>
      <c r="B907" s="176">
        <v>0</v>
      </c>
      <c r="C907" s="176">
        <v>0</v>
      </c>
      <c r="D907" s="282">
        <v>87</v>
      </c>
      <c r="E907" s="265"/>
    </row>
    <row r="908" spans="1:5">
      <c r="A908" s="283">
        <v>3576</v>
      </c>
      <c r="B908" s="176">
        <v>15.3</v>
      </c>
      <c r="C908" s="176">
        <v>47</v>
      </c>
      <c r="D908" s="282">
        <v>96</v>
      </c>
      <c r="E908" s="265"/>
    </row>
    <row r="909" spans="1:5">
      <c r="A909" s="283">
        <v>3579</v>
      </c>
      <c r="B909" s="176">
        <v>1.5</v>
      </c>
      <c r="C909" s="176">
        <v>50.1</v>
      </c>
      <c r="D909" s="282">
        <v>112</v>
      </c>
      <c r="E909" s="265"/>
    </row>
    <row r="910" spans="1:5">
      <c r="A910" s="283">
        <v>3580</v>
      </c>
      <c r="B910" s="176">
        <v>20.100000000000001</v>
      </c>
      <c r="C910" s="176">
        <v>51.9</v>
      </c>
      <c r="D910" s="282">
        <v>97</v>
      </c>
      <c r="E910" s="265"/>
    </row>
    <row r="911" spans="1:5">
      <c r="A911" s="283">
        <v>3581</v>
      </c>
      <c r="B911" s="176">
        <v>20.9</v>
      </c>
      <c r="C911" s="176">
        <v>47.5</v>
      </c>
      <c r="D911" s="282">
        <v>119</v>
      </c>
      <c r="E911" s="265"/>
    </row>
    <row r="912" spans="1:5">
      <c r="A912" s="283">
        <v>3582</v>
      </c>
      <c r="B912" s="176">
        <v>23.5</v>
      </c>
      <c r="C912" s="176">
        <v>44.9</v>
      </c>
      <c r="D912" s="282">
        <v>87</v>
      </c>
      <c r="E912" s="265"/>
    </row>
    <row r="913" spans="1:5">
      <c r="A913" s="283">
        <v>3583</v>
      </c>
      <c r="B913" s="176">
        <v>19.8</v>
      </c>
      <c r="C913" s="176">
        <v>48.3</v>
      </c>
      <c r="D913" s="282">
        <v>87</v>
      </c>
      <c r="E913" s="265"/>
    </row>
    <row r="914" spans="1:5">
      <c r="A914" s="283">
        <v>3584</v>
      </c>
      <c r="B914" s="176">
        <v>39.299999999999997</v>
      </c>
      <c r="C914" s="176">
        <v>45.4</v>
      </c>
      <c r="D914" s="282">
        <v>95</v>
      </c>
      <c r="E914" s="265"/>
    </row>
    <row r="915" spans="1:5">
      <c r="A915" s="283">
        <v>3585</v>
      </c>
      <c r="B915" s="176">
        <v>35.799999999999997</v>
      </c>
      <c r="C915" s="176">
        <v>45</v>
      </c>
      <c r="D915" s="282">
        <v>87</v>
      </c>
      <c r="E915" s="265"/>
    </row>
    <row r="916" spans="1:5">
      <c r="A916" s="283">
        <v>3586</v>
      </c>
      <c r="B916" s="176">
        <v>21.6</v>
      </c>
      <c r="C916" s="176">
        <v>51.4</v>
      </c>
      <c r="D916" s="282">
        <v>87</v>
      </c>
      <c r="E916" s="265"/>
    </row>
    <row r="917" spans="1:5">
      <c r="A917" s="283">
        <v>3588</v>
      </c>
      <c r="B917" s="176">
        <v>7.3</v>
      </c>
      <c r="C917" s="176">
        <v>47.3</v>
      </c>
      <c r="D917" s="282">
        <v>87</v>
      </c>
      <c r="E917" s="265"/>
    </row>
    <row r="918" spans="1:5">
      <c r="A918" s="283">
        <v>3589</v>
      </c>
      <c r="B918" s="176">
        <v>0</v>
      </c>
      <c r="C918" s="176">
        <v>0</v>
      </c>
      <c r="D918" s="282">
        <v>87</v>
      </c>
      <c r="E918" s="265"/>
    </row>
    <row r="919" spans="1:5">
      <c r="A919" s="283">
        <v>3590</v>
      </c>
      <c r="B919" s="176">
        <v>8</v>
      </c>
      <c r="C919" s="176">
        <v>47.3</v>
      </c>
      <c r="D919" s="282">
        <v>87</v>
      </c>
      <c r="E919" s="265"/>
    </row>
    <row r="920" spans="1:5">
      <c r="A920" s="283">
        <v>3592</v>
      </c>
      <c r="B920" s="176">
        <v>3.8</v>
      </c>
      <c r="C920" s="176">
        <v>53.8</v>
      </c>
      <c r="D920" s="282">
        <v>87</v>
      </c>
      <c r="E920" s="265"/>
    </row>
    <row r="921" spans="1:5">
      <c r="A921" s="283">
        <v>3593</v>
      </c>
      <c r="B921" s="176">
        <v>5.0999999999999996</v>
      </c>
      <c r="C921" s="176">
        <v>49.5</v>
      </c>
      <c r="D921" s="282">
        <v>87</v>
      </c>
      <c r="E921" s="265"/>
    </row>
    <row r="922" spans="1:5">
      <c r="A922" s="283">
        <v>3595</v>
      </c>
      <c r="B922" s="176">
        <v>7.1</v>
      </c>
      <c r="C922" s="176">
        <v>49.5</v>
      </c>
      <c r="D922" s="282">
        <v>96</v>
      </c>
      <c r="E922" s="265"/>
    </row>
    <row r="923" spans="1:5">
      <c r="A923" s="283">
        <v>3597</v>
      </c>
      <c r="B923" s="176">
        <v>0</v>
      </c>
      <c r="C923" s="176">
        <v>0</v>
      </c>
      <c r="D923" s="282">
        <v>87</v>
      </c>
      <c r="E923" s="265"/>
    </row>
    <row r="924" spans="1:5">
      <c r="A924" s="283">
        <v>3598</v>
      </c>
      <c r="B924" s="176">
        <v>26.6</v>
      </c>
      <c r="C924" s="176">
        <v>46.5</v>
      </c>
      <c r="D924" s="282">
        <v>105</v>
      </c>
      <c r="E924" s="265"/>
    </row>
    <row r="925" spans="1:5">
      <c r="A925" s="283">
        <v>3601</v>
      </c>
      <c r="B925" s="176">
        <v>23.2</v>
      </c>
      <c r="C925" s="176">
        <v>49</v>
      </c>
      <c r="D925" s="282">
        <v>87</v>
      </c>
      <c r="E925" s="265"/>
    </row>
    <row r="926" spans="1:5">
      <c r="A926" s="283">
        <v>3602</v>
      </c>
      <c r="B926" s="176">
        <v>51.9</v>
      </c>
      <c r="C926" s="176">
        <v>44.3</v>
      </c>
      <c r="D926" s="282">
        <v>87</v>
      </c>
      <c r="E926" s="265"/>
    </row>
    <row r="927" spans="1:5">
      <c r="A927" s="283">
        <v>3603</v>
      </c>
      <c r="B927" s="176">
        <v>98.5</v>
      </c>
      <c r="C927" s="176">
        <v>44.2</v>
      </c>
      <c r="D927" s="282">
        <v>102</v>
      </c>
      <c r="E927" s="265"/>
    </row>
    <row r="928" spans="1:5">
      <c r="A928" s="283">
        <v>3604</v>
      </c>
      <c r="B928" s="176">
        <v>0</v>
      </c>
      <c r="C928" s="176">
        <v>0</v>
      </c>
      <c r="D928" s="282">
        <v>87</v>
      </c>
      <c r="E928" s="265"/>
    </row>
    <row r="929" spans="1:5">
      <c r="A929" s="283">
        <v>3605</v>
      </c>
      <c r="B929" s="176">
        <v>35.6</v>
      </c>
      <c r="C929" s="176">
        <v>45.7</v>
      </c>
      <c r="D929" s="282">
        <v>87</v>
      </c>
      <c r="E929" s="265"/>
    </row>
    <row r="930" spans="1:5">
      <c r="A930" s="283">
        <v>3607</v>
      </c>
      <c r="B930" s="176">
        <v>27.2</v>
      </c>
      <c r="C930" s="176">
        <v>48.8</v>
      </c>
      <c r="D930" s="282">
        <v>87</v>
      </c>
      <c r="E930" s="265"/>
    </row>
    <row r="931" spans="1:5">
      <c r="A931" s="283">
        <v>3608</v>
      </c>
      <c r="B931" s="176">
        <v>87.6</v>
      </c>
      <c r="C931" s="176">
        <v>45.9</v>
      </c>
      <c r="D931" s="282">
        <v>87</v>
      </c>
      <c r="E931" s="265"/>
    </row>
    <row r="932" spans="1:5">
      <c r="A932" s="283">
        <v>3609</v>
      </c>
      <c r="B932" s="176">
        <v>260.60000000000002</v>
      </c>
      <c r="C932" s="176">
        <v>37.6</v>
      </c>
      <c r="D932" s="282">
        <v>87</v>
      </c>
      <c r="E932" s="265"/>
    </row>
    <row r="933" spans="1:5">
      <c r="A933" s="283">
        <v>3740</v>
      </c>
      <c r="B933" s="176">
        <v>23.1</v>
      </c>
      <c r="C933" s="176">
        <v>47.4</v>
      </c>
      <c r="D933" s="282">
        <v>87</v>
      </c>
      <c r="E933" s="265"/>
    </row>
    <row r="934" spans="1:5">
      <c r="A934" s="283">
        <v>3741</v>
      </c>
      <c r="B934" s="176">
        <v>41.3</v>
      </c>
      <c r="C934" s="176">
        <v>44</v>
      </c>
      <c r="D934" s="282">
        <v>123</v>
      </c>
      <c r="E934" s="265"/>
    </row>
    <row r="935" spans="1:5">
      <c r="A935" s="283">
        <v>3743</v>
      </c>
      <c r="B935" s="176">
        <v>222.4</v>
      </c>
      <c r="C935" s="176">
        <v>41.1</v>
      </c>
      <c r="D935" s="282">
        <v>115</v>
      </c>
      <c r="E935" s="265"/>
    </row>
    <row r="936" spans="1:5">
      <c r="A936" s="283">
        <v>3745</v>
      </c>
      <c r="B936" s="176">
        <v>38</v>
      </c>
      <c r="C936" s="176">
        <v>48.2</v>
      </c>
      <c r="D936" s="282">
        <v>87</v>
      </c>
      <c r="E936" s="265"/>
    </row>
    <row r="937" spans="1:5">
      <c r="A937" s="283">
        <v>3746</v>
      </c>
      <c r="B937" s="176">
        <v>41.3</v>
      </c>
      <c r="C937" s="176">
        <v>45.4</v>
      </c>
      <c r="D937" s="282">
        <v>87</v>
      </c>
      <c r="E937" s="265"/>
    </row>
    <row r="938" spans="1:5">
      <c r="A938" s="283">
        <v>3748</v>
      </c>
      <c r="B938" s="176">
        <v>102.3</v>
      </c>
      <c r="C938" s="176">
        <v>43.6</v>
      </c>
      <c r="D938" s="282">
        <v>95</v>
      </c>
      <c r="E938" s="265"/>
    </row>
    <row r="939" spans="1:5">
      <c r="A939" s="283">
        <v>3749</v>
      </c>
      <c r="B939" s="176">
        <v>547.79999999999995</v>
      </c>
      <c r="C939" s="176">
        <v>37.9</v>
      </c>
      <c r="D939" s="282">
        <v>87</v>
      </c>
      <c r="E939" s="265"/>
    </row>
    <row r="940" spans="1:5">
      <c r="A940" s="283">
        <v>3750</v>
      </c>
      <c r="B940" s="176">
        <v>54.5</v>
      </c>
      <c r="C940" s="176">
        <v>47.5</v>
      </c>
      <c r="D940" s="282">
        <v>127</v>
      </c>
      <c r="E940" s="265"/>
    </row>
    <row r="941" spans="1:5">
      <c r="A941" s="283">
        <v>3751</v>
      </c>
      <c r="B941" s="176">
        <v>0</v>
      </c>
      <c r="C941" s="176">
        <v>0</v>
      </c>
      <c r="D941" s="282">
        <v>87</v>
      </c>
      <c r="E941" s="265"/>
    </row>
    <row r="942" spans="1:5">
      <c r="A942" s="283">
        <v>3752</v>
      </c>
      <c r="B942" s="176">
        <v>36.200000000000003</v>
      </c>
      <c r="C942" s="176">
        <v>46.9</v>
      </c>
      <c r="D942" s="282">
        <v>87</v>
      </c>
      <c r="E942" s="265"/>
    </row>
    <row r="943" spans="1:5">
      <c r="A943" s="283">
        <v>3753</v>
      </c>
      <c r="B943" s="176">
        <v>62.5</v>
      </c>
      <c r="C943" s="176">
        <v>46.1</v>
      </c>
      <c r="D943" s="282">
        <v>87</v>
      </c>
      <c r="E943" s="265"/>
    </row>
    <row r="944" spans="1:5">
      <c r="A944" s="283">
        <v>3754</v>
      </c>
      <c r="B944" s="176">
        <v>0</v>
      </c>
      <c r="C944" s="176">
        <v>0</v>
      </c>
      <c r="D944" s="282">
        <v>87</v>
      </c>
      <c r="E944" s="265"/>
    </row>
    <row r="945" spans="1:5">
      <c r="A945" s="283">
        <v>3755</v>
      </c>
      <c r="B945" s="176">
        <v>328.1</v>
      </c>
      <c r="C945" s="176">
        <v>24.2</v>
      </c>
      <c r="D945" s="282">
        <v>168</v>
      </c>
      <c r="E945" s="265"/>
    </row>
    <row r="946" spans="1:5">
      <c r="A946" s="283">
        <v>3756</v>
      </c>
      <c r="B946" s="176">
        <v>0</v>
      </c>
      <c r="C946" s="176">
        <v>0</v>
      </c>
      <c r="D946" s="282">
        <v>87</v>
      </c>
      <c r="E946" s="265"/>
    </row>
    <row r="947" spans="1:5">
      <c r="A947" s="283">
        <v>3765</v>
      </c>
      <c r="B947" s="176">
        <v>52.2</v>
      </c>
      <c r="C947" s="176">
        <v>45.6</v>
      </c>
      <c r="D947" s="282">
        <v>87</v>
      </c>
      <c r="E947" s="265"/>
    </row>
    <row r="948" spans="1:5">
      <c r="A948" s="283">
        <v>3766</v>
      </c>
      <c r="B948" s="176">
        <v>213</v>
      </c>
      <c r="C948" s="176">
        <v>39.6</v>
      </c>
      <c r="D948" s="282">
        <v>131</v>
      </c>
      <c r="E948" s="265"/>
    </row>
    <row r="949" spans="1:5">
      <c r="A949" s="283">
        <v>3768</v>
      </c>
      <c r="B949" s="176">
        <v>31.9</v>
      </c>
      <c r="C949" s="176">
        <v>47.2</v>
      </c>
      <c r="D949" s="282">
        <v>96</v>
      </c>
      <c r="E949" s="265"/>
    </row>
    <row r="950" spans="1:5">
      <c r="A950" s="283">
        <v>3769</v>
      </c>
      <c r="B950" s="176">
        <v>0</v>
      </c>
      <c r="C950" s="176">
        <v>0</v>
      </c>
      <c r="D950" s="282">
        <v>87</v>
      </c>
      <c r="E950" s="265"/>
    </row>
    <row r="951" spans="1:5">
      <c r="A951" s="283">
        <v>3770</v>
      </c>
      <c r="B951" s="176">
        <v>48.1</v>
      </c>
      <c r="C951" s="176">
        <v>46.1</v>
      </c>
      <c r="D951" s="282">
        <v>116</v>
      </c>
      <c r="E951" s="265"/>
    </row>
    <row r="952" spans="1:5">
      <c r="A952" s="283">
        <v>3771</v>
      </c>
      <c r="B952" s="176">
        <v>26.1</v>
      </c>
      <c r="C952" s="176">
        <v>49.3</v>
      </c>
      <c r="D952" s="282">
        <v>87</v>
      </c>
      <c r="E952" s="265"/>
    </row>
    <row r="953" spans="1:5">
      <c r="A953" s="283">
        <v>3773</v>
      </c>
      <c r="B953" s="176">
        <v>81.7</v>
      </c>
      <c r="C953" s="176">
        <v>43.2</v>
      </c>
      <c r="D953" s="282">
        <v>121</v>
      </c>
      <c r="E953" s="265"/>
    </row>
    <row r="954" spans="1:5">
      <c r="A954" s="283">
        <v>3774</v>
      </c>
      <c r="B954" s="176">
        <v>77.400000000000006</v>
      </c>
      <c r="C954" s="176">
        <v>45.3</v>
      </c>
      <c r="D954" s="282">
        <v>87</v>
      </c>
      <c r="E954" s="265"/>
    </row>
    <row r="955" spans="1:5">
      <c r="A955" s="283">
        <v>3777</v>
      </c>
      <c r="B955" s="176">
        <v>24.1</v>
      </c>
      <c r="C955" s="176">
        <v>45.8</v>
      </c>
      <c r="D955" s="282">
        <v>87</v>
      </c>
      <c r="E955" s="265"/>
    </row>
    <row r="956" spans="1:5">
      <c r="A956" s="283">
        <v>3779</v>
      </c>
      <c r="B956" s="176">
        <v>24.1</v>
      </c>
      <c r="C956" s="176">
        <v>45.6</v>
      </c>
      <c r="D956" s="282">
        <v>87</v>
      </c>
      <c r="E956" s="265"/>
    </row>
    <row r="957" spans="1:5">
      <c r="A957" s="283">
        <v>3780</v>
      </c>
      <c r="B957" s="176">
        <v>25.7</v>
      </c>
      <c r="C957" s="176">
        <v>45.8</v>
      </c>
      <c r="D957" s="282">
        <v>124</v>
      </c>
      <c r="E957" s="265"/>
    </row>
    <row r="958" spans="1:5">
      <c r="A958" s="283">
        <v>3781</v>
      </c>
      <c r="B958" s="176">
        <v>47.5</v>
      </c>
      <c r="C958" s="176">
        <v>45.7</v>
      </c>
      <c r="D958" s="282">
        <v>87</v>
      </c>
      <c r="E958" s="265"/>
    </row>
    <row r="959" spans="1:5">
      <c r="A959" s="283">
        <v>3782</v>
      </c>
      <c r="B959" s="176">
        <v>149.69999999999999</v>
      </c>
      <c r="C959" s="176">
        <v>46.1</v>
      </c>
      <c r="D959" s="282">
        <v>121</v>
      </c>
      <c r="E959" s="265"/>
    </row>
    <row r="960" spans="1:5">
      <c r="A960" s="283">
        <v>3784</v>
      </c>
      <c r="B960" s="176">
        <v>340.1</v>
      </c>
      <c r="C960" s="176">
        <v>39.4</v>
      </c>
      <c r="D960" s="282">
        <v>158</v>
      </c>
      <c r="E960" s="265"/>
    </row>
    <row r="961" spans="1:5">
      <c r="A961" s="283">
        <v>3785</v>
      </c>
      <c r="B961" s="176">
        <v>64.599999999999994</v>
      </c>
      <c r="C961" s="176">
        <v>45.2</v>
      </c>
      <c r="D961" s="282">
        <v>108</v>
      </c>
      <c r="E961" s="265"/>
    </row>
    <row r="962" spans="1:5">
      <c r="A962" s="283">
        <v>3801</v>
      </c>
      <c r="B962" s="176">
        <v>881.3</v>
      </c>
      <c r="C962" s="176">
        <v>40.700000000000003</v>
      </c>
      <c r="D962" s="282">
        <v>181</v>
      </c>
      <c r="E962" s="265"/>
    </row>
    <row r="963" spans="1:5">
      <c r="A963" s="283">
        <v>3802</v>
      </c>
      <c r="B963" s="176">
        <v>0</v>
      </c>
      <c r="C963" s="176">
        <v>0</v>
      </c>
      <c r="D963" s="282">
        <v>87</v>
      </c>
      <c r="E963" s="265"/>
    </row>
    <row r="964" spans="1:5">
      <c r="A964" s="283">
        <v>3803</v>
      </c>
      <c r="B964" s="176">
        <v>0</v>
      </c>
      <c r="C964" s="176">
        <v>0</v>
      </c>
      <c r="D964" s="282">
        <v>87</v>
      </c>
      <c r="E964" s="265"/>
    </row>
    <row r="965" spans="1:5">
      <c r="A965" s="283">
        <v>3804</v>
      </c>
      <c r="B965" s="176">
        <v>0</v>
      </c>
      <c r="C965" s="176">
        <v>0</v>
      </c>
      <c r="D965" s="282">
        <v>87</v>
      </c>
      <c r="E965" s="265"/>
    </row>
    <row r="966" spans="1:5">
      <c r="A966" s="283">
        <v>3809</v>
      </c>
      <c r="B966" s="176">
        <v>95.6</v>
      </c>
      <c r="C966" s="176">
        <v>45.9</v>
      </c>
      <c r="D966" s="282">
        <v>115</v>
      </c>
      <c r="E966" s="265"/>
    </row>
    <row r="967" spans="1:5">
      <c r="A967" s="283">
        <v>3810</v>
      </c>
      <c r="B967" s="176">
        <v>68.400000000000006</v>
      </c>
      <c r="C967" s="176">
        <v>46.5</v>
      </c>
      <c r="D967" s="282">
        <v>87</v>
      </c>
      <c r="E967" s="265"/>
    </row>
    <row r="968" spans="1:5">
      <c r="A968" s="283">
        <v>3811</v>
      </c>
      <c r="B968" s="176">
        <v>572.5</v>
      </c>
      <c r="C968" s="176">
        <v>46.6</v>
      </c>
      <c r="D968" s="282">
        <v>119</v>
      </c>
      <c r="E968" s="265"/>
    </row>
    <row r="969" spans="1:5">
      <c r="A969" s="283">
        <v>3812</v>
      </c>
      <c r="B969" s="176">
        <v>16.399999999999999</v>
      </c>
      <c r="C969" s="176">
        <v>51.4</v>
      </c>
      <c r="D969" s="282">
        <v>97</v>
      </c>
      <c r="E969" s="265"/>
    </row>
    <row r="970" spans="1:5">
      <c r="A970" s="283">
        <v>3813</v>
      </c>
      <c r="B970" s="176">
        <v>38</v>
      </c>
      <c r="C970" s="176">
        <v>44.7</v>
      </c>
      <c r="D970" s="282">
        <v>87</v>
      </c>
      <c r="E970" s="265"/>
    </row>
    <row r="971" spans="1:5">
      <c r="A971" s="283">
        <v>3814</v>
      </c>
      <c r="B971" s="176">
        <v>55.8</v>
      </c>
      <c r="C971" s="176">
        <v>47.9</v>
      </c>
      <c r="D971" s="282">
        <v>87</v>
      </c>
      <c r="E971" s="265"/>
    </row>
    <row r="972" spans="1:5">
      <c r="A972" s="283">
        <v>3815</v>
      </c>
      <c r="B972" s="176">
        <v>191</v>
      </c>
      <c r="C972" s="176">
        <v>42.6</v>
      </c>
      <c r="D972" s="282">
        <v>87</v>
      </c>
      <c r="E972" s="265"/>
    </row>
    <row r="973" spans="1:5">
      <c r="A973" s="283">
        <v>3816</v>
      </c>
      <c r="B973" s="176">
        <v>58.9</v>
      </c>
      <c r="C973" s="176">
        <v>49</v>
      </c>
      <c r="D973" s="282">
        <v>87</v>
      </c>
      <c r="E973" s="265"/>
    </row>
    <row r="974" spans="1:5">
      <c r="A974" s="283">
        <v>3817</v>
      </c>
      <c r="B974" s="176">
        <v>36.9</v>
      </c>
      <c r="C974" s="176">
        <v>45.6</v>
      </c>
      <c r="D974" s="282">
        <v>87</v>
      </c>
      <c r="E974" s="265"/>
    </row>
    <row r="975" spans="1:5">
      <c r="A975" s="283">
        <v>3818</v>
      </c>
      <c r="B975" s="176">
        <v>71.7</v>
      </c>
      <c r="C975" s="176">
        <v>45.7</v>
      </c>
      <c r="D975" s="282">
        <v>123</v>
      </c>
      <c r="E975" s="265"/>
    </row>
    <row r="976" spans="1:5">
      <c r="A976" s="283">
        <v>3819</v>
      </c>
      <c r="B976" s="176">
        <v>376.4</v>
      </c>
      <c r="C976" s="176">
        <v>40.700000000000003</v>
      </c>
      <c r="D976" s="282">
        <v>87</v>
      </c>
      <c r="E976" s="265"/>
    </row>
    <row r="977" spans="1:5">
      <c r="A977" s="283">
        <v>3820</v>
      </c>
      <c r="B977" s="176">
        <v>1078</v>
      </c>
      <c r="C977" s="176">
        <v>36.700000000000003</v>
      </c>
      <c r="D977" s="282">
        <v>132</v>
      </c>
      <c r="E977" s="265"/>
    </row>
    <row r="978" spans="1:5">
      <c r="A978" s="283">
        <v>3821</v>
      </c>
      <c r="B978" s="176">
        <v>3926.8</v>
      </c>
      <c r="C978" s="176">
        <v>34.799999999999997</v>
      </c>
      <c r="D978" s="282">
        <v>87</v>
      </c>
      <c r="E978" s="265"/>
    </row>
    <row r="979" spans="1:5">
      <c r="A979" s="283">
        <v>3823</v>
      </c>
      <c r="B979" s="176">
        <v>160.69999999999999</v>
      </c>
      <c r="C979" s="176">
        <v>39.700000000000003</v>
      </c>
      <c r="D979" s="282">
        <v>87</v>
      </c>
      <c r="E979" s="265"/>
    </row>
    <row r="980" spans="1:5">
      <c r="A980" s="283">
        <v>3824</v>
      </c>
      <c r="B980" s="176">
        <v>606.4</v>
      </c>
      <c r="C980" s="176">
        <v>22.6</v>
      </c>
      <c r="D980" s="282">
        <v>101</v>
      </c>
      <c r="E980" s="265"/>
    </row>
    <row r="981" spans="1:5">
      <c r="A981" s="283">
        <v>3825</v>
      </c>
      <c r="B981" s="176">
        <v>200.7</v>
      </c>
      <c r="C981" s="176">
        <v>40</v>
      </c>
      <c r="D981" s="282">
        <v>121</v>
      </c>
      <c r="E981" s="265"/>
    </row>
    <row r="982" spans="1:5">
      <c r="A982" s="283">
        <v>3826</v>
      </c>
      <c r="B982" s="176">
        <v>818.5</v>
      </c>
      <c r="C982" s="176">
        <v>45.8</v>
      </c>
      <c r="D982" s="282">
        <v>87</v>
      </c>
      <c r="E982" s="265"/>
    </row>
    <row r="983" spans="1:5">
      <c r="A983" s="283">
        <v>3827</v>
      </c>
      <c r="B983" s="176">
        <v>176</v>
      </c>
      <c r="C983" s="176">
        <v>45.3</v>
      </c>
      <c r="D983" s="282">
        <v>104</v>
      </c>
      <c r="E983" s="265"/>
    </row>
    <row r="984" spans="1:5">
      <c r="A984" s="283">
        <v>3830</v>
      </c>
      <c r="B984" s="176">
        <v>104.7</v>
      </c>
      <c r="C984" s="176">
        <v>47.2</v>
      </c>
      <c r="D984" s="282">
        <v>87</v>
      </c>
      <c r="E984" s="265"/>
    </row>
    <row r="985" spans="1:5">
      <c r="A985" s="283">
        <v>3832</v>
      </c>
      <c r="B985" s="176">
        <v>0</v>
      </c>
      <c r="C985" s="176">
        <v>0</v>
      </c>
      <c r="D985" s="282">
        <v>87</v>
      </c>
      <c r="E985" s="265"/>
    </row>
    <row r="986" spans="1:5">
      <c r="A986" s="283">
        <v>3833</v>
      </c>
      <c r="B986" s="176">
        <v>430.3</v>
      </c>
      <c r="C986" s="176">
        <v>43.2</v>
      </c>
      <c r="D986" s="282">
        <v>132</v>
      </c>
      <c r="E986" s="265"/>
    </row>
    <row r="987" spans="1:5">
      <c r="A987" s="283">
        <v>3835</v>
      </c>
      <c r="B987" s="176">
        <v>187.5</v>
      </c>
      <c r="C987" s="176">
        <v>37.6</v>
      </c>
      <c r="D987" s="282">
        <v>87</v>
      </c>
      <c r="E987" s="265"/>
    </row>
    <row r="988" spans="1:5">
      <c r="A988" s="283">
        <v>3836</v>
      </c>
      <c r="B988" s="176">
        <v>42.4</v>
      </c>
      <c r="C988" s="176">
        <v>52.6</v>
      </c>
      <c r="D988" s="282">
        <v>96</v>
      </c>
      <c r="E988" s="265"/>
    </row>
    <row r="989" spans="1:5">
      <c r="A989" s="283">
        <v>3837</v>
      </c>
      <c r="B989" s="176">
        <v>61.4</v>
      </c>
      <c r="C989" s="176">
        <v>42.6</v>
      </c>
      <c r="D989" s="282">
        <v>87</v>
      </c>
      <c r="E989" s="265"/>
    </row>
    <row r="990" spans="1:5">
      <c r="A990" s="283">
        <v>3838</v>
      </c>
      <c r="B990" s="176">
        <v>22.6</v>
      </c>
      <c r="C990" s="176">
        <v>49.2</v>
      </c>
      <c r="D990" s="282">
        <v>96</v>
      </c>
      <c r="E990" s="265"/>
    </row>
    <row r="991" spans="1:5">
      <c r="A991" s="283">
        <v>3839</v>
      </c>
      <c r="B991" s="176">
        <v>388.8</v>
      </c>
      <c r="C991" s="176">
        <v>38.299999999999997</v>
      </c>
      <c r="D991" s="282">
        <v>115</v>
      </c>
      <c r="E991" s="265"/>
    </row>
    <row r="992" spans="1:5">
      <c r="A992" s="283">
        <v>3840</v>
      </c>
      <c r="B992" s="176">
        <v>346.9</v>
      </c>
      <c r="C992" s="176">
        <v>43.5</v>
      </c>
      <c r="D992" s="282">
        <v>103</v>
      </c>
      <c r="E992" s="265"/>
    </row>
    <row r="993" spans="1:5">
      <c r="A993" s="283">
        <v>3841</v>
      </c>
      <c r="B993" s="176">
        <v>563.9</v>
      </c>
      <c r="C993" s="176">
        <v>45.4</v>
      </c>
      <c r="D993" s="282">
        <v>97</v>
      </c>
      <c r="E993" s="265"/>
    </row>
    <row r="994" spans="1:5">
      <c r="A994" s="283">
        <v>3842</v>
      </c>
      <c r="B994" s="176">
        <v>1096.3</v>
      </c>
      <c r="C994" s="176">
        <v>46.8</v>
      </c>
      <c r="D994" s="282">
        <v>128</v>
      </c>
      <c r="E994" s="265"/>
    </row>
    <row r="995" spans="1:5">
      <c r="A995" s="283">
        <v>3843</v>
      </c>
      <c r="B995" s="176">
        <v>0</v>
      </c>
      <c r="C995" s="176">
        <v>0</v>
      </c>
      <c r="D995" s="282">
        <v>87</v>
      </c>
      <c r="E995" s="265"/>
    </row>
    <row r="996" spans="1:5">
      <c r="A996" s="283">
        <v>3844</v>
      </c>
      <c r="B996" s="176">
        <v>189.2</v>
      </c>
      <c r="C996" s="176">
        <v>45.1</v>
      </c>
      <c r="D996" s="282">
        <v>113</v>
      </c>
      <c r="E996" s="265"/>
    </row>
    <row r="997" spans="1:5">
      <c r="A997" s="283">
        <v>3845</v>
      </c>
      <c r="B997" s="176">
        <v>153.6</v>
      </c>
      <c r="C997" s="176">
        <v>47.5</v>
      </c>
      <c r="D997" s="282">
        <v>87</v>
      </c>
      <c r="E997" s="265"/>
    </row>
    <row r="998" spans="1:5">
      <c r="A998" s="283">
        <v>3846</v>
      </c>
      <c r="B998" s="176">
        <v>16.600000000000001</v>
      </c>
      <c r="C998" s="176">
        <v>51.2</v>
      </c>
      <c r="D998" s="282">
        <v>97</v>
      </c>
      <c r="E998" s="265"/>
    </row>
    <row r="999" spans="1:5">
      <c r="A999" s="283">
        <v>3847</v>
      </c>
      <c r="B999" s="176">
        <v>0</v>
      </c>
      <c r="C999" s="176">
        <v>0</v>
      </c>
      <c r="D999" s="282">
        <v>87</v>
      </c>
      <c r="E999" s="265"/>
    </row>
    <row r="1000" spans="1:5">
      <c r="A1000" s="283">
        <v>3848</v>
      </c>
      <c r="B1000" s="176">
        <v>310.3</v>
      </c>
      <c r="C1000" s="176">
        <v>43.4</v>
      </c>
      <c r="D1000" s="282">
        <v>104</v>
      </c>
      <c r="E1000" s="265"/>
    </row>
    <row r="1001" spans="1:5">
      <c r="A1001" s="283">
        <v>3849</v>
      </c>
      <c r="B1001" s="176">
        <v>46.7</v>
      </c>
      <c r="C1001" s="176">
        <v>47.6</v>
      </c>
      <c r="D1001" s="282">
        <v>87</v>
      </c>
      <c r="E1001" s="265"/>
    </row>
    <row r="1002" spans="1:5">
      <c r="A1002" s="283">
        <v>3850</v>
      </c>
      <c r="B1002" s="176">
        <v>0</v>
      </c>
      <c r="C1002" s="176">
        <v>0</v>
      </c>
      <c r="D1002" s="282">
        <v>87</v>
      </c>
      <c r="E1002" s="265"/>
    </row>
    <row r="1003" spans="1:5">
      <c r="A1003" s="283">
        <v>3851</v>
      </c>
      <c r="B1003" s="176">
        <v>139.69999999999999</v>
      </c>
      <c r="C1003" s="176">
        <v>40.9</v>
      </c>
      <c r="D1003" s="282">
        <v>130</v>
      </c>
      <c r="E1003" s="265"/>
    </row>
    <row r="1004" spans="1:5">
      <c r="A1004" s="283">
        <v>3852</v>
      </c>
      <c r="B1004" s="176">
        <v>99.3</v>
      </c>
      <c r="C1004" s="176">
        <v>43.8</v>
      </c>
      <c r="D1004" s="282">
        <v>87</v>
      </c>
      <c r="E1004" s="265"/>
    </row>
    <row r="1005" spans="1:5">
      <c r="A1005" s="283">
        <v>3853</v>
      </c>
      <c r="B1005" s="176">
        <v>53.2</v>
      </c>
      <c r="C1005" s="176">
        <v>51.5</v>
      </c>
      <c r="D1005" s="282">
        <v>87</v>
      </c>
      <c r="E1005" s="265"/>
    </row>
    <row r="1006" spans="1:5">
      <c r="A1006" s="283">
        <v>3854</v>
      </c>
      <c r="B1006" s="176">
        <v>1172.9000000000001</v>
      </c>
      <c r="C1006" s="176">
        <v>56.4</v>
      </c>
      <c r="D1006" s="282">
        <v>87</v>
      </c>
      <c r="E1006" s="265"/>
    </row>
    <row r="1007" spans="1:5">
      <c r="A1007" s="283">
        <v>3855</v>
      </c>
      <c r="B1007" s="176">
        <v>65.3</v>
      </c>
      <c r="C1007" s="176">
        <v>43.5</v>
      </c>
      <c r="D1007" s="282">
        <v>87</v>
      </c>
      <c r="E1007" s="265"/>
    </row>
    <row r="1008" spans="1:5">
      <c r="A1008" s="283">
        <v>3856</v>
      </c>
      <c r="B1008" s="176">
        <v>234.1</v>
      </c>
      <c r="C1008" s="176">
        <v>42.1</v>
      </c>
      <c r="D1008" s="282">
        <v>96</v>
      </c>
      <c r="E1008" s="265"/>
    </row>
    <row r="1009" spans="1:5">
      <c r="A1009" s="283">
        <v>3857</v>
      </c>
      <c r="B1009" s="176">
        <v>664.5</v>
      </c>
      <c r="C1009" s="176">
        <v>36.200000000000003</v>
      </c>
      <c r="D1009" s="282">
        <v>95</v>
      </c>
      <c r="E1009" s="265"/>
    </row>
    <row r="1010" spans="1:5">
      <c r="A1010" s="283">
        <v>3858</v>
      </c>
      <c r="B1010" s="176">
        <v>445.1</v>
      </c>
      <c r="C1010" s="176">
        <v>39.9</v>
      </c>
      <c r="D1010" s="282">
        <v>87</v>
      </c>
      <c r="E1010" s="265"/>
    </row>
    <row r="1011" spans="1:5">
      <c r="A1011" s="283">
        <v>3859</v>
      </c>
      <c r="B1011" s="176">
        <v>0</v>
      </c>
      <c r="C1011" s="176">
        <v>0</v>
      </c>
      <c r="D1011" s="282">
        <v>87</v>
      </c>
      <c r="E1011" s="265"/>
    </row>
    <row r="1012" spans="1:5">
      <c r="A1012" s="283">
        <v>3860</v>
      </c>
      <c r="B1012" s="176">
        <v>70.3</v>
      </c>
      <c r="C1012" s="176">
        <v>45.9</v>
      </c>
      <c r="D1012" s="282">
        <v>125</v>
      </c>
      <c r="E1012" s="265"/>
    </row>
    <row r="1013" spans="1:5">
      <c r="A1013" s="283">
        <v>3861</v>
      </c>
      <c r="B1013" s="176">
        <v>215.6</v>
      </c>
      <c r="C1013" s="176">
        <v>40.5</v>
      </c>
      <c r="D1013" s="282">
        <v>87</v>
      </c>
      <c r="E1013" s="265"/>
    </row>
    <row r="1014" spans="1:5">
      <c r="A1014" s="283">
        <v>3862</v>
      </c>
      <c r="B1014" s="176">
        <v>317.8</v>
      </c>
      <c r="C1014" s="176">
        <v>47</v>
      </c>
      <c r="D1014" s="282">
        <v>104</v>
      </c>
      <c r="E1014" s="265"/>
    </row>
    <row r="1015" spans="1:5">
      <c r="A1015" s="283">
        <v>3864</v>
      </c>
      <c r="B1015" s="176">
        <v>70.5</v>
      </c>
      <c r="C1015" s="176">
        <v>47.7</v>
      </c>
      <c r="D1015" s="282">
        <v>115</v>
      </c>
      <c r="E1015" s="265"/>
    </row>
    <row r="1016" spans="1:5">
      <c r="A1016" s="283">
        <v>3865</v>
      </c>
      <c r="B1016" s="176">
        <v>704.1</v>
      </c>
      <c r="C1016" s="176">
        <v>41.1</v>
      </c>
      <c r="D1016" s="282">
        <v>94</v>
      </c>
      <c r="E1016" s="265"/>
    </row>
    <row r="1017" spans="1:5">
      <c r="A1017" s="283">
        <v>3866</v>
      </c>
      <c r="B1017" s="176">
        <v>87.9</v>
      </c>
      <c r="C1017" s="176">
        <v>41</v>
      </c>
      <c r="D1017" s="282">
        <v>87</v>
      </c>
      <c r="E1017" s="265"/>
    </row>
    <row r="1018" spans="1:5">
      <c r="A1018" s="283">
        <v>3867</v>
      </c>
      <c r="B1018" s="176">
        <v>659.8</v>
      </c>
      <c r="C1018" s="176">
        <v>40.4</v>
      </c>
      <c r="D1018" s="282">
        <v>114</v>
      </c>
      <c r="E1018" s="265"/>
    </row>
    <row r="1019" spans="1:5">
      <c r="A1019" s="283">
        <v>3868</v>
      </c>
      <c r="B1019" s="176">
        <v>784.6</v>
      </c>
      <c r="C1019" s="176">
        <v>41.3</v>
      </c>
      <c r="D1019" s="282">
        <v>87</v>
      </c>
      <c r="E1019" s="265"/>
    </row>
    <row r="1020" spans="1:5">
      <c r="A1020" s="283">
        <v>3869</v>
      </c>
      <c r="B1020" s="176">
        <v>335.5</v>
      </c>
      <c r="C1020" s="176">
        <v>42.1</v>
      </c>
      <c r="D1020" s="282">
        <v>87</v>
      </c>
      <c r="E1020" s="265"/>
    </row>
    <row r="1021" spans="1:5">
      <c r="A1021" s="283">
        <v>3870</v>
      </c>
      <c r="B1021" s="176">
        <v>419.1</v>
      </c>
      <c r="C1021" s="176">
        <v>48.3</v>
      </c>
      <c r="D1021" s="282">
        <v>121</v>
      </c>
      <c r="E1021" s="265"/>
    </row>
    <row r="1022" spans="1:5">
      <c r="A1022" s="283">
        <v>3871</v>
      </c>
      <c r="B1022" s="176">
        <v>440.1</v>
      </c>
      <c r="C1022" s="176">
        <v>52.2</v>
      </c>
      <c r="D1022" s="282">
        <v>87</v>
      </c>
      <c r="E1022" s="265"/>
    </row>
    <row r="1023" spans="1:5">
      <c r="A1023" s="283">
        <v>3872</v>
      </c>
      <c r="B1023" s="176">
        <v>71.900000000000006</v>
      </c>
      <c r="C1023" s="176">
        <v>46.5</v>
      </c>
      <c r="D1023" s="282">
        <v>87</v>
      </c>
      <c r="E1023" s="265"/>
    </row>
    <row r="1024" spans="1:5">
      <c r="A1024" s="283">
        <v>3873</v>
      </c>
      <c r="B1024" s="176">
        <v>409.6</v>
      </c>
      <c r="C1024" s="176">
        <v>39.9</v>
      </c>
      <c r="D1024" s="282">
        <v>87</v>
      </c>
      <c r="E1024" s="265"/>
    </row>
    <row r="1025" spans="1:5">
      <c r="A1025" s="283">
        <v>3874</v>
      </c>
      <c r="B1025" s="176">
        <v>909.2</v>
      </c>
      <c r="C1025" s="176">
        <v>44.2</v>
      </c>
      <c r="D1025" s="282">
        <v>95</v>
      </c>
      <c r="E1025" s="265"/>
    </row>
    <row r="1026" spans="1:5">
      <c r="A1026" s="283">
        <v>3875</v>
      </c>
      <c r="B1026" s="176">
        <v>36.1</v>
      </c>
      <c r="C1026" s="176">
        <v>48.2</v>
      </c>
      <c r="D1026" s="282">
        <v>87</v>
      </c>
      <c r="E1026" s="265"/>
    </row>
    <row r="1027" spans="1:5">
      <c r="A1027" s="283">
        <v>3878</v>
      </c>
      <c r="B1027" s="176">
        <v>1148.8</v>
      </c>
      <c r="C1027" s="176">
        <v>37.5</v>
      </c>
      <c r="D1027" s="282">
        <v>121</v>
      </c>
      <c r="E1027" s="265"/>
    </row>
    <row r="1028" spans="1:5">
      <c r="A1028" s="283">
        <v>3882</v>
      </c>
      <c r="B1028" s="176">
        <v>39.6</v>
      </c>
      <c r="C1028" s="176">
        <v>46</v>
      </c>
      <c r="D1028" s="282">
        <v>96</v>
      </c>
      <c r="E1028" s="265"/>
    </row>
    <row r="1029" spans="1:5">
      <c r="A1029" s="283">
        <v>3883</v>
      </c>
      <c r="B1029" s="176">
        <v>18.7</v>
      </c>
      <c r="C1029" s="176">
        <v>50.2</v>
      </c>
      <c r="D1029" s="282">
        <v>116</v>
      </c>
      <c r="E1029" s="265"/>
    </row>
    <row r="1030" spans="1:5">
      <c r="A1030" s="283">
        <v>3884</v>
      </c>
      <c r="B1030" s="176">
        <v>102.3</v>
      </c>
      <c r="C1030" s="176">
        <v>42.8</v>
      </c>
      <c r="D1030" s="282">
        <v>95</v>
      </c>
      <c r="E1030" s="265"/>
    </row>
    <row r="1031" spans="1:5">
      <c r="A1031" s="283">
        <v>3885</v>
      </c>
      <c r="B1031" s="176">
        <v>475.1</v>
      </c>
      <c r="C1031" s="176">
        <v>42.9</v>
      </c>
      <c r="D1031" s="282">
        <v>128</v>
      </c>
      <c r="E1031" s="265"/>
    </row>
    <row r="1032" spans="1:5">
      <c r="A1032" s="283">
        <v>3886</v>
      </c>
      <c r="B1032" s="176">
        <v>22</v>
      </c>
      <c r="C1032" s="176">
        <v>48.4</v>
      </c>
      <c r="D1032" s="282">
        <v>87</v>
      </c>
      <c r="E1032" s="265"/>
    </row>
    <row r="1033" spans="1:5">
      <c r="A1033" s="283">
        <v>3887</v>
      </c>
      <c r="B1033" s="176">
        <v>114.5</v>
      </c>
      <c r="C1033" s="176">
        <v>40.1</v>
      </c>
      <c r="D1033" s="282">
        <v>87</v>
      </c>
      <c r="E1033" s="265"/>
    </row>
    <row r="1034" spans="1:5">
      <c r="A1034" s="283">
        <v>3890</v>
      </c>
      <c r="B1034" s="176">
        <v>47.1</v>
      </c>
      <c r="C1034" s="176">
        <v>45</v>
      </c>
      <c r="D1034" s="282">
        <v>87</v>
      </c>
      <c r="E1034" s="265"/>
    </row>
    <row r="1035" spans="1:5">
      <c r="A1035" s="283">
        <v>3894</v>
      </c>
      <c r="B1035" s="176">
        <v>129.19999999999999</v>
      </c>
      <c r="C1035" s="176">
        <v>51.7</v>
      </c>
      <c r="D1035" s="282">
        <v>124</v>
      </c>
      <c r="E1035" s="265"/>
    </row>
    <row r="1036" spans="1:5">
      <c r="A1036" s="283">
        <v>3896</v>
      </c>
      <c r="B1036" s="176">
        <v>0</v>
      </c>
      <c r="C1036" s="176">
        <v>0</v>
      </c>
      <c r="D1036" s="282">
        <v>87</v>
      </c>
      <c r="E1036" s="265"/>
    </row>
    <row r="1037" spans="1:5">
      <c r="A1037" s="283">
        <v>3897</v>
      </c>
      <c r="B1037" s="176">
        <v>20.100000000000001</v>
      </c>
      <c r="C1037" s="176">
        <v>48.4</v>
      </c>
      <c r="D1037" s="282">
        <v>87</v>
      </c>
      <c r="E1037" s="265"/>
    </row>
    <row r="1038" spans="1:5">
      <c r="A1038" s="283">
        <v>3901</v>
      </c>
      <c r="B1038" s="176">
        <v>192.7</v>
      </c>
      <c r="C1038" s="176">
        <v>39.299999999999997</v>
      </c>
      <c r="D1038" s="282">
        <v>87</v>
      </c>
      <c r="E1038" s="265"/>
    </row>
    <row r="1039" spans="1:5">
      <c r="A1039" s="283">
        <v>3902</v>
      </c>
      <c r="B1039" s="176">
        <v>115</v>
      </c>
      <c r="C1039" s="176">
        <v>48.4</v>
      </c>
      <c r="D1039" s="282">
        <v>87</v>
      </c>
      <c r="E1039" s="265"/>
    </row>
    <row r="1040" spans="1:5">
      <c r="A1040" s="283">
        <v>3903</v>
      </c>
      <c r="B1040" s="176">
        <v>289.2</v>
      </c>
      <c r="C1040" s="176">
        <v>45.2</v>
      </c>
      <c r="D1040" s="282">
        <v>110</v>
      </c>
      <c r="E1040" s="265"/>
    </row>
    <row r="1041" spans="1:5">
      <c r="A1041" s="283">
        <v>3904</v>
      </c>
      <c r="B1041" s="176">
        <v>608</v>
      </c>
      <c r="C1041" s="176">
        <v>41.2</v>
      </c>
      <c r="D1041" s="282">
        <v>87</v>
      </c>
      <c r="E1041" s="265"/>
    </row>
    <row r="1042" spans="1:5">
      <c r="A1042" s="283">
        <v>3905</v>
      </c>
      <c r="B1042" s="176">
        <v>297.8</v>
      </c>
      <c r="C1042" s="176">
        <v>51.3</v>
      </c>
      <c r="D1042" s="282">
        <v>87</v>
      </c>
      <c r="E1042" s="265"/>
    </row>
    <row r="1043" spans="1:5">
      <c r="A1043" s="283">
        <v>3906</v>
      </c>
      <c r="B1043" s="176">
        <v>122.4</v>
      </c>
      <c r="C1043" s="176">
        <v>42.4</v>
      </c>
      <c r="D1043" s="282">
        <v>87</v>
      </c>
      <c r="E1043" s="265"/>
    </row>
    <row r="1044" spans="1:5">
      <c r="A1044" s="283">
        <v>3907</v>
      </c>
      <c r="B1044" s="176">
        <v>238.8</v>
      </c>
      <c r="C1044" s="176">
        <v>60.9</v>
      </c>
      <c r="D1044" s="282">
        <v>87</v>
      </c>
      <c r="E1044" s="265"/>
    </row>
    <row r="1045" spans="1:5">
      <c r="A1045" s="283">
        <v>3908</v>
      </c>
      <c r="B1045" s="176">
        <v>216.4</v>
      </c>
      <c r="C1045" s="176">
        <v>40.299999999999997</v>
      </c>
      <c r="D1045" s="282">
        <v>124</v>
      </c>
      <c r="E1045" s="265"/>
    </row>
    <row r="1046" spans="1:5">
      <c r="A1046" s="283">
        <v>3909</v>
      </c>
      <c r="B1046" s="176">
        <v>271.7</v>
      </c>
      <c r="C1046" s="176">
        <v>49</v>
      </c>
      <c r="D1046" s="282">
        <v>111</v>
      </c>
      <c r="E1046" s="265"/>
    </row>
    <row r="1047" spans="1:5">
      <c r="A1047" s="283">
        <v>3910</v>
      </c>
      <c r="B1047" s="176">
        <v>0</v>
      </c>
      <c r="C1047" s="176">
        <v>0</v>
      </c>
      <c r="D1047" s="282">
        <v>87</v>
      </c>
      <c r="E1047" s="265"/>
    </row>
    <row r="1048" spans="1:5">
      <c r="A1048" s="283">
        <v>3911</v>
      </c>
      <c r="B1048" s="176">
        <v>0</v>
      </c>
      <c r="C1048" s="176">
        <v>0</v>
      </c>
      <c r="D1048" s="282">
        <v>87</v>
      </c>
      <c r="E1048" s="265"/>
    </row>
    <row r="1049" spans="1:5">
      <c r="A1049" s="283">
        <v>4001</v>
      </c>
      <c r="B1049" s="176">
        <v>66.5</v>
      </c>
      <c r="C1049" s="176">
        <v>45.3</v>
      </c>
      <c r="D1049" s="282">
        <v>113</v>
      </c>
      <c r="E1049" s="265"/>
    </row>
    <row r="1050" spans="1:5">
      <c r="A1050" s="283">
        <v>4002</v>
      </c>
      <c r="B1050" s="176">
        <v>114.6</v>
      </c>
      <c r="C1050" s="176">
        <v>43.9</v>
      </c>
      <c r="D1050" s="282">
        <v>115</v>
      </c>
      <c r="E1050" s="265"/>
    </row>
    <row r="1051" spans="1:5">
      <c r="A1051" s="283">
        <v>4003</v>
      </c>
      <c r="B1051" s="176">
        <v>298</v>
      </c>
      <c r="C1051" s="176">
        <v>55.9</v>
      </c>
      <c r="D1051" s="282">
        <v>87</v>
      </c>
      <c r="E1051" s="265"/>
    </row>
    <row r="1052" spans="1:5">
      <c r="A1052" s="283">
        <v>4004</v>
      </c>
      <c r="B1052" s="176">
        <v>0</v>
      </c>
      <c r="C1052" s="176">
        <v>0</v>
      </c>
      <c r="D1052" s="282">
        <v>87</v>
      </c>
      <c r="E1052" s="265"/>
    </row>
    <row r="1053" spans="1:5">
      <c r="A1053" s="283">
        <v>4005</v>
      </c>
      <c r="B1053" s="176">
        <v>458.3</v>
      </c>
      <c r="C1053" s="176">
        <v>38.5</v>
      </c>
      <c r="D1053" s="282">
        <v>156</v>
      </c>
      <c r="E1053" s="265"/>
    </row>
    <row r="1054" spans="1:5">
      <c r="A1054" s="283">
        <v>4006</v>
      </c>
      <c r="B1054" s="176">
        <v>0</v>
      </c>
      <c r="C1054" s="176">
        <v>0</v>
      </c>
      <c r="D1054" s="282">
        <v>87</v>
      </c>
      <c r="E1054" s="265"/>
    </row>
    <row r="1055" spans="1:5">
      <c r="A1055" s="283">
        <v>4007</v>
      </c>
      <c r="B1055" s="176">
        <v>0</v>
      </c>
      <c r="C1055" s="176">
        <v>0</v>
      </c>
      <c r="D1055" s="282">
        <v>87</v>
      </c>
      <c r="E1055" s="265"/>
    </row>
    <row r="1056" spans="1:5">
      <c r="A1056" s="283">
        <v>4008</v>
      </c>
      <c r="B1056" s="176">
        <v>82.9</v>
      </c>
      <c r="C1056" s="176">
        <v>43.3</v>
      </c>
      <c r="D1056" s="282">
        <v>96</v>
      </c>
      <c r="E1056" s="265"/>
    </row>
    <row r="1057" spans="1:5">
      <c r="A1057" s="283">
        <v>4009</v>
      </c>
      <c r="B1057" s="176">
        <v>99.5</v>
      </c>
      <c r="C1057" s="176">
        <v>46.2</v>
      </c>
      <c r="D1057" s="282">
        <v>103</v>
      </c>
      <c r="E1057" s="265"/>
    </row>
    <row r="1058" spans="1:5">
      <c r="A1058" s="283">
        <v>4010</v>
      </c>
      <c r="B1058" s="176">
        <v>29.9</v>
      </c>
      <c r="C1058" s="176">
        <v>44.7</v>
      </c>
      <c r="D1058" s="282">
        <v>87</v>
      </c>
      <c r="E1058" s="265"/>
    </row>
    <row r="1059" spans="1:5">
      <c r="A1059" s="283">
        <v>4011</v>
      </c>
      <c r="B1059" s="176">
        <v>424.7</v>
      </c>
      <c r="C1059" s="176">
        <v>41.3</v>
      </c>
      <c r="D1059" s="282">
        <v>151</v>
      </c>
      <c r="E1059" s="265"/>
    </row>
    <row r="1060" spans="1:5">
      <c r="A1060" s="283">
        <v>4013</v>
      </c>
      <c r="B1060" s="176">
        <v>0</v>
      </c>
      <c r="C1060" s="176">
        <v>0</v>
      </c>
      <c r="D1060" s="282">
        <v>87</v>
      </c>
      <c r="E1060" s="265"/>
    </row>
    <row r="1061" spans="1:5">
      <c r="A1061" s="283">
        <v>4014</v>
      </c>
      <c r="B1061" s="176">
        <v>0</v>
      </c>
      <c r="C1061" s="176">
        <v>0</v>
      </c>
      <c r="D1061" s="282">
        <v>87</v>
      </c>
      <c r="E1061" s="265"/>
    </row>
    <row r="1062" spans="1:5">
      <c r="A1062" s="283">
        <v>4015</v>
      </c>
      <c r="B1062" s="176">
        <v>122.3</v>
      </c>
      <c r="C1062" s="176">
        <v>42.5</v>
      </c>
      <c r="D1062" s="282">
        <v>114</v>
      </c>
      <c r="E1062" s="265"/>
    </row>
    <row r="1063" spans="1:5">
      <c r="A1063" s="283">
        <v>4016</v>
      </c>
      <c r="B1063" s="176">
        <v>0</v>
      </c>
      <c r="C1063" s="176">
        <v>0</v>
      </c>
      <c r="D1063" s="282">
        <v>87</v>
      </c>
      <c r="E1063" s="265"/>
    </row>
    <row r="1064" spans="1:5">
      <c r="A1064" s="283">
        <v>4017</v>
      </c>
      <c r="B1064" s="176">
        <v>101.7</v>
      </c>
      <c r="C1064" s="176">
        <v>54.5</v>
      </c>
      <c r="D1064" s="282">
        <v>97</v>
      </c>
      <c r="E1064" s="265"/>
    </row>
    <row r="1065" spans="1:5">
      <c r="A1065" s="283">
        <v>4019</v>
      </c>
      <c r="B1065" s="176">
        <v>0</v>
      </c>
      <c r="C1065" s="176">
        <v>0</v>
      </c>
      <c r="D1065" s="282">
        <v>87</v>
      </c>
      <c r="E1065" s="265"/>
    </row>
    <row r="1066" spans="1:5">
      <c r="A1066" s="283">
        <v>4020</v>
      </c>
      <c r="B1066" s="176">
        <v>72</v>
      </c>
      <c r="C1066" s="176">
        <v>44.4</v>
      </c>
      <c r="D1066" s="282">
        <v>112</v>
      </c>
      <c r="E1066" s="265"/>
    </row>
    <row r="1067" spans="1:5">
      <c r="A1067" s="283">
        <v>4021</v>
      </c>
      <c r="B1067" s="176">
        <v>290.7</v>
      </c>
      <c r="C1067" s="176">
        <v>43.4</v>
      </c>
      <c r="D1067" s="282">
        <v>96</v>
      </c>
      <c r="E1067" s="265"/>
    </row>
    <row r="1068" spans="1:5">
      <c r="A1068" s="283">
        <v>4022</v>
      </c>
      <c r="B1068" s="176">
        <v>25.3</v>
      </c>
      <c r="C1068" s="176">
        <v>46.2</v>
      </c>
      <c r="D1068" s="282">
        <v>87</v>
      </c>
      <c r="E1068" s="265"/>
    </row>
    <row r="1069" spans="1:5">
      <c r="A1069" s="283">
        <v>4024</v>
      </c>
      <c r="B1069" s="176">
        <v>47.1</v>
      </c>
      <c r="C1069" s="176">
        <v>42.3</v>
      </c>
      <c r="D1069" s="282">
        <v>87</v>
      </c>
      <c r="E1069" s="265"/>
    </row>
    <row r="1070" spans="1:5">
      <c r="A1070" s="283">
        <v>4027</v>
      </c>
      <c r="B1070" s="176">
        <v>112.3</v>
      </c>
      <c r="C1070" s="176">
        <v>39.5</v>
      </c>
      <c r="D1070" s="282">
        <v>87</v>
      </c>
      <c r="E1070" s="265"/>
    </row>
    <row r="1071" spans="1:5">
      <c r="A1071" s="283">
        <v>4028</v>
      </c>
      <c r="B1071" s="176">
        <v>0</v>
      </c>
      <c r="C1071" s="176">
        <v>0</v>
      </c>
      <c r="D1071" s="282">
        <v>87</v>
      </c>
      <c r="E1071" s="265"/>
    </row>
    <row r="1072" spans="1:5">
      <c r="A1072" s="283">
        <v>4029</v>
      </c>
      <c r="B1072" s="176">
        <v>57.7</v>
      </c>
      <c r="C1072" s="176">
        <v>44</v>
      </c>
      <c r="D1072" s="282">
        <v>87</v>
      </c>
      <c r="E1072" s="265"/>
    </row>
    <row r="1073" spans="1:5">
      <c r="A1073" s="283">
        <v>4030</v>
      </c>
      <c r="B1073" s="176">
        <v>104.9</v>
      </c>
      <c r="C1073" s="176">
        <v>41</v>
      </c>
      <c r="D1073" s="282">
        <v>87</v>
      </c>
      <c r="E1073" s="265"/>
    </row>
    <row r="1074" spans="1:5">
      <c r="A1074" s="283">
        <v>4032</v>
      </c>
      <c r="B1074" s="176">
        <v>229</v>
      </c>
      <c r="C1074" s="176">
        <v>44.8</v>
      </c>
      <c r="D1074" s="282">
        <v>121</v>
      </c>
      <c r="E1074" s="265"/>
    </row>
    <row r="1075" spans="1:5">
      <c r="A1075" s="283">
        <v>4033</v>
      </c>
      <c r="B1075" s="176">
        <v>0</v>
      </c>
      <c r="C1075" s="176">
        <v>0</v>
      </c>
      <c r="D1075" s="282">
        <v>87</v>
      </c>
      <c r="E1075" s="265"/>
    </row>
    <row r="1076" spans="1:5">
      <c r="A1076" s="283">
        <v>4034</v>
      </c>
      <c r="B1076" s="176">
        <v>0</v>
      </c>
      <c r="C1076" s="176">
        <v>0</v>
      </c>
      <c r="D1076" s="282">
        <v>87</v>
      </c>
      <c r="E1076" s="265"/>
    </row>
    <row r="1077" spans="1:5">
      <c r="A1077" s="283">
        <v>4037</v>
      </c>
      <c r="B1077" s="176">
        <v>34.4</v>
      </c>
      <c r="C1077" s="176">
        <v>45.1</v>
      </c>
      <c r="D1077" s="282">
        <v>131</v>
      </c>
      <c r="E1077" s="265"/>
    </row>
    <row r="1078" spans="1:5">
      <c r="A1078" s="283">
        <v>4038</v>
      </c>
      <c r="B1078" s="176">
        <v>321.5</v>
      </c>
      <c r="C1078" s="176">
        <v>37.5</v>
      </c>
      <c r="D1078" s="282">
        <v>110</v>
      </c>
      <c r="E1078" s="265"/>
    </row>
    <row r="1079" spans="1:5">
      <c r="A1079" s="283">
        <v>4039</v>
      </c>
      <c r="B1079" s="176">
        <v>178.3</v>
      </c>
      <c r="C1079" s="176">
        <v>40.700000000000003</v>
      </c>
      <c r="D1079" s="282">
        <v>114</v>
      </c>
      <c r="E1079" s="265"/>
    </row>
    <row r="1080" spans="1:5">
      <c r="A1080" s="283">
        <v>4040</v>
      </c>
      <c r="B1080" s="176">
        <v>85.4</v>
      </c>
      <c r="C1080" s="176">
        <v>44.8</v>
      </c>
      <c r="D1080" s="282">
        <v>96</v>
      </c>
      <c r="E1080" s="265"/>
    </row>
    <row r="1081" spans="1:5">
      <c r="A1081" s="283">
        <v>4041</v>
      </c>
      <c r="B1081" s="176">
        <v>43.6</v>
      </c>
      <c r="C1081" s="176">
        <v>41.1</v>
      </c>
      <c r="D1081" s="282">
        <v>87</v>
      </c>
      <c r="E1081" s="265"/>
    </row>
    <row r="1082" spans="1:5">
      <c r="A1082" s="283">
        <v>4042</v>
      </c>
      <c r="B1082" s="176">
        <v>132.1</v>
      </c>
      <c r="C1082" s="176">
        <v>41</v>
      </c>
      <c r="D1082" s="282">
        <v>87</v>
      </c>
      <c r="E1082" s="265"/>
    </row>
    <row r="1083" spans="1:5">
      <c r="A1083" s="283">
        <v>4043</v>
      </c>
      <c r="B1083" s="176">
        <v>302.39999999999998</v>
      </c>
      <c r="C1083" s="176">
        <v>48</v>
      </c>
      <c r="D1083" s="282">
        <v>116</v>
      </c>
      <c r="E1083" s="265"/>
    </row>
    <row r="1084" spans="1:5">
      <c r="A1084" s="283">
        <v>4046</v>
      </c>
      <c r="B1084" s="176">
        <v>164.5</v>
      </c>
      <c r="C1084" s="176">
        <v>46.4</v>
      </c>
      <c r="D1084" s="282">
        <v>114</v>
      </c>
      <c r="E1084" s="265"/>
    </row>
    <row r="1085" spans="1:5">
      <c r="A1085" s="283">
        <v>4047</v>
      </c>
      <c r="B1085" s="176">
        <v>36.6</v>
      </c>
      <c r="C1085" s="176">
        <v>42</v>
      </c>
      <c r="D1085" s="282">
        <v>87</v>
      </c>
      <c r="E1085" s="265"/>
    </row>
    <row r="1086" spans="1:5">
      <c r="A1086" s="283">
        <v>4048</v>
      </c>
      <c r="B1086" s="176">
        <v>110.6</v>
      </c>
      <c r="C1086" s="176">
        <v>39.4</v>
      </c>
      <c r="D1086" s="282">
        <v>95</v>
      </c>
      <c r="E1086" s="265"/>
    </row>
    <row r="1087" spans="1:5">
      <c r="A1087" s="283">
        <v>4049</v>
      </c>
      <c r="B1087" s="176">
        <v>91.3</v>
      </c>
      <c r="C1087" s="176">
        <v>39.4</v>
      </c>
      <c r="D1087" s="282">
        <v>96</v>
      </c>
      <c r="E1087" s="265"/>
    </row>
    <row r="1088" spans="1:5">
      <c r="A1088" s="283">
        <v>4050</v>
      </c>
      <c r="B1088" s="176">
        <v>175.5</v>
      </c>
      <c r="C1088" s="176">
        <v>49.4</v>
      </c>
      <c r="D1088" s="282">
        <v>87</v>
      </c>
      <c r="E1088" s="265"/>
    </row>
    <row r="1089" spans="1:5">
      <c r="A1089" s="283">
        <v>4051</v>
      </c>
      <c r="B1089" s="176">
        <v>20.8</v>
      </c>
      <c r="C1089" s="176">
        <v>49</v>
      </c>
      <c r="D1089" s="282">
        <v>87</v>
      </c>
      <c r="E1089" s="265"/>
    </row>
    <row r="1090" spans="1:5">
      <c r="A1090" s="283">
        <v>4054</v>
      </c>
      <c r="B1090" s="176">
        <v>0</v>
      </c>
      <c r="C1090" s="176">
        <v>0</v>
      </c>
      <c r="D1090" s="282">
        <v>87</v>
      </c>
      <c r="E1090" s="265"/>
    </row>
    <row r="1091" spans="1:5">
      <c r="A1091" s="283">
        <v>4055</v>
      </c>
      <c r="B1091" s="176">
        <v>121.4</v>
      </c>
      <c r="C1091" s="176">
        <v>42.5</v>
      </c>
      <c r="D1091" s="282">
        <v>87</v>
      </c>
      <c r="E1091" s="265"/>
    </row>
    <row r="1092" spans="1:5">
      <c r="A1092" s="283">
        <v>4056</v>
      </c>
      <c r="B1092" s="176">
        <v>47.1</v>
      </c>
      <c r="C1092" s="176">
        <v>43.7</v>
      </c>
      <c r="D1092" s="282">
        <v>87</v>
      </c>
      <c r="E1092" s="265"/>
    </row>
    <row r="1093" spans="1:5">
      <c r="A1093" s="283">
        <v>4057</v>
      </c>
      <c r="B1093" s="176">
        <v>0</v>
      </c>
      <c r="C1093" s="176">
        <v>0</v>
      </c>
      <c r="D1093" s="282">
        <v>87</v>
      </c>
      <c r="E1093" s="265"/>
    </row>
    <row r="1094" spans="1:5">
      <c r="A1094" s="283">
        <v>4061</v>
      </c>
      <c r="B1094" s="176">
        <v>162</v>
      </c>
      <c r="C1094" s="176">
        <v>33.9</v>
      </c>
      <c r="D1094" s="282">
        <v>87</v>
      </c>
      <c r="E1094" s="265"/>
    </row>
    <row r="1095" spans="1:5">
      <c r="A1095" s="283">
        <v>4062</v>
      </c>
      <c r="B1095" s="176">
        <v>346.7</v>
      </c>
      <c r="C1095" s="176">
        <v>39.700000000000003</v>
      </c>
      <c r="D1095" s="282">
        <v>114</v>
      </c>
      <c r="E1095" s="265"/>
    </row>
    <row r="1096" spans="1:5">
      <c r="A1096" s="283">
        <v>4063</v>
      </c>
      <c r="B1096" s="176">
        <v>0</v>
      </c>
      <c r="C1096" s="176">
        <v>0</v>
      </c>
      <c r="D1096" s="282">
        <v>87</v>
      </c>
      <c r="E1096" s="265"/>
    </row>
    <row r="1097" spans="1:5">
      <c r="A1097" s="283">
        <v>4064</v>
      </c>
      <c r="B1097" s="176">
        <v>1015.1</v>
      </c>
      <c r="C1097" s="176">
        <v>47.4</v>
      </c>
      <c r="D1097" s="282">
        <v>87</v>
      </c>
      <c r="E1097" s="265"/>
    </row>
    <row r="1098" spans="1:5">
      <c r="A1098" s="283">
        <v>4066</v>
      </c>
      <c r="B1098" s="176">
        <v>278</v>
      </c>
      <c r="C1098" s="176">
        <v>54.6</v>
      </c>
      <c r="D1098" s="282">
        <v>87</v>
      </c>
      <c r="E1098" s="265"/>
    </row>
    <row r="1099" spans="1:5">
      <c r="A1099" s="283">
        <v>4068</v>
      </c>
      <c r="B1099" s="176">
        <v>38.200000000000003</v>
      </c>
      <c r="C1099" s="176">
        <v>44.3</v>
      </c>
      <c r="D1099" s="282">
        <v>96</v>
      </c>
      <c r="E1099" s="265"/>
    </row>
    <row r="1100" spans="1:5">
      <c r="A1100" s="283">
        <v>4069</v>
      </c>
      <c r="B1100" s="176">
        <v>67.599999999999994</v>
      </c>
      <c r="C1100" s="176">
        <v>44.5</v>
      </c>
      <c r="D1100" s="282">
        <v>87</v>
      </c>
      <c r="E1100" s="265"/>
    </row>
    <row r="1101" spans="1:5">
      <c r="A1101" s="283">
        <v>4070</v>
      </c>
      <c r="B1101" s="176">
        <v>0</v>
      </c>
      <c r="C1101" s="176">
        <v>0</v>
      </c>
      <c r="D1101" s="282">
        <v>87</v>
      </c>
      <c r="E1101" s="265"/>
    </row>
    <row r="1102" spans="1:5">
      <c r="A1102" s="283">
        <v>4071</v>
      </c>
      <c r="B1102" s="176">
        <v>130.5</v>
      </c>
      <c r="C1102" s="176">
        <v>44.3</v>
      </c>
      <c r="D1102" s="282">
        <v>117</v>
      </c>
      <c r="E1102" s="265"/>
    </row>
    <row r="1103" spans="1:5">
      <c r="A1103" s="283">
        <v>4072</v>
      </c>
      <c r="B1103" s="176">
        <v>454.1</v>
      </c>
      <c r="C1103" s="176">
        <v>41.7</v>
      </c>
      <c r="D1103" s="282">
        <v>121</v>
      </c>
      <c r="E1103" s="265"/>
    </row>
    <row r="1104" spans="1:5">
      <c r="A1104" s="283">
        <v>4073</v>
      </c>
      <c r="B1104" s="176">
        <v>433.2</v>
      </c>
      <c r="C1104" s="176">
        <v>40.1</v>
      </c>
      <c r="D1104" s="282">
        <v>125</v>
      </c>
      <c r="E1104" s="265"/>
    </row>
    <row r="1105" spans="1:5">
      <c r="A1105" s="283">
        <v>4074</v>
      </c>
      <c r="B1105" s="176">
        <v>390.4</v>
      </c>
      <c r="C1105" s="176">
        <v>44</v>
      </c>
      <c r="D1105" s="282">
        <v>104</v>
      </c>
      <c r="E1105" s="265"/>
    </row>
    <row r="1106" spans="1:5">
      <c r="A1106" s="283">
        <v>4076</v>
      </c>
      <c r="B1106" s="176">
        <v>70.7</v>
      </c>
      <c r="C1106" s="176">
        <v>43.6</v>
      </c>
      <c r="D1106" s="282">
        <v>87</v>
      </c>
      <c r="E1106" s="265"/>
    </row>
    <row r="1107" spans="1:5">
      <c r="A1107" s="283">
        <v>4077</v>
      </c>
      <c r="B1107" s="176">
        <v>0</v>
      </c>
      <c r="C1107" s="176">
        <v>0</v>
      </c>
      <c r="D1107" s="282">
        <v>87</v>
      </c>
      <c r="E1107" s="265"/>
    </row>
    <row r="1108" spans="1:5">
      <c r="A1108" s="283">
        <v>4078</v>
      </c>
      <c r="B1108" s="176">
        <v>0</v>
      </c>
      <c r="C1108" s="176">
        <v>0</v>
      </c>
      <c r="D1108" s="282">
        <v>87</v>
      </c>
      <c r="E1108" s="265"/>
    </row>
    <row r="1109" spans="1:5">
      <c r="A1109" s="283">
        <v>4079</v>
      </c>
      <c r="B1109" s="176">
        <v>181.5</v>
      </c>
      <c r="C1109" s="176">
        <v>51.2</v>
      </c>
      <c r="D1109" s="282">
        <v>95</v>
      </c>
      <c r="E1109" s="265"/>
    </row>
    <row r="1110" spans="1:5">
      <c r="A1110" s="283">
        <v>4082</v>
      </c>
      <c r="B1110" s="176">
        <v>0</v>
      </c>
      <c r="C1110" s="176">
        <v>0</v>
      </c>
      <c r="D1110" s="282">
        <v>87</v>
      </c>
      <c r="E1110" s="265"/>
    </row>
    <row r="1111" spans="1:5">
      <c r="A1111" s="283">
        <v>4083</v>
      </c>
      <c r="B1111" s="176">
        <v>392.3</v>
      </c>
      <c r="C1111" s="176">
        <v>41.5</v>
      </c>
      <c r="D1111" s="282">
        <v>94</v>
      </c>
      <c r="E1111" s="265"/>
    </row>
    <row r="1112" spans="1:5">
      <c r="A1112" s="283">
        <v>4084</v>
      </c>
      <c r="B1112" s="176">
        <v>179.8</v>
      </c>
      <c r="C1112" s="176">
        <v>38.700000000000003</v>
      </c>
      <c r="D1112" s="282">
        <v>142</v>
      </c>
      <c r="E1112" s="265"/>
    </row>
    <row r="1113" spans="1:5">
      <c r="A1113" s="283">
        <v>4085</v>
      </c>
      <c r="B1113" s="176">
        <v>116.9</v>
      </c>
      <c r="C1113" s="176">
        <v>39</v>
      </c>
      <c r="D1113" s="282">
        <v>87</v>
      </c>
      <c r="E1113" s="265"/>
    </row>
    <row r="1114" spans="1:5">
      <c r="A1114" s="283">
        <v>4086</v>
      </c>
      <c r="B1114" s="176">
        <v>254.6</v>
      </c>
      <c r="C1114" s="176">
        <v>45.1</v>
      </c>
      <c r="D1114" s="282">
        <v>104</v>
      </c>
      <c r="E1114" s="265"/>
    </row>
    <row r="1115" spans="1:5">
      <c r="A1115" s="283">
        <v>4087</v>
      </c>
      <c r="B1115" s="176">
        <v>104.5</v>
      </c>
      <c r="C1115" s="176">
        <v>39.6</v>
      </c>
      <c r="D1115" s="282">
        <v>87</v>
      </c>
      <c r="E1115" s="265"/>
    </row>
    <row r="1116" spans="1:5">
      <c r="A1116" s="283">
        <v>4088</v>
      </c>
      <c r="B1116" s="176">
        <v>30.1</v>
      </c>
      <c r="C1116" s="176">
        <v>45.9</v>
      </c>
      <c r="D1116" s="282">
        <v>87</v>
      </c>
      <c r="E1116" s="265"/>
    </row>
    <row r="1117" spans="1:5">
      <c r="A1117" s="283">
        <v>4090</v>
      </c>
      <c r="B1117" s="176">
        <v>165.9</v>
      </c>
      <c r="C1117" s="176">
        <v>48.2</v>
      </c>
      <c r="D1117" s="282">
        <v>87</v>
      </c>
      <c r="E1117" s="265"/>
    </row>
    <row r="1118" spans="1:5">
      <c r="A1118" s="283">
        <v>4091</v>
      </c>
      <c r="B1118" s="176">
        <v>53</v>
      </c>
      <c r="C1118" s="176">
        <v>41.7</v>
      </c>
      <c r="D1118" s="282">
        <v>87</v>
      </c>
      <c r="E1118" s="265"/>
    </row>
    <row r="1119" spans="1:5">
      <c r="A1119" s="283">
        <v>4092</v>
      </c>
      <c r="B1119" s="176">
        <v>893.3</v>
      </c>
      <c r="C1119" s="176">
        <v>39.4</v>
      </c>
      <c r="D1119" s="282">
        <v>138</v>
      </c>
      <c r="E1119" s="265"/>
    </row>
    <row r="1120" spans="1:5">
      <c r="A1120" s="283">
        <v>4093</v>
      </c>
      <c r="B1120" s="176">
        <v>195.8</v>
      </c>
      <c r="C1120" s="176">
        <v>41.2</v>
      </c>
      <c r="D1120" s="282">
        <v>95</v>
      </c>
      <c r="E1120" s="265"/>
    </row>
    <row r="1121" spans="1:5">
      <c r="A1121" s="283">
        <v>4094</v>
      </c>
      <c r="B1121" s="176">
        <v>0</v>
      </c>
      <c r="C1121" s="176">
        <v>0</v>
      </c>
      <c r="D1121" s="282">
        <v>87</v>
      </c>
      <c r="E1121" s="265"/>
    </row>
    <row r="1122" spans="1:5">
      <c r="A1122" s="283">
        <v>4095</v>
      </c>
      <c r="B1122" s="176">
        <v>49.6</v>
      </c>
      <c r="C1122" s="176">
        <v>43.9</v>
      </c>
      <c r="D1122" s="282">
        <v>87</v>
      </c>
      <c r="E1122" s="265"/>
    </row>
    <row r="1123" spans="1:5">
      <c r="A1123" s="283">
        <v>4096</v>
      </c>
      <c r="B1123" s="176">
        <v>596.4</v>
      </c>
      <c r="C1123" s="176">
        <v>45.8</v>
      </c>
      <c r="D1123" s="282">
        <v>139</v>
      </c>
      <c r="E1123" s="265"/>
    </row>
    <row r="1124" spans="1:5">
      <c r="A1124" s="283">
        <v>4097</v>
      </c>
      <c r="B1124" s="176">
        <v>161.80000000000001</v>
      </c>
      <c r="C1124" s="176">
        <v>42.2</v>
      </c>
      <c r="D1124" s="282">
        <v>95</v>
      </c>
      <c r="E1124" s="265"/>
    </row>
    <row r="1125" spans="1:5">
      <c r="A1125" s="283">
        <v>4098</v>
      </c>
      <c r="B1125" s="176">
        <v>0</v>
      </c>
      <c r="C1125" s="176">
        <v>0</v>
      </c>
      <c r="D1125" s="282">
        <v>87</v>
      </c>
      <c r="E1125" s="265"/>
    </row>
    <row r="1126" spans="1:5">
      <c r="A1126" s="283">
        <v>4101</v>
      </c>
      <c r="B1126" s="176">
        <v>5894.1</v>
      </c>
      <c r="C1126" s="176">
        <v>33.5</v>
      </c>
      <c r="D1126" s="282">
        <v>179</v>
      </c>
      <c r="E1126" s="265"/>
    </row>
    <row r="1127" spans="1:5">
      <c r="A1127" s="283">
        <v>4102</v>
      </c>
      <c r="B1127" s="176">
        <v>2614.6999999999998</v>
      </c>
      <c r="C1127" s="176">
        <v>37</v>
      </c>
      <c r="D1127" s="282">
        <v>175</v>
      </c>
      <c r="E1127" s="265"/>
    </row>
    <row r="1128" spans="1:5">
      <c r="A1128" s="283">
        <v>4103</v>
      </c>
      <c r="B1128" s="176">
        <v>2590</v>
      </c>
      <c r="C1128" s="176">
        <v>38.9</v>
      </c>
      <c r="D1128" s="282">
        <v>185</v>
      </c>
      <c r="E1128" s="265"/>
    </row>
    <row r="1129" spans="1:5">
      <c r="A1129" s="283">
        <v>4104</v>
      </c>
      <c r="B1129" s="176">
        <v>0</v>
      </c>
      <c r="C1129" s="176">
        <v>0</v>
      </c>
      <c r="D1129" s="282">
        <v>87</v>
      </c>
      <c r="E1129" s="265"/>
    </row>
    <row r="1130" spans="1:5">
      <c r="A1130" s="283">
        <v>4105</v>
      </c>
      <c r="B1130" s="176">
        <v>367.7</v>
      </c>
      <c r="C1130" s="176">
        <v>45.2</v>
      </c>
      <c r="D1130" s="282">
        <v>141</v>
      </c>
      <c r="E1130" s="265"/>
    </row>
    <row r="1131" spans="1:5">
      <c r="A1131" s="283">
        <v>4106</v>
      </c>
      <c r="B1131" s="176">
        <v>1670.5</v>
      </c>
      <c r="C1131" s="176">
        <v>39.5</v>
      </c>
      <c r="D1131" s="282">
        <v>172</v>
      </c>
      <c r="E1131" s="265"/>
    </row>
    <row r="1132" spans="1:5">
      <c r="A1132" s="283">
        <v>4107</v>
      </c>
      <c r="B1132" s="176">
        <v>587.79999999999995</v>
      </c>
      <c r="C1132" s="176">
        <v>46.5</v>
      </c>
      <c r="D1132" s="282">
        <v>105</v>
      </c>
      <c r="E1132" s="265"/>
    </row>
    <row r="1133" spans="1:5">
      <c r="A1133" s="283">
        <v>4108</v>
      </c>
      <c r="B1133" s="176">
        <v>461.9</v>
      </c>
      <c r="C1133" s="176">
        <v>50.1</v>
      </c>
      <c r="D1133" s="282">
        <v>87</v>
      </c>
      <c r="E1133" s="265"/>
    </row>
    <row r="1134" spans="1:5">
      <c r="A1134" s="283">
        <v>4109</v>
      </c>
      <c r="B1134" s="176">
        <v>0</v>
      </c>
      <c r="C1134" s="176">
        <v>0</v>
      </c>
      <c r="D1134" s="282">
        <v>87</v>
      </c>
      <c r="E1134" s="265"/>
    </row>
    <row r="1135" spans="1:5">
      <c r="A1135" s="283">
        <v>4110</v>
      </c>
      <c r="B1135" s="176">
        <v>310</v>
      </c>
      <c r="C1135" s="176">
        <v>49.8</v>
      </c>
      <c r="D1135" s="282">
        <v>87</v>
      </c>
      <c r="E1135" s="265"/>
    </row>
    <row r="1136" spans="1:5">
      <c r="A1136" s="283">
        <v>4112</v>
      </c>
      <c r="B1136" s="176">
        <v>0</v>
      </c>
      <c r="C1136" s="176">
        <v>0</v>
      </c>
      <c r="D1136" s="282">
        <v>87</v>
      </c>
      <c r="E1136" s="265"/>
    </row>
    <row r="1137" spans="1:5">
      <c r="A1137" s="283">
        <v>4116</v>
      </c>
      <c r="B1137" s="176">
        <v>0</v>
      </c>
      <c r="C1137" s="176">
        <v>0</v>
      </c>
      <c r="D1137" s="282">
        <v>87</v>
      </c>
      <c r="E1137" s="265"/>
    </row>
    <row r="1138" spans="1:5">
      <c r="A1138" s="283">
        <v>4122</v>
      </c>
      <c r="B1138" s="176">
        <v>0</v>
      </c>
      <c r="C1138" s="176">
        <v>0</v>
      </c>
      <c r="D1138" s="282">
        <v>87</v>
      </c>
      <c r="E1138" s="265"/>
    </row>
    <row r="1139" spans="1:5">
      <c r="A1139" s="283">
        <v>4210</v>
      </c>
      <c r="B1139" s="176">
        <v>380.2</v>
      </c>
      <c r="C1139" s="176">
        <v>39.6</v>
      </c>
      <c r="D1139" s="282">
        <v>115</v>
      </c>
      <c r="E1139" s="265"/>
    </row>
    <row r="1140" spans="1:5">
      <c r="A1140" s="283">
        <v>4211</v>
      </c>
      <c r="B1140" s="176">
        <v>842.8</v>
      </c>
      <c r="C1140" s="176">
        <v>41.3</v>
      </c>
      <c r="D1140" s="282">
        <v>114</v>
      </c>
      <c r="E1140" s="265"/>
    </row>
    <row r="1141" spans="1:5">
      <c r="A1141" s="283">
        <v>4212</v>
      </c>
      <c r="B1141" s="176">
        <v>765.5</v>
      </c>
      <c r="C1141" s="176">
        <v>41.5</v>
      </c>
      <c r="D1141" s="282">
        <v>87</v>
      </c>
      <c r="E1141" s="265"/>
    </row>
    <row r="1142" spans="1:5">
      <c r="A1142" s="283">
        <v>4216</v>
      </c>
      <c r="B1142" s="176">
        <v>16.600000000000001</v>
      </c>
      <c r="C1142" s="176">
        <v>50</v>
      </c>
      <c r="D1142" s="282">
        <v>87</v>
      </c>
      <c r="E1142" s="265"/>
    </row>
    <row r="1143" spans="1:5">
      <c r="A1143" s="283">
        <v>4217</v>
      </c>
      <c r="B1143" s="176">
        <v>10.1</v>
      </c>
      <c r="C1143" s="176">
        <v>44.2</v>
      </c>
      <c r="D1143" s="282">
        <v>116</v>
      </c>
      <c r="E1143" s="265"/>
    </row>
    <row r="1144" spans="1:5">
      <c r="A1144" s="283">
        <v>4219</v>
      </c>
      <c r="B1144" s="176">
        <v>25.5</v>
      </c>
      <c r="C1144" s="176">
        <v>45.2</v>
      </c>
      <c r="D1144" s="282">
        <v>87</v>
      </c>
      <c r="E1144" s="265"/>
    </row>
    <row r="1145" spans="1:5">
      <c r="A1145" s="283">
        <v>4220</v>
      </c>
      <c r="B1145" s="176">
        <v>37.299999999999997</v>
      </c>
      <c r="C1145" s="176">
        <v>42.1</v>
      </c>
      <c r="D1145" s="282">
        <v>87</v>
      </c>
      <c r="E1145" s="265"/>
    </row>
    <row r="1146" spans="1:5">
      <c r="A1146" s="283">
        <v>4221</v>
      </c>
      <c r="B1146" s="176">
        <v>34.9</v>
      </c>
      <c r="C1146" s="176">
        <v>47.5</v>
      </c>
      <c r="D1146" s="282">
        <v>87</v>
      </c>
      <c r="E1146" s="265"/>
    </row>
    <row r="1147" spans="1:5">
      <c r="A1147" s="283">
        <v>4222</v>
      </c>
      <c r="B1147" s="176">
        <v>101.5</v>
      </c>
      <c r="C1147" s="176">
        <v>41.2</v>
      </c>
      <c r="D1147" s="282">
        <v>94</v>
      </c>
      <c r="E1147" s="265"/>
    </row>
    <row r="1148" spans="1:5">
      <c r="A1148" s="283">
        <v>4223</v>
      </c>
      <c r="B1148" s="176">
        <v>0</v>
      </c>
      <c r="C1148" s="176">
        <v>0</v>
      </c>
      <c r="D1148" s="282">
        <v>87</v>
      </c>
      <c r="E1148" s="265"/>
    </row>
    <row r="1149" spans="1:5">
      <c r="A1149" s="283">
        <v>4224</v>
      </c>
      <c r="B1149" s="176">
        <v>56</v>
      </c>
      <c r="C1149" s="176">
        <v>42.3</v>
      </c>
      <c r="D1149" s="282">
        <v>87</v>
      </c>
      <c r="E1149" s="265"/>
    </row>
    <row r="1150" spans="1:5">
      <c r="A1150" s="283">
        <v>4225</v>
      </c>
      <c r="B1150" s="176">
        <v>0</v>
      </c>
      <c r="C1150" s="176">
        <v>0</v>
      </c>
      <c r="D1150" s="282">
        <v>87</v>
      </c>
      <c r="E1150" s="265"/>
    </row>
    <row r="1151" spans="1:5">
      <c r="A1151" s="283">
        <v>4226</v>
      </c>
      <c r="B1151" s="176">
        <v>8.9</v>
      </c>
      <c r="C1151" s="176">
        <v>50.9</v>
      </c>
      <c r="D1151" s="282">
        <v>87</v>
      </c>
      <c r="E1151" s="265"/>
    </row>
    <row r="1152" spans="1:5">
      <c r="A1152" s="283">
        <v>4227</v>
      </c>
      <c r="B1152" s="176">
        <v>84.1</v>
      </c>
      <c r="C1152" s="176">
        <v>44.2</v>
      </c>
      <c r="D1152" s="282">
        <v>87</v>
      </c>
      <c r="E1152" s="265"/>
    </row>
    <row r="1153" spans="1:5">
      <c r="A1153" s="283">
        <v>4228</v>
      </c>
      <c r="B1153" s="176">
        <v>0</v>
      </c>
      <c r="C1153" s="176">
        <v>0</v>
      </c>
      <c r="D1153" s="282">
        <v>87</v>
      </c>
      <c r="E1153" s="265"/>
    </row>
    <row r="1154" spans="1:5">
      <c r="A1154" s="283">
        <v>4230</v>
      </c>
      <c r="B1154" s="176">
        <v>0</v>
      </c>
      <c r="C1154" s="176">
        <v>0</v>
      </c>
      <c r="D1154" s="282">
        <v>87</v>
      </c>
      <c r="E1154" s="265"/>
    </row>
    <row r="1155" spans="1:5">
      <c r="A1155" s="283">
        <v>4231</v>
      </c>
      <c r="B1155" s="176">
        <v>8.1</v>
      </c>
      <c r="C1155" s="176">
        <v>45.6</v>
      </c>
      <c r="D1155" s="282">
        <v>87</v>
      </c>
      <c r="E1155" s="265"/>
    </row>
    <row r="1156" spans="1:5">
      <c r="A1156" s="283">
        <v>4234</v>
      </c>
      <c r="B1156" s="176">
        <v>0</v>
      </c>
      <c r="C1156" s="176">
        <v>0</v>
      </c>
      <c r="D1156" s="282">
        <v>87</v>
      </c>
      <c r="E1156" s="265"/>
    </row>
    <row r="1157" spans="1:5">
      <c r="A1157" s="283">
        <v>4236</v>
      </c>
      <c r="B1157" s="176">
        <v>133</v>
      </c>
      <c r="C1157" s="176">
        <v>42.4</v>
      </c>
      <c r="D1157" s="282">
        <v>96</v>
      </c>
      <c r="E1157" s="265"/>
    </row>
    <row r="1158" spans="1:5">
      <c r="A1158" s="283">
        <v>4237</v>
      </c>
      <c r="B1158" s="176">
        <v>34.6</v>
      </c>
      <c r="C1158" s="176">
        <v>46</v>
      </c>
      <c r="D1158" s="282">
        <v>87</v>
      </c>
      <c r="E1158" s="265"/>
    </row>
    <row r="1159" spans="1:5">
      <c r="A1159" s="283">
        <v>4238</v>
      </c>
      <c r="B1159" s="176">
        <v>23.7</v>
      </c>
      <c r="C1159" s="176">
        <v>36.1</v>
      </c>
      <c r="D1159" s="282">
        <v>115</v>
      </c>
      <c r="E1159" s="265"/>
    </row>
    <row r="1160" spans="1:5">
      <c r="A1160" s="283">
        <v>4239</v>
      </c>
      <c r="B1160" s="176">
        <v>68.099999999999994</v>
      </c>
      <c r="C1160" s="176">
        <v>43.4</v>
      </c>
      <c r="D1160" s="282">
        <v>87</v>
      </c>
      <c r="E1160" s="265"/>
    </row>
    <row r="1161" spans="1:5">
      <c r="A1161" s="283">
        <v>4240</v>
      </c>
      <c r="B1161" s="176">
        <v>945.3</v>
      </c>
      <c r="C1161" s="176">
        <v>37.4</v>
      </c>
      <c r="D1161" s="282">
        <v>185</v>
      </c>
      <c r="E1161" s="265"/>
    </row>
    <row r="1162" spans="1:5">
      <c r="A1162" s="283">
        <v>4241</v>
      </c>
      <c r="B1162" s="176">
        <v>2880.5</v>
      </c>
      <c r="C1162" s="176">
        <v>37.299999999999997</v>
      </c>
      <c r="D1162" s="282">
        <v>87</v>
      </c>
      <c r="E1162" s="265"/>
    </row>
    <row r="1163" spans="1:5">
      <c r="A1163" s="283">
        <v>4243</v>
      </c>
      <c r="B1163" s="176">
        <v>2478.1</v>
      </c>
      <c r="C1163" s="176">
        <v>35.799999999999997</v>
      </c>
      <c r="D1163" s="282">
        <v>87</v>
      </c>
      <c r="E1163" s="265"/>
    </row>
    <row r="1164" spans="1:5">
      <c r="A1164" s="283">
        <v>4250</v>
      </c>
      <c r="B1164" s="176">
        <v>338.1</v>
      </c>
      <c r="C1164" s="176">
        <v>39.4</v>
      </c>
      <c r="D1164" s="282">
        <v>87</v>
      </c>
      <c r="E1164" s="265"/>
    </row>
    <row r="1165" spans="1:5">
      <c r="A1165" s="283">
        <v>4252</v>
      </c>
      <c r="B1165" s="176">
        <v>457.1</v>
      </c>
      <c r="C1165" s="176">
        <v>38.9</v>
      </c>
      <c r="D1165" s="282">
        <v>96</v>
      </c>
      <c r="E1165" s="265"/>
    </row>
    <row r="1166" spans="1:5">
      <c r="A1166" s="283">
        <v>4253</v>
      </c>
      <c r="B1166" s="176">
        <v>56.5</v>
      </c>
      <c r="C1166" s="176">
        <v>44.1</v>
      </c>
      <c r="D1166" s="282">
        <v>108</v>
      </c>
      <c r="E1166" s="265"/>
    </row>
    <row r="1167" spans="1:5">
      <c r="A1167" s="283">
        <v>4254</v>
      </c>
      <c r="B1167" s="176">
        <v>166</v>
      </c>
      <c r="C1167" s="176">
        <v>37.9</v>
      </c>
      <c r="D1167" s="282">
        <v>87</v>
      </c>
      <c r="E1167" s="265"/>
    </row>
    <row r="1168" spans="1:5">
      <c r="A1168" s="283">
        <v>4255</v>
      </c>
      <c r="B1168" s="176">
        <v>21.9</v>
      </c>
      <c r="C1168" s="176">
        <v>46.3</v>
      </c>
      <c r="D1168" s="282">
        <v>87</v>
      </c>
      <c r="E1168" s="265"/>
    </row>
    <row r="1169" spans="1:5">
      <c r="A1169" s="283">
        <v>4256</v>
      </c>
      <c r="B1169" s="176">
        <v>289.5</v>
      </c>
      <c r="C1169" s="176">
        <v>39.299999999999997</v>
      </c>
      <c r="D1169" s="282">
        <v>95</v>
      </c>
      <c r="E1169" s="265"/>
    </row>
    <row r="1170" spans="1:5">
      <c r="A1170" s="283">
        <v>4257</v>
      </c>
      <c r="B1170" s="176">
        <v>34.700000000000003</v>
      </c>
      <c r="C1170" s="176">
        <v>45.7</v>
      </c>
      <c r="D1170" s="282">
        <v>87</v>
      </c>
      <c r="E1170" s="265"/>
    </row>
    <row r="1171" spans="1:5">
      <c r="A1171" s="283">
        <v>4258</v>
      </c>
      <c r="B1171" s="176">
        <v>90.5</v>
      </c>
      <c r="C1171" s="176">
        <v>41.7</v>
      </c>
      <c r="D1171" s="282">
        <v>87</v>
      </c>
      <c r="E1171" s="265"/>
    </row>
    <row r="1172" spans="1:5">
      <c r="A1172" s="283">
        <v>4259</v>
      </c>
      <c r="B1172" s="176">
        <v>114</v>
      </c>
      <c r="C1172" s="176">
        <v>42.2</v>
      </c>
      <c r="D1172" s="282">
        <v>87</v>
      </c>
      <c r="E1172" s="265"/>
    </row>
    <row r="1173" spans="1:5">
      <c r="A1173" s="283">
        <v>4260</v>
      </c>
      <c r="B1173" s="176">
        <v>121.7</v>
      </c>
      <c r="C1173" s="176">
        <v>39.299999999999997</v>
      </c>
      <c r="D1173" s="282">
        <v>102</v>
      </c>
      <c r="E1173" s="265"/>
    </row>
    <row r="1174" spans="1:5">
      <c r="A1174" s="283">
        <v>4261</v>
      </c>
      <c r="B1174" s="176">
        <v>1.5</v>
      </c>
      <c r="C1174" s="176">
        <v>50.3</v>
      </c>
      <c r="D1174" s="282">
        <v>97</v>
      </c>
      <c r="E1174" s="265"/>
    </row>
    <row r="1175" spans="1:5">
      <c r="A1175" s="283">
        <v>4262</v>
      </c>
      <c r="B1175" s="176">
        <v>0</v>
      </c>
      <c r="C1175" s="176">
        <v>0</v>
      </c>
      <c r="D1175" s="282">
        <v>87</v>
      </c>
      <c r="E1175" s="265"/>
    </row>
    <row r="1176" spans="1:5">
      <c r="A1176" s="283">
        <v>4263</v>
      </c>
      <c r="B1176" s="176">
        <v>60.7</v>
      </c>
      <c r="C1176" s="176">
        <v>40.700000000000003</v>
      </c>
      <c r="D1176" s="282">
        <v>87</v>
      </c>
      <c r="E1176" s="265"/>
    </row>
    <row r="1177" spans="1:5">
      <c r="A1177" s="283">
        <v>4265</v>
      </c>
      <c r="B1177" s="176">
        <v>135.69999999999999</v>
      </c>
      <c r="C1177" s="176">
        <v>42.4</v>
      </c>
      <c r="D1177" s="282">
        <v>87</v>
      </c>
      <c r="E1177" s="265"/>
    </row>
    <row r="1178" spans="1:5">
      <c r="A1178" s="283">
        <v>4266</v>
      </c>
      <c r="B1178" s="176">
        <v>113.1</v>
      </c>
      <c r="C1178" s="176">
        <v>40.5</v>
      </c>
      <c r="D1178" s="282">
        <v>87</v>
      </c>
      <c r="E1178" s="265"/>
    </row>
    <row r="1179" spans="1:5">
      <c r="A1179" s="283">
        <v>4267</v>
      </c>
      <c r="B1179" s="176">
        <v>0</v>
      </c>
      <c r="C1179" s="176">
        <v>0</v>
      </c>
      <c r="D1179" s="282">
        <v>87</v>
      </c>
      <c r="E1179" s="265"/>
    </row>
    <row r="1180" spans="1:5">
      <c r="A1180" s="283">
        <v>4268</v>
      </c>
      <c r="B1180" s="176">
        <v>96.3</v>
      </c>
      <c r="C1180" s="176">
        <v>44.2</v>
      </c>
      <c r="D1180" s="282">
        <v>87</v>
      </c>
      <c r="E1180" s="265"/>
    </row>
    <row r="1181" spans="1:5">
      <c r="A1181" s="283">
        <v>4270</v>
      </c>
      <c r="B1181" s="176">
        <v>70.5</v>
      </c>
      <c r="C1181" s="176">
        <v>42.9</v>
      </c>
      <c r="D1181" s="282">
        <v>108</v>
      </c>
      <c r="E1181" s="265"/>
    </row>
    <row r="1182" spans="1:5">
      <c r="A1182" s="283">
        <v>4271</v>
      </c>
      <c r="B1182" s="176">
        <v>0</v>
      </c>
      <c r="C1182" s="176">
        <v>0</v>
      </c>
      <c r="D1182" s="282">
        <v>87</v>
      </c>
      <c r="E1182" s="265"/>
    </row>
    <row r="1183" spans="1:5">
      <c r="A1183" s="283">
        <v>4274</v>
      </c>
      <c r="B1183" s="176">
        <v>127.1</v>
      </c>
      <c r="C1183" s="176">
        <v>43.2</v>
      </c>
      <c r="D1183" s="282">
        <v>113</v>
      </c>
      <c r="E1183" s="265"/>
    </row>
    <row r="1184" spans="1:5">
      <c r="A1184" s="283">
        <v>4275</v>
      </c>
      <c r="B1184" s="176">
        <v>12.2</v>
      </c>
      <c r="C1184" s="176">
        <v>48.7</v>
      </c>
      <c r="D1184" s="282">
        <v>87</v>
      </c>
      <c r="E1184" s="265"/>
    </row>
    <row r="1185" spans="1:5">
      <c r="A1185" s="283">
        <v>4276</v>
      </c>
      <c r="B1185" s="176">
        <v>57.3</v>
      </c>
      <c r="C1185" s="176">
        <v>45.5</v>
      </c>
      <c r="D1185" s="282">
        <v>96</v>
      </c>
      <c r="E1185" s="265"/>
    </row>
    <row r="1186" spans="1:5">
      <c r="A1186" s="283">
        <v>4280</v>
      </c>
      <c r="B1186" s="176">
        <v>154</v>
      </c>
      <c r="C1186" s="176">
        <v>40.799999999999997</v>
      </c>
      <c r="D1186" s="282">
        <v>87</v>
      </c>
      <c r="E1186" s="265"/>
    </row>
    <row r="1187" spans="1:5">
      <c r="A1187" s="283">
        <v>4281</v>
      </c>
      <c r="B1187" s="176">
        <v>112.5</v>
      </c>
      <c r="C1187" s="176">
        <v>43.8</v>
      </c>
      <c r="D1187" s="282">
        <v>121</v>
      </c>
      <c r="E1187" s="265"/>
    </row>
    <row r="1188" spans="1:5">
      <c r="A1188" s="283">
        <v>4282</v>
      </c>
      <c r="B1188" s="176">
        <v>97.8</v>
      </c>
      <c r="C1188" s="176">
        <v>40.6</v>
      </c>
      <c r="D1188" s="282">
        <v>87</v>
      </c>
      <c r="E1188" s="265"/>
    </row>
    <row r="1189" spans="1:5">
      <c r="A1189" s="283">
        <v>4284</v>
      </c>
      <c r="B1189" s="176">
        <v>65.7</v>
      </c>
      <c r="C1189" s="176">
        <v>48.1</v>
      </c>
      <c r="D1189" s="282">
        <v>87</v>
      </c>
      <c r="E1189" s="265"/>
    </row>
    <row r="1190" spans="1:5">
      <c r="A1190" s="283">
        <v>4285</v>
      </c>
      <c r="B1190" s="176">
        <v>10.6</v>
      </c>
      <c r="C1190" s="176">
        <v>47.8</v>
      </c>
      <c r="D1190" s="282">
        <v>87</v>
      </c>
      <c r="E1190" s="265"/>
    </row>
    <row r="1191" spans="1:5">
      <c r="A1191" s="283">
        <v>4286</v>
      </c>
      <c r="B1191" s="176">
        <v>0</v>
      </c>
      <c r="C1191" s="176">
        <v>0</v>
      </c>
      <c r="D1191" s="282">
        <v>87</v>
      </c>
      <c r="E1191" s="265"/>
    </row>
    <row r="1192" spans="1:5">
      <c r="A1192" s="283">
        <v>4287</v>
      </c>
      <c r="B1192" s="176">
        <v>71.099999999999994</v>
      </c>
      <c r="C1192" s="176">
        <v>40.5</v>
      </c>
      <c r="D1192" s="282">
        <v>87</v>
      </c>
      <c r="E1192" s="265"/>
    </row>
    <row r="1193" spans="1:5">
      <c r="A1193" s="283">
        <v>4288</v>
      </c>
      <c r="B1193" s="176">
        <v>0</v>
      </c>
      <c r="C1193" s="176">
        <v>0</v>
      </c>
      <c r="D1193" s="282">
        <v>87</v>
      </c>
      <c r="E1193" s="265"/>
    </row>
    <row r="1194" spans="1:5">
      <c r="A1194" s="283">
        <v>4289</v>
      </c>
      <c r="B1194" s="176">
        <v>55.1</v>
      </c>
      <c r="C1194" s="176">
        <v>42</v>
      </c>
      <c r="D1194" s="282">
        <v>87</v>
      </c>
      <c r="E1194" s="265"/>
    </row>
    <row r="1195" spans="1:5">
      <c r="A1195" s="283">
        <v>4290</v>
      </c>
      <c r="B1195" s="176">
        <v>33.200000000000003</v>
      </c>
      <c r="C1195" s="176">
        <v>46</v>
      </c>
      <c r="D1195" s="282">
        <v>87</v>
      </c>
      <c r="E1195" s="265"/>
    </row>
    <row r="1196" spans="1:5">
      <c r="A1196" s="283">
        <v>4291</v>
      </c>
      <c r="B1196" s="176">
        <v>0</v>
      </c>
      <c r="C1196" s="176">
        <v>0</v>
      </c>
      <c r="D1196" s="282">
        <v>87</v>
      </c>
      <c r="E1196" s="265"/>
    </row>
    <row r="1197" spans="1:5">
      <c r="A1197" s="283">
        <v>4292</v>
      </c>
      <c r="B1197" s="176">
        <v>23.8</v>
      </c>
      <c r="C1197" s="176">
        <v>45.5</v>
      </c>
      <c r="D1197" s="282">
        <v>87</v>
      </c>
      <c r="E1197" s="265"/>
    </row>
    <row r="1198" spans="1:5">
      <c r="A1198" s="283">
        <v>4294</v>
      </c>
      <c r="B1198" s="176">
        <v>50.2</v>
      </c>
      <c r="C1198" s="176">
        <v>43.9</v>
      </c>
      <c r="D1198" s="282">
        <v>87</v>
      </c>
      <c r="E1198" s="265"/>
    </row>
    <row r="1199" spans="1:5">
      <c r="A1199" s="283">
        <v>4330</v>
      </c>
      <c r="B1199" s="176">
        <v>212.5</v>
      </c>
      <c r="C1199" s="176">
        <v>43</v>
      </c>
      <c r="D1199" s="282">
        <v>177</v>
      </c>
      <c r="E1199" s="265"/>
    </row>
    <row r="1200" spans="1:5">
      <c r="A1200" s="283">
        <v>4332</v>
      </c>
      <c r="B1200" s="176">
        <v>0</v>
      </c>
      <c r="C1200" s="176">
        <v>0</v>
      </c>
      <c r="D1200" s="282">
        <v>87</v>
      </c>
      <c r="E1200" s="265"/>
    </row>
    <row r="1201" spans="1:5">
      <c r="A1201" s="283">
        <v>4333</v>
      </c>
      <c r="B1201" s="176">
        <v>0</v>
      </c>
      <c r="C1201" s="176">
        <v>0</v>
      </c>
      <c r="D1201" s="282">
        <v>87</v>
      </c>
      <c r="E1201" s="265"/>
    </row>
    <row r="1202" spans="1:5">
      <c r="A1202" s="283">
        <v>4336</v>
      </c>
      <c r="B1202" s="176">
        <v>0</v>
      </c>
      <c r="C1202" s="176">
        <v>0</v>
      </c>
      <c r="D1202" s="282">
        <v>87</v>
      </c>
      <c r="E1202" s="265"/>
    </row>
    <row r="1203" spans="1:5">
      <c r="A1203" s="283">
        <v>4338</v>
      </c>
      <c r="B1203" s="176">
        <v>0</v>
      </c>
      <c r="C1203" s="176">
        <v>0</v>
      </c>
      <c r="D1203" s="282">
        <v>87</v>
      </c>
      <c r="E1203" s="265"/>
    </row>
    <row r="1204" spans="1:5">
      <c r="A1204" s="283">
        <v>4341</v>
      </c>
      <c r="B1204" s="176">
        <v>0</v>
      </c>
      <c r="C1204" s="176">
        <v>0</v>
      </c>
      <c r="D1204" s="282">
        <v>87</v>
      </c>
      <c r="E1204" s="265"/>
    </row>
    <row r="1205" spans="1:5">
      <c r="A1205" s="283">
        <v>4342</v>
      </c>
      <c r="B1205" s="176">
        <v>55.1</v>
      </c>
      <c r="C1205" s="176">
        <v>45.1</v>
      </c>
      <c r="D1205" s="282">
        <v>87</v>
      </c>
      <c r="E1205" s="265"/>
    </row>
    <row r="1206" spans="1:5">
      <c r="A1206" s="283">
        <v>4343</v>
      </c>
      <c r="B1206" s="176">
        <v>134</v>
      </c>
      <c r="C1206" s="176">
        <v>43.8</v>
      </c>
      <c r="D1206" s="282">
        <v>87</v>
      </c>
      <c r="E1206" s="265"/>
    </row>
    <row r="1207" spans="1:5">
      <c r="A1207" s="283">
        <v>4344</v>
      </c>
      <c r="B1207" s="176">
        <v>263.2</v>
      </c>
      <c r="C1207" s="176">
        <v>42.1</v>
      </c>
      <c r="D1207" s="282">
        <v>87</v>
      </c>
      <c r="E1207" s="265"/>
    </row>
    <row r="1208" spans="1:5">
      <c r="A1208" s="283">
        <v>4345</v>
      </c>
      <c r="B1208" s="176">
        <v>159.9</v>
      </c>
      <c r="C1208" s="176">
        <v>41.9</v>
      </c>
      <c r="D1208" s="282">
        <v>94</v>
      </c>
      <c r="E1208" s="265"/>
    </row>
    <row r="1209" spans="1:5">
      <c r="A1209" s="283">
        <v>4346</v>
      </c>
      <c r="B1209" s="176">
        <v>679.6</v>
      </c>
      <c r="C1209" s="176">
        <v>44.3</v>
      </c>
      <c r="D1209" s="282">
        <v>95</v>
      </c>
      <c r="E1209" s="265"/>
    </row>
    <row r="1210" spans="1:5">
      <c r="A1210" s="283">
        <v>4347</v>
      </c>
      <c r="B1210" s="176">
        <v>378.1</v>
      </c>
      <c r="C1210" s="176">
        <v>48.3</v>
      </c>
      <c r="D1210" s="282">
        <v>97</v>
      </c>
      <c r="E1210" s="265"/>
    </row>
    <row r="1211" spans="1:5">
      <c r="A1211" s="283">
        <v>4348</v>
      </c>
      <c r="B1211" s="176">
        <v>40.299999999999997</v>
      </c>
      <c r="C1211" s="176">
        <v>45.5</v>
      </c>
      <c r="D1211" s="282">
        <v>87</v>
      </c>
      <c r="E1211" s="265"/>
    </row>
    <row r="1212" spans="1:5">
      <c r="A1212" s="283">
        <v>4349</v>
      </c>
      <c r="B1212" s="176">
        <v>41.4</v>
      </c>
      <c r="C1212" s="176">
        <v>47.3</v>
      </c>
      <c r="D1212" s="282">
        <v>116</v>
      </c>
      <c r="E1212" s="265"/>
    </row>
    <row r="1213" spans="1:5">
      <c r="A1213" s="283">
        <v>4350</v>
      </c>
      <c r="B1213" s="176">
        <v>95.3</v>
      </c>
      <c r="C1213" s="176">
        <v>42.8</v>
      </c>
      <c r="D1213" s="282">
        <v>87</v>
      </c>
      <c r="E1213" s="265"/>
    </row>
    <row r="1214" spans="1:5">
      <c r="A1214" s="283">
        <v>4351</v>
      </c>
      <c r="B1214" s="176">
        <v>115.6</v>
      </c>
      <c r="C1214" s="176">
        <v>45.8</v>
      </c>
      <c r="D1214" s="282">
        <v>105</v>
      </c>
      <c r="E1214" s="265"/>
    </row>
    <row r="1215" spans="1:5">
      <c r="A1215" s="283">
        <v>4352</v>
      </c>
      <c r="B1215" s="176">
        <v>45.6</v>
      </c>
      <c r="C1215" s="176">
        <v>45.6</v>
      </c>
      <c r="D1215" s="282">
        <v>87</v>
      </c>
      <c r="E1215" s="265"/>
    </row>
    <row r="1216" spans="1:5">
      <c r="A1216" s="283">
        <v>4353</v>
      </c>
      <c r="B1216" s="176">
        <v>50.3</v>
      </c>
      <c r="C1216" s="176">
        <v>43.9</v>
      </c>
      <c r="D1216" s="282">
        <v>87</v>
      </c>
      <c r="E1216" s="265"/>
    </row>
    <row r="1217" spans="1:5">
      <c r="A1217" s="283">
        <v>4354</v>
      </c>
      <c r="B1217" s="176">
        <v>37.799999999999997</v>
      </c>
      <c r="C1217" s="176">
        <v>43.8</v>
      </c>
      <c r="D1217" s="282">
        <v>87</v>
      </c>
      <c r="E1217" s="265"/>
    </row>
    <row r="1218" spans="1:5">
      <c r="A1218" s="283">
        <v>4355</v>
      </c>
      <c r="B1218" s="176">
        <v>89.2</v>
      </c>
      <c r="C1218" s="176">
        <v>43.2</v>
      </c>
      <c r="D1218" s="282">
        <v>87</v>
      </c>
      <c r="E1218" s="265"/>
    </row>
    <row r="1219" spans="1:5">
      <c r="A1219" s="283">
        <v>4357</v>
      </c>
      <c r="B1219" s="176">
        <v>110.9</v>
      </c>
      <c r="C1219" s="176">
        <v>42.3</v>
      </c>
      <c r="D1219" s="282">
        <v>87</v>
      </c>
      <c r="E1219" s="265"/>
    </row>
    <row r="1220" spans="1:5">
      <c r="A1220" s="283">
        <v>4358</v>
      </c>
      <c r="B1220" s="176">
        <v>87.3</v>
      </c>
      <c r="C1220" s="176">
        <v>41.7</v>
      </c>
      <c r="D1220" s="282">
        <v>115</v>
      </c>
      <c r="E1220" s="265"/>
    </row>
    <row r="1221" spans="1:5">
      <c r="A1221" s="283">
        <v>4359</v>
      </c>
      <c r="B1221" s="176">
        <v>0</v>
      </c>
      <c r="C1221" s="176">
        <v>0</v>
      </c>
      <c r="D1221" s="282">
        <v>87</v>
      </c>
      <c r="E1221" s="265"/>
    </row>
    <row r="1222" spans="1:5">
      <c r="A1222" s="283">
        <v>4360</v>
      </c>
      <c r="B1222" s="176">
        <v>26.1</v>
      </c>
      <c r="C1222" s="176">
        <v>49</v>
      </c>
      <c r="D1222" s="282">
        <v>87</v>
      </c>
      <c r="E1222" s="265"/>
    </row>
    <row r="1223" spans="1:5">
      <c r="A1223" s="283">
        <v>4363</v>
      </c>
      <c r="B1223" s="176">
        <v>76.099999999999994</v>
      </c>
      <c r="C1223" s="176">
        <v>41.4</v>
      </c>
      <c r="D1223" s="282">
        <v>87</v>
      </c>
      <c r="E1223" s="265"/>
    </row>
    <row r="1224" spans="1:5">
      <c r="A1224" s="283">
        <v>4364</v>
      </c>
      <c r="B1224" s="176">
        <v>184.8</v>
      </c>
      <c r="C1224" s="176">
        <v>45.5</v>
      </c>
      <c r="D1224" s="282">
        <v>95</v>
      </c>
      <c r="E1224" s="265"/>
    </row>
    <row r="1225" spans="1:5">
      <c r="A1225" s="283">
        <v>4401</v>
      </c>
      <c r="B1225" s="176">
        <v>185</v>
      </c>
      <c r="C1225" s="176">
        <v>37.9</v>
      </c>
      <c r="D1225" s="282">
        <v>183</v>
      </c>
      <c r="E1225" s="265"/>
    </row>
    <row r="1226" spans="1:5">
      <c r="A1226" s="283">
        <v>4402</v>
      </c>
      <c r="B1226" s="176">
        <v>0</v>
      </c>
      <c r="C1226" s="176">
        <v>0</v>
      </c>
      <c r="D1226" s="282">
        <v>87</v>
      </c>
      <c r="E1226" s="265"/>
    </row>
    <row r="1227" spans="1:5">
      <c r="A1227" s="283">
        <v>4406</v>
      </c>
      <c r="B1227" s="176">
        <v>8.6</v>
      </c>
      <c r="C1227" s="176">
        <v>49.7</v>
      </c>
      <c r="D1227" s="282">
        <v>87</v>
      </c>
      <c r="E1227" s="265"/>
    </row>
    <row r="1228" spans="1:5">
      <c r="A1228" s="283">
        <v>4408</v>
      </c>
      <c r="B1228" s="176">
        <v>4.2</v>
      </c>
      <c r="C1228" s="176">
        <v>46.8</v>
      </c>
      <c r="D1228" s="282">
        <v>87</v>
      </c>
      <c r="E1228" s="265"/>
    </row>
    <row r="1229" spans="1:5">
      <c r="A1229" s="283">
        <v>4410</v>
      </c>
      <c r="B1229" s="176">
        <v>33.200000000000003</v>
      </c>
      <c r="C1229" s="176">
        <v>40.6</v>
      </c>
      <c r="D1229" s="282">
        <v>87</v>
      </c>
      <c r="E1229" s="265"/>
    </row>
    <row r="1230" spans="1:5">
      <c r="A1230" s="283">
        <v>4411</v>
      </c>
      <c r="B1230" s="176">
        <v>35.6</v>
      </c>
      <c r="C1230" s="176">
        <v>40.1</v>
      </c>
      <c r="D1230" s="282">
        <v>87</v>
      </c>
      <c r="E1230" s="265"/>
    </row>
    <row r="1231" spans="1:5">
      <c r="A1231" s="283">
        <v>4412</v>
      </c>
      <c r="B1231" s="176">
        <v>393.9</v>
      </c>
      <c r="C1231" s="176">
        <v>40.9</v>
      </c>
      <c r="D1231" s="282">
        <v>94</v>
      </c>
      <c r="E1231" s="265"/>
    </row>
    <row r="1232" spans="1:5">
      <c r="A1232" s="283">
        <v>4413</v>
      </c>
      <c r="B1232" s="176">
        <v>3.7</v>
      </c>
      <c r="C1232" s="176">
        <v>37.5</v>
      </c>
      <c r="D1232" s="282">
        <v>87</v>
      </c>
      <c r="E1232" s="265"/>
    </row>
    <row r="1233" spans="1:5">
      <c r="A1233" s="283">
        <v>4414</v>
      </c>
      <c r="B1233" s="176">
        <v>1.1000000000000001</v>
      </c>
      <c r="C1233" s="176">
        <v>47.7</v>
      </c>
      <c r="D1233" s="282">
        <v>87</v>
      </c>
      <c r="E1233" s="265"/>
    </row>
    <row r="1234" spans="1:5">
      <c r="A1234" s="283">
        <v>4415</v>
      </c>
      <c r="B1234" s="176">
        <v>0</v>
      </c>
      <c r="C1234" s="176">
        <v>0</v>
      </c>
      <c r="D1234" s="282">
        <v>87</v>
      </c>
      <c r="E1234" s="265"/>
    </row>
    <row r="1235" spans="1:5">
      <c r="A1235" s="283">
        <v>4416</v>
      </c>
      <c r="B1235" s="176">
        <v>91.9</v>
      </c>
      <c r="C1235" s="176">
        <v>44.2</v>
      </c>
      <c r="D1235" s="282">
        <v>114</v>
      </c>
      <c r="E1235" s="265"/>
    </row>
    <row r="1236" spans="1:5">
      <c r="A1236" s="283">
        <v>4417</v>
      </c>
      <c r="B1236" s="176">
        <v>7.4</v>
      </c>
      <c r="C1236" s="176">
        <v>45.6</v>
      </c>
      <c r="D1236" s="282">
        <v>87</v>
      </c>
      <c r="E1236" s="265"/>
    </row>
    <row r="1237" spans="1:5">
      <c r="A1237" s="283">
        <v>4418</v>
      </c>
      <c r="B1237" s="176">
        <v>23</v>
      </c>
      <c r="C1237" s="176">
        <v>41.1</v>
      </c>
      <c r="D1237" s="282">
        <v>95</v>
      </c>
      <c r="E1237" s="265"/>
    </row>
    <row r="1238" spans="1:5">
      <c r="A1238" s="283">
        <v>4419</v>
      </c>
      <c r="B1238" s="176">
        <v>75.5</v>
      </c>
      <c r="C1238" s="176">
        <v>40</v>
      </c>
      <c r="D1238" s="282">
        <v>87</v>
      </c>
      <c r="E1238" s="265"/>
    </row>
    <row r="1239" spans="1:5">
      <c r="A1239" s="283">
        <v>4420</v>
      </c>
      <c r="B1239" s="176">
        <v>150.69999999999999</v>
      </c>
      <c r="C1239" s="176">
        <v>30</v>
      </c>
      <c r="D1239" s="282">
        <v>87</v>
      </c>
      <c r="E1239" s="265"/>
    </row>
    <row r="1240" spans="1:5">
      <c r="A1240" s="283">
        <v>4421</v>
      </c>
      <c r="B1240" s="176">
        <v>161.30000000000001</v>
      </c>
      <c r="C1240" s="176">
        <v>24.1</v>
      </c>
      <c r="D1240" s="282">
        <v>96</v>
      </c>
      <c r="E1240" s="265"/>
    </row>
    <row r="1241" spans="1:5">
      <c r="A1241" s="283">
        <v>4422</v>
      </c>
      <c r="B1241" s="176">
        <v>35.6</v>
      </c>
      <c r="C1241" s="176">
        <v>38.299999999999997</v>
      </c>
      <c r="D1241" s="282">
        <v>87</v>
      </c>
      <c r="E1241" s="265"/>
    </row>
    <row r="1242" spans="1:5">
      <c r="A1242" s="283">
        <v>4424</v>
      </c>
      <c r="B1242" s="176">
        <v>9.1999999999999993</v>
      </c>
      <c r="C1242" s="176">
        <v>45.8</v>
      </c>
      <c r="D1242" s="282">
        <v>87</v>
      </c>
      <c r="E1242" s="265"/>
    </row>
    <row r="1243" spans="1:5">
      <c r="A1243" s="283">
        <v>4426</v>
      </c>
      <c r="B1243" s="176">
        <v>23.7</v>
      </c>
      <c r="C1243" s="176">
        <v>46</v>
      </c>
      <c r="D1243" s="282">
        <v>130</v>
      </c>
      <c r="E1243" s="265"/>
    </row>
    <row r="1244" spans="1:5">
      <c r="A1244" s="283">
        <v>4427</v>
      </c>
      <c r="B1244" s="176">
        <v>65.900000000000006</v>
      </c>
      <c r="C1244" s="176">
        <v>39.1</v>
      </c>
      <c r="D1244" s="282">
        <v>87</v>
      </c>
      <c r="E1244" s="265"/>
    </row>
    <row r="1245" spans="1:5">
      <c r="A1245" s="283">
        <v>4428</v>
      </c>
      <c r="B1245" s="176">
        <v>51.1</v>
      </c>
      <c r="C1245" s="176">
        <v>42.5</v>
      </c>
      <c r="D1245" s="282">
        <v>87</v>
      </c>
      <c r="E1245" s="265"/>
    </row>
    <row r="1246" spans="1:5">
      <c r="A1246" s="283">
        <v>4429</v>
      </c>
      <c r="B1246" s="176">
        <v>64.599999999999994</v>
      </c>
      <c r="C1246" s="176">
        <v>45.9</v>
      </c>
      <c r="D1246" s="282">
        <v>96</v>
      </c>
      <c r="E1246" s="265"/>
    </row>
    <row r="1247" spans="1:5">
      <c r="A1247" s="283">
        <v>4430</v>
      </c>
      <c r="B1247" s="176">
        <v>138.30000000000001</v>
      </c>
      <c r="C1247" s="176">
        <v>48.2</v>
      </c>
      <c r="D1247" s="282">
        <v>87</v>
      </c>
      <c r="E1247" s="265"/>
    </row>
    <row r="1248" spans="1:5">
      <c r="A1248" s="283">
        <v>4431</v>
      </c>
      <c r="B1248" s="176">
        <v>0</v>
      </c>
      <c r="C1248" s="176">
        <v>0</v>
      </c>
      <c r="D1248" s="282">
        <v>87</v>
      </c>
      <c r="E1248" s="265"/>
    </row>
    <row r="1249" spans="1:5">
      <c r="A1249" s="283">
        <v>4434</v>
      </c>
      <c r="B1249" s="176">
        <v>49</v>
      </c>
      <c r="C1249" s="176">
        <v>39.9</v>
      </c>
      <c r="D1249" s="282">
        <v>87</v>
      </c>
      <c r="E1249" s="265"/>
    </row>
    <row r="1250" spans="1:5">
      <c r="A1250" s="283">
        <v>4435</v>
      </c>
      <c r="B1250" s="176">
        <v>29.9</v>
      </c>
      <c r="C1250" s="176">
        <v>43.5</v>
      </c>
      <c r="D1250" s="282">
        <v>87</v>
      </c>
      <c r="E1250" s="265"/>
    </row>
    <row r="1251" spans="1:5">
      <c r="A1251" s="283">
        <v>4438</v>
      </c>
      <c r="B1251" s="176">
        <v>47.3</v>
      </c>
      <c r="C1251" s="176">
        <v>41.7</v>
      </c>
      <c r="D1251" s="282">
        <v>87</v>
      </c>
      <c r="E1251" s="265"/>
    </row>
    <row r="1252" spans="1:5">
      <c r="A1252" s="283">
        <v>4441</v>
      </c>
      <c r="B1252" s="176">
        <v>1</v>
      </c>
      <c r="C1252" s="176">
        <v>52.6</v>
      </c>
      <c r="D1252" s="282">
        <v>87</v>
      </c>
      <c r="E1252" s="265"/>
    </row>
    <row r="1253" spans="1:5">
      <c r="A1253" s="283">
        <v>4442</v>
      </c>
      <c r="B1253" s="176">
        <v>0</v>
      </c>
      <c r="C1253" s="176">
        <v>0</v>
      </c>
      <c r="D1253" s="282">
        <v>87</v>
      </c>
      <c r="E1253" s="265"/>
    </row>
    <row r="1254" spans="1:5">
      <c r="A1254" s="283">
        <v>4443</v>
      </c>
      <c r="B1254" s="176">
        <v>13</v>
      </c>
      <c r="C1254" s="176">
        <v>46.9</v>
      </c>
      <c r="D1254" s="282">
        <v>87</v>
      </c>
      <c r="E1254" s="265"/>
    </row>
    <row r="1255" spans="1:5">
      <c r="A1255" s="283">
        <v>4444</v>
      </c>
      <c r="B1255" s="176">
        <v>120.8</v>
      </c>
      <c r="C1255" s="176">
        <v>41</v>
      </c>
      <c r="D1255" s="282">
        <v>94</v>
      </c>
      <c r="E1255" s="265"/>
    </row>
    <row r="1256" spans="1:5">
      <c r="A1256" s="283">
        <v>4448</v>
      </c>
      <c r="B1256" s="176">
        <v>14.7</v>
      </c>
      <c r="C1256" s="176">
        <v>45.6</v>
      </c>
      <c r="D1256" s="282">
        <v>87</v>
      </c>
      <c r="E1256" s="265"/>
    </row>
    <row r="1257" spans="1:5">
      <c r="A1257" s="283">
        <v>4449</v>
      </c>
      <c r="B1257" s="176">
        <v>41.2</v>
      </c>
      <c r="C1257" s="176">
        <v>40</v>
      </c>
      <c r="D1257" s="282">
        <v>87</v>
      </c>
      <c r="E1257" s="265"/>
    </row>
    <row r="1258" spans="1:5">
      <c r="A1258" s="283">
        <v>4450</v>
      </c>
      <c r="B1258" s="176">
        <v>74.099999999999994</v>
      </c>
      <c r="C1258" s="176">
        <v>39.1</v>
      </c>
      <c r="D1258" s="282">
        <v>87</v>
      </c>
      <c r="E1258" s="265"/>
    </row>
    <row r="1259" spans="1:5">
      <c r="A1259" s="283">
        <v>4451</v>
      </c>
      <c r="B1259" s="176">
        <v>7.7</v>
      </c>
      <c r="C1259" s="176">
        <v>45.8</v>
      </c>
      <c r="D1259" s="282">
        <v>87</v>
      </c>
      <c r="E1259" s="265"/>
    </row>
    <row r="1260" spans="1:5">
      <c r="A1260" s="283">
        <v>4453</v>
      </c>
      <c r="B1260" s="176">
        <v>10.8</v>
      </c>
      <c r="C1260" s="176">
        <v>43.4</v>
      </c>
      <c r="D1260" s="282">
        <v>87</v>
      </c>
      <c r="E1260" s="265"/>
    </row>
    <row r="1261" spans="1:5">
      <c r="A1261" s="283">
        <v>4455</v>
      </c>
      <c r="B1261" s="176">
        <v>10.9</v>
      </c>
      <c r="C1261" s="176">
        <v>45.6</v>
      </c>
      <c r="D1261" s="282">
        <v>116</v>
      </c>
      <c r="E1261" s="265"/>
    </row>
    <row r="1262" spans="1:5">
      <c r="A1262" s="283">
        <v>4456</v>
      </c>
      <c r="B1262" s="176">
        <v>95.1</v>
      </c>
      <c r="C1262" s="176">
        <v>37.9</v>
      </c>
      <c r="D1262" s="282">
        <v>87</v>
      </c>
      <c r="E1262" s="265"/>
    </row>
    <row r="1263" spans="1:5">
      <c r="A1263" s="283">
        <v>4457</v>
      </c>
      <c r="B1263" s="176">
        <v>21.2</v>
      </c>
      <c r="C1263" s="176">
        <v>42.6</v>
      </c>
      <c r="D1263" s="282">
        <v>115</v>
      </c>
      <c r="E1263" s="265"/>
    </row>
    <row r="1264" spans="1:5">
      <c r="A1264" s="283">
        <v>4459</v>
      </c>
      <c r="B1264" s="176">
        <v>21</v>
      </c>
      <c r="C1264" s="176">
        <v>48.1</v>
      </c>
      <c r="D1264" s="282">
        <v>87</v>
      </c>
      <c r="E1264" s="265"/>
    </row>
    <row r="1265" spans="1:5">
      <c r="A1265" s="283">
        <v>4460</v>
      </c>
      <c r="B1265" s="176">
        <v>3.6</v>
      </c>
      <c r="C1265" s="176">
        <v>48.4</v>
      </c>
      <c r="D1265" s="282">
        <v>87</v>
      </c>
      <c r="E1265" s="265"/>
    </row>
    <row r="1266" spans="1:5">
      <c r="A1266" s="283">
        <v>4461</v>
      </c>
      <c r="B1266" s="176">
        <v>66.7</v>
      </c>
      <c r="C1266" s="176">
        <v>39.6</v>
      </c>
      <c r="D1266" s="282">
        <v>87</v>
      </c>
      <c r="E1266" s="265"/>
    </row>
    <row r="1267" spans="1:5">
      <c r="A1267" s="283">
        <v>4462</v>
      </c>
      <c r="B1267" s="176">
        <v>20.5</v>
      </c>
      <c r="C1267" s="176">
        <v>50.8</v>
      </c>
      <c r="D1267" s="282">
        <v>96</v>
      </c>
      <c r="E1267" s="265"/>
    </row>
    <row r="1268" spans="1:5">
      <c r="A1268" s="283">
        <v>4463</v>
      </c>
      <c r="B1268" s="176">
        <v>16.2</v>
      </c>
      <c r="C1268" s="176">
        <v>46.2</v>
      </c>
      <c r="D1268" s="282">
        <v>107</v>
      </c>
      <c r="E1268" s="265"/>
    </row>
    <row r="1269" spans="1:5">
      <c r="A1269" s="283">
        <v>4464</v>
      </c>
      <c r="B1269" s="176">
        <v>13.3</v>
      </c>
      <c r="C1269" s="176">
        <v>50.6</v>
      </c>
      <c r="D1269" s="282">
        <v>87</v>
      </c>
      <c r="E1269" s="265"/>
    </row>
    <row r="1270" spans="1:5">
      <c r="A1270" s="283">
        <v>4468</v>
      </c>
      <c r="B1270" s="176">
        <v>49</v>
      </c>
      <c r="C1270" s="176">
        <v>35.1</v>
      </c>
      <c r="D1270" s="282">
        <v>87</v>
      </c>
      <c r="E1270" s="265"/>
    </row>
    <row r="1271" spans="1:5">
      <c r="A1271" s="283">
        <v>4469</v>
      </c>
      <c r="B1271" s="176">
        <v>0</v>
      </c>
      <c r="C1271" s="176">
        <v>0</v>
      </c>
      <c r="D1271" s="282">
        <v>87</v>
      </c>
      <c r="E1271" s="265"/>
    </row>
    <row r="1272" spans="1:5">
      <c r="A1272" s="283">
        <v>4471</v>
      </c>
      <c r="B1272" s="176">
        <v>10.3</v>
      </c>
      <c r="C1272" s="176">
        <v>46.7</v>
      </c>
      <c r="D1272" s="282">
        <v>87</v>
      </c>
      <c r="E1272" s="265"/>
    </row>
    <row r="1273" spans="1:5">
      <c r="A1273" s="283">
        <v>4472</v>
      </c>
      <c r="B1273" s="176">
        <v>51.8</v>
      </c>
      <c r="C1273" s="176">
        <v>46.6</v>
      </c>
      <c r="D1273" s="282">
        <v>87</v>
      </c>
      <c r="E1273" s="265"/>
    </row>
    <row r="1274" spans="1:5">
      <c r="A1274" s="283">
        <v>4473</v>
      </c>
      <c r="B1274" s="176">
        <v>370.1</v>
      </c>
      <c r="C1274" s="176">
        <v>23.3</v>
      </c>
      <c r="D1274" s="282">
        <v>101</v>
      </c>
      <c r="E1274" s="265"/>
    </row>
    <row r="1275" spans="1:5">
      <c r="A1275" s="283">
        <v>4474</v>
      </c>
      <c r="B1275" s="176">
        <v>104.6</v>
      </c>
      <c r="C1275" s="176">
        <v>43.4</v>
      </c>
      <c r="D1275" s="282">
        <v>108</v>
      </c>
      <c r="E1275" s="265"/>
    </row>
    <row r="1276" spans="1:5">
      <c r="A1276" s="283">
        <v>4475</v>
      </c>
      <c r="B1276" s="176">
        <v>30.6</v>
      </c>
      <c r="C1276" s="176">
        <v>41.1</v>
      </c>
      <c r="D1276" s="282">
        <v>87</v>
      </c>
      <c r="E1276" s="265"/>
    </row>
    <row r="1277" spans="1:5">
      <c r="A1277" s="283">
        <v>4476</v>
      </c>
      <c r="B1277" s="176">
        <v>33</v>
      </c>
      <c r="C1277" s="176">
        <v>50.7</v>
      </c>
      <c r="D1277" s="282">
        <v>87</v>
      </c>
      <c r="E1277" s="265"/>
    </row>
    <row r="1278" spans="1:5">
      <c r="A1278" s="283">
        <v>4478</v>
      </c>
      <c r="B1278" s="176">
        <v>0</v>
      </c>
      <c r="C1278" s="176">
        <v>0</v>
      </c>
      <c r="D1278" s="282">
        <v>87</v>
      </c>
      <c r="E1278" s="265"/>
    </row>
    <row r="1279" spans="1:5">
      <c r="A1279" s="283">
        <v>4479</v>
      </c>
      <c r="B1279" s="176">
        <v>33</v>
      </c>
      <c r="C1279" s="176">
        <v>48.3</v>
      </c>
      <c r="D1279" s="282">
        <v>87</v>
      </c>
      <c r="E1279" s="265"/>
    </row>
    <row r="1280" spans="1:5">
      <c r="A1280" s="283">
        <v>4481</v>
      </c>
      <c r="B1280" s="176">
        <v>4.5999999999999996</v>
      </c>
      <c r="C1280" s="176">
        <v>47.9</v>
      </c>
      <c r="D1280" s="282">
        <v>87</v>
      </c>
      <c r="E1280" s="265"/>
    </row>
    <row r="1281" spans="1:5">
      <c r="A1281" s="283">
        <v>4485</v>
      </c>
      <c r="B1281" s="176">
        <v>0</v>
      </c>
      <c r="C1281" s="176">
        <v>0</v>
      </c>
      <c r="D1281" s="282">
        <v>87</v>
      </c>
      <c r="E1281" s="265"/>
    </row>
    <row r="1282" spans="1:5">
      <c r="A1282" s="283">
        <v>4487</v>
      </c>
      <c r="B1282" s="176">
        <v>4.9000000000000004</v>
      </c>
      <c r="C1282" s="176">
        <v>47.5</v>
      </c>
      <c r="D1282" s="282">
        <v>87</v>
      </c>
      <c r="E1282" s="265"/>
    </row>
    <row r="1283" spans="1:5">
      <c r="A1283" s="283">
        <v>4488</v>
      </c>
      <c r="B1283" s="176">
        <v>34.799999999999997</v>
      </c>
      <c r="C1283" s="176">
        <v>41.8</v>
      </c>
      <c r="D1283" s="282">
        <v>87</v>
      </c>
      <c r="E1283" s="265"/>
    </row>
    <row r="1284" spans="1:5">
      <c r="A1284" s="283">
        <v>4489</v>
      </c>
      <c r="B1284" s="176">
        <v>0</v>
      </c>
      <c r="C1284" s="176">
        <v>0</v>
      </c>
      <c r="D1284" s="282">
        <v>87</v>
      </c>
      <c r="E1284" s="265"/>
    </row>
    <row r="1285" spans="1:5">
      <c r="A1285" s="283">
        <v>4490</v>
      </c>
      <c r="B1285" s="176">
        <v>1</v>
      </c>
      <c r="C1285" s="176">
        <v>51.3</v>
      </c>
      <c r="D1285" s="282">
        <v>87</v>
      </c>
      <c r="E1285" s="265"/>
    </row>
    <row r="1286" spans="1:5">
      <c r="A1286" s="283">
        <v>4491</v>
      </c>
      <c r="B1286" s="176">
        <v>0</v>
      </c>
      <c r="C1286" s="176">
        <v>0</v>
      </c>
      <c r="D1286" s="282">
        <v>87</v>
      </c>
      <c r="E1286" s="265"/>
    </row>
    <row r="1287" spans="1:5">
      <c r="A1287" s="283">
        <v>4492</v>
      </c>
      <c r="B1287" s="176">
        <v>2.1</v>
      </c>
      <c r="C1287" s="176">
        <v>44.6</v>
      </c>
      <c r="D1287" s="282">
        <v>87</v>
      </c>
      <c r="E1287" s="265"/>
    </row>
    <row r="1288" spans="1:5">
      <c r="A1288" s="283">
        <v>4493</v>
      </c>
      <c r="B1288" s="176">
        <v>13.3</v>
      </c>
      <c r="C1288" s="176">
        <v>45</v>
      </c>
      <c r="D1288" s="282">
        <v>87</v>
      </c>
      <c r="E1288" s="265"/>
    </row>
    <row r="1289" spans="1:5">
      <c r="A1289" s="283">
        <v>4495</v>
      </c>
      <c r="B1289" s="176">
        <v>15.2</v>
      </c>
      <c r="C1289" s="176">
        <v>43.4</v>
      </c>
      <c r="D1289" s="282">
        <v>87</v>
      </c>
      <c r="E1289" s="265"/>
    </row>
    <row r="1290" spans="1:5">
      <c r="A1290" s="283">
        <v>4496</v>
      </c>
      <c r="B1290" s="176">
        <v>100.5</v>
      </c>
      <c r="C1290" s="176">
        <v>41.8</v>
      </c>
      <c r="D1290" s="282">
        <v>87</v>
      </c>
      <c r="E1290" s="265"/>
    </row>
    <row r="1291" spans="1:5">
      <c r="A1291" s="283">
        <v>4497</v>
      </c>
      <c r="B1291" s="176">
        <v>2.8</v>
      </c>
      <c r="C1291" s="176">
        <v>47.9</v>
      </c>
      <c r="D1291" s="282">
        <v>87</v>
      </c>
      <c r="E1291" s="265"/>
    </row>
    <row r="1292" spans="1:5">
      <c r="A1292" s="283">
        <v>4530</v>
      </c>
      <c r="B1292" s="176">
        <v>388.4</v>
      </c>
      <c r="C1292" s="176">
        <v>42.7</v>
      </c>
      <c r="D1292" s="282">
        <v>122</v>
      </c>
      <c r="E1292" s="265"/>
    </row>
    <row r="1293" spans="1:5">
      <c r="A1293" s="283">
        <v>4535</v>
      </c>
      <c r="B1293" s="176">
        <v>35</v>
      </c>
      <c r="C1293" s="176">
        <v>45.8</v>
      </c>
      <c r="D1293" s="282">
        <v>111</v>
      </c>
      <c r="E1293" s="265"/>
    </row>
    <row r="1294" spans="1:5">
      <c r="A1294" s="283">
        <v>4537</v>
      </c>
      <c r="B1294" s="176">
        <v>118.3</v>
      </c>
      <c r="C1294" s="176">
        <v>48.5</v>
      </c>
      <c r="D1294" s="282">
        <v>96</v>
      </c>
      <c r="E1294" s="265"/>
    </row>
    <row r="1295" spans="1:5">
      <c r="A1295" s="283">
        <v>4538</v>
      </c>
      <c r="B1295" s="176">
        <v>325.39999999999998</v>
      </c>
      <c r="C1295" s="176">
        <v>54.8</v>
      </c>
      <c r="D1295" s="282">
        <v>117</v>
      </c>
      <c r="E1295" s="265"/>
    </row>
    <row r="1296" spans="1:5">
      <c r="A1296" s="283">
        <v>4539</v>
      </c>
      <c r="B1296" s="176">
        <v>69.5</v>
      </c>
      <c r="C1296" s="176">
        <v>51.6</v>
      </c>
      <c r="D1296" s="282">
        <v>87</v>
      </c>
      <c r="E1296" s="265"/>
    </row>
    <row r="1297" spans="1:5">
      <c r="A1297" s="283">
        <v>4541</v>
      </c>
      <c r="B1297" s="176">
        <v>72.599999999999994</v>
      </c>
      <c r="C1297" s="176">
        <v>54</v>
      </c>
      <c r="D1297" s="282">
        <v>87</v>
      </c>
      <c r="E1297" s="265"/>
    </row>
    <row r="1298" spans="1:5">
      <c r="A1298" s="283">
        <v>4543</v>
      </c>
      <c r="B1298" s="176">
        <v>167.2</v>
      </c>
      <c r="C1298" s="176">
        <v>50.6</v>
      </c>
      <c r="D1298" s="282">
        <v>95</v>
      </c>
      <c r="E1298" s="265"/>
    </row>
    <row r="1299" spans="1:5">
      <c r="A1299" s="283">
        <v>4544</v>
      </c>
      <c r="B1299" s="176">
        <v>184.9</v>
      </c>
      <c r="C1299" s="176">
        <v>58.9</v>
      </c>
      <c r="D1299" s="282">
        <v>87</v>
      </c>
      <c r="E1299" s="265"/>
    </row>
    <row r="1300" spans="1:5">
      <c r="A1300" s="283">
        <v>4547</v>
      </c>
      <c r="B1300" s="176">
        <v>43.4</v>
      </c>
      <c r="C1300" s="176">
        <v>49</v>
      </c>
      <c r="D1300" s="282">
        <v>87</v>
      </c>
      <c r="E1300" s="265"/>
    </row>
    <row r="1301" spans="1:5">
      <c r="A1301" s="283">
        <v>4548</v>
      </c>
      <c r="B1301" s="176">
        <v>56</v>
      </c>
      <c r="C1301" s="176">
        <v>50.8</v>
      </c>
      <c r="D1301" s="282">
        <v>87</v>
      </c>
      <c r="E1301" s="265"/>
    </row>
    <row r="1302" spans="1:5">
      <c r="A1302" s="283">
        <v>4549</v>
      </c>
      <c r="B1302" s="176">
        <v>0</v>
      </c>
      <c r="C1302" s="176">
        <v>0</v>
      </c>
      <c r="D1302" s="282">
        <v>87</v>
      </c>
      <c r="E1302" s="265"/>
    </row>
    <row r="1303" spans="1:5">
      <c r="A1303" s="283">
        <v>4551</v>
      </c>
      <c r="B1303" s="176">
        <v>49.6</v>
      </c>
      <c r="C1303" s="176">
        <v>50.3</v>
      </c>
      <c r="D1303" s="282">
        <v>96</v>
      </c>
      <c r="E1303" s="265"/>
    </row>
    <row r="1304" spans="1:5">
      <c r="A1304" s="283">
        <v>4553</v>
      </c>
      <c r="B1304" s="176">
        <v>60.8</v>
      </c>
      <c r="C1304" s="176">
        <v>49</v>
      </c>
      <c r="D1304" s="282">
        <v>123</v>
      </c>
      <c r="E1304" s="265"/>
    </row>
    <row r="1305" spans="1:5">
      <c r="A1305" s="283">
        <v>4554</v>
      </c>
      <c r="B1305" s="176">
        <v>145.1</v>
      </c>
      <c r="C1305" s="176">
        <v>57.5</v>
      </c>
      <c r="D1305" s="282">
        <v>87</v>
      </c>
      <c r="E1305" s="265"/>
    </row>
    <row r="1306" spans="1:5">
      <c r="A1306" s="283">
        <v>4555</v>
      </c>
      <c r="B1306" s="176">
        <v>84.6</v>
      </c>
      <c r="C1306" s="176">
        <v>47.3</v>
      </c>
      <c r="D1306" s="282">
        <v>97</v>
      </c>
      <c r="E1306" s="265"/>
    </row>
    <row r="1307" spans="1:5">
      <c r="A1307" s="283">
        <v>4556</v>
      </c>
      <c r="B1307" s="176">
        <v>68.400000000000006</v>
      </c>
      <c r="C1307" s="176">
        <v>46.8</v>
      </c>
      <c r="D1307" s="282">
        <v>123</v>
      </c>
      <c r="E1307" s="265"/>
    </row>
    <row r="1308" spans="1:5">
      <c r="A1308" s="283">
        <v>4558</v>
      </c>
      <c r="B1308" s="176">
        <v>74.900000000000006</v>
      </c>
      <c r="C1308" s="176">
        <v>54</v>
      </c>
      <c r="D1308" s="282">
        <v>87</v>
      </c>
      <c r="E1308" s="265"/>
    </row>
    <row r="1309" spans="1:5">
      <c r="A1309" s="283">
        <v>4562</v>
      </c>
      <c r="B1309" s="176">
        <v>77.599999999999994</v>
      </c>
      <c r="C1309" s="176">
        <v>49.4</v>
      </c>
      <c r="D1309" s="282">
        <v>87</v>
      </c>
      <c r="E1309" s="265"/>
    </row>
    <row r="1310" spans="1:5">
      <c r="A1310" s="283">
        <v>4563</v>
      </c>
      <c r="B1310" s="176">
        <v>82.2</v>
      </c>
      <c r="C1310" s="176">
        <v>44.3</v>
      </c>
      <c r="D1310" s="282">
        <v>96</v>
      </c>
      <c r="E1310" s="265"/>
    </row>
    <row r="1311" spans="1:5">
      <c r="A1311" s="283">
        <v>4564</v>
      </c>
      <c r="B1311" s="176">
        <v>72.599999999999994</v>
      </c>
      <c r="C1311" s="176">
        <v>53.8</v>
      </c>
      <c r="D1311" s="282">
        <v>87</v>
      </c>
      <c r="E1311" s="265"/>
    </row>
    <row r="1312" spans="1:5">
      <c r="A1312" s="283">
        <v>4565</v>
      </c>
      <c r="B1312" s="176">
        <v>0</v>
      </c>
      <c r="C1312" s="176">
        <v>0</v>
      </c>
      <c r="D1312" s="282">
        <v>87</v>
      </c>
      <c r="E1312" s="265"/>
    </row>
    <row r="1313" spans="1:5">
      <c r="A1313" s="283">
        <v>4568</v>
      </c>
      <c r="B1313" s="176">
        <v>68.8</v>
      </c>
      <c r="C1313" s="176">
        <v>54.2</v>
      </c>
      <c r="D1313" s="282">
        <v>87</v>
      </c>
      <c r="E1313" s="265"/>
    </row>
    <row r="1314" spans="1:5">
      <c r="A1314" s="283">
        <v>4570</v>
      </c>
      <c r="B1314" s="176">
        <v>0</v>
      </c>
      <c r="C1314" s="176">
        <v>0</v>
      </c>
      <c r="D1314" s="282">
        <v>87</v>
      </c>
      <c r="E1314" s="265"/>
    </row>
    <row r="1315" spans="1:5">
      <c r="A1315" s="283">
        <v>4571</v>
      </c>
      <c r="B1315" s="176">
        <v>108.1</v>
      </c>
      <c r="C1315" s="176">
        <v>50.4</v>
      </c>
      <c r="D1315" s="282">
        <v>87</v>
      </c>
      <c r="E1315" s="265"/>
    </row>
    <row r="1316" spans="1:5">
      <c r="A1316" s="283">
        <v>4572</v>
      </c>
      <c r="B1316" s="176">
        <v>70.5</v>
      </c>
      <c r="C1316" s="176">
        <v>43.5</v>
      </c>
      <c r="D1316" s="282">
        <v>119</v>
      </c>
      <c r="E1316" s="265"/>
    </row>
    <row r="1317" spans="1:5">
      <c r="A1317" s="283">
        <v>4573</v>
      </c>
      <c r="B1317" s="176">
        <v>68.3</v>
      </c>
      <c r="C1317" s="176">
        <v>53.9</v>
      </c>
      <c r="D1317" s="282">
        <v>96</v>
      </c>
      <c r="E1317" s="265"/>
    </row>
    <row r="1318" spans="1:5">
      <c r="A1318" s="283">
        <v>4574</v>
      </c>
      <c r="B1318" s="176">
        <v>40.700000000000003</v>
      </c>
      <c r="C1318" s="176">
        <v>44.1</v>
      </c>
      <c r="D1318" s="282">
        <v>87</v>
      </c>
      <c r="E1318" s="265"/>
    </row>
    <row r="1319" spans="1:5">
      <c r="A1319" s="283">
        <v>4575</v>
      </c>
      <c r="B1319" s="176">
        <v>207.9</v>
      </c>
      <c r="C1319" s="176">
        <v>57.6</v>
      </c>
      <c r="D1319" s="282">
        <v>87</v>
      </c>
      <c r="E1319" s="265"/>
    </row>
    <row r="1320" spans="1:5">
      <c r="A1320" s="283">
        <v>4576</v>
      </c>
      <c r="B1320" s="176">
        <v>104.8</v>
      </c>
      <c r="C1320" s="176">
        <v>59.2</v>
      </c>
      <c r="D1320" s="282">
        <v>97</v>
      </c>
      <c r="E1320" s="265"/>
    </row>
    <row r="1321" spans="1:5">
      <c r="A1321" s="283">
        <v>4578</v>
      </c>
      <c r="B1321" s="176">
        <v>126.7</v>
      </c>
      <c r="C1321" s="176">
        <v>44.8</v>
      </c>
      <c r="D1321" s="282">
        <v>126</v>
      </c>
      <c r="E1321" s="265"/>
    </row>
    <row r="1322" spans="1:5">
      <c r="A1322" s="283">
        <v>4579</v>
      </c>
      <c r="B1322" s="176">
        <v>87</v>
      </c>
      <c r="C1322" s="176">
        <v>44.4</v>
      </c>
      <c r="D1322" s="282">
        <v>123</v>
      </c>
      <c r="E1322" s="265"/>
    </row>
    <row r="1323" spans="1:5">
      <c r="A1323" s="283">
        <v>4605</v>
      </c>
      <c r="B1323" s="176">
        <v>48.4</v>
      </c>
      <c r="C1323" s="176">
        <v>44</v>
      </c>
      <c r="D1323" s="282">
        <v>94</v>
      </c>
      <c r="E1323" s="265"/>
    </row>
    <row r="1324" spans="1:5">
      <c r="A1324" s="283">
        <v>4606</v>
      </c>
      <c r="B1324" s="176">
        <v>22.7</v>
      </c>
      <c r="C1324" s="176">
        <v>44.9</v>
      </c>
      <c r="D1324" s="282">
        <v>87</v>
      </c>
      <c r="E1324" s="265"/>
    </row>
    <row r="1325" spans="1:5">
      <c r="A1325" s="283">
        <v>4607</v>
      </c>
      <c r="B1325" s="176">
        <v>37.799999999999997</v>
      </c>
      <c r="C1325" s="176">
        <v>50</v>
      </c>
      <c r="D1325" s="282">
        <v>87</v>
      </c>
      <c r="E1325" s="265"/>
    </row>
    <row r="1326" spans="1:5">
      <c r="A1326" s="283">
        <v>4609</v>
      </c>
      <c r="B1326" s="176">
        <v>110.2</v>
      </c>
      <c r="C1326" s="176">
        <v>45.7</v>
      </c>
      <c r="D1326" s="282">
        <v>135</v>
      </c>
      <c r="E1326" s="265"/>
    </row>
    <row r="1327" spans="1:5">
      <c r="A1327" s="283">
        <v>4611</v>
      </c>
      <c r="B1327" s="176">
        <v>0</v>
      </c>
      <c r="C1327" s="176">
        <v>0</v>
      </c>
      <c r="D1327" s="282">
        <v>87</v>
      </c>
      <c r="E1327" s="265"/>
    </row>
    <row r="1328" spans="1:5">
      <c r="A1328" s="283">
        <v>4612</v>
      </c>
      <c r="B1328" s="176">
        <v>51.7</v>
      </c>
      <c r="C1328" s="176">
        <v>47.5</v>
      </c>
      <c r="D1328" s="282">
        <v>87</v>
      </c>
      <c r="E1328" s="265"/>
    </row>
    <row r="1329" spans="1:5">
      <c r="A1329" s="283">
        <v>4613</v>
      </c>
      <c r="B1329" s="176">
        <v>44.2</v>
      </c>
      <c r="C1329" s="176">
        <v>47.8</v>
      </c>
      <c r="D1329" s="282">
        <v>87</v>
      </c>
      <c r="E1329" s="265"/>
    </row>
    <row r="1330" spans="1:5">
      <c r="A1330" s="283">
        <v>4614</v>
      </c>
      <c r="B1330" s="176">
        <v>40.4</v>
      </c>
      <c r="C1330" s="176">
        <v>49.2</v>
      </c>
      <c r="D1330" s="282">
        <v>124</v>
      </c>
      <c r="E1330" s="265"/>
    </row>
    <row r="1331" spans="1:5">
      <c r="A1331" s="283">
        <v>4616</v>
      </c>
      <c r="B1331" s="176">
        <v>47.2</v>
      </c>
      <c r="C1331" s="176">
        <v>51.8</v>
      </c>
      <c r="D1331" s="282">
        <v>87</v>
      </c>
      <c r="E1331" s="265"/>
    </row>
    <row r="1332" spans="1:5">
      <c r="A1332" s="283">
        <v>4617</v>
      </c>
      <c r="B1332" s="176">
        <v>31.8</v>
      </c>
      <c r="C1332" s="176">
        <v>51.9</v>
      </c>
      <c r="D1332" s="282">
        <v>87</v>
      </c>
      <c r="E1332" s="265"/>
    </row>
    <row r="1333" spans="1:5">
      <c r="A1333" s="283">
        <v>4619</v>
      </c>
      <c r="B1333" s="176">
        <v>48.7</v>
      </c>
      <c r="C1333" s="176">
        <v>45.5</v>
      </c>
      <c r="D1333" s="282">
        <v>112</v>
      </c>
      <c r="E1333" s="265"/>
    </row>
    <row r="1334" spans="1:5">
      <c r="A1334" s="283">
        <v>4622</v>
      </c>
      <c r="B1334" s="176">
        <v>16.600000000000001</v>
      </c>
      <c r="C1334" s="176">
        <v>47.9</v>
      </c>
      <c r="D1334" s="282">
        <v>87</v>
      </c>
      <c r="E1334" s="265"/>
    </row>
    <row r="1335" spans="1:5">
      <c r="A1335" s="283">
        <v>4623</v>
      </c>
      <c r="B1335" s="176">
        <v>17.100000000000001</v>
      </c>
      <c r="C1335" s="176">
        <v>43.4</v>
      </c>
      <c r="D1335" s="282">
        <v>87</v>
      </c>
      <c r="E1335" s="265"/>
    </row>
    <row r="1336" spans="1:5">
      <c r="A1336" s="283">
        <v>4624</v>
      </c>
      <c r="B1336" s="176">
        <v>63.8</v>
      </c>
      <c r="C1336" s="176">
        <v>56.4</v>
      </c>
      <c r="D1336" s="282">
        <v>87</v>
      </c>
      <c r="E1336" s="265"/>
    </row>
    <row r="1337" spans="1:5">
      <c r="A1337" s="283">
        <v>4625</v>
      </c>
      <c r="B1337" s="176">
        <v>148.30000000000001</v>
      </c>
      <c r="C1337" s="176">
        <v>46.1</v>
      </c>
      <c r="D1337" s="282">
        <v>87</v>
      </c>
      <c r="E1337" s="265"/>
    </row>
    <row r="1338" spans="1:5">
      <c r="A1338" s="283">
        <v>4626</v>
      </c>
      <c r="B1338" s="176">
        <v>11.5</v>
      </c>
      <c r="C1338" s="176">
        <v>44.8</v>
      </c>
      <c r="D1338" s="282">
        <v>116</v>
      </c>
      <c r="E1338" s="265"/>
    </row>
    <row r="1339" spans="1:5">
      <c r="A1339" s="283">
        <v>4627</v>
      </c>
      <c r="B1339" s="176">
        <v>62.4</v>
      </c>
      <c r="C1339" s="176">
        <v>50.2</v>
      </c>
      <c r="D1339" s="282">
        <v>97</v>
      </c>
      <c r="E1339" s="265"/>
    </row>
    <row r="1340" spans="1:5">
      <c r="A1340" s="283">
        <v>4628</v>
      </c>
      <c r="B1340" s="176">
        <v>12.5</v>
      </c>
      <c r="C1340" s="176">
        <v>46.5</v>
      </c>
      <c r="D1340" s="282">
        <v>87</v>
      </c>
      <c r="E1340" s="265"/>
    </row>
    <row r="1341" spans="1:5">
      <c r="A1341" s="283">
        <v>4629</v>
      </c>
      <c r="B1341" s="176">
        <v>0</v>
      </c>
      <c r="C1341" s="176">
        <v>0</v>
      </c>
      <c r="D1341" s="282">
        <v>87</v>
      </c>
      <c r="E1341" s="265"/>
    </row>
    <row r="1342" spans="1:5">
      <c r="A1342" s="283">
        <v>4630</v>
      </c>
      <c r="B1342" s="176">
        <v>18.100000000000001</v>
      </c>
      <c r="C1342" s="176">
        <v>44.8</v>
      </c>
      <c r="D1342" s="282">
        <v>116</v>
      </c>
      <c r="E1342" s="265"/>
    </row>
    <row r="1343" spans="1:5">
      <c r="A1343" s="283">
        <v>4631</v>
      </c>
      <c r="B1343" s="176">
        <v>55.4</v>
      </c>
      <c r="C1343" s="176">
        <v>53.6</v>
      </c>
      <c r="D1343" s="282">
        <v>87</v>
      </c>
      <c r="E1343" s="265"/>
    </row>
    <row r="1344" spans="1:5">
      <c r="A1344" s="283">
        <v>4634</v>
      </c>
      <c r="B1344" s="176">
        <v>7.4</v>
      </c>
      <c r="C1344" s="176">
        <v>45.2</v>
      </c>
      <c r="D1344" s="282">
        <v>87</v>
      </c>
      <c r="E1344" s="265"/>
    </row>
    <row r="1345" spans="1:5">
      <c r="A1345" s="283">
        <v>4635</v>
      </c>
      <c r="B1345" s="176">
        <v>869</v>
      </c>
      <c r="C1345" s="176">
        <v>46.7</v>
      </c>
      <c r="D1345" s="282">
        <v>87</v>
      </c>
      <c r="E1345" s="265"/>
    </row>
    <row r="1346" spans="1:5">
      <c r="A1346" s="283">
        <v>4637</v>
      </c>
      <c r="B1346" s="176">
        <v>0</v>
      </c>
      <c r="C1346" s="176">
        <v>0</v>
      </c>
      <c r="D1346" s="282">
        <v>87</v>
      </c>
      <c r="E1346" s="265"/>
    </row>
    <row r="1347" spans="1:5">
      <c r="A1347" s="283">
        <v>4640</v>
      </c>
      <c r="B1347" s="176">
        <v>67.3</v>
      </c>
      <c r="C1347" s="176">
        <v>44.2</v>
      </c>
      <c r="D1347" s="282">
        <v>87</v>
      </c>
      <c r="E1347" s="265"/>
    </row>
    <row r="1348" spans="1:5">
      <c r="A1348" s="283">
        <v>4642</v>
      </c>
      <c r="B1348" s="176">
        <v>32.799999999999997</v>
      </c>
      <c r="C1348" s="176">
        <v>51.8</v>
      </c>
      <c r="D1348" s="282">
        <v>87</v>
      </c>
      <c r="E1348" s="265"/>
    </row>
    <row r="1349" spans="1:5">
      <c r="A1349" s="283">
        <v>4643</v>
      </c>
      <c r="B1349" s="176">
        <v>43.2</v>
      </c>
      <c r="C1349" s="176">
        <v>44.8</v>
      </c>
      <c r="D1349" s="282">
        <v>87</v>
      </c>
      <c r="E1349" s="265"/>
    </row>
    <row r="1350" spans="1:5">
      <c r="A1350" s="283">
        <v>4644</v>
      </c>
      <c r="B1350" s="176">
        <v>2510.3000000000002</v>
      </c>
      <c r="C1350" s="176">
        <v>43.1</v>
      </c>
      <c r="D1350" s="282">
        <v>87</v>
      </c>
      <c r="E1350" s="265"/>
    </row>
    <row r="1351" spans="1:5">
      <c r="A1351" s="283">
        <v>4645</v>
      </c>
      <c r="B1351" s="176">
        <v>0</v>
      </c>
      <c r="C1351" s="176">
        <v>0</v>
      </c>
      <c r="D1351" s="282">
        <v>87</v>
      </c>
      <c r="E1351" s="265"/>
    </row>
    <row r="1352" spans="1:5">
      <c r="A1352" s="283">
        <v>4646</v>
      </c>
      <c r="B1352" s="176">
        <v>0</v>
      </c>
      <c r="C1352" s="176">
        <v>0</v>
      </c>
      <c r="D1352" s="282">
        <v>87</v>
      </c>
      <c r="E1352" s="265"/>
    </row>
    <row r="1353" spans="1:5">
      <c r="A1353" s="283">
        <v>4648</v>
      </c>
      <c r="B1353" s="176">
        <v>10.5</v>
      </c>
      <c r="C1353" s="176">
        <v>47.6</v>
      </c>
      <c r="D1353" s="282">
        <v>87</v>
      </c>
      <c r="E1353" s="265"/>
    </row>
    <row r="1354" spans="1:5">
      <c r="A1354" s="283">
        <v>4649</v>
      </c>
      <c r="B1354" s="176">
        <v>45.9</v>
      </c>
      <c r="C1354" s="176">
        <v>48.3</v>
      </c>
      <c r="D1354" s="282">
        <v>87</v>
      </c>
      <c r="E1354" s="265"/>
    </row>
    <row r="1355" spans="1:5">
      <c r="A1355" s="283">
        <v>4650</v>
      </c>
      <c r="B1355" s="176">
        <v>64.900000000000006</v>
      </c>
      <c r="C1355" s="176">
        <v>55.2</v>
      </c>
      <c r="D1355" s="282">
        <v>87</v>
      </c>
      <c r="E1355" s="265"/>
    </row>
    <row r="1356" spans="1:5">
      <c r="A1356" s="283">
        <v>4652</v>
      </c>
      <c r="B1356" s="176">
        <v>23.9</v>
      </c>
      <c r="C1356" s="176">
        <v>52.2</v>
      </c>
      <c r="D1356" s="282">
        <v>97</v>
      </c>
      <c r="E1356" s="265"/>
    </row>
    <row r="1357" spans="1:5">
      <c r="A1357" s="283">
        <v>4653</v>
      </c>
      <c r="B1357" s="176">
        <v>44.8</v>
      </c>
      <c r="C1357" s="176">
        <v>47.9</v>
      </c>
      <c r="D1357" s="282">
        <v>87</v>
      </c>
      <c r="E1357" s="265"/>
    </row>
    <row r="1358" spans="1:5">
      <c r="A1358" s="283">
        <v>4654</v>
      </c>
      <c r="B1358" s="176">
        <v>12.9</v>
      </c>
      <c r="C1358" s="176">
        <v>42.1</v>
      </c>
      <c r="D1358" s="282">
        <v>122</v>
      </c>
      <c r="E1358" s="265"/>
    </row>
    <row r="1359" spans="1:5">
      <c r="A1359" s="283">
        <v>4655</v>
      </c>
      <c r="B1359" s="176">
        <v>48.4</v>
      </c>
      <c r="C1359" s="176">
        <v>43.4</v>
      </c>
      <c r="D1359" s="282">
        <v>124</v>
      </c>
      <c r="E1359" s="265"/>
    </row>
    <row r="1360" spans="1:5">
      <c r="A1360" s="283">
        <v>4657</v>
      </c>
      <c r="B1360" s="176">
        <v>4.4000000000000004</v>
      </c>
      <c r="C1360" s="176">
        <v>47.8</v>
      </c>
      <c r="D1360" s="282">
        <v>87</v>
      </c>
      <c r="E1360" s="265"/>
    </row>
    <row r="1361" spans="1:5">
      <c r="A1361" s="283">
        <v>4658</v>
      </c>
      <c r="B1361" s="176">
        <v>46.9</v>
      </c>
      <c r="C1361" s="176">
        <v>47.3</v>
      </c>
      <c r="D1361" s="282">
        <v>97</v>
      </c>
      <c r="E1361" s="265"/>
    </row>
    <row r="1362" spans="1:5">
      <c r="A1362" s="283">
        <v>4660</v>
      </c>
      <c r="B1362" s="176">
        <v>57</v>
      </c>
      <c r="C1362" s="176">
        <v>49.9</v>
      </c>
      <c r="D1362" s="282">
        <v>95</v>
      </c>
      <c r="E1362" s="265"/>
    </row>
    <row r="1363" spans="1:5">
      <c r="A1363" s="283">
        <v>4662</v>
      </c>
      <c r="B1363" s="176">
        <v>0</v>
      </c>
      <c r="C1363" s="176">
        <v>0</v>
      </c>
      <c r="D1363" s="282">
        <v>87</v>
      </c>
      <c r="E1363" s="265"/>
    </row>
    <row r="1364" spans="1:5">
      <c r="A1364" s="283">
        <v>4664</v>
      </c>
      <c r="B1364" s="176">
        <v>3.2</v>
      </c>
      <c r="C1364" s="176">
        <v>45.5</v>
      </c>
      <c r="D1364" s="282">
        <v>87</v>
      </c>
      <c r="E1364" s="265"/>
    </row>
    <row r="1365" spans="1:5">
      <c r="A1365" s="283">
        <v>4666</v>
      </c>
      <c r="B1365" s="176">
        <v>21.4</v>
      </c>
      <c r="C1365" s="176">
        <v>47.6</v>
      </c>
      <c r="D1365" s="282">
        <v>87</v>
      </c>
      <c r="E1365" s="265"/>
    </row>
    <row r="1366" spans="1:5">
      <c r="A1366" s="283">
        <v>4667</v>
      </c>
      <c r="B1366" s="176">
        <v>43.5</v>
      </c>
      <c r="C1366" s="176">
        <v>40.700000000000003</v>
      </c>
      <c r="D1366" s="282">
        <v>87</v>
      </c>
      <c r="E1366" s="265"/>
    </row>
    <row r="1367" spans="1:5">
      <c r="A1367" s="283">
        <v>4668</v>
      </c>
      <c r="B1367" s="176">
        <v>7.4</v>
      </c>
      <c r="C1367" s="176">
        <v>44.2</v>
      </c>
      <c r="D1367" s="282">
        <v>96</v>
      </c>
      <c r="E1367" s="265"/>
    </row>
    <row r="1368" spans="1:5">
      <c r="A1368" s="283">
        <v>4669</v>
      </c>
      <c r="B1368" s="176">
        <v>41.1</v>
      </c>
      <c r="C1368" s="176">
        <v>49</v>
      </c>
      <c r="D1368" s="282">
        <v>87</v>
      </c>
      <c r="E1368" s="265"/>
    </row>
    <row r="1369" spans="1:5">
      <c r="A1369" s="283">
        <v>4671</v>
      </c>
      <c r="B1369" s="176">
        <v>24.6</v>
      </c>
      <c r="C1369" s="176">
        <v>45.4</v>
      </c>
      <c r="D1369" s="282">
        <v>87</v>
      </c>
      <c r="E1369" s="265"/>
    </row>
    <row r="1370" spans="1:5">
      <c r="A1370" s="283">
        <v>4672</v>
      </c>
      <c r="B1370" s="176">
        <v>0</v>
      </c>
      <c r="C1370" s="176">
        <v>0</v>
      </c>
      <c r="D1370" s="282">
        <v>87</v>
      </c>
      <c r="E1370" s="265"/>
    </row>
    <row r="1371" spans="1:5">
      <c r="A1371" s="283">
        <v>4673</v>
      </c>
      <c r="B1371" s="176">
        <v>43.8</v>
      </c>
      <c r="C1371" s="176">
        <v>46.1</v>
      </c>
      <c r="D1371" s="282">
        <v>87</v>
      </c>
      <c r="E1371" s="265"/>
    </row>
    <row r="1372" spans="1:5">
      <c r="A1372" s="283">
        <v>4674</v>
      </c>
      <c r="B1372" s="176">
        <v>65.5</v>
      </c>
      <c r="C1372" s="176">
        <v>45.8</v>
      </c>
      <c r="D1372" s="282">
        <v>87</v>
      </c>
      <c r="E1372" s="265"/>
    </row>
    <row r="1373" spans="1:5">
      <c r="A1373" s="283">
        <v>4675</v>
      </c>
      <c r="B1373" s="176">
        <v>0</v>
      </c>
      <c r="C1373" s="176">
        <v>0</v>
      </c>
      <c r="D1373" s="282">
        <v>87</v>
      </c>
      <c r="E1373" s="265"/>
    </row>
    <row r="1374" spans="1:5">
      <c r="A1374" s="283">
        <v>4676</v>
      </c>
      <c r="B1374" s="176">
        <v>44.8</v>
      </c>
      <c r="C1374" s="176">
        <v>46.3</v>
      </c>
      <c r="D1374" s="282">
        <v>96</v>
      </c>
      <c r="E1374" s="265"/>
    </row>
    <row r="1375" spans="1:5">
      <c r="A1375" s="283">
        <v>4677</v>
      </c>
      <c r="B1375" s="176">
        <v>50.7</v>
      </c>
      <c r="C1375" s="176">
        <v>46.1</v>
      </c>
      <c r="D1375" s="282">
        <v>87</v>
      </c>
      <c r="E1375" s="265"/>
    </row>
    <row r="1376" spans="1:5">
      <c r="A1376" s="283">
        <v>4679</v>
      </c>
      <c r="B1376" s="176">
        <v>95</v>
      </c>
      <c r="C1376" s="176">
        <v>47.2</v>
      </c>
      <c r="D1376" s="282">
        <v>87</v>
      </c>
      <c r="E1376" s="265"/>
    </row>
    <row r="1377" spans="1:5">
      <c r="A1377" s="283">
        <v>4680</v>
      </c>
      <c r="B1377" s="176">
        <v>22.4</v>
      </c>
      <c r="C1377" s="176">
        <v>42.1</v>
      </c>
      <c r="D1377" s="282">
        <v>97</v>
      </c>
      <c r="E1377" s="265"/>
    </row>
    <row r="1378" spans="1:5">
      <c r="A1378" s="283">
        <v>4681</v>
      </c>
      <c r="B1378" s="176">
        <v>97</v>
      </c>
      <c r="C1378" s="176">
        <v>49.9</v>
      </c>
      <c r="D1378" s="282">
        <v>96</v>
      </c>
      <c r="E1378" s="265"/>
    </row>
    <row r="1379" spans="1:5">
      <c r="A1379" s="283">
        <v>4683</v>
      </c>
      <c r="B1379" s="176">
        <v>0</v>
      </c>
      <c r="C1379" s="176">
        <v>0</v>
      </c>
      <c r="D1379" s="282">
        <v>87</v>
      </c>
      <c r="E1379" s="265"/>
    </row>
    <row r="1380" spans="1:5">
      <c r="A1380" s="283">
        <v>4684</v>
      </c>
      <c r="B1380" s="176">
        <v>41.8</v>
      </c>
      <c r="C1380" s="176">
        <v>48.4</v>
      </c>
      <c r="D1380" s="282">
        <v>105</v>
      </c>
      <c r="E1380" s="265"/>
    </row>
    <row r="1381" spans="1:5">
      <c r="A1381" s="283">
        <v>4685</v>
      </c>
      <c r="B1381" s="176">
        <v>45.9</v>
      </c>
      <c r="C1381" s="176">
        <v>48.5</v>
      </c>
      <c r="D1381" s="282">
        <v>87</v>
      </c>
      <c r="E1381" s="265"/>
    </row>
    <row r="1382" spans="1:5">
      <c r="A1382" s="283">
        <v>4686</v>
      </c>
      <c r="B1382" s="176">
        <v>0.9</v>
      </c>
      <c r="C1382" s="176">
        <v>52.2</v>
      </c>
      <c r="D1382" s="282">
        <v>87</v>
      </c>
      <c r="E1382" s="265"/>
    </row>
    <row r="1383" spans="1:5">
      <c r="A1383" s="283">
        <v>4691</v>
      </c>
      <c r="B1383" s="176">
        <v>4.2</v>
      </c>
      <c r="C1383" s="176">
        <v>48.1</v>
      </c>
      <c r="D1383" s="282">
        <v>124</v>
      </c>
      <c r="E1383" s="265"/>
    </row>
    <row r="1384" spans="1:5">
      <c r="A1384" s="283">
        <v>4693</v>
      </c>
      <c r="B1384" s="176">
        <v>37.4</v>
      </c>
      <c r="C1384" s="176">
        <v>50.6</v>
      </c>
      <c r="D1384" s="282">
        <v>97</v>
      </c>
      <c r="E1384" s="265"/>
    </row>
    <row r="1385" spans="1:5">
      <c r="A1385" s="283">
        <v>4694</v>
      </c>
      <c r="B1385" s="176">
        <v>12.9</v>
      </c>
      <c r="C1385" s="176">
        <v>46.5</v>
      </c>
      <c r="D1385" s="282">
        <v>87</v>
      </c>
      <c r="E1385" s="265"/>
    </row>
    <row r="1386" spans="1:5">
      <c r="A1386" s="283">
        <v>4730</v>
      </c>
      <c r="B1386" s="176">
        <v>38.299999999999997</v>
      </c>
      <c r="C1386" s="176">
        <v>43.5</v>
      </c>
      <c r="D1386" s="282">
        <v>111</v>
      </c>
      <c r="E1386" s="265"/>
    </row>
    <row r="1387" spans="1:5">
      <c r="A1387" s="283">
        <v>4732</v>
      </c>
      <c r="B1387" s="176">
        <v>9.5</v>
      </c>
      <c r="C1387" s="176">
        <v>47.4</v>
      </c>
      <c r="D1387" s="282">
        <v>87</v>
      </c>
      <c r="E1387" s="265"/>
    </row>
    <row r="1388" spans="1:5">
      <c r="A1388" s="283">
        <v>4733</v>
      </c>
      <c r="B1388" s="176">
        <v>1.4</v>
      </c>
      <c r="C1388" s="176">
        <v>51.1</v>
      </c>
      <c r="D1388" s="282">
        <v>87</v>
      </c>
      <c r="E1388" s="265"/>
    </row>
    <row r="1389" spans="1:5">
      <c r="A1389" s="283">
        <v>4734</v>
      </c>
      <c r="B1389" s="176">
        <v>38.700000000000003</v>
      </c>
      <c r="C1389" s="176">
        <v>43.4</v>
      </c>
      <c r="D1389" s="282">
        <v>87</v>
      </c>
      <c r="E1389" s="265"/>
    </row>
    <row r="1390" spans="1:5">
      <c r="A1390" s="283">
        <v>4735</v>
      </c>
      <c r="B1390" s="176">
        <v>1.4</v>
      </c>
      <c r="C1390" s="176">
        <v>48.5</v>
      </c>
      <c r="D1390" s="282">
        <v>87</v>
      </c>
      <c r="E1390" s="265"/>
    </row>
    <row r="1391" spans="1:5">
      <c r="A1391" s="283">
        <v>4736</v>
      </c>
      <c r="B1391" s="176">
        <v>48.7</v>
      </c>
      <c r="C1391" s="176">
        <v>44.3</v>
      </c>
      <c r="D1391" s="282">
        <v>102</v>
      </c>
      <c r="E1391" s="265"/>
    </row>
    <row r="1392" spans="1:5">
      <c r="A1392" s="283">
        <v>4737</v>
      </c>
      <c r="B1392" s="176">
        <v>0</v>
      </c>
      <c r="C1392" s="176">
        <v>0</v>
      </c>
      <c r="D1392" s="282">
        <v>87</v>
      </c>
      <c r="E1392" s="265"/>
    </row>
    <row r="1393" spans="1:5">
      <c r="A1393" s="283">
        <v>4738</v>
      </c>
      <c r="B1393" s="176">
        <v>0</v>
      </c>
      <c r="C1393" s="176">
        <v>0</v>
      </c>
      <c r="D1393" s="282">
        <v>87</v>
      </c>
      <c r="E1393" s="265"/>
    </row>
    <row r="1394" spans="1:5">
      <c r="A1394" s="283">
        <v>4739</v>
      </c>
      <c r="B1394" s="176">
        <v>12.4</v>
      </c>
      <c r="C1394" s="176">
        <v>51.1</v>
      </c>
      <c r="D1394" s="282">
        <v>87</v>
      </c>
      <c r="E1394" s="265"/>
    </row>
    <row r="1395" spans="1:5">
      <c r="A1395" s="283">
        <v>4740</v>
      </c>
      <c r="B1395" s="176">
        <v>32.4</v>
      </c>
      <c r="C1395" s="176">
        <v>42.6</v>
      </c>
      <c r="D1395" s="282">
        <v>96</v>
      </c>
      <c r="E1395" s="265"/>
    </row>
    <row r="1396" spans="1:5">
      <c r="A1396" s="283">
        <v>4742</v>
      </c>
      <c r="B1396" s="176">
        <v>43.5</v>
      </c>
      <c r="C1396" s="176">
        <v>43.4</v>
      </c>
      <c r="D1396" s="282">
        <v>87</v>
      </c>
      <c r="E1396" s="265"/>
    </row>
    <row r="1397" spans="1:5">
      <c r="A1397" s="283">
        <v>4743</v>
      </c>
      <c r="B1397" s="176">
        <v>29.2</v>
      </c>
      <c r="C1397" s="176">
        <v>43</v>
      </c>
      <c r="D1397" s="282">
        <v>87</v>
      </c>
      <c r="E1397" s="265"/>
    </row>
    <row r="1398" spans="1:5">
      <c r="A1398" s="283">
        <v>4744</v>
      </c>
      <c r="B1398" s="176">
        <v>96.5</v>
      </c>
      <c r="C1398" s="176">
        <v>44.4</v>
      </c>
      <c r="D1398" s="282">
        <v>87</v>
      </c>
      <c r="E1398" s="265"/>
    </row>
    <row r="1399" spans="1:5">
      <c r="A1399" s="283">
        <v>4745</v>
      </c>
      <c r="B1399" s="176">
        <v>38.799999999999997</v>
      </c>
      <c r="C1399" s="176">
        <v>47</v>
      </c>
      <c r="D1399" s="282">
        <v>87</v>
      </c>
      <c r="E1399" s="265"/>
    </row>
    <row r="1400" spans="1:5">
      <c r="A1400" s="283">
        <v>4746</v>
      </c>
      <c r="B1400" s="176">
        <v>13.7</v>
      </c>
      <c r="C1400" s="176">
        <v>50.5</v>
      </c>
      <c r="D1400" s="282">
        <v>87</v>
      </c>
      <c r="E1400" s="265"/>
    </row>
    <row r="1401" spans="1:5">
      <c r="A1401" s="283">
        <v>4747</v>
      </c>
      <c r="B1401" s="176">
        <v>9.8000000000000007</v>
      </c>
      <c r="C1401" s="176">
        <v>46.8</v>
      </c>
      <c r="D1401" s="282">
        <v>87</v>
      </c>
      <c r="E1401" s="265"/>
    </row>
    <row r="1402" spans="1:5">
      <c r="A1402" s="283">
        <v>4750</v>
      </c>
      <c r="B1402" s="176">
        <v>31.8</v>
      </c>
      <c r="C1402" s="176">
        <v>38.6</v>
      </c>
      <c r="D1402" s="282">
        <v>87</v>
      </c>
      <c r="E1402" s="265"/>
    </row>
    <row r="1403" spans="1:5">
      <c r="A1403" s="283">
        <v>4751</v>
      </c>
      <c r="B1403" s="176">
        <v>0</v>
      </c>
      <c r="C1403" s="176">
        <v>0</v>
      </c>
      <c r="D1403" s="282">
        <v>87</v>
      </c>
      <c r="E1403" s="265"/>
    </row>
    <row r="1404" spans="1:5">
      <c r="A1404" s="283">
        <v>4756</v>
      </c>
      <c r="B1404" s="176">
        <v>135.9</v>
      </c>
      <c r="C1404" s="176">
        <v>50.8</v>
      </c>
      <c r="D1404" s="282">
        <v>87</v>
      </c>
      <c r="E1404" s="265"/>
    </row>
    <row r="1405" spans="1:5">
      <c r="A1405" s="283">
        <v>4757</v>
      </c>
      <c r="B1405" s="176">
        <v>26.2</v>
      </c>
      <c r="C1405" s="176">
        <v>43.8</v>
      </c>
      <c r="D1405" s="282">
        <v>87</v>
      </c>
      <c r="E1405" s="265"/>
    </row>
    <row r="1406" spans="1:5">
      <c r="A1406" s="283">
        <v>4758</v>
      </c>
      <c r="B1406" s="176">
        <v>26.9</v>
      </c>
      <c r="C1406" s="176">
        <v>45.1</v>
      </c>
      <c r="D1406" s="282">
        <v>87</v>
      </c>
      <c r="E1406" s="265"/>
    </row>
    <row r="1407" spans="1:5">
      <c r="A1407" s="283">
        <v>4760</v>
      </c>
      <c r="B1407" s="176">
        <v>17.2</v>
      </c>
      <c r="C1407" s="176">
        <v>46.9</v>
      </c>
      <c r="D1407" s="282">
        <v>87</v>
      </c>
      <c r="E1407" s="265"/>
    </row>
    <row r="1408" spans="1:5">
      <c r="A1408" s="283">
        <v>4761</v>
      </c>
      <c r="B1408" s="176">
        <v>22.8</v>
      </c>
      <c r="C1408" s="176">
        <v>45.9</v>
      </c>
      <c r="D1408" s="282">
        <v>87</v>
      </c>
      <c r="E1408" s="265"/>
    </row>
    <row r="1409" spans="1:5">
      <c r="A1409" s="283">
        <v>4762</v>
      </c>
      <c r="B1409" s="176">
        <v>10.3</v>
      </c>
      <c r="C1409" s="176">
        <v>48.4</v>
      </c>
      <c r="D1409" s="282">
        <v>87</v>
      </c>
      <c r="E1409" s="265"/>
    </row>
    <row r="1410" spans="1:5">
      <c r="A1410" s="283">
        <v>4763</v>
      </c>
      <c r="B1410" s="176">
        <v>21</v>
      </c>
      <c r="C1410" s="176">
        <v>48.7</v>
      </c>
      <c r="D1410" s="282">
        <v>87</v>
      </c>
      <c r="E1410" s="265"/>
    </row>
    <row r="1411" spans="1:5">
      <c r="A1411" s="283">
        <v>4764</v>
      </c>
      <c r="B1411" s="176">
        <v>0.4</v>
      </c>
      <c r="C1411" s="176">
        <v>56.4</v>
      </c>
      <c r="D1411" s="282">
        <v>87</v>
      </c>
      <c r="E1411" s="265"/>
    </row>
    <row r="1412" spans="1:5">
      <c r="A1412" s="283">
        <v>4765</v>
      </c>
      <c r="B1412" s="176">
        <v>14.4</v>
      </c>
      <c r="C1412" s="176">
        <v>46.8</v>
      </c>
      <c r="D1412" s="282">
        <v>97</v>
      </c>
      <c r="E1412" s="265"/>
    </row>
    <row r="1413" spans="1:5">
      <c r="A1413" s="283">
        <v>4766</v>
      </c>
      <c r="B1413" s="176">
        <v>9.4</v>
      </c>
      <c r="C1413" s="176">
        <v>45.9</v>
      </c>
      <c r="D1413" s="282">
        <v>87</v>
      </c>
      <c r="E1413" s="265"/>
    </row>
    <row r="1414" spans="1:5">
      <c r="A1414" s="283">
        <v>4768</v>
      </c>
      <c r="B1414" s="176">
        <v>7.9</v>
      </c>
      <c r="C1414" s="176">
        <v>49.9</v>
      </c>
      <c r="D1414" s="282">
        <v>87</v>
      </c>
      <c r="E1414" s="265"/>
    </row>
    <row r="1415" spans="1:5">
      <c r="A1415" s="283">
        <v>4769</v>
      </c>
      <c r="B1415" s="176">
        <v>110</v>
      </c>
      <c r="C1415" s="176">
        <v>40.4</v>
      </c>
      <c r="D1415" s="282">
        <v>120</v>
      </c>
      <c r="E1415" s="265"/>
    </row>
    <row r="1416" spans="1:5">
      <c r="A1416" s="283">
        <v>4772</v>
      </c>
      <c r="B1416" s="176">
        <v>25.4</v>
      </c>
      <c r="C1416" s="176">
        <v>49.6</v>
      </c>
      <c r="D1416" s="282">
        <v>87</v>
      </c>
      <c r="E1416" s="265"/>
    </row>
    <row r="1417" spans="1:5">
      <c r="A1417" s="283">
        <v>4773</v>
      </c>
      <c r="B1417" s="176">
        <v>14.1</v>
      </c>
      <c r="C1417" s="176">
        <v>48.4</v>
      </c>
      <c r="D1417" s="282">
        <v>87</v>
      </c>
      <c r="E1417" s="265"/>
    </row>
    <row r="1418" spans="1:5">
      <c r="A1418" s="283">
        <v>4774</v>
      </c>
      <c r="B1418" s="176">
        <v>0.3</v>
      </c>
      <c r="C1418" s="176">
        <v>51.1</v>
      </c>
      <c r="D1418" s="282">
        <v>87</v>
      </c>
      <c r="E1418" s="265"/>
    </row>
    <row r="1419" spans="1:5">
      <c r="A1419" s="283">
        <v>4776</v>
      </c>
      <c r="B1419" s="176">
        <v>6</v>
      </c>
      <c r="C1419" s="176">
        <v>48.5</v>
      </c>
      <c r="D1419" s="282">
        <v>87</v>
      </c>
      <c r="E1419" s="265"/>
    </row>
    <row r="1420" spans="1:5">
      <c r="A1420" s="283">
        <v>4777</v>
      </c>
      <c r="B1420" s="176">
        <v>1.4</v>
      </c>
      <c r="C1420" s="176">
        <v>48.8</v>
      </c>
      <c r="D1420" s="282">
        <v>87</v>
      </c>
      <c r="E1420" s="265"/>
    </row>
    <row r="1421" spans="1:5">
      <c r="A1421" s="283">
        <v>4779</v>
      </c>
      <c r="B1421" s="176">
        <v>1.6</v>
      </c>
      <c r="C1421" s="176">
        <v>56.9</v>
      </c>
      <c r="D1421" s="282">
        <v>87</v>
      </c>
      <c r="E1421" s="265"/>
    </row>
    <row r="1422" spans="1:5">
      <c r="A1422" s="283">
        <v>4780</v>
      </c>
      <c r="B1422" s="176">
        <v>5.5</v>
      </c>
      <c r="C1422" s="176">
        <v>45.4</v>
      </c>
      <c r="D1422" s="282">
        <v>87</v>
      </c>
      <c r="E1422" s="265"/>
    </row>
    <row r="1423" spans="1:5">
      <c r="A1423" s="283">
        <v>4781</v>
      </c>
      <c r="B1423" s="176">
        <v>11.8</v>
      </c>
      <c r="C1423" s="176">
        <v>45.8</v>
      </c>
      <c r="D1423" s="282">
        <v>87</v>
      </c>
      <c r="E1423" s="265"/>
    </row>
    <row r="1424" spans="1:5">
      <c r="A1424" s="283">
        <v>4783</v>
      </c>
      <c r="B1424" s="176">
        <v>5.5</v>
      </c>
      <c r="C1424" s="176">
        <v>48.9</v>
      </c>
      <c r="D1424" s="282">
        <v>87</v>
      </c>
      <c r="E1424" s="265"/>
    </row>
    <row r="1425" spans="1:5">
      <c r="A1425" s="283">
        <v>4785</v>
      </c>
      <c r="B1425" s="176">
        <v>35.4</v>
      </c>
      <c r="C1425" s="176">
        <v>50.2</v>
      </c>
      <c r="D1425" s="282">
        <v>87</v>
      </c>
      <c r="E1425" s="265"/>
    </row>
    <row r="1426" spans="1:5">
      <c r="A1426" s="283">
        <v>4786</v>
      </c>
      <c r="B1426" s="176">
        <v>28.9</v>
      </c>
      <c r="C1426" s="176">
        <v>44.9</v>
      </c>
      <c r="D1426" s="282">
        <v>87</v>
      </c>
      <c r="E1426" s="265"/>
    </row>
    <row r="1427" spans="1:5">
      <c r="A1427" s="283">
        <v>4787</v>
      </c>
      <c r="B1427" s="176">
        <v>26.2</v>
      </c>
      <c r="C1427" s="176">
        <v>47.2</v>
      </c>
      <c r="D1427" s="282">
        <v>87</v>
      </c>
      <c r="E1427" s="265"/>
    </row>
    <row r="1428" spans="1:5">
      <c r="A1428" s="283">
        <v>4841</v>
      </c>
      <c r="B1428" s="176">
        <v>444.2</v>
      </c>
      <c r="C1428" s="176">
        <v>43.8</v>
      </c>
      <c r="D1428" s="282">
        <v>133</v>
      </c>
      <c r="E1428" s="265"/>
    </row>
    <row r="1429" spans="1:5">
      <c r="A1429" s="283">
        <v>4843</v>
      </c>
      <c r="B1429" s="176">
        <v>250.1</v>
      </c>
      <c r="C1429" s="176">
        <v>52.3</v>
      </c>
      <c r="D1429" s="282">
        <v>129</v>
      </c>
      <c r="E1429" s="265"/>
    </row>
    <row r="1430" spans="1:5">
      <c r="A1430" s="283">
        <v>4847</v>
      </c>
      <c r="B1430" s="176">
        <v>69.599999999999994</v>
      </c>
      <c r="C1430" s="176">
        <v>42.5</v>
      </c>
      <c r="D1430" s="282">
        <v>124</v>
      </c>
      <c r="E1430" s="265"/>
    </row>
    <row r="1431" spans="1:5">
      <c r="A1431" s="283">
        <v>4848</v>
      </c>
      <c r="B1431" s="176">
        <v>39.700000000000003</v>
      </c>
      <c r="C1431" s="176">
        <v>52.1</v>
      </c>
      <c r="D1431" s="282">
        <v>97</v>
      </c>
      <c r="E1431" s="265"/>
    </row>
    <row r="1432" spans="1:5">
      <c r="A1432" s="283">
        <v>4849</v>
      </c>
      <c r="B1432" s="176">
        <v>60.2</v>
      </c>
      <c r="C1432" s="176">
        <v>47.4</v>
      </c>
      <c r="D1432" s="282">
        <v>107</v>
      </c>
      <c r="E1432" s="265"/>
    </row>
    <row r="1433" spans="1:5">
      <c r="A1433" s="283">
        <v>4850</v>
      </c>
      <c r="B1433" s="176">
        <v>0</v>
      </c>
      <c r="C1433" s="176">
        <v>0</v>
      </c>
      <c r="D1433" s="282">
        <v>87</v>
      </c>
      <c r="E1433" s="265"/>
    </row>
    <row r="1434" spans="1:5">
      <c r="A1434" s="283">
        <v>4851</v>
      </c>
      <c r="B1434" s="176">
        <v>0</v>
      </c>
      <c r="C1434" s="176">
        <v>0</v>
      </c>
      <c r="D1434" s="282">
        <v>87</v>
      </c>
      <c r="E1434" s="265"/>
    </row>
    <row r="1435" spans="1:5">
      <c r="A1435" s="283">
        <v>4852</v>
      </c>
      <c r="B1435" s="176">
        <v>94.1</v>
      </c>
      <c r="C1435" s="176">
        <v>47.5</v>
      </c>
      <c r="D1435" s="282">
        <v>87</v>
      </c>
      <c r="E1435" s="265"/>
    </row>
    <row r="1436" spans="1:5">
      <c r="A1436" s="283">
        <v>4853</v>
      </c>
      <c r="B1436" s="176">
        <v>34.9</v>
      </c>
      <c r="C1436" s="176">
        <v>43.5</v>
      </c>
      <c r="D1436" s="282">
        <v>87</v>
      </c>
      <c r="E1436" s="265"/>
    </row>
    <row r="1437" spans="1:5">
      <c r="A1437" s="283">
        <v>4854</v>
      </c>
      <c r="B1437" s="176">
        <v>174.8</v>
      </c>
      <c r="C1437" s="176">
        <v>51.6</v>
      </c>
      <c r="D1437" s="282">
        <v>87</v>
      </c>
      <c r="E1437" s="265"/>
    </row>
    <row r="1438" spans="1:5">
      <c r="A1438" s="283">
        <v>4855</v>
      </c>
      <c r="B1438" s="176">
        <v>69</v>
      </c>
      <c r="C1438" s="176">
        <v>53.5</v>
      </c>
      <c r="D1438" s="282">
        <v>87</v>
      </c>
      <c r="E1438" s="265"/>
    </row>
    <row r="1439" spans="1:5">
      <c r="A1439" s="283">
        <v>4856</v>
      </c>
      <c r="B1439" s="176">
        <v>149.19999999999999</v>
      </c>
      <c r="C1439" s="176">
        <v>48.2</v>
      </c>
      <c r="D1439" s="282">
        <v>132</v>
      </c>
      <c r="E1439" s="265"/>
    </row>
    <row r="1440" spans="1:5">
      <c r="A1440" s="283">
        <v>4858</v>
      </c>
      <c r="B1440" s="176">
        <v>131.4</v>
      </c>
      <c r="C1440" s="176">
        <v>46.7</v>
      </c>
      <c r="D1440" s="282">
        <v>87</v>
      </c>
      <c r="E1440" s="265"/>
    </row>
    <row r="1441" spans="1:5">
      <c r="A1441" s="283">
        <v>4859</v>
      </c>
      <c r="B1441" s="176">
        <v>124.7</v>
      </c>
      <c r="C1441" s="176">
        <v>50.1</v>
      </c>
      <c r="D1441" s="282">
        <v>97</v>
      </c>
      <c r="E1441" s="265"/>
    </row>
    <row r="1442" spans="1:5">
      <c r="A1442" s="283">
        <v>4860</v>
      </c>
      <c r="B1442" s="176">
        <v>104.6</v>
      </c>
      <c r="C1442" s="176">
        <v>50.9</v>
      </c>
      <c r="D1442" s="282">
        <v>117</v>
      </c>
      <c r="E1442" s="265"/>
    </row>
    <row r="1443" spans="1:5">
      <c r="A1443" s="283">
        <v>4861</v>
      </c>
      <c r="B1443" s="176">
        <v>203.7</v>
      </c>
      <c r="C1443" s="176">
        <v>44.3</v>
      </c>
      <c r="D1443" s="282">
        <v>87</v>
      </c>
      <c r="E1443" s="265"/>
    </row>
    <row r="1444" spans="1:5">
      <c r="A1444" s="283">
        <v>4862</v>
      </c>
      <c r="B1444" s="176">
        <v>56.3</v>
      </c>
      <c r="C1444" s="176">
        <v>45</v>
      </c>
      <c r="D1444" s="282">
        <v>87</v>
      </c>
      <c r="E1444" s="265"/>
    </row>
    <row r="1445" spans="1:5">
      <c r="A1445" s="283">
        <v>4863</v>
      </c>
      <c r="B1445" s="176">
        <v>47.4</v>
      </c>
      <c r="C1445" s="176">
        <v>45.2</v>
      </c>
      <c r="D1445" s="282">
        <v>87</v>
      </c>
      <c r="E1445" s="265"/>
    </row>
    <row r="1446" spans="1:5">
      <c r="A1446" s="283">
        <v>4864</v>
      </c>
      <c r="B1446" s="176">
        <v>101.6</v>
      </c>
      <c r="C1446" s="176">
        <v>40.200000000000003</v>
      </c>
      <c r="D1446" s="282">
        <v>87</v>
      </c>
      <c r="E1446" s="265"/>
    </row>
    <row r="1447" spans="1:5">
      <c r="A1447" s="283">
        <v>4865</v>
      </c>
      <c r="B1447" s="176">
        <v>0</v>
      </c>
      <c r="C1447" s="176">
        <v>0</v>
      </c>
      <c r="D1447" s="282">
        <v>87</v>
      </c>
      <c r="E1447" s="265"/>
    </row>
    <row r="1448" spans="1:5">
      <c r="A1448" s="283">
        <v>4901</v>
      </c>
      <c r="B1448" s="176">
        <v>276.89999999999998</v>
      </c>
      <c r="C1448" s="176">
        <v>40.1</v>
      </c>
      <c r="D1448" s="282">
        <v>164</v>
      </c>
      <c r="E1448" s="265"/>
    </row>
    <row r="1449" spans="1:5">
      <c r="A1449" s="283">
        <v>4903</v>
      </c>
      <c r="B1449" s="176">
        <v>1343.7</v>
      </c>
      <c r="C1449" s="176">
        <v>33.700000000000003</v>
      </c>
      <c r="D1449" s="282">
        <v>97</v>
      </c>
      <c r="E1449" s="265"/>
    </row>
    <row r="1450" spans="1:5">
      <c r="A1450" s="283">
        <v>4910</v>
      </c>
      <c r="B1450" s="176">
        <v>46.4</v>
      </c>
      <c r="C1450" s="176">
        <v>42.3</v>
      </c>
      <c r="D1450" s="282">
        <v>87</v>
      </c>
      <c r="E1450" s="265"/>
    </row>
    <row r="1451" spans="1:5">
      <c r="A1451" s="283">
        <v>4911</v>
      </c>
      <c r="B1451" s="176">
        <v>12.3</v>
      </c>
      <c r="C1451" s="176">
        <v>44.3</v>
      </c>
      <c r="D1451" s="282">
        <v>87</v>
      </c>
      <c r="E1451" s="265"/>
    </row>
    <row r="1452" spans="1:5">
      <c r="A1452" s="283">
        <v>4912</v>
      </c>
      <c r="B1452" s="176">
        <v>4.5999999999999996</v>
      </c>
      <c r="C1452" s="176">
        <v>44.3</v>
      </c>
      <c r="D1452" s="282">
        <v>87</v>
      </c>
      <c r="E1452" s="265"/>
    </row>
    <row r="1453" spans="1:5">
      <c r="A1453" s="283">
        <v>4915</v>
      </c>
      <c r="B1453" s="176">
        <v>103.9</v>
      </c>
      <c r="C1453" s="176">
        <v>45.3</v>
      </c>
      <c r="D1453" s="282">
        <v>132</v>
      </c>
      <c r="E1453" s="265"/>
    </row>
    <row r="1454" spans="1:5">
      <c r="A1454" s="283">
        <v>4917</v>
      </c>
      <c r="B1454" s="176">
        <v>74.099999999999994</v>
      </c>
      <c r="C1454" s="176">
        <v>43.9</v>
      </c>
      <c r="D1454" s="282">
        <v>115</v>
      </c>
      <c r="E1454" s="265"/>
    </row>
    <row r="1455" spans="1:5">
      <c r="A1455" s="283">
        <v>4918</v>
      </c>
      <c r="B1455" s="176">
        <v>0</v>
      </c>
      <c r="C1455" s="176">
        <v>0</v>
      </c>
      <c r="D1455" s="282">
        <v>87</v>
      </c>
      <c r="E1455" s="265"/>
    </row>
    <row r="1456" spans="1:5">
      <c r="A1456" s="283">
        <v>4920</v>
      </c>
      <c r="B1456" s="176">
        <v>9.1999999999999993</v>
      </c>
      <c r="C1456" s="176">
        <v>46.9</v>
      </c>
      <c r="D1456" s="282">
        <v>87</v>
      </c>
      <c r="E1456" s="265"/>
    </row>
    <row r="1457" spans="1:5">
      <c r="A1457" s="283">
        <v>4921</v>
      </c>
      <c r="B1457" s="176">
        <v>32.1</v>
      </c>
      <c r="C1457" s="176">
        <v>42.9</v>
      </c>
      <c r="D1457" s="282">
        <v>87</v>
      </c>
      <c r="E1457" s="265"/>
    </row>
    <row r="1458" spans="1:5">
      <c r="A1458" s="283">
        <v>4922</v>
      </c>
      <c r="B1458" s="176">
        <v>30.1</v>
      </c>
      <c r="C1458" s="176">
        <v>42.8</v>
      </c>
      <c r="D1458" s="282">
        <v>87</v>
      </c>
      <c r="E1458" s="265"/>
    </row>
    <row r="1459" spans="1:5">
      <c r="A1459" s="283">
        <v>4923</v>
      </c>
      <c r="B1459" s="176">
        <v>8.6999999999999993</v>
      </c>
      <c r="C1459" s="176">
        <v>47.8</v>
      </c>
      <c r="D1459" s="282">
        <v>87</v>
      </c>
      <c r="E1459" s="265"/>
    </row>
    <row r="1460" spans="1:5">
      <c r="A1460" s="283">
        <v>4924</v>
      </c>
      <c r="B1460" s="176">
        <v>48.2</v>
      </c>
      <c r="C1460" s="176">
        <v>39.9</v>
      </c>
      <c r="D1460" s="282">
        <v>87</v>
      </c>
      <c r="E1460" s="265"/>
    </row>
    <row r="1461" spans="1:5">
      <c r="A1461" s="283">
        <v>4925</v>
      </c>
      <c r="B1461" s="176">
        <v>0.5</v>
      </c>
      <c r="C1461" s="176">
        <v>54.5</v>
      </c>
      <c r="D1461" s="282">
        <v>87</v>
      </c>
      <c r="E1461" s="265"/>
    </row>
    <row r="1462" spans="1:5">
      <c r="A1462" s="283">
        <v>4926</v>
      </c>
      <c r="B1462" s="176">
        <v>0</v>
      </c>
      <c r="C1462" s="176">
        <v>0</v>
      </c>
      <c r="D1462" s="282">
        <v>87</v>
      </c>
      <c r="E1462" s="265"/>
    </row>
    <row r="1463" spans="1:5">
      <c r="A1463" s="283">
        <v>4927</v>
      </c>
      <c r="B1463" s="176">
        <v>79</v>
      </c>
      <c r="C1463" s="176">
        <v>40.6</v>
      </c>
      <c r="D1463" s="282">
        <v>87</v>
      </c>
      <c r="E1463" s="265"/>
    </row>
    <row r="1464" spans="1:5">
      <c r="A1464" s="283">
        <v>4928</v>
      </c>
      <c r="B1464" s="176">
        <v>54.2</v>
      </c>
      <c r="C1464" s="176">
        <v>43</v>
      </c>
      <c r="D1464" s="282">
        <v>87</v>
      </c>
      <c r="E1464" s="265"/>
    </row>
    <row r="1465" spans="1:5">
      <c r="A1465" s="283">
        <v>4929</v>
      </c>
      <c r="B1465" s="176">
        <v>3.3</v>
      </c>
      <c r="C1465" s="176">
        <v>42.9</v>
      </c>
      <c r="D1465" s="282">
        <v>87</v>
      </c>
      <c r="E1465" s="265"/>
    </row>
    <row r="1466" spans="1:5">
      <c r="A1466" s="283">
        <v>4930</v>
      </c>
      <c r="B1466" s="176">
        <v>74</v>
      </c>
      <c r="C1466" s="176">
        <v>44.4</v>
      </c>
      <c r="D1466" s="282">
        <v>94</v>
      </c>
      <c r="E1466" s="265"/>
    </row>
    <row r="1467" spans="1:5">
      <c r="A1467" s="283">
        <v>4932</v>
      </c>
      <c r="B1467" s="176">
        <v>32.299999999999997</v>
      </c>
      <c r="C1467" s="176">
        <v>44.2</v>
      </c>
      <c r="D1467" s="282">
        <v>87</v>
      </c>
      <c r="E1467" s="265"/>
    </row>
    <row r="1468" spans="1:5">
      <c r="A1468" s="283">
        <v>4933</v>
      </c>
      <c r="B1468" s="176">
        <v>0</v>
      </c>
      <c r="C1468" s="176">
        <v>0</v>
      </c>
      <c r="D1468" s="282">
        <v>87</v>
      </c>
      <c r="E1468" s="265"/>
    </row>
    <row r="1469" spans="1:5">
      <c r="A1469" s="283">
        <v>4935</v>
      </c>
      <c r="B1469" s="176">
        <v>0</v>
      </c>
      <c r="C1469" s="176">
        <v>0</v>
      </c>
      <c r="D1469" s="282">
        <v>87</v>
      </c>
      <c r="E1469" s="265"/>
    </row>
    <row r="1470" spans="1:5">
      <c r="A1470" s="283">
        <v>4936</v>
      </c>
      <c r="B1470" s="176">
        <v>0.8</v>
      </c>
      <c r="C1470" s="176">
        <v>46.9</v>
      </c>
      <c r="D1470" s="282">
        <v>87</v>
      </c>
      <c r="E1470" s="265"/>
    </row>
    <row r="1471" spans="1:5">
      <c r="A1471" s="283">
        <v>4937</v>
      </c>
      <c r="B1471" s="176">
        <v>151.19999999999999</v>
      </c>
      <c r="C1471" s="176">
        <v>41.4</v>
      </c>
      <c r="D1471" s="282">
        <v>160</v>
      </c>
      <c r="E1471" s="265"/>
    </row>
    <row r="1472" spans="1:5">
      <c r="A1472" s="283">
        <v>4938</v>
      </c>
      <c r="B1472" s="176">
        <v>31.9</v>
      </c>
      <c r="C1472" s="176">
        <v>36.799999999999997</v>
      </c>
      <c r="D1472" s="282">
        <v>102</v>
      </c>
      <c r="E1472" s="265"/>
    </row>
    <row r="1473" spans="1:5">
      <c r="A1473" s="283">
        <v>4939</v>
      </c>
      <c r="B1473" s="176">
        <v>29.2</v>
      </c>
      <c r="C1473" s="176">
        <v>44.5</v>
      </c>
      <c r="D1473" s="282">
        <v>87</v>
      </c>
      <c r="E1473" s="265"/>
    </row>
    <row r="1474" spans="1:5">
      <c r="A1474" s="283">
        <v>4940</v>
      </c>
      <c r="B1474" s="176">
        <v>0</v>
      </c>
      <c r="C1474" s="176">
        <v>0</v>
      </c>
      <c r="D1474" s="282">
        <v>87</v>
      </c>
      <c r="E1474" s="265"/>
    </row>
    <row r="1475" spans="1:5">
      <c r="A1475" s="283">
        <v>4941</v>
      </c>
      <c r="B1475" s="176">
        <v>28</v>
      </c>
      <c r="C1475" s="176">
        <v>43.7</v>
      </c>
      <c r="D1475" s="282">
        <v>95</v>
      </c>
      <c r="E1475" s="265"/>
    </row>
    <row r="1476" spans="1:5">
      <c r="A1476" s="283">
        <v>4942</v>
      </c>
      <c r="B1476" s="176">
        <v>5.7</v>
      </c>
      <c r="C1476" s="176">
        <v>48.4</v>
      </c>
      <c r="D1476" s="282">
        <v>87</v>
      </c>
      <c r="E1476" s="265"/>
    </row>
    <row r="1477" spans="1:5">
      <c r="A1477" s="283">
        <v>4943</v>
      </c>
      <c r="B1477" s="176">
        <v>49.9</v>
      </c>
      <c r="C1477" s="176">
        <v>45.1</v>
      </c>
      <c r="D1477" s="282">
        <v>87</v>
      </c>
      <c r="E1477" s="265"/>
    </row>
    <row r="1478" spans="1:5">
      <c r="A1478" s="283">
        <v>4944</v>
      </c>
      <c r="B1478" s="176">
        <v>85.1</v>
      </c>
      <c r="C1478" s="176">
        <v>43.8</v>
      </c>
      <c r="D1478" s="282">
        <v>87</v>
      </c>
      <c r="E1478" s="265"/>
    </row>
    <row r="1479" spans="1:5">
      <c r="A1479" s="283">
        <v>4945</v>
      </c>
      <c r="B1479" s="176">
        <v>1.6</v>
      </c>
      <c r="C1479" s="176">
        <v>45.6</v>
      </c>
      <c r="D1479" s="282">
        <v>96</v>
      </c>
      <c r="E1479" s="265"/>
    </row>
    <row r="1480" spans="1:5">
      <c r="A1480" s="283">
        <v>4947</v>
      </c>
      <c r="B1480" s="176">
        <v>10</v>
      </c>
      <c r="C1480" s="176">
        <v>48.4</v>
      </c>
      <c r="D1480" s="282">
        <v>123</v>
      </c>
      <c r="E1480" s="265"/>
    </row>
    <row r="1481" spans="1:5">
      <c r="A1481" s="283">
        <v>4949</v>
      </c>
      <c r="B1481" s="176">
        <v>37.700000000000003</v>
      </c>
      <c r="C1481" s="176">
        <v>46.3</v>
      </c>
      <c r="D1481" s="282">
        <v>87</v>
      </c>
      <c r="E1481" s="265"/>
    </row>
    <row r="1482" spans="1:5">
      <c r="A1482" s="283">
        <v>4950</v>
      </c>
      <c r="B1482" s="176">
        <v>34</v>
      </c>
      <c r="C1482" s="176">
        <v>43.7</v>
      </c>
      <c r="D1482" s="282">
        <v>94</v>
      </c>
      <c r="E1482" s="265"/>
    </row>
    <row r="1483" spans="1:5">
      <c r="A1483" s="283">
        <v>4951</v>
      </c>
      <c r="B1483" s="176">
        <v>26.7</v>
      </c>
      <c r="C1483" s="176">
        <v>45.7</v>
      </c>
      <c r="D1483" s="282">
        <v>87</v>
      </c>
      <c r="E1483" s="265"/>
    </row>
    <row r="1484" spans="1:5">
      <c r="A1484" s="283">
        <v>4952</v>
      </c>
      <c r="B1484" s="176">
        <v>59</v>
      </c>
      <c r="C1484" s="176">
        <v>42.4</v>
      </c>
      <c r="D1484" s="282">
        <v>87</v>
      </c>
      <c r="E1484" s="265"/>
    </row>
    <row r="1485" spans="1:5">
      <c r="A1485" s="283">
        <v>4953</v>
      </c>
      <c r="B1485" s="176">
        <v>68.8</v>
      </c>
      <c r="C1485" s="176">
        <v>42.1</v>
      </c>
      <c r="D1485" s="282">
        <v>95</v>
      </c>
      <c r="E1485" s="265"/>
    </row>
    <row r="1486" spans="1:5">
      <c r="A1486" s="283">
        <v>4954</v>
      </c>
      <c r="B1486" s="176">
        <v>0</v>
      </c>
      <c r="C1486" s="176">
        <v>0</v>
      </c>
      <c r="D1486" s="282">
        <v>87</v>
      </c>
      <c r="E1486" s="265"/>
    </row>
    <row r="1487" spans="1:5">
      <c r="A1487" s="283">
        <v>4955</v>
      </c>
      <c r="B1487" s="176">
        <v>28.9</v>
      </c>
      <c r="C1487" s="176">
        <v>43.3</v>
      </c>
      <c r="D1487" s="282">
        <v>87</v>
      </c>
      <c r="E1487" s="265"/>
    </row>
    <row r="1488" spans="1:5">
      <c r="A1488" s="283">
        <v>4956</v>
      </c>
      <c r="B1488" s="176">
        <v>21.8</v>
      </c>
      <c r="C1488" s="176">
        <v>45.4</v>
      </c>
      <c r="D1488" s="282">
        <v>87</v>
      </c>
      <c r="E1488" s="265"/>
    </row>
    <row r="1489" spans="1:5">
      <c r="A1489" s="283">
        <v>4957</v>
      </c>
      <c r="B1489" s="176">
        <v>55.6</v>
      </c>
      <c r="C1489" s="176">
        <v>42.4</v>
      </c>
      <c r="D1489" s="282">
        <v>94</v>
      </c>
      <c r="E1489" s="265"/>
    </row>
    <row r="1490" spans="1:5">
      <c r="A1490" s="283">
        <v>4958</v>
      </c>
      <c r="B1490" s="176">
        <v>35.799999999999997</v>
      </c>
      <c r="C1490" s="176">
        <v>46.2</v>
      </c>
      <c r="D1490" s="282">
        <v>87</v>
      </c>
      <c r="E1490" s="265"/>
    </row>
    <row r="1491" spans="1:5">
      <c r="A1491" s="283">
        <v>4961</v>
      </c>
      <c r="B1491" s="176">
        <v>2.8</v>
      </c>
      <c r="C1491" s="176">
        <v>48</v>
      </c>
      <c r="D1491" s="282">
        <v>87</v>
      </c>
      <c r="E1491" s="265"/>
    </row>
    <row r="1492" spans="1:5">
      <c r="A1492" s="283">
        <v>4962</v>
      </c>
      <c r="B1492" s="176">
        <v>0</v>
      </c>
      <c r="C1492" s="176">
        <v>0</v>
      </c>
      <c r="D1492" s="282">
        <v>87</v>
      </c>
      <c r="E1492" s="265"/>
    </row>
    <row r="1493" spans="1:5">
      <c r="A1493" s="283">
        <v>4963</v>
      </c>
      <c r="B1493" s="176">
        <v>154</v>
      </c>
      <c r="C1493" s="176">
        <v>42.5</v>
      </c>
      <c r="D1493" s="282">
        <v>95</v>
      </c>
      <c r="E1493" s="265"/>
    </row>
    <row r="1494" spans="1:5">
      <c r="A1494" s="283">
        <v>4964</v>
      </c>
      <c r="B1494" s="176">
        <v>0</v>
      </c>
      <c r="C1494" s="176">
        <v>0</v>
      </c>
      <c r="D1494" s="282">
        <v>87</v>
      </c>
      <c r="E1494" s="265"/>
    </row>
    <row r="1495" spans="1:5">
      <c r="A1495" s="283">
        <v>4965</v>
      </c>
      <c r="B1495" s="176">
        <v>43.3</v>
      </c>
      <c r="C1495" s="176">
        <v>43.1</v>
      </c>
      <c r="D1495" s="282">
        <v>95</v>
      </c>
      <c r="E1495" s="265"/>
    </row>
    <row r="1496" spans="1:5">
      <c r="A1496" s="283">
        <v>4966</v>
      </c>
      <c r="B1496" s="176">
        <v>7.3</v>
      </c>
      <c r="C1496" s="176">
        <v>46.4</v>
      </c>
      <c r="D1496" s="282">
        <v>87</v>
      </c>
      <c r="E1496" s="265"/>
    </row>
    <row r="1497" spans="1:5">
      <c r="A1497" s="283">
        <v>4967</v>
      </c>
      <c r="B1497" s="176">
        <v>74.5</v>
      </c>
      <c r="C1497" s="176">
        <v>40.1</v>
      </c>
      <c r="D1497" s="282">
        <v>122</v>
      </c>
      <c r="E1497" s="265"/>
    </row>
    <row r="1498" spans="1:5">
      <c r="A1498" s="283">
        <v>4969</v>
      </c>
      <c r="B1498" s="176">
        <v>43</v>
      </c>
      <c r="C1498" s="176">
        <v>41.1</v>
      </c>
      <c r="D1498" s="282">
        <v>96</v>
      </c>
      <c r="E1498" s="265"/>
    </row>
    <row r="1499" spans="1:5">
      <c r="A1499" s="283">
        <v>4970</v>
      </c>
      <c r="B1499" s="176">
        <v>15.3</v>
      </c>
      <c r="C1499" s="176">
        <v>51.3</v>
      </c>
      <c r="D1499" s="282">
        <v>124</v>
      </c>
      <c r="E1499" s="265"/>
    </row>
    <row r="1500" spans="1:5">
      <c r="A1500" s="283">
        <v>4971</v>
      </c>
      <c r="B1500" s="176">
        <v>14.9</v>
      </c>
      <c r="C1500" s="176">
        <v>43.9</v>
      </c>
      <c r="D1500" s="282">
        <v>87</v>
      </c>
      <c r="E1500" s="265"/>
    </row>
    <row r="1501" spans="1:5">
      <c r="A1501" s="283">
        <v>4972</v>
      </c>
      <c r="B1501" s="176">
        <v>0</v>
      </c>
      <c r="C1501" s="176">
        <v>0</v>
      </c>
      <c r="D1501" s="282">
        <v>87</v>
      </c>
      <c r="E1501" s="265"/>
    </row>
    <row r="1502" spans="1:5">
      <c r="A1502" s="283">
        <v>4973</v>
      </c>
      <c r="B1502" s="176">
        <v>37.299999999999997</v>
      </c>
      <c r="C1502" s="176">
        <v>40.799999999999997</v>
      </c>
      <c r="D1502" s="282">
        <v>87</v>
      </c>
      <c r="E1502" s="265"/>
    </row>
    <row r="1503" spans="1:5">
      <c r="A1503" s="283">
        <v>4974</v>
      </c>
      <c r="B1503" s="176">
        <v>88.8</v>
      </c>
      <c r="C1503" s="176">
        <v>46.4</v>
      </c>
      <c r="D1503" s="282">
        <v>87</v>
      </c>
      <c r="E1503" s="265"/>
    </row>
    <row r="1504" spans="1:5">
      <c r="A1504" s="283">
        <v>4975</v>
      </c>
      <c r="B1504" s="176">
        <v>0</v>
      </c>
      <c r="C1504" s="176">
        <v>0</v>
      </c>
      <c r="D1504" s="282">
        <v>87</v>
      </c>
      <c r="E1504" s="265"/>
    </row>
    <row r="1505" spans="1:5">
      <c r="A1505" s="283">
        <v>4976</v>
      </c>
      <c r="B1505" s="176">
        <v>49.5</v>
      </c>
      <c r="C1505" s="176">
        <v>42</v>
      </c>
      <c r="D1505" s="282">
        <v>130</v>
      </c>
      <c r="E1505" s="265"/>
    </row>
    <row r="1506" spans="1:5">
      <c r="A1506" s="283">
        <v>4978</v>
      </c>
      <c r="B1506" s="176">
        <v>38</v>
      </c>
      <c r="C1506" s="176">
        <v>48.1</v>
      </c>
      <c r="D1506" s="282">
        <v>87</v>
      </c>
      <c r="E1506" s="265"/>
    </row>
    <row r="1507" spans="1:5">
      <c r="A1507" s="283">
        <v>4979</v>
      </c>
      <c r="B1507" s="176">
        <v>26.4</v>
      </c>
      <c r="C1507" s="176">
        <v>45.2</v>
      </c>
      <c r="D1507" s="282">
        <v>87</v>
      </c>
      <c r="E1507" s="265"/>
    </row>
    <row r="1508" spans="1:5">
      <c r="A1508" s="283">
        <v>4981</v>
      </c>
      <c r="B1508" s="176">
        <v>58.9</v>
      </c>
      <c r="C1508" s="176">
        <v>47.7</v>
      </c>
      <c r="D1508" s="282">
        <v>87</v>
      </c>
      <c r="E1508" s="265"/>
    </row>
    <row r="1509" spans="1:5">
      <c r="A1509" s="283">
        <v>4982</v>
      </c>
      <c r="B1509" s="176">
        <v>15.8</v>
      </c>
      <c r="C1509" s="176">
        <v>49.5</v>
      </c>
      <c r="D1509" s="282">
        <v>87</v>
      </c>
      <c r="E1509" s="265"/>
    </row>
    <row r="1510" spans="1:5">
      <c r="A1510" s="283">
        <v>4983</v>
      </c>
      <c r="B1510" s="176">
        <v>5.4</v>
      </c>
      <c r="C1510" s="176">
        <v>43.3</v>
      </c>
      <c r="D1510" s="282">
        <v>87</v>
      </c>
      <c r="E1510" s="265"/>
    </row>
    <row r="1511" spans="1:5">
      <c r="A1511" s="283">
        <v>4984</v>
      </c>
      <c r="B1511" s="176">
        <v>13.9</v>
      </c>
      <c r="C1511" s="176">
        <v>45.8</v>
      </c>
      <c r="D1511" s="282">
        <v>87</v>
      </c>
      <c r="E1511" s="265"/>
    </row>
    <row r="1512" spans="1:5">
      <c r="A1512" s="283">
        <v>4985</v>
      </c>
      <c r="B1512" s="176">
        <v>0.5</v>
      </c>
      <c r="C1512" s="176">
        <v>54</v>
      </c>
      <c r="D1512" s="282">
        <v>87</v>
      </c>
      <c r="E1512" s="265"/>
    </row>
    <row r="1513" spans="1:5">
      <c r="A1513" s="283">
        <v>4986</v>
      </c>
      <c r="B1513" s="176">
        <v>32.1</v>
      </c>
      <c r="C1513" s="176">
        <v>39</v>
      </c>
      <c r="D1513" s="282">
        <v>95</v>
      </c>
      <c r="E1513" s="265"/>
    </row>
    <row r="1514" spans="1:5">
      <c r="A1514" s="283">
        <v>4987</v>
      </c>
      <c r="B1514" s="176">
        <v>31.4</v>
      </c>
      <c r="C1514" s="176">
        <v>43.2</v>
      </c>
      <c r="D1514" s="282">
        <v>96</v>
      </c>
      <c r="E1514" s="265"/>
    </row>
    <row r="1515" spans="1:5">
      <c r="A1515" s="283">
        <v>4988</v>
      </c>
      <c r="B1515" s="176">
        <v>52.9</v>
      </c>
      <c r="C1515" s="176">
        <v>32.299999999999997</v>
      </c>
      <c r="D1515" s="282">
        <v>128</v>
      </c>
      <c r="E1515" s="265"/>
    </row>
    <row r="1516" spans="1:5">
      <c r="A1516" s="283">
        <v>4989</v>
      </c>
      <c r="B1516" s="176">
        <v>95</v>
      </c>
      <c r="C1516" s="176">
        <v>43.7</v>
      </c>
      <c r="D1516" s="282">
        <v>87</v>
      </c>
      <c r="E1516" s="265"/>
    </row>
    <row r="1517" spans="1:5">
      <c r="A1517" s="283">
        <v>4992</v>
      </c>
      <c r="B1517" s="176">
        <v>0</v>
      </c>
      <c r="C1517" s="176">
        <v>0</v>
      </c>
      <c r="D1517" s="282">
        <v>87</v>
      </c>
      <c r="E1517" s="265"/>
    </row>
    <row r="1518" spans="1:5">
      <c r="A1518" s="283">
        <v>5001</v>
      </c>
      <c r="B1518" s="176">
        <v>191.9</v>
      </c>
      <c r="C1518" s="176">
        <v>43</v>
      </c>
      <c r="D1518" s="282">
        <v>123</v>
      </c>
      <c r="E1518" s="265"/>
    </row>
    <row r="1519" spans="1:5">
      <c r="A1519" s="283">
        <v>5009</v>
      </c>
      <c r="B1519" s="176">
        <v>0</v>
      </c>
      <c r="C1519" s="176">
        <v>0</v>
      </c>
      <c r="D1519" s="282">
        <v>87</v>
      </c>
      <c r="E1519" s="265"/>
    </row>
    <row r="1520" spans="1:5">
      <c r="A1520" s="283">
        <v>5030</v>
      </c>
      <c r="B1520" s="176">
        <v>54.6</v>
      </c>
      <c r="C1520" s="176">
        <v>49.3</v>
      </c>
      <c r="D1520" s="282">
        <v>87</v>
      </c>
      <c r="E1520" s="265"/>
    </row>
    <row r="1521" spans="1:5">
      <c r="A1521" s="283">
        <v>5031</v>
      </c>
      <c r="B1521" s="176">
        <v>0</v>
      </c>
      <c r="C1521" s="176">
        <v>0</v>
      </c>
      <c r="D1521" s="282">
        <v>87</v>
      </c>
      <c r="E1521" s="265"/>
    </row>
    <row r="1522" spans="1:5">
      <c r="A1522" s="283">
        <v>5032</v>
      </c>
      <c r="B1522" s="176">
        <v>32.9</v>
      </c>
      <c r="C1522" s="176">
        <v>45.2</v>
      </c>
      <c r="D1522" s="282">
        <v>87</v>
      </c>
      <c r="E1522" s="265"/>
    </row>
    <row r="1523" spans="1:5">
      <c r="A1523" s="283">
        <v>5033</v>
      </c>
      <c r="B1523" s="176">
        <v>73.2</v>
      </c>
      <c r="C1523" s="176">
        <v>40.6</v>
      </c>
      <c r="D1523" s="282">
        <v>119</v>
      </c>
      <c r="E1523" s="265"/>
    </row>
    <row r="1524" spans="1:5">
      <c r="A1524" s="283">
        <v>5034</v>
      </c>
      <c r="B1524" s="176">
        <v>23.8</v>
      </c>
      <c r="C1524" s="176">
        <v>51.1</v>
      </c>
      <c r="D1524" s="282">
        <v>87</v>
      </c>
      <c r="E1524" s="265"/>
    </row>
    <row r="1525" spans="1:5">
      <c r="A1525" s="283">
        <v>5035</v>
      </c>
      <c r="B1525" s="176">
        <v>18.600000000000001</v>
      </c>
      <c r="C1525" s="176">
        <v>49.5</v>
      </c>
      <c r="D1525" s="282">
        <v>87</v>
      </c>
      <c r="E1525" s="265"/>
    </row>
    <row r="1526" spans="1:5">
      <c r="A1526" s="283">
        <v>5036</v>
      </c>
      <c r="B1526" s="176">
        <v>33.1</v>
      </c>
      <c r="C1526" s="176">
        <v>45.3</v>
      </c>
      <c r="D1526" s="282">
        <v>87</v>
      </c>
      <c r="E1526" s="265"/>
    </row>
    <row r="1527" spans="1:5">
      <c r="A1527" s="283">
        <v>5037</v>
      </c>
      <c r="B1527" s="176">
        <v>43.6</v>
      </c>
      <c r="C1527" s="176">
        <v>49.7</v>
      </c>
      <c r="D1527" s="282">
        <v>87</v>
      </c>
      <c r="E1527" s="265"/>
    </row>
    <row r="1528" spans="1:5">
      <c r="A1528" s="283">
        <v>5038</v>
      </c>
      <c r="B1528" s="176">
        <v>31</v>
      </c>
      <c r="C1528" s="176">
        <v>46.4</v>
      </c>
      <c r="D1528" s="282">
        <v>114</v>
      </c>
      <c r="E1528" s="265"/>
    </row>
    <row r="1529" spans="1:5">
      <c r="A1529" s="283">
        <v>5039</v>
      </c>
      <c r="B1529" s="176">
        <v>28.9</v>
      </c>
      <c r="C1529" s="176">
        <v>44.5</v>
      </c>
      <c r="D1529" s="282">
        <v>87</v>
      </c>
      <c r="E1529" s="265"/>
    </row>
    <row r="1530" spans="1:5">
      <c r="A1530" s="283">
        <v>5040</v>
      </c>
      <c r="B1530" s="176">
        <v>27.6</v>
      </c>
      <c r="C1530" s="176">
        <v>45.5</v>
      </c>
      <c r="D1530" s="282">
        <v>87</v>
      </c>
      <c r="E1530" s="265"/>
    </row>
    <row r="1531" spans="1:5">
      <c r="A1531" s="283">
        <v>5041</v>
      </c>
      <c r="B1531" s="176">
        <v>31.6</v>
      </c>
      <c r="C1531" s="176">
        <v>45</v>
      </c>
      <c r="D1531" s="282">
        <v>87</v>
      </c>
      <c r="E1531" s="265"/>
    </row>
    <row r="1532" spans="1:5">
      <c r="A1532" s="283">
        <v>5042</v>
      </c>
      <c r="B1532" s="176">
        <v>35</v>
      </c>
      <c r="C1532" s="176">
        <v>44.9</v>
      </c>
      <c r="D1532" s="282">
        <v>87</v>
      </c>
      <c r="E1532" s="265"/>
    </row>
    <row r="1533" spans="1:5">
      <c r="A1533" s="283">
        <v>5043</v>
      </c>
      <c r="B1533" s="176">
        <v>88.9</v>
      </c>
      <c r="C1533" s="176">
        <v>44.3</v>
      </c>
      <c r="D1533" s="282">
        <v>87</v>
      </c>
      <c r="E1533" s="265"/>
    </row>
    <row r="1534" spans="1:5">
      <c r="A1534" s="283">
        <v>5045</v>
      </c>
      <c r="B1534" s="176">
        <v>42.6</v>
      </c>
      <c r="C1534" s="176">
        <v>45.9</v>
      </c>
      <c r="D1534" s="282">
        <v>87</v>
      </c>
      <c r="E1534" s="265"/>
    </row>
    <row r="1535" spans="1:5">
      <c r="A1535" s="283">
        <v>5046</v>
      </c>
      <c r="B1535" s="176">
        <v>19.5</v>
      </c>
      <c r="C1535" s="176">
        <v>43</v>
      </c>
      <c r="D1535" s="282">
        <v>87</v>
      </c>
      <c r="E1535" s="265"/>
    </row>
    <row r="1536" spans="1:5">
      <c r="A1536" s="283">
        <v>5047</v>
      </c>
      <c r="B1536" s="176">
        <v>531.5</v>
      </c>
      <c r="C1536" s="176">
        <v>41.9</v>
      </c>
      <c r="D1536" s="282">
        <v>96</v>
      </c>
      <c r="E1536" s="265"/>
    </row>
    <row r="1537" spans="1:5">
      <c r="A1537" s="283">
        <v>5048</v>
      </c>
      <c r="B1537" s="176">
        <v>81.599999999999994</v>
      </c>
      <c r="C1537" s="176">
        <v>44.8</v>
      </c>
      <c r="D1537" s="282">
        <v>111</v>
      </c>
      <c r="E1537" s="265"/>
    </row>
    <row r="1538" spans="1:5">
      <c r="A1538" s="283">
        <v>5049</v>
      </c>
      <c r="B1538" s="176">
        <v>53.4</v>
      </c>
      <c r="C1538" s="176">
        <v>46.3</v>
      </c>
      <c r="D1538" s="282">
        <v>87</v>
      </c>
      <c r="E1538" s="265"/>
    </row>
    <row r="1539" spans="1:5">
      <c r="A1539" s="283">
        <v>5050</v>
      </c>
      <c r="B1539" s="176">
        <v>0</v>
      </c>
      <c r="C1539" s="176">
        <v>0</v>
      </c>
      <c r="D1539" s="282">
        <v>87</v>
      </c>
      <c r="E1539" s="265"/>
    </row>
    <row r="1540" spans="1:5">
      <c r="A1540" s="283">
        <v>5051</v>
      </c>
      <c r="B1540" s="176">
        <v>39.9</v>
      </c>
      <c r="C1540" s="176">
        <v>46.1</v>
      </c>
      <c r="D1540" s="282">
        <v>87</v>
      </c>
      <c r="E1540" s="265"/>
    </row>
    <row r="1541" spans="1:5">
      <c r="A1541" s="283">
        <v>5052</v>
      </c>
      <c r="B1541" s="176">
        <v>118</v>
      </c>
      <c r="C1541" s="176">
        <v>43.3</v>
      </c>
      <c r="D1541" s="282">
        <v>87</v>
      </c>
      <c r="E1541" s="265"/>
    </row>
    <row r="1542" spans="1:5">
      <c r="A1542" s="283">
        <v>5053</v>
      </c>
      <c r="B1542" s="176">
        <v>23.5</v>
      </c>
      <c r="C1542" s="176">
        <v>48.7</v>
      </c>
      <c r="D1542" s="282">
        <v>97</v>
      </c>
      <c r="E1542" s="265"/>
    </row>
    <row r="1543" spans="1:5">
      <c r="A1543" s="283">
        <v>5054</v>
      </c>
      <c r="B1543" s="176">
        <v>40.5</v>
      </c>
      <c r="C1543" s="176">
        <v>43.5</v>
      </c>
      <c r="D1543" s="282">
        <v>87</v>
      </c>
      <c r="E1543" s="265"/>
    </row>
    <row r="1544" spans="1:5">
      <c r="A1544" s="283">
        <v>5055</v>
      </c>
      <c r="B1544" s="176">
        <v>72.7</v>
      </c>
      <c r="C1544" s="176">
        <v>45.4</v>
      </c>
      <c r="D1544" s="282">
        <v>124</v>
      </c>
      <c r="E1544" s="265"/>
    </row>
    <row r="1545" spans="1:5">
      <c r="A1545" s="283">
        <v>5056</v>
      </c>
      <c r="B1545" s="176">
        <v>13.1</v>
      </c>
      <c r="C1545" s="176">
        <v>50.7</v>
      </c>
      <c r="D1545" s="282">
        <v>87</v>
      </c>
      <c r="E1545" s="265"/>
    </row>
    <row r="1546" spans="1:5">
      <c r="A1546" s="283">
        <v>5058</v>
      </c>
      <c r="B1546" s="176">
        <v>47.2</v>
      </c>
      <c r="C1546" s="176">
        <v>47</v>
      </c>
      <c r="D1546" s="282">
        <v>87</v>
      </c>
      <c r="E1546" s="265"/>
    </row>
    <row r="1547" spans="1:5">
      <c r="A1547" s="283">
        <v>5059</v>
      </c>
      <c r="B1547" s="176">
        <v>0</v>
      </c>
      <c r="C1547" s="176">
        <v>0</v>
      </c>
      <c r="D1547" s="282">
        <v>87</v>
      </c>
      <c r="E1547" s="265"/>
    </row>
    <row r="1548" spans="1:5">
      <c r="A1548" s="283">
        <v>5060</v>
      </c>
      <c r="B1548" s="176">
        <v>66.599999999999994</v>
      </c>
      <c r="C1548" s="176">
        <v>45.2</v>
      </c>
      <c r="D1548" s="282">
        <v>95</v>
      </c>
      <c r="E1548" s="265"/>
    </row>
    <row r="1549" spans="1:5">
      <c r="A1549" s="283">
        <v>5061</v>
      </c>
      <c r="B1549" s="176">
        <v>65.599999999999994</v>
      </c>
      <c r="C1549" s="176">
        <v>28.4</v>
      </c>
      <c r="D1549" s="282">
        <v>87</v>
      </c>
      <c r="E1549" s="265"/>
    </row>
    <row r="1550" spans="1:5">
      <c r="A1550" s="283">
        <v>5062</v>
      </c>
      <c r="B1550" s="176">
        <v>17.3</v>
      </c>
      <c r="C1550" s="176">
        <v>48.3</v>
      </c>
      <c r="D1550" s="282">
        <v>87</v>
      </c>
      <c r="E1550" s="265"/>
    </row>
    <row r="1551" spans="1:5">
      <c r="A1551" s="283">
        <v>5065</v>
      </c>
      <c r="B1551" s="176">
        <v>38.299999999999997</v>
      </c>
      <c r="C1551" s="176">
        <v>43.9</v>
      </c>
      <c r="D1551" s="282">
        <v>115</v>
      </c>
      <c r="E1551" s="265"/>
    </row>
    <row r="1552" spans="1:5">
      <c r="A1552" s="283">
        <v>5067</v>
      </c>
      <c r="B1552" s="176">
        <v>22.5</v>
      </c>
      <c r="C1552" s="176">
        <v>48.4</v>
      </c>
      <c r="D1552" s="282">
        <v>87</v>
      </c>
      <c r="E1552" s="265"/>
    </row>
    <row r="1553" spans="1:5">
      <c r="A1553" s="283">
        <v>5068</v>
      </c>
      <c r="B1553" s="176">
        <v>52</v>
      </c>
      <c r="C1553" s="176">
        <v>38.6</v>
      </c>
      <c r="D1553" s="282">
        <v>128</v>
      </c>
      <c r="E1553" s="265"/>
    </row>
    <row r="1554" spans="1:5">
      <c r="A1554" s="283">
        <v>5069</v>
      </c>
      <c r="B1554" s="176">
        <v>32.5</v>
      </c>
      <c r="C1554" s="176">
        <v>44.2</v>
      </c>
      <c r="D1554" s="282">
        <v>87</v>
      </c>
      <c r="E1554" s="265"/>
    </row>
    <row r="1555" spans="1:5">
      <c r="A1555" s="283">
        <v>5070</v>
      </c>
      <c r="B1555" s="176">
        <v>24.9</v>
      </c>
      <c r="C1555" s="176">
        <v>45.5</v>
      </c>
      <c r="D1555" s="282">
        <v>87</v>
      </c>
      <c r="E1555" s="265"/>
    </row>
    <row r="1556" spans="1:5">
      <c r="A1556" s="283">
        <v>5071</v>
      </c>
      <c r="B1556" s="176">
        <v>41.6</v>
      </c>
      <c r="C1556" s="176">
        <v>51.4</v>
      </c>
      <c r="D1556" s="282">
        <v>87</v>
      </c>
      <c r="E1556" s="265"/>
    </row>
    <row r="1557" spans="1:5">
      <c r="A1557" s="283">
        <v>5072</v>
      </c>
      <c r="B1557" s="176">
        <v>25</v>
      </c>
      <c r="C1557" s="176">
        <v>45.6</v>
      </c>
      <c r="D1557" s="282">
        <v>87</v>
      </c>
      <c r="E1557" s="265"/>
    </row>
    <row r="1558" spans="1:5">
      <c r="A1558" s="283">
        <v>5073</v>
      </c>
      <c r="B1558" s="176">
        <v>44.5</v>
      </c>
      <c r="C1558" s="176">
        <v>48.4</v>
      </c>
      <c r="D1558" s="282">
        <v>87</v>
      </c>
      <c r="E1558" s="265"/>
    </row>
    <row r="1559" spans="1:5">
      <c r="A1559" s="283">
        <v>5074</v>
      </c>
      <c r="B1559" s="176">
        <v>36</v>
      </c>
      <c r="C1559" s="176">
        <v>44.8</v>
      </c>
      <c r="D1559" s="282">
        <v>116</v>
      </c>
      <c r="E1559" s="265"/>
    </row>
    <row r="1560" spans="1:5">
      <c r="A1560" s="283">
        <v>5075</v>
      </c>
      <c r="B1560" s="176">
        <v>47</v>
      </c>
      <c r="C1560" s="176">
        <v>46.4</v>
      </c>
      <c r="D1560" s="282">
        <v>87</v>
      </c>
      <c r="E1560" s="265"/>
    </row>
    <row r="1561" spans="1:5">
      <c r="A1561" s="283">
        <v>5076</v>
      </c>
      <c r="B1561" s="176">
        <v>24</v>
      </c>
      <c r="C1561" s="176">
        <v>41.2</v>
      </c>
      <c r="D1561" s="282">
        <v>87</v>
      </c>
      <c r="E1561" s="265"/>
    </row>
    <row r="1562" spans="1:5">
      <c r="A1562" s="283">
        <v>5077</v>
      </c>
      <c r="B1562" s="176">
        <v>28.8</v>
      </c>
      <c r="C1562" s="176">
        <v>45.7</v>
      </c>
      <c r="D1562" s="282">
        <v>87</v>
      </c>
      <c r="E1562" s="265"/>
    </row>
    <row r="1563" spans="1:5">
      <c r="A1563" s="283">
        <v>5079</v>
      </c>
      <c r="B1563" s="176">
        <v>20.5</v>
      </c>
      <c r="C1563" s="176">
        <v>41.5</v>
      </c>
      <c r="D1563" s="282">
        <v>125</v>
      </c>
      <c r="E1563" s="265"/>
    </row>
    <row r="1564" spans="1:5">
      <c r="A1564" s="283">
        <v>5081</v>
      </c>
      <c r="B1564" s="176">
        <v>37.5</v>
      </c>
      <c r="C1564" s="176">
        <v>46.5</v>
      </c>
      <c r="D1564" s="282">
        <v>87</v>
      </c>
      <c r="E1564" s="265"/>
    </row>
    <row r="1565" spans="1:5">
      <c r="A1565" s="283">
        <v>5083</v>
      </c>
      <c r="B1565" s="176">
        <v>20.5</v>
      </c>
      <c r="C1565" s="176">
        <v>40.9</v>
      </c>
      <c r="D1565" s="282">
        <v>87</v>
      </c>
      <c r="E1565" s="265"/>
    </row>
    <row r="1566" spans="1:5">
      <c r="A1566" s="283">
        <v>5084</v>
      </c>
      <c r="B1566" s="176">
        <v>28.5</v>
      </c>
      <c r="C1566" s="176">
        <v>46.7</v>
      </c>
      <c r="D1566" s="282">
        <v>87</v>
      </c>
      <c r="E1566" s="265"/>
    </row>
    <row r="1567" spans="1:5">
      <c r="A1567" s="283">
        <v>5085</v>
      </c>
      <c r="B1567" s="176">
        <v>0</v>
      </c>
      <c r="C1567" s="176">
        <v>0</v>
      </c>
      <c r="D1567" s="282">
        <v>87</v>
      </c>
      <c r="E1567" s="265"/>
    </row>
    <row r="1568" spans="1:5">
      <c r="A1568" s="283">
        <v>5086</v>
      </c>
      <c r="B1568" s="176">
        <v>25.9</v>
      </c>
      <c r="C1568" s="176">
        <v>43.5</v>
      </c>
      <c r="D1568" s="282">
        <v>87</v>
      </c>
      <c r="E1568" s="265"/>
    </row>
    <row r="1569" spans="1:5">
      <c r="A1569" s="283">
        <v>5088</v>
      </c>
      <c r="B1569" s="176">
        <v>0</v>
      </c>
      <c r="C1569" s="176">
        <v>0</v>
      </c>
      <c r="D1569" s="282">
        <v>87</v>
      </c>
      <c r="E1569" s="265"/>
    </row>
    <row r="1570" spans="1:5">
      <c r="A1570" s="283">
        <v>5089</v>
      </c>
      <c r="B1570" s="176">
        <v>147.30000000000001</v>
      </c>
      <c r="C1570" s="176">
        <v>44.6</v>
      </c>
      <c r="D1570" s="282">
        <v>95</v>
      </c>
      <c r="E1570" s="265"/>
    </row>
    <row r="1571" spans="1:5">
      <c r="A1571" s="283">
        <v>5091</v>
      </c>
      <c r="B1571" s="176">
        <v>59.9</v>
      </c>
      <c r="C1571" s="176">
        <v>50.3</v>
      </c>
      <c r="D1571" s="282">
        <v>103</v>
      </c>
      <c r="E1571" s="265"/>
    </row>
    <row r="1572" spans="1:5">
      <c r="A1572" s="283">
        <v>5101</v>
      </c>
      <c r="B1572" s="176">
        <v>162.9</v>
      </c>
      <c r="C1572" s="176">
        <v>41.8</v>
      </c>
      <c r="D1572" s="282">
        <v>102</v>
      </c>
      <c r="E1572" s="265"/>
    </row>
    <row r="1573" spans="1:5">
      <c r="A1573" s="283">
        <v>5141</v>
      </c>
      <c r="B1573" s="176">
        <v>56.8</v>
      </c>
      <c r="C1573" s="176">
        <v>40</v>
      </c>
      <c r="D1573" s="282">
        <v>87</v>
      </c>
      <c r="E1573" s="265"/>
    </row>
    <row r="1574" spans="1:5">
      <c r="A1574" s="283">
        <v>5142</v>
      </c>
      <c r="B1574" s="176">
        <v>35.799999999999997</v>
      </c>
      <c r="C1574" s="176">
        <v>46.9</v>
      </c>
      <c r="D1574" s="282">
        <v>87</v>
      </c>
      <c r="E1574" s="265"/>
    </row>
    <row r="1575" spans="1:5">
      <c r="A1575" s="283">
        <v>5143</v>
      </c>
      <c r="B1575" s="176">
        <v>43.5</v>
      </c>
      <c r="C1575" s="176">
        <v>47.5</v>
      </c>
      <c r="D1575" s="282">
        <v>111</v>
      </c>
      <c r="E1575" s="265"/>
    </row>
    <row r="1576" spans="1:5">
      <c r="A1576" s="283">
        <v>5146</v>
      </c>
      <c r="B1576" s="176">
        <v>17.3</v>
      </c>
      <c r="C1576" s="176">
        <v>50.6</v>
      </c>
      <c r="D1576" s="282">
        <v>87</v>
      </c>
      <c r="E1576" s="265"/>
    </row>
    <row r="1577" spans="1:5">
      <c r="A1577" s="283">
        <v>5148</v>
      </c>
      <c r="B1577" s="176">
        <v>50.5</v>
      </c>
      <c r="C1577" s="176">
        <v>46.3</v>
      </c>
      <c r="D1577" s="282">
        <v>87</v>
      </c>
      <c r="E1577" s="265"/>
    </row>
    <row r="1578" spans="1:5">
      <c r="A1578" s="283">
        <v>5149</v>
      </c>
      <c r="B1578" s="176">
        <v>39.799999999999997</v>
      </c>
      <c r="C1578" s="176">
        <v>48.9</v>
      </c>
      <c r="D1578" s="282">
        <v>95</v>
      </c>
      <c r="E1578" s="265"/>
    </row>
    <row r="1579" spans="1:5">
      <c r="A1579" s="283">
        <v>5150</v>
      </c>
      <c r="B1579" s="176">
        <v>197.7</v>
      </c>
      <c r="C1579" s="176">
        <v>49.3</v>
      </c>
      <c r="D1579" s="282">
        <v>87</v>
      </c>
      <c r="E1579" s="265"/>
    </row>
    <row r="1580" spans="1:5">
      <c r="A1580" s="283">
        <v>5151</v>
      </c>
      <c r="B1580" s="176">
        <v>61.2</v>
      </c>
      <c r="C1580" s="176">
        <v>48.6</v>
      </c>
      <c r="D1580" s="282">
        <v>87</v>
      </c>
      <c r="E1580" s="265"/>
    </row>
    <row r="1581" spans="1:5">
      <c r="A1581" s="283">
        <v>5152</v>
      </c>
      <c r="B1581" s="176">
        <v>12.1</v>
      </c>
      <c r="C1581" s="176">
        <v>49.6</v>
      </c>
      <c r="D1581" s="282">
        <v>97</v>
      </c>
      <c r="E1581" s="265"/>
    </row>
    <row r="1582" spans="1:5">
      <c r="A1582" s="283">
        <v>5153</v>
      </c>
      <c r="B1582" s="176">
        <v>30.4</v>
      </c>
      <c r="C1582" s="176">
        <v>46.7</v>
      </c>
      <c r="D1582" s="282">
        <v>87</v>
      </c>
      <c r="E1582" s="265"/>
    </row>
    <row r="1583" spans="1:5">
      <c r="A1583" s="283">
        <v>5154</v>
      </c>
      <c r="B1583" s="176">
        <v>60.4</v>
      </c>
      <c r="C1583" s="176">
        <v>45.8</v>
      </c>
      <c r="D1583" s="282">
        <v>125</v>
      </c>
      <c r="E1583" s="265"/>
    </row>
    <row r="1584" spans="1:5">
      <c r="A1584" s="283">
        <v>5155</v>
      </c>
      <c r="B1584" s="176">
        <v>40.799999999999997</v>
      </c>
      <c r="C1584" s="176">
        <v>45.5</v>
      </c>
      <c r="D1584" s="282">
        <v>116</v>
      </c>
      <c r="E1584" s="265"/>
    </row>
    <row r="1585" spans="1:5">
      <c r="A1585" s="283">
        <v>5156</v>
      </c>
      <c r="B1585" s="176">
        <v>145.19999999999999</v>
      </c>
      <c r="C1585" s="176">
        <v>43.4</v>
      </c>
      <c r="D1585" s="282">
        <v>115</v>
      </c>
      <c r="E1585" s="265"/>
    </row>
    <row r="1586" spans="1:5">
      <c r="A1586" s="283">
        <v>5158</v>
      </c>
      <c r="B1586" s="176">
        <v>147.5</v>
      </c>
      <c r="C1586" s="176">
        <v>45.7</v>
      </c>
      <c r="D1586" s="282">
        <v>87</v>
      </c>
      <c r="E1586" s="265"/>
    </row>
    <row r="1587" spans="1:5">
      <c r="A1587" s="283">
        <v>5159</v>
      </c>
      <c r="B1587" s="176">
        <v>91.7</v>
      </c>
      <c r="C1587" s="176">
        <v>45.2</v>
      </c>
      <c r="D1587" s="282">
        <v>116</v>
      </c>
      <c r="E1587" s="265"/>
    </row>
    <row r="1588" spans="1:5">
      <c r="A1588" s="283">
        <v>5161</v>
      </c>
      <c r="B1588" s="176">
        <v>16.5</v>
      </c>
      <c r="C1588" s="176">
        <v>53.6</v>
      </c>
      <c r="D1588" s="282">
        <v>96</v>
      </c>
      <c r="E1588" s="265"/>
    </row>
    <row r="1589" spans="1:5">
      <c r="A1589" s="283">
        <v>5201</v>
      </c>
      <c r="B1589" s="176">
        <v>93.6</v>
      </c>
      <c r="C1589" s="176">
        <v>41.6</v>
      </c>
      <c r="D1589" s="282">
        <v>160</v>
      </c>
      <c r="E1589" s="265"/>
    </row>
    <row r="1590" spans="1:5">
      <c r="A1590" s="283">
        <v>5250</v>
      </c>
      <c r="B1590" s="176">
        <v>28.2</v>
      </c>
      <c r="C1590" s="176">
        <v>47.5</v>
      </c>
      <c r="D1590" s="282">
        <v>87</v>
      </c>
      <c r="E1590" s="265"/>
    </row>
    <row r="1591" spans="1:5">
      <c r="A1591" s="283">
        <v>5251</v>
      </c>
      <c r="B1591" s="176">
        <v>37.5</v>
      </c>
      <c r="C1591" s="176">
        <v>51.8</v>
      </c>
      <c r="D1591" s="282">
        <v>116</v>
      </c>
      <c r="E1591" s="265"/>
    </row>
    <row r="1592" spans="1:5">
      <c r="A1592" s="283">
        <v>5252</v>
      </c>
      <c r="B1592" s="176">
        <v>43.8</v>
      </c>
      <c r="C1592" s="176">
        <v>45.3</v>
      </c>
      <c r="D1592" s="282">
        <v>87</v>
      </c>
      <c r="E1592" s="265"/>
    </row>
    <row r="1593" spans="1:5">
      <c r="A1593" s="283">
        <v>5253</v>
      </c>
      <c r="B1593" s="176">
        <v>50.6</v>
      </c>
      <c r="C1593" s="176">
        <v>47.3</v>
      </c>
      <c r="D1593" s="282">
        <v>87</v>
      </c>
      <c r="E1593" s="265"/>
    </row>
    <row r="1594" spans="1:5">
      <c r="A1594" s="283">
        <v>5254</v>
      </c>
      <c r="B1594" s="176">
        <v>0</v>
      </c>
      <c r="C1594" s="176">
        <v>0</v>
      </c>
      <c r="D1594" s="282">
        <v>87</v>
      </c>
      <c r="E1594" s="265"/>
    </row>
    <row r="1595" spans="1:5">
      <c r="A1595" s="283">
        <v>5255</v>
      </c>
      <c r="B1595" s="176">
        <v>98.3</v>
      </c>
      <c r="C1595" s="176">
        <v>49</v>
      </c>
      <c r="D1595" s="282">
        <v>130</v>
      </c>
      <c r="E1595" s="265"/>
    </row>
    <row r="1596" spans="1:5">
      <c r="A1596" s="283">
        <v>5257</v>
      </c>
      <c r="B1596" s="176">
        <v>195.1</v>
      </c>
      <c r="C1596" s="176">
        <v>39.6</v>
      </c>
      <c r="D1596" s="282">
        <v>124</v>
      </c>
      <c r="E1596" s="265"/>
    </row>
    <row r="1597" spans="1:5">
      <c r="A1597" s="283">
        <v>5260</v>
      </c>
      <c r="B1597" s="176">
        <v>75</v>
      </c>
      <c r="C1597" s="176">
        <v>45.1</v>
      </c>
      <c r="D1597" s="282">
        <v>87</v>
      </c>
      <c r="E1597" s="265"/>
    </row>
    <row r="1598" spans="1:5">
      <c r="A1598" s="283">
        <v>5261</v>
      </c>
      <c r="B1598" s="176">
        <v>70.5</v>
      </c>
      <c r="C1598" s="176">
        <v>42.8</v>
      </c>
      <c r="D1598" s="282">
        <v>95</v>
      </c>
      <c r="E1598" s="265"/>
    </row>
    <row r="1599" spans="1:5">
      <c r="A1599" s="283">
        <v>5262</v>
      </c>
      <c r="B1599" s="176">
        <v>57.1</v>
      </c>
      <c r="C1599" s="176">
        <v>46.7</v>
      </c>
      <c r="D1599" s="282">
        <v>96</v>
      </c>
      <c r="E1599" s="265"/>
    </row>
    <row r="1600" spans="1:5">
      <c r="A1600" s="283">
        <v>5301</v>
      </c>
      <c r="B1600" s="176">
        <v>112.7</v>
      </c>
      <c r="C1600" s="176">
        <v>44.3</v>
      </c>
      <c r="D1600" s="282">
        <v>179</v>
      </c>
      <c r="E1600" s="265"/>
    </row>
    <row r="1601" spans="1:5">
      <c r="A1601" s="283">
        <v>5302</v>
      </c>
      <c r="B1601" s="176">
        <v>73.900000000000006</v>
      </c>
      <c r="C1601" s="176">
        <v>43.3</v>
      </c>
      <c r="D1601" s="282">
        <v>128</v>
      </c>
      <c r="E1601" s="265"/>
    </row>
    <row r="1602" spans="1:5">
      <c r="A1602" s="283">
        <v>5303</v>
      </c>
      <c r="B1602" s="176">
        <v>2844.2</v>
      </c>
      <c r="C1602" s="176">
        <v>40.700000000000003</v>
      </c>
      <c r="D1602" s="282">
        <v>87</v>
      </c>
      <c r="E1602" s="265"/>
    </row>
    <row r="1603" spans="1:5">
      <c r="A1603" s="283">
        <v>5304</v>
      </c>
      <c r="B1603" s="176">
        <v>353.3</v>
      </c>
      <c r="C1603" s="176">
        <v>40.1</v>
      </c>
      <c r="D1603" s="282">
        <v>87</v>
      </c>
      <c r="E1603" s="265"/>
    </row>
    <row r="1604" spans="1:5">
      <c r="A1604" s="283">
        <v>5340</v>
      </c>
      <c r="B1604" s="176">
        <v>13.8</v>
      </c>
      <c r="C1604" s="176">
        <v>47.7</v>
      </c>
      <c r="D1604" s="282">
        <v>115</v>
      </c>
      <c r="E1604" s="265"/>
    </row>
    <row r="1605" spans="1:5">
      <c r="A1605" s="283">
        <v>5341</v>
      </c>
      <c r="B1605" s="176">
        <v>39.1</v>
      </c>
      <c r="C1605" s="176">
        <v>48</v>
      </c>
      <c r="D1605" s="282">
        <v>87</v>
      </c>
      <c r="E1605" s="265"/>
    </row>
    <row r="1606" spans="1:5">
      <c r="A1606" s="283">
        <v>5342</v>
      </c>
      <c r="B1606" s="176">
        <v>27.9</v>
      </c>
      <c r="C1606" s="176">
        <v>45.9</v>
      </c>
      <c r="D1606" s="282">
        <v>87</v>
      </c>
      <c r="E1606" s="265"/>
    </row>
    <row r="1607" spans="1:5">
      <c r="A1607" s="283">
        <v>5343</v>
      </c>
      <c r="B1607" s="176">
        <v>20.2</v>
      </c>
      <c r="C1607" s="176">
        <v>45.3</v>
      </c>
      <c r="D1607" s="282">
        <v>87</v>
      </c>
      <c r="E1607" s="265"/>
    </row>
    <row r="1608" spans="1:5">
      <c r="A1608" s="283">
        <v>5344</v>
      </c>
      <c r="B1608" s="176">
        <v>0</v>
      </c>
      <c r="C1608" s="176">
        <v>0</v>
      </c>
      <c r="D1608" s="282">
        <v>87</v>
      </c>
      <c r="E1608" s="265"/>
    </row>
    <row r="1609" spans="1:5">
      <c r="A1609" s="283">
        <v>5345</v>
      </c>
      <c r="B1609" s="176">
        <v>45.1</v>
      </c>
      <c r="C1609" s="176">
        <v>45</v>
      </c>
      <c r="D1609" s="282">
        <v>123</v>
      </c>
      <c r="E1609" s="265"/>
    </row>
    <row r="1610" spans="1:5">
      <c r="A1610" s="283">
        <v>5346</v>
      </c>
      <c r="B1610" s="176">
        <v>72.2</v>
      </c>
      <c r="C1610" s="176">
        <v>43.8</v>
      </c>
      <c r="D1610" s="282">
        <v>130</v>
      </c>
      <c r="E1610" s="265"/>
    </row>
    <row r="1611" spans="1:5">
      <c r="A1611" s="283">
        <v>5350</v>
      </c>
      <c r="B1611" s="176">
        <v>21.1</v>
      </c>
      <c r="C1611" s="176">
        <v>48.2</v>
      </c>
      <c r="D1611" s="282">
        <v>87</v>
      </c>
      <c r="E1611" s="265"/>
    </row>
    <row r="1612" spans="1:5">
      <c r="A1612" s="283">
        <v>5351</v>
      </c>
      <c r="B1612" s="176">
        <v>30.5</v>
      </c>
      <c r="C1612" s="176">
        <v>49.4</v>
      </c>
      <c r="D1612" s="282">
        <v>96</v>
      </c>
      <c r="E1612" s="265"/>
    </row>
    <row r="1613" spans="1:5">
      <c r="A1613" s="283">
        <v>5352</v>
      </c>
      <c r="B1613" s="176">
        <v>21.2</v>
      </c>
      <c r="C1613" s="176">
        <v>46.7</v>
      </c>
      <c r="D1613" s="282">
        <v>87</v>
      </c>
      <c r="E1613" s="265"/>
    </row>
    <row r="1614" spans="1:5">
      <c r="A1614" s="283">
        <v>5353</v>
      </c>
      <c r="B1614" s="176">
        <v>30.2</v>
      </c>
      <c r="C1614" s="176">
        <v>46.8</v>
      </c>
      <c r="D1614" s="282">
        <v>87</v>
      </c>
      <c r="E1614" s="265"/>
    </row>
    <row r="1615" spans="1:5">
      <c r="A1615" s="283">
        <v>5354</v>
      </c>
      <c r="B1615" s="176">
        <v>111</v>
      </c>
      <c r="C1615" s="176">
        <v>45.2</v>
      </c>
      <c r="D1615" s="282">
        <v>87</v>
      </c>
      <c r="E1615" s="265"/>
    </row>
    <row r="1616" spans="1:5">
      <c r="A1616" s="283">
        <v>5355</v>
      </c>
      <c r="B1616" s="176">
        <v>30.1</v>
      </c>
      <c r="C1616" s="176">
        <v>45.2</v>
      </c>
      <c r="D1616" s="282">
        <v>87</v>
      </c>
      <c r="E1616" s="265"/>
    </row>
    <row r="1617" spans="1:5">
      <c r="A1617" s="283">
        <v>5356</v>
      </c>
      <c r="B1617" s="176">
        <v>29.1</v>
      </c>
      <c r="C1617" s="176">
        <v>48.9</v>
      </c>
      <c r="D1617" s="282">
        <v>97</v>
      </c>
      <c r="E1617" s="265"/>
    </row>
    <row r="1618" spans="1:5">
      <c r="A1618" s="283">
        <v>5357</v>
      </c>
      <c r="B1618" s="176">
        <v>48.4</v>
      </c>
      <c r="C1618" s="176">
        <v>47.5</v>
      </c>
      <c r="D1618" s="282">
        <v>87</v>
      </c>
      <c r="E1618" s="265"/>
    </row>
    <row r="1619" spans="1:5">
      <c r="A1619" s="283">
        <v>5358</v>
      </c>
      <c r="B1619" s="176">
        <v>18.399999999999999</v>
      </c>
      <c r="C1619" s="176">
        <v>47.7</v>
      </c>
      <c r="D1619" s="282">
        <v>87</v>
      </c>
      <c r="E1619" s="265"/>
    </row>
    <row r="1620" spans="1:5">
      <c r="A1620" s="283">
        <v>5359</v>
      </c>
      <c r="B1620" s="176">
        <v>22.8</v>
      </c>
      <c r="C1620" s="176">
        <v>48.7</v>
      </c>
      <c r="D1620" s="282">
        <v>87</v>
      </c>
      <c r="E1620" s="265"/>
    </row>
    <row r="1621" spans="1:5">
      <c r="A1621" s="283">
        <v>5360</v>
      </c>
      <c r="B1621" s="176">
        <v>3.6</v>
      </c>
      <c r="C1621" s="176">
        <v>46.5</v>
      </c>
      <c r="D1621" s="282">
        <v>87</v>
      </c>
      <c r="E1621" s="265"/>
    </row>
    <row r="1622" spans="1:5">
      <c r="A1622" s="283">
        <v>5361</v>
      </c>
      <c r="B1622" s="176">
        <v>32.1</v>
      </c>
      <c r="C1622" s="176">
        <v>45.4</v>
      </c>
      <c r="D1622" s="282">
        <v>87</v>
      </c>
      <c r="E1622" s="265"/>
    </row>
    <row r="1623" spans="1:5">
      <c r="A1623" s="283">
        <v>5362</v>
      </c>
      <c r="B1623" s="176">
        <v>31.6</v>
      </c>
      <c r="C1623" s="176">
        <v>50.7</v>
      </c>
      <c r="D1623" s="282">
        <v>87</v>
      </c>
      <c r="E1623" s="265"/>
    </row>
    <row r="1624" spans="1:5">
      <c r="A1624" s="283">
        <v>5363</v>
      </c>
      <c r="B1624" s="176">
        <v>42.7</v>
      </c>
      <c r="C1624" s="176">
        <v>44.8</v>
      </c>
      <c r="D1624" s="282">
        <v>87</v>
      </c>
      <c r="E1624" s="265"/>
    </row>
    <row r="1625" spans="1:5">
      <c r="A1625" s="283">
        <v>5401</v>
      </c>
      <c r="B1625" s="176">
        <v>3463.3</v>
      </c>
      <c r="C1625" s="176">
        <v>27.1</v>
      </c>
      <c r="D1625" s="282">
        <v>183</v>
      </c>
      <c r="E1625" s="265"/>
    </row>
    <row r="1626" spans="1:5">
      <c r="A1626" s="283">
        <v>5402</v>
      </c>
      <c r="B1626" s="176">
        <v>0</v>
      </c>
      <c r="C1626" s="176">
        <v>0</v>
      </c>
      <c r="D1626" s="282">
        <v>87</v>
      </c>
      <c r="E1626" s="265"/>
    </row>
    <row r="1627" spans="1:5">
      <c r="A1627" s="283">
        <v>5403</v>
      </c>
      <c r="B1627" s="176">
        <v>821.5</v>
      </c>
      <c r="C1627" s="176">
        <v>39.6</v>
      </c>
      <c r="D1627" s="282">
        <v>146</v>
      </c>
      <c r="E1627" s="265"/>
    </row>
    <row r="1628" spans="1:5">
      <c r="A1628" s="283">
        <v>5404</v>
      </c>
      <c r="B1628" s="176">
        <v>4142.5</v>
      </c>
      <c r="C1628" s="176">
        <v>31.9</v>
      </c>
      <c r="D1628" s="282">
        <v>122</v>
      </c>
      <c r="E1628" s="265"/>
    </row>
    <row r="1629" spans="1:5">
      <c r="A1629" s="283">
        <v>5405</v>
      </c>
      <c r="B1629" s="176">
        <v>0</v>
      </c>
      <c r="C1629" s="176">
        <v>0</v>
      </c>
      <c r="D1629" s="282">
        <v>87</v>
      </c>
      <c r="E1629" s="265"/>
    </row>
    <row r="1630" spans="1:5">
      <c r="A1630" s="283">
        <v>5406</v>
      </c>
      <c r="B1630" s="176">
        <v>0</v>
      </c>
      <c r="C1630" s="176">
        <v>0</v>
      </c>
      <c r="D1630" s="282">
        <v>87</v>
      </c>
      <c r="E1630" s="265"/>
    </row>
    <row r="1631" spans="1:5">
      <c r="A1631" s="283">
        <v>5407</v>
      </c>
      <c r="B1631" s="176">
        <v>0</v>
      </c>
      <c r="C1631" s="176">
        <v>0</v>
      </c>
      <c r="D1631" s="282">
        <v>87</v>
      </c>
      <c r="E1631" s="265"/>
    </row>
    <row r="1632" spans="1:5">
      <c r="A1632" s="283">
        <v>5408</v>
      </c>
      <c r="B1632" s="176">
        <v>2112.1</v>
      </c>
      <c r="C1632" s="176">
        <v>42.2</v>
      </c>
      <c r="D1632" s="282">
        <v>94</v>
      </c>
      <c r="E1632" s="265"/>
    </row>
    <row r="1633" spans="1:5">
      <c r="A1633" s="283">
        <v>5439</v>
      </c>
      <c r="B1633" s="176">
        <v>0</v>
      </c>
      <c r="C1633" s="176">
        <v>0</v>
      </c>
      <c r="D1633" s="282">
        <v>87</v>
      </c>
      <c r="E1633" s="265"/>
    </row>
    <row r="1634" spans="1:5">
      <c r="A1634" s="283">
        <v>5440</v>
      </c>
      <c r="B1634" s="176">
        <v>69.599999999999994</v>
      </c>
      <c r="C1634" s="176">
        <v>41.9</v>
      </c>
      <c r="D1634" s="282">
        <v>87</v>
      </c>
      <c r="E1634" s="265"/>
    </row>
    <row r="1635" spans="1:5">
      <c r="A1635" s="283">
        <v>5441</v>
      </c>
      <c r="B1635" s="176">
        <v>33</v>
      </c>
      <c r="C1635" s="176">
        <v>39.299999999999997</v>
      </c>
      <c r="D1635" s="282">
        <v>87</v>
      </c>
      <c r="E1635" s="265"/>
    </row>
    <row r="1636" spans="1:5">
      <c r="A1636" s="283">
        <v>5442</v>
      </c>
      <c r="B1636" s="176">
        <v>21.1</v>
      </c>
      <c r="C1636" s="176">
        <v>42.6</v>
      </c>
      <c r="D1636" s="282">
        <v>87</v>
      </c>
      <c r="E1636" s="265"/>
    </row>
    <row r="1637" spans="1:5">
      <c r="A1637" s="283">
        <v>5443</v>
      </c>
      <c r="B1637" s="176">
        <v>53.2</v>
      </c>
      <c r="C1637" s="176">
        <v>42.3</v>
      </c>
      <c r="D1637" s="282">
        <v>115</v>
      </c>
      <c r="E1637" s="265"/>
    </row>
    <row r="1638" spans="1:5">
      <c r="A1638" s="283">
        <v>5444</v>
      </c>
      <c r="B1638" s="176">
        <v>53.4</v>
      </c>
      <c r="C1638" s="176">
        <v>38.799999999999997</v>
      </c>
      <c r="D1638" s="282">
        <v>96</v>
      </c>
      <c r="E1638" s="265"/>
    </row>
    <row r="1639" spans="1:5">
      <c r="A1639" s="283">
        <v>5445</v>
      </c>
      <c r="B1639" s="176">
        <v>97.4</v>
      </c>
      <c r="C1639" s="176">
        <v>44.7</v>
      </c>
      <c r="D1639" s="282">
        <v>96</v>
      </c>
      <c r="E1639" s="265"/>
    </row>
    <row r="1640" spans="1:5">
      <c r="A1640" s="283">
        <v>5446</v>
      </c>
      <c r="B1640" s="176">
        <v>493.2</v>
      </c>
      <c r="C1640" s="176">
        <v>32.1</v>
      </c>
      <c r="D1640" s="282">
        <v>176</v>
      </c>
      <c r="E1640" s="265"/>
    </row>
    <row r="1641" spans="1:5">
      <c r="A1641" s="283">
        <v>5447</v>
      </c>
      <c r="B1641" s="176">
        <v>30.6</v>
      </c>
      <c r="C1641" s="176">
        <v>41.1</v>
      </c>
      <c r="D1641" s="282">
        <v>87</v>
      </c>
      <c r="E1641" s="265"/>
    </row>
    <row r="1642" spans="1:5">
      <c r="A1642" s="283">
        <v>5448</v>
      </c>
      <c r="B1642" s="176">
        <v>34.1</v>
      </c>
      <c r="C1642" s="176">
        <v>39.5</v>
      </c>
      <c r="D1642" s="282">
        <v>95</v>
      </c>
      <c r="E1642" s="265"/>
    </row>
    <row r="1643" spans="1:5">
      <c r="A1643" s="283">
        <v>5449</v>
      </c>
      <c r="B1643" s="176">
        <v>5096.8</v>
      </c>
      <c r="C1643" s="176">
        <v>38.299999999999997</v>
      </c>
      <c r="D1643" s="282">
        <v>87</v>
      </c>
      <c r="E1643" s="265"/>
    </row>
    <row r="1644" spans="1:5">
      <c r="A1644" s="283">
        <v>5450</v>
      </c>
      <c r="B1644" s="176">
        <v>42.4</v>
      </c>
      <c r="C1644" s="176">
        <v>39</v>
      </c>
      <c r="D1644" s="282">
        <v>110</v>
      </c>
      <c r="E1644" s="265"/>
    </row>
    <row r="1645" spans="1:5">
      <c r="A1645" s="283">
        <v>5451</v>
      </c>
      <c r="B1645" s="176">
        <v>0</v>
      </c>
      <c r="C1645" s="176">
        <v>0</v>
      </c>
      <c r="D1645" s="282">
        <v>87</v>
      </c>
      <c r="E1645" s="265"/>
    </row>
    <row r="1646" spans="1:5">
      <c r="A1646" s="283">
        <v>5452</v>
      </c>
      <c r="B1646" s="176">
        <v>459.3</v>
      </c>
      <c r="C1646" s="176">
        <v>39.200000000000003</v>
      </c>
      <c r="D1646" s="282">
        <v>131</v>
      </c>
      <c r="E1646" s="265"/>
    </row>
    <row r="1647" spans="1:5">
      <c r="A1647" s="283">
        <v>5453</v>
      </c>
      <c r="B1647" s="176">
        <v>0</v>
      </c>
      <c r="C1647" s="176">
        <v>0</v>
      </c>
      <c r="D1647" s="282">
        <v>87</v>
      </c>
      <c r="E1647" s="265"/>
    </row>
    <row r="1648" spans="1:5">
      <c r="A1648" s="283">
        <v>5454</v>
      </c>
      <c r="B1648" s="176">
        <v>228.8</v>
      </c>
      <c r="C1648" s="176">
        <v>24.5</v>
      </c>
      <c r="D1648" s="282">
        <v>87</v>
      </c>
      <c r="E1648" s="265"/>
    </row>
    <row r="1649" spans="1:5">
      <c r="A1649" s="283">
        <v>5455</v>
      </c>
      <c r="B1649" s="176">
        <v>38.5</v>
      </c>
      <c r="C1649" s="176">
        <v>39.6</v>
      </c>
      <c r="D1649" s="282">
        <v>87</v>
      </c>
      <c r="E1649" s="265"/>
    </row>
    <row r="1650" spans="1:5">
      <c r="A1650" s="283">
        <v>5456</v>
      </c>
      <c r="B1650" s="176">
        <v>59.9</v>
      </c>
      <c r="C1650" s="176">
        <v>44</v>
      </c>
      <c r="D1650" s="282">
        <v>96</v>
      </c>
      <c r="E1650" s="265"/>
    </row>
    <row r="1651" spans="1:5">
      <c r="A1651" s="283">
        <v>5457</v>
      </c>
      <c r="B1651" s="176">
        <v>58.1</v>
      </c>
      <c r="C1651" s="176">
        <v>38.6</v>
      </c>
      <c r="D1651" s="282">
        <v>87</v>
      </c>
      <c r="E1651" s="265"/>
    </row>
    <row r="1652" spans="1:5">
      <c r="A1652" s="283">
        <v>5458</v>
      </c>
      <c r="B1652" s="176">
        <v>125.7</v>
      </c>
      <c r="C1652" s="176">
        <v>45.2</v>
      </c>
      <c r="D1652" s="282">
        <v>87</v>
      </c>
      <c r="E1652" s="265"/>
    </row>
    <row r="1653" spans="1:5">
      <c r="A1653" s="283">
        <v>5459</v>
      </c>
      <c r="B1653" s="176">
        <v>64.8</v>
      </c>
      <c r="C1653" s="176">
        <v>37.700000000000003</v>
      </c>
      <c r="D1653" s="282">
        <v>87</v>
      </c>
      <c r="E1653" s="265"/>
    </row>
    <row r="1654" spans="1:5">
      <c r="A1654" s="283">
        <v>5460</v>
      </c>
      <c r="B1654" s="176">
        <v>66.7</v>
      </c>
      <c r="C1654" s="176">
        <v>39.4</v>
      </c>
      <c r="D1654" s="282">
        <v>87</v>
      </c>
      <c r="E1654" s="265"/>
    </row>
    <row r="1655" spans="1:5">
      <c r="A1655" s="283">
        <v>5461</v>
      </c>
      <c r="B1655" s="176">
        <v>119.6</v>
      </c>
      <c r="C1655" s="176">
        <v>40.799999999999997</v>
      </c>
      <c r="D1655" s="282">
        <v>113</v>
      </c>
      <c r="E1655" s="265"/>
    </row>
    <row r="1656" spans="1:5">
      <c r="A1656" s="283">
        <v>5462</v>
      </c>
      <c r="B1656" s="176">
        <v>46.1</v>
      </c>
      <c r="C1656" s="176">
        <v>40.6</v>
      </c>
      <c r="D1656" s="282">
        <v>105</v>
      </c>
      <c r="E1656" s="265"/>
    </row>
    <row r="1657" spans="1:5">
      <c r="A1657" s="283">
        <v>5463</v>
      </c>
      <c r="B1657" s="176">
        <v>59.6</v>
      </c>
      <c r="C1657" s="176">
        <v>45.5</v>
      </c>
      <c r="D1657" s="282">
        <v>87</v>
      </c>
      <c r="E1657" s="265"/>
    </row>
    <row r="1658" spans="1:5">
      <c r="A1658" s="283">
        <v>5464</v>
      </c>
      <c r="B1658" s="176">
        <v>57.6</v>
      </c>
      <c r="C1658" s="176">
        <v>38</v>
      </c>
      <c r="D1658" s="282">
        <v>97</v>
      </c>
      <c r="E1658" s="265"/>
    </row>
    <row r="1659" spans="1:5">
      <c r="A1659" s="283">
        <v>5465</v>
      </c>
      <c r="B1659" s="176">
        <v>96.1</v>
      </c>
      <c r="C1659" s="176">
        <v>41.8</v>
      </c>
      <c r="D1659" s="282">
        <v>95</v>
      </c>
      <c r="E1659" s="265"/>
    </row>
    <row r="1660" spans="1:5">
      <c r="A1660" s="283">
        <v>5466</v>
      </c>
      <c r="B1660" s="176">
        <v>0</v>
      </c>
      <c r="C1660" s="176">
        <v>0</v>
      </c>
      <c r="D1660" s="282">
        <v>87</v>
      </c>
      <c r="E1660" s="265"/>
    </row>
    <row r="1661" spans="1:5">
      <c r="A1661" s="283">
        <v>5468</v>
      </c>
      <c r="B1661" s="176">
        <v>198.3</v>
      </c>
      <c r="C1661" s="176">
        <v>38.5</v>
      </c>
      <c r="D1661" s="282">
        <v>102</v>
      </c>
      <c r="E1661" s="265"/>
    </row>
    <row r="1662" spans="1:5">
      <c r="A1662" s="283">
        <v>5469</v>
      </c>
      <c r="B1662" s="176">
        <v>0</v>
      </c>
      <c r="C1662" s="176">
        <v>0</v>
      </c>
      <c r="D1662" s="282">
        <v>87</v>
      </c>
      <c r="E1662" s="265"/>
    </row>
    <row r="1663" spans="1:5">
      <c r="A1663" s="283">
        <v>5470</v>
      </c>
      <c r="B1663" s="176">
        <v>0</v>
      </c>
      <c r="C1663" s="176">
        <v>0</v>
      </c>
      <c r="D1663" s="282">
        <v>87</v>
      </c>
      <c r="E1663" s="265"/>
    </row>
    <row r="1664" spans="1:5">
      <c r="A1664" s="283">
        <v>5471</v>
      </c>
      <c r="B1664" s="176">
        <v>21.4</v>
      </c>
      <c r="C1664" s="176">
        <v>42.3</v>
      </c>
      <c r="D1664" s="282">
        <v>87</v>
      </c>
      <c r="E1664" s="265"/>
    </row>
    <row r="1665" spans="1:5">
      <c r="A1665" s="283">
        <v>5472</v>
      </c>
      <c r="B1665" s="176">
        <v>25.6</v>
      </c>
      <c r="C1665" s="176">
        <v>43.2</v>
      </c>
      <c r="D1665" s="282">
        <v>87</v>
      </c>
      <c r="E1665" s="265"/>
    </row>
    <row r="1666" spans="1:5">
      <c r="A1666" s="283">
        <v>5473</v>
      </c>
      <c r="B1666" s="176">
        <v>54.9</v>
      </c>
      <c r="C1666" s="176">
        <v>43.1</v>
      </c>
      <c r="D1666" s="282">
        <v>87</v>
      </c>
      <c r="E1666" s="265"/>
    </row>
    <row r="1667" spans="1:5">
      <c r="A1667" s="283">
        <v>5474</v>
      </c>
      <c r="B1667" s="176">
        <v>59.7</v>
      </c>
      <c r="C1667" s="176">
        <v>48.6</v>
      </c>
      <c r="D1667" s="282">
        <v>87</v>
      </c>
      <c r="E1667" s="265"/>
    </row>
    <row r="1668" spans="1:5">
      <c r="A1668" s="283">
        <v>5476</v>
      </c>
      <c r="B1668" s="176">
        <v>50.7</v>
      </c>
      <c r="C1668" s="176">
        <v>40</v>
      </c>
      <c r="D1668" s="282">
        <v>87</v>
      </c>
      <c r="E1668" s="265"/>
    </row>
    <row r="1669" spans="1:5">
      <c r="A1669" s="283">
        <v>5477</v>
      </c>
      <c r="B1669" s="176">
        <v>101.9</v>
      </c>
      <c r="C1669" s="176">
        <v>40.9</v>
      </c>
      <c r="D1669" s="282">
        <v>111</v>
      </c>
      <c r="E1669" s="265"/>
    </row>
    <row r="1670" spans="1:5">
      <c r="A1670" s="283">
        <v>5478</v>
      </c>
      <c r="B1670" s="176">
        <v>197.5</v>
      </c>
      <c r="C1670" s="176">
        <v>39.1</v>
      </c>
      <c r="D1670" s="282">
        <v>121</v>
      </c>
      <c r="E1670" s="265"/>
    </row>
    <row r="1671" spans="1:5">
      <c r="A1671" s="283">
        <v>5479</v>
      </c>
      <c r="B1671" s="176">
        <v>0</v>
      </c>
      <c r="C1671" s="176">
        <v>0</v>
      </c>
      <c r="D1671" s="282">
        <v>87</v>
      </c>
      <c r="E1671" s="265"/>
    </row>
    <row r="1672" spans="1:5">
      <c r="A1672" s="283">
        <v>5481</v>
      </c>
      <c r="B1672" s="176">
        <v>0</v>
      </c>
      <c r="C1672" s="176">
        <v>0</v>
      </c>
      <c r="D1672" s="282">
        <v>87</v>
      </c>
      <c r="E1672" s="265"/>
    </row>
    <row r="1673" spans="1:5">
      <c r="A1673" s="283">
        <v>5482</v>
      </c>
      <c r="B1673" s="176">
        <v>291.39999999999998</v>
      </c>
      <c r="C1673" s="176">
        <v>46.1</v>
      </c>
      <c r="D1673" s="282">
        <v>146</v>
      </c>
      <c r="E1673" s="265"/>
    </row>
    <row r="1674" spans="1:5">
      <c r="A1674" s="283">
        <v>5483</v>
      </c>
      <c r="B1674" s="176">
        <v>69.2</v>
      </c>
      <c r="C1674" s="176">
        <v>38.1</v>
      </c>
      <c r="D1674" s="282">
        <v>87</v>
      </c>
      <c r="E1674" s="265"/>
    </row>
    <row r="1675" spans="1:5">
      <c r="A1675" s="283">
        <v>5485</v>
      </c>
      <c r="B1675" s="176">
        <v>54.3</v>
      </c>
      <c r="C1675" s="176">
        <v>37.9</v>
      </c>
      <c r="D1675" s="282">
        <v>87</v>
      </c>
      <c r="E1675" s="265"/>
    </row>
    <row r="1676" spans="1:5">
      <c r="A1676" s="283">
        <v>5486</v>
      </c>
      <c r="B1676" s="176">
        <v>109.2</v>
      </c>
      <c r="C1676" s="176">
        <v>47.5</v>
      </c>
      <c r="D1676" s="282">
        <v>96</v>
      </c>
      <c r="E1676" s="265"/>
    </row>
    <row r="1677" spans="1:5">
      <c r="A1677" s="283">
        <v>5487</v>
      </c>
      <c r="B1677" s="176">
        <v>40.5</v>
      </c>
      <c r="C1677" s="176">
        <v>39.5</v>
      </c>
      <c r="D1677" s="282">
        <v>112</v>
      </c>
      <c r="E1677" s="265"/>
    </row>
    <row r="1678" spans="1:5">
      <c r="A1678" s="283">
        <v>5488</v>
      </c>
      <c r="B1678" s="176">
        <v>119</v>
      </c>
      <c r="C1678" s="176">
        <v>40.200000000000003</v>
      </c>
      <c r="D1678" s="282">
        <v>87</v>
      </c>
      <c r="E1678" s="265"/>
    </row>
    <row r="1679" spans="1:5">
      <c r="A1679" s="283">
        <v>5489</v>
      </c>
      <c r="B1679" s="176">
        <v>68.2</v>
      </c>
      <c r="C1679" s="176">
        <v>42.4</v>
      </c>
      <c r="D1679" s="282">
        <v>131</v>
      </c>
      <c r="E1679" s="265"/>
    </row>
    <row r="1680" spans="1:5">
      <c r="A1680" s="283">
        <v>5490</v>
      </c>
      <c r="B1680" s="176">
        <v>0</v>
      </c>
      <c r="C1680" s="176">
        <v>0</v>
      </c>
      <c r="D1680" s="282">
        <v>87</v>
      </c>
      <c r="E1680" s="265"/>
    </row>
    <row r="1681" spans="1:5">
      <c r="A1681" s="283">
        <v>5491</v>
      </c>
      <c r="B1681" s="176">
        <v>69.8</v>
      </c>
      <c r="C1681" s="176">
        <v>41.6</v>
      </c>
      <c r="D1681" s="282">
        <v>117</v>
      </c>
      <c r="E1681" s="265"/>
    </row>
    <row r="1682" spans="1:5">
      <c r="A1682" s="283">
        <v>5492</v>
      </c>
      <c r="B1682" s="176">
        <v>22.4</v>
      </c>
      <c r="C1682" s="176">
        <v>42</v>
      </c>
      <c r="D1682" s="282">
        <v>87</v>
      </c>
      <c r="E1682" s="265"/>
    </row>
    <row r="1683" spans="1:5">
      <c r="A1683" s="283">
        <v>5494</v>
      </c>
      <c r="B1683" s="176">
        <v>52.2</v>
      </c>
      <c r="C1683" s="176">
        <v>40.799999999999997</v>
      </c>
      <c r="D1683" s="282">
        <v>87</v>
      </c>
      <c r="E1683" s="265"/>
    </row>
    <row r="1684" spans="1:5">
      <c r="A1684" s="283">
        <v>5495</v>
      </c>
      <c r="B1684" s="176">
        <v>264.8</v>
      </c>
      <c r="C1684" s="176">
        <v>43.4</v>
      </c>
      <c r="D1684" s="282">
        <v>138</v>
      </c>
      <c r="E1684" s="265"/>
    </row>
    <row r="1685" spans="1:5">
      <c r="A1685" s="283">
        <v>5601</v>
      </c>
      <c r="B1685" s="176">
        <v>566.1</v>
      </c>
      <c r="C1685" s="176">
        <v>43.1</v>
      </c>
      <c r="D1685" s="282">
        <v>97</v>
      </c>
      <c r="E1685" s="265"/>
    </row>
    <row r="1686" spans="1:5">
      <c r="A1686" s="283">
        <v>5602</v>
      </c>
      <c r="B1686" s="176">
        <v>126.9</v>
      </c>
      <c r="C1686" s="176">
        <v>44.5</v>
      </c>
      <c r="D1686" s="282">
        <v>184</v>
      </c>
      <c r="E1686" s="265"/>
    </row>
    <row r="1687" spans="1:5">
      <c r="A1687" s="283">
        <v>5604</v>
      </c>
      <c r="B1687" s="176">
        <v>0</v>
      </c>
      <c r="C1687" s="176">
        <v>0</v>
      </c>
      <c r="D1687" s="282">
        <v>87</v>
      </c>
      <c r="E1687" s="265"/>
    </row>
    <row r="1688" spans="1:5">
      <c r="A1688" s="283">
        <v>5620</v>
      </c>
      <c r="B1688" s="176">
        <v>0</v>
      </c>
      <c r="C1688" s="176">
        <v>0</v>
      </c>
      <c r="D1688" s="282">
        <v>87</v>
      </c>
      <c r="E1688" s="265"/>
    </row>
    <row r="1689" spans="1:5">
      <c r="A1689" s="283">
        <v>5633</v>
      </c>
      <c r="B1689" s="176">
        <v>0</v>
      </c>
      <c r="C1689" s="176">
        <v>0</v>
      </c>
      <c r="D1689" s="282">
        <v>87</v>
      </c>
      <c r="E1689" s="265"/>
    </row>
    <row r="1690" spans="1:5">
      <c r="A1690" s="283">
        <v>5640</v>
      </c>
      <c r="B1690" s="176">
        <v>42.7</v>
      </c>
      <c r="C1690" s="176">
        <v>48.2</v>
      </c>
      <c r="D1690" s="282">
        <v>106</v>
      </c>
      <c r="E1690" s="265"/>
    </row>
    <row r="1691" spans="1:5">
      <c r="A1691" s="283">
        <v>5641</v>
      </c>
      <c r="B1691" s="176">
        <v>363</v>
      </c>
      <c r="C1691" s="176">
        <v>41.5</v>
      </c>
      <c r="D1691" s="282">
        <v>129</v>
      </c>
      <c r="E1691" s="265"/>
    </row>
    <row r="1692" spans="1:5">
      <c r="A1692" s="283">
        <v>5647</v>
      </c>
      <c r="B1692" s="176">
        <v>39.200000000000003</v>
      </c>
      <c r="C1692" s="176">
        <v>42.9</v>
      </c>
      <c r="D1692" s="282">
        <v>87</v>
      </c>
      <c r="E1692" s="265"/>
    </row>
    <row r="1693" spans="1:5">
      <c r="A1693" s="283">
        <v>5648</v>
      </c>
      <c r="B1693" s="176">
        <v>43.2</v>
      </c>
      <c r="C1693" s="176">
        <v>48.1</v>
      </c>
      <c r="D1693" s="282">
        <v>87</v>
      </c>
      <c r="E1693" s="265"/>
    </row>
    <row r="1694" spans="1:5">
      <c r="A1694" s="283">
        <v>5649</v>
      </c>
      <c r="B1694" s="176">
        <v>315.8</v>
      </c>
      <c r="C1694" s="176">
        <v>38.5</v>
      </c>
      <c r="D1694" s="282">
        <v>96</v>
      </c>
      <c r="E1694" s="265"/>
    </row>
    <row r="1695" spans="1:5">
      <c r="A1695" s="283">
        <v>5650</v>
      </c>
      <c r="B1695" s="176">
        <v>30.9</v>
      </c>
      <c r="C1695" s="176">
        <v>45.5</v>
      </c>
      <c r="D1695" s="282">
        <v>87</v>
      </c>
      <c r="E1695" s="265"/>
    </row>
    <row r="1696" spans="1:5">
      <c r="A1696" s="283">
        <v>5651</v>
      </c>
      <c r="B1696" s="176">
        <v>92.3</v>
      </c>
      <c r="C1696" s="176">
        <v>44.5</v>
      </c>
      <c r="D1696" s="282">
        <v>96</v>
      </c>
      <c r="E1696" s="265"/>
    </row>
    <row r="1697" spans="1:5">
      <c r="A1697" s="283">
        <v>5652</v>
      </c>
      <c r="B1697" s="176">
        <v>21.5</v>
      </c>
      <c r="C1697" s="176">
        <v>37</v>
      </c>
      <c r="D1697" s="282">
        <v>87</v>
      </c>
      <c r="E1697" s="265"/>
    </row>
    <row r="1698" spans="1:5">
      <c r="A1698" s="283">
        <v>5653</v>
      </c>
      <c r="B1698" s="176">
        <v>21.4</v>
      </c>
      <c r="C1698" s="176">
        <v>37.700000000000003</v>
      </c>
      <c r="D1698" s="282">
        <v>87</v>
      </c>
      <c r="E1698" s="265"/>
    </row>
    <row r="1699" spans="1:5">
      <c r="A1699" s="283">
        <v>5654</v>
      </c>
      <c r="B1699" s="176">
        <v>273.5</v>
      </c>
      <c r="C1699" s="176">
        <v>42.7</v>
      </c>
      <c r="D1699" s="282">
        <v>87</v>
      </c>
      <c r="E1699" s="265"/>
    </row>
    <row r="1700" spans="1:5">
      <c r="A1700" s="283">
        <v>5655</v>
      </c>
      <c r="B1700" s="176">
        <v>85.8</v>
      </c>
      <c r="C1700" s="176">
        <v>41.6</v>
      </c>
      <c r="D1700" s="282">
        <v>87</v>
      </c>
      <c r="E1700" s="265"/>
    </row>
    <row r="1701" spans="1:5">
      <c r="A1701" s="283">
        <v>5656</v>
      </c>
      <c r="B1701" s="176">
        <v>73.2</v>
      </c>
      <c r="C1701" s="176">
        <v>28.4</v>
      </c>
      <c r="D1701" s="282">
        <v>116</v>
      </c>
      <c r="E1701" s="265"/>
    </row>
    <row r="1702" spans="1:5">
      <c r="A1702" s="283">
        <v>5657</v>
      </c>
      <c r="B1702" s="176">
        <v>36.799999999999997</v>
      </c>
      <c r="C1702" s="176">
        <v>42.2</v>
      </c>
      <c r="D1702" s="282">
        <v>87</v>
      </c>
      <c r="E1702" s="265"/>
    </row>
    <row r="1703" spans="1:5">
      <c r="A1703" s="283">
        <v>5658</v>
      </c>
      <c r="B1703" s="176">
        <v>36.6</v>
      </c>
      <c r="C1703" s="176">
        <v>42.1</v>
      </c>
      <c r="D1703" s="282">
        <v>96</v>
      </c>
      <c r="E1703" s="265"/>
    </row>
    <row r="1704" spans="1:5">
      <c r="A1704" s="283">
        <v>5660</v>
      </c>
      <c r="B1704" s="176">
        <v>37.200000000000003</v>
      </c>
      <c r="C1704" s="176">
        <v>44.1</v>
      </c>
      <c r="D1704" s="282">
        <v>87</v>
      </c>
      <c r="E1704" s="265"/>
    </row>
    <row r="1705" spans="1:5">
      <c r="A1705" s="283">
        <v>5661</v>
      </c>
      <c r="B1705" s="176">
        <v>70</v>
      </c>
      <c r="C1705" s="176">
        <v>41.5</v>
      </c>
      <c r="D1705" s="282">
        <v>128</v>
      </c>
      <c r="E1705" s="265"/>
    </row>
    <row r="1706" spans="1:5">
      <c r="A1706" s="283">
        <v>5662</v>
      </c>
      <c r="B1706" s="176">
        <v>0</v>
      </c>
      <c r="C1706" s="176">
        <v>0</v>
      </c>
      <c r="D1706" s="282">
        <v>87</v>
      </c>
      <c r="E1706" s="265"/>
    </row>
    <row r="1707" spans="1:5">
      <c r="A1707" s="283">
        <v>5663</v>
      </c>
      <c r="B1707" s="176">
        <v>73.8</v>
      </c>
      <c r="C1707" s="176">
        <v>32.6</v>
      </c>
      <c r="D1707" s="282">
        <v>128</v>
      </c>
      <c r="E1707" s="265"/>
    </row>
    <row r="1708" spans="1:5">
      <c r="A1708" s="283">
        <v>5664</v>
      </c>
      <c r="B1708" s="176">
        <v>0</v>
      </c>
      <c r="C1708" s="176">
        <v>0</v>
      </c>
      <c r="D1708" s="282">
        <v>87</v>
      </c>
      <c r="E1708" s="265"/>
    </row>
    <row r="1709" spans="1:5">
      <c r="A1709" s="283">
        <v>5665</v>
      </c>
      <c r="B1709" s="176">
        <v>38.5</v>
      </c>
      <c r="C1709" s="176">
        <v>42.3</v>
      </c>
      <c r="D1709" s="282">
        <v>87</v>
      </c>
      <c r="E1709" s="265"/>
    </row>
    <row r="1710" spans="1:5">
      <c r="A1710" s="283">
        <v>5666</v>
      </c>
      <c r="B1710" s="176">
        <v>41.6</v>
      </c>
      <c r="C1710" s="176">
        <v>42.9</v>
      </c>
      <c r="D1710" s="282">
        <v>87</v>
      </c>
      <c r="E1710" s="265"/>
    </row>
    <row r="1711" spans="1:5">
      <c r="A1711" s="283">
        <v>5667</v>
      </c>
      <c r="B1711" s="176">
        <v>51.4</v>
      </c>
      <c r="C1711" s="176">
        <v>43</v>
      </c>
      <c r="D1711" s="282">
        <v>153</v>
      </c>
      <c r="E1711" s="265"/>
    </row>
    <row r="1712" spans="1:5">
      <c r="A1712" s="283">
        <v>5669</v>
      </c>
      <c r="B1712" s="176">
        <v>8.9</v>
      </c>
      <c r="C1712" s="176">
        <v>45.9</v>
      </c>
      <c r="D1712" s="282">
        <v>87</v>
      </c>
      <c r="E1712" s="265"/>
    </row>
    <row r="1713" spans="1:5">
      <c r="A1713" s="283">
        <v>5670</v>
      </c>
      <c r="B1713" s="176">
        <v>0</v>
      </c>
      <c r="C1713" s="176">
        <v>0</v>
      </c>
      <c r="D1713" s="282">
        <v>87</v>
      </c>
      <c r="E1713" s="265"/>
    </row>
    <row r="1714" spans="1:5">
      <c r="A1714" s="283">
        <v>5671</v>
      </c>
      <c r="B1714" s="176">
        <v>0</v>
      </c>
      <c r="C1714" s="176">
        <v>0</v>
      </c>
      <c r="D1714" s="282">
        <v>87</v>
      </c>
      <c r="E1714" s="265"/>
    </row>
    <row r="1715" spans="1:5">
      <c r="A1715" s="283">
        <v>5672</v>
      </c>
      <c r="B1715" s="176">
        <v>59</v>
      </c>
      <c r="C1715" s="176">
        <v>44.7</v>
      </c>
      <c r="D1715" s="282">
        <v>122</v>
      </c>
      <c r="E1715" s="265"/>
    </row>
    <row r="1716" spans="1:5">
      <c r="A1716" s="283">
        <v>5673</v>
      </c>
      <c r="B1716" s="176">
        <v>49.9</v>
      </c>
      <c r="C1716" s="176">
        <v>45.4</v>
      </c>
      <c r="D1716" s="282">
        <v>124</v>
      </c>
      <c r="E1716" s="265"/>
    </row>
    <row r="1717" spans="1:5">
      <c r="A1717" s="283">
        <v>5674</v>
      </c>
      <c r="B1717" s="176">
        <v>42.5</v>
      </c>
      <c r="C1717" s="176">
        <v>45.1</v>
      </c>
      <c r="D1717" s="282">
        <v>96</v>
      </c>
      <c r="E1717" s="265"/>
    </row>
    <row r="1718" spans="1:5">
      <c r="A1718" s="283">
        <v>5675</v>
      </c>
      <c r="B1718" s="176">
        <v>27.3</v>
      </c>
      <c r="C1718" s="176">
        <v>45.3</v>
      </c>
      <c r="D1718" s="282">
        <v>87</v>
      </c>
      <c r="E1718" s="265"/>
    </row>
    <row r="1719" spans="1:5">
      <c r="A1719" s="283">
        <v>5676</v>
      </c>
      <c r="B1719" s="176">
        <v>74.400000000000006</v>
      </c>
      <c r="C1719" s="176">
        <v>40.799999999999997</v>
      </c>
      <c r="D1719" s="282">
        <v>119</v>
      </c>
      <c r="E1719" s="265"/>
    </row>
    <row r="1720" spans="1:5">
      <c r="A1720" s="283">
        <v>5677</v>
      </c>
      <c r="B1720" s="176">
        <v>67.900000000000006</v>
      </c>
      <c r="C1720" s="176">
        <v>43.1</v>
      </c>
      <c r="D1720" s="282">
        <v>87</v>
      </c>
      <c r="E1720" s="265"/>
    </row>
    <row r="1721" spans="1:5">
      <c r="A1721" s="283">
        <v>5678</v>
      </c>
      <c r="B1721" s="176">
        <v>0</v>
      </c>
      <c r="C1721" s="176">
        <v>0</v>
      </c>
      <c r="D1721" s="282">
        <v>87</v>
      </c>
      <c r="E1721" s="265"/>
    </row>
    <row r="1722" spans="1:5">
      <c r="A1722" s="283">
        <v>5679</v>
      </c>
      <c r="B1722" s="176">
        <v>80.400000000000006</v>
      </c>
      <c r="C1722" s="176">
        <v>41.9</v>
      </c>
      <c r="D1722" s="282">
        <v>95</v>
      </c>
      <c r="E1722" s="265"/>
    </row>
    <row r="1723" spans="1:5">
      <c r="A1723" s="283">
        <v>5680</v>
      </c>
      <c r="B1723" s="176">
        <v>32.700000000000003</v>
      </c>
      <c r="C1723" s="176">
        <v>40.6</v>
      </c>
      <c r="D1723" s="282">
        <v>109</v>
      </c>
      <c r="E1723" s="265"/>
    </row>
    <row r="1724" spans="1:5">
      <c r="A1724" s="283">
        <v>5681</v>
      </c>
      <c r="B1724" s="176">
        <v>24.2</v>
      </c>
      <c r="C1724" s="176">
        <v>45.2</v>
      </c>
      <c r="D1724" s="282">
        <v>87</v>
      </c>
      <c r="E1724" s="265"/>
    </row>
    <row r="1725" spans="1:5">
      <c r="A1725" s="283">
        <v>5682</v>
      </c>
      <c r="B1725" s="176">
        <v>28.4</v>
      </c>
      <c r="C1725" s="176">
        <v>43.6</v>
      </c>
      <c r="D1725" s="282">
        <v>87</v>
      </c>
      <c r="E1725" s="265"/>
    </row>
    <row r="1726" spans="1:5">
      <c r="A1726" s="283">
        <v>5701</v>
      </c>
      <c r="B1726" s="176">
        <v>338.3</v>
      </c>
      <c r="C1726" s="176">
        <v>44.3</v>
      </c>
      <c r="D1726" s="282">
        <v>165</v>
      </c>
      <c r="E1726" s="265"/>
    </row>
    <row r="1727" spans="1:5">
      <c r="A1727" s="283">
        <v>5702</v>
      </c>
      <c r="B1727" s="176">
        <v>224.8</v>
      </c>
      <c r="C1727" s="176">
        <v>49</v>
      </c>
      <c r="D1727" s="282">
        <v>96</v>
      </c>
      <c r="E1727" s="265"/>
    </row>
    <row r="1728" spans="1:5">
      <c r="A1728" s="283">
        <v>5730</v>
      </c>
      <c r="B1728" s="176">
        <v>25.3</v>
      </c>
      <c r="C1728" s="176">
        <v>47.2</v>
      </c>
      <c r="D1728" s="282">
        <v>87</v>
      </c>
      <c r="E1728" s="265"/>
    </row>
    <row r="1729" spans="1:5">
      <c r="A1729" s="283">
        <v>5731</v>
      </c>
      <c r="B1729" s="176">
        <v>0</v>
      </c>
      <c r="C1729" s="176">
        <v>0</v>
      </c>
      <c r="D1729" s="282">
        <v>87</v>
      </c>
      <c r="E1729" s="265"/>
    </row>
    <row r="1730" spans="1:5">
      <c r="A1730" s="283">
        <v>5732</v>
      </c>
      <c r="B1730" s="176">
        <v>70.400000000000006</v>
      </c>
      <c r="C1730" s="176">
        <v>42</v>
      </c>
      <c r="D1730" s="282">
        <v>87</v>
      </c>
      <c r="E1730" s="265"/>
    </row>
    <row r="1731" spans="1:5">
      <c r="A1731" s="283">
        <v>5733</v>
      </c>
      <c r="B1731" s="176">
        <v>64.099999999999994</v>
      </c>
      <c r="C1731" s="176">
        <v>45.8</v>
      </c>
      <c r="D1731" s="282">
        <v>122</v>
      </c>
      <c r="E1731" s="265"/>
    </row>
    <row r="1732" spans="1:5">
      <c r="A1732" s="283">
        <v>5734</v>
      </c>
      <c r="B1732" s="176">
        <v>28.7</v>
      </c>
      <c r="C1732" s="176">
        <v>43.9</v>
      </c>
      <c r="D1732" s="282">
        <v>87</v>
      </c>
      <c r="E1732" s="265"/>
    </row>
    <row r="1733" spans="1:5">
      <c r="A1733" s="283">
        <v>5735</v>
      </c>
      <c r="B1733" s="176">
        <v>105.3</v>
      </c>
      <c r="C1733" s="176">
        <v>31.8</v>
      </c>
      <c r="D1733" s="282">
        <v>87</v>
      </c>
      <c r="E1733" s="265"/>
    </row>
    <row r="1734" spans="1:5">
      <c r="A1734" s="283">
        <v>5736</v>
      </c>
      <c r="B1734" s="176">
        <v>111.2</v>
      </c>
      <c r="C1734" s="176">
        <v>48.9</v>
      </c>
      <c r="D1734" s="282">
        <v>87</v>
      </c>
      <c r="E1734" s="265"/>
    </row>
    <row r="1735" spans="1:5">
      <c r="A1735" s="283">
        <v>5737</v>
      </c>
      <c r="B1735" s="176">
        <v>19.5</v>
      </c>
      <c r="C1735" s="176">
        <v>45.3</v>
      </c>
      <c r="D1735" s="282">
        <v>97</v>
      </c>
      <c r="E1735" s="265"/>
    </row>
    <row r="1736" spans="1:5">
      <c r="A1736" s="283">
        <v>5738</v>
      </c>
      <c r="B1736" s="176">
        <v>21.4</v>
      </c>
      <c r="C1736" s="176">
        <v>49.1</v>
      </c>
      <c r="D1736" s="282">
        <v>87</v>
      </c>
      <c r="E1736" s="265"/>
    </row>
    <row r="1737" spans="1:5">
      <c r="A1737" s="283">
        <v>5739</v>
      </c>
      <c r="B1737" s="176">
        <v>15.6</v>
      </c>
      <c r="C1737" s="176">
        <v>44.4</v>
      </c>
      <c r="D1737" s="282">
        <v>87</v>
      </c>
      <c r="E1737" s="265"/>
    </row>
    <row r="1738" spans="1:5">
      <c r="A1738" s="283">
        <v>5740</v>
      </c>
      <c r="B1738" s="176">
        <v>0</v>
      </c>
      <c r="C1738" s="176">
        <v>0</v>
      </c>
      <c r="D1738" s="282">
        <v>87</v>
      </c>
      <c r="E1738" s="265"/>
    </row>
    <row r="1739" spans="1:5">
      <c r="A1739" s="283">
        <v>5741</v>
      </c>
      <c r="B1739" s="176">
        <v>43.2</v>
      </c>
      <c r="C1739" s="176">
        <v>45</v>
      </c>
      <c r="D1739" s="282">
        <v>87</v>
      </c>
      <c r="E1739" s="265"/>
    </row>
    <row r="1740" spans="1:5">
      <c r="A1740" s="283">
        <v>5742</v>
      </c>
      <c r="B1740" s="176">
        <v>28.7</v>
      </c>
      <c r="C1740" s="176">
        <v>47.2</v>
      </c>
      <c r="D1740" s="282">
        <v>87</v>
      </c>
      <c r="E1740" s="265"/>
    </row>
    <row r="1741" spans="1:5">
      <c r="A1741" s="283">
        <v>5743</v>
      </c>
      <c r="B1741" s="176">
        <v>41.9</v>
      </c>
      <c r="C1741" s="176">
        <v>42.8</v>
      </c>
      <c r="D1741" s="282">
        <v>87</v>
      </c>
      <c r="E1741" s="265"/>
    </row>
    <row r="1742" spans="1:5">
      <c r="A1742" s="283">
        <v>5744</v>
      </c>
      <c r="B1742" s="176">
        <v>63.6</v>
      </c>
      <c r="C1742" s="176">
        <v>44.4</v>
      </c>
      <c r="D1742" s="282">
        <v>87</v>
      </c>
      <c r="E1742" s="265"/>
    </row>
    <row r="1743" spans="1:5">
      <c r="A1743" s="283">
        <v>5745</v>
      </c>
      <c r="B1743" s="176">
        <v>0</v>
      </c>
      <c r="C1743" s="176">
        <v>0</v>
      </c>
      <c r="D1743" s="282">
        <v>87</v>
      </c>
      <c r="E1743" s="265"/>
    </row>
    <row r="1744" spans="1:5">
      <c r="A1744" s="283">
        <v>5746</v>
      </c>
      <c r="B1744" s="176">
        <v>0</v>
      </c>
      <c r="C1744" s="176">
        <v>0</v>
      </c>
      <c r="D1744" s="282">
        <v>87</v>
      </c>
      <c r="E1744" s="265"/>
    </row>
    <row r="1745" spans="1:5">
      <c r="A1745" s="283">
        <v>5747</v>
      </c>
      <c r="B1745" s="176">
        <v>8.8000000000000007</v>
      </c>
      <c r="C1745" s="176">
        <v>46.4</v>
      </c>
      <c r="D1745" s="282">
        <v>87</v>
      </c>
      <c r="E1745" s="265"/>
    </row>
    <row r="1746" spans="1:5">
      <c r="A1746" s="283">
        <v>5748</v>
      </c>
      <c r="B1746" s="176">
        <v>3.9</v>
      </c>
      <c r="C1746" s="176">
        <v>44.5</v>
      </c>
      <c r="D1746" s="282">
        <v>87</v>
      </c>
      <c r="E1746" s="265"/>
    </row>
    <row r="1747" spans="1:5">
      <c r="A1747" s="283">
        <v>5750</v>
      </c>
      <c r="B1747" s="176">
        <v>114.3</v>
      </c>
      <c r="C1747" s="176">
        <v>43.4</v>
      </c>
      <c r="D1747" s="282">
        <v>87</v>
      </c>
      <c r="E1747" s="265"/>
    </row>
    <row r="1748" spans="1:5">
      <c r="A1748" s="283">
        <v>5751</v>
      </c>
      <c r="B1748" s="176">
        <v>21.5</v>
      </c>
      <c r="C1748" s="176">
        <v>48.1</v>
      </c>
      <c r="D1748" s="282">
        <v>116</v>
      </c>
      <c r="E1748" s="265"/>
    </row>
    <row r="1749" spans="1:5">
      <c r="A1749" s="283">
        <v>5753</v>
      </c>
      <c r="B1749" s="176">
        <v>112.4</v>
      </c>
      <c r="C1749" s="176">
        <v>33.799999999999997</v>
      </c>
      <c r="D1749" s="282">
        <v>169</v>
      </c>
      <c r="E1749" s="265"/>
    </row>
    <row r="1750" spans="1:5">
      <c r="A1750" s="283">
        <v>5757</v>
      </c>
      <c r="B1750" s="176">
        <v>35.299999999999997</v>
      </c>
      <c r="C1750" s="176">
        <v>48.3</v>
      </c>
      <c r="D1750" s="282">
        <v>87</v>
      </c>
      <c r="E1750" s="265"/>
    </row>
    <row r="1751" spans="1:5">
      <c r="A1751" s="283">
        <v>5758</v>
      </c>
      <c r="B1751" s="176">
        <v>24.8</v>
      </c>
      <c r="C1751" s="176">
        <v>47.7</v>
      </c>
      <c r="D1751" s="282">
        <v>87</v>
      </c>
      <c r="E1751" s="265"/>
    </row>
    <row r="1752" spans="1:5">
      <c r="A1752" s="283">
        <v>5759</v>
      </c>
      <c r="B1752" s="176">
        <v>100.1</v>
      </c>
      <c r="C1752" s="176">
        <v>47.2</v>
      </c>
      <c r="D1752" s="282">
        <v>87</v>
      </c>
      <c r="E1752" s="265"/>
    </row>
    <row r="1753" spans="1:5">
      <c r="A1753" s="283">
        <v>5760</v>
      </c>
      <c r="B1753" s="176">
        <v>26.6</v>
      </c>
      <c r="C1753" s="176">
        <v>44.2</v>
      </c>
      <c r="D1753" s="282">
        <v>87</v>
      </c>
      <c r="E1753" s="265"/>
    </row>
    <row r="1754" spans="1:5">
      <c r="A1754" s="283">
        <v>5761</v>
      </c>
      <c r="B1754" s="176">
        <v>31.3</v>
      </c>
      <c r="C1754" s="176">
        <v>44.2</v>
      </c>
      <c r="D1754" s="282">
        <v>87</v>
      </c>
      <c r="E1754" s="265"/>
    </row>
    <row r="1755" spans="1:5">
      <c r="A1755" s="283">
        <v>5762</v>
      </c>
      <c r="B1755" s="176">
        <v>26.5</v>
      </c>
      <c r="C1755" s="176">
        <v>45.5</v>
      </c>
      <c r="D1755" s="282">
        <v>87</v>
      </c>
      <c r="E1755" s="265"/>
    </row>
    <row r="1756" spans="1:5">
      <c r="A1756" s="283">
        <v>5763</v>
      </c>
      <c r="B1756" s="176">
        <v>51.5</v>
      </c>
      <c r="C1756" s="176">
        <v>45.4</v>
      </c>
      <c r="D1756" s="282">
        <v>87</v>
      </c>
      <c r="E1756" s="265"/>
    </row>
    <row r="1757" spans="1:5">
      <c r="A1757" s="283">
        <v>5764</v>
      </c>
      <c r="B1757" s="176">
        <v>84.3</v>
      </c>
      <c r="C1757" s="176">
        <v>34.700000000000003</v>
      </c>
      <c r="D1757" s="282">
        <v>160</v>
      </c>
      <c r="E1757" s="265"/>
    </row>
    <row r="1758" spans="1:5">
      <c r="A1758" s="283">
        <v>5765</v>
      </c>
      <c r="B1758" s="176">
        <v>183.2</v>
      </c>
      <c r="C1758" s="176">
        <v>42.5</v>
      </c>
      <c r="D1758" s="282">
        <v>87</v>
      </c>
      <c r="E1758" s="265"/>
    </row>
    <row r="1759" spans="1:5">
      <c r="A1759" s="283">
        <v>5766</v>
      </c>
      <c r="B1759" s="176">
        <v>0</v>
      </c>
      <c r="C1759" s="176">
        <v>0</v>
      </c>
      <c r="D1759" s="282">
        <v>87</v>
      </c>
      <c r="E1759" s="265"/>
    </row>
    <row r="1760" spans="1:5">
      <c r="A1760" s="283">
        <v>5767</v>
      </c>
      <c r="B1760" s="176">
        <v>24.3</v>
      </c>
      <c r="C1760" s="176">
        <v>47.6</v>
      </c>
      <c r="D1760" s="282">
        <v>96</v>
      </c>
      <c r="E1760" s="265"/>
    </row>
    <row r="1761" spans="1:5">
      <c r="A1761" s="283">
        <v>5768</v>
      </c>
      <c r="B1761" s="176">
        <v>0</v>
      </c>
      <c r="C1761" s="176">
        <v>0</v>
      </c>
      <c r="D1761" s="282">
        <v>87</v>
      </c>
      <c r="E1761" s="265"/>
    </row>
    <row r="1762" spans="1:5">
      <c r="A1762" s="283">
        <v>5769</v>
      </c>
      <c r="B1762" s="176">
        <v>46.8</v>
      </c>
      <c r="C1762" s="176">
        <v>45.4</v>
      </c>
      <c r="D1762" s="282">
        <v>87</v>
      </c>
      <c r="E1762" s="265"/>
    </row>
    <row r="1763" spans="1:5">
      <c r="A1763" s="283">
        <v>5770</v>
      </c>
      <c r="B1763" s="176">
        <v>29.1</v>
      </c>
      <c r="C1763" s="176">
        <v>44.6</v>
      </c>
      <c r="D1763" s="282">
        <v>105</v>
      </c>
      <c r="E1763" s="265"/>
    </row>
    <row r="1764" spans="1:5">
      <c r="A1764" s="283">
        <v>5772</v>
      </c>
      <c r="B1764" s="176">
        <v>16.399999999999999</v>
      </c>
      <c r="C1764" s="176">
        <v>46.1</v>
      </c>
      <c r="D1764" s="282">
        <v>87</v>
      </c>
      <c r="E1764" s="265"/>
    </row>
    <row r="1765" spans="1:5">
      <c r="A1765" s="283">
        <v>5773</v>
      </c>
      <c r="B1765" s="176">
        <v>34.9</v>
      </c>
      <c r="C1765" s="176">
        <v>46.3</v>
      </c>
      <c r="D1765" s="282">
        <v>87</v>
      </c>
      <c r="E1765" s="265"/>
    </row>
    <row r="1766" spans="1:5">
      <c r="A1766" s="283">
        <v>5774</v>
      </c>
      <c r="B1766" s="176">
        <v>48.7</v>
      </c>
      <c r="C1766" s="176">
        <v>47.9</v>
      </c>
      <c r="D1766" s="282">
        <v>87</v>
      </c>
      <c r="E1766" s="265"/>
    </row>
    <row r="1767" spans="1:5">
      <c r="A1767" s="283">
        <v>5775</v>
      </c>
      <c r="B1767" s="176">
        <v>39.799999999999997</v>
      </c>
      <c r="C1767" s="176">
        <v>41.7</v>
      </c>
      <c r="D1767" s="282">
        <v>114</v>
      </c>
      <c r="E1767" s="265"/>
    </row>
    <row r="1768" spans="1:5">
      <c r="A1768" s="283">
        <v>5776</v>
      </c>
      <c r="B1768" s="176">
        <v>13.5</v>
      </c>
      <c r="C1768" s="176">
        <v>47.4</v>
      </c>
      <c r="D1768" s="282">
        <v>87</v>
      </c>
      <c r="E1768" s="265"/>
    </row>
    <row r="1769" spans="1:5">
      <c r="A1769" s="283">
        <v>5777</v>
      </c>
      <c r="B1769" s="176">
        <v>71.400000000000006</v>
      </c>
      <c r="C1769" s="176">
        <v>43.4</v>
      </c>
      <c r="D1769" s="282">
        <v>103</v>
      </c>
      <c r="E1769" s="265"/>
    </row>
    <row r="1770" spans="1:5">
      <c r="A1770" s="283">
        <v>5778</v>
      </c>
      <c r="B1770" s="176">
        <v>42.4</v>
      </c>
      <c r="C1770" s="176">
        <v>46.1</v>
      </c>
      <c r="D1770" s="282">
        <v>87</v>
      </c>
      <c r="E1770" s="265"/>
    </row>
    <row r="1771" spans="1:5">
      <c r="A1771" s="283">
        <v>5819</v>
      </c>
      <c r="B1771" s="176">
        <v>101.8</v>
      </c>
      <c r="C1771" s="176">
        <v>42.5</v>
      </c>
      <c r="D1771" s="282">
        <v>162</v>
      </c>
      <c r="E1771" s="265"/>
    </row>
    <row r="1772" spans="1:5">
      <c r="A1772" s="283">
        <v>5820</v>
      </c>
      <c r="B1772" s="176">
        <v>25.2</v>
      </c>
      <c r="C1772" s="176">
        <v>43</v>
      </c>
      <c r="D1772" s="282">
        <v>87</v>
      </c>
      <c r="E1772" s="265"/>
    </row>
    <row r="1773" spans="1:5">
      <c r="A1773" s="283">
        <v>5821</v>
      </c>
      <c r="B1773" s="176">
        <v>33.5</v>
      </c>
      <c r="C1773" s="176">
        <v>45.6</v>
      </c>
      <c r="D1773" s="282">
        <v>87</v>
      </c>
      <c r="E1773" s="265"/>
    </row>
    <row r="1774" spans="1:5">
      <c r="A1774" s="283">
        <v>5822</v>
      </c>
      <c r="B1774" s="176">
        <v>38.799999999999997</v>
      </c>
      <c r="C1774" s="176">
        <v>43.8</v>
      </c>
      <c r="D1774" s="282">
        <v>87</v>
      </c>
      <c r="E1774" s="265"/>
    </row>
    <row r="1775" spans="1:5">
      <c r="A1775" s="283">
        <v>5823</v>
      </c>
      <c r="B1775" s="176">
        <v>0</v>
      </c>
      <c r="C1775" s="176">
        <v>0</v>
      </c>
      <c r="D1775" s="282">
        <v>87</v>
      </c>
      <c r="E1775" s="265"/>
    </row>
    <row r="1776" spans="1:5">
      <c r="A1776" s="283">
        <v>5824</v>
      </c>
      <c r="B1776" s="176">
        <v>21.9</v>
      </c>
      <c r="C1776" s="176">
        <v>43.1</v>
      </c>
      <c r="D1776" s="282">
        <v>87</v>
      </c>
      <c r="E1776" s="265"/>
    </row>
    <row r="1777" spans="1:5">
      <c r="A1777" s="283">
        <v>5825</v>
      </c>
      <c r="B1777" s="176">
        <v>0</v>
      </c>
      <c r="C1777" s="176">
        <v>0</v>
      </c>
      <c r="D1777" s="282">
        <v>87</v>
      </c>
      <c r="E1777" s="265"/>
    </row>
    <row r="1778" spans="1:5">
      <c r="A1778" s="283">
        <v>5826</v>
      </c>
      <c r="B1778" s="176">
        <v>31.1</v>
      </c>
      <c r="C1778" s="176">
        <v>44.2</v>
      </c>
      <c r="D1778" s="282">
        <v>87</v>
      </c>
      <c r="E1778" s="265"/>
    </row>
    <row r="1779" spans="1:5">
      <c r="A1779" s="283">
        <v>5827</v>
      </c>
      <c r="B1779" s="176">
        <v>29.6</v>
      </c>
      <c r="C1779" s="176">
        <v>44.3</v>
      </c>
      <c r="D1779" s="282">
        <v>116</v>
      </c>
      <c r="E1779" s="265"/>
    </row>
    <row r="1780" spans="1:5">
      <c r="A1780" s="283">
        <v>5828</v>
      </c>
      <c r="B1780" s="176">
        <v>36.4</v>
      </c>
      <c r="C1780" s="176">
        <v>45.8</v>
      </c>
      <c r="D1780" s="282">
        <v>87</v>
      </c>
      <c r="E1780" s="265"/>
    </row>
    <row r="1781" spans="1:5">
      <c r="A1781" s="283">
        <v>5829</v>
      </c>
      <c r="B1781" s="176">
        <v>62.1</v>
      </c>
      <c r="C1781" s="176">
        <v>46.7</v>
      </c>
      <c r="D1781" s="282">
        <v>105</v>
      </c>
      <c r="E1781" s="265"/>
    </row>
    <row r="1782" spans="1:5">
      <c r="A1782" s="283">
        <v>5830</v>
      </c>
      <c r="B1782" s="176">
        <v>53.3</v>
      </c>
      <c r="C1782" s="176">
        <v>43</v>
      </c>
      <c r="D1782" s="282">
        <v>87</v>
      </c>
      <c r="E1782" s="265"/>
    </row>
    <row r="1783" spans="1:5">
      <c r="A1783" s="283">
        <v>5832</v>
      </c>
      <c r="B1783" s="176">
        <v>30.3</v>
      </c>
      <c r="C1783" s="176">
        <v>44.1</v>
      </c>
      <c r="D1783" s="282">
        <v>115</v>
      </c>
      <c r="E1783" s="265"/>
    </row>
    <row r="1784" spans="1:5">
      <c r="A1784" s="283">
        <v>5833</v>
      </c>
      <c r="B1784" s="176">
        <v>27.4</v>
      </c>
      <c r="C1784" s="176">
        <v>47.8</v>
      </c>
      <c r="D1784" s="282">
        <v>96</v>
      </c>
      <c r="E1784" s="265"/>
    </row>
    <row r="1785" spans="1:5">
      <c r="A1785" s="283">
        <v>5836</v>
      </c>
      <c r="B1785" s="176">
        <v>38.200000000000003</v>
      </c>
      <c r="C1785" s="176">
        <v>42.2</v>
      </c>
      <c r="D1785" s="282">
        <v>87</v>
      </c>
      <c r="E1785" s="265"/>
    </row>
    <row r="1786" spans="1:5">
      <c r="A1786" s="283">
        <v>5837</v>
      </c>
      <c r="B1786" s="176">
        <v>5.3</v>
      </c>
      <c r="C1786" s="176">
        <v>47.4</v>
      </c>
      <c r="D1786" s="282">
        <v>87</v>
      </c>
      <c r="E1786" s="265"/>
    </row>
    <row r="1787" spans="1:5">
      <c r="A1787" s="283">
        <v>5838</v>
      </c>
      <c r="B1787" s="176">
        <v>106.3</v>
      </c>
      <c r="C1787" s="176">
        <v>43.3</v>
      </c>
      <c r="D1787" s="282">
        <v>87</v>
      </c>
      <c r="E1787" s="265"/>
    </row>
    <row r="1788" spans="1:5">
      <c r="A1788" s="283">
        <v>5839</v>
      </c>
      <c r="B1788" s="176">
        <v>29.3</v>
      </c>
      <c r="C1788" s="176">
        <v>45.7</v>
      </c>
      <c r="D1788" s="282">
        <v>87</v>
      </c>
      <c r="E1788" s="265"/>
    </row>
    <row r="1789" spans="1:5">
      <c r="A1789" s="283">
        <v>5840</v>
      </c>
      <c r="B1789" s="176">
        <v>0</v>
      </c>
      <c r="C1789" s="176">
        <v>0</v>
      </c>
      <c r="D1789" s="282">
        <v>87</v>
      </c>
      <c r="E1789" s="265"/>
    </row>
    <row r="1790" spans="1:5">
      <c r="A1790" s="283">
        <v>5841</v>
      </c>
      <c r="B1790" s="176">
        <v>20.399999999999999</v>
      </c>
      <c r="C1790" s="176">
        <v>50.8</v>
      </c>
      <c r="D1790" s="282">
        <v>96</v>
      </c>
      <c r="E1790" s="265"/>
    </row>
    <row r="1791" spans="1:5">
      <c r="A1791" s="283">
        <v>5842</v>
      </c>
      <c r="B1791" s="176">
        <v>21.2</v>
      </c>
      <c r="C1791" s="176">
        <v>49.2</v>
      </c>
      <c r="D1791" s="282">
        <v>87</v>
      </c>
      <c r="E1791" s="265"/>
    </row>
    <row r="1792" spans="1:5">
      <c r="A1792" s="283">
        <v>5843</v>
      </c>
      <c r="B1792" s="176">
        <v>73.5</v>
      </c>
      <c r="C1792" s="176">
        <v>39.5</v>
      </c>
      <c r="D1792" s="282">
        <v>113</v>
      </c>
      <c r="E1792" s="265"/>
    </row>
    <row r="1793" spans="1:5">
      <c r="A1793" s="283">
        <v>5845</v>
      </c>
      <c r="B1793" s="176">
        <v>27.9</v>
      </c>
      <c r="C1793" s="176">
        <v>42</v>
      </c>
      <c r="D1793" s="282">
        <v>87</v>
      </c>
      <c r="E1793" s="265"/>
    </row>
    <row r="1794" spans="1:5">
      <c r="A1794" s="283">
        <v>5846</v>
      </c>
      <c r="B1794" s="176">
        <v>23.3</v>
      </c>
      <c r="C1794" s="176">
        <v>48.1</v>
      </c>
      <c r="D1794" s="282">
        <v>87</v>
      </c>
      <c r="E1794" s="265"/>
    </row>
    <row r="1795" spans="1:5">
      <c r="A1795" s="283">
        <v>5847</v>
      </c>
      <c r="B1795" s="176">
        <v>15.9</v>
      </c>
      <c r="C1795" s="176">
        <v>39.700000000000003</v>
      </c>
      <c r="D1795" s="282">
        <v>87</v>
      </c>
      <c r="E1795" s="265"/>
    </row>
    <row r="1796" spans="1:5">
      <c r="A1796" s="283">
        <v>5848</v>
      </c>
      <c r="B1796" s="176">
        <v>35.4</v>
      </c>
      <c r="C1796" s="176">
        <v>41.7</v>
      </c>
      <c r="D1796" s="282">
        <v>87</v>
      </c>
      <c r="E1796" s="265"/>
    </row>
    <row r="1797" spans="1:5">
      <c r="A1797" s="283">
        <v>5849</v>
      </c>
      <c r="B1797" s="176">
        <v>182.7</v>
      </c>
      <c r="C1797" s="176">
        <v>40</v>
      </c>
      <c r="D1797" s="282">
        <v>97</v>
      </c>
      <c r="E1797" s="265"/>
    </row>
    <row r="1798" spans="1:5">
      <c r="A1798" s="283">
        <v>5850</v>
      </c>
      <c r="B1798" s="176">
        <v>506.9</v>
      </c>
      <c r="C1798" s="176">
        <v>31.7</v>
      </c>
      <c r="D1798" s="282">
        <v>116</v>
      </c>
      <c r="E1798" s="265"/>
    </row>
    <row r="1799" spans="1:5">
      <c r="A1799" s="283">
        <v>5851</v>
      </c>
      <c r="B1799" s="176">
        <v>74.099999999999994</v>
      </c>
      <c r="C1799" s="176">
        <v>38.1</v>
      </c>
      <c r="D1799" s="282">
        <v>118</v>
      </c>
      <c r="E1799" s="265"/>
    </row>
    <row r="1800" spans="1:5">
      <c r="A1800" s="283">
        <v>5853</v>
      </c>
      <c r="B1800" s="176">
        <v>20.100000000000001</v>
      </c>
      <c r="C1800" s="176">
        <v>45.8</v>
      </c>
      <c r="D1800" s="282">
        <v>87</v>
      </c>
      <c r="E1800" s="265"/>
    </row>
    <row r="1801" spans="1:5">
      <c r="A1801" s="283">
        <v>5855</v>
      </c>
      <c r="B1801" s="176">
        <v>121.7</v>
      </c>
      <c r="C1801" s="176">
        <v>41.8</v>
      </c>
      <c r="D1801" s="282">
        <v>118</v>
      </c>
      <c r="E1801" s="265"/>
    </row>
    <row r="1802" spans="1:5">
      <c r="A1802" s="283">
        <v>5857</v>
      </c>
      <c r="B1802" s="176">
        <v>30.3</v>
      </c>
      <c r="C1802" s="176">
        <v>43</v>
      </c>
      <c r="D1802" s="282">
        <v>87</v>
      </c>
      <c r="E1802" s="265"/>
    </row>
    <row r="1803" spans="1:5">
      <c r="A1803" s="283">
        <v>5858</v>
      </c>
      <c r="B1803" s="176">
        <v>14.5</v>
      </c>
      <c r="C1803" s="176">
        <v>44.8</v>
      </c>
      <c r="D1803" s="282">
        <v>87</v>
      </c>
      <c r="E1803" s="265"/>
    </row>
    <row r="1804" spans="1:5">
      <c r="A1804" s="283">
        <v>5859</v>
      </c>
      <c r="B1804" s="176">
        <v>29.2</v>
      </c>
      <c r="C1804" s="176">
        <v>41.5</v>
      </c>
      <c r="D1804" s="282">
        <v>87</v>
      </c>
      <c r="E1804" s="265"/>
    </row>
    <row r="1805" spans="1:5">
      <c r="A1805" s="283">
        <v>5860</v>
      </c>
      <c r="B1805" s="176">
        <v>37.6</v>
      </c>
      <c r="C1805" s="176">
        <v>44.5</v>
      </c>
      <c r="D1805" s="282">
        <v>87</v>
      </c>
      <c r="E1805" s="265"/>
    </row>
    <row r="1806" spans="1:5">
      <c r="A1806" s="283">
        <v>5861</v>
      </c>
      <c r="B1806" s="176">
        <v>32.200000000000003</v>
      </c>
      <c r="C1806" s="176">
        <v>40</v>
      </c>
      <c r="D1806" s="282">
        <v>87</v>
      </c>
      <c r="E1806" s="265"/>
    </row>
    <row r="1807" spans="1:5">
      <c r="A1807" s="283">
        <v>5862</v>
      </c>
      <c r="B1807" s="176">
        <v>15.8</v>
      </c>
      <c r="C1807" s="176">
        <v>46.6</v>
      </c>
      <c r="D1807" s="282">
        <v>124</v>
      </c>
      <c r="E1807" s="265"/>
    </row>
    <row r="1808" spans="1:5">
      <c r="A1808" s="283">
        <v>5863</v>
      </c>
      <c r="B1808" s="176">
        <v>0</v>
      </c>
      <c r="C1808" s="176">
        <v>0</v>
      </c>
      <c r="D1808" s="282">
        <v>87</v>
      </c>
      <c r="E1808" s="265"/>
    </row>
    <row r="1809" spans="1:5">
      <c r="A1809" s="283">
        <v>5866</v>
      </c>
      <c r="B1809" s="176">
        <v>20.5</v>
      </c>
      <c r="C1809" s="176">
        <v>42.9</v>
      </c>
      <c r="D1809" s="282">
        <v>87</v>
      </c>
      <c r="E1809" s="265"/>
    </row>
    <row r="1810" spans="1:5">
      <c r="A1810" s="283">
        <v>5867</v>
      </c>
      <c r="B1810" s="176">
        <v>22.2</v>
      </c>
      <c r="C1810" s="176">
        <v>44.2</v>
      </c>
      <c r="D1810" s="282">
        <v>87</v>
      </c>
      <c r="E1810" s="265"/>
    </row>
    <row r="1811" spans="1:5">
      <c r="A1811" s="283">
        <v>5868</v>
      </c>
      <c r="B1811" s="176">
        <v>32.299999999999997</v>
      </c>
      <c r="C1811" s="176">
        <v>45.8</v>
      </c>
      <c r="D1811" s="282">
        <v>87</v>
      </c>
      <c r="E1811" s="265"/>
    </row>
    <row r="1812" spans="1:5">
      <c r="A1812" s="283">
        <v>5871</v>
      </c>
      <c r="B1812" s="176">
        <v>32.9</v>
      </c>
      <c r="C1812" s="176">
        <v>42.1</v>
      </c>
      <c r="D1812" s="282">
        <v>87</v>
      </c>
      <c r="E1812" s="265"/>
    </row>
    <row r="1813" spans="1:5">
      <c r="A1813" s="283">
        <v>5872</v>
      </c>
      <c r="B1813" s="176">
        <v>27.3</v>
      </c>
      <c r="C1813" s="176">
        <v>47.6</v>
      </c>
      <c r="D1813" s="282">
        <v>87</v>
      </c>
      <c r="E1813" s="265"/>
    </row>
    <row r="1814" spans="1:5">
      <c r="A1814" s="283">
        <v>5873</v>
      </c>
      <c r="B1814" s="176">
        <v>24.2</v>
      </c>
      <c r="C1814" s="176">
        <v>43</v>
      </c>
      <c r="D1814" s="282">
        <v>87</v>
      </c>
      <c r="E1814" s="265"/>
    </row>
    <row r="1815" spans="1:5">
      <c r="A1815" s="283">
        <v>5874</v>
      </c>
      <c r="B1815" s="176">
        <v>14.7</v>
      </c>
      <c r="C1815" s="176">
        <v>44.7</v>
      </c>
      <c r="D1815" s="282">
        <v>87</v>
      </c>
      <c r="E1815" s="265"/>
    </row>
    <row r="1816" spans="1:5">
      <c r="A1816" s="283">
        <v>5875</v>
      </c>
      <c r="B1816" s="176">
        <v>31.2</v>
      </c>
      <c r="C1816" s="176">
        <v>44.3</v>
      </c>
      <c r="D1816" s="282">
        <v>87</v>
      </c>
      <c r="E1816" s="265"/>
    </row>
    <row r="1817" spans="1:5">
      <c r="A1817" s="283">
        <v>5901</v>
      </c>
      <c r="B1817" s="176">
        <v>8.4</v>
      </c>
      <c r="C1817" s="176">
        <v>50</v>
      </c>
      <c r="D1817" s="282">
        <v>87</v>
      </c>
      <c r="E1817" s="265"/>
    </row>
    <row r="1818" spans="1:5">
      <c r="A1818" s="283">
        <v>5902</v>
      </c>
      <c r="B1818" s="176">
        <v>29.2</v>
      </c>
      <c r="C1818" s="176">
        <v>47.9</v>
      </c>
      <c r="D1818" s="282">
        <v>87</v>
      </c>
      <c r="E1818" s="265"/>
    </row>
    <row r="1819" spans="1:5">
      <c r="A1819" s="283">
        <v>5903</v>
      </c>
      <c r="B1819" s="176">
        <v>11.8</v>
      </c>
      <c r="C1819" s="176">
        <v>49.1</v>
      </c>
      <c r="D1819" s="282">
        <v>87</v>
      </c>
      <c r="E1819" s="265"/>
    </row>
    <row r="1820" spans="1:5">
      <c r="A1820" s="283">
        <v>5904</v>
      </c>
      <c r="B1820" s="176">
        <v>46.3</v>
      </c>
      <c r="C1820" s="176">
        <v>44.4</v>
      </c>
      <c r="D1820" s="282">
        <v>87</v>
      </c>
      <c r="E1820" s="265"/>
    </row>
    <row r="1821" spans="1:5">
      <c r="A1821" s="283">
        <v>5905</v>
      </c>
      <c r="B1821" s="176">
        <v>3.7</v>
      </c>
      <c r="C1821" s="176">
        <v>49.8</v>
      </c>
      <c r="D1821" s="282">
        <v>87</v>
      </c>
      <c r="E1821" s="265"/>
    </row>
    <row r="1822" spans="1:5">
      <c r="A1822" s="283">
        <v>5906</v>
      </c>
      <c r="B1822" s="176">
        <v>14.7</v>
      </c>
      <c r="C1822" s="176">
        <v>45.2</v>
      </c>
      <c r="D1822" s="282">
        <v>87</v>
      </c>
      <c r="E1822" s="265"/>
    </row>
    <row r="1823" spans="1:5">
      <c r="A1823" s="283">
        <v>5907</v>
      </c>
      <c r="B1823" s="176">
        <v>2.6</v>
      </c>
      <c r="C1823" s="176">
        <v>50.8</v>
      </c>
      <c r="D1823" s="282">
        <v>87</v>
      </c>
      <c r="E1823" s="265"/>
    </row>
    <row r="1824" spans="1:5">
      <c r="A1824" s="283">
        <v>6001</v>
      </c>
      <c r="B1824" s="176">
        <v>781.1</v>
      </c>
      <c r="C1824" s="176">
        <v>44.8</v>
      </c>
      <c r="D1824" s="282">
        <v>122</v>
      </c>
      <c r="E1824" s="265"/>
    </row>
    <row r="1825" spans="1:5">
      <c r="A1825" s="283">
        <v>6002</v>
      </c>
      <c r="B1825" s="176">
        <v>797.1</v>
      </c>
      <c r="C1825" s="176">
        <v>47.5</v>
      </c>
      <c r="D1825" s="282">
        <v>141</v>
      </c>
      <c r="E1825" s="265"/>
    </row>
    <row r="1826" spans="1:5">
      <c r="A1826" s="283">
        <v>6006</v>
      </c>
      <c r="B1826" s="176">
        <v>0</v>
      </c>
      <c r="C1826" s="176">
        <v>0</v>
      </c>
      <c r="D1826" s="282">
        <v>87</v>
      </c>
      <c r="E1826" s="265"/>
    </row>
    <row r="1827" spans="1:5">
      <c r="A1827" s="283">
        <v>6010</v>
      </c>
      <c r="B1827" s="176">
        <v>2172</v>
      </c>
      <c r="C1827" s="176">
        <v>40.1</v>
      </c>
      <c r="D1827" s="282">
        <v>116</v>
      </c>
      <c r="E1827" s="265"/>
    </row>
    <row r="1828" spans="1:5">
      <c r="A1828" s="283">
        <v>6011</v>
      </c>
      <c r="B1828" s="176">
        <v>0</v>
      </c>
      <c r="C1828" s="176">
        <v>0</v>
      </c>
      <c r="D1828" s="282">
        <v>87</v>
      </c>
      <c r="E1828" s="265"/>
    </row>
    <row r="1829" spans="1:5">
      <c r="A1829" s="283">
        <v>6013</v>
      </c>
      <c r="B1829" s="176">
        <v>324.8</v>
      </c>
      <c r="C1829" s="176">
        <v>41.8</v>
      </c>
      <c r="D1829" s="282">
        <v>101</v>
      </c>
      <c r="E1829" s="265"/>
    </row>
    <row r="1830" spans="1:5">
      <c r="A1830" s="283">
        <v>6016</v>
      </c>
      <c r="B1830" s="176">
        <v>416.6</v>
      </c>
      <c r="C1830" s="176">
        <v>41.3</v>
      </c>
      <c r="D1830" s="282">
        <v>94</v>
      </c>
      <c r="E1830" s="265"/>
    </row>
    <row r="1831" spans="1:5">
      <c r="A1831" s="283">
        <v>6018</v>
      </c>
      <c r="B1831" s="176">
        <v>158.19999999999999</v>
      </c>
      <c r="C1831" s="176">
        <v>43.5</v>
      </c>
      <c r="D1831" s="282">
        <v>95</v>
      </c>
      <c r="E1831" s="265"/>
    </row>
    <row r="1832" spans="1:5">
      <c r="A1832" s="283">
        <v>6019</v>
      </c>
      <c r="B1832" s="176">
        <v>433.8</v>
      </c>
      <c r="C1832" s="176">
        <v>43.3</v>
      </c>
      <c r="D1832" s="282">
        <v>103</v>
      </c>
      <c r="E1832" s="265"/>
    </row>
    <row r="1833" spans="1:5">
      <c r="A1833" s="283">
        <v>6020</v>
      </c>
      <c r="B1833" s="176">
        <v>0</v>
      </c>
      <c r="C1833" s="176">
        <v>0</v>
      </c>
      <c r="D1833" s="282">
        <v>87</v>
      </c>
      <c r="E1833" s="265"/>
    </row>
    <row r="1834" spans="1:5">
      <c r="A1834" s="283">
        <v>6021</v>
      </c>
      <c r="B1834" s="176">
        <v>47.1</v>
      </c>
      <c r="C1834" s="176">
        <v>46.3</v>
      </c>
      <c r="D1834" s="282">
        <v>97</v>
      </c>
      <c r="E1834" s="265"/>
    </row>
    <row r="1835" spans="1:5">
      <c r="A1835" s="283">
        <v>6022</v>
      </c>
      <c r="B1835" s="176">
        <v>0</v>
      </c>
      <c r="C1835" s="176">
        <v>0</v>
      </c>
      <c r="D1835" s="282">
        <v>87</v>
      </c>
      <c r="E1835" s="265"/>
    </row>
    <row r="1836" spans="1:5">
      <c r="A1836" s="283">
        <v>6023</v>
      </c>
      <c r="B1836" s="176">
        <v>673.5</v>
      </c>
      <c r="C1836" s="176">
        <v>49.4</v>
      </c>
      <c r="D1836" s="282">
        <v>96</v>
      </c>
      <c r="E1836" s="265"/>
    </row>
    <row r="1837" spans="1:5">
      <c r="A1837" s="283">
        <v>6024</v>
      </c>
      <c r="B1837" s="176">
        <v>122.9</v>
      </c>
      <c r="C1837" s="176">
        <v>44.2</v>
      </c>
      <c r="D1837" s="282">
        <v>87</v>
      </c>
      <c r="E1837" s="265"/>
    </row>
    <row r="1838" spans="1:5">
      <c r="A1838" s="283">
        <v>6025</v>
      </c>
      <c r="B1838" s="176">
        <v>0</v>
      </c>
      <c r="C1838" s="176">
        <v>0</v>
      </c>
      <c r="D1838" s="282">
        <v>87</v>
      </c>
      <c r="E1838" s="265"/>
    </row>
    <row r="1839" spans="1:5">
      <c r="A1839" s="283">
        <v>6026</v>
      </c>
      <c r="B1839" s="176">
        <v>312.3</v>
      </c>
      <c r="C1839" s="176">
        <v>42.5</v>
      </c>
      <c r="D1839" s="282">
        <v>87</v>
      </c>
      <c r="E1839" s="265"/>
    </row>
    <row r="1840" spans="1:5">
      <c r="A1840" s="283">
        <v>6027</v>
      </c>
      <c r="B1840" s="176">
        <v>66.599999999999994</v>
      </c>
      <c r="C1840" s="176">
        <v>45.2</v>
      </c>
      <c r="D1840" s="282">
        <v>87</v>
      </c>
      <c r="E1840" s="265"/>
    </row>
    <row r="1841" spans="1:5">
      <c r="A1841" s="283">
        <v>6028</v>
      </c>
      <c r="B1841" s="176">
        <v>0</v>
      </c>
      <c r="C1841" s="176">
        <v>0</v>
      </c>
      <c r="D1841" s="282">
        <v>87</v>
      </c>
      <c r="E1841" s="265"/>
    </row>
    <row r="1842" spans="1:5">
      <c r="A1842" s="283">
        <v>6029</v>
      </c>
      <c r="B1842" s="176">
        <v>452.3</v>
      </c>
      <c r="C1842" s="176">
        <v>40.6</v>
      </c>
      <c r="D1842" s="282">
        <v>110</v>
      </c>
      <c r="E1842" s="265"/>
    </row>
    <row r="1843" spans="1:5">
      <c r="A1843" s="283">
        <v>6030</v>
      </c>
      <c r="B1843" s="176">
        <v>0</v>
      </c>
      <c r="C1843" s="176">
        <v>0</v>
      </c>
      <c r="D1843" s="282">
        <v>87</v>
      </c>
      <c r="E1843" s="265"/>
    </row>
    <row r="1844" spans="1:5">
      <c r="A1844" s="283">
        <v>6031</v>
      </c>
      <c r="B1844" s="176">
        <v>45.2</v>
      </c>
      <c r="C1844" s="176">
        <v>51.5</v>
      </c>
      <c r="D1844" s="282">
        <v>87</v>
      </c>
      <c r="E1844" s="265"/>
    </row>
    <row r="1845" spans="1:5">
      <c r="A1845" s="283">
        <v>6032</v>
      </c>
      <c r="B1845" s="176">
        <v>772.5</v>
      </c>
      <c r="C1845" s="176">
        <v>44.4</v>
      </c>
      <c r="D1845" s="282">
        <v>184</v>
      </c>
      <c r="E1845" s="265"/>
    </row>
    <row r="1846" spans="1:5">
      <c r="A1846" s="283">
        <v>6033</v>
      </c>
      <c r="B1846" s="176">
        <v>788.8</v>
      </c>
      <c r="C1846" s="176">
        <v>42.4</v>
      </c>
      <c r="D1846" s="282">
        <v>110</v>
      </c>
      <c r="E1846" s="265"/>
    </row>
    <row r="1847" spans="1:5">
      <c r="A1847" s="283">
        <v>6034</v>
      </c>
      <c r="B1847" s="176">
        <v>0</v>
      </c>
      <c r="C1847" s="176">
        <v>0</v>
      </c>
      <c r="D1847" s="282">
        <v>87</v>
      </c>
      <c r="E1847" s="265"/>
    </row>
    <row r="1848" spans="1:5">
      <c r="A1848" s="283">
        <v>6035</v>
      </c>
      <c r="B1848" s="176">
        <v>405.1</v>
      </c>
      <c r="C1848" s="176">
        <v>44.9</v>
      </c>
      <c r="D1848" s="282">
        <v>96</v>
      </c>
      <c r="E1848" s="265"/>
    </row>
    <row r="1849" spans="1:5">
      <c r="A1849" s="283">
        <v>6037</v>
      </c>
      <c r="B1849" s="176">
        <v>771.1</v>
      </c>
      <c r="C1849" s="176">
        <v>45.2</v>
      </c>
      <c r="D1849" s="282">
        <v>122</v>
      </c>
      <c r="E1849" s="265"/>
    </row>
    <row r="1850" spans="1:5">
      <c r="A1850" s="283">
        <v>6039</v>
      </c>
      <c r="B1850" s="176">
        <v>64.8</v>
      </c>
      <c r="C1850" s="176">
        <v>50.7</v>
      </c>
      <c r="D1850" s="282">
        <v>134</v>
      </c>
      <c r="E1850" s="265"/>
    </row>
    <row r="1851" spans="1:5">
      <c r="A1851" s="283">
        <v>6040</v>
      </c>
      <c r="B1851" s="176">
        <v>1859.3</v>
      </c>
      <c r="C1851" s="176">
        <v>38</v>
      </c>
      <c r="D1851" s="282">
        <v>140</v>
      </c>
      <c r="E1851" s="265"/>
    </row>
    <row r="1852" spans="1:5">
      <c r="A1852" s="283">
        <v>6042</v>
      </c>
      <c r="B1852" s="176">
        <v>2189.9</v>
      </c>
      <c r="C1852" s="176">
        <v>35.9</v>
      </c>
      <c r="D1852" s="282">
        <v>122</v>
      </c>
      <c r="E1852" s="265"/>
    </row>
    <row r="1853" spans="1:5">
      <c r="A1853" s="283">
        <v>6043</v>
      </c>
      <c r="B1853" s="176">
        <v>344.5</v>
      </c>
      <c r="C1853" s="176">
        <v>45.2</v>
      </c>
      <c r="D1853" s="282">
        <v>87</v>
      </c>
      <c r="E1853" s="265"/>
    </row>
    <row r="1854" spans="1:5">
      <c r="A1854" s="283">
        <v>6045</v>
      </c>
      <c r="B1854" s="176">
        <v>0</v>
      </c>
      <c r="C1854" s="176">
        <v>0</v>
      </c>
      <c r="D1854" s="282">
        <v>87</v>
      </c>
      <c r="E1854" s="265"/>
    </row>
    <row r="1855" spans="1:5">
      <c r="A1855" s="283">
        <v>6050</v>
      </c>
      <c r="B1855" s="176">
        <v>2623.9</v>
      </c>
      <c r="C1855" s="176">
        <v>42.7</v>
      </c>
      <c r="D1855" s="282">
        <v>87</v>
      </c>
      <c r="E1855" s="265"/>
    </row>
    <row r="1856" spans="1:5">
      <c r="A1856" s="283">
        <v>6051</v>
      </c>
      <c r="B1856" s="176">
        <v>6155.5</v>
      </c>
      <c r="C1856" s="176">
        <v>31.7</v>
      </c>
      <c r="D1856" s="282">
        <v>102</v>
      </c>
      <c r="E1856" s="265"/>
    </row>
    <row r="1857" spans="1:5">
      <c r="A1857" s="283">
        <v>6052</v>
      </c>
      <c r="B1857" s="176">
        <v>2927.5</v>
      </c>
      <c r="C1857" s="176">
        <v>38.799999999999997</v>
      </c>
      <c r="D1857" s="282">
        <v>106</v>
      </c>
      <c r="E1857" s="265"/>
    </row>
    <row r="1858" spans="1:5">
      <c r="A1858" s="283">
        <v>6053</v>
      </c>
      <c r="B1858" s="176">
        <v>4788.8</v>
      </c>
      <c r="C1858" s="176">
        <v>33.200000000000003</v>
      </c>
      <c r="D1858" s="282">
        <v>114</v>
      </c>
      <c r="E1858" s="265"/>
    </row>
    <row r="1859" spans="1:5">
      <c r="A1859" s="283">
        <v>6057</v>
      </c>
      <c r="B1859" s="176">
        <v>179.1</v>
      </c>
      <c r="C1859" s="176">
        <v>44.1</v>
      </c>
      <c r="D1859" s="282">
        <v>116</v>
      </c>
      <c r="E1859" s="265"/>
    </row>
    <row r="1860" spans="1:5">
      <c r="A1860" s="283">
        <v>6058</v>
      </c>
      <c r="B1860" s="176">
        <v>39.200000000000003</v>
      </c>
      <c r="C1860" s="176">
        <v>47.5</v>
      </c>
      <c r="D1860" s="282">
        <v>87</v>
      </c>
      <c r="E1860" s="265"/>
    </row>
    <row r="1861" spans="1:5">
      <c r="A1861" s="283">
        <v>6059</v>
      </c>
      <c r="B1861" s="176">
        <v>0</v>
      </c>
      <c r="C1861" s="176">
        <v>0</v>
      </c>
      <c r="D1861" s="282">
        <v>87</v>
      </c>
      <c r="E1861" s="265"/>
    </row>
    <row r="1862" spans="1:5">
      <c r="A1862" s="283">
        <v>6060</v>
      </c>
      <c r="B1862" s="176">
        <v>244</v>
      </c>
      <c r="C1862" s="176">
        <v>43</v>
      </c>
      <c r="D1862" s="282">
        <v>87</v>
      </c>
      <c r="E1862" s="265"/>
    </row>
    <row r="1863" spans="1:5">
      <c r="A1863" s="283">
        <v>6061</v>
      </c>
      <c r="B1863" s="176">
        <v>0</v>
      </c>
      <c r="C1863" s="176">
        <v>0</v>
      </c>
      <c r="D1863" s="282">
        <v>87</v>
      </c>
      <c r="E1863" s="265"/>
    </row>
    <row r="1864" spans="1:5">
      <c r="A1864" s="283">
        <v>6062</v>
      </c>
      <c r="B1864" s="176">
        <v>1762.3</v>
      </c>
      <c r="C1864" s="176">
        <v>41.7</v>
      </c>
      <c r="D1864" s="282">
        <v>95</v>
      </c>
      <c r="E1864" s="265"/>
    </row>
    <row r="1865" spans="1:5">
      <c r="A1865" s="283">
        <v>6063</v>
      </c>
      <c r="B1865" s="176">
        <v>103</v>
      </c>
      <c r="C1865" s="176">
        <v>44.8</v>
      </c>
      <c r="D1865" s="282">
        <v>87</v>
      </c>
      <c r="E1865" s="265"/>
    </row>
    <row r="1866" spans="1:5">
      <c r="A1866" s="283">
        <v>6064</v>
      </c>
      <c r="B1866" s="176">
        <v>0</v>
      </c>
      <c r="C1866" s="176">
        <v>0</v>
      </c>
      <c r="D1866" s="282">
        <v>87</v>
      </c>
      <c r="E1866" s="265"/>
    </row>
    <row r="1867" spans="1:5">
      <c r="A1867" s="283">
        <v>6065</v>
      </c>
      <c r="B1867" s="176">
        <v>59.8</v>
      </c>
      <c r="C1867" s="176">
        <v>45.9</v>
      </c>
      <c r="D1867" s="282">
        <v>87</v>
      </c>
      <c r="E1867" s="265"/>
    </row>
    <row r="1868" spans="1:5">
      <c r="A1868" s="283">
        <v>6066</v>
      </c>
      <c r="B1868" s="176">
        <v>1452</v>
      </c>
      <c r="C1868" s="176">
        <v>40</v>
      </c>
      <c r="D1868" s="282">
        <v>123</v>
      </c>
      <c r="E1868" s="265"/>
    </row>
    <row r="1869" spans="1:5">
      <c r="A1869" s="283">
        <v>6067</v>
      </c>
      <c r="B1869" s="176">
        <v>1423.6</v>
      </c>
      <c r="C1869" s="176">
        <v>43.5</v>
      </c>
      <c r="D1869" s="282">
        <v>112</v>
      </c>
      <c r="E1869" s="265"/>
    </row>
    <row r="1870" spans="1:5">
      <c r="A1870" s="283">
        <v>6068</v>
      </c>
      <c r="B1870" s="176">
        <v>52.2</v>
      </c>
      <c r="C1870" s="176">
        <v>55.1</v>
      </c>
      <c r="D1870" s="282">
        <v>116</v>
      </c>
      <c r="E1870" s="265"/>
    </row>
    <row r="1871" spans="1:5">
      <c r="A1871" s="283">
        <v>6069</v>
      </c>
      <c r="B1871" s="176">
        <v>49.2</v>
      </c>
      <c r="C1871" s="176">
        <v>51.5</v>
      </c>
      <c r="D1871" s="282">
        <v>95</v>
      </c>
      <c r="E1871" s="265"/>
    </row>
    <row r="1872" spans="1:5">
      <c r="A1872" s="283">
        <v>6070</v>
      </c>
      <c r="B1872" s="176">
        <v>657.9</v>
      </c>
      <c r="C1872" s="176">
        <v>43.3</v>
      </c>
      <c r="D1872" s="282">
        <v>124</v>
      </c>
      <c r="E1872" s="265"/>
    </row>
    <row r="1873" spans="1:5">
      <c r="A1873" s="283">
        <v>6071</v>
      </c>
      <c r="B1873" s="176">
        <v>388</v>
      </c>
      <c r="C1873" s="176">
        <v>42</v>
      </c>
      <c r="D1873" s="282">
        <v>102</v>
      </c>
      <c r="E1873" s="265"/>
    </row>
    <row r="1874" spans="1:5">
      <c r="A1874" s="283">
        <v>6072</v>
      </c>
      <c r="B1874" s="176">
        <v>0</v>
      </c>
      <c r="C1874" s="176">
        <v>0</v>
      </c>
      <c r="D1874" s="282">
        <v>87</v>
      </c>
      <c r="E1874" s="265"/>
    </row>
    <row r="1875" spans="1:5">
      <c r="A1875" s="283">
        <v>6073</v>
      </c>
      <c r="B1875" s="176">
        <v>414.5</v>
      </c>
      <c r="C1875" s="176">
        <v>43.4</v>
      </c>
      <c r="D1875" s="282">
        <v>102</v>
      </c>
      <c r="E1875" s="265"/>
    </row>
    <row r="1876" spans="1:5">
      <c r="A1876" s="283">
        <v>6074</v>
      </c>
      <c r="B1876" s="176">
        <v>932.6</v>
      </c>
      <c r="C1876" s="176">
        <v>43</v>
      </c>
      <c r="D1876" s="282">
        <v>103</v>
      </c>
      <c r="E1876" s="265"/>
    </row>
    <row r="1877" spans="1:5">
      <c r="A1877" s="283">
        <v>6075</v>
      </c>
      <c r="B1877" s="176">
        <v>0</v>
      </c>
      <c r="C1877" s="176">
        <v>0</v>
      </c>
      <c r="D1877" s="282">
        <v>87</v>
      </c>
      <c r="E1877" s="265"/>
    </row>
    <row r="1878" spans="1:5">
      <c r="A1878" s="283">
        <v>6076</v>
      </c>
      <c r="B1878" s="176">
        <v>152.30000000000001</v>
      </c>
      <c r="C1878" s="176">
        <v>41.7</v>
      </c>
      <c r="D1878" s="282">
        <v>118</v>
      </c>
      <c r="E1878" s="265"/>
    </row>
    <row r="1879" spans="1:5">
      <c r="A1879" s="283">
        <v>6077</v>
      </c>
      <c r="B1879" s="176">
        <v>0</v>
      </c>
      <c r="C1879" s="176">
        <v>0</v>
      </c>
      <c r="D1879" s="282">
        <v>87</v>
      </c>
      <c r="E1879" s="265"/>
    </row>
    <row r="1880" spans="1:5">
      <c r="A1880" s="283">
        <v>6078</v>
      </c>
      <c r="B1880" s="176">
        <v>491</v>
      </c>
      <c r="C1880" s="176">
        <v>40.299999999999997</v>
      </c>
      <c r="D1880" s="282">
        <v>146</v>
      </c>
      <c r="E1880" s="265"/>
    </row>
    <row r="1881" spans="1:5">
      <c r="A1881" s="283">
        <v>6079</v>
      </c>
      <c r="B1881" s="176">
        <v>0</v>
      </c>
      <c r="C1881" s="176">
        <v>0</v>
      </c>
      <c r="D1881" s="282">
        <v>87</v>
      </c>
      <c r="E1881" s="265"/>
    </row>
    <row r="1882" spans="1:5">
      <c r="A1882" s="283">
        <v>6080</v>
      </c>
      <c r="B1882" s="176">
        <v>0</v>
      </c>
      <c r="C1882" s="176">
        <v>0</v>
      </c>
      <c r="D1882" s="282">
        <v>87</v>
      </c>
      <c r="E1882" s="265"/>
    </row>
    <row r="1883" spans="1:5">
      <c r="A1883" s="283">
        <v>6081</v>
      </c>
      <c r="B1883" s="176">
        <v>1623.7</v>
      </c>
      <c r="C1883" s="176">
        <v>40</v>
      </c>
      <c r="D1883" s="282">
        <v>87</v>
      </c>
      <c r="E1883" s="265"/>
    </row>
    <row r="1884" spans="1:5">
      <c r="A1884" s="283">
        <v>6082</v>
      </c>
      <c r="B1884" s="176">
        <v>1285</v>
      </c>
      <c r="C1884" s="176">
        <v>40.299999999999997</v>
      </c>
      <c r="D1884" s="282">
        <v>104</v>
      </c>
      <c r="E1884" s="265"/>
    </row>
    <row r="1885" spans="1:5">
      <c r="A1885" s="283">
        <v>6083</v>
      </c>
      <c r="B1885" s="176">
        <v>0</v>
      </c>
      <c r="C1885" s="176">
        <v>0</v>
      </c>
      <c r="D1885" s="282">
        <v>87</v>
      </c>
      <c r="E1885" s="265"/>
    </row>
    <row r="1886" spans="1:5">
      <c r="A1886" s="283">
        <v>6084</v>
      </c>
      <c r="B1886" s="176">
        <v>379.5</v>
      </c>
      <c r="C1886" s="176">
        <v>41</v>
      </c>
      <c r="D1886" s="282">
        <v>96</v>
      </c>
      <c r="E1886" s="265"/>
    </row>
    <row r="1887" spans="1:5">
      <c r="A1887" s="283">
        <v>6085</v>
      </c>
      <c r="B1887" s="176">
        <v>1610.8</v>
      </c>
      <c r="C1887" s="176">
        <v>42.3</v>
      </c>
      <c r="D1887" s="282">
        <v>103</v>
      </c>
      <c r="E1887" s="265"/>
    </row>
    <row r="1888" spans="1:5">
      <c r="A1888" s="283">
        <v>6088</v>
      </c>
      <c r="B1888" s="176">
        <v>468.8</v>
      </c>
      <c r="C1888" s="176">
        <v>44.9</v>
      </c>
      <c r="D1888" s="282">
        <v>111</v>
      </c>
      <c r="E1888" s="265"/>
    </row>
    <row r="1889" spans="1:5">
      <c r="A1889" s="283">
        <v>6089</v>
      </c>
      <c r="B1889" s="176">
        <v>946.2</v>
      </c>
      <c r="C1889" s="176">
        <v>42.1</v>
      </c>
      <c r="D1889" s="282">
        <v>96</v>
      </c>
      <c r="E1889" s="265"/>
    </row>
    <row r="1890" spans="1:5">
      <c r="A1890" s="283">
        <v>6090</v>
      </c>
      <c r="B1890" s="176">
        <v>111.2</v>
      </c>
      <c r="C1890" s="176">
        <v>44.7</v>
      </c>
      <c r="D1890" s="282">
        <v>87</v>
      </c>
      <c r="E1890" s="265"/>
    </row>
    <row r="1891" spans="1:5">
      <c r="A1891" s="283">
        <v>6091</v>
      </c>
      <c r="B1891" s="176">
        <v>78.400000000000006</v>
      </c>
      <c r="C1891" s="176">
        <v>45.4</v>
      </c>
      <c r="D1891" s="282">
        <v>87</v>
      </c>
      <c r="E1891" s="265"/>
    </row>
    <row r="1892" spans="1:5">
      <c r="A1892" s="283">
        <v>6092</v>
      </c>
      <c r="B1892" s="176">
        <v>550.4</v>
      </c>
      <c r="C1892" s="176">
        <v>44.3</v>
      </c>
      <c r="D1892" s="282">
        <v>115</v>
      </c>
      <c r="E1892" s="265"/>
    </row>
    <row r="1893" spans="1:5">
      <c r="A1893" s="283">
        <v>6093</v>
      </c>
      <c r="B1893" s="176">
        <v>216.8</v>
      </c>
      <c r="C1893" s="176">
        <v>45.5</v>
      </c>
      <c r="D1893" s="282">
        <v>87</v>
      </c>
      <c r="E1893" s="265"/>
    </row>
    <row r="1894" spans="1:5">
      <c r="A1894" s="283">
        <v>6094</v>
      </c>
      <c r="B1894" s="176">
        <v>81.7</v>
      </c>
      <c r="C1894" s="176">
        <v>43.2</v>
      </c>
      <c r="D1894" s="282">
        <v>87</v>
      </c>
      <c r="E1894" s="265"/>
    </row>
    <row r="1895" spans="1:5">
      <c r="A1895" s="283">
        <v>6095</v>
      </c>
      <c r="B1895" s="176">
        <v>1008.4</v>
      </c>
      <c r="C1895" s="176">
        <v>42.6</v>
      </c>
      <c r="D1895" s="282">
        <v>139</v>
      </c>
      <c r="E1895" s="265"/>
    </row>
    <row r="1896" spans="1:5">
      <c r="A1896" s="283">
        <v>6096</v>
      </c>
      <c r="B1896" s="176">
        <v>1495.4</v>
      </c>
      <c r="C1896" s="176">
        <v>42.8</v>
      </c>
      <c r="D1896" s="282">
        <v>101</v>
      </c>
      <c r="E1896" s="265"/>
    </row>
    <row r="1897" spans="1:5">
      <c r="A1897" s="283">
        <v>6098</v>
      </c>
      <c r="B1897" s="176">
        <v>255.6</v>
      </c>
      <c r="C1897" s="176">
        <v>43.9</v>
      </c>
      <c r="D1897" s="282">
        <v>121</v>
      </c>
      <c r="E1897" s="265"/>
    </row>
    <row r="1898" spans="1:5">
      <c r="A1898" s="283">
        <v>6101</v>
      </c>
      <c r="B1898" s="176">
        <v>0</v>
      </c>
      <c r="C1898" s="176">
        <v>0</v>
      </c>
      <c r="D1898" s="282">
        <v>87</v>
      </c>
      <c r="E1898" s="265"/>
    </row>
    <row r="1899" spans="1:5">
      <c r="A1899" s="283">
        <v>6102</v>
      </c>
      <c r="B1899" s="176">
        <v>0</v>
      </c>
      <c r="C1899" s="176">
        <v>0</v>
      </c>
      <c r="D1899" s="282">
        <v>87</v>
      </c>
      <c r="E1899" s="265"/>
    </row>
    <row r="1900" spans="1:5">
      <c r="A1900" s="283">
        <v>6103</v>
      </c>
      <c r="B1900" s="176">
        <v>3101.7</v>
      </c>
      <c r="C1900" s="176">
        <v>33.299999999999997</v>
      </c>
      <c r="D1900" s="282">
        <v>105</v>
      </c>
      <c r="E1900" s="265"/>
    </row>
    <row r="1901" spans="1:5">
      <c r="A1901" s="283">
        <v>6104</v>
      </c>
      <c r="B1901" s="176">
        <v>9067.4</v>
      </c>
      <c r="C1901" s="176">
        <v>37.5</v>
      </c>
      <c r="D1901" s="282">
        <v>87</v>
      </c>
      <c r="E1901" s="265"/>
    </row>
    <row r="1902" spans="1:5">
      <c r="A1902" s="283">
        <v>6105</v>
      </c>
      <c r="B1902" s="176">
        <v>5832.3</v>
      </c>
      <c r="C1902" s="176">
        <v>34.299999999999997</v>
      </c>
      <c r="D1902" s="282">
        <v>144</v>
      </c>
      <c r="E1902" s="265"/>
    </row>
    <row r="1903" spans="1:5">
      <c r="A1903" s="283">
        <v>6106</v>
      </c>
      <c r="B1903" s="176">
        <v>8549.9</v>
      </c>
      <c r="C1903" s="176">
        <v>30.3</v>
      </c>
      <c r="D1903" s="282">
        <v>184</v>
      </c>
      <c r="E1903" s="265"/>
    </row>
    <row r="1904" spans="1:5">
      <c r="A1904" s="283">
        <v>6107</v>
      </c>
      <c r="B1904" s="176">
        <v>2253.4</v>
      </c>
      <c r="C1904" s="176">
        <v>43.3</v>
      </c>
      <c r="D1904" s="282">
        <v>139</v>
      </c>
      <c r="E1904" s="265"/>
    </row>
    <row r="1905" spans="1:5">
      <c r="A1905" s="283">
        <v>6108</v>
      </c>
      <c r="B1905" s="176">
        <v>2952.1</v>
      </c>
      <c r="C1905" s="176">
        <v>35.299999999999997</v>
      </c>
      <c r="D1905" s="282">
        <v>157</v>
      </c>
      <c r="E1905" s="265"/>
    </row>
    <row r="1906" spans="1:5">
      <c r="A1906" s="283">
        <v>6109</v>
      </c>
      <c r="B1906" s="176">
        <v>2020.4</v>
      </c>
      <c r="C1906" s="176">
        <v>45</v>
      </c>
      <c r="D1906" s="282">
        <v>111</v>
      </c>
      <c r="E1906" s="265"/>
    </row>
    <row r="1907" spans="1:5">
      <c r="A1907" s="283">
        <v>6110</v>
      </c>
      <c r="B1907" s="176">
        <v>3282.7</v>
      </c>
      <c r="C1907" s="176">
        <v>38.799999999999997</v>
      </c>
      <c r="D1907" s="282">
        <v>105</v>
      </c>
      <c r="E1907" s="265"/>
    </row>
    <row r="1908" spans="1:5">
      <c r="A1908" s="283">
        <v>6111</v>
      </c>
      <c r="B1908" s="176">
        <v>2284.6</v>
      </c>
      <c r="C1908" s="176">
        <v>43.4</v>
      </c>
      <c r="D1908" s="282">
        <v>130</v>
      </c>
      <c r="E1908" s="265"/>
    </row>
    <row r="1909" spans="1:5">
      <c r="A1909" s="283">
        <v>6112</v>
      </c>
      <c r="B1909" s="176">
        <v>7561.9</v>
      </c>
      <c r="C1909" s="176">
        <v>28.5</v>
      </c>
      <c r="D1909" s="282">
        <v>123</v>
      </c>
      <c r="E1909" s="265"/>
    </row>
    <row r="1910" spans="1:5">
      <c r="A1910" s="283">
        <v>6114</v>
      </c>
      <c r="B1910" s="176">
        <v>10498.5</v>
      </c>
      <c r="C1910" s="176">
        <v>31.1</v>
      </c>
      <c r="D1910" s="282">
        <v>125</v>
      </c>
      <c r="E1910" s="265"/>
    </row>
    <row r="1911" spans="1:5">
      <c r="A1911" s="283">
        <v>6115</v>
      </c>
      <c r="B1911" s="176">
        <v>0</v>
      </c>
      <c r="C1911" s="176">
        <v>0</v>
      </c>
      <c r="D1911" s="282">
        <v>87</v>
      </c>
      <c r="E1911" s="265"/>
    </row>
    <row r="1912" spans="1:5">
      <c r="A1912" s="283">
        <v>6117</v>
      </c>
      <c r="B1912" s="176">
        <v>1844.7</v>
      </c>
      <c r="C1912" s="176">
        <v>45.8</v>
      </c>
      <c r="D1912" s="282">
        <v>165</v>
      </c>
      <c r="E1912" s="265"/>
    </row>
    <row r="1913" spans="1:5">
      <c r="A1913" s="283">
        <v>6118</v>
      </c>
      <c r="B1913" s="176">
        <v>2498.6999999999998</v>
      </c>
      <c r="C1913" s="176">
        <v>40.299999999999997</v>
      </c>
      <c r="D1913" s="282">
        <v>124</v>
      </c>
      <c r="E1913" s="265"/>
    </row>
    <row r="1914" spans="1:5">
      <c r="A1914" s="283">
        <v>6119</v>
      </c>
      <c r="B1914" s="176">
        <v>7064.1</v>
      </c>
      <c r="C1914" s="176">
        <v>37.299999999999997</v>
      </c>
      <c r="D1914" s="282">
        <v>130</v>
      </c>
      <c r="E1914" s="265"/>
    </row>
    <row r="1915" spans="1:5">
      <c r="A1915" s="283">
        <v>6120</v>
      </c>
      <c r="B1915" s="176">
        <v>4151.3</v>
      </c>
      <c r="C1915" s="176">
        <v>29.1</v>
      </c>
      <c r="D1915" s="282">
        <v>135</v>
      </c>
      <c r="E1915" s="265"/>
    </row>
    <row r="1916" spans="1:5">
      <c r="A1916" s="283">
        <v>6123</v>
      </c>
      <c r="B1916" s="176">
        <v>681.1</v>
      </c>
      <c r="C1916" s="176">
        <v>31.7</v>
      </c>
      <c r="D1916" s="282">
        <v>87</v>
      </c>
      <c r="E1916" s="265"/>
    </row>
    <row r="1917" spans="1:5">
      <c r="A1917" s="283">
        <v>6126</v>
      </c>
      <c r="B1917" s="176">
        <v>0</v>
      </c>
      <c r="C1917" s="176">
        <v>0</v>
      </c>
      <c r="D1917" s="282">
        <v>87</v>
      </c>
      <c r="E1917" s="265"/>
    </row>
    <row r="1918" spans="1:5">
      <c r="A1918" s="283">
        <v>6127</v>
      </c>
      <c r="B1918" s="176">
        <v>0</v>
      </c>
      <c r="C1918" s="176">
        <v>0</v>
      </c>
      <c r="D1918" s="282">
        <v>87</v>
      </c>
      <c r="E1918" s="265"/>
    </row>
    <row r="1919" spans="1:5">
      <c r="A1919" s="283">
        <v>6128</v>
      </c>
      <c r="B1919" s="176">
        <v>0</v>
      </c>
      <c r="C1919" s="176">
        <v>0</v>
      </c>
      <c r="D1919" s="282">
        <v>87</v>
      </c>
      <c r="E1919" s="265"/>
    </row>
    <row r="1920" spans="1:5">
      <c r="A1920" s="283">
        <v>6129</v>
      </c>
      <c r="B1920" s="176">
        <v>0</v>
      </c>
      <c r="C1920" s="176">
        <v>0</v>
      </c>
      <c r="D1920" s="282">
        <v>87</v>
      </c>
      <c r="E1920" s="265"/>
    </row>
    <row r="1921" spans="1:5">
      <c r="A1921" s="283">
        <v>6131</v>
      </c>
      <c r="B1921" s="176">
        <v>0</v>
      </c>
      <c r="C1921" s="176">
        <v>0</v>
      </c>
      <c r="D1921" s="282">
        <v>87</v>
      </c>
      <c r="E1921" s="265"/>
    </row>
    <row r="1922" spans="1:5">
      <c r="A1922" s="283">
        <v>6132</v>
      </c>
      <c r="B1922" s="176">
        <v>0</v>
      </c>
      <c r="C1922" s="176">
        <v>0</v>
      </c>
      <c r="D1922" s="282">
        <v>87</v>
      </c>
      <c r="E1922" s="265"/>
    </row>
    <row r="1923" spans="1:5">
      <c r="A1923" s="283">
        <v>6133</v>
      </c>
      <c r="B1923" s="176">
        <v>0</v>
      </c>
      <c r="C1923" s="176">
        <v>0</v>
      </c>
      <c r="D1923" s="282">
        <v>87</v>
      </c>
      <c r="E1923" s="265"/>
    </row>
    <row r="1924" spans="1:5">
      <c r="A1924" s="283">
        <v>6134</v>
      </c>
      <c r="B1924" s="176">
        <v>0</v>
      </c>
      <c r="C1924" s="176">
        <v>0</v>
      </c>
      <c r="D1924" s="282">
        <v>87</v>
      </c>
      <c r="E1924" s="265"/>
    </row>
    <row r="1925" spans="1:5">
      <c r="A1925" s="283">
        <v>6137</v>
      </c>
      <c r="B1925" s="176">
        <v>0</v>
      </c>
      <c r="C1925" s="176">
        <v>0</v>
      </c>
      <c r="D1925" s="282">
        <v>87</v>
      </c>
      <c r="E1925" s="265"/>
    </row>
    <row r="1926" spans="1:5">
      <c r="A1926" s="283">
        <v>6138</v>
      </c>
      <c r="B1926" s="176">
        <v>0</v>
      </c>
      <c r="C1926" s="176">
        <v>0</v>
      </c>
      <c r="D1926" s="282">
        <v>87</v>
      </c>
      <c r="E1926" s="265"/>
    </row>
    <row r="1927" spans="1:5">
      <c r="A1927" s="283">
        <v>6140</v>
      </c>
      <c r="B1927" s="176">
        <v>567.6</v>
      </c>
      <c r="C1927" s="176">
        <v>32.200000000000003</v>
      </c>
      <c r="D1927" s="282">
        <v>128</v>
      </c>
      <c r="E1927" s="265"/>
    </row>
    <row r="1928" spans="1:5">
      <c r="A1928" s="283">
        <v>6141</v>
      </c>
      <c r="B1928" s="176">
        <v>0</v>
      </c>
      <c r="C1928" s="176">
        <v>0</v>
      </c>
      <c r="D1928" s="282">
        <v>87</v>
      </c>
      <c r="E1928" s="265"/>
    </row>
    <row r="1929" spans="1:5">
      <c r="A1929" s="283">
        <v>6142</v>
      </c>
      <c r="B1929" s="176">
        <v>0</v>
      </c>
      <c r="C1929" s="176">
        <v>0</v>
      </c>
      <c r="D1929" s="282">
        <v>87</v>
      </c>
      <c r="E1929" s="265"/>
    </row>
    <row r="1930" spans="1:5">
      <c r="A1930" s="283">
        <v>6143</v>
      </c>
      <c r="B1930" s="176">
        <v>0</v>
      </c>
      <c r="C1930" s="176">
        <v>0</v>
      </c>
      <c r="D1930" s="282">
        <v>87</v>
      </c>
      <c r="E1930" s="265"/>
    </row>
    <row r="1931" spans="1:5">
      <c r="A1931" s="283">
        <v>6144</v>
      </c>
      <c r="B1931" s="176">
        <v>0</v>
      </c>
      <c r="C1931" s="176">
        <v>0</v>
      </c>
      <c r="D1931" s="282">
        <v>87</v>
      </c>
      <c r="E1931" s="265"/>
    </row>
    <row r="1932" spans="1:5">
      <c r="A1932" s="283">
        <v>6145</v>
      </c>
      <c r="B1932" s="176">
        <v>0</v>
      </c>
      <c r="C1932" s="176">
        <v>0</v>
      </c>
      <c r="D1932" s="282">
        <v>87</v>
      </c>
      <c r="E1932" s="265"/>
    </row>
    <row r="1933" spans="1:5">
      <c r="A1933" s="283">
        <v>6146</v>
      </c>
      <c r="B1933" s="176">
        <v>0</v>
      </c>
      <c r="C1933" s="176">
        <v>0</v>
      </c>
      <c r="D1933" s="282">
        <v>87</v>
      </c>
      <c r="E1933" s="265"/>
    </row>
    <row r="1934" spans="1:5">
      <c r="A1934" s="283">
        <v>6147</v>
      </c>
      <c r="B1934" s="176">
        <v>0</v>
      </c>
      <c r="C1934" s="176">
        <v>0</v>
      </c>
      <c r="D1934" s="282">
        <v>87</v>
      </c>
      <c r="E1934" s="265"/>
    </row>
    <row r="1935" spans="1:5">
      <c r="A1935" s="283">
        <v>6150</v>
      </c>
      <c r="B1935" s="176">
        <v>0</v>
      </c>
      <c r="C1935" s="176">
        <v>0</v>
      </c>
      <c r="D1935" s="282">
        <v>87</v>
      </c>
      <c r="E1935" s="265"/>
    </row>
    <row r="1936" spans="1:5">
      <c r="A1936" s="283">
        <v>6151</v>
      </c>
      <c r="B1936" s="176">
        <v>0</v>
      </c>
      <c r="C1936" s="176">
        <v>0</v>
      </c>
      <c r="D1936" s="282">
        <v>87</v>
      </c>
      <c r="E1936" s="265"/>
    </row>
    <row r="1937" spans="1:5">
      <c r="A1937" s="283">
        <v>6152</v>
      </c>
      <c r="B1937" s="176">
        <v>0</v>
      </c>
      <c r="C1937" s="176">
        <v>0</v>
      </c>
      <c r="D1937" s="282">
        <v>87</v>
      </c>
      <c r="E1937" s="265"/>
    </row>
    <row r="1938" spans="1:5">
      <c r="A1938" s="283">
        <v>6153</v>
      </c>
      <c r="B1938" s="176">
        <v>0</v>
      </c>
      <c r="C1938" s="176">
        <v>0</v>
      </c>
      <c r="D1938" s="282">
        <v>87</v>
      </c>
      <c r="E1938" s="265"/>
    </row>
    <row r="1939" spans="1:5">
      <c r="A1939" s="283">
        <v>6155</v>
      </c>
      <c r="B1939" s="176">
        <v>0</v>
      </c>
      <c r="C1939" s="176">
        <v>0</v>
      </c>
      <c r="D1939" s="282">
        <v>87</v>
      </c>
      <c r="E1939" s="265"/>
    </row>
    <row r="1940" spans="1:5">
      <c r="A1940" s="283">
        <v>6156</v>
      </c>
      <c r="B1940" s="176">
        <v>0</v>
      </c>
      <c r="C1940" s="176">
        <v>0</v>
      </c>
      <c r="D1940" s="282">
        <v>87</v>
      </c>
      <c r="E1940" s="265"/>
    </row>
    <row r="1941" spans="1:5">
      <c r="A1941" s="283">
        <v>6160</v>
      </c>
      <c r="B1941" s="176">
        <v>0</v>
      </c>
      <c r="C1941" s="176">
        <v>0</v>
      </c>
      <c r="D1941" s="282">
        <v>87</v>
      </c>
      <c r="E1941" s="265"/>
    </row>
    <row r="1942" spans="1:5">
      <c r="A1942" s="283">
        <v>6183</v>
      </c>
      <c r="B1942" s="176">
        <v>0</v>
      </c>
      <c r="C1942" s="176">
        <v>0</v>
      </c>
      <c r="D1942" s="282">
        <v>87</v>
      </c>
      <c r="E1942" s="265"/>
    </row>
    <row r="1943" spans="1:5">
      <c r="A1943" s="283">
        <v>6226</v>
      </c>
      <c r="B1943" s="176">
        <v>2397.4</v>
      </c>
      <c r="C1943" s="176">
        <v>27.7</v>
      </c>
      <c r="D1943" s="282">
        <v>123</v>
      </c>
      <c r="E1943" s="265"/>
    </row>
    <row r="1944" spans="1:5">
      <c r="A1944" s="283">
        <v>6230</v>
      </c>
      <c r="B1944" s="176">
        <v>0</v>
      </c>
      <c r="C1944" s="176">
        <v>0</v>
      </c>
      <c r="D1944" s="282">
        <v>87</v>
      </c>
      <c r="E1944" s="265"/>
    </row>
    <row r="1945" spans="1:5">
      <c r="A1945" s="283">
        <v>6231</v>
      </c>
      <c r="B1945" s="176">
        <v>275.10000000000002</v>
      </c>
      <c r="C1945" s="176">
        <v>40.799999999999997</v>
      </c>
      <c r="D1945" s="282">
        <v>87</v>
      </c>
      <c r="E1945" s="265"/>
    </row>
    <row r="1946" spans="1:5">
      <c r="A1946" s="283">
        <v>6232</v>
      </c>
      <c r="B1946" s="176">
        <v>215.2</v>
      </c>
      <c r="C1946" s="176">
        <v>42.6</v>
      </c>
      <c r="D1946" s="282">
        <v>95</v>
      </c>
      <c r="E1946" s="265"/>
    </row>
    <row r="1947" spans="1:5">
      <c r="A1947" s="283">
        <v>6233</v>
      </c>
      <c r="B1947" s="176">
        <v>0</v>
      </c>
      <c r="C1947" s="176">
        <v>0</v>
      </c>
      <c r="D1947" s="282">
        <v>87</v>
      </c>
      <c r="E1947" s="265"/>
    </row>
    <row r="1948" spans="1:5">
      <c r="A1948" s="283">
        <v>6234</v>
      </c>
      <c r="B1948" s="176">
        <v>285.60000000000002</v>
      </c>
      <c r="C1948" s="176">
        <v>40.299999999999997</v>
      </c>
      <c r="D1948" s="282">
        <v>114</v>
      </c>
      <c r="E1948" s="265"/>
    </row>
    <row r="1949" spans="1:5">
      <c r="A1949" s="283">
        <v>6235</v>
      </c>
      <c r="B1949" s="176">
        <v>117.8</v>
      </c>
      <c r="C1949" s="176">
        <v>42.6</v>
      </c>
      <c r="D1949" s="282">
        <v>96</v>
      </c>
      <c r="E1949" s="265"/>
    </row>
    <row r="1950" spans="1:5">
      <c r="A1950" s="283">
        <v>6237</v>
      </c>
      <c r="B1950" s="176">
        <v>253.7</v>
      </c>
      <c r="C1950" s="176">
        <v>45.5</v>
      </c>
      <c r="D1950" s="282">
        <v>103</v>
      </c>
      <c r="E1950" s="265"/>
    </row>
    <row r="1951" spans="1:5">
      <c r="A1951" s="283">
        <v>6238</v>
      </c>
      <c r="B1951" s="176">
        <v>331</v>
      </c>
      <c r="C1951" s="176">
        <v>41.1</v>
      </c>
      <c r="D1951" s="282">
        <v>93</v>
      </c>
      <c r="E1951" s="265"/>
    </row>
    <row r="1952" spans="1:5">
      <c r="A1952" s="283">
        <v>6239</v>
      </c>
      <c r="B1952" s="176">
        <v>472.7</v>
      </c>
      <c r="C1952" s="176">
        <v>39.700000000000003</v>
      </c>
      <c r="D1952" s="282">
        <v>95</v>
      </c>
      <c r="E1952" s="265"/>
    </row>
    <row r="1953" spans="1:5">
      <c r="A1953" s="283">
        <v>6241</v>
      </c>
      <c r="B1953" s="176">
        <v>276.3</v>
      </c>
      <c r="C1953" s="176">
        <v>38.9</v>
      </c>
      <c r="D1953" s="282">
        <v>94</v>
      </c>
      <c r="E1953" s="265"/>
    </row>
    <row r="1954" spans="1:5">
      <c r="A1954" s="283">
        <v>6242</v>
      </c>
      <c r="B1954" s="176">
        <v>60.6</v>
      </c>
      <c r="C1954" s="176">
        <v>44.7</v>
      </c>
      <c r="D1954" s="282">
        <v>87</v>
      </c>
      <c r="E1954" s="265"/>
    </row>
    <row r="1955" spans="1:5">
      <c r="A1955" s="283">
        <v>6243</v>
      </c>
      <c r="B1955" s="176">
        <v>127.1</v>
      </c>
      <c r="C1955" s="176">
        <v>40.799999999999997</v>
      </c>
      <c r="D1955" s="282">
        <v>87</v>
      </c>
      <c r="E1955" s="265"/>
    </row>
    <row r="1956" spans="1:5">
      <c r="A1956" s="283">
        <v>6244</v>
      </c>
      <c r="B1956" s="176">
        <v>0</v>
      </c>
      <c r="C1956" s="176">
        <v>0</v>
      </c>
      <c r="D1956" s="282">
        <v>87</v>
      </c>
      <c r="E1956" s="265"/>
    </row>
    <row r="1957" spans="1:5">
      <c r="A1957" s="283">
        <v>6246</v>
      </c>
      <c r="B1957" s="176">
        <v>0</v>
      </c>
      <c r="C1957" s="176">
        <v>0</v>
      </c>
      <c r="D1957" s="282">
        <v>87</v>
      </c>
      <c r="E1957" s="265"/>
    </row>
    <row r="1958" spans="1:5">
      <c r="A1958" s="283">
        <v>6247</v>
      </c>
      <c r="B1958" s="176">
        <v>79.7</v>
      </c>
      <c r="C1958" s="176">
        <v>45.3</v>
      </c>
      <c r="D1958" s="282">
        <v>87</v>
      </c>
      <c r="E1958" s="265"/>
    </row>
    <row r="1959" spans="1:5">
      <c r="A1959" s="283">
        <v>6248</v>
      </c>
      <c r="B1959" s="176">
        <v>256.7</v>
      </c>
      <c r="C1959" s="176">
        <v>41.3</v>
      </c>
      <c r="D1959" s="282">
        <v>97</v>
      </c>
      <c r="E1959" s="265"/>
    </row>
    <row r="1960" spans="1:5">
      <c r="A1960" s="283">
        <v>6249</v>
      </c>
      <c r="B1960" s="176">
        <v>136.6</v>
      </c>
      <c r="C1960" s="176">
        <v>42.1</v>
      </c>
      <c r="D1960" s="282">
        <v>106</v>
      </c>
      <c r="E1960" s="265"/>
    </row>
    <row r="1961" spans="1:5">
      <c r="A1961" s="283">
        <v>6250</v>
      </c>
      <c r="B1961" s="176">
        <v>260.60000000000002</v>
      </c>
      <c r="C1961" s="176">
        <v>40.4</v>
      </c>
      <c r="D1961" s="282">
        <v>119</v>
      </c>
      <c r="E1961" s="265"/>
    </row>
    <row r="1962" spans="1:5">
      <c r="A1962" s="283">
        <v>6251</v>
      </c>
      <c r="B1962" s="176">
        <v>498</v>
      </c>
      <c r="C1962" s="176">
        <v>35</v>
      </c>
      <c r="D1962" s="282">
        <v>87</v>
      </c>
      <c r="E1962" s="265"/>
    </row>
    <row r="1963" spans="1:5">
      <c r="A1963" s="283">
        <v>6254</v>
      </c>
      <c r="B1963" s="176">
        <v>100.7</v>
      </c>
      <c r="C1963" s="176">
        <v>44</v>
      </c>
      <c r="D1963" s="282">
        <v>87</v>
      </c>
      <c r="E1963" s="265"/>
    </row>
    <row r="1964" spans="1:5">
      <c r="A1964" s="283">
        <v>6255</v>
      </c>
      <c r="B1964" s="176">
        <v>229.8</v>
      </c>
      <c r="C1964" s="176">
        <v>42</v>
      </c>
      <c r="D1964" s="282">
        <v>108</v>
      </c>
      <c r="E1964" s="265"/>
    </row>
    <row r="1965" spans="1:5">
      <c r="A1965" s="283">
        <v>6256</v>
      </c>
      <c r="B1965" s="176">
        <v>316.3</v>
      </c>
      <c r="C1965" s="176">
        <v>46.4</v>
      </c>
      <c r="D1965" s="282">
        <v>87</v>
      </c>
      <c r="E1965" s="265"/>
    </row>
    <row r="1966" spans="1:5">
      <c r="A1966" s="283">
        <v>6258</v>
      </c>
      <c r="B1966" s="176">
        <v>0</v>
      </c>
      <c r="C1966" s="176">
        <v>0</v>
      </c>
      <c r="D1966" s="282">
        <v>87</v>
      </c>
      <c r="E1966" s="265"/>
    </row>
    <row r="1967" spans="1:5">
      <c r="A1967" s="283">
        <v>6259</v>
      </c>
      <c r="B1967" s="176">
        <v>102.7</v>
      </c>
      <c r="C1967" s="176">
        <v>41.6</v>
      </c>
      <c r="D1967" s="282">
        <v>96</v>
      </c>
      <c r="E1967" s="265"/>
    </row>
    <row r="1968" spans="1:5">
      <c r="A1968" s="283">
        <v>6260</v>
      </c>
      <c r="B1968" s="176">
        <v>457.8</v>
      </c>
      <c r="C1968" s="176">
        <v>39.6</v>
      </c>
      <c r="D1968" s="282">
        <v>119</v>
      </c>
      <c r="E1968" s="265"/>
    </row>
    <row r="1969" spans="1:5">
      <c r="A1969" s="283">
        <v>6262</v>
      </c>
      <c r="B1969" s="176">
        <v>260.7</v>
      </c>
      <c r="C1969" s="176">
        <v>46.8</v>
      </c>
      <c r="D1969" s="282">
        <v>87</v>
      </c>
      <c r="E1969" s="265"/>
    </row>
    <row r="1970" spans="1:5">
      <c r="A1970" s="283">
        <v>6263</v>
      </c>
      <c r="B1970" s="176">
        <v>0</v>
      </c>
      <c r="C1970" s="176">
        <v>0</v>
      </c>
      <c r="D1970" s="282">
        <v>87</v>
      </c>
      <c r="E1970" s="265"/>
    </row>
    <row r="1971" spans="1:5">
      <c r="A1971" s="283">
        <v>6264</v>
      </c>
      <c r="B1971" s="176">
        <v>92.7</v>
      </c>
      <c r="C1971" s="176">
        <v>42.1</v>
      </c>
      <c r="D1971" s="282">
        <v>87</v>
      </c>
      <c r="E1971" s="265"/>
    </row>
    <row r="1972" spans="1:5">
      <c r="A1972" s="283">
        <v>6266</v>
      </c>
      <c r="B1972" s="176">
        <v>322.3</v>
      </c>
      <c r="C1972" s="176">
        <v>41.8</v>
      </c>
      <c r="D1972" s="282">
        <v>87</v>
      </c>
      <c r="E1972" s="265"/>
    </row>
    <row r="1973" spans="1:5">
      <c r="A1973" s="283">
        <v>6267</v>
      </c>
      <c r="B1973" s="176">
        <v>94.5</v>
      </c>
      <c r="C1973" s="176">
        <v>42</v>
      </c>
      <c r="D1973" s="282">
        <v>87</v>
      </c>
      <c r="E1973" s="265"/>
    </row>
    <row r="1974" spans="1:5">
      <c r="A1974" s="283">
        <v>6268</v>
      </c>
      <c r="B1974" s="176">
        <v>872.8</v>
      </c>
      <c r="C1974" s="176">
        <v>22.6</v>
      </c>
      <c r="D1974" s="282">
        <v>95</v>
      </c>
      <c r="E1974" s="265"/>
    </row>
    <row r="1975" spans="1:5">
      <c r="A1975" s="283">
        <v>6269</v>
      </c>
      <c r="B1975" s="176">
        <v>0</v>
      </c>
      <c r="C1975" s="176">
        <v>0</v>
      </c>
      <c r="D1975" s="282">
        <v>87</v>
      </c>
      <c r="E1975" s="265"/>
    </row>
    <row r="1976" spans="1:5">
      <c r="A1976" s="283">
        <v>6277</v>
      </c>
      <c r="B1976" s="176">
        <v>172.8</v>
      </c>
      <c r="C1976" s="176">
        <v>42.6</v>
      </c>
      <c r="D1976" s="282">
        <v>125</v>
      </c>
      <c r="E1976" s="265"/>
    </row>
    <row r="1977" spans="1:5">
      <c r="A1977" s="283">
        <v>6278</v>
      </c>
      <c r="B1977" s="176">
        <v>110</v>
      </c>
      <c r="C1977" s="176">
        <v>41.3</v>
      </c>
      <c r="D1977" s="282">
        <v>87</v>
      </c>
      <c r="E1977" s="265"/>
    </row>
    <row r="1978" spans="1:5">
      <c r="A1978" s="283">
        <v>6279</v>
      </c>
      <c r="B1978" s="176">
        <v>188.8</v>
      </c>
      <c r="C1978" s="176">
        <v>37.5</v>
      </c>
      <c r="D1978" s="282">
        <v>95</v>
      </c>
      <c r="E1978" s="265"/>
    </row>
    <row r="1979" spans="1:5">
      <c r="A1979" s="283">
        <v>6280</v>
      </c>
      <c r="B1979" s="176">
        <v>241.8</v>
      </c>
      <c r="C1979" s="176">
        <v>42.8</v>
      </c>
      <c r="D1979" s="282">
        <v>87</v>
      </c>
      <c r="E1979" s="265"/>
    </row>
    <row r="1980" spans="1:5">
      <c r="A1980" s="283">
        <v>6281</v>
      </c>
      <c r="B1980" s="176">
        <v>127.2</v>
      </c>
      <c r="C1980" s="176">
        <v>44</v>
      </c>
      <c r="D1980" s="282">
        <v>115</v>
      </c>
      <c r="E1980" s="265"/>
    </row>
    <row r="1981" spans="1:5">
      <c r="A1981" s="283">
        <v>6282</v>
      </c>
      <c r="B1981" s="176">
        <v>173.1</v>
      </c>
      <c r="C1981" s="176">
        <v>43</v>
      </c>
      <c r="D1981" s="282">
        <v>87</v>
      </c>
      <c r="E1981" s="265"/>
    </row>
    <row r="1982" spans="1:5">
      <c r="A1982" s="283">
        <v>6320</v>
      </c>
      <c r="B1982" s="176">
        <v>4709.5</v>
      </c>
      <c r="C1982" s="176">
        <v>31</v>
      </c>
      <c r="D1982" s="282">
        <v>166</v>
      </c>
      <c r="E1982" s="265"/>
    </row>
    <row r="1983" spans="1:5">
      <c r="A1983" s="283">
        <v>6330</v>
      </c>
      <c r="B1983" s="176">
        <v>213.5</v>
      </c>
      <c r="C1983" s="176">
        <v>38.5</v>
      </c>
      <c r="D1983" s="282">
        <v>123</v>
      </c>
      <c r="E1983" s="265"/>
    </row>
    <row r="1984" spans="1:5">
      <c r="A1984" s="283">
        <v>6331</v>
      </c>
      <c r="B1984" s="176">
        <v>128.5</v>
      </c>
      <c r="C1984" s="176">
        <v>42.9</v>
      </c>
      <c r="D1984" s="282">
        <v>87</v>
      </c>
      <c r="E1984" s="265"/>
    </row>
    <row r="1985" spans="1:5">
      <c r="A1985" s="283">
        <v>6332</v>
      </c>
      <c r="B1985" s="176">
        <v>0</v>
      </c>
      <c r="C1985" s="176">
        <v>0</v>
      </c>
      <c r="D1985" s="282">
        <v>87</v>
      </c>
      <c r="E1985" s="265"/>
    </row>
    <row r="1986" spans="1:5">
      <c r="A1986" s="283">
        <v>6333</v>
      </c>
      <c r="B1986" s="176">
        <v>288.2</v>
      </c>
      <c r="C1986" s="176">
        <v>43.2</v>
      </c>
      <c r="D1986" s="282">
        <v>104</v>
      </c>
      <c r="E1986" s="265"/>
    </row>
    <row r="1987" spans="1:5">
      <c r="A1987" s="283">
        <v>6334</v>
      </c>
      <c r="B1987" s="176">
        <v>133</v>
      </c>
      <c r="C1987" s="176">
        <v>43.6</v>
      </c>
      <c r="D1987" s="282">
        <v>87</v>
      </c>
      <c r="E1987" s="265"/>
    </row>
    <row r="1988" spans="1:5">
      <c r="A1988" s="283">
        <v>6335</v>
      </c>
      <c r="B1988" s="176">
        <v>650.70000000000005</v>
      </c>
      <c r="C1988" s="176">
        <v>40.9</v>
      </c>
      <c r="D1988" s="282">
        <v>115</v>
      </c>
      <c r="E1988" s="265"/>
    </row>
    <row r="1989" spans="1:5">
      <c r="A1989" s="283">
        <v>6336</v>
      </c>
      <c r="B1989" s="176">
        <v>160.6</v>
      </c>
      <c r="C1989" s="176">
        <v>42</v>
      </c>
      <c r="D1989" s="282">
        <v>87</v>
      </c>
      <c r="E1989" s="265"/>
    </row>
    <row r="1990" spans="1:5">
      <c r="A1990" s="283">
        <v>6338</v>
      </c>
      <c r="B1990" s="176">
        <v>0</v>
      </c>
      <c r="C1990" s="176">
        <v>0</v>
      </c>
      <c r="D1990" s="282">
        <v>87</v>
      </c>
      <c r="E1990" s="265"/>
    </row>
    <row r="1991" spans="1:5">
      <c r="A1991" s="283">
        <v>6339</v>
      </c>
      <c r="B1991" s="176">
        <v>303.8</v>
      </c>
      <c r="C1991" s="176">
        <v>39.6</v>
      </c>
      <c r="D1991" s="282">
        <v>94</v>
      </c>
      <c r="E1991" s="265"/>
    </row>
    <row r="1992" spans="1:5">
      <c r="A1992" s="283">
        <v>6340</v>
      </c>
      <c r="B1992" s="176">
        <v>1430.4</v>
      </c>
      <c r="C1992" s="176">
        <v>31.4</v>
      </c>
      <c r="D1992" s="282">
        <v>110</v>
      </c>
      <c r="E1992" s="265"/>
    </row>
    <row r="1993" spans="1:5">
      <c r="A1993" s="283">
        <v>6349</v>
      </c>
      <c r="B1993" s="176">
        <v>0</v>
      </c>
      <c r="C1993" s="176">
        <v>0</v>
      </c>
      <c r="D1993" s="282">
        <v>87</v>
      </c>
      <c r="E1993" s="265"/>
    </row>
    <row r="1994" spans="1:5">
      <c r="A1994" s="283">
        <v>6350</v>
      </c>
      <c r="B1994" s="176">
        <v>0</v>
      </c>
      <c r="C1994" s="176">
        <v>0</v>
      </c>
      <c r="D1994" s="282">
        <v>87</v>
      </c>
      <c r="E1994" s="265"/>
    </row>
    <row r="1995" spans="1:5">
      <c r="A1995" s="283">
        <v>6351</v>
      </c>
      <c r="B1995" s="176">
        <v>306.8</v>
      </c>
      <c r="C1995" s="176">
        <v>40.5</v>
      </c>
      <c r="D1995" s="282">
        <v>102</v>
      </c>
      <c r="E1995" s="265"/>
    </row>
    <row r="1996" spans="1:5">
      <c r="A1996" s="283">
        <v>6353</v>
      </c>
      <c r="B1996" s="176">
        <v>706.8</v>
      </c>
      <c r="C1996" s="176">
        <v>42.4</v>
      </c>
      <c r="D1996" s="282">
        <v>87</v>
      </c>
      <c r="E1996" s="265"/>
    </row>
    <row r="1997" spans="1:5">
      <c r="A1997" s="283">
        <v>6354</v>
      </c>
      <c r="B1997" s="176">
        <v>359.5</v>
      </c>
      <c r="C1997" s="176">
        <v>37.5</v>
      </c>
      <c r="D1997" s="282">
        <v>94</v>
      </c>
      <c r="E1997" s="265"/>
    </row>
    <row r="1998" spans="1:5">
      <c r="A1998" s="283">
        <v>6355</v>
      </c>
      <c r="B1998" s="176">
        <v>670.1</v>
      </c>
      <c r="C1998" s="176">
        <v>47.1</v>
      </c>
      <c r="D1998" s="282">
        <v>94</v>
      </c>
      <c r="E1998" s="265"/>
    </row>
    <row r="1999" spans="1:5">
      <c r="A1999" s="283">
        <v>6357</v>
      </c>
      <c r="B1999" s="176">
        <v>1080.9000000000001</v>
      </c>
      <c r="C1999" s="176">
        <v>44.4</v>
      </c>
      <c r="D1999" s="282">
        <v>111</v>
      </c>
      <c r="E1999" s="265"/>
    </row>
    <row r="2000" spans="1:5">
      <c r="A2000" s="283">
        <v>6359</v>
      </c>
      <c r="B2000" s="176">
        <v>98.8</v>
      </c>
      <c r="C2000" s="176">
        <v>45.9</v>
      </c>
      <c r="D2000" s="282">
        <v>87</v>
      </c>
      <c r="E2000" s="265"/>
    </row>
    <row r="2001" spans="1:5">
      <c r="A2001" s="283">
        <v>6360</v>
      </c>
      <c r="B2001" s="176">
        <v>1282.5</v>
      </c>
      <c r="C2001" s="176">
        <v>38.200000000000003</v>
      </c>
      <c r="D2001" s="282">
        <v>139</v>
      </c>
      <c r="E2001" s="265"/>
    </row>
    <row r="2002" spans="1:5">
      <c r="A2002" s="283">
        <v>6365</v>
      </c>
      <c r="B2002" s="176">
        <v>156.5</v>
      </c>
      <c r="C2002" s="176">
        <v>45.9</v>
      </c>
      <c r="D2002" s="282">
        <v>87</v>
      </c>
      <c r="E2002" s="265"/>
    </row>
    <row r="2003" spans="1:5">
      <c r="A2003" s="283">
        <v>6370</v>
      </c>
      <c r="B2003" s="176">
        <v>328.1</v>
      </c>
      <c r="C2003" s="176">
        <v>40.799999999999997</v>
      </c>
      <c r="D2003" s="282">
        <v>122</v>
      </c>
      <c r="E2003" s="265"/>
    </row>
    <row r="2004" spans="1:5">
      <c r="A2004" s="283">
        <v>6371</v>
      </c>
      <c r="B2004" s="176">
        <v>185.7</v>
      </c>
      <c r="C2004" s="176">
        <v>49.2</v>
      </c>
      <c r="D2004" s="282">
        <v>97</v>
      </c>
      <c r="E2004" s="265"/>
    </row>
    <row r="2005" spans="1:5">
      <c r="A2005" s="283">
        <v>6372</v>
      </c>
      <c r="B2005" s="176">
        <v>0</v>
      </c>
      <c r="C2005" s="176">
        <v>0</v>
      </c>
      <c r="D2005" s="282">
        <v>87</v>
      </c>
      <c r="E2005" s="265"/>
    </row>
    <row r="2006" spans="1:5">
      <c r="A2006" s="283">
        <v>6373</v>
      </c>
      <c r="B2006" s="176">
        <v>124.5</v>
      </c>
      <c r="C2006" s="176">
        <v>37.9</v>
      </c>
      <c r="D2006" s="282">
        <v>87</v>
      </c>
      <c r="E2006" s="265"/>
    </row>
    <row r="2007" spans="1:5">
      <c r="A2007" s="283">
        <v>6374</v>
      </c>
      <c r="B2007" s="176">
        <v>314.8</v>
      </c>
      <c r="C2007" s="176">
        <v>39.200000000000003</v>
      </c>
      <c r="D2007" s="282">
        <v>94</v>
      </c>
      <c r="E2007" s="265"/>
    </row>
    <row r="2008" spans="1:5">
      <c r="A2008" s="283">
        <v>6375</v>
      </c>
      <c r="B2008" s="176">
        <v>440.5</v>
      </c>
      <c r="C2008" s="176">
        <v>42.2</v>
      </c>
      <c r="D2008" s="282">
        <v>96</v>
      </c>
      <c r="E2008" s="265"/>
    </row>
    <row r="2009" spans="1:5">
      <c r="A2009" s="283">
        <v>6376</v>
      </c>
      <c r="B2009" s="176">
        <v>0</v>
      </c>
      <c r="C2009" s="176">
        <v>0</v>
      </c>
      <c r="D2009" s="282">
        <v>87</v>
      </c>
      <c r="E2009" s="265"/>
    </row>
    <row r="2010" spans="1:5">
      <c r="A2010" s="283">
        <v>6377</v>
      </c>
      <c r="B2010" s="176">
        <v>152.6</v>
      </c>
      <c r="C2010" s="176">
        <v>38.5</v>
      </c>
      <c r="D2010" s="282">
        <v>87</v>
      </c>
      <c r="E2010" s="265"/>
    </row>
    <row r="2011" spans="1:5">
      <c r="A2011" s="283">
        <v>6378</v>
      </c>
      <c r="B2011" s="176">
        <v>313.89999999999998</v>
      </c>
      <c r="C2011" s="176">
        <v>49.4</v>
      </c>
      <c r="D2011" s="282">
        <v>123</v>
      </c>
      <c r="E2011" s="265"/>
    </row>
    <row r="2012" spans="1:5">
      <c r="A2012" s="283">
        <v>6379</v>
      </c>
      <c r="B2012" s="176">
        <v>677.9</v>
      </c>
      <c r="C2012" s="176">
        <v>42.1</v>
      </c>
      <c r="D2012" s="282">
        <v>102</v>
      </c>
      <c r="E2012" s="265"/>
    </row>
    <row r="2013" spans="1:5">
      <c r="A2013" s="283">
        <v>6380</v>
      </c>
      <c r="B2013" s="176">
        <v>2747.5</v>
      </c>
      <c r="C2013" s="176">
        <v>34.1</v>
      </c>
      <c r="D2013" s="282">
        <v>112</v>
      </c>
      <c r="E2013" s="265"/>
    </row>
    <row r="2014" spans="1:5">
      <c r="A2014" s="283">
        <v>6382</v>
      </c>
      <c r="B2014" s="176">
        <v>641.9</v>
      </c>
      <c r="C2014" s="176">
        <v>40.1</v>
      </c>
      <c r="D2014" s="282">
        <v>119</v>
      </c>
      <c r="E2014" s="265"/>
    </row>
    <row r="2015" spans="1:5">
      <c r="A2015" s="283">
        <v>6383</v>
      </c>
      <c r="B2015" s="176">
        <v>0</v>
      </c>
      <c r="C2015" s="176">
        <v>0</v>
      </c>
      <c r="D2015" s="282">
        <v>87</v>
      </c>
      <c r="E2015" s="265"/>
    </row>
    <row r="2016" spans="1:5">
      <c r="A2016" s="283">
        <v>6384</v>
      </c>
      <c r="B2016" s="176">
        <v>72.099999999999994</v>
      </c>
      <c r="C2016" s="176">
        <v>42.5</v>
      </c>
      <c r="D2016" s="282">
        <v>87</v>
      </c>
      <c r="E2016" s="265"/>
    </row>
    <row r="2017" spans="1:5">
      <c r="A2017" s="283">
        <v>6385</v>
      </c>
      <c r="B2017" s="176">
        <v>630.70000000000005</v>
      </c>
      <c r="C2017" s="176">
        <v>46.5</v>
      </c>
      <c r="D2017" s="282">
        <v>112</v>
      </c>
      <c r="E2017" s="265"/>
    </row>
    <row r="2018" spans="1:5">
      <c r="A2018" s="283">
        <v>6387</v>
      </c>
      <c r="B2018" s="176">
        <v>0</v>
      </c>
      <c r="C2018" s="176">
        <v>0</v>
      </c>
      <c r="D2018" s="282">
        <v>87</v>
      </c>
      <c r="E2018" s="265"/>
    </row>
    <row r="2019" spans="1:5">
      <c r="A2019" s="283">
        <v>6388</v>
      </c>
      <c r="B2019" s="176">
        <v>0</v>
      </c>
      <c r="C2019" s="176">
        <v>0</v>
      </c>
      <c r="D2019" s="282">
        <v>87</v>
      </c>
      <c r="E2019" s="265"/>
    </row>
    <row r="2020" spans="1:5">
      <c r="A2020" s="283">
        <v>6389</v>
      </c>
      <c r="B2020" s="176">
        <v>447.3</v>
      </c>
      <c r="C2020" s="176">
        <v>39</v>
      </c>
      <c r="D2020" s="282">
        <v>87</v>
      </c>
      <c r="E2020" s="265"/>
    </row>
    <row r="2021" spans="1:5">
      <c r="A2021" s="283">
        <v>6390</v>
      </c>
      <c r="B2021" s="176">
        <v>0</v>
      </c>
      <c r="C2021" s="176">
        <v>0</v>
      </c>
      <c r="D2021" s="282">
        <v>87</v>
      </c>
      <c r="E2021" s="265"/>
    </row>
    <row r="2022" spans="1:5">
      <c r="A2022" s="283">
        <v>6401</v>
      </c>
      <c r="B2022" s="176">
        <v>3113.7</v>
      </c>
      <c r="C2022" s="176">
        <v>38.1</v>
      </c>
      <c r="D2022" s="282">
        <v>121</v>
      </c>
      <c r="E2022" s="265"/>
    </row>
    <row r="2023" spans="1:5">
      <c r="A2023" s="283">
        <v>6403</v>
      </c>
      <c r="B2023" s="176">
        <v>623.70000000000005</v>
      </c>
      <c r="C2023" s="176">
        <v>41.4</v>
      </c>
      <c r="D2023" s="282">
        <v>94</v>
      </c>
      <c r="E2023" s="265"/>
    </row>
    <row r="2024" spans="1:5">
      <c r="A2024" s="283">
        <v>6404</v>
      </c>
      <c r="B2024" s="176">
        <v>0</v>
      </c>
      <c r="C2024" s="176">
        <v>0</v>
      </c>
      <c r="D2024" s="282">
        <v>87</v>
      </c>
      <c r="E2024" s="265"/>
    </row>
    <row r="2025" spans="1:5">
      <c r="A2025" s="283">
        <v>6405</v>
      </c>
      <c r="B2025" s="176">
        <v>1299.7</v>
      </c>
      <c r="C2025" s="176">
        <v>46.6</v>
      </c>
      <c r="D2025" s="282">
        <v>111</v>
      </c>
      <c r="E2025" s="265"/>
    </row>
    <row r="2026" spans="1:5">
      <c r="A2026" s="283">
        <v>6408</v>
      </c>
      <c r="B2026" s="176">
        <v>0</v>
      </c>
      <c r="C2026" s="176">
        <v>0</v>
      </c>
      <c r="D2026" s="282">
        <v>87</v>
      </c>
      <c r="E2026" s="265"/>
    </row>
    <row r="2027" spans="1:5">
      <c r="A2027" s="283">
        <v>6409</v>
      </c>
      <c r="B2027" s="176">
        <v>464.9</v>
      </c>
      <c r="C2027" s="176">
        <v>44.4</v>
      </c>
      <c r="D2027" s="282">
        <v>97</v>
      </c>
      <c r="E2027" s="265"/>
    </row>
    <row r="2028" spans="1:5">
      <c r="A2028" s="283">
        <v>6410</v>
      </c>
      <c r="B2028" s="176">
        <v>881.9</v>
      </c>
      <c r="C2028" s="176">
        <v>41.8</v>
      </c>
      <c r="D2028" s="282">
        <v>135</v>
      </c>
      <c r="E2028" s="265"/>
    </row>
    <row r="2029" spans="1:5">
      <c r="A2029" s="283">
        <v>6411</v>
      </c>
      <c r="B2029" s="176">
        <v>0</v>
      </c>
      <c r="C2029" s="176">
        <v>0</v>
      </c>
      <c r="D2029" s="282">
        <v>87</v>
      </c>
      <c r="E2029" s="265"/>
    </row>
    <row r="2030" spans="1:5">
      <c r="A2030" s="283">
        <v>6412</v>
      </c>
      <c r="B2030" s="176">
        <v>258</v>
      </c>
      <c r="C2030" s="176">
        <v>48.3</v>
      </c>
      <c r="D2030" s="282">
        <v>95</v>
      </c>
      <c r="E2030" s="265"/>
    </row>
    <row r="2031" spans="1:5">
      <c r="A2031" s="283">
        <v>6413</v>
      </c>
      <c r="B2031" s="176">
        <v>806</v>
      </c>
      <c r="C2031" s="176">
        <v>43.8</v>
      </c>
      <c r="D2031" s="282">
        <v>96</v>
      </c>
      <c r="E2031" s="265"/>
    </row>
    <row r="2032" spans="1:5">
      <c r="A2032" s="283">
        <v>6414</v>
      </c>
      <c r="B2032" s="176">
        <v>0</v>
      </c>
      <c r="C2032" s="176">
        <v>0</v>
      </c>
      <c r="D2032" s="282">
        <v>87</v>
      </c>
      <c r="E2032" s="265"/>
    </row>
    <row r="2033" spans="1:5">
      <c r="A2033" s="283">
        <v>6415</v>
      </c>
      <c r="B2033" s="176">
        <v>292.60000000000002</v>
      </c>
      <c r="C2033" s="176">
        <v>40.200000000000003</v>
      </c>
      <c r="D2033" s="282">
        <v>96</v>
      </c>
      <c r="E2033" s="265"/>
    </row>
    <row r="2034" spans="1:5">
      <c r="A2034" s="283">
        <v>6416</v>
      </c>
      <c r="B2034" s="176">
        <v>1074.5</v>
      </c>
      <c r="C2034" s="176">
        <v>43.1</v>
      </c>
      <c r="D2034" s="282">
        <v>148</v>
      </c>
      <c r="E2034" s="265"/>
    </row>
    <row r="2035" spans="1:5">
      <c r="A2035" s="283">
        <v>6417</v>
      </c>
      <c r="B2035" s="176">
        <v>338.8</v>
      </c>
      <c r="C2035" s="176">
        <v>43.6</v>
      </c>
      <c r="D2035" s="282">
        <v>96</v>
      </c>
      <c r="E2035" s="265"/>
    </row>
    <row r="2036" spans="1:5">
      <c r="A2036" s="283">
        <v>6418</v>
      </c>
      <c r="B2036" s="176">
        <v>2394.6999999999998</v>
      </c>
      <c r="C2036" s="176">
        <v>40.1</v>
      </c>
      <c r="D2036" s="282">
        <v>109</v>
      </c>
      <c r="E2036" s="265"/>
    </row>
    <row r="2037" spans="1:5">
      <c r="A2037" s="283">
        <v>6419</v>
      </c>
      <c r="B2037" s="176">
        <v>186.3</v>
      </c>
      <c r="C2037" s="176">
        <v>46.6</v>
      </c>
      <c r="D2037" s="282">
        <v>96</v>
      </c>
      <c r="E2037" s="265"/>
    </row>
    <row r="2038" spans="1:5">
      <c r="A2038" s="283">
        <v>6420</v>
      </c>
      <c r="B2038" s="176">
        <v>149.80000000000001</v>
      </c>
      <c r="C2038" s="176">
        <v>41.3</v>
      </c>
      <c r="D2038" s="282">
        <v>94</v>
      </c>
      <c r="E2038" s="265"/>
    </row>
    <row r="2039" spans="1:5">
      <c r="A2039" s="283">
        <v>6422</v>
      </c>
      <c r="B2039" s="176">
        <v>319</v>
      </c>
      <c r="C2039" s="176">
        <v>42.5</v>
      </c>
      <c r="D2039" s="282">
        <v>94</v>
      </c>
      <c r="E2039" s="265"/>
    </row>
    <row r="2040" spans="1:5">
      <c r="A2040" s="283">
        <v>6423</v>
      </c>
      <c r="B2040" s="176">
        <v>151.30000000000001</v>
      </c>
      <c r="C2040" s="176">
        <v>43.6</v>
      </c>
      <c r="D2040" s="282">
        <v>122</v>
      </c>
      <c r="E2040" s="265"/>
    </row>
    <row r="2041" spans="1:5">
      <c r="A2041" s="283">
        <v>6424</v>
      </c>
      <c r="B2041" s="176">
        <v>337.4</v>
      </c>
      <c r="C2041" s="176">
        <v>42.5</v>
      </c>
      <c r="D2041" s="282">
        <v>87</v>
      </c>
      <c r="E2041" s="265"/>
    </row>
    <row r="2042" spans="1:5">
      <c r="A2042" s="283">
        <v>6426</v>
      </c>
      <c r="B2042" s="176">
        <v>564.20000000000005</v>
      </c>
      <c r="C2042" s="176">
        <v>53.7</v>
      </c>
      <c r="D2042" s="282">
        <v>104</v>
      </c>
      <c r="E2042" s="265"/>
    </row>
    <row r="2043" spans="1:5">
      <c r="A2043" s="283">
        <v>6437</v>
      </c>
      <c r="B2043" s="176">
        <v>473.8</v>
      </c>
      <c r="C2043" s="176">
        <v>46.4</v>
      </c>
      <c r="D2043" s="282">
        <v>113</v>
      </c>
      <c r="E2043" s="265"/>
    </row>
    <row r="2044" spans="1:5">
      <c r="A2044" s="283">
        <v>6438</v>
      </c>
      <c r="B2044" s="176">
        <v>184</v>
      </c>
      <c r="C2044" s="176">
        <v>45</v>
      </c>
      <c r="D2044" s="282">
        <v>95</v>
      </c>
      <c r="E2044" s="265"/>
    </row>
    <row r="2045" spans="1:5">
      <c r="A2045" s="283">
        <v>6439</v>
      </c>
      <c r="B2045" s="176">
        <v>0</v>
      </c>
      <c r="C2045" s="176">
        <v>0</v>
      </c>
      <c r="D2045" s="282">
        <v>87</v>
      </c>
      <c r="E2045" s="265"/>
    </row>
    <row r="2046" spans="1:5">
      <c r="A2046" s="283">
        <v>6440</v>
      </c>
      <c r="B2046" s="176">
        <v>0</v>
      </c>
      <c r="C2046" s="176">
        <v>0</v>
      </c>
      <c r="D2046" s="282">
        <v>87</v>
      </c>
      <c r="E2046" s="265"/>
    </row>
    <row r="2047" spans="1:5">
      <c r="A2047" s="283">
        <v>6441</v>
      </c>
      <c r="B2047" s="176">
        <v>202.2</v>
      </c>
      <c r="C2047" s="176">
        <v>43.9</v>
      </c>
      <c r="D2047" s="282">
        <v>95</v>
      </c>
      <c r="E2047" s="265"/>
    </row>
    <row r="2048" spans="1:5">
      <c r="A2048" s="283">
        <v>6442</v>
      </c>
      <c r="B2048" s="176">
        <v>654.5</v>
      </c>
      <c r="C2048" s="176">
        <v>43.8</v>
      </c>
      <c r="D2048" s="282">
        <v>97</v>
      </c>
      <c r="E2048" s="265"/>
    </row>
    <row r="2049" spans="1:5">
      <c r="A2049" s="283">
        <v>6443</v>
      </c>
      <c r="B2049" s="176">
        <v>506.1</v>
      </c>
      <c r="C2049" s="176">
        <v>46.4</v>
      </c>
      <c r="D2049" s="282">
        <v>138</v>
      </c>
      <c r="E2049" s="265"/>
    </row>
    <row r="2050" spans="1:5">
      <c r="A2050" s="283">
        <v>6444</v>
      </c>
      <c r="B2050" s="176">
        <v>0</v>
      </c>
      <c r="C2050" s="176">
        <v>0</v>
      </c>
      <c r="D2050" s="282">
        <v>87</v>
      </c>
      <c r="E2050" s="265"/>
    </row>
    <row r="2051" spans="1:5">
      <c r="A2051" s="283">
        <v>6447</v>
      </c>
      <c r="B2051" s="176">
        <v>271.89999999999998</v>
      </c>
      <c r="C2051" s="176">
        <v>42.8</v>
      </c>
      <c r="D2051" s="282">
        <v>104</v>
      </c>
      <c r="E2051" s="265"/>
    </row>
    <row r="2052" spans="1:5">
      <c r="A2052" s="283">
        <v>6450</v>
      </c>
      <c r="B2052" s="176">
        <v>2364.6999999999998</v>
      </c>
      <c r="C2052" s="176">
        <v>38</v>
      </c>
      <c r="D2052" s="282">
        <v>132</v>
      </c>
      <c r="E2052" s="265"/>
    </row>
    <row r="2053" spans="1:5">
      <c r="A2053" s="283">
        <v>6451</v>
      </c>
      <c r="B2053" s="176">
        <v>2455.1</v>
      </c>
      <c r="C2053" s="176">
        <v>37.200000000000003</v>
      </c>
      <c r="D2053" s="282">
        <v>101</v>
      </c>
      <c r="E2053" s="265"/>
    </row>
    <row r="2054" spans="1:5">
      <c r="A2054" s="283">
        <v>6455</v>
      </c>
      <c r="B2054" s="176">
        <v>341.7</v>
      </c>
      <c r="C2054" s="176">
        <v>44.7</v>
      </c>
      <c r="D2054" s="282">
        <v>123</v>
      </c>
      <c r="E2054" s="265"/>
    </row>
    <row r="2055" spans="1:5">
      <c r="A2055" s="283">
        <v>6456</v>
      </c>
      <c r="B2055" s="176">
        <v>0</v>
      </c>
      <c r="C2055" s="176">
        <v>0</v>
      </c>
      <c r="D2055" s="282">
        <v>87</v>
      </c>
      <c r="E2055" s="265"/>
    </row>
    <row r="2056" spans="1:5">
      <c r="A2056" s="283">
        <v>6457</v>
      </c>
      <c r="B2056" s="176">
        <v>1102.9000000000001</v>
      </c>
      <c r="C2056" s="176">
        <v>37.200000000000003</v>
      </c>
      <c r="D2056" s="282">
        <v>134</v>
      </c>
      <c r="E2056" s="265"/>
    </row>
    <row r="2057" spans="1:5">
      <c r="A2057" s="283">
        <v>6459</v>
      </c>
      <c r="B2057" s="176">
        <v>0</v>
      </c>
      <c r="C2057" s="176">
        <v>0</v>
      </c>
      <c r="D2057" s="282">
        <v>87</v>
      </c>
      <c r="E2057" s="265"/>
    </row>
    <row r="2058" spans="1:5">
      <c r="A2058" s="283">
        <v>6460</v>
      </c>
      <c r="B2058" s="176">
        <v>2973.5</v>
      </c>
      <c r="C2058" s="176">
        <v>43.2</v>
      </c>
      <c r="D2058" s="282">
        <v>180</v>
      </c>
      <c r="E2058" s="265"/>
    </row>
    <row r="2059" spans="1:5">
      <c r="A2059" s="283">
        <v>6461</v>
      </c>
      <c r="B2059" s="176">
        <v>1468.2</v>
      </c>
      <c r="C2059" s="176">
        <v>42.8</v>
      </c>
      <c r="D2059" s="282">
        <v>93</v>
      </c>
      <c r="E2059" s="265"/>
    </row>
    <row r="2060" spans="1:5">
      <c r="A2060" s="283">
        <v>6467</v>
      </c>
      <c r="B2060" s="176">
        <v>0</v>
      </c>
      <c r="C2060" s="176">
        <v>0</v>
      </c>
      <c r="D2060" s="282">
        <v>87</v>
      </c>
      <c r="E2060" s="265"/>
    </row>
    <row r="2061" spans="1:5">
      <c r="A2061" s="283">
        <v>6468</v>
      </c>
      <c r="B2061" s="176">
        <v>754</v>
      </c>
      <c r="C2061" s="176">
        <v>42</v>
      </c>
      <c r="D2061" s="282">
        <v>111</v>
      </c>
      <c r="E2061" s="265"/>
    </row>
    <row r="2062" spans="1:5">
      <c r="A2062" s="283">
        <v>6469</v>
      </c>
      <c r="B2062" s="176">
        <v>288.2</v>
      </c>
      <c r="C2062" s="176">
        <v>43.6</v>
      </c>
      <c r="D2062" s="282">
        <v>87</v>
      </c>
      <c r="E2062" s="265"/>
    </row>
    <row r="2063" spans="1:5">
      <c r="A2063" s="283">
        <v>6470</v>
      </c>
      <c r="B2063" s="176">
        <v>437.9</v>
      </c>
      <c r="C2063" s="176">
        <v>43</v>
      </c>
      <c r="D2063" s="282">
        <v>121</v>
      </c>
      <c r="E2063" s="265"/>
    </row>
    <row r="2064" spans="1:5">
      <c r="A2064" s="283">
        <v>6471</v>
      </c>
      <c r="B2064" s="176">
        <v>708.4</v>
      </c>
      <c r="C2064" s="176">
        <v>44.8</v>
      </c>
      <c r="D2064" s="282">
        <v>115</v>
      </c>
      <c r="E2064" s="265"/>
    </row>
    <row r="2065" spans="1:5">
      <c r="A2065" s="283">
        <v>6472</v>
      </c>
      <c r="B2065" s="176">
        <v>470.5</v>
      </c>
      <c r="C2065" s="176">
        <v>44</v>
      </c>
      <c r="D2065" s="282">
        <v>119</v>
      </c>
      <c r="E2065" s="265"/>
    </row>
    <row r="2066" spans="1:5">
      <c r="A2066" s="283">
        <v>6473</v>
      </c>
      <c r="B2066" s="176">
        <v>1141.9000000000001</v>
      </c>
      <c r="C2066" s="176">
        <v>45</v>
      </c>
      <c r="D2066" s="282">
        <v>138</v>
      </c>
      <c r="E2066" s="265"/>
    </row>
    <row r="2067" spans="1:5">
      <c r="A2067" s="283">
        <v>6475</v>
      </c>
      <c r="B2067" s="176">
        <v>680.1</v>
      </c>
      <c r="C2067" s="176">
        <v>49.9</v>
      </c>
      <c r="D2067" s="282">
        <v>124</v>
      </c>
      <c r="E2067" s="265"/>
    </row>
    <row r="2068" spans="1:5">
      <c r="A2068" s="283">
        <v>6477</v>
      </c>
      <c r="B2068" s="176">
        <v>834.7</v>
      </c>
      <c r="C2068" s="176">
        <v>45.5</v>
      </c>
      <c r="D2068" s="282">
        <v>138</v>
      </c>
      <c r="E2068" s="265"/>
    </row>
    <row r="2069" spans="1:5">
      <c r="A2069" s="283">
        <v>6478</v>
      </c>
      <c r="B2069" s="176">
        <v>396.2</v>
      </c>
      <c r="C2069" s="176">
        <v>42.9</v>
      </c>
      <c r="D2069" s="282">
        <v>95</v>
      </c>
      <c r="E2069" s="265"/>
    </row>
    <row r="2070" spans="1:5">
      <c r="A2070" s="283">
        <v>6479</v>
      </c>
      <c r="B2070" s="176">
        <v>1119.8</v>
      </c>
      <c r="C2070" s="176">
        <v>42.3</v>
      </c>
      <c r="D2070" s="282">
        <v>96</v>
      </c>
      <c r="E2070" s="265"/>
    </row>
    <row r="2071" spans="1:5">
      <c r="A2071" s="283">
        <v>6480</v>
      </c>
      <c r="B2071" s="176">
        <v>399.2</v>
      </c>
      <c r="C2071" s="176">
        <v>42.9</v>
      </c>
      <c r="D2071" s="282">
        <v>94</v>
      </c>
      <c r="E2071" s="265"/>
    </row>
    <row r="2072" spans="1:5">
      <c r="A2072" s="283">
        <v>6481</v>
      </c>
      <c r="B2072" s="176">
        <v>361.3</v>
      </c>
      <c r="C2072" s="176">
        <v>44.5</v>
      </c>
      <c r="D2072" s="282">
        <v>87</v>
      </c>
      <c r="E2072" s="265"/>
    </row>
    <row r="2073" spans="1:5">
      <c r="A2073" s="283">
        <v>6482</v>
      </c>
      <c r="B2073" s="176">
        <v>573.1</v>
      </c>
      <c r="C2073" s="176">
        <v>40.799999999999997</v>
      </c>
      <c r="D2073" s="282">
        <v>101</v>
      </c>
      <c r="E2073" s="265"/>
    </row>
    <row r="2074" spans="1:5">
      <c r="A2074" s="283">
        <v>6483</v>
      </c>
      <c r="B2074" s="176">
        <v>1160.4000000000001</v>
      </c>
      <c r="C2074" s="176">
        <v>41.2</v>
      </c>
      <c r="D2074" s="282">
        <v>104</v>
      </c>
      <c r="E2074" s="265"/>
    </row>
    <row r="2075" spans="1:5">
      <c r="A2075" s="283">
        <v>6484</v>
      </c>
      <c r="B2075" s="176">
        <v>1286.0999999999999</v>
      </c>
      <c r="C2075" s="176">
        <v>44.1</v>
      </c>
      <c r="D2075" s="282">
        <v>132</v>
      </c>
      <c r="E2075" s="265"/>
    </row>
    <row r="2076" spans="1:5">
      <c r="A2076" s="283">
        <v>6487</v>
      </c>
      <c r="B2076" s="176">
        <v>0</v>
      </c>
      <c r="C2076" s="176">
        <v>0</v>
      </c>
      <c r="D2076" s="282">
        <v>87</v>
      </c>
      <c r="E2076" s="265"/>
    </row>
    <row r="2077" spans="1:5">
      <c r="A2077" s="283">
        <v>6488</v>
      </c>
      <c r="B2077" s="176">
        <v>513.1</v>
      </c>
      <c r="C2077" s="176">
        <v>49.9</v>
      </c>
      <c r="D2077" s="282">
        <v>119</v>
      </c>
      <c r="E2077" s="265"/>
    </row>
    <row r="2078" spans="1:5">
      <c r="A2078" s="283">
        <v>6489</v>
      </c>
      <c r="B2078" s="176">
        <v>1151.9000000000001</v>
      </c>
      <c r="C2078" s="176">
        <v>43.1</v>
      </c>
      <c r="D2078" s="282">
        <v>129</v>
      </c>
      <c r="E2078" s="265"/>
    </row>
    <row r="2079" spans="1:5">
      <c r="A2079" s="283">
        <v>6491</v>
      </c>
      <c r="B2079" s="176">
        <v>0</v>
      </c>
      <c r="C2079" s="176">
        <v>0</v>
      </c>
      <c r="D2079" s="282">
        <v>87</v>
      </c>
      <c r="E2079" s="265"/>
    </row>
    <row r="2080" spans="1:5">
      <c r="A2080" s="283">
        <v>6492</v>
      </c>
      <c r="B2080" s="176">
        <v>1147.9000000000001</v>
      </c>
      <c r="C2080" s="176">
        <v>42.8</v>
      </c>
      <c r="D2080" s="282">
        <v>146</v>
      </c>
      <c r="E2080" s="265"/>
    </row>
    <row r="2081" spans="1:5">
      <c r="A2081" s="283">
        <v>6493</v>
      </c>
      <c r="B2081" s="176">
        <v>0</v>
      </c>
      <c r="C2081" s="176">
        <v>0</v>
      </c>
      <c r="D2081" s="282">
        <v>87</v>
      </c>
      <c r="E2081" s="265"/>
    </row>
    <row r="2082" spans="1:5">
      <c r="A2082" s="283">
        <v>6494</v>
      </c>
      <c r="B2082" s="176">
        <v>2362.1999999999998</v>
      </c>
      <c r="C2082" s="176">
        <v>41.7</v>
      </c>
      <c r="D2082" s="282">
        <v>87</v>
      </c>
      <c r="E2082" s="265"/>
    </row>
    <row r="2083" spans="1:5">
      <c r="A2083" s="283">
        <v>6495</v>
      </c>
      <c r="B2083" s="176">
        <v>0</v>
      </c>
      <c r="C2083" s="176">
        <v>0</v>
      </c>
      <c r="D2083" s="282">
        <v>87</v>
      </c>
      <c r="E2083" s="265"/>
    </row>
    <row r="2084" spans="1:5">
      <c r="A2084" s="283">
        <v>6498</v>
      </c>
      <c r="B2084" s="176">
        <v>431</v>
      </c>
      <c r="C2084" s="176">
        <v>46.6</v>
      </c>
      <c r="D2084" s="282">
        <v>135</v>
      </c>
      <c r="E2084" s="265"/>
    </row>
    <row r="2085" spans="1:5">
      <c r="A2085" s="283">
        <v>6501</v>
      </c>
      <c r="B2085" s="176">
        <v>0</v>
      </c>
      <c r="C2085" s="176">
        <v>0</v>
      </c>
      <c r="D2085" s="282">
        <v>87</v>
      </c>
      <c r="E2085" s="265"/>
    </row>
    <row r="2086" spans="1:5">
      <c r="A2086" s="283">
        <v>6502</v>
      </c>
      <c r="B2086" s="176">
        <v>0</v>
      </c>
      <c r="C2086" s="176">
        <v>0</v>
      </c>
      <c r="D2086" s="282">
        <v>87</v>
      </c>
      <c r="E2086" s="265"/>
    </row>
    <row r="2087" spans="1:5">
      <c r="A2087" s="283">
        <v>6503</v>
      </c>
      <c r="B2087" s="176">
        <v>0</v>
      </c>
      <c r="C2087" s="176">
        <v>0</v>
      </c>
      <c r="D2087" s="282">
        <v>87</v>
      </c>
      <c r="E2087" s="265"/>
    </row>
    <row r="2088" spans="1:5">
      <c r="A2088" s="283">
        <v>6504</v>
      </c>
      <c r="B2088" s="176">
        <v>0</v>
      </c>
      <c r="C2088" s="176">
        <v>0</v>
      </c>
      <c r="D2088" s="282">
        <v>87</v>
      </c>
      <c r="E2088" s="265"/>
    </row>
    <row r="2089" spans="1:5">
      <c r="A2089" s="283">
        <v>6505</v>
      </c>
      <c r="B2089" s="176">
        <v>0</v>
      </c>
      <c r="C2089" s="176">
        <v>0</v>
      </c>
      <c r="D2089" s="282">
        <v>87</v>
      </c>
      <c r="E2089" s="265"/>
    </row>
    <row r="2090" spans="1:5">
      <c r="A2090" s="283">
        <v>6506</v>
      </c>
      <c r="B2090" s="176">
        <v>0</v>
      </c>
      <c r="C2090" s="176">
        <v>0</v>
      </c>
      <c r="D2090" s="282">
        <v>87</v>
      </c>
      <c r="E2090" s="265"/>
    </row>
    <row r="2091" spans="1:5">
      <c r="A2091" s="283">
        <v>6507</v>
      </c>
      <c r="B2091" s="176">
        <v>0</v>
      </c>
      <c r="C2091" s="176">
        <v>0</v>
      </c>
      <c r="D2091" s="282">
        <v>87</v>
      </c>
      <c r="E2091" s="265"/>
    </row>
    <row r="2092" spans="1:5">
      <c r="A2092" s="283">
        <v>6508</v>
      </c>
      <c r="B2092" s="176">
        <v>0</v>
      </c>
      <c r="C2092" s="176">
        <v>0</v>
      </c>
      <c r="D2092" s="282">
        <v>87</v>
      </c>
      <c r="E2092" s="265"/>
    </row>
    <row r="2093" spans="1:5">
      <c r="A2093" s="283">
        <v>6509</v>
      </c>
      <c r="B2093" s="176">
        <v>0</v>
      </c>
      <c r="C2093" s="176">
        <v>0</v>
      </c>
      <c r="D2093" s="282">
        <v>87</v>
      </c>
      <c r="E2093" s="265"/>
    </row>
    <row r="2094" spans="1:5">
      <c r="A2094" s="283">
        <v>6510</v>
      </c>
      <c r="B2094" s="176">
        <v>4197.7</v>
      </c>
      <c r="C2094" s="176">
        <v>25</v>
      </c>
      <c r="D2094" s="282">
        <v>149</v>
      </c>
      <c r="E2094" s="265"/>
    </row>
    <row r="2095" spans="1:5">
      <c r="A2095" s="283">
        <v>6511</v>
      </c>
      <c r="B2095" s="176">
        <v>8253.5</v>
      </c>
      <c r="C2095" s="176">
        <v>30.2</v>
      </c>
      <c r="D2095" s="282">
        <v>183</v>
      </c>
      <c r="E2095" s="265"/>
    </row>
    <row r="2096" spans="1:5">
      <c r="A2096" s="283">
        <v>6512</v>
      </c>
      <c r="B2096" s="176">
        <v>2776.1</v>
      </c>
      <c r="C2096" s="176">
        <v>41.5</v>
      </c>
      <c r="D2096" s="282">
        <v>117</v>
      </c>
      <c r="E2096" s="265"/>
    </row>
    <row r="2097" spans="1:5">
      <c r="A2097" s="283">
        <v>6513</v>
      </c>
      <c r="B2097" s="176">
        <v>4854.7</v>
      </c>
      <c r="C2097" s="176">
        <v>33.299999999999997</v>
      </c>
      <c r="D2097" s="282">
        <v>128</v>
      </c>
      <c r="E2097" s="265"/>
    </row>
    <row r="2098" spans="1:5">
      <c r="A2098" s="283">
        <v>6514</v>
      </c>
      <c r="B2098" s="176">
        <v>2371.4</v>
      </c>
      <c r="C2098" s="176">
        <v>36.700000000000003</v>
      </c>
      <c r="D2098" s="282">
        <v>184</v>
      </c>
      <c r="E2098" s="265"/>
    </row>
    <row r="2099" spans="1:5">
      <c r="A2099" s="283">
        <v>6515</v>
      </c>
      <c r="B2099" s="176">
        <v>3724.5</v>
      </c>
      <c r="C2099" s="176">
        <v>30.4</v>
      </c>
      <c r="D2099" s="282">
        <v>129</v>
      </c>
      <c r="E2099" s="265"/>
    </row>
    <row r="2100" spans="1:5">
      <c r="A2100" s="283">
        <v>6516</v>
      </c>
      <c r="B2100" s="176">
        <v>4705.6000000000004</v>
      </c>
      <c r="C2100" s="176">
        <v>36.6</v>
      </c>
      <c r="D2100" s="282">
        <v>162</v>
      </c>
      <c r="E2100" s="265"/>
    </row>
    <row r="2101" spans="1:5">
      <c r="A2101" s="283">
        <v>6517</v>
      </c>
      <c r="B2101" s="176">
        <v>2870.1</v>
      </c>
      <c r="C2101" s="176">
        <v>42.7</v>
      </c>
      <c r="D2101" s="282">
        <v>123</v>
      </c>
      <c r="E2101" s="265"/>
    </row>
    <row r="2102" spans="1:5">
      <c r="A2102" s="283">
        <v>6518</v>
      </c>
      <c r="B2102" s="176">
        <v>1254.3</v>
      </c>
      <c r="C2102" s="176">
        <v>32.6</v>
      </c>
      <c r="D2102" s="282">
        <v>143</v>
      </c>
      <c r="E2102" s="265"/>
    </row>
    <row r="2103" spans="1:5">
      <c r="A2103" s="283">
        <v>6519</v>
      </c>
      <c r="B2103" s="176">
        <v>7106.7</v>
      </c>
      <c r="C2103" s="176">
        <v>29.7</v>
      </c>
      <c r="D2103" s="282">
        <v>114</v>
      </c>
      <c r="E2103" s="265"/>
    </row>
    <row r="2104" spans="1:5">
      <c r="A2104" s="283">
        <v>6520</v>
      </c>
      <c r="B2104" s="176">
        <v>0</v>
      </c>
      <c r="C2104" s="176">
        <v>0</v>
      </c>
      <c r="D2104" s="282">
        <v>87</v>
      </c>
      <c r="E2104" s="265"/>
    </row>
    <row r="2105" spans="1:5">
      <c r="A2105" s="283">
        <v>6521</v>
      </c>
      <c r="B2105" s="176">
        <v>0</v>
      </c>
      <c r="C2105" s="176">
        <v>0</v>
      </c>
      <c r="D2105" s="282">
        <v>87</v>
      </c>
      <c r="E2105" s="265"/>
    </row>
    <row r="2106" spans="1:5">
      <c r="A2106" s="283">
        <v>6524</v>
      </c>
      <c r="B2106" s="176">
        <v>268.3</v>
      </c>
      <c r="C2106" s="176">
        <v>44.8</v>
      </c>
      <c r="D2106" s="282">
        <v>95</v>
      </c>
      <c r="E2106" s="265"/>
    </row>
    <row r="2107" spans="1:5">
      <c r="A2107" s="283">
        <v>6525</v>
      </c>
      <c r="B2107" s="176">
        <v>480.1</v>
      </c>
      <c r="C2107" s="176">
        <v>47.2</v>
      </c>
      <c r="D2107" s="282">
        <v>139</v>
      </c>
      <c r="E2107" s="265"/>
    </row>
    <row r="2108" spans="1:5">
      <c r="A2108" s="283">
        <v>6530</v>
      </c>
      <c r="B2108" s="176">
        <v>0</v>
      </c>
      <c r="C2108" s="176">
        <v>0</v>
      </c>
      <c r="D2108" s="282">
        <v>87</v>
      </c>
      <c r="E2108" s="265"/>
    </row>
    <row r="2109" spans="1:5">
      <c r="A2109" s="283">
        <v>6531</v>
      </c>
      <c r="B2109" s="176">
        <v>0</v>
      </c>
      <c r="C2109" s="176">
        <v>0</v>
      </c>
      <c r="D2109" s="282">
        <v>87</v>
      </c>
      <c r="E2109" s="265"/>
    </row>
    <row r="2110" spans="1:5">
      <c r="A2110" s="283">
        <v>6532</v>
      </c>
      <c r="B2110" s="176">
        <v>0</v>
      </c>
      <c r="C2110" s="176">
        <v>0</v>
      </c>
      <c r="D2110" s="282">
        <v>87</v>
      </c>
      <c r="E2110" s="265"/>
    </row>
    <row r="2111" spans="1:5">
      <c r="A2111" s="283">
        <v>6533</v>
      </c>
      <c r="B2111" s="176">
        <v>0</v>
      </c>
      <c r="C2111" s="176">
        <v>0</v>
      </c>
      <c r="D2111" s="282">
        <v>87</v>
      </c>
      <c r="E2111" s="265"/>
    </row>
    <row r="2112" spans="1:5">
      <c r="A2112" s="283">
        <v>6534</v>
      </c>
      <c r="B2112" s="176">
        <v>0</v>
      </c>
      <c r="C2112" s="176">
        <v>0</v>
      </c>
      <c r="D2112" s="282">
        <v>87</v>
      </c>
      <c r="E2112" s="265"/>
    </row>
    <row r="2113" spans="1:5">
      <c r="A2113" s="283">
        <v>6535</v>
      </c>
      <c r="B2113" s="176">
        <v>0</v>
      </c>
      <c r="C2113" s="176">
        <v>0</v>
      </c>
      <c r="D2113" s="282">
        <v>87</v>
      </c>
      <c r="E2113" s="265"/>
    </row>
    <row r="2114" spans="1:5">
      <c r="A2114" s="283">
        <v>6536</v>
      </c>
      <c r="B2114" s="176">
        <v>0</v>
      </c>
      <c r="C2114" s="176">
        <v>0</v>
      </c>
      <c r="D2114" s="282">
        <v>87</v>
      </c>
      <c r="E2114" s="265"/>
    </row>
    <row r="2115" spans="1:5">
      <c r="A2115" s="283">
        <v>6601</v>
      </c>
      <c r="B2115" s="176">
        <v>0</v>
      </c>
      <c r="C2115" s="176">
        <v>0</v>
      </c>
      <c r="D2115" s="282">
        <v>87</v>
      </c>
      <c r="E2115" s="265"/>
    </row>
    <row r="2116" spans="1:5">
      <c r="A2116" s="283">
        <v>6602</v>
      </c>
      <c r="B2116" s="176">
        <v>0</v>
      </c>
      <c r="C2116" s="176">
        <v>0</v>
      </c>
      <c r="D2116" s="282">
        <v>87</v>
      </c>
      <c r="E2116" s="265"/>
    </row>
    <row r="2117" spans="1:5">
      <c r="A2117" s="283">
        <v>6604</v>
      </c>
      <c r="B2117" s="176">
        <v>8566.5</v>
      </c>
      <c r="C2117" s="176">
        <v>31.6</v>
      </c>
      <c r="D2117" s="282">
        <v>126</v>
      </c>
      <c r="E2117" s="265"/>
    </row>
    <row r="2118" spans="1:5">
      <c r="A2118" s="283">
        <v>6605</v>
      </c>
      <c r="B2118" s="176">
        <v>9620.1</v>
      </c>
      <c r="C2118" s="176">
        <v>32.1</v>
      </c>
      <c r="D2118" s="282">
        <v>94</v>
      </c>
      <c r="E2118" s="265"/>
    </row>
    <row r="2119" spans="1:5">
      <c r="A2119" s="283">
        <v>6606</v>
      </c>
      <c r="B2119" s="176">
        <v>8543</v>
      </c>
      <c r="C2119" s="176">
        <v>34.299999999999997</v>
      </c>
      <c r="D2119" s="282">
        <v>172</v>
      </c>
      <c r="E2119" s="265"/>
    </row>
    <row r="2120" spans="1:5">
      <c r="A2120" s="283">
        <v>6607</v>
      </c>
      <c r="B2120" s="176">
        <v>6910.3</v>
      </c>
      <c r="C2120" s="176">
        <v>30.4</v>
      </c>
      <c r="D2120" s="282">
        <v>87</v>
      </c>
      <c r="E2120" s="265"/>
    </row>
    <row r="2121" spans="1:5">
      <c r="A2121" s="283">
        <v>6608</v>
      </c>
      <c r="B2121" s="176">
        <v>12708.2</v>
      </c>
      <c r="C2121" s="176">
        <v>29.6</v>
      </c>
      <c r="D2121" s="282">
        <v>124</v>
      </c>
      <c r="E2121" s="265"/>
    </row>
    <row r="2122" spans="1:5">
      <c r="A2122" s="283">
        <v>6610</v>
      </c>
      <c r="B2122" s="176">
        <v>7359.9</v>
      </c>
      <c r="C2122" s="176">
        <v>36.4</v>
      </c>
      <c r="D2122" s="282">
        <v>95</v>
      </c>
      <c r="E2122" s="265"/>
    </row>
    <row r="2123" spans="1:5">
      <c r="A2123" s="283">
        <v>6611</v>
      </c>
      <c r="B2123" s="176">
        <v>1558.5</v>
      </c>
      <c r="C2123" s="176">
        <v>43.5</v>
      </c>
      <c r="D2123" s="282">
        <v>176</v>
      </c>
      <c r="E2123" s="265"/>
    </row>
    <row r="2124" spans="1:5">
      <c r="A2124" s="283">
        <v>6612</v>
      </c>
      <c r="B2124" s="176">
        <v>278.5</v>
      </c>
      <c r="C2124" s="176">
        <v>45</v>
      </c>
      <c r="D2124" s="282">
        <v>113</v>
      </c>
      <c r="E2124" s="265"/>
    </row>
    <row r="2125" spans="1:5">
      <c r="A2125" s="283">
        <v>6614</v>
      </c>
      <c r="B2125" s="176">
        <v>2974.8</v>
      </c>
      <c r="C2125" s="176">
        <v>43.2</v>
      </c>
      <c r="D2125" s="282">
        <v>93</v>
      </c>
      <c r="E2125" s="265"/>
    </row>
    <row r="2126" spans="1:5">
      <c r="A2126" s="283">
        <v>6615</v>
      </c>
      <c r="B2126" s="176">
        <v>2782.4</v>
      </c>
      <c r="C2126" s="176">
        <v>39</v>
      </c>
      <c r="D2126" s="282">
        <v>112</v>
      </c>
      <c r="E2126" s="265"/>
    </row>
    <row r="2127" spans="1:5">
      <c r="A2127" s="283">
        <v>6701</v>
      </c>
      <c r="B2127" s="176">
        <v>0</v>
      </c>
      <c r="C2127" s="176">
        <v>0</v>
      </c>
      <c r="D2127" s="282">
        <v>87</v>
      </c>
      <c r="E2127" s="265"/>
    </row>
    <row r="2128" spans="1:5">
      <c r="A2128" s="283">
        <v>6702</v>
      </c>
      <c r="B2128" s="176">
        <v>6770.6</v>
      </c>
      <c r="C2128" s="176">
        <v>40.9</v>
      </c>
      <c r="D2128" s="282">
        <v>129</v>
      </c>
      <c r="E2128" s="265"/>
    </row>
    <row r="2129" spans="1:5">
      <c r="A2129" s="283">
        <v>6703</v>
      </c>
      <c r="B2129" s="176">
        <v>1814.4</v>
      </c>
      <c r="C2129" s="176">
        <v>34.1</v>
      </c>
      <c r="D2129" s="282">
        <v>87</v>
      </c>
      <c r="E2129" s="265"/>
    </row>
    <row r="2130" spans="1:5">
      <c r="A2130" s="283">
        <v>6704</v>
      </c>
      <c r="B2130" s="176">
        <v>3047.8</v>
      </c>
      <c r="C2130" s="176">
        <v>32.6</v>
      </c>
      <c r="D2130" s="282">
        <v>121</v>
      </c>
      <c r="E2130" s="265"/>
    </row>
    <row r="2131" spans="1:5">
      <c r="A2131" s="283">
        <v>6705</v>
      </c>
      <c r="B2131" s="176">
        <v>4145</v>
      </c>
      <c r="C2131" s="176">
        <v>36.200000000000003</v>
      </c>
      <c r="D2131" s="282">
        <v>103</v>
      </c>
      <c r="E2131" s="265"/>
    </row>
    <row r="2132" spans="1:5">
      <c r="A2132" s="283">
        <v>6706</v>
      </c>
      <c r="B2132" s="176">
        <v>3989.9</v>
      </c>
      <c r="C2132" s="176">
        <v>35</v>
      </c>
      <c r="D2132" s="282">
        <v>124</v>
      </c>
      <c r="E2132" s="265"/>
    </row>
    <row r="2133" spans="1:5">
      <c r="A2133" s="283">
        <v>6708</v>
      </c>
      <c r="B2133" s="176">
        <v>2994.7</v>
      </c>
      <c r="C2133" s="176">
        <v>37.9</v>
      </c>
      <c r="D2133" s="282">
        <v>168</v>
      </c>
      <c r="E2133" s="265"/>
    </row>
    <row r="2134" spans="1:5">
      <c r="A2134" s="283">
        <v>6710</v>
      </c>
      <c r="B2134" s="176">
        <v>6670.2</v>
      </c>
      <c r="C2134" s="176">
        <v>30.9</v>
      </c>
      <c r="D2134" s="282">
        <v>114</v>
      </c>
      <c r="E2134" s="265"/>
    </row>
    <row r="2135" spans="1:5">
      <c r="A2135" s="283">
        <v>6712</v>
      </c>
      <c r="B2135" s="176">
        <v>670</v>
      </c>
      <c r="C2135" s="176">
        <v>43.4</v>
      </c>
      <c r="D2135" s="282">
        <v>94</v>
      </c>
      <c r="E2135" s="265"/>
    </row>
    <row r="2136" spans="1:5">
      <c r="A2136" s="283">
        <v>6716</v>
      </c>
      <c r="B2136" s="176">
        <v>816.4</v>
      </c>
      <c r="C2136" s="176">
        <v>42</v>
      </c>
      <c r="D2136" s="282">
        <v>102</v>
      </c>
      <c r="E2136" s="265"/>
    </row>
    <row r="2137" spans="1:5">
      <c r="A2137" s="283">
        <v>6720</v>
      </c>
      <c r="B2137" s="176">
        <v>15098.6</v>
      </c>
      <c r="C2137" s="176">
        <v>54.2</v>
      </c>
      <c r="D2137" s="282">
        <v>87</v>
      </c>
      <c r="E2137" s="265"/>
    </row>
    <row r="2138" spans="1:5">
      <c r="A2138" s="283">
        <v>6721</v>
      </c>
      <c r="B2138" s="176">
        <v>14193.7</v>
      </c>
      <c r="C2138" s="176">
        <v>54.6</v>
      </c>
      <c r="D2138" s="282">
        <v>87</v>
      </c>
      <c r="E2138" s="265"/>
    </row>
    <row r="2139" spans="1:5">
      <c r="A2139" s="283">
        <v>6722</v>
      </c>
      <c r="B2139" s="176">
        <v>13286.9</v>
      </c>
      <c r="C2139" s="176">
        <v>53.8</v>
      </c>
      <c r="D2139" s="282">
        <v>87</v>
      </c>
      <c r="E2139" s="265"/>
    </row>
    <row r="2140" spans="1:5">
      <c r="A2140" s="283">
        <v>6723</v>
      </c>
      <c r="B2140" s="176">
        <v>14013.8</v>
      </c>
      <c r="C2140" s="176">
        <v>54.2</v>
      </c>
      <c r="D2140" s="282">
        <v>87</v>
      </c>
      <c r="E2140" s="265"/>
    </row>
    <row r="2141" spans="1:5">
      <c r="A2141" s="283">
        <v>6724</v>
      </c>
      <c r="B2141" s="176">
        <v>12773.7</v>
      </c>
      <c r="C2141" s="176">
        <v>52.9</v>
      </c>
      <c r="D2141" s="282">
        <v>87</v>
      </c>
      <c r="E2141" s="265"/>
    </row>
    <row r="2142" spans="1:5">
      <c r="A2142" s="283">
        <v>6749</v>
      </c>
      <c r="B2142" s="176">
        <v>0</v>
      </c>
      <c r="C2142" s="176">
        <v>0</v>
      </c>
      <c r="D2142" s="282">
        <v>87</v>
      </c>
      <c r="E2142" s="265"/>
    </row>
    <row r="2143" spans="1:5">
      <c r="A2143" s="283">
        <v>6750</v>
      </c>
      <c r="B2143" s="176">
        <v>189.8</v>
      </c>
      <c r="C2143" s="176">
        <v>47.1</v>
      </c>
      <c r="D2143" s="282">
        <v>87</v>
      </c>
      <c r="E2143" s="265"/>
    </row>
    <row r="2144" spans="1:5">
      <c r="A2144" s="283">
        <v>6751</v>
      </c>
      <c r="B2144" s="176">
        <v>185.5</v>
      </c>
      <c r="C2144" s="176">
        <v>46.9</v>
      </c>
      <c r="D2144" s="282">
        <v>114</v>
      </c>
      <c r="E2144" s="265"/>
    </row>
    <row r="2145" spans="1:5">
      <c r="A2145" s="283">
        <v>6752</v>
      </c>
      <c r="B2145" s="176">
        <v>105.6</v>
      </c>
      <c r="C2145" s="176">
        <v>50.8</v>
      </c>
      <c r="D2145" s="282">
        <v>87</v>
      </c>
      <c r="E2145" s="265"/>
    </row>
    <row r="2146" spans="1:5">
      <c r="A2146" s="283">
        <v>6753</v>
      </c>
      <c r="B2146" s="176">
        <v>0</v>
      </c>
      <c r="C2146" s="176">
        <v>0</v>
      </c>
      <c r="D2146" s="282">
        <v>87</v>
      </c>
      <c r="E2146" s="265"/>
    </row>
    <row r="2147" spans="1:5">
      <c r="A2147" s="283">
        <v>6754</v>
      </c>
      <c r="B2147" s="176">
        <v>42.9</v>
      </c>
      <c r="C2147" s="176">
        <v>48.3</v>
      </c>
      <c r="D2147" s="282">
        <v>96</v>
      </c>
      <c r="E2147" s="265"/>
    </row>
    <row r="2148" spans="1:5">
      <c r="A2148" s="283">
        <v>6755</v>
      </c>
      <c r="B2148" s="176">
        <v>170</v>
      </c>
      <c r="C2148" s="176">
        <v>42.3</v>
      </c>
      <c r="D2148" s="282">
        <v>87</v>
      </c>
      <c r="E2148" s="265"/>
    </row>
    <row r="2149" spans="1:5">
      <c r="A2149" s="283">
        <v>6756</v>
      </c>
      <c r="B2149" s="176">
        <v>70.099999999999994</v>
      </c>
      <c r="C2149" s="176">
        <v>48</v>
      </c>
      <c r="D2149" s="282">
        <v>95</v>
      </c>
      <c r="E2149" s="265"/>
    </row>
    <row r="2150" spans="1:5">
      <c r="A2150" s="283">
        <v>6757</v>
      </c>
      <c r="B2150" s="176">
        <v>59.4</v>
      </c>
      <c r="C2150" s="176">
        <v>48.8</v>
      </c>
      <c r="D2150" s="282">
        <v>132</v>
      </c>
      <c r="E2150" s="265"/>
    </row>
    <row r="2151" spans="1:5">
      <c r="A2151" s="283">
        <v>6758</v>
      </c>
      <c r="B2151" s="176">
        <v>151.5</v>
      </c>
      <c r="C2151" s="176">
        <v>46.3</v>
      </c>
      <c r="D2151" s="282">
        <v>97</v>
      </c>
      <c r="E2151" s="265"/>
    </row>
    <row r="2152" spans="1:5">
      <c r="A2152" s="283">
        <v>6759</v>
      </c>
      <c r="B2152" s="176">
        <v>131</v>
      </c>
      <c r="C2152" s="176">
        <v>47.6</v>
      </c>
      <c r="D2152" s="282">
        <v>125</v>
      </c>
      <c r="E2152" s="265"/>
    </row>
    <row r="2153" spans="1:5">
      <c r="A2153" s="283">
        <v>6762</v>
      </c>
      <c r="B2153" s="176">
        <v>445.5</v>
      </c>
      <c r="C2153" s="176">
        <v>43.5</v>
      </c>
      <c r="D2153" s="282">
        <v>124</v>
      </c>
      <c r="E2153" s="265"/>
    </row>
    <row r="2154" spans="1:5">
      <c r="A2154" s="283">
        <v>6763</v>
      </c>
      <c r="B2154" s="176">
        <v>128.69999999999999</v>
      </c>
      <c r="C2154" s="176">
        <v>45.8</v>
      </c>
      <c r="D2154" s="282">
        <v>95</v>
      </c>
      <c r="E2154" s="265"/>
    </row>
    <row r="2155" spans="1:5">
      <c r="A2155" s="283">
        <v>6770</v>
      </c>
      <c r="B2155" s="176">
        <v>1913.5</v>
      </c>
      <c r="C2155" s="176">
        <v>37.9</v>
      </c>
      <c r="D2155" s="282">
        <v>121</v>
      </c>
      <c r="E2155" s="265"/>
    </row>
    <row r="2156" spans="1:5">
      <c r="A2156" s="283">
        <v>6776</v>
      </c>
      <c r="B2156" s="176">
        <v>438.1</v>
      </c>
      <c r="C2156" s="176">
        <v>41.1</v>
      </c>
      <c r="D2156" s="282">
        <v>129</v>
      </c>
      <c r="E2156" s="265"/>
    </row>
    <row r="2157" spans="1:5">
      <c r="A2157" s="283">
        <v>6777</v>
      </c>
      <c r="B2157" s="176">
        <v>91.1</v>
      </c>
      <c r="C2157" s="176">
        <v>47.5</v>
      </c>
      <c r="D2157" s="282">
        <v>123</v>
      </c>
      <c r="E2157" s="265"/>
    </row>
    <row r="2158" spans="1:5">
      <c r="A2158" s="283">
        <v>6778</v>
      </c>
      <c r="B2158" s="176">
        <v>131</v>
      </c>
      <c r="C2158" s="176">
        <v>46.1</v>
      </c>
      <c r="D2158" s="282">
        <v>115</v>
      </c>
      <c r="E2158" s="265"/>
    </row>
    <row r="2159" spans="1:5">
      <c r="A2159" s="283">
        <v>6779</v>
      </c>
      <c r="B2159" s="176">
        <v>1949.5</v>
      </c>
      <c r="C2159" s="176">
        <v>42.6</v>
      </c>
      <c r="D2159" s="282">
        <v>120</v>
      </c>
      <c r="E2159" s="265"/>
    </row>
    <row r="2160" spans="1:5">
      <c r="A2160" s="283">
        <v>6781</v>
      </c>
      <c r="B2160" s="176">
        <v>0</v>
      </c>
      <c r="C2160" s="176">
        <v>0</v>
      </c>
      <c r="D2160" s="282">
        <v>87</v>
      </c>
      <c r="E2160" s="265"/>
    </row>
    <row r="2161" spans="1:5">
      <c r="A2161" s="283">
        <v>6782</v>
      </c>
      <c r="B2161" s="176">
        <v>263</v>
      </c>
      <c r="C2161" s="176">
        <v>43.9</v>
      </c>
      <c r="D2161" s="282">
        <v>87</v>
      </c>
      <c r="E2161" s="265"/>
    </row>
    <row r="2162" spans="1:5">
      <c r="A2162" s="283">
        <v>6783</v>
      </c>
      <c r="B2162" s="176">
        <v>87.2</v>
      </c>
      <c r="C2162" s="176">
        <v>49.5</v>
      </c>
      <c r="D2162" s="282">
        <v>87</v>
      </c>
      <c r="E2162" s="265"/>
    </row>
    <row r="2163" spans="1:5">
      <c r="A2163" s="283">
        <v>6784</v>
      </c>
      <c r="B2163" s="176">
        <v>169</v>
      </c>
      <c r="C2163" s="176">
        <v>47.1</v>
      </c>
      <c r="D2163" s="282">
        <v>95</v>
      </c>
      <c r="E2163" s="265"/>
    </row>
    <row r="2164" spans="1:5">
      <c r="A2164" s="283">
        <v>6785</v>
      </c>
      <c r="B2164" s="176">
        <v>64</v>
      </c>
      <c r="C2164" s="176">
        <v>48.8</v>
      </c>
      <c r="D2164" s="282">
        <v>116</v>
      </c>
      <c r="E2164" s="265"/>
    </row>
    <row r="2165" spans="1:5">
      <c r="A2165" s="283">
        <v>6786</v>
      </c>
      <c r="B2165" s="176">
        <v>620.6</v>
      </c>
      <c r="C2165" s="176">
        <v>41.1</v>
      </c>
      <c r="D2165" s="282">
        <v>87</v>
      </c>
      <c r="E2165" s="265"/>
    </row>
    <row r="2166" spans="1:5">
      <c r="A2166" s="283">
        <v>6787</v>
      </c>
      <c r="B2166" s="176">
        <v>581.9</v>
      </c>
      <c r="C2166" s="176">
        <v>42.1</v>
      </c>
      <c r="D2166" s="282">
        <v>96</v>
      </c>
      <c r="E2166" s="265"/>
    </row>
    <row r="2167" spans="1:5">
      <c r="A2167" s="283">
        <v>6790</v>
      </c>
      <c r="B2167" s="176">
        <v>800.3</v>
      </c>
      <c r="C2167" s="176">
        <v>42.2</v>
      </c>
      <c r="D2167" s="282">
        <v>120</v>
      </c>
      <c r="E2167" s="265"/>
    </row>
    <row r="2168" spans="1:5">
      <c r="A2168" s="283">
        <v>6791</v>
      </c>
      <c r="B2168" s="176">
        <v>179</v>
      </c>
      <c r="C2168" s="176">
        <v>45.6</v>
      </c>
      <c r="D2168" s="282">
        <v>97</v>
      </c>
      <c r="E2168" s="265"/>
    </row>
    <row r="2169" spans="1:5">
      <c r="A2169" s="283">
        <v>6793</v>
      </c>
      <c r="B2169" s="176">
        <v>75.900000000000006</v>
      </c>
      <c r="C2169" s="176">
        <v>49.8</v>
      </c>
      <c r="D2169" s="282">
        <v>124</v>
      </c>
      <c r="E2169" s="265"/>
    </row>
    <row r="2170" spans="1:5">
      <c r="A2170" s="283">
        <v>6794</v>
      </c>
      <c r="B2170" s="176">
        <v>92.1</v>
      </c>
      <c r="C2170" s="176">
        <v>48.4</v>
      </c>
      <c r="D2170" s="282">
        <v>116</v>
      </c>
      <c r="E2170" s="265"/>
    </row>
    <row r="2171" spans="1:5">
      <c r="A2171" s="283">
        <v>6795</v>
      </c>
      <c r="B2171" s="176">
        <v>480</v>
      </c>
      <c r="C2171" s="176">
        <v>44.6</v>
      </c>
      <c r="D2171" s="282">
        <v>124</v>
      </c>
      <c r="E2171" s="265"/>
    </row>
    <row r="2172" spans="1:5">
      <c r="A2172" s="283">
        <v>6796</v>
      </c>
      <c r="B2172" s="176">
        <v>37.1</v>
      </c>
      <c r="C2172" s="176">
        <v>50.2</v>
      </c>
      <c r="D2172" s="282">
        <v>87</v>
      </c>
      <c r="E2172" s="265"/>
    </row>
    <row r="2173" spans="1:5">
      <c r="A2173" s="283">
        <v>6798</v>
      </c>
      <c r="B2173" s="176">
        <v>251.5</v>
      </c>
      <c r="C2173" s="176">
        <v>46.7</v>
      </c>
      <c r="D2173" s="282">
        <v>112</v>
      </c>
      <c r="E2173" s="265"/>
    </row>
    <row r="2174" spans="1:5">
      <c r="A2174" s="283">
        <v>6801</v>
      </c>
      <c r="B2174" s="176">
        <v>1089.0999999999999</v>
      </c>
      <c r="C2174" s="176">
        <v>41</v>
      </c>
      <c r="D2174" s="282">
        <v>129</v>
      </c>
      <c r="E2174" s="265"/>
    </row>
    <row r="2175" spans="1:5">
      <c r="A2175" s="283">
        <v>6804</v>
      </c>
      <c r="B2175" s="176">
        <v>843.3</v>
      </c>
      <c r="C2175" s="176">
        <v>43</v>
      </c>
      <c r="D2175" s="282">
        <v>112</v>
      </c>
      <c r="E2175" s="265"/>
    </row>
    <row r="2176" spans="1:5">
      <c r="A2176" s="283">
        <v>6807</v>
      </c>
      <c r="B2176" s="176">
        <v>1804.7</v>
      </c>
      <c r="C2176" s="176">
        <v>41.1</v>
      </c>
      <c r="D2176" s="282">
        <v>105</v>
      </c>
      <c r="E2176" s="265"/>
    </row>
    <row r="2177" spans="1:5">
      <c r="A2177" s="283">
        <v>6810</v>
      </c>
      <c r="B2177" s="176">
        <v>2319.9</v>
      </c>
      <c r="C2177" s="176">
        <v>34.299999999999997</v>
      </c>
      <c r="D2177" s="282">
        <v>129</v>
      </c>
      <c r="E2177" s="265"/>
    </row>
    <row r="2178" spans="1:5">
      <c r="A2178" s="283">
        <v>6811</v>
      </c>
      <c r="B2178" s="176">
        <v>1458.1</v>
      </c>
      <c r="C2178" s="176">
        <v>39.9</v>
      </c>
      <c r="D2178" s="282">
        <v>117</v>
      </c>
      <c r="E2178" s="265"/>
    </row>
    <row r="2179" spans="1:5">
      <c r="A2179" s="283">
        <v>6812</v>
      </c>
      <c r="B2179" s="176">
        <v>692.7</v>
      </c>
      <c r="C2179" s="176">
        <v>41.9</v>
      </c>
      <c r="D2179" s="282">
        <v>93</v>
      </c>
      <c r="E2179" s="265"/>
    </row>
    <row r="2180" spans="1:5">
      <c r="A2180" s="283">
        <v>6813</v>
      </c>
      <c r="B2180" s="176">
        <v>0</v>
      </c>
      <c r="C2180" s="176">
        <v>0</v>
      </c>
      <c r="D2180" s="282">
        <v>87</v>
      </c>
      <c r="E2180" s="265"/>
    </row>
    <row r="2181" spans="1:5">
      <c r="A2181" s="283">
        <v>6816</v>
      </c>
      <c r="B2181" s="176">
        <v>0</v>
      </c>
      <c r="C2181" s="176">
        <v>0</v>
      </c>
      <c r="D2181" s="282">
        <v>87</v>
      </c>
      <c r="E2181" s="265"/>
    </row>
    <row r="2182" spans="1:5">
      <c r="A2182" s="283">
        <v>6817</v>
      </c>
      <c r="B2182" s="176">
        <v>0</v>
      </c>
      <c r="C2182" s="176">
        <v>0</v>
      </c>
      <c r="D2182" s="282">
        <v>87</v>
      </c>
      <c r="E2182" s="265"/>
    </row>
    <row r="2183" spans="1:5">
      <c r="A2183" s="283">
        <v>6820</v>
      </c>
      <c r="B2183" s="176">
        <v>1641.3</v>
      </c>
      <c r="C2183" s="176">
        <v>38.5</v>
      </c>
      <c r="D2183" s="282">
        <v>120</v>
      </c>
      <c r="E2183" s="265"/>
    </row>
    <row r="2184" spans="1:5">
      <c r="A2184" s="283">
        <v>6824</v>
      </c>
      <c r="B2184" s="176">
        <v>1691.5</v>
      </c>
      <c r="C2184" s="176">
        <v>38</v>
      </c>
      <c r="D2184" s="282">
        <v>171</v>
      </c>
      <c r="E2184" s="265"/>
    </row>
    <row r="2185" spans="1:5">
      <c r="A2185" s="283">
        <v>6825</v>
      </c>
      <c r="B2185" s="176">
        <v>3082.4</v>
      </c>
      <c r="C2185" s="176">
        <v>40.6</v>
      </c>
      <c r="D2185" s="282">
        <v>177</v>
      </c>
      <c r="E2185" s="265"/>
    </row>
    <row r="2186" spans="1:5">
      <c r="A2186" s="283">
        <v>6828</v>
      </c>
      <c r="B2186" s="176">
        <v>0</v>
      </c>
      <c r="C2186" s="176">
        <v>0</v>
      </c>
      <c r="D2186" s="282">
        <v>87</v>
      </c>
      <c r="E2186" s="265"/>
    </row>
    <row r="2187" spans="1:5">
      <c r="A2187" s="283">
        <v>6829</v>
      </c>
      <c r="B2187" s="176">
        <v>0</v>
      </c>
      <c r="C2187" s="176">
        <v>0</v>
      </c>
      <c r="D2187" s="282">
        <v>87</v>
      </c>
      <c r="E2187" s="265"/>
    </row>
    <row r="2188" spans="1:5">
      <c r="A2188" s="283">
        <v>6830</v>
      </c>
      <c r="B2188" s="176">
        <v>1633</v>
      </c>
      <c r="C2188" s="176">
        <v>42</v>
      </c>
      <c r="D2188" s="282">
        <v>140</v>
      </c>
      <c r="E2188" s="265"/>
    </row>
    <row r="2189" spans="1:5">
      <c r="A2189" s="283">
        <v>6831</v>
      </c>
      <c r="B2189" s="176">
        <v>567</v>
      </c>
      <c r="C2189" s="176">
        <v>46</v>
      </c>
      <c r="D2189" s="282">
        <v>125</v>
      </c>
      <c r="E2189" s="265"/>
    </row>
    <row r="2190" spans="1:5">
      <c r="A2190" s="283">
        <v>6836</v>
      </c>
      <c r="B2190" s="176">
        <v>0</v>
      </c>
      <c r="C2190" s="176">
        <v>0</v>
      </c>
      <c r="D2190" s="282">
        <v>87</v>
      </c>
      <c r="E2190" s="265"/>
    </row>
    <row r="2191" spans="1:5">
      <c r="A2191" s="283">
        <v>6838</v>
      </c>
      <c r="B2191" s="176">
        <v>0</v>
      </c>
      <c r="C2191" s="176">
        <v>0</v>
      </c>
      <c r="D2191" s="282">
        <v>87</v>
      </c>
      <c r="E2191" s="265"/>
    </row>
    <row r="2192" spans="1:5">
      <c r="A2192" s="283">
        <v>6840</v>
      </c>
      <c r="B2192" s="176">
        <v>889.6</v>
      </c>
      <c r="C2192" s="176">
        <v>42</v>
      </c>
      <c r="D2192" s="282">
        <v>140</v>
      </c>
      <c r="E2192" s="265"/>
    </row>
    <row r="2193" spans="1:5">
      <c r="A2193" s="283">
        <v>6850</v>
      </c>
      <c r="B2193" s="176">
        <v>2878.9</v>
      </c>
      <c r="C2193" s="176">
        <v>39.6</v>
      </c>
      <c r="D2193" s="282">
        <v>130</v>
      </c>
      <c r="E2193" s="265"/>
    </row>
    <row r="2194" spans="1:5">
      <c r="A2194" s="283">
        <v>6851</v>
      </c>
      <c r="B2194" s="176">
        <v>3416.4</v>
      </c>
      <c r="C2194" s="176">
        <v>40.5</v>
      </c>
      <c r="D2194" s="282">
        <v>130</v>
      </c>
      <c r="E2194" s="265"/>
    </row>
    <row r="2195" spans="1:5">
      <c r="A2195" s="283">
        <v>6852</v>
      </c>
      <c r="B2195" s="176">
        <v>0</v>
      </c>
      <c r="C2195" s="176">
        <v>0</v>
      </c>
      <c r="D2195" s="282">
        <v>87</v>
      </c>
      <c r="E2195" s="265"/>
    </row>
    <row r="2196" spans="1:5">
      <c r="A2196" s="283">
        <v>6853</v>
      </c>
      <c r="B2196" s="176">
        <v>2696.5</v>
      </c>
      <c r="C2196" s="176">
        <v>42.7</v>
      </c>
      <c r="D2196" s="282">
        <v>95</v>
      </c>
      <c r="E2196" s="265"/>
    </row>
    <row r="2197" spans="1:5">
      <c r="A2197" s="283">
        <v>6854</v>
      </c>
      <c r="B2197" s="176">
        <v>4895.6000000000004</v>
      </c>
      <c r="C2197" s="176">
        <v>34.4</v>
      </c>
      <c r="D2197" s="282">
        <v>130</v>
      </c>
      <c r="E2197" s="265"/>
    </row>
    <row r="2198" spans="1:5">
      <c r="A2198" s="283">
        <v>6855</v>
      </c>
      <c r="B2198" s="176">
        <v>3750.3</v>
      </c>
      <c r="C2198" s="176">
        <v>38.5</v>
      </c>
      <c r="D2198" s="282">
        <v>159</v>
      </c>
      <c r="E2198" s="265"/>
    </row>
    <row r="2199" spans="1:5">
      <c r="A2199" s="283">
        <v>6856</v>
      </c>
      <c r="B2199" s="176">
        <v>0</v>
      </c>
      <c r="C2199" s="176">
        <v>0</v>
      </c>
      <c r="D2199" s="282">
        <v>87</v>
      </c>
      <c r="E2199" s="265"/>
    </row>
    <row r="2200" spans="1:5">
      <c r="A2200" s="283">
        <v>6857</v>
      </c>
      <c r="B2200" s="176">
        <v>0</v>
      </c>
      <c r="C2200" s="176">
        <v>0</v>
      </c>
      <c r="D2200" s="282">
        <v>87</v>
      </c>
      <c r="E2200" s="265"/>
    </row>
    <row r="2201" spans="1:5">
      <c r="A2201" s="283">
        <v>6860</v>
      </c>
      <c r="B2201" s="176">
        <v>0</v>
      </c>
      <c r="C2201" s="176">
        <v>0</v>
      </c>
      <c r="D2201" s="282">
        <v>87</v>
      </c>
      <c r="E2201" s="265"/>
    </row>
    <row r="2202" spans="1:5">
      <c r="A2202" s="283">
        <v>6870</v>
      </c>
      <c r="B2202" s="176">
        <v>3172.9</v>
      </c>
      <c r="C2202" s="176">
        <v>40.1</v>
      </c>
      <c r="D2202" s="282">
        <v>95</v>
      </c>
      <c r="E2202" s="265"/>
    </row>
    <row r="2203" spans="1:5">
      <c r="A2203" s="283">
        <v>6875</v>
      </c>
      <c r="B2203" s="176">
        <v>267.5</v>
      </c>
      <c r="C2203" s="176">
        <v>44.3</v>
      </c>
      <c r="D2203" s="282">
        <v>87</v>
      </c>
      <c r="E2203" s="265"/>
    </row>
    <row r="2204" spans="1:5">
      <c r="A2204" s="283">
        <v>6876</v>
      </c>
      <c r="B2204" s="176">
        <v>0</v>
      </c>
      <c r="C2204" s="176">
        <v>0</v>
      </c>
      <c r="D2204" s="282">
        <v>87</v>
      </c>
      <c r="E2204" s="265"/>
    </row>
    <row r="2205" spans="1:5">
      <c r="A2205" s="283">
        <v>6877</v>
      </c>
      <c r="B2205" s="176">
        <v>717.9</v>
      </c>
      <c r="C2205" s="176">
        <v>42.9</v>
      </c>
      <c r="D2205" s="282">
        <v>135</v>
      </c>
      <c r="E2205" s="265"/>
    </row>
    <row r="2206" spans="1:5">
      <c r="A2206" s="283">
        <v>6878</v>
      </c>
      <c r="B2206" s="176">
        <v>3380.3</v>
      </c>
      <c r="C2206" s="176">
        <v>40.9</v>
      </c>
      <c r="D2206" s="282">
        <v>105</v>
      </c>
      <c r="E2206" s="265"/>
    </row>
    <row r="2207" spans="1:5">
      <c r="A2207" s="283">
        <v>6880</v>
      </c>
      <c r="B2207" s="176">
        <v>1313</v>
      </c>
      <c r="C2207" s="176">
        <v>44.3</v>
      </c>
      <c r="D2207" s="282">
        <v>136</v>
      </c>
      <c r="E2207" s="265"/>
    </row>
    <row r="2208" spans="1:5">
      <c r="A2208" s="283">
        <v>6881</v>
      </c>
      <c r="B2208" s="176">
        <v>0</v>
      </c>
      <c r="C2208" s="176">
        <v>0</v>
      </c>
      <c r="D2208" s="282">
        <v>87</v>
      </c>
      <c r="E2208" s="265"/>
    </row>
    <row r="2209" spans="1:5">
      <c r="A2209" s="283">
        <v>6883</v>
      </c>
      <c r="B2209" s="176">
        <v>518.29999999999995</v>
      </c>
      <c r="C2209" s="176">
        <v>42.7</v>
      </c>
      <c r="D2209" s="282">
        <v>104</v>
      </c>
      <c r="E2209" s="265"/>
    </row>
    <row r="2210" spans="1:5">
      <c r="A2210" s="283">
        <v>6889</v>
      </c>
      <c r="B2210" s="176">
        <v>0</v>
      </c>
      <c r="C2210" s="176">
        <v>0</v>
      </c>
      <c r="D2210" s="282">
        <v>87</v>
      </c>
      <c r="E2210" s="265"/>
    </row>
    <row r="2211" spans="1:5">
      <c r="A2211" s="283">
        <v>6890</v>
      </c>
      <c r="B2211" s="176">
        <v>1509.3</v>
      </c>
      <c r="C2211" s="176">
        <v>44.1</v>
      </c>
      <c r="D2211" s="282">
        <v>128</v>
      </c>
      <c r="E2211" s="265"/>
    </row>
    <row r="2212" spans="1:5">
      <c r="A2212" s="283">
        <v>6896</v>
      </c>
      <c r="B2212" s="176">
        <v>312.2</v>
      </c>
      <c r="C2212" s="176">
        <v>46</v>
      </c>
      <c r="D2212" s="282">
        <v>126</v>
      </c>
      <c r="E2212" s="265"/>
    </row>
    <row r="2213" spans="1:5">
      <c r="A2213" s="283">
        <v>6897</v>
      </c>
      <c r="B2213" s="176">
        <v>670.9</v>
      </c>
      <c r="C2213" s="176">
        <v>42.3</v>
      </c>
      <c r="D2213" s="282">
        <v>135</v>
      </c>
      <c r="E2213" s="265"/>
    </row>
    <row r="2214" spans="1:5">
      <c r="A2214" s="283">
        <v>6901</v>
      </c>
      <c r="B2214" s="176">
        <v>7132</v>
      </c>
      <c r="C2214" s="176">
        <v>34.5</v>
      </c>
      <c r="D2214" s="282">
        <v>131</v>
      </c>
      <c r="E2214" s="265"/>
    </row>
    <row r="2215" spans="1:5">
      <c r="A2215" s="283">
        <v>6902</v>
      </c>
      <c r="B2215" s="176">
        <v>5621.9</v>
      </c>
      <c r="C2215" s="176">
        <v>34.799999999999997</v>
      </c>
      <c r="D2215" s="282">
        <v>169</v>
      </c>
      <c r="E2215" s="265"/>
    </row>
    <row r="2216" spans="1:5">
      <c r="A2216" s="283">
        <v>6903</v>
      </c>
      <c r="B2216" s="176">
        <v>810.6</v>
      </c>
      <c r="C2216" s="176">
        <v>45.4</v>
      </c>
      <c r="D2216" s="282">
        <v>129</v>
      </c>
      <c r="E2216" s="265"/>
    </row>
    <row r="2217" spans="1:5">
      <c r="A2217" s="283">
        <v>6904</v>
      </c>
      <c r="B2217" s="176">
        <v>0</v>
      </c>
      <c r="C2217" s="176">
        <v>0</v>
      </c>
      <c r="D2217" s="282">
        <v>87</v>
      </c>
      <c r="E2217" s="265"/>
    </row>
    <row r="2218" spans="1:5">
      <c r="A2218" s="283">
        <v>6905</v>
      </c>
      <c r="B2218" s="176">
        <v>4048.7</v>
      </c>
      <c r="C2218" s="176">
        <v>38.9</v>
      </c>
      <c r="D2218" s="282">
        <v>167</v>
      </c>
      <c r="E2218" s="265"/>
    </row>
    <row r="2219" spans="1:5">
      <c r="A2219" s="283">
        <v>6906</v>
      </c>
      <c r="B2219" s="176">
        <v>7963.5</v>
      </c>
      <c r="C2219" s="176">
        <v>37.299999999999997</v>
      </c>
      <c r="D2219" s="282">
        <v>94</v>
      </c>
      <c r="E2219" s="265"/>
    </row>
    <row r="2220" spans="1:5">
      <c r="A2220" s="283">
        <v>6907</v>
      </c>
      <c r="B2220" s="176">
        <v>3820.1</v>
      </c>
      <c r="C2220" s="176">
        <v>39.1</v>
      </c>
      <c r="D2220" s="282">
        <v>112</v>
      </c>
      <c r="E2220" s="265"/>
    </row>
    <row r="2221" spans="1:5">
      <c r="A2221" s="283">
        <v>6911</v>
      </c>
      <c r="B2221" s="176">
        <v>0</v>
      </c>
      <c r="C2221" s="176">
        <v>0</v>
      </c>
      <c r="D2221" s="282">
        <v>87</v>
      </c>
      <c r="E2221" s="265"/>
    </row>
    <row r="2222" spans="1:5">
      <c r="A2222" s="283">
        <v>6912</v>
      </c>
      <c r="B2222" s="176">
        <v>6896.6</v>
      </c>
      <c r="C2222" s="176">
        <v>41</v>
      </c>
      <c r="D2222" s="282">
        <v>87</v>
      </c>
      <c r="E2222" s="265"/>
    </row>
    <row r="2223" spans="1:5">
      <c r="A2223" s="283">
        <v>6921</v>
      </c>
      <c r="B2223" s="176">
        <v>0</v>
      </c>
      <c r="C2223" s="176">
        <v>0</v>
      </c>
      <c r="D2223" s="282">
        <v>87</v>
      </c>
      <c r="E2223" s="265"/>
    </row>
    <row r="2224" spans="1:5">
      <c r="A2224" s="283">
        <v>6922</v>
      </c>
      <c r="B2224" s="176">
        <v>0</v>
      </c>
      <c r="C2224" s="176">
        <v>0</v>
      </c>
      <c r="D2224" s="282">
        <v>87</v>
      </c>
      <c r="E2224" s="265"/>
    </row>
    <row r="2225" spans="1:5">
      <c r="A2225" s="283">
        <v>6926</v>
      </c>
      <c r="B2225" s="176">
        <v>0</v>
      </c>
      <c r="C2225" s="176">
        <v>0</v>
      </c>
      <c r="D2225" s="282">
        <v>87</v>
      </c>
      <c r="E2225" s="265"/>
    </row>
    <row r="2226" spans="1:5">
      <c r="A2226" s="283">
        <v>6927</v>
      </c>
      <c r="B2226" s="176">
        <v>0</v>
      </c>
      <c r="C2226" s="176">
        <v>0</v>
      </c>
      <c r="D2226" s="282">
        <v>87</v>
      </c>
      <c r="E2226" s="265"/>
    </row>
    <row r="2227" spans="1:5">
      <c r="A2227" s="283">
        <v>7001</v>
      </c>
      <c r="B2227" s="176">
        <v>4459.3999999999996</v>
      </c>
      <c r="C2227" s="176">
        <v>37.6</v>
      </c>
      <c r="D2227" s="282">
        <v>103</v>
      </c>
      <c r="E2227" s="265"/>
    </row>
    <row r="2228" spans="1:5">
      <c r="A2228" s="283">
        <v>7002</v>
      </c>
      <c r="B2228" s="176">
        <v>11954.1</v>
      </c>
      <c r="C2228" s="176">
        <v>38.1</v>
      </c>
      <c r="D2228" s="282">
        <v>116</v>
      </c>
      <c r="E2228" s="265"/>
    </row>
    <row r="2229" spans="1:5">
      <c r="A2229" s="283">
        <v>7003</v>
      </c>
      <c r="B2229" s="176">
        <v>8761.2000000000007</v>
      </c>
      <c r="C2229" s="176">
        <v>37.6</v>
      </c>
      <c r="D2229" s="282">
        <v>162</v>
      </c>
      <c r="E2229" s="265"/>
    </row>
    <row r="2230" spans="1:5">
      <c r="A2230" s="283">
        <v>7004</v>
      </c>
      <c r="B2230" s="176">
        <v>745.3</v>
      </c>
      <c r="C2230" s="176">
        <v>44.2</v>
      </c>
      <c r="D2230" s="282">
        <v>179</v>
      </c>
      <c r="E2230" s="265"/>
    </row>
    <row r="2231" spans="1:5">
      <c r="A2231" s="283">
        <v>7005</v>
      </c>
      <c r="B2231" s="176">
        <v>874.5</v>
      </c>
      <c r="C2231" s="176">
        <v>42</v>
      </c>
      <c r="D2231" s="282">
        <v>123</v>
      </c>
      <c r="E2231" s="265"/>
    </row>
    <row r="2232" spans="1:5">
      <c r="A2232" s="283">
        <v>7006</v>
      </c>
      <c r="B2232" s="176">
        <v>2663.5</v>
      </c>
      <c r="C2232" s="176">
        <v>42.8</v>
      </c>
      <c r="D2232" s="282">
        <v>175</v>
      </c>
      <c r="E2232" s="265"/>
    </row>
    <row r="2233" spans="1:5">
      <c r="A2233" s="283">
        <v>7007</v>
      </c>
      <c r="B2233" s="176">
        <v>0</v>
      </c>
      <c r="C2233" s="176">
        <v>0</v>
      </c>
      <c r="D2233" s="282">
        <v>87</v>
      </c>
      <c r="E2233" s="265"/>
    </row>
    <row r="2234" spans="1:5">
      <c r="A2234" s="283">
        <v>7008</v>
      </c>
      <c r="B2234" s="176">
        <v>4932.8</v>
      </c>
      <c r="C2234" s="176">
        <v>35.799999999999997</v>
      </c>
      <c r="D2234" s="282">
        <v>119</v>
      </c>
      <c r="E2234" s="265"/>
    </row>
    <row r="2235" spans="1:5">
      <c r="A2235" s="283">
        <v>7009</v>
      </c>
      <c r="B2235" s="176">
        <v>2916.5</v>
      </c>
      <c r="C2235" s="176">
        <v>46.7</v>
      </c>
      <c r="D2235" s="282">
        <v>136</v>
      </c>
      <c r="E2235" s="265"/>
    </row>
    <row r="2236" spans="1:5">
      <c r="A2236" s="283">
        <v>7010</v>
      </c>
      <c r="B2236" s="176">
        <v>11215.1</v>
      </c>
      <c r="C2236" s="176">
        <v>40.6</v>
      </c>
      <c r="D2236" s="282">
        <v>119</v>
      </c>
      <c r="E2236" s="265"/>
    </row>
    <row r="2237" spans="1:5">
      <c r="A2237" s="283">
        <v>7011</v>
      </c>
      <c r="B2237" s="176">
        <v>12578.9</v>
      </c>
      <c r="C2237" s="176">
        <v>34.9</v>
      </c>
      <c r="D2237" s="282">
        <v>130</v>
      </c>
      <c r="E2237" s="265"/>
    </row>
    <row r="2238" spans="1:5">
      <c r="A2238" s="283">
        <v>7012</v>
      </c>
      <c r="B2238" s="176">
        <v>5408</v>
      </c>
      <c r="C2238" s="176">
        <v>40.299999999999997</v>
      </c>
      <c r="D2238" s="282">
        <v>127</v>
      </c>
      <c r="E2238" s="265"/>
    </row>
    <row r="2239" spans="1:5">
      <c r="A2239" s="283">
        <v>7013</v>
      </c>
      <c r="B2239" s="176">
        <v>5924.1</v>
      </c>
      <c r="C2239" s="176">
        <v>42.7</v>
      </c>
      <c r="D2239" s="282">
        <v>126</v>
      </c>
      <c r="E2239" s="265"/>
    </row>
    <row r="2240" spans="1:5">
      <c r="A2240" s="283">
        <v>7014</v>
      </c>
      <c r="B2240" s="176">
        <v>3521.2</v>
      </c>
      <c r="C2240" s="176">
        <v>37.9</v>
      </c>
      <c r="D2240" s="282">
        <v>111</v>
      </c>
      <c r="E2240" s="265"/>
    </row>
    <row r="2241" spans="1:5">
      <c r="A2241" s="283">
        <v>7015</v>
      </c>
      <c r="B2241" s="176">
        <v>0</v>
      </c>
      <c r="C2241" s="176">
        <v>0</v>
      </c>
      <c r="D2241" s="282">
        <v>87</v>
      </c>
      <c r="E2241" s="265"/>
    </row>
    <row r="2242" spans="1:5">
      <c r="A2242" s="283">
        <v>7016</v>
      </c>
      <c r="B2242" s="176">
        <v>4793.2</v>
      </c>
      <c r="C2242" s="176">
        <v>42.3</v>
      </c>
      <c r="D2242" s="282">
        <v>118</v>
      </c>
      <c r="E2242" s="265"/>
    </row>
    <row r="2243" spans="1:5">
      <c r="A2243" s="283">
        <v>7017</v>
      </c>
      <c r="B2243" s="176">
        <v>15483.1</v>
      </c>
      <c r="C2243" s="176">
        <v>35.200000000000003</v>
      </c>
      <c r="D2243" s="282">
        <v>116</v>
      </c>
      <c r="E2243" s="265"/>
    </row>
    <row r="2244" spans="1:5">
      <c r="A2244" s="283">
        <v>7018</v>
      </c>
      <c r="B2244" s="176">
        <v>16279</v>
      </c>
      <c r="C2244" s="176">
        <v>34.4</v>
      </c>
      <c r="D2244" s="282">
        <v>110</v>
      </c>
      <c r="E2244" s="265"/>
    </row>
    <row r="2245" spans="1:5">
      <c r="A2245" s="283">
        <v>7019</v>
      </c>
      <c r="B2245" s="176">
        <v>0</v>
      </c>
      <c r="C2245" s="176">
        <v>0</v>
      </c>
      <c r="D2245" s="282">
        <v>87</v>
      </c>
      <c r="E2245" s="265"/>
    </row>
    <row r="2246" spans="1:5">
      <c r="A2246" s="283">
        <v>7020</v>
      </c>
      <c r="B2246" s="176">
        <v>11473.8</v>
      </c>
      <c r="C2246" s="176">
        <v>38.299999999999997</v>
      </c>
      <c r="D2246" s="282">
        <v>110</v>
      </c>
      <c r="E2246" s="265"/>
    </row>
    <row r="2247" spans="1:5">
      <c r="A2247" s="283">
        <v>7021</v>
      </c>
      <c r="B2247" s="176">
        <v>1500.2</v>
      </c>
      <c r="C2247" s="176">
        <v>43.3</v>
      </c>
      <c r="D2247" s="282">
        <v>87</v>
      </c>
      <c r="E2247" s="265"/>
    </row>
    <row r="2248" spans="1:5">
      <c r="A2248" s="283">
        <v>7022</v>
      </c>
      <c r="B2248" s="176">
        <v>11391.3</v>
      </c>
      <c r="C2248" s="176">
        <v>34.9</v>
      </c>
      <c r="D2248" s="282">
        <v>101</v>
      </c>
      <c r="E2248" s="265"/>
    </row>
    <row r="2249" spans="1:5">
      <c r="A2249" s="283">
        <v>7023</v>
      </c>
      <c r="B2249" s="176">
        <v>5455</v>
      </c>
      <c r="C2249" s="176">
        <v>40.200000000000003</v>
      </c>
      <c r="D2249" s="282">
        <v>122</v>
      </c>
      <c r="E2249" s="265"/>
    </row>
    <row r="2250" spans="1:5">
      <c r="A2250" s="283">
        <v>7024</v>
      </c>
      <c r="B2250" s="176">
        <v>13294.7</v>
      </c>
      <c r="C2250" s="176">
        <v>44.5</v>
      </c>
      <c r="D2250" s="282">
        <v>131</v>
      </c>
      <c r="E2250" s="265"/>
    </row>
    <row r="2251" spans="1:5">
      <c r="A2251" s="283">
        <v>7026</v>
      </c>
      <c r="B2251" s="176">
        <v>12520.6</v>
      </c>
      <c r="C2251" s="176">
        <v>35.799999999999997</v>
      </c>
      <c r="D2251" s="282">
        <v>126</v>
      </c>
      <c r="E2251" s="265"/>
    </row>
    <row r="2252" spans="1:5">
      <c r="A2252" s="283">
        <v>7027</v>
      </c>
      <c r="B2252" s="176">
        <v>6143.6</v>
      </c>
      <c r="C2252" s="176">
        <v>41.2</v>
      </c>
      <c r="D2252" s="282">
        <v>96</v>
      </c>
      <c r="E2252" s="265"/>
    </row>
    <row r="2253" spans="1:5">
      <c r="A2253" s="283">
        <v>7028</v>
      </c>
      <c r="B2253" s="176">
        <v>5709.2</v>
      </c>
      <c r="C2253" s="176">
        <v>39.5</v>
      </c>
      <c r="D2253" s="282">
        <v>87</v>
      </c>
      <c r="E2253" s="265"/>
    </row>
    <row r="2254" spans="1:5">
      <c r="A2254" s="283">
        <v>7029</v>
      </c>
      <c r="B2254" s="176">
        <v>8889.7999999999993</v>
      </c>
      <c r="C2254" s="176">
        <v>33.9</v>
      </c>
      <c r="D2254" s="282">
        <v>113</v>
      </c>
      <c r="E2254" s="265"/>
    </row>
    <row r="2255" spans="1:5">
      <c r="A2255" s="283">
        <v>7030</v>
      </c>
      <c r="B2255" s="176">
        <v>38239.4</v>
      </c>
      <c r="C2255" s="176">
        <v>31.7</v>
      </c>
      <c r="D2255" s="282">
        <v>184</v>
      </c>
      <c r="E2255" s="265"/>
    </row>
    <row r="2256" spans="1:5">
      <c r="A2256" s="283">
        <v>7031</v>
      </c>
      <c r="B2256" s="176">
        <v>5643.6</v>
      </c>
      <c r="C2256" s="176">
        <v>41.5</v>
      </c>
      <c r="D2256" s="282">
        <v>87</v>
      </c>
      <c r="E2256" s="265"/>
    </row>
    <row r="2257" spans="1:5">
      <c r="A2257" s="283">
        <v>7032</v>
      </c>
      <c r="B2257" s="176">
        <v>14587.6</v>
      </c>
      <c r="C2257" s="176">
        <v>37.1</v>
      </c>
      <c r="D2257" s="282">
        <v>120</v>
      </c>
      <c r="E2257" s="265"/>
    </row>
    <row r="2258" spans="1:5">
      <c r="A2258" s="283">
        <v>7033</v>
      </c>
      <c r="B2258" s="176">
        <v>3853.9</v>
      </c>
      <c r="C2258" s="176">
        <v>40.4</v>
      </c>
      <c r="D2258" s="282">
        <v>126</v>
      </c>
      <c r="E2258" s="265"/>
    </row>
    <row r="2259" spans="1:5">
      <c r="A2259" s="283">
        <v>7034</v>
      </c>
      <c r="B2259" s="176">
        <v>5171.3</v>
      </c>
      <c r="C2259" s="176">
        <v>38.5</v>
      </c>
      <c r="D2259" s="282">
        <v>104</v>
      </c>
      <c r="E2259" s="265"/>
    </row>
    <row r="2260" spans="1:5">
      <c r="A2260" s="283">
        <v>7035</v>
      </c>
      <c r="B2260" s="176">
        <v>1656.8</v>
      </c>
      <c r="C2260" s="176">
        <v>44.1</v>
      </c>
      <c r="D2260" s="282">
        <v>129</v>
      </c>
      <c r="E2260" s="265"/>
    </row>
    <row r="2261" spans="1:5">
      <c r="A2261" s="283">
        <v>7036</v>
      </c>
      <c r="B2261" s="176">
        <v>3911.5</v>
      </c>
      <c r="C2261" s="176">
        <v>38.799999999999997</v>
      </c>
      <c r="D2261" s="282">
        <v>162</v>
      </c>
      <c r="E2261" s="265"/>
    </row>
    <row r="2262" spans="1:5">
      <c r="A2262" s="283">
        <v>7039</v>
      </c>
      <c r="B2262" s="176">
        <v>2225.8000000000002</v>
      </c>
      <c r="C2262" s="176">
        <v>43</v>
      </c>
      <c r="D2262" s="282">
        <v>183</v>
      </c>
      <c r="E2262" s="265"/>
    </row>
    <row r="2263" spans="1:5">
      <c r="A2263" s="283">
        <v>7040</v>
      </c>
      <c r="B2263" s="176">
        <v>6606.1</v>
      </c>
      <c r="C2263" s="176">
        <v>38.9</v>
      </c>
      <c r="D2263" s="282">
        <v>124</v>
      </c>
      <c r="E2263" s="265"/>
    </row>
    <row r="2264" spans="1:5">
      <c r="A2264" s="283">
        <v>7041</v>
      </c>
      <c r="B2264" s="176">
        <v>5433.3</v>
      </c>
      <c r="C2264" s="176">
        <v>39.6</v>
      </c>
      <c r="D2264" s="282">
        <v>105</v>
      </c>
      <c r="E2264" s="265"/>
    </row>
    <row r="2265" spans="1:5">
      <c r="A2265" s="283">
        <v>7042</v>
      </c>
      <c r="B2265" s="176">
        <v>6672.1</v>
      </c>
      <c r="C2265" s="176">
        <v>39</v>
      </c>
      <c r="D2265" s="282">
        <v>148</v>
      </c>
      <c r="E2265" s="265"/>
    </row>
    <row r="2266" spans="1:5">
      <c r="A2266" s="283">
        <v>7043</v>
      </c>
      <c r="B2266" s="176">
        <v>4709.6000000000004</v>
      </c>
      <c r="C2266" s="176">
        <v>41</v>
      </c>
      <c r="D2266" s="282">
        <v>129</v>
      </c>
      <c r="E2266" s="265"/>
    </row>
    <row r="2267" spans="1:5">
      <c r="A2267" s="283">
        <v>7044</v>
      </c>
      <c r="B2267" s="176">
        <v>4607</v>
      </c>
      <c r="C2267" s="176">
        <v>43.5</v>
      </c>
      <c r="D2267" s="282">
        <v>135</v>
      </c>
      <c r="E2267" s="265"/>
    </row>
    <row r="2268" spans="1:5">
      <c r="A2268" s="283">
        <v>7045</v>
      </c>
      <c r="B2268" s="176">
        <v>1105.2</v>
      </c>
      <c r="C2268" s="176">
        <v>45.2</v>
      </c>
      <c r="D2268" s="282">
        <v>113</v>
      </c>
      <c r="E2268" s="265"/>
    </row>
    <row r="2269" spans="1:5">
      <c r="A2269" s="283">
        <v>7046</v>
      </c>
      <c r="B2269" s="176">
        <v>1597.9</v>
      </c>
      <c r="C2269" s="176">
        <v>40.6</v>
      </c>
      <c r="D2269" s="282">
        <v>122</v>
      </c>
      <c r="E2269" s="265"/>
    </row>
    <row r="2270" spans="1:5">
      <c r="A2270" s="283">
        <v>7047</v>
      </c>
      <c r="B2270" s="176">
        <v>18550.3</v>
      </c>
      <c r="C2270" s="176">
        <v>37.200000000000003</v>
      </c>
      <c r="D2270" s="282">
        <v>117</v>
      </c>
      <c r="E2270" s="265"/>
    </row>
    <row r="2271" spans="1:5">
      <c r="A2271" s="283">
        <v>7050</v>
      </c>
      <c r="B2271" s="176">
        <v>13762.8</v>
      </c>
      <c r="C2271" s="176">
        <v>34.6</v>
      </c>
      <c r="D2271" s="282">
        <v>160</v>
      </c>
      <c r="E2271" s="265"/>
    </row>
    <row r="2272" spans="1:5">
      <c r="A2272" s="283">
        <v>7051</v>
      </c>
      <c r="B2272" s="176">
        <v>0</v>
      </c>
      <c r="C2272" s="176">
        <v>0</v>
      </c>
      <c r="D2272" s="282">
        <v>87</v>
      </c>
      <c r="E2272" s="265"/>
    </row>
    <row r="2273" spans="1:5">
      <c r="A2273" s="283">
        <v>7052</v>
      </c>
      <c r="B2273" s="176">
        <v>3742.2</v>
      </c>
      <c r="C2273" s="176">
        <v>40.5</v>
      </c>
      <c r="D2273" s="282">
        <v>135</v>
      </c>
      <c r="E2273" s="265"/>
    </row>
    <row r="2274" spans="1:5">
      <c r="A2274" s="283">
        <v>7054</v>
      </c>
      <c r="B2274" s="176">
        <v>1998.9</v>
      </c>
      <c r="C2274" s="176">
        <v>40.200000000000003</v>
      </c>
      <c r="D2274" s="282">
        <v>163</v>
      </c>
      <c r="E2274" s="265"/>
    </row>
    <row r="2275" spans="1:5">
      <c r="A2275" s="283">
        <v>7055</v>
      </c>
      <c r="B2275" s="176">
        <v>18057</v>
      </c>
      <c r="C2275" s="176">
        <v>29.6</v>
      </c>
      <c r="D2275" s="282">
        <v>128</v>
      </c>
      <c r="E2275" s="265"/>
    </row>
    <row r="2276" spans="1:5">
      <c r="A2276" s="283">
        <v>7057</v>
      </c>
      <c r="B2276" s="176">
        <v>11210.5</v>
      </c>
      <c r="C2276" s="176">
        <v>39.700000000000003</v>
      </c>
      <c r="D2276" s="282">
        <v>126</v>
      </c>
      <c r="E2276" s="265"/>
    </row>
    <row r="2277" spans="1:5">
      <c r="A2277" s="283">
        <v>7058</v>
      </c>
      <c r="B2277" s="176">
        <v>1672.1</v>
      </c>
      <c r="C2277" s="176">
        <v>37.9</v>
      </c>
      <c r="D2277" s="282">
        <v>113</v>
      </c>
      <c r="E2277" s="265"/>
    </row>
    <row r="2278" spans="1:5">
      <c r="A2278" s="283">
        <v>7059</v>
      </c>
      <c r="B2278" s="176">
        <v>775.7</v>
      </c>
      <c r="C2278" s="176">
        <v>43.3</v>
      </c>
      <c r="D2278" s="282">
        <v>145</v>
      </c>
      <c r="E2278" s="265"/>
    </row>
    <row r="2279" spans="1:5">
      <c r="A2279" s="283">
        <v>7060</v>
      </c>
      <c r="B2279" s="176">
        <v>7541.3</v>
      </c>
      <c r="C2279" s="176">
        <v>33.799999999999997</v>
      </c>
      <c r="D2279" s="282">
        <v>127</v>
      </c>
      <c r="E2279" s="265"/>
    </row>
    <row r="2280" spans="1:5">
      <c r="A2280" s="283">
        <v>7061</v>
      </c>
      <c r="B2280" s="176">
        <v>0</v>
      </c>
      <c r="C2280" s="176">
        <v>0</v>
      </c>
      <c r="D2280" s="282">
        <v>87</v>
      </c>
      <c r="E2280" s="265"/>
    </row>
    <row r="2281" spans="1:5">
      <c r="A2281" s="283">
        <v>7062</v>
      </c>
      <c r="B2281" s="176">
        <v>7148.7</v>
      </c>
      <c r="C2281" s="176">
        <v>37</v>
      </c>
      <c r="D2281" s="282">
        <v>106</v>
      </c>
      <c r="E2281" s="265"/>
    </row>
    <row r="2282" spans="1:5">
      <c r="A2282" s="283">
        <v>7063</v>
      </c>
      <c r="B2282" s="176">
        <v>7017</v>
      </c>
      <c r="C2282" s="176">
        <v>32.799999999999997</v>
      </c>
      <c r="D2282" s="282">
        <v>87</v>
      </c>
      <c r="E2282" s="265"/>
    </row>
    <row r="2283" spans="1:5">
      <c r="A2283" s="283">
        <v>7064</v>
      </c>
      <c r="B2283" s="176">
        <v>3132.9</v>
      </c>
      <c r="C2283" s="176">
        <v>37.1</v>
      </c>
      <c r="D2283" s="282">
        <v>87</v>
      </c>
      <c r="E2283" s="265"/>
    </row>
    <row r="2284" spans="1:5">
      <c r="A2284" s="283">
        <v>7065</v>
      </c>
      <c r="B2284" s="176">
        <v>7000.2</v>
      </c>
      <c r="C2284" s="176">
        <v>38.700000000000003</v>
      </c>
      <c r="D2284" s="282">
        <v>113</v>
      </c>
      <c r="E2284" s="265"/>
    </row>
    <row r="2285" spans="1:5">
      <c r="A2285" s="283">
        <v>7066</v>
      </c>
      <c r="B2285" s="176">
        <v>3424.7</v>
      </c>
      <c r="C2285" s="176">
        <v>43.5</v>
      </c>
      <c r="D2285" s="282">
        <v>117</v>
      </c>
      <c r="E2285" s="265"/>
    </row>
    <row r="2286" spans="1:5">
      <c r="A2286" s="283">
        <v>7067</v>
      </c>
      <c r="B2286" s="176">
        <v>4546.3</v>
      </c>
      <c r="C2286" s="176">
        <v>41.6</v>
      </c>
      <c r="D2286" s="282">
        <v>95</v>
      </c>
      <c r="E2286" s="265"/>
    </row>
    <row r="2287" spans="1:5">
      <c r="A2287" s="283">
        <v>7068</v>
      </c>
      <c r="B2287" s="176">
        <v>1674.1</v>
      </c>
      <c r="C2287" s="176">
        <v>46.8</v>
      </c>
      <c r="D2287" s="282">
        <v>131</v>
      </c>
      <c r="E2287" s="265"/>
    </row>
    <row r="2288" spans="1:5">
      <c r="A2288" s="283">
        <v>7069</v>
      </c>
      <c r="B2288" s="176">
        <v>995.1</v>
      </c>
      <c r="C2288" s="176">
        <v>45.7</v>
      </c>
      <c r="D2288" s="282">
        <v>102</v>
      </c>
      <c r="E2288" s="265"/>
    </row>
    <row r="2289" spans="1:5">
      <c r="A2289" s="283">
        <v>7070</v>
      </c>
      <c r="B2289" s="176">
        <v>6490.9</v>
      </c>
      <c r="C2289" s="176">
        <v>40.200000000000003</v>
      </c>
      <c r="D2289" s="282">
        <v>122</v>
      </c>
      <c r="E2289" s="265"/>
    </row>
    <row r="2290" spans="1:5">
      <c r="A2290" s="283">
        <v>7071</v>
      </c>
      <c r="B2290" s="176">
        <v>4492.3</v>
      </c>
      <c r="C2290" s="176">
        <v>40.4</v>
      </c>
      <c r="D2290" s="282">
        <v>132</v>
      </c>
      <c r="E2290" s="265"/>
    </row>
    <row r="2291" spans="1:5">
      <c r="A2291" s="283">
        <v>7072</v>
      </c>
      <c r="B2291" s="176">
        <v>1608</v>
      </c>
      <c r="C2291" s="176">
        <v>40.1</v>
      </c>
      <c r="D2291" s="282">
        <v>111</v>
      </c>
      <c r="E2291" s="265"/>
    </row>
    <row r="2292" spans="1:5">
      <c r="A2292" s="283">
        <v>7073</v>
      </c>
      <c r="B2292" s="176">
        <v>2490.5</v>
      </c>
      <c r="C2292" s="176">
        <v>38.1</v>
      </c>
      <c r="D2292" s="282">
        <v>128</v>
      </c>
      <c r="E2292" s="265"/>
    </row>
    <row r="2293" spans="1:5">
      <c r="A2293" s="283">
        <v>7074</v>
      </c>
      <c r="B2293" s="176">
        <v>1590.2</v>
      </c>
      <c r="C2293" s="176">
        <v>43.4</v>
      </c>
      <c r="D2293" s="282">
        <v>96</v>
      </c>
      <c r="E2293" s="265"/>
    </row>
    <row r="2294" spans="1:5">
      <c r="A2294" s="283">
        <v>7075</v>
      </c>
      <c r="B2294" s="176">
        <v>5707.7</v>
      </c>
      <c r="C2294" s="176">
        <v>42.3</v>
      </c>
      <c r="D2294" s="282">
        <v>112</v>
      </c>
      <c r="E2294" s="265"/>
    </row>
    <row r="2295" spans="1:5">
      <c r="A2295" s="283">
        <v>7076</v>
      </c>
      <c r="B2295" s="176">
        <v>2648.5</v>
      </c>
      <c r="C2295" s="176">
        <v>40.6</v>
      </c>
      <c r="D2295" s="282">
        <v>129</v>
      </c>
      <c r="E2295" s="265"/>
    </row>
    <row r="2296" spans="1:5">
      <c r="A2296" s="283">
        <v>7077</v>
      </c>
      <c r="B2296" s="176">
        <v>1687</v>
      </c>
      <c r="C2296" s="176">
        <v>39.799999999999997</v>
      </c>
      <c r="D2296" s="282">
        <v>87</v>
      </c>
      <c r="E2296" s="265"/>
    </row>
    <row r="2297" spans="1:5">
      <c r="A2297" s="283">
        <v>7078</v>
      </c>
      <c r="B2297" s="176">
        <v>1635</v>
      </c>
      <c r="C2297" s="176">
        <v>40.4</v>
      </c>
      <c r="D2297" s="282">
        <v>121</v>
      </c>
      <c r="E2297" s="265"/>
    </row>
    <row r="2298" spans="1:5">
      <c r="A2298" s="283">
        <v>7079</v>
      </c>
      <c r="B2298" s="176">
        <v>4815.5</v>
      </c>
      <c r="C2298" s="176">
        <v>37.1</v>
      </c>
      <c r="D2298" s="282">
        <v>169</v>
      </c>
      <c r="E2298" s="265"/>
    </row>
    <row r="2299" spans="1:5">
      <c r="A2299" s="283">
        <v>7080</v>
      </c>
      <c r="B2299" s="176">
        <v>2885.2</v>
      </c>
      <c r="C2299" s="176">
        <v>40.200000000000003</v>
      </c>
      <c r="D2299" s="282">
        <v>143</v>
      </c>
      <c r="E2299" s="265"/>
    </row>
    <row r="2300" spans="1:5">
      <c r="A2300" s="283">
        <v>7081</v>
      </c>
      <c r="B2300" s="176">
        <v>3056.5</v>
      </c>
      <c r="C2300" s="176">
        <v>42.7</v>
      </c>
      <c r="D2300" s="282">
        <v>121</v>
      </c>
      <c r="E2300" s="265"/>
    </row>
    <row r="2301" spans="1:5">
      <c r="A2301" s="283">
        <v>7082</v>
      </c>
      <c r="B2301" s="176">
        <v>966.8</v>
      </c>
      <c r="C2301" s="176">
        <v>42.2</v>
      </c>
      <c r="D2301" s="282">
        <v>94</v>
      </c>
      <c r="E2301" s="265"/>
    </row>
    <row r="2302" spans="1:5">
      <c r="A2302" s="283">
        <v>7083</v>
      </c>
      <c r="B2302" s="176">
        <v>6105.9</v>
      </c>
      <c r="C2302" s="176">
        <v>39.9</v>
      </c>
      <c r="D2302" s="282">
        <v>142</v>
      </c>
      <c r="E2302" s="265"/>
    </row>
    <row r="2303" spans="1:5">
      <c r="A2303" s="283">
        <v>7086</v>
      </c>
      <c r="B2303" s="176">
        <v>10589.4</v>
      </c>
      <c r="C2303" s="176">
        <v>36.200000000000003</v>
      </c>
      <c r="D2303" s="282">
        <v>96</v>
      </c>
      <c r="E2303" s="265"/>
    </row>
    <row r="2304" spans="1:5">
      <c r="A2304" s="283">
        <v>7087</v>
      </c>
      <c r="B2304" s="176">
        <v>34140.6</v>
      </c>
      <c r="C2304" s="176">
        <v>33.9</v>
      </c>
      <c r="D2304" s="282">
        <v>124</v>
      </c>
      <c r="E2304" s="265"/>
    </row>
    <row r="2305" spans="1:5">
      <c r="A2305" s="283">
        <v>7088</v>
      </c>
      <c r="B2305" s="176">
        <v>9265.7000000000007</v>
      </c>
      <c r="C2305" s="176">
        <v>37.6</v>
      </c>
      <c r="D2305" s="282">
        <v>97</v>
      </c>
      <c r="E2305" s="265"/>
    </row>
    <row r="2306" spans="1:5">
      <c r="A2306" s="283">
        <v>7090</v>
      </c>
      <c r="B2306" s="176">
        <v>4287</v>
      </c>
      <c r="C2306" s="176">
        <v>40.4</v>
      </c>
      <c r="D2306" s="282">
        <v>104</v>
      </c>
      <c r="E2306" s="265"/>
    </row>
    <row r="2307" spans="1:5">
      <c r="A2307" s="283">
        <v>7091</v>
      </c>
      <c r="B2307" s="176">
        <v>0</v>
      </c>
      <c r="C2307" s="176">
        <v>0</v>
      </c>
      <c r="D2307" s="282">
        <v>87</v>
      </c>
      <c r="E2307" s="265"/>
    </row>
    <row r="2308" spans="1:5">
      <c r="A2308" s="283">
        <v>7092</v>
      </c>
      <c r="B2308" s="176">
        <v>1704.8</v>
      </c>
      <c r="C2308" s="176">
        <v>47.2</v>
      </c>
      <c r="D2308" s="282">
        <v>131</v>
      </c>
      <c r="E2308" s="265"/>
    </row>
    <row r="2309" spans="1:5">
      <c r="A2309" s="283">
        <v>7093</v>
      </c>
      <c r="B2309" s="176">
        <v>50404.7</v>
      </c>
      <c r="C2309" s="176">
        <v>35.200000000000003</v>
      </c>
      <c r="D2309" s="282">
        <v>129</v>
      </c>
      <c r="E2309" s="265"/>
    </row>
    <row r="2310" spans="1:5">
      <c r="A2310" s="283">
        <v>7094</v>
      </c>
      <c r="B2310" s="176">
        <v>2847.4</v>
      </c>
      <c r="C2310" s="176">
        <v>40.200000000000003</v>
      </c>
      <c r="D2310" s="282">
        <v>105</v>
      </c>
      <c r="E2310" s="265"/>
    </row>
    <row r="2311" spans="1:5">
      <c r="A2311" s="283">
        <v>7095</v>
      </c>
      <c r="B2311" s="176">
        <v>4588.8</v>
      </c>
      <c r="C2311" s="176">
        <v>37.1</v>
      </c>
      <c r="D2311" s="282">
        <v>103</v>
      </c>
      <c r="E2311" s="265"/>
    </row>
    <row r="2312" spans="1:5">
      <c r="A2312" s="283">
        <v>7096</v>
      </c>
      <c r="B2312" s="176">
        <v>0</v>
      </c>
      <c r="C2312" s="176">
        <v>0</v>
      </c>
      <c r="D2312" s="282">
        <v>87</v>
      </c>
      <c r="E2312" s="265"/>
    </row>
    <row r="2313" spans="1:5">
      <c r="A2313" s="283">
        <v>7097</v>
      </c>
      <c r="B2313" s="176">
        <v>0</v>
      </c>
      <c r="C2313" s="176">
        <v>0</v>
      </c>
      <c r="D2313" s="282">
        <v>87</v>
      </c>
      <c r="E2313" s="265"/>
    </row>
    <row r="2314" spans="1:5">
      <c r="A2314" s="283">
        <v>7099</v>
      </c>
      <c r="B2314" s="176">
        <v>0</v>
      </c>
      <c r="C2314" s="176">
        <v>0</v>
      </c>
      <c r="D2314" s="282">
        <v>87</v>
      </c>
      <c r="E2314" s="265"/>
    </row>
    <row r="2315" spans="1:5">
      <c r="A2315" s="283">
        <v>7101</v>
      </c>
      <c r="B2315" s="176">
        <v>10256.5</v>
      </c>
      <c r="C2315" s="176">
        <v>54.7</v>
      </c>
      <c r="D2315" s="282">
        <v>87</v>
      </c>
      <c r="E2315" s="265"/>
    </row>
    <row r="2316" spans="1:5">
      <c r="A2316" s="283">
        <v>7102</v>
      </c>
      <c r="B2316" s="176">
        <v>10431</v>
      </c>
      <c r="C2316" s="176">
        <v>34.6</v>
      </c>
      <c r="D2316" s="282">
        <v>198</v>
      </c>
      <c r="E2316" s="265"/>
    </row>
    <row r="2317" spans="1:5">
      <c r="A2317" s="283">
        <v>7103</v>
      </c>
      <c r="B2317" s="176">
        <v>13808.5</v>
      </c>
      <c r="C2317" s="176">
        <v>28.7</v>
      </c>
      <c r="D2317" s="282">
        <v>160</v>
      </c>
      <c r="E2317" s="265"/>
    </row>
    <row r="2318" spans="1:5">
      <c r="A2318" s="283">
        <v>7104</v>
      </c>
      <c r="B2318" s="176">
        <v>17291.400000000001</v>
      </c>
      <c r="C2318" s="176">
        <v>32.700000000000003</v>
      </c>
      <c r="D2318" s="282">
        <v>157</v>
      </c>
      <c r="E2318" s="265"/>
    </row>
    <row r="2319" spans="1:5">
      <c r="A2319" s="283">
        <v>7105</v>
      </c>
      <c r="B2319" s="176">
        <v>11091.3</v>
      </c>
      <c r="C2319" s="176">
        <v>33.700000000000003</v>
      </c>
      <c r="D2319" s="282">
        <v>121</v>
      </c>
      <c r="E2319" s="265"/>
    </row>
    <row r="2320" spans="1:5">
      <c r="A2320" s="283">
        <v>7106</v>
      </c>
      <c r="B2320" s="176">
        <v>21845.7</v>
      </c>
      <c r="C2320" s="176">
        <v>33.9</v>
      </c>
      <c r="D2320" s="282">
        <v>95</v>
      </c>
      <c r="E2320" s="265"/>
    </row>
    <row r="2321" spans="1:5">
      <c r="A2321" s="283">
        <v>7107</v>
      </c>
      <c r="B2321" s="176">
        <v>23538.3</v>
      </c>
      <c r="C2321" s="176">
        <v>30.7</v>
      </c>
      <c r="D2321" s="282">
        <v>112</v>
      </c>
      <c r="E2321" s="265"/>
    </row>
    <row r="2322" spans="1:5">
      <c r="A2322" s="283">
        <v>7108</v>
      </c>
      <c r="B2322" s="176">
        <v>16412.599999999999</v>
      </c>
      <c r="C2322" s="176">
        <v>31.1</v>
      </c>
      <c r="D2322" s="282">
        <v>112</v>
      </c>
      <c r="E2322" s="265"/>
    </row>
    <row r="2323" spans="1:5">
      <c r="A2323" s="283">
        <v>7109</v>
      </c>
      <c r="B2323" s="176">
        <v>11035.4</v>
      </c>
      <c r="C2323" s="176">
        <v>37.200000000000003</v>
      </c>
      <c r="D2323" s="282">
        <v>128</v>
      </c>
      <c r="E2323" s="265"/>
    </row>
    <row r="2324" spans="1:5">
      <c r="A2324" s="283">
        <v>7110</v>
      </c>
      <c r="B2324" s="176">
        <v>8371.1</v>
      </c>
      <c r="C2324" s="176">
        <v>40.5</v>
      </c>
      <c r="D2324" s="282">
        <v>131</v>
      </c>
      <c r="E2324" s="265"/>
    </row>
    <row r="2325" spans="1:5">
      <c r="A2325" s="283">
        <v>7111</v>
      </c>
      <c r="B2325" s="176">
        <v>17330.900000000001</v>
      </c>
      <c r="C2325" s="176">
        <v>34.200000000000003</v>
      </c>
      <c r="D2325" s="282">
        <v>110</v>
      </c>
      <c r="E2325" s="265"/>
    </row>
    <row r="2326" spans="1:5">
      <c r="A2326" s="283">
        <v>7112</v>
      </c>
      <c r="B2326" s="176">
        <v>14361.4</v>
      </c>
      <c r="C2326" s="176">
        <v>34</v>
      </c>
      <c r="D2326" s="282">
        <v>113</v>
      </c>
      <c r="E2326" s="265"/>
    </row>
    <row r="2327" spans="1:5">
      <c r="A2327" s="283">
        <v>7114</v>
      </c>
      <c r="B2327" s="176">
        <v>1744.8</v>
      </c>
      <c r="C2327" s="176">
        <v>33.9</v>
      </c>
      <c r="D2327" s="282">
        <v>120</v>
      </c>
      <c r="E2327" s="265"/>
    </row>
    <row r="2328" spans="1:5">
      <c r="A2328" s="283">
        <v>7201</v>
      </c>
      <c r="B2328" s="176">
        <v>7854.2</v>
      </c>
      <c r="C2328" s="176">
        <v>33.299999999999997</v>
      </c>
      <c r="D2328" s="282">
        <v>138</v>
      </c>
      <c r="E2328" s="265"/>
    </row>
    <row r="2329" spans="1:5">
      <c r="A2329" s="283">
        <v>7202</v>
      </c>
      <c r="B2329" s="176">
        <v>16450.2</v>
      </c>
      <c r="C2329" s="176">
        <v>34.6</v>
      </c>
      <c r="D2329" s="282">
        <v>112</v>
      </c>
      <c r="E2329" s="265"/>
    </row>
    <row r="2330" spans="1:5">
      <c r="A2330" s="283">
        <v>7203</v>
      </c>
      <c r="B2330" s="176">
        <v>7992.4</v>
      </c>
      <c r="C2330" s="176">
        <v>37.1</v>
      </c>
      <c r="D2330" s="282">
        <v>126</v>
      </c>
      <c r="E2330" s="265"/>
    </row>
    <row r="2331" spans="1:5">
      <c r="A2331" s="283">
        <v>7204</v>
      </c>
      <c r="B2331" s="176">
        <v>10826.4</v>
      </c>
      <c r="C2331" s="176">
        <v>37.700000000000003</v>
      </c>
      <c r="D2331" s="282">
        <v>104</v>
      </c>
      <c r="E2331" s="265"/>
    </row>
    <row r="2332" spans="1:5">
      <c r="A2332" s="283">
        <v>7205</v>
      </c>
      <c r="B2332" s="176">
        <v>7572</v>
      </c>
      <c r="C2332" s="176">
        <v>37.799999999999997</v>
      </c>
      <c r="D2332" s="282">
        <v>94</v>
      </c>
      <c r="E2332" s="265"/>
    </row>
    <row r="2333" spans="1:5">
      <c r="A2333" s="283">
        <v>7206</v>
      </c>
      <c r="B2333" s="176">
        <v>5945.4</v>
      </c>
      <c r="C2333" s="176">
        <v>29.8</v>
      </c>
      <c r="D2333" s="282">
        <v>114</v>
      </c>
      <c r="E2333" s="265"/>
    </row>
    <row r="2334" spans="1:5">
      <c r="A2334" s="283">
        <v>7207</v>
      </c>
      <c r="B2334" s="176">
        <v>0</v>
      </c>
      <c r="C2334" s="176">
        <v>0</v>
      </c>
      <c r="D2334" s="282">
        <v>87</v>
      </c>
      <c r="E2334" s="265"/>
    </row>
    <row r="2335" spans="1:5">
      <c r="A2335" s="283">
        <v>7208</v>
      </c>
      <c r="B2335" s="176">
        <v>14502.9</v>
      </c>
      <c r="C2335" s="176">
        <v>34.9</v>
      </c>
      <c r="D2335" s="282">
        <v>129</v>
      </c>
      <c r="E2335" s="265"/>
    </row>
    <row r="2336" spans="1:5">
      <c r="A2336" s="283">
        <v>7302</v>
      </c>
      <c r="B2336" s="176">
        <v>24127.4</v>
      </c>
      <c r="C2336" s="176">
        <v>33.1</v>
      </c>
      <c r="D2336" s="282">
        <v>122</v>
      </c>
      <c r="E2336" s="265"/>
    </row>
    <row r="2337" spans="1:5">
      <c r="A2337" s="283">
        <v>7303</v>
      </c>
      <c r="B2337" s="176">
        <v>0</v>
      </c>
      <c r="C2337" s="176">
        <v>0</v>
      </c>
      <c r="D2337" s="282">
        <v>87</v>
      </c>
      <c r="E2337" s="265"/>
    </row>
    <row r="2338" spans="1:5">
      <c r="A2338" s="283">
        <v>7304</v>
      </c>
      <c r="B2338" s="176">
        <v>18353.099999999999</v>
      </c>
      <c r="C2338" s="176">
        <v>33.799999999999997</v>
      </c>
      <c r="D2338" s="282">
        <v>126</v>
      </c>
      <c r="E2338" s="265"/>
    </row>
    <row r="2339" spans="1:5">
      <c r="A2339" s="283">
        <v>7305</v>
      </c>
      <c r="B2339" s="176">
        <v>13313.2</v>
      </c>
      <c r="C2339" s="176">
        <v>34.700000000000003</v>
      </c>
      <c r="D2339" s="282">
        <v>130</v>
      </c>
      <c r="E2339" s="265"/>
    </row>
    <row r="2340" spans="1:5">
      <c r="A2340" s="283">
        <v>7306</v>
      </c>
      <c r="B2340" s="176">
        <v>17034.599999999999</v>
      </c>
      <c r="C2340" s="176">
        <v>33.6</v>
      </c>
      <c r="D2340" s="282">
        <v>193</v>
      </c>
      <c r="E2340" s="265"/>
    </row>
    <row r="2341" spans="1:5">
      <c r="A2341" s="283">
        <v>7307</v>
      </c>
      <c r="B2341" s="176">
        <v>24247.200000000001</v>
      </c>
      <c r="C2341" s="176">
        <v>33.6</v>
      </c>
      <c r="D2341" s="282">
        <v>129</v>
      </c>
      <c r="E2341" s="265"/>
    </row>
    <row r="2342" spans="1:5">
      <c r="A2342" s="283">
        <v>7308</v>
      </c>
      <c r="B2342" s="176">
        <v>61828</v>
      </c>
      <c r="C2342" s="176">
        <v>33.9</v>
      </c>
      <c r="D2342" s="282">
        <v>87</v>
      </c>
      <c r="E2342" s="265"/>
    </row>
    <row r="2343" spans="1:5">
      <c r="A2343" s="283">
        <v>7310</v>
      </c>
      <c r="B2343" s="176">
        <v>19016.2</v>
      </c>
      <c r="C2343" s="176">
        <v>31</v>
      </c>
      <c r="D2343" s="282">
        <v>133</v>
      </c>
      <c r="E2343" s="265"/>
    </row>
    <row r="2344" spans="1:5">
      <c r="A2344" s="283">
        <v>7311</v>
      </c>
      <c r="B2344" s="176">
        <v>31132.5</v>
      </c>
      <c r="C2344" s="176">
        <v>31.7</v>
      </c>
      <c r="D2344" s="282">
        <v>96</v>
      </c>
      <c r="E2344" s="265"/>
    </row>
    <row r="2345" spans="1:5">
      <c r="A2345" s="283">
        <v>7399</v>
      </c>
      <c r="B2345" s="176">
        <v>0</v>
      </c>
      <c r="C2345" s="176">
        <v>0</v>
      </c>
      <c r="D2345" s="282">
        <v>87</v>
      </c>
      <c r="E2345" s="265"/>
    </row>
    <row r="2346" spans="1:5">
      <c r="A2346" s="283">
        <v>7401</v>
      </c>
      <c r="B2346" s="176">
        <v>2027.4</v>
      </c>
      <c r="C2346" s="176">
        <v>43.1</v>
      </c>
      <c r="D2346" s="282">
        <v>131</v>
      </c>
      <c r="E2346" s="265"/>
    </row>
    <row r="2347" spans="1:5">
      <c r="A2347" s="283">
        <v>7403</v>
      </c>
      <c r="B2347" s="176">
        <v>877.3</v>
      </c>
      <c r="C2347" s="176">
        <v>41.5</v>
      </c>
      <c r="D2347" s="282">
        <v>95</v>
      </c>
      <c r="E2347" s="265"/>
    </row>
    <row r="2348" spans="1:5">
      <c r="A2348" s="283">
        <v>7405</v>
      </c>
      <c r="B2348" s="176">
        <v>868</v>
      </c>
      <c r="C2348" s="176">
        <v>41.4</v>
      </c>
      <c r="D2348" s="282">
        <v>117</v>
      </c>
      <c r="E2348" s="265"/>
    </row>
    <row r="2349" spans="1:5">
      <c r="A2349" s="283">
        <v>7407</v>
      </c>
      <c r="B2349" s="176">
        <v>7104.8</v>
      </c>
      <c r="C2349" s="176">
        <v>39.6</v>
      </c>
      <c r="D2349" s="282">
        <v>102</v>
      </c>
      <c r="E2349" s="265"/>
    </row>
    <row r="2350" spans="1:5">
      <c r="A2350" s="283">
        <v>7410</v>
      </c>
      <c r="B2350" s="176">
        <v>6031</v>
      </c>
      <c r="C2350" s="176">
        <v>42.9</v>
      </c>
      <c r="D2350" s="282">
        <v>129</v>
      </c>
      <c r="E2350" s="265"/>
    </row>
    <row r="2351" spans="1:5">
      <c r="A2351" s="283">
        <v>7416</v>
      </c>
      <c r="B2351" s="176">
        <v>799.8</v>
      </c>
      <c r="C2351" s="176">
        <v>40.799999999999997</v>
      </c>
      <c r="D2351" s="282">
        <v>117</v>
      </c>
      <c r="E2351" s="265"/>
    </row>
    <row r="2352" spans="1:5">
      <c r="A2352" s="283">
        <v>7417</v>
      </c>
      <c r="B2352" s="176">
        <v>1150.8</v>
      </c>
      <c r="C2352" s="176">
        <v>44.8</v>
      </c>
      <c r="D2352" s="282">
        <v>120</v>
      </c>
      <c r="E2352" s="265"/>
    </row>
    <row r="2353" spans="1:5">
      <c r="A2353" s="283">
        <v>7418</v>
      </c>
      <c r="B2353" s="176">
        <v>406.1</v>
      </c>
      <c r="C2353" s="176">
        <v>40.799999999999997</v>
      </c>
      <c r="D2353" s="282">
        <v>87</v>
      </c>
      <c r="E2353" s="265"/>
    </row>
    <row r="2354" spans="1:5">
      <c r="A2354" s="283">
        <v>7419</v>
      </c>
      <c r="B2354" s="176">
        <v>514.29999999999995</v>
      </c>
      <c r="C2354" s="176">
        <v>41.6</v>
      </c>
      <c r="D2354" s="282">
        <v>94</v>
      </c>
      <c r="E2354" s="265"/>
    </row>
    <row r="2355" spans="1:5">
      <c r="A2355" s="283">
        <v>7420</v>
      </c>
      <c r="B2355" s="176">
        <v>1585.8</v>
      </c>
      <c r="C2355" s="176">
        <v>40.9</v>
      </c>
      <c r="D2355" s="282">
        <v>94</v>
      </c>
      <c r="E2355" s="265"/>
    </row>
    <row r="2356" spans="1:5">
      <c r="A2356" s="283">
        <v>7421</v>
      </c>
      <c r="B2356" s="176">
        <v>413.8</v>
      </c>
      <c r="C2356" s="176">
        <v>41</v>
      </c>
      <c r="D2356" s="282">
        <v>87</v>
      </c>
      <c r="E2356" s="265"/>
    </row>
    <row r="2357" spans="1:5">
      <c r="A2357" s="283">
        <v>7422</v>
      </c>
      <c r="B2357" s="176">
        <v>285.10000000000002</v>
      </c>
      <c r="C2357" s="176">
        <v>40.700000000000003</v>
      </c>
      <c r="D2357" s="282">
        <v>87</v>
      </c>
      <c r="E2357" s="265"/>
    </row>
    <row r="2358" spans="1:5">
      <c r="A2358" s="283">
        <v>7423</v>
      </c>
      <c r="B2358" s="176">
        <v>2465.5</v>
      </c>
      <c r="C2358" s="176">
        <v>42.9</v>
      </c>
      <c r="D2358" s="282">
        <v>140</v>
      </c>
      <c r="E2358" s="265"/>
    </row>
    <row r="2359" spans="1:5">
      <c r="A2359" s="283">
        <v>7424</v>
      </c>
      <c r="B2359" s="176">
        <v>4385.5</v>
      </c>
      <c r="C2359" s="176">
        <v>37.200000000000003</v>
      </c>
      <c r="D2359" s="282">
        <v>176</v>
      </c>
      <c r="E2359" s="265"/>
    </row>
    <row r="2360" spans="1:5">
      <c r="A2360" s="283">
        <v>7428</v>
      </c>
      <c r="B2360" s="176">
        <v>260.5</v>
      </c>
      <c r="C2360" s="176">
        <v>39</v>
      </c>
      <c r="D2360" s="282">
        <v>96</v>
      </c>
      <c r="E2360" s="265"/>
    </row>
    <row r="2361" spans="1:5">
      <c r="A2361" s="283">
        <v>7430</v>
      </c>
      <c r="B2361" s="176">
        <v>1030.9000000000001</v>
      </c>
      <c r="C2361" s="176">
        <v>39.700000000000003</v>
      </c>
      <c r="D2361" s="282">
        <v>180</v>
      </c>
      <c r="E2361" s="265"/>
    </row>
    <row r="2362" spans="1:5">
      <c r="A2362" s="283">
        <v>7432</v>
      </c>
      <c r="B2362" s="176">
        <v>4411.7</v>
      </c>
      <c r="C2362" s="176">
        <v>41.5</v>
      </c>
      <c r="D2362" s="282">
        <v>122</v>
      </c>
      <c r="E2362" s="265"/>
    </row>
    <row r="2363" spans="1:5">
      <c r="A2363" s="283">
        <v>7435</v>
      </c>
      <c r="B2363" s="176">
        <v>141.6</v>
      </c>
      <c r="C2363" s="176">
        <v>40.9</v>
      </c>
      <c r="D2363" s="282">
        <v>87</v>
      </c>
      <c r="E2363" s="265"/>
    </row>
    <row r="2364" spans="1:5">
      <c r="A2364" s="283">
        <v>7436</v>
      </c>
      <c r="B2364" s="176">
        <v>1525.4</v>
      </c>
      <c r="C2364" s="176">
        <v>42.2</v>
      </c>
      <c r="D2364" s="282">
        <v>135</v>
      </c>
      <c r="E2364" s="265"/>
    </row>
    <row r="2365" spans="1:5">
      <c r="A2365" s="283">
        <v>7438</v>
      </c>
      <c r="B2365" s="176">
        <v>343.3</v>
      </c>
      <c r="C2365" s="176">
        <v>40.9</v>
      </c>
      <c r="D2365" s="282">
        <v>112</v>
      </c>
      <c r="E2365" s="265"/>
    </row>
    <row r="2366" spans="1:5">
      <c r="A2366" s="283">
        <v>7439</v>
      </c>
      <c r="B2366" s="176">
        <v>1029.2</v>
      </c>
      <c r="C2366" s="176">
        <v>40.1</v>
      </c>
      <c r="D2366" s="282">
        <v>97</v>
      </c>
      <c r="E2366" s="265"/>
    </row>
    <row r="2367" spans="1:5">
      <c r="A2367" s="283">
        <v>7440</v>
      </c>
      <c r="B2367" s="176">
        <v>2879.2</v>
      </c>
      <c r="C2367" s="176">
        <v>41.8</v>
      </c>
      <c r="D2367" s="282">
        <v>111</v>
      </c>
      <c r="E2367" s="265"/>
    </row>
    <row r="2368" spans="1:5">
      <c r="A2368" s="283">
        <v>7442</v>
      </c>
      <c r="B2368" s="176">
        <v>3430.8</v>
      </c>
      <c r="C2368" s="176">
        <v>39.9</v>
      </c>
      <c r="D2368" s="282">
        <v>123</v>
      </c>
      <c r="E2368" s="265"/>
    </row>
    <row r="2369" spans="1:5">
      <c r="A2369" s="283">
        <v>7444</v>
      </c>
      <c r="B2369" s="176">
        <v>2143.6999999999998</v>
      </c>
      <c r="C2369" s="176">
        <v>47.3</v>
      </c>
      <c r="D2369" s="282">
        <v>135</v>
      </c>
      <c r="E2369" s="265"/>
    </row>
    <row r="2370" spans="1:5">
      <c r="A2370" s="283">
        <v>7446</v>
      </c>
      <c r="B2370" s="176">
        <v>2529.1</v>
      </c>
      <c r="C2370" s="176">
        <v>41.3</v>
      </c>
      <c r="D2370" s="282">
        <v>169</v>
      </c>
      <c r="E2370" s="265"/>
    </row>
    <row r="2371" spans="1:5">
      <c r="A2371" s="283">
        <v>7450</v>
      </c>
      <c r="B2371" s="176">
        <v>4284.3999999999996</v>
      </c>
      <c r="C2371" s="176">
        <v>40.4</v>
      </c>
      <c r="D2371" s="282">
        <v>125</v>
      </c>
      <c r="E2371" s="265"/>
    </row>
    <row r="2372" spans="1:5">
      <c r="A2372" s="283">
        <v>7451</v>
      </c>
      <c r="B2372" s="176">
        <v>0</v>
      </c>
      <c r="C2372" s="176">
        <v>0</v>
      </c>
      <c r="D2372" s="282">
        <v>87</v>
      </c>
      <c r="E2372" s="265"/>
    </row>
    <row r="2373" spans="1:5">
      <c r="A2373" s="283">
        <v>7452</v>
      </c>
      <c r="B2373" s="176">
        <v>4192.8999999999996</v>
      </c>
      <c r="C2373" s="176">
        <v>41.7</v>
      </c>
      <c r="D2373" s="282">
        <v>127</v>
      </c>
      <c r="E2373" s="265"/>
    </row>
    <row r="2374" spans="1:5">
      <c r="A2374" s="283">
        <v>7456</v>
      </c>
      <c r="B2374" s="176">
        <v>489.2</v>
      </c>
      <c r="C2374" s="176">
        <v>41.3</v>
      </c>
      <c r="D2374" s="282">
        <v>118</v>
      </c>
      <c r="E2374" s="265"/>
    </row>
    <row r="2375" spans="1:5">
      <c r="A2375" s="283">
        <v>7457</v>
      </c>
      <c r="B2375" s="176">
        <v>1664.6</v>
      </c>
      <c r="C2375" s="176">
        <v>40</v>
      </c>
      <c r="D2375" s="282">
        <v>96</v>
      </c>
      <c r="E2375" s="265"/>
    </row>
    <row r="2376" spans="1:5">
      <c r="A2376" s="283">
        <v>7458</v>
      </c>
      <c r="B2376" s="176">
        <v>1160.3</v>
      </c>
      <c r="C2376" s="176">
        <v>44.7</v>
      </c>
      <c r="D2376" s="282">
        <v>130</v>
      </c>
      <c r="E2376" s="265"/>
    </row>
    <row r="2377" spans="1:5">
      <c r="A2377" s="283">
        <v>7460</v>
      </c>
      <c r="B2377" s="176">
        <v>173.1</v>
      </c>
      <c r="C2377" s="176">
        <v>42.7</v>
      </c>
      <c r="D2377" s="282">
        <v>87</v>
      </c>
      <c r="E2377" s="265"/>
    </row>
    <row r="2378" spans="1:5">
      <c r="A2378" s="283">
        <v>7461</v>
      </c>
      <c r="B2378" s="176">
        <v>219.2</v>
      </c>
      <c r="C2378" s="176">
        <v>40.4</v>
      </c>
      <c r="D2378" s="282">
        <v>123</v>
      </c>
      <c r="E2378" s="265"/>
    </row>
    <row r="2379" spans="1:5">
      <c r="A2379" s="283">
        <v>7462</v>
      </c>
      <c r="B2379" s="176">
        <v>512.29999999999995</v>
      </c>
      <c r="C2379" s="176">
        <v>38.1</v>
      </c>
      <c r="D2379" s="282">
        <v>120</v>
      </c>
      <c r="E2379" s="265"/>
    </row>
    <row r="2380" spans="1:5">
      <c r="A2380" s="283">
        <v>7463</v>
      </c>
      <c r="B2380" s="176">
        <v>4345</v>
      </c>
      <c r="C2380" s="176">
        <v>40.700000000000003</v>
      </c>
      <c r="D2380" s="282">
        <v>124</v>
      </c>
      <c r="E2380" s="265"/>
    </row>
    <row r="2381" spans="1:5">
      <c r="A2381" s="283">
        <v>7465</v>
      </c>
      <c r="B2381" s="176">
        <v>1239.2</v>
      </c>
      <c r="C2381" s="176">
        <v>45.4</v>
      </c>
      <c r="D2381" s="282">
        <v>95</v>
      </c>
      <c r="E2381" s="265"/>
    </row>
    <row r="2382" spans="1:5">
      <c r="A2382" s="283">
        <v>7470</v>
      </c>
      <c r="B2382" s="176">
        <v>2323.4</v>
      </c>
      <c r="C2382" s="176">
        <v>42.3</v>
      </c>
      <c r="D2382" s="282">
        <v>141</v>
      </c>
      <c r="E2382" s="265"/>
    </row>
    <row r="2383" spans="1:5">
      <c r="A2383" s="283">
        <v>7474</v>
      </c>
      <c r="B2383" s="176">
        <v>0</v>
      </c>
      <c r="C2383" s="176">
        <v>0</v>
      </c>
      <c r="D2383" s="282">
        <v>87</v>
      </c>
      <c r="E2383" s="265"/>
    </row>
    <row r="2384" spans="1:5">
      <c r="A2384" s="283">
        <v>7480</v>
      </c>
      <c r="B2384" s="176">
        <v>530.9</v>
      </c>
      <c r="C2384" s="176">
        <v>43.2</v>
      </c>
      <c r="D2384" s="282">
        <v>124</v>
      </c>
      <c r="E2384" s="265"/>
    </row>
    <row r="2385" spans="1:5">
      <c r="A2385" s="283">
        <v>7481</v>
      </c>
      <c r="B2385" s="176">
        <v>2584.5</v>
      </c>
      <c r="C2385" s="176">
        <v>43.9</v>
      </c>
      <c r="D2385" s="282">
        <v>145</v>
      </c>
      <c r="E2385" s="265"/>
    </row>
    <row r="2386" spans="1:5">
      <c r="A2386" s="283">
        <v>7495</v>
      </c>
      <c r="B2386" s="176">
        <v>0</v>
      </c>
      <c r="C2386" s="176">
        <v>0</v>
      </c>
      <c r="D2386" s="282">
        <v>87</v>
      </c>
      <c r="E2386" s="265"/>
    </row>
    <row r="2387" spans="1:5">
      <c r="A2387" s="283">
        <v>7501</v>
      </c>
      <c r="B2387" s="176">
        <v>14700.2</v>
      </c>
      <c r="C2387" s="176">
        <v>32</v>
      </c>
      <c r="D2387" s="282">
        <v>120</v>
      </c>
      <c r="E2387" s="265"/>
    </row>
    <row r="2388" spans="1:5">
      <c r="A2388" s="283">
        <v>7502</v>
      </c>
      <c r="B2388" s="176">
        <v>15734.8</v>
      </c>
      <c r="C2388" s="176">
        <v>33.6</v>
      </c>
      <c r="D2388" s="282">
        <v>87</v>
      </c>
      <c r="E2388" s="265"/>
    </row>
    <row r="2389" spans="1:5">
      <c r="A2389" s="283">
        <v>7503</v>
      </c>
      <c r="B2389" s="176">
        <v>13580.2</v>
      </c>
      <c r="C2389" s="176">
        <v>32.200000000000003</v>
      </c>
      <c r="D2389" s="282">
        <v>103</v>
      </c>
      <c r="E2389" s="265"/>
    </row>
    <row r="2390" spans="1:5">
      <c r="A2390" s="283">
        <v>7504</v>
      </c>
      <c r="B2390" s="176">
        <v>14328.4</v>
      </c>
      <c r="C2390" s="176">
        <v>35.299999999999997</v>
      </c>
      <c r="D2390" s="282">
        <v>93</v>
      </c>
      <c r="E2390" s="265"/>
    </row>
    <row r="2391" spans="1:5">
      <c r="A2391" s="283">
        <v>7505</v>
      </c>
      <c r="B2391" s="176">
        <v>6031.3</v>
      </c>
      <c r="C2391" s="176">
        <v>38</v>
      </c>
      <c r="D2391" s="282">
        <v>121</v>
      </c>
      <c r="E2391" s="265"/>
    </row>
    <row r="2392" spans="1:5">
      <c r="A2392" s="283">
        <v>7506</v>
      </c>
      <c r="B2392" s="176">
        <v>5723.9</v>
      </c>
      <c r="C2392" s="176">
        <v>39.9</v>
      </c>
      <c r="D2392" s="282">
        <v>105</v>
      </c>
      <c r="E2392" s="265"/>
    </row>
    <row r="2393" spans="1:5">
      <c r="A2393" s="283">
        <v>7507</v>
      </c>
      <c r="B2393" s="176">
        <v>0</v>
      </c>
      <c r="C2393" s="176">
        <v>0</v>
      </c>
      <c r="D2393" s="282">
        <v>87</v>
      </c>
      <c r="E2393" s="265"/>
    </row>
    <row r="2394" spans="1:5">
      <c r="A2394" s="283">
        <v>7508</v>
      </c>
      <c r="B2394" s="176">
        <v>4117.1000000000004</v>
      </c>
      <c r="C2394" s="176">
        <v>37.1</v>
      </c>
      <c r="D2394" s="282">
        <v>119</v>
      </c>
      <c r="E2394" s="265"/>
    </row>
    <row r="2395" spans="1:5">
      <c r="A2395" s="283">
        <v>7509</v>
      </c>
      <c r="B2395" s="176">
        <v>0</v>
      </c>
      <c r="C2395" s="176">
        <v>0</v>
      </c>
      <c r="D2395" s="282">
        <v>87</v>
      </c>
      <c r="E2395" s="265"/>
    </row>
    <row r="2396" spans="1:5">
      <c r="A2396" s="283">
        <v>7510</v>
      </c>
      <c r="B2396" s="176">
        <v>0</v>
      </c>
      <c r="C2396" s="176">
        <v>0</v>
      </c>
      <c r="D2396" s="282">
        <v>87</v>
      </c>
      <c r="E2396" s="265"/>
    </row>
    <row r="2397" spans="1:5">
      <c r="A2397" s="283">
        <v>7511</v>
      </c>
      <c r="B2397" s="176">
        <v>0</v>
      </c>
      <c r="C2397" s="176">
        <v>0</v>
      </c>
      <c r="D2397" s="282">
        <v>87</v>
      </c>
      <c r="E2397" s="265"/>
    </row>
    <row r="2398" spans="1:5">
      <c r="A2398" s="283">
        <v>7512</v>
      </c>
      <c r="B2398" s="176">
        <v>2720.6</v>
      </c>
      <c r="C2398" s="176">
        <v>43.1</v>
      </c>
      <c r="D2398" s="282">
        <v>122</v>
      </c>
      <c r="E2398" s="265"/>
    </row>
    <row r="2399" spans="1:5">
      <c r="A2399" s="283">
        <v>7513</v>
      </c>
      <c r="B2399" s="176">
        <v>19042.2</v>
      </c>
      <c r="C2399" s="176">
        <v>32.4</v>
      </c>
      <c r="D2399" s="282">
        <v>96</v>
      </c>
      <c r="E2399" s="265"/>
    </row>
    <row r="2400" spans="1:5">
      <c r="A2400" s="283">
        <v>7514</v>
      </c>
      <c r="B2400" s="176">
        <v>17392.3</v>
      </c>
      <c r="C2400" s="176">
        <v>34.1</v>
      </c>
      <c r="D2400" s="282">
        <v>151</v>
      </c>
      <c r="E2400" s="265"/>
    </row>
    <row r="2401" spans="1:5">
      <c r="A2401" s="283">
        <v>7522</v>
      </c>
      <c r="B2401" s="176">
        <v>19619.7</v>
      </c>
      <c r="C2401" s="176">
        <v>29.4</v>
      </c>
      <c r="D2401" s="282">
        <v>87</v>
      </c>
      <c r="E2401" s="265"/>
    </row>
    <row r="2402" spans="1:5">
      <c r="A2402" s="283">
        <v>7524</v>
      </c>
      <c r="B2402" s="176">
        <v>16294.4</v>
      </c>
      <c r="C2402" s="176">
        <v>30.9</v>
      </c>
      <c r="D2402" s="282">
        <v>93</v>
      </c>
      <c r="E2402" s="265"/>
    </row>
    <row r="2403" spans="1:5">
      <c r="A2403" s="283">
        <v>7533</v>
      </c>
      <c r="B2403" s="176">
        <v>7068.2</v>
      </c>
      <c r="C2403" s="176">
        <v>33.1</v>
      </c>
      <c r="D2403" s="282">
        <v>87</v>
      </c>
      <c r="E2403" s="265"/>
    </row>
    <row r="2404" spans="1:5">
      <c r="A2404" s="283">
        <v>7538</v>
      </c>
      <c r="B2404" s="176">
        <v>0</v>
      </c>
      <c r="C2404" s="176">
        <v>0</v>
      </c>
      <c r="D2404" s="282">
        <v>87</v>
      </c>
      <c r="E2404" s="265"/>
    </row>
    <row r="2405" spans="1:5">
      <c r="A2405" s="283">
        <v>7543</v>
      </c>
      <c r="B2405" s="176">
        <v>0</v>
      </c>
      <c r="C2405" s="176">
        <v>0</v>
      </c>
      <c r="D2405" s="282">
        <v>87</v>
      </c>
      <c r="E2405" s="265"/>
    </row>
    <row r="2406" spans="1:5">
      <c r="A2406" s="283">
        <v>7544</v>
      </c>
      <c r="B2406" s="176">
        <v>0</v>
      </c>
      <c r="C2406" s="176">
        <v>0</v>
      </c>
      <c r="D2406" s="282">
        <v>87</v>
      </c>
      <c r="E2406" s="265"/>
    </row>
    <row r="2407" spans="1:5">
      <c r="A2407" s="283">
        <v>7601</v>
      </c>
      <c r="B2407" s="176">
        <v>9363.2999999999993</v>
      </c>
      <c r="C2407" s="176">
        <v>38</v>
      </c>
      <c r="D2407" s="282">
        <v>150</v>
      </c>
      <c r="E2407" s="265"/>
    </row>
    <row r="2408" spans="1:5">
      <c r="A2408" s="283">
        <v>7602</v>
      </c>
      <c r="B2408" s="176">
        <v>0</v>
      </c>
      <c r="C2408" s="176">
        <v>0</v>
      </c>
      <c r="D2408" s="282">
        <v>87</v>
      </c>
      <c r="E2408" s="265"/>
    </row>
    <row r="2409" spans="1:5">
      <c r="A2409" s="283">
        <v>7603</v>
      </c>
      <c r="B2409" s="176">
        <v>10257.1</v>
      </c>
      <c r="C2409" s="176">
        <v>38.4</v>
      </c>
      <c r="D2409" s="282">
        <v>123</v>
      </c>
      <c r="E2409" s="265"/>
    </row>
    <row r="2410" spans="1:5">
      <c r="A2410" s="283">
        <v>7604</v>
      </c>
      <c r="B2410" s="176">
        <v>7414</v>
      </c>
      <c r="C2410" s="176">
        <v>41.3</v>
      </c>
      <c r="D2410" s="282">
        <v>175</v>
      </c>
      <c r="E2410" s="265"/>
    </row>
    <row r="2411" spans="1:5">
      <c r="A2411" s="283">
        <v>7605</v>
      </c>
      <c r="B2411" s="176">
        <v>5861.3</v>
      </c>
      <c r="C2411" s="176">
        <v>43.2</v>
      </c>
      <c r="D2411" s="282">
        <v>129</v>
      </c>
      <c r="E2411" s="265"/>
    </row>
    <row r="2412" spans="1:5">
      <c r="A2412" s="283">
        <v>7606</v>
      </c>
      <c r="B2412" s="176">
        <v>1586.9</v>
      </c>
      <c r="C2412" s="176">
        <v>39.5</v>
      </c>
      <c r="D2412" s="282">
        <v>113</v>
      </c>
      <c r="E2412" s="265"/>
    </row>
    <row r="2413" spans="1:5">
      <c r="A2413" s="283">
        <v>7607</v>
      </c>
      <c r="B2413" s="176">
        <v>6733.1</v>
      </c>
      <c r="C2413" s="176">
        <v>41.2</v>
      </c>
      <c r="D2413" s="282">
        <v>121</v>
      </c>
      <c r="E2413" s="265"/>
    </row>
    <row r="2414" spans="1:5">
      <c r="A2414" s="283">
        <v>7608</v>
      </c>
      <c r="B2414" s="176">
        <v>801.5</v>
      </c>
      <c r="C2414" s="176">
        <v>40</v>
      </c>
      <c r="D2414" s="282">
        <v>96</v>
      </c>
      <c r="E2414" s="265"/>
    </row>
    <row r="2415" spans="1:5">
      <c r="A2415" s="283">
        <v>7620</v>
      </c>
      <c r="B2415" s="176">
        <v>0</v>
      </c>
      <c r="C2415" s="176">
        <v>0</v>
      </c>
      <c r="D2415" s="282">
        <v>87</v>
      </c>
      <c r="E2415" s="265"/>
    </row>
    <row r="2416" spans="1:5">
      <c r="A2416" s="283">
        <v>7621</v>
      </c>
      <c r="B2416" s="176">
        <v>9047.6</v>
      </c>
      <c r="C2416" s="176">
        <v>38.799999999999997</v>
      </c>
      <c r="D2416" s="282">
        <v>135</v>
      </c>
      <c r="E2416" s="265"/>
    </row>
    <row r="2417" spans="1:5">
      <c r="A2417" s="283">
        <v>7624</v>
      </c>
      <c r="B2417" s="176">
        <v>1508.3</v>
      </c>
      <c r="C2417" s="176">
        <v>42.9</v>
      </c>
      <c r="D2417" s="282">
        <v>125</v>
      </c>
      <c r="E2417" s="265"/>
    </row>
    <row r="2418" spans="1:5">
      <c r="A2418" s="283">
        <v>7626</v>
      </c>
      <c r="B2418" s="176">
        <v>3717.1</v>
      </c>
      <c r="C2418" s="176">
        <v>43</v>
      </c>
      <c r="D2418" s="282">
        <v>127</v>
      </c>
      <c r="E2418" s="265"/>
    </row>
    <row r="2419" spans="1:5">
      <c r="A2419" s="283">
        <v>7627</v>
      </c>
      <c r="B2419" s="176">
        <v>2294.9</v>
      </c>
      <c r="C2419" s="176">
        <v>43.6</v>
      </c>
      <c r="D2419" s="282">
        <v>124</v>
      </c>
      <c r="E2419" s="265"/>
    </row>
    <row r="2420" spans="1:5">
      <c r="A2420" s="283">
        <v>7628</v>
      </c>
      <c r="B2420" s="176">
        <v>8573.1</v>
      </c>
      <c r="C2420" s="176">
        <v>41.4</v>
      </c>
      <c r="D2420" s="282">
        <v>96</v>
      </c>
      <c r="E2420" s="265"/>
    </row>
    <row r="2421" spans="1:5">
      <c r="A2421" s="283">
        <v>7630</v>
      </c>
      <c r="B2421" s="176">
        <v>3242.6</v>
      </c>
      <c r="C2421" s="176">
        <v>43.9</v>
      </c>
      <c r="D2421" s="282">
        <v>96</v>
      </c>
      <c r="E2421" s="265"/>
    </row>
    <row r="2422" spans="1:5">
      <c r="A2422" s="283">
        <v>7631</v>
      </c>
      <c r="B2422" s="176">
        <v>5324.4</v>
      </c>
      <c r="C2422" s="176">
        <v>39</v>
      </c>
      <c r="D2422" s="282">
        <v>140</v>
      </c>
      <c r="E2422" s="265"/>
    </row>
    <row r="2423" spans="1:5">
      <c r="A2423" s="283">
        <v>7632</v>
      </c>
      <c r="B2423" s="176">
        <v>2528.6999999999998</v>
      </c>
      <c r="C2423" s="176">
        <v>47.3</v>
      </c>
      <c r="D2423" s="282">
        <v>172</v>
      </c>
      <c r="E2423" s="265"/>
    </row>
    <row r="2424" spans="1:5">
      <c r="A2424" s="283">
        <v>7640</v>
      </c>
      <c r="B2424" s="176">
        <v>2563.4</v>
      </c>
      <c r="C2424" s="176">
        <v>43.8</v>
      </c>
      <c r="D2424" s="282">
        <v>116</v>
      </c>
      <c r="E2424" s="265"/>
    </row>
    <row r="2425" spans="1:5">
      <c r="A2425" s="283">
        <v>7641</v>
      </c>
      <c r="B2425" s="176">
        <v>1765.1</v>
      </c>
      <c r="C2425" s="176">
        <v>43.9</v>
      </c>
      <c r="D2425" s="282">
        <v>124</v>
      </c>
      <c r="E2425" s="265"/>
    </row>
    <row r="2426" spans="1:5">
      <c r="A2426" s="283">
        <v>7642</v>
      </c>
      <c r="B2426" s="176">
        <v>3444</v>
      </c>
      <c r="C2426" s="176">
        <v>42.1</v>
      </c>
      <c r="D2426" s="282">
        <v>122</v>
      </c>
      <c r="E2426" s="265"/>
    </row>
    <row r="2427" spans="1:5">
      <c r="A2427" s="283">
        <v>7643</v>
      </c>
      <c r="B2427" s="176">
        <v>6907.7</v>
      </c>
      <c r="C2427" s="176">
        <v>40</v>
      </c>
      <c r="D2427" s="282">
        <v>108</v>
      </c>
      <c r="E2427" s="265"/>
    </row>
    <row r="2428" spans="1:5">
      <c r="A2428" s="283">
        <v>7644</v>
      </c>
      <c r="B2428" s="176">
        <v>10371.4</v>
      </c>
      <c r="C2428" s="176">
        <v>37.6</v>
      </c>
      <c r="D2428" s="282">
        <v>164</v>
      </c>
      <c r="E2428" s="265"/>
    </row>
    <row r="2429" spans="1:5">
      <c r="A2429" s="283">
        <v>7645</v>
      </c>
      <c r="B2429" s="176">
        <v>1953.4</v>
      </c>
      <c r="C2429" s="176">
        <v>41.3</v>
      </c>
      <c r="D2429" s="282">
        <v>132</v>
      </c>
      <c r="E2429" s="265"/>
    </row>
    <row r="2430" spans="1:5">
      <c r="A2430" s="283">
        <v>7646</v>
      </c>
      <c r="B2430" s="176">
        <v>7087.3</v>
      </c>
      <c r="C2430" s="176">
        <v>41.3</v>
      </c>
      <c r="D2430" s="282">
        <v>123</v>
      </c>
      <c r="E2430" s="265"/>
    </row>
    <row r="2431" spans="1:5">
      <c r="A2431" s="283">
        <v>7647</v>
      </c>
      <c r="B2431" s="176">
        <v>2332.1</v>
      </c>
      <c r="C2431" s="176">
        <v>43.2</v>
      </c>
      <c r="D2431" s="282">
        <v>125</v>
      </c>
      <c r="E2431" s="265"/>
    </row>
    <row r="2432" spans="1:5">
      <c r="A2432" s="283">
        <v>7648</v>
      </c>
      <c r="B2432" s="176">
        <v>2055.1</v>
      </c>
      <c r="C2432" s="176">
        <v>46</v>
      </c>
      <c r="D2432" s="282">
        <v>118</v>
      </c>
      <c r="E2432" s="265"/>
    </row>
    <row r="2433" spans="1:5">
      <c r="A2433" s="283">
        <v>7649</v>
      </c>
      <c r="B2433" s="176">
        <v>3422.6</v>
      </c>
      <c r="C2433" s="176">
        <v>44.1</v>
      </c>
      <c r="D2433" s="282">
        <v>139</v>
      </c>
      <c r="E2433" s="265"/>
    </row>
    <row r="2434" spans="1:5">
      <c r="A2434" s="283">
        <v>7650</v>
      </c>
      <c r="B2434" s="176">
        <v>9553.1</v>
      </c>
      <c r="C2434" s="176">
        <v>38</v>
      </c>
      <c r="D2434" s="282">
        <v>121</v>
      </c>
      <c r="E2434" s="265"/>
    </row>
    <row r="2435" spans="1:5">
      <c r="A2435" s="283">
        <v>7652</v>
      </c>
      <c r="B2435" s="176">
        <v>2561.1</v>
      </c>
      <c r="C2435" s="176">
        <v>46.1</v>
      </c>
      <c r="D2435" s="282">
        <v>194</v>
      </c>
      <c r="E2435" s="265"/>
    </row>
    <row r="2436" spans="1:5">
      <c r="A2436" s="283">
        <v>7653</v>
      </c>
      <c r="B2436" s="176">
        <v>0</v>
      </c>
      <c r="C2436" s="176">
        <v>0</v>
      </c>
      <c r="D2436" s="282">
        <v>87</v>
      </c>
      <c r="E2436" s="265"/>
    </row>
    <row r="2437" spans="1:5">
      <c r="A2437" s="283">
        <v>7656</v>
      </c>
      <c r="B2437" s="176">
        <v>3398.5</v>
      </c>
      <c r="C2437" s="176">
        <v>44.9</v>
      </c>
      <c r="D2437" s="282">
        <v>130</v>
      </c>
      <c r="E2437" s="265"/>
    </row>
    <row r="2438" spans="1:5">
      <c r="A2438" s="283">
        <v>7657</v>
      </c>
      <c r="B2438" s="176">
        <v>4500.2</v>
      </c>
      <c r="C2438" s="176">
        <v>41.2</v>
      </c>
      <c r="D2438" s="282">
        <v>114</v>
      </c>
      <c r="E2438" s="265"/>
    </row>
    <row r="2439" spans="1:5">
      <c r="A2439" s="283">
        <v>7660</v>
      </c>
      <c r="B2439" s="176">
        <v>6896</v>
      </c>
      <c r="C2439" s="176">
        <v>39.1</v>
      </c>
      <c r="D2439" s="282">
        <v>93</v>
      </c>
      <c r="E2439" s="265"/>
    </row>
    <row r="2440" spans="1:5">
      <c r="A2440" s="283">
        <v>7661</v>
      </c>
      <c r="B2440" s="176">
        <v>6121.2</v>
      </c>
      <c r="C2440" s="176">
        <v>41</v>
      </c>
      <c r="D2440" s="282">
        <v>125</v>
      </c>
      <c r="E2440" s="265"/>
    </row>
    <row r="2441" spans="1:5">
      <c r="A2441" s="283">
        <v>7662</v>
      </c>
      <c r="B2441" s="176">
        <v>5282.8</v>
      </c>
      <c r="C2441" s="176">
        <v>44.1</v>
      </c>
      <c r="D2441" s="282">
        <v>113</v>
      </c>
      <c r="E2441" s="265"/>
    </row>
    <row r="2442" spans="1:5">
      <c r="A2442" s="283">
        <v>7663</v>
      </c>
      <c r="B2442" s="176">
        <v>4959.7</v>
      </c>
      <c r="C2442" s="176">
        <v>41.4</v>
      </c>
      <c r="D2442" s="282">
        <v>103</v>
      </c>
      <c r="E2442" s="265"/>
    </row>
    <row r="2443" spans="1:5">
      <c r="A2443" s="283">
        <v>7666</v>
      </c>
      <c r="B2443" s="176">
        <v>6607</v>
      </c>
      <c r="C2443" s="176">
        <v>39.1</v>
      </c>
      <c r="D2443" s="282">
        <v>178</v>
      </c>
      <c r="E2443" s="265"/>
    </row>
    <row r="2444" spans="1:5">
      <c r="A2444" s="283">
        <v>7670</v>
      </c>
      <c r="B2444" s="176">
        <v>3161.6</v>
      </c>
      <c r="C2444" s="176">
        <v>40.9</v>
      </c>
      <c r="D2444" s="282">
        <v>135</v>
      </c>
      <c r="E2444" s="265"/>
    </row>
    <row r="2445" spans="1:5">
      <c r="A2445" s="283">
        <v>7675</v>
      </c>
      <c r="B2445" s="176">
        <v>2701.6</v>
      </c>
      <c r="C2445" s="176">
        <v>42.8</v>
      </c>
      <c r="D2445" s="282">
        <v>141</v>
      </c>
      <c r="E2445" s="265"/>
    </row>
    <row r="2446" spans="1:5">
      <c r="A2446" s="283">
        <v>7676</v>
      </c>
      <c r="B2446" s="176">
        <v>2968</v>
      </c>
      <c r="C2446" s="176">
        <v>44.8</v>
      </c>
      <c r="D2446" s="282">
        <v>128</v>
      </c>
      <c r="E2446" s="265"/>
    </row>
    <row r="2447" spans="1:5">
      <c r="A2447" s="283">
        <v>7677</v>
      </c>
      <c r="B2447" s="176">
        <v>1598</v>
      </c>
      <c r="C2447" s="176">
        <v>44.6</v>
      </c>
      <c r="D2447" s="282">
        <v>103</v>
      </c>
      <c r="E2447" s="265"/>
    </row>
    <row r="2448" spans="1:5">
      <c r="A2448" s="283">
        <v>7701</v>
      </c>
      <c r="B2448" s="176">
        <v>2628.7</v>
      </c>
      <c r="C2448" s="176">
        <v>40.1</v>
      </c>
      <c r="D2448" s="282">
        <v>105</v>
      </c>
      <c r="E2448" s="265"/>
    </row>
    <row r="2449" spans="1:5">
      <c r="A2449" s="283">
        <v>7702</v>
      </c>
      <c r="B2449" s="176">
        <v>1863.3</v>
      </c>
      <c r="C2449" s="176">
        <v>43.4</v>
      </c>
      <c r="D2449" s="282">
        <v>132</v>
      </c>
      <c r="E2449" s="265"/>
    </row>
    <row r="2450" spans="1:5">
      <c r="A2450" s="283">
        <v>7703</v>
      </c>
      <c r="B2450" s="176">
        <v>0</v>
      </c>
      <c r="C2450" s="176">
        <v>0</v>
      </c>
      <c r="D2450" s="282">
        <v>87</v>
      </c>
      <c r="E2450" s="265"/>
    </row>
    <row r="2451" spans="1:5">
      <c r="A2451" s="283">
        <v>7704</v>
      </c>
      <c r="B2451" s="176">
        <v>3699.5</v>
      </c>
      <c r="C2451" s="176">
        <v>38.9</v>
      </c>
      <c r="D2451" s="282">
        <v>104</v>
      </c>
      <c r="E2451" s="265"/>
    </row>
    <row r="2452" spans="1:5">
      <c r="A2452" s="283">
        <v>7710</v>
      </c>
      <c r="B2452" s="176">
        <v>0</v>
      </c>
      <c r="C2452" s="176">
        <v>0</v>
      </c>
      <c r="D2452" s="282">
        <v>87</v>
      </c>
      <c r="E2452" s="265"/>
    </row>
    <row r="2453" spans="1:5">
      <c r="A2453" s="283">
        <v>7711</v>
      </c>
      <c r="B2453" s="176">
        <v>1383.1</v>
      </c>
      <c r="C2453" s="176">
        <v>45.6</v>
      </c>
      <c r="D2453" s="282">
        <v>87</v>
      </c>
      <c r="E2453" s="265"/>
    </row>
    <row r="2454" spans="1:5">
      <c r="A2454" s="283">
        <v>7712</v>
      </c>
      <c r="B2454" s="176">
        <v>3114</v>
      </c>
      <c r="C2454" s="176">
        <v>40</v>
      </c>
      <c r="D2454" s="282">
        <v>147</v>
      </c>
      <c r="E2454" s="265"/>
    </row>
    <row r="2455" spans="1:5">
      <c r="A2455" s="283">
        <v>7715</v>
      </c>
      <c r="B2455" s="176">
        <v>0</v>
      </c>
      <c r="C2455" s="176">
        <v>0</v>
      </c>
      <c r="D2455" s="282">
        <v>87</v>
      </c>
      <c r="E2455" s="265"/>
    </row>
    <row r="2456" spans="1:5">
      <c r="A2456" s="283">
        <v>7716</v>
      </c>
      <c r="B2456" s="176">
        <v>1599.2</v>
      </c>
      <c r="C2456" s="176">
        <v>44.5</v>
      </c>
      <c r="D2456" s="282">
        <v>129</v>
      </c>
      <c r="E2456" s="265"/>
    </row>
    <row r="2457" spans="1:5">
      <c r="A2457" s="283">
        <v>7717</v>
      </c>
      <c r="B2457" s="176">
        <v>4269.3999999999996</v>
      </c>
      <c r="C2457" s="176">
        <v>48.3</v>
      </c>
      <c r="D2457" s="282">
        <v>104</v>
      </c>
      <c r="E2457" s="265"/>
    </row>
    <row r="2458" spans="1:5">
      <c r="A2458" s="283">
        <v>7718</v>
      </c>
      <c r="B2458" s="176">
        <v>2916.3</v>
      </c>
      <c r="C2458" s="176">
        <v>39.5</v>
      </c>
      <c r="D2458" s="282">
        <v>87</v>
      </c>
      <c r="E2458" s="265"/>
    </row>
    <row r="2459" spans="1:5">
      <c r="A2459" s="283">
        <v>7719</v>
      </c>
      <c r="B2459" s="176">
        <v>1434.6</v>
      </c>
      <c r="C2459" s="176">
        <v>43.2</v>
      </c>
      <c r="D2459" s="282">
        <v>131</v>
      </c>
      <c r="E2459" s="265"/>
    </row>
    <row r="2460" spans="1:5">
      <c r="A2460" s="283">
        <v>7720</v>
      </c>
      <c r="B2460" s="176">
        <v>6768.9</v>
      </c>
      <c r="C2460" s="176">
        <v>41.4</v>
      </c>
      <c r="D2460" s="282">
        <v>87</v>
      </c>
      <c r="E2460" s="265"/>
    </row>
    <row r="2461" spans="1:5">
      <c r="A2461" s="283">
        <v>7721</v>
      </c>
      <c r="B2461" s="176">
        <v>3816.9</v>
      </c>
      <c r="C2461" s="176">
        <v>35.4</v>
      </c>
      <c r="D2461" s="282">
        <v>97</v>
      </c>
      <c r="E2461" s="265"/>
    </row>
    <row r="2462" spans="1:5">
      <c r="A2462" s="283">
        <v>7722</v>
      </c>
      <c r="B2462" s="176">
        <v>327.7</v>
      </c>
      <c r="C2462" s="176">
        <v>42.7</v>
      </c>
      <c r="D2462" s="282">
        <v>122</v>
      </c>
      <c r="E2462" s="265"/>
    </row>
    <row r="2463" spans="1:5">
      <c r="A2463" s="283">
        <v>7723</v>
      </c>
      <c r="B2463" s="176">
        <v>679.7</v>
      </c>
      <c r="C2463" s="176">
        <v>48.4</v>
      </c>
      <c r="D2463" s="282">
        <v>114</v>
      </c>
      <c r="E2463" s="265"/>
    </row>
    <row r="2464" spans="1:5">
      <c r="A2464" s="283">
        <v>7724</v>
      </c>
      <c r="B2464" s="176">
        <v>1738.1</v>
      </c>
      <c r="C2464" s="176">
        <v>40.5</v>
      </c>
      <c r="D2464" s="282">
        <v>140</v>
      </c>
      <c r="E2464" s="265"/>
    </row>
    <row r="2465" spans="1:5">
      <c r="A2465" s="283">
        <v>7726</v>
      </c>
      <c r="B2465" s="176">
        <v>1296.7</v>
      </c>
      <c r="C2465" s="176">
        <v>41.3</v>
      </c>
      <c r="D2465" s="282">
        <v>130</v>
      </c>
      <c r="E2465" s="265"/>
    </row>
    <row r="2466" spans="1:5">
      <c r="A2466" s="283">
        <v>7727</v>
      </c>
      <c r="B2466" s="176">
        <v>247.1</v>
      </c>
      <c r="C2466" s="176">
        <v>39.700000000000003</v>
      </c>
      <c r="D2466" s="282">
        <v>104</v>
      </c>
      <c r="E2466" s="265"/>
    </row>
    <row r="2467" spans="1:5">
      <c r="A2467" s="283">
        <v>7728</v>
      </c>
      <c r="B2467" s="176">
        <v>1211</v>
      </c>
      <c r="C2467" s="176">
        <v>39.4</v>
      </c>
      <c r="D2467" s="282">
        <v>136</v>
      </c>
      <c r="E2467" s="265"/>
    </row>
    <row r="2468" spans="1:5">
      <c r="A2468" s="283">
        <v>7730</v>
      </c>
      <c r="B2468" s="176">
        <v>3488.1</v>
      </c>
      <c r="C2468" s="176">
        <v>41.8</v>
      </c>
      <c r="D2468" s="282">
        <v>103</v>
      </c>
      <c r="E2468" s="265"/>
    </row>
    <row r="2469" spans="1:5">
      <c r="A2469" s="283">
        <v>7731</v>
      </c>
      <c r="B2469" s="176">
        <v>1270.5999999999999</v>
      </c>
      <c r="C2469" s="176">
        <v>37.9</v>
      </c>
      <c r="D2469" s="282">
        <v>119</v>
      </c>
      <c r="E2469" s="265"/>
    </row>
    <row r="2470" spans="1:5">
      <c r="A2470" s="283">
        <v>7732</v>
      </c>
      <c r="B2470" s="176">
        <v>3197.8</v>
      </c>
      <c r="C2470" s="176">
        <v>44.9</v>
      </c>
      <c r="D2470" s="282">
        <v>87</v>
      </c>
      <c r="E2470" s="265"/>
    </row>
    <row r="2471" spans="1:5">
      <c r="A2471" s="283">
        <v>7733</v>
      </c>
      <c r="B2471" s="176">
        <v>951.2</v>
      </c>
      <c r="C2471" s="176">
        <v>44.9</v>
      </c>
      <c r="D2471" s="282">
        <v>137</v>
      </c>
      <c r="E2471" s="265"/>
    </row>
    <row r="2472" spans="1:5">
      <c r="A2472" s="283">
        <v>7734</v>
      </c>
      <c r="B2472" s="176">
        <v>6987.8</v>
      </c>
      <c r="C2472" s="176">
        <v>38.1</v>
      </c>
      <c r="D2472" s="282">
        <v>124</v>
      </c>
      <c r="E2472" s="265"/>
    </row>
    <row r="2473" spans="1:5">
      <c r="A2473" s="283">
        <v>7735</v>
      </c>
      <c r="B2473" s="176">
        <v>3822.5</v>
      </c>
      <c r="C2473" s="176">
        <v>38.9</v>
      </c>
      <c r="D2473" s="282">
        <v>113</v>
      </c>
      <c r="E2473" s="265"/>
    </row>
    <row r="2474" spans="1:5">
      <c r="A2474" s="283">
        <v>7737</v>
      </c>
      <c r="B2474" s="176">
        <v>1823.1</v>
      </c>
      <c r="C2474" s="176">
        <v>40.799999999999997</v>
      </c>
      <c r="D2474" s="282">
        <v>96</v>
      </c>
      <c r="E2474" s="265"/>
    </row>
    <row r="2475" spans="1:5">
      <c r="A2475" s="283">
        <v>7738</v>
      </c>
      <c r="B2475" s="176">
        <v>1057.5</v>
      </c>
      <c r="C2475" s="176">
        <v>43.8</v>
      </c>
      <c r="D2475" s="282">
        <v>124</v>
      </c>
      <c r="E2475" s="265"/>
    </row>
    <row r="2476" spans="1:5">
      <c r="A2476" s="283">
        <v>7739</v>
      </c>
      <c r="B2476" s="176">
        <v>2172.1999999999998</v>
      </c>
      <c r="C2476" s="176">
        <v>43.4</v>
      </c>
      <c r="D2476" s="282">
        <v>105</v>
      </c>
      <c r="E2476" s="265"/>
    </row>
    <row r="2477" spans="1:5">
      <c r="A2477" s="283">
        <v>7740</v>
      </c>
      <c r="B2477" s="176">
        <v>5639.1</v>
      </c>
      <c r="C2477" s="176">
        <v>34.299999999999997</v>
      </c>
      <c r="D2477" s="282">
        <v>115</v>
      </c>
      <c r="E2477" s="265"/>
    </row>
    <row r="2478" spans="1:5">
      <c r="A2478" s="283">
        <v>7746</v>
      </c>
      <c r="B2478" s="176">
        <v>1529.6</v>
      </c>
      <c r="C2478" s="176">
        <v>42.1</v>
      </c>
      <c r="D2478" s="282">
        <v>130</v>
      </c>
      <c r="E2478" s="265"/>
    </row>
    <row r="2479" spans="1:5">
      <c r="A2479" s="283">
        <v>7747</v>
      </c>
      <c r="B2479" s="176">
        <v>2246</v>
      </c>
      <c r="C2479" s="176">
        <v>40.299999999999997</v>
      </c>
      <c r="D2479" s="282">
        <v>169</v>
      </c>
      <c r="E2479" s="265"/>
    </row>
    <row r="2480" spans="1:5">
      <c r="A2480" s="283">
        <v>7748</v>
      </c>
      <c r="B2480" s="176">
        <v>1999.9</v>
      </c>
      <c r="C2480" s="176">
        <v>41.1</v>
      </c>
      <c r="D2480" s="282">
        <v>115</v>
      </c>
      <c r="E2480" s="265"/>
    </row>
    <row r="2481" spans="1:5">
      <c r="A2481" s="283">
        <v>7750</v>
      </c>
      <c r="B2481" s="176">
        <v>2778.3</v>
      </c>
      <c r="C2481" s="176">
        <v>48.3</v>
      </c>
      <c r="D2481" s="282">
        <v>87</v>
      </c>
      <c r="E2481" s="265"/>
    </row>
    <row r="2482" spans="1:5">
      <c r="A2482" s="283">
        <v>7751</v>
      </c>
      <c r="B2482" s="176">
        <v>1163.0999999999999</v>
      </c>
      <c r="C2482" s="176">
        <v>39.799999999999997</v>
      </c>
      <c r="D2482" s="282">
        <v>132</v>
      </c>
      <c r="E2482" s="265"/>
    </row>
    <row r="2483" spans="1:5">
      <c r="A2483" s="283">
        <v>7752</v>
      </c>
      <c r="B2483" s="176">
        <v>1089</v>
      </c>
      <c r="C2483" s="176">
        <v>46.6</v>
      </c>
      <c r="D2483" s="282">
        <v>87</v>
      </c>
      <c r="E2483" s="265"/>
    </row>
    <row r="2484" spans="1:5">
      <c r="A2484" s="283">
        <v>7753</v>
      </c>
      <c r="B2484" s="176">
        <v>1989.6</v>
      </c>
      <c r="C2484" s="176">
        <v>42.7</v>
      </c>
      <c r="D2484" s="282">
        <v>129</v>
      </c>
      <c r="E2484" s="265"/>
    </row>
    <row r="2485" spans="1:5">
      <c r="A2485" s="283">
        <v>7754</v>
      </c>
      <c r="B2485" s="176">
        <v>0</v>
      </c>
      <c r="C2485" s="176">
        <v>0</v>
      </c>
      <c r="D2485" s="282">
        <v>87</v>
      </c>
      <c r="E2485" s="265"/>
    </row>
    <row r="2486" spans="1:5">
      <c r="A2486" s="283">
        <v>7755</v>
      </c>
      <c r="B2486" s="176">
        <v>2157.6999999999998</v>
      </c>
      <c r="C2486" s="176">
        <v>41.3</v>
      </c>
      <c r="D2486" s="282">
        <v>111</v>
      </c>
      <c r="E2486" s="265"/>
    </row>
    <row r="2487" spans="1:5">
      <c r="A2487" s="283">
        <v>7756</v>
      </c>
      <c r="B2487" s="176">
        <v>7801</v>
      </c>
      <c r="C2487" s="176">
        <v>51.9</v>
      </c>
      <c r="D2487" s="282">
        <v>105</v>
      </c>
      <c r="E2487" s="265"/>
    </row>
    <row r="2488" spans="1:5">
      <c r="A2488" s="283">
        <v>7757</v>
      </c>
      <c r="B2488" s="176">
        <v>2147</v>
      </c>
      <c r="C2488" s="176">
        <v>46</v>
      </c>
      <c r="D2488" s="282">
        <v>102</v>
      </c>
      <c r="E2488" s="265"/>
    </row>
    <row r="2489" spans="1:5">
      <c r="A2489" s="283">
        <v>7758</v>
      </c>
      <c r="B2489" s="176">
        <v>3422</v>
      </c>
      <c r="C2489" s="176">
        <v>39.4</v>
      </c>
      <c r="D2489" s="282">
        <v>94</v>
      </c>
      <c r="E2489" s="265"/>
    </row>
    <row r="2490" spans="1:5">
      <c r="A2490" s="283">
        <v>7760</v>
      </c>
      <c r="B2490" s="176">
        <v>1057.4000000000001</v>
      </c>
      <c r="C2490" s="176">
        <v>41.5</v>
      </c>
      <c r="D2490" s="282">
        <v>124</v>
      </c>
      <c r="E2490" s="265"/>
    </row>
    <row r="2491" spans="1:5">
      <c r="A2491" s="283">
        <v>7762</v>
      </c>
      <c r="B2491" s="176">
        <v>2800.5</v>
      </c>
      <c r="C2491" s="176">
        <v>49.8</v>
      </c>
      <c r="D2491" s="282">
        <v>122</v>
      </c>
      <c r="E2491" s="265"/>
    </row>
    <row r="2492" spans="1:5">
      <c r="A2492" s="283">
        <v>7763</v>
      </c>
      <c r="B2492" s="176">
        <v>0</v>
      </c>
      <c r="C2492" s="176">
        <v>0</v>
      </c>
      <c r="D2492" s="282">
        <v>87</v>
      </c>
      <c r="E2492" s="265"/>
    </row>
    <row r="2493" spans="1:5">
      <c r="A2493" s="283">
        <v>7764</v>
      </c>
      <c r="B2493" s="176">
        <v>2501.1999999999998</v>
      </c>
      <c r="C2493" s="176">
        <v>33.299999999999997</v>
      </c>
      <c r="D2493" s="282">
        <v>164</v>
      </c>
      <c r="E2493" s="265"/>
    </row>
    <row r="2494" spans="1:5">
      <c r="A2494" s="283">
        <v>7765</v>
      </c>
      <c r="B2494" s="176">
        <v>2449.3000000000002</v>
      </c>
      <c r="C2494" s="176">
        <v>38</v>
      </c>
      <c r="D2494" s="282">
        <v>116</v>
      </c>
      <c r="E2494" s="265"/>
    </row>
    <row r="2495" spans="1:5">
      <c r="A2495" s="283">
        <v>7801</v>
      </c>
      <c r="B2495" s="176">
        <v>2689.6</v>
      </c>
      <c r="C2495" s="176">
        <v>36.6</v>
      </c>
      <c r="D2495" s="282">
        <v>103</v>
      </c>
      <c r="E2495" s="265"/>
    </row>
    <row r="2496" spans="1:5">
      <c r="A2496" s="283">
        <v>7802</v>
      </c>
      <c r="B2496" s="176">
        <v>0</v>
      </c>
      <c r="C2496" s="176">
        <v>0</v>
      </c>
      <c r="D2496" s="282">
        <v>87</v>
      </c>
      <c r="E2496" s="265"/>
    </row>
    <row r="2497" spans="1:5">
      <c r="A2497" s="283">
        <v>7803</v>
      </c>
      <c r="B2497" s="176">
        <v>1250</v>
      </c>
      <c r="C2497" s="176">
        <v>40.5</v>
      </c>
      <c r="D2497" s="282">
        <v>97</v>
      </c>
      <c r="E2497" s="265"/>
    </row>
    <row r="2498" spans="1:5">
      <c r="A2498" s="283">
        <v>7806</v>
      </c>
      <c r="B2498" s="176">
        <v>0</v>
      </c>
      <c r="C2498" s="176">
        <v>0</v>
      </c>
      <c r="D2498" s="282">
        <v>87</v>
      </c>
      <c r="E2498" s="265"/>
    </row>
    <row r="2499" spans="1:5">
      <c r="A2499" s="283">
        <v>7820</v>
      </c>
      <c r="B2499" s="176">
        <v>56</v>
      </c>
      <c r="C2499" s="176">
        <v>41.6</v>
      </c>
      <c r="D2499" s="282">
        <v>87</v>
      </c>
      <c r="E2499" s="265"/>
    </row>
    <row r="2500" spans="1:5">
      <c r="A2500" s="283">
        <v>7821</v>
      </c>
      <c r="B2500" s="176">
        <v>300.3</v>
      </c>
      <c r="C2500" s="176">
        <v>41.7</v>
      </c>
      <c r="D2500" s="282">
        <v>132</v>
      </c>
      <c r="E2500" s="265"/>
    </row>
    <row r="2501" spans="1:5">
      <c r="A2501" s="283">
        <v>7822</v>
      </c>
      <c r="B2501" s="176">
        <v>130.69999999999999</v>
      </c>
      <c r="C2501" s="176">
        <v>45.9</v>
      </c>
      <c r="D2501" s="282">
        <v>87</v>
      </c>
      <c r="E2501" s="265"/>
    </row>
    <row r="2502" spans="1:5">
      <c r="A2502" s="283">
        <v>7823</v>
      </c>
      <c r="B2502" s="176">
        <v>285.89999999999998</v>
      </c>
      <c r="C2502" s="176">
        <v>46.7</v>
      </c>
      <c r="D2502" s="282">
        <v>94</v>
      </c>
      <c r="E2502" s="265"/>
    </row>
    <row r="2503" spans="1:5">
      <c r="A2503" s="283">
        <v>7825</v>
      </c>
      <c r="B2503" s="176">
        <v>108.6</v>
      </c>
      <c r="C2503" s="176">
        <v>44.7</v>
      </c>
      <c r="D2503" s="282">
        <v>115</v>
      </c>
      <c r="E2503" s="265"/>
    </row>
    <row r="2504" spans="1:5">
      <c r="A2504" s="283">
        <v>7826</v>
      </c>
      <c r="B2504" s="176">
        <v>87.2</v>
      </c>
      <c r="C2504" s="176">
        <v>45.5</v>
      </c>
      <c r="D2504" s="282">
        <v>109</v>
      </c>
      <c r="E2504" s="265"/>
    </row>
    <row r="2505" spans="1:5">
      <c r="A2505" s="283">
        <v>7827</v>
      </c>
      <c r="B2505" s="176">
        <v>79.7</v>
      </c>
      <c r="C2505" s="176">
        <v>42.1</v>
      </c>
      <c r="D2505" s="282">
        <v>94</v>
      </c>
      <c r="E2505" s="265"/>
    </row>
    <row r="2506" spans="1:5">
      <c r="A2506" s="283">
        <v>7828</v>
      </c>
      <c r="B2506" s="176">
        <v>1128.3</v>
      </c>
      <c r="C2506" s="176">
        <v>37.200000000000003</v>
      </c>
      <c r="D2506" s="282">
        <v>87</v>
      </c>
      <c r="E2506" s="265"/>
    </row>
    <row r="2507" spans="1:5">
      <c r="A2507" s="283">
        <v>7830</v>
      </c>
      <c r="B2507" s="176">
        <v>247.6</v>
      </c>
      <c r="C2507" s="176">
        <v>45</v>
      </c>
      <c r="D2507" s="282">
        <v>112</v>
      </c>
      <c r="E2507" s="265"/>
    </row>
    <row r="2508" spans="1:5">
      <c r="A2508" s="283">
        <v>7831</v>
      </c>
      <c r="B2508" s="176">
        <v>0</v>
      </c>
      <c r="C2508" s="176">
        <v>0</v>
      </c>
      <c r="D2508" s="282">
        <v>87</v>
      </c>
      <c r="E2508" s="265"/>
    </row>
    <row r="2509" spans="1:5">
      <c r="A2509" s="283">
        <v>7832</v>
      </c>
      <c r="B2509" s="176">
        <v>127.7</v>
      </c>
      <c r="C2509" s="176">
        <v>44.5</v>
      </c>
      <c r="D2509" s="282">
        <v>96</v>
      </c>
      <c r="E2509" s="265"/>
    </row>
    <row r="2510" spans="1:5">
      <c r="A2510" s="283">
        <v>7833</v>
      </c>
      <c r="B2510" s="176">
        <v>0</v>
      </c>
      <c r="C2510" s="176">
        <v>0</v>
      </c>
      <c r="D2510" s="282">
        <v>87</v>
      </c>
      <c r="E2510" s="265"/>
    </row>
    <row r="2511" spans="1:5">
      <c r="A2511" s="283">
        <v>7834</v>
      </c>
      <c r="B2511" s="176">
        <v>1380.8</v>
      </c>
      <c r="C2511" s="176">
        <v>43</v>
      </c>
      <c r="D2511" s="282">
        <v>126</v>
      </c>
      <c r="E2511" s="265"/>
    </row>
    <row r="2512" spans="1:5">
      <c r="A2512" s="283">
        <v>7836</v>
      </c>
      <c r="B2512" s="176">
        <v>1072.5</v>
      </c>
      <c r="C2512" s="176">
        <v>38</v>
      </c>
      <c r="D2512" s="282">
        <v>113</v>
      </c>
      <c r="E2512" s="265"/>
    </row>
    <row r="2513" spans="1:5">
      <c r="A2513" s="283">
        <v>7837</v>
      </c>
      <c r="B2513" s="176">
        <v>0</v>
      </c>
      <c r="C2513" s="176">
        <v>0</v>
      </c>
      <c r="D2513" s="282">
        <v>87</v>
      </c>
      <c r="E2513" s="265"/>
    </row>
    <row r="2514" spans="1:5">
      <c r="A2514" s="283">
        <v>7838</v>
      </c>
      <c r="B2514" s="176">
        <v>148.80000000000001</v>
      </c>
      <c r="C2514" s="176">
        <v>40.799999999999997</v>
      </c>
      <c r="D2514" s="282">
        <v>87</v>
      </c>
      <c r="E2514" s="265"/>
    </row>
    <row r="2515" spans="1:5">
      <c r="A2515" s="283">
        <v>7839</v>
      </c>
      <c r="B2515" s="176">
        <v>0</v>
      </c>
      <c r="C2515" s="176">
        <v>0</v>
      </c>
      <c r="D2515" s="282">
        <v>87</v>
      </c>
      <c r="E2515" s="265"/>
    </row>
    <row r="2516" spans="1:5">
      <c r="A2516" s="283">
        <v>7840</v>
      </c>
      <c r="B2516" s="176">
        <v>624.70000000000005</v>
      </c>
      <c r="C2516" s="176">
        <v>39.700000000000003</v>
      </c>
      <c r="D2516" s="282">
        <v>154</v>
      </c>
      <c r="E2516" s="265"/>
    </row>
    <row r="2517" spans="1:5">
      <c r="A2517" s="283">
        <v>7842</v>
      </c>
      <c r="B2517" s="176">
        <v>0</v>
      </c>
      <c r="C2517" s="176">
        <v>0</v>
      </c>
      <c r="D2517" s="282">
        <v>87</v>
      </c>
      <c r="E2517" s="265"/>
    </row>
    <row r="2518" spans="1:5">
      <c r="A2518" s="283">
        <v>7843</v>
      </c>
      <c r="B2518" s="176">
        <v>2226.6</v>
      </c>
      <c r="C2518" s="176">
        <v>39.700000000000003</v>
      </c>
      <c r="D2518" s="282">
        <v>102</v>
      </c>
      <c r="E2518" s="265"/>
    </row>
    <row r="2519" spans="1:5">
      <c r="A2519" s="283">
        <v>7844</v>
      </c>
      <c r="B2519" s="176">
        <v>0</v>
      </c>
      <c r="C2519" s="176">
        <v>0</v>
      </c>
      <c r="D2519" s="282">
        <v>87</v>
      </c>
      <c r="E2519" s="265"/>
    </row>
    <row r="2520" spans="1:5">
      <c r="A2520" s="283">
        <v>7845</v>
      </c>
      <c r="B2520" s="176">
        <v>1370.9</v>
      </c>
      <c r="C2520" s="176">
        <v>41.4</v>
      </c>
      <c r="D2520" s="282">
        <v>87</v>
      </c>
      <c r="E2520" s="265"/>
    </row>
    <row r="2521" spans="1:5">
      <c r="A2521" s="283">
        <v>7846</v>
      </c>
      <c r="B2521" s="176">
        <v>97.8</v>
      </c>
      <c r="C2521" s="176">
        <v>42.5</v>
      </c>
      <c r="D2521" s="282">
        <v>87</v>
      </c>
      <c r="E2521" s="265"/>
    </row>
    <row r="2522" spans="1:5">
      <c r="A2522" s="283">
        <v>7847</v>
      </c>
      <c r="B2522" s="176">
        <v>1290.7</v>
      </c>
      <c r="C2522" s="176">
        <v>40.700000000000003</v>
      </c>
      <c r="D2522" s="282">
        <v>96</v>
      </c>
      <c r="E2522" s="265"/>
    </row>
    <row r="2523" spans="1:5">
      <c r="A2523" s="283">
        <v>7848</v>
      </c>
      <c r="B2523" s="176">
        <v>187.5</v>
      </c>
      <c r="C2523" s="176">
        <v>43.7</v>
      </c>
      <c r="D2523" s="282">
        <v>131</v>
      </c>
      <c r="E2523" s="265"/>
    </row>
    <row r="2524" spans="1:5">
      <c r="A2524" s="283">
        <v>7849</v>
      </c>
      <c r="B2524" s="176">
        <v>834.6</v>
      </c>
      <c r="C2524" s="176">
        <v>40.5</v>
      </c>
      <c r="D2524" s="282">
        <v>112</v>
      </c>
      <c r="E2524" s="265"/>
    </row>
    <row r="2525" spans="1:5">
      <c r="A2525" s="283">
        <v>7850</v>
      </c>
      <c r="B2525" s="176">
        <v>1687.9</v>
      </c>
      <c r="C2525" s="176">
        <v>39.799999999999997</v>
      </c>
      <c r="D2525" s="282">
        <v>96</v>
      </c>
      <c r="E2525" s="265"/>
    </row>
    <row r="2526" spans="1:5">
      <c r="A2526" s="283">
        <v>7851</v>
      </c>
      <c r="B2526" s="176">
        <v>30.2</v>
      </c>
      <c r="C2526" s="176">
        <v>43.5</v>
      </c>
      <c r="D2526" s="282">
        <v>97</v>
      </c>
      <c r="E2526" s="265"/>
    </row>
    <row r="2527" spans="1:5">
      <c r="A2527" s="283">
        <v>7852</v>
      </c>
      <c r="B2527" s="176">
        <v>731.3</v>
      </c>
      <c r="C2527" s="176">
        <v>41.4</v>
      </c>
      <c r="D2527" s="282">
        <v>105</v>
      </c>
      <c r="E2527" s="265"/>
    </row>
    <row r="2528" spans="1:5">
      <c r="A2528" s="283">
        <v>7853</v>
      </c>
      <c r="B2528" s="176">
        <v>388</v>
      </c>
      <c r="C2528" s="176">
        <v>41.9</v>
      </c>
      <c r="D2528" s="282">
        <v>96</v>
      </c>
      <c r="E2528" s="265"/>
    </row>
    <row r="2529" spans="1:5">
      <c r="A2529" s="283">
        <v>7855</v>
      </c>
      <c r="B2529" s="176">
        <v>89.3</v>
      </c>
      <c r="C2529" s="176">
        <v>41.8</v>
      </c>
      <c r="D2529" s="282">
        <v>87</v>
      </c>
      <c r="E2529" s="265"/>
    </row>
    <row r="2530" spans="1:5">
      <c r="A2530" s="283">
        <v>7856</v>
      </c>
      <c r="B2530" s="176">
        <v>2037.6</v>
      </c>
      <c r="C2530" s="176">
        <v>45.3</v>
      </c>
      <c r="D2530" s="282">
        <v>97</v>
      </c>
      <c r="E2530" s="265"/>
    </row>
    <row r="2531" spans="1:5">
      <c r="A2531" s="283">
        <v>7857</v>
      </c>
      <c r="B2531" s="176">
        <v>3004.4</v>
      </c>
      <c r="C2531" s="176">
        <v>39.6</v>
      </c>
      <c r="D2531" s="282">
        <v>120</v>
      </c>
      <c r="E2531" s="265"/>
    </row>
    <row r="2532" spans="1:5">
      <c r="A2532" s="283">
        <v>7860</v>
      </c>
      <c r="B2532" s="176">
        <v>295.60000000000002</v>
      </c>
      <c r="C2532" s="176">
        <v>43.1</v>
      </c>
      <c r="D2532" s="282">
        <v>113</v>
      </c>
      <c r="E2532" s="265"/>
    </row>
    <row r="2533" spans="1:5">
      <c r="A2533" s="283">
        <v>7863</v>
      </c>
      <c r="B2533" s="176">
        <v>233</v>
      </c>
      <c r="C2533" s="176">
        <v>42.9</v>
      </c>
      <c r="D2533" s="282">
        <v>87</v>
      </c>
      <c r="E2533" s="265"/>
    </row>
    <row r="2534" spans="1:5">
      <c r="A2534" s="283">
        <v>7865</v>
      </c>
      <c r="B2534" s="176">
        <v>144.4</v>
      </c>
      <c r="C2534" s="176">
        <v>44.5</v>
      </c>
      <c r="D2534" s="282">
        <v>87</v>
      </c>
      <c r="E2534" s="265"/>
    </row>
    <row r="2535" spans="1:5">
      <c r="A2535" s="283">
        <v>7866</v>
      </c>
      <c r="B2535" s="176">
        <v>744.4</v>
      </c>
      <c r="C2535" s="176">
        <v>41.4</v>
      </c>
      <c r="D2535" s="282">
        <v>95</v>
      </c>
      <c r="E2535" s="265"/>
    </row>
    <row r="2536" spans="1:5">
      <c r="A2536" s="283">
        <v>7869</v>
      </c>
      <c r="B2536" s="176">
        <v>1183.5</v>
      </c>
      <c r="C2536" s="176">
        <v>39.299999999999997</v>
      </c>
      <c r="D2536" s="282">
        <v>137</v>
      </c>
      <c r="E2536" s="265"/>
    </row>
    <row r="2537" spans="1:5">
      <c r="A2537" s="283">
        <v>7870</v>
      </c>
      <c r="B2537" s="176">
        <v>271.39999999999998</v>
      </c>
      <c r="C2537" s="176">
        <v>42.2</v>
      </c>
      <c r="D2537" s="282">
        <v>87</v>
      </c>
      <c r="E2537" s="265"/>
    </row>
    <row r="2538" spans="1:5">
      <c r="A2538" s="283">
        <v>7871</v>
      </c>
      <c r="B2538" s="176">
        <v>480</v>
      </c>
      <c r="C2538" s="176">
        <v>40.6</v>
      </c>
      <c r="D2538" s="282">
        <v>142</v>
      </c>
      <c r="E2538" s="265"/>
    </row>
    <row r="2539" spans="1:5">
      <c r="A2539" s="283">
        <v>7874</v>
      </c>
      <c r="B2539" s="176">
        <v>1009.9</v>
      </c>
      <c r="C2539" s="176">
        <v>39.700000000000003</v>
      </c>
      <c r="D2539" s="282">
        <v>130</v>
      </c>
      <c r="E2539" s="265"/>
    </row>
    <row r="2540" spans="1:5">
      <c r="A2540" s="283">
        <v>7875</v>
      </c>
      <c r="B2540" s="176">
        <v>0</v>
      </c>
      <c r="C2540" s="176">
        <v>0</v>
      </c>
      <c r="D2540" s="282">
        <v>87</v>
      </c>
      <c r="E2540" s="265"/>
    </row>
    <row r="2541" spans="1:5">
      <c r="A2541" s="283">
        <v>7876</v>
      </c>
      <c r="B2541" s="176">
        <v>1680.6</v>
      </c>
      <c r="C2541" s="176">
        <v>43.3</v>
      </c>
      <c r="D2541" s="282">
        <v>128</v>
      </c>
      <c r="E2541" s="265"/>
    </row>
    <row r="2542" spans="1:5">
      <c r="A2542" s="283">
        <v>7877</v>
      </c>
      <c r="B2542" s="176">
        <v>95.9</v>
      </c>
      <c r="C2542" s="176">
        <v>41.8</v>
      </c>
      <c r="D2542" s="282">
        <v>87</v>
      </c>
      <c r="E2542" s="265"/>
    </row>
    <row r="2543" spans="1:5">
      <c r="A2543" s="283">
        <v>7878</v>
      </c>
      <c r="B2543" s="176">
        <v>0</v>
      </c>
      <c r="C2543" s="176">
        <v>0</v>
      </c>
      <c r="D2543" s="282">
        <v>87</v>
      </c>
      <c r="E2543" s="265"/>
    </row>
    <row r="2544" spans="1:5">
      <c r="A2544" s="283">
        <v>7879</v>
      </c>
      <c r="B2544" s="176">
        <v>152.1</v>
      </c>
      <c r="C2544" s="176">
        <v>42.5</v>
      </c>
      <c r="D2544" s="282">
        <v>87</v>
      </c>
      <c r="E2544" s="265"/>
    </row>
    <row r="2545" spans="1:5">
      <c r="A2545" s="283">
        <v>7880</v>
      </c>
      <c r="B2545" s="176">
        <v>0</v>
      </c>
      <c r="C2545" s="176">
        <v>0</v>
      </c>
      <c r="D2545" s="282">
        <v>87</v>
      </c>
      <c r="E2545" s="265"/>
    </row>
    <row r="2546" spans="1:5">
      <c r="A2546" s="283">
        <v>7882</v>
      </c>
      <c r="B2546" s="176">
        <v>475.4</v>
      </c>
      <c r="C2546" s="176">
        <v>40.6</v>
      </c>
      <c r="D2546" s="282">
        <v>130</v>
      </c>
      <c r="E2546" s="265"/>
    </row>
    <row r="2547" spans="1:5">
      <c r="A2547" s="283">
        <v>7885</v>
      </c>
      <c r="B2547" s="176">
        <v>802.8</v>
      </c>
      <c r="C2547" s="176">
        <v>39.700000000000003</v>
      </c>
      <c r="D2547" s="282">
        <v>112</v>
      </c>
      <c r="E2547" s="265"/>
    </row>
    <row r="2548" spans="1:5">
      <c r="A2548" s="283">
        <v>7890</v>
      </c>
      <c r="B2548" s="176">
        <v>0</v>
      </c>
      <c r="C2548" s="176">
        <v>0</v>
      </c>
      <c r="D2548" s="282">
        <v>87</v>
      </c>
      <c r="E2548" s="265"/>
    </row>
    <row r="2549" spans="1:5">
      <c r="A2549" s="283">
        <v>7901</v>
      </c>
      <c r="B2549" s="176">
        <v>3417</v>
      </c>
      <c r="C2549" s="176">
        <v>39.299999999999997</v>
      </c>
      <c r="D2549" s="282">
        <v>139</v>
      </c>
      <c r="E2549" s="265"/>
    </row>
    <row r="2550" spans="1:5">
      <c r="A2550" s="283">
        <v>7902</v>
      </c>
      <c r="B2550" s="176">
        <v>0</v>
      </c>
      <c r="C2550" s="176">
        <v>0</v>
      </c>
      <c r="D2550" s="282">
        <v>87</v>
      </c>
      <c r="E2550" s="265"/>
    </row>
    <row r="2551" spans="1:5">
      <c r="A2551" s="283">
        <v>7920</v>
      </c>
      <c r="B2551" s="176">
        <v>1063.5999999999999</v>
      </c>
      <c r="C2551" s="176">
        <v>42.8</v>
      </c>
      <c r="D2551" s="282">
        <v>145</v>
      </c>
      <c r="E2551" s="265"/>
    </row>
    <row r="2552" spans="1:5">
      <c r="A2552" s="283">
        <v>7921</v>
      </c>
      <c r="B2552" s="176">
        <v>383.2</v>
      </c>
      <c r="C2552" s="176">
        <v>42.8</v>
      </c>
      <c r="D2552" s="282">
        <v>105</v>
      </c>
      <c r="E2552" s="265"/>
    </row>
    <row r="2553" spans="1:5">
      <c r="A2553" s="283">
        <v>7922</v>
      </c>
      <c r="B2553" s="176">
        <v>2395.1</v>
      </c>
      <c r="C2553" s="176">
        <v>43.3</v>
      </c>
      <c r="D2553" s="282">
        <v>132</v>
      </c>
      <c r="E2553" s="265"/>
    </row>
    <row r="2554" spans="1:5">
      <c r="A2554" s="283">
        <v>7924</v>
      </c>
      <c r="B2554" s="176">
        <v>601.79999999999995</v>
      </c>
      <c r="C2554" s="176">
        <v>40.5</v>
      </c>
      <c r="D2554" s="282">
        <v>135</v>
      </c>
      <c r="E2554" s="265"/>
    </row>
    <row r="2555" spans="1:5">
      <c r="A2555" s="283">
        <v>7926</v>
      </c>
      <c r="B2555" s="176">
        <v>0</v>
      </c>
      <c r="C2555" s="176">
        <v>0</v>
      </c>
      <c r="D2555" s="282">
        <v>87</v>
      </c>
      <c r="E2555" s="265"/>
    </row>
    <row r="2556" spans="1:5">
      <c r="A2556" s="283">
        <v>7927</v>
      </c>
      <c r="B2556" s="176">
        <v>1578.1</v>
      </c>
      <c r="C2556" s="176">
        <v>43.9</v>
      </c>
      <c r="D2556" s="282">
        <v>125</v>
      </c>
      <c r="E2556" s="265"/>
    </row>
    <row r="2557" spans="1:5">
      <c r="A2557" s="283">
        <v>7928</v>
      </c>
      <c r="B2557" s="176">
        <v>1834.3</v>
      </c>
      <c r="C2557" s="176">
        <v>40.299999999999997</v>
      </c>
      <c r="D2557" s="282">
        <v>132</v>
      </c>
      <c r="E2557" s="265"/>
    </row>
    <row r="2558" spans="1:5">
      <c r="A2558" s="283">
        <v>7930</v>
      </c>
      <c r="B2558" s="176">
        <v>331.9</v>
      </c>
      <c r="C2558" s="176">
        <v>43.4</v>
      </c>
      <c r="D2558" s="282">
        <v>97</v>
      </c>
      <c r="E2558" s="265"/>
    </row>
    <row r="2559" spans="1:5">
      <c r="A2559" s="283">
        <v>7931</v>
      </c>
      <c r="B2559" s="176">
        <v>254.2</v>
      </c>
      <c r="C2559" s="176">
        <v>42.5</v>
      </c>
      <c r="D2559" s="282">
        <v>123</v>
      </c>
      <c r="E2559" s="265"/>
    </row>
    <row r="2560" spans="1:5">
      <c r="A2560" s="283">
        <v>7932</v>
      </c>
      <c r="B2560" s="176">
        <v>1593.6</v>
      </c>
      <c r="C2560" s="176">
        <v>38.200000000000003</v>
      </c>
      <c r="D2560" s="282">
        <v>104</v>
      </c>
      <c r="E2560" s="265"/>
    </row>
    <row r="2561" spans="1:5">
      <c r="A2561" s="283">
        <v>7933</v>
      </c>
      <c r="B2561" s="176">
        <v>586.6</v>
      </c>
      <c r="C2561" s="176">
        <v>43.6</v>
      </c>
      <c r="D2561" s="282">
        <v>103</v>
      </c>
      <c r="E2561" s="265"/>
    </row>
    <row r="2562" spans="1:5">
      <c r="A2562" s="283">
        <v>7934</v>
      </c>
      <c r="B2562" s="176">
        <v>307.39999999999998</v>
      </c>
      <c r="C2562" s="176">
        <v>43.3</v>
      </c>
      <c r="D2562" s="282">
        <v>125</v>
      </c>
      <c r="E2562" s="265"/>
    </row>
    <row r="2563" spans="1:5">
      <c r="A2563" s="283">
        <v>7935</v>
      </c>
      <c r="B2563" s="176">
        <v>281.7</v>
      </c>
      <c r="C2563" s="176">
        <v>45.3</v>
      </c>
      <c r="D2563" s="282">
        <v>96</v>
      </c>
      <c r="E2563" s="265"/>
    </row>
    <row r="2564" spans="1:5">
      <c r="A2564" s="283">
        <v>7936</v>
      </c>
      <c r="B2564" s="176">
        <v>1428.3</v>
      </c>
      <c r="C2564" s="176">
        <v>45.5</v>
      </c>
      <c r="D2564" s="282">
        <v>116</v>
      </c>
      <c r="E2564" s="265"/>
    </row>
    <row r="2565" spans="1:5">
      <c r="A2565" s="283">
        <v>7938</v>
      </c>
      <c r="B2565" s="176">
        <v>0</v>
      </c>
      <c r="C2565" s="176">
        <v>0</v>
      </c>
      <c r="D2565" s="282">
        <v>87</v>
      </c>
      <c r="E2565" s="265"/>
    </row>
    <row r="2566" spans="1:5">
      <c r="A2566" s="283">
        <v>7939</v>
      </c>
      <c r="B2566" s="176">
        <v>1501.3</v>
      </c>
      <c r="C2566" s="176">
        <v>45.7</v>
      </c>
      <c r="D2566" s="282">
        <v>87</v>
      </c>
      <c r="E2566" s="265"/>
    </row>
    <row r="2567" spans="1:5">
      <c r="A2567" s="283">
        <v>7940</v>
      </c>
      <c r="B2567" s="176">
        <v>3417</v>
      </c>
      <c r="C2567" s="176">
        <v>37.299999999999997</v>
      </c>
      <c r="D2567" s="282">
        <v>163</v>
      </c>
      <c r="E2567" s="265"/>
    </row>
    <row r="2568" spans="1:5">
      <c r="A2568" s="283">
        <v>7945</v>
      </c>
      <c r="B2568" s="176">
        <v>516.29999999999995</v>
      </c>
      <c r="C2568" s="176">
        <v>44.1</v>
      </c>
      <c r="D2568" s="282">
        <v>123</v>
      </c>
      <c r="E2568" s="265"/>
    </row>
    <row r="2569" spans="1:5">
      <c r="A2569" s="283">
        <v>7946</v>
      </c>
      <c r="B2569" s="176">
        <v>911.1</v>
      </c>
      <c r="C2569" s="176">
        <v>44.2</v>
      </c>
      <c r="D2569" s="282">
        <v>95</v>
      </c>
      <c r="E2569" s="265"/>
    </row>
    <row r="2570" spans="1:5">
      <c r="A2570" s="283">
        <v>7950</v>
      </c>
      <c r="B2570" s="176">
        <v>1991.5</v>
      </c>
      <c r="C2570" s="176">
        <v>41.5</v>
      </c>
      <c r="D2570" s="282">
        <v>104</v>
      </c>
      <c r="E2570" s="265"/>
    </row>
    <row r="2571" spans="1:5">
      <c r="A2571" s="283">
        <v>7960</v>
      </c>
      <c r="B2571" s="176">
        <v>1311.3</v>
      </c>
      <c r="C2571" s="176">
        <v>39.700000000000003</v>
      </c>
      <c r="D2571" s="282">
        <v>185</v>
      </c>
      <c r="E2571" s="265"/>
    </row>
    <row r="2572" spans="1:5">
      <c r="A2572" s="283">
        <v>7961</v>
      </c>
      <c r="B2572" s="176">
        <v>0</v>
      </c>
      <c r="C2572" s="176">
        <v>0</v>
      </c>
      <c r="D2572" s="282">
        <v>87</v>
      </c>
      <c r="E2572" s="265"/>
    </row>
    <row r="2573" spans="1:5">
      <c r="A2573" s="283">
        <v>7962</v>
      </c>
      <c r="B2573" s="176">
        <v>0</v>
      </c>
      <c r="C2573" s="176">
        <v>0</v>
      </c>
      <c r="D2573" s="282">
        <v>87</v>
      </c>
      <c r="E2573" s="265"/>
    </row>
    <row r="2574" spans="1:5">
      <c r="A2574" s="283">
        <v>7963</v>
      </c>
      <c r="B2574" s="176">
        <v>0</v>
      </c>
      <c r="C2574" s="176">
        <v>0</v>
      </c>
      <c r="D2574" s="282">
        <v>87</v>
      </c>
      <c r="E2574" s="265"/>
    </row>
    <row r="2575" spans="1:5">
      <c r="A2575" s="283">
        <v>7970</v>
      </c>
      <c r="B2575" s="176">
        <v>0</v>
      </c>
      <c r="C2575" s="176">
        <v>0</v>
      </c>
      <c r="D2575" s="282">
        <v>87</v>
      </c>
      <c r="E2575" s="265"/>
    </row>
    <row r="2576" spans="1:5">
      <c r="A2576" s="283">
        <v>7974</v>
      </c>
      <c r="B2576" s="176">
        <v>2965.7</v>
      </c>
      <c r="C2576" s="176">
        <v>40.9</v>
      </c>
      <c r="D2576" s="282">
        <v>104</v>
      </c>
      <c r="E2576" s="265"/>
    </row>
    <row r="2577" spans="1:5">
      <c r="A2577" s="283">
        <v>7976</v>
      </c>
      <c r="B2577" s="176">
        <v>213</v>
      </c>
      <c r="C2577" s="176">
        <v>48.1</v>
      </c>
      <c r="D2577" s="282">
        <v>87</v>
      </c>
      <c r="E2577" s="265"/>
    </row>
    <row r="2578" spans="1:5">
      <c r="A2578" s="283">
        <v>7977</v>
      </c>
      <c r="B2578" s="176">
        <v>0</v>
      </c>
      <c r="C2578" s="176">
        <v>0</v>
      </c>
      <c r="D2578" s="282">
        <v>87</v>
      </c>
      <c r="E2578" s="265"/>
    </row>
    <row r="2579" spans="1:5">
      <c r="A2579" s="283">
        <v>7978</v>
      </c>
      <c r="B2579" s="176">
        <v>5288.6</v>
      </c>
      <c r="C2579" s="176">
        <v>44.2</v>
      </c>
      <c r="D2579" s="282">
        <v>87</v>
      </c>
      <c r="E2579" s="265"/>
    </row>
    <row r="2580" spans="1:5">
      <c r="A2580" s="283">
        <v>7979</v>
      </c>
      <c r="B2580" s="176">
        <v>0</v>
      </c>
      <c r="C2580" s="176">
        <v>0</v>
      </c>
      <c r="D2580" s="282">
        <v>87</v>
      </c>
      <c r="E2580" s="265"/>
    </row>
    <row r="2581" spans="1:5">
      <c r="A2581" s="283">
        <v>7980</v>
      </c>
      <c r="B2581" s="176">
        <v>727.4</v>
      </c>
      <c r="C2581" s="176">
        <v>42</v>
      </c>
      <c r="D2581" s="282">
        <v>123</v>
      </c>
      <c r="E2581" s="265"/>
    </row>
    <row r="2582" spans="1:5">
      <c r="A2582" s="283">
        <v>7981</v>
      </c>
      <c r="B2582" s="176">
        <v>1168.3</v>
      </c>
      <c r="C2582" s="176">
        <v>43.9</v>
      </c>
      <c r="D2582" s="282">
        <v>131</v>
      </c>
      <c r="E2582" s="265"/>
    </row>
    <row r="2583" spans="1:5">
      <c r="A2583" s="283">
        <v>8001</v>
      </c>
      <c r="B2583" s="176">
        <v>0</v>
      </c>
      <c r="C2583" s="176">
        <v>0</v>
      </c>
      <c r="D2583" s="282">
        <v>87</v>
      </c>
      <c r="E2583" s="265"/>
    </row>
    <row r="2584" spans="1:5">
      <c r="A2584" s="283">
        <v>8002</v>
      </c>
      <c r="B2584" s="176">
        <v>3115.3</v>
      </c>
      <c r="C2584" s="176">
        <v>41.6</v>
      </c>
      <c r="D2584" s="282">
        <v>176</v>
      </c>
      <c r="E2584" s="265"/>
    </row>
    <row r="2585" spans="1:5">
      <c r="A2585" s="283">
        <v>8003</v>
      </c>
      <c r="B2585" s="176">
        <v>2778.1</v>
      </c>
      <c r="C2585" s="176">
        <v>43.4</v>
      </c>
      <c r="D2585" s="282">
        <v>142</v>
      </c>
      <c r="E2585" s="265"/>
    </row>
    <row r="2586" spans="1:5">
      <c r="A2586" s="283">
        <v>8004</v>
      </c>
      <c r="B2586" s="176">
        <v>634.70000000000005</v>
      </c>
      <c r="C2586" s="176">
        <v>40</v>
      </c>
      <c r="D2586" s="282">
        <v>125</v>
      </c>
      <c r="E2586" s="265"/>
    </row>
    <row r="2587" spans="1:5">
      <c r="A2587" s="283">
        <v>8005</v>
      </c>
      <c r="B2587" s="176">
        <v>460</v>
      </c>
      <c r="C2587" s="176">
        <v>46.5</v>
      </c>
      <c r="D2587" s="282">
        <v>112</v>
      </c>
      <c r="E2587" s="265"/>
    </row>
    <row r="2588" spans="1:5">
      <c r="A2588" s="283">
        <v>8006</v>
      </c>
      <c r="B2588" s="176">
        <v>0</v>
      </c>
      <c r="C2588" s="176">
        <v>0</v>
      </c>
      <c r="D2588" s="282">
        <v>87</v>
      </c>
      <c r="E2588" s="265"/>
    </row>
    <row r="2589" spans="1:5">
      <c r="A2589" s="283">
        <v>8007</v>
      </c>
      <c r="B2589" s="176">
        <v>4906</v>
      </c>
      <c r="C2589" s="176">
        <v>40.200000000000003</v>
      </c>
      <c r="D2589" s="282">
        <v>113</v>
      </c>
      <c r="E2589" s="265"/>
    </row>
    <row r="2590" spans="1:5">
      <c r="A2590" s="283">
        <v>8008</v>
      </c>
      <c r="B2590" s="176">
        <v>824.4</v>
      </c>
      <c r="C2590" s="176">
        <v>57.3</v>
      </c>
      <c r="D2590" s="282">
        <v>87</v>
      </c>
      <c r="E2590" s="265"/>
    </row>
    <row r="2591" spans="1:5">
      <c r="A2591" s="283">
        <v>8009</v>
      </c>
      <c r="B2591" s="176">
        <v>1108.5</v>
      </c>
      <c r="C2591" s="176">
        <v>39.5</v>
      </c>
      <c r="D2591" s="282">
        <v>93</v>
      </c>
      <c r="E2591" s="265"/>
    </row>
    <row r="2592" spans="1:5">
      <c r="A2592" s="283">
        <v>8010</v>
      </c>
      <c r="B2592" s="176">
        <v>2952.8</v>
      </c>
      <c r="C2592" s="176">
        <v>40</v>
      </c>
      <c r="D2592" s="282">
        <v>87</v>
      </c>
      <c r="E2592" s="265"/>
    </row>
    <row r="2593" spans="1:5">
      <c r="A2593" s="283">
        <v>8011</v>
      </c>
      <c r="B2593" s="176">
        <v>0</v>
      </c>
      <c r="C2593" s="176">
        <v>0</v>
      </c>
      <c r="D2593" s="282">
        <v>87</v>
      </c>
      <c r="E2593" s="265"/>
    </row>
    <row r="2594" spans="1:5">
      <c r="A2594" s="283">
        <v>8012</v>
      </c>
      <c r="B2594" s="176">
        <v>2549.3000000000002</v>
      </c>
      <c r="C2594" s="176">
        <v>39.799999999999997</v>
      </c>
      <c r="D2594" s="282">
        <v>155</v>
      </c>
      <c r="E2594" s="265"/>
    </row>
    <row r="2595" spans="1:5">
      <c r="A2595" s="283">
        <v>8014</v>
      </c>
      <c r="B2595" s="176">
        <v>105.1</v>
      </c>
      <c r="C2595" s="176">
        <v>40.799999999999997</v>
      </c>
      <c r="D2595" s="282">
        <v>87</v>
      </c>
      <c r="E2595" s="265"/>
    </row>
    <row r="2596" spans="1:5">
      <c r="A2596" s="283">
        <v>8015</v>
      </c>
      <c r="B2596" s="176">
        <v>329.2</v>
      </c>
      <c r="C2596" s="176">
        <v>37.799999999999997</v>
      </c>
      <c r="D2596" s="282">
        <v>95</v>
      </c>
      <c r="E2596" s="265"/>
    </row>
    <row r="2597" spans="1:5">
      <c r="A2597" s="283">
        <v>8016</v>
      </c>
      <c r="B2597" s="176">
        <v>1604</v>
      </c>
      <c r="C2597" s="176">
        <v>39</v>
      </c>
      <c r="D2597" s="282">
        <v>123</v>
      </c>
      <c r="E2597" s="265"/>
    </row>
    <row r="2598" spans="1:5">
      <c r="A2598" s="283">
        <v>8018</v>
      </c>
      <c r="B2598" s="176">
        <v>248.1</v>
      </c>
      <c r="C2598" s="176">
        <v>27.7</v>
      </c>
      <c r="D2598" s="282">
        <v>97</v>
      </c>
      <c r="E2598" s="265"/>
    </row>
    <row r="2599" spans="1:5">
      <c r="A2599" s="283">
        <v>8019</v>
      </c>
      <c r="B2599" s="176">
        <v>15.6</v>
      </c>
      <c r="C2599" s="176">
        <v>42.6</v>
      </c>
      <c r="D2599" s="282">
        <v>87</v>
      </c>
      <c r="E2599" s="265"/>
    </row>
    <row r="2600" spans="1:5">
      <c r="A2600" s="283">
        <v>8020</v>
      </c>
      <c r="B2600" s="176">
        <v>709.3</v>
      </c>
      <c r="C2600" s="176">
        <v>40.6</v>
      </c>
      <c r="D2600" s="282">
        <v>97</v>
      </c>
      <c r="E2600" s="265"/>
    </row>
    <row r="2601" spans="1:5">
      <c r="A2601" s="283">
        <v>8021</v>
      </c>
      <c r="B2601" s="176">
        <v>3355.8</v>
      </c>
      <c r="C2601" s="176">
        <v>35.200000000000003</v>
      </c>
      <c r="D2601" s="282">
        <v>102</v>
      </c>
      <c r="E2601" s="265"/>
    </row>
    <row r="2602" spans="1:5">
      <c r="A2602" s="283">
        <v>8022</v>
      </c>
      <c r="B2602" s="176">
        <v>355.9</v>
      </c>
      <c r="C2602" s="176">
        <v>48.4</v>
      </c>
      <c r="D2602" s="282">
        <v>137</v>
      </c>
      <c r="E2602" s="265"/>
    </row>
    <row r="2603" spans="1:5">
      <c r="A2603" s="283">
        <v>8023</v>
      </c>
      <c r="B2603" s="176">
        <v>0</v>
      </c>
      <c r="C2603" s="176">
        <v>0</v>
      </c>
      <c r="D2603" s="282">
        <v>87</v>
      </c>
      <c r="E2603" s="265"/>
    </row>
    <row r="2604" spans="1:5">
      <c r="A2604" s="283">
        <v>8025</v>
      </c>
      <c r="B2604" s="176">
        <v>0</v>
      </c>
      <c r="C2604" s="176">
        <v>0</v>
      </c>
      <c r="D2604" s="282">
        <v>87</v>
      </c>
      <c r="E2604" s="265"/>
    </row>
    <row r="2605" spans="1:5">
      <c r="A2605" s="283">
        <v>8026</v>
      </c>
      <c r="B2605" s="176">
        <v>1015</v>
      </c>
      <c r="C2605" s="176">
        <v>41.6</v>
      </c>
      <c r="D2605" s="282">
        <v>87</v>
      </c>
      <c r="E2605" s="265"/>
    </row>
    <row r="2606" spans="1:5">
      <c r="A2606" s="283">
        <v>8027</v>
      </c>
      <c r="B2606" s="176">
        <v>628.70000000000005</v>
      </c>
      <c r="C2606" s="176">
        <v>42.8</v>
      </c>
      <c r="D2606" s="282">
        <v>113</v>
      </c>
      <c r="E2606" s="265"/>
    </row>
    <row r="2607" spans="1:5">
      <c r="A2607" s="283">
        <v>8028</v>
      </c>
      <c r="B2607" s="176">
        <v>1104.8</v>
      </c>
      <c r="C2607" s="176">
        <v>29.9</v>
      </c>
      <c r="D2607" s="282">
        <v>123</v>
      </c>
      <c r="E2607" s="265"/>
    </row>
    <row r="2608" spans="1:5">
      <c r="A2608" s="283">
        <v>8029</v>
      </c>
      <c r="B2608" s="176">
        <v>4528.2</v>
      </c>
      <c r="C2608" s="176">
        <v>41.9</v>
      </c>
      <c r="D2608" s="282">
        <v>87</v>
      </c>
      <c r="E2608" s="265"/>
    </row>
    <row r="2609" spans="1:5">
      <c r="A2609" s="283">
        <v>8030</v>
      </c>
      <c r="B2609" s="176">
        <v>4771.3999999999996</v>
      </c>
      <c r="C2609" s="176">
        <v>36.5</v>
      </c>
      <c r="D2609" s="282">
        <v>96</v>
      </c>
      <c r="E2609" s="265"/>
    </row>
    <row r="2610" spans="1:5">
      <c r="A2610" s="283">
        <v>8031</v>
      </c>
      <c r="B2610" s="176">
        <v>3938.7</v>
      </c>
      <c r="C2610" s="176">
        <v>41.2</v>
      </c>
      <c r="D2610" s="282">
        <v>121</v>
      </c>
      <c r="E2610" s="265"/>
    </row>
    <row r="2611" spans="1:5">
      <c r="A2611" s="283">
        <v>8032</v>
      </c>
      <c r="B2611" s="176">
        <v>2837.6</v>
      </c>
      <c r="C2611" s="176">
        <v>39</v>
      </c>
      <c r="D2611" s="282">
        <v>87</v>
      </c>
      <c r="E2611" s="265"/>
    </row>
    <row r="2612" spans="1:5">
      <c r="A2612" s="283">
        <v>8033</v>
      </c>
      <c r="B2612" s="176">
        <v>3955.8</v>
      </c>
      <c r="C2612" s="176">
        <v>42.5</v>
      </c>
      <c r="D2612" s="282">
        <v>123</v>
      </c>
      <c r="E2612" s="265"/>
    </row>
    <row r="2613" spans="1:5">
      <c r="A2613" s="283">
        <v>8034</v>
      </c>
      <c r="B2613" s="176">
        <v>3037</v>
      </c>
      <c r="C2613" s="176">
        <v>43.2</v>
      </c>
      <c r="D2613" s="282">
        <v>131</v>
      </c>
      <c r="E2613" s="265"/>
    </row>
    <row r="2614" spans="1:5">
      <c r="A2614" s="283">
        <v>8035</v>
      </c>
      <c r="B2614" s="176">
        <v>4491.3999999999996</v>
      </c>
      <c r="C2614" s="176">
        <v>42.6</v>
      </c>
      <c r="D2614" s="282">
        <v>123</v>
      </c>
      <c r="E2614" s="265"/>
    </row>
    <row r="2615" spans="1:5">
      <c r="A2615" s="283">
        <v>8036</v>
      </c>
      <c r="B2615" s="176">
        <v>960.2</v>
      </c>
      <c r="C2615" s="176">
        <v>41.2</v>
      </c>
      <c r="D2615" s="282">
        <v>96</v>
      </c>
      <c r="E2615" s="265"/>
    </row>
    <row r="2616" spans="1:5">
      <c r="A2616" s="283">
        <v>8037</v>
      </c>
      <c r="B2616" s="176">
        <v>215</v>
      </c>
      <c r="C2616" s="176">
        <v>40.9</v>
      </c>
      <c r="D2616" s="282">
        <v>154</v>
      </c>
      <c r="E2616" s="265"/>
    </row>
    <row r="2617" spans="1:5">
      <c r="A2617" s="283">
        <v>8038</v>
      </c>
      <c r="B2617" s="176">
        <v>0</v>
      </c>
      <c r="C2617" s="176">
        <v>0</v>
      </c>
      <c r="D2617" s="282">
        <v>87</v>
      </c>
      <c r="E2617" s="265"/>
    </row>
    <row r="2618" spans="1:5">
      <c r="A2618" s="283">
        <v>8039</v>
      </c>
      <c r="B2618" s="176">
        <v>0</v>
      </c>
      <c r="C2618" s="176">
        <v>0</v>
      </c>
      <c r="D2618" s="282">
        <v>87</v>
      </c>
      <c r="E2618" s="265"/>
    </row>
    <row r="2619" spans="1:5">
      <c r="A2619" s="283">
        <v>8041</v>
      </c>
      <c r="B2619" s="176">
        <v>116.4</v>
      </c>
      <c r="C2619" s="176">
        <v>43.3</v>
      </c>
      <c r="D2619" s="282">
        <v>87</v>
      </c>
      <c r="E2619" s="265"/>
    </row>
    <row r="2620" spans="1:5">
      <c r="A2620" s="283">
        <v>8042</v>
      </c>
      <c r="B2620" s="176">
        <v>0</v>
      </c>
      <c r="C2620" s="176">
        <v>0</v>
      </c>
      <c r="D2620" s="282">
        <v>87</v>
      </c>
      <c r="E2620" s="265"/>
    </row>
    <row r="2621" spans="1:5">
      <c r="A2621" s="283">
        <v>8043</v>
      </c>
      <c r="B2621" s="176">
        <v>2559.5</v>
      </c>
      <c r="C2621" s="176">
        <v>42.5</v>
      </c>
      <c r="D2621" s="282">
        <v>125</v>
      </c>
      <c r="E2621" s="265"/>
    </row>
    <row r="2622" spans="1:5">
      <c r="A2622" s="283">
        <v>8045</v>
      </c>
      <c r="B2622" s="176">
        <v>2113</v>
      </c>
      <c r="C2622" s="176">
        <v>41.2</v>
      </c>
      <c r="D2622" s="282">
        <v>110</v>
      </c>
      <c r="E2622" s="265"/>
    </row>
    <row r="2623" spans="1:5">
      <c r="A2623" s="283">
        <v>8046</v>
      </c>
      <c r="B2623" s="176">
        <v>4002.9</v>
      </c>
      <c r="C2623" s="176">
        <v>40.799999999999997</v>
      </c>
      <c r="D2623" s="282">
        <v>157</v>
      </c>
      <c r="E2623" s="265"/>
    </row>
    <row r="2624" spans="1:5">
      <c r="A2624" s="283">
        <v>8048</v>
      </c>
      <c r="B2624" s="176">
        <v>983.8</v>
      </c>
      <c r="C2624" s="176">
        <v>37.799999999999997</v>
      </c>
      <c r="D2624" s="282">
        <v>128</v>
      </c>
      <c r="E2624" s="265"/>
    </row>
    <row r="2625" spans="1:5">
      <c r="A2625" s="283">
        <v>8049</v>
      </c>
      <c r="B2625" s="176">
        <v>4097.7</v>
      </c>
      <c r="C2625" s="176">
        <v>38.700000000000003</v>
      </c>
      <c r="D2625" s="282">
        <v>87</v>
      </c>
      <c r="E2625" s="265"/>
    </row>
    <row r="2626" spans="1:5">
      <c r="A2626" s="283">
        <v>8050</v>
      </c>
      <c r="B2626" s="176">
        <v>865.3</v>
      </c>
      <c r="C2626" s="176">
        <v>42.5</v>
      </c>
      <c r="D2626" s="282">
        <v>119</v>
      </c>
      <c r="E2626" s="265"/>
    </row>
    <row r="2627" spans="1:5">
      <c r="A2627" s="283">
        <v>8051</v>
      </c>
      <c r="B2627" s="176">
        <v>2023.9</v>
      </c>
      <c r="C2627" s="176">
        <v>39</v>
      </c>
      <c r="D2627" s="282">
        <v>94</v>
      </c>
      <c r="E2627" s="265"/>
    </row>
    <row r="2628" spans="1:5">
      <c r="A2628" s="283">
        <v>8052</v>
      </c>
      <c r="B2628" s="176">
        <v>4612.8</v>
      </c>
      <c r="C2628" s="176">
        <v>37.799999999999997</v>
      </c>
      <c r="D2628" s="282">
        <v>96</v>
      </c>
      <c r="E2628" s="265"/>
    </row>
    <row r="2629" spans="1:5">
      <c r="A2629" s="283">
        <v>8053</v>
      </c>
      <c r="B2629" s="176">
        <v>1522</v>
      </c>
      <c r="C2629" s="176">
        <v>40.1</v>
      </c>
      <c r="D2629" s="282">
        <v>140</v>
      </c>
      <c r="E2629" s="265"/>
    </row>
    <row r="2630" spans="1:5">
      <c r="A2630" s="283">
        <v>8054</v>
      </c>
      <c r="B2630" s="176">
        <v>1926.4</v>
      </c>
      <c r="C2630" s="176">
        <v>41.6</v>
      </c>
      <c r="D2630" s="282">
        <v>132</v>
      </c>
      <c r="E2630" s="265"/>
    </row>
    <row r="2631" spans="1:5">
      <c r="A2631" s="283">
        <v>8055</v>
      </c>
      <c r="B2631" s="176">
        <v>673.7</v>
      </c>
      <c r="C2631" s="176">
        <v>42.8</v>
      </c>
      <c r="D2631" s="282">
        <v>134</v>
      </c>
      <c r="E2631" s="265"/>
    </row>
    <row r="2632" spans="1:5">
      <c r="A2632" s="283">
        <v>8056</v>
      </c>
      <c r="B2632" s="176">
        <v>477.4</v>
      </c>
      <c r="C2632" s="176">
        <v>38</v>
      </c>
      <c r="D2632" s="282">
        <v>87</v>
      </c>
      <c r="E2632" s="265"/>
    </row>
    <row r="2633" spans="1:5">
      <c r="A2633" s="283">
        <v>8057</v>
      </c>
      <c r="B2633" s="176">
        <v>1421.6</v>
      </c>
      <c r="C2633" s="176">
        <v>42.8</v>
      </c>
      <c r="D2633" s="282">
        <v>146</v>
      </c>
      <c r="E2633" s="265"/>
    </row>
    <row r="2634" spans="1:5">
      <c r="A2634" s="283">
        <v>8059</v>
      </c>
      <c r="B2634" s="176">
        <v>4403.1000000000004</v>
      </c>
      <c r="C2634" s="176">
        <v>39.700000000000003</v>
      </c>
      <c r="D2634" s="282">
        <v>96</v>
      </c>
      <c r="E2634" s="265"/>
    </row>
    <row r="2635" spans="1:5">
      <c r="A2635" s="283">
        <v>8060</v>
      </c>
      <c r="B2635" s="176">
        <v>1004.7</v>
      </c>
      <c r="C2635" s="176">
        <v>38</v>
      </c>
      <c r="D2635" s="282">
        <v>134</v>
      </c>
      <c r="E2635" s="265"/>
    </row>
    <row r="2636" spans="1:5">
      <c r="A2636" s="283">
        <v>8061</v>
      </c>
      <c r="B2636" s="176">
        <v>893.1</v>
      </c>
      <c r="C2636" s="176">
        <v>36.1</v>
      </c>
      <c r="D2636" s="282">
        <v>105</v>
      </c>
      <c r="E2636" s="265"/>
    </row>
    <row r="2637" spans="1:5">
      <c r="A2637" s="283">
        <v>8062</v>
      </c>
      <c r="B2637" s="176">
        <v>469.7</v>
      </c>
      <c r="C2637" s="176">
        <v>37.5</v>
      </c>
      <c r="D2637" s="282">
        <v>120</v>
      </c>
      <c r="E2637" s="265"/>
    </row>
    <row r="2638" spans="1:5">
      <c r="A2638" s="283">
        <v>8063</v>
      </c>
      <c r="B2638" s="176">
        <v>2524.3000000000002</v>
      </c>
      <c r="C2638" s="176">
        <v>38.700000000000003</v>
      </c>
      <c r="D2638" s="282">
        <v>87</v>
      </c>
      <c r="E2638" s="265"/>
    </row>
    <row r="2639" spans="1:5">
      <c r="A2639" s="283">
        <v>8064</v>
      </c>
      <c r="B2639" s="176">
        <v>340</v>
      </c>
      <c r="C2639" s="176">
        <v>47.5</v>
      </c>
      <c r="D2639" s="282">
        <v>87</v>
      </c>
      <c r="E2639" s="265"/>
    </row>
    <row r="2640" spans="1:5">
      <c r="A2640" s="283">
        <v>8065</v>
      </c>
      <c r="B2640" s="176">
        <v>3918.3</v>
      </c>
      <c r="C2640" s="176">
        <v>41</v>
      </c>
      <c r="D2640" s="282">
        <v>94</v>
      </c>
      <c r="E2640" s="265"/>
    </row>
    <row r="2641" spans="1:5">
      <c r="A2641" s="283">
        <v>8066</v>
      </c>
      <c r="B2641" s="176">
        <v>1597</v>
      </c>
      <c r="C2641" s="176">
        <v>35.9</v>
      </c>
      <c r="D2641" s="282">
        <v>87</v>
      </c>
      <c r="E2641" s="265"/>
    </row>
    <row r="2642" spans="1:5">
      <c r="A2642" s="283">
        <v>8067</v>
      </c>
      <c r="B2642" s="176">
        <v>91.4</v>
      </c>
      <c r="C2642" s="176">
        <v>42.5</v>
      </c>
      <c r="D2642" s="282">
        <v>87</v>
      </c>
      <c r="E2642" s="265"/>
    </row>
    <row r="2643" spans="1:5">
      <c r="A2643" s="283">
        <v>8068</v>
      </c>
      <c r="B2643" s="176">
        <v>298.10000000000002</v>
      </c>
      <c r="C2643" s="176">
        <v>40.4</v>
      </c>
      <c r="D2643" s="282">
        <v>118</v>
      </c>
      <c r="E2643" s="265"/>
    </row>
    <row r="2644" spans="1:5">
      <c r="A2644" s="283">
        <v>8069</v>
      </c>
      <c r="B2644" s="176">
        <v>742.5</v>
      </c>
      <c r="C2644" s="176">
        <v>37.5</v>
      </c>
      <c r="D2644" s="282">
        <v>95</v>
      </c>
      <c r="E2644" s="265"/>
    </row>
    <row r="2645" spans="1:5">
      <c r="A2645" s="283">
        <v>8070</v>
      </c>
      <c r="B2645" s="176">
        <v>611.70000000000005</v>
      </c>
      <c r="C2645" s="176">
        <v>41.5</v>
      </c>
      <c r="D2645" s="282">
        <v>124</v>
      </c>
      <c r="E2645" s="265"/>
    </row>
    <row r="2646" spans="1:5">
      <c r="A2646" s="283">
        <v>8071</v>
      </c>
      <c r="B2646" s="176">
        <v>3502.2</v>
      </c>
      <c r="C2646" s="176">
        <v>41.2</v>
      </c>
      <c r="D2646" s="282">
        <v>97</v>
      </c>
      <c r="E2646" s="265"/>
    </row>
    <row r="2647" spans="1:5">
      <c r="A2647" s="283">
        <v>8072</v>
      </c>
      <c r="B2647" s="176">
        <v>0</v>
      </c>
      <c r="C2647" s="176">
        <v>0</v>
      </c>
      <c r="D2647" s="282">
        <v>87</v>
      </c>
      <c r="E2647" s="265"/>
    </row>
    <row r="2648" spans="1:5">
      <c r="A2648" s="283">
        <v>8073</v>
      </c>
      <c r="B2648" s="176">
        <v>0</v>
      </c>
      <c r="C2648" s="176">
        <v>0</v>
      </c>
      <c r="D2648" s="282">
        <v>87</v>
      </c>
      <c r="E2648" s="265"/>
    </row>
    <row r="2649" spans="1:5">
      <c r="A2649" s="283">
        <v>8074</v>
      </c>
      <c r="B2649" s="176">
        <v>0</v>
      </c>
      <c r="C2649" s="176">
        <v>0</v>
      </c>
      <c r="D2649" s="282">
        <v>87</v>
      </c>
      <c r="E2649" s="265"/>
    </row>
    <row r="2650" spans="1:5">
      <c r="A2650" s="283">
        <v>8075</v>
      </c>
      <c r="B2650" s="176">
        <v>2753.1</v>
      </c>
      <c r="C2650" s="176">
        <v>38</v>
      </c>
      <c r="D2650" s="282">
        <v>128</v>
      </c>
      <c r="E2650" s="265"/>
    </row>
    <row r="2651" spans="1:5">
      <c r="A2651" s="283">
        <v>8077</v>
      </c>
      <c r="B2651" s="176">
        <v>2168.9</v>
      </c>
      <c r="C2651" s="176">
        <v>44.2</v>
      </c>
      <c r="D2651" s="282">
        <v>119</v>
      </c>
      <c r="E2651" s="265"/>
    </row>
    <row r="2652" spans="1:5">
      <c r="A2652" s="283">
        <v>8078</v>
      </c>
      <c r="B2652" s="176">
        <v>4053</v>
      </c>
      <c r="C2652" s="176">
        <v>39.799999999999997</v>
      </c>
      <c r="D2652" s="282">
        <v>87</v>
      </c>
      <c r="E2652" s="265"/>
    </row>
    <row r="2653" spans="1:5">
      <c r="A2653" s="283">
        <v>8079</v>
      </c>
      <c r="B2653" s="176">
        <v>111.7</v>
      </c>
      <c r="C2653" s="176">
        <v>39.799999999999997</v>
      </c>
      <c r="D2653" s="282">
        <v>87</v>
      </c>
      <c r="E2653" s="265"/>
    </row>
    <row r="2654" spans="1:5">
      <c r="A2654" s="283">
        <v>8080</v>
      </c>
      <c r="B2654" s="176">
        <v>1452.4</v>
      </c>
      <c r="C2654" s="176">
        <v>39.799999999999997</v>
      </c>
      <c r="D2654" s="282">
        <v>128</v>
      </c>
      <c r="E2654" s="265"/>
    </row>
    <row r="2655" spans="1:5">
      <c r="A2655" s="283">
        <v>8081</v>
      </c>
      <c r="B2655" s="176">
        <v>1768.7</v>
      </c>
      <c r="C2655" s="176">
        <v>35.299999999999997</v>
      </c>
      <c r="D2655" s="282">
        <v>105</v>
      </c>
      <c r="E2655" s="265"/>
    </row>
    <row r="2656" spans="1:5">
      <c r="A2656" s="283">
        <v>8083</v>
      </c>
      <c r="B2656" s="176">
        <v>3762.6</v>
      </c>
      <c r="C2656" s="176">
        <v>40.4</v>
      </c>
      <c r="D2656" s="282">
        <v>96</v>
      </c>
      <c r="E2656" s="265"/>
    </row>
    <row r="2657" spans="1:5">
      <c r="A2657" s="283">
        <v>8084</v>
      </c>
      <c r="B2657" s="176">
        <v>4448.5</v>
      </c>
      <c r="C2657" s="176">
        <v>38.6</v>
      </c>
      <c r="D2657" s="282">
        <v>95</v>
      </c>
      <c r="E2657" s="265"/>
    </row>
    <row r="2658" spans="1:5">
      <c r="A2658" s="283">
        <v>8085</v>
      </c>
      <c r="B2658" s="176">
        <v>456.9</v>
      </c>
      <c r="C2658" s="176">
        <v>35.6</v>
      </c>
      <c r="D2658" s="282">
        <v>130</v>
      </c>
      <c r="E2658" s="265"/>
    </row>
    <row r="2659" spans="1:5">
      <c r="A2659" s="283">
        <v>8086</v>
      </c>
      <c r="B2659" s="176">
        <v>1030.8</v>
      </c>
      <c r="C2659" s="176">
        <v>41</v>
      </c>
      <c r="D2659" s="282">
        <v>94</v>
      </c>
      <c r="E2659" s="265"/>
    </row>
    <row r="2660" spans="1:5">
      <c r="A2660" s="283">
        <v>8087</v>
      </c>
      <c r="B2660" s="176">
        <v>248.6</v>
      </c>
      <c r="C2660" s="176">
        <v>45</v>
      </c>
      <c r="D2660" s="282">
        <v>118</v>
      </c>
      <c r="E2660" s="265"/>
    </row>
    <row r="2661" spans="1:5">
      <c r="A2661" s="283">
        <v>8088</v>
      </c>
      <c r="B2661" s="176">
        <v>136.6</v>
      </c>
      <c r="C2661" s="176">
        <v>46.6</v>
      </c>
      <c r="D2661" s="282">
        <v>122</v>
      </c>
      <c r="E2661" s="265"/>
    </row>
    <row r="2662" spans="1:5">
      <c r="A2662" s="283">
        <v>8089</v>
      </c>
      <c r="B2662" s="176">
        <v>176.4</v>
      </c>
      <c r="C2662" s="176">
        <v>43.4</v>
      </c>
      <c r="D2662" s="282">
        <v>87</v>
      </c>
      <c r="E2662" s="265"/>
    </row>
    <row r="2663" spans="1:5">
      <c r="A2663" s="283">
        <v>8090</v>
      </c>
      <c r="B2663" s="176">
        <v>2042.6</v>
      </c>
      <c r="C2663" s="176">
        <v>41.4</v>
      </c>
      <c r="D2663" s="282">
        <v>96</v>
      </c>
      <c r="E2663" s="265"/>
    </row>
    <row r="2664" spans="1:5">
      <c r="A2664" s="283">
        <v>8091</v>
      </c>
      <c r="B2664" s="176">
        <v>1723</v>
      </c>
      <c r="C2664" s="176">
        <v>38.9</v>
      </c>
      <c r="D2664" s="282">
        <v>95</v>
      </c>
      <c r="E2664" s="265"/>
    </row>
    <row r="2665" spans="1:5">
      <c r="A2665" s="283">
        <v>8092</v>
      </c>
      <c r="B2665" s="176">
        <v>180</v>
      </c>
      <c r="C2665" s="176">
        <v>46.4</v>
      </c>
      <c r="D2665" s="282">
        <v>97</v>
      </c>
      <c r="E2665" s="265"/>
    </row>
    <row r="2666" spans="1:5">
      <c r="A2666" s="283">
        <v>8093</v>
      </c>
      <c r="B2666" s="176">
        <v>2658.3</v>
      </c>
      <c r="C2666" s="176">
        <v>37.700000000000003</v>
      </c>
      <c r="D2666" s="282">
        <v>115</v>
      </c>
      <c r="E2666" s="265"/>
    </row>
    <row r="2667" spans="1:5">
      <c r="A2667" s="283">
        <v>8094</v>
      </c>
      <c r="B2667" s="176">
        <v>670.9</v>
      </c>
      <c r="C2667" s="176">
        <v>38.700000000000003</v>
      </c>
      <c r="D2667" s="282">
        <v>128</v>
      </c>
      <c r="E2667" s="265"/>
    </row>
    <row r="2668" spans="1:5">
      <c r="A2668" s="283">
        <v>8095</v>
      </c>
      <c r="B2668" s="176">
        <v>0</v>
      </c>
      <c r="C2668" s="176">
        <v>0</v>
      </c>
      <c r="D2668" s="282">
        <v>87</v>
      </c>
      <c r="E2668" s="265"/>
    </row>
    <row r="2669" spans="1:5">
      <c r="A2669" s="283">
        <v>8096</v>
      </c>
      <c r="B2669" s="176">
        <v>2476.4</v>
      </c>
      <c r="C2669" s="176">
        <v>39.5</v>
      </c>
      <c r="D2669" s="282">
        <v>116</v>
      </c>
      <c r="E2669" s="265"/>
    </row>
    <row r="2670" spans="1:5">
      <c r="A2670" s="283">
        <v>8097</v>
      </c>
      <c r="B2670" s="176">
        <v>2386.5</v>
      </c>
      <c r="C2670" s="176">
        <v>40.200000000000003</v>
      </c>
      <c r="D2670" s="282">
        <v>95</v>
      </c>
      <c r="E2670" s="265"/>
    </row>
    <row r="2671" spans="1:5">
      <c r="A2671" s="283">
        <v>8098</v>
      </c>
      <c r="B2671" s="176">
        <v>156.6</v>
      </c>
      <c r="C2671" s="176">
        <v>42.7</v>
      </c>
      <c r="D2671" s="282">
        <v>112</v>
      </c>
      <c r="E2671" s="265"/>
    </row>
    <row r="2672" spans="1:5">
      <c r="A2672" s="283">
        <v>8099</v>
      </c>
      <c r="B2672" s="176">
        <v>0</v>
      </c>
      <c r="C2672" s="176">
        <v>0</v>
      </c>
      <c r="D2672" s="282">
        <v>87</v>
      </c>
      <c r="E2672" s="265"/>
    </row>
    <row r="2673" spans="1:5">
      <c r="A2673" s="283">
        <v>8101</v>
      </c>
      <c r="B2673" s="176">
        <v>0</v>
      </c>
      <c r="C2673" s="176">
        <v>0</v>
      </c>
      <c r="D2673" s="282">
        <v>87</v>
      </c>
      <c r="E2673" s="265"/>
    </row>
    <row r="2674" spans="1:5">
      <c r="A2674" s="283">
        <v>8102</v>
      </c>
      <c r="B2674" s="176">
        <v>7805.2</v>
      </c>
      <c r="C2674" s="176">
        <v>31.9</v>
      </c>
      <c r="D2674" s="282">
        <v>129</v>
      </c>
      <c r="E2674" s="265"/>
    </row>
    <row r="2675" spans="1:5">
      <c r="A2675" s="283">
        <v>8103</v>
      </c>
      <c r="B2675" s="176">
        <v>7323.3</v>
      </c>
      <c r="C2675" s="176">
        <v>31.1</v>
      </c>
      <c r="D2675" s="282">
        <v>114</v>
      </c>
      <c r="E2675" s="265"/>
    </row>
    <row r="2676" spans="1:5">
      <c r="A2676" s="283">
        <v>8104</v>
      </c>
      <c r="B2676" s="176">
        <v>7836.7</v>
      </c>
      <c r="C2676" s="176">
        <v>27.4</v>
      </c>
      <c r="D2676" s="282">
        <v>124</v>
      </c>
      <c r="E2676" s="265"/>
    </row>
    <row r="2677" spans="1:5">
      <c r="A2677" s="283">
        <v>8105</v>
      </c>
      <c r="B2677" s="176">
        <v>10658.2</v>
      </c>
      <c r="C2677" s="176">
        <v>28.1</v>
      </c>
      <c r="D2677" s="282">
        <v>114</v>
      </c>
      <c r="E2677" s="265"/>
    </row>
    <row r="2678" spans="1:5">
      <c r="A2678" s="283">
        <v>8106</v>
      </c>
      <c r="B2678" s="176">
        <v>5675.8</v>
      </c>
      <c r="C2678" s="176">
        <v>40.9</v>
      </c>
      <c r="D2678" s="282">
        <v>119</v>
      </c>
      <c r="E2678" s="265"/>
    </row>
    <row r="2679" spans="1:5">
      <c r="A2679" s="283">
        <v>8107</v>
      </c>
      <c r="B2679" s="176">
        <v>5587.7</v>
      </c>
      <c r="C2679" s="176">
        <v>37.700000000000003</v>
      </c>
      <c r="D2679" s="282">
        <v>132</v>
      </c>
      <c r="E2679" s="265"/>
    </row>
    <row r="2680" spans="1:5">
      <c r="A2680" s="283">
        <v>8108</v>
      </c>
      <c r="B2680" s="176">
        <v>5932.6</v>
      </c>
      <c r="C2680" s="176">
        <v>40.200000000000003</v>
      </c>
      <c r="D2680" s="282">
        <v>124</v>
      </c>
      <c r="E2680" s="265"/>
    </row>
    <row r="2681" spans="1:5">
      <c r="A2681" s="283">
        <v>8109</v>
      </c>
      <c r="B2681" s="176">
        <v>4255.6000000000004</v>
      </c>
      <c r="C2681" s="176">
        <v>39.5</v>
      </c>
      <c r="D2681" s="282">
        <v>129</v>
      </c>
      <c r="E2681" s="265"/>
    </row>
    <row r="2682" spans="1:5">
      <c r="A2682" s="283">
        <v>8110</v>
      </c>
      <c r="B2682" s="176">
        <v>3082.8</v>
      </c>
      <c r="C2682" s="176">
        <v>34.700000000000003</v>
      </c>
      <c r="D2682" s="282">
        <v>117</v>
      </c>
      <c r="E2682" s="265"/>
    </row>
    <row r="2683" spans="1:5">
      <c r="A2683" s="283">
        <v>8201</v>
      </c>
      <c r="B2683" s="176">
        <v>1600.9</v>
      </c>
      <c r="C2683" s="176">
        <v>41.4</v>
      </c>
      <c r="D2683" s="282">
        <v>122</v>
      </c>
      <c r="E2683" s="265"/>
    </row>
    <row r="2684" spans="1:5">
      <c r="A2684" s="283">
        <v>8202</v>
      </c>
      <c r="B2684" s="176">
        <v>300.3</v>
      </c>
      <c r="C2684" s="176">
        <v>60.2</v>
      </c>
      <c r="D2684" s="282">
        <v>87</v>
      </c>
      <c r="E2684" s="265"/>
    </row>
    <row r="2685" spans="1:5">
      <c r="A2685" s="283">
        <v>8203</v>
      </c>
      <c r="B2685" s="176">
        <v>1472.7</v>
      </c>
      <c r="C2685" s="176">
        <v>48</v>
      </c>
      <c r="D2685" s="282">
        <v>94</v>
      </c>
      <c r="E2685" s="265"/>
    </row>
    <row r="2686" spans="1:5">
      <c r="A2686" s="283">
        <v>8204</v>
      </c>
      <c r="B2686" s="176">
        <v>884.1</v>
      </c>
      <c r="C2686" s="176">
        <v>48.1</v>
      </c>
      <c r="D2686" s="282">
        <v>95</v>
      </c>
      <c r="E2686" s="265"/>
    </row>
    <row r="2687" spans="1:5">
      <c r="A2687" s="283">
        <v>8205</v>
      </c>
      <c r="B2687" s="176">
        <v>610.9</v>
      </c>
      <c r="C2687" s="176">
        <v>36.799999999999997</v>
      </c>
      <c r="D2687" s="282">
        <v>115</v>
      </c>
      <c r="E2687" s="265"/>
    </row>
    <row r="2688" spans="1:5">
      <c r="A2688" s="283">
        <v>8210</v>
      </c>
      <c r="B2688" s="176">
        <v>213.6</v>
      </c>
      <c r="C2688" s="176">
        <v>45</v>
      </c>
      <c r="D2688" s="282">
        <v>117</v>
      </c>
      <c r="E2688" s="265"/>
    </row>
    <row r="2689" spans="1:5">
      <c r="A2689" s="283">
        <v>8212</v>
      </c>
      <c r="B2689" s="176">
        <v>0</v>
      </c>
      <c r="C2689" s="176">
        <v>0</v>
      </c>
      <c r="D2689" s="282">
        <v>87</v>
      </c>
      <c r="E2689" s="265"/>
    </row>
    <row r="2690" spans="1:5">
      <c r="A2690" s="283">
        <v>8213</v>
      </c>
      <c r="B2690" s="176">
        <v>0</v>
      </c>
      <c r="C2690" s="176">
        <v>0</v>
      </c>
      <c r="D2690" s="282">
        <v>87</v>
      </c>
      <c r="E2690" s="265"/>
    </row>
    <row r="2691" spans="1:5">
      <c r="A2691" s="283">
        <v>8214</v>
      </c>
      <c r="B2691" s="176">
        <v>0</v>
      </c>
      <c r="C2691" s="176">
        <v>0</v>
      </c>
      <c r="D2691" s="282">
        <v>87</v>
      </c>
      <c r="E2691" s="265"/>
    </row>
    <row r="2692" spans="1:5">
      <c r="A2692" s="283">
        <v>8215</v>
      </c>
      <c r="B2692" s="176">
        <v>127.7</v>
      </c>
      <c r="C2692" s="176">
        <v>41.4</v>
      </c>
      <c r="D2692" s="282">
        <v>95</v>
      </c>
      <c r="E2692" s="265"/>
    </row>
    <row r="2693" spans="1:5">
      <c r="A2693" s="283">
        <v>8217</v>
      </c>
      <c r="B2693" s="176">
        <v>0</v>
      </c>
      <c r="C2693" s="176">
        <v>0</v>
      </c>
      <c r="D2693" s="282">
        <v>87</v>
      </c>
      <c r="E2693" s="265"/>
    </row>
    <row r="2694" spans="1:5">
      <c r="A2694" s="283">
        <v>8218</v>
      </c>
      <c r="B2694" s="176">
        <v>119.4</v>
      </c>
      <c r="C2694" s="176">
        <v>43.6</v>
      </c>
      <c r="D2694" s="282">
        <v>87</v>
      </c>
      <c r="E2694" s="265"/>
    </row>
    <row r="2695" spans="1:5">
      <c r="A2695" s="283">
        <v>8219</v>
      </c>
      <c r="B2695" s="176">
        <v>0</v>
      </c>
      <c r="C2695" s="176">
        <v>0</v>
      </c>
      <c r="D2695" s="282">
        <v>87</v>
      </c>
      <c r="E2695" s="265"/>
    </row>
    <row r="2696" spans="1:5">
      <c r="A2696" s="283">
        <v>8220</v>
      </c>
      <c r="B2696" s="176">
        <v>173.4</v>
      </c>
      <c r="C2696" s="176">
        <v>43</v>
      </c>
      <c r="D2696" s="282">
        <v>87</v>
      </c>
      <c r="E2696" s="265"/>
    </row>
    <row r="2697" spans="1:5">
      <c r="A2697" s="283">
        <v>8221</v>
      </c>
      <c r="B2697" s="176">
        <v>1041.2</v>
      </c>
      <c r="C2697" s="176">
        <v>46.2</v>
      </c>
      <c r="D2697" s="282">
        <v>113</v>
      </c>
      <c r="E2697" s="265"/>
    </row>
    <row r="2698" spans="1:5">
      <c r="A2698" s="283">
        <v>8223</v>
      </c>
      <c r="B2698" s="176">
        <v>335</v>
      </c>
      <c r="C2698" s="176">
        <v>45.5</v>
      </c>
      <c r="D2698" s="282">
        <v>87</v>
      </c>
      <c r="E2698" s="265"/>
    </row>
    <row r="2699" spans="1:5">
      <c r="A2699" s="283">
        <v>8224</v>
      </c>
      <c r="B2699" s="176">
        <v>12.5</v>
      </c>
      <c r="C2699" s="176">
        <v>42</v>
      </c>
      <c r="D2699" s="282">
        <v>87</v>
      </c>
      <c r="E2699" s="265"/>
    </row>
    <row r="2700" spans="1:5">
      <c r="A2700" s="283">
        <v>8225</v>
      </c>
      <c r="B2700" s="176">
        <v>2207.4</v>
      </c>
      <c r="C2700" s="176">
        <v>42.9</v>
      </c>
      <c r="D2700" s="282">
        <v>112</v>
      </c>
      <c r="E2700" s="265"/>
    </row>
    <row r="2701" spans="1:5">
      <c r="A2701" s="283">
        <v>8226</v>
      </c>
      <c r="B2701" s="176">
        <v>1766.4</v>
      </c>
      <c r="C2701" s="176">
        <v>53.5</v>
      </c>
      <c r="D2701" s="282">
        <v>122</v>
      </c>
      <c r="E2701" s="265"/>
    </row>
    <row r="2702" spans="1:5">
      <c r="A2702" s="283">
        <v>8230</v>
      </c>
      <c r="B2702" s="176">
        <v>270.7</v>
      </c>
      <c r="C2702" s="176">
        <v>45.4</v>
      </c>
      <c r="D2702" s="282">
        <v>97</v>
      </c>
      <c r="E2702" s="265"/>
    </row>
    <row r="2703" spans="1:5">
      <c r="A2703" s="283">
        <v>8231</v>
      </c>
      <c r="B2703" s="176">
        <v>0</v>
      </c>
      <c r="C2703" s="176">
        <v>0</v>
      </c>
      <c r="D2703" s="282">
        <v>87</v>
      </c>
      <c r="E2703" s="265"/>
    </row>
    <row r="2704" spans="1:5">
      <c r="A2704" s="283">
        <v>8232</v>
      </c>
      <c r="B2704" s="176">
        <v>3041.4</v>
      </c>
      <c r="C2704" s="176">
        <v>33.9</v>
      </c>
      <c r="D2704" s="282">
        <v>140</v>
      </c>
      <c r="E2704" s="265"/>
    </row>
    <row r="2705" spans="1:5">
      <c r="A2705" s="283">
        <v>8234</v>
      </c>
      <c r="B2705" s="176">
        <v>693.3</v>
      </c>
      <c r="C2705" s="176">
        <v>38.799999999999997</v>
      </c>
      <c r="D2705" s="282">
        <v>127</v>
      </c>
      <c r="E2705" s="265"/>
    </row>
    <row r="2706" spans="1:5">
      <c r="A2706" s="283">
        <v>8240</v>
      </c>
      <c r="B2706" s="176">
        <v>0</v>
      </c>
      <c r="C2706" s="176">
        <v>0</v>
      </c>
      <c r="D2706" s="282">
        <v>87</v>
      </c>
      <c r="E2706" s="265"/>
    </row>
    <row r="2707" spans="1:5">
      <c r="A2707" s="283">
        <v>8241</v>
      </c>
      <c r="B2707" s="176">
        <v>144.80000000000001</v>
      </c>
      <c r="C2707" s="176">
        <v>44.3</v>
      </c>
      <c r="D2707" s="282">
        <v>87</v>
      </c>
      <c r="E2707" s="265"/>
    </row>
    <row r="2708" spans="1:5">
      <c r="A2708" s="283">
        <v>8242</v>
      </c>
      <c r="B2708" s="176">
        <v>901.4</v>
      </c>
      <c r="C2708" s="176">
        <v>45.9</v>
      </c>
      <c r="D2708" s="282">
        <v>95</v>
      </c>
      <c r="E2708" s="265"/>
    </row>
    <row r="2709" spans="1:5">
      <c r="A2709" s="283">
        <v>8243</v>
      </c>
      <c r="B2709" s="176">
        <v>1003.2</v>
      </c>
      <c r="C2709" s="176">
        <v>57.6</v>
      </c>
      <c r="D2709" s="282">
        <v>87</v>
      </c>
      <c r="E2709" s="265"/>
    </row>
    <row r="2710" spans="1:5">
      <c r="A2710" s="283">
        <v>8244</v>
      </c>
      <c r="B2710" s="176">
        <v>2218.4</v>
      </c>
      <c r="C2710" s="176">
        <v>41.6</v>
      </c>
      <c r="D2710" s="282">
        <v>120</v>
      </c>
      <c r="E2710" s="265"/>
    </row>
    <row r="2711" spans="1:5">
      <c r="A2711" s="283">
        <v>8245</v>
      </c>
      <c r="B2711" s="176">
        <v>0</v>
      </c>
      <c r="C2711" s="176">
        <v>0</v>
      </c>
      <c r="D2711" s="282">
        <v>87</v>
      </c>
      <c r="E2711" s="265"/>
    </row>
    <row r="2712" spans="1:5">
      <c r="A2712" s="283">
        <v>8246</v>
      </c>
      <c r="B2712" s="176">
        <v>0</v>
      </c>
      <c r="C2712" s="176">
        <v>0</v>
      </c>
      <c r="D2712" s="282">
        <v>87</v>
      </c>
      <c r="E2712" s="265"/>
    </row>
    <row r="2713" spans="1:5">
      <c r="A2713" s="283">
        <v>8247</v>
      </c>
      <c r="B2713" s="176">
        <v>340.5</v>
      </c>
      <c r="C2713" s="176">
        <v>58.9</v>
      </c>
      <c r="D2713" s="282">
        <v>87</v>
      </c>
      <c r="E2713" s="265"/>
    </row>
    <row r="2714" spans="1:5">
      <c r="A2714" s="283">
        <v>8248</v>
      </c>
      <c r="B2714" s="176">
        <v>264.2</v>
      </c>
      <c r="C2714" s="176">
        <v>59.4</v>
      </c>
      <c r="D2714" s="282">
        <v>87</v>
      </c>
      <c r="E2714" s="265"/>
    </row>
    <row r="2715" spans="1:5">
      <c r="A2715" s="283">
        <v>8250</v>
      </c>
      <c r="B2715" s="176">
        <v>0</v>
      </c>
      <c r="C2715" s="176">
        <v>0</v>
      </c>
      <c r="D2715" s="282">
        <v>87</v>
      </c>
      <c r="E2715" s="265"/>
    </row>
    <row r="2716" spans="1:5">
      <c r="A2716" s="283">
        <v>8251</v>
      </c>
      <c r="B2716" s="176">
        <v>1193.8</v>
      </c>
      <c r="C2716" s="176">
        <v>41.2</v>
      </c>
      <c r="D2716" s="282">
        <v>87</v>
      </c>
      <c r="E2716" s="265"/>
    </row>
    <row r="2717" spans="1:5">
      <c r="A2717" s="283">
        <v>8252</v>
      </c>
      <c r="B2717" s="176">
        <v>0</v>
      </c>
      <c r="C2717" s="176">
        <v>0</v>
      </c>
      <c r="D2717" s="282">
        <v>87</v>
      </c>
      <c r="E2717" s="265"/>
    </row>
    <row r="2718" spans="1:5">
      <c r="A2718" s="283">
        <v>8260</v>
      </c>
      <c r="B2718" s="176">
        <v>1222.8</v>
      </c>
      <c r="C2718" s="176">
        <v>47.3</v>
      </c>
      <c r="D2718" s="282">
        <v>125</v>
      </c>
      <c r="E2718" s="265"/>
    </row>
    <row r="2719" spans="1:5">
      <c r="A2719" s="283">
        <v>8270</v>
      </c>
      <c r="B2719" s="176">
        <v>91.5</v>
      </c>
      <c r="C2719" s="176">
        <v>40.799999999999997</v>
      </c>
      <c r="D2719" s="282">
        <v>120</v>
      </c>
      <c r="E2719" s="265"/>
    </row>
    <row r="2720" spans="1:5">
      <c r="A2720" s="283">
        <v>8302</v>
      </c>
      <c r="B2720" s="176">
        <v>317</v>
      </c>
      <c r="C2720" s="176">
        <v>34.299999999999997</v>
      </c>
      <c r="D2720" s="282">
        <v>127</v>
      </c>
      <c r="E2720" s="265"/>
    </row>
    <row r="2721" spans="1:5">
      <c r="A2721" s="283">
        <v>8310</v>
      </c>
      <c r="B2721" s="176">
        <v>198.6</v>
      </c>
      <c r="C2721" s="176">
        <v>42.3</v>
      </c>
      <c r="D2721" s="282">
        <v>87</v>
      </c>
      <c r="E2721" s="265"/>
    </row>
    <row r="2722" spans="1:5">
      <c r="A2722" s="283">
        <v>8311</v>
      </c>
      <c r="B2722" s="176">
        <v>82.5</v>
      </c>
      <c r="C2722" s="176">
        <v>37.299999999999997</v>
      </c>
      <c r="D2722" s="282">
        <v>87</v>
      </c>
      <c r="E2722" s="265"/>
    </row>
    <row r="2723" spans="1:5">
      <c r="A2723" s="283">
        <v>8312</v>
      </c>
      <c r="B2723" s="176">
        <v>1241.4000000000001</v>
      </c>
      <c r="C2723" s="176">
        <v>36.4</v>
      </c>
      <c r="D2723" s="282">
        <v>87</v>
      </c>
      <c r="E2723" s="265"/>
    </row>
    <row r="2724" spans="1:5">
      <c r="A2724" s="283">
        <v>8313</v>
      </c>
      <c r="B2724" s="176">
        <v>647.29999999999995</v>
      </c>
      <c r="C2724" s="176">
        <v>26.2</v>
      </c>
      <c r="D2724" s="282">
        <v>87</v>
      </c>
      <c r="E2724" s="265"/>
    </row>
    <row r="2725" spans="1:5">
      <c r="A2725" s="283">
        <v>8314</v>
      </c>
      <c r="B2725" s="176">
        <v>429.9</v>
      </c>
      <c r="C2725" s="176">
        <v>37</v>
      </c>
      <c r="D2725" s="282">
        <v>87</v>
      </c>
      <c r="E2725" s="265"/>
    </row>
    <row r="2726" spans="1:5">
      <c r="A2726" s="283">
        <v>8315</v>
      </c>
      <c r="B2726" s="176">
        <v>0</v>
      </c>
      <c r="C2726" s="176">
        <v>0</v>
      </c>
      <c r="D2726" s="282">
        <v>87</v>
      </c>
      <c r="E2726" s="265"/>
    </row>
    <row r="2727" spans="1:5">
      <c r="A2727" s="283">
        <v>8316</v>
      </c>
      <c r="B2727" s="176">
        <v>86.1</v>
      </c>
      <c r="C2727" s="176">
        <v>40.299999999999997</v>
      </c>
      <c r="D2727" s="282">
        <v>87</v>
      </c>
      <c r="E2727" s="265"/>
    </row>
    <row r="2728" spans="1:5">
      <c r="A2728" s="283">
        <v>8317</v>
      </c>
      <c r="B2728" s="176">
        <v>98</v>
      </c>
      <c r="C2728" s="176">
        <v>50.3</v>
      </c>
      <c r="D2728" s="282">
        <v>87</v>
      </c>
      <c r="E2728" s="265"/>
    </row>
    <row r="2729" spans="1:5">
      <c r="A2729" s="283">
        <v>8318</v>
      </c>
      <c r="B2729" s="176">
        <v>182.1</v>
      </c>
      <c r="C2729" s="176">
        <v>41</v>
      </c>
      <c r="D2729" s="282">
        <v>96</v>
      </c>
      <c r="E2729" s="265"/>
    </row>
    <row r="2730" spans="1:5">
      <c r="A2730" s="283">
        <v>8319</v>
      </c>
      <c r="B2730" s="176">
        <v>54.8</v>
      </c>
      <c r="C2730" s="176">
        <v>42.3</v>
      </c>
      <c r="D2730" s="282">
        <v>96</v>
      </c>
      <c r="E2730" s="265"/>
    </row>
    <row r="2731" spans="1:5">
      <c r="A2731" s="283">
        <v>8320</v>
      </c>
      <c r="B2731" s="176">
        <v>0</v>
      </c>
      <c r="C2731" s="176">
        <v>0</v>
      </c>
      <c r="D2731" s="282">
        <v>87</v>
      </c>
      <c r="E2731" s="265"/>
    </row>
    <row r="2732" spans="1:5">
      <c r="A2732" s="283">
        <v>8321</v>
      </c>
      <c r="B2732" s="176">
        <v>31.7</v>
      </c>
      <c r="C2732" s="176">
        <v>51.6</v>
      </c>
      <c r="D2732" s="282">
        <v>87</v>
      </c>
      <c r="E2732" s="265"/>
    </row>
    <row r="2733" spans="1:5">
      <c r="A2733" s="283">
        <v>8322</v>
      </c>
      <c r="B2733" s="176">
        <v>347.7</v>
      </c>
      <c r="C2733" s="176">
        <v>39.200000000000003</v>
      </c>
      <c r="D2733" s="282">
        <v>87</v>
      </c>
      <c r="E2733" s="265"/>
    </row>
    <row r="2734" spans="1:5">
      <c r="A2734" s="283">
        <v>8323</v>
      </c>
      <c r="B2734" s="176">
        <v>45.4</v>
      </c>
      <c r="C2734" s="176">
        <v>47.5</v>
      </c>
      <c r="D2734" s="282">
        <v>87</v>
      </c>
      <c r="E2734" s="265"/>
    </row>
    <row r="2735" spans="1:5">
      <c r="A2735" s="283">
        <v>8324</v>
      </c>
      <c r="B2735" s="176">
        <v>86</v>
      </c>
      <c r="C2735" s="176">
        <v>40.799999999999997</v>
      </c>
      <c r="D2735" s="282">
        <v>87</v>
      </c>
      <c r="E2735" s="265"/>
    </row>
    <row r="2736" spans="1:5">
      <c r="A2736" s="283">
        <v>8326</v>
      </c>
      <c r="B2736" s="176">
        <v>563.79999999999995</v>
      </c>
      <c r="C2736" s="176">
        <v>35.4</v>
      </c>
      <c r="D2736" s="282">
        <v>87</v>
      </c>
      <c r="E2736" s="265"/>
    </row>
    <row r="2737" spans="1:5">
      <c r="A2737" s="283">
        <v>8327</v>
      </c>
      <c r="B2737" s="176">
        <v>86.1</v>
      </c>
      <c r="C2737" s="176">
        <v>40.6</v>
      </c>
      <c r="D2737" s="282">
        <v>87</v>
      </c>
      <c r="E2737" s="265"/>
    </row>
    <row r="2738" spans="1:5">
      <c r="A2738" s="283">
        <v>8328</v>
      </c>
      <c r="B2738" s="176">
        <v>508.7</v>
      </c>
      <c r="C2738" s="176">
        <v>39</v>
      </c>
      <c r="D2738" s="282">
        <v>87</v>
      </c>
      <c r="E2738" s="265"/>
    </row>
    <row r="2739" spans="1:5">
      <c r="A2739" s="283">
        <v>8329</v>
      </c>
      <c r="B2739" s="176">
        <v>53.9</v>
      </c>
      <c r="C2739" s="176">
        <v>40.4</v>
      </c>
      <c r="D2739" s="282">
        <v>87</v>
      </c>
      <c r="E2739" s="265"/>
    </row>
    <row r="2740" spans="1:5">
      <c r="A2740" s="283">
        <v>8330</v>
      </c>
      <c r="B2740" s="176">
        <v>216.1</v>
      </c>
      <c r="C2740" s="176">
        <v>37.799999999999997</v>
      </c>
      <c r="D2740" s="282">
        <v>121</v>
      </c>
      <c r="E2740" s="265"/>
    </row>
    <row r="2741" spans="1:5">
      <c r="A2741" s="283">
        <v>8332</v>
      </c>
      <c r="B2741" s="176">
        <v>291.5</v>
      </c>
      <c r="C2741" s="176">
        <v>37.200000000000003</v>
      </c>
      <c r="D2741" s="282">
        <v>120</v>
      </c>
      <c r="E2741" s="265"/>
    </row>
    <row r="2742" spans="1:5">
      <c r="A2742" s="283">
        <v>8340</v>
      </c>
      <c r="B2742" s="176">
        <v>135.6</v>
      </c>
      <c r="C2742" s="176">
        <v>44.9</v>
      </c>
      <c r="D2742" s="282">
        <v>87</v>
      </c>
      <c r="E2742" s="265"/>
    </row>
    <row r="2743" spans="1:5">
      <c r="A2743" s="283">
        <v>8341</v>
      </c>
      <c r="B2743" s="176">
        <v>741</v>
      </c>
      <c r="C2743" s="176">
        <v>39.6</v>
      </c>
      <c r="D2743" s="282">
        <v>87</v>
      </c>
      <c r="E2743" s="265"/>
    </row>
    <row r="2744" spans="1:5">
      <c r="A2744" s="283">
        <v>8342</v>
      </c>
      <c r="B2744" s="176">
        <v>0</v>
      </c>
      <c r="C2744" s="176">
        <v>0</v>
      </c>
      <c r="D2744" s="282">
        <v>87</v>
      </c>
      <c r="E2744" s="265"/>
    </row>
    <row r="2745" spans="1:5">
      <c r="A2745" s="283">
        <v>8343</v>
      </c>
      <c r="B2745" s="176">
        <v>151.80000000000001</v>
      </c>
      <c r="C2745" s="176">
        <v>41.4</v>
      </c>
      <c r="D2745" s="282">
        <v>94</v>
      </c>
      <c r="E2745" s="265"/>
    </row>
    <row r="2746" spans="1:5">
      <c r="A2746" s="283">
        <v>8344</v>
      </c>
      <c r="B2746" s="176">
        <v>279.3</v>
      </c>
      <c r="C2746" s="176">
        <v>39.9</v>
      </c>
      <c r="D2746" s="282">
        <v>115</v>
      </c>
      <c r="E2746" s="265"/>
    </row>
    <row r="2747" spans="1:5">
      <c r="A2747" s="283">
        <v>8345</v>
      </c>
      <c r="B2747" s="176">
        <v>34</v>
      </c>
      <c r="C2747" s="176">
        <v>48.7</v>
      </c>
      <c r="D2747" s="282">
        <v>87</v>
      </c>
      <c r="E2747" s="265"/>
    </row>
    <row r="2748" spans="1:5">
      <c r="A2748" s="283">
        <v>8346</v>
      </c>
      <c r="B2748" s="176">
        <v>151.19999999999999</v>
      </c>
      <c r="C2748" s="176">
        <v>39.1</v>
      </c>
      <c r="D2748" s="282">
        <v>87</v>
      </c>
      <c r="E2748" s="265"/>
    </row>
    <row r="2749" spans="1:5">
      <c r="A2749" s="283">
        <v>8347</v>
      </c>
      <c r="B2749" s="176">
        <v>0</v>
      </c>
      <c r="C2749" s="176">
        <v>0</v>
      </c>
      <c r="D2749" s="282">
        <v>87</v>
      </c>
      <c r="E2749" s="265"/>
    </row>
    <row r="2750" spans="1:5">
      <c r="A2750" s="283">
        <v>8348</v>
      </c>
      <c r="B2750" s="176">
        <v>25.7</v>
      </c>
      <c r="C2750" s="176">
        <v>43.8</v>
      </c>
      <c r="D2750" s="282">
        <v>87</v>
      </c>
      <c r="E2750" s="265"/>
    </row>
    <row r="2751" spans="1:5">
      <c r="A2751" s="283">
        <v>8349</v>
      </c>
      <c r="B2751" s="176">
        <v>58.7</v>
      </c>
      <c r="C2751" s="176">
        <v>41</v>
      </c>
      <c r="D2751" s="282">
        <v>87</v>
      </c>
      <c r="E2751" s="265"/>
    </row>
    <row r="2752" spans="1:5">
      <c r="A2752" s="283">
        <v>8350</v>
      </c>
      <c r="B2752" s="176">
        <v>147.4</v>
      </c>
      <c r="C2752" s="176">
        <v>40.799999999999997</v>
      </c>
      <c r="D2752" s="282">
        <v>116</v>
      </c>
      <c r="E2752" s="265"/>
    </row>
    <row r="2753" spans="1:5">
      <c r="A2753" s="283">
        <v>8352</v>
      </c>
      <c r="B2753" s="176">
        <v>232</v>
      </c>
      <c r="C2753" s="176">
        <v>40.200000000000003</v>
      </c>
      <c r="D2753" s="282">
        <v>87</v>
      </c>
      <c r="E2753" s="265"/>
    </row>
    <row r="2754" spans="1:5">
      <c r="A2754" s="283">
        <v>8353</v>
      </c>
      <c r="B2754" s="176">
        <v>145.19999999999999</v>
      </c>
      <c r="C2754" s="176">
        <v>41.5</v>
      </c>
      <c r="D2754" s="282">
        <v>87</v>
      </c>
      <c r="E2754" s="265"/>
    </row>
    <row r="2755" spans="1:5">
      <c r="A2755" s="283">
        <v>8360</v>
      </c>
      <c r="B2755" s="176">
        <v>1055.2</v>
      </c>
      <c r="C2755" s="176">
        <v>35.9</v>
      </c>
      <c r="D2755" s="282">
        <v>128</v>
      </c>
      <c r="E2755" s="265"/>
    </row>
    <row r="2756" spans="1:5">
      <c r="A2756" s="283">
        <v>8361</v>
      </c>
      <c r="B2756" s="176">
        <v>613.1</v>
      </c>
      <c r="C2756" s="176">
        <v>42.1</v>
      </c>
      <c r="D2756" s="282">
        <v>94</v>
      </c>
      <c r="E2756" s="265"/>
    </row>
    <row r="2757" spans="1:5">
      <c r="A2757" s="283">
        <v>8362</v>
      </c>
      <c r="B2757" s="176">
        <v>0</v>
      </c>
      <c r="C2757" s="176">
        <v>0</v>
      </c>
      <c r="D2757" s="282">
        <v>87</v>
      </c>
      <c r="E2757" s="265"/>
    </row>
    <row r="2758" spans="1:5">
      <c r="A2758" s="283">
        <v>8401</v>
      </c>
      <c r="B2758" s="176">
        <v>3595.8</v>
      </c>
      <c r="C2758" s="176">
        <v>36.299999999999997</v>
      </c>
      <c r="D2758" s="282">
        <v>124</v>
      </c>
      <c r="E2758" s="265"/>
    </row>
    <row r="2759" spans="1:5">
      <c r="A2759" s="283">
        <v>8402</v>
      </c>
      <c r="B2759" s="176">
        <v>4145.7</v>
      </c>
      <c r="C2759" s="176">
        <v>54.7</v>
      </c>
      <c r="D2759" s="282">
        <v>132</v>
      </c>
      <c r="E2759" s="265"/>
    </row>
    <row r="2760" spans="1:5">
      <c r="A2760" s="283">
        <v>8403</v>
      </c>
      <c r="B2760" s="176">
        <v>470.7</v>
      </c>
      <c r="C2760" s="176">
        <v>53.1</v>
      </c>
      <c r="D2760" s="282">
        <v>87</v>
      </c>
      <c r="E2760" s="265"/>
    </row>
    <row r="2761" spans="1:5">
      <c r="A2761" s="283">
        <v>8404</v>
      </c>
      <c r="B2761" s="176">
        <v>0</v>
      </c>
      <c r="C2761" s="176">
        <v>0</v>
      </c>
      <c r="D2761" s="282">
        <v>87</v>
      </c>
      <c r="E2761" s="265"/>
    </row>
    <row r="2762" spans="1:5">
      <c r="A2762" s="283">
        <v>8405</v>
      </c>
      <c r="B2762" s="176">
        <v>0</v>
      </c>
      <c r="C2762" s="176">
        <v>0</v>
      </c>
      <c r="D2762" s="282">
        <v>87</v>
      </c>
      <c r="E2762" s="265"/>
    </row>
    <row r="2763" spans="1:5">
      <c r="A2763" s="283">
        <v>8406</v>
      </c>
      <c r="B2763" s="176">
        <v>5232</v>
      </c>
      <c r="C2763" s="176">
        <v>45.4</v>
      </c>
      <c r="D2763" s="282">
        <v>95</v>
      </c>
      <c r="E2763" s="265"/>
    </row>
    <row r="2764" spans="1:5">
      <c r="A2764" s="283">
        <v>8501</v>
      </c>
      <c r="B2764" s="176">
        <v>262.2</v>
      </c>
      <c r="C2764" s="176">
        <v>43.2</v>
      </c>
      <c r="D2764" s="282">
        <v>95</v>
      </c>
      <c r="E2764" s="265"/>
    </row>
    <row r="2765" spans="1:5">
      <c r="A2765" s="283">
        <v>8502</v>
      </c>
      <c r="B2765" s="176">
        <v>995.5</v>
      </c>
      <c r="C2765" s="176">
        <v>38.799999999999997</v>
      </c>
      <c r="D2765" s="282">
        <v>101</v>
      </c>
      <c r="E2765" s="265"/>
    </row>
    <row r="2766" spans="1:5">
      <c r="A2766" s="283">
        <v>8504</v>
      </c>
      <c r="B2766" s="176">
        <v>0</v>
      </c>
      <c r="C2766" s="176">
        <v>0</v>
      </c>
      <c r="D2766" s="282">
        <v>87</v>
      </c>
      <c r="E2766" s="265"/>
    </row>
    <row r="2767" spans="1:5">
      <c r="A2767" s="283">
        <v>8505</v>
      </c>
      <c r="B2767" s="176">
        <v>718.1</v>
      </c>
      <c r="C2767" s="176">
        <v>37.799999999999997</v>
      </c>
      <c r="D2767" s="282">
        <v>139</v>
      </c>
      <c r="E2767" s="265"/>
    </row>
    <row r="2768" spans="1:5">
      <c r="A2768" s="283">
        <v>8510</v>
      </c>
      <c r="B2768" s="176">
        <v>267.5</v>
      </c>
      <c r="C2768" s="176">
        <v>41.7</v>
      </c>
      <c r="D2768" s="282">
        <v>87</v>
      </c>
      <c r="E2768" s="265"/>
    </row>
    <row r="2769" spans="1:5">
      <c r="A2769" s="283">
        <v>8511</v>
      </c>
      <c r="B2769" s="176">
        <v>365.7</v>
      </c>
      <c r="C2769" s="176">
        <v>39</v>
      </c>
      <c r="D2769" s="282">
        <v>127</v>
      </c>
      <c r="E2769" s="265"/>
    </row>
    <row r="2770" spans="1:5">
      <c r="A2770" s="283">
        <v>8512</v>
      </c>
      <c r="B2770" s="176">
        <v>572.79999999999995</v>
      </c>
      <c r="C2770" s="176">
        <v>42.2</v>
      </c>
      <c r="D2770" s="282">
        <v>104</v>
      </c>
      <c r="E2770" s="265"/>
    </row>
    <row r="2771" spans="1:5">
      <c r="A2771" s="283">
        <v>8514</v>
      </c>
      <c r="B2771" s="176">
        <v>176.4</v>
      </c>
      <c r="C2771" s="176">
        <v>42.4</v>
      </c>
      <c r="D2771" s="282">
        <v>114</v>
      </c>
      <c r="E2771" s="265"/>
    </row>
    <row r="2772" spans="1:5">
      <c r="A2772" s="283">
        <v>8515</v>
      </c>
      <c r="B2772" s="176">
        <v>307.10000000000002</v>
      </c>
      <c r="C2772" s="176">
        <v>29</v>
      </c>
      <c r="D2772" s="282">
        <v>95</v>
      </c>
      <c r="E2772" s="265"/>
    </row>
    <row r="2773" spans="1:5">
      <c r="A2773" s="283">
        <v>8518</v>
      </c>
      <c r="B2773" s="176">
        <v>2192</v>
      </c>
      <c r="C2773" s="176">
        <v>41</v>
      </c>
      <c r="D2773" s="282">
        <v>96</v>
      </c>
      <c r="E2773" s="265"/>
    </row>
    <row r="2774" spans="1:5">
      <c r="A2774" s="283">
        <v>8520</v>
      </c>
      <c r="B2774" s="176">
        <v>1701.9</v>
      </c>
      <c r="C2774" s="176">
        <v>37.6</v>
      </c>
      <c r="D2774" s="282">
        <v>122</v>
      </c>
      <c r="E2774" s="265"/>
    </row>
    <row r="2775" spans="1:5">
      <c r="A2775" s="283">
        <v>8525</v>
      </c>
      <c r="B2775" s="176">
        <v>239.2</v>
      </c>
      <c r="C2775" s="176">
        <v>45.2</v>
      </c>
      <c r="D2775" s="282">
        <v>118</v>
      </c>
      <c r="E2775" s="265"/>
    </row>
    <row r="2776" spans="1:5">
      <c r="A2776" s="283">
        <v>8526</v>
      </c>
      <c r="B2776" s="176">
        <v>192.9</v>
      </c>
      <c r="C2776" s="176">
        <v>42</v>
      </c>
      <c r="D2776" s="282">
        <v>87</v>
      </c>
      <c r="E2776" s="265"/>
    </row>
    <row r="2777" spans="1:5">
      <c r="A2777" s="283">
        <v>8527</v>
      </c>
      <c r="B2777" s="176">
        <v>617.5</v>
      </c>
      <c r="C2777" s="176">
        <v>41.2</v>
      </c>
      <c r="D2777" s="282">
        <v>129</v>
      </c>
      <c r="E2777" s="265"/>
    </row>
    <row r="2778" spans="1:5">
      <c r="A2778" s="283">
        <v>8528</v>
      </c>
      <c r="B2778" s="176">
        <v>335.6</v>
      </c>
      <c r="C2778" s="176">
        <v>39.4</v>
      </c>
      <c r="D2778" s="282">
        <v>125</v>
      </c>
      <c r="E2778" s="265"/>
    </row>
    <row r="2779" spans="1:5">
      <c r="A2779" s="283">
        <v>8530</v>
      </c>
      <c r="B2779" s="176">
        <v>343.2</v>
      </c>
      <c r="C2779" s="176">
        <v>43.6</v>
      </c>
      <c r="D2779" s="282">
        <v>122</v>
      </c>
      <c r="E2779" s="265"/>
    </row>
    <row r="2780" spans="1:5">
      <c r="A2780" s="283">
        <v>8533</v>
      </c>
      <c r="B2780" s="176">
        <v>401.6</v>
      </c>
      <c r="C2780" s="176">
        <v>39.9</v>
      </c>
      <c r="D2780" s="282">
        <v>87</v>
      </c>
      <c r="E2780" s="265"/>
    </row>
    <row r="2781" spans="1:5">
      <c r="A2781" s="283">
        <v>8534</v>
      </c>
      <c r="B2781" s="176">
        <v>471.4</v>
      </c>
      <c r="C2781" s="176">
        <v>43.2</v>
      </c>
      <c r="D2781" s="282">
        <v>132</v>
      </c>
      <c r="E2781" s="265"/>
    </row>
    <row r="2782" spans="1:5">
      <c r="A2782" s="283">
        <v>8535</v>
      </c>
      <c r="B2782" s="176">
        <v>299</v>
      </c>
      <c r="C2782" s="176">
        <v>42.1</v>
      </c>
      <c r="D2782" s="282">
        <v>96</v>
      </c>
      <c r="E2782" s="265"/>
    </row>
    <row r="2783" spans="1:5">
      <c r="A2783" s="283">
        <v>8536</v>
      </c>
      <c r="B2783" s="176">
        <v>2010.3</v>
      </c>
      <c r="C2783" s="176">
        <v>34.299999999999997</v>
      </c>
      <c r="D2783" s="282">
        <v>152</v>
      </c>
      <c r="E2783" s="265"/>
    </row>
    <row r="2784" spans="1:5">
      <c r="A2784" s="283">
        <v>8540</v>
      </c>
      <c r="B2784" s="176">
        <v>1074.2</v>
      </c>
      <c r="C2784" s="176">
        <v>36.299999999999997</v>
      </c>
      <c r="D2784" s="282">
        <v>196</v>
      </c>
      <c r="E2784" s="265"/>
    </row>
    <row r="2785" spans="1:5">
      <c r="A2785" s="283">
        <v>8541</v>
      </c>
      <c r="B2785" s="176">
        <v>0</v>
      </c>
      <c r="C2785" s="176">
        <v>0</v>
      </c>
      <c r="D2785" s="282">
        <v>87</v>
      </c>
      <c r="E2785" s="265"/>
    </row>
    <row r="2786" spans="1:5">
      <c r="A2786" s="283">
        <v>8542</v>
      </c>
      <c r="B2786" s="176">
        <v>6546.9</v>
      </c>
      <c r="C2786" s="176">
        <v>35.9</v>
      </c>
      <c r="D2786" s="282">
        <v>134</v>
      </c>
      <c r="E2786" s="265"/>
    </row>
    <row r="2787" spans="1:5">
      <c r="A2787" s="283">
        <v>8543</v>
      </c>
      <c r="B2787" s="176">
        <v>3595.5</v>
      </c>
      <c r="C2787" s="176">
        <v>46.1</v>
      </c>
      <c r="D2787" s="282">
        <v>122</v>
      </c>
      <c r="E2787" s="265"/>
    </row>
    <row r="2788" spans="1:5">
      <c r="A2788" s="283">
        <v>8544</v>
      </c>
      <c r="B2788" s="176">
        <v>0</v>
      </c>
      <c r="C2788" s="176">
        <v>0</v>
      </c>
      <c r="D2788" s="282">
        <v>87</v>
      </c>
      <c r="E2788" s="265"/>
    </row>
    <row r="2789" spans="1:5">
      <c r="A2789" s="283">
        <v>8550</v>
      </c>
      <c r="B2789" s="176">
        <v>1068.8</v>
      </c>
      <c r="C2789" s="176">
        <v>42.4</v>
      </c>
      <c r="D2789" s="282">
        <v>131</v>
      </c>
      <c r="E2789" s="265"/>
    </row>
    <row r="2790" spans="1:5">
      <c r="A2790" s="283">
        <v>8551</v>
      </c>
      <c r="B2790" s="176">
        <v>199</v>
      </c>
      <c r="C2790" s="176">
        <v>44.3</v>
      </c>
      <c r="D2790" s="282">
        <v>106</v>
      </c>
      <c r="E2790" s="265"/>
    </row>
    <row r="2791" spans="1:5">
      <c r="A2791" s="283">
        <v>8553</v>
      </c>
      <c r="B2791" s="176">
        <v>1194.4000000000001</v>
      </c>
      <c r="C2791" s="176">
        <v>44</v>
      </c>
      <c r="D2791" s="282">
        <v>87</v>
      </c>
      <c r="E2791" s="265"/>
    </row>
    <row r="2792" spans="1:5">
      <c r="A2792" s="283">
        <v>8554</v>
      </c>
      <c r="B2792" s="176">
        <v>2600</v>
      </c>
      <c r="C2792" s="176">
        <v>37.6</v>
      </c>
      <c r="D2792" s="282">
        <v>119</v>
      </c>
      <c r="E2792" s="265"/>
    </row>
    <row r="2793" spans="1:5">
      <c r="A2793" s="283">
        <v>8555</v>
      </c>
      <c r="B2793" s="176">
        <v>0</v>
      </c>
      <c r="C2793" s="176">
        <v>0</v>
      </c>
      <c r="D2793" s="282">
        <v>87</v>
      </c>
      <c r="E2793" s="265"/>
    </row>
    <row r="2794" spans="1:5">
      <c r="A2794" s="283">
        <v>8556</v>
      </c>
      <c r="B2794" s="176">
        <v>108.3</v>
      </c>
      <c r="C2794" s="176">
        <v>47.6</v>
      </c>
      <c r="D2794" s="282">
        <v>87</v>
      </c>
      <c r="E2794" s="265"/>
    </row>
    <row r="2795" spans="1:5">
      <c r="A2795" s="283">
        <v>8557</v>
      </c>
      <c r="B2795" s="176">
        <v>0</v>
      </c>
      <c r="C2795" s="176">
        <v>0</v>
      </c>
      <c r="D2795" s="282">
        <v>87</v>
      </c>
      <c r="E2795" s="265"/>
    </row>
    <row r="2796" spans="1:5">
      <c r="A2796" s="283">
        <v>8558</v>
      </c>
      <c r="B2796" s="176">
        <v>337.1</v>
      </c>
      <c r="C2796" s="176">
        <v>42</v>
      </c>
      <c r="D2796" s="282">
        <v>140</v>
      </c>
      <c r="E2796" s="265"/>
    </row>
    <row r="2797" spans="1:5">
      <c r="A2797" s="283">
        <v>8559</v>
      </c>
      <c r="B2797" s="176">
        <v>142.30000000000001</v>
      </c>
      <c r="C2797" s="176">
        <v>47.5</v>
      </c>
      <c r="D2797" s="282">
        <v>87</v>
      </c>
      <c r="E2797" s="265"/>
    </row>
    <row r="2798" spans="1:5">
      <c r="A2798" s="283">
        <v>8560</v>
      </c>
      <c r="B2798" s="176">
        <v>332.8</v>
      </c>
      <c r="C2798" s="176">
        <v>46.4</v>
      </c>
      <c r="D2798" s="282">
        <v>122</v>
      </c>
      <c r="E2798" s="265"/>
    </row>
    <row r="2799" spans="1:5">
      <c r="A2799" s="283">
        <v>8561</v>
      </c>
      <c r="B2799" s="176">
        <v>0</v>
      </c>
      <c r="C2799" s="176">
        <v>0</v>
      </c>
      <c r="D2799" s="282">
        <v>87</v>
      </c>
      <c r="E2799" s="265"/>
    </row>
    <row r="2800" spans="1:5">
      <c r="A2800" s="283">
        <v>8562</v>
      </c>
      <c r="B2800" s="176">
        <v>335</v>
      </c>
      <c r="C2800" s="176">
        <v>36.6</v>
      </c>
      <c r="D2800" s="282">
        <v>120</v>
      </c>
      <c r="E2800" s="265"/>
    </row>
    <row r="2801" spans="1:5">
      <c r="A2801" s="283">
        <v>8601</v>
      </c>
      <c r="B2801" s="176">
        <v>0</v>
      </c>
      <c r="C2801" s="176">
        <v>0</v>
      </c>
      <c r="D2801" s="282">
        <v>87</v>
      </c>
      <c r="E2801" s="265"/>
    </row>
    <row r="2802" spans="1:5">
      <c r="A2802" s="283">
        <v>8602</v>
      </c>
      <c r="B2802" s="176">
        <v>0</v>
      </c>
      <c r="C2802" s="176">
        <v>0</v>
      </c>
      <c r="D2802" s="282">
        <v>87</v>
      </c>
      <c r="E2802" s="265"/>
    </row>
    <row r="2803" spans="1:5">
      <c r="A2803" s="283">
        <v>8603</v>
      </c>
      <c r="B2803" s="176">
        <v>0</v>
      </c>
      <c r="C2803" s="176">
        <v>0</v>
      </c>
      <c r="D2803" s="282">
        <v>87</v>
      </c>
      <c r="E2803" s="265"/>
    </row>
    <row r="2804" spans="1:5">
      <c r="A2804" s="283">
        <v>8604</v>
      </c>
      <c r="B2804" s="176">
        <v>0</v>
      </c>
      <c r="C2804" s="176">
        <v>0</v>
      </c>
      <c r="D2804" s="282">
        <v>87</v>
      </c>
      <c r="E2804" s="265"/>
    </row>
    <row r="2805" spans="1:5">
      <c r="A2805" s="283">
        <v>8605</v>
      </c>
      <c r="B2805" s="176">
        <v>0</v>
      </c>
      <c r="C2805" s="176">
        <v>0</v>
      </c>
      <c r="D2805" s="282">
        <v>87</v>
      </c>
      <c r="E2805" s="265"/>
    </row>
    <row r="2806" spans="1:5">
      <c r="A2806" s="283">
        <v>8606</v>
      </c>
      <c r="B2806" s="176">
        <v>0</v>
      </c>
      <c r="C2806" s="176">
        <v>0</v>
      </c>
      <c r="D2806" s="282">
        <v>87</v>
      </c>
      <c r="E2806" s="265"/>
    </row>
    <row r="2807" spans="1:5">
      <c r="A2807" s="283">
        <v>8607</v>
      </c>
      <c r="B2807" s="176">
        <v>0</v>
      </c>
      <c r="C2807" s="176">
        <v>0</v>
      </c>
      <c r="D2807" s="282">
        <v>87</v>
      </c>
      <c r="E2807" s="265"/>
    </row>
    <row r="2808" spans="1:5">
      <c r="A2808" s="283">
        <v>8608</v>
      </c>
      <c r="B2808" s="176">
        <v>7613.7</v>
      </c>
      <c r="C2808" s="176">
        <v>34.799999999999997</v>
      </c>
      <c r="D2808" s="282">
        <v>96</v>
      </c>
      <c r="E2808" s="265"/>
    </row>
    <row r="2809" spans="1:5">
      <c r="A2809" s="283">
        <v>8609</v>
      </c>
      <c r="B2809" s="176">
        <v>7447</v>
      </c>
      <c r="C2809" s="176">
        <v>32.799999999999997</v>
      </c>
      <c r="D2809" s="282">
        <v>96</v>
      </c>
      <c r="E2809" s="265"/>
    </row>
    <row r="2810" spans="1:5">
      <c r="A2810" s="283">
        <v>8610</v>
      </c>
      <c r="B2810" s="176">
        <v>3772.1</v>
      </c>
      <c r="C2810" s="176">
        <v>38.299999999999997</v>
      </c>
      <c r="D2810" s="282">
        <v>122</v>
      </c>
      <c r="E2810" s="265"/>
    </row>
    <row r="2811" spans="1:5">
      <c r="A2811" s="283">
        <v>8611</v>
      </c>
      <c r="B2811" s="176">
        <v>10793.3</v>
      </c>
      <c r="C2811" s="176">
        <v>31.6</v>
      </c>
      <c r="D2811" s="282">
        <v>123</v>
      </c>
      <c r="E2811" s="265"/>
    </row>
    <row r="2812" spans="1:5">
      <c r="A2812" s="283">
        <v>8618</v>
      </c>
      <c r="B2812" s="176">
        <v>5151.3</v>
      </c>
      <c r="C2812" s="176">
        <v>36.200000000000003</v>
      </c>
      <c r="D2812" s="282">
        <v>137</v>
      </c>
      <c r="E2812" s="265"/>
    </row>
    <row r="2813" spans="1:5">
      <c r="A2813" s="283">
        <v>8619</v>
      </c>
      <c r="B2813" s="176">
        <v>2258.4</v>
      </c>
      <c r="C2813" s="176">
        <v>43.7</v>
      </c>
      <c r="D2813" s="282">
        <v>136</v>
      </c>
      <c r="E2813" s="265"/>
    </row>
    <row r="2814" spans="1:5">
      <c r="A2814" s="283">
        <v>8620</v>
      </c>
      <c r="B2814" s="176">
        <v>1287.5</v>
      </c>
      <c r="C2814" s="176">
        <v>41.4</v>
      </c>
      <c r="D2814" s="282">
        <v>95</v>
      </c>
      <c r="E2814" s="265"/>
    </row>
    <row r="2815" spans="1:5">
      <c r="A2815" s="283">
        <v>8625</v>
      </c>
      <c r="B2815" s="176">
        <v>0</v>
      </c>
      <c r="C2815" s="176">
        <v>0</v>
      </c>
      <c r="D2815" s="282">
        <v>87</v>
      </c>
      <c r="E2815" s="265"/>
    </row>
    <row r="2816" spans="1:5">
      <c r="A2816" s="283">
        <v>8628</v>
      </c>
      <c r="B2816" s="176">
        <v>1200.3</v>
      </c>
      <c r="C2816" s="176">
        <v>43.6</v>
      </c>
      <c r="D2816" s="282">
        <v>135</v>
      </c>
      <c r="E2816" s="265"/>
    </row>
    <row r="2817" spans="1:5">
      <c r="A2817" s="283">
        <v>8629</v>
      </c>
      <c r="B2817" s="176">
        <v>12106.1</v>
      </c>
      <c r="C2817" s="176">
        <v>32.4</v>
      </c>
      <c r="D2817" s="282">
        <v>113</v>
      </c>
      <c r="E2817" s="265"/>
    </row>
    <row r="2818" spans="1:5">
      <c r="A2818" s="283">
        <v>8638</v>
      </c>
      <c r="B2818" s="176">
        <v>4719.6000000000004</v>
      </c>
      <c r="C2818" s="176">
        <v>32.6</v>
      </c>
      <c r="D2818" s="282">
        <v>112</v>
      </c>
      <c r="E2818" s="265"/>
    </row>
    <row r="2819" spans="1:5">
      <c r="A2819" s="283">
        <v>8640</v>
      </c>
      <c r="B2819" s="176">
        <v>621.1</v>
      </c>
      <c r="C2819" s="176">
        <v>38.299999999999997</v>
      </c>
      <c r="D2819" s="282">
        <v>87</v>
      </c>
      <c r="E2819" s="265"/>
    </row>
    <row r="2820" spans="1:5">
      <c r="A2820" s="283">
        <v>8641</v>
      </c>
      <c r="B2820" s="176">
        <v>594.6</v>
      </c>
      <c r="C2820" s="176">
        <v>21.7</v>
      </c>
      <c r="D2820" s="282">
        <v>96</v>
      </c>
      <c r="E2820" s="265"/>
    </row>
    <row r="2821" spans="1:5">
      <c r="A2821" s="283">
        <v>8646</v>
      </c>
      <c r="B2821" s="176">
        <v>0</v>
      </c>
      <c r="C2821" s="176">
        <v>0</v>
      </c>
      <c r="D2821" s="282">
        <v>87</v>
      </c>
      <c r="E2821" s="265"/>
    </row>
    <row r="2822" spans="1:5">
      <c r="A2822" s="283">
        <v>8647</v>
      </c>
      <c r="B2822" s="176">
        <v>0</v>
      </c>
      <c r="C2822" s="176">
        <v>0</v>
      </c>
      <c r="D2822" s="282">
        <v>87</v>
      </c>
      <c r="E2822" s="265"/>
    </row>
    <row r="2823" spans="1:5">
      <c r="A2823" s="283">
        <v>8648</v>
      </c>
      <c r="B2823" s="176">
        <v>1810.8</v>
      </c>
      <c r="C2823" s="176">
        <v>37.700000000000003</v>
      </c>
      <c r="D2823" s="282">
        <v>188</v>
      </c>
      <c r="E2823" s="265"/>
    </row>
    <row r="2824" spans="1:5">
      <c r="A2824" s="283">
        <v>8650</v>
      </c>
      <c r="B2824" s="176">
        <v>4957.1000000000004</v>
      </c>
      <c r="C2824" s="176">
        <v>41.6</v>
      </c>
      <c r="D2824" s="282">
        <v>87</v>
      </c>
      <c r="E2824" s="265"/>
    </row>
    <row r="2825" spans="1:5">
      <c r="A2825" s="283">
        <v>8666</v>
      </c>
      <c r="B2825" s="176">
        <v>0</v>
      </c>
      <c r="C2825" s="176">
        <v>0</v>
      </c>
      <c r="D2825" s="282">
        <v>87</v>
      </c>
      <c r="E2825" s="265"/>
    </row>
    <row r="2826" spans="1:5">
      <c r="A2826" s="283">
        <v>8690</v>
      </c>
      <c r="B2826" s="176">
        <v>2428</v>
      </c>
      <c r="C2826" s="176">
        <v>43.9</v>
      </c>
      <c r="D2826" s="282">
        <v>134</v>
      </c>
      <c r="E2826" s="265"/>
    </row>
    <row r="2827" spans="1:5">
      <c r="A2827" s="283">
        <v>8691</v>
      </c>
      <c r="B2827" s="176">
        <v>641</v>
      </c>
      <c r="C2827" s="176">
        <v>40.1</v>
      </c>
      <c r="D2827" s="282">
        <v>112</v>
      </c>
      <c r="E2827" s="265"/>
    </row>
    <row r="2828" spans="1:5">
      <c r="A2828" s="283">
        <v>8701</v>
      </c>
      <c r="B2828" s="176">
        <v>3550.4</v>
      </c>
      <c r="C2828" s="176">
        <v>24.1</v>
      </c>
      <c r="D2828" s="282">
        <v>194</v>
      </c>
      <c r="E2828" s="265"/>
    </row>
    <row r="2829" spans="1:5">
      <c r="A2829" s="283">
        <v>8720</v>
      </c>
      <c r="B2829" s="176">
        <v>0</v>
      </c>
      <c r="C2829" s="176">
        <v>0</v>
      </c>
      <c r="D2829" s="282">
        <v>87</v>
      </c>
      <c r="E2829" s="265"/>
    </row>
    <row r="2830" spans="1:5">
      <c r="A2830" s="283">
        <v>8721</v>
      </c>
      <c r="B2830" s="176">
        <v>1403.8</v>
      </c>
      <c r="C2830" s="176">
        <v>40.299999999999997</v>
      </c>
      <c r="D2830" s="282">
        <v>122</v>
      </c>
      <c r="E2830" s="265"/>
    </row>
    <row r="2831" spans="1:5">
      <c r="A2831" s="283">
        <v>8722</v>
      </c>
      <c r="B2831" s="176">
        <v>3398</v>
      </c>
      <c r="C2831" s="176">
        <v>36.9</v>
      </c>
      <c r="D2831" s="282">
        <v>94</v>
      </c>
      <c r="E2831" s="265"/>
    </row>
    <row r="2832" spans="1:5">
      <c r="A2832" s="283">
        <v>8723</v>
      </c>
      <c r="B2832" s="176">
        <v>2528.8000000000002</v>
      </c>
      <c r="C2832" s="176">
        <v>42.1</v>
      </c>
      <c r="D2832" s="282">
        <v>111</v>
      </c>
      <c r="E2832" s="265"/>
    </row>
    <row r="2833" spans="1:5">
      <c r="A2833" s="283">
        <v>8724</v>
      </c>
      <c r="B2833" s="176">
        <v>3116.8</v>
      </c>
      <c r="C2833" s="176">
        <v>43.4</v>
      </c>
      <c r="D2833" s="282">
        <v>95</v>
      </c>
      <c r="E2833" s="265"/>
    </row>
    <row r="2834" spans="1:5">
      <c r="A2834" s="283">
        <v>8730</v>
      </c>
      <c r="B2834" s="176">
        <v>2705</v>
      </c>
      <c r="C2834" s="176">
        <v>44.9</v>
      </c>
      <c r="D2834" s="282">
        <v>104</v>
      </c>
      <c r="E2834" s="265"/>
    </row>
    <row r="2835" spans="1:5">
      <c r="A2835" s="283">
        <v>8731</v>
      </c>
      <c r="B2835" s="176">
        <v>240.2</v>
      </c>
      <c r="C2835" s="176">
        <v>41.6</v>
      </c>
      <c r="D2835" s="282">
        <v>111</v>
      </c>
      <c r="E2835" s="265"/>
    </row>
    <row r="2836" spans="1:5">
      <c r="A2836" s="283">
        <v>8732</v>
      </c>
      <c r="B2836" s="176">
        <v>2738.7</v>
      </c>
      <c r="C2836" s="176">
        <v>47.2</v>
      </c>
      <c r="D2836" s="282">
        <v>96</v>
      </c>
      <c r="E2836" s="265"/>
    </row>
    <row r="2837" spans="1:5">
      <c r="A2837" s="283">
        <v>8733</v>
      </c>
      <c r="B2837" s="176">
        <v>68.2</v>
      </c>
      <c r="C2837" s="176">
        <v>32</v>
      </c>
      <c r="D2837" s="282">
        <v>95</v>
      </c>
      <c r="E2837" s="265"/>
    </row>
    <row r="2838" spans="1:5">
      <c r="A2838" s="283">
        <v>8734</v>
      </c>
      <c r="B2838" s="176">
        <v>1424.2</v>
      </c>
      <c r="C2838" s="176">
        <v>40.1</v>
      </c>
      <c r="D2838" s="282">
        <v>119</v>
      </c>
      <c r="E2838" s="265"/>
    </row>
    <row r="2839" spans="1:5">
      <c r="A2839" s="283">
        <v>8735</v>
      </c>
      <c r="B2839" s="176">
        <v>1783.6</v>
      </c>
      <c r="C2839" s="176">
        <v>60.7</v>
      </c>
      <c r="D2839" s="282">
        <v>95</v>
      </c>
      <c r="E2839" s="265"/>
    </row>
    <row r="2840" spans="1:5">
      <c r="A2840" s="283">
        <v>8736</v>
      </c>
      <c r="B2840" s="176">
        <v>2294.1</v>
      </c>
      <c r="C2840" s="176">
        <v>45.4</v>
      </c>
      <c r="D2840" s="282">
        <v>123</v>
      </c>
      <c r="E2840" s="265"/>
    </row>
    <row r="2841" spans="1:5">
      <c r="A2841" s="283">
        <v>8738</v>
      </c>
      <c r="B2841" s="176">
        <v>1072.9000000000001</v>
      </c>
      <c r="C2841" s="176">
        <v>62.8</v>
      </c>
      <c r="D2841" s="282">
        <v>87</v>
      </c>
      <c r="E2841" s="265"/>
    </row>
    <row r="2842" spans="1:5">
      <c r="A2842" s="283">
        <v>8739</v>
      </c>
      <c r="B2842" s="176">
        <v>0</v>
      </c>
      <c r="C2842" s="176">
        <v>0</v>
      </c>
      <c r="D2842" s="282">
        <v>87</v>
      </c>
      <c r="E2842" s="265"/>
    </row>
    <row r="2843" spans="1:5">
      <c r="A2843" s="283">
        <v>8740</v>
      </c>
      <c r="B2843" s="176">
        <v>0</v>
      </c>
      <c r="C2843" s="176">
        <v>0</v>
      </c>
      <c r="D2843" s="282">
        <v>87</v>
      </c>
      <c r="E2843" s="265"/>
    </row>
    <row r="2844" spans="1:5">
      <c r="A2844" s="283">
        <v>8741</v>
      </c>
      <c r="B2844" s="176">
        <v>3000.4</v>
      </c>
      <c r="C2844" s="176">
        <v>43</v>
      </c>
      <c r="D2844" s="282">
        <v>87</v>
      </c>
      <c r="E2844" s="265"/>
    </row>
    <row r="2845" spans="1:5">
      <c r="A2845" s="283">
        <v>8742</v>
      </c>
      <c r="B2845" s="176">
        <v>4231.2</v>
      </c>
      <c r="C2845" s="176">
        <v>44</v>
      </c>
      <c r="D2845" s="282">
        <v>130</v>
      </c>
      <c r="E2845" s="265"/>
    </row>
    <row r="2846" spans="1:5">
      <c r="A2846" s="283">
        <v>8750</v>
      </c>
      <c r="B2846" s="176">
        <v>2046.4</v>
      </c>
      <c r="C2846" s="176">
        <v>50.2</v>
      </c>
      <c r="D2846" s="282">
        <v>169</v>
      </c>
      <c r="E2846" s="265"/>
    </row>
    <row r="2847" spans="1:5">
      <c r="A2847" s="283">
        <v>8751</v>
      </c>
      <c r="B2847" s="176">
        <v>3147.9</v>
      </c>
      <c r="C2847" s="176">
        <v>42</v>
      </c>
      <c r="D2847" s="282">
        <v>87</v>
      </c>
      <c r="E2847" s="265"/>
    </row>
    <row r="2848" spans="1:5">
      <c r="A2848" s="283">
        <v>8752</v>
      </c>
      <c r="B2848" s="176">
        <v>447.8</v>
      </c>
      <c r="C2848" s="176">
        <v>54.7</v>
      </c>
      <c r="D2848" s="282">
        <v>87</v>
      </c>
      <c r="E2848" s="265"/>
    </row>
    <row r="2849" spans="1:5">
      <c r="A2849" s="283">
        <v>8753</v>
      </c>
      <c r="B2849" s="176">
        <v>2550.6999999999998</v>
      </c>
      <c r="C2849" s="176">
        <v>40.5</v>
      </c>
      <c r="D2849" s="282">
        <v>129</v>
      </c>
      <c r="E2849" s="265"/>
    </row>
    <row r="2850" spans="1:5">
      <c r="A2850" s="283">
        <v>8754</v>
      </c>
      <c r="B2850" s="176">
        <v>0</v>
      </c>
      <c r="C2850" s="176">
        <v>0</v>
      </c>
      <c r="D2850" s="282">
        <v>87</v>
      </c>
      <c r="E2850" s="265"/>
    </row>
    <row r="2851" spans="1:5">
      <c r="A2851" s="283">
        <v>8755</v>
      </c>
      <c r="B2851" s="176">
        <v>1600.6</v>
      </c>
      <c r="C2851" s="176">
        <v>46</v>
      </c>
      <c r="D2851" s="282">
        <v>136</v>
      </c>
      <c r="E2851" s="265"/>
    </row>
    <row r="2852" spans="1:5">
      <c r="A2852" s="283">
        <v>8756</v>
      </c>
      <c r="B2852" s="176">
        <v>146.1</v>
      </c>
      <c r="C2852" s="176">
        <v>77.400000000000006</v>
      </c>
      <c r="D2852" s="282">
        <v>87</v>
      </c>
      <c r="E2852" s="265"/>
    </row>
    <row r="2853" spans="1:5">
      <c r="A2853" s="283">
        <v>8757</v>
      </c>
      <c r="B2853" s="176">
        <v>1204.2</v>
      </c>
      <c r="C2853" s="176">
        <v>64.2</v>
      </c>
      <c r="D2853" s="282">
        <v>120</v>
      </c>
      <c r="E2853" s="265"/>
    </row>
    <row r="2854" spans="1:5">
      <c r="A2854" s="283">
        <v>8758</v>
      </c>
      <c r="B2854" s="176">
        <v>352.8</v>
      </c>
      <c r="C2854" s="176">
        <v>51.1</v>
      </c>
      <c r="D2854" s="282">
        <v>102</v>
      </c>
      <c r="E2854" s="265"/>
    </row>
    <row r="2855" spans="1:5">
      <c r="A2855" s="283">
        <v>8759</v>
      </c>
      <c r="B2855" s="176">
        <v>503.1</v>
      </c>
      <c r="C2855" s="176">
        <v>68</v>
      </c>
      <c r="D2855" s="282">
        <v>87</v>
      </c>
      <c r="E2855" s="265"/>
    </row>
    <row r="2856" spans="1:5">
      <c r="A2856" s="283">
        <v>8801</v>
      </c>
      <c r="B2856" s="176">
        <v>526.9</v>
      </c>
      <c r="C2856" s="176">
        <v>39.299999999999997</v>
      </c>
      <c r="D2856" s="282">
        <v>95</v>
      </c>
      <c r="E2856" s="265"/>
    </row>
    <row r="2857" spans="1:5">
      <c r="A2857" s="283">
        <v>8802</v>
      </c>
      <c r="B2857" s="176">
        <v>156.69999999999999</v>
      </c>
      <c r="C2857" s="176">
        <v>43.7</v>
      </c>
      <c r="D2857" s="282">
        <v>96</v>
      </c>
      <c r="E2857" s="265"/>
    </row>
    <row r="2858" spans="1:5">
      <c r="A2858" s="283">
        <v>8803</v>
      </c>
      <c r="B2858" s="176">
        <v>367.4</v>
      </c>
      <c r="C2858" s="176">
        <v>43.9</v>
      </c>
      <c r="D2858" s="282">
        <v>87</v>
      </c>
      <c r="E2858" s="265"/>
    </row>
    <row r="2859" spans="1:5">
      <c r="A2859" s="283">
        <v>8804</v>
      </c>
      <c r="B2859" s="176">
        <v>308.3</v>
      </c>
      <c r="C2859" s="176">
        <v>42</v>
      </c>
      <c r="D2859" s="282">
        <v>87</v>
      </c>
      <c r="E2859" s="265"/>
    </row>
    <row r="2860" spans="1:5">
      <c r="A2860" s="283">
        <v>8805</v>
      </c>
      <c r="B2860" s="176">
        <v>3392.1</v>
      </c>
      <c r="C2860" s="176">
        <v>36.6</v>
      </c>
      <c r="D2860" s="282">
        <v>118</v>
      </c>
      <c r="E2860" s="265"/>
    </row>
    <row r="2861" spans="1:5">
      <c r="A2861" s="283">
        <v>8807</v>
      </c>
      <c r="B2861" s="176">
        <v>1449.5</v>
      </c>
      <c r="C2861" s="176">
        <v>41.2</v>
      </c>
      <c r="D2861" s="282">
        <v>140</v>
      </c>
      <c r="E2861" s="265"/>
    </row>
    <row r="2862" spans="1:5">
      <c r="A2862" s="283">
        <v>8808</v>
      </c>
      <c r="B2862" s="176">
        <v>0</v>
      </c>
      <c r="C2862" s="176">
        <v>0</v>
      </c>
      <c r="D2862" s="282">
        <v>87</v>
      </c>
      <c r="E2862" s="265"/>
    </row>
    <row r="2863" spans="1:5">
      <c r="A2863" s="283">
        <v>8809</v>
      </c>
      <c r="B2863" s="176">
        <v>698.7</v>
      </c>
      <c r="C2863" s="176">
        <v>40.700000000000003</v>
      </c>
      <c r="D2863" s="282">
        <v>131</v>
      </c>
      <c r="E2863" s="265"/>
    </row>
    <row r="2864" spans="1:5">
      <c r="A2864" s="283">
        <v>8810</v>
      </c>
      <c r="B2864" s="176">
        <v>984.5</v>
      </c>
      <c r="C2864" s="176">
        <v>36.9</v>
      </c>
      <c r="D2864" s="282">
        <v>94</v>
      </c>
      <c r="E2864" s="265"/>
    </row>
    <row r="2865" spans="1:5">
      <c r="A2865" s="283">
        <v>8812</v>
      </c>
      <c r="B2865" s="176">
        <v>2707.2</v>
      </c>
      <c r="C2865" s="176">
        <v>38.9</v>
      </c>
      <c r="D2865" s="282">
        <v>122</v>
      </c>
      <c r="E2865" s="265"/>
    </row>
    <row r="2866" spans="1:5">
      <c r="A2866" s="283">
        <v>8816</v>
      </c>
      <c r="B2866" s="176">
        <v>2223.6</v>
      </c>
      <c r="C2866" s="176">
        <v>41.8</v>
      </c>
      <c r="D2866" s="282">
        <v>170</v>
      </c>
      <c r="E2866" s="265"/>
    </row>
    <row r="2867" spans="1:5">
      <c r="A2867" s="283">
        <v>8817</v>
      </c>
      <c r="B2867" s="176">
        <v>4264.1000000000004</v>
      </c>
      <c r="C2867" s="176">
        <v>35.5</v>
      </c>
      <c r="D2867" s="282">
        <v>144</v>
      </c>
      <c r="E2867" s="265"/>
    </row>
    <row r="2868" spans="1:5">
      <c r="A2868" s="283">
        <v>8818</v>
      </c>
      <c r="B2868" s="176">
        <v>0</v>
      </c>
      <c r="C2868" s="176">
        <v>0</v>
      </c>
      <c r="D2868" s="282">
        <v>87</v>
      </c>
      <c r="E2868" s="265"/>
    </row>
    <row r="2869" spans="1:5">
      <c r="A2869" s="283">
        <v>8820</v>
      </c>
      <c r="B2869" s="176">
        <v>3884</v>
      </c>
      <c r="C2869" s="176">
        <v>40.799999999999997</v>
      </c>
      <c r="D2869" s="282">
        <v>151</v>
      </c>
      <c r="E2869" s="265"/>
    </row>
    <row r="2870" spans="1:5">
      <c r="A2870" s="283">
        <v>8821</v>
      </c>
      <c r="B2870" s="176">
        <v>0</v>
      </c>
      <c r="C2870" s="176">
        <v>0</v>
      </c>
      <c r="D2870" s="282">
        <v>87</v>
      </c>
      <c r="E2870" s="265"/>
    </row>
    <row r="2871" spans="1:5">
      <c r="A2871" s="283">
        <v>8822</v>
      </c>
      <c r="B2871" s="176">
        <v>462.2</v>
      </c>
      <c r="C2871" s="176">
        <v>41.5</v>
      </c>
      <c r="D2871" s="282">
        <v>130</v>
      </c>
      <c r="E2871" s="265"/>
    </row>
    <row r="2872" spans="1:5">
      <c r="A2872" s="283">
        <v>8823</v>
      </c>
      <c r="B2872" s="176">
        <v>1684.4</v>
      </c>
      <c r="C2872" s="176">
        <v>36.6</v>
      </c>
      <c r="D2872" s="282">
        <v>96</v>
      </c>
      <c r="E2872" s="265"/>
    </row>
    <row r="2873" spans="1:5">
      <c r="A2873" s="283">
        <v>8824</v>
      </c>
      <c r="B2873" s="176">
        <v>2639</v>
      </c>
      <c r="C2873" s="176">
        <v>40.200000000000003</v>
      </c>
      <c r="D2873" s="282">
        <v>105</v>
      </c>
      <c r="E2873" s="265"/>
    </row>
    <row r="2874" spans="1:5">
      <c r="A2874" s="283">
        <v>8825</v>
      </c>
      <c r="B2874" s="176">
        <v>155.1</v>
      </c>
      <c r="C2874" s="176">
        <v>44.3</v>
      </c>
      <c r="D2874" s="282">
        <v>115</v>
      </c>
      <c r="E2874" s="265"/>
    </row>
    <row r="2875" spans="1:5">
      <c r="A2875" s="283">
        <v>8826</v>
      </c>
      <c r="B2875" s="176">
        <v>253.4</v>
      </c>
      <c r="C2875" s="176">
        <v>44.4</v>
      </c>
      <c r="D2875" s="282">
        <v>115</v>
      </c>
      <c r="E2875" s="265"/>
    </row>
    <row r="2876" spans="1:5">
      <c r="A2876" s="283">
        <v>8827</v>
      </c>
      <c r="B2876" s="176">
        <v>298</v>
      </c>
      <c r="C2876" s="176">
        <v>43</v>
      </c>
      <c r="D2876" s="282">
        <v>95</v>
      </c>
      <c r="E2876" s="265"/>
    </row>
    <row r="2877" spans="1:5">
      <c r="A2877" s="283">
        <v>8828</v>
      </c>
      <c r="B2877" s="176">
        <v>2783.1</v>
      </c>
      <c r="C2877" s="176">
        <v>39.299999999999997</v>
      </c>
      <c r="D2877" s="282">
        <v>87</v>
      </c>
      <c r="E2877" s="265"/>
    </row>
    <row r="2878" spans="1:5">
      <c r="A2878" s="283">
        <v>8829</v>
      </c>
      <c r="B2878" s="176">
        <v>1289.8</v>
      </c>
      <c r="C2878" s="176">
        <v>39.5</v>
      </c>
      <c r="D2878" s="282">
        <v>96</v>
      </c>
      <c r="E2878" s="265"/>
    </row>
    <row r="2879" spans="1:5">
      <c r="A2879" s="283">
        <v>8830</v>
      </c>
      <c r="B2879" s="176">
        <v>6011</v>
      </c>
      <c r="C2879" s="176">
        <v>38.700000000000003</v>
      </c>
      <c r="D2879" s="282">
        <v>182</v>
      </c>
      <c r="E2879" s="265"/>
    </row>
    <row r="2880" spans="1:5">
      <c r="A2880" s="283">
        <v>8831</v>
      </c>
      <c r="B2880" s="176">
        <v>1015.6</v>
      </c>
      <c r="C2880" s="176">
        <v>49.6</v>
      </c>
      <c r="D2880" s="282">
        <v>173</v>
      </c>
      <c r="E2880" s="265"/>
    </row>
    <row r="2881" spans="1:5">
      <c r="A2881" s="283">
        <v>8832</v>
      </c>
      <c r="B2881" s="176">
        <v>582.70000000000005</v>
      </c>
      <c r="C2881" s="176">
        <v>31.7</v>
      </c>
      <c r="D2881" s="282">
        <v>87</v>
      </c>
      <c r="E2881" s="265"/>
    </row>
    <row r="2882" spans="1:5">
      <c r="A2882" s="283">
        <v>8833</v>
      </c>
      <c r="B2882" s="176">
        <v>301.39999999999998</v>
      </c>
      <c r="C2882" s="176">
        <v>44</v>
      </c>
      <c r="D2882" s="282">
        <v>130</v>
      </c>
      <c r="E2882" s="265"/>
    </row>
    <row r="2883" spans="1:5">
      <c r="A2883" s="283">
        <v>8835</v>
      </c>
      <c r="B2883" s="176">
        <v>4079.2</v>
      </c>
      <c r="C2883" s="176">
        <v>39.299999999999997</v>
      </c>
      <c r="D2883" s="282">
        <v>87</v>
      </c>
      <c r="E2883" s="265"/>
    </row>
    <row r="2884" spans="1:5">
      <c r="A2884" s="283">
        <v>8836</v>
      </c>
      <c r="B2884" s="176">
        <v>922.6</v>
      </c>
      <c r="C2884" s="176">
        <v>45.7</v>
      </c>
      <c r="D2884" s="282">
        <v>134</v>
      </c>
      <c r="E2884" s="265"/>
    </row>
    <row r="2885" spans="1:5">
      <c r="A2885" s="283">
        <v>8837</v>
      </c>
      <c r="B2885" s="176">
        <v>2721.1</v>
      </c>
      <c r="C2885" s="176">
        <v>39.6</v>
      </c>
      <c r="D2885" s="282">
        <v>104</v>
      </c>
      <c r="E2885" s="265"/>
    </row>
    <row r="2886" spans="1:5">
      <c r="A2886" s="283">
        <v>8840</v>
      </c>
      <c r="B2886" s="176">
        <v>4689.3999999999996</v>
      </c>
      <c r="C2886" s="176">
        <v>40.700000000000003</v>
      </c>
      <c r="D2886" s="282">
        <v>137</v>
      </c>
      <c r="E2886" s="265"/>
    </row>
    <row r="2887" spans="1:5">
      <c r="A2887" s="283">
        <v>8844</v>
      </c>
      <c r="B2887" s="176">
        <v>750.7</v>
      </c>
      <c r="C2887" s="176">
        <v>39.5</v>
      </c>
      <c r="D2887" s="282">
        <v>105</v>
      </c>
      <c r="E2887" s="265"/>
    </row>
    <row r="2888" spans="1:5">
      <c r="A2888" s="283">
        <v>8846</v>
      </c>
      <c r="B2888" s="176">
        <v>3887.3</v>
      </c>
      <c r="C2888" s="176">
        <v>40.299999999999997</v>
      </c>
      <c r="D2888" s="282">
        <v>104</v>
      </c>
      <c r="E2888" s="265"/>
    </row>
    <row r="2889" spans="1:5">
      <c r="A2889" s="283">
        <v>8848</v>
      </c>
      <c r="B2889" s="176">
        <v>239.9</v>
      </c>
      <c r="C2889" s="176">
        <v>44.8</v>
      </c>
      <c r="D2889" s="282">
        <v>96</v>
      </c>
      <c r="E2889" s="265"/>
    </row>
    <row r="2890" spans="1:5">
      <c r="A2890" s="283">
        <v>8850</v>
      </c>
      <c r="B2890" s="176">
        <v>2825.3</v>
      </c>
      <c r="C2890" s="176">
        <v>42</v>
      </c>
      <c r="D2890" s="282">
        <v>130</v>
      </c>
      <c r="E2890" s="265"/>
    </row>
    <row r="2891" spans="1:5">
      <c r="A2891" s="283">
        <v>8852</v>
      </c>
      <c r="B2891" s="176">
        <v>931.3</v>
      </c>
      <c r="C2891" s="176">
        <v>36.799999999999997</v>
      </c>
      <c r="D2891" s="282">
        <v>123</v>
      </c>
      <c r="E2891" s="265"/>
    </row>
    <row r="2892" spans="1:5">
      <c r="A2892" s="283">
        <v>8853</v>
      </c>
      <c r="B2892" s="176">
        <v>467.1</v>
      </c>
      <c r="C2892" s="176">
        <v>42.1</v>
      </c>
      <c r="D2892" s="282">
        <v>87</v>
      </c>
      <c r="E2892" s="265"/>
    </row>
    <row r="2893" spans="1:5">
      <c r="A2893" s="283">
        <v>8854</v>
      </c>
      <c r="B2893" s="176">
        <v>2931.3</v>
      </c>
      <c r="C2893" s="176">
        <v>33</v>
      </c>
      <c r="D2893" s="282">
        <v>172</v>
      </c>
      <c r="E2893" s="265"/>
    </row>
    <row r="2894" spans="1:5">
      <c r="A2894" s="283">
        <v>8855</v>
      </c>
      <c r="B2894" s="176">
        <v>0</v>
      </c>
      <c r="C2894" s="176">
        <v>0</v>
      </c>
      <c r="D2894" s="282">
        <v>87</v>
      </c>
      <c r="E2894" s="265"/>
    </row>
    <row r="2895" spans="1:5">
      <c r="A2895" s="283">
        <v>8857</v>
      </c>
      <c r="B2895" s="176">
        <v>1611.7</v>
      </c>
      <c r="C2895" s="176">
        <v>39.700000000000003</v>
      </c>
      <c r="D2895" s="282">
        <v>123</v>
      </c>
      <c r="E2895" s="265"/>
    </row>
    <row r="2896" spans="1:5">
      <c r="A2896" s="283">
        <v>8858</v>
      </c>
      <c r="B2896" s="176">
        <v>0</v>
      </c>
      <c r="C2896" s="176">
        <v>0</v>
      </c>
      <c r="D2896" s="282">
        <v>87</v>
      </c>
      <c r="E2896" s="265"/>
    </row>
    <row r="2897" spans="1:5">
      <c r="A2897" s="283">
        <v>8859</v>
      </c>
      <c r="B2897" s="176">
        <v>4198.8</v>
      </c>
      <c r="C2897" s="176">
        <v>37.9</v>
      </c>
      <c r="D2897" s="282">
        <v>119</v>
      </c>
      <c r="E2897" s="265"/>
    </row>
    <row r="2898" spans="1:5">
      <c r="A2898" s="283">
        <v>8861</v>
      </c>
      <c r="B2898" s="176">
        <v>9945.4</v>
      </c>
      <c r="C2898" s="176">
        <v>32.700000000000003</v>
      </c>
      <c r="D2898" s="282">
        <v>120</v>
      </c>
      <c r="E2898" s="265"/>
    </row>
    <row r="2899" spans="1:5">
      <c r="A2899" s="283">
        <v>8862</v>
      </c>
      <c r="B2899" s="176">
        <v>0</v>
      </c>
      <c r="C2899" s="176">
        <v>0</v>
      </c>
      <c r="D2899" s="282">
        <v>87</v>
      </c>
      <c r="E2899" s="265"/>
    </row>
    <row r="2900" spans="1:5">
      <c r="A2900" s="283">
        <v>8863</v>
      </c>
      <c r="B2900" s="176">
        <v>5917.8</v>
      </c>
      <c r="C2900" s="176">
        <v>38.799999999999997</v>
      </c>
      <c r="D2900" s="282">
        <v>93</v>
      </c>
      <c r="E2900" s="265"/>
    </row>
    <row r="2901" spans="1:5">
      <c r="A2901" s="283">
        <v>8865</v>
      </c>
      <c r="B2901" s="176">
        <v>671.5</v>
      </c>
      <c r="C2901" s="176">
        <v>39.700000000000003</v>
      </c>
      <c r="D2901" s="282">
        <v>115</v>
      </c>
      <c r="E2901" s="265"/>
    </row>
    <row r="2902" spans="1:5">
      <c r="A2902" s="283">
        <v>8867</v>
      </c>
      <c r="B2902" s="176">
        <v>180.8</v>
      </c>
      <c r="C2902" s="176">
        <v>44.4</v>
      </c>
      <c r="D2902" s="282">
        <v>94</v>
      </c>
      <c r="E2902" s="265"/>
    </row>
    <row r="2903" spans="1:5">
      <c r="A2903" s="283">
        <v>8868</v>
      </c>
      <c r="B2903" s="176">
        <v>161.6</v>
      </c>
      <c r="C2903" s="176">
        <v>45.3</v>
      </c>
      <c r="D2903" s="282">
        <v>87</v>
      </c>
      <c r="E2903" s="265"/>
    </row>
    <row r="2904" spans="1:5">
      <c r="A2904" s="283">
        <v>8869</v>
      </c>
      <c r="B2904" s="176">
        <v>3403.4</v>
      </c>
      <c r="C2904" s="176">
        <v>39.200000000000003</v>
      </c>
      <c r="D2904" s="282">
        <v>123</v>
      </c>
      <c r="E2904" s="265"/>
    </row>
    <row r="2905" spans="1:5">
      <c r="A2905" s="283">
        <v>8870</v>
      </c>
      <c r="B2905" s="176">
        <v>0</v>
      </c>
      <c r="C2905" s="176">
        <v>0</v>
      </c>
      <c r="D2905" s="282">
        <v>87</v>
      </c>
      <c r="E2905" s="265"/>
    </row>
    <row r="2906" spans="1:5">
      <c r="A2906" s="283">
        <v>8871</v>
      </c>
      <c r="B2906" s="176">
        <v>5467.5</v>
      </c>
      <c r="C2906" s="176">
        <v>45.3</v>
      </c>
      <c r="D2906" s="282">
        <v>87</v>
      </c>
      <c r="E2906" s="265"/>
    </row>
    <row r="2907" spans="1:5">
      <c r="A2907" s="283">
        <v>8872</v>
      </c>
      <c r="B2907" s="176">
        <v>2097.6999999999998</v>
      </c>
      <c r="C2907" s="176">
        <v>37.9</v>
      </c>
      <c r="D2907" s="282">
        <v>96</v>
      </c>
      <c r="E2907" s="265"/>
    </row>
    <row r="2908" spans="1:5">
      <c r="A2908" s="283">
        <v>8873</v>
      </c>
      <c r="B2908" s="176">
        <v>1553.4</v>
      </c>
      <c r="C2908" s="176">
        <v>38.9</v>
      </c>
      <c r="D2908" s="282">
        <v>150</v>
      </c>
      <c r="E2908" s="265"/>
    </row>
    <row r="2909" spans="1:5">
      <c r="A2909" s="283">
        <v>8875</v>
      </c>
      <c r="B2909" s="176">
        <v>0</v>
      </c>
      <c r="C2909" s="176">
        <v>0</v>
      </c>
      <c r="D2909" s="282">
        <v>87</v>
      </c>
      <c r="E2909" s="265"/>
    </row>
    <row r="2910" spans="1:5">
      <c r="A2910" s="283">
        <v>8876</v>
      </c>
      <c r="B2910" s="176">
        <v>1563.1</v>
      </c>
      <c r="C2910" s="176">
        <v>38.4</v>
      </c>
      <c r="D2910" s="282">
        <v>137</v>
      </c>
      <c r="E2910" s="265"/>
    </row>
    <row r="2911" spans="1:5">
      <c r="A2911" s="283">
        <v>8879</v>
      </c>
      <c r="B2911" s="176">
        <v>2930.6</v>
      </c>
      <c r="C2911" s="176">
        <v>39.5</v>
      </c>
      <c r="D2911" s="282">
        <v>119</v>
      </c>
      <c r="E2911" s="265"/>
    </row>
    <row r="2912" spans="1:5">
      <c r="A2912" s="283">
        <v>8880</v>
      </c>
      <c r="B2912" s="176">
        <v>5576.7</v>
      </c>
      <c r="C2912" s="176">
        <v>35.700000000000003</v>
      </c>
      <c r="D2912" s="282">
        <v>87</v>
      </c>
      <c r="E2912" s="265"/>
    </row>
    <row r="2913" spans="1:5">
      <c r="A2913" s="283">
        <v>8882</v>
      </c>
      <c r="B2913" s="176">
        <v>5595</v>
      </c>
      <c r="C2913" s="176">
        <v>37.200000000000003</v>
      </c>
      <c r="D2913" s="282">
        <v>117</v>
      </c>
      <c r="E2913" s="265"/>
    </row>
    <row r="2914" spans="1:5">
      <c r="A2914" s="283">
        <v>8884</v>
      </c>
      <c r="B2914" s="176">
        <v>3406.9</v>
      </c>
      <c r="C2914" s="176">
        <v>42.7</v>
      </c>
      <c r="D2914" s="282">
        <v>115</v>
      </c>
      <c r="E2914" s="265"/>
    </row>
    <row r="2915" spans="1:5">
      <c r="A2915" s="283">
        <v>8885</v>
      </c>
      <c r="B2915" s="176">
        <v>0</v>
      </c>
      <c r="C2915" s="176">
        <v>0</v>
      </c>
      <c r="D2915" s="282">
        <v>87</v>
      </c>
      <c r="E2915" s="265"/>
    </row>
    <row r="2916" spans="1:5">
      <c r="A2916" s="283">
        <v>8886</v>
      </c>
      <c r="B2916" s="176">
        <v>414</v>
      </c>
      <c r="C2916" s="176">
        <v>38.799999999999997</v>
      </c>
      <c r="D2916" s="282">
        <v>103</v>
      </c>
      <c r="E2916" s="265"/>
    </row>
    <row r="2917" spans="1:5">
      <c r="A2917" s="283">
        <v>8887</v>
      </c>
      <c r="B2917" s="176">
        <v>935.7</v>
      </c>
      <c r="C2917" s="176">
        <v>41.5</v>
      </c>
      <c r="D2917" s="282">
        <v>87</v>
      </c>
      <c r="E2917" s="265"/>
    </row>
    <row r="2918" spans="1:5">
      <c r="A2918" s="283">
        <v>8888</v>
      </c>
      <c r="B2918" s="176">
        <v>254.6</v>
      </c>
      <c r="C2918" s="176">
        <v>44.3</v>
      </c>
      <c r="D2918" s="282">
        <v>87</v>
      </c>
      <c r="E2918" s="265"/>
    </row>
    <row r="2919" spans="1:5">
      <c r="A2919" s="283">
        <v>8889</v>
      </c>
      <c r="B2919" s="176">
        <v>312.89999999999998</v>
      </c>
      <c r="C2919" s="176">
        <v>45</v>
      </c>
      <c r="D2919" s="282">
        <v>132</v>
      </c>
      <c r="E2919" s="265"/>
    </row>
    <row r="2920" spans="1:5">
      <c r="A2920" s="283">
        <v>8890</v>
      </c>
      <c r="B2920" s="176">
        <v>1115.5</v>
      </c>
      <c r="C2920" s="176">
        <v>36.6</v>
      </c>
      <c r="D2920" s="282">
        <v>87</v>
      </c>
      <c r="E2920" s="265"/>
    </row>
    <row r="2921" spans="1:5">
      <c r="A2921" s="283">
        <v>8899</v>
      </c>
      <c r="B2921" s="176">
        <v>0</v>
      </c>
      <c r="C2921" s="176">
        <v>0</v>
      </c>
      <c r="D2921" s="282">
        <v>87</v>
      </c>
      <c r="E2921" s="265"/>
    </row>
    <row r="2922" spans="1:5">
      <c r="A2922" s="283">
        <v>8901</v>
      </c>
      <c r="B2922" s="176">
        <v>10362.4</v>
      </c>
      <c r="C2922" s="176">
        <v>24.1</v>
      </c>
      <c r="D2922" s="282">
        <v>161</v>
      </c>
      <c r="E2922" s="265"/>
    </row>
    <row r="2923" spans="1:5">
      <c r="A2923" s="283">
        <v>8902</v>
      </c>
      <c r="B2923" s="176">
        <v>2972.4</v>
      </c>
      <c r="C2923" s="176">
        <v>35.6</v>
      </c>
      <c r="D2923" s="282">
        <v>150</v>
      </c>
      <c r="E2923" s="265"/>
    </row>
    <row r="2924" spans="1:5">
      <c r="A2924" s="283">
        <v>8903</v>
      </c>
      <c r="B2924" s="176">
        <v>0</v>
      </c>
      <c r="C2924" s="176">
        <v>0</v>
      </c>
      <c r="D2924" s="282">
        <v>87</v>
      </c>
      <c r="E2924" s="265"/>
    </row>
    <row r="2925" spans="1:5">
      <c r="A2925" s="283">
        <v>8904</v>
      </c>
      <c r="B2925" s="176">
        <v>7516.3</v>
      </c>
      <c r="C2925" s="176">
        <v>34.9</v>
      </c>
      <c r="D2925" s="282">
        <v>134</v>
      </c>
      <c r="E2925" s="265"/>
    </row>
    <row r="2926" spans="1:5">
      <c r="A2926" s="283">
        <v>8906</v>
      </c>
      <c r="B2926" s="176">
        <v>0</v>
      </c>
      <c r="C2926" s="176">
        <v>0</v>
      </c>
      <c r="D2926" s="282">
        <v>87</v>
      </c>
      <c r="E2926" s="265"/>
    </row>
    <row r="2927" spans="1:5">
      <c r="A2927" s="283">
        <v>8933</v>
      </c>
      <c r="B2927" s="176">
        <v>0</v>
      </c>
      <c r="C2927" s="176">
        <v>0</v>
      </c>
      <c r="D2927" s="282">
        <v>87</v>
      </c>
      <c r="E2927" s="265"/>
    </row>
    <row r="2928" spans="1:5">
      <c r="A2928" s="283">
        <v>10001</v>
      </c>
      <c r="B2928" s="176">
        <v>40113.699999999997</v>
      </c>
      <c r="C2928" s="176">
        <v>37.4</v>
      </c>
      <c r="D2928" s="282">
        <v>195</v>
      </c>
      <c r="E2928" s="265"/>
    </row>
    <row r="2929" spans="1:5">
      <c r="A2929" s="283">
        <v>10002</v>
      </c>
      <c r="B2929" s="176">
        <v>89050.1</v>
      </c>
      <c r="C2929" s="176">
        <v>39.1</v>
      </c>
      <c r="D2929" s="282">
        <v>134</v>
      </c>
      <c r="E2929" s="265"/>
    </row>
    <row r="2930" spans="1:5">
      <c r="A2930" s="283">
        <v>10003</v>
      </c>
      <c r="B2930" s="176">
        <v>97012.7</v>
      </c>
      <c r="C2930" s="176">
        <v>33.200000000000003</v>
      </c>
      <c r="D2930" s="282">
        <v>189</v>
      </c>
      <c r="E2930" s="265"/>
    </row>
    <row r="2931" spans="1:5">
      <c r="A2931" s="283">
        <v>10004</v>
      </c>
      <c r="B2931" s="176">
        <v>10093.1</v>
      </c>
      <c r="C2931" s="176">
        <v>32.6</v>
      </c>
      <c r="D2931" s="282">
        <v>158</v>
      </c>
      <c r="E2931" s="265"/>
    </row>
    <row r="2932" spans="1:5">
      <c r="A2932" s="283">
        <v>10005</v>
      </c>
      <c r="B2932" s="176">
        <v>65907.5</v>
      </c>
      <c r="C2932" s="176">
        <v>30.2</v>
      </c>
      <c r="D2932" s="282">
        <v>188</v>
      </c>
      <c r="E2932" s="265"/>
    </row>
    <row r="2933" spans="1:5">
      <c r="A2933" s="283">
        <v>10006</v>
      </c>
      <c r="B2933" s="176">
        <v>34771.699999999997</v>
      </c>
      <c r="C2933" s="176">
        <v>30.7</v>
      </c>
      <c r="D2933" s="282">
        <v>150</v>
      </c>
      <c r="E2933" s="265"/>
    </row>
    <row r="2934" spans="1:5">
      <c r="A2934" s="283">
        <v>10007</v>
      </c>
      <c r="B2934" s="176">
        <v>58071</v>
      </c>
      <c r="C2934" s="176">
        <v>32.700000000000003</v>
      </c>
      <c r="D2934" s="282">
        <v>170</v>
      </c>
      <c r="E2934" s="265"/>
    </row>
    <row r="2935" spans="1:5">
      <c r="A2935" s="283">
        <v>10008</v>
      </c>
      <c r="B2935" s="176">
        <v>0</v>
      </c>
      <c r="C2935" s="176">
        <v>0</v>
      </c>
      <c r="D2935" s="282">
        <v>87</v>
      </c>
      <c r="E2935" s="265"/>
    </row>
    <row r="2936" spans="1:5">
      <c r="A2936" s="283">
        <v>10009</v>
      </c>
      <c r="B2936" s="176">
        <v>97377.9</v>
      </c>
      <c r="C2936" s="176">
        <v>34.9</v>
      </c>
      <c r="D2936" s="282">
        <v>130</v>
      </c>
      <c r="E2936" s="265"/>
    </row>
    <row r="2937" spans="1:5">
      <c r="A2937" s="283">
        <v>10010</v>
      </c>
      <c r="B2937" s="176">
        <v>82655.199999999997</v>
      </c>
      <c r="C2937" s="176">
        <v>33.200000000000003</v>
      </c>
      <c r="D2937" s="282">
        <v>198</v>
      </c>
      <c r="E2937" s="265"/>
    </row>
    <row r="2938" spans="1:5">
      <c r="A2938" s="283">
        <v>10011</v>
      </c>
      <c r="B2938" s="176">
        <v>65889.7</v>
      </c>
      <c r="C2938" s="176">
        <v>39.1</v>
      </c>
      <c r="D2938" s="282">
        <v>188</v>
      </c>
      <c r="E2938" s="265"/>
    </row>
    <row r="2939" spans="1:5">
      <c r="A2939" s="283">
        <v>10012</v>
      </c>
      <c r="B2939" s="176">
        <v>72259.399999999994</v>
      </c>
      <c r="C2939" s="176">
        <v>34.6</v>
      </c>
      <c r="D2939" s="282">
        <v>181</v>
      </c>
      <c r="E2939" s="265"/>
    </row>
    <row r="2940" spans="1:5">
      <c r="A2940" s="283">
        <v>10013</v>
      </c>
      <c r="B2940" s="176">
        <v>43509.4</v>
      </c>
      <c r="C2940" s="176">
        <v>38.1</v>
      </c>
      <c r="D2940" s="282">
        <v>193</v>
      </c>
      <c r="E2940" s="265"/>
    </row>
    <row r="2941" spans="1:5">
      <c r="A2941" s="283">
        <v>10014</v>
      </c>
      <c r="B2941" s="176">
        <v>60202.8</v>
      </c>
      <c r="C2941" s="176">
        <v>37.5</v>
      </c>
      <c r="D2941" s="282">
        <v>188</v>
      </c>
      <c r="E2941" s="265"/>
    </row>
    <row r="2942" spans="1:5">
      <c r="A2942" s="283">
        <v>10016</v>
      </c>
      <c r="B2942" s="176">
        <v>91560.9</v>
      </c>
      <c r="C2942" s="176">
        <v>33.799999999999997</v>
      </c>
      <c r="D2942" s="282">
        <v>193</v>
      </c>
      <c r="E2942" s="265"/>
    </row>
    <row r="2943" spans="1:5">
      <c r="A2943" s="283">
        <v>10017</v>
      </c>
      <c r="B2943" s="176">
        <v>56751.199999999997</v>
      </c>
      <c r="C2943" s="176">
        <v>37.700000000000003</v>
      </c>
      <c r="D2943" s="282">
        <v>188</v>
      </c>
      <c r="E2943" s="265"/>
    </row>
    <row r="2944" spans="1:5">
      <c r="A2944" s="283">
        <v>10018</v>
      </c>
      <c r="B2944" s="176">
        <v>19222.400000000001</v>
      </c>
      <c r="C2944" s="176">
        <v>33.1</v>
      </c>
      <c r="D2944" s="282">
        <v>197</v>
      </c>
      <c r="E2944" s="265"/>
    </row>
    <row r="2945" spans="1:5">
      <c r="A2945" s="283">
        <v>10019</v>
      </c>
      <c r="B2945" s="176">
        <v>60993</v>
      </c>
      <c r="C2945" s="176">
        <v>37.299999999999997</v>
      </c>
      <c r="D2945" s="282">
        <v>153</v>
      </c>
      <c r="E2945" s="265"/>
    </row>
    <row r="2946" spans="1:5">
      <c r="A2946" s="283">
        <v>10020</v>
      </c>
      <c r="B2946" s="176">
        <v>0</v>
      </c>
      <c r="C2946" s="176">
        <v>0</v>
      </c>
      <c r="D2946" s="282">
        <v>87</v>
      </c>
      <c r="E2946" s="265"/>
    </row>
    <row r="2947" spans="1:5">
      <c r="A2947" s="283">
        <v>10021</v>
      </c>
      <c r="B2947" s="176">
        <v>100200.1</v>
      </c>
      <c r="C2947" s="176">
        <v>40.700000000000003</v>
      </c>
      <c r="D2947" s="282">
        <v>196</v>
      </c>
      <c r="E2947" s="265"/>
    </row>
    <row r="2948" spans="1:5">
      <c r="A2948" s="283">
        <v>10022</v>
      </c>
      <c r="B2948" s="176">
        <v>74655.100000000006</v>
      </c>
      <c r="C2948" s="176">
        <v>44.6</v>
      </c>
      <c r="D2948" s="282">
        <v>193</v>
      </c>
      <c r="E2948" s="265"/>
    </row>
    <row r="2949" spans="1:5">
      <c r="A2949" s="283">
        <v>10023</v>
      </c>
      <c r="B2949" s="176">
        <v>111100.7</v>
      </c>
      <c r="C2949" s="176">
        <v>40.9</v>
      </c>
      <c r="D2949" s="282">
        <v>188</v>
      </c>
      <c r="E2949" s="265"/>
    </row>
    <row r="2950" spans="1:5">
      <c r="A2950" s="283">
        <v>10024</v>
      </c>
      <c r="B2950" s="176">
        <v>101169.5</v>
      </c>
      <c r="C2950" s="176">
        <v>41.9</v>
      </c>
      <c r="D2950" s="282">
        <v>185</v>
      </c>
      <c r="E2950" s="265"/>
    </row>
    <row r="2951" spans="1:5">
      <c r="A2951" s="283">
        <v>10025</v>
      </c>
      <c r="B2951" s="176">
        <v>110110.5</v>
      </c>
      <c r="C2951" s="176">
        <v>39.799999999999997</v>
      </c>
      <c r="D2951" s="282">
        <v>177</v>
      </c>
      <c r="E2951" s="265"/>
    </row>
    <row r="2952" spans="1:5">
      <c r="A2952" s="283">
        <v>10026</v>
      </c>
      <c r="B2952" s="176">
        <v>87774.5</v>
      </c>
      <c r="C2952" s="176">
        <v>35.1</v>
      </c>
      <c r="D2952" s="282">
        <v>129</v>
      </c>
      <c r="E2952" s="265"/>
    </row>
    <row r="2953" spans="1:5">
      <c r="A2953" s="283">
        <v>10027</v>
      </c>
      <c r="B2953" s="176">
        <v>63321</v>
      </c>
      <c r="C2953" s="176">
        <v>31.8</v>
      </c>
      <c r="D2953" s="282">
        <v>172</v>
      </c>
      <c r="E2953" s="265"/>
    </row>
    <row r="2954" spans="1:5">
      <c r="A2954" s="283">
        <v>10028</v>
      </c>
      <c r="B2954" s="176">
        <v>97258.3</v>
      </c>
      <c r="C2954" s="176">
        <v>39</v>
      </c>
      <c r="D2954" s="282">
        <v>141</v>
      </c>
      <c r="E2954" s="265"/>
    </row>
    <row r="2955" spans="1:5">
      <c r="A2955" s="283">
        <v>10029</v>
      </c>
      <c r="B2955" s="176">
        <v>45900.2</v>
      </c>
      <c r="C2955" s="176">
        <v>33.4</v>
      </c>
      <c r="D2955" s="282">
        <v>170</v>
      </c>
      <c r="E2955" s="265"/>
    </row>
    <row r="2956" spans="1:5">
      <c r="A2956" s="283">
        <v>10030</v>
      </c>
      <c r="B2956" s="176">
        <v>79580.5</v>
      </c>
      <c r="C2956" s="176">
        <v>34</v>
      </c>
      <c r="D2956" s="282">
        <v>124</v>
      </c>
      <c r="E2956" s="265"/>
    </row>
    <row r="2957" spans="1:5">
      <c r="A2957" s="283">
        <v>10031</v>
      </c>
      <c r="B2957" s="176">
        <v>90687.6</v>
      </c>
      <c r="C2957" s="176">
        <v>33.4</v>
      </c>
      <c r="D2957" s="282">
        <v>126</v>
      </c>
      <c r="E2957" s="265"/>
    </row>
    <row r="2958" spans="1:5">
      <c r="A2958" s="283">
        <v>10032</v>
      </c>
      <c r="B2958" s="176">
        <v>87427.1</v>
      </c>
      <c r="C2958" s="176">
        <v>34.700000000000003</v>
      </c>
      <c r="D2958" s="282">
        <v>157</v>
      </c>
      <c r="E2958" s="265"/>
    </row>
    <row r="2959" spans="1:5">
      <c r="A2959" s="283">
        <v>10033</v>
      </c>
      <c r="B2959" s="176">
        <v>113171.3</v>
      </c>
      <c r="C2959" s="176">
        <v>35.299999999999997</v>
      </c>
      <c r="D2959" s="282">
        <v>160</v>
      </c>
      <c r="E2959" s="265"/>
    </row>
    <row r="2960" spans="1:5">
      <c r="A2960" s="283">
        <v>10034</v>
      </c>
      <c r="B2960" s="176">
        <v>34218</v>
      </c>
      <c r="C2960" s="176">
        <v>35.9</v>
      </c>
      <c r="D2960" s="282">
        <v>123</v>
      </c>
      <c r="E2960" s="265"/>
    </row>
    <row r="2961" spans="1:5">
      <c r="A2961" s="283">
        <v>10035</v>
      </c>
      <c r="B2961" s="176">
        <v>23596.2</v>
      </c>
      <c r="C2961" s="176">
        <v>34.4</v>
      </c>
      <c r="D2961" s="282">
        <v>169</v>
      </c>
      <c r="E2961" s="265"/>
    </row>
    <row r="2962" spans="1:5">
      <c r="A2962" s="283">
        <v>10036</v>
      </c>
      <c r="B2962" s="176">
        <v>48169</v>
      </c>
      <c r="C2962" s="176">
        <v>37</v>
      </c>
      <c r="D2962" s="282">
        <v>184</v>
      </c>
      <c r="E2962" s="265"/>
    </row>
    <row r="2963" spans="1:5">
      <c r="A2963" s="283">
        <v>10037</v>
      </c>
      <c r="B2963" s="176">
        <v>69910.2</v>
      </c>
      <c r="C2963" s="176">
        <v>39</v>
      </c>
      <c r="D2963" s="282">
        <v>121</v>
      </c>
      <c r="E2963" s="265"/>
    </row>
    <row r="2964" spans="1:5">
      <c r="A2964" s="283">
        <v>10038</v>
      </c>
      <c r="B2964" s="176">
        <v>76030.2</v>
      </c>
      <c r="C2964" s="176">
        <v>35.1</v>
      </c>
      <c r="D2964" s="282">
        <v>181</v>
      </c>
      <c r="E2964" s="265"/>
    </row>
    <row r="2965" spans="1:5">
      <c r="A2965" s="283">
        <v>10039</v>
      </c>
      <c r="B2965" s="176">
        <v>82316</v>
      </c>
      <c r="C2965" s="176">
        <v>33.5</v>
      </c>
      <c r="D2965" s="282">
        <v>93</v>
      </c>
      <c r="E2965" s="265"/>
    </row>
    <row r="2966" spans="1:5">
      <c r="A2966" s="283">
        <v>10040</v>
      </c>
      <c r="B2966" s="176">
        <v>84066.9</v>
      </c>
      <c r="C2966" s="176">
        <v>36.4</v>
      </c>
      <c r="D2966" s="282">
        <v>129</v>
      </c>
      <c r="E2966" s="265"/>
    </row>
    <row r="2967" spans="1:5">
      <c r="A2967" s="283">
        <v>10041</v>
      </c>
      <c r="B2967" s="176">
        <v>0</v>
      </c>
      <c r="C2967" s="176">
        <v>0</v>
      </c>
      <c r="D2967" s="282">
        <v>87</v>
      </c>
      <c r="E2967" s="265"/>
    </row>
    <row r="2968" spans="1:5">
      <c r="A2968" s="283">
        <v>10043</v>
      </c>
      <c r="B2968" s="176">
        <v>0</v>
      </c>
      <c r="C2968" s="176">
        <v>0</v>
      </c>
      <c r="D2968" s="282">
        <v>87</v>
      </c>
      <c r="E2968" s="265"/>
    </row>
    <row r="2969" spans="1:5">
      <c r="A2969" s="283">
        <v>10044</v>
      </c>
      <c r="B2969" s="176">
        <v>53042.2</v>
      </c>
      <c r="C2969" s="176">
        <v>39.6</v>
      </c>
      <c r="D2969" s="282">
        <v>104</v>
      </c>
      <c r="E2969" s="265"/>
    </row>
    <row r="2970" spans="1:5">
      <c r="A2970" s="283">
        <v>10045</v>
      </c>
      <c r="B2970" s="176">
        <v>0</v>
      </c>
      <c r="C2970" s="176">
        <v>0</v>
      </c>
      <c r="D2970" s="282">
        <v>87</v>
      </c>
      <c r="E2970" s="265"/>
    </row>
    <row r="2971" spans="1:5">
      <c r="A2971" s="283">
        <v>10055</v>
      </c>
      <c r="B2971" s="176">
        <v>0</v>
      </c>
      <c r="C2971" s="176">
        <v>0</v>
      </c>
      <c r="D2971" s="282">
        <v>87</v>
      </c>
      <c r="E2971" s="265"/>
    </row>
    <row r="2972" spans="1:5">
      <c r="A2972" s="283">
        <v>10065</v>
      </c>
      <c r="B2972" s="176">
        <v>77029</v>
      </c>
      <c r="C2972" s="176">
        <v>41.7</v>
      </c>
      <c r="D2972" s="282">
        <v>166</v>
      </c>
      <c r="E2972" s="265"/>
    </row>
    <row r="2973" spans="1:5">
      <c r="A2973" s="283">
        <v>10069</v>
      </c>
      <c r="B2973" s="176">
        <v>72839.199999999997</v>
      </c>
      <c r="C2973" s="176">
        <v>36</v>
      </c>
      <c r="D2973" s="282">
        <v>94</v>
      </c>
      <c r="E2973" s="265"/>
    </row>
    <row r="2974" spans="1:5">
      <c r="A2974" s="283">
        <v>10075</v>
      </c>
      <c r="B2974" s="176">
        <v>141043.5</v>
      </c>
      <c r="C2974" s="176">
        <v>41.3</v>
      </c>
      <c r="D2974" s="282">
        <v>128</v>
      </c>
      <c r="E2974" s="265"/>
    </row>
    <row r="2975" spans="1:5">
      <c r="A2975" s="283">
        <v>10080</v>
      </c>
      <c r="B2975" s="176">
        <v>0</v>
      </c>
      <c r="C2975" s="176">
        <v>0</v>
      </c>
      <c r="D2975" s="282">
        <v>87</v>
      </c>
      <c r="E2975" s="265"/>
    </row>
    <row r="2976" spans="1:5">
      <c r="A2976" s="283">
        <v>10081</v>
      </c>
      <c r="B2976" s="176">
        <v>0</v>
      </c>
      <c r="C2976" s="176">
        <v>0</v>
      </c>
      <c r="D2976" s="282">
        <v>87</v>
      </c>
      <c r="E2976" s="265"/>
    </row>
    <row r="2977" spans="1:5">
      <c r="A2977" s="283">
        <v>10087</v>
      </c>
      <c r="B2977" s="176">
        <v>0</v>
      </c>
      <c r="C2977" s="176">
        <v>0</v>
      </c>
      <c r="D2977" s="282">
        <v>87</v>
      </c>
      <c r="E2977" s="265"/>
    </row>
    <row r="2978" spans="1:5">
      <c r="A2978" s="283">
        <v>10090</v>
      </c>
      <c r="B2978" s="176">
        <v>0</v>
      </c>
      <c r="C2978" s="176">
        <v>0</v>
      </c>
      <c r="D2978" s="282">
        <v>87</v>
      </c>
      <c r="E2978" s="265"/>
    </row>
    <row r="2979" spans="1:5">
      <c r="A2979" s="283">
        <v>10101</v>
      </c>
      <c r="B2979" s="176">
        <v>0</v>
      </c>
      <c r="C2979" s="176">
        <v>0</v>
      </c>
      <c r="D2979" s="282">
        <v>87</v>
      </c>
      <c r="E2979" s="265"/>
    </row>
    <row r="2980" spans="1:5">
      <c r="A2980" s="283">
        <v>10102</v>
      </c>
      <c r="B2980" s="176">
        <v>0</v>
      </c>
      <c r="C2980" s="176">
        <v>0</v>
      </c>
      <c r="D2980" s="282">
        <v>87</v>
      </c>
      <c r="E2980" s="265"/>
    </row>
    <row r="2981" spans="1:5">
      <c r="A2981" s="283">
        <v>10103</v>
      </c>
      <c r="B2981" s="176">
        <v>0</v>
      </c>
      <c r="C2981" s="176">
        <v>0</v>
      </c>
      <c r="D2981" s="282">
        <v>87</v>
      </c>
      <c r="E2981" s="265"/>
    </row>
    <row r="2982" spans="1:5">
      <c r="A2982" s="283">
        <v>10104</v>
      </c>
      <c r="B2982" s="176">
        <v>0</v>
      </c>
      <c r="C2982" s="176">
        <v>0</v>
      </c>
      <c r="D2982" s="282">
        <v>87</v>
      </c>
      <c r="E2982" s="265"/>
    </row>
    <row r="2983" spans="1:5">
      <c r="A2983" s="283">
        <v>10105</v>
      </c>
      <c r="B2983" s="176">
        <v>0</v>
      </c>
      <c r="C2983" s="176">
        <v>0</v>
      </c>
      <c r="D2983" s="282">
        <v>87</v>
      </c>
      <c r="E2983" s="265"/>
    </row>
    <row r="2984" spans="1:5">
      <c r="A2984" s="283">
        <v>10106</v>
      </c>
      <c r="B2984" s="176">
        <v>0</v>
      </c>
      <c r="C2984" s="176">
        <v>0</v>
      </c>
      <c r="D2984" s="282">
        <v>87</v>
      </c>
      <c r="E2984" s="265"/>
    </row>
    <row r="2985" spans="1:5">
      <c r="A2985" s="283">
        <v>10107</v>
      </c>
      <c r="B2985" s="176">
        <v>0</v>
      </c>
      <c r="C2985" s="176">
        <v>0</v>
      </c>
      <c r="D2985" s="282">
        <v>87</v>
      </c>
      <c r="E2985" s="265"/>
    </row>
    <row r="2986" spans="1:5">
      <c r="A2986" s="283">
        <v>10108</v>
      </c>
      <c r="B2986" s="176">
        <v>0</v>
      </c>
      <c r="C2986" s="176">
        <v>0</v>
      </c>
      <c r="D2986" s="282">
        <v>87</v>
      </c>
      <c r="E2986" s="265"/>
    </row>
    <row r="2987" spans="1:5">
      <c r="A2987" s="283">
        <v>10110</v>
      </c>
      <c r="B2987" s="176">
        <v>0</v>
      </c>
      <c r="C2987" s="176">
        <v>0</v>
      </c>
      <c r="D2987" s="282">
        <v>87</v>
      </c>
      <c r="E2987" s="265"/>
    </row>
    <row r="2988" spans="1:5">
      <c r="A2988" s="283">
        <v>10111</v>
      </c>
      <c r="B2988" s="176">
        <v>0</v>
      </c>
      <c r="C2988" s="176">
        <v>0</v>
      </c>
      <c r="D2988" s="282">
        <v>87</v>
      </c>
      <c r="E2988" s="265"/>
    </row>
    <row r="2989" spans="1:5">
      <c r="A2989" s="283">
        <v>10112</v>
      </c>
      <c r="B2989" s="176">
        <v>0</v>
      </c>
      <c r="C2989" s="176">
        <v>0</v>
      </c>
      <c r="D2989" s="282">
        <v>87</v>
      </c>
      <c r="E2989" s="265"/>
    </row>
    <row r="2990" spans="1:5">
      <c r="A2990" s="283">
        <v>10113</v>
      </c>
      <c r="B2990" s="176">
        <v>0</v>
      </c>
      <c r="C2990" s="176">
        <v>0</v>
      </c>
      <c r="D2990" s="282">
        <v>87</v>
      </c>
      <c r="E2990" s="265"/>
    </row>
    <row r="2991" spans="1:5">
      <c r="A2991" s="283">
        <v>10115</v>
      </c>
      <c r="B2991" s="176">
        <v>0</v>
      </c>
      <c r="C2991" s="176">
        <v>0</v>
      </c>
      <c r="D2991" s="282">
        <v>87</v>
      </c>
      <c r="E2991" s="265"/>
    </row>
    <row r="2992" spans="1:5">
      <c r="A2992" s="283">
        <v>10116</v>
      </c>
      <c r="B2992" s="176">
        <v>0</v>
      </c>
      <c r="C2992" s="176">
        <v>0</v>
      </c>
      <c r="D2992" s="282">
        <v>87</v>
      </c>
      <c r="E2992" s="265"/>
    </row>
    <row r="2993" spans="1:5">
      <c r="A2993" s="283">
        <v>10117</v>
      </c>
      <c r="B2993" s="176">
        <v>0</v>
      </c>
      <c r="C2993" s="176">
        <v>0</v>
      </c>
      <c r="D2993" s="282">
        <v>87</v>
      </c>
      <c r="E2993" s="265"/>
    </row>
    <row r="2994" spans="1:5">
      <c r="A2994" s="283">
        <v>10118</v>
      </c>
      <c r="B2994" s="176">
        <v>0</v>
      </c>
      <c r="C2994" s="176">
        <v>0</v>
      </c>
      <c r="D2994" s="282">
        <v>87</v>
      </c>
      <c r="E2994" s="265"/>
    </row>
    <row r="2995" spans="1:5">
      <c r="A2995" s="283">
        <v>10119</v>
      </c>
      <c r="B2995" s="176">
        <v>0</v>
      </c>
      <c r="C2995" s="176">
        <v>0</v>
      </c>
      <c r="D2995" s="282">
        <v>87</v>
      </c>
      <c r="E2995" s="265"/>
    </row>
    <row r="2996" spans="1:5">
      <c r="A2996" s="283">
        <v>10120</v>
      </c>
      <c r="B2996" s="176">
        <v>0</v>
      </c>
      <c r="C2996" s="176">
        <v>0</v>
      </c>
      <c r="D2996" s="282">
        <v>87</v>
      </c>
      <c r="E2996" s="265"/>
    </row>
    <row r="2997" spans="1:5">
      <c r="A2997" s="283">
        <v>10121</v>
      </c>
      <c r="B2997" s="176">
        <v>0</v>
      </c>
      <c r="C2997" s="176">
        <v>0</v>
      </c>
      <c r="D2997" s="282">
        <v>87</v>
      </c>
      <c r="E2997" s="265"/>
    </row>
    <row r="2998" spans="1:5">
      <c r="A2998" s="283">
        <v>10122</v>
      </c>
      <c r="B2998" s="176">
        <v>0</v>
      </c>
      <c r="C2998" s="176">
        <v>0</v>
      </c>
      <c r="D2998" s="282">
        <v>87</v>
      </c>
      <c r="E2998" s="265"/>
    </row>
    <row r="2999" spans="1:5">
      <c r="A2999" s="283">
        <v>10123</v>
      </c>
      <c r="B2999" s="176">
        <v>0</v>
      </c>
      <c r="C2999" s="176">
        <v>0</v>
      </c>
      <c r="D2999" s="282">
        <v>87</v>
      </c>
      <c r="E2999" s="265"/>
    </row>
    <row r="3000" spans="1:5">
      <c r="A3000" s="283">
        <v>10124</v>
      </c>
      <c r="B3000" s="176">
        <v>0</v>
      </c>
      <c r="C3000" s="176">
        <v>0</v>
      </c>
      <c r="D3000" s="282">
        <v>87</v>
      </c>
      <c r="E3000" s="265"/>
    </row>
    <row r="3001" spans="1:5">
      <c r="A3001" s="283">
        <v>10125</v>
      </c>
      <c r="B3001" s="176">
        <v>0</v>
      </c>
      <c r="C3001" s="176">
        <v>0</v>
      </c>
      <c r="D3001" s="282">
        <v>87</v>
      </c>
      <c r="E3001" s="265"/>
    </row>
    <row r="3002" spans="1:5">
      <c r="A3002" s="283">
        <v>10126</v>
      </c>
      <c r="B3002" s="176">
        <v>0</v>
      </c>
      <c r="C3002" s="176">
        <v>0</v>
      </c>
      <c r="D3002" s="282">
        <v>87</v>
      </c>
      <c r="E3002" s="265"/>
    </row>
    <row r="3003" spans="1:5">
      <c r="A3003" s="283">
        <v>10128</v>
      </c>
      <c r="B3003" s="176">
        <v>126936.1</v>
      </c>
      <c r="C3003" s="176">
        <v>37.4</v>
      </c>
      <c r="D3003" s="282">
        <v>146</v>
      </c>
      <c r="E3003" s="265"/>
    </row>
    <row r="3004" spans="1:5">
      <c r="A3004" s="283">
        <v>10129</v>
      </c>
      <c r="B3004" s="176">
        <v>0</v>
      </c>
      <c r="C3004" s="176">
        <v>0</v>
      </c>
      <c r="D3004" s="282">
        <v>87</v>
      </c>
      <c r="E3004" s="265"/>
    </row>
    <row r="3005" spans="1:5">
      <c r="A3005" s="283">
        <v>10138</v>
      </c>
      <c r="B3005" s="176">
        <v>0</v>
      </c>
      <c r="C3005" s="176">
        <v>0</v>
      </c>
      <c r="D3005" s="282">
        <v>87</v>
      </c>
      <c r="E3005" s="265"/>
    </row>
    <row r="3006" spans="1:5">
      <c r="A3006" s="283">
        <v>10150</v>
      </c>
      <c r="B3006" s="176">
        <v>0</v>
      </c>
      <c r="C3006" s="176">
        <v>0</v>
      </c>
      <c r="D3006" s="282">
        <v>87</v>
      </c>
      <c r="E3006" s="265"/>
    </row>
    <row r="3007" spans="1:5">
      <c r="A3007" s="283">
        <v>10151</v>
      </c>
      <c r="B3007" s="176">
        <v>0</v>
      </c>
      <c r="C3007" s="176">
        <v>0</v>
      </c>
      <c r="D3007" s="282">
        <v>87</v>
      </c>
      <c r="E3007" s="265"/>
    </row>
    <row r="3008" spans="1:5">
      <c r="A3008" s="283">
        <v>10152</v>
      </c>
      <c r="B3008" s="176">
        <v>0</v>
      </c>
      <c r="C3008" s="176">
        <v>0</v>
      </c>
      <c r="D3008" s="282">
        <v>87</v>
      </c>
      <c r="E3008" s="265"/>
    </row>
    <row r="3009" spans="1:5">
      <c r="A3009" s="283">
        <v>10153</v>
      </c>
      <c r="B3009" s="176">
        <v>0</v>
      </c>
      <c r="C3009" s="176">
        <v>0</v>
      </c>
      <c r="D3009" s="282">
        <v>87</v>
      </c>
      <c r="E3009" s="265"/>
    </row>
    <row r="3010" spans="1:5">
      <c r="A3010" s="283">
        <v>10154</v>
      </c>
      <c r="B3010" s="176">
        <v>0</v>
      </c>
      <c r="C3010" s="176">
        <v>0</v>
      </c>
      <c r="D3010" s="282">
        <v>87</v>
      </c>
      <c r="E3010" s="265"/>
    </row>
    <row r="3011" spans="1:5">
      <c r="A3011" s="283">
        <v>10155</v>
      </c>
      <c r="B3011" s="176">
        <v>0</v>
      </c>
      <c r="C3011" s="176">
        <v>0</v>
      </c>
      <c r="D3011" s="282">
        <v>87</v>
      </c>
      <c r="E3011" s="265"/>
    </row>
    <row r="3012" spans="1:5">
      <c r="A3012" s="283">
        <v>10156</v>
      </c>
      <c r="B3012" s="176">
        <v>0</v>
      </c>
      <c r="C3012" s="176">
        <v>0</v>
      </c>
      <c r="D3012" s="282">
        <v>87</v>
      </c>
      <c r="E3012" s="265"/>
    </row>
    <row r="3013" spans="1:5">
      <c r="A3013" s="283">
        <v>10157</v>
      </c>
      <c r="B3013" s="176">
        <v>0</v>
      </c>
      <c r="C3013" s="176">
        <v>0</v>
      </c>
      <c r="D3013" s="282">
        <v>87</v>
      </c>
      <c r="E3013" s="265"/>
    </row>
    <row r="3014" spans="1:5">
      <c r="A3014" s="283">
        <v>10158</v>
      </c>
      <c r="B3014" s="176">
        <v>0</v>
      </c>
      <c r="C3014" s="176">
        <v>0</v>
      </c>
      <c r="D3014" s="282">
        <v>87</v>
      </c>
      <c r="E3014" s="265"/>
    </row>
    <row r="3015" spans="1:5">
      <c r="A3015" s="283">
        <v>10159</v>
      </c>
      <c r="B3015" s="176">
        <v>0</v>
      </c>
      <c r="C3015" s="176">
        <v>0</v>
      </c>
      <c r="D3015" s="282">
        <v>87</v>
      </c>
      <c r="E3015" s="265"/>
    </row>
    <row r="3016" spans="1:5">
      <c r="A3016" s="283">
        <v>10160</v>
      </c>
      <c r="B3016" s="176">
        <v>0</v>
      </c>
      <c r="C3016" s="176">
        <v>0</v>
      </c>
      <c r="D3016" s="282">
        <v>87</v>
      </c>
      <c r="E3016" s="265"/>
    </row>
    <row r="3017" spans="1:5">
      <c r="A3017" s="283">
        <v>10162</v>
      </c>
      <c r="B3017" s="176">
        <v>128019.8</v>
      </c>
      <c r="C3017" s="176">
        <v>35</v>
      </c>
      <c r="D3017" s="282">
        <v>87</v>
      </c>
      <c r="E3017" s="265"/>
    </row>
    <row r="3018" spans="1:5">
      <c r="A3018" s="283">
        <v>10163</v>
      </c>
      <c r="B3018" s="176">
        <v>0</v>
      </c>
      <c r="C3018" s="176">
        <v>0</v>
      </c>
      <c r="D3018" s="282">
        <v>87</v>
      </c>
      <c r="E3018" s="265"/>
    </row>
    <row r="3019" spans="1:5">
      <c r="A3019" s="283">
        <v>10164</v>
      </c>
      <c r="B3019" s="176">
        <v>0</v>
      </c>
      <c r="C3019" s="176">
        <v>0</v>
      </c>
      <c r="D3019" s="282">
        <v>87</v>
      </c>
      <c r="E3019" s="265"/>
    </row>
    <row r="3020" spans="1:5">
      <c r="A3020" s="283">
        <v>10165</v>
      </c>
      <c r="B3020" s="176">
        <v>0</v>
      </c>
      <c r="C3020" s="176">
        <v>0</v>
      </c>
      <c r="D3020" s="282">
        <v>87</v>
      </c>
      <c r="E3020" s="265"/>
    </row>
    <row r="3021" spans="1:5">
      <c r="A3021" s="283">
        <v>10166</v>
      </c>
      <c r="B3021" s="176">
        <v>0</v>
      </c>
      <c r="C3021" s="176">
        <v>0</v>
      </c>
      <c r="D3021" s="282">
        <v>87</v>
      </c>
      <c r="E3021" s="265"/>
    </row>
    <row r="3022" spans="1:5">
      <c r="A3022" s="283">
        <v>10167</v>
      </c>
      <c r="B3022" s="176">
        <v>0</v>
      </c>
      <c r="C3022" s="176">
        <v>0</v>
      </c>
      <c r="D3022" s="282">
        <v>87</v>
      </c>
      <c r="E3022" s="265"/>
    </row>
    <row r="3023" spans="1:5">
      <c r="A3023" s="283">
        <v>10168</v>
      </c>
      <c r="B3023" s="176">
        <v>0</v>
      </c>
      <c r="C3023" s="176">
        <v>0</v>
      </c>
      <c r="D3023" s="282">
        <v>87</v>
      </c>
      <c r="E3023" s="265"/>
    </row>
    <row r="3024" spans="1:5">
      <c r="A3024" s="283">
        <v>10169</v>
      </c>
      <c r="B3024" s="176">
        <v>0</v>
      </c>
      <c r="C3024" s="176">
        <v>0</v>
      </c>
      <c r="D3024" s="282">
        <v>87</v>
      </c>
      <c r="E3024" s="265"/>
    </row>
    <row r="3025" spans="1:5">
      <c r="A3025" s="283">
        <v>10170</v>
      </c>
      <c r="B3025" s="176">
        <v>0</v>
      </c>
      <c r="C3025" s="176">
        <v>0</v>
      </c>
      <c r="D3025" s="282">
        <v>87</v>
      </c>
      <c r="E3025" s="265"/>
    </row>
    <row r="3026" spans="1:5">
      <c r="A3026" s="283">
        <v>10171</v>
      </c>
      <c r="B3026" s="176">
        <v>0</v>
      </c>
      <c r="C3026" s="176">
        <v>0</v>
      </c>
      <c r="D3026" s="282">
        <v>87</v>
      </c>
      <c r="E3026" s="265"/>
    </row>
    <row r="3027" spans="1:5">
      <c r="A3027" s="283">
        <v>10172</v>
      </c>
      <c r="B3027" s="176">
        <v>0</v>
      </c>
      <c r="C3027" s="176">
        <v>0</v>
      </c>
      <c r="D3027" s="282">
        <v>87</v>
      </c>
      <c r="E3027" s="265"/>
    </row>
    <row r="3028" spans="1:5">
      <c r="A3028" s="283">
        <v>10173</v>
      </c>
      <c r="B3028" s="176">
        <v>0</v>
      </c>
      <c r="C3028" s="176">
        <v>0</v>
      </c>
      <c r="D3028" s="282">
        <v>87</v>
      </c>
      <c r="E3028" s="265"/>
    </row>
    <row r="3029" spans="1:5">
      <c r="A3029" s="283">
        <v>10174</v>
      </c>
      <c r="B3029" s="176">
        <v>0</v>
      </c>
      <c r="C3029" s="176">
        <v>0</v>
      </c>
      <c r="D3029" s="282">
        <v>87</v>
      </c>
      <c r="E3029" s="265"/>
    </row>
    <row r="3030" spans="1:5">
      <c r="A3030" s="283">
        <v>10175</v>
      </c>
      <c r="B3030" s="176">
        <v>0</v>
      </c>
      <c r="C3030" s="176">
        <v>0</v>
      </c>
      <c r="D3030" s="282">
        <v>87</v>
      </c>
      <c r="E3030" s="265"/>
    </row>
    <row r="3031" spans="1:5">
      <c r="A3031" s="283">
        <v>10176</v>
      </c>
      <c r="B3031" s="176">
        <v>0</v>
      </c>
      <c r="C3031" s="176">
        <v>0</v>
      </c>
      <c r="D3031" s="282">
        <v>87</v>
      </c>
      <c r="E3031" s="265"/>
    </row>
    <row r="3032" spans="1:5">
      <c r="A3032" s="283">
        <v>10177</v>
      </c>
      <c r="B3032" s="176">
        <v>0</v>
      </c>
      <c r="C3032" s="176">
        <v>0</v>
      </c>
      <c r="D3032" s="282">
        <v>87</v>
      </c>
      <c r="E3032" s="265"/>
    </row>
    <row r="3033" spans="1:5">
      <c r="A3033" s="283">
        <v>10178</v>
      </c>
      <c r="B3033" s="176">
        <v>0</v>
      </c>
      <c r="C3033" s="176">
        <v>0</v>
      </c>
      <c r="D3033" s="282">
        <v>87</v>
      </c>
      <c r="E3033" s="265"/>
    </row>
    <row r="3034" spans="1:5">
      <c r="A3034" s="283">
        <v>10179</v>
      </c>
      <c r="B3034" s="176">
        <v>0</v>
      </c>
      <c r="C3034" s="176">
        <v>0</v>
      </c>
      <c r="D3034" s="282">
        <v>87</v>
      </c>
      <c r="E3034" s="265"/>
    </row>
    <row r="3035" spans="1:5">
      <c r="A3035" s="283">
        <v>10185</v>
      </c>
      <c r="B3035" s="176">
        <v>0</v>
      </c>
      <c r="C3035" s="176">
        <v>0</v>
      </c>
      <c r="D3035" s="282">
        <v>87</v>
      </c>
      <c r="E3035" s="265"/>
    </row>
    <row r="3036" spans="1:5">
      <c r="A3036" s="283">
        <v>10199</v>
      </c>
      <c r="B3036" s="176">
        <v>0</v>
      </c>
      <c r="C3036" s="176">
        <v>0</v>
      </c>
      <c r="D3036" s="282">
        <v>87</v>
      </c>
      <c r="E3036" s="265"/>
    </row>
    <row r="3037" spans="1:5">
      <c r="A3037" s="283">
        <v>10203</v>
      </c>
      <c r="B3037" s="176">
        <v>0</v>
      </c>
      <c r="C3037" s="176">
        <v>0</v>
      </c>
      <c r="D3037" s="282">
        <v>87</v>
      </c>
      <c r="E3037" s="265"/>
    </row>
    <row r="3038" spans="1:5">
      <c r="A3038" s="283">
        <v>10213</v>
      </c>
      <c r="B3038" s="176">
        <v>0</v>
      </c>
      <c r="C3038" s="176">
        <v>0</v>
      </c>
      <c r="D3038" s="282">
        <v>87</v>
      </c>
      <c r="E3038" s="265"/>
    </row>
    <row r="3039" spans="1:5">
      <c r="A3039" s="283">
        <v>10260</v>
      </c>
      <c r="B3039" s="176">
        <v>0</v>
      </c>
      <c r="C3039" s="176">
        <v>0</v>
      </c>
      <c r="D3039" s="282">
        <v>87</v>
      </c>
      <c r="E3039" s="265"/>
    </row>
    <row r="3040" spans="1:5">
      <c r="A3040" s="283">
        <v>10261</v>
      </c>
      <c r="B3040" s="176">
        <v>0</v>
      </c>
      <c r="C3040" s="176">
        <v>0</v>
      </c>
      <c r="D3040" s="282">
        <v>87</v>
      </c>
      <c r="E3040" s="265"/>
    </row>
    <row r="3041" spans="1:5">
      <c r="A3041" s="283">
        <v>10265</v>
      </c>
      <c r="B3041" s="176">
        <v>0</v>
      </c>
      <c r="C3041" s="176">
        <v>0</v>
      </c>
      <c r="D3041" s="282">
        <v>87</v>
      </c>
      <c r="E3041" s="265"/>
    </row>
    <row r="3042" spans="1:5">
      <c r="A3042" s="283">
        <v>10268</v>
      </c>
      <c r="B3042" s="176">
        <v>0</v>
      </c>
      <c r="C3042" s="176">
        <v>0</v>
      </c>
      <c r="D3042" s="282">
        <v>87</v>
      </c>
      <c r="E3042" s="265"/>
    </row>
    <row r="3043" spans="1:5">
      <c r="A3043" s="283">
        <v>10270</v>
      </c>
      <c r="B3043" s="176">
        <v>0</v>
      </c>
      <c r="C3043" s="176">
        <v>0</v>
      </c>
      <c r="D3043" s="282">
        <v>87</v>
      </c>
      <c r="E3043" s="265"/>
    </row>
    <row r="3044" spans="1:5">
      <c r="A3044" s="283">
        <v>10271</v>
      </c>
      <c r="B3044" s="176">
        <v>0</v>
      </c>
      <c r="C3044" s="176">
        <v>0</v>
      </c>
      <c r="D3044" s="282">
        <v>87</v>
      </c>
      <c r="E3044" s="265"/>
    </row>
    <row r="3045" spans="1:5">
      <c r="A3045" s="283">
        <v>10272</v>
      </c>
      <c r="B3045" s="176">
        <v>0</v>
      </c>
      <c r="C3045" s="176">
        <v>0</v>
      </c>
      <c r="D3045" s="282">
        <v>87</v>
      </c>
      <c r="E3045" s="265"/>
    </row>
    <row r="3046" spans="1:5">
      <c r="A3046" s="283">
        <v>10274</v>
      </c>
      <c r="B3046" s="176">
        <v>0</v>
      </c>
      <c r="C3046" s="176">
        <v>0</v>
      </c>
      <c r="D3046" s="282">
        <v>87</v>
      </c>
      <c r="E3046" s="265"/>
    </row>
    <row r="3047" spans="1:5">
      <c r="A3047" s="283">
        <v>10275</v>
      </c>
      <c r="B3047" s="176">
        <v>0</v>
      </c>
      <c r="C3047" s="176">
        <v>0</v>
      </c>
      <c r="D3047" s="282">
        <v>87</v>
      </c>
      <c r="E3047" s="265"/>
    </row>
    <row r="3048" spans="1:5">
      <c r="A3048" s="283">
        <v>10276</v>
      </c>
      <c r="B3048" s="176">
        <v>0</v>
      </c>
      <c r="C3048" s="176">
        <v>0</v>
      </c>
      <c r="D3048" s="282">
        <v>87</v>
      </c>
      <c r="E3048" s="265"/>
    </row>
    <row r="3049" spans="1:5">
      <c r="A3049" s="283">
        <v>10278</v>
      </c>
      <c r="B3049" s="176">
        <v>0</v>
      </c>
      <c r="C3049" s="176">
        <v>0</v>
      </c>
      <c r="D3049" s="282">
        <v>87</v>
      </c>
      <c r="E3049" s="265"/>
    </row>
    <row r="3050" spans="1:5">
      <c r="A3050" s="283">
        <v>10279</v>
      </c>
      <c r="B3050" s="176">
        <v>0</v>
      </c>
      <c r="C3050" s="176">
        <v>0</v>
      </c>
      <c r="D3050" s="282">
        <v>87</v>
      </c>
      <c r="E3050" s="265"/>
    </row>
    <row r="3051" spans="1:5">
      <c r="A3051" s="283">
        <v>10280</v>
      </c>
      <c r="B3051" s="176">
        <v>53925.8</v>
      </c>
      <c r="C3051" s="176">
        <v>35.5</v>
      </c>
      <c r="D3051" s="282">
        <v>97</v>
      </c>
      <c r="E3051" s="265"/>
    </row>
    <row r="3052" spans="1:5">
      <c r="A3052" s="283">
        <v>10281</v>
      </c>
      <c r="B3052" s="176">
        <v>0</v>
      </c>
      <c r="C3052" s="176">
        <v>0</v>
      </c>
      <c r="D3052" s="282">
        <v>87</v>
      </c>
      <c r="E3052" s="265"/>
    </row>
    <row r="3053" spans="1:5">
      <c r="A3053" s="283">
        <v>10282</v>
      </c>
      <c r="B3053" s="176">
        <v>94575.9</v>
      </c>
      <c r="C3053" s="176">
        <v>33.200000000000003</v>
      </c>
      <c r="D3053" s="282">
        <v>94</v>
      </c>
      <c r="E3053" s="265"/>
    </row>
    <row r="3054" spans="1:5">
      <c r="A3054" s="283">
        <v>10285</v>
      </c>
      <c r="B3054" s="176">
        <v>0</v>
      </c>
      <c r="C3054" s="176">
        <v>0</v>
      </c>
      <c r="D3054" s="282">
        <v>87</v>
      </c>
      <c r="E3054" s="265"/>
    </row>
    <row r="3055" spans="1:5">
      <c r="A3055" s="283">
        <v>10286</v>
      </c>
      <c r="B3055" s="176">
        <v>0</v>
      </c>
      <c r="C3055" s="176">
        <v>0</v>
      </c>
      <c r="D3055" s="282">
        <v>87</v>
      </c>
      <c r="E3055" s="265"/>
    </row>
    <row r="3056" spans="1:5">
      <c r="A3056" s="283">
        <v>10301</v>
      </c>
      <c r="B3056" s="176">
        <v>11278.2</v>
      </c>
      <c r="C3056" s="176">
        <v>36.5</v>
      </c>
      <c r="D3056" s="282">
        <v>160</v>
      </c>
      <c r="E3056" s="265"/>
    </row>
    <row r="3057" spans="1:5">
      <c r="A3057" s="283">
        <v>10302</v>
      </c>
      <c r="B3057" s="176">
        <v>16181.4</v>
      </c>
      <c r="C3057" s="176">
        <v>32.6</v>
      </c>
      <c r="D3057" s="282">
        <v>118</v>
      </c>
      <c r="E3057" s="265"/>
    </row>
    <row r="3058" spans="1:5">
      <c r="A3058" s="283">
        <v>10303</v>
      </c>
      <c r="B3058" s="176">
        <v>8543.7999999999993</v>
      </c>
      <c r="C3058" s="176">
        <v>31.7</v>
      </c>
      <c r="D3058" s="282">
        <v>121</v>
      </c>
      <c r="E3058" s="265"/>
    </row>
    <row r="3059" spans="1:5">
      <c r="A3059" s="283">
        <v>10304</v>
      </c>
      <c r="B3059" s="176">
        <v>11380.8</v>
      </c>
      <c r="C3059" s="176">
        <v>35.5</v>
      </c>
      <c r="D3059" s="282">
        <v>128</v>
      </c>
      <c r="E3059" s="265"/>
    </row>
    <row r="3060" spans="1:5">
      <c r="A3060" s="283">
        <v>10305</v>
      </c>
      <c r="B3060" s="176">
        <v>10506.6</v>
      </c>
      <c r="C3060" s="176">
        <v>38.9</v>
      </c>
      <c r="D3060" s="282">
        <v>137</v>
      </c>
      <c r="E3060" s="265"/>
    </row>
    <row r="3061" spans="1:5">
      <c r="A3061" s="283">
        <v>10306</v>
      </c>
      <c r="B3061" s="176">
        <v>8245.7000000000007</v>
      </c>
      <c r="C3061" s="176">
        <v>41.3</v>
      </c>
      <c r="D3061" s="282">
        <v>172</v>
      </c>
      <c r="E3061" s="265"/>
    </row>
    <row r="3062" spans="1:5">
      <c r="A3062" s="283">
        <v>10307</v>
      </c>
      <c r="B3062" s="176">
        <v>6791.6</v>
      </c>
      <c r="C3062" s="176">
        <v>37.4</v>
      </c>
      <c r="D3062" s="282">
        <v>119</v>
      </c>
      <c r="E3062" s="265"/>
    </row>
    <row r="3063" spans="1:5">
      <c r="A3063" s="283">
        <v>10308</v>
      </c>
      <c r="B3063" s="176">
        <v>11756</v>
      </c>
      <c r="C3063" s="176">
        <v>41.2</v>
      </c>
      <c r="D3063" s="282">
        <v>127</v>
      </c>
      <c r="E3063" s="265"/>
    </row>
    <row r="3064" spans="1:5">
      <c r="A3064" s="283">
        <v>10309</v>
      </c>
      <c r="B3064" s="176">
        <v>4553.8</v>
      </c>
      <c r="C3064" s="176">
        <v>37.9</v>
      </c>
      <c r="D3064" s="282">
        <v>116</v>
      </c>
      <c r="E3064" s="265"/>
    </row>
    <row r="3065" spans="1:5">
      <c r="A3065" s="283">
        <v>10310</v>
      </c>
      <c r="B3065" s="176">
        <v>12786.8</v>
      </c>
      <c r="C3065" s="176">
        <v>34.299999999999997</v>
      </c>
      <c r="D3065" s="282">
        <v>127</v>
      </c>
      <c r="E3065" s="265"/>
    </row>
    <row r="3066" spans="1:5">
      <c r="A3066" s="283">
        <v>10311</v>
      </c>
      <c r="B3066" s="176">
        <v>0</v>
      </c>
      <c r="C3066" s="176">
        <v>0</v>
      </c>
      <c r="D3066" s="282">
        <v>87</v>
      </c>
      <c r="E3066" s="265"/>
    </row>
    <row r="3067" spans="1:5">
      <c r="A3067" s="283">
        <v>10312</v>
      </c>
      <c r="B3067" s="176">
        <v>9150.6</v>
      </c>
      <c r="C3067" s="176">
        <v>40.1</v>
      </c>
      <c r="D3067" s="282">
        <v>134</v>
      </c>
      <c r="E3067" s="265"/>
    </row>
    <row r="3068" spans="1:5">
      <c r="A3068" s="283">
        <v>10313</v>
      </c>
      <c r="B3068" s="176">
        <v>0</v>
      </c>
      <c r="C3068" s="176">
        <v>0</v>
      </c>
      <c r="D3068" s="282">
        <v>87</v>
      </c>
      <c r="E3068" s="265"/>
    </row>
    <row r="3069" spans="1:5">
      <c r="A3069" s="283">
        <v>10314</v>
      </c>
      <c r="B3069" s="176">
        <v>5643.7</v>
      </c>
      <c r="C3069" s="176">
        <v>40.5</v>
      </c>
      <c r="D3069" s="282">
        <v>129</v>
      </c>
      <c r="E3069" s="265"/>
    </row>
    <row r="3070" spans="1:5">
      <c r="A3070" s="283">
        <v>10451</v>
      </c>
      <c r="B3070" s="176">
        <v>49035.1</v>
      </c>
      <c r="C3070" s="176">
        <v>32.4</v>
      </c>
      <c r="D3070" s="282">
        <v>167</v>
      </c>
      <c r="E3070" s="265"/>
    </row>
    <row r="3071" spans="1:5">
      <c r="A3071" s="283">
        <v>10452</v>
      </c>
      <c r="B3071" s="176">
        <v>81259.3</v>
      </c>
      <c r="C3071" s="176">
        <v>30.3</v>
      </c>
      <c r="D3071" s="282">
        <v>129</v>
      </c>
      <c r="E3071" s="265"/>
    </row>
    <row r="3072" spans="1:5">
      <c r="A3072" s="283">
        <v>10453</v>
      </c>
      <c r="B3072" s="176">
        <v>92226.7</v>
      </c>
      <c r="C3072" s="176">
        <v>29.9</v>
      </c>
      <c r="D3072" s="282">
        <v>126</v>
      </c>
      <c r="E3072" s="265"/>
    </row>
    <row r="3073" spans="1:5">
      <c r="A3073" s="283">
        <v>10454</v>
      </c>
      <c r="B3073" s="176">
        <v>46576.6</v>
      </c>
      <c r="C3073" s="176">
        <v>29.4</v>
      </c>
      <c r="D3073" s="282">
        <v>133</v>
      </c>
      <c r="E3073" s="265"/>
    </row>
    <row r="3074" spans="1:5">
      <c r="A3074" s="283">
        <v>10455</v>
      </c>
      <c r="B3074" s="176">
        <v>53184.3</v>
      </c>
      <c r="C3074" s="176">
        <v>29.8</v>
      </c>
      <c r="D3074" s="282">
        <v>155</v>
      </c>
      <c r="E3074" s="265"/>
    </row>
    <row r="3075" spans="1:5">
      <c r="A3075" s="283">
        <v>10456</v>
      </c>
      <c r="B3075" s="176">
        <v>87409.1</v>
      </c>
      <c r="C3075" s="176">
        <v>30.1</v>
      </c>
      <c r="D3075" s="282">
        <v>119</v>
      </c>
      <c r="E3075" s="265"/>
    </row>
    <row r="3076" spans="1:5">
      <c r="A3076" s="283">
        <v>10457</v>
      </c>
      <c r="B3076" s="176">
        <v>66995.5</v>
      </c>
      <c r="C3076" s="176">
        <v>29.7</v>
      </c>
      <c r="D3076" s="282">
        <v>128</v>
      </c>
      <c r="E3076" s="265"/>
    </row>
    <row r="3077" spans="1:5">
      <c r="A3077" s="283">
        <v>10458</v>
      </c>
      <c r="B3077" s="176">
        <v>77244.800000000003</v>
      </c>
      <c r="C3077" s="176">
        <v>28.8</v>
      </c>
      <c r="D3077" s="282">
        <v>166</v>
      </c>
      <c r="E3077" s="265"/>
    </row>
    <row r="3078" spans="1:5">
      <c r="A3078" s="283">
        <v>10459</v>
      </c>
      <c r="B3078" s="176">
        <v>59405.5</v>
      </c>
      <c r="C3078" s="176">
        <v>29.6</v>
      </c>
      <c r="D3078" s="282">
        <v>118</v>
      </c>
      <c r="E3078" s="265"/>
    </row>
    <row r="3079" spans="1:5">
      <c r="A3079" s="283">
        <v>10460</v>
      </c>
      <c r="B3079" s="176">
        <v>44454</v>
      </c>
      <c r="C3079" s="176">
        <v>29.9</v>
      </c>
      <c r="D3079" s="282">
        <v>119</v>
      </c>
      <c r="E3079" s="265"/>
    </row>
    <row r="3080" spans="1:5">
      <c r="A3080" s="283">
        <v>10461</v>
      </c>
      <c r="B3080" s="176">
        <v>18556</v>
      </c>
      <c r="C3080" s="176">
        <v>37.799999999999997</v>
      </c>
      <c r="D3080" s="282">
        <v>174</v>
      </c>
      <c r="E3080" s="265"/>
    </row>
    <row r="3081" spans="1:5">
      <c r="A3081" s="283">
        <v>10462</v>
      </c>
      <c r="B3081" s="176">
        <v>45170</v>
      </c>
      <c r="C3081" s="176">
        <v>34.799999999999997</v>
      </c>
      <c r="D3081" s="282">
        <v>133</v>
      </c>
      <c r="E3081" s="265"/>
    </row>
    <row r="3082" spans="1:5">
      <c r="A3082" s="283">
        <v>10463</v>
      </c>
      <c r="B3082" s="176">
        <v>41482.199999999997</v>
      </c>
      <c r="C3082" s="176">
        <v>40.299999999999997</v>
      </c>
      <c r="D3082" s="282">
        <v>125</v>
      </c>
      <c r="E3082" s="265"/>
    </row>
    <row r="3083" spans="1:5">
      <c r="A3083" s="283">
        <v>10464</v>
      </c>
      <c r="B3083" s="176">
        <v>1403.8</v>
      </c>
      <c r="C3083" s="176">
        <v>47.4</v>
      </c>
      <c r="D3083" s="282">
        <v>121</v>
      </c>
      <c r="E3083" s="265"/>
    </row>
    <row r="3084" spans="1:5">
      <c r="A3084" s="283">
        <v>10465</v>
      </c>
      <c r="B3084" s="176">
        <v>11959.1</v>
      </c>
      <c r="C3084" s="176">
        <v>39.1</v>
      </c>
      <c r="D3084" s="282">
        <v>117</v>
      </c>
      <c r="E3084" s="265"/>
    </row>
    <row r="3085" spans="1:5">
      <c r="A3085" s="283">
        <v>10466</v>
      </c>
      <c r="B3085" s="176">
        <v>24437.599999999999</v>
      </c>
      <c r="C3085" s="176">
        <v>34.9</v>
      </c>
      <c r="D3085" s="282">
        <v>127</v>
      </c>
      <c r="E3085" s="265"/>
    </row>
    <row r="3086" spans="1:5">
      <c r="A3086" s="283">
        <v>10467</v>
      </c>
      <c r="B3086" s="176">
        <v>28421.4</v>
      </c>
      <c r="C3086" s="176">
        <v>33</v>
      </c>
      <c r="D3086" s="282">
        <v>157</v>
      </c>
      <c r="E3086" s="265"/>
    </row>
    <row r="3087" spans="1:5">
      <c r="A3087" s="283">
        <v>10468</v>
      </c>
      <c r="B3087" s="176">
        <v>67233.3</v>
      </c>
      <c r="C3087" s="176">
        <v>31.9</v>
      </c>
      <c r="D3087" s="282">
        <v>179</v>
      </c>
      <c r="E3087" s="265"/>
    </row>
    <row r="3088" spans="1:5">
      <c r="A3088" s="283">
        <v>10469</v>
      </c>
      <c r="B3088" s="176">
        <v>29260.7</v>
      </c>
      <c r="C3088" s="176">
        <v>37.1</v>
      </c>
      <c r="D3088" s="282">
        <v>127</v>
      </c>
      <c r="E3088" s="265"/>
    </row>
    <row r="3089" spans="1:5">
      <c r="A3089" s="283">
        <v>10470</v>
      </c>
      <c r="B3089" s="176">
        <v>14682.2</v>
      </c>
      <c r="C3089" s="176">
        <v>36.700000000000003</v>
      </c>
      <c r="D3089" s="282">
        <v>126</v>
      </c>
      <c r="E3089" s="265"/>
    </row>
    <row r="3090" spans="1:5">
      <c r="A3090" s="283">
        <v>10471</v>
      </c>
      <c r="B3090" s="176">
        <v>14071.2</v>
      </c>
      <c r="C3090" s="176">
        <v>44.3</v>
      </c>
      <c r="D3090" s="282">
        <v>171</v>
      </c>
      <c r="E3090" s="265"/>
    </row>
    <row r="3091" spans="1:5">
      <c r="A3091" s="283">
        <v>10472</v>
      </c>
      <c r="B3091" s="176">
        <v>58430.400000000001</v>
      </c>
      <c r="C3091" s="176">
        <v>31.5</v>
      </c>
      <c r="D3091" s="282">
        <v>115</v>
      </c>
      <c r="E3091" s="265"/>
    </row>
    <row r="3092" spans="1:5">
      <c r="A3092" s="283">
        <v>10473</v>
      </c>
      <c r="B3092" s="176">
        <v>27244.5</v>
      </c>
      <c r="C3092" s="176">
        <v>34.4</v>
      </c>
      <c r="D3092" s="282">
        <v>115</v>
      </c>
      <c r="E3092" s="265"/>
    </row>
    <row r="3093" spans="1:5">
      <c r="A3093" s="283">
        <v>10474</v>
      </c>
      <c r="B3093" s="176">
        <v>11231.3</v>
      </c>
      <c r="C3093" s="176">
        <v>30.6</v>
      </c>
      <c r="D3093" s="282">
        <v>120</v>
      </c>
      <c r="E3093" s="265"/>
    </row>
    <row r="3094" spans="1:5">
      <c r="A3094" s="283">
        <v>10475</v>
      </c>
      <c r="B3094" s="176">
        <v>29326.3</v>
      </c>
      <c r="C3094" s="176">
        <v>45.5</v>
      </c>
      <c r="D3094" s="282">
        <v>149</v>
      </c>
      <c r="E3094" s="265"/>
    </row>
    <row r="3095" spans="1:5">
      <c r="A3095" s="283">
        <v>10501</v>
      </c>
      <c r="B3095" s="176">
        <v>834.6</v>
      </c>
      <c r="C3095" s="176">
        <v>42.3</v>
      </c>
      <c r="D3095" s="282">
        <v>87</v>
      </c>
      <c r="E3095" s="265"/>
    </row>
    <row r="3096" spans="1:5">
      <c r="A3096" s="283">
        <v>10502</v>
      </c>
      <c r="B3096" s="176">
        <v>2170.3000000000002</v>
      </c>
      <c r="C3096" s="176">
        <v>45.3</v>
      </c>
      <c r="D3096" s="282">
        <v>124</v>
      </c>
      <c r="E3096" s="265"/>
    </row>
    <row r="3097" spans="1:5">
      <c r="A3097" s="283">
        <v>10503</v>
      </c>
      <c r="B3097" s="176">
        <v>0</v>
      </c>
      <c r="C3097" s="176">
        <v>0</v>
      </c>
      <c r="D3097" s="282">
        <v>87</v>
      </c>
      <c r="E3097" s="265"/>
    </row>
    <row r="3098" spans="1:5">
      <c r="A3098" s="283">
        <v>10504</v>
      </c>
      <c r="B3098" s="176">
        <v>481.6</v>
      </c>
      <c r="C3098" s="176">
        <v>41.9</v>
      </c>
      <c r="D3098" s="282">
        <v>129</v>
      </c>
      <c r="E3098" s="265"/>
    </row>
    <row r="3099" spans="1:5">
      <c r="A3099" s="283">
        <v>10505</v>
      </c>
      <c r="B3099" s="176">
        <v>608.29999999999995</v>
      </c>
      <c r="C3099" s="176">
        <v>36.799999999999997</v>
      </c>
      <c r="D3099" s="282">
        <v>87</v>
      </c>
      <c r="E3099" s="265"/>
    </row>
    <row r="3100" spans="1:5">
      <c r="A3100" s="283">
        <v>10506</v>
      </c>
      <c r="B3100" s="176">
        <v>338.5</v>
      </c>
      <c r="C3100" s="176">
        <v>42.7</v>
      </c>
      <c r="D3100" s="282">
        <v>130</v>
      </c>
      <c r="E3100" s="265"/>
    </row>
    <row r="3101" spans="1:5">
      <c r="A3101" s="283">
        <v>10507</v>
      </c>
      <c r="B3101" s="176">
        <v>871</v>
      </c>
      <c r="C3101" s="176">
        <v>39.1</v>
      </c>
      <c r="D3101" s="282">
        <v>151</v>
      </c>
      <c r="E3101" s="265"/>
    </row>
    <row r="3102" spans="1:5">
      <c r="A3102" s="283">
        <v>10509</v>
      </c>
      <c r="B3102" s="176">
        <v>563.29999999999995</v>
      </c>
      <c r="C3102" s="176">
        <v>41.1</v>
      </c>
      <c r="D3102" s="282">
        <v>133</v>
      </c>
      <c r="E3102" s="265"/>
    </row>
    <row r="3103" spans="1:5">
      <c r="A3103" s="283">
        <v>10510</v>
      </c>
      <c r="B3103" s="176">
        <v>1039.0999999999999</v>
      </c>
      <c r="C3103" s="176">
        <v>42.7</v>
      </c>
      <c r="D3103" s="282">
        <v>169</v>
      </c>
      <c r="E3103" s="265"/>
    </row>
    <row r="3104" spans="1:5">
      <c r="A3104" s="283">
        <v>10511</v>
      </c>
      <c r="B3104" s="176">
        <v>1837.5</v>
      </c>
      <c r="C3104" s="176">
        <v>40</v>
      </c>
      <c r="D3104" s="282">
        <v>87</v>
      </c>
      <c r="E3104" s="265"/>
    </row>
    <row r="3105" spans="1:5">
      <c r="A3105" s="283">
        <v>10512</v>
      </c>
      <c r="B3105" s="176">
        <v>449.1</v>
      </c>
      <c r="C3105" s="176">
        <v>41.5</v>
      </c>
      <c r="D3105" s="282">
        <v>129</v>
      </c>
      <c r="E3105" s="265"/>
    </row>
    <row r="3106" spans="1:5">
      <c r="A3106" s="283">
        <v>10514</v>
      </c>
      <c r="B3106" s="176">
        <v>894.9</v>
      </c>
      <c r="C3106" s="176">
        <v>41.2</v>
      </c>
      <c r="D3106" s="282">
        <v>112</v>
      </c>
      <c r="E3106" s="265"/>
    </row>
    <row r="3107" spans="1:5">
      <c r="A3107" s="283">
        <v>10516</v>
      </c>
      <c r="B3107" s="176">
        <v>191.8</v>
      </c>
      <c r="C3107" s="176">
        <v>45.1</v>
      </c>
      <c r="D3107" s="282">
        <v>104</v>
      </c>
      <c r="E3107" s="265"/>
    </row>
    <row r="3108" spans="1:5">
      <c r="A3108" s="283">
        <v>10517</v>
      </c>
      <c r="B3108" s="176">
        <v>0</v>
      </c>
      <c r="C3108" s="176">
        <v>0</v>
      </c>
      <c r="D3108" s="282">
        <v>87</v>
      </c>
      <c r="E3108" s="265"/>
    </row>
    <row r="3109" spans="1:5">
      <c r="A3109" s="283">
        <v>10518</v>
      </c>
      <c r="B3109" s="176">
        <v>348</v>
      </c>
      <c r="C3109" s="176">
        <v>44.8</v>
      </c>
      <c r="D3109" s="282">
        <v>97</v>
      </c>
      <c r="E3109" s="265"/>
    </row>
    <row r="3110" spans="1:5">
      <c r="A3110" s="283">
        <v>10519</v>
      </c>
      <c r="B3110" s="176">
        <v>284.60000000000002</v>
      </c>
      <c r="C3110" s="176">
        <v>47</v>
      </c>
      <c r="D3110" s="282">
        <v>115</v>
      </c>
      <c r="E3110" s="265"/>
    </row>
    <row r="3111" spans="1:5">
      <c r="A3111" s="283">
        <v>10520</v>
      </c>
      <c r="B3111" s="176">
        <v>1038.0999999999999</v>
      </c>
      <c r="C3111" s="176">
        <v>45.5</v>
      </c>
      <c r="D3111" s="282">
        <v>131</v>
      </c>
      <c r="E3111" s="265"/>
    </row>
    <row r="3112" spans="1:5">
      <c r="A3112" s="283">
        <v>10521</v>
      </c>
      <c r="B3112" s="176">
        <v>869.8</v>
      </c>
      <c r="C3112" s="176">
        <v>46</v>
      </c>
      <c r="D3112" s="282">
        <v>87</v>
      </c>
      <c r="E3112" s="265"/>
    </row>
    <row r="3113" spans="1:5">
      <c r="A3113" s="283">
        <v>10522</v>
      </c>
      <c r="B3113" s="176">
        <v>4082.4</v>
      </c>
      <c r="C3113" s="176">
        <v>41.1</v>
      </c>
      <c r="D3113" s="282">
        <v>172</v>
      </c>
      <c r="E3113" s="265"/>
    </row>
    <row r="3114" spans="1:5">
      <c r="A3114" s="283">
        <v>10523</v>
      </c>
      <c r="B3114" s="176">
        <v>2081.4</v>
      </c>
      <c r="C3114" s="176">
        <v>36.9</v>
      </c>
      <c r="D3114" s="282">
        <v>143</v>
      </c>
      <c r="E3114" s="265"/>
    </row>
    <row r="3115" spans="1:5">
      <c r="A3115" s="283">
        <v>10524</v>
      </c>
      <c r="B3115" s="176">
        <v>200.9</v>
      </c>
      <c r="C3115" s="176">
        <v>45.4</v>
      </c>
      <c r="D3115" s="282">
        <v>122</v>
      </c>
      <c r="E3115" s="265"/>
    </row>
    <row r="3116" spans="1:5">
      <c r="A3116" s="283">
        <v>10526</v>
      </c>
      <c r="B3116" s="176">
        <v>518.6</v>
      </c>
      <c r="C3116" s="176">
        <v>44.2</v>
      </c>
      <c r="D3116" s="282">
        <v>95</v>
      </c>
      <c r="E3116" s="265"/>
    </row>
    <row r="3117" spans="1:5">
      <c r="A3117" s="283">
        <v>10527</v>
      </c>
      <c r="B3117" s="176">
        <v>452.9</v>
      </c>
      <c r="C3117" s="176">
        <v>42.1</v>
      </c>
      <c r="D3117" s="282">
        <v>87</v>
      </c>
      <c r="E3117" s="265"/>
    </row>
    <row r="3118" spans="1:5">
      <c r="A3118" s="283">
        <v>10528</v>
      </c>
      <c r="B3118" s="176">
        <v>3313.4</v>
      </c>
      <c r="C3118" s="176">
        <v>40.299999999999997</v>
      </c>
      <c r="D3118" s="282">
        <v>124</v>
      </c>
      <c r="E3118" s="265"/>
    </row>
    <row r="3119" spans="1:5">
      <c r="A3119" s="283">
        <v>10530</v>
      </c>
      <c r="B3119" s="176">
        <v>3634.2</v>
      </c>
      <c r="C3119" s="176">
        <v>46.4</v>
      </c>
      <c r="D3119" s="282">
        <v>138</v>
      </c>
      <c r="E3119" s="265"/>
    </row>
    <row r="3120" spans="1:5">
      <c r="A3120" s="283">
        <v>10532</v>
      </c>
      <c r="B3120" s="176">
        <v>2335.3000000000002</v>
      </c>
      <c r="C3120" s="176">
        <v>38.4</v>
      </c>
      <c r="D3120" s="282">
        <v>132</v>
      </c>
      <c r="E3120" s="265"/>
    </row>
    <row r="3121" spans="1:5">
      <c r="A3121" s="283">
        <v>10533</v>
      </c>
      <c r="B3121" s="176">
        <v>1872</v>
      </c>
      <c r="C3121" s="176">
        <v>44.1</v>
      </c>
      <c r="D3121" s="282">
        <v>126</v>
      </c>
      <c r="E3121" s="265"/>
    </row>
    <row r="3122" spans="1:5">
      <c r="A3122" s="283">
        <v>10535</v>
      </c>
      <c r="B3122" s="176">
        <v>735.5</v>
      </c>
      <c r="C3122" s="176">
        <v>39.5</v>
      </c>
      <c r="D3122" s="282">
        <v>87</v>
      </c>
      <c r="E3122" s="265"/>
    </row>
    <row r="3123" spans="1:5">
      <c r="A3123" s="283">
        <v>10536</v>
      </c>
      <c r="B3123" s="176">
        <v>443.5</v>
      </c>
      <c r="C3123" s="176">
        <v>42.8</v>
      </c>
      <c r="D3123" s="282">
        <v>147</v>
      </c>
      <c r="E3123" s="265"/>
    </row>
    <row r="3124" spans="1:5">
      <c r="A3124" s="283">
        <v>10537</v>
      </c>
      <c r="B3124" s="176">
        <v>1291.3</v>
      </c>
      <c r="C3124" s="176">
        <v>39.9</v>
      </c>
      <c r="D3124" s="282">
        <v>87</v>
      </c>
      <c r="E3124" s="265"/>
    </row>
    <row r="3125" spans="1:5">
      <c r="A3125" s="283">
        <v>10538</v>
      </c>
      <c r="B3125" s="176">
        <v>4281.3999999999996</v>
      </c>
      <c r="C3125" s="176">
        <v>40.799999999999997</v>
      </c>
      <c r="D3125" s="282">
        <v>130</v>
      </c>
      <c r="E3125" s="265"/>
    </row>
    <row r="3126" spans="1:5">
      <c r="A3126" s="283">
        <v>10540</v>
      </c>
      <c r="B3126" s="176">
        <v>1673.5</v>
      </c>
      <c r="C3126" s="176">
        <v>63.9</v>
      </c>
      <c r="D3126" s="282">
        <v>87</v>
      </c>
      <c r="E3126" s="265"/>
    </row>
    <row r="3127" spans="1:5">
      <c r="A3127" s="283">
        <v>10541</v>
      </c>
      <c r="B3127" s="176">
        <v>1015.9</v>
      </c>
      <c r="C3127" s="176">
        <v>41</v>
      </c>
      <c r="D3127" s="282">
        <v>129</v>
      </c>
      <c r="E3127" s="265"/>
    </row>
    <row r="3128" spans="1:5">
      <c r="A3128" s="283">
        <v>10542</v>
      </c>
      <c r="B3128" s="176">
        <v>0</v>
      </c>
      <c r="C3128" s="176">
        <v>0</v>
      </c>
      <c r="D3128" s="282">
        <v>87</v>
      </c>
      <c r="E3128" s="265"/>
    </row>
    <row r="3129" spans="1:5">
      <c r="A3129" s="283">
        <v>10543</v>
      </c>
      <c r="B3129" s="176">
        <v>4874.5</v>
      </c>
      <c r="C3129" s="176">
        <v>39.799999999999997</v>
      </c>
      <c r="D3129" s="282">
        <v>132</v>
      </c>
      <c r="E3129" s="265"/>
    </row>
    <row r="3130" spans="1:5">
      <c r="A3130" s="283">
        <v>10545</v>
      </c>
      <c r="B3130" s="176">
        <v>0</v>
      </c>
      <c r="C3130" s="176">
        <v>0</v>
      </c>
      <c r="D3130" s="282">
        <v>87</v>
      </c>
      <c r="E3130" s="265"/>
    </row>
    <row r="3131" spans="1:5">
      <c r="A3131" s="283">
        <v>10546</v>
      </c>
      <c r="B3131" s="176">
        <v>611.70000000000005</v>
      </c>
      <c r="C3131" s="176">
        <v>43.7</v>
      </c>
      <c r="D3131" s="282">
        <v>87</v>
      </c>
      <c r="E3131" s="265"/>
    </row>
    <row r="3132" spans="1:5">
      <c r="A3132" s="283">
        <v>10547</v>
      </c>
      <c r="B3132" s="176">
        <v>1878.2</v>
      </c>
      <c r="C3132" s="176">
        <v>39.700000000000003</v>
      </c>
      <c r="D3132" s="282">
        <v>105</v>
      </c>
      <c r="E3132" s="265"/>
    </row>
    <row r="3133" spans="1:5">
      <c r="A3133" s="283">
        <v>10548</v>
      </c>
      <c r="B3133" s="176">
        <v>1297.8</v>
      </c>
      <c r="C3133" s="176">
        <v>47.8</v>
      </c>
      <c r="D3133" s="282">
        <v>116</v>
      </c>
      <c r="E3133" s="265"/>
    </row>
    <row r="3134" spans="1:5">
      <c r="A3134" s="283">
        <v>10549</v>
      </c>
      <c r="B3134" s="176">
        <v>1013.3</v>
      </c>
      <c r="C3134" s="176">
        <v>38.799999999999997</v>
      </c>
      <c r="D3134" s="282">
        <v>122</v>
      </c>
      <c r="E3134" s="265"/>
    </row>
    <row r="3135" spans="1:5">
      <c r="A3135" s="283">
        <v>10550</v>
      </c>
      <c r="B3135" s="176">
        <v>16951</v>
      </c>
      <c r="C3135" s="176">
        <v>35.6</v>
      </c>
      <c r="D3135" s="282">
        <v>126</v>
      </c>
      <c r="E3135" s="265"/>
    </row>
    <row r="3136" spans="1:5">
      <c r="A3136" s="283">
        <v>10551</v>
      </c>
      <c r="B3136" s="176">
        <v>0</v>
      </c>
      <c r="C3136" s="176">
        <v>0</v>
      </c>
      <c r="D3136" s="282">
        <v>87</v>
      </c>
      <c r="E3136" s="265"/>
    </row>
    <row r="3137" spans="1:5">
      <c r="A3137" s="283">
        <v>10552</v>
      </c>
      <c r="B3137" s="176">
        <v>8284.5</v>
      </c>
      <c r="C3137" s="176">
        <v>42.7</v>
      </c>
      <c r="D3137" s="282">
        <v>125</v>
      </c>
      <c r="E3137" s="265"/>
    </row>
    <row r="3138" spans="1:5">
      <c r="A3138" s="283">
        <v>10553</v>
      </c>
      <c r="B3138" s="176">
        <v>15721.9</v>
      </c>
      <c r="C3138" s="176">
        <v>37.6</v>
      </c>
      <c r="D3138" s="282">
        <v>94</v>
      </c>
      <c r="E3138" s="265"/>
    </row>
    <row r="3139" spans="1:5">
      <c r="A3139" s="283">
        <v>10560</v>
      </c>
      <c r="B3139" s="176">
        <v>238.5</v>
      </c>
      <c r="C3139" s="176">
        <v>45.6</v>
      </c>
      <c r="D3139" s="282">
        <v>124</v>
      </c>
      <c r="E3139" s="265"/>
    </row>
    <row r="3140" spans="1:5">
      <c r="A3140" s="283">
        <v>10562</v>
      </c>
      <c r="B3140" s="176">
        <v>1826</v>
      </c>
      <c r="C3140" s="176">
        <v>38.9</v>
      </c>
      <c r="D3140" s="282">
        <v>171</v>
      </c>
      <c r="E3140" s="265"/>
    </row>
    <row r="3141" spans="1:5">
      <c r="A3141" s="283">
        <v>10566</v>
      </c>
      <c r="B3141" s="176">
        <v>5084.8999999999996</v>
      </c>
      <c r="C3141" s="176">
        <v>37.6</v>
      </c>
      <c r="D3141" s="282">
        <v>171</v>
      </c>
      <c r="E3141" s="265"/>
    </row>
    <row r="3142" spans="1:5">
      <c r="A3142" s="283">
        <v>10567</v>
      </c>
      <c r="B3142" s="176">
        <v>945.1</v>
      </c>
      <c r="C3142" s="176">
        <v>41.3</v>
      </c>
      <c r="D3142" s="282">
        <v>118</v>
      </c>
      <c r="E3142" s="265"/>
    </row>
    <row r="3143" spans="1:5">
      <c r="A3143" s="283">
        <v>10570</v>
      </c>
      <c r="B3143" s="176">
        <v>1594.7</v>
      </c>
      <c r="C3143" s="176">
        <v>40.299999999999997</v>
      </c>
      <c r="D3143" s="282">
        <v>157</v>
      </c>
      <c r="E3143" s="265"/>
    </row>
    <row r="3144" spans="1:5">
      <c r="A3144" s="283">
        <v>10573</v>
      </c>
      <c r="B3144" s="176">
        <v>5305</v>
      </c>
      <c r="C3144" s="176">
        <v>37</v>
      </c>
      <c r="D3144" s="282">
        <v>124</v>
      </c>
      <c r="E3144" s="265"/>
    </row>
    <row r="3145" spans="1:5">
      <c r="A3145" s="283">
        <v>10576</v>
      </c>
      <c r="B3145" s="176">
        <v>235.3</v>
      </c>
      <c r="C3145" s="176">
        <v>45.1</v>
      </c>
      <c r="D3145" s="282">
        <v>102</v>
      </c>
      <c r="E3145" s="265"/>
    </row>
    <row r="3146" spans="1:5">
      <c r="A3146" s="283">
        <v>10577</v>
      </c>
      <c r="B3146" s="176">
        <v>1309.2</v>
      </c>
      <c r="C3146" s="176">
        <v>22.2</v>
      </c>
      <c r="D3146" s="282">
        <v>169</v>
      </c>
      <c r="E3146" s="265"/>
    </row>
    <row r="3147" spans="1:5">
      <c r="A3147" s="283">
        <v>10578</v>
      </c>
      <c r="B3147" s="176">
        <v>412.8</v>
      </c>
      <c r="C3147" s="176">
        <v>41.6</v>
      </c>
      <c r="D3147" s="282">
        <v>87</v>
      </c>
      <c r="E3147" s="265"/>
    </row>
    <row r="3148" spans="1:5">
      <c r="A3148" s="283">
        <v>10579</v>
      </c>
      <c r="B3148" s="176">
        <v>233.2</v>
      </c>
      <c r="C3148" s="176">
        <v>42.1</v>
      </c>
      <c r="D3148" s="282">
        <v>104</v>
      </c>
      <c r="E3148" s="265"/>
    </row>
    <row r="3149" spans="1:5">
      <c r="A3149" s="283">
        <v>10580</v>
      </c>
      <c r="B3149" s="176">
        <v>2120.9</v>
      </c>
      <c r="C3149" s="176">
        <v>40.4</v>
      </c>
      <c r="D3149" s="282">
        <v>140</v>
      </c>
      <c r="E3149" s="265"/>
    </row>
    <row r="3150" spans="1:5">
      <c r="A3150" s="283">
        <v>10583</v>
      </c>
      <c r="B3150" s="176">
        <v>3144</v>
      </c>
      <c r="C3150" s="176">
        <v>42.5</v>
      </c>
      <c r="D3150" s="282">
        <v>126</v>
      </c>
      <c r="E3150" s="265"/>
    </row>
    <row r="3151" spans="1:5">
      <c r="A3151" s="283">
        <v>10587</v>
      </c>
      <c r="B3151" s="176">
        <v>0</v>
      </c>
      <c r="C3151" s="176">
        <v>0</v>
      </c>
      <c r="D3151" s="282">
        <v>87</v>
      </c>
      <c r="E3151" s="265"/>
    </row>
    <row r="3152" spans="1:5">
      <c r="A3152" s="283">
        <v>10588</v>
      </c>
      <c r="B3152" s="176">
        <v>1314.1</v>
      </c>
      <c r="C3152" s="176">
        <v>42.2</v>
      </c>
      <c r="D3152" s="282">
        <v>114</v>
      </c>
      <c r="E3152" s="265"/>
    </row>
    <row r="3153" spans="1:5">
      <c r="A3153" s="283">
        <v>10589</v>
      </c>
      <c r="B3153" s="176">
        <v>1001.1</v>
      </c>
      <c r="C3153" s="176">
        <v>54</v>
      </c>
      <c r="D3153" s="282">
        <v>122</v>
      </c>
      <c r="E3153" s="265"/>
    </row>
    <row r="3154" spans="1:5">
      <c r="A3154" s="283">
        <v>10590</v>
      </c>
      <c r="B3154" s="176">
        <v>489.8</v>
      </c>
      <c r="C3154" s="176">
        <v>44.8</v>
      </c>
      <c r="D3154" s="282">
        <v>95</v>
      </c>
      <c r="E3154" s="265"/>
    </row>
    <row r="3155" spans="1:5">
      <c r="A3155" s="283">
        <v>10591</v>
      </c>
      <c r="B3155" s="176">
        <v>2477.1999999999998</v>
      </c>
      <c r="C3155" s="176">
        <v>38.200000000000003</v>
      </c>
      <c r="D3155" s="282">
        <v>131</v>
      </c>
      <c r="E3155" s="265"/>
    </row>
    <row r="3156" spans="1:5">
      <c r="A3156" s="283">
        <v>10594</v>
      </c>
      <c r="B3156" s="176">
        <v>2157.6999999999998</v>
      </c>
      <c r="C3156" s="176">
        <v>41.8</v>
      </c>
      <c r="D3156" s="282">
        <v>96</v>
      </c>
      <c r="E3156" s="265"/>
    </row>
    <row r="3157" spans="1:5">
      <c r="A3157" s="283">
        <v>10595</v>
      </c>
      <c r="B3157" s="176">
        <v>1464.5</v>
      </c>
      <c r="C3157" s="176">
        <v>38.799999999999997</v>
      </c>
      <c r="D3157" s="282">
        <v>136</v>
      </c>
      <c r="E3157" s="265"/>
    </row>
    <row r="3158" spans="1:5">
      <c r="A3158" s="283">
        <v>10596</v>
      </c>
      <c r="B3158" s="176">
        <v>0</v>
      </c>
      <c r="C3158" s="176">
        <v>0</v>
      </c>
      <c r="D3158" s="282">
        <v>87</v>
      </c>
      <c r="E3158" s="265"/>
    </row>
    <row r="3159" spans="1:5">
      <c r="A3159" s="283">
        <v>10597</v>
      </c>
      <c r="B3159" s="176">
        <v>363.6</v>
      </c>
      <c r="C3159" s="176">
        <v>45.1</v>
      </c>
      <c r="D3159" s="282">
        <v>87</v>
      </c>
      <c r="E3159" s="265"/>
    </row>
    <row r="3160" spans="1:5">
      <c r="A3160" s="283">
        <v>10598</v>
      </c>
      <c r="B3160" s="176">
        <v>1207.8</v>
      </c>
      <c r="C3160" s="176">
        <v>43.5</v>
      </c>
      <c r="D3160" s="282">
        <v>170</v>
      </c>
      <c r="E3160" s="265"/>
    </row>
    <row r="3161" spans="1:5">
      <c r="A3161" s="283">
        <v>10601</v>
      </c>
      <c r="B3161" s="176">
        <v>10714.8</v>
      </c>
      <c r="C3161" s="176">
        <v>38.1</v>
      </c>
      <c r="D3161" s="282">
        <v>173</v>
      </c>
      <c r="E3161" s="265"/>
    </row>
    <row r="3162" spans="1:5">
      <c r="A3162" s="283">
        <v>10602</v>
      </c>
      <c r="B3162" s="176">
        <v>0</v>
      </c>
      <c r="C3162" s="176">
        <v>0</v>
      </c>
      <c r="D3162" s="282">
        <v>87</v>
      </c>
      <c r="E3162" s="265"/>
    </row>
    <row r="3163" spans="1:5">
      <c r="A3163" s="283">
        <v>10603</v>
      </c>
      <c r="B3163" s="176">
        <v>3791</v>
      </c>
      <c r="C3163" s="176">
        <v>39.299999999999997</v>
      </c>
      <c r="D3163" s="282">
        <v>178</v>
      </c>
      <c r="E3163" s="265"/>
    </row>
    <row r="3164" spans="1:5">
      <c r="A3164" s="283">
        <v>10604</v>
      </c>
      <c r="B3164" s="176">
        <v>1753.9</v>
      </c>
      <c r="C3164" s="176">
        <v>39.6</v>
      </c>
      <c r="D3164" s="282">
        <v>177</v>
      </c>
      <c r="E3164" s="265"/>
    </row>
    <row r="3165" spans="1:5">
      <c r="A3165" s="283">
        <v>10605</v>
      </c>
      <c r="B3165" s="176">
        <v>3422.5</v>
      </c>
      <c r="C3165" s="176">
        <v>43.7</v>
      </c>
      <c r="D3165" s="282">
        <v>131</v>
      </c>
      <c r="E3165" s="265"/>
    </row>
    <row r="3166" spans="1:5">
      <c r="A3166" s="283">
        <v>10606</v>
      </c>
      <c r="B3166" s="176">
        <v>9174.6</v>
      </c>
      <c r="C3166" s="176">
        <v>36.5</v>
      </c>
      <c r="D3166" s="282">
        <v>137</v>
      </c>
      <c r="E3166" s="265"/>
    </row>
    <row r="3167" spans="1:5">
      <c r="A3167" s="283">
        <v>10607</v>
      </c>
      <c r="B3167" s="176">
        <v>3087.8</v>
      </c>
      <c r="C3167" s="176">
        <v>42.8</v>
      </c>
      <c r="D3167" s="282">
        <v>113</v>
      </c>
      <c r="E3167" s="265"/>
    </row>
    <row r="3168" spans="1:5">
      <c r="A3168" s="283">
        <v>10610</v>
      </c>
      <c r="B3168" s="176">
        <v>0</v>
      </c>
      <c r="C3168" s="176">
        <v>0</v>
      </c>
      <c r="D3168" s="282">
        <v>87</v>
      </c>
      <c r="E3168" s="265"/>
    </row>
    <row r="3169" spans="1:5">
      <c r="A3169" s="283">
        <v>10701</v>
      </c>
      <c r="B3169" s="176">
        <v>12276</v>
      </c>
      <c r="C3169" s="176">
        <v>34.4</v>
      </c>
      <c r="D3169" s="282">
        <v>128</v>
      </c>
      <c r="E3169" s="265"/>
    </row>
    <row r="3170" spans="1:5">
      <c r="A3170" s="283">
        <v>10702</v>
      </c>
      <c r="B3170" s="176">
        <v>0</v>
      </c>
      <c r="C3170" s="176">
        <v>0</v>
      </c>
      <c r="D3170" s="282">
        <v>87</v>
      </c>
      <c r="E3170" s="265"/>
    </row>
    <row r="3171" spans="1:5">
      <c r="A3171" s="283">
        <v>10703</v>
      </c>
      <c r="B3171" s="176">
        <v>11437.1</v>
      </c>
      <c r="C3171" s="176">
        <v>38.5</v>
      </c>
      <c r="D3171" s="282">
        <v>120</v>
      </c>
      <c r="E3171" s="265"/>
    </row>
    <row r="3172" spans="1:5">
      <c r="A3172" s="283">
        <v>10704</v>
      </c>
      <c r="B3172" s="176">
        <v>10177</v>
      </c>
      <c r="C3172" s="176">
        <v>40.700000000000003</v>
      </c>
      <c r="D3172" s="282">
        <v>153</v>
      </c>
      <c r="E3172" s="265"/>
    </row>
    <row r="3173" spans="1:5">
      <c r="A3173" s="283">
        <v>10705</v>
      </c>
      <c r="B3173" s="176">
        <v>18879.099999999999</v>
      </c>
      <c r="C3173" s="176">
        <v>33.299999999999997</v>
      </c>
      <c r="D3173" s="282">
        <v>123</v>
      </c>
      <c r="E3173" s="265"/>
    </row>
    <row r="3174" spans="1:5">
      <c r="A3174" s="283">
        <v>10706</v>
      </c>
      <c r="B3174" s="176">
        <v>3087.3</v>
      </c>
      <c r="C3174" s="176">
        <v>44.7</v>
      </c>
      <c r="D3174" s="282">
        <v>104</v>
      </c>
      <c r="E3174" s="265"/>
    </row>
    <row r="3175" spans="1:5">
      <c r="A3175" s="283">
        <v>10707</v>
      </c>
      <c r="B3175" s="176">
        <v>6099.4</v>
      </c>
      <c r="C3175" s="176">
        <v>41.3</v>
      </c>
      <c r="D3175" s="282">
        <v>168</v>
      </c>
      <c r="E3175" s="265"/>
    </row>
    <row r="3176" spans="1:5">
      <c r="A3176" s="283">
        <v>10708</v>
      </c>
      <c r="B3176" s="176">
        <v>6739.6</v>
      </c>
      <c r="C3176" s="176">
        <v>43</v>
      </c>
      <c r="D3176" s="282">
        <v>170</v>
      </c>
      <c r="E3176" s="265"/>
    </row>
    <row r="3177" spans="1:5">
      <c r="A3177" s="283">
        <v>10709</v>
      </c>
      <c r="B3177" s="176">
        <v>5146.8999999999996</v>
      </c>
      <c r="C3177" s="176">
        <v>42.4</v>
      </c>
      <c r="D3177" s="282">
        <v>126</v>
      </c>
      <c r="E3177" s="265"/>
    </row>
    <row r="3178" spans="1:5">
      <c r="A3178" s="283">
        <v>10710</v>
      </c>
      <c r="B3178" s="176">
        <v>5216.6000000000004</v>
      </c>
      <c r="C3178" s="176">
        <v>44</v>
      </c>
      <c r="D3178" s="282">
        <v>117</v>
      </c>
      <c r="E3178" s="265"/>
    </row>
    <row r="3179" spans="1:5">
      <c r="A3179" s="283">
        <v>10801</v>
      </c>
      <c r="B3179" s="176">
        <v>9803.7999999999993</v>
      </c>
      <c r="C3179" s="176">
        <v>35</v>
      </c>
      <c r="D3179" s="282">
        <v>176</v>
      </c>
      <c r="E3179" s="265"/>
    </row>
    <row r="3180" spans="1:5">
      <c r="A3180" s="283">
        <v>10802</v>
      </c>
      <c r="B3180" s="176">
        <v>0</v>
      </c>
      <c r="C3180" s="176">
        <v>0</v>
      </c>
      <c r="D3180" s="282">
        <v>87</v>
      </c>
      <c r="E3180" s="265"/>
    </row>
    <row r="3181" spans="1:5">
      <c r="A3181" s="283">
        <v>10803</v>
      </c>
      <c r="B3181" s="176">
        <v>5296.3</v>
      </c>
      <c r="C3181" s="176">
        <v>39.5</v>
      </c>
      <c r="D3181" s="282">
        <v>128</v>
      </c>
      <c r="E3181" s="265"/>
    </row>
    <row r="3182" spans="1:5">
      <c r="A3182" s="283">
        <v>10804</v>
      </c>
      <c r="B3182" s="176">
        <v>3326.7</v>
      </c>
      <c r="C3182" s="176">
        <v>44.5</v>
      </c>
      <c r="D3182" s="282">
        <v>130</v>
      </c>
      <c r="E3182" s="265"/>
    </row>
    <row r="3183" spans="1:5">
      <c r="A3183" s="283">
        <v>10805</v>
      </c>
      <c r="B3183" s="176">
        <v>9585.5</v>
      </c>
      <c r="C3183" s="176">
        <v>41.5</v>
      </c>
      <c r="D3183" s="282">
        <v>167</v>
      </c>
      <c r="E3183" s="265"/>
    </row>
    <row r="3184" spans="1:5">
      <c r="A3184" s="283">
        <v>10901</v>
      </c>
      <c r="B3184" s="176">
        <v>939.2</v>
      </c>
      <c r="C3184" s="176">
        <v>42.2</v>
      </c>
      <c r="D3184" s="282">
        <v>118</v>
      </c>
      <c r="E3184" s="265"/>
    </row>
    <row r="3185" spans="1:5">
      <c r="A3185" s="283">
        <v>10910</v>
      </c>
      <c r="B3185" s="176">
        <v>2027.4</v>
      </c>
      <c r="C3185" s="176">
        <v>40.299999999999997</v>
      </c>
      <c r="D3185" s="282">
        <v>87</v>
      </c>
      <c r="E3185" s="265"/>
    </row>
    <row r="3186" spans="1:5">
      <c r="A3186" s="283">
        <v>10911</v>
      </c>
      <c r="B3186" s="176">
        <v>576.20000000000005</v>
      </c>
      <c r="C3186" s="176">
        <v>39</v>
      </c>
      <c r="D3186" s="282">
        <v>87</v>
      </c>
      <c r="E3186" s="265"/>
    </row>
    <row r="3187" spans="1:5">
      <c r="A3187" s="283">
        <v>10912</v>
      </c>
      <c r="B3187" s="176">
        <v>584.29999999999995</v>
      </c>
      <c r="C3187" s="176">
        <v>42.1</v>
      </c>
      <c r="D3187" s="282">
        <v>87</v>
      </c>
      <c r="E3187" s="265"/>
    </row>
    <row r="3188" spans="1:5">
      <c r="A3188" s="283">
        <v>10913</v>
      </c>
      <c r="B3188" s="176">
        <v>1378.6</v>
      </c>
      <c r="C3188" s="176">
        <v>38.9</v>
      </c>
      <c r="D3188" s="282">
        <v>129</v>
      </c>
      <c r="E3188" s="265"/>
    </row>
    <row r="3189" spans="1:5">
      <c r="A3189" s="283">
        <v>10914</v>
      </c>
      <c r="B3189" s="176">
        <v>226</v>
      </c>
      <c r="C3189" s="176">
        <v>40.5</v>
      </c>
      <c r="D3189" s="282">
        <v>97</v>
      </c>
      <c r="E3189" s="265"/>
    </row>
    <row r="3190" spans="1:5">
      <c r="A3190" s="283">
        <v>10915</v>
      </c>
      <c r="B3190" s="176">
        <v>0</v>
      </c>
      <c r="C3190" s="176">
        <v>0</v>
      </c>
      <c r="D3190" s="282">
        <v>87</v>
      </c>
      <c r="E3190" s="265"/>
    </row>
    <row r="3191" spans="1:5">
      <c r="A3191" s="283">
        <v>10916</v>
      </c>
      <c r="B3191" s="176">
        <v>212</v>
      </c>
      <c r="C3191" s="176">
        <v>40.799999999999997</v>
      </c>
      <c r="D3191" s="282">
        <v>95</v>
      </c>
      <c r="E3191" s="265"/>
    </row>
    <row r="3192" spans="1:5">
      <c r="A3192" s="283">
        <v>10917</v>
      </c>
      <c r="B3192" s="176">
        <v>121.7</v>
      </c>
      <c r="C3192" s="176">
        <v>36.9</v>
      </c>
      <c r="D3192" s="282">
        <v>97</v>
      </c>
      <c r="E3192" s="265"/>
    </row>
    <row r="3193" spans="1:5">
      <c r="A3193" s="283">
        <v>10918</v>
      </c>
      <c r="B3193" s="176">
        <v>377.7</v>
      </c>
      <c r="C3193" s="176">
        <v>39.4</v>
      </c>
      <c r="D3193" s="282">
        <v>96</v>
      </c>
      <c r="E3193" s="265"/>
    </row>
    <row r="3194" spans="1:5">
      <c r="A3194" s="283">
        <v>10919</v>
      </c>
      <c r="B3194" s="176">
        <v>232.3</v>
      </c>
      <c r="C3194" s="176">
        <v>40.200000000000003</v>
      </c>
      <c r="D3194" s="282">
        <v>87</v>
      </c>
      <c r="E3194" s="265"/>
    </row>
    <row r="3195" spans="1:5">
      <c r="A3195" s="283">
        <v>10920</v>
      </c>
      <c r="B3195" s="176">
        <v>1722.5</v>
      </c>
      <c r="C3195" s="176">
        <v>42.3</v>
      </c>
      <c r="D3195" s="282">
        <v>125</v>
      </c>
      <c r="E3195" s="265"/>
    </row>
    <row r="3196" spans="1:5">
      <c r="A3196" s="283">
        <v>10921</v>
      </c>
      <c r="B3196" s="176">
        <v>443.9</v>
      </c>
      <c r="C3196" s="176">
        <v>41.5</v>
      </c>
      <c r="D3196" s="282">
        <v>113</v>
      </c>
      <c r="E3196" s="265"/>
    </row>
    <row r="3197" spans="1:5">
      <c r="A3197" s="283">
        <v>10922</v>
      </c>
      <c r="B3197" s="176">
        <v>0</v>
      </c>
      <c r="C3197" s="176">
        <v>0</v>
      </c>
      <c r="D3197" s="282">
        <v>87</v>
      </c>
      <c r="E3197" s="265"/>
    </row>
    <row r="3198" spans="1:5">
      <c r="A3198" s="283">
        <v>10923</v>
      </c>
      <c r="B3198" s="176">
        <v>4470.3</v>
      </c>
      <c r="C3198" s="176">
        <v>37.700000000000003</v>
      </c>
      <c r="D3198" s="282">
        <v>111</v>
      </c>
      <c r="E3198" s="265"/>
    </row>
    <row r="3199" spans="1:5">
      <c r="A3199" s="283">
        <v>10924</v>
      </c>
      <c r="B3199" s="176">
        <v>359.9</v>
      </c>
      <c r="C3199" s="176">
        <v>40.9</v>
      </c>
      <c r="D3199" s="282">
        <v>123</v>
      </c>
      <c r="E3199" s="265"/>
    </row>
    <row r="3200" spans="1:5">
      <c r="A3200" s="283">
        <v>10925</v>
      </c>
      <c r="B3200" s="176">
        <v>366.5</v>
      </c>
      <c r="C3200" s="176">
        <v>43.4</v>
      </c>
      <c r="D3200" s="282">
        <v>96</v>
      </c>
      <c r="E3200" s="265"/>
    </row>
    <row r="3201" spans="1:5">
      <c r="A3201" s="283">
        <v>10926</v>
      </c>
      <c r="B3201" s="176">
        <v>930.4</v>
      </c>
      <c r="C3201" s="176">
        <v>37.1</v>
      </c>
      <c r="D3201" s="282">
        <v>96</v>
      </c>
      <c r="E3201" s="265"/>
    </row>
    <row r="3202" spans="1:5">
      <c r="A3202" s="283">
        <v>10927</v>
      </c>
      <c r="B3202" s="176">
        <v>5990</v>
      </c>
      <c r="C3202" s="176">
        <v>32.700000000000003</v>
      </c>
      <c r="D3202" s="282">
        <v>94</v>
      </c>
      <c r="E3202" s="265"/>
    </row>
    <row r="3203" spans="1:5">
      <c r="A3203" s="283">
        <v>10928</v>
      </c>
      <c r="B3203" s="176">
        <v>775.1</v>
      </c>
      <c r="C3203" s="176">
        <v>40</v>
      </c>
      <c r="D3203" s="282">
        <v>87</v>
      </c>
      <c r="E3203" s="265"/>
    </row>
    <row r="3204" spans="1:5">
      <c r="A3204" s="283">
        <v>10930</v>
      </c>
      <c r="B3204" s="176">
        <v>517.5</v>
      </c>
      <c r="C3204" s="176">
        <v>37.700000000000003</v>
      </c>
      <c r="D3204" s="282">
        <v>115</v>
      </c>
      <c r="E3204" s="265"/>
    </row>
    <row r="3205" spans="1:5">
      <c r="A3205" s="283">
        <v>10931</v>
      </c>
      <c r="B3205" s="176">
        <v>428.4</v>
      </c>
      <c r="C3205" s="176">
        <v>39.5</v>
      </c>
      <c r="D3205" s="282">
        <v>87</v>
      </c>
      <c r="E3205" s="265"/>
    </row>
    <row r="3206" spans="1:5">
      <c r="A3206" s="283">
        <v>10932</v>
      </c>
      <c r="B3206" s="176">
        <v>0</v>
      </c>
      <c r="C3206" s="176">
        <v>0</v>
      </c>
      <c r="D3206" s="282">
        <v>87</v>
      </c>
      <c r="E3206" s="265"/>
    </row>
    <row r="3207" spans="1:5">
      <c r="A3207" s="283">
        <v>10933</v>
      </c>
      <c r="B3207" s="176">
        <v>0</v>
      </c>
      <c r="C3207" s="176">
        <v>0</v>
      </c>
      <c r="D3207" s="282">
        <v>87</v>
      </c>
      <c r="E3207" s="265"/>
    </row>
    <row r="3208" spans="1:5">
      <c r="A3208" s="283">
        <v>10940</v>
      </c>
      <c r="B3208" s="176">
        <v>717.6</v>
      </c>
      <c r="C3208" s="176">
        <v>36.299999999999997</v>
      </c>
      <c r="D3208" s="282">
        <v>160</v>
      </c>
      <c r="E3208" s="265"/>
    </row>
    <row r="3209" spans="1:5">
      <c r="A3209" s="283">
        <v>10941</v>
      </c>
      <c r="B3209" s="176">
        <v>432.8</v>
      </c>
      <c r="C3209" s="176">
        <v>37.4</v>
      </c>
      <c r="D3209" s="282">
        <v>96</v>
      </c>
      <c r="E3209" s="265"/>
    </row>
    <row r="3210" spans="1:5">
      <c r="A3210" s="283">
        <v>10949</v>
      </c>
      <c r="B3210" s="176">
        <v>227.7</v>
      </c>
      <c r="C3210" s="176">
        <v>40.6</v>
      </c>
      <c r="D3210" s="282">
        <v>87</v>
      </c>
      <c r="E3210" s="265"/>
    </row>
    <row r="3211" spans="1:5">
      <c r="A3211" s="283">
        <v>10950</v>
      </c>
      <c r="B3211" s="176">
        <v>1148.0999999999999</v>
      </c>
      <c r="C3211" s="176">
        <v>24.3</v>
      </c>
      <c r="D3211" s="282">
        <v>155</v>
      </c>
      <c r="E3211" s="265"/>
    </row>
    <row r="3212" spans="1:5">
      <c r="A3212" s="283">
        <v>10952</v>
      </c>
      <c r="B3212" s="176">
        <v>3880.8</v>
      </c>
      <c r="C3212" s="176">
        <v>21.8</v>
      </c>
      <c r="D3212" s="282">
        <v>168</v>
      </c>
      <c r="E3212" s="265"/>
    </row>
    <row r="3213" spans="1:5">
      <c r="A3213" s="283">
        <v>10953</v>
      </c>
      <c r="B3213" s="176">
        <v>0</v>
      </c>
      <c r="C3213" s="176">
        <v>0</v>
      </c>
      <c r="D3213" s="282">
        <v>87</v>
      </c>
      <c r="E3213" s="265"/>
    </row>
    <row r="3214" spans="1:5">
      <c r="A3214" s="283">
        <v>10954</v>
      </c>
      <c r="B3214" s="176">
        <v>3071.1</v>
      </c>
      <c r="C3214" s="176">
        <v>41.7</v>
      </c>
      <c r="D3214" s="282">
        <v>183</v>
      </c>
      <c r="E3214" s="265"/>
    </row>
    <row r="3215" spans="1:5">
      <c r="A3215" s="283">
        <v>10956</v>
      </c>
      <c r="B3215" s="176">
        <v>2025.9</v>
      </c>
      <c r="C3215" s="176">
        <v>42.8</v>
      </c>
      <c r="D3215" s="282">
        <v>135</v>
      </c>
      <c r="E3215" s="265"/>
    </row>
    <row r="3216" spans="1:5">
      <c r="A3216" s="283">
        <v>10958</v>
      </c>
      <c r="B3216" s="176">
        <v>146.69999999999999</v>
      </c>
      <c r="C3216" s="176">
        <v>39.6</v>
      </c>
      <c r="D3216" s="282">
        <v>87</v>
      </c>
      <c r="E3216" s="265"/>
    </row>
    <row r="3217" spans="1:5">
      <c r="A3217" s="283">
        <v>10959</v>
      </c>
      <c r="B3217" s="176">
        <v>0</v>
      </c>
      <c r="C3217" s="176">
        <v>0</v>
      </c>
      <c r="D3217" s="282">
        <v>87</v>
      </c>
      <c r="E3217" s="265"/>
    </row>
    <row r="3218" spans="1:5">
      <c r="A3218" s="283">
        <v>10960</v>
      </c>
      <c r="B3218" s="176">
        <v>3243.6</v>
      </c>
      <c r="C3218" s="176">
        <v>39.6</v>
      </c>
      <c r="D3218" s="282">
        <v>171</v>
      </c>
      <c r="E3218" s="265"/>
    </row>
    <row r="3219" spans="1:5">
      <c r="A3219" s="283">
        <v>10962</v>
      </c>
      <c r="B3219" s="176">
        <v>1496.1</v>
      </c>
      <c r="C3219" s="176">
        <v>44.5</v>
      </c>
      <c r="D3219" s="282">
        <v>145</v>
      </c>
      <c r="E3219" s="265"/>
    </row>
    <row r="3220" spans="1:5">
      <c r="A3220" s="283">
        <v>10963</v>
      </c>
      <c r="B3220" s="176">
        <v>310.89999999999998</v>
      </c>
      <c r="C3220" s="176">
        <v>39</v>
      </c>
      <c r="D3220" s="282">
        <v>87</v>
      </c>
      <c r="E3220" s="265"/>
    </row>
    <row r="3221" spans="1:5">
      <c r="A3221" s="283">
        <v>10964</v>
      </c>
      <c r="B3221" s="176">
        <v>717.1</v>
      </c>
      <c r="C3221" s="176">
        <v>46</v>
      </c>
      <c r="D3221" s="282">
        <v>87</v>
      </c>
      <c r="E3221" s="265"/>
    </row>
    <row r="3222" spans="1:5">
      <c r="A3222" s="283">
        <v>10965</v>
      </c>
      <c r="B3222" s="176">
        <v>2872.4</v>
      </c>
      <c r="C3222" s="176">
        <v>41.2</v>
      </c>
      <c r="D3222" s="282">
        <v>131</v>
      </c>
      <c r="E3222" s="265"/>
    </row>
    <row r="3223" spans="1:5">
      <c r="A3223" s="283">
        <v>10968</v>
      </c>
      <c r="B3223" s="176">
        <v>3520.7</v>
      </c>
      <c r="C3223" s="176">
        <v>47.5</v>
      </c>
      <c r="D3223" s="282">
        <v>87</v>
      </c>
      <c r="E3223" s="265"/>
    </row>
    <row r="3224" spans="1:5">
      <c r="A3224" s="283">
        <v>10969</v>
      </c>
      <c r="B3224" s="176">
        <v>134.30000000000001</v>
      </c>
      <c r="C3224" s="176">
        <v>42.2</v>
      </c>
      <c r="D3224" s="282">
        <v>87</v>
      </c>
      <c r="E3224" s="265"/>
    </row>
    <row r="3225" spans="1:5">
      <c r="A3225" s="283">
        <v>10970</v>
      </c>
      <c r="B3225" s="176">
        <v>748.1</v>
      </c>
      <c r="C3225" s="176">
        <v>41.5</v>
      </c>
      <c r="D3225" s="282">
        <v>87</v>
      </c>
      <c r="E3225" s="265"/>
    </row>
    <row r="3226" spans="1:5">
      <c r="A3226" s="283">
        <v>10973</v>
      </c>
      <c r="B3226" s="176">
        <v>229</v>
      </c>
      <c r="C3226" s="176">
        <v>39.299999999999997</v>
      </c>
      <c r="D3226" s="282">
        <v>95</v>
      </c>
      <c r="E3226" s="265"/>
    </row>
    <row r="3227" spans="1:5">
      <c r="A3227" s="283">
        <v>10974</v>
      </c>
      <c r="B3227" s="176">
        <v>463.4</v>
      </c>
      <c r="C3227" s="176">
        <v>39.200000000000003</v>
      </c>
      <c r="D3227" s="282">
        <v>96</v>
      </c>
      <c r="E3227" s="265"/>
    </row>
    <row r="3228" spans="1:5">
      <c r="A3228" s="283">
        <v>10975</v>
      </c>
      <c r="B3228" s="176">
        <v>116.4</v>
      </c>
      <c r="C3228" s="176">
        <v>43.7</v>
      </c>
      <c r="D3228" s="282">
        <v>87</v>
      </c>
      <c r="E3228" s="265"/>
    </row>
    <row r="3229" spans="1:5">
      <c r="A3229" s="283">
        <v>10976</v>
      </c>
      <c r="B3229" s="176">
        <v>808.2</v>
      </c>
      <c r="C3229" s="176">
        <v>42.9</v>
      </c>
      <c r="D3229" s="282">
        <v>128</v>
      </c>
      <c r="E3229" s="265"/>
    </row>
    <row r="3230" spans="1:5">
      <c r="A3230" s="283">
        <v>10977</v>
      </c>
      <c r="B3230" s="176">
        <v>4929.8999999999996</v>
      </c>
      <c r="C3230" s="176">
        <v>28.7</v>
      </c>
      <c r="D3230" s="282">
        <v>144</v>
      </c>
      <c r="E3230" s="265"/>
    </row>
    <row r="3231" spans="1:5">
      <c r="A3231" s="283">
        <v>10979</v>
      </c>
      <c r="B3231" s="176">
        <v>0</v>
      </c>
      <c r="C3231" s="176">
        <v>0</v>
      </c>
      <c r="D3231" s="282">
        <v>87</v>
      </c>
      <c r="E3231" s="265"/>
    </row>
    <row r="3232" spans="1:5">
      <c r="A3232" s="283">
        <v>10980</v>
      </c>
      <c r="B3232" s="176">
        <v>459.1</v>
      </c>
      <c r="C3232" s="176">
        <v>42.5</v>
      </c>
      <c r="D3232" s="282">
        <v>113</v>
      </c>
      <c r="E3232" s="265"/>
    </row>
    <row r="3233" spans="1:5">
      <c r="A3233" s="283">
        <v>10981</v>
      </c>
      <c r="B3233" s="176">
        <v>0</v>
      </c>
      <c r="C3233" s="176">
        <v>0</v>
      </c>
      <c r="D3233" s="282">
        <v>87</v>
      </c>
      <c r="E3233" s="265"/>
    </row>
    <row r="3234" spans="1:5">
      <c r="A3234" s="283">
        <v>10982</v>
      </c>
      <c r="B3234" s="176">
        <v>0</v>
      </c>
      <c r="C3234" s="176">
        <v>0</v>
      </c>
      <c r="D3234" s="282">
        <v>87</v>
      </c>
      <c r="E3234" s="265"/>
    </row>
    <row r="3235" spans="1:5">
      <c r="A3235" s="283">
        <v>10983</v>
      </c>
      <c r="B3235" s="176">
        <v>2512.6</v>
      </c>
      <c r="C3235" s="176">
        <v>42.6</v>
      </c>
      <c r="D3235" s="282">
        <v>114</v>
      </c>
      <c r="E3235" s="265"/>
    </row>
    <row r="3236" spans="1:5">
      <c r="A3236" s="283">
        <v>10984</v>
      </c>
      <c r="B3236" s="176">
        <v>1564.5</v>
      </c>
      <c r="C3236" s="176">
        <v>41.8</v>
      </c>
      <c r="D3236" s="282">
        <v>97</v>
      </c>
      <c r="E3236" s="265"/>
    </row>
    <row r="3237" spans="1:5">
      <c r="A3237" s="283">
        <v>10985</v>
      </c>
      <c r="B3237" s="176">
        <v>183.3</v>
      </c>
      <c r="C3237" s="176">
        <v>39.799999999999997</v>
      </c>
      <c r="D3237" s="282">
        <v>87</v>
      </c>
      <c r="E3237" s="265"/>
    </row>
    <row r="3238" spans="1:5">
      <c r="A3238" s="283">
        <v>10986</v>
      </c>
      <c r="B3238" s="176">
        <v>395.2</v>
      </c>
      <c r="C3238" s="176">
        <v>42.4</v>
      </c>
      <c r="D3238" s="282">
        <v>87</v>
      </c>
      <c r="E3238" s="265"/>
    </row>
    <row r="3239" spans="1:5">
      <c r="A3239" s="283">
        <v>10987</v>
      </c>
      <c r="B3239" s="176">
        <v>78.7</v>
      </c>
      <c r="C3239" s="176">
        <v>45.7</v>
      </c>
      <c r="D3239" s="282">
        <v>115</v>
      </c>
      <c r="E3239" s="265"/>
    </row>
    <row r="3240" spans="1:5">
      <c r="A3240" s="283">
        <v>10988</v>
      </c>
      <c r="B3240" s="176">
        <v>275.2</v>
      </c>
      <c r="C3240" s="176">
        <v>39.5</v>
      </c>
      <c r="D3240" s="282">
        <v>87</v>
      </c>
      <c r="E3240" s="265"/>
    </row>
    <row r="3241" spans="1:5">
      <c r="A3241" s="283">
        <v>10989</v>
      </c>
      <c r="B3241" s="176">
        <v>1757.7</v>
      </c>
      <c r="C3241" s="176">
        <v>44.2</v>
      </c>
      <c r="D3241" s="282">
        <v>134</v>
      </c>
      <c r="E3241" s="265"/>
    </row>
    <row r="3242" spans="1:5">
      <c r="A3242" s="283">
        <v>10990</v>
      </c>
      <c r="B3242" s="176">
        <v>326.39999999999998</v>
      </c>
      <c r="C3242" s="176">
        <v>43.2</v>
      </c>
      <c r="D3242" s="282">
        <v>131</v>
      </c>
      <c r="E3242" s="265"/>
    </row>
    <row r="3243" spans="1:5">
      <c r="A3243" s="283">
        <v>10992</v>
      </c>
      <c r="B3243" s="176">
        <v>789.6</v>
      </c>
      <c r="C3243" s="176">
        <v>40.299999999999997</v>
      </c>
      <c r="D3243" s="282">
        <v>103</v>
      </c>
      <c r="E3243" s="265"/>
    </row>
    <row r="3244" spans="1:5">
      <c r="A3244" s="283">
        <v>10993</v>
      </c>
      <c r="B3244" s="176">
        <v>4201.6000000000004</v>
      </c>
      <c r="C3244" s="176">
        <v>36.700000000000003</v>
      </c>
      <c r="D3244" s="282">
        <v>94</v>
      </c>
      <c r="E3244" s="265"/>
    </row>
    <row r="3245" spans="1:5">
      <c r="A3245" s="283">
        <v>10994</v>
      </c>
      <c r="B3245" s="176">
        <v>1475.7</v>
      </c>
      <c r="C3245" s="176">
        <v>43.2</v>
      </c>
      <c r="D3245" s="282">
        <v>128</v>
      </c>
      <c r="E3245" s="265"/>
    </row>
    <row r="3246" spans="1:5">
      <c r="A3246" s="283">
        <v>10996</v>
      </c>
      <c r="B3246" s="176">
        <v>284.7</v>
      </c>
      <c r="C3246" s="176">
        <v>21.6</v>
      </c>
      <c r="D3246" s="282">
        <v>94</v>
      </c>
      <c r="E3246" s="265"/>
    </row>
    <row r="3247" spans="1:5">
      <c r="A3247" s="283">
        <v>10998</v>
      </c>
      <c r="B3247" s="176">
        <v>174.4</v>
      </c>
      <c r="C3247" s="176">
        <v>38.6</v>
      </c>
      <c r="D3247" s="282">
        <v>87</v>
      </c>
      <c r="E3247" s="265"/>
    </row>
    <row r="3248" spans="1:5">
      <c r="A3248" s="283">
        <v>11001</v>
      </c>
      <c r="B3248" s="176">
        <v>10819.6</v>
      </c>
      <c r="C3248" s="176">
        <v>41.1</v>
      </c>
      <c r="D3248" s="282">
        <v>110</v>
      </c>
      <c r="E3248" s="265"/>
    </row>
    <row r="3249" spans="1:5">
      <c r="A3249" s="283">
        <v>11002</v>
      </c>
      <c r="B3249" s="176">
        <v>0</v>
      </c>
      <c r="C3249" s="176">
        <v>0</v>
      </c>
      <c r="D3249" s="282">
        <v>87</v>
      </c>
      <c r="E3249" s="265"/>
    </row>
    <row r="3250" spans="1:5">
      <c r="A3250" s="283">
        <v>11003</v>
      </c>
      <c r="B3250" s="176">
        <v>9771.7999999999993</v>
      </c>
      <c r="C3250" s="176">
        <v>37.299999999999997</v>
      </c>
      <c r="D3250" s="282">
        <v>123</v>
      </c>
      <c r="E3250" s="265"/>
    </row>
    <row r="3251" spans="1:5">
      <c r="A3251" s="283">
        <v>11004</v>
      </c>
      <c r="B3251" s="176">
        <v>14584.4</v>
      </c>
      <c r="C3251" s="176">
        <v>45.4</v>
      </c>
      <c r="D3251" s="282">
        <v>119</v>
      </c>
      <c r="E3251" s="265"/>
    </row>
    <row r="3252" spans="1:5">
      <c r="A3252" s="283">
        <v>11005</v>
      </c>
      <c r="B3252" s="176">
        <v>9900.6</v>
      </c>
      <c r="C3252" s="176">
        <v>79.900000000000006</v>
      </c>
      <c r="D3252" s="282">
        <v>87</v>
      </c>
      <c r="E3252" s="265"/>
    </row>
    <row r="3253" spans="1:5">
      <c r="A3253" s="283">
        <v>11010</v>
      </c>
      <c r="B3253" s="176">
        <v>9590.4</v>
      </c>
      <c r="C3253" s="176">
        <v>42.6</v>
      </c>
      <c r="D3253" s="282">
        <v>126</v>
      </c>
      <c r="E3253" s="265"/>
    </row>
    <row r="3254" spans="1:5">
      <c r="A3254" s="283">
        <v>11020</v>
      </c>
      <c r="B3254" s="176">
        <v>2812.9</v>
      </c>
      <c r="C3254" s="176">
        <v>47.4</v>
      </c>
      <c r="D3254" s="282">
        <v>122</v>
      </c>
      <c r="E3254" s="265"/>
    </row>
    <row r="3255" spans="1:5">
      <c r="A3255" s="283">
        <v>11021</v>
      </c>
      <c r="B3255" s="176">
        <v>6701.7</v>
      </c>
      <c r="C3255" s="176">
        <v>46</v>
      </c>
      <c r="D3255" s="282">
        <v>126</v>
      </c>
      <c r="E3255" s="265"/>
    </row>
    <row r="3256" spans="1:5">
      <c r="A3256" s="283">
        <v>11022</v>
      </c>
      <c r="B3256" s="176">
        <v>0</v>
      </c>
      <c r="C3256" s="176">
        <v>0</v>
      </c>
      <c r="D3256" s="282">
        <v>87</v>
      </c>
      <c r="E3256" s="265"/>
    </row>
    <row r="3257" spans="1:5">
      <c r="A3257" s="283">
        <v>11023</v>
      </c>
      <c r="B3257" s="176">
        <v>5558.9</v>
      </c>
      <c r="C3257" s="176">
        <v>42.3</v>
      </c>
      <c r="D3257" s="282">
        <v>136</v>
      </c>
      <c r="E3257" s="265"/>
    </row>
    <row r="3258" spans="1:5">
      <c r="A3258" s="283">
        <v>11024</v>
      </c>
      <c r="B3258" s="176">
        <v>2160.6999999999998</v>
      </c>
      <c r="C3258" s="176">
        <v>36.5</v>
      </c>
      <c r="D3258" s="282">
        <v>138</v>
      </c>
      <c r="E3258" s="265"/>
    </row>
    <row r="3259" spans="1:5">
      <c r="A3259" s="283">
        <v>11030</v>
      </c>
      <c r="B3259" s="176">
        <v>2743</v>
      </c>
      <c r="C3259" s="176">
        <v>44.4</v>
      </c>
      <c r="D3259" s="282">
        <v>184</v>
      </c>
      <c r="E3259" s="265"/>
    </row>
    <row r="3260" spans="1:5">
      <c r="A3260" s="283">
        <v>11040</v>
      </c>
      <c r="B3260" s="176">
        <v>8023.6</v>
      </c>
      <c r="C3260" s="176">
        <v>43.9</v>
      </c>
      <c r="D3260" s="282">
        <v>127</v>
      </c>
      <c r="E3260" s="265"/>
    </row>
    <row r="3261" spans="1:5">
      <c r="A3261" s="283">
        <v>11042</v>
      </c>
      <c r="B3261" s="176">
        <v>0</v>
      </c>
      <c r="C3261" s="176">
        <v>0</v>
      </c>
      <c r="D3261" s="282">
        <v>87</v>
      </c>
      <c r="E3261" s="265"/>
    </row>
    <row r="3262" spans="1:5">
      <c r="A3262" s="283">
        <v>11050</v>
      </c>
      <c r="B3262" s="176">
        <v>3170.5</v>
      </c>
      <c r="C3262" s="176">
        <v>42.4</v>
      </c>
      <c r="D3262" s="282">
        <v>143</v>
      </c>
      <c r="E3262" s="265"/>
    </row>
    <row r="3263" spans="1:5">
      <c r="A3263" s="283">
        <v>11096</v>
      </c>
      <c r="B3263" s="176">
        <v>6412.8</v>
      </c>
      <c r="C3263" s="176">
        <v>35.5</v>
      </c>
      <c r="D3263" s="282">
        <v>115</v>
      </c>
      <c r="E3263" s="265"/>
    </row>
    <row r="3264" spans="1:5">
      <c r="A3264" s="283">
        <v>11101</v>
      </c>
      <c r="B3264" s="176">
        <v>15767.6</v>
      </c>
      <c r="C3264" s="176">
        <v>34</v>
      </c>
      <c r="D3264" s="282">
        <v>177</v>
      </c>
      <c r="E3264" s="265"/>
    </row>
    <row r="3265" spans="1:5">
      <c r="A3265" s="283">
        <v>11102</v>
      </c>
      <c r="B3265" s="176">
        <v>39174.9</v>
      </c>
      <c r="C3265" s="176">
        <v>33.799999999999997</v>
      </c>
      <c r="D3265" s="282">
        <v>118</v>
      </c>
      <c r="E3265" s="265"/>
    </row>
    <row r="3266" spans="1:5">
      <c r="A3266" s="283">
        <v>11103</v>
      </c>
      <c r="B3266" s="176">
        <v>50457.5</v>
      </c>
      <c r="C3266" s="176">
        <v>34.1</v>
      </c>
      <c r="D3266" s="282">
        <v>164</v>
      </c>
      <c r="E3266" s="265"/>
    </row>
    <row r="3267" spans="1:5">
      <c r="A3267" s="283">
        <v>11104</v>
      </c>
      <c r="B3267" s="176">
        <v>29189.4</v>
      </c>
      <c r="C3267" s="176">
        <v>36.9</v>
      </c>
      <c r="D3267" s="282">
        <v>93</v>
      </c>
      <c r="E3267" s="265"/>
    </row>
    <row r="3268" spans="1:5">
      <c r="A3268" s="283">
        <v>11105</v>
      </c>
      <c r="B3268" s="176">
        <v>34985.5</v>
      </c>
      <c r="C3268" s="176">
        <v>35.6</v>
      </c>
      <c r="D3268" s="282">
        <v>119</v>
      </c>
      <c r="E3268" s="265"/>
    </row>
    <row r="3269" spans="1:5">
      <c r="A3269" s="283">
        <v>11106</v>
      </c>
      <c r="B3269" s="176">
        <v>44532.4</v>
      </c>
      <c r="C3269" s="176">
        <v>34.799999999999997</v>
      </c>
      <c r="D3269" s="282">
        <v>136</v>
      </c>
      <c r="E3269" s="265"/>
    </row>
    <row r="3270" spans="1:5">
      <c r="A3270" s="283">
        <v>11109</v>
      </c>
      <c r="B3270" s="176">
        <v>11207.3</v>
      </c>
      <c r="C3270" s="176">
        <v>32.9</v>
      </c>
      <c r="D3270" s="282">
        <v>87</v>
      </c>
      <c r="E3270" s="265"/>
    </row>
    <row r="3271" spans="1:5">
      <c r="A3271" s="283">
        <v>11120</v>
      </c>
      <c r="B3271" s="176">
        <v>0</v>
      </c>
      <c r="C3271" s="176">
        <v>0</v>
      </c>
      <c r="D3271" s="282">
        <v>87</v>
      </c>
      <c r="E3271" s="265"/>
    </row>
    <row r="3272" spans="1:5">
      <c r="A3272" s="283">
        <v>11201</v>
      </c>
      <c r="B3272" s="176">
        <v>36366.699999999997</v>
      </c>
      <c r="C3272" s="176">
        <v>36.1</v>
      </c>
      <c r="D3272" s="282">
        <v>198</v>
      </c>
      <c r="E3272" s="265"/>
    </row>
    <row r="3273" spans="1:5">
      <c r="A3273" s="283">
        <v>11202</v>
      </c>
      <c r="B3273" s="176">
        <v>0</v>
      </c>
      <c r="C3273" s="176">
        <v>0</v>
      </c>
      <c r="D3273" s="282">
        <v>87</v>
      </c>
      <c r="E3273" s="265"/>
    </row>
    <row r="3274" spans="1:5">
      <c r="A3274" s="283">
        <v>11203</v>
      </c>
      <c r="B3274" s="176">
        <v>35333.699999999997</v>
      </c>
      <c r="C3274" s="176">
        <v>38.6</v>
      </c>
      <c r="D3274" s="282">
        <v>142</v>
      </c>
      <c r="E3274" s="265"/>
    </row>
    <row r="3275" spans="1:5">
      <c r="A3275" s="283">
        <v>11204</v>
      </c>
      <c r="B3275" s="176">
        <v>50403.3</v>
      </c>
      <c r="C3275" s="176">
        <v>33.4</v>
      </c>
      <c r="D3275" s="282">
        <v>173</v>
      </c>
      <c r="E3275" s="265"/>
    </row>
    <row r="3276" spans="1:5">
      <c r="A3276" s="283">
        <v>11205</v>
      </c>
      <c r="B3276" s="176">
        <v>34539.1</v>
      </c>
      <c r="C3276" s="176">
        <v>28.8</v>
      </c>
      <c r="D3276" s="282">
        <v>179</v>
      </c>
      <c r="E3276" s="265"/>
    </row>
    <row r="3277" spans="1:5">
      <c r="A3277" s="283">
        <v>11206</v>
      </c>
      <c r="B3277" s="176">
        <v>56476.6</v>
      </c>
      <c r="C3277" s="176">
        <v>28.9</v>
      </c>
      <c r="D3277" s="282">
        <v>170</v>
      </c>
      <c r="E3277" s="265"/>
    </row>
    <row r="3278" spans="1:5">
      <c r="A3278" s="283">
        <v>11207</v>
      </c>
      <c r="B3278" s="176">
        <v>34127.199999999997</v>
      </c>
      <c r="C3278" s="176">
        <v>31.4</v>
      </c>
      <c r="D3278" s="282">
        <v>125</v>
      </c>
      <c r="E3278" s="265"/>
    </row>
    <row r="3279" spans="1:5">
      <c r="A3279" s="283">
        <v>11208</v>
      </c>
      <c r="B3279" s="176">
        <v>37119.4</v>
      </c>
      <c r="C3279" s="176">
        <v>31</v>
      </c>
      <c r="D3279" s="282">
        <v>122</v>
      </c>
      <c r="E3279" s="265"/>
    </row>
    <row r="3280" spans="1:5">
      <c r="A3280" s="283">
        <v>11209</v>
      </c>
      <c r="B3280" s="176">
        <v>32617.7</v>
      </c>
      <c r="C3280" s="176">
        <v>38.9</v>
      </c>
      <c r="D3280" s="282">
        <v>128</v>
      </c>
      <c r="E3280" s="265"/>
    </row>
    <row r="3281" spans="1:5">
      <c r="A3281" s="283">
        <v>11210</v>
      </c>
      <c r="B3281" s="176">
        <v>40822.6</v>
      </c>
      <c r="C3281" s="176">
        <v>34.4</v>
      </c>
      <c r="D3281" s="282">
        <v>165</v>
      </c>
      <c r="E3281" s="265"/>
    </row>
    <row r="3282" spans="1:5">
      <c r="A3282" s="283">
        <v>11211</v>
      </c>
      <c r="B3282" s="176">
        <v>47825.5</v>
      </c>
      <c r="C3282" s="176">
        <v>30.2</v>
      </c>
      <c r="D3282" s="282">
        <v>179</v>
      </c>
      <c r="E3282" s="265"/>
    </row>
    <row r="3283" spans="1:5">
      <c r="A3283" s="283">
        <v>11212</v>
      </c>
      <c r="B3283" s="176">
        <v>52640.1</v>
      </c>
      <c r="C3283" s="176">
        <v>32</v>
      </c>
      <c r="D3283" s="282">
        <v>124</v>
      </c>
      <c r="E3283" s="265"/>
    </row>
    <row r="3284" spans="1:5">
      <c r="A3284" s="283">
        <v>11213</v>
      </c>
      <c r="B3284" s="176">
        <v>58936</v>
      </c>
      <c r="C3284" s="176">
        <v>32.799999999999997</v>
      </c>
      <c r="D3284" s="282">
        <v>161</v>
      </c>
      <c r="E3284" s="265"/>
    </row>
    <row r="3285" spans="1:5">
      <c r="A3285" s="283">
        <v>11214</v>
      </c>
      <c r="B3285" s="176">
        <v>38560.1</v>
      </c>
      <c r="C3285" s="176">
        <v>39</v>
      </c>
      <c r="D3285" s="282">
        <v>138</v>
      </c>
      <c r="E3285" s="265"/>
    </row>
    <row r="3286" spans="1:5">
      <c r="A3286" s="283">
        <v>11215</v>
      </c>
      <c r="B3286" s="176">
        <v>37369.300000000003</v>
      </c>
      <c r="C3286" s="176">
        <v>35</v>
      </c>
      <c r="D3286" s="282">
        <v>143</v>
      </c>
      <c r="E3286" s="265"/>
    </row>
    <row r="3287" spans="1:5">
      <c r="A3287" s="283">
        <v>11216</v>
      </c>
      <c r="B3287" s="176">
        <v>57711</v>
      </c>
      <c r="C3287" s="176">
        <v>34.299999999999997</v>
      </c>
      <c r="D3287" s="282">
        <v>162</v>
      </c>
      <c r="E3287" s="265"/>
    </row>
    <row r="3288" spans="1:5">
      <c r="A3288" s="283">
        <v>11217</v>
      </c>
      <c r="B3288" s="176">
        <v>47053.9</v>
      </c>
      <c r="C3288" s="176">
        <v>34.799999999999997</v>
      </c>
      <c r="D3288" s="282">
        <v>176</v>
      </c>
      <c r="E3288" s="265"/>
    </row>
    <row r="3289" spans="1:5">
      <c r="A3289" s="283">
        <v>11218</v>
      </c>
      <c r="B3289" s="176">
        <v>54106.400000000001</v>
      </c>
      <c r="C3289" s="176">
        <v>33.299999999999997</v>
      </c>
      <c r="D3289" s="282">
        <v>166</v>
      </c>
      <c r="E3289" s="265"/>
    </row>
    <row r="3290" spans="1:5">
      <c r="A3290" s="283">
        <v>11219</v>
      </c>
      <c r="B3290" s="176">
        <v>62411</v>
      </c>
      <c r="C3290" s="176">
        <v>27.3</v>
      </c>
      <c r="D3290" s="282">
        <v>182</v>
      </c>
      <c r="E3290" s="265"/>
    </row>
    <row r="3291" spans="1:5">
      <c r="A3291" s="283">
        <v>11220</v>
      </c>
      <c r="B3291" s="176">
        <v>58738.8</v>
      </c>
      <c r="C3291" s="176">
        <v>32.700000000000003</v>
      </c>
      <c r="D3291" s="282">
        <v>130</v>
      </c>
      <c r="E3291" s="265"/>
    </row>
    <row r="3292" spans="1:5">
      <c r="A3292" s="283">
        <v>11221</v>
      </c>
      <c r="B3292" s="176">
        <v>57698.8</v>
      </c>
      <c r="C3292" s="176">
        <v>32</v>
      </c>
      <c r="D3292" s="282">
        <v>123</v>
      </c>
      <c r="E3292" s="265"/>
    </row>
    <row r="3293" spans="1:5">
      <c r="A3293" s="283">
        <v>11222</v>
      </c>
      <c r="B3293" s="176">
        <v>25080</v>
      </c>
      <c r="C3293" s="176">
        <v>34.1</v>
      </c>
      <c r="D3293" s="282">
        <v>136</v>
      </c>
      <c r="E3293" s="265"/>
    </row>
    <row r="3294" spans="1:5">
      <c r="A3294" s="283">
        <v>11223</v>
      </c>
      <c r="B3294" s="176">
        <v>41153.5</v>
      </c>
      <c r="C3294" s="176">
        <v>37.200000000000003</v>
      </c>
      <c r="D3294" s="282">
        <v>142</v>
      </c>
      <c r="E3294" s="265"/>
    </row>
    <row r="3295" spans="1:5">
      <c r="A3295" s="283">
        <v>11224</v>
      </c>
      <c r="B3295" s="176">
        <v>30581.9</v>
      </c>
      <c r="C3295" s="176">
        <v>45.5</v>
      </c>
      <c r="D3295" s="282">
        <v>101</v>
      </c>
      <c r="E3295" s="265"/>
    </row>
    <row r="3296" spans="1:5">
      <c r="A3296" s="283">
        <v>11225</v>
      </c>
      <c r="B3296" s="176">
        <v>67324.800000000003</v>
      </c>
      <c r="C3296" s="176">
        <v>35.200000000000003</v>
      </c>
      <c r="D3296" s="282">
        <v>134</v>
      </c>
      <c r="E3296" s="265"/>
    </row>
    <row r="3297" spans="1:5">
      <c r="A3297" s="283">
        <v>11226</v>
      </c>
      <c r="B3297" s="176">
        <v>79935.199999999997</v>
      </c>
      <c r="C3297" s="176">
        <v>34.6</v>
      </c>
      <c r="D3297" s="282">
        <v>131</v>
      </c>
      <c r="E3297" s="265"/>
    </row>
    <row r="3298" spans="1:5">
      <c r="A3298" s="283">
        <v>11228</v>
      </c>
      <c r="B3298" s="176">
        <v>35489</v>
      </c>
      <c r="C3298" s="176">
        <v>40.299999999999997</v>
      </c>
      <c r="D3298" s="282">
        <v>122</v>
      </c>
      <c r="E3298" s="265"/>
    </row>
    <row r="3299" spans="1:5">
      <c r="A3299" s="283">
        <v>11229</v>
      </c>
      <c r="B3299" s="176">
        <v>38296.199999999997</v>
      </c>
      <c r="C3299" s="176">
        <v>40.299999999999997</v>
      </c>
      <c r="D3299" s="282">
        <v>179</v>
      </c>
      <c r="E3299" s="265"/>
    </row>
    <row r="3300" spans="1:5">
      <c r="A3300" s="283">
        <v>11230</v>
      </c>
      <c r="B3300" s="176">
        <v>43496.1</v>
      </c>
      <c r="C3300" s="176">
        <v>34.200000000000003</v>
      </c>
      <c r="D3300" s="282">
        <v>177</v>
      </c>
      <c r="E3300" s="265"/>
    </row>
    <row r="3301" spans="1:5">
      <c r="A3301" s="283">
        <v>11231</v>
      </c>
      <c r="B3301" s="176">
        <v>22418.2</v>
      </c>
      <c r="C3301" s="176">
        <v>35</v>
      </c>
      <c r="D3301" s="282">
        <v>127</v>
      </c>
      <c r="E3301" s="265"/>
    </row>
    <row r="3302" spans="1:5">
      <c r="A3302" s="283">
        <v>11232</v>
      </c>
      <c r="B3302" s="176">
        <v>15918.4</v>
      </c>
      <c r="C3302" s="176">
        <v>31.7</v>
      </c>
      <c r="D3302" s="282">
        <v>96</v>
      </c>
      <c r="E3302" s="265"/>
    </row>
    <row r="3303" spans="1:5">
      <c r="A3303" s="283">
        <v>11233</v>
      </c>
      <c r="B3303" s="176">
        <v>49317.4</v>
      </c>
      <c r="C3303" s="176">
        <v>32.6</v>
      </c>
      <c r="D3303" s="282">
        <v>131</v>
      </c>
      <c r="E3303" s="265"/>
    </row>
    <row r="3304" spans="1:5">
      <c r="A3304" s="283">
        <v>11234</v>
      </c>
      <c r="B3304" s="176">
        <v>14635.4</v>
      </c>
      <c r="C3304" s="176">
        <v>39</v>
      </c>
      <c r="D3304" s="282">
        <v>128</v>
      </c>
      <c r="E3304" s="265"/>
    </row>
    <row r="3305" spans="1:5">
      <c r="A3305" s="283">
        <v>11235</v>
      </c>
      <c r="B3305" s="176">
        <v>35597.9</v>
      </c>
      <c r="C3305" s="176">
        <v>44.6</v>
      </c>
      <c r="D3305" s="282">
        <v>139</v>
      </c>
      <c r="E3305" s="265"/>
    </row>
    <row r="3306" spans="1:5">
      <c r="A3306" s="283">
        <v>11236</v>
      </c>
      <c r="B3306" s="176">
        <v>28068.9</v>
      </c>
      <c r="C3306" s="176">
        <v>36.299999999999997</v>
      </c>
      <c r="D3306" s="282">
        <v>129</v>
      </c>
      <c r="E3306" s="265"/>
    </row>
    <row r="3307" spans="1:5">
      <c r="A3307" s="283">
        <v>11237</v>
      </c>
      <c r="B3307" s="176">
        <v>40909.199999999997</v>
      </c>
      <c r="C3307" s="176">
        <v>30.1</v>
      </c>
      <c r="D3307" s="282">
        <v>120</v>
      </c>
      <c r="E3307" s="265"/>
    </row>
    <row r="3308" spans="1:5">
      <c r="A3308" s="283">
        <v>11238</v>
      </c>
      <c r="B3308" s="176">
        <v>52229.5</v>
      </c>
      <c r="C3308" s="176">
        <v>34.5</v>
      </c>
      <c r="D3308" s="282">
        <v>133</v>
      </c>
      <c r="E3308" s="265"/>
    </row>
    <row r="3309" spans="1:5">
      <c r="A3309" s="283">
        <v>11239</v>
      </c>
      <c r="B3309" s="176">
        <v>8452.9</v>
      </c>
      <c r="C3309" s="176">
        <v>44.3</v>
      </c>
      <c r="D3309" s="282">
        <v>112</v>
      </c>
      <c r="E3309" s="265"/>
    </row>
    <row r="3310" spans="1:5">
      <c r="A3310" s="283">
        <v>11241</v>
      </c>
      <c r="B3310" s="176">
        <v>0</v>
      </c>
      <c r="C3310" s="176">
        <v>0</v>
      </c>
      <c r="D3310" s="282">
        <v>87</v>
      </c>
      <c r="E3310" s="265"/>
    </row>
    <row r="3311" spans="1:5">
      <c r="A3311" s="283">
        <v>11242</v>
      </c>
      <c r="B3311" s="176">
        <v>0</v>
      </c>
      <c r="C3311" s="176">
        <v>0</v>
      </c>
      <c r="D3311" s="282">
        <v>87</v>
      </c>
      <c r="E3311" s="265"/>
    </row>
    <row r="3312" spans="1:5">
      <c r="A3312" s="283">
        <v>11243</v>
      </c>
      <c r="B3312" s="176">
        <v>16393.400000000001</v>
      </c>
      <c r="C3312" s="176">
        <v>35</v>
      </c>
      <c r="D3312" s="282">
        <v>87</v>
      </c>
      <c r="E3312" s="265"/>
    </row>
    <row r="3313" spans="1:5">
      <c r="A3313" s="283">
        <v>11245</v>
      </c>
      <c r="B3313" s="176">
        <v>0</v>
      </c>
      <c r="C3313" s="176">
        <v>0</v>
      </c>
      <c r="D3313" s="282">
        <v>87</v>
      </c>
      <c r="E3313" s="265"/>
    </row>
    <row r="3314" spans="1:5">
      <c r="A3314" s="283">
        <v>11247</v>
      </c>
      <c r="B3314" s="176">
        <v>0</v>
      </c>
      <c r="C3314" s="176">
        <v>0</v>
      </c>
      <c r="D3314" s="282">
        <v>87</v>
      </c>
      <c r="E3314" s="265"/>
    </row>
    <row r="3315" spans="1:5">
      <c r="A3315" s="283">
        <v>11249</v>
      </c>
      <c r="B3315" s="176">
        <v>46817.7</v>
      </c>
      <c r="C3315" s="176">
        <v>28.5</v>
      </c>
      <c r="D3315" s="282">
        <v>93</v>
      </c>
      <c r="E3315" s="265"/>
    </row>
    <row r="3316" spans="1:5">
      <c r="A3316" s="283">
        <v>11251</v>
      </c>
      <c r="B3316" s="176">
        <v>0</v>
      </c>
      <c r="C3316" s="176">
        <v>0</v>
      </c>
      <c r="D3316" s="282">
        <v>87</v>
      </c>
      <c r="E3316" s="265"/>
    </row>
    <row r="3317" spans="1:5">
      <c r="A3317" s="283">
        <v>11252</v>
      </c>
      <c r="B3317" s="176">
        <v>0</v>
      </c>
      <c r="C3317" s="176">
        <v>0</v>
      </c>
      <c r="D3317" s="282">
        <v>87</v>
      </c>
      <c r="E3317" s="265"/>
    </row>
    <row r="3318" spans="1:5">
      <c r="A3318" s="283">
        <v>11256</v>
      </c>
      <c r="B3318" s="176">
        <v>0</v>
      </c>
      <c r="C3318" s="176">
        <v>0</v>
      </c>
      <c r="D3318" s="282">
        <v>87</v>
      </c>
      <c r="E3318" s="265"/>
    </row>
    <row r="3319" spans="1:5">
      <c r="A3319" s="283">
        <v>11351</v>
      </c>
      <c r="B3319" s="176">
        <v>0</v>
      </c>
      <c r="C3319" s="176">
        <v>0</v>
      </c>
      <c r="D3319" s="282">
        <v>87</v>
      </c>
      <c r="E3319" s="265"/>
    </row>
    <row r="3320" spans="1:5">
      <c r="A3320" s="283">
        <v>11352</v>
      </c>
      <c r="B3320" s="176">
        <v>0</v>
      </c>
      <c r="C3320" s="176">
        <v>0</v>
      </c>
      <c r="D3320" s="282">
        <v>87</v>
      </c>
      <c r="E3320" s="265"/>
    </row>
    <row r="3321" spans="1:5">
      <c r="A3321" s="283">
        <v>11354</v>
      </c>
      <c r="B3321" s="176">
        <v>24921.8</v>
      </c>
      <c r="C3321" s="176">
        <v>43.1</v>
      </c>
      <c r="D3321" s="282">
        <v>181</v>
      </c>
      <c r="E3321" s="265"/>
    </row>
    <row r="3322" spans="1:5">
      <c r="A3322" s="283">
        <v>11355</v>
      </c>
      <c r="B3322" s="176">
        <v>48171.3</v>
      </c>
      <c r="C3322" s="176">
        <v>40.4</v>
      </c>
      <c r="D3322" s="282">
        <v>176</v>
      </c>
      <c r="E3322" s="265"/>
    </row>
    <row r="3323" spans="1:5">
      <c r="A3323" s="283">
        <v>11356</v>
      </c>
      <c r="B3323" s="176">
        <v>15563</v>
      </c>
      <c r="C3323" s="176">
        <v>36.5</v>
      </c>
      <c r="D3323" s="282">
        <v>125</v>
      </c>
      <c r="E3323" s="265"/>
    </row>
    <row r="3324" spans="1:5">
      <c r="A3324" s="283">
        <v>11357</v>
      </c>
      <c r="B3324" s="176">
        <v>14016.3</v>
      </c>
      <c r="C3324" s="176">
        <v>44.6</v>
      </c>
      <c r="D3324" s="282">
        <v>135</v>
      </c>
      <c r="E3324" s="265"/>
    </row>
    <row r="3325" spans="1:5">
      <c r="A3325" s="283">
        <v>11358</v>
      </c>
      <c r="B3325" s="176">
        <v>20105.8</v>
      </c>
      <c r="C3325" s="176">
        <v>41</v>
      </c>
      <c r="D3325" s="282">
        <v>128</v>
      </c>
      <c r="E3325" s="265"/>
    </row>
    <row r="3326" spans="1:5">
      <c r="A3326" s="283">
        <v>11359</v>
      </c>
      <c r="B3326" s="176">
        <v>0</v>
      </c>
      <c r="C3326" s="176">
        <v>0</v>
      </c>
      <c r="D3326" s="282">
        <v>87</v>
      </c>
      <c r="E3326" s="265"/>
    </row>
    <row r="3327" spans="1:5">
      <c r="A3327" s="283">
        <v>11360</v>
      </c>
      <c r="B3327" s="176">
        <v>13313.9</v>
      </c>
      <c r="C3327" s="176">
        <v>49.7</v>
      </c>
      <c r="D3327" s="282">
        <v>95</v>
      </c>
      <c r="E3327" s="265"/>
    </row>
    <row r="3328" spans="1:5">
      <c r="A3328" s="283">
        <v>11361</v>
      </c>
      <c r="B3328" s="176">
        <v>16559.400000000001</v>
      </c>
      <c r="C3328" s="176">
        <v>41.1</v>
      </c>
      <c r="D3328" s="282">
        <v>131</v>
      </c>
      <c r="E3328" s="265"/>
    </row>
    <row r="3329" spans="1:5">
      <c r="A3329" s="283">
        <v>11362</v>
      </c>
      <c r="B3329" s="176">
        <v>10886.4</v>
      </c>
      <c r="C3329" s="176">
        <v>45.7</v>
      </c>
      <c r="D3329" s="282">
        <v>129</v>
      </c>
      <c r="E3329" s="265"/>
    </row>
    <row r="3330" spans="1:5">
      <c r="A3330" s="283">
        <v>11363</v>
      </c>
      <c r="B3330" s="176">
        <v>9079.6</v>
      </c>
      <c r="C3330" s="176">
        <v>45.3</v>
      </c>
      <c r="D3330" s="282">
        <v>97</v>
      </c>
      <c r="E3330" s="265"/>
    </row>
    <row r="3331" spans="1:5">
      <c r="A3331" s="283">
        <v>11364</v>
      </c>
      <c r="B3331" s="176">
        <v>12136.3</v>
      </c>
      <c r="C3331" s="176">
        <v>43.2</v>
      </c>
      <c r="D3331" s="282">
        <v>123</v>
      </c>
      <c r="E3331" s="265"/>
    </row>
    <row r="3332" spans="1:5">
      <c r="A3332" s="283">
        <v>11365</v>
      </c>
      <c r="B3332" s="176">
        <v>19081.5</v>
      </c>
      <c r="C3332" s="176">
        <v>40.200000000000003</v>
      </c>
      <c r="D3332" s="282">
        <v>136</v>
      </c>
      <c r="E3332" s="265"/>
    </row>
    <row r="3333" spans="1:5">
      <c r="A3333" s="283">
        <v>11366</v>
      </c>
      <c r="B3333" s="176">
        <v>18261.2</v>
      </c>
      <c r="C3333" s="176">
        <v>40.9</v>
      </c>
      <c r="D3333" s="282">
        <v>129</v>
      </c>
      <c r="E3333" s="265"/>
    </row>
    <row r="3334" spans="1:5">
      <c r="A3334" s="283">
        <v>11367</v>
      </c>
      <c r="B3334" s="176">
        <v>23001</v>
      </c>
      <c r="C3334" s="176">
        <v>34.6</v>
      </c>
      <c r="D3334" s="282">
        <v>172</v>
      </c>
      <c r="E3334" s="265"/>
    </row>
    <row r="3335" spans="1:5">
      <c r="A3335" s="283">
        <v>11368</v>
      </c>
      <c r="B3335" s="176">
        <v>56001.3</v>
      </c>
      <c r="C3335" s="176">
        <v>31.2</v>
      </c>
      <c r="D3335" s="282">
        <v>113</v>
      </c>
      <c r="E3335" s="265"/>
    </row>
    <row r="3336" spans="1:5">
      <c r="A3336" s="283">
        <v>11369</v>
      </c>
      <c r="B3336" s="176">
        <v>34781.5</v>
      </c>
      <c r="C3336" s="176">
        <v>34.700000000000003</v>
      </c>
      <c r="D3336" s="282">
        <v>121</v>
      </c>
      <c r="E3336" s="265"/>
    </row>
    <row r="3337" spans="1:5">
      <c r="A3337" s="283">
        <v>11370</v>
      </c>
      <c r="B3337" s="176">
        <v>34219.199999999997</v>
      </c>
      <c r="C3337" s="176">
        <v>36.700000000000003</v>
      </c>
      <c r="D3337" s="282">
        <v>153</v>
      </c>
      <c r="E3337" s="265"/>
    </row>
    <row r="3338" spans="1:5">
      <c r="A3338" s="283">
        <v>11371</v>
      </c>
      <c r="B3338" s="176">
        <v>0</v>
      </c>
      <c r="C3338" s="176">
        <v>0</v>
      </c>
      <c r="D3338" s="282">
        <v>87</v>
      </c>
      <c r="E3338" s="265"/>
    </row>
    <row r="3339" spans="1:5">
      <c r="A3339" s="283">
        <v>11372</v>
      </c>
      <c r="B3339" s="176">
        <v>87508.6</v>
      </c>
      <c r="C3339" s="176">
        <v>37.6</v>
      </c>
      <c r="D3339" s="282">
        <v>145</v>
      </c>
      <c r="E3339" s="265"/>
    </row>
    <row r="3340" spans="1:5">
      <c r="A3340" s="283">
        <v>11373</v>
      </c>
      <c r="B3340" s="176">
        <v>67332.7</v>
      </c>
      <c r="C3340" s="176">
        <v>35.299999999999997</v>
      </c>
      <c r="D3340" s="282">
        <v>165</v>
      </c>
      <c r="E3340" s="265"/>
    </row>
    <row r="3341" spans="1:5">
      <c r="A3341" s="283">
        <v>11374</v>
      </c>
      <c r="B3341" s="176">
        <v>47913.7</v>
      </c>
      <c r="C3341" s="176">
        <v>42.2</v>
      </c>
      <c r="D3341" s="282">
        <v>136</v>
      </c>
      <c r="E3341" s="265"/>
    </row>
    <row r="3342" spans="1:5">
      <c r="A3342" s="283">
        <v>11375</v>
      </c>
      <c r="B3342" s="176">
        <v>23452.1</v>
      </c>
      <c r="C3342" s="176">
        <v>42.8</v>
      </c>
      <c r="D3342" s="282">
        <v>151</v>
      </c>
      <c r="E3342" s="265"/>
    </row>
    <row r="3343" spans="1:5">
      <c r="A3343" s="283">
        <v>11377</v>
      </c>
      <c r="B3343" s="176">
        <v>37313.5</v>
      </c>
      <c r="C3343" s="176">
        <v>36</v>
      </c>
      <c r="D3343" s="282">
        <v>131</v>
      </c>
      <c r="E3343" s="265"/>
    </row>
    <row r="3344" spans="1:5">
      <c r="A3344" s="283">
        <v>11378</v>
      </c>
      <c r="B3344" s="176">
        <v>14563.7</v>
      </c>
      <c r="C3344" s="176">
        <v>37.9</v>
      </c>
      <c r="D3344" s="282">
        <v>115</v>
      </c>
      <c r="E3344" s="265"/>
    </row>
    <row r="3345" spans="1:5">
      <c r="A3345" s="283">
        <v>11379</v>
      </c>
      <c r="B3345" s="176">
        <v>19366.900000000001</v>
      </c>
      <c r="C3345" s="176">
        <v>42.3</v>
      </c>
      <c r="D3345" s="282">
        <v>119</v>
      </c>
      <c r="E3345" s="265"/>
    </row>
    <row r="3346" spans="1:5">
      <c r="A3346" s="283">
        <v>11380</v>
      </c>
      <c r="B3346" s="176">
        <v>0</v>
      </c>
      <c r="C3346" s="176">
        <v>0</v>
      </c>
      <c r="D3346" s="282">
        <v>87</v>
      </c>
      <c r="E3346" s="265"/>
    </row>
    <row r="3347" spans="1:5">
      <c r="A3347" s="283">
        <v>11385</v>
      </c>
      <c r="B3347" s="176">
        <v>27152.799999999999</v>
      </c>
      <c r="C3347" s="176">
        <v>34.6</v>
      </c>
      <c r="D3347" s="282">
        <v>124</v>
      </c>
      <c r="E3347" s="265"/>
    </row>
    <row r="3348" spans="1:5">
      <c r="A3348" s="283">
        <v>11386</v>
      </c>
      <c r="B3348" s="176">
        <v>0</v>
      </c>
      <c r="C3348" s="176">
        <v>0</v>
      </c>
      <c r="D3348" s="282">
        <v>87</v>
      </c>
      <c r="E3348" s="265"/>
    </row>
    <row r="3349" spans="1:5">
      <c r="A3349" s="283">
        <v>11405</v>
      </c>
      <c r="B3349" s="176">
        <v>0</v>
      </c>
      <c r="C3349" s="176">
        <v>0</v>
      </c>
      <c r="D3349" s="282">
        <v>87</v>
      </c>
      <c r="E3349" s="265"/>
    </row>
    <row r="3350" spans="1:5">
      <c r="A3350" s="283">
        <v>11411</v>
      </c>
      <c r="B3350" s="176">
        <v>15958.7</v>
      </c>
      <c r="C3350" s="176">
        <v>41.7</v>
      </c>
      <c r="D3350" s="282">
        <v>119</v>
      </c>
      <c r="E3350" s="265"/>
    </row>
    <row r="3351" spans="1:5">
      <c r="A3351" s="283">
        <v>11412</v>
      </c>
      <c r="B3351" s="176">
        <v>21281.599999999999</v>
      </c>
      <c r="C3351" s="176">
        <v>37.6</v>
      </c>
      <c r="D3351" s="282">
        <v>113</v>
      </c>
      <c r="E3351" s="265"/>
    </row>
    <row r="3352" spans="1:5">
      <c r="A3352" s="283">
        <v>11413</v>
      </c>
      <c r="B3352" s="176">
        <v>15467.5</v>
      </c>
      <c r="C3352" s="176">
        <v>38.1</v>
      </c>
      <c r="D3352" s="282">
        <v>120</v>
      </c>
      <c r="E3352" s="265"/>
    </row>
    <row r="3353" spans="1:5">
      <c r="A3353" s="283">
        <v>11414</v>
      </c>
      <c r="B3353" s="176">
        <v>11277.5</v>
      </c>
      <c r="C3353" s="176">
        <v>45.3</v>
      </c>
      <c r="D3353" s="282">
        <v>126</v>
      </c>
      <c r="E3353" s="265"/>
    </row>
    <row r="3354" spans="1:5">
      <c r="A3354" s="283">
        <v>11415</v>
      </c>
      <c r="B3354" s="176">
        <v>30992.1</v>
      </c>
      <c r="C3354" s="176">
        <v>38.799999999999997</v>
      </c>
      <c r="D3354" s="282">
        <v>128</v>
      </c>
      <c r="E3354" s="265"/>
    </row>
    <row r="3355" spans="1:5">
      <c r="A3355" s="283">
        <v>11416</v>
      </c>
      <c r="B3355" s="176">
        <v>37308.800000000003</v>
      </c>
      <c r="C3355" s="176">
        <v>33.200000000000003</v>
      </c>
      <c r="D3355" s="282">
        <v>128</v>
      </c>
      <c r="E3355" s="265"/>
    </row>
    <row r="3356" spans="1:5">
      <c r="A3356" s="283">
        <v>11417</v>
      </c>
      <c r="B3356" s="176">
        <v>21263</v>
      </c>
      <c r="C3356" s="176">
        <v>35.799999999999997</v>
      </c>
      <c r="D3356" s="282">
        <v>95</v>
      </c>
      <c r="E3356" s="265"/>
    </row>
    <row r="3357" spans="1:5">
      <c r="A3357" s="283">
        <v>11418</v>
      </c>
      <c r="B3357" s="176">
        <v>22562.5</v>
      </c>
      <c r="C3357" s="176">
        <v>34.6</v>
      </c>
      <c r="D3357" s="282">
        <v>129</v>
      </c>
      <c r="E3357" s="265"/>
    </row>
    <row r="3358" spans="1:5">
      <c r="A3358" s="283">
        <v>11419</v>
      </c>
      <c r="B3358" s="176">
        <v>40201.199999999997</v>
      </c>
      <c r="C3358" s="176">
        <v>35</v>
      </c>
      <c r="D3358" s="282">
        <v>121</v>
      </c>
      <c r="E3358" s="265"/>
    </row>
    <row r="3359" spans="1:5">
      <c r="A3359" s="283">
        <v>11420</v>
      </c>
      <c r="B3359" s="176">
        <v>26940.1</v>
      </c>
      <c r="C3359" s="176">
        <v>36</v>
      </c>
      <c r="D3359" s="282">
        <v>116</v>
      </c>
      <c r="E3359" s="265"/>
    </row>
    <row r="3360" spans="1:5">
      <c r="A3360" s="283">
        <v>11421</v>
      </c>
      <c r="B3360" s="176">
        <v>29418.799999999999</v>
      </c>
      <c r="C3360" s="176">
        <v>35.200000000000003</v>
      </c>
      <c r="D3360" s="282">
        <v>114</v>
      </c>
      <c r="E3360" s="265"/>
    </row>
    <row r="3361" spans="1:5">
      <c r="A3361" s="283">
        <v>11422</v>
      </c>
      <c r="B3361" s="176">
        <v>12341.3</v>
      </c>
      <c r="C3361" s="176">
        <v>36.299999999999997</v>
      </c>
      <c r="D3361" s="282">
        <v>116</v>
      </c>
      <c r="E3361" s="265"/>
    </row>
    <row r="3362" spans="1:5">
      <c r="A3362" s="283">
        <v>11423</v>
      </c>
      <c r="B3362" s="176">
        <v>18841</v>
      </c>
      <c r="C3362" s="176">
        <v>38.700000000000003</v>
      </c>
      <c r="D3362" s="282">
        <v>112</v>
      </c>
      <c r="E3362" s="265"/>
    </row>
    <row r="3363" spans="1:5">
      <c r="A3363" s="283">
        <v>11424</v>
      </c>
      <c r="B3363" s="176">
        <v>10450.200000000001</v>
      </c>
      <c r="C3363" s="176">
        <v>48.3</v>
      </c>
      <c r="D3363" s="282">
        <v>87</v>
      </c>
      <c r="E3363" s="265"/>
    </row>
    <row r="3364" spans="1:5">
      <c r="A3364" s="283">
        <v>11425</v>
      </c>
      <c r="B3364" s="176">
        <v>0</v>
      </c>
      <c r="C3364" s="176">
        <v>0</v>
      </c>
      <c r="D3364" s="282">
        <v>87</v>
      </c>
      <c r="E3364" s="265"/>
    </row>
    <row r="3365" spans="1:5">
      <c r="A3365" s="283">
        <v>11426</v>
      </c>
      <c r="B3365" s="176">
        <v>13022.9</v>
      </c>
      <c r="C3365" s="176">
        <v>41</v>
      </c>
      <c r="D3365" s="282">
        <v>116</v>
      </c>
      <c r="E3365" s="265"/>
    </row>
    <row r="3366" spans="1:5">
      <c r="A3366" s="283">
        <v>11427</v>
      </c>
      <c r="B3366" s="176">
        <v>10178.1</v>
      </c>
      <c r="C3366" s="176">
        <v>41</v>
      </c>
      <c r="D3366" s="282">
        <v>108</v>
      </c>
      <c r="E3366" s="265"/>
    </row>
    <row r="3367" spans="1:5">
      <c r="A3367" s="283">
        <v>11428</v>
      </c>
      <c r="B3367" s="176">
        <v>24290.7</v>
      </c>
      <c r="C3367" s="176">
        <v>37.299999999999997</v>
      </c>
      <c r="D3367" s="282">
        <v>119</v>
      </c>
      <c r="E3367" s="265"/>
    </row>
    <row r="3368" spans="1:5">
      <c r="A3368" s="283">
        <v>11429</v>
      </c>
      <c r="B3368" s="176">
        <v>18075.5</v>
      </c>
      <c r="C3368" s="176">
        <v>37.4</v>
      </c>
      <c r="D3368" s="282">
        <v>117</v>
      </c>
      <c r="E3368" s="265"/>
    </row>
    <row r="3369" spans="1:5">
      <c r="A3369" s="283">
        <v>11430</v>
      </c>
      <c r="B3369" s="176">
        <v>3759.7</v>
      </c>
      <c r="C3369" s="176">
        <v>31.3</v>
      </c>
      <c r="D3369" s="282">
        <v>87</v>
      </c>
      <c r="E3369" s="265"/>
    </row>
    <row r="3370" spans="1:5">
      <c r="A3370" s="283">
        <v>11431</v>
      </c>
      <c r="B3370" s="176">
        <v>0</v>
      </c>
      <c r="C3370" s="176">
        <v>0</v>
      </c>
      <c r="D3370" s="282">
        <v>87</v>
      </c>
      <c r="E3370" s="265"/>
    </row>
    <row r="3371" spans="1:5">
      <c r="A3371" s="283">
        <v>11432</v>
      </c>
      <c r="B3371" s="176">
        <v>27534.6</v>
      </c>
      <c r="C3371" s="176">
        <v>35.700000000000003</v>
      </c>
      <c r="D3371" s="282">
        <v>141</v>
      </c>
      <c r="E3371" s="265"/>
    </row>
    <row r="3372" spans="1:5">
      <c r="A3372" s="283">
        <v>11433</v>
      </c>
      <c r="B3372" s="176">
        <v>21337.9</v>
      </c>
      <c r="C3372" s="176">
        <v>33.700000000000003</v>
      </c>
      <c r="D3372" s="282">
        <v>127</v>
      </c>
      <c r="E3372" s="265"/>
    </row>
    <row r="3373" spans="1:5">
      <c r="A3373" s="283">
        <v>11434</v>
      </c>
      <c r="B3373" s="176">
        <v>17899</v>
      </c>
      <c r="C3373" s="176">
        <v>37.4</v>
      </c>
      <c r="D3373" s="282">
        <v>119</v>
      </c>
      <c r="E3373" s="265"/>
    </row>
    <row r="3374" spans="1:5">
      <c r="A3374" s="283">
        <v>11435</v>
      </c>
      <c r="B3374" s="176">
        <v>29942.7</v>
      </c>
      <c r="C3374" s="176">
        <v>34.700000000000003</v>
      </c>
      <c r="D3374" s="282">
        <v>132</v>
      </c>
      <c r="E3374" s="265"/>
    </row>
    <row r="3375" spans="1:5">
      <c r="A3375" s="283">
        <v>11436</v>
      </c>
      <c r="B3375" s="176">
        <v>23022.2</v>
      </c>
      <c r="C3375" s="176">
        <v>34.700000000000003</v>
      </c>
      <c r="D3375" s="282">
        <v>87</v>
      </c>
      <c r="E3375" s="265"/>
    </row>
    <row r="3376" spans="1:5">
      <c r="A3376" s="283">
        <v>11439</v>
      </c>
      <c r="B3376" s="176">
        <v>8298.7999999999993</v>
      </c>
      <c r="C3376" s="176">
        <v>41</v>
      </c>
      <c r="D3376" s="282">
        <v>138</v>
      </c>
      <c r="E3376" s="265"/>
    </row>
    <row r="3377" spans="1:5">
      <c r="A3377" s="283">
        <v>11451</v>
      </c>
      <c r="B3377" s="176">
        <v>0</v>
      </c>
      <c r="C3377" s="176">
        <v>0</v>
      </c>
      <c r="D3377" s="282">
        <v>87</v>
      </c>
      <c r="E3377" s="265"/>
    </row>
    <row r="3378" spans="1:5">
      <c r="A3378" s="283">
        <v>11501</v>
      </c>
      <c r="B3378" s="176">
        <v>9111.4</v>
      </c>
      <c r="C3378" s="176">
        <v>40.6</v>
      </c>
      <c r="D3378" s="282">
        <v>139</v>
      </c>
      <c r="E3378" s="265"/>
    </row>
    <row r="3379" spans="1:5">
      <c r="A3379" s="283">
        <v>11507</v>
      </c>
      <c r="B3379" s="176">
        <v>6111.7</v>
      </c>
      <c r="C3379" s="176">
        <v>44.5</v>
      </c>
      <c r="D3379" s="282">
        <v>124</v>
      </c>
      <c r="E3379" s="265"/>
    </row>
    <row r="3380" spans="1:5">
      <c r="A3380" s="283">
        <v>11509</v>
      </c>
      <c r="B3380" s="176">
        <v>3122.1</v>
      </c>
      <c r="C3380" s="176">
        <v>52.1</v>
      </c>
      <c r="D3380" s="282">
        <v>87</v>
      </c>
      <c r="E3380" s="265"/>
    </row>
    <row r="3381" spans="1:5">
      <c r="A3381" s="283">
        <v>11510</v>
      </c>
      <c r="B3381" s="176">
        <v>7754.5</v>
      </c>
      <c r="C3381" s="176">
        <v>39.700000000000003</v>
      </c>
      <c r="D3381" s="282">
        <v>110</v>
      </c>
      <c r="E3381" s="265"/>
    </row>
    <row r="3382" spans="1:5">
      <c r="A3382" s="283">
        <v>11514</v>
      </c>
      <c r="B3382" s="176">
        <v>4284.8999999999996</v>
      </c>
      <c r="C3382" s="176">
        <v>41.6</v>
      </c>
      <c r="D3382" s="282">
        <v>105</v>
      </c>
      <c r="E3382" s="265"/>
    </row>
    <row r="3383" spans="1:5">
      <c r="A3383" s="283">
        <v>11516</v>
      </c>
      <c r="B3383" s="176">
        <v>8891.6</v>
      </c>
      <c r="C3383" s="176">
        <v>36.700000000000003</v>
      </c>
      <c r="D3383" s="282">
        <v>141</v>
      </c>
      <c r="E3383" s="265"/>
    </row>
    <row r="3384" spans="1:5">
      <c r="A3384" s="283">
        <v>11518</v>
      </c>
      <c r="B3384" s="176">
        <v>7428.2</v>
      </c>
      <c r="C3384" s="176">
        <v>42.8</v>
      </c>
      <c r="D3384" s="282">
        <v>122</v>
      </c>
      <c r="E3384" s="265"/>
    </row>
    <row r="3385" spans="1:5">
      <c r="A3385" s="283">
        <v>11520</v>
      </c>
      <c r="B3385" s="176">
        <v>9187.6</v>
      </c>
      <c r="C3385" s="176">
        <v>37</v>
      </c>
      <c r="D3385" s="282">
        <v>118</v>
      </c>
      <c r="E3385" s="265"/>
    </row>
    <row r="3386" spans="1:5">
      <c r="A3386" s="283">
        <v>11530</v>
      </c>
      <c r="B3386" s="176">
        <v>4248.2</v>
      </c>
      <c r="C3386" s="176">
        <v>40</v>
      </c>
      <c r="D3386" s="282">
        <v>177</v>
      </c>
      <c r="E3386" s="265"/>
    </row>
    <row r="3387" spans="1:5">
      <c r="A3387" s="283">
        <v>11531</v>
      </c>
      <c r="B3387" s="176">
        <v>0</v>
      </c>
      <c r="C3387" s="176">
        <v>0</v>
      </c>
      <c r="D3387" s="282">
        <v>87</v>
      </c>
      <c r="E3387" s="265"/>
    </row>
    <row r="3388" spans="1:5">
      <c r="A3388" s="283">
        <v>11542</v>
      </c>
      <c r="B3388" s="176">
        <v>4151.1000000000004</v>
      </c>
      <c r="C3388" s="176">
        <v>40.4</v>
      </c>
      <c r="D3388" s="282">
        <v>166</v>
      </c>
      <c r="E3388" s="265"/>
    </row>
    <row r="3389" spans="1:5">
      <c r="A3389" s="283">
        <v>11545</v>
      </c>
      <c r="B3389" s="176">
        <v>943.3</v>
      </c>
      <c r="C3389" s="176">
        <v>39.799999999999997</v>
      </c>
      <c r="D3389" s="282">
        <v>140</v>
      </c>
      <c r="E3389" s="265"/>
    </row>
    <row r="3390" spans="1:5">
      <c r="A3390" s="283">
        <v>11547</v>
      </c>
      <c r="B3390" s="176">
        <v>5421.9</v>
      </c>
      <c r="C3390" s="176">
        <v>43.9</v>
      </c>
      <c r="D3390" s="282">
        <v>97</v>
      </c>
      <c r="E3390" s="265"/>
    </row>
    <row r="3391" spans="1:5">
      <c r="A3391" s="283">
        <v>11548</v>
      </c>
      <c r="B3391" s="176">
        <v>1777</v>
      </c>
      <c r="C3391" s="176">
        <v>41.6</v>
      </c>
      <c r="D3391" s="282">
        <v>138</v>
      </c>
      <c r="E3391" s="265"/>
    </row>
    <row r="3392" spans="1:5">
      <c r="A3392" s="283">
        <v>11549</v>
      </c>
      <c r="B3392" s="176">
        <v>0</v>
      </c>
      <c r="C3392" s="176">
        <v>0</v>
      </c>
      <c r="D3392" s="282">
        <v>87</v>
      </c>
      <c r="E3392" s="265"/>
    </row>
    <row r="3393" spans="1:5">
      <c r="A3393" s="283">
        <v>11550</v>
      </c>
      <c r="B3393" s="176">
        <v>13415.1</v>
      </c>
      <c r="C3393" s="176">
        <v>33.1</v>
      </c>
      <c r="D3393" s="282">
        <v>142</v>
      </c>
      <c r="E3393" s="265"/>
    </row>
    <row r="3394" spans="1:5">
      <c r="A3394" s="283">
        <v>11551</v>
      </c>
      <c r="B3394" s="176">
        <v>0</v>
      </c>
      <c r="C3394" s="176">
        <v>0</v>
      </c>
      <c r="D3394" s="282">
        <v>87</v>
      </c>
      <c r="E3394" s="265"/>
    </row>
    <row r="3395" spans="1:5">
      <c r="A3395" s="283">
        <v>11552</v>
      </c>
      <c r="B3395" s="176">
        <v>6822</v>
      </c>
      <c r="C3395" s="176">
        <v>39.1</v>
      </c>
      <c r="D3395" s="282">
        <v>126</v>
      </c>
      <c r="E3395" s="265"/>
    </row>
    <row r="3396" spans="1:5">
      <c r="A3396" s="283">
        <v>11553</v>
      </c>
      <c r="B3396" s="176">
        <v>7630.6</v>
      </c>
      <c r="C3396" s="176">
        <v>33.799999999999997</v>
      </c>
      <c r="D3396" s="282">
        <v>121</v>
      </c>
      <c r="E3396" s="265"/>
    </row>
    <row r="3397" spans="1:5">
      <c r="A3397" s="283">
        <v>11554</v>
      </c>
      <c r="B3397" s="176">
        <v>6382.4</v>
      </c>
      <c r="C3397" s="176">
        <v>41.9</v>
      </c>
      <c r="D3397" s="282">
        <v>114</v>
      </c>
      <c r="E3397" s="265"/>
    </row>
    <row r="3398" spans="1:5">
      <c r="A3398" s="283">
        <v>11555</v>
      </c>
      <c r="B3398" s="176">
        <v>0</v>
      </c>
      <c r="C3398" s="176">
        <v>0</v>
      </c>
      <c r="D3398" s="282">
        <v>87</v>
      </c>
      <c r="E3398" s="265"/>
    </row>
    <row r="3399" spans="1:5">
      <c r="A3399" s="283">
        <v>11556</v>
      </c>
      <c r="B3399" s="176">
        <v>0</v>
      </c>
      <c r="C3399" s="176">
        <v>0</v>
      </c>
      <c r="D3399" s="282">
        <v>87</v>
      </c>
      <c r="E3399" s="265"/>
    </row>
    <row r="3400" spans="1:5">
      <c r="A3400" s="283">
        <v>11557</v>
      </c>
      <c r="B3400" s="176">
        <v>4328.8</v>
      </c>
      <c r="C3400" s="176">
        <v>44</v>
      </c>
      <c r="D3400" s="282">
        <v>122</v>
      </c>
      <c r="E3400" s="265"/>
    </row>
    <row r="3401" spans="1:5">
      <c r="A3401" s="283">
        <v>11558</v>
      </c>
      <c r="B3401" s="176">
        <v>2837.5</v>
      </c>
      <c r="C3401" s="176">
        <v>43.4</v>
      </c>
      <c r="D3401" s="282">
        <v>103</v>
      </c>
      <c r="E3401" s="265"/>
    </row>
    <row r="3402" spans="1:5">
      <c r="A3402" s="283">
        <v>11559</v>
      </c>
      <c r="B3402" s="176">
        <v>2068.9</v>
      </c>
      <c r="C3402" s="176">
        <v>36.299999999999997</v>
      </c>
      <c r="D3402" s="282">
        <v>122</v>
      </c>
      <c r="E3402" s="265"/>
    </row>
    <row r="3403" spans="1:5">
      <c r="A3403" s="283">
        <v>11560</v>
      </c>
      <c r="B3403" s="176">
        <v>865.7</v>
      </c>
      <c r="C3403" s="176">
        <v>42.9</v>
      </c>
      <c r="D3403" s="282">
        <v>123</v>
      </c>
      <c r="E3403" s="265"/>
    </row>
    <row r="3404" spans="1:5">
      <c r="A3404" s="283">
        <v>11561</v>
      </c>
      <c r="B3404" s="176">
        <v>2705.6</v>
      </c>
      <c r="C3404" s="176">
        <v>43</v>
      </c>
      <c r="D3404" s="282">
        <v>131</v>
      </c>
      <c r="E3404" s="265"/>
    </row>
    <row r="3405" spans="1:5">
      <c r="A3405" s="283">
        <v>11563</v>
      </c>
      <c r="B3405" s="176">
        <v>8984</v>
      </c>
      <c r="C3405" s="176">
        <v>42.2</v>
      </c>
      <c r="D3405" s="282">
        <v>96</v>
      </c>
      <c r="E3405" s="265"/>
    </row>
    <row r="3406" spans="1:5">
      <c r="A3406" s="283">
        <v>11565</v>
      </c>
      <c r="B3406" s="176">
        <v>7587.9</v>
      </c>
      <c r="C3406" s="176">
        <v>45.3</v>
      </c>
      <c r="D3406" s="282">
        <v>131</v>
      </c>
      <c r="E3406" s="265"/>
    </row>
    <row r="3407" spans="1:5">
      <c r="A3407" s="283">
        <v>11566</v>
      </c>
      <c r="B3407" s="176">
        <v>6034.6</v>
      </c>
      <c r="C3407" s="176">
        <v>42.1</v>
      </c>
      <c r="D3407" s="282">
        <v>127</v>
      </c>
      <c r="E3407" s="265"/>
    </row>
    <row r="3408" spans="1:5">
      <c r="A3408" s="283">
        <v>11568</v>
      </c>
      <c r="B3408" s="176">
        <v>655.8</v>
      </c>
      <c r="C3408" s="176">
        <v>24.4</v>
      </c>
      <c r="D3408" s="282">
        <v>165</v>
      </c>
      <c r="E3408" s="265"/>
    </row>
    <row r="3409" spans="1:5">
      <c r="A3409" s="283">
        <v>11569</v>
      </c>
      <c r="B3409" s="176">
        <v>0</v>
      </c>
      <c r="C3409" s="176">
        <v>0</v>
      </c>
      <c r="D3409" s="282">
        <v>87</v>
      </c>
      <c r="E3409" s="265"/>
    </row>
    <row r="3410" spans="1:5">
      <c r="A3410" s="283">
        <v>11570</v>
      </c>
      <c r="B3410" s="176">
        <v>7021.3</v>
      </c>
      <c r="C3410" s="176">
        <v>42.8</v>
      </c>
      <c r="D3410" s="282">
        <v>168</v>
      </c>
      <c r="E3410" s="265"/>
    </row>
    <row r="3411" spans="1:5">
      <c r="A3411" s="283">
        <v>11571</v>
      </c>
      <c r="B3411" s="176">
        <v>0</v>
      </c>
      <c r="C3411" s="176">
        <v>0</v>
      </c>
      <c r="D3411" s="282">
        <v>87</v>
      </c>
      <c r="E3411" s="265"/>
    </row>
    <row r="3412" spans="1:5">
      <c r="A3412" s="283">
        <v>11572</v>
      </c>
      <c r="B3412" s="176">
        <v>6441.6</v>
      </c>
      <c r="C3412" s="176">
        <v>43.2</v>
      </c>
      <c r="D3412" s="282">
        <v>129</v>
      </c>
      <c r="E3412" s="265"/>
    </row>
    <row r="3413" spans="1:5">
      <c r="A3413" s="283">
        <v>11575</v>
      </c>
      <c r="B3413" s="176">
        <v>8756.5</v>
      </c>
      <c r="C3413" s="176">
        <v>33.700000000000003</v>
      </c>
      <c r="D3413" s="282">
        <v>122</v>
      </c>
      <c r="E3413" s="265"/>
    </row>
    <row r="3414" spans="1:5">
      <c r="A3414" s="283">
        <v>11576</v>
      </c>
      <c r="B3414" s="176">
        <v>2787.9</v>
      </c>
      <c r="C3414" s="176">
        <v>46</v>
      </c>
      <c r="D3414" s="282">
        <v>140</v>
      </c>
      <c r="E3414" s="265"/>
    </row>
    <row r="3415" spans="1:5">
      <c r="A3415" s="283">
        <v>11577</v>
      </c>
      <c r="B3415" s="176">
        <v>3887.8</v>
      </c>
      <c r="C3415" s="176">
        <v>43</v>
      </c>
      <c r="D3415" s="282">
        <v>104</v>
      </c>
      <c r="E3415" s="265"/>
    </row>
    <row r="3416" spans="1:5">
      <c r="A3416" s="283">
        <v>11579</v>
      </c>
      <c r="B3416" s="176">
        <v>4603.5</v>
      </c>
      <c r="C3416" s="176">
        <v>43.8</v>
      </c>
      <c r="D3416" s="282">
        <v>127</v>
      </c>
      <c r="E3416" s="265"/>
    </row>
    <row r="3417" spans="1:5">
      <c r="A3417" s="283">
        <v>11580</v>
      </c>
      <c r="B3417" s="176">
        <v>9540.7999999999993</v>
      </c>
      <c r="C3417" s="176">
        <v>39.6</v>
      </c>
      <c r="D3417" s="282">
        <v>137</v>
      </c>
      <c r="E3417" s="265"/>
    </row>
    <row r="3418" spans="1:5">
      <c r="A3418" s="283">
        <v>11581</v>
      </c>
      <c r="B3418" s="176">
        <v>8187.5</v>
      </c>
      <c r="C3418" s="176">
        <v>41.5</v>
      </c>
      <c r="D3418" s="282">
        <v>94</v>
      </c>
      <c r="E3418" s="265"/>
    </row>
    <row r="3419" spans="1:5">
      <c r="A3419" s="283">
        <v>11582</v>
      </c>
      <c r="B3419" s="176">
        <v>0</v>
      </c>
      <c r="C3419" s="176">
        <v>0</v>
      </c>
      <c r="D3419" s="282">
        <v>87</v>
      </c>
      <c r="E3419" s="265"/>
    </row>
    <row r="3420" spans="1:5">
      <c r="A3420" s="283">
        <v>11590</v>
      </c>
      <c r="B3420" s="176">
        <v>6217.6</v>
      </c>
      <c r="C3420" s="176">
        <v>37.1</v>
      </c>
      <c r="D3420" s="282">
        <v>134</v>
      </c>
      <c r="E3420" s="265"/>
    </row>
    <row r="3421" spans="1:5">
      <c r="A3421" s="283">
        <v>11596</v>
      </c>
      <c r="B3421" s="176">
        <v>7820.9</v>
      </c>
      <c r="C3421" s="176">
        <v>42.2</v>
      </c>
      <c r="D3421" s="282">
        <v>96</v>
      </c>
      <c r="E3421" s="265"/>
    </row>
    <row r="3422" spans="1:5">
      <c r="A3422" s="283">
        <v>11598</v>
      </c>
      <c r="B3422" s="176">
        <v>5995</v>
      </c>
      <c r="C3422" s="176">
        <v>39.200000000000003</v>
      </c>
      <c r="D3422" s="282">
        <v>121</v>
      </c>
      <c r="E3422" s="265"/>
    </row>
    <row r="3423" spans="1:5">
      <c r="A3423" s="283">
        <v>11599</v>
      </c>
      <c r="B3423" s="176">
        <v>0</v>
      </c>
      <c r="C3423" s="176">
        <v>0</v>
      </c>
      <c r="D3423" s="282">
        <v>87</v>
      </c>
      <c r="E3423" s="265"/>
    </row>
    <row r="3424" spans="1:5">
      <c r="A3424" s="283">
        <v>11690</v>
      </c>
      <c r="B3424" s="176">
        <v>20199.599999999999</v>
      </c>
      <c r="C3424" s="176">
        <v>32.299999999999997</v>
      </c>
      <c r="D3424" s="282">
        <v>87</v>
      </c>
      <c r="E3424" s="265"/>
    </row>
    <row r="3425" spans="1:5">
      <c r="A3425" s="283">
        <v>11691</v>
      </c>
      <c r="B3425" s="176">
        <v>21361.9</v>
      </c>
      <c r="C3425" s="176">
        <v>32.299999999999997</v>
      </c>
      <c r="D3425" s="282">
        <v>167</v>
      </c>
      <c r="E3425" s="265"/>
    </row>
    <row r="3426" spans="1:5">
      <c r="A3426" s="283">
        <v>11692</v>
      </c>
      <c r="B3426" s="176">
        <v>17749.400000000001</v>
      </c>
      <c r="C3426" s="176">
        <v>32</v>
      </c>
      <c r="D3426" s="282">
        <v>87</v>
      </c>
      <c r="E3426" s="265"/>
    </row>
    <row r="3427" spans="1:5">
      <c r="A3427" s="283">
        <v>11693</v>
      </c>
      <c r="B3427" s="176">
        <v>11847.3</v>
      </c>
      <c r="C3427" s="176">
        <v>39.799999999999997</v>
      </c>
      <c r="D3427" s="282">
        <v>111</v>
      </c>
      <c r="E3427" s="265"/>
    </row>
    <row r="3428" spans="1:5">
      <c r="A3428" s="283">
        <v>11694</v>
      </c>
      <c r="B3428" s="176">
        <v>11076.3</v>
      </c>
      <c r="C3428" s="176">
        <v>44.8</v>
      </c>
      <c r="D3428" s="282">
        <v>123</v>
      </c>
      <c r="E3428" s="265"/>
    </row>
    <row r="3429" spans="1:5">
      <c r="A3429" s="283">
        <v>11695</v>
      </c>
      <c r="B3429" s="176">
        <v>6970.8</v>
      </c>
      <c r="C3429" s="176">
        <v>47.5</v>
      </c>
      <c r="D3429" s="282">
        <v>87</v>
      </c>
      <c r="E3429" s="265"/>
    </row>
    <row r="3430" spans="1:5">
      <c r="A3430" s="283">
        <v>11697</v>
      </c>
      <c r="B3430" s="176">
        <v>3285.2</v>
      </c>
      <c r="C3430" s="176">
        <v>49.7</v>
      </c>
      <c r="D3430" s="282">
        <v>94</v>
      </c>
      <c r="E3430" s="265"/>
    </row>
    <row r="3431" spans="1:5">
      <c r="A3431" s="283">
        <v>11701</v>
      </c>
      <c r="B3431" s="176">
        <v>4815.8999999999996</v>
      </c>
      <c r="C3431" s="176">
        <v>38.799999999999997</v>
      </c>
      <c r="D3431" s="282">
        <v>132</v>
      </c>
      <c r="E3431" s="265"/>
    </row>
    <row r="3432" spans="1:5">
      <c r="A3432" s="283">
        <v>11702</v>
      </c>
      <c r="B3432" s="176">
        <v>1160</v>
      </c>
      <c r="C3432" s="176">
        <v>41.7</v>
      </c>
      <c r="D3432" s="282">
        <v>136</v>
      </c>
      <c r="E3432" s="265"/>
    </row>
    <row r="3433" spans="1:5">
      <c r="A3433" s="283">
        <v>11703</v>
      </c>
      <c r="B3433" s="176">
        <v>4165.3</v>
      </c>
      <c r="C3433" s="176">
        <v>40.5</v>
      </c>
      <c r="D3433" s="282">
        <v>96</v>
      </c>
      <c r="E3433" s="265"/>
    </row>
    <row r="3434" spans="1:5">
      <c r="A3434" s="283">
        <v>11704</v>
      </c>
      <c r="B3434" s="176">
        <v>4238.2</v>
      </c>
      <c r="C3434" s="176">
        <v>39.299999999999997</v>
      </c>
      <c r="D3434" s="282">
        <v>103</v>
      </c>
      <c r="E3434" s="265"/>
    </row>
    <row r="3435" spans="1:5">
      <c r="A3435" s="283">
        <v>11705</v>
      </c>
      <c r="B3435" s="176">
        <v>1993.7</v>
      </c>
      <c r="C3435" s="176">
        <v>42.5</v>
      </c>
      <c r="D3435" s="282">
        <v>95</v>
      </c>
      <c r="E3435" s="265"/>
    </row>
    <row r="3436" spans="1:5">
      <c r="A3436" s="283">
        <v>11706</v>
      </c>
      <c r="B3436" s="176">
        <v>4075.2</v>
      </c>
      <c r="C3436" s="176">
        <v>36.1</v>
      </c>
      <c r="D3436" s="282">
        <v>125</v>
      </c>
      <c r="E3436" s="265"/>
    </row>
    <row r="3437" spans="1:5">
      <c r="A3437" s="283">
        <v>11707</v>
      </c>
      <c r="B3437" s="176">
        <v>4540.3</v>
      </c>
      <c r="C3437" s="176">
        <v>50.7</v>
      </c>
      <c r="D3437" s="282">
        <v>87</v>
      </c>
      <c r="E3437" s="265"/>
    </row>
    <row r="3438" spans="1:5">
      <c r="A3438" s="283">
        <v>11709</v>
      </c>
      <c r="B3438" s="176">
        <v>4421.3999999999996</v>
      </c>
      <c r="C3438" s="176">
        <v>45.5</v>
      </c>
      <c r="D3438" s="282">
        <v>87</v>
      </c>
      <c r="E3438" s="265"/>
    </row>
    <row r="3439" spans="1:5">
      <c r="A3439" s="283">
        <v>11710</v>
      </c>
      <c r="B3439" s="176">
        <v>7273.8</v>
      </c>
      <c r="C3439" s="176">
        <v>41.4</v>
      </c>
      <c r="D3439" s="282">
        <v>131</v>
      </c>
      <c r="E3439" s="265"/>
    </row>
    <row r="3440" spans="1:5">
      <c r="A3440" s="283">
        <v>11713</v>
      </c>
      <c r="B3440" s="176">
        <v>1652.1</v>
      </c>
      <c r="C3440" s="176">
        <v>35.4</v>
      </c>
      <c r="D3440" s="282">
        <v>103</v>
      </c>
      <c r="E3440" s="265"/>
    </row>
    <row r="3441" spans="1:5">
      <c r="A3441" s="283">
        <v>11714</v>
      </c>
      <c r="B3441" s="176">
        <v>5116.3999999999996</v>
      </c>
      <c r="C3441" s="176">
        <v>42.1</v>
      </c>
      <c r="D3441" s="282">
        <v>148</v>
      </c>
      <c r="E3441" s="265"/>
    </row>
    <row r="3442" spans="1:5">
      <c r="A3442" s="283">
        <v>11715</v>
      </c>
      <c r="B3442" s="176">
        <v>2462.5</v>
      </c>
      <c r="C3442" s="176">
        <v>41.3</v>
      </c>
      <c r="D3442" s="282">
        <v>103</v>
      </c>
      <c r="E3442" s="265"/>
    </row>
    <row r="3443" spans="1:5">
      <c r="A3443" s="283">
        <v>11716</v>
      </c>
      <c r="B3443" s="176">
        <v>1324.4</v>
      </c>
      <c r="C3443" s="176">
        <v>42</v>
      </c>
      <c r="D3443" s="282">
        <v>113</v>
      </c>
      <c r="E3443" s="265"/>
    </row>
    <row r="3444" spans="1:5">
      <c r="A3444" s="283">
        <v>11717</v>
      </c>
      <c r="B3444" s="176">
        <v>5381</v>
      </c>
      <c r="C3444" s="176">
        <v>32.1</v>
      </c>
      <c r="D3444" s="282">
        <v>120</v>
      </c>
      <c r="E3444" s="265"/>
    </row>
    <row r="3445" spans="1:5">
      <c r="A3445" s="283">
        <v>11718</v>
      </c>
      <c r="B3445" s="176">
        <v>3064</v>
      </c>
      <c r="C3445" s="176">
        <v>43.3</v>
      </c>
      <c r="D3445" s="282">
        <v>87</v>
      </c>
      <c r="E3445" s="265"/>
    </row>
    <row r="3446" spans="1:5">
      <c r="A3446" s="283">
        <v>11719</v>
      </c>
      <c r="B3446" s="176">
        <v>554.79999999999995</v>
      </c>
      <c r="C3446" s="176">
        <v>45.8</v>
      </c>
      <c r="D3446" s="282">
        <v>115</v>
      </c>
      <c r="E3446" s="265"/>
    </row>
    <row r="3447" spans="1:5">
      <c r="A3447" s="283">
        <v>11720</v>
      </c>
      <c r="B3447" s="176">
        <v>3405.3</v>
      </c>
      <c r="C3447" s="176">
        <v>38.200000000000003</v>
      </c>
      <c r="D3447" s="282">
        <v>137</v>
      </c>
      <c r="E3447" s="265"/>
    </row>
    <row r="3448" spans="1:5">
      <c r="A3448" s="283">
        <v>11721</v>
      </c>
      <c r="B3448" s="176">
        <v>2393.9</v>
      </c>
      <c r="C3448" s="176">
        <v>44.4</v>
      </c>
      <c r="D3448" s="282">
        <v>102</v>
      </c>
      <c r="E3448" s="265"/>
    </row>
    <row r="3449" spans="1:5">
      <c r="A3449" s="283">
        <v>11722</v>
      </c>
      <c r="B3449" s="176">
        <v>4709</v>
      </c>
      <c r="C3449" s="176">
        <v>32.9</v>
      </c>
      <c r="D3449" s="282">
        <v>171</v>
      </c>
      <c r="E3449" s="265"/>
    </row>
    <row r="3450" spans="1:5">
      <c r="A3450" s="283">
        <v>11724</v>
      </c>
      <c r="B3450" s="176">
        <v>703.5</v>
      </c>
      <c r="C3450" s="176">
        <v>43.7</v>
      </c>
      <c r="D3450" s="282">
        <v>95</v>
      </c>
      <c r="E3450" s="265"/>
    </row>
    <row r="3451" spans="1:5">
      <c r="A3451" s="283">
        <v>11725</v>
      </c>
      <c r="B3451" s="176">
        <v>2942.1</v>
      </c>
      <c r="C3451" s="176">
        <v>42.4</v>
      </c>
      <c r="D3451" s="282">
        <v>138</v>
      </c>
      <c r="E3451" s="265"/>
    </row>
    <row r="3452" spans="1:5">
      <c r="A3452" s="283">
        <v>11726</v>
      </c>
      <c r="B3452" s="176">
        <v>4421.8</v>
      </c>
      <c r="C3452" s="176">
        <v>37</v>
      </c>
      <c r="D3452" s="282">
        <v>113</v>
      </c>
      <c r="E3452" s="265"/>
    </row>
    <row r="3453" spans="1:5">
      <c r="A3453" s="283">
        <v>11727</v>
      </c>
      <c r="B3453" s="176">
        <v>2856.5</v>
      </c>
      <c r="C3453" s="176">
        <v>38.700000000000003</v>
      </c>
      <c r="D3453" s="282">
        <v>104</v>
      </c>
      <c r="E3453" s="265"/>
    </row>
    <row r="3454" spans="1:5">
      <c r="A3454" s="283">
        <v>11729</v>
      </c>
      <c r="B3454" s="176">
        <v>4252.8999999999996</v>
      </c>
      <c r="C3454" s="176">
        <v>40.200000000000003</v>
      </c>
      <c r="D3454" s="282">
        <v>124</v>
      </c>
      <c r="E3454" s="265"/>
    </row>
    <row r="3455" spans="1:5">
      <c r="A3455" s="283">
        <v>11730</v>
      </c>
      <c r="B3455" s="176">
        <v>2084.5</v>
      </c>
      <c r="C3455" s="176">
        <v>40.700000000000003</v>
      </c>
      <c r="D3455" s="282">
        <v>96</v>
      </c>
      <c r="E3455" s="265"/>
    </row>
    <row r="3456" spans="1:5">
      <c r="A3456" s="283">
        <v>11731</v>
      </c>
      <c r="B3456" s="176">
        <v>3441.9</v>
      </c>
      <c r="C3456" s="176">
        <v>41.5</v>
      </c>
      <c r="D3456" s="282">
        <v>120</v>
      </c>
      <c r="E3456" s="265"/>
    </row>
    <row r="3457" spans="1:5">
      <c r="A3457" s="283">
        <v>11732</v>
      </c>
      <c r="B3457" s="176">
        <v>2016.9</v>
      </c>
      <c r="C3457" s="176">
        <v>44.7</v>
      </c>
      <c r="D3457" s="282">
        <v>114</v>
      </c>
      <c r="E3457" s="265"/>
    </row>
    <row r="3458" spans="1:5">
      <c r="A3458" s="283">
        <v>11733</v>
      </c>
      <c r="B3458" s="176">
        <v>1617.6</v>
      </c>
      <c r="C3458" s="176">
        <v>36.299999999999997</v>
      </c>
      <c r="D3458" s="282">
        <v>132</v>
      </c>
      <c r="E3458" s="265"/>
    </row>
    <row r="3459" spans="1:5">
      <c r="A3459" s="283">
        <v>11735</v>
      </c>
      <c r="B3459" s="176">
        <v>2977.6</v>
      </c>
      <c r="C3459" s="176">
        <v>40.6</v>
      </c>
      <c r="D3459" s="282">
        <v>139</v>
      </c>
      <c r="E3459" s="265"/>
    </row>
    <row r="3460" spans="1:5">
      <c r="A3460" s="283">
        <v>11737</v>
      </c>
      <c r="B3460" s="176">
        <v>0</v>
      </c>
      <c r="C3460" s="176">
        <v>0</v>
      </c>
      <c r="D3460" s="282">
        <v>87</v>
      </c>
      <c r="E3460" s="265"/>
    </row>
    <row r="3461" spans="1:5">
      <c r="A3461" s="283">
        <v>11738</v>
      </c>
      <c r="B3461" s="176">
        <v>3122.4</v>
      </c>
      <c r="C3461" s="176">
        <v>37.299999999999997</v>
      </c>
      <c r="D3461" s="282">
        <v>101</v>
      </c>
      <c r="E3461" s="265"/>
    </row>
    <row r="3462" spans="1:5">
      <c r="A3462" s="283">
        <v>11739</v>
      </c>
      <c r="B3462" s="176">
        <v>0</v>
      </c>
      <c r="C3462" s="176">
        <v>0</v>
      </c>
      <c r="D3462" s="282">
        <v>87</v>
      </c>
      <c r="E3462" s="265"/>
    </row>
    <row r="3463" spans="1:5">
      <c r="A3463" s="283">
        <v>11740</v>
      </c>
      <c r="B3463" s="176">
        <v>2813</v>
      </c>
      <c r="C3463" s="176">
        <v>43.1</v>
      </c>
      <c r="D3463" s="282">
        <v>97</v>
      </c>
      <c r="E3463" s="265"/>
    </row>
    <row r="3464" spans="1:5">
      <c r="A3464" s="283">
        <v>11741</v>
      </c>
      <c r="B3464" s="176">
        <v>3408.3</v>
      </c>
      <c r="C3464" s="176">
        <v>39.9</v>
      </c>
      <c r="D3464" s="282">
        <v>112</v>
      </c>
      <c r="E3464" s="265"/>
    </row>
    <row r="3465" spans="1:5">
      <c r="A3465" s="283">
        <v>11742</v>
      </c>
      <c r="B3465" s="176">
        <v>2793.2</v>
      </c>
      <c r="C3465" s="176">
        <v>38.200000000000003</v>
      </c>
      <c r="D3465" s="282">
        <v>87</v>
      </c>
      <c r="E3465" s="265"/>
    </row>
    <row r="3466" spans="1:5">
      <c r="A3466" s="283">
        <v>11743</v>
      </c>
      <c r="B3466" s="176">
        <v>1625.6</v>
      </c>
      <c r="C3466" s="176">
        <v>43.2</v>
      </c>
      <c r="D3466" s="282">
        <v>171</v>
      </c>
      <c r="E3466" s="265"/>
    </row>
    <row r="3467" spans="1:5">
      <c r="A3467" s="283">
        <v>11746</v>
      </c>
      <c r="B3467" s="176">
        <v>2693.1</v>
      </c>
      <c r="C3467" s="176">
        <v>38.799999999999997</v>
      </c>
      <c r="D3467" s="282">
        <v>174</v>
      </c>
      <c r="E3467" s="265"/>
    </row>
    <row r="3468" spans="1:5">
      <c r="A3468" s="283">
        <v>11747</v>
      </c>
      <c r="B3468" s="176">
        <v>1489.8</v>
      </c>
      <c r="C3468" s="176">
        <v>45.4</v>
      </c>
      <c r="D3468" s="282">
        <v>149</v>
      </c>
      <c r="E3468" s="265"/>
    </row>
    <row r="3469" spans="1:5">
      <c r="A3469" s="283">
        <v>11749</v>
      </c>
      <c r="B3469" s="176">
        <v>1641.5</v>
      </c>
      <c r="C3469" s="176">
        <v>39.700000000000003</v>
      </c>
      <c r="D3469" s="282">
        <v>126</v>
      </c>
      <c r="E3469" s="265"/>
    </row>
    <row r="3470" spans="1:5">
      <c r="A3470" s="283">
        <v>11751</v>
      </c>
      <c r="B3470" s="176">
        <v>3321</v>
      </c>
      <c r="C3470" s="176">
        <v>40</v>
      </c>
      <c r="D3470" s="282">
        <v>103</v>
      </c>
      <c r="E3470" s="265"/>
    </row>
    <row r="3471" spans="1:5">
      <c r="A3471" s="283">
        <v>11752</v>
      </c>
      <c r="B3471" s="176">
        <v>2496.1</v>
      </c>
      <c r="C3471" s="176">
        <v>38.799999999999997</v>
      </c>
      <c r="D3471" s="282">
        <v>103</v>
      </c>
      <c r="E3471" s="265"/>
    </row>
    <row r="3472" spans="1:5">
      <c r="A3472" s="283">
        <v>11753</v>
      </c>
      <c r="B3472" s="176">
        <v>3052.5</v>
      </c>
      <c r="C3472" s="176">
        <v>45.2</v>
      </c>
      <c r="D3472" s="282">
        <v>141</v>
      </c>
      <c r="E3472" s="265"/>
    </row>
    <row r="3473" spans="1:5">
      <c r="A3473" s="283">
        <v>11754</v>
      </c>
      <c r="B3473" s="176">
        <v>2584.5</v>
      </c>
      <c r="C3473" s="176">
        <v>42.2</v>
      </c>
      <c r="D3473" s="282">
        <v>102</v>
      </c>
      <c r="E3473" s="265"/>
    </row>
    <row r="3474" spans="1:5">
      <c r="A3474" s="283">
        <v>11755</v>
      </c>
      <c r="B3474" s="176">
        <v>3449</v>
      </c>
      <c r="C3474" s="176">
        <v>38.9</v>
      </c>
      <c r="D3474" s="282">
        <v>167</v>
      </c>
      <c r="E3474" s="265"/>
    </row>
    <row r="3475" spans="1:5">
      <c r="A3475" s="283">
        <v>11756</v>
      </c>
      <c r="B3475" s="176">
        <v>7584.5</v>
      </c>
      <c r="C3475" s="176">
        <v>40.4</v>
      </c>
      <c r="D3475" s="282">
        <v>170</v>
      </c>
      <c r="E3475" s="265"/>
    </row>
    <row r="3476" spans="1:5">
      <c r="A3476" s="283">
        <v>11757</v>
      </c>
      <c r="B3476" s="176">
        <v>6176.2</v>
      </c>
      <c r="C3476" s="176">
        <v>39.4</v>
      </c>
      <c r="D3476" s="282">
        <v>121</v>
      </c>
      <c r="E3476" s="265"/>
    </row>
    <row r="3477" spans="1:5">
      <c r="A3477" s="283">
        <v>11758</v>
      </c>
      <c r="B3477" s="176">
        <v>4170.7</v>
      </c>
      <c r="C3477" s="176">
        <v>42.2</v>
      </c>
      <c r="D3477" s="282">
        <v>139</v>
      </c>
      <c r="E3477" s="265"/>
    </row>
    <row r="3478" spans="1:5">
      <c r="A3478" s="283">
        <v>11760</v>
      </c>
      <c r="B3478" s="176">
        <v>0</v>
      </c>
      <c r="C3478" s="176">
        <v>0</v>
      </c>
      <c r="D3478" s="282">
        <v>87</v>
      </c>
      <c r="E3478" s="265"/>
    </row>
    <row r="3479" spans="1:5">
      <c r="A3479" s="283">
        <v>11762</v>
      </c>
      <c r="B3479" s="176">
        <v>6847.4</v>
      </c>
      <c r="C3479" s="176">
        <v>41.9</v>
      </c>
      <c r="D3479" s="282">
        <v>140</v>
      </c>
      <c r="E3479" s="265"/>
    </row>
    <row r="3480" spans="1:5">
      <c r="A3480" s="283">
        <v>11763</v>
      </c>
      <c r="B3480" s="176">
        <v>2072</v>
      </c>
      <c r="C3480" s="176">
        <v>37.700000000000003</v>
      </c>
      <c r="D3480" s="282">
        <v>122</v>
      </c>
      <c r="E3480" s="265"/>
    </row>
    <row r="3481" spans="1:5">
      <c r="A3481" s="283">
        <v>11764</v>
      </c>
      <c r="B3481" s="176">
        <v>1405.5</v>
      </c>
      <c r="C3481" s="176">
        <v>38.9</v>
      </c>
      <c r="D3481" s="282">
        <v>96</v>
      </c>
      <c r="E3481" s="265"/>
    </row>
    <row r="3482" spans="1:5">
      <c r="A3482" s="283">
        <v>11765</v>
      </c>
      <c r="B3482" s="176">
        <v>391.3</v>
      </c>
      <c r="C3482" s="176">
        <v>47.9</v>
      </c>
      <c r="D3482" s="282">
        <v>125</v>
      </c>
      <c r="E3482" s="265"/>
    </row>
    <row r="3483" spans="1:5">
      <c r="A3483" s="283">
        <v>11766</v>
      </c>
      <c r="B3483" s="176">
        <v>2044.7</v>
      </c>
      <c r="C3483" s="176">
        <v>41.3</v>
      </c>
      <c r="D3483" s="282">
        <v>93</v>
      </c>
      <c r="E3483" s="265"/>
    </row>
    <row r="3484" spans="1:5">
      <c r="A3484" s="283">
        <v>11767</v>
      </c>
      <c r="B3484" s="176">
        <v>3212.9</v>
      </c>
      <c r="C3484" s="176">
        <v>40.200000000000003</v>
      </c>
      <c r="D3484" s="282">
        <v>123</v>
      </c>
      <c r="E3484" s="265"/>
    </row>
    <row r="3485" spans="1:5">
      <c r="A3485" s="283">
        <v>11768</v>
      </c>
      <c r="B3485" s="176">
        <v>1378.7</v>
      </c>
      <c r="C3485" s="176">
        <v>45.4</v>
      </c>
      <c r="D3485" s="282">
        <v>103</v>
      </c>
      <c r="E3485" s="265"/>
    </row>
    <row r="3486" spans="1:5">
      <c r="A3486" s="283">
        <v>11769</v>
      </c>
      <c r="B3486" s="176">
        <v>1679.6</v>
      </c>
      <c r="C3486" s="176">
        <v>44.4</v>
      </c>
      <c r="D3486" s="282">
        <v>144</v>
      </c>
      <c r="E3486" s="265"/>
    </row>
    <row r="3487" spans="1:5">
      <c r="A3487" s="283">
        <v>11770</v>
      </c>
      <c r="B3487" s="176">
        <v>0.9</v>
      </c>
      <c r="C3487" s="176">
        <v>50</v>
      </c>
      <c r="D3487" s="282">
        <v>87</v>
      </c>
      <c r="E3487" s="265"/>
    </row>
    <row r="3488" spans="1:5">
      <c r="A3488" s="283">
        <v>11771</v>
      </c>
      <c r="B3488" s="176">
        <v>983.6</v>
      </c>
      <c r="C3488" s="176">
        <v>44.2</v>
      </c>
      <c r="D3488" s="282">
        <v>97</v>
      </c>
      <c r="E3488" s="265"/>
    </row>
    <row r="3489" spans="1:5">
      <c r="A3489" s="283">
        <v>11772</v>
      </c>
      <c r="B3489" s="176">
        <v>2923.1</v>
      </c>
      <c r="C3489" s="176">
        <v>38.4</v>
      </c>
      <c r="D3489" s="282">
        <v>150</v>
      </c>
      <c r="E3489" s="265"/>
    </row>
    <row r="3490" spans="1:5">
      <c r="A3490" s="283">
        <v>11773</v>
      </c>
      <c r="B3490" s="176">
        <v>0</v>
      </c>
      <c r="C3490" s="176">
        <v>0</v>
      </c>
      <c r="D3490" s="282">
        <v>87</v>
      </c>
      <c r="E3490" s="265"/>
    </row>
    <row r="3491" spans="1:5">
      <c r="A3491" s="283">
        <v>11775</v>
      </c>
      <c r="B3491" s="176">
        <v>0</v>
      </c>
      <c r="C3491" s="176">
        <v>0</v>
      </c>
      <c r="D3491" s="282">
        <v>87</v>
      </c>
      <c r="E3491" s="265"/>
    </row>
    <row r="3492" spans="1:5">
      <c r="A3492" s="283">
        <v>11776</v>
      </c>
      <c r="B3492" s="176">
        <v>3235.2</v>
      </c>
      <c r="C3492" s="176">
        <v>38.4</v>
      </c>
      <c r="D3492" s="282">
        <v>132</v>
      </c>
      <c r="E3492" s="265"/>
    </row>
    <row r="3493" spans="1:5">
      <c r="A3493" s="283">
        <v>11777</v>
      </c>
      <c r="B3493" s="176">
        <v>2011.6</v>
      </c>
      <c r="C3493" s="176">
        <v>43.9</v>
      </c>
      <c r="D3493" s="282">
        <v>130</v>
      </c>
      <c r="E3493" s="265"/>
    </row>
    <row r="3494" spans="1:5">
      <c r="A3494" s="283">
        <v>11778</v>
      </c>
      <c r="B3494" s="176">
        <v>1705.2</v>
      </c>
      <c r="C3494" s="176">
        <v>36.5</v>
      </c>
      <c r="D3494" s="282">
        <v>113</v>
      </c>
      <c r="E3494" s="265"/>
    </row>
    <row r="3495" spans="1:5">
      <c r="A3495" s="283">
        <v>11779</v>
      </c>
      <c r="B3495" s="176">
        <v>3149.9</v>
      </c>
      <c r="C3495" s="176">
        <v>39.1</v>
      </c>
      <c r="D3495" s="282">
        <v>130</v>
      </c>
      <c r="E3495" s="265"/>
    </row>
    <row r="3496" spans="1:5">
      <c r="A3496" s="283">
        <v>11780</v>
      </c>
      <c r="B3496" s="176">
        <v>1268.5999999999999</v>
      </c>
      <c r="C3496" s="176">
        <v>43.8</v>
      </c>
      <c r="D3496" s="282">
        <v>131</v>
      </c>
      <c r="E3496" s="265"/>
    </row>
    <row r="3497" spans="1:5">
      <c r="A3497" s="283">
        <v>11782</v>
      </c>
      <c r="B3497" s="176">
        <v>2979.9</v>
      </c>
      <c r="C3497" s="176">
        <v>42.4</v>
      </c>
      <c r="D3497" s="282">
        <v>126</v>
      </c>
      <c r="E3497" s="265"/>
    </row>
    <row r="3498" spans="1:5">
      <c r="A3498" s="283">
        <v>11783</v>
      </c>
      <c r="B3498" s="176">
        <v>5977.7</v>
      </c>
      <c r="C3498" s="176">
        <v>41.8</v>
      </c>
      <c r="D3498" s="282">
        <v>130</v>
      </c>
      <c r="E3498" s="265"/>
    </row>
    <row r="3499" spans="1:5">
      <c r="A3499" s="283">
        <v>11784</v>
      </c>
      <c r="B3499" s="176">
        <v>3946.3</v>
      </c>
      <c r="C3499" s="176">
        <v>37.1</v>
      </c>
      <c r="D3499" s="282">
        <v>117</v>
      </c>
      <c r="E3499" s="265"/>
    </row>
    <row r="3500" spans="1:5">
      <c r="A3500" s="283">
        <v>11786</v>
      </c>
      <c r="B3500" s="176">
        <v>1058.8</v>
      </c>
      <c r="C3500" s="176">
        <v>40.5</v>
      </c>
      <c r="D3500" s="282">
        <v>102</v>
      </c>
      <c r="E3500" s="265"/>
    </row>
    <row r="3501" spans="1:5">
      <c r="A3501" s="283">
        <v>11787</v>
      </c>
      <c r="B3501" s="176">
        <v>2254.6999999999998</v>
      </c>
      <c r="C3501" s="176">
        <v>42.1</v>
      </c>
      <c r="D3501" s="282">
        <v>135</v>
      </c>
      <c r="E3501" s="265"/>
    </row>
    <row r="3502" spans="1:5">
      <c r="A3502" s="283">
        <v>11788</v>
      </c>
      <c r="B3502" s="176">
        <v>1958.7</v>
      </c>
      <c r="C3502" s="176">
        <v>41.1</v>
      </c>
      <c r="D3502" s="282">
        <v>156</v>
      </c>
      <c r="E3502" s="265"/>
    </row>
    <row r="3503" spans="1:5">
      <c r="A3503" s="283">
        <v>11789</v>
      </c>
      <c r="B3503" s="176">
        <v>3461</v>
      </c>
      <c r="C3503" s="176">
        <v>37.1</v>
      </c>
      <c r="D3503" s="282">
        <v>87</v>
      </c>
      <c r="E3503" s="265"/>
    </row>
    <row r="3504" spans="1:5">
      <c r="A3504" s="283">
        <v>11790</v>
      </c>
      <c r="B3504" s="176">
        <v>2834.9</v>
      </c>
      <c r="C3504" s="176">
        <v>27.3</v>
      </c>
      <c r="D3504" s="282">
        <v>137</v>
      </c>
      <c r="E3504" s="265"/>
    </row>
    <row r="3505" spans="1:5">
      <c r="A3505" s="283">
        <v>11791</v>
      </c>
      <c r="B3505" s="176">
        <v>1997.5</v>
      </c>
      <c r="C3505" s="176">
        <v>42.9</v>
      </c>
      <c r="D3505" s="282">
        <v>170</v>
      </c>
      <c r="E3505" s="265"/>
    </row>
    <row r="3506" spans="1:5">
      <c r="A3506" s="283">
        <v>11792</v>
      </c>
      <c r="B3506" s="176">
        <v>819.9</v>
      </c>
      <c r="C3506" s="176">
        <v>42.3</v>
      </c>
      <c r="D3506" s="282">
        <v>96</v>
      </c>
      <c r="E3506" s="265"/>
    </row>
    <row r="3507" spans="1:5">
      <c r="A3507" s="283">
        <v>11793</v>
      </c>
      <c r="B3507" s="176">
        <v>5566.5</v>
      </c>
      <c r="C3507" s="176">
        <v>41.5</v>
      </c>
      <c r="D3507" s="282">
        <v>114</v>
      </c>
      <c r="E3507" s="265"/>
    </row>
    <row r="3508" spans="1:5">
      <c r="A3508" s="283">
        <v>11794</v>
      </c>
      <c r="B3508" s="176">
        <v>0</v>
      </c>
      <c r="C3508" s="176">
        <v>0</v>
      </c>
      <c r="D3508" s="282">
        <v>87</v>
      </c>
      <c r="E3508" s="265"/>
    </row>
    <row r="3509" spans="1:5">
      <c r="A3509" s="283">
        <v>11795</v>
      </c>
      <c r="B3509" s="176">
        <v>3944.5</v>
      </c>
      <c r="C3509" s="176">
        <v>40.700000000000003</v>
      </c>
      <c r="D3509" s="282">
        <v>121</v>
      </c>
      <c r="E3509" s="265"/>
    </row>
    <row r="3510" spans="1:5">
      <c r="A3510" s="283">
        <v>11796</v>
      </c>
      <c r="B3510" s="176">
        <v>2165.8000000000002</v>
      </c>
      <c r="C3510" s="176">
        <v>41.3</v>
      </c>
      <c r="D3510" s="282">
        <v>113</v>
      </c>
      <c r="E3510" s="265"/>
    </row>
    <row r="3511" spans="1:5">
      <c r="A3511" s="283">
        <v>11797</v>
      </c>
      <c r="B3511" s="176">
        <v>1801.6</v>
      </c>
      <c r="C3511" s="176">
        <v>47.7</v>
      </c>
      <c r="D3511" s="282">
        <v>97</v>
      </c>
      <c r="E3511" s="265"/>
    </row>
    <row r="3512" spans="1:5">
      <c r="A3512" s="283">
        <v>11798</v>
      </c>
      <c r="B3512" s="176">
        <v>3961.9</v>
      </c>
      <c r="C3512" s="176">
        <v>31.4</v>
      </c>
      <c r="D3512" s="282">
        <v>94</v>
      </c>
      <c r="E3512" s="265"/>
    </row>
    <row r="3513" spans="1:5">
      <c r="A3513" s="283">
        <v>11801</v>
      </c>
      <c r="B3513" s="176">
        <v>6077.1</v>
      </c>
      <c r="C3513" s="176">
        <v>41.3</v>
      </c>
      <c r="D3513" s="282">
        <v>136</v>
      </c>
      <c r="E3513" s="265"/>
    </row>
    <row r="3514" spans="1:5">
      <c r="A3514" s="283">
        <v>11802</v>
      </c>
      <c r="B3514" s="176">
        <v>0</v>
      </c>
      <c r="C3514" s="176">
        <v>0</v>
      </c>
      <c r="D3514" s="282">
        <v>87</v>
      </c>
      <c r="E3514" s="265"/>
    </row>
    <row r="3515" spans="1:5">
      <c r="A3515" s="283">
        <v>11803</v>
      </c>
      <c r="B3515" s="176">
        <v>4808.6000000000004</v>
      </c>
      <c r="C3515" s="176">
        <v>44</v>
      </c>
      <c r="D3515" s="282">
        <v>127</v>
      </c>
      <c r="E3515" s="265"/>
    </row>
    <row r="3516" spans="1:5">
      <c r="A3516" s="283">
        <v>11804</v>
      </c>
      <c r="B3516" s="176">
        <v>2030.6</v>
      </c>
      <c r="C3516" s="176">
        <v>42.9</v>
      </c>
      <c r="D3516" s="282">
        <v>97</v>
      </c>
      <c r="E3516" s="265"/>
    </row>
    <row r="3517" spans="1:5">
      <c r="A3517" s="283">
        <v>11901</v>
      </c>
      <c r="B3517" s="176">
        <v>492.8</v>
      </c>
      <c r="C3517" s="176">
        <v>40.700000000000003</v>
      </c>
      <c r="D3517" s="282">
        <v>124</v>
      </c>
      <c r="E3517" s="265"/>
    </row>
    <row r="3518" spans="1:5">
      <c r="A3518" s="283">
        <v>11930</v>
      </c>
      <c r="B3518" s="176">
        <v>70.099999999999994</v>
      </c>
      <c r="C3518" s="176">
        <v>55</v>
      </c>
      <c r="D3518" s="282">
        <v>97</v>
      </c>
      <c r="E3518" s="265"/>
    </row>
    <row r="3519" spans="1:5">
      <c r="A3519" s="283">
        <v>11931</v>
      </c>
      <c r="B3519" s="176">
        <v>0</v>
      </c>
      <c r="C3519" s="176">
        <v>0</v>
      </c>
      <c r="D3519" s="282">
        <v>87</v>
      </c>
      <c r="E3519" s="265"/>
    </row>
    <row r="3520" spans="1:5">
      <c r="A3520" s="283">
        <v>11932</v>
      </c>
      <c r="B3520" s="176">
        <v>0</v>
      </c>
      <c r="C3520" s="176">
        <v>0</v>
      </c>
      <c r="D3520" s="282">
        <v>87</v>
      </c>
      <c r="E3520" s="265"/>
    </row>
    <row r="3521" spans="1:5">
      <c r="A3521" s="283">
        <v>11933</v>
      </c>
      <c r="B3521" s="176">
        <v>276</v>
      </c>
      <c r="C3521" s="176">
        <v>44</v>
      </c>
      <c r="D3521" s="282">
        <v>122</v>
      </c>
      <c r="E3521" s="265"/>
    </row>
    <row r="3522" spans="1:5">
      <c r="A3522" s="283">
        <v>11934</v>
      </c>
      <c r="B3522" s="176">
        <v>1197.5999999999999</v>
      </c>
      <c r="C3522" s="176">
        <v>40.1</v>
      </c>
      <c r="D3522" s="282">
        <v>121</v>
      </c>
      <c r="E3522" s="265"/>
    </row>
    <row r="3523" spans="1:5">
      <c r="A3523" s="283">
        <v>11935</v>
      </c>
      <c r="B3523" s="176">
        <v>348.2</v>
      </c>
      <c r="C3523" s="176">
        <v>49.2</v>
      </c>
      <c r="D3523" s="282">
        <v>119</v>
      </c>
      <c r="E3523" s="265"/>
    </row>
    <row r="3524" spans="1:5">
      <c r="A3524" s="283">
        <v>11937</v>
      </c>
      <c r="B3524" s="176">
        <v>377</v>
      </c>
      <c r="C3524" s="176">
        <v>41.8</v>
      </c>
      <c r="D3524" s="282">
        <v>130</v>
      </c>
      <c r="E3524" s="265"/>
    </row>
    <row r="3525" spans="1:5">
      <c r="A3525" s="283">
        <v>11939</v>
      </c>
      <c r="B3525" s="176">
        <v>421.7</v>
      </c>
      <c r="C3525" s="176">
        <v>52.9</v>
      </c>
      <c r="D3525" s="282">
        <v>87</v>
      </c>
      <c r="E3525" s="265"/>
    </row>
    <row r="3526" spans="1:5">
      <c r="A3526" s="283">
        <v>11940</v>
      </c>
      <c r="B3526" s="176">
        <v>831.1</v>
      </c>
      <c r="C3526" s="176">
        <v>44.4</v>
      </c>
      <c r="D3526" s="282">
        <v>95</v>
      </c>
      <c r="E3526" s="265"/>
    </row>
    <row r="3527" spans="1:5">
      <c r="A3527" s="283">
        <v>11941</v>
      </c>
      <c r="B3527" s="176">
        <v>742.8</v>
      </c>
      <c r="C3527" s="176">
        <v>41</v>
      </c>
      <c r="D3527" s="282">
        <v>96</v>
      </c>
      <c r="E3527" s="265"/>
    </row>
    <row r="3528" spans="1:5">
      <c r="A3528" s="283">
        <v>11942</v>
      </c>
      <c r="B3528" s="176">
        <v>470.9</v>
      </c>
      <c r="C3528" s="176">
        <v>42.7</v>
      </c>
      <c r="D3528" s="282">
        <v>87</v>
      </c>
      <c r="E3528" s="265"/>
    </row>
    <row r="3529" spans="1:5">
      <c r="A3529" s="283">
        <v>11944</v>
      </c>
      <c r="B3529" s="176">
        <v>1039.9000000000001</v>
      </c>
      <c r="C3529" s="176">
        <v>45.7</v>
      </c>
      <c r="D3529" s="282">
        <v>87</v>
      </c>
      <c r="E3529" s="265"/>
    </row>
    <row r="3530" spans="1:5">
      <c r="A3530" s="283">
        <v>11946</v>
      </c>
      <c r="B3530" s="176">
        <v>970.2</v>
      </c>
      <c r="C3530" s="176">
        <v>39.299999999999997</v>
      </c>
      <c r="D3530" s="282">
        <v>102</v>
      </c>
      <c r="E3530" s="265"/>
    </row>
    <row r="3531" spans="1:5">
      <c r="A3531" s="283">
        <v>11947</v>
      </c>
      <c r="B3531" s="176">
        <v>749</v>
      </c>
      <c r="C3531" s="176">
        <v>40.5</v>
      </c>
      <c r="D3531" s="282">
        <v>87</v>
      </c>
      <c r="E3531" s="265"/>
    </row>
    <row r="3532" spans="1:5">
      <c r="A3532" s="283">
        <v>11948</v>
      </c>
      <c r="B3532" s="176">
        <v>478.6</v>
      </c>
      <c r="C3532" s="176">
        <v>44.2</v>
      </c>
      <c r="D3532" s="282">
        <v>87</v>
      </c>
      <c r="E3532" s="265"/>
    </row>
    <row r="3533" spans="1:5">
      <c r="A3533" s="283">
        <v>11949</v>
      </c>
      <c r="B3533" s="176">
        <v>398</v>
      </c>
      <c r="C3533" s="176">
        <v>39.6</v>
      </c>
      <c r="D3533" s="282">
        <v>95</v>
      </c>
      <c r="E3533" s="265"/>
    </row>
    <row r="3534" spans="1:5">
      <c r="A3534" s="283">
        <v>11950</v>
      </c>
      <c r="B3534" s="176">
        <v>3661.4</v>
      </c>
      <c r="C3534" s="176">
        <v>33.4</v>
      </c>
      <c r="D3534" s="282">
        <v>87</v>
      </c>
      <c r="E3534" s="265"/>
    </row>
    <row r="3535" spans="1:5">
      <c r="A3535" s="283">
        <v>11951</v>
      </c>
      <c r="B3535" s="176">
        <v>2710.3</v>
      </c>
      <c r="C3535" s="176">
        <v>35.5</v>
      </c>
      <c r="D3535" s="282">
        <v>93</v>
      </c>
      <c r="E3535" s="265"/>
    </row>
    <row r="3536" spans="1:5">
      <c r="A3536" s="283">
        <v>11952</v>
      </c>
      <c r="B3536" s="176">
        <v>459.3</v>
      </c>
      <c r="C3536" s="176">
        <v>47</v>
      </c>
      <c r="D3536" s="282">
        <v>94</v>
      </c>
      <c r="E3536" s="265"/>
    </row>
    <row r="3537" spans="1:5">
      <c r="A3537" s="283">
        <v>11953</v>
      </c>
      <c r="B3537" s="176">
        <v>1162.2</v>
      </c>
      <c r="C3537" s="176">
        <v>41.1</v>
      </c>
      <c r="D3537" s="282">
        <v>95</v>
      </c>
      <c r="E3537" s="265"/>
    </row>
    <row r="3538" spans="1:5">
      <c r="A3538" s="283">
        <v>11954</v>
      </c>
      <c r="B3538" s="176">
        <v>211.6</v>
      </c>
      <c r="C3538" s="176">
        <v>46.3</v>
      </c>
      <c r="D3538" s="282">
        <v>95</v>
      </c>
      <c r="E3538" s="265"/>
    </row>
    <row r="3539" spans="1:5">
      <c r="A3539" s="283">
        <v>11955</v>
      </c>
      <c r="B3539" s="176">
        <v>1039</v>
      </c>
      <c r="C3539" s="176">
        <v>43.6</v>
      </c>
      <c r="D3539" s="282">
        <v>87</v>
      </c>
      <c r="E3539" s="265"/>
    </row>
    <row r="3540" spans="1:5">
      <c r="A3540" s="283">
        <v>11956</v>
      </c>
      <c r="B3540" s="176">
        <v>0</v>
      </c>
      <c r="C3540" s="176">
        <v>0</v>
      </c>
      <c r="D3540" s="282">
        <v>87</v>
      </c>
      <c r="E3540" s="265"/>
    </row>
    <row r="3541" spans="1:5">
      <c r="A3541" s="283">
        <v>11957</v>
      </c>
      <c r="B3541" s="176">
        <v>128.6</v>
      </c>
      <c r="C3541" s="176">
        <v>55.3</v>
      </c>
      <c r="D3541" s="282">
        <v>87</v>
      </c>
      <c r="E3541" s="265"/>
    </row>
    <row r="3542" spans="1:5">
      <c r="A3542" s="283">
        <v>11958</v>
      </c>
      <c r="B3542" s="176">
        <v>244.2</v>
      </c>
      <c r="C3542" s="176">
        <v>48.9</v>
      </c>
      <c r="D3542" s="282">
        <v>87</v>
      </c>
      <c r="E3542" s="265"/>
    </row>
    <row r="3543" spans="1:5">
      <c r="A3543" s="283">
        <v>11959</v>
      </c>
      <c r="B3543" s="176">
        <v>0</v>
      </c>
      <c r="C3543" s="176">
        <v>0</v>
      </c>
      <c r="D3543" s="282">
        <v>87</v>
      </c>
      <c r="E3543" s="265"/>
    </row>
    <row r="3544" spans="1:5">
      <c r="A3544" s="283">
        <v>11960</v>
      </c>
      <c r="B3544" s="176">
        <v>0</v>
      </c>
      <c r="C3544" s="176">
        <v>0</v>
      </c>
      <c r="D3544" s="282">
        <v>87</v>
      </c>
      <c r="E3544" s="265"/>
    </row>
    <row r="3545" spans="1:5">
      <c r="A3545" s="283">
        <v>11961</v>
      </c>
      <c r="B3545" s="176">
        <v>1077.0999999999999</v>
      </c>
      <c r="C3545" s="176">
        <v>48.1</v>
      </c>
      <c r="D3545" s="282">
        <v>93</v>
      </c>
      <c r="E3545" s="265"/>
    </row>
    <row r="3546" spans="1:5">
      <c r="A3546" s="283">
        <v>11962</v>
      </c>
      <c r="B3546" s="176">
        <v>70.099999999999994</v>
      </c>
      <c r="C3546" s="176">
        <v>55</v>
      </c>
      <c r="D3546" s="282">
        <v>97</v>
      </c>
      <c r="E3546" s="265"/>
    </row>
    <row r="3547" spans="1:5">
      <c r="A3547" s="283">
        <v>11963</v>
      </c>
      <c r="B3547" s="176">
        <v>396.9</v>
      </c>
      <c r="C3547" s="176">
        <v>45.8</v>
      </c>
      <c r="D3547" s="282">
        <v>127</v>
      </c>
      <c r="E3547" s="265"/>
    </row>
    <row r="3548" spans="1:5">
      <c r="A3548" s="283">
        <v>11964</v>
      </c>
      <c r="B3548" s="176">
        <v>203.5</v>
      </c>
      <c r="C3548" s="176">
        <v>48.1</v>
      </c>
      <c r="D3548" s="282">
        <v>87</v>
      </c>
      <c r="E3548" s="265"/>
    </row>
    <row r="3549" spans="1:5">
      <c r="A3549" s="283">
        <v>11965</v>
      </c>
      <c r="B3549" s="176">
        <v>188.6</v>
      </c>
      <c r="C3549" s="176">
        <v>57.8</v>
      </c>
      <c r="D3549" s="282">
        <v>97</v>
      </c>
      <c r="E3549" s="265"/>
    </row>
    <row r="3550" spans="1:5">
      <c r="A3550" s="283">
        <v>11967</v>
      </c>
      <c r="B3550" s="176">
        <v>2000.4</v>
      </c>
      <c r="C3550" s="176">
        <v>34.9</v>
      </c>
      <c r="D3550" s="282">
        <v>96</v>
      </c>
      <c r="E3550" s="265"/>
    </row>
    <row r="3551" spans="1:5">
      <c r="A3551" s="283">
        <v>11968</v>
      </c>
      <c r="B3551" s="176">
        <v>455.6</v>
      </c>
      <c r="C3551" s="176">
        <v>43.1</v>
      </c>
      <c r="D3551" s="282">
        <v>156</v>
      </c>
      <c r="E3551" s="265"/>
    </row>
    <row r="3552" spans="1:5">
      <c r="A3552" s="283">
        <v>11969</v>
      </c>
      <c r="B3552" s="176">
        <v>0</v>
      </c>
      <c r="C3552" s="176">
        <v>0</v>
      </c>
      <c r="D3552" s="282">
        <v>87</v>
      </c>
      <c r="E3552" s="265"/>
    </row>
    <row r="3553" spans="1:5">
      <c r="A3553" s="283">
        <v>11970</v>
      </c>
      <c r="B3553" s="176">
        <v>0</v>
      </c>
      <c r="C3553" s="176">
        <v>0</v>
      </c>
      <c r="D3553" s="282">
        <v>87</v>
      </c>
      <c r="E3553" s="265"/>
    </row>
    <row r="3554" spans="1:5">
      <c r="A3554" s="283">
        <v>11971</v>
      </c>
      <c r="B3554" s="176">
        <v>570.5</v>
      </c>
      <c r="C3554" s="176">
        <v>49.2</v>
      </c>
      <c r="D3554" s="282">
        <v>94</v>
      </c>
      <c r="E3554" s="265"/>
    </row>
    <row r="3555" spans="1:5">
      <c r="A3555" s="283">
        <v>11972</v>
      </c>
      <c r="B3555" s="176">
        <v>0</v>
      </c>
      <c r="C3555" s="176">
        <v>0</v>
      </c>
      <c r="D3555" s="282">
        <v>87</v>
      </c>
      <c r="E3555" s="265"/>
    </row>
    <row r="3556" spans="1:5">
      <c r="A3556" s="283">
        <v>11973</v>
      </c>
      <c r="B3556" s="176">
        <v>0</v>
      </c>
      <c r="C3556" s="176">
        <v>0</v>
      </c>
      <c r="D3556" s="282">
        <v>87</v>
      </c>
      <c r="E3556" s="265"/>
    </row>
    <row r="3557" spans="1:5">
      <c r="A3557" s="283">
        <v>11975</v>
      </c>
      <c r="B3557" s="176">
        <v>0</v>
      </c>
      <c r="C3557" s="176">
        <v>0</v>
      </c>
      <c r="D3557" s="282">
        <v>87</v>
      </c>
      <c r="E3557" s="265"/>
    </row>
    <row r="3558" spans="1:5">
      <c r="A3558" s="283">
        <v>11976</v>
      </c>
      <c r="B3558" s="176">
        <v>141.19999999999999</v>
      </c>
      <c r="C3558" s="176">
        <v>48.8</v>
      </c>
      <c r="D3558" s="282">
        <v>87</v>
      </c>
      <c r="E3558" s="265"/>
    </row>
    <row r="3559" spans="1:5">
      <c r="A3559" s="283">
        <v>11977</v>
      </c>
      <c r="B3559" s="176">
        <v>454.1</v>
      </c>
      <c r="C3559" s="176">
        <v>44.7</v>
      </c>
      <c r="D3559" s="282">
        <v>87</v>
      </c>
      <c r="E3559" s="265"/>
    </row>
    <row r="3560" spans="1:5">
      <c r="A3560" s="283">
        <v>11978</v>
      </c>
      <c r="B3560" s="176">
        <v>297</v>
      </c>
      <c r="C3560" s="176">
        <v>43</v>
      </c>
      <c r="D3560" s="282">
        <v>97</v>
      </c>
      <c r="E3560" s="265"/>
    </row>
    <row r="3561" spans="1:5">
      <c r="A3561" s="283">
        <v>11980</v>
      </c>
      <c r="B3561" s="176">
        <v>460.8</v>
      </c>
      <c r="C3561" s="176">
        <v>40.299999999999997</v>
      </c>
      <c r="D3561" s="282">
        <v>106</v>
      </c>
      <c r="E3561" s="265"/>
    </row>
    <row r="3562" spans="1:5">
      <c r="A3562" s="283">
        <v>12007</v>
      </c>
      <c r="B3562" s="176">
        <v>48.7</v>
      </c>
      <c r="C3562" s="176">
        <v>44</v>
      </c>
      <c r="D3562" s="282">
        <v>87</v>
      </c>
      <c r="E3562" s="265"/>
    </row>
    <row r="3563" spans="1:5">
      <c r="A3563" s="283">
        <v>12008</v>
      </c>
      <c r="B3563" s="176">
        <v>1281.3</v>
      </c>
      <c r="C3563" s="176">
        <v>42.1</v>
      </c>
      <c r="D3563" s="282">
        <v>87</v>
      </c>
      <c r="E3563" s="265"/>
    </row>
    <row r="3564" spans="1:5">
      <c r="A3564" s="283">
        <v>12009</v>
      </c>
      <c r="B3564" s="176">
        <v>151.69999999999999</v>
      </c>
      <c r="C3564" s="176">
        <v>44.2</v>
      </c>
      <c r="D3564" s="282">
        <v>119</v>
      </c>
      <c r="E3564" s="265"/>
    </row>
    <row r="3565" spans="1:5">
      <c r="A3565" s="283">
        <v>12010</v>
      </c>
      <c r="B3565" s="176">
        <v>240.3</v>
      </c>
      <c r="C3565" s="176">
        <v>40.6</v>
      </c>
      <c r="D3565" s="282">
        <v>115</v>
      </c>
      <c r="E3565" s="265"/>
    </row>
    <row r="3566" spans="1:5">
      <c r="A3566" s="283">
        <v>12015</v>
      </c>
      <c r="B3566" s="176">
        <v>196.7</v>
      </c>
      <c r="C3566" s="176">
        <v>45.5</v>
      </c>
      <c r="D3566" s="282">
        <v>87</v>
      </c>
      <c r="E3566" s="265"/>
    </row>
    <row r="3567" spans="1:5">
      <c r="A3567" s="283">
        <v>12016</v>
      </c>
      <c r="B3567" s="176">
        <v>0</v>
      </c>
      <c r="C3567" s="176">
        <v>0</v>
      </c>
      <c r="D3567" s="282">
        <v>87</v>
      </c>
      <c r="E3567" s="265"/>
    </row>
    <row r="3568" spans="1:5">
      <c r="A3568" s="283">
        <v>12017</v>
      </c>
      <c r="B3568" s="176">
        <v>33</v>
      </c>
      <c r="C3568" s="176">
        <v>49.4</v>
      </c>
      <c r="D3568" s="282">
        <v>87</v>
      </c>
      <c r="E3568" s="265"/>
    </row>
    <row r="3569" spans="1:5">
      <c r="A3569" s="283">
        <v>12018</v>
      </c>
      <c r="B3569" s="176">
        <v>144.9</v>
      </c>
      <c r="C3569" s="176">
        <v>43.4</v>
      </c>
      <c r="D3569" s="282">
        <v>94</v>
      </c>
      <c r="E3569" s="265"/>
    </row>
    <row r="3570" spans="1:5">
      <c r="A3570" s="283">
        <v>12019</v>
      </c>
      <c r="B3570" s="176">
        <v>393.3</v>
      </c>
      <c r="C3570" s="176">
        <v>42.7</v>
      </c>
      <c r="D3570" s="282">
        <v>102</v>
      </c>
      <c r="E3570" s="265"/>
    </row>
    <row r="3571" spans="1:5">
      <c r="A3571" s="283">
        <v>12020</v>
      </c>
      <c r="B3571" s="176">
        <v>360.7</v>
      </c>
      <c r="C3571" s="176">
        <v>39.6</v>
      </c>
      <c r="D3571" s="282">
        <v>134</v>
      </c>
      <c r="E3571" s="265"/>
    </row>
    <row r="3572" spans="1:5">
      <c r="A3572" s="283">
        <v>12022</v>
      </c>
      <c r="B3572" s="176">
        <v>32.700000000000003</v>
      </c>
      <c r="C3572" s="176">
        <v>43.9</v>
      </c>
      <c r="D3572" s="282">
        <v>87</v>
      </c>
      <c r="E3572" s="265"/>
    </row>
    <row r="3573" spans="1:5">
      <c r="A3573" s="283">
        <v>12023</v>
      </c>
      <c r="B3573" s="176">
        <v>44.8</v>
      </c>
      <c r="C3573" s="176">
        <v>44.6</v>
      </c>
      <c r="D3573" s="282">
        <v>87</v>
      </c>
      <c r="E3573" s="265"/>
    </row>
    <row r="3574" spans="1:5">
      <c r="A3574" s="283">
        <v>12024</v>
      </c>
      <c r="B3574" s="176">
        <v>65.3</v>
      </c>
      <c r="C3574" s="176">
        <v>44.3</v>
      </c>
      <c r="D3574" s="282">
        <v>87</v>
      </c>
      <c r="E3574" s="265"/>
    </row>
    <row r="3575" spans="1:5">
      <c r="A3575" s="283">
        <v>12025</v>
      </c>
      <c r="B3575" s="176">
        <v>137.4</v>
      </c>
      <c r="C3575" s="176">
        <v>42.3</v>
      </c>
      <c r="D3575" s="282">
        <v>95</v>
      </c>
      <c r="E3575" s="265"/>
    </row>
    <row r="3576" spans="1:5">
      <c r="A3576" s="283">
        <v>12027</v>
      </c>
      <c r="B3576" s="176">
        <v>582.4</v>
      </c>
      <c r="C3576" s="176">
        <v>43.8</v>
      </c>
      <c r="D3576" s="282">
        <v>111</v>
      </c>
      <c r="E3576" s="265"/>
    </row>
    <row r="3577" spans="1:5">
      <c r="A3577" s="283">
        <v>12028</v>
      </c>
      <c r="B3577" s="176">
        <v>73.7</v>
      </c>
      <c r="C3577" s="176">
        <v>41.7</v>
      </c>
      <c r="D3577" s="282">
        <v>87</v>
      </c>
      <c r="E3577" s="265"/>
    </row>
    <row r="3578" spans="1:5">
      <c r="A3578" s="283">
        <v>12029</v>
      </c>
      <c r="B3578" s="176">
        <v>50.3</v>
      </c>
      <c r="C3578" s="176">
        <v>46.4</v>
      </c>
      <c r="D3578" s="282">
        <v>87</v>
      </c>
      <c r="E3578" s="265"/>
    </row>
    <row r="3579" spans="1:5">
      <c r="A3579" s="283">
        <v>12031</v>
      </c>
      <c r="B3579" s="176">
        <v>41.8</v>
      </c>
      <c r="C3579" s="176">
        <v>40.5</v>
      </c>
      <c r="D3579" s="282">
        <v>87</v>
      </c>
      <c r="E3579" s="265"/>
    </row>
    <row r="3580" spans="1:5">
      <c r="A3580" s="283">
        <v>12032</v>
      </c>
      <c r="B3580" s="176">
        <v>18.8</v>
      </c>
      <c r="C3580" s="176">
        <v>47.3</v>
      </c>
      <c r="D3580" s="282">
        <v>96</v>
      </c>
      <c r="E3580" s="265"/>
    </row>
    <row r="3581" spans="1:5">
      <c r="A3581" s="283">
        <v>12033</v>
      </c>
      <c r="B3581" s="176">
        <v>226.8</v>
      </c>
      <c r="C3581" s="176">
        <v>43.1</v>
      </c>
      <c r="D3581" s="282">
        <v>96</v>
      </c>
      <c r="E3581" s="265"/>
    </row>
    <row r="3582" spans="1:5">
      <c r="A3582" s="283">
        <v>12035</v>
      </c>
      <c r="B3582" s="176">
        <v>75.599999999999994</v>
      </c>
      <c r="C3582" s="176">
        <v>39.9</v>
      </c>
      <c r="D3582" s="282">
        <v>87</v>
      </c>
      <c r="E3582" s="265"/>
    </row>
    <row r="3583" spans="1:5">
      <c r="A3583" s="283">
        <v>12036</v>
      </c>
      <c r="B3583" s="176">
        <v>30.9</v>
      </c>
      <c r="C3583" s="176">
        <v>45.6</v>
      </c>
      <c r="D3583" s="282">
        <v>87</v>
      </c>
      <c r="E3583" s="265"/>
    </row>
    <row r="3584" spans="1:5">
      <c r="A3584" s="283">
        <v>12037</v>
      </c>
      <c r="B3584" s="176">
        <v>97.6</v>
      </c>
      <c r="C3584" s="176">
        <v>46.9</v>
      </c>
      <c r="D3584" s="282">
        <v>87</v>
      </c>
      <c r="E3584" s="265"/>
    </row>
    <row r="3585" spans="1:5">
      <c r="A3585" s="283">
        <v>12040</v>
      </c>
      <c r="B3585" s="176">
        <v>29.9</v>
      </c>
      <c r="C3585" s="176">
        <v>48.2</v>
      </c>
      <c r="D3585" s="282">
        <v>87</v>
      </c>
      <c r="E3585" s="265"/>
    </row>
    <row r="3586" spans="1:5">
      <c r="A3586" s="283">
        <v>12041</v>
      </c>
      <c r="B3586" s="176">
        <v>56.1</v>
      </c>
      <c r="C3586" s="176">
        <v>45</v>
      </c>
      <c r="D3586" s="282">
        <v>87</v>
      </c>
      <c r="E3586" s="265"/>
    </row>
    <row r="3587" spans="1:5">
      <c r="A3587" s="283">
        <v>12042</v>
      </c>
      <c r="B3587" s="176">
        <v>64.900000000000006</v>
      </c>
      <c r="C3587" s="176">
        <v>43.5</v>
      </c>
      <c r="D3587" s="282">
        <v>87</v>
      </c>
      <c r="E3587" s="265"/>
    </row>
    <row r="3588" spans="1:5">
      <c r="A3588" s="283">
        <v>12043</v>
      </c>
      <c r="B3588" s="176">
        <v>120</v>
      </c>
      <c r="C3588" s="176">
        <v>35.5</v>
      </c>
      <c r="D3588" s="282">
        <v>114</v>
      </c>
      <c r="E3588" s="265"/>
    </row>
    <row r="3589" spans="1:5">
      <c r="A3589" s="283">
        <v>12045</v>
      </c>
      <c r="B3589" s="176">
        <v>0</v>
      </c>
      <c r="C3589" s="176">
        <v>0</v>
      </c>
      <c r="D3589" s="282">
        <v>87</v>
      </c>
      <c r="E3589" s="265"/>
    </row>
    <row r="3590" spans="1:5">
      <c r="A3590" s="283">
        <v>12046</v>
      </c>
      <c r="B3590" s="176">
        <v>52.4</v>
      </c>
      <c r="C3590" s="176">
        <v>44.3</v>
      </c>
      <c r="D3590" s="282">
        <v>87</v>
      </c>
      <c r="E3590" s="265"/>
    </row>
    <row r="3591" spans="1:5">
      <c r="A3591" s="283">
        <v>12047</v>
      </c>
      <c r="B3591" s="176">
        <v>1794.9</v>
      </c>
      <c r="C3591" s="176">
        <v>39.799999999999997</v>
      </c>
      <c r="D3591" s="282">
        <v>95</v>
      </c>
      <c r="E3591" s="265"/>
    </row>
    <row r="3592" spans="1:5">
      <c r="A3592" s="283">
        <v>12050</v>
      </c>
      <c r="B3592" s="176">
        <v>79.7</v>
      </c>
      <c r="C3592" s="176">
        <v>41.8</v>
      </c>
      <c r="D3592" s="282">
        <v>87</v>
      </c>
      <c r="E3592" s="265"/>
    </row>
    <row r="3593" spans="1:5">
      <c r="A3593" s="283">
        <v>12051</v>
      </c>
      <c r="B3593" s="176">
        <v>414.1</v>
      </c>
      <c r="C3593" s="176">
        <v>32.700000000000003</v>
      </c>
      <c r="D3593" s="282">
        <v>87</v>
      </c>
      <c r="E3593" s="265"/>
    </row>
    <row r="3594" spans="1:5">
      <c r="A3594" s="283">
        <v>12052</v>
      </c>
      <c r="B3594" s="176">
        <v>50.3</v>
      </c>
      <c r="C3594" s="176">
        <v>41.8</v>
      </c>
      <c r="D3594" s="282">
        <v>87</v>
      </c>
      <c r="E3594" s="265"/>
    </row>
    <row r="3595" spans="1:5">
      <c r="A3595" s="283">
        <v>12053</v>
      </c>
      <c r="B3595" s="176">
        <v>75.7</v>
      </c>
      <c r="C3595" s="176">
        <v>43.9</v>
      </c>
      <c r="D3595" s="282">
        <v>87</v>
      </c>
      <c r="E3595" s="265"/>
    </row>
    <row r="3596" spans="1:5">
      <c r="A3596" s="283">
        <v>12054</v>
      </c>
      <c r="B3596" s="176">
        <v>985.5</v>
      </c>
      <c r="C3596" s="176">
        <v>44.1</v>
      </c>
      <c r="D3596" s="282">
        <v>103</v>
      </c>
      <c r="E3596" s="265"/>
    </row>
    <row r="3597" spans="1:5">
      <c r="A3597" s="283">
        <v>12055</v>
      </c>
      <c r="B3597" s="176">
        <v>0</v>
      </c>
      <c r="C3597" s="176">
        <v>0</v>
      </c>
      <c r="D3597" s="282">
        <v>87</v>
      </c>
      <c r="E3597" s="265"/>
    </row>
    <row r="3598" spans="1:5">
      <c r="A3598" s="283">
        <v>12056</v>
      </c>
      <c r="B3598" s="176">
        <v>117.1</v>
      </c>
      <c r="C3598" s="176">
        <v>44.6</v>
      </c>
      <c r="D3598" s="282">
        <v>95</v>
      </c>
      <c r="E3598" s="265"/>
    </row>
    <row r="3599" spans="1:5">
      <c r="A3599" s="283">
        <v>12057</v>
      </c>
      <c r="B3599" s="176">
        <v>52.2</v>
      </c>
      <c r="C3599" s="176">
        <v>44.7</v>
      </c>
      <c r="D3599" s="282">
        <v>87</v>
      </c>
      <c r="E3599" s="265"/>
    </row>
    <row r="3600" spans="1:5">
      <c r="A3600" s="283">
        <v>12058</v>
      </c>
      <c r="B3600" s="176">
        <v>78.599999999999994</v>
      </c>
      <c r="C3600" s="176">
        <v>42.9</v>
      </c>
      <c r="D3600" s="282">
        <v>87</v>
      </c>
      <c r="E3600" s="265"/>
    </row>
    <row r="3601" spans="1:5">
      <c r="A3601" s="283">
        <v>12059</v>
      </c>
      <c r="B3601" s="176">
        <v>64.5</v>
      </c>
      <c r="C3601" s="176">
        <v>45.2</v>
      </c>
      <c r="D3601" s="282">
        <v>87</v>
      </c>
      <c r="E3601" s="265"/>
    </row>
    <row r="3602" spans="1:5">
      <c r="A3602" s="283">
        <v>12060</v>
      </c>
      <c r="B3602" s="176">
        <v>53.8</v>
      </c>
      <c r="C3602" s="176">
        <v>46.9</v>
      </c>
      <c r="D3602" s="282">
        <v>87</v>
      </c>
      <c r="E3602" s="265"/>
    </row>
    <row r="3603" spans="1:5">
      <c r="A3603" s="283">
        <v>12061</v>
      </c>
      <c r="B3603" s="176">
        <v>468.9</v>
      </c>
      <c r="C3603" s="176">
        <v>42.8</v>
      </c>
      <c r="D3603" s="282">
        <v>96</v>
      </c>
      <c r="E3603" s="265"/>
    </row>
    <row r="3604" spans="1:5">
      <c r="A3604" s="283">
        <v>12062</v>
      </c>
      <c r="B3604" s="176">
        <v>71.400000000000006</v>
      </c>
      <c r="C3604" s="176">
        <v>44.3</v>
      </c>
      <c r="D3604" s="282">
        <v>87</v>
      </c>
      <c r="E3604" s="265"/>
    </row>
    <row r="3605" spans="1:5">
      <c r="A3605" s="283">
        <v>12063</v>
      </c>
      <c r="B3605" s="176">
        <v>164.1</v>
      </c>
      <c r="C3605" s="176">
        <v>42.9</v>
      </c>
      <c r="D3605" s="282">
        <v>87</v>
      </c>
      <c r="E3605" s="265"/>
    </row>
    <row r="3606" spans="1:5">
      <c r="A3606" s="283">
        <v>12064</v>
      </c>
      <c r="B3606" s="176">
        <v>31.6</v>
      </c>
      <c r="C3606" s="176">
        <v>45.3</v>
      </c>
      <c r="D3606" s="282">
        <v>87</v>
      </c>
      <c r="E3606" s="265"/>
    </row>
    <row r="3607" spans="1:5">
      <c r="A3607" s="283">
        <v>12065</v>
      </c>
      <c r="B3607" s="176">
        <v>829</v>
      </c>
      <c r="C3607" s="176">
        <v>40.799999999999997</v>
      </c>
      <c r="D3607" s="282">
        <v>132</v>
      </c>
      <c r="E3607" s="265"/>
    </row>
    <row r="3608" spans="1:5">
      <c r="A3608" s="283">
        <v>12066</v>
      </c>
      <c r="B3608" s="176">
        <v>35.4</v>
      </c>
      <c r="C3608" s="176">
        <v>42.4</v>
      </c>
      <c r="D3608" s="282">
        <v>96</v>
      </c>
      <c r="E3608" s="265"/>
    </row>
    <row r="3609" spans="1:5">
      <c r="A3609" s="283">
        <v>12067</v>
      </c>
      <c r="B3609" s="176">
        <v>99.9</v>
      </c>
      <c r="C3609" s="176">
        <v>44.4</v>
      </c>
      <c r="D3609" s="282">
        <v>87</v>
      </c>
      <c r="E3609" s="265"/>
    </row>
    <row r="3610" spans="1:5">
      <c r="A3610" s="283">
        <v>12068</v>
      </c>
      <c r="B3610" s="176">
        <v>107.7</v>
      </c>
      <c r="C3610" s="176">
        <v>41.8</v>
      </c>
      <c r="D3610" s="282">
        <v>87</v>
      </c>
      <c r="E3610" s="265"/>
    </row>
    <row r="3611" spans="1:5">
      <c r="A3611" s="283">
        <v>12069</v>
      </c>
      <c r="B3611" s="176">
        <v>0</v>
      </c>
      <c r="C3611" s="176">
        <v>0</v>
      </c>
      <c r="D3611" s="282">
        <v>87</v>
      </c>
      <c r="E3611" s="265"/>
    </row>
    <row r="3612" spans="1:5">
      <c r="A3612" s="283">
        <v>12070</v>
      </c>
      <c r="B3612" s="176">
        <v>169.6</v>
      </c>
      <c r="C3612" s="176">
        <v>45.1</v>
      </c>
      <c r="D3612" s="282">
        <v>87</v>
      </c>
      <c r="E3612" s="265"/>
    </row>
    <row r="3613" spans="1:5">
      <c r="A3613" s="283">
        <v>12071</v>
      </c>
      <c r="B3613" s="176">
        <v>22.3</v>
      </c>
      <c r="C3613" s="176">
        <v>44.5</v>
      </c>
      <c r="D3613" s="282">
        <v>87</v>
      </c>
      <c r="E3613" s="265"/>
    </row>
    <row r="3614" spans="1:5">
      <c r="A3614" s="283">
        <v>12072</v>
      </c>
      <c r="B3614" s="176">
        <v>64.900000000000006</v>
      </c>
      <c r="C3614" s="176">
        <v>37.6</v>
      </c>
      <c r="D3614" s="282">
        <v>87</v>
      </c>
      <c r="E3614" s="265"/>
    </row>
    <row r="3615" spans="1:5">
      <c r="A3615" s="283">
        <v>12073</v>
      </c>
      <c r="B3615" s="176">
        <v>53.3</v>
      </c>
      <c r="C3615" s="176">
        <v>43.2</v>
      </c>
      <c r="D3615" s="282">
        <v>87</v>
      </c>
      <c r="E3615" s="265"/>
    </row>
    <row r="3616" spans="1:5">
      <c r="A3616" s="283">
        <v>12074</v>
      </c>
      <c r="B3616" s="176">
        <v>66.599999999999994</v>
      </c>
      <c r="C3616" s="176">
        <v>44.8</v>
      </c>
      <c r="D3616" s="282">
        <v>87</v>
      </c>
      <c r="E3616" s="265"/>
    </row>
    <row r="3617" spans="1:5">
      <c r="A3617" s="283">
        <v>12075</v>
      </c>
      <c r="B3617" s="176">
        <v>82.2</v>
      </c>
      <c r="C3617" s="176">
        <v>46.7</v>
      </c>
      <c r="D3617" s="282">
        <v>116</v>
      </c>
      <c r="E3617" s="265"/>
    </row>
    <row r="3618" spans="1:5">
      <c r="A3618" s="283">
        <v>12076</v>
      </c>
      <c r="B3618" s="176">
        <v>20.7</v>
      </c>
      <c r="C3618" s="176">
        <v>48.1</v>
      </c>
      <c r="D3618" s="282">
        <v>87</v>
      </c>
      <c r="E3618" s="265"/>
    </row>
    <row r="3619" spans="1:5">
      <c r="A3619" s="283">
        <v>12077</v>
      </c>
      <c r="B3619" s="176">
        <v>647.70000000000005</v>
      </c>
      <c r="C3619" s="176">
        <v>41.1</v>
      </c>
      <c r="D3619" s="282">
        <v>102</v>
      </c>
      <c r="E3619" s="265"/>
    </row>
    <row r="3620" spans="1:5">
      <c r="A3620" s="283">
        <v>12078</v>
      </c>
      <c r="B3620" s="176">
        <v>199</v>
      </c>
      <c r="C3620" s="176">
        <v>40.700000000000003</v>
      </c>
      <c r="D3620" s="282">
        <v>93</v>
      </c>
      <c r="E3620" s="265"/>
    </row>
    <row r="3621" spans="1:5">
      <c r="A3621" s="283">
        <v>12082</v>
      </c>
      <c r="B3621" s="176">
        <v>0</v>
      </c>
      <c r="C3621" s="176">
        <v>0</v>
      </c>
      <c r="D3621" s="282">
        <v>87</v>
      </c>
      <c r="E3621" s="265"/>
    </row>
    <row r="3622" spans="1:5">
      <c r="A3622" s="283">
        <v>12083</v>
      </c>
      <c r="B3622" s="176">
        <v>102.4</v>
      </c>
      <c r="C3622" s="176">
        <v>45.4</v>
      </c>
      <c r="D3622" s="282">
        <v>87</v>
      </c>
      <c r="E3622" s="265"/>
    </row>
    <row r="3623" spans="1:5">
      <c r="A3623" s="283">
        <v>12084</v>
      </c>
      <c r="B3623" s="176">
        <v>988.1</v>
      </c>
      <c r="C3623" s="176">
        <v>39.799999999999997</v>
      </c>
      <c r="D3623" s="282">
        <v>96</v>
      </c>
      <c r="E3623" s="265"/>
    </row>
    <row r="3624" spans="1:5">
      <c r="A3624" s="283">
        <v>12085</v>
      </c>
      <c r="B3624" s="176">
        <v>2573.4</v>
      </c>
      <c r="C3624" s="176">
        <v>38.9</v>
      </c>
      <c r="D3624" s="282">
        <v>87</v>
      </c>
      <c r="E3624" s="265"/>
    </row>
    <row r="3625" spans="1:5">
      <c r="A3625" s="283">
        <v>12086</v>
      </c>
      <c r="B3625" s="176">
        <v>314.8</v>
      </c>
      <c r="C3625" s="176">
        <v>47.2</v>
      </c>
      <c r="D3625" s="282">
        <v>87</v>
      </c>
      <c r="E3625" s="265"/>
    </row>
    <row r="3626" spans="1:5">
      <c r="A3626" s="283">
        <v>12087</v>
      </c>
      <c r="B3626" s="176">
        <v>63.9</v>
      </c>
      <c r="C3626" s="176">
        <v>44.8</v>
      </c>
      <c r="D3626" s="282">
        <v>87</v>
      </c>
      <c r="E3626" s="265"/>
    </row>
    <row r="3627" spans="1:5">
      <c r="A3627" s="283">
        <v>12089</v>
      </c>
      <c r="B3627" s="176">
        <v>46.6</v>
      </c>
      <c r="C3627" s="176">
        <v>45</v>
      </c>
      <c r="D3627" s="282">
        <v>124</v>
      </c>
      <c r="E3627" s="265"/>
    </row>
    <row r="3628" spans="1:5">
      <c r="A3628" s="283">
        <v>12090</v>
      </c>
      <c r="B3628" s="176">
        <v>149.80000000000001</v>
      </c>
      <c r="C3628" s="176">
        <v>41.6</v>
      </c>
      <c r="D3628" s="282">
        <v>108</v>
      </c>
      <c r="E3628" s="265"/>
    </row>
    <row r="3629" spans="1:5">
      <c r="A3629" s="283">
        <v>12092</v>
      </c>
      <c r="B3629" s="176">
        <v>84.3</v>
      </c>
      <c r="C3629" s="176">
        <v>43.2</v>
      </c>
      <c r="D3629" s="282">
        <v>87</v>
      </c>
      <c r="E3629" s="265"/>
    </row>
    <row r="3630" spans="1:5">
      <c r="A3630" s="283">
        <v>12093</v>
      </c>
      <c r="B3630" s="176">
        <v>29.7</v>
      </c>
      <c r="C3630" s="176">
        <v>45.9</v>
      </c>
      <c r="D3630" s="282">
        <v>87</v>
      </c>
      <c r="E3630" s="265"/>
    </row>
    <row r="3631" spans="1:5">
      <c r="A3631" s="283">
        <v>12094</v>
      </c>
      <c r="B3631" s="176">
        <v>83.5</v>
      </c>
      <c r="C3631" s="176">
        <v>40.200000000000003</v>
      </c>
      <c r="D3631" s="282">
        <v>87</v>
      </c>
      <c r="E3631" s="265"/>
    </row>
    <row r="3632" spans="1:5">
      <c r="A3632" s="283">
        <v>12095</v>
      </c>
      <c r="B3632" s="176">
        <v>232.9</v>
      </c>
      <c r="C3632" s="176">
        <v>40.6</v>
      </c>
      <c r="D3632" s="282">
        <v>94</v>
      </c>
      <c r="E3632" s="265"/>
    </row>
    <row r="3633" spans="1:5">
      <c r="A3633" s="283">
        <v>12106</v>
      </c>
      <c r="B3633" s="176">
        <v>143.5</v>
      </c>
      <c r="C3633" s="176">
        <v>46.9</v>
      </c>
      <c r="D3633" s="282">
        <v>87</v>
      </c>
      <c r="E3633" s="265"/>
    </row>
    <row r="3634" spans="1:5">
      <c r="A3634" s="283">
        <v>12107</v>
      </c>
      <c r="B3634" s="176">
        <v>44.9</v>
      </c>
      <c r="C3634" s="176">
        <v>45.3</v>
      </c>
      <c r="D3634" s="282">
        <v>87</v>
      </c>
      <c r="E3634" s="265"/>
    </row>
    <row r="3635" spans="1:5">
      <c r="A3635" s="283">
        <v>12108</v>
      </c>
      <c r="B3635" s="176">
        <v>2.7</v>
      </c>
      <c r="C3635" s="176">
        <v>50.7</v>
      </c>
      <c r="D3635" s="282">
        <v>87</v>
      </c>
      <c r="E3635" s="265"/>
    </row>
    <row r="3636" spans="1:5">
      <c r="A3636" s="283">
        <v>12110</v>
      </c>
      <c r="B3636" s="176">
        <v>1401.9</v>
      </c>
      <c r="C3636" s="176">
        <v>42.8</v>
      </c>
      <c r="D3636" s="282">
        <v>143</v>
      </c>
      <c r="E3636" s="265"/>
    </row>
    <row r="3637" spans="1:5">
      <c r="A3637" s="283">
        <v>12115</v>
      </c>
      <c r="B3637" s="176">
        <v>43.7</v>
      </c>
      <c r="C3637" s="176">
        <v>51.8</v>
      </c>
      <c r="D3637" s="282">
        <v>87</v>
      </c>
      <c r="E3637" s="265"/>
    </row>
    <row r="3638" spans="1:5">
      <c r="A3638" s="283">
        <v>12116</v>
      </c>
      <c r="B3638" s="176">
        <v>46.7</v>
      </c>
      <c r="C3638" s="176">
        <v>46.9</v>
      </c>
      <c r="D3638" s="282">
        <v>87</v>
      </c>
      <c r="E3638" s="265"/>
    </row>
    <row r="3639" spans="1:5">
      <c r="A3639" s="283">
        <v>12117</v>
      </c>
      <c r="B3639" s="176">
        <v>72.599999999999994</v>
      </c>
      <c r="C3639" s="176">
        <v>43.1</v>
      </c>
      <c r="D3639" s="282">
        <v>87</v>
      </c>
      <c r="E3639" s="265"/>
    </row>
    <row r="3640" spans="1:5">
      <c r="A3640" s="283">
        <v>12118</v>
      </c>
      <c r="B3640" s="176">
        <v>389.6</v>
      </c>
      <c r="C3640" s="176">
        <v>39.200000000000003</v>
      </c>
      <c r="D3640" s="282">
        <v>103</v>
      </c>
      <c r="E3640" s="265"/>
    </row>
    <row r="3641" spans="1:5">
      <c r="A3641" s="283">
        <v>12120</v>
      </c>
      <c r="B3641" s="176">
        <v>31.4</v>
      </c>
      <c r="C3641" s="176">
        <v>44.6</v>
      </c>
      <c r="D3641" s="282">
        <v>87</v>
      </c>
      <c r="E3641" s="265"/>
    </row>
    <row r="3642" spans="1:5">
      <c r="A3642" s="283">
        <v>12121</v>
      </c>
      <c r="B3642" s="176">
        <v>112.3</v>
      </c>
      <c r="C3642" s="176">
        <v>44.2</v>
      </c>
      <c r="D3642" s="282">
        <v>87</v>
      </c>
      <c r="E3642" s="265"/>
    </row>
    <row r="3643" spans="1:5">
      <c r="A3643" s="283">
        <v>12122</v>
      </c>
      <c r="B3643" s="176">
        <v>34.200000000000003</v>
      </c>
      <c r="C3643" s="176">
        <v>45.3</v>
      </c>
      <c r="D3643" s="282">
        <v>97</v>
      </c>
      <c r="E3643" s="265"/>
    </row>
    <row r="3644" spans="1:5">
      <c r="A3644" s="283">
        <v>12123</v>
      </c>
      <c r="B3644" s="176">
        <v>132.4</v>
      </c>
      <c r="C3644" s="176">
        <v>42.6</v>
      </c>
      <c r="D3644" s="282">
        <v>87</v>
      </c>
      <c r="E3644" s="265"/>
    </row>
    <row r="3645" spans="1:5">
      <c r="A3645" s="283">
        <v>12124</v>
      </c>
      <c r="B3645" s="176">
        <v>179.7</v>
      </c>
      <c r="C3645" s="176">
        <v>43.4</v>
      </c>
      <c r="D3645" s="282">
        <v>87</v>
      </c>
      <c r="E3645" s="265"/>
    </row>
    <row r="3646" spans="1:5">
      <c r="A3646" s="283">
        <v>12125</v>
      </c>
      <c r="B3646" s="176">
        <v>69</v>
      </c>
      <c r="C3646" s="176">
        <v>46.2</v>
      </c>
      <c r="D3646" s="282">
        <v>124</v>
      </c>
      <c r="E3646" s="265"/>
    </row>
    <row r="3647" spans="1:5">
      <c r="A3647" s="283">
        <v>12128</v>
      </c>
      <c r="B3647" s="176">
        <v>1508.5</v>
      </c>
      <c r="C3647" s="176">
        <v>47.3</v>
      </c>
      <c r="D3647" s="282">
        <v>87</v>
      </c>
      <c r="E3647" s="265"/>
    </row>
    <row r="3648" spans="1:5">
      <c r="A3648" s="283">
        <v>12130</v>
      </c>
      <c r="B3648" s="176">
        <v>456.8</v>
      </c>
      <c r="C3648" s="176">
        <v>44.3</v>
      </c>
      <c r="D3648" s="282">
        <v>87</v>
      </c>
      <c r="E3648" s="265"/>
    </row>
    <row r="3649" spans="1:5">
      <c r="A3649" s="283">
        <v>12131</v>
      </c>
      <c r="B3649" s="176">
        <v>14.8</v>
      </c>
      <c r="C3649" s="176">
        <v>40.200000000000003</v>
      </c>
      <c r="D3649" s="282">
        <v>115</v>
      </c>
      <c r="E3649" s="265"/>
    </row>
    <row r="3650" spans="1:5">
      <c r="A3650" s="283">
        <v>12132</v>
      </c>
      <c r="B3650" s="176">
        <v>267.3</v>
      </c>
      <c r="C3650" s="176">
        <v>45.8</v>
      </c>
      <c r="D3650" s="282">
        <v>87</v>
      </c>
      <c r="E3650" s="265"/>
    </row>
    <row r="3651" spans="1:5">
      <c r="A3651" s="283">
        <v>12133</v>
      </c>
      <c r="B3651" s="176">
        <v>55.1</v>
      </c>
      <c r="C3651" s="176">
        <v>45.8</v>
      </c>
      <c r="D3651" s="282">
        <v>87</v>
      </c>
      <c r="E3651" s="265"/>
    </row>
    <row r="3652" spans="1:5">
      <c r="A3652" s="283">
        <v>12134</v>
      </c>
      <c r="B3652" s="176">
        <v>21.8</v>
      </c>
      <c r="C3652" s="176">
        <v>46.3</v>
      </c>
      <c r="D3652" s="282">
        <v>87</v>
      </c>
      <c r="E3652" s="265"/>
    </row>
    <row r="3653" spans="1:5">
      <c r="A3653" s="283">
        <v>12136</v>
      </c>
      <c r="B3653" s="176">
        <v>48.6</v>
      </c>
      <c r="C3653" s="176">
        <v>49.7</v>
      </c>
      <c r="D3653" s="282">
        <v>87</v>
      </c>
      <c r="E3653" s="265"/>
    </row>
    <row r="3654" spans="1:5">
      <c r="A3654" s="283">
        <v>12137</v>
      </c>
      <c r="B3654" s="176">
        <v>79.3</v>
      </c>
      <c r="C3654" s="176">
        <v>45.1</v>
      </c>
      <c r="D3654" s="282">
        <v>87</v>
      </c>
      <c r="E3654" s="265"/>
    </row>
    <row r="3655" spans="1:5">
      <c r="A3655" s="283">
        <v>12138</v>
      </c>
      <c r="B3655" s="176">
        <v>38.9</v>
      </c>
      <c r="C3655" s="176">
        <v>44</v>
      </c>
      <c r="D3655" s="282">
        <v>87</v>
      </c>
      <c r="E3655" s="265"/>
    </row>
    <row r="3656" spans="1:5">
      <c r="A3656" s="283">
        <v>12139</v>
      </c>
      <c r="B3656" s="176">
        <v>0.8</v>
      </c>
      <c r="C3656" s="176">
        <v>49.1</v>
      </c>
      <c r="D3656" s="282">
        <v>87</v>
      </c>
      <c r="E3656" s="265"/>
    </row>
    <row r="3657" spans="1:5">
      <c r="A3657" s="283">
        <v>12140</v>
      </c>
      <c r="B3657" s="176">
        <v>161</v>
      </c>
      <c r="C3657" s="176">
        <v>41.2</v>
      </c>
      <c r="D3657" s="282">
        <v>87</v>
      </c>
      <c r="E3657" s="265"/>
    </row>
    <row r="3658" spans="1:5">
      <c r="A3658" s="283">
        <v>12141</v>
      </c>
      <c r="B3658" s="176">
        <v>0</v>
      </c>
      <c r="C3658" s="176">
        <v>0</v>
      </c>
      <c r="D3658" s="282">
        <v>87</v>
      </c>
      <c r="E3658" s="265"/>
    </row>
    <row r="3659" spans="1:5">
      <c r="A3659" s="283">
        <v>12143</v>
      </c>
      <c r="B3659" s="176">
        <v>242.3</v>
      </c>
      <c r="C3659" s="176">
        <v>39.5</v>
      </c>
      <c r="D3659" s="282">
        <v>87</v>
      </c>
      <c r="E3659" s="265"/>
    </row>
    <row r="3660" spans="1:5">
      <c r="A3660" s="283">
        <v>12144</v>
      </c>
      <c r="B3660" s="176">
        <v>995.5</v>
      </c>
      <c r="C3660" s="176">
        <v>39.299999999999997</v>
      </c>
      <c r="D3660" s="282">
        <v>157</v>
      </c>
      <c r="E3660" s="265"/>
    </row>
    <row r="3661" spans="1:5">
      <c r="A3661" s="283">
        <v>12147</v>
      </c>
      <c r="B3661" s="176">
        <v>27</v>
      </c>
      <c r="C3661" s="176">
        <v>47.8</v>
      </c>
      <c r="D3661" s="282">
        <v>87</v>
      </c>
      <c r="E3661" s="265"/>
    </row>
    <row r="3662" spans="1:5">
      <c r="A3662" s="283">
        <v>12148</v>
      </c>
      <c r="B3662" s="176">
        <v>407.9</v>
      </c>
      <c r="C3662" s="176">
        <v>40.6</v>
      </c>
      <c r="D3662" s="282">
        <v>96</v>
      </c>
      <c r="E3662" s="265"/>
    </row>
    <row r="3663" spans="1:5">
      <c r="A3663" s="283">
        <v>12149</v>
      </c>
      <c r="B3663" s="176">
        <v>48.3</v>
      </c>
      <c r="C3663" s="176">
        <v>43.6</v>
      </c>
      <c r="D3663" s="282">
        <v>87</v>
      </c>
      <c r="E3663" s="265"/>
    </row>
    <row r="3664" spans="1:5">
      <c r="A3664" s="283">
        <v>12150</v>
      </c>
      <c r="B3664" s="176">
        <v>291.89999999999998</v>
      </c>
      <c r="C3664" s="176">
        <v>44.3</v>
      </c>
      <c r="D3664" s="282">
        <v>87</v>
      </c>
      <c r="E3664" s="265"/>
    </row>
    <row r="3665" spans="1:5">
      <c r="A3665" s="283">
        <v>12151</v>
      </c>
      <c r="B3665" s="176">
        <v>326.5</v>
      </c>
      <c r="C3665" s="176">
        <v>40.4</v>
      </c>
      <c r="D3665" s="282">
        <v>87</v>
      </c>
      <c r="E3665" s="265"/>
    </row>
    <row r="3666" spans="1:5">
      <c r="A3666" s="283">
        <v>12153</v>
      </c>
      <c r="B3666" s="176">
        <v>55.1</v>
      </c>
      <c r="C3666" s="176">
        <v>43</v>
      </c>
      <c r="D3666" s="282">
        <v>87</v>
      </c>
      <c r="E3666" s="265"/>
    </row>
    <row r="3667" spans="1:5">
      <c r="A3667" s="283">
        <v>12154</v>
      </c>
      <c r="B3667" s="176">
        <v>92.3</v>
      </c>
      <c r="C3667" s="176">
        <v>41.9</v>
      </c>
      <c r="D3667" s="282">
        <v>87</v>
      </c>
      <c r="E3667" s="265"/>
    </row>
    <row r="3668" spans="1:5">
      <c r="A3668" s="283">
        <v>12155</v>
      </c>
      <c r="B3668" s="176">
        <v>36.299999999999997</v>
      </c>
      <c r="C3668" s="176">
        <v>44.5</v>
      </c>
      <c r="D3668" s="282">
        <v>87</v>
      </c>
      <c r="E3668" s="265"/>
    </row>
    <row r="3669" spans="1:5">
      <c r="A3669" s="283">
        <v>12156</v>
      </c>
      <c r="B3669" s="176">
        <v>120.9</v>
      </c>
      <c r="C3669" s="176">
        <v>41.3</v>
      </c>
      <c r="D3669" s="282">
        <v>87</v>
      </c>
      <c r="E3669" s="265"/>
    </row>
    <row r="3670" spans="1:5">
      <c r="A3670" s="283">
        <v>12157</v>
      </c>
      <c r="B3670" s="176">
        <v>75.599999999999994</v>
      </c>
      <c r="C3670" s="176">
        <v>44.7</v>
      </c>
      <c r="D3670" s="282">
        <v>113</v>
      </c>
      <c r="E3670" s="265"/>
    </row>
    <row r="3671" spans="1:5">
      <c r="A3671" s="283">
        <v>12158</v>
      </c>
      <c r="B3671" s="176">
        <v>217.7</v>
      </c>
      <c r="C3671" s="176">
        <v>40.4</v>
      </c>
      <c r="D3671" s="282">
        <v>95</v>
      </c>
      <c r="E3671" s="265"/>
    </row>
    <row r="3672" spans="1:5">
      <c r="A3672" s="283">
        <v>12159</v>
      </c>
      <c r="B3672" s="176">
        <v>488.5</v>
      </c>
      <c r="C3672" s="176">
        <v>45.2</v>
      </c>
      <c r="D3672" s="282">
        <v>122</v>
      </c>
      <c r="E3672" s="265"/>
    </row>
    <row r="3673" spans="1:5">
      <c r="A3673" s="283">
        <v>12160</v>
      </c>
      <c r="B3673" s="176">
        <v>67.2</v>
      </c>
      <c r="C3673" s="176">
        <v>41.5</v>
      </c>
      <c r="D3673" s="282">
        <v>87</v>
      </c>
      <c r="E3673" s="265"/>
    </row>
    <row r="3674" spans="1:5">
      <c r="A3674" s="283">
        <v>12161</v>
      </c>
      <c r="B3674" s="176">
        <v>0</v>
      </c>
      <c r="C3674" s="176">
        <v>0</v>
      </c>
      <c r="D3674" s="282">
        <v>87</v>
      </c>
      <c r="E3674" s="265"/>
    </row>
    <row r="3675" spans="1:5">
      <c r="A3675" s="283">
        <v>12164</v>
      </c>
      <c r="B3675" s="176">
        <v>1.1000000000000001</v>
      </c>
      <c r="C3675" s="176">
        <v>51.9</v>
      </c>
      <c r="D3675" s="282">
        <v>87</v>
      </c>
      <c r="E3675" s="265"/>
    </row>
    <row r="3676" spans="1:5">
      <c r="A3676" s="283">
        <v>12165</v>
      </c>
      <c r="B3676" s="176">
        <v>31.8</v>
      </c>
      <c r="C3676" s="176">
        <v>49.5</v>
      </c>
      <c r="D3676" s="282">
        <v>87</v>
      </c>
      <c r="E3676" s="265"/>
    </row>
    <row r="3677" spans="1:5">
      <c r="A3677" s="283">
        <v>12166</v>
      </c>
      <c r="B3677" s="176">
        <v>35.1</v>
      </c>
      <c r="C3677" s="176">
        <v>43.2</v>
      </c>
      <c r="D3677" s="282">
        <v>87</v>
      </c>
      <c r="E3677" s="265"/>
    </row>
    <row r="3678" spans="1:5">
      <c r="A3678" s="283">
        <v>12167</v>
      </c>
      <c r="B3678" s="176">
        <v>52.2</v>
      </c>
      <c r="C3678" s="176">
        <v>45.7</v>
      </c>
      <c r="D3678" s="282">
        <v>87</v>
      </c>
      <c r="E3678" s="265"/>
    </row>
    <row r="3679" spans="1:5">
      <c r="A3679" s="283">
        <v>12168</v>
      </c>
      <c r="B3679" s="176">
        <v>49.8</v>
      </c>
      <c r="C3679" s="176">
        <v>44</v>
      </c>
      <c r="D3679" s="282">
        <v>87</v>
      </c>
      <c r="E3679" s="265"/>
    </row>
    <row r="3680" spans="1:5">
      <c r="A3680" s="283">
        <v>12169</v>
      </c>
      <c r="B3680" s="176">
        <v>50.2</v>
      </c>
      <c r="C3680" s="176">
        <v>43.1</v>
      </c>
      <c r="D3680" s="282">
        <v>87</v>
      </c>
      <c r="E3680" s="265"/>
    </row>
    <row r="3681" spans="1:5">
      <c r="A3681" s="283">
        <v>12170</v>
      </c>
      <c r="B3681" s="176">
        <v>192.2</v>
      </c>
      <c r="C3681" s="176">
        <v>40.299999999999997</v>
      </c>
      <c r="D3681" s="282">
        <v>87</v>
      </c>
      <c r="E3681" s="265"/>
    </row>
    <row r="3682" spans="1:5">
      <c r="A3682" s="283">
        <v>12172</v>
      </c>
      <c r="B3682" s="176">
        <v>0</v>
      </c>
      <c r="C3682" s="176">
        <v>0</v>
      </c>
      <c r="D3682" s="282">
        <v>87</v>
      </c>
      <c r="E3682" s="265"/>
    </row>
    <row r="3683" spans="1:5">
      <c r="A3683" s="283">
        <v>12173</v>
      </c>
      <c r="B3683" s="176">
        <v>108.3</v>
      </c>
      <c r="C3683" s="176">
        <v>42.4</v>
      </c>
      <c r="D3683" s="282">
        <v>116</v>
      </c>
      <c r="E3683" s="265"/>
    </row>
    <row r="3684" spans="1:5">
      <c r="A3684" s="283">
        <v>12174</v>
      </c>
      <c r="B3684" s="176">
        <v>79.3</v>
      </c>
      <c r="C3684" s="176">
        <v>41.6</v>
      </c>
      <c r="D3684" s="282">
        <v>87</v>
      </c>
      <c r="E3684" s="265"/>
    </row>
    <row r="3685" spans="1:5">
      <c r="A3685" s="283">
        <v>12175</v>
      </c>
      <c r="B3685" s="176">
        <v>26.6</v>
      </c>
      <c r="C3685" s="176">
        <v>44.9</v>
      </c>
      <c r="D3685" s="282">
        <v>87</v>
      </c>
      <c r="E3685" s="265"/>
    </row>
    <row r="3686" spans="1:5">
      <c r="A3686" s="283">
        <v>12176</v>
      </c>
      <c r="B3686" s="176">
        <v>65.2</v>
      </c>
      <c r="C3686" s="176">
        <v>44.5</v>
      </c>
      <c r="D3686" s="282">
        <v>87</v>
      </c>
      <c r="E3686" s="265"/>
    </row>
    <row r="3687" spans="1:5">
      <c r="A3687" s="283">
        <v>12177</v>
      </c>
      <c r="B3687" s="176">
        <v>0</v>
      </c>
      <c r="C3687" s="176">
        <v>0</v>
      </c>
      <c r="D3687" s="282">
        <v>87</v>
      </c>
      <c r="E3687" s="265"/>
    </row>
    <row r="3688" spans="1:5">
      <c r="A3688" s="283">
        <v>12180</v>
      </c>
      <c r="B3688" s="176">
        <v>891.2</v>
      </c>
      <c r="C3688" s="176">
        <v>32.799999999999997</v>
      </c>
      <c r="D3688" s="282">
        <v>176</v>
      </c>
      <c r="E3688" s="265"/>
    </row>
    <row r="3689" spans="1:5">
      <c r="A3689" s="283">
        <v>12181</v>
      </c>
      <c r="B3689" s="176">
        <v>0</v>
      </c>
      <c r="C3689" s="176">
        <v>0</v>
      </c>
      <c r="D3689" s="282">
        <v>87</v>
      </c>
      <c r="E3689" s="265"/>
    </row>
    <row r="3690" spans="1:5">
      <c r="A3690" s="283">
        <v>12182</v>
      </c>
      <c r="B3690" s="176">
        <v>1022.8</v>
      </c>
      <c r="C3690" s="176">
        <v>40.1</v>
      </c>
      <c r="D3690" s="282">
        <v>110</v>
      </c>
      <c r="E3690" s="265"/>
    </row>
    <row r="3691" spans="1:5">
      <c r="A3691" s="283">
        <v>12183</v>
      </c>
      <c r="B3691" s="176">
        <v>3201</v>
      </c>
      <c r="C3691" s="176">
        <v>38.299999999999997</v>
      </c>
      <c r="D3691" s="282">
        <v>87</v>
      </c>
      <c r="E3691" s="265"/>
    </row>
    <row r="3692" spans="1:5">
      <c r="A3692" s="283">
        <v>12184</v>
      </c>
      <c r="B3692" s="176">
        <v>205.1</v>
      </c>
      <c r="C3692" s="176">
        <v>45</v>
      </c>
      <c r="D3692" s="282">
        <v>126</v>
      </c>
      <c r="E3692" s="265"/>
    </row>
    <row r="3693" spans="1:5">
      <c r="A3693" s="283">
        <v>12185</v>
      </c>
      <c r="B3693" s="176">
        <v>108.9</v>
      </c>
      <c r="C3693" s="176">
        <v>40.4</v>
      </c>
      <c r="D3693" s="282">
        <v>87</v>
      </c>
      <c r="E3693" s="265"/>
    </row>
    <row r="3694" spans="1:5">
      <c r="A3694" s="283">
        <v>12186</v>
      </c>
      <c r="B3694" s="176">
        <v>187.5</v>
      </c>
      <c r="C3694" s="176">
        <v>45.7</v>
      </c>
      <c r="D3694" s="282">
        <v>94</v>
      </c>
      <c r="E3694" s="265"/>
    </row>
    <row r="3695" spans="1:5">
      <c r="A3695" s="283">
        <v>12187</v>
      </c>
      <c r="B3695" s="176">
        <v>31</v>
      </c>
      <c r="C3695" s="176">
        <v>45.4</v>
      </c>
      <c r="D3695" s="282">
        <v>87</v>
      </c>
      <c r="E3695" s="265"/>
    </row>
    <row r="3696" spans="1:5">
      <c r="A3696" s="283">
        <v>12188</v>
      </c>
      <c r="B3696" s="176">
        <v>834.7</v>
      </c>
      <c r="C3696" s="176">
        <v>40.9</v>
      </c>
      <c r="D3696" s="282">
        <v>87</v>
      </c>
      <c r="E3696" s="265"/>
    </row>
    <row r="3697" spans="1:5">
      <c r="A3697" s="283">
        <v>12189</v>
      </c>
      <c r="B3697" s="176">
        <v>2912.7</v>
      </c>
      <c r="C3697" s="176">
        <v>36</v>
      </c>
      <c r="D3697" s="282">
        <v>87</v>
      </c>
      <c r="E3697" s="265"/>
    </row>
    <row r="3698" spans="1:5">
      <c r="A3698" s="283">
        <v>12190</v>
      </c>
      <c r="B3698" s="176">
        <v>3.8</v>
      </c>
      <c r="C3698" s="176">
        <v>48.3</v>
      </c>
      <c r="D3698" s="282">
        <v>87</v>
      </c>
      <c r="E3698" s="265"/>
    </row>
    <row r="3699" spans="1:5">
      <c r="A3699" s="283">
        <v>12192</v>
      </c>
      <c r="B3699" s="176">
        <v>105.5</v>
      </c>
      <c r="C3699" s="176">
        <v>45</v>
      </c>
      <c r="D3699" s="282">
        <v>87</v>
      </c>
      <c r="E3699" s="265"/>
    </row>
    <row r="3700" spans="1:5">
      <c r="A3700" s="283">
        <v>12193</v>
      </c>
      <c r="B3700" s="176">
        <v>58.7</v>
      </c>
      <c r="C3700" s="176">
        <v>44.6</v>
      </c>
      <c r="D3700" s="282">
        <v>110</v>
      </c>
      <c r="E3700" s="265"/>
    </row>
    <row r="3701" spans="1:5">
      <c r="A3701" s="283">
        <v>12194</v>
      </c>
      <c r="B3701" s="176">
        <v>14.7</v>
      </c>
      <c r="C3701" s="176">
        <v>39.4</v>
      </c>
      <c r="D3701" s="282">
        <v>87</v>
      </c>
      <c r="E3701" s="265"/>
    </row>
    <row r="3702" spans="1:5">
      <c r="A3702" s="283">
        <v>12195</v>
      </c>
      <c r="B3702" s="176">
        <v>77.5</v>
      </c>
      <c r="C3702" s="176">
        <v>45.4</v>
      </c>
      <c r="D3702" s="282">
        <v>87</v>
      </c>
      <c r="E3702" s="265"/>
    </row>
    <row r="3703" spans="1:5">
      <c r="A3703" s="283">
        <v>12196</v>
      </c>
      <c r="B3703" s="176">
        <v>370.8</v>
      </c>
      <c r="C3703" s="176">
        <v>42.5</v>
      </c>
      <c r="D3703" s="282">
        <v>87</v>
      </c>
      <c r="E3703" s="265"/>
    </row>
    <row r="3704" spans="1:5">
      <c r="A3704" s="283">
        <v>12197</v>
      </c>
      <c r="B3704" s="176">
        <v>39</v>
      </c>
      <c r="C3704" s="176">
        <v>45.4</v>
      </c>
      <c r="D3704" s="282">
        <v>87</v>
      </c>
      <c r="E3704" s="265"/>
    </row>
    <row r="3705" spans="1:5">
      <c r="A3705" s="283">
        <v>12198</v>
      </c>
      <c r="B3705" s="176">
        <v>573.29999999999995</v>
      </c>
      <c r="C3705" s="176">
        <v>41.9</v>
      </c>
      <c r="D3705" s="282">
        <v>119</v>
      </c>
      <c r="E3705" s="265"/>
    </row>
    <row r="3706" spans="1:5">
      <c r="A3706" s="283">
        <v>12201</v>
      </c>
      <c r="B3706" s="176">
        <v>0</v>
      </c>
      <c r="C3706" s="176">
        <v>0</v>
      </c>
      <c r="D3706" s="282">
        <v>87</v>
      </c>
      <c r="E3706" s="265"/>
    </row>
    <row r="3707" spans="1:5">
      <c r="A3707" s="283">
        <v>12202</v>
      </c>
      <c r="B3707" s="176">
        <v>3688.2</v>
      </c>
      <c r="C3707" s="176">
        <v>32</v>
      </c>
      <c r="D3707" s="282">
        <v>131</v>
      </c>
      <c r="E3707" s="265"/>
    </row>
    <row r="3708" spans="1:5">
      <c r="A3708" s="283">
        <v>12203</v>
      </c>
      <c r="B3708" s="176">
        <v>2438.5</v>
      </c>
      <c r="C3708" s="176">
        <v>31.7</v>
      </c>
      <c r="D3708" s="282">
        <v>179</v>
      </c>
      <c r="E3708" s="265"/>
    </row>
    <row r="3709" spans="1:5">
      <c r="A3709" s="283">
        <v>12204</v>
      </c>
      <c r="B3709" s="176">
        <v>1636.7</v>
      </c>
      <c r="C3709" s="176">
        <v>38.299999999999997</v>
      </c>
      <c r="D3709" s="282">
        <v>95</v>
      </c>
      <c r="E3709" s="265"/>
    </row>
    <row r="3710" spans="1:5">
      <c r="A3710" s="283">
        <v>12205</v>
      </c>
      <c r="B3710" s="176">
        <v>1604.6</v>
      </c>
      <c r="C3710" s="176">
        <v>43.3</v>
      </c>
      <c r="D3710" s="282">
        <v>155</v>
      </c>
      <c r="E3710" s="265"/>
    </row>
    <row r="3711" spans="1:5">
      <c r="A3711" s="283">
        <v>12206</v>
      </c>
      <c r="B3711" s="176">
        <v>5871.7</v>
      </c>
      <c r="C3711" s="176">
        <v>26.5</v>
      </c>
      <c r="D3711" s="282">
        <v>146</v>
      </c>
      <c r="E3711" s="265"/>
    </row>
    <row r="3712" spans="1:5">
      <c r="A3712" s="283">
        <v>12207</v>
      </c>
      <c r="B3712" s="176">
        <v>2251.1999999999998</v>
      </c>
      <c r="C3712" s="176">
        <v>36.5</v>
      </c>
      <c r="D3712" s="282">
        <v>112</v>
      </c>
      <c r="E3712" s="265"/>
    </row>
    <row r="3713" spans="1:5">
      <c r="A3713" s="283">
        <v>12208</v>
      </c>
      <c r="B3713" s="176">
        <v>4611.3999999999996</v>
      </c>
      <c r="C3713" s="176">
        <v>32.9</v>
      </c>
      <c r="D3713" s="282">
        <v>186</v>
      </c>
      <c r="E3713" s="265"/>
    </row>
    <row r="3714" spans="1:5">
      <c r="A3714" s="283">
        <v>12209</v>
      </c>
      <c r="B3714" s="176">
        <v>4900.6000000000004</v>
      </c>
      <c r="C3714" s="176">
        <v>35.299999999999997</v>
      </c>
      <c r="D3714" s="282">
        <v>87</v>
      </c>
      <c r="E3714" s="265"/>
    </row>
    <row r="3715" spans="1:5">
      <c r="A3715" s="283">
        <v>12210</v>
      </c>
      <c r="B3715" s="176">
        <v>9587.6</v>
      </c>
      <c r="C3715" s="176">
        <v>31.4</v>
      </c>
      <c r="D3715" s="282">
        <v>176</v>
      </c>
      <c r="E3715" s="265"/>
    </row>
    <row r="3716" spans="1:5">
      <c r="A3716" s="283">
        <v>12211</v>
      </c>
      <c r="B3716" s="176">
        <v>1736</v>
      </c>
      <c r="C3716" s="176">
        <v>43</v>
      </c>
      <c r="D3716" s="282">
        <v>179</v>
      </c>
      <c r="E3716" s="265"/>
    </row>
    <row r="3717" spans="1:5">
      <c r="A3717" s="283">
        <v>12212</v>
      </c>
      <c r="B3717" s="176">
        <v>0</v>
      </c>
      <c r="C3717" s="176">
        <v>0</v>
      </c>
      <c r="D3717" s="282">
        <v>87</v>
      </c>
      <c r="E3717" s="265"/>
    </row>
    <row r="3718" spans="1:5">
      <c r="A3718" s="283">
        <v>12220</v>
      </c>
      <c r="B3718" s="176">
        <v>0</v>
      </c>
      <c r="C3718" s="176">
        <v>0</v>
      </c>
      <c r="D3718" s="282">
        <v>87</v>
      </c>
      <c r="E3718" s="265"/>
    </row>
    <row r="3719" spans="1:5">
      <c r="A3719" s="283">
        <v>12222</v>
      </c>
      <c r="B3719" s="176">
        <v>0</v>
      </c>
      <c r="C3719" s="176">
        <v>0</v>
      </c>
      <c r="D3719" s="282">
        <v>87</v>
      </c>
      <c r="E3719" s="265"/>
    </row>
    <row r="3720" spans="1:5">
      <c r="A3720" s="283">
        <v>12223</v>
      </c>
      <c r="B3720" s="176">
        <v>0</v>
      </c>
      <c r="C3720" s="176">
        <v>0</v>
      </c>
      <c r="D3720" s="282">
        <v>87</v>
      </c>
      <c r="E3720" s="265"/>
    </row>
    <row r="3721" spans="1:5">
      <c r="A3721" s="283">
        <v>12224</v>
      </c>
      <c r="B3721" s="176">
        <v>2992.9</v>
      </c>
      <c r="C3721" s="176">
        <v>41.5</v>
      </c>
      <c r="D3721" s="282">
        <v>87</v>
      </c>
      <c r="E3721" s="265"/>
    </row>
    <row r="3722" spans="1:5">
      <c r="A3722" s="283">
        <v>12226</v>
      </c>
      <c r="B3722" s="176">
        <v>0</v>
      </c>
      <c r="C3722" s="176">
        <v>0</v>
      </c>
      <c r="D3722" s="282">
        <v>87</v>
      </c>
      <c r="E3722" s="265"/>
    </row>
    <row r="3723" spans="1:5">
      <c r="A3723" s="283">
        <v>12227</v>
      </c>
      <c r="B3723" s="176">
        <v>0</v>
      </c>
      <c r="C3723" s="176">
        <v>0</v>
      </c>
      <c r="D3723" s="282">
        <v>87</v>
      </c>
      <c r="E3723" s="265"/>
    </row>
    <row r="3724" spans="1:5">
      <c r="A3724" s="283">
        <v>12228</v>
      </c>
      <c r="B3724" s="176">
        <v>0</v>
      </c>
      <c r="C3724" s="176">
        <v>0</v>
      </c>
      <c r="D3724" s="282">
        <v>87</v>
      </c>
      <c r="E3724" s="265"/>
    </row>
    <row r="3725" spans="1:5">
      <c r="A3725" s="283">
        <v>12230</v>
      </c>
      <c r="B3725" s="176">
        <v>0</v>
      </c>
      <c r="C3725" s="176">
        <v>0</v>
      </c>
      <c r="D3725" s="282">
        <v>87</v>
      </c>
      <c r="E3725" s="265"/>
    </row>
    <row r="3726" spans="1:5">
      <c r="A3726" s="283">
        <v>12231</v>
      </c>
      <c r="B3726" s="176">
        <v>0</v>
      </c>
      <c r="C3726" s="176">
        <v>0</v>
      </c>
      <c r="D3726" s="282">
        <v>87</v>
      </c>
      <c r="E3726" s="265"/>
    </row>
    <row r="3727" spans="1:5">
      <c r="A3727" s="283">
        <v>12233</v>
      </c>
      <c r="B3727" s="176">
        <v>0</v>
      </c>
      <c r="C3727" s="176">
        <v>0</v>
      </c>
      <c r="D3727" s="282">
        <v>87</v>
      </c>
      <c r="E3727" s="265"/>
    </row>
    <row r="3728" spans="1:5">
      <c r="A3728" s="283">
        <v>12234</v>
      </c>
      <c r="B3728" s="176">
        <v>0</v>
      </c>
      <c r="C3728" s="176">
        <v>0</v>
      </c>
      <c r="D3728" s="282">
        <v>87</v>
      </c>
      <c r="E3728" s="265"/>
    </row>
    <row r="3729" spans="1:5">
      <c r="A3729" s="283">
        <v>12235</v>
      </c>
      <c r="B3729" s="176">
        <v>0</v>
      </c>
      <c r="C3729" s="176">
        <v>0</v>
      </c>
      <c r="D3729" s="282">
        <v>87</v>
      </c>
      <c r="E3729" s="265"/>
    </row>
    <row r="3730" spans="1:5">
      <c r="A3730" s="283">
        <v>12237</v>
      </c>
      <c r="B3730" s="176">
        <v>0</v>
      </c>
      <c r="C3730" s="176">
        <v>0</v>
      </c>
      <c r="D3730" s="282">
        <v>87</v>
      </c>
      <c r="E3730" s="265"/>
    </row>
    <row r="3731" spans="1:5">
      <c r="A3731" s="283">
        <v>12238</v>
      </c>
      <c r="B3731" s="176">
        <v>0</v>
      </c>
      <c r="C3731" s="176">
        <v>0</v>
      </c>
      <c r="D3731" s="282">
        <v>87</v>
      </c>
      <c r="E3731" s="265"/>
    </row>
    <row r="3732" spans="1:5">
      <c r="A3732" s="283">
        <v>12240</v>
      </c>
      <c r="B3732" s="176">
        <v>0</v>
      </c>
      <c r="C3732" s="176">
        <v>0</v>
      </c>
      <c r="D3732" s="282">
        <v>87</v>
      </c>
      <c r="E3732" s="265"/>
    </row>
    <row r="3733" spans="1:5">
      <c r="A3733" s="283">
        <v>12242</v>
      </c>
      <c r="B3733" s="176">
        <v>0</v>
      </c>
      <c r="C3733" s="176">
        <v>0</v>
      </c>
      <c r="D3733" s="282">
        <v>87</v>
      </c>
      <c r="E3733" s="265"/>
    </row>
    <row r="3734" spans="1:5">
      <c r="A3734" s="283">
        <v>12243</v>
      </c>
      <c r="B3734" s="176">
        <v>0</v>
      </c>
      <c r="C3734" s="176">
        <v>0</v>
      </c>
      <c r="D3734" s="282">
        <v>87</v>
      </c>
      <c r="E3734" s="265"/>
    </row>
    <row r="3735" spans="1:5">
      <c r="A3735" s="283">
        <v>12246</v>
      </c>
      <c r="B3735" s="176">
        <v>0</v>
      </c>
      <c r="C3735" s="176">
        <v>0</v>
      </c>
      <c r="D3735" s="282">
        <v>87</v>
      </c>
      <c r="E3735" s="265"/>
    </row>
    <row r="3736" spans="1:5">
      <c r="A3736" s="283">
        <v>12247</v>
      </c>
      <c r="B3736" s="176">
        <v>0</v>
      </c>
      <c r="C3736" s="176">
        <v>0</v>
      </c>
      <c r="D3736" s="282">
        <v>87</v>
      </c>
      <c r="E3736" s="265"/>
    </row>
    <row r="3737" spans="1:5">
      <c r="A3737" s="283">
        <v>12250</v>
      </c>
      <c r="B3737" s="176">
        <v>0</v>
      </c>
      <c r="C3737" s="176">
        <v>0</v>
      </c>
      <c r="D3737" s="282">
        <v>87</v>
      </c>
      <c r="E3737" s="265"/>
    </row>
    <row r="3738" spans="1:5">
      <c r="A3738" s="283">
        <v>12256</v>
      </c>
      <c r="B3738" s="176">
        <v>0</v>
      </c>
      <c r="C3738" s="176">
        <v>0</v>
      </c>
      <c r="D3738" s="282">
        <v>87</v>
      </c>
      <c r="E3738" s="265"/>
    </row>
    <row r="3739" spans="1:5">
      <c r="A3739" s="283">
        <v>12260</v>
      </c>
      <c r="B3739" s="176">
        <v>0</v>
      </c>
      <c r="C3739" s="176">
        <v>0</v>
      </c>
      <c r="D3739" s="282">
        <v>87</v>
      </c>
      <c r="E3739" s="265"/>
    </row>
    <row r="3740" spans="1:5">
      <c r="A3740" s="283">
        <v>12301</v>
      </c>
      <c r="B3740" s="176">
        <v>0</v>
      </c>
      <c r="C3740" s="176">
        <v>0</v>
      </c>
      <c r="D3740" s="282">
        <v>87</v>
      </c>
      <c r="E3740" s="265"/>
    </row>
    <row r="3741" spans="1:5">
      <c r="A3741" s="283">
        <v>12302</v>
      </c>
      <c r="B3741" s="176">
        <v>687.9</v>
      </c>
      <c r="C3741" s="176">
        <v>44.1</v>
      </c>
      <c r="D3741" s="282">
        <v>130</v>
      </c>
      <c r="E3741" s="265"/>
    </row>
    <row r="3742" spans="1:5">
      <c r="A3742" s="283">
        <v>12303</v>
      </c>
      <c r="B3742" s="176">
        <v>1677.9</v>
      </c>
      <c r="C3742" s="176">
        <v>40.200000000000003</v>
      </c>
      <c r="D3742" s="282">
        <v>127</v>
      </c>
      <c r="E3742" s="265"/>
    </row>
    <row r="3743" spans="1:5">
      <c r="A3743" s="283">
        <v>12304</v>
      </c>
      <c r="B3743" s="176">
        <v>3047.9</v>
      </c>
      <c r="C3743" s="176">
        <v>38.1</v>
      </c>
      <c r="D3743" s="282">
        <v>139</v>
      </c>
      <c r="E3743" s="265"/>
    </row>
    <row r="3744" spans="1:5">
      <c r="A3744" s="283">
        <v>12305</v>
      </c>
      <c r="B3744" s="176">
        <v>4165.3999999999996</v>
      </c>
      <c r="C3744" s="176">
        <v>33.5</v>
      </c>
      <c r="D3744" s="282">
        <v>134</v>
      </c>
      <c r="E3744" s="265"/>
    </row>
    <row r="3745" spans="1:5">
      <c r="A3745" s="283">
        <v>12306</v>
      </c>
      <c r="B3745" s="176">
        <v>606.1</v>
      </c>
      <c r="C3745" s="176">
        <v>41.3</v>
      </c>
      <c r="D3745" s="282">
        <v>97</v>
      </c>
      <c r="E3745" s="265"/>
    </row>
    <row r="3746" spans="1:5">
      <c r="A3746" s="283">
        <v>12307</v>
      </c>
      <c r="B3746" s="176">
        <v>10707</v>
      </c>
      <c r="C3746" s="176">
        <v>28.4</v>
      </c>
      <c r="D3746" s="282">
        <v>104</v>
      </c>
      <c r="E3746" s="265"/>
    </row>
    <row r="3747" spans="1:5">
      <c r="A3747" s="283">
        <v>12308</v>
      </c>
      <c r="B3747" s="176">
        <v>6317.9</v>
      </c>
      <c r="C3747" s="176">
        <v>31.2</v>
      </c>
      <c r="D3747" s="282">
        <v>155</v>
      </c>
      <c r="E3747" s="265"/>
    </row>
    <row r="3748" spans="1:5">
      <c r="A3748" s="283">
        <v>12309</v>
      </c>
      <c r="B3748" s="176">
        <v>1733.2</v>
      </c>
      <c r="C3748" s="176">
        <v>43.2</v>
      </c>
      <c r="D3748" s="282">
        <v>108</v>
      </c>
      <c r="E3748" s="265"/>
    </row>
    <row r="3749" spans="1:5">
      <c r="A3749" s="283">
        <v>12325</v>
      </c>
      <c r="B3749" s="176">
        <v>131.5</v>
      </c>
      <c r="C3749" s="176">
        <v>45.8</v>
      </c>
      <c r="D3749" s="282">
        <v>87</v>
      </c>
      <c r="E3749" s="265"/>
    </row>
    <row r="3750" spans="1:5">
      <c r="A3750" s="283">
        <v>12345</v>
      </c>
      <c r="B3750" s="176">
        <v>0</v>
      </c>
      <c r="C3750" s="176">
        <v>0</v>
      </c>
      <c r="D3750" s="282">
        <v>87</v>
      </c>
      <c r="E3750" s="265"/>
    </row>
    <row r="3751" spans="1:5">
      <c r="A3751" s="283">
        <v>12401</v>
      </c>
      <c r="B3751" s="176">
        <v>664.2</v>
      </c>
      <c r="C3751" s="176">
        <v>41.5</v>
      </c>
      <c r="D3751" s="282">
        <v>145</v>
      </c>
      <c r="E3751" s="265"/>
    </row>
    <row r="3752" spans="1:5">
      <c r="A3752" s="283">
        <v>12402</v>
      </c>
      <c r="B3752" s="176">
        <v>0</v>
      </c>
      <c r="C3752" s="176">
        <v>0</v>
      </c>
      <c r="D3752" s="282">
        <v>87</v>
      </c>
      <c r="E3752" s="265"/>
    </row>
    <row r="3753" spans="1:5">
      <c r="A3753" s="283">
        <v>12404</v>
      </c>
      <c r="B3753" s="176">
        <v>104.6</v>
      </c>
      <c r="C3753" s="176">
        <v>43.5</v>
      </c>
      <c r="D3753" s="282">
        <v>95</v>
      </c>
      <c r="E3753" s="265"/>
    </row>
    <row r="3754" spans="1:5">
      <c r="A3754" s="283">
        <v>12405</v>
      </c>
      <c r="B3754" s="176">
        <v>124.5</v>
      </c>
      <c r="C3754" s="176">
        <v>43.1</v>
      </c>
      <c r="D3754" s="282">
        <v>87</v>
      </c>
      <c r="E3754" s="265"/>
    </row>
    <row r="3755" spans="1:5">
      <c r="A3755" s="283">
        <v>12406</v>
      </c>
      <c r="B3755" s="176">
        <v>22.7</v>
      </c>
      <c r="C3755" s="176">
        <v>51.5</v>
      </c>
      <c r="D3755" s="282">
        <v>87</v>
      </c>
      <c r="E3755" s="265"/>
    </row>
    <row r="3756" spans="1:5">
      <c r="A3756" s="283">
        <v>12407</v>
      </c>
      <c r="B3756" s="176">
        <v>29.9</v>
      </c>
      <c r="C3756" s="176">
        <v>47.5</v>
      </c>
      <c r="D3756" s="282">
        <v>87</v>
      </c>
      <c r="E3756" s="265"/>
    </row>
    <row r="3757" spans="1:5">
      <c r="A3757" s="283">
        <v>12409</v>
      </c>
      <c r="B3757" s="176">
        <v>50.5</v>
      </c>
      <c r="C3757" s="176">
        <v>54.2</v>
      </c>
      <c r="D3757" s="282">
        <v>87</v>
      </c>
      <c r="E3757" s="265"/>
    </row>
    <row r="3758" spans="1:5">
      <c r="A3758" s="283">
        <v>12410</v>
      </c>
      <c r="B3758" s="176">
        <v>14.6</v>
      </c>
      <c r="C3758" s="176">
        <v>50.9</v>
      </c>
      <c r="D3758" s="282">
        <v>97</v>
      </c>
      <c r="E3758" s="265"/>
    </row>
    <row r="3759" spans="1:5">
      <c r="A3759" s="283">
        <v>12411</v>
      </c>
      <c r="B3759" s="176">
        <v>407.7</v>
      </c>
      <c r="C3759" s="176">
        <v>41.7</v>
      </c>
      <c r="D3759" s="282">
        <v>87</v>
      </c>
      <c r="E3759" s="265"/>
    </row>
    <row r="3760" spans="1:5">
      <c r="A3760" s="283">
        <v>12412</v>
      </c>
      <c r="B3760" s="176">
        <v>66.400000000000006</v>
      </c>
      <c r="C3760" s="176">
        <v>47.2</v>
      </c>
      <c r="D3760" s="282">
        <v>87</v>
      </c>
      <c r="E3760" s="265"/>
    </row>
    <row r="3761" spans="1:5">
      <c r="A3761" s="283">
        <v>12413</v>
      </c>
      <c r="B3761" s="176">
        <v>133.69999999999999</v>
      </c>
      <c r="C3761" s="176">
        <v>45.1</v>
      </c>
      <c r="D3761" s="282">
        <v>87</v>
      </c>
      <c r="E3761" s="265"/>
    </row>
    <row r="3762" spans="1:5">
      <c r="A3762" s="283">
        <v>12414</v>
      </c>
      <c r="B3762" s="176">
        <v>172.4</v>
      </c>
      <c r="C3762" s="176">
        <v>44.3</v>
      </c>
      <c r="D3762" s="282">
        <v>96</v>
      </c>
      <c r="E3762" s="265"/>
    </row>
    <row r="3763" spans="1:5">
      <c r="A3763" s="283">
        <v>12416</v>
      </c>
      <c r="B3763" s="176">
        <v>74.3</v>
      </c>
      <c r="C3763" s="176">
        <v>47.4</v>
      </c>
      <c r="D3763" s="282">
        <v>87</v>
      </c>
      <c r="E3763" s="265"/>
    </row>
    <row r="3764" spans="1:5">
      <c r="A3764" s="283">
        <v>12417</v>
      </c>
      <c r="B3764" s="176">
        <v>0</v>
      </c>
      <c r="C3764" s="176">
        <v>0</v>
      </c>
      <c r="D3764" s="282">
        <v>87</v>
      </c>
      <c r="E3764" s="265"/>
    </row>
    <row r="3765" spans="1:5">
      <c r="A3765" s="283">
        <v>12418</v>
      </c>
      <c r="B3765" s="176">
        <v>46</v>
      </c>
      <c r="C3765" s="176">
        <v>46.3</v>
      </c>
      <c r="D3765" s="282">
        <v>87</v>
      </c>
      <c r="E3765" s="265"/>
    </row>
    <row r="3766" spans="1:5">
      <c r="A3766" s="283">
        <v>12419</v>
      </c>
      <c r="B3766" s="176">
        <v>174.3</v>
      </c>
      <c r="C3766" s="176">
        <v>43.6</v>
      </c>
      <c r="D3766" s="282">
        <v>116</v>
      </c>
      <c r="E3766" s="265"/>
    </row>
    <row r="3767" spans="1:5">
      <c r="A3767" s="283">
        <v>12420</v>
      </c>
      <c r="B3767" s="176">
        <v>0</v>
      </c>
      <c r="C3767" s="176">
        <v>0</v>
      </c>
      <c r="D3767" s="282">
        <v>87</v>
      </c>
      <c r="E3767" s="265"/>
    </row>
    <row r="3768" spans="1:5">
      <c r="A3768" s="283">
        <v>12421</v>
      </c>
      <c r="B3768" s="176">
        <v>25.4</v>
      </c>
      <c r="C3768" s="176">
        <v>50.4</v>
      </c>
      <c r="D3768" s="282">
        <v>87</v>
      </c>
      <c r="E3768" s="265"/>
    </row>
    <row r="3769" spans="1:5">
      <c r="A3769" s="283">
        <v>12422</v>
      </c>
      <c r="B3769" s="176">
        <v>43.7</v>
      </c>
      <c r="C3769" s="176">
        <v>45.8</v>
      </c>
      <c r="D3769" s="282">
        <v>87</v>
      </c>
      <c r="E3769" s="265"/>
    </row>
    <row r="3770" spans="1:5">
      <c r="A3770" s="283">
        <v>12423</v>
      </c>
      <c r="B3770" s="176">
        <v>50.3</v>
      </c>
      <c r="C3770" s="176">
        <v>46.5</v>
      </c>
      <c r="D3770" s="282">
        <v>87</v>
      </c>
      <c r="E3770" s="265"/>
    </row>
    <row r="3771" spans="1:5">
      <c r="A3771" s="283">
        <v>12424</v>
      </c>
      <c r="B3771" s="176">
        <v>19.100000000000001</v>
      </c>
      <c r="C3771" s="176">
        <v>51.9</v>
      </c>
      <c r="D3771" s="282">
        <v>87</v>
      </c>
      <c r="E3771" s="265"/>
    </row>
    <row r="3772" spans="1:5">
      <c r="A3772" s="283">
        <v>12427</v>
      </c>
      <c r="B3772" s="176">
        <v>24.7</v>
      </c>
      <c r="C3772" s="176">
        <v>43.2</v>
      </c>
      <c r="D3772" s="282">
        <v>87</v>
      </c>
      <c r="E3772" s="265"/>
    </row>
    <row r="3773" spans="1:5">
      <c r="A3773" s="283">
        <v>12428</v>
      </c>
      <c r="B3773" s="176">
        <v>146.1</v>
      </c>
      <c r="C3773" s="176">
        <v>38.700000000000003</v>
      </c>
      <c r="D3773" s="282">
        <v>96</v>
      </c>
      <c r="E3773" s="265"/>
    </row>
    <row r="3774" spans="1:5">
      <c r="A3774" s="283">
        <v>12429</v>
      </c>
      <c r="B3774" s="176">
        <v>0</v>
      </c>
      <c r="C3774" s="176">
        <v>0</v>
      </c>
      <c r="D3774" s="282">
        <v>87</v>
      </c>
      <c r="E3774" s="265"/>
    </row>
    <row r="3775" spans="1:5">
      <c r="A3775" s="283">
        <v>12430</v>
      </c>
      <c r="B3775" s="176">
        <v>36</v>
      </c>
      <c r="C3775" s="176">
        <v>45.2</v>
      </c>
      <c r="D3775" s="282">
        <v>87</v>
      </c>
      <c r="E3775" s="265"/>
    </row>
    <row r="3776" spans="1:5">
      <c r="A3776" s="283">
        <v>12431</v>
      </c>
      <c r="B3776" s="176">
        <v>86.8</v>
      </c>
      <c r="C3776" s="176">
        <v>44.7</v>
      </c>
      <c r="D3776" s="282">
        <v>87</v>
      </c>
      <c r="E3776" s="265"/>
    </row>
    <row r="3777" spans="1:5">
      <c r="A3777" s="283">
        <v>12432</v>
      </c>
      <c r="B3777" s="176">
        <v>0</v>
      </c>
      <c r="C3777" s="176">
        <v>0</v>
      </c>
      <c r="D3777" s="282">
        <v>87</v>
      </c>
      <c r="E3777" s="265"/>
    </row>
    <row r="3778" spans="1:5">
      <c r="A3778" s="283">
        <v>12433</v>
      </c>
      <c r="B3778" s="176">
        <v>166.3</v>
      </c>
      <c r="C3778" s="176">
        <v>51.2</v>
      </c>
      <c r="D3778" s="282">
        <v>87</v>
      </c>
      <c r="E3778" s="265"/>
    </row>
    <row r="3779" spans="1:5">
      <c r="A3779" s="283">
        <v>12434</v>
      </c>
      <c r="B3779" s="176">
        <v>21.9</v>
      </c>
      <c r="C3779" s="176">
        <v>49</v>
      </c>
      <c r="D3779" s="282">
        <v>87</v>
      </c>
      <c r="E3779" s="265"/>
    </row>
    <row r="3780" spans="1:5">
      <c r="A3780" s="283">
        <v>12435</v>
      </c>
      <c r="B3780" s="176">
        <v>50.5</v>
      </c>
      <c r="C3780" s="176">
        <v>43.5</v>
      </c>
      <c r="D3780" s="282">
        <v>87</v>
      </c>
      <c r="E3780" s="265"/>
    </row>
    <row r="3781" spans="1:5">
      <c r="A3781" s="283">
        <v>12436</v>
      </c>
      <c r="B3781" s="176">
        <v>0</v>
      </c>
      <c r="C3781" s="176">
        <v>0</v>
      </c>
      <c r="D3781" s="282">
        <v>87</v>
      </c>
      <c r="E3781" s="265"/>
    </row>
    <row r="3782" spans="1:5">
      <c r="A3782" s="283">
        <v>12438</v>
      </c>
      <c r="B3782" s="176">
        <v>0</v>
      </c>
      <c r="C3782" s="176">
        <v>0</v>
      </c>
      <c r="D3782" s="282">
        <v>87</v>
      </c>
      <c r="E3782" s="265"/>
    </row>
    <row r="3783" spans="1:5">
      <c r="A3783" s="283">
        <v>12439</v>
      </c>
      <c r="B3783" s="176">
        <v>34.6</v>
      </c>
      <c r="C3783" s="176">
        <v>48.7</v>
      </c>
      <c r="D3783" s="282">
        <v>87</v>
      </c>
      <c r="E3783" s="265"/>
    </row>
    <row r="3784" spans="1:5">
      <c r="A3784" s="283">
        <v>12440</v>
      </c>
      <c r="B3784" s="176">
        <v>100.7</v>
      </c>
      <c r="C3784" s="176">
        <v>43.8</v>
      </c>
      <c r="D3784" s="282">
        <v>87</v>
      </c>
      <c r="E3784" s="265"/>
    </row>
    <row r="3785" spans="1:5">
      <c r="A3785" s="283">
        <v>12441</v>
      </c>
      <c r="B3785" s="176">
        <v>0</v>
      </c>
      <c r="C3785" s="176">
        <v>0</v>
      </c>
      <c r="D3785" s="282">
        <v>87</v>
      </c>
      <c r="E3785" s="265"/>
    </row>
    <row r="3786" spans="1:5">
      <c r="A3786" s="283">
        <v>12442</v>
      </c>
      <c r="B3786" s="176">
        <v>19.100000000000001</v>
      </c>
      <c r="C3786" s="176">
        <v>52.8</v>
      </c>
      <c r="D3786" s="282">
        <v>87</v>
      </c>
      <c r="E3786" s="265"/>
    </row>
    <row r="3787" spans="1:5">
      <c r="A3787" s="283">
        <v>12443</v>
      </c>
      <c r="B3787" s="176">
        <v>237.1</v>
      </c>
      <c r="C3787" s="176">
        <v>46.5</v>
      </c>
      <c r="D3787" s="282">
        <v>97</v>
      </c>
      <c r="E3787" s="265"/>
    </row>
    <row r="3788" spans="1:5">
      <c r="A3788" s="283">
        <v>12444</v>
      </c>
      <c r="B3788" s="176">
        <v>19.2</v>
      </c>
      <c r="C3788" s="176">
        <v>52.5</v>
      </c>
      <c r="D3788" s="282">
        <v>87</v>
      </c>
      <c r="E3788" s="265"/>
    </row>
    <row r="3789" spans="1:5">
      <c r="A3789" s="283">
        <v>12446</v>
      </c>
      <c r="B3789" s="176">
        <v>81.7</v>
      </c>
      <c r="C3789" s="176">
        <v>41</v>
      </c>
      <c r="D3789" s="282">
        <v>87</v>
      </c>
      <c r="E3789" s="265"/>
    </row>
    <row r="3790" spans="1:5">
      <c r="A3790" s="283">
        <v>12448</v>
      </c>
      <c r="B3790" s="176">
        <v>39.4</v>
      </c>
      <c r="C3790" s="176">
        <v>55.7</v>
      </c>
      <c r="D3790" s="282">
        <v>87</v>
      </c>
      <c r="E3790" s="265"/>
    </row>
    <row r="3791" spans="1:5">
      <c r="A3791" s="283">
        <v>12449</v>
      </c>
      <c r="B3791" s="176">
        <v>594.6</v>
      </c>
      <c r="C3791" s="176">
        <v>46.9</v>
      </c>
      <c r="D3791" s="282">
        <v>95</v>
      </c>
      <c r="E3791" s="265"/>
    </row>
    <row r="3792" spans="1:5">
      <c r="A3792" s="283">
        <v>12450</v>
      </c>
      <c r="B3792" s="176">
        <v>26.9</v>
      </c>
      <c r="C3792" s="176">
        <v>52</v>
      </c>
      <c r="D3792" s="282">
        <v>87</v>
      </c>
      <c r="E3792" s="265"/>
    </row>
    <row r="3793" spans="1:5">
      <c r="A3793" s="283">
        <v>12451</v>
      </c>
      <c r="B3793" s="176">
        <v>107.8</v>
      </c>
      <c r="C3793" s="176">
        <v>44.6</v>
      </c>
      <c r="D3793" s="282">
        <v>87</v>
      </c>
      <c r="E3793" s="265"/>
    </row>
    <row r="3794" spans="1:5">
      <c r="A3794" s="283">
        <v>12452</v>
      </c>
      <c r="B3794" s="176">
        <v>9.8000000000000007</v>
      </c>
      <c r="C3794" s="176">
        <v>54.1</v>
      </c>
      <c r="D3794" s="282">
        <v>87</v>
      </c>
      <c r="E3794" s="265"/>
    </row>
    <row r="3795" spans="1:5">
      <c r="A3795" s="283">
        <v>12453</v>
      </c>
      <c r="B3795" s="176">
        <v>0</v>
      </c>
      <c r="C3795" s="176">
        <v>0</v>
      </c>
      <c r="D3795" s="282">
        <v>87</v>
      </c>
      <c r="E3795" s="265"/>
    </row>
    <row r="3796" spans="1:5">
      <c r="A3796" s="283">
        <v>12454</v>
      </c>
      <c r="B3796" s="176">
        <v>25.5</v>
      </c>
      <c r="C3796" s="176">
        <v>50.2</v>
      </c>
      <c r="D3796" s="282">
        <v>87</v>
      </c>
      <c r="E3796" s="265"/>
    </row>
    <row r="3797" spans="1:5">
      <c r="A3797" s="283">
        <v>12455</v>
      </c>
      <c r="B3797" s="176">
        <v>29.2</v>
      </c>
      <c r="C3797" s="176">
        <v>52.1</v>
      </c>
      <c r="D3797" s="282">
        <v>87</v>
      </c>
      <c r="E3797" s="265"/>
    </row>
    <row r="3798" spans="1:5">
      <c r="A3798" s="283">
        <v>12456</v>
      </c>
      <c r="B3798" s="176">
        <v>794.6</v>
      </c>
      <c r="C3798" s="176">
        <v>39.700000000000003</v>
      </c>
      <c r="D3798" s="282">
        <v>87</v>
      </c>
      <c r="E3798" s="265"/>
    </row>
    <row r="3799" spans="1:5">
      <c r="A3799" s="283">
        <v>12457</v>
      </c>
      <c r="B3799" s="176">
        <v>32.4</v>
      </c>
      <c r="C3799" s="176">
        <v>52.3</v>
      </c>
      <c r="D3799" s="282">
        <v>87</v>
      </c>
      <c r="E3799" s="265"/>
    </row>
    <row r="3800" spans="1:5">
      <c r="A3800" s="283">
        <v>12458</v>
      </c>
      <c r="B3800" s="176">
        <v>54.4</v>
      </c>
      <c r="C3800" s="176">
        <v>41.6</v>
      </c>
      <c r="D3800" s="282">
        <v>87</v>
      </c>
      <c r="E3800" s="265"/>
    </row>
    <row r="3801" spans="1:5">
      <c r="A3801" s="283">
        <v>12459</v>
      </c>
      <c r="B3801" s="176">
        <v>39.299999999999997</v>
      </c>
      <c r="C3801" s="176">
        <v>53.9</v>
      </c>
      <c r="D3801" s="282">
        <v>96</v>
      </c>
      <c r="E3801" s="265"/>
    </row>
    <row r="3802" spans="1:5">
      <c r="A3802" s="283">
        <v>12460</v>
      </c>
      <c r="B3802" s="176">
        <v>43.5</v>
      </c>
      <c r="C3802" s="176">
        <v>45.6</v>
      </c>
      <c r="D3802" s="282">
        <v>87</v>
      </c>
      <c r="E3802" s="265"/>
    </row>
    <row r="3803" spans="1:5">
      <c r="A3803" s="283">
        <v>12461</v>
      </c>
      <c r="B3803" s="176">
        <v>74.599999999999994</v>
      </c>
      <c r="C3803" s="176">
        <v>48.8</v>
      </c>
      <c r="D3803" s="282">
        <v>87</v>
      </c>
      <c r="E3803" s="265"/>
    </row>
    <row r="3804" spans="1:5">
      <c r="A3804" s="283">
        <v>12463</v>
      </c>
      <c r="B3804" s="176">
        <v>143.6</v>
      </c>
      <c r="C3804" s="176">
        <v>45</v>
      </c>
      <c r="D3804" s="282">
        <v>96</v>
      </c>
      <c r="E3804" s="265"/>
    </row>
    <row r="3805" spans="1:5">
      <c r="A3805" s="283">
        <v>12464</v>
      </c>
      <c r="B3805" s="176">
        <v>20.6</v>
      </c>
      <c r="C3805" s="176">
        <v>49.8</v>
      </c>
      <c r="D3805" s="282">
        <v>87</v>
      </c>
      <c r="E3805" s="265"/>
    </row>
    <row r="3806" spans="1:5">
      <c r="A3806" s="283">
        <v>12465</v>
      </c>
      <c r="B3806" s="176">
        <v>15.6</v>
      </c>
      <c r="C3806" s="176">
        <v>52.8</v>
      </c>
      <c r="D3806" s="282">
        <v>87</v>
      </c>
      <c r="E3806" s="265"/>
    </row>
    <row r="3807" spans="1:5">
      <c r="A3807" s="283">
        <v>12466</v>
      </c>
      <c r="B3807" s="176">
        <v>1851.3</v>
      </c>
      <c r="C3807" s="176">
        <v>46.3</v>
      </c>
      <c r="D3807" s="282">
        <v>96</v>
      </c>
      <c r="E3807" s="265"/>
    </row>
    <row r="3808" spans="1:5">
      <c r="A3808" s="283">
        <v>12468</v>
      </c>
      <c r="B3808" s="176">
        <v>19.8</v>
      </c>
      <c r="C3808" s="176">
        <v>49.1</v>
      </c>
      <c r="D3808" s="282">
        <v>87</v>
      </c>
      <c r="E3808" s="265"/>
    </row>
    <row r="3809" spans="1:5">
      <c r="A3809" s="283">
        <v>12469</v>
      </c>
      <c r="B3809" s="176">
        <v>27.4</v>
      </c>
      <c r="C3809" s="176">
        <v>46.7</v>
      </c>
      <c r="D3809" s="282">
        <v>87</v>
      </c>
      <c r="E3809" s="265"/>
    </row>
    <row r="3810" spans="1:5">
      <c r="A3810" s="283">
        <v>12470</v>
      </c>
      <c r="B3810" s="176">
        <v>63.2</v>
      </c>
      <c r="C3810" s="176">
        <v>45.6</v>
      </c>
      <c r="D3810" s="282">
        <v>87</v>
      </c>
      <c r="E3810" s="265"/>
    </row>
    <row r="3811" spans="1:5">
      <c r="A3811" s="283">
        <v>12471</v>
      </c>
      <c r="B3811" s="176">
        <v>0</v>
      </c>
      <c r="C3811" s="176">
        <v>0</v>
      </c>
      <c r="D3811" s="282">
        <v>87</v>
      </c>
      <c r="E3811" s="265"/>
    </row>
    <row r="3812" spans="1:5">
      <c r="A3812" s="283">
        <v>12472</v>
      </c>
      <c r="B3812" s="176">
        <v>363.1</v>
      </c>
      <c r="C3812" s="176">
        <v>42.7</v>
      </c>
      <c r="D3812" s="282">
        <v>97</v>
      </c>
      <c r="E3812" s="265"/>
    </row>
    <row r="3813" spans="1:5">
      <c r="A3813" s="283">
        <v>12473</v>
      </c>
      <c r="B3813" s="176">
        <v>53.2</v>
      </c>
      <c r="C3813" s="176">
        <v>46.2</v>
      </c>
      <c r="D3813" s="282">
        <v>87</v>
      </c>
      <c r="E3813" s="265"/>
    </row>
    <row r="3814" spans="1:5">
      <c r="A3814" s="283">
        <v>12474</v>
      </c>
      <c r="B3814" s="176">
        <v>30</v>
      </c>
      <c r="C3814" s="176">
        <v>48.2</v>
      </c>
      <c r="D3814" s="282">
        <v>114</v>
      </c>
      <c r="E3814" s="265"/>
    </row>
    <row r="3815" spans="1:5">
      <c r="A3815" s="283">
        <v>12475</v>
      </c>
      <c r="B3815" s="176">
        <v>0</v>
      </c>
      <c r="C3815" s="176">
        <v>0</v>
      </c>
      <c r="D3815" s="282">
        <v>87</v>
      </c>
      <c r="E3815" s="265"/>
    </row>
    <row r="3816" spans="1:5">
      <c r="A3816" s="283">
        <v>12477</v>
      </c>
      <c r="B3816" s="176">
        <v>299.2</v>
      </c>
      <c r="C3816" s="176">
        <v>43.4</v>
      </c>
      <c r="D3816" s="282">
        <v>117</v>
      </c>
      <c r="E3816" s="265"/>
    </row>
    <row r="3817" spans="1:5">
      <c r="A3817" s="283">
        <v>12480</v>
      </c>
      <c r="B3817" s="176">
        <v>28.5</v>
      </c>
      <c r="C3817" s="176">
        <v>48.1</v>
      </c>
      <c r="D3817" s="282">
        <v>87</v>
      </c>
      <c r="E3817" s="265"/>
    </row>
    <row r="3818" spans="1:5">
      <c r="A3818" s="283">
        <v>12481</v>
      </c>
      <c r="B3818" s="176">
        <v>120.4</v>
      </c>
      <c r="C3818" s="176">
        <v>47.8</v>
      </c>
      <c r="D3818" s="282">
        <v>87</v>
      </c>
      <c r="E3818" s="265"/>
    </row>
    <row r="3819" spans="1:5">
      <c r="A3819" s="283">
        <v>12482</v>
      </c>
      <c r="B3819" s="176">
        <v>162</v>
      </c>
      <c r="C3819" s="176">
        <v>44.3</v>
      </c>
      <c r="D3819" s="282">
        <v>87</v>
      </c>
      <c r="E3819" s="265"/>
    </row>
    <row r="3820" spans="1:5">
      <c r="A3820" s="283">
        <v>12483</v>
      </c>
      <c r="B3820" s="176">
        <v>53.8</v>
      </c>
      <c r="C3820" s="176">
        <v>43.5</v>
      </c>
      <c r="D3820" s="282">
        <v>87</v>
      </c>
      <c r="E3820" s="265"/>
    </row>
    <row r="3821" spans="1:5">
      <c r="A3821" s="283">
        <v>12484</v>
      </c>
      <c r="B3821" s="176">
        <v>103.7</v>
      </c>
      <c r="C3821" s="176">
        <v>47.2</v>
      </c>
      <c r="D3821" s="282">
        <v>123</v>
      </c>
      <c r="E3821" s="265"/>
    </row>
    <row r="3822" spans="1:5">
      <c r="A3822" s="283">
        <v>12485</v>
      </c>
      <c r="B3822" s="176">
        <v>44.2</v>
      </c>
      <c r="C3822" s="176">
        <v>47.2</v>
      </c>
      <c r="D3822" s="282">
        <v>87</v>
      </c>
      <c r="E3822" s="265"/>
    </row>
    <row r="3823" spans="1:5">
      <c r="A3823" s="283">
        <v>12486</v>
      </c>
      <c r="B3823" s="176">
        <v>263.89999999999998</v>
      </c>
      <c r="C3823" s="176">
        <v>43.5</v>
      </c>
      <c r="D3823" s="282">
        <v>87</v>
      </c>
      <c r="E3823" s="265"/>
    </row>
    <row r="3824" spans="1:5">
      <c r="A3824" s="283">
        <v>12487</v>
      </c>
      <c r="B3824" s="176">
        <v>217.9</v>
      </c>
      <c r="C3824" s="176">
        <v>43</v>
      </c>
      <c r="D3824" s="282">
        <v>87</v>
      </c>
      <c r="E3824" s="265"/>
    </row>
    <row r="3825" spans="1:5">
      <c r="A3825" s="283">
        <v>12489</v>
      </c>
      <c r="B3825" s="176">
        <v>0</v>
      </c>
      <c r="C3825" s="176">
        <v>0</v>
      </c>
      <c r="D3825" s="282">
        <v>87</v>
      </c>
      <c r="E3825" s="265"/>
    </row>
    <row r="3826" spans="1:5">
      <c r="A3826" s="283">
        <v>12490</v>
      </c>
      <c r="B3826" s="176">
        <v>0</v>
      </c>
      <c r="C3826" s="176">
        <v>0</v>
      </c>
      <c r="D3826" s="282">
        <v>87</v>
      </c>
      <c r="E3826" s="265"/>
    </row>
    <row r="3827" spans="1:5">
      <c r="A3827" s="283">
        <v>12491</v>
      </c>
      <c r="B3827" s="176">
        <v>160.5</v>
      </c>
      <c r="C3827" s="176">
        <v>49.7</v>
      </c>
      <c r="D3827" s="282">
        <v>108</v>
      </c>
      <c r="E3827" s="265"/>
    </row>
    <row r="3828" spans="1:5">
      <c r="A3828" s="283">
        <v>12492</v>
      </c>
      <c r="B3828" s="176">
        <v>11.1</v>
      </c>
      <c r="C3828" s="176">
        <v>53.4</v>
      </c>
      <c r="D3828" s="282">
        <v>87</v>
      </c>
      <c r="E3828" s="265"/>
    </row>
    <row r="3829" spans="1:5">
      <c r="A3829" s="283">
        <v>12493</v>
      </c>
      <c r="B3829" s="176">
        <v>116.2</v>
      </c>
      <c r="C3829" s="176">
        <v>36.5</v>
      </c>
      <c r="D3829" s="282">
        <v>96</v>
      </c>
      <c r="E3829" s="265"/>
    </row>
    <row r="3830" spans="1:5">
      <c r="A3830" s="283">
        <v>12494</v>
      </c>
      <c r="B3830" s="176">
        <v>37.700000000000003</v>
      </c>
      <c r="C3830" s="176">
        <v>49.2</v>
      </c>
      <c r="D3830" s="282">
        <v>87</v>
      </c>
      <c r="E3830" s="265"/>
    </row>
    <row r="3831" spans="1:5">
      <c r="A3831" s="283">
        <v>12495</v>
      </c>
      <c r="B3831" s="176">
        <v>39.9</v>
      </c>
      <c r="C3831" s="176">
        <v>54.5</v>
      </c>
      <c r="D3831" s="282">
        <v>87</v>
      </c>
      <c r="E3831" s="265"/>
    </row>
    <row r="3832" spans="1:5">
      <c r="A3832" s="283">
        <v>12496</v>
      </c>
      <c r="B3832" s="176">
        <v>37.700000000000003</v>
      </c>
      <c r="C3832" s="176">
        <v>47.1</v>
      </c>
      <c r="D3832" s="282">
        <v>97</v>
      </c>
      <c r="E3832" s="265"/>
    </row>
    <row r="3833" spans="1:5">
      <c r="A3833" s="283">
        <v>12498</v>
      </c>
      <c r="B3833" s="176">
        <v>135.9</v>
      </c>
      <c r="C3833" s="176">
        <v>52.6</v>
      </c>
      <c r="D3833" s="282">
        <v>105</v>
      </c>
      <c r="E3833" s="265"/>
    </row>
    <row r="3834" spans="1:5">
      <c r="A3834" s="283">
        <v>12501</v>
      </c>
      <c r="B3834" s="176">
        <v>91.3</v>
      </c>
      <c r="C3834" s="176">
        <v>40.9</v>
      </c>
      <c r="D3834" s="282">
        <v>124</v>
      </c>
      <c r="E3834" s="265"/>
    </row>
    <row r="3835" spans="1:5">
      <c r="A3835" s="283">
        <v>12502</v>
      </c>
      <c r="B3835" s="176">
        <v>32.700000000000003</v>
      </c>
      <c r="C3835" s="176">
        <v>47.7</v>
      </c>
      <c r="D3835" s="282">
        <v>87</v>
      </c>
      <c r="E3835" s="265"/>
    </row>
    <row r="3836" spans="1:5">
      <c r="A3836" s="283">
        <v>12503</v>
      </c>
      <c r="B3836" s="176">
        <v>37.6</v>
      </c>
      <c r="C3836" s="176">
        <v>47.8</v>
      </c>
      <c r="D3836" s="282">
        <v>87</v>
      </c>
      <c r="E3836" s="265"/>
    </row>
    <row r="3837" spans="1:5">
      <c r="A3837" s="283">
        <v>12504</v>
      </c>
      <c r="B3837" s="176">
        <v>0</v>
      </c>
      <c r="C3837" s="176">
        <v>0</v>
      </c>
      <c r="D3837" s="282">
        <v>87</v>
      </c>
      <c r="E3837" s="265"/>
    </row>
    <row r="3838" spans="1:5">
      <c r="A3838" s="283">
        <v>12506</v>
      </c>
      <c r="B3838" s="176">
        <v>0</v>
      </c>
      <c r="C3838" s="176">
        <v>0</v>
      </c>
      <c r="D3838" s="282">
        <v>87</v>
      </c>
      <c r="E3838" s="265"/>
    </row>
    <row r="3839" spans="1:5">
      <c r="A3839" s="283">
        <v>12507</v>
      </c>
      <c r="B3839" s="176">
        <v>184.6</v>
      </c>
      <c r="C3839" s="176">
        <v>23.2</v>
      </c>
      <c r="D3839" s="282">
        <v>128</v>
      </c>
      <c r="E3839" s="265"/>
    </row>
    <row r="3840" spans="1:5">
      <c r="A3840" s="283">
        <v>12508</v>
      </c>
      <c r="B3840" s="176">
        <v>1138.2</v>
      </c>
      <c r="C3840" s="176">
        <v>39.799999999999997</v>
      </c>
      <c r="D3840" s="282">
        <v>125</v>
      </c>
      <c r="E3840" s="265"/>
    </row>
    <row r="3841" spans="1:5">
      <c r="A3841" s="283">
        <v>12510</v>
      </c>
      <c r="B3841" s="176">
        <v>293.2</v>
      </c>
      <c r="C3841" s="176">
        <v>43.3</v>
      </c>
      <c r="D3841" s="282">
        <v>97</v>
      </c>
      <c r="E3841" s="265"/>
    </row>
    <row r="3842" spans="1:5">
      <c r="A3842" s="283">
        <v>12511</v>
      </c>
      <c r="B3842" s="176">
        <v>398.3</v>
      </c>
      <c r="C3842" s="176">
        <v>37.4</v>
      </c>
      <c r="D3842" s="282">
        <v>87</v>
      </c>
      <c r="E3842" s="265"/>
    </row>
    <row r="3843" spans="1:5">
      <c r="A3843" s="283">
        <v>12512</v>
      </c>
      <c r="B3843" s="176">
        <v>0</v>
      </c>
      <c r="C3843" s="176">
        <v>0</v>
      </c>
      <c r="D3843" s="282">
        <v>87</v>
      </c>
      <c r="E3843" s="265"/>
    </row>
    <row r="3844" spans="1:5">
      <c r="A3844" s="283">
        <v>12513</v>
      </c>
      <c r="B3844" s="176">
        <v>82</v>
      </c>
      <c r="C3844" s="176">
        <v>46.2</v>
      </c>
      <c r="D3844" s="282">
        <v>96</v>
      </c>
      <c r="E3844" s="265"/>
    </row>
    <row r="3845" spans="1:5">
      <c r="A3845" s="283">
        <v>12514</v>
      </c>
      <c r="B3845" s="176">
        <v>110.1</v>
      </c>
      <c r="C3845" s="176">
        <v>45.7</v>
      </c>
      <c r="D3845" s="282">
        <v>87</v>
      </c>
      <c r="E3845" s="265"/>
    </row>
    <row r="3846" spans="1:5">
      <c r="A3846" s="283">
        <v>12515</v>
      </c>
      <c r="B3846" s="176">
        <v>256.8</v>
      </c>
      <c r="C3846" s="176">
        <v>39.200000000000003</v>
      </c>
      <c r="D3846" s="282">
        <v>87</v>
      </c>
      <c r="E3846" s="265"/>
    </row>
    <row r="3847" spans="1:5">
      <c r="A3847" s="283">
        <v>12516</v>
      </c>
      <c r="B3847" s="176">
        <v>116.7</v>
      </c>
      <c r="C3847" s="176">
        <v>46.7</v>
      </c>
      <c r="D3847" s="282">
        <v>96</v>
      </c>
      <c r="E3847" s="265"/>
    </row>
    <row r="3848" spans="1:5">
      <c r="A3848" s="283">
        <v>12517</v>
      </c>
      <c r="B3848" s="176">
        <v>72.5</v>
      </c>
      <c r="C3848" s="176">
        <v>44.7</v>
      </c>
      <c r="D3848" s="282">
        <v>87</v>
      </c>
      <c r="E3848" s="265"/>
    </row>
    <row r="3849" spans="1:5">
      <c r="A3849" s="283">
        <v>12518</v>
      </c>
      <c r="B3849" s="176">
        <v>436.1</v>
      </c>
      <c r="C3849" s="176">
        <v>40.5</v>
      </c>
      <c r="D3849" s="282">
        <v>96</v>
      </c>
      <c r="E3849" s="265"/>
    </row>
    <row r="3850" spans="1:5">
      <c r="A3850" s="283">
        <v>12520</v>
      </c>
      <c r="B3850" s="176">
        <v>931.7</v>
      </c>
      <c r="C3850" s="176">
        <v>43.2</v>
      </c>
      <c r="D3850" s="282">
        <v>123</v>
      </c>
      <c r="E3850" s="265"/>
    </row>
    <row r="3851" spans="1:5">
      <c r="A3851" s="283">
        <v>12521</v>
      </c>
      <c r="B3851" s="176">
        <v>62.7</v>
      </c>
      <c r="C3851" s="176">
        <v>46.3</v>
      </c>
      <c r="D3851" s="282">
        <v>96</v>
      </c>
      <c r="E3851" s="265"/>
    </row>
    <row r="3852" spans="1:5">
      <c r="A3852" s="283">
        <v>12522</v>
      </c>
      <c r="B3852" s="176">
        <v>123.6</v>
      </c>
      <c r="C3852" s="176">
        <v>42.5</v>
      </c>
      <c r="D3852" s="282">
        <v>94</v>
      </c>
      <c r="E3852" s="265"/>
    </row>
    <row r="3853" spans="1:5">
      <c r="A3853" s="283">
        <v>12523</v>
      </c>
      <c r="B3853" s="176">
        <v>80</v>
      </c>
      <c r="C3853" s="176">
        <v>44.4</v>
      </c>
      <c r="D3853" s="282">
        <v>87</v>
      </c>
      <c r="E3853" s="265"/>
    </row>
    <row r="3854" spans="1:5">
      <c r="A3854" s="283">
        <v>12524</v>
      </c>
      <c r="B3854" s="176">
        <v>927.1</v>
      </c>
      <c r="C3854" s="176">
        <v>40.799999999999997</v>
      </c>
      <c r="D3854" s="282">
        <v>126</v>
      </c>
      <c r="E3854" s="265"/>
    </row>
    <row r="3855" spans="1:5">
      <c r="A3855" s="283">
        <v>12525</v>
      </c>
      <c r="B3855" s="176">
        <v>143</v>
      </c>
      <c r="C3855" s="176">
        <v>42.3</v>
      </c>
      <c r="D3855" s="282">
        <v>104</v>
      </c>
      <c r="E3855" s="265"/>
    </row>
    <row r="3856" spans="1:5">
      <c r="A3856" s="283">
        <v>12526</v>
      </c>
      <c r="B3856" s="176">
        <v>117.3</v>
      </c>
      <c r="C3856" s="176">
        <v>45.4</v>
      </c>
      <c r="D3856" s="282">
        <v>103</v>
      </c>
      <c r="E3856" s="265"/>
    </row>
    <row r="3857" spans="1:5">
      <c r="A3857" s="283">
        <v>12527</v>
      </c>
      <c r="B3857" s="176">
        <v>0</v>
      </c>
      <c r="C3857" s="176">
        <v>0</v>
      </c>
      <c r="D3857" s="282">
        <v>87</v>
      </c>
      <c r="E3857" s="265"/>
    </row>
    <row r="3858" spans="1:5">
      <c r="A3858" s="283">
        <v>12528</v>
      </c>
      <c r="B3858" s="176">
        <v>311.39999999999998</v>
      </c>
      <c r="C3858" s="176">
        <v>40.299999999999997</v>
      </c>
      <c r="D3858" s="282">
        <v>134</v>
      </c>
      <c r="E3858" s="265"/>
    </row>
    <row r="3859" spans="1:5">
      <c r="A3859" s="283">
        <v>12529</v>
      </c>
      <c r="B3859" s="176">
        <v>48.2</v>
      </c>
      <c r="C3859" s="176">
        <v>47.9</v>
      </c>
      <c r="D3859" s="282">
        <v>96</v>
      </c>
      <c r="E3859" s="265"/>
    </row>
    <row r="3860" spans="1:5">
      <c r="A3860" s="283">
        <v>12530</v>
      </c>
      <c r="B3860" s="176">
        <v>0</v>
      </c>
      <c r="C3860" s="176">
        <v>0</v>
      </c>
      <c r="D3860" s="282">
        <v>87</v>
      </c>
      <c r="E3860" s="265"/>
    </row>
    <row r="3861" spans="1:5">
      <c r="A3861" s="283">
        <v>12531</v>
      </c>
      <c r="B3861" s="176">
        <v>241.3</v>
      </c>
      <c r="C3861" s="176">
        <v>42.2</v>
      </c>
      <c r="D3861" s="282">
        <v>87</v>
      </c>
      <c r="E3861" s="265"/>
    </row>
    <row r="3862" spans="1:5">
      <c r="A3862" s="283">
        <v>12533</v>
      </c>
      <c r="B3862" s="176">
        <v>550.9</v>
      </c>
      <c r="C3862" s="176">
        <v>40.200000000000003</v>
      </c>
      <c r="D3862" s="282">
        <v>132</v>
      </c>
      <c r="E3862" s="265"/>
    </row>
    <row r="3863" spans="1:5">
      <c r="A3863" s="283">
        <v>12534</v>
      </c>
      <c r="B3863" s="176">
        <v>224.5</v>
      </c>
      <c r="C3863" s="176">
        <v>43</v>
      </c>
      <c r="D3863" s="282">
        <v>119</v>
      </c>
      <c r="E3863" s="265"/>
    </row>
    <row r="3864" spans="1:5">
      <c r="A3864" s="283">
        <v>12537</v>
      </c>
      <c r="B3864" s="176">
        <v>2581.1999999999998</v>
      </c>
      <c r="C3864" s="176">
        <v>35.5</v>
      </c>
      <c r="D3864" s="282">
        <v>87</v>
      </c>
      <c r="E3864" s="265"/>
    </row>
    <row r="3865" spans="1:5">
      <c r="A3865" s="283">
        <v>12538</v>
      </c>
      <c r="B3865" s="176">
        <v>568.29999999999995</v>
      </c>
      <c r="C3865" s="176">
        <v>38.200000000000003</v>
      </c>
      <c r="D3865" s="282">
        <v>103</v>
      </c>
      <c r="E3865" s="265"/>
    </row>
    <row r="3866" spans="1:5">
      <c r="A3866" s="283">
        <v>12540</v>
      </c>
      <c r="B3866" s="176">
        <v>238</v>
      </c>
      <c r="C3866" s="176">
        <v>41.7</v>
      </c>
      <c r="D3866" s="282">
        <v>102</v>
      </c>
      <c r="E3866" s="265"/>
    </row>
    <row r="3867" spans="1:5">
      <c r="A3867" s="283">
        <v>12541</v>
      </c>
      <c r="B3867" s="176">
        <v>41.2</v>
      </c>
      <c r="C3867" s="176">
        <v>46.8</v>
      </c>
      <c r="D3867" s="282">
        <v>87</v>
      </c>
      <c r="E3867" s="265"/>
    </row>
    <row r="3868" spans="1:5">
      <c r="A3868" s="283">
        <v>12542</v>
      </c>
      <c r="B3868" s="176">
        <v>356.8</v>
      </c>
      <c r="C3868" s="176">
        <v>40.799999999999997</v>
      </c>
      <c r="D3868" s="282">
        <v>96</v>
      </c>
      <c r="E3868" s="265"/>
    </row>
    <row r="3869" spans="1:5">
      <c r="A3869" s="283">
        <v>12543</v>
      </c>
      <c r="B3869" s="176">
        <v>909.9</v>
      </c>
      <c r="C3869" s="176">
        <v>37.299999999999997</v>
      </c>
      <c r="D3869" s="282">
        <v>95</v>
      </c>
      <c r="E3869" s="265"/>
    </row>
    <row r="3870" spans="1:5">
      <c r="A3870" s="283">
        <v>12544</v>
      </c>
      <c r="B3870" s="176">
        <v>0</v>
      </c>
      <c r="C3870" s="176">
        <v>0</v>
      </c>
      <c r="D3870" s="282">
        <v>87</v>
      </c>
      <c r="E3870" s="265"/>
    </row>
    <row r="3871" spans="1:5">
      <c r="A3871" s="283">
        <v>12545</v>
      </c>
      <c r="B3871" s="176">
        <v>97.1</v>
      </c>
      <c r="C3871" s="176">
        <v>45.2</v>
      </c>
      <c r="D3871" s="282">
        <v>132</v>
      </c>
      <c r="E3871" s="265"/>
    </row>
    <row r="3872" spans="1:5">
      <c r="A3872" s="283">
        <v>12546</v>
      </c>
      <c r="B3872" s="176">
        <v>67.599999999999994</v>
      </c>
      <c r="C3872" s="176">
        <v>45.4</v>
      </c>
      <c r="D3872" s="282">
        <v>112</v>
      </c>
      <c r="E3872" s="265"/>
    </row>
    <row r="3873" spans="1:5">
      <c r="A3873" s="283">
        <v>12547</v>
      </c>
      <c r="B3873" s="176">
        <v>327.2</v>
      </c>
      <c r="C3873" s="176">
        <v>40.5</v>
      </c>
      <c r="D3873" s="282">
        <v>87</v>
      </c>
      <c r="E3873" s="265"/>
    </row>
    <row r="3874" spans="1:5">
      <c r="A3874" s="283">
        <v>12548</v>
      </c>
      <c r="B3874" s="176">
        <v>354.4</v>
      </c>
      <c r="C3874" s="176">
        <v>40.1</v>
      </c>
      <c r="D3874" s="282">
        <v>87</v>
      </c>
      <c r="E3874" s="265"/>
    </row>
    <row r="3875" spans="1:5">
      <c r="A3875" s="283">
        <v>12549</v>
      </c>
      <c r="B3875" s="176">
        <v>287.2</v>
      </c>
      <c r="C3875" s="176">
        <v>39.299999999999997</v>
      </c>
      <c r="D3875" s="282">
        <v>120</v>
      </c>
      <c r="E3875" s="265"/>
    </row>
    <row r="3876" spans="1:5">
      <c r="A3876" s="283">
        <v>12550</v>
      </c>
      <c r="B3876" s="176">
        <v>1490.7</v>
      </c>
      <c r="C3876" s="176">
        <v>34.6</v>
      </c>
      <c r="D3876" s="282">
        <v>173</v>
      </c>
      <c r="E3876" s="265"/>
    </row>
    <row r="3877" spans="1:5">
      <c r="A3877" s="283">
        <v>12551</v>
      </c>
      <c r="B3877" s="176">
        <v>0</v>
      </c>
      <c r="C3877" s="176">
        <v>0</v>
      </c>
      <c r="D3877" s="282">
        <v>87</v>
      </c>
      <c r="E3877" s="265"/>
    </row>
    <row r="3878" spans="1:5">
      <c r="A3878" s="283">
        <v>12552</v>
      </c>
      <c r="B3878" s="176">
        <v>0</v>
      </c>
      <c r="C3878" s="176">
        <v>0</v>
      </c>
      <c r="D3878" s="282">
        <v>87</v>
      </c>
      <c r="E3878" s="265"/>
    </row>
    <row r="3879" spans="1:5">
      <c r="A3879" s="283">
        <v>12553</v>
      </c>
      <c r="B3879" s="176">
        <v>719.2</v>
      </c>
      <c r="C3879" s="176">
        <v>38.9</v>
      </c>
      <c r="D3879" s="282">
        <v>133</v>
      </c>
      <c r="E3879" s="265"/>
    </row>
    <row r="3880" spans="1:5">
      <c r="A3880" s="283">
        <v>12555</v>
      </c>
      <c r="B3880" s="176">
        <v>0</v>
      </c>
      <c r="C3880" s="176">
        <v>0</v>
      </c>
      <c r="D3880" s="282">
        <v>87</v>
      </c>
      <c r="E3880" s="265"/>
    </row>
    <row r="3881" spans="1:5">
      <c r="A3881" s="283">
        <v>12561</v>
      </c>
      <c r="B3881" s="176">
        <v>330</v>
      </c>
      <c r="C3881" s="176">
        <v>30.1</v>
      </c>
      <c r="D3881" s="282">
        <v>125</v>
      </c>
      <c r="E3881" s="265"/>
    </row>
    <row r="3882" spans="1:5">
      <c r="A3882" s="283">
        <v>12563</v>
      </c>
      <c r="B3882" s="176">
        <v>377.4</v>
      </c>
      <c r="C3882" s="176">
        <v>39.299999999999997</v>
      </c>
      <c r="D3882" s="282">
        <v>106</v>
      </c>
      <c r="E3882" s="265"/>
    </row>
    <row r="3883" spans="1:5">
      <c r="A3883" s="283">
        <v>12564</v>
      </c>
      <c r="B3883" s="176">
        <v>174.5</v>
      </c>
      <c r="C3883" s="176">
        <v>42.2</v>
      </c>
      <c r="D3883" s="282">
        <v>122</v>
      </c>
      <c r="E3883" s="265"/>
    </row>
    <row r="3884" spans="1:5">
      <c r="A3884" s="283">
        <v>12565</v>
      </c>
      <c r="B3884" s="176">
        <v>848.3</v>
      </c>
      <c r="C3884" s="176">
        <v>38.799999999999997</v>
      </c>
      <c r="D3884" s="282">
        <v>87</v>
      </c>
      <c r="E3884" s="265"/>
    </row>
    <row r="3885" spans="1:5">
      <c r="A3885" s="283">
        <v>12566</v>
      </c>
      <c r="B3885" s="176">
        <v>215.9</v>
      </c>
      <c r="C3885" s="176">
        <v>39.5</v>
      </c>
      <c r="D3885" s="282">
        <v>95</v>
      </c>
      <c r="E3885" s="265"/>
    </row>
    <row r="3886" spans="1:5">
      <c r="A3886" s="283">
        <v>12567</v>
      </c>
      <c r="B3886" s="176">
        <v>71.400000000000006</v>
      </c>
      <c r="C3886" s="176">
        <v>45.2</v>
      </c>
      <c r="D3886" s="282">
        <v>113</v>
      </c>
      <c r="E3886" s="265"/>
    </row>
    <row r="3887" spans="1:5">
      <c r="A3887" s="283">
        <v>12568</v>
      </c>
      <c r="B3887" s="176">
        <v>0</v>
      </c>
      <c r="C3887" s="176">
        <v>0</v>
      </c>
      <c r="D3887" s="282">
        <v>87</v>
      </c>
      <c r="E3887" s="265"/>
    </row>
    <row r="3888" spans="1:5">
      <c r="A3888" s="283">
        <v>12569</v>
      </c>
      <c r="B3888" s="176">
        <v>322.5</v>
      </c>
      <c r="C3888" s="176">
        <v>42</v>
      </c>
      <c r="D3888" s="282">
        <v>97</v>
      </c>
      <c r="E3888" s="265"/>
    </row>
    <row r="3889" spans="1:5">
      <c r="A3889" s="283">
        <v>12570</v>
      </c>
      <c r="B3889" s="176">
        <v>291.5</v>
      </c>
      <c r="C3889" s="176">
        <v>39.700000000000003</v>
      </c>
      <c r="D3889" s="282">
        <v>96</v>
      </c>
      <c r="E3889" s="265"/>
    </row>
    <row r="3890" spans="1:5">
      <c r="A3890" s="283">
        <v>12571</v>
      </c>
      <c r="B3890" s="176">
        <v>190.1</v>
      </c>
      <c r="C3890" s="176">
        <v>38.5</v>
      </c>
      <c r="D3890" s="282">
        <v>95</v>
      </c>
      <c r="E3890" s="265"/>
    </row>
    <row r="3891" spans="1:5">
      <c r="A3891" s="283">
        <v>12572</v>
      </c>
      <c r="B3891" s="176">
        <v>189.3</v>
      </c>
      <c r="C3891" s="176">
        <v>49</v>
      </c>
      <c r="D3891" s="282">
        <v>105</v>
      </c>
      <c r="E3891" s="265"/>
    </row>
    <row r="3892" spans="1:5">
      <c r="A3892" s="283">
        <v>12574</v>
      </c>
      <c r="B3892" s="176">
        <v>0</v>
      </c>
      <c r="C3892" s="176">
        <v>0</v>
      </c>
      <c r="D3892" s="282">
        <v>87</v>
      </c>
      <c r="E3892" s="265"/>
    </row>
    <row r="3893" spans="1:5">
      <c r="A3893" s="283">
        <v>12575</v>
      </c>
      <c r="B3893" s="176">
        <v>232.1</v>
      </c>
      <c r="C3893" s="176">
        <v>37.9</v>
      </c>
      <c r="D3893" s="282">
        <v>87</v>
      </c>
      <c r="E3893" s="265"/>
    </row>
    <row r="3894" spans="1:5">
      <c r="A3894" s="283">
        <v>12577</v>
      </c>
      <c r="B3894" s="176">
        <v>547.1</v>
      </c>
      <c r="C3894" s="176">
        <v>39.4</v>
      </c>
      <c r="D3894" s="282">
        <v>87</v>
      </c>
      <c r="E3894" s="265"/>
    </row>
    <row r="3895" spans="1:5">
      <c r="A3895" s="283">
        <v>12578</v>
      </c>
      <c r="B3895" s="176">
        <v>143.80000000000001</v>
      </c>
      <c r="C3895" s="176">
        <v>42.4</v>
      </c>
      <c r="D3895" s="282">
        <v>87</v>
      </c>
      <c r="E3895" s="265"/>
    </row>
    <row r="3896" spans="1:5">
      <c r="A3896" s="283">
        <v>12580</v>
      </c>
      <c r="B3896" s="176">
        <v>203.7</v>
      </c>
      <c r="C3896" s="176">
        <v>45.2</v>
      </c>
      <c r="D3896" s="282">
        <v>131</v>
      </c>
      <c r="E3896" s="265"/>
    </row>
    <row r="3897" spans="1:5">
      <c r="A3897" s="283">
        <v>12581</v>
      </c>
      <c r="B3897" s="176">
        <v>73.099999999999994</v>
      </c>
      <c r="C3897" s="176">
        <v>45.1</v>
      </c>
      <c r="D3897" s="282">
        <v>96</v>
      </c>
      <c r="E3897" s="265"/>
    </row>
    <row r="3898" spans="1:5">
      <c r="A3898" s="283">
        <v>12582</v>
      </c>
      <c r="B3898" s="176">
        <v>403.5</v>
      </c>
      <c r="C3898" s="176">
        <v>41</v>
      </c>
      <c r="D3898" s="282">
        <v>96</v>
      </c>
      <c r="E3898" s="265"/>
    </row>
    <row r="3899" spans="1:5">
      <c r="A3899" s="283">
        <v>12583</v>
      </c>
      <c r="B3899" s="176">
        <v>207.8</v>
      </c>
      <c r="C3899" s="176">
        <v>38.1</v>
      </c>
      <c r="D3899" s="282">
        <v>103</v>
      </c>
      <c r="E3899" s="265"/>
    </row>
    <row r="3900" spans="1:5">
      <c r="A3900" s="283">
        <v>12584</v>
      </c>
      <c r="B3900" s="176">
        <v>0</v>
      </c>
      <c r="C3900" s="176">
        <v>0</v>
      </c>
      <c r="D3900" s="282">
        <v>87</v>
      </c>
      <c r="E3900" s="265"/>
    </row>
    <row r="3901" spans="1:5">
      <c r="A3901" s="283">
        <v>12585</v>
      </c>
      <c r="B3901" s="176">
        <v>133.1</v>
      </c>
      <c r="C3901" s="176">
        <v>44.9</v>
      </c>
      <c r="D3901" s="282">
        <v>87</v>
      </c>
      <c r="E3901" s="265"/>
    </row>
    <row r="3902" spans="1:5">
      <c r="A3902" s="283">
        <v>12586</v>
      </c>
      <c r="B3902" s="176">
        <v>509.7</v>
      </c>
      <c r="C3902" s="176">
        <v>37.4</v>
      </c>
      <c r="D3902" s="282">
        <v>118</v>
      </c>
      <c r="E3902" s="265"/>
    </row>
    <row r="3903" spans="1:5">
      <c r="A3903" s="283">
        <v>12588</v>
      </c>
      <c r="B3903" s="176">
        <v>209.8</v>
      </c>
      <c r="C3903" s="176">
        <v>36.4</v>
      </c>
      <c r="D3903" s="282">
        <v>87</v>
      </c>
      <c r="E3903" s="265"/>
    </row>
    <row r="3904" spans="1:5">
      <c r="A3904" s="283">
        <v>12589</v>
      </c>
      <c r="B3904" s="176">
        <v>280.3</v>
      </c>
      <c r="C3904" s="176">
        <v>38.799999999999997</v>
      </c>
      <c r="D3904" s="282">
        <v>95</v>
      </c>
      <c r="E3904" s="265"/>
    </row>
    <row r="3905" spans="1:5">
      <c r="A3905" s="283">
        <v>12590</v>
      </c>
      <c r="B3905" s="176">
        <v>1029.5</v>
      </c>
      <c r="C3905" s="176">
        <v>39.9</v>
      </c>
      <c r="D3905" s="282">
        <v>124</v>
      </c>
      <c r="E3905" s="265"/>
    </row>
    <row r="3906" spans="1:5">
      <c r="A3906" s="283">
        <v>12592</v>
      </c>
      <c r="B3906" s="176">
        <v>98.2</v>
      </c>
      <c r="C3906" s="176">
        <v>45.1</v>
      </c>
      <c r="D3906" s="282">
        <v>115</v>
      </c>
      <c r="E3906" s="265"/>
    </row>
    <row r="3907" spans="1:5">
      <c r="A3907" s="283">
        <v>12594</v>
      </c>
      <c r="B3907" s="176">
        <v>149.19999999999999</v>
      </c>
      <c r="C3907" s="176">
        <v>39.5</v>
      </c>
      <c r="D3907" s="282">
        <v>96</v>
      </c>
      <c r="E3907" s="265"/>
    </row>
    <row r="3908" spans="1:5">
      <c r="A3908" s="283">
        <v>12601</v>
      </c>
      <c r="B3908" s="176">
        <v>1996.6</v>
      </c>
      <c r="C3908" s="176">
        <v>32.799999999999997</v>
      </c>
      <c r="D3908" s="282">
        <v>166</v>
      </c>
      <c r="E3908" s="265"/>
    </row>
    <row r="3909" spans="1:5">
      <c r="A3909" s="283">
        <v>12602</v>
      </c>
      <c r="B3909" s="176">
        <v>0</v>
      </c>
      <c r="C3909" s="176">
        <v>0</v>
      </c>
      <c r="D3909" s="282">
        <v>87</v>
      </c>
      <c r="E3909" s="265"/>
    </row>
    <row r="3910" spans="1:5">
      <c r="A3910" s="283">
        <v>12603</v>
      </c>
      <c r="B3910" s="176">
        <v>1198.5</v>
      </c>
      <c r="C3910" s="176">
        <v>38.799999999999997</v>
      </c>
      <c r="D3910" s="282">
        <v>128</v>
      </c>
      <c r="E3910" s="265"/>
    </row>
    <row r="3911" spans="1:5">
      <c r="A3911" s="283">
        <v>12604</v>
      </c>
      <c r="B3911" s="176">
        <v>0</v>
      </c>
      <c r="C3911" s="176">
        <v>0</v>
      </c>
      <c r="D3911" s="282">
        <v>87</v>
      </c>
      <c r="E3911" s="265"/>
    </row>
    <row r="3912" spans="1:5">
      <c r="A3912" s="283">
        <v>12701</v>
      </c>
      <c r="B3912" s="176">
        <v>184</v>
      </c>
      <c r="C3912" s="176">
        <v>37.200000000000003</v>
      </c>
      <c r="D3912" s="282">
        <v>116</v>
      </c>
      <c r="E3912" s="265"/>
    </row>
    <row r="3913" spans="1:5">
      <c r="A3913" s="283">
        <v>12719</v>
      </c>
      <c r="B3913" s="176">
        <v>53</v>
      </c>
      <c r="C3913" s="176">
        <v>44.9</v>
      </c>
      <c r="D3913" s="282">
        <v>96</v>
      </c>
      <c r="E3913" s="265"/>
    </row>
    <row r="3914" spans="1:5">
      <c r="A3914" s="283">
        <v>12720</v>
      </c>
      <c r="B3914" s="176">
        <v>33.4</v>
      </c>
      <c r="C3914" s="176">
        <v>46.9</v>
      </c>
      <c r="D3914" s="282">
        <v>87</v>
      </c>
      <c r="E3914" s="265"/>
    </row>
    <row r="3915" spans="1:5">
      <c r="A3915" s="283">
        <v>12721</v>
      </c>
      <c r="B3915" s="176">
        <v>183.3</v>
      </c>
      <c r="C3915" s="176">
        <v>39</v>
      </c>
      <c r="D3915" s="282">
        <v>87</v>
      </c>
      <c r="E3915" s="265"/>
    </row>
    <row r="3916" spans="1:5">
      <c r="A3916" s="283">
        <v>12722</v>
      </c>
      <c r="B3916" s="176">
        <v>0</v>
      </c>
      <c r="C3916" s="176">
        <v>0</v>
      </c>
      <c r="D3916" s="282">
        <v>87</v>
      </c>
      <c r="E3916" s="265"/>
    </row>
    <row r="3917" spans="1:5">
      <c r="A3917" s="283">
        <v>12723</v>
      </c>
      <c r="B3917" s="176">
        <v>69.3</v>
      </c>
      <c r="C3917" s="176">
        <v>40.6</v>
      </c>
      <c r="D3917" s="282">
        <v>96</v>
      </c>
      <c r="E3917" s="265"/>
    </row>
    <row r="3918" spans="1:5">
      <c r="A3918" s="283">
        <v>12724</v>
      </c>
      <c r="B3918" s="176">
        <v>0</v>
      </c>
      <c r="C3918" s="176">
        <v>0</v>
      </c>
      <c r="D3918" s="282">
        <v>87</v>
      </c>
      <c r="E3918" s="265"/>
    </row>
    <row r="3919" spans="1:5">
      <c r="A3919" s="283">
        <v>12725</v>
      </c>
      <c r="B3919" s="176">
        <v>10.6</v>
      </c>
      <c r="C3919" s="176">
        <v>45.6</v>
      </c>
      <c r="D3919" s="282">
        <v>87</v>
      </c>
      <c r="E3919" s="265"/>
    </row>
    <row r="3920" spans="1:5">
      <c r="A3920" s="283">
        <v>12726</v>
      </c>
      <c r="B3920" s="176">
        <v>40.299999999999997</v>
      </c>
      <c r="C3920" s="176">
        <v>48.4</v>
      </c>
      <c r="D3920" s="282">
        <v>87</v>
      </c>
      <c r="E3920" s="265"/>
    </row>
    <row r="3921" spans="1:5">
      <c r="A3921" s="283">
        <v>12729</v>
      </c>
      <c r="B3921" s="176">
        <v>95.2</v>
      </c>
      <c r="C3921" s="176">
        <v>40</v>
      </c>
      <c r="D3921" s="282">
        <v>125</v>
      </c>
      <c r="E3921" s="265"/>
    </row>
    <row r="3922" spans="1:5">
      <c r="A3922" s="283">
        <v>12732</v>
      </c>
      <c r="B3922" s="176">
        <v>59.7</v>
      </c>
      <c r="C3922" s="176">
        <v>45.2</v>
      </c>
      <c r="D3922" s="282">
        <v>87</v>
      </c>
      <c r="E3922" s="265"/>
    </row>
    <row r="3923" spans="1:5">
      <c r="A3923" s="283">
        <v>12733</v>
      </c>
      <c r="B3923" s="176">
        <v>455.5</v>
      </c>
      <c r="C3923" s="176">
        <v>25.3</v>
      </c>
      <c r="D3923" s="282">
        <v>115</v>
      </c>
      <c r="E3923" s="265"/>
    </row>
    <row r="3924" spans="1:5">
      <c r="A3924" s="283">
        <v>12734</v>
      </c>
      <c r="B3924" s="176">
        <v>95</v>
      </c>
      <c r="C3924" s="176">
        <v>43.4</v>
      </c>
      <c r="D3924" s="282">
        <v>87</v>
      </c>
      <c r="E3924" s="265"/>
    </row>
    <row r="3925" spans="1:5">
      <c r="A3925" s="283">
        <v>12736</v>
      </c>
      <c r="B3925" s="176">
        <v>27.6</v>
      </c>
      <c r="C3925" s="176">
        <v>46.2</v>
      </c>
      <c r="D3925" s="282">
        <v>87</v>
      </c>
      <c r="E3925" s="265"/>
    </row>
    <row r="3926" spans="1:5">
      <c r="A3926" s="283">
        <v>12737</v>
      </c>
      <c r="B3926" s="176">
        <v>53.9</v>
      </c>
      <c r="C3926" s="176">
        <v>42.9</v>
      </c>
      <c r="D3926" s="282">
        <v>115</v>
      </c>
      <c r="E3926" s="265"/>
    </row>
    <row r="3927" spans="1:5">
      <c r="A3927" s="283">
        <v>12738</v>
      </c>
      <c r="B3927" s="176">
        <v>74.8</v>
      </c>
      <c r="C3927" s="176">
        <v>45.2</v>
      </c>
      <c r="D3927" s="282">
        <v>87</v>
      </c>
      <c r="E3927" s="265"/>
    </row>
    <row r="3928" spans="1:5">
      <c r="A3928" s="283">
        <v>12740</v>
      </c>
      <c r="B3928" s="176">
        <v>19.399999999999999</v>
      </c>
      <c r="C3928" s="176">
        <v>45.7</v>
      </c>
      <c r="D3928" s="282">
        <v>87</v>
      </c>
      <c r="E3928" s="265"/>
    </row>
    <row r="3929" spans="1:5">
      <c r="A3929" s="283">
        <v>12741</v>
      </c>
      <c r="B3929" s="176">
        <v>29.8</v>
      </c>
      <c r="C3929" s="176">
        <v>47.1</v>
      </c>
      <c r="D3929" s="282">
        <v>87</v>
      </c>
      <c r="E3929" s="265"/>
    </row>
    <row r="3930" spans="1:5">
      <c r="A3930" s="283">
        <v>12742</v>
      </c>
      <c r="B3930" s="176">
        <v>107.8</v>
      </c>
      <c r="C3930" s="176">
        <v>30</v>
      </c>
      <c r="D3930" s="282">
        <v>87</v>
      </c>
      <c r="E3930" s="265"/>
    </row>
    <row r="3931" spans="1:5">
      <c r="A3931" s="283">
        <v>12743</v>
      </c>
      <c r="B3931" s="176">
        <v>30</v>
      </c>
      <c r="C3931" s="176">
        <v>45.8</v>
      </c>
      <c r="D3931" s="282">
        <v>87</v>
      </c>
      <c r="E3931" s="265"/>
    </row>
    <row r="3932" spans="1:5">
      <c r="A3932" s="283">
        <v>12745</v>
      </c>
      <c r="B3932" s="176">
        <v>86.3</v>
      </c>
      <c r="C3932" s="176">
        <v>33.799999999999997</v>
      </c>
      <c r="D3932" s="282">
        <v>87</v>
      </c>
      <c r="E3932" s="265"/>
    </row>
    <row r="3933" spans="1:5">
      <c r="A3933" s="283">
        <v>12746</v>
      </c>
      <c r="B3933" s="176">
        <v>101.1</v>
      </c>
      <c r="C3933" s="176">
        <v>40.9</v>
      </c>
      <c r="D3933" s="282">
        <v>87</v>
      </c>
      <c r="E3933" s="265"/>
    </row>
    <row r="3934" spans="1:5">
      <c r="A3934" s="283">
        <v>12747</v>
      </c>
      <c r="B3934" s="176">
        <v>146.80000000000001</v>
      </c>
      <c r="C3934" s="176">
        <v>36.299999999999997</v>
      </c>
      <c r="D3934" s="282">
        <v>87</v>
      </c>
      <c r="E3934" s="265"/>
    </row>
    <row r="3935" spans="1:5">
      <c r="A3935" s="283">
        <v>12748</v>
      </c>
      <c r="B3935" s="176">
        <v>74.7</v>
      </c>
      <c r="C3935" s="176">
        <v>45.4</v>
      </c>
      <c r="D3935" s="282">
        <v>87</v>
      </c>
      <c r="E3935" s="265"/>
    </row>
    <row r="3936" spans="1:5">
      <c r="A3936" s="283">
        <v>12749</v>
      </c>
      <c r="B3936" s="176">
        <v>0</v>
      </c>
      <c r="C3936" s="176">
        <v>0</v>
      </c>
      <c r="D3936" s="282">
        <v>87</v>
      </c>
      <c r="E3936" s="265"/>
    </row>
    <row r="3937" spans="1:5">
      <c r="A3937" s="283">
        <v>12750</v>
      </c>
      <c r="B3937" s="176">
        <v>68.5</v>
      </c>
      <c r="C3937" s="176">
        <v>45.5</v>
      </c>
      <c r="D3937" s="282">
        <v>87</v>
      </c>
      <c r="E3937" s="265"/>
    </row>
    <row r="3938" spans="1:5">
      <c r="A3938" s="283">
        <v>12751</v>
      </c>
      <c r="B3938" s="176">
        <v>214.3</v>
      </c>
      <c r="C3938" s="176">
        <v>39.200000000000003</v>
      </c>
      <c r="D3938" s="282">
        <v>115</v>
      </c>
      <c r="E3938" s="265"/>
    </row>
    <row r="3939" spans="1:5">
      <c r="A3939" s="283">
        <v>12752</v>
      </c>
      <c r="B3939" s="176">
        <v>37.4</v>
      </c>
      <c r="C3939" s="176">
        <v>46.6</v>
      </c>
      <c r="D3939" s="282">
        <v>87</v>
      </c>
      <c r="E3939" s="265"/>
    </row>
    <row r="3940" spans="1:5">
      <c r="A3940" s="283">
        <v>12754</v>
      </c>
      <c r="B3940" s="176">
        <v>197.4</v>
      </c>
      <c r="C3940" s="176">
        <v>40.1</v>
      </c>
      <c r="D3940" s="282">
        <v>109</v>
      </c>
      <c r="E3940" s="265"/>
    </row>
    <row r="3941" spans="1:5">
      <c r="A3941" s="283">
        <v>12758</v>
      </c>
      <c r="B3941" s="176">
        <v>35.799999999999997</v>
      </c>
      <c r="C3941" s="176">
        <v>44.7</v>
      </c>
      <c r="D3941" s="282">
        <v>87</v>
      </c>
      <c r="E3941" s="265"/>
    </row>
    <row r="3942" spans="1:5">
      <c r="A3942" s="283">
        <v>12759</v>
      </c>
      <c r="B3942" s="176">
        <v>165.6</v>
      </c>
      <c r="C3942" s="176">
        <v>35</v>
      </c>
      <c r="D3942" s="282">
        <v>87</v>
      </c>
      <c r="E3942" s="265"/>
    </row>
    <row r="3943" spans="1:5">
      <c r="A3943" s="283">
        <v>12760</v>
      </c>
      <c r="B3943" s="176">
        <v>16.5</v>
      </c>
      <c r="C3943" s="176">
        <v>46</v>
      </c>
      <c r="D3943" s="282">
        <v>87</v>
      </c>
      <c r="E3943" s="265"/>
    </row>
    <row r="3944" spans="1:5">
      <c r="A3944" s="283">
        <v>12762</v>
      </c>
      <c r="B3944" s="176">
        <v>77.900000000000006</v>
      </c>
      <c r="C3944" s="176">
        <v>45.6</v>
      </c>
      <c r="D3944" s="282">
        <v>87</v>
      </c>
      <c r="E3944" s="265"/>
    </row>
    <row r="3945" spans="1:5">
      <c r="A3945" s="283">
        <v>12763</v>
      </c>
      <c r="B3945" s="176">
        <v>79.400000000000006</v>
      </c>
      <c r="C3945" s="176">
        <v>39.799999999999997</v>
      </c>
      <c r="D3945" s="282">
        <v>87</v>
      </c>
      <c r="E3945" s="265"/>
    </row>
    <row r="3946" spans="1:5">
      <c r="A3946" s="283">
        <v>12764</v>
      </c>
      <c r="B3946" s="176">
        <v>34.1</v>
      </c>
      <c r="C3946" s="176">
        <v>48.1</v>
      </c>
      <c r="D3946" s="282">
        <v>95</v>
      </c>
      <c r="E3946" s="265"/>
    </row>
    <row r="3947" spans="1:5">
      <c r="A3947" s="283">
        <v>12765</v>
      </c>
      <c r="B3947" s="176">
        <v>55.3</v>
      </c>
      <c r="C3947" s="176">
        <v>42.6</v>
      </c>
      <c r="D3947" s="282">
        <v>87</v>
      </c>
      <c r="E3947" s="265"/>
    </row>
    <row r="3948" spans="1:5">
      <c r="A3948" s="283">
        <v>12766</v>
      </c>
      <c r="B3948" s="176">
        <v>38.4</v>
      </c>
      <c r="C3948" s="176">
        <v>45.7</v>
      </c>
      <c r="D3948" s="282">
        <v>87</v>
      </c>
      <c r="E3948" s="265"/>
    </row>
    <row r="3949" spans="1:5">
      <c r="A3949" s="283">
        <v>12767</v>
      </c>
      <c r="B3949" s="176">
        <v>0</v>
      </c>
      <c r="C3949" s="176">
        <v>0</v>
      </c>
      <c r="D3949" s="282">
        <v>87</v>
      </c>
      <c r="E3949" s="265"/>
    </row>
    <row r="3950" spans="1:5">
      <c r="A3950" s="283">
        <v>12768</v>
      </c>
      <c r="B3950" s="176">
        <v>29.8</v>
      </c>
      <c r="C3950" s="176">
        <v>43</v>
      </c>
      <c r="D3950" s="282">
        <v>113</v>
      </c>
      <c r="E3950" s="265"/>
    </row>
    <row r="3951" spans="1:5">
      <c r="A3951" s="283">
        <v>12769</v>
      </c>
      <c r="B3951" s="176">
        <v>0</v>
      </c>
      <c r="C3951" s="176">
        <v>0</v>
      </c>
      <c r="D3951" s="282">
        <v>87</v>
      </c>
      <c r="E3951" s="265"/>
    </row>
    <row r="3952" spans="1:5">
      <c r="A3952" s="283">
        <v>12770</v>
      </c>
      <c r="B3952" s="176">
        <v>55.5</v>
      </c>
      <c r="C3952" s="176">
        <v>42.9</v>
      </c>
      <c r="D3952" s="282">
        <v>87</v>
      </c>
      <c r="E3952" s="265"/>
    </row>
    <row r="3953" spans="1:5">
      <c r="A3953" s="283">
        <v>12771</v>
      </c>
      <c r="B3953" s="176">
        <v>385.6</v>
      </c>
      <c r="C3953" s="176">
        <v>38</v>
      </c>
      <c r="D3953" s="282">
        <v>93</v>
      </c>
      <c r="E3953" s="265"/>
    </row>
    <row r="3954" spans="1:5">
      <c r="A3954" s="283">
        <v>12775</v>
      </c>
      <c r="B3954" s="176">
        <v>163.1</v>
      </c>
      <c r="C3954" s="176">
        <v>42.5</v>
      </c>
      <c r="D3954" s="282">
        <v>87</v>
      </c>
      <c r="E3954" s="265"/>
    </row>
    <row r="3955" spans="1:5">
      <c r="A3955" s="283">
        <v>12776</v>
      </c>
      <c r="B3955" s="176">
        <v>22.1</v>
      </c>
      <c r="C3955" s="176">
        <v>47.3</v>
      </c>
      <c r="D3955" s="282">
        <v>87</v>
      </c>
      <c r="E3955" s="265"/>
    </row>
    <row r="3956" spans="1:5">
      <c r="A3956" s="283">
        <v>12777</v>
      </c>
      <c r="B3956" s="176">
        <v>17.8</v>
      </c>
      <c r="C3956" s="176">
        <v>48.7</v>
      </c>
      <c r="D3956" s="282">
        <v>96</v>
      </c>
      <c r="E3956" s="265"/>
    </row>
    <row r="3957" spans="1:5">
      <c r="A3957" s="283">
        <v>12778</v>
      </c>
      <c r="B3957" s="176">
        <v>0</v>
      </c>
      <c r="C3957" s="176">
        <v>0</v>
      </c>
      <c r="D3957" s="282">
        <v>87</v>
      </c>
      <c r="E3957" s="265"/>
    </row>
    <row r="3958" spans="1:5">
      <c r="A3958" s="283">
        <v>12779</v>
      </c>
      <c r="B3958" s="176">
        <v>234.4</v>
      </c>
      <c r="C3958" s="176">
        <v>34.4</v>
      </c>
      <c r="D3958" s="282">
        <v>127</v>
      </c>
      <c r="E3958" s="265"/>
    </row>
    <row r="3959" spans="1:5">
      <c r="A3959" s="283">
        <v>12780</v>
      </c>
      <c r="B3959" s="176">
        <v>100.9</v>
      </c>
      <c r="C3959" s="176">
        <v>43.8</v>
      </c>
      <c r="D3959" s="282">
        <v>87</v>
      </c>
      <c r="E3959" s="265"/>
    </row>
    <row r="3960" spans="1:5">
      <c r="A3960" s="283">
        <v>12781</v>
      </c>
      <c r="B3960" s="176">
        <v>109</v>
      </c>
      <c r="C3960" s="176">
        <v>39.700000000000003</v>
      </c>
      <c r="D3960" s="282">
        <v>87</v>
      </c>
      <c r="E3960" s="265"/>
    </row>
    <row r="3961" spans="1:5">
      <c r="A3961" s="283">
        <v>12783</v>
      </c>
      <c r="B3961" s="176">
        <v>49.9</v>
      </c>
      <c r="C3961" s="176">
        <v>45.3</v>
      </c>
      <c r="D3961" s="282">
        <v>96</v>
      </c>
      <c r="E3961" s="265"/>
    </row>
    <row r="3962" spans="1:5">
      <c r="A3962" s="283">
        <v>12784</v>
      </c>
      <c r="B3962" s="176">
        <v>0</v>
      </c>
      <c r="C3962" s="176">
        <v>0</v>
      </c>
      <c r="D3962" s="282">
        <v>87</v>
      </c>
      <c r="E3962" s="265"/>
    </row>
    <row r="3963" spans="1:5">
      <c r="A3963" s="283">
        <v>12785</v>
      </c>
      <c r="B3963" s="176">
        <v>0</v>
      </c>
      <c r="C3963" s="176">
        <v>0</v>
      </c>
      <c r="D3963" s="282">
        <v>87</v>
      </c>
      <c r="E3963" s="265"/>
    </row>
    <row r="3964" spans="1:5">
      <c r="A3964" s="283">
        <v>12786</v>
      </c>
      <c r="B3964" s="176">
        <v>32.4</v>
      </c>
      <c r="C3964" s="176">
        <v>49.4</v>
      </c>
      <c r="D3964" s="282">
        <v>87</v>
      </c>
      <c r="E3964" s="265"/>
    </row>
    <row r="3965" spans="1:5">
      <c r="A3965" s="283">
        <v>12787</v>
      </c>
      <c r="B3965" s="176">
        <v>50.3</v>
      </c>
      <c r="C3965" s="176">
        <v>43.2</v>
      </c>
      <c r="D3965" s="282">
        <v>87</v>
      </c>
      <c r="E3965" s="265"/>
    </row>
    <row r="3966" spans="1:5">
      <c r="A3966" s="283">
        <v>12788</v>
      </c>
      <c r="B3966" s="176">
        <v>122.2</v>
      </c>
      <c r="C3966" s="176">
        <v>42.2</v>
      </c>
      <c r="D3966" s="282">
        <v>87</v>
      </c>
      <c r="E3966" s="265"/>
    </row>
    <row r="3967" spans="1:5">
      <c r="A3967" s="283">
        <v>12789</v>
      </c>
      <c r="B3967" s="176">
        <v>135.30000000000001</v>
      </c>
      <c r="C3967" s="176">
        <v>40.299999999999997</v>
      </c>
      <c r="D3967" s="282">
        <v>95</v>
      </c>
      <c r="E3967" s="265"/>
    </row>
    <row r="3968" spans="1:5">
      <c r="A3968" s="283">
        <v>12790</v>
      </c>
      <c r="B3968" s="176">
        <v>90.5</v>
      </c>
      <c r="C3968" s="176">
        <v>43.5</v>
      </c>
      <c r="D3968" s="282">
        <v>87</v>
      </c>
      <c r="E3968" s="265"/>
    </row>
    <row r="3969" spans="1:5">
      <c r="A3969" s="283">
        <v>12791</v>
      </c>
      <c r="B3969" s="176">
        <v>483.6</v>
      </c>
      <c r="C3969" s="176">
        <v>37.200000000000003</v>
      </c>
      <c r="D3969" s="282">
        <v>87</v>
      </c>
      <c r="E3969" s="265"/>
    </row>
    <row r="3970" spans="1:5">
      <c r="A3970" s="283">
        <v>12792</v>
      </c>
      <c r="B3970" s="176">
        <v>34.5</v>
      </c>
      <c r="C3970" s="176">
        <v>45.4</v>
      </c>
      <c r="D3970" s="282">
        <v>87</v>
      </c>
      <c r="E3970" s="265"/>
    </row>
    <row r="3971" spans="1:5">
      <c r="A3971" s="283">
        <v>12801</v>
      </c>
      <c r="B3971" s="176">
        <v>1945.9</v>
      </c>
      <c r="C3971" s="176">
        <v>37.5</v>
      </c>
      <c r="D3971" s="282">
        <v>133</v>
      </c>
      <c r="E3971" s="265"/>
    </row>
    <row r="3972" spans="1:5">
      <c r="A3972" s="283">
        <v>12803</v>
      </c>
      <c r="B3972" s="176">
        <v>1065.5</v>
      </c>
      <c r="C3972" s="176">
        <v>40.9</v>
      </c>
      <c r="D3972" s="282">
        <v>94</v>
      </c>
      <c r="E3972" s="265"/>
    </row>
    <row r="3973" spans="1:5">
      <c r="A3973" s="283">
        <v>12804</v>
      </c>
      <c r="B3973" s="176">
        <v>415.7</v>
      </c>
      <c r="C3973" s="176">
        <v>44.1</v>
      </c>
      <c r="D3973" s="282">
        <v>110</v>
      </c>
      <c r="E3973" s="265"/>
    </row>
    <row r="3974" spans="1:5">
      <c r="A3974" s="283">
        <v>12808</v>
      </c>
      <c r="B3974" s="176">
        <v>26.4</v>
      </c>
      <c r="C3974" s="176">
        <v>50.2</v>
      </c>
      <c r="D3974" s="282">
        <v>87</v>
      </c>
      <c r="E3974" s="265"/>
    </row>
    <row r="3975" spans="1:5">
      <c r="A3975" s="283">
        <v>12809</v>
      </c>
      <c r="B3975" s="176">
        <v>64.099999999999994</v>
      </c>
      <c r="C3975" s="176">
        <v>44</v>
      </c>
      <c r="D3975" s="282">
        <v>87</v>
      </c>
      <c r="E3975" s="265"/>
    </row>
    <row r="3976" spans="1:5">
      <c r="A3976" s="283">
        <v>12810</v>
      </c>
      <c r="B3976" s="176">
        <v>15.1</v>
      </c>
      <c r="C3976" s="176">
        <v>47</v>
      </c>
      <c r="D3976" s="282">
        <v>87</v>
      </c>
      <c r="E3976" s="265"/>
    </row>
    <row r="3977" spans="1:5">
      <c r="A3977" s="283">
        <v>12811</v>
      </c>
      <c r="B3977" s="176">
        <v>18</v>
      </c>
      <c r="C3977" s="176">
        <v>47.3</v>
      </c>
      <c r="D3977" s="282">
        <v>87</v>
      </c>
      <c r="E3977" s="265"/>
    </row>
    <row r="3978" spans="1:5">
      <c r="A3978" s="283">
        <v>12812</v>
      </c>
      <c r="B3978" s="176">
        <v>4.8</v>
      </c>
      <c r="C3978" s="176">
        <v>53.2</v>
      </c>
      <c r="D3978" s="282">
        <v>127</v>
      </c>
      <c r="E3978" s="265"/>
    </row>
    <row r="3979" spans="1:5">
      <c r="A3979" s="283">
        <v>12814</v>
      </c>
      <c r="B3979" s="176">
        <v>34.6</v>
      </c>
      <c r="C3979" s="176">
        <v>52.1</v>
      </c>
      <c r="D3979" s="282">
        <v>87</v>
      </c>
      <c r="E3979" s="265"/>
    </row>
    <row r="3980" spans="1:5">
      <c r="A3980" s="283">
        <v>12815</v>
      </c>
      <c r="B3980" s="176">
        <v>19.399999999999999</v>
      </c>
      <c r="C3980" s="176">
        <v>50</v>
      </c>
      <c r="D3980" s="282">
        <v>87</v>
      </c>
      <c r="E3980" s="265"/>
    </row>
    <row r="3981" spans="1:5">
      <c r="A3981" s="283">
        <v>12816</v>
      </c>
      <c r="B3981" s="176">
        <v>63.4</v>
      </c>
      <c r="C3981" s="176">
        <v>45.1</v>
      </c>
      <c r="D3981" s="282">
        <v>87</v>
      </c>
      <c r="E3981" s="265"/>
    </row>
    <row r="3982" spans="1:5">
      <c r="A3982" s="283">
        <v>12817</v>
      </c>
      <c r="B3982" s="176">
        <v>46.8</v>
      </c>
      <c r="C3982" s="176">
        <v>48.5</v>
      </c>
      <c r="D3982" s="282">
        <v>87</v>
      </c>
      <c r="E3982" s="265"/>
    </row>
    <row r="3983" spans="1:5">
      <c r="A3983" s="283">
        <v>12819</v>
      </c>
      <c r="B3983" s="176">
        <v>13.1</v>
      </c>
      <c r="C3983" s="176">
        <v>48</v>
      </c>
      <c r="D3983" s="282">
        <v>87</v>
      </c>
      <c r="E3983" s="265"/>
    </row>
    <row r="3984" spans="1:5">
      <c r="A3984" s="283">
        <v>12820</v>
      </c>
      <c r="B3984" s="176">
        <v>129.69999999999999</v>
      </c>
      <c r="C3984" s="176">
        <v>48.3</v>
      </c>
      <c r="D3984" s="282">
        <v>87</v>
      </c>
      <c r="E3984" s="265"/>
    </row>
    <row r="3985" spans="1:5">
      <c r="A3985" s="283">
        <v>12821</v>
      </c>
      <c r="B3985" s="176">
        <v>88.4</v>
      </c>
      <c r="C3985" s="176">
        <v>30.3</v>
      </c>
      <c r="D3985" s="282">
        <v>87</v>
      </c>
      <c r="E3985" s="265"/>
    </row>
    <row r="3986" spans="1:5">
      <c r="A3986" s="283">
        <v>12822</v>
      </c>
      <c r="B3986" s="176">
        <v>87.5</v>
      </c>
      <c r="C3986" s="176">
        <v>40.1</v>
      </c>
      <c r="D3986" s="282">
        <v>87</v>
      </c>
      <c r="E3986" s="265"/>
    </row>
    <row r="3987" spans="1:5">
      <c r="A3987" s="283">
        <v>12823</v>
      </c>
      <c r="B3987" s="176">
        <v>61.9</v>
      </c>
      <c r="C3987" s="176">
        <v>45.7</v>
      </c>
      <c r="D3987" s="282">
        <v>87</v>
      </c>
      <c r="E3987" s="265"/>
    </row>
    <row r="3988" spans="1:5">
      <c r="A3988" s="283">
        <v>12824</v>
      </c>
      <c r="B3988" s="176">
        <v>63.6</v>
      </c>
      <c r="C3988" s="176">
        <v>49.7</v>
      </c>
      <c r="D3988" s="282">
        <v>87</v>
      </c>
      <c r="E3988" s="265"/>
    </row>
    <row r="3989" spans="1:5">
      <c r="A3989" s="283">
        <v>12827</v>
      </c>
      <c r="B3989" s="176">
        <v>54.7</v>
      </c>
      <c r="C3989" s="176">
        <v>38.5</v>
      </c>
      <c r="D3989" s="282">
        <v>95</v>
      </c>
      <c r="E3989" s="265"/>
    </row>
    <row r="3990" spans="1:5">
      <c r="A3990" s="283">
        <v>12828</v>
      </c>
      <c r="B3990" s="176">
        <v>211</v>
      </c>
      <c r="C3990" s="176">
        <v>40.5</v>
      </c>
      <c r="D3990" s="282">
        <v>96</v>
      </c>
      <c r="E3990" s="265"/>
    </row>
    <row r="3991" spans="1:5">
      <c r="A3991" s="283">
        <v>12831</v>
      </c>
      <c r="B3991" s="176">
        <v>258.60000000000002</v>
      </c>
      <c r="C3991" s="176">
        <v>39.799999999999997</v>
      </c>
      <c r="D3991" s="282">
        <v>109</v>
      </c>
      <c r="E3991" s="265"/>
    </row>
    <row r="3992" spans="1:5">
      <c r="A3992" s="283">
        <v>12832</v>
      </c>
      <c r="B3992" s="176">
        <v>84.3</v>
      </c>
      <c r="C3992" s="176">
        <v>41.5</v>
      </c>
      <c r="D3992" s="282">
        <v>87</v>
      </c>
      <c r="E3992" s="265"/>
    </row>
    <row r="3993" spans="1:5">
      <c r="A3993" s="283">
        <v>12833</v>
      </c>
      <c r="B3993" s="176">
        <v>122</v>
      </c>
      <c r="C3993" s="176">
        <v>41.4</v>
      </c>
      <c r="D3993" s="282">
        <v>94</v>
      </c>
      <c r="E3993" s="265"/>
    </row>
    <row r="3994" spans="1:5">
      <c r="A3994" s="283">
        <v>12834</v>
      </c>
      <c r="B3994" s="176">
        <v>69</v>
      </c>
      <c r="C3994" s="176">
        <v>43.5</v>
      </c>
      <c r="D3994" s="282">
        <v>106</v>
      </c>
      <c r="E3994" s="265"/>
    </row>
    <row r="3995" spans="1:5">
      <c r="A3995" s="283">
        <v>12835</v>
      </c>
      <c r="B3995" s="176">
        <v>25.6</v>
      </c>
      <c r="C3995" s="176">
        <v>45.9</v>
      </c>
      <c r="D3995" s="282">
        <v>87</v>
      </c>
      <c r="E3995" s="265"/>
    </row>
    <row r="3996" spans="1:5">
      <c r="A3996" s="283">
        <v>12836</v>
      </c>
      <c r="B3996" s="176">
        <v>11.1</v>
      </c>
      <c r="C3996" s="176">
        <v>57.7</v>
      </c>
      <c r="D3996" s="282">
        <v>87</v>
      </c>
      <c r="E3996" s="265"/>
    </row>
    <row r="3997" spans="1:5">
      <c r="A3997" s="283">
        <v>12837</v>
      </c>
      <c r="B3997" s="176">
        <v>53.1</v>
      </c>
      <c r="C3997" s="176">
        <v>41.2</v>
      </c>
      <c r="D3997" s="282">
        <v>87</v>
      </c>
      <c r="E3997" s="265"/>
    </row>
    <row r="3998" spans="1:5">
      <c r="A3998" s="283">
        <v>12838</v>
      </c>
      <c r="B3998" s="176">
        <v>60.3</v>
      </c>
      <c r="C3998" s="176">
        <v>42.3</v>
      </c>
      <c r="D3998" s="282">
        <v>87</v>
      </c>
      <c r="E3998" s="265"/>
    </row>
    <row r="3999" spans="1:5">
      <c r="A3999" s="283">
        <v>12839</v>
      </c>
      <c r="B3999" s="176">
        <v>367.5</v>
      </c>
      <c r="C3999" s="176">
        <v>38.6</v>
      </c>
      <c r="D3999" s="282">
        <v>87</v>
      </c>
      <c r="E3999" s="265"/>
    </row>
    <row r="4000" spans="1:5">
      <c r="A4000" s="283">
        <v>12841</v>
      </c>
      <c r="B4000" s="176">
        <v>16</v>
      </c>
      <c r="C4000" s="176">
        <v>47.9</v>
      </c>
      <c r="D4000" s="282">
        <v>87</v>
      </c>
      <c r="E4000" s="265"/>
    </row>
    <row r="4001" spans="1:5">
      <c r="A4001" s="283">
        <v>12842</v>
      </c>
      <c r="B4001" s="176">
        <v>6.4</v>
      </c>
      <c r="C4001" s="176">
        <v>52.1</v>
      </c>
      <c r="D4001" s="282">
        <v>87</v>
      </c>
      <c r="E4001" s="265"/>
    </row>
    <row r="4002" spans="1:5">
      <c r="A4002" s="283">
        <v>12843</v>
      </c>
      <c r="B4002" s="176">
        <v>11.9</v>
      </c>
      <c r="C4002" s="176">
        <v>46</v>
      </c>
      <c r="D4002" s="282">
        <v>87</v>
      </c>
      <c r="E4002" s="265"/>
    </row>
    <row r="4003" spans="1:5">
      <c r="A4003" s="283">
        <v>12844</v>
      </c>
      <c r="B4003" s="176">
        <v>134.4</v>
      </c>
      <c r="C4003" s="176">
        <v>56.9</v>
      </c>
      <c r="D4003" s="282">
        <v>87</v>
      </c>
      <c r="E4003" s="265"/>
    </row>
    <row r="4004" spans="1:5">
      <c r="A4004" s="283">
        <v>12845</v>
      </c>
      <c r="B4004" s="176">
        <v>118.8</v>
      </c>
      <c r="C4004" s="176">
        <v>46.9</v>
      </c>
      <c r="D4004" s="282">
        <v>87</v>
      </c>
      <c r="E4004" s="265"/>
    </row>
    <row r="4005" spans="1:5">
      <c r="A4005" s="283">
        <v>12846</v>
      </c>
      <c r="B4005" s="176">
        <v>58</v>
      </c>
      <c r="C4005" s="176">
        <v>44.1</v>
      </c>
      <c r="D4005" s="282">
        <v>95</v>
      </c>
      <c r="E4005" s="265"/>
    </row>
    <row r="4006" spans="1:5">
      <c r="A4006" s="283">
        <v>12847</v>
      </c>
      <c r="B4006" s="176">
        <v>1.6</v>
      </c>
      <c r="C4006" s="176">
        <v>53.2</v>
      </c>
      <c r="D4006" s="282">
        <v>87</v>
      </c>
      <c r="E4006" s="265"/>
    </row>
    <row r="4007" spans="1:5">
      <c r="A4007" s="283">
        <v>12848</v>
      </c>
      <c r="B4007" s="176">
        <v>53.4</v>
      </c>
      <c r="C4007" s="176">
        <v>41.7</v>
      </c>
      <c r="D4007" s="282">
        <v>87</v>
      </c>
      <c r="E4007" s="265"/>
    </row>
    <row r="4008" spans="1:5">
      <c r="A4008" s="283">
        <v>12849</v>
      </c>
      <c r="B4008" s="176">
        <v>93.5</v>
      </c>
      <c r="C4008" s="176">
        <v>42.5</v>
      </c>
      <c r="D4008" s="282">
        <v>87</v>
      </c>
      <c r="E4008" s="265"/>
    </row>
    <row r="4009" spans="1:5">
      <c r="A4009" s="283">
        <v>12850</v>
      </c>
      <c r="B4009" s="176">
        <v>67.8</v>
      </c>
      <c r="C4009" s="176">
        <v>41.6</v>
      </c>
      <c r="D4009" s="282">
        <v>96</v>
      </c>
      <c r="E4009" s="265"/>
    </row>
    <row r="4010" spans="1:5">
      <c r="A4010" s="283">
        <v>12851</v>
      </c>
      <c r="B4010" s="176">
        <v>6</v>
      </c>
      <c r="C4010" s="176">
        <v>46.7</v>
      </c>
      <c r="D4010" s="282">
        <v>87</v>
      </c>
      <c r="E4010" s="265"/>
    </row>
    <row r="4011" spans="1:5">
      <c r="A4011" s="283">
        <v>12852</v>
      </c>
      <c r="B4011" s="176">
        <v>1.9</v>
      </c>
      <c r="C4011" s="176">
        <v>52.6</v>
      </c>
      <c r="D4011" s="282">
        <v>87</v>
      </c>
      <c r="E4011" s="265"/>
    </row>
    <row r="4012" spans="1:5">
      <c r="A4012" s="283">
        <v>12853</v>
      </c>
      <c r="B4012" s="176">
        <v>15</v>
      </c>
      <c r="C4012" s="176">
        <v>47.1</v>
      </c>
      <c r="D4012" s="282">
        <v>97</v>
      </c>
      <c r="E4012" s="265"/>
    </row>
    <row r="4013" spans="1:5">
      <c r="A4013" s="283">
        <v>12854</v>
      </c>
      <c r="B4013" s="176">
        <v>70.2</v>
      </c>
      <c r="C4013" s="176">
        <v>40.9</v>
      </c>
      <c r="D4013" s="282">
        <v>87</v>
      </c>
      <c r="E4013" s="265"/>
    </row>
    <row r="4014" spans="1:5">
      <c r="A4014" s="283">
        <v>12855</v>
      </c>
      <c r="B4014" s="176">
        <v>0.9</v>
      </c>
      <c r="C4014" s="176">
        <v>51.9</v>
      </c>
      <c r="D4014" s="282">
        <v>87</v>
      </c>
      <c r="E4014" s="265"/>
    </row>
    <row r="4015" spans="1:5">
      <c r="A4015" s="283">
        <v>12856</v>
      </c>
      <c r="B4015" s="176">
        <v>10.5</v>
      </c>
      <c r="C4015" s="176">
        <v>47.5</v>
      </c>
      <c r="D4015" s="282">
        <v>87</v>
      </c>
      <c r="E4015" s="265"/>
    </row>
    <row r="4016" spans="1:5">
      <c r="A4016" s="283">
        <v>12857</v>
      </c>
      <c r="B4016" s="176">
        <v>6.4</v>
      </c>
      <c r="C4016" s="176">
        <v>46.9</v>
      </c>
      <c r="D4016" s="282">
        <v>87</v>
      </c>
      <c r="E4016" s="265"/>
    </row>
    <row r="4017" spans="1:5">
      <c r="A4017" s="283">
        <v>12858</v>
      </c>
      <c r="B4017" s="176">
        <v>11</v>
      </c>
      <c r="C4017" s="176">
        <v>46.3</v>
      </c>
      <c r="D4017" s="282">
        <v>87</v>
      </c>
      <c r="E4017" s="265"/>
    </row>
    <row r="4018" spans="1:5">
      <c r="A4018" s="283">
        <v>12859</v>
      </c>
      <c r="B4018" s="176">
        <v>122.9</v>
      </c>
      <c r="C4018" s="176">
        <v>38.700000000000003</v>
      </c>
      <c r="D4018" s="282">
        <v>87</v>
      </c>
      <c r="E4018" s="265"/>
    </row>
    <row r="4019" spans="1:5">
      <c r="A4019" s="283">
        <v>12860</v>
      </c>
      <c r="B4019" s="176">
        <v>32.299999999999997</v>
      </c>
      <c r="C4019" s="176">
        <v>46.7</v>
      </c>
      <c r="D4019" s="282">
        <v>87</v>
      </c>
      <c r="E4019" s="265"/>
    </row>
    <row r="4020" spans="1:5">
      <c r="A4020" s="283">
        <v>12861</v>
      </c>
      <c r="B4020" s="176">
        <v>18.7</v>
      </c>
      <c r="C4020" s="176">
        <v>49.2</v>
      </c>
      <c r="D4020" s="282">
        <v>97</v>
      </c>
      <c r="E4020" s="265"/>
    </row>
    <row r="4021" spans="1:5">
      <c r="A4021" s="283">
        <v>12862</v>
      </c>
      <c r="B4021" s="176">
        <v>0</v>
      </c>
      <c r="C4021" s="176">
        <v>0</v>
      </c>
      <c r="D4021" s="282">
        <v>87</v>
      </c>
      <c r="E4021" s="265"/>
    </row>
    <row r="4022" spans="1:5">
      <c r="A4022" s="283">
        <v>12863</v>
      </c>
      <c r="B4022" s="176">
        <v>357.7</v>
      </c>
      <c r="C4022" s="176">
        <v>36.9</v>
      </c>
      <c r="D4022" s="282">
        <v>87</v>
      </c>
      <c r="E4022" s="265"/>
    </row>
    <row r="4023" spans="1:5">
      <c r="A4023" s="283">
        <v>12864</v>
      </c>
      <c r="B4023" s="176">
        <v>3.6</v>
      </c>
      <c r="C4023" s="176">
        <v>53.1</v>
      </c>
      <c r="D4023" s="282">
        <v>87</v>
      </c>
      <c r="E4023" s="265"/>
    </row>
    <row r="4024" spans="1:5">
      <c r="A4024" s="283">
        <v>12865</v>
      </c>
      <c r="B4024" s="176">
        <v>50.6</v>
      </c>
      <c r="C4024" s="176">
        <v>45</v>
      </c>
      <c r="D4024" s="282">
        <v>104</v>
      </c>
      <c r="E4024" s="265"/>
    </row>
    <row r="4025" spans="1:5">
      <c r="A4025" s="283">
        <v>12866</v>
      </c>
      <c r="B4025" s="176">
        <v>483.5</v>
      </c>
      <c r="C4025" s="176">
        <v>40.4</v>
      </c>
      <c r="D4025" s="282">
        <v>176</v>
      </c>
      <c r="E4025" s="265"/>
    </row>
    <row r="4026" spans="1:5">
      <c r="A4026" s="283">
        <v>12870</v>
      </c>
      <c r="B4026" s="176">
        <v>11.6</v>
      </c>
      <c r="C4026" s="176">
        <v>49.1</v>
      </c>
      <c r="D4026" s="282">
        <v>122</v>
      </c>
      <c r="E4026" s="265"/>
    </row>
    <row r="4027" spans="1:5">
      <c r="A4027" s="283">
        <v>12871</v>
      </c>
      <c r="B4027" s="176">
        <v>184.8</v>
      </c>
      <c r="C4027" s="176">
        <v>38.5</v>
      </c>
      <c r="D4027" s="282">
        <v>103</v>
      </c>
      <c r="E4027" s="265"/>
    </row>
    <row r="4028" spans="1:5">
      <c r="A4028" s="283">
        <v>12872</v>
      </c>
      <c r="B4028" s="176">
        <v>13.4</v>
      </c>
      <c r="C4028" s="176">
        <v>50.5</v>
      </c>
      <c r="D4028" s="282">
        <v>87</v>
      </c>
      <c r="E4028" s="265"/>
    </row>
    <row r="4029" spans="1:5">
      <c r="A4029" s="283">
        <v>12873</v>
      </c>
      <c r="B4029" s="176">
        <v>35.1</v>
      </c>
      <c r="C4029" s="176">
        <v>48.5</v>
      </c>
      <c r="D4029" s="282">
        <v>87</v>
      </c>
      <c r="E4029" s="265"/>
    </row>
    <row r="4030" spans="1:5">
      <c r="A4030" s="283">
        <v>12874</v>
      </c>
      <c r="B4030" s="176">
        <v>11</v>
      </c>
      <c r="C4030" s="176">
        <v>57.7</v>
      </c>
      <c r="D4030" s="282">
        <v>97</v>
      </c>
      <c r="E4030" s="265"/>
    </row>
    <row r="4031" spans="1:5">
      <c r="A4031" s="283">
        <v>12878</v>
      </c>
      <c r="B4031" s="176">
        <v>6.8</v>
      </c>
      <c r="C4031" s="176">
        <v>47.4</v>
      </c>
      <c r="D4031" s="282">
        <v>87</v>
      </c>
      <c r="E4031" s="265"/>
    </row>
    <row r="4032" spans="1:5">
      <c r="A4032" s="283">
        <v>12883</v>
      </c>
      <c r="B4032" s="176">
        <v>59.4</v>
      </c>
      <c r="C4032" s="176">
        <v>45</v>
      </c>
      <c r="D4032" s="282">
        <v>110</v>
      </c>
      <c r="E4032" s="265"/>
    </row>
    <row r="4033" spans="1:5">
      <c r="A4033" s="283">
        <v>12884</v>
      </c>
      <c r="B4033" s="176">
        <v>0</v>
      </c>
      <c r="C4033" s="176">
        <v>0</v>
      </c>
      <c r="D4033" s="282">
        <v>87</v>
      </c>
      <c r="E4033" s="265"/>
    </row>
    <row r="4034" spans="1:5">
      <c r="A4034" s="283">
        <v>12885</v>
      </c>
      <c r="B4034" s="176">
        <v>47.5</v>
      </c>
      <c r="C4034" s="176">
        <v>44.5</v>
      </c>
      <c r="D4034" s="282">
        <v>87</v>
      </c>
      <c r="E4034" s="265"/>
    </row>
    <row r="4035" spans="1:5">
      <c r="A4035" s="283">
        <v>12886</v>
      </c>
      <c r="B4035" s="176">
        <v>11.8</v>
      </c>
      <c r="C4035" s="176">
        <v>45.3</v>
      </c>
      <c r="D4035" s="282">
        <v>87</v>
      </c>
      <c r="E4035" s="265"/>
    </row>
    <row r="4036" spans="1:5">
      <c r="A4036" s="283">
        <v>12887</v>
      </c>
      <c r="B4036" s="176">
        <v>56.7</v>
      </c>
      <c r="C4036" s="176">
        <v>40.299999999999997</v>
      </c>
      <c r="D4036" s="282">
        <v>87</v>
      </c>
      <c r="E4036" s="265"/>
    </row>
    <row r="4037" spans="1:5">
      <c r="A4037" s="283">
        <v>12901</v>
      </c>
      <c r="B4037" s="176">
        <v>346.3</v>
      </c>
      <c r="C4037" s="176">
        <v>34.799999999999997</v>
      </c>
      <c r="D4037" s="282">
        <v>158</v>
      </c>
      <c r="E4037" s="265"/>
    </row>
    <row r="4038" spans="1:5">
      <c r="A4038" s="283">
        <v>12903</v>
      </c>
      <c r="B4038" s="176">
        <v>2529.1</v>
      </c>
      <c r="C4038" s="176">
        <v>38.9</v>
      </c>
      <c r="D4038" s="282">
        <v>115</v>
      </c>
      <c r="E4038" s="265"/>
    </row>
    <row r="4039" spans="1:5">
      <c r="A4039" s="283">
        <v>12910</v>
      </c>
      <c r="B4039" s="176">
        <v>34.200000000000003</v>
      </c>
      <c r="C4039" s="176">
        <v>38.299999999999997</v>
      </c>
      <c r="D4039" s="282">
        <v>87</v>
      </c>
      <c r="E4039" s="265"/>
    </row>
    <row r="4040" spans="1:5">
      <c r="A4040" s="283">
        <v>12911</v>
      </c>
      <c r="B4040" s="176">
        <v>145.6</v>
      </c>
      <c r="C4040" s="176">
        <v>40</v>
      </c>
      <c r="D4040" s="282">
        <v>87</v>
      </c>
      <c r="E4040" s="265"/>
    </row>
    <row r="4041" spans="1:5">
      <c r="A4041" s="283">
        <v>12912</v>
      </c>
      <c r="B4041" s="176">
        <v>20</v>
      </c>
      <c r="C4041" s="176">
        <v>44.4</v>
      </c>
      <c r="D4041" s="282">
        <v>87</v>
      </c>
      <c r="E4041" s="265"/>
    </row>
    <row r="4042" spans="1:5">
      <c r="A4042" s="283">
        <v>12913</v>
      </c>
      <c r="B4042" s="176">
        <v>28.9</v>
      </c>
      <c r="C4042" s="176">
        <v>41.1</v>
      </c>
      <c r="D4042" s="282">
        <v>87</v>
      </c>
      <c r="E4042" s="265"/>
    </row>
    <row r="4043" spans="1:5">
      <c r="A4043" s="283">
        <v>12914</v>
      </c>
      <c r="B4043" s="176">
        <v>38.799999999999997</v>
      </c>
      <c r="C4043" s="176">
        <v>34.799999999999997</v>
      </c>
      <c r="D4043" s="282">
        <v>87</v>
      </c>
      <c r="E4043" s="265"/>
    </row>
    <row r="4044" spans="1:5">
      <c r="A4044" s="283">
        <v>12915</v>
      </c>
      <c r="B4044" s="176">
        <v>37.6</v>
      </c>
      <c r="C4044" s="176">
        <v>44.8</v>
      </c>
      <c r="D4044" s="282">
        <v>87</v>
      </c>
      <c r="E4044" s="265"/>
    </row>
    <row r="4045" spans="1:5">
      <c r="A4045" s="283">
        <v>12916</v>
      </c>
      <c r="B4045" s="176">
        <v>51.1</v>
      </c>
      <c r="C4045" s="176">
        <v>38.9</v>
      </c>
      <c r="D4045" s="282">
        <v>87</v>
      </c>
      <c r="E4045" s="265"/>
    </row>
    <row r="4046" spans="1:5">
      <c r="A4046" s="283">
        <v>12917</v>
      </c>
      <c r="B4046" s="176">
        <v>33</v>
      </c>
      <c r="C4046" s="176">
        <v>37</v>
      </c>
      <c r="D4046" s="282">
        <v>87</v>
      </c>
      <c r="E4046" s="265"/>
    </row>
    <row r="4047" spans="1:5">
      <c r="A4047" s="283">
        <v>12918</v>
      </c>
      <c r="B4047" s="176">
        <v>53.7</v>
      </c>
      <c r="C4047" s="176">
        <v>41.8</v>
      </c>
      <c r="D4047" s="282">
        <v>87</v>
      </c>
      <c r="E4047" s="265"/>
    </row>
    <row r="4048" spans="1:5">
      <c r="A4048" s="283">
        <v>12919</v>
      </c>
      <c r="B4048" s="176">
        <v>78.599999999999994</v>
      </c>
      <c r="C4048" s="176">
        <v>41.3</v>
      </c>
      <c r="D4048" s="282">
        <v>114</v>
      </c>
      <c r="E4048" s="265"/>
    </row>
    <row r="4049" spans="1:5">
      <c r="A4049" s="283">
        <v>12920</v>
      </c>
      <c r="B4049" s="176">
        <v>30.3</v>
      </c>
      <c r="C4049" s="176">
        <v>39.9</v>
      </c>
      <c r="D4049" s="282">
        <v>87</v>
      </c>
      <c r="E4049" s="265"/>
    </row>
    <row r="4050" spans="1:5">
      <c r="A4050" s="283">
        <v>12921</v>
      </c>
      <c r="B4050" s="176">
        <v>87</v>
      </c>
      <c r="C4050" s="176">
        <v>41.6</v>
      </c>
      <c r="D4050" s="282">
        <v>127</v>
      </c>
      <c r="E4050" s="265"/>
    </row>
    <row r="4051" spans="1:5">
      <c r="A4051" s="283">
        <v>12922</v>
      </c>
      <c r="B4051" s="176">
        <v>1.8</v>
      </c>
      <c r="C4051" s="176">
        <v>47.5</v>
      </c>
      <c r="D4051" s="282">
        <v>87</v>
      </c>
      <c r="E4051" s="265"/>
    </row>
    <row r="4052" spans="1:5">
      <c r="A4052" s="283">
        <v>12923</v>
      </c>
      <c r="B4052" s="176">
        <v>12.2</v>
      </c>
      <c r="C4052" s="176">
        <v>41.7</v>
      </c>
      <c r="D4052" s="282">
        <v>87</v>
      </c>
      <c r="E4052" s="265"/>
    </row>
    <row r="4053" spans="1:5">
      <c r="A4053" s="283">
        <v>12924</v>
      </c>
      <c r="B4053" s="176">
        <v>36.700000000000003</v>
      </c>
      <c r="C4053" s="176">
        <v>41.9</v>
      </c>
      <c r="D4053" s="282">
        <v>87</v>
      </c>
      <c r="E4053" s="265"/>
    </row>
    <row r="4054" spans="1:5">
      <c r="A4054" s="283">
        <v>12926</v>
      </c>
      <c r="B4054" s="176">
        <v>49.6</v>
      </c>
      <c r="C4054" s="176">
        <v>40</v>
      </c>
      <c r="D4054" s="282">
        <v>87</v>
      </c>
      <c r="E4054" s="265"/>
    </row>
    <row r="4055" spans="1:5">
      <c r="A4055" s="283">
        <v>12927</v>
      </c>
      <c r="B4055" s="176">
        <v>3.6</v>
      </c>
      <c r="C4055" s="176">
        <v>42.7</v>
      </c>
      <c r="D4055" s="282">
        <v>87</v>
      </c>
      <c r="E4055" s="265"/>
    </row>
    <row r="4056" spans="1:5">
      <c r="A4056" s="283">
        <v>12928</v>
      </c>
      <c r="B4056" s="176">
        <v>24.8</v>
      </c>
      <c r="C4056" s="176">
        <v>42.8</v>
      </c>
      <c r="D4056" s="282">
        <v>87</v>
      </c>
      <c r="E4056" s="265"/>
    </row>
    <row r="4057" spans="1:5">
      <c r="A4057" s="283">
        <v>12929</v>
      </c>
      <c r="B4057" s="176">
        <v>6452.7</v>
      </c>
      <c r="C4057" s="176">
        <v>36.799999999999997</v>
      </c>
      <c r="D4057" s="282">
        <v>87</v>
      </c>
      <c r="E4057" s="265"/>
    </row>
    <row r="4058" spans="1:5">
      <c r="A4058" s="283">
        <v>12930</v>
      </c>
      <c r="B4058" s="176">
        <v>19.899999999999999</v>
      </c>
      <c r="C4058" s="176">
        <v>42.7</v>
      </c>
      <c r="D4058" s="282">
        <v>87</v>
      </c>
      <c r="E4058" s="265"/>
    </row>
    <row r="4059" spans="1:5">
      <c r="A4059" s="283">
        <v>12932</v>
      </c>
      <c r="B4059" s="176">
        <v>14.2</v>
      </c>
      <c r="C4059" s="176">
        <v>50.7</v>
      </c>
      <c r="D4059" s="282">
        <v>87</v>
      </c>
      <c r="E4059" s="265"/>
    </row>
    <row r="4060" spans="1:5">
      <c r="A4060" s="283">
        <v>12933</v>
      </c>
      <c r="B4060" s="176">
        <v>0</v>
      </c>
      <c r="C4060" s="176">
        <v>0</v>
      </c>
      <c r="D4060" s="282">
        <v>87</v>
      </c>
      <c r="E4060" s="265"/>
    </row>
    <row r="4061" spans="1:5">
      <c r="A4061" s="283">
        <v>12934</v>
      </c>
      <c r="B4061" s="176">
        <v>20.399999999999999</v>
      </c>
      <c r="C4061" s="176">
        <v>43</v>
      </c>
      <c r="D4061" s="282">
        <v>87</v>
      </c>
      <c r="E4061" s="265"/>
    </row>
    <row r="4062" spans="1:5">
      <c r="A4062" s="283">
        <v>12935</v>
      </c>
      <c r="B4062" s="176">
        <v>16.600000000000001</v>
      </c>
      <c r="C4062" s="176">
        <v>41.6</v>
      </c>
      <c r="D4062" s="282">
        <v>87</v>
      </c>
      <c r="E4062" s="265"/>
    </row>
    <row r="4063" spans="1:5">
      <c r="A4063" s="283">
        <v>12936</v>
      </c>
      <c r="B4063" s="176">
        <v>21.8</v>
      </c>
      <c r="C4063" s="176">
        <v>49</v>
      </c>
      <c r="D4063" s="282">
        <v>87</v>
      </c>
      <c r="E4063" s="265"/>
    </row>
    <row r="4064" spans="1:5">
      <c r="A4064" s="283">
        <v>12937</v>
      </c>
      <c r="B4064" s="176">
        <v>44.3</v>
      </c>
      <c r="C4064" s="176">
        <v>41.4</v>
      </c>
      <c r="D4064" s="282">
        <v>87</v>
      </c>
      <c r="E4064" s="265"/>
    </row>
    <row r="4065" spans="1:5">
      <c r="A4065" s="283">
        <v>12939</v>
      </c>
      <c r="B4065" s="176">
        <v>48.7</v>
      </c>
      <c r="C4065" s="176">
        <v>43.8</v>
      </c>
      <c r="D4065" s="282">
        <v>87</v>
      </c>
      <c r="E4065" s="265"/>
    </row>
    <row r="4066" spans="1:5">
      <c r="A4066" s="283">
        <v>12941</v>
      </c>
      <c r="B4066" s="176">
        <v>34.799999999999997</v>
      </c>
      <c r="C4066" s="176">
        <v>46</v>
      </c>
      <c r="D4066" s="282">
        <v>87</v>
      </c>
      <c r="E4066" s="265"/>
    </row>
    <row r="4067" spans="1:5">
      <c r="A4067" s="283">
        <v>12942</v>
      </c>
      <c r="B4067" s="176">
        <v>7.1</v>
      </c>
      <c r="C4067" s="176">
        <v>50.7</v>
      </c>
      <c r="D4067" s="282">
        <v>96</v>
      </c>
      <c r="E4067" s="265"/>
    </row>
    <row r="4068" spans="1:5">
      <c r="A4068" s="283">
        <v>12943</v>
      </c>
      <c r="B4068" s="176">
        <v>7.1</v>
      </c>
      <c r="C4068" s="176">
        <v>50.1</v>
      </c>
      <c r="D4068" s="282">
        <v>87</v>
      </c>
      <c r="E4068" s="265"/>
    </row>
    <row r="4069" spans="1:5">
      <c r="A4069" s="283">
        <v>12944</v>
      </c>
      <c r="B4069" s="176">
        <v>44.9</v>
      </c>
      <c r="C4069" s="176">
        <v>42.7</v>
      </c>
      <c r="D4069" s="282">
        <v>87</v>
      </c>
      <c r="E4069" s="265"/>
    </row>
    <row r="4070" spans="1:5">
      <c r="A4070" s="283">
        <v>12945</v>
      </c>
      <c r="B4070" s="176">
        <v>19.3</v>
      </c>
      <c r="C4070" s="176">
        <v>43.6</v>
      </c>
      <c r="D4070" s="282">
        <v>87</v>
      </c>
      <c r="E4070" s="265"/>
    </row>
    <row r="4071" spans="1:5">
      <c r="A4071" s="283">
        <v>12946</v>
      </c>
      <c r="B4071" s="176">
        <v>53.6</v>
      </c>
      <c r="C4071" s="176">
        <v>40.4</v>
      </c>
      <c r="D4071" s="282">
        <v>133</v>
      </c>
      <c r="E4071" s="265"/>
    </row>
    <row r="4072" spans="1:5">
      <c r="A4072" s="283">
        <v>12949</v>
      </c>
      <c r="B4072" s="176">
        <v>0</v>
      </c>
      <c r="C4072" s="176">
        <v>0</v>
      </c>
      <c r="D4072" s="282">
        <v>87</v>
      </c>
      <c r="E4072" s="265"/>
    </row>
    <row r="4073" spans="1:5">
      <c r="A4073" s="283">
        <v>12950</v>
      </c>
      <c r="B4073" s="176">
        <v>16.3</v>
      </c>
      <c r="C4073" s="176">
        <v>43.8</v>
      </c>
      <c r="D4073" s="282">
        <v>87</v>
      </c>
      <c r="E4073" s="265"/>
    </row>
    <row r="4074" spans="1:5">
      <c r="A4074" s="283">
        <v>12952</v>
      </c>
      <c r="B4074" s="176">
        <v>22.7</v>
      </c>
      <c r="C4074" s="176">
        <v>44</v>
      </c>
      <c r="D4074" s="282">
        <v>87</v>
      </c>
      <c r="E4074" s="265"/>
    </row>
    <row r="4075" spans="1:5">
      <c r="A4075" s="283">
        <v>12953</v>
      </c>
      <c r="B4075" s="176">
        <v>63.5</v>
      </c>
      <c r="C4075" s="176">
        <v>38.1</v>
      </c>
      <c r="D4075" s="282">
        <v>108</v>
      </c>
      <c r="E4075" s="265"/>
    </row>
    <row r="4076" spans="1:5">
      <c r="A4076" s="283">
        <v>12955</v>
      </c>
      <c r="B4076" s="176">
        <v>22.3</v>
      </c>
      <c r="C4076" s="176">
        <v>43.6</v>
      </c>
      <c r="D4076" s="282">
        <v>87</v>
      </c>
      <c r="E4076" s="265"/>
    </row>
    <row r="4077" spans="1:5">
      <c r="A4077" s="283">
        <v>12956</v>
      </c>
      <c r="B4077" s="176">
        <v>64.8</v>
      </c>
      <c r="C4077" s="176">
        <v>37.700000000000003</v>
      </c>
      <c r="D4077" s="282">
        <v>97</v>
      </c>
      <c r="E4077" s="265"/>
    </row>
    <row r="4078" spans="1:5">
      <c r="A4078" s="283">
        <v>12957</v>
      </c>
      <c r="B4078" s="176">
        <v>53.1</v>
      </c>
      <c r="C4078" s="176">
        <v>38.200000000000003</v>
      </c>
      <c r="D4078" s="282">
        <v>87</v>
      </c>
      <c r="E4078" s="265"/>
    </row>
    <row r="4079" spans="1:5">
      <c r="A4079" s="283">
        <v>12958</v>
      </c>
      <c r="B4079" s="176">
        <v>58.5</v>
      </c>
      <c r="C4079" s="176">
        <v>40.299999999999997</v>
      </c>
      <c r="D4079" s="282">
        <v>87</v>
      </c>
      <c r="E4079" s="265"/>
    </row>
    <row r="4080" spans="1:5">
      <c r="A4080" s="283">
        <v>12959</v>
      </c>
      <c r="B4080" s="176">
        <v>29.1</v>
      </c>
      <c r="C4080" s="176">
        <v>39.700000000000003</v>
      </c>
      <c r="D4080" s="282">
        <v>87</v>
      </c>
      <c r="E4080" s="265"/>
    </row>
    <row r="4081" spans="1:5">
      <c r="A4081" s="283">
        <v>12960</v>
      </c>
      <c r="B4081" s="176">
        <v>45.4</v>
      </c>
      <c r="C4081" s="176">
        <v>42.2</v>
      </c>
      <c r="D4081" s="282">
        <v>87</v>
      </c>
      <c r="E4081" s="265"/>
    </row>
    <row r="4082" spans="1:5">
      <c r="A4082" s="283">
        <v>12961</v>
      </c>
      <c r="B4082" s="176">
        <v>38.700000000000003</v>
      </c>
      <c r="C4082" s="176">
        <v>41.4</v>
      </c>
      <c r="D4082" s="282">
        <v>87</v>
      </c>
      <c r="E4082" s="265"/>
    </row>
    <row r="4083" spans="1:5">
      <c r="A4083" s="283">
        <v>12962</v>
      </c>
      <c r="B4083" s="176">
        <v>121.2</v>
      </c>
      <c r="C4083" s="176">
        <v>42.1</v>
      </c>
      <c r="D4083" s="282">
        <v>95</v>
      </c>
      <c r="E4083" s="265"/>
    </row>
    <row r="4084" spans="1:5">
      <c r="A4084" s="283">
        <v>12964</v>
      </c>
      <c r="B4084" s="176">
        <v>9</v>
      </c>
      <c r="C4084" s="176">
        <v>49.7</v>
      </c>
      <c r="D4084" s="282">
        <v>87</v>
      </c>
      <c r="E4084" s="265"/>
    </row>
    <row r="4085" spans="1:5">
      <c r="A4085" s="283">
        <v>12965</v>
      </c>
      <c r="B4085" s="176">
        <v>5.8</v>
      </c>
      <c r="C4085" s="176">
        <v>40.4</v>
      </c>
      <c r="D4085" s="282">
        <v>111</v>
      </c>
      <c r="E4085" s="265"/>
    </row>
    <row r="4086" spans="1:5">
      <c r="A4086" s="283">
        <v>12966</v>
      </c>
      <c r="B4086" s="176">
        <v>39.799999999999997</v>
      </c>
      <c r="C4086" s="176">
        <v>38</v>
      </c>
      <c r="D4086" s="282">
        <v>87</v>
      </c>
      <c r="E4086" s="265"/>
    </row>
    <row r="4087" spans="1:5">
      <c r="A4087" s="283">
        <v>12967</v>
      </c>
      <c r="B4087" s="176">
        <v>31.5</v>
      </c>
      <c r="C4087" s="176">
        <v>36</v>
      </c>
      <c r="D4087" s="282">
        <v>87</v>
      </c>
      <c r="E4087" s="265"/>
    </row>
    <row r="4088" spans="1:5">
      <c r="A4088" s="283">
        <v>12969</v>
      </c>
      <c r="B4088" s="176">
        <v>4.3</v>
      </c>
      <c r="C4088" s="176">
        <v>48.3</v>
      </c>
      <c r="D4088" s="282">
        <v>87</v>
      </c>
      <c r="E4088" s="265"/>
    </row>
    <row r="4089" spans="1:5">
      <c r="A4089" s="283">
        <v>12970</v>
      </c>
      <c r="B4089" s="176">
        <v>15.5</v>
      </c>
      <c r="C4089" s="176">
        <v>23.6</v>
      </c>
      <c r="D4089" s="282">
        <v>150</v>
      </c>
      <c r="E4089" s="265"/>
    </row>
    <row r="4090" spans="1:5">
      <c r="A4090" s="283">
        <v>12972</v>
      </c>
      <c r="B4090" s="176">
        <v>86.5</v>
      </c>
      <c r="C4090" s="176">
        <v>41</v>
      </c>
      <c r="D4090" s="282">
        <v>87</v>
      </c>
      <c r="E4090" s="265"/>
    </row>
    <row r="4091" spans="1:5">
      <c r="A4091" s="283">
        <v>12973</v>
      </c>
      <c r="B4091" s="176">
        <v>0</v>
      </c>
      <c r="C4091" s="176">
        <v>0</v>
      </c>
      <c r="D4091" s="282">
        <v>87</v>
      </c>
      <c r="E4091" s="265"/>
    </row>
    <row r="4092" spans="1:5">
      <c r="A4092" s="283">
        <v>12974</v>
      </c>
      <c r="B4092" s="176">
        <v>155.69999999999999</v>
      </c>
      <c r="C4092" s="176">
        <v>43.3</v>
      </c>
      <c r="D4092" s="282">
        <v>87</v>
      </c>
      <c r="E4092" s="265"/>
    </row>
    <row r="4093" spans="1:5">
      <c r="A4093" s="283">
        <v>12975</v>
      </c>
      <c r="B4093" s="176">
        <v>159.30000000000001</v>
      </c>
      <c r="C4093" s="176">
        <v>44.2</v>
      </c>
      <c r="D4093" s="282">
        <v>87</v>
      </c>
      <c r="E4093" s="265"/>
    </row>
    <row r="4094" spans="1:5">
      <c r="A4094" s="283">
        <v>12976</v>
      </c>
      <c r="B4094" s="176">
        <v>0</v>
      </c>
      <c r="C4094" s="176">
        <v>0</v>
      </c>
      <c r="D4094" s="282">
        <v>87</v>
      </c>
      <c r="E4094" s="265"/>
    </row>
    <row r="4095" spans="1:5">
      <c r="A4095" s="283">
        <v>12977</v>
      </c>
      <c r="B4095" s="176">
        <v>58.1</v>
      </c>
      <c r="C4095" s="176">
        <v>36.9</v>
      </c>
      <c r="D4095" s="282">
        <v>116</v>
      </c>
      <c r="E4095" s="265"/>
    </row>
    <row r="4096" spans="1:5">
      <c r="A4096" s="283">
        <v>12978</v>
      </c>
      <c r="B4096" s="176">
        <v>22.1</v>
      </c>
      <c r="C4096" s="176">
        <v>42.3</v>
      </c>
      <c r="D4096" s="282">
        <v>87</v>
      </c>
      <c r="E4096" s="265"/>
    </row>
    <row r="4097" spans="1:5">
      <c r="A4097" s="283">
        <v>12979</v>
      </c>
      <c r="B4097" s="176">
        <v>223.5</v>
      </c>
      <c r="C4097" s="176">
        <v>43.9</v>
      </c>
      <c r="D4097" s="282">
        <v>87</v>
      </c>
      <c r="E4097" s="265"/>
    </row>
    <row r="4098" spans="1:5">
      <c r="A4098" s="283">
        <v>12980</v>
      </c>
      <c r="B4098" s="176">
        <v>8</v>
      </c>
      <c r="C4098" s="176">
        <v>45.1</v>
      </c>
      <c r="D4098" s="282">
        <v>87</v>
      </c>
      <c r="E4098" s="265"/>
    </row>
    <row r="4099" spans="1:5">
      <c r="A4099" s="283">
        <v>12981</v>
      </c>
      <c r="B4099" s="176">
        <v>26.1</v>
      </c>
      <c r="C4099" s="176">
        <v>42.6</v>
      </c>
      <c r="D4099" s="282">
        <v>87</v>
      </c>
      <c r="E4099" s="265"/>
    </row>
    <row r="4100" spans="1:5">
      <c r="A4100" s="283">
        <v>12983</v>
      </c>
      <c r="B4100" s="176">
        <v>23.8</v>
      </c>
      <c r="C4100" s="176">
        <v>40.6</v>
      </c>
      <c r="D4100" s="282">
        <v>130</v>
      </c>
      <c r="E4100" s="265"/>
    </row>
    <row r="4101" spans="1:5">
      <c r="A4101" s="283">
        <v>12985</v>
      </c>
      <c r="B4101" s="176">
        <v>16.600000000000001</v>
      </c>
      <c r="C4101" s="176">
        <v>41.9</v>
      </c>
      <c r="D4101" s="282">
        <v>87</v>
      </c>
      <c r="E4101" s="265"/>
    </row>
    <row r="4102" spans="1:5">
      <c r="A4102" s="283">
        <v>12986</v>
      </c>
      <c r="B4102" s="176">
        <v>19.899999999999999</v>
      </c>
      <c r="C4102" s="176">
        <v>42.4</v>
      </c>
      <c r="D4102" s="282">
        <v>87</v>
      </c>
      <c r="E4102" s="265"/>
    </row>
    <row r="4103" spans="1:5">
      <c r="A4103" s="283">
        <v>12987</v>
      </c>
      <c r="B4103" s="176">
        <v>20.9</v>
      </c>
      <c r="C4103" s="176">
        <v>42.9</v>
      </c>
      <c r="D4103" s="282">
        <v>87</v>
      </c>
      <c r="E4103" s="265"/>
    </row>
    <row r="4104" spans="1:5">
      <c r="A4104" s="283">
        <v>12989</v>
      </c>
      <c r="B4104" s="176">
        <v>6.7</v>
      </c>
      <c r="C4104" s="176">
        <v>47.6</v>
      </c>
      <c r="D4104" s="282">
        <v>87</v>
      </c>
      <c r="E4104" s="265"/>
    </row>
    <row r="4105" spans="1:5">
      <c r="A4105" s="283">
        <v>12992</v>
      </c>
      <c r="B4105" s="176">
        <v>62.4</v>
      </c>
      <c r="C4105" s="176">
        <v>40.700000000000003</v>
      </c>
      <c r="D4105" s="282">
        <v>87</v>
      </c>
      <c r="E4105" s="265"/>
    </row>
    <row r="4106" spans="1:5">
      <c r="A4106" s="283">
        <v>12993</v>
      </c>
      <c r="B4106" s="176">
        <v>24.3</v>
      </c>
      <c r="C4106" s="176">
        <v>47.3</v>
      </c>
      <c r="D4106" s="282">
        <v>96</v>
      </c>
      <c r="E4106" s="265"/>
    </row>
    <row r="4107" spans="1:5">
      <c r="A4107" s="283">
        <v>12995</v>
      </c>
      <c r="B4107" s="176">
        <v>84.1</v>
      </c>
      <c r="C4107" s="176">
        <v>40.9</v>
      </c>
      <c r="D4107" s="282">
        <v>87</v>
      </c>
      <c r="E4107" s="265"/>
    </row>
    <row r="4108" spans="1:5">
      <c r="A4108" s="283">
        <v>12996</v>
      </c>
      <c r="B4108" s="176">
        <v>41.6</v>
      </c>
      <c r="C4108" s="176">
        <v>47.9</v>
      </c>
      <c r="D4108" s="282">
        <v>96</v>
      </c>
      <c r="E4108" s="265"/>
    </row>
    <row r="4109" spans="1:5">
      <c r="A4109" s="283">
        <v>12997</v>
      </c>
      <c r="B4109" s="176">
        <v>19.2</v>
      </c>
      <c r="C4109" s="176">
        <v>43.4</v>
      </c>
      <c r="D4109" s="282">
        <v>124</v>
      </c>
      <c r="E4109" s="265"/>
    </row>
    <row r="4110" spans="1:5">
      <c r="A4110" s="283">
        <v>12998</v>
      </c>
      <c r="B4110" s="176">
        <v>38.799999999999997</v>
      </c>
      <c r="C4110" s="176">
        <v>42.1</v>
      </c>
      <c r="D4110" s="282">
        <v>87</v>
      </c>
      <c r="E4110" s="265"/>
    </row>
    <row r="4111" spans="1:5">
      <c r="A4111" s="283">
        <v>13020</v>
      </c>
      <c r="B4111" s="176">
        <v>0</v>
      </c>
      <c r="C4111" s="176">
        <v>0</v>
      </c>
      <c r="D4111" s="282">
        <v>87</v>
      </c>
      <c r="E4111" s="265"/>
    </row>
    <row r="4112" spans="1:5">
      <c r="A4112" s="283">
        <v>13021</v>
      </c>
      <c r="B4112" s="176">
        <v>323.8</v>
      </c>
      <c r="C4112" s="176">
        <v>41.2</v>
      </c>
      <c r="D4112" s="282">
        <v>138</v>
      </c>
      <c r="E4112" s="265"/>
    </row>
    <row r="4113" spans="1:5">
      <c r="A4113" s="283">
        <v>13022</v>
      </c>
      <c r="B4113" s="176">
        <v>77</v>
      </c>
      <c r="C4113" s="176">
        <v>46.4</v>
      </c>
      <c r="D4113" s="282">
        <v>87</v>
      </c>
      <c r="E4113" s="265"/>
    </row>
    <row r="4114" spans="1:5">
      <c r="A4114" s="283">
        <v>13024</v>
      </c>
      <c r="B4114" s="176">
        <v>0</v>
      </c>
      <c r="C4114" s="176">
        <v>0</v>
      </c>
      <c r="D4114" s="282">
        <v>87</v>
      </c>
      <c r="E4114" s="265"/>
    </row>
    <row r="4115" spans="1:5">
      <c r="A4115" s="283">
        <v>13026</v>
      </c>
      <c r="B4115" s="176">
        <v>46.8</v>
      </c>
      <c r="C4115" s="176">
        <v>40.700000000000003</v>
      </c>
      <c r="D4115" s="282">
        <v>150</v>
      </c>
      <c r="E4115" s="265"/>
    </row>
    <row r="4116" spans="1:5">
      <c r="A4116" s="283">
        <v>13027</v>
      </c>
      <c r="B4116" s="176">
        <v>473.4</v>
      </c>
      <c r="C4116" s="176">
        <v>41.6</v>
      </c>
      <c r="D4116" s="282">
        <v>96</v>
      </c>
      <c r="E4116" s="265"/>
    </row>
    <row r="4117" spans="1:5">
      <c r="A4117" s="283">
        <v>13028</v>
      </c>
      <c r="B4117" s="176">
        <v>64.400000000000006</v>
      </c>
      <c r="C4117" s="176">
        <v>42.1</v>
      </c>
      <c r="D4117" s="282">
        <v>87</v>
      </c>
      <c r="E4117" s="265"/>
    </row>
    <row r="4118" spans="1:5">
      <c r="A4118" s="283">
        <v>13029</v>
      </c>
      <c r="B4118" s="176">
        <v>474.6</v>
      </c>
      <c r="C4118" s="176">
        <v>38.1</v>
      </c>
      <c r="D4118" s="282">
        <v>95</v>
      </c>
      <c r="E4118" s="265"/>
    </row>
    <row r="4119" spans="1:5">
      <c r="A4119" s="283">
        <v>13030</v>
      </c>
      <c r="B4119" s="176">
        <v>201.1</v>
      </c>
      <c r="C4119" s="176">
        <v>42.9</v>
      </c>
      <c r="D4119" s="282">
        <v>87</v>
      </c>
      <c r="E4119" s="265"/>
    </row>
    <row r="4120" spans="1:5">
      <c r="A4120" s="283">
        <v>13031</v>
      </c>
      <c r="B4120" s="176">
        <v>664.6</v>
      </c>
      <c r="C4120" s="176">
        <v>43.8</v>
      </c>
      <c r="D4120" s="282">
        <v>110</v>
      </c>
      <c r="E4120" s="265"/>
    </row>
    <row r="4121" spans="1:5">
      <c r="A4121" s="283">
        <v>13032</v>
      </c>
      <c r="B4121" s="176">
        <v>169.4</v>
      </c>
      <c r="C4121" s="176">
        <v>41.3</v>
      </c>
      <c r="D4121" s="282">
        <v>87</v>
      </c>
      <c r="E4121" s="265"/>
    </row>
    <row r="4122" spans="1:5">
      <c r="A4122" s="283">
        <v>13033</v>
      </c>
      <c r="B4122" s="176">
        <v>60.2</v>
      </c>
      <c r="C4122" s="176">
        <v>40.6</v>
      </c>
      <c r="D4122" s="282">
        <v>87</v>
      </c>
      <c r="E4122" s="265"/>
    </row>
    <row r="4123" spans="1:5">
      <c r="A4123" s="283">
        <v>13034</v>
      </c>
      <c r="B4123" s="176">
        <v>75.099999999999994</v>
      </c>
      <c r="C4123" s="176">
        <v>43.1</v>
      </c>
      <c r="D4123" s="282">
        <v>87</v>
      </c>
      <c r="E4123" s="265"/>
    </row>
    <row r="4124" spans="1:5">
      <c r="A4124" s="283">
        <v>13035</v>
      </c>
      <c r="B4124" s="176">
        <v>109</v>
      </c>
      <c r="C4124" s="176">
        <v>41.1</v>
      </c>
      <c r="D4124" s="282">
        <v>150</v>
      </c>
      <c r="E4124" s="265"/>
    </row>
    <row r="4125" spans="1:5">
      <c r="A4125" s="283">
        <v>13036</v>
      </c>
      <c r="B4125" s="176">
        <v>180.3</v>
      </c>
      <c r="C4125" s="176">
        <v>40.4</v>
      </c>
      <c r="D4125" s="282">
        <v>87</v>
      </c>
      <c r="E4125" s="265"/>
    </row>
    <row r="4126" spans="1:5">
      <c r="A4126" s="283">
        <v>13037</v>
      </c>
      <c r="B4126" s="176">
        <v>192</v>
      </c>
      <c r="C4126" s="176">
        <v>41.5</v>
      </c>
      <c r="D4126" s="282">
        <v>96</v>
      </c>
      <c r="E4126" s="265"/>
    </row>
    <row r="4127" spans="1:5">
      <c r="A4127" s="283">
        <v>13039</v>
      </c>
      <c r="B4127" s="176">
        <v>948.6</v>
      </c>
      <c r="C4127" s="176">
        <v>39</v>
      </c>
      <c r="D4127" s="282">
        <v>103</v>
      </c>
      <c r="E4127" s="265"/>
    </row>
    <row r="4128" spans="1:5">
      <c r="A4128" s="283">
        <v>13040</v>
      </c>
      <c r="B4128" s="176">
        <v>32</v>
      </c>
      <c r="C4128" s="176">
        <v>40.9</v>
      </c>
      <c r="D4128" s="282">
        <v>87</v>
      </c>
      <c r="E4128" s="265"/>
    </row>
    <row r="4129" spans="1:5">
      <c r="A4129" s="283">
        <v>13041</v>
      </c>
      <c r="B4129" s="176">
        <v>507.6</v>
      </c>
      <c r="C4129" s="176">
        <v>37.299999999999997</v>
      </c>
      <c r="D4129" s="282">
        <v>102</v>
      </c>
      <c r="E4129" s="265"/>
    </row>
    <row r="4130" spans="1:5">
      <c r="A4130" s="283">
        <v>13042</v>
      </c>
      <c r="B4130" s="176">
        <v>99</v>
      </c>
      <c r="C4130" s="176">
        <v>42.9</v>
      </c>
      <c r="D4130" s="282">
        <v>87</v>
      </c>
      <c r="E4130" s="265"/>
    </row>
    <row r="4131" spans="1:5">
      <c r="A4131" s="283">
        <v>13043</v>
      </c>
      <c r="B4131" s="176">
        <v>0</v>
      </c>
      <c r="C4131" s="176">
        <v>0</v>
      </c>
      <c r="D4131" s="282">
        <v>87</v>
      </c>
      <c r="E4131" s="265"/>
    </row>
    <row r="4132" spans="1:5">
      <c r="A4132" s="283">
        <v>13044</v>
      </c>
      <c r="B4132" s="176">
        <v>72.400000000000006</v>
      </c>
      <c r="C4132" s="176">
        <v>42.7</v>
      </c>
      <c r="D4132" s="282">
        <v>87</v>
      </c>
      <c r="E4132" s="265"/>
    </row>
    <row r="4133" spans="1:5">
      <c r="A4133" s="283">
        <v>13045</v>
      </c>
      <c r="B4133" s="176">
        <v>250.6</v>
      </c>
      <c r="C4133" s="176">
        <v>32</v>
      </c>
      <c r="D4133" s="282">
        <v>117</v>
      </c>
      <c r="E4133" s="265"/>
    </row>
    <row r="4134" spans="1:5">
      <c r="A4134" s="283">
        <v>13051</v>
      </c>
      <c r="B4134" s="176">
        <v>0</v>
      </c>
      <c r="C4134" s="176">
        <v>0</v>
      </c>
      <c r="D4134" s="282">
        <v>87</v>
      </c>
      <c r="E4134" s="265"/>
    </row>
    <row r="4135" spans="1:5">
      <c r="A4135" s="283">
        <v>13052</v>
      </c>
      <c r="B4135" s="176">
        <v>30.5</v>
      </c>
      <c r="C4135" s="176">
        <v>41</v>
      </c>
      <c r="D4135" s="282">
        <v>87</v>
      </c>
      <c r="E4135" s="265"/>
    </row>
    <row r="4136" spans="1:5">
      <c r="A4136" s="283">
        <v>13053</v>
      </c>
      <c r="B4136" s="176">
        <v>149.9</v>
      </c>
      <c r="C4136" s="176">
        <v>34.6</v>
      </c>
      <c r="D4136" s="282">
        <v>87</v>
      </c>
      <c r="E4136" s="265"/>
    </row>
    <row r="4137" spans="1:5">
      <c r="A4137" s="283">
        <v>13054</v>
      </c>
      <c r="B4137" s="176">
        <v>79.2</v>
      </c>
      <c r="C4137" s="176">
        <v>42.3</v>
      </c>
      <c r="D4137" s="282">
        <v>87</v>
      </c>
      <c r="E4137" s="265"/>
    </row>
    <row r="4138" spans="1:5">
      <c r="A4138" s="283">
        <v>13057</v>
      </c>
      <c r="B4138" s="176">
        <v>727.9</v>
      </c>
      <c r="C4138" s="176">
        <v>43.7</v>
      </c>
      <c r="D4138" s="282">
        <v>121</v>
      </c>
      <c r="E4138" s="265"/>
    </row>
    <row r="4139" spans="1:5">
      <c r="A4139" s="283">
        <v>13060</v>
      </c>
      <c r="B4139" s="176">
        <v>165.6</v>
      </c>
      <c r="C4139" s="176">
        <v>41.9</v>
      </c>
      <c r="D4139" s="282">
        <v>87</v>
      </c>
      <c r="E4139" s="265"/>
    </row>
    <row r="4140" spans="1:5">
      <c r="A4140" s="283">
        <v>13061</v>
      </c>
      <c r="B4140" s="176">
        <v>54</v>
      </c>
      <c r="C4140" s="176">
        <v>40.6</v>
      </c>
      <c r="D4140" s="282">
        <v>87</v>
      </c>
      <c r="E4140" s="265"/>
    </row>
    <row r="4141" spans="1:5">
      <c r="A4141" s="283">
        <v>13062</v>
      </c>
      <c r="B4141" s="176">
        <v>0</v>
      </c>
      <c r="C4141" s="176">
        <v>0</v>
      </c>
      <c r="D4141" s="282">
        <v>87</v>
      </c>
      <c r="E4141" s="265"/>
    </row>
    <row r="4142" spans="1:5">
      <c r="A4142" s="283">
        <v>13063</v>
      </c>
      <c r="B4142" s="176">
        <v>42.1</v>
      </c>
      <c r="C4142" s="176">
        <v>41.7</v>
      </c>
      <c r="D4142" s="282">
        <v>87</v>
      </c>
      <c r="E4142" s="265"/>
    </row>
    <row r="4143" spans="1:5">
      <c r="A4143" s="283">
        <v>13064</v>
      </c>
      <c r="B4143" s="176">
        <v>75.7</v>
      </c>
      <c r="C4143" s="176">
        <v>41</v>
      </c>
      <c r="D4143" s="282">
        <v>87</v>
      </c>
      <c r="E4143" s="265"/>
    </row>
    <row r="4144" spans="1:5">
      <c r="A4144" s="283">
        <v>13065</v>
      </c>
      <c r="B4144" s="176">
        <v>0</v>
      </c>
      <c r="C4144" s="176">
        <v>0</v>
      </c>
      <c r="D4144" s="282">
        <v>87</v>
      </c>
      <c r="E4144" s="265"/>
    </row>
    <row r="4145" spans="1:5">
      <c r="A4145" s="283">
        <v>13066</v>
      </c>
      <c r="B4145" s="176">
        <v>775.7</v>
      </c>
      <c r="C4145" s="176">
        <v>46.2</v>
      </c>
      <c r="D4145" s="282">
        <v>97</v>
      </c>
      <c r="E4145" s="265"/>
    </row>
    <row r="4146" spans="1:5">
      <c r="A4146" s="283">
        <v>13068</v>
      </c>
      <c r="B4146" s="176">
        <v>133.69999999999999</v>
      </c>
      <c r="C4146" s="176">
        <v>39</v>
      </c>
      <c r="D4146" s="282">
        <v>94</v>
      </c>
      <c r="E4146" s="265"/>
    </row>
    <row r="4147" spans="1:5">
      <c r="A4147" s="283">
        <v>13069</v>
      </c>
      <c r="B4147" s="176">
        <v>229.9</v>
      </c>
      <c r="C4147" s="176">
        <v>38.299999999999997</v>
      </c>
      <c r="D4147" s="282">
        <v>87</v>
      </c>
      <c r="E4147" s="265"/>
    </row>
    <row r="4148" spans="1:5">
      <c r="A4148" s="283">
        <v>13071</v>
      </c>
      <c r="B4148" s="176">
        <v>42.3</v>
      </c>
      <c r="C4148" s="176">
        <v>40.9</v>
      </c>
      <c r="D4148" s="282">
        <v>87</v>
      </c>
      <c r="E4148" s="265"/>
    </row>
    <row r="4149" spans="1:5">
      <c r="A4149" s="283">
        <v>13072</v>
      </c>
      <c r="B4149" s="176">
        <v>34.6</v>
      </c>
      <c r="C4149" s="176">
        <v>41</v>
      </c>
      <c r="D4149" s="282">
        <v>87</v>
      </c>
      <c r="E4149" s="265"/>
    </row>
    <row r="4150" spans="1:5">
      <c r="A4150" s="283">
        <v>13073</v>
      </c>
      <c r="B4150" s="176">
        <v>113.3</v>
      </c>
      <c r="C4150" s="176">
        <v>40.5</v>
      </c>
      <c r="D4150" s="282">
        <v>87</v>
      </c>
      <c r="E4150" s="265"/>
    </row>
    <row r="4151" spans="1:5">
      <c r="A4151" s="283">
        <v>13074</v>
      </c>
      <c r="B4151" s="176">
        <v>118.4</v>
      </c>
      <c r="C4151" s="176">
        <v>37.299999999999997</v>
      </c>
      <c r="D4151" s="282">
        <v>87</v>
      </c>
      <c r="E4151" s="265"/>
    </row>
    <row r="4152" spans="1:5">
      <c r="A4152" s="283">
        <v>13076</v>
      </c>
      <c r="B4152" s="176">
        <v>153.4</v>
      </c>
      <c r="C4152" s="176">
        <v>39.5</v>
      </c>
      <c r="D4152" s="282">
        <v>87</v>
      </c>
      <c r="E4152" s="265"/>
    </row>
    <row r="4153" spans="1:5">
      <c r="A4153" s="283">
        <v>13077</v>
      </c>
      <c r="B4153" s="176">
        <v>101.6</v>
      </c>
      <c r="C4153" s="176">
        <v>41.4</v>
      </c>
      <c r="D4153" s="282">
        <v>87</v>
      </c>
      <c r="E4153" s="265"/>
    </row>
    <row r="4154" spans="1:5">
      <c r="A4154" s="283">
        <v>13078</v>
      </c>
      <c r="B4154" s="176">
        <v>282.60000000000002</v>
      </c>
      <c r="C4154" s="176">
        <v>42.7</v>
      </c>
      <c r="D4154" s="282">
        <v>103</v>
      </c>
      <c r="E4154" s="265"/>
    </row>
    <row r="4155" spans="1:5">
      <c r="A4155" s="283">
        <v>13080</v>
      </c>
      <c r="B4155" s="176">
        <v>139.80000000000001</v>
      </c>
      <c r="C4155" s="176">
        <v>42.8</v>
      </c>
      <c r="D4155" s="282">
        <v>87</v>
      </c>
      <c r="E4155" s="265"/>
    </row>
    <row r="4156" spans="1:5">
      <c r="A4156" s="283">
        <v>13081</v>
      </c>
      <c r="B4156" s="176">
        <v>52.5</v>
      </c>
      <c r="C4156" s="176">
        <v>37.299999999999997</v>
      </c>
      <c r="D4156" s="282">
        <v>87</v>
      </c>
      <c r="E4156" s="265"/>
    </row>
    <row r="4157" spans="1:5">
      <c r="A4157" s="283">
        <v>13082</v>
      </c>
      <c r="B4157" s="176">
        <v>200.4</v>
      </c>
      <c r="C4157" s="176">
        <v>45.4</v>
      </c>
      <c r="D4157" s="282">
        <v>87</v>
      </c>
      <c r="E4157" s="265"/>
    </row>
    <row r="4158" spans="1:5">
      <c r="A4158" s="283">
        <v>13083</v>
      </c>
      <c r="B4158" s="176">
        <v>41.5</v>
      </c>
      <c r="C4158" s="176">
        <v>38.9</v>
      </c>
      <c r="D4158" s="282">
        <v>108</v>
      </c>
      <c r="E4158" s="265"/>
    </row>
    <row r="4159" spans="1:5">
      <c r="A4159" s="283">
        <v>13084</v>
      </c>
      <c r="B4159" s="176">
        <v>103.6</v>
      </c>
      <c r="C4159" s="176">
        <v>43.7</v>
      </c>
      <c r="D4159" s="282">
        <v>96</v>
      </c>
      <c r="E4159" s="265"/>
    </row>
    <row r="4160" spans="1:5">
      <c r="A4160" s="283">
        <v>13087</v>
      </c>
      <c r="B4160" s="176">
        <v>0</v>
      </c>
      <c r="C4160" s="176">
        <v>0</v>
      </c>
      <c r="D4160" s="282">
        <v>87</v>
      </c>
      <c r="E4160" s="265"/>
    </row>
    <row r="4161" spans="1:5">
      <c r="A4161" s="283">
        <v>13088</v>
      </c>
      <c r="B4161" s="176">
        <v>2531</v>
      </c>
      <c r="C4161" s="176">
        <v>42.4</v>
      </c>
      <c r="D4161" s="282">
        <v>120</v>
      </c>
      <c r="E4161" s="265"/>
    </row>
    <row r="4162" spans="1:5">
      <c r="A4162" s="283">
        <v>13089</v>
      </c>
      <c r="B4162" s="176">
        <v>1821.8</v>
      </c>
      <c r="C4162" s="176">
        <v>43.8</v>
      </c>
      <c r="D4162" s="282">
        <v>87</v>
      </c>
      <c r="E4162" s="265"/>
    </row>
    <row r="4163" spans="1:5">
      <c r="A4163" s="283">
        <v>13090</v>
      </c>
      <c r="B4163" s="176">
        <v>2362.3000000000002</v>
      </c>
      <c r="C4163" s="176">
        <v>37.5</v>
      </c>
      <c r="D4163" s="282">
        <v>118</v>
      </c>
      <c r="E4163" s="265"/>
    </row>
    <row r="4164" spans="1:5">
      <c r="A4164" s="283">
        <v>13092</v>
      </c>
      <c r="B4164" s="176">
        <v>67.5</v>
      </c>
      <c r="C4164" s="176">
        <v>40.9</v>
      </c>
      <c r="D4164" s="282">
        <v>87</v>
      </c>
      <c r="E4164" s="265"/>
    </row>
    <row r="4165" spans="1:5">
      <c r="A4165" s="283">
        <v>13093</v>
      </c>
      <c r="B4165" s="176">
        <v>127.3</v>
      </c>
      <c r="C4165" s="176">
        <v>40.1</v>
      </c>
      <c r="D4165" s="282">
        <v>87</v>
      </c>
      <c r="E4165" s="265"/>
    </row>
    <row r="4166" spans="1:5">
      <c r="A4166" s="283">
        <v>13101</v>
      </c>
      <c r="B4166" s="176">
        <v>65.099999999999994</v>
      </c>
      <c r="C4166" s="176">
        <v>40.299999999999997</v>
      </c>
      <c r="D4166" s="282">
        <v>87</v>
      </c>
      <c r="E4166" s="265"/>
    </row>
    <row r="4167" spans="1:5">
      <c r="A4167" s="283">
        <v>13102</v>
      </c>
      <c r="B4167" s="176">
        <v>109.7</v>
      </c>
      <c r="C4167" s="176">
        <v>37.799999999999997</v>
      </c>
      <c r="D4167" s="282">
        <v>87</v>
      </c>
      <c r="E4167" s="265"/>
    </row>
    <row r="4168" spans="1:5">
      <c r="A4168" s="283">
        <v>13103</v>
      </c>
      <c r="B4168" s="176">
        <v>141.4</v>
      </c>
      <c r="C4168" s="176">
        <v>41.9</v>
      </c>
      <c r="D4168" s="282">
        <v>87</v>
      </c>
      <c r="E4168" s="265"/>
    </row>
    <row r="4169" spans="1:5">
      <c r="A4169" s="283">
        <v>13104</v>
      </c>
      <c r="B4169" s="176">
        <v>340</v>
      </c>
      <c r="C4169" s="176">
        <v>43.1</v>
      </c>
      <c r="D4169" s="282">
        <v>95</v>
      </c>
      <c r="E4169" s="265"/>
    </row>
    <row r="4170" spans="1:5">
      <c r="A4170" s="283">
        <v>13107</v>
      </c>
      <c r="B4170" s="176">
        <v>0</v>
      </c>
      <c r="C4170" s="176">
        <v>0</v>
      </c>
      <c r="D4170" s="282">
        <v>87</v>
      </c>
      <c r="E4170" s="265"/>
    </row>
    <row r="4171" spans="1:5">
      <c r="A4171" s="283">
        <v>13108</v>
      </c>
      <c r="B4171" s="176">
        <v>218.6</v>
      </c>
      <c r="C4171" s="176">
        <v>44.1</v>
      </c>
      <c r="D4171" s="282">
        <v>114</v>
      </c>
      <c r="E4171" s="265"/>
    </row>
    <row r="4172" spans="1:5">
      <c r="A4172" s="283">
        <v>13110</v>
      </c>
      <c r="B4172" s="176">
        <v>94.6</v>
      </c>
      <c r="C4172" s="176">
        <v>43.7</v>
      </c>
      <c r="D4172" s="282">
        <v>87</v>
      </c>
      <c r="E4172" s="265"/>
    </row>
    <row r="4173" spans="1:5">
      <c r="A4173" s="283">
        <v>13111</v>
      </c>
      <c r="B4173" s="176">
        <v>61.4</v>
      </c>
      <c r="C4173" s="176">
        <v>39.700000000000003</v>
      </c>
      <c r="D4173" s="282">
        <v>87</v>
      </c>
      <c r="E4173" s="265"/>
    </row>
    <row r="4174" spans="1:5">
      <c r="A4174" s="283">
        <v>13112</v>
      </c>
      <c r="B4174" s="176">
        <v>132.30000000000001</v>
      </c>
      <c r="C4174" s="176">
        <v>43.4</v>
      </c>
      <c r="D4174" s="282">
        <v>87</v>
      </c>
      <c r="E4174" s="265"/>
    </row>
    <row r="4175" spans="1:5">
      <c r="A4175" s="283">
        <v>13113</v>
      </c>
      <c r="B4175" s="176">
        <v>65.400000000000006</v>
      </c>
      <c r="C4175" s="176">
        <v>38.299999999999997</v>
      </c>
      <c r="D4175" s="282">
        <v>87</v>
      </c>
      <c r="E4175" s="265"/>
    </row>
    <row r="4176" spans="1:5">
      <c r="A4176" s="283">
        <v>13114</v>
      </c>
      <c r="B4176" s="176">
        <v>97.7</v>
      </c>
      <c r="C4176" s="176">
        <v>39.4</v>
      </c>
      <c r="D4176" s="282">
        <v>95</v>
      </c>
      <c r="E4176" s="265"/>
    </row>
    <row r="4177" spans="1:5">
      <c r="A4177" s="283">
        <v>13115</v>
      </c>
      <c r="B4177" s="176">
        <v>272.89999999999998</v>
      </c>
      <c r="C4177" s="176">
        <v>46</v>
      </c>
      <c r="D4177" s="282">
        <v>87</v>
      </c>
      <c r="E4177" s="265"/>
    </row>
    <row r="4178" spans="1:5">
      <c r="A4178" s="283">
        <v>13116</v>
      </c>
      <c r="B4178" s="176">
        <v>930.7</v>
      </c>
      <c r="C4178" s="176">
        <v>43</v>
      </c>
      <c r="D4178" s="282">
        <v>87</v>
      </c>
      <c r="E4178" s="265"/>
    </row>
    <row r="4179" spans="1:5">
      <c r="A4179" s="283">
        <v>13117</v>
      </c>
      <c r="B4179" s="176">
        <v>0</v>
      </c>
      <c r="C4179" s="176">
        <v>0</v>
      </c>
      <c r="D4179" s="282">
        <v>87</v>
      </c>
      <c r="E4179" s="265"/>
    </row>
    <row r="4180" spans="1:5">
      <c r="A4180" s="283">
        <v>13118</v>
      </c>
      <c r="B4180" s="176">
        <v>62.5</v>
      </c>
      <c r="C4180" s="176">
        <v>38.5</v>
      </c>
      <c r="D4180" s="282">
        <v>106</v>
      </c>
      <c r="E4180" s="265"/>
    </row>
    <row r="4181" spans="1:5">
      <c r="A4181" s="283">
        <v>13119</v>
      </c>
      <c r="B4181" s="176">
        <v>0</v>
      </c>
      <c r="C4181" s="176">
        <v>0</v>
      </c>
      <c r="D4181" s="282">
        <v>87</v>
      </c>
      <c r="E4181" s="265"/>
    </row>
    <row r="4182" spans="1:5">
      <c r="A4182" s="283">
        <v>13120</v>
      </c>
      <c r="B4182" s="176">
        <v>267.10000000000002</v>
      </c>
      <c r="C4182" s="176">
        <v>42.2</v>
      </c>
      <c r="D4182" s="282">
        <v>87</v>
      </c>
      <c r="E4182" s="265"/>
    </row>
    <row r="4183" spans="1:5">
      <c r="A4183" s="283">
        <v>13121</v>
      </c>
      <c r="B4183" s="176">
        <v>128.19999999999999</v>
      </c>
      <c r="C4183" s="176">
        <v>39.5</v>
      </c>
      <c r="D4183" s="282">
        <v>87</v>
      </c>
      <c r="E4183" s="265"/>
    </row>
    <row r="4184" spans="1:5">
      <c r="A4184" s="283">
        <v>13122</v>
      </c>
      <c r="B4184" s="176">
        <v>65</v>
      </c>
      <c r="C4184" s="176">
        <v>41.7</v>
      </c>
      <c r="D4184" s="282">
        <v>87</v>
      </c>
      <c r="E4184" s="265"/>
    </row>
    <row r="4185" spans="1:5">
      <c r="A4185" s="283">
        <v>13123</v>
      </c>
      <c r="B4185" s="176">
        <v>124.1</v>
      </c>
      <c r="C4185" s="176">
        <v>46</v>
      </c>
      <c r="D4185" s="282">
        <v>87</v>
      </c>
      <c r="E4185" s="265"/>
    </row>
    <row r="4186" spans="1:5">
      <c r="A4186" s="283">
        <v>13124</v>
      </c>
      <c r="B4186" s="176">
        <v>19.399999999999999</v>
      </c>
      <c r="C4186" s="176">
        <v>41.3</v>
      </c>
      <c r="D4186" s="282">
        <v>87</v>
      </c>
      <c r="E4186" s="265"/>
    </row>
    <row r="4187" spans="1:5">
      <c r="A4187" s="283">
        <v>13126</v>
      </c>
      <c r="B4187" s="176">
        <v>348.8</v>
      </c>
      <c r="C4187" s="176">
        <v>33.4</v>
      </c>
      <c r="D4187" s="282">
        <v>167</v>
      </c>
      <c r="E4187" s="265"/>
    </row>
    <row r="4188" spans="1:5">
      <c r="A4188" s="283">
        <v>13131</v>
      </c>
      <c r="B4188" s="176">
        <v>67</v>
      </c>
      <c r="C4188" s="176">
        <v>39.799999999999997</v>
      </c>
      <c r="D4188" s="282">
        <v>96</v>
      </c>
      <c r="E4188" s="265"/>
    </row>
    <row r="4189" spans="1:5">
      <c r="A4189" s="283">
        <v>13132</v>
      </c>
      <c r="B4189" s="176">
        <v>162.9</v>
      </c>
      <c r="C4189" s="176">
        <v>41.8</v>
      </c>
      <c r="D4189" s="282">
        <v>97</v>
      </c>
      <c r="E4189" s="265"/>
    </row>
    <row r="4190" spans="1:5">
      <c r="A4190" s="283">
        <v>13134</v>
      </c>
      <c r="B4190" s="176">
        <v>63.4</v>
      </c>
      <c r="C4190" s="176">
        <v>39.4</v>
      </c>
      <c r="D4190" s="282">
        <v>87</v>
      </c>
      <c r="E4190" s="265"/>
    </row>
    <row r="4191" spans="1:5">
      <c r="A4191" s="283">
        <v>13135</v>
      </c>
      <c r="B4191" s="176">
        <v>190.1</v>
      </c>
      <c r="C4191" s="176">
        <v>39.200000000000003</v>
      </c>
      <c r="D4191" s="282">
        <v>87</v>
      </c>
      <c r="E4191" s="265"/>
    </row>
    <row r="4192" spans="1:5">
      <c r="A4192" s="283">
        <v>13136</v>
      </c>
      <c r="B4192" s="176">
        <v>19.899999999999999</v>
      </c>
      <c r="C4192" s="176">
        <v>42.6</v>
      </c>
      <c r="D4192" s="282">
        <v>87</v>
      </c>
      <c r="E4192" s="265"/>
    </row>
    <row r="4193" spans="1:5">
      <c r="A4193" s="283">
        <v>13137</v>
      </c>
      <c r="B4193" s="176">
        <v>0</v>
      </c>
      <c r="C4193" s="176">
        <v>0</v>
      </c>
      <c r="D4193" s="282">
        <v>87</v>
      </c>
      <c r="E4193" s="265"/>
    </row>
    <row r="4194" spans="1:5">
      <c r="A4194" s="283">
        <v>13138</v>
      </c>
      <c r="B4194" s="176">
        <v>0</v>
      </c>
      <c r="C4194" s="176">
        <v>0</v>
      </c>
      <c r="D4194" s="282">
        <v>87</v>
      </c>
      <c r="E4194" s="265"/>
    </row>
    <row r="4195" spans="1:5">
      <c r="A4195" s="283">
        <v>13139</v>
      </c>
      <c r="B4195" s="176">
        <v>34.299999999999997</v>
      </c>
      <c r="C4195" s="176">
        <v>43.2</v>
      </c>
      <c r="D4195" s="282">
        <v>87</v>
      </c>
      <c r="E4195" s="265"/>
    </row>
    <row r="4196" spans="1:5">
      <c r="A4196" s="283">
        <v>13140</v>
      </c>
      <c r="B4196" s="176">
        <v>81.3</v>
      </c>
      <c r="C4196" s="176">
        <v>41.5</v>
      </c>
      <c r="D4196" s="282">
        <v>87</v>
      </c>
      <c r="E4196" s="265"/>
    </row>
    <row r="4197" spans="1:5">
      <c r="A4197" s="283">
        <v>13141</v>
      </c>
      <c r="B4197" s="176">
        <v>67.099999999999994</v>
      </c>
      <c r="C4197" s="176">
        <v>46.5</v>
      </c>
      <c r="D4197" s="282">
        <v>87</v>
      </c>
      <c r="E4197" s="265"/>
    </row>
    <row r="4198" spans="1:5">
      <c r="A4198" s="283">
        <v>13142</v>
      </c>
      <c r="B4198" s="176">
        <v>95.3</v>
      </c>
      <c r="C4198" s="176">
        <v>40.200000000000003</v>
      </c>
      <c r="D4198" s="282">
        <v>87</v>
      </c>
      <c r="E4198" s="265"/>
    </row>
    <row r="4199" spans="1:5">
      <c r="A4199" s="283">
        <v>13143</v>
      </c>
      <c r="B4199" s="176">
        <v>80.3</v>
      </c>
      <c r="C4199" s="176">
        <v>38.9</v>
      </c>
      <c r="D4199" s="282">
        <v>107</v>
      </c>
      <c r="E4199" s="265"/>
    </row>
    <row r="4200" spans="1:5">
      <c r="A4200" s="283">
        <v>13144</v>
      </c>
      <c r="B4200" s="176">
        <v>30.9</v>
      </c>
      <c r="C4200" s="176">
        <v>40.700000000000003</v>
      </c>
      <c r="D4200" s="282">
        <v>87</v>
      </c>
      <c r="E4200" s="265"/>
    </row>
    <row r="4201" spans="1:5">
      <c r="A4201" s="283">
        <v>13145</v>
      </c>
      <c r="B4201" s="176">
        <v>78.8</v>
      </c>
      <c r="C4201" s="176">
        <v>45.1</v>
      </c>
      <c r="D4201" s="282">
        <v>87</v>
      </c>
      <c r="E4201" s="265"/>
    </row>
    <row r="4202" spans="1:5">
      <c r="A4202" s="283">
        <v>13146</v>
      </c>
      <c r="B4202" s="176">
        <v>45.5</v>
      </c>
      <c r="C4202" s="176">
        <v>39.6</v>
      </c>
      <c r="D4202" s="282">
        <v>87</v>
      </c>
      <c r="E4202" s="265"/>
    </row>
    <row r="4203" spans="1:5">
      <c r="A4203" s="283">
        <v>13147</v>
      </c>
      <c r="B4203" s="176">
        <v>42</v>
      </c>
      <c r="C4203" s="176">
        <v>40.299999999999997</v>
      </c>
      <c r="D4203" s="282">
        <v>87</v>
      </c>
      <c r="E4203" s="265"/>
    </row>
    <row r="4204" spans="1:5">
      <c r="A4204" s="283">
        <v>13148</v>
      </c>
      <c r="B4204" s="176">
        <v>151.4</v>
      </c>
      <c r="C4204" s="176">
        <v>41.2</v>
      </c>
      <c r="D4204" s="282">
        <v>148</v>
      </c>
      <c r="E4204" s="265"/>
    </row>
    <row r="4205" spans="1:5">
      <c r="A4205" s="283">
        <v>13152</v>
      </c>
      <c r="B4205" s="176">
        <v>110.9</v>
      </c>
      <c r="C4205" s="176">
        <v>47.2</v>
      </c>
      <c r="D4205" s="282">
        <v>102</v>
      </c>
      <c r="E4205" s="265"/>
    </row>
    <row r="4206" spans="1:5">
      <c r="A4206" s="283">
        <v>13153</v>
      </c>
      <c r="B4206" s="176">
        <v>0</v>
      </c>
      <c r="C4206" s="176">
        <v>0</v>
      </c>
      <c r="D4206" s="282">
        <v>87</v>
      </c>
      <c r="E4206" s="265"/>
    </row>
    <row r="4207" spans="1:5">
      <c r="A4207" s="283">
        <v>13154</v>
      </c>
      <c r="B4207" s="176">
        <v>66.3</v>
      </c>
      <c r="C4207" s="176">
        <v>42.2</v>
      </c>
      <c r="D4207" s="282">
        <v>87</v>
      </c>
      <c r="E4207" s="265"/>
    </row>
    <row r="4208" spans="1:5">
      <c r="A4208" s="283">
        <v>13155</v>
      </c>
      <c r="B4208" s="176">
        <v>25</v>
      </c>
      <c r="C4208" s="176">
        <v>39.200000000000003</v>
      </c>
      <c r="D4208" s="282">
        <v>87</v>
      </c>
      <c r="E4208" s="265"/>
    </row>
    <row r="4209" spans="1:5">
      <c r="A4209" s="283">
        <v>13156</v>
      </c>
      <c r="B4209" s="176">
        <v>67.900000000000006</v>
      </c>
      <c r="C4209" s="176">
        <v>45.5</v>
      </c>
      <c r="D4209" s="282">
        <v>87</v>
      </c>
      <c r="E4209" s="265"/>
    </row>
    <row r="4210" spans="1:5">
      <c r="A4210" s="283">
        <v>13157</v>
      </c>
      <c r="B4210" s="176">
        <v>0</v>
      </c>
      <c r="C4210" s="176">
        <v>0</v>
      </c>
      <c r="D4210" s="282">
        <v>87</v>
      </c>
      <c r="E4210" s="265"/>
    </row>
    <row r="4211" spans="1:5">
      <c r="A4211" s="283">
        <v>13158</v>
      </c>
      <c r="B4211" s="176">
        <v>23.3</v>
      </c>
      <c r="C4211" s="176">
        <v>39.299999999999997</v>
      </c>
      <c r="D4211" s="282">
        <v>87</v>
      </c>
      <c r="E4211" s="265"/>
    </row>
    <row r="4212" spans="1:5">
      <c r="A4212" s="283">
        <v>13159</v>
      </c>
      <c r="B4212" s="176">
        <v>73.2</v>
      </c>
      <c r="C4212" s="176">
        <v>42.2</v>
      </c>
      <c r="D4212" s="282">
        <v>96</v>
      </c>
      <c r="E4212" s="265"/>
    </row>
    <row r="4213" spans="1:5">
      <c r="A4213" s="283">
        <v>13160</v>
      </c>
      <c r="B4213" s="176">
        <v>119.8</v>
      </c>
      <c r="C4213" s="176">
        <v>43.5</v>
      </c>
      <c r="D4213" s="282">
        <v>115</v>
      </c>
      <c r="E4213" s="265"/>
    </row>
    <row r="4214" spans="1:5">
      <c r="A4214" s="283">
        <v>13162</v>
      </c>
      <c r="B4214" s="176">
        <v>0</v>
      </c>
      <c r="C4214" s="176">
        <v>0</v>
      </c>
      <c r="D4214" s="282">
        <v>87</v>
      </c>
      <c r="E4214" s="265"/>
    </row>
    <row r="4215" spans="1:5">
      <c r="A4215" s="283">
        <v>13163</v>
      </c>
      <c r="B4215" s="176">
        <v>0</v>
      </c>
      <c r="C4215" s="176">
        <v>0</v>
      </c>
      <c r="D4215" s="282">
        <v>87</v>
      </c>
      <c r="E4215" s="265"/>
    </row>
    <row r="4216" spans="1:5">
      <c r="A4216" s="283">
        <v>13164</v>
      </c>
      <c r="B4216" s="176">
        <v>173.5</v>
      </c>
      <c r="C4216" s="176">
        <v>38.9</v>
      </c>
      <c r="D4216" s="282">
        <v>87</v>
      </c>
      <c r="E4216" s="265"/>
    </row>
    <row r="4217" spans="1:5">
      <c r="A4217" s="283">
        <v>13165</v>
      </c>
      <c r="B4217" s="176">
        <v>175.6</v>
      </c>
      <c r="C4217" s="176">
        <v>42.9</v>
      </c>
      <c r="D4217" s="282">
        <v>94</v>
      </c>
      <c r="E4217" s="265"/>
    </row>
    <row r="4218" spans="1:5">
      <c r="A4218" s="283">
        <v>13166</v>
      </c>
      <c r="B4218" s="176">
        <v>145.30000000000001</v>
      </c>
      <c r="C4218" s="176">
        <v>42</v>
      </c>
      <c r="D4218" s="282">
        <v>87</v>
      </c>
      <c r="E4218" s="265"/>
    </row>
    <row r="4219" spans="1:5">
      <c r="A4219" s="283">
        <v>13167</v>
      </c>
      <c r="B4219" s="176">
        <v>93.9</v>
      </c>
      <c r="C4219" s="176">
        <v>40.5</v>
      </c>
      <c r="D4219" s="282">
        <v>87</v>
      </c>
      <c r="E4219" s="265"/>
    </row>
    <row r="4220" spans="1:5">
      <c r="A4220" s="283">
        <v>13201</v>
      </c>
      <c r="B4220" s="176">
        <v>0</v>
      </c>
      <c r="C4220" s="176">
        <v>0</v>
      </c>
      <c r="D4220" s="282">
        <v>87</v>
      </c>
      <c r="E4220" s="265"/>
    </row>
    <row r="4221" spans="1:5">
      <c r="A4221" s="283">
        <v>13202</v>
      </c>
      <c r="B4221" s="176">
        <v>5151.3999999999996</v>
      </c>
      <c r="C4221" s="176">
        <v>29</v>
      </c>
      <c r="D4221" s="282">
        <v>149</v>
      </c>
      <c r="E4221" s="265"/>
    </row>
    <row r="4222" spans="1:5">
      <c r="A4222" s="283">
        <v>13203</v>
      </c>
      <c r="B4222" s="176">
        <v>9430.4</v>
      </c>
      <c r="C4222" s="176">
        <v>34.4</v>
      </c>
      <c r="D4222" s="282">
        <v>117</v>
      </c>
      <c r="E4222" s="265"/>
    </row>
    <row r="4223" spans="1:5">
      <c r="A4223" s="283">
        <v>13204</v>
      </c>
      <c r="B4223" s="176">
        <v>4484.6000000000004</v>
      </c>
      <c r="C4223" s="176">
        <v>30.4</v>
      </c>
      <c r="D4223" s="282">
        <v>126</v>
      </c>
      <c r="E4223" s="265"/>
    </row>
    <row r="4224" spans="1:5">
      <c r="A4224" s="283">
        <v>13205</v>
      </c>
      <c r="B4224" s="176">
        <v>5127.8</v>
      </c>
      <c r="C4224" s="176">
        <v>35.1</v>
      </c>
      <c r="D4224" s="282">
        <v>117</v>
      </c>
      <c r="E4224" s="265"/>
    </row>
    <row r="4225" spans="1:5">
      <c r="A4225" s="283">
        <v>13206</v>
      </c>
      <c r="B4225" s="176">
        <v>2867.2</v>
      </c>
      <c r="C4225" s="176">
        <v>37.6</v>
      </c>
      <c r="D4225" s="282">
        <v>125</v>
      </c>
      <c r="E4225" s="265"/>
    </row>
    <row r="4226" spans="1:5">
      <c r="A4226" s="283">
        <v>13207</v>
      </c>
      <c r="B4226" s="176">
        <v>4240.3</v>
      </c>
      <c r="C4226" s="176">
        <v>34.4</v>
      </c>
      <c r="D4226" s="282">
        <v>116</v>
      </c>
      <c r="E4226" s="265"/>
    </row>
    <row r="4227" spans="1:5">
      <c r="A4227" s="283">
        <v>13208</v>
      </c>
      <c r="B4227" s="176">
        <v>5594.2</v>
      </c>
      <c r="C4227" s="176">
        <v>33.700000000000003</v>
      </c>
      <c r="D4227" s="282">
        <v>122</v>
      </c>
      <c r="E4227" s="265"/>
    </row>
    <row r="4228" spans="1:5">
      <c r="A4228" s="283">
        <v>13209</v>
      </c>
      <c r="B4228" s="176">
        <v>1027.3</v>
      </c>
      <c r="C4228" s="176">
        <v>42.2</v>
      </c>
      <c r="D4228" s="282">
        <v>95</v>
      </c>
      <c r="E4228" s="265"/>
    </row>
    <row r="4229" spans="1:5">
      <c r="A4229" s="283">
        <v>13210</v>
      </c>
      <c r="B4229" s="176">
        <v>5145.6000000000004</v>
      </c>
      <c r="C4229" s="176">
        <v>23.2</v>
      </c>
      <c r="D4229" s="282">
        <v>110</v>
      </c>
      <c r="E4229" s="265"/>
    </row>
    <row r="4230" spans="1:5">
      <c r="A4230" s="283">
        <v>13211</v>
      </c>
      <c r="B4230" s="176">
        <v>1748.5</v>
      </c>
      <c r="C4230" s="176">
        <v>37.700000000000003</v>
      </c>
      <c r="D4230" s="282">
        <v>134</v>
      </c>
      <c r="E4230" s="265"/>
    </row>
    <row r="4231" spans="1:5">
      <c r="A4231" s="283">
        <v>13212</v>
      </c>
      <c r="B4231" s="176">
        <v>1652</v>
      </c>
      <c r="C4231" s="176">
        <v>42.6</v>
      </c>
      <c r="D4231" s="282">
        <v>94</v>
      </c>
      <c r="E4231" s="265"/>
    </row>
    <row r="4232" spans="1:5">
      <c r="A4232" s="283">
        <v>13214</v>
      </c>
      <c r="B4232" s="176">
        <v>2014.7</v>
      </c>
      <c r="C4232" s="176">
        <v>36.799999999999997</v>
      </c>
      <c r="D4232" s="282">
        <v>173</v>
      </c>
      <c r="E4232" s="265"/>
    </row>
    <row r="4233" spans="1:5">
      <c r="A4233" s="283">
        <v>13215</v>
      </c>
      <c r="B4233" s="176">
        <v>404.1</v>
      </c>
      <c r="C4233" s="176">
        <v>42.4</v>
      </c>
      <c r="D4233" s="282">
        <v>95</v>
      </c>
      <c r="E4233" s="265"/>
    </row>
    <row r="4234" spans="1:5">
      <c r="A4234" s="283">
        <v>13217</v>
      </c>
      <c r="B4234" s="176">
        <v>0</v>
      </c>
      <c r="C4234" s="176">
        <v>0</v>
      </c>
      <c r="D4234" s="282">
        <v>87</v>
      </c>
      <c r="E4234" s="265"/>
    </row>
    <row r="4235" spans="1:5">
      <c r="A4235" s="283">
        <v>13218</v>
      </c>
      <c r="B4235" s="176">
        <v>0</v>
      </c>
      <c r="C4235" s="176">
        <v>0</v>
      </c>
      <c r="D4235" s="282">
        <v>87</v>
      </c>
      <c r="E4235" s="265"/>
    </row>
    <row r="4236" spans="1:5">
      <c r="A4236" s="283">
        <v>13219</v>
      </c>
      <c r="B4236" s="176">
        <v>1272.5999999999999</v>
      </c>
      <c r="C4236" s="176">
        <v>45.9</v>
      </c>
      <c r="D4236" s="282">
        <v>118</v>
      </c>
      <c r="E4236" s="265"/>
    </row>
    <row r="4237" spans="1:5">
      <c r="A4237" s="283">
        <v>13220</v>
      </c>
      <c r="B4237" s="176">
        <v>3295.1</v>
      </c>
      <c r="C4237" s="176">
        <v>41.2</v>
      </c>
      <c r="D4237" s="282">
        <v>87</v>
      </c>
      <c r="E4237" s="265"/>
    </row>
    <row r="4238" spans="1:5">
      <c r="A4238" s="283">
        <v>13221</v>
      </c>
      <c r="B4238" s="176">
        <v>0</v>
      </c>
      <c r="C4238" s="176">
        <v>0</v>
      </c>
      <c r="D4238" s="282">
        <v>87</v>
      </c>
      <c r="E4238" s="265"/>
    </row>
    <row r="4239" spans="1:5">
      <c r="A4239" s="283">
        <v>13224</v>
      </c>
      <c r="B4239" s="176">
        <v>3506.8</v>
      </c>
      <c r="C4239" s="176">
        <v>38.299999999999997</v>
      </c>
      <c r="D4239" s="282">
        <v>114</v>
      </c>
      <c r="E4239" s="265"/>
    </row>
    <row r="4240" spans="1:5">
      <c r="A4240" s="283">
        <v>13235</v>
      </c>
      <c r="B4240" s="176">
        <v>0</v>
      </c>
      <c r="C4240" s="176">
        <v>0</v>
      </c>
      <c r="D4240" s="282">
        <v>87</v>
      </c>
      <c r="E4240" s="265"/>
    </row>
    <row r="4241" spans="1:5">
      <c r="A4241" s="283">
        <v>13244</v>
      </c>
      <c r="B4241" s="176">
        <v>0</v>
      </c>
      <c r="C4241" s="176">
        <v>0</v>
      </c>
      <c r="D4241" s="282">
        <v>87</v>
      </c>
      <c r="E4241" s="265"/>
    </row>
    <row r="4242" spans="1:5">
      <c r="A4242" s="283">
        <v>13250</v>
      </c>
      <c r="B4242" s="176">
        <v>0</v>
      </c>
      <c r="C4242" s="176">
        <v>0</v>
      </c>
      <c r="D4242" s="282">
        <v>87</v>
      </c>
      <c r="E4242" s="265"/>
    </row>
    <row r="4243" spans="1:5">
      <c r="A4243" s="283">
        <v>13261</v>
      </c>
      <c r="B4243" s="176">
        <v>0</v>
      </c>
      <c r="C4243" s="176">
        <v>0</v>
      </c>
      <c r="D4243" s="282">
        <v>87</v>
      </c>
      <c r="E4243" s="265"/>
    </row>
    <row r="4244" spans="1:5">
      <c r="A4244" s="283">
        <v>13290</v>
      </c>
      <c r="B4244" s="176">
        <v>308.8</v>
      </c>
      <c r="C4244" s="176">
        <v>47</v>
      </c>
      <c r="D4244" s="282">
        <v>87</v>
      </c>
      <c r="E4244" s="265"/>
    </row>
    <row r="4245" spans="1:5">
      <c r="A4245" s="283">
        <v>13301</v>
      </c>
      <c r="B4245" s="176">
        <v>21.8</v>
      </c>
      <c r="C4245" s="176">
        <v>46.8</v>
      </c>
      <c r="D4245" s="282">
        <v>87</v>
      </c>
      <c r="E4245" s="265"/>
    </row>
    <row r="4246" spans="1:5">
      <c r="A4246" s="283">
        <v>13302</v>
      </c>
      <c r="B4246" s="176">
        <v>38.700000000000003</v>
      </c>
      <c r="C4246" s="176">
        <v>36.200000000000003</v>
      </c>
      <c r="D4246" s="282">
        <v>96</v>
      </c>
      <c r="E4246" s="265"/>
    </row>
    <row r="4247" spans="1:5">
      <c r="A4247" s="283">
        <v>13303</v>
      </c>
      <c r="B4247" s="176">
        <v>33.4</v>
      </c>
      <c r="C4247" s="176">
        <v>42.9</v>
      </c>
      <c r="D4247" s="282">
        <v>87</v>
      </c>
      <c r="E4247" s="265"/>
    </row>
    <row r="4248" spans="1:5">
      <c r="A4248" s="283">
        <v>13304</v>
      </c>
      <c r="B4248" s="176">
        <v>98.8</v>
      </c>
      <c r="C4248" s="176">
        <v>44.5</v>
      </c>
      <c r="D4248" s="282">
        <v>87</v>
      </c>
      <c r="E4248" s="265"/>
    </row>
    <row r="4249" spans="1:5">
      <c r="A4249" s="283">
        <v>13305</v>
      </c>
      <c r="B4249" s="176">
        <v>0</v>
      </c>
      <c r="C4249" s="176">
        <v>0</v>
      </c>
      <c r="D4249" s="282">
        <v>87</v>
      </c>
      <c r="E4249" s="265"/>
    </row>
    <row r="4250" spans="1:5">
      <c r="A4250" s="283">
        <v>13308</v>
      </c>
      <c r="B4250" s="176">
        <v>88.6</v>
      </c>
      <c r="C4250" s="176">
        <v>42.6</v>
      </c>
      <c r="D4250" s="282">
        <v>87</v>
      </c>
      <c r="E4250" s="265"/>
    </row>
    <row r="4251" spans="1:5">
      <c r="A4251" s="283">
        <v>13309</v>
      </c>
      <c r="B4251" s="176">
        <v>57.2</v>
      </c>
      <c r="C4251" s="176">
        <v>43.5</v>
      </c>
      <c r="D4251" s="282">
        <v>87</v>
      </c>
      <c r="E4251" s="265"/>
    </row>
    <row r="4252" spans="1:5">
      <c r="A4252" s="283">
        <v>13310</v>
      </c>
      <c r="B4252" s="176">
        <v>106.2</v>
      </c>
      <c r="C4252" s="176">
        <v>26.3</v>
      </c>
      <c r="D4252" s="282">
        <v>87</v>
      </c>
      <c r="E4252" s="265"/>
    </row>
    <row r="4253" spans="1:5">
      <c r="A4253" s="283">
        <v>13312</v>
      </c>
      <c r="B4253" s="176">
        <v>0</v>
      </c>
      <c r="C4253" s="176">
        <v>0</v>
      </c>
      <c r="D4253" s="282">
        <v>87</v>
      </c>
      <c r="E4253" s="265"/>
    </row>
    <row r="4254" spans="1:5">
      <c r="A4254" s="283">
        <v>13313</v>
      </c>
      <c r="B4254" s="176">
        <v>62.6</v>
      </c>
      <c r="C4254" s="176">
        <v>39.700000000000003</v>
      </c>
      <c r="D4254" s="282">
        <v>111</v>
      </c>
      <c r="E4254" s="265"/>
    </row>
    <row r="4255" spans="1:5">
      <c r="A4255" s="283">
        <v>13314</v>
      </c>
      <c r="B4255" s="176">
        <v>37</v>
      </c>
      <c r="C4255" s="176">
        <v>37.5</v>
      </c>
      <c r="D4255" s="282">
        <v>87</v>
      </c>
      <c r="E4255" s="265"/>
    </row>
    <row r="4256" spans="1:5">
      <c r="A4256" s="283">
        <v>13315</v>
      </c>
      <c r="B4256" s="176">
        <v>28.1</v>
      </c>
      <c r="C4256" s="176">
        <v>43.6</v>
      </c>
      <c r="D4256" s="282">
        <v>87</v>
      </c>
      <c r="E4256" s="265"/>
    </row>
    <row r="4257" spans="1:5">
      <c r="A4257" s="283">
        <v>13316</v>
      </c>
      <c r="B4257" s="176">
        <v>60.8</v>
      </c>
      <c r="C4257" s="176">
        <v>40.799999999999997</v>
      </c>
      <c r="D4257" s="282">
        <v>87</v>
      </c>
      <c r="E4257" s="265"/>
    </row>
    <row r="4258" spans="1:5">
      <c r="A4258" s="283">
        <v>13317</v>
      </c>
      <c r="B4258" s="176">
        <v>79.7</v>
      </c>
      <c r="C4258" s="176">
        <v>41.6</v>
      </c>
      <c r="D4258" s="282">
        <v>87</v>
      </c>
      <c r="E4258" s="265"/>
    </row>
    <row r="4259" spans="1:5">
      <c r="A4259" s="283">
        <v>13318</v>
      </c>
      <c r="B4259" s="176">
        <v>79.2</v>
      </c>
      <c r="C4259" s="176">
        <v>41.6</v>
      </c>
      <c r="D4259" s="282">
        <v>87</v>
      </c>
      <c r="E4259" s="265"/>
    </row>
    <row r="4260" spans="1:5">
      <c r="A4260" s="283">
        <v>13319</v>
      </c>
      <c r="B4260" s="176">
        <v>566.6</v>
      </c>
      <c r="C4260" s="176">
        <v>41.8</v>
      </c>
      <c r="D4260" s="282">
        <v>87</v>
      </c>
      <c r="E4260" s="265"/>
    </row>
    <row r="4261" spans="1:5">
      <c r="A4261" s="283">
        <v>13320</v>
      </c>
      <c r="B4261" s="176">
        <v>27.2</v>
      </c>
      <c r="C4261" s="176">
        <v>46</v>
      </c>
      <c r="D4261" s="282">
        <v>95</v>
      </c>
      <c r="E4261" s="265"/>
    </row>
    <row r="4262" spans="1:5">
      <c r="A4262" s="283">
        <v>13321</v>
      </c>
      <c r="B4262" s="176">
        <v>0</v>
      </c>
      <c r="C4262" s="176">
        <v>0</v>
      </c>
      <c r="D4262" s="282">
        <v>87</v>
      </c>
      <c r="E4262" s="265"/>
    </row>
    <row r="4263" spans="1:5">
      <c r="A4263" s="283">
        <v>13322</v>
      </c>
      <c r="B4263" s="176">
        <v>87.8</v>
      </c>
      <c r="C4263" s="176">
        <v>42.1</v>
      </c>
      <c r="D4263" s="282">
        <v>87</v>
      </c>
      <c r="E4263" s="265"/>
    </row>
    <row r="4264" spans="1:5">
      <c r="A4264" s="283">
        <v>13323</v>
      </c>
      <c r="B4264" s="176">
        <v>245.9</v>
      </c>
      <c r="C4264" s="176">
        <v>43.3</v>
      </c>
      <c r="D4264" s="282">
        <v>142</v>
      </c>
      <c r="E4264" s="265"/>
    </row>
    <row r="4265" spans="1:5">
      <c r="A4265" s="283">
        <v>13324</v>
      </c>
      <c r="B4265" s="176">
        <v>23.7</v>
      </c>
      <c r="C4265" s="176">
        <v>44.6</v>
      </c>
      <c r="D4265" s="282">
        <v>87</v>
      </c>
      <c r="E4265" s="265"/>
    </row>
    <row r="4266" spans="1:5">
      <c r="A4266" s="283">
        <v>13325</v>
      </c>
      <c r="B4266" s="176">
        <v>7.7</v>
      </c>
      <c r="C4266" s="176">
        <v>43.9</v>
      </c>
      <c r="D4266" s="282">
        <v>87</v>
      </c>
      <c r="E4266" s="265"/>
    </row>
    <row r="4267" spans="1:5">
      <c r="A4267" s="283">
        <v>13326</v>
      </c>
      <c r="B4267" s="176">
        <v>55</v>
      </c>
      <c r="C4267" s="176">
        <v>47.4</v>
      </c>
      <c r="D4267" s="282">
        <v>113</v>
      </c>
      <c r="E4267" s="265"/>
    </row>
    <row r="4268" spans="1:5">
      <c r="A4268" s="283">
        <v>13327</v>
      </c>
      <c r="B4268" s="176">
        <v>12.9</v>
      </c>
      <c r="C4268" s="176">
        <v>41</v>
      </c>
      <c r="D4268" s="282">
        <v>111</v>
      </c>
      <c r="E4268" s="265"/>
    </row>
    <row r="4269" spans="1:5">
      <c r="A4269" s="283">
        <v>13328</v>
      </c>
      <c r="B4269" s="176">
        <v>137</v>
      </c>
      <c r="C4269" s="176">
        <v>27.4</v>
      </c>
      <c r="D4269" s="282">
        <v>87</v>
      </c>
      <c r="E4269" s="265"/>
    </row>
    <row r="4270" spans="1:5">
      <c r="A4270" s="283">
        <v>13329</v>
      </c>
      <c r="B4270" s="176">
        <v>76.599999999999994</v>
      </c>
      <c r="C4270" s="176">
        <v>39.799999999999997</v>
      </c>
      <c r="D4270" s="282">
        <v>87</v>
      </c>
      <c r="E4270" s="265"/>
    </row>
    <row r="4271" spans="1:5">
      <c r="A4271" s="283">
        <v>13331</v>
      </c>
      <c r="B4271" s="176">
        <v>1.5</v>
      </c>
      <c r="C4271" s="176">
        <v>50.9</v>
      </c>
      <c r="D4271" s="282">
        <v>87</v>
      </c>
      <c r="E4271" s="265"/>
    </row>
    <row r="4272" spans="1:5">
      <c r="A4272" s="283">
        <v>13332</v>
      </c>
      <c r="B4272" s="176">
        <v>53.6</v>
      </c>
      <c r="C4272" s="176">
        <v>41.9</v>
      </c>
      <c r="D4272" s="282">
        <v>87</v>
      </c>
      <c r="E4272" s="265"/>
    </row>
    <row r="4273" spans="1:5">
      <c r="A4273" s="283">
        <v>13333</v>
      </c>
      <c r="B4273" s="176">
        <v>30.7</v>
      </c>
      <c r="C4273" s="176">
        <v>44.2</v>
      </c>
      <c r="D4273" s="282">
        <v>87</v>
      </c>
      <c r="E4273" s="265"/>
    </row>
    <row r="4274" spans="1:5">
      <c r="A4274" s="283">
        <v>13334</v>
      </c>
      <c r="B4274" s="176">
        <v>70</v>
      </c>
      <c r="C4274" s="176">
        <v>27.4</v>
      </c>
      <c r="D4274" s="282">
        <v>87</v>
      </c>
      <c r="E4274" s="265"/>
    </row>
    <row r="4275" spans="1:5">
      <c r="A4275" s="283">
        <v>13335</v>
      </c>
      <c r="B4275" s="176">
        <v>38.200000000000003</v>
      </c>
      <c r="C4275" s="176">
        <v>42.3</v>
      </c>
      <c r="D4275" s="282">
        <v>95</v>
      </c>
      <c r="E4275" s="265"/>
    </row>
    <row r="4276" spans="1:5">
      <c r="A4276" s="283">
        <v>13337</v>
      </c>
      <c r="B4276" s="176">
        <v>38.1</v>
      </c>
      <c r="C4276" s="176">
        <v>47.7</v>
      </c>
      <c r="D4276" s="282">
        <v>87</v>
      </c>
      <c r="E4276" s="265"/>
    </row>
    <row r="4277" spans="1:5">
      <c r="A4277" s="283">
        <v>13338</v>
      </c>
      <c r="B4277" s="176">
        <v>23.6</v>
      </c>
      <c r="C4277" s="176">
        <v>46.7</v>
      </c>
      <c r="D4277" s="282">
        <v>87</v>
      </c>
      <c r="E4277" s="265"/>
    </row>
    <row r="4278" spans="1:5">
      <c r="A4278" s="283">
        <v>13339</v>
      </c>
      <c r="B4278" s="176">
        <v>71.900000000000006</v>
      </c>
      <c r="C4278" s="176">
        <v>39.5</v>
      </c>
      <c r="D4278" s="282">
        <v>94</v>
      </c>
      <c r="E4278" s="265"/>
    </row>
    <row r="4279" spans="1:5">
      <c r="A4279" s="283">
        <v>13340</v>
      </c>
      <c r="B4279" s="176">
        <v>156</v>
      </c>
      <c r="C4279" s="176">
        <v>41.9</v>
      </c>
      <c r="D4279" s="282">
        <v>95</v>
      </c>
      <c r="E4279" s="265"/>
    </row>
    <row r="4280" spans="1:5">
      <c r="A4280" s="283">
        <v>13341</v>
      </c>
      <c r="B4280" s="176">
        <v>934</v>
      </c>
      <c r="C4280" s="176">
        <v>45</v>
      </c>
      <c r="D4280" s="282">
        <v>87</v>
      </c>
      <c r="E4280" s="265"/>
    </row>
    <row r="4281" spans="1:5">
      <c r="A4281" s="283">
        <v>13342</v>
      </c>
      <c r="B4281" s="176">
        <v>25.8</v>
      </c>
      <c r="C4281" s="176">
        <v>45.4</v>
      </c>
      <c r="D4281" s="282">
        <v>87</v>
      </c>
      <c r="E4281" s="265"/>
    </row>
    <row r="4282" spans="1:5">
      <c r="A4282" s="283">
        <v>13343</v>
      </c>
      <c r="B4282" s="176">
        <v>17.899999999999999</v>
      </c>
      <c r="C4282" s="176">
        <v>40.299999999999997</v>
      </c>
      <c r="D4282" s="282">
        <v>87</v>
      </c>
      <c r="E4282" s="265"/>
    </row>
    <row r="4283" spans="1:5">
      <c r="A4283" s="283">
        <v>13345</v>
      </c>
      <c r="B4283" s="176">
        <v>12.2</v>
      </c>
      <c r="C4283" s="176">
        <v>44.6</v>
      </c>
      <c r="D4283" s="282">
        <v>87</v>
      </c>
      <c r="E4283" s="265"/>
    </row>
    <row r="4284" spans="1:5">
      <c r="A4284" s="283">
        <v>13346</v>
      </c>
      <c r="B4284" s="176">
        <v>110.7</v>
      </c>
      <c r="C4284" s="176">
        <v>24.5</v>
      </c>
      <c r="D4284" s="282">
        <v>160</v>
      </c>
      <c r="E4284" s="265"/>
    </row>
    <row r="4285" spans="1:5">
      <c r="A4285" s="283">
        <v>13348</v>
      </c>
      <c r="B4285" s="176">
        <v>40.6</v>
      </c>
      <c r="C4285" s="176">
        <v>43.5</v>
      </c>
      <c r="D4285" s="282">
        <v>87</v>
      </c>
      <c r="E4285" s="265"/>
    </row>
    <row r="4286" spans="1:5">
      <c r="A4286" s="283">
        <v>13350</v>
      </c>
      <c r="B4286" s="176">
        <v>305.39999999999998</v>
      </c>
      <c r="C4286" s="176">
        <v>40.299999999999997</v>
      </c>
      <c r="D4286" s="282">
        <v>117</v>
      </c>
      <c r="E4286" s="265"/>
    </row>
    <row r="4287" spans="1:5">
      <c r="A4287" s="283">
        <v>13352</v>
      </c>
      <c r="B4287" s="176">
        <v>0</v>
      </c>
      <c r="C4287" s="176">
        <v>0</v>
      </c>
      <c r="D4287" s="282">
        <v>87</v>
      </c>
      <c r="E4287" s="265"/>
    </row>
    <row r="4288" spans="1:5">
      <c r="A4288" s="283">
        <v>13353</v>
      </c>
      <c r="B4288" s="176">
        <v>3.7</v>
      </c>
      <c r="C4288" s="176">
        <v>52.1</v>
      </c>
      <c r="D4288" s="282">
        <v>87</v>
      </c>
      <c r="E4288" s="265"/>
    </row>
    <row r="4289" spans="1:5">
      <c r="A4289" s="283">
        <v>13354</v>
      </c>
      <c r="B4289" s="176">
        <v>69.2</v>
      </c>
      <c r="C4289" s="176">
        <v>43.3</v>
      </c>
      <c r="D4289" s="282">
        <v>87</v>
      </c>
      <c r="E4289" s="265"/>
    </row>
    <row r="4290" spans="1:5">
      <c r="A4290" s="283">
        <v>13355</v>
      </c>
      <c r="B4290" s="176">
        <v>50.1</v>
      </c>
      <c r="C4290" s="176">
        <v>41</v>
      </c>
      <c r="D4290" s="282">
        <v>87</v>
      </c>
      <c r="E4290" s="265"/>
    </row>
    <row r="4291" spans="1:5">
      <c r="A4291" s="283">
        <v>13357</v>
      </c>
      <c r="B4291" s="176">
        <v>263.39999999999998</v>
      </c>
      <c r="C4291" s="176">
        <v>40.200000000000003</v>
      </c>
      <c r="D4291" s="282">
        <v>87</v>
      </c>
      <c r="E4291" s="265"/>
    </row>
    <row r="4292" spans="1:5">
      <c r="A4292" s="283">
        <v>13360</v>
      </c>
      <c r="B4292" s="176">
        <v>5.4</v>
      </c>
      <c r="C4292" s="176">
        <v>47.4</v>
      </c>
      <c r="D4292" s="282">
        <v>87</v>
      </c>
      <c r="E4292" s="265"/>
    </row>
    <row r="4293" spans="1:5">
      <c r="A4293" s="283">
        <v>13361</v>
      </c>
      <c r="B4293" s="176">
        <v>29.8</v>
      </c>
      <c r="C4293" s="176">
        <v>41.5</v>
      </c>
      <c r="D4293" s="282">
        <v>87</v>
      </c>
      <c r="E4293" s="265"/>
    </row>
    <row r="4294" spans="1:5">
      <c r="A4294" s="283">
        <v>13362</v>
      </c>
      <c r="B4294" s="176">
        <v>0</v>
      </c>
      <c r="C4294" s="176">
        <v>0</v>
      </c>
      <c r="D4294" s="282">
        <v>87</v>
      </c>
      <c r="E4294" s="265"/>
    </row>
    <row r="4295" spans="1:5">
      <c r="A4295" s="283">
        <v>13363</v>
      </c>
      <c r="B4295" s="176">
        <v>96</v>
      </c>
      <c r="C4295" s="176">
        <v>42.7</v>
      </c>
      <c r="D4295" s="282">
        <v>87</v>
      </c>
      <c r="E4295" s="265"/>
    </row>
    <row r="4296" spans="1:5">
      <c r="A4296" s="283">
        <v>13364</v>
      </c>
      <c r="B4296" s="176">
        <v>0</v>
      </c>
      <c r="C4296" s="176">
        <v>0</v>
      </c>
      <c r="D4296" s="282">
        <v>87</v>
      </c>
      <c r="E4296" s="265"/>
    </row>
    <row r="4297" spans="1:5">
      <c r="A4297" s="283">
        <v>13365</v>
      </c>
      <c r="B4297" s="176">
        <v>87</v>
      </c>
      <c r="C4297" s="176">
        <v>41.7</v>
      </c>
      <c r="D4297" s="282">
        <v>87</v>
      </c>
      <c r="E4297" s="265"/>
    </row>
    <row r="4298" spans="1:5">
      <c r="A4298" s="283">
        <v>13367</v>
      </c>
      <c r="B4298" s="176">
        <v>16.899999999999999</v>
      </c>
      <c r="C4298" s="176">
        <v>40.6</v>
      </c>
      <c r="D4298" s="282">
        <v>95</v>
      </c>
      <c r="E4298" s="265"/>
    </row>
    <row r="4299" spans="1:5">
      <c r="A4299" s="283">
        <v>13368</v>
      </c>
      <c r="B4299" s="176">
        <v>21</v>
      </c>
      <c r="C4299" s="176">
        <v>43.5</v>
      </c>
      <c r="D4299" s="282">
        <v>87</v>
      </c>
      <c r="E4299" s="265"/>
    </row>
    <row r="4300" spans="1:5">
      <c r="A4300" s="283">
        <v>13401</v>
      </c>
      <c r="B4300" s="176">
        <v>0</v>
      </c>
      <c r="C4300" s="176">
        <v>0</v>
      </c>
      <c r="D4300" s="282">
        <v>87</v>
      </c>
      <c r="E4300" s="265"/>
    </row>
    <row r="4301" spans="1:5">
      <c r="A4301" s="283">
        <v>13402</v>
      </c>
      <c r="B4301" s="176">
        <v>73.900000000000006</v>
      </c>
      <c r="C4301" s="176">
        <v>41.2</v>
      </c>
      <c r="D4301" s="282">
        <v>87</v>
      </c>
      <c r="E4301" s="265"/>
    </row>
    <row r="4302" spans="1:5">
      <c r="A4302" s="283">
        <v>13403</v>
      </c>
      <c r="B4302" s="176">
        <v>220.8</v>
      </c>
      <c r="C4302" s="176">
        <v>38.9</v>
      </c>
      <c r="D4302" s="282">
        <v>104</v>
      </c>
      <c r="E4302" s="265"/>
    </row>
    <row r="4303" spans="1:5">
      <c r="A4303" s="283">
        <v>13404</v>
      </c>
      <c r="B4303" s="176">
        <v>53</v>
      </c>
      <c r="C4303" s="176">
        <v>37.299999999999997</v>
      </c>
      <c r="D4303" s="282">
        <v>87</v>
      </c>
      <c r="E4303" s="265"/>
    </row>
    <row r="4304" spans="1:5">
      <c r="A4304" s="283">
        <v>13406</v>
      </c>
      <c r="B4304" s="176">
        <v>48.1</v>
      </c>
      <c r="C4304" s="176">
        <v>42.1</v>
      </c>
      <c r="D4304" s="282">
        <v>87</v>
      </c>
      <c r="E4304" s="265"/>
    </row>
    <row r="4305" spans="1:5">
      <c r="A4305" s="283">
        <v>13407</v>
      </c>
      <c r="B4305" s="176">
        <v>81.900000000000006</v>
      </c>
      <c r="C4305" s="176">
        <v>42.3</v>
      </c>
      <c r="D4305" s="282">
        <v>87</v>
      </c>
      <c r="E4305" s="265"/>
    </row>
    <row r="4306" spans="1:5">
      <c r="A4306" s="283">
        <v>13408</v>
      </c>
      <c r="B4306" s="176">
        <v>72.599999999999994</v>
      </c>
      <c r="C4306" s="176">
        <v>34.299999999999997</v>
      </c>
      <c r="D4306" s="282">
        <v>87</v>
      </c>
      <c r="E4306" s="265"/>
    </row>
    <row r="4307" spans="1:5">
      <c r="A4307" s="283">
        <v>13409</v>
      </c>
      <c r="B4307" s="176">
        <v>76.099999999999994</v>
      </c>
      <c r="C4307" s="176">
        <v>35.299999999999997</v>
      </c>
      <c r="D4307" s="282">
        <v>96</v>
      </c>
      <c r="E4307" s="265"/>
    </row>
    <row r="4308" spans="1:5">
      <c r="A4308" s="283">
        <v>13410</v>
      </c>
      <c r="B4308" s="176">
        <v>0</v>
      </c>
      <c r="C4308" s="176">
        <v>0</v>
      </c>
      <c r="D4308" s="282">
        <v>87</v>
      </c>
      <c r="E4308" s="265"/>
    </row>
    <row r="4309" spans="1:5">
      <c r="A4309" s="283">
        <v>13411</v>
      </c>
      <c r="B4309" s="176">
        <v>63.2</v>
      </c>
      <c r="C4309" s="176">
        <v>42.4</v>
      </c>
      <c r="D4309" s="282">
        <v>111</v>
      </c>
      <c r="E4309" s="265"/>
    </row>
    <row r="4310" spans="1:5">
      <c r="A4310" s="283">
        <v>13413</v>
      </c>
      <c r="B4310" s="176">
        <v>928.9</v>
      </c>
      <c r="C4310" s="176">
        <v>46.8</v>
      </c>
      <c r="D4310" s="282">
        <v>96</v>
      </c>
      <c r="E4310" s="265"/>
    </row>
    <row r="4311" spans="1:5">
      <c r="A4311" s="283">
        <v>13415</v>
      </c>
      <c r="B4311" s="176">
        <v>25.3</v>
      </c>
      <c r="C4311" s="176">
        <v>46.3</v>
      </c>
      <c r="D4311" s="282">
        <v>87</v>
      </c>
      <c r="E4311" s="265"/>
    </row>
    <row r="4312" spans="1:5">
      <c r="A4312" s="283">
        <v>13416</v>
      </c>
      <c r="B4312" s="176">
        <v>48.8</v>
      </c>
      <c r="C4312" s="176">
        <v>41</v>
      </c>
      <c r="D4312" s="282">
        <v>87</v>
      </c>
      <c r="E4312" s="265"/>
    </row>
    <row r="4313" spans="1:5">
      <c r="A4313" s="283">
        <v>13417</v>
      </c>
      <c r="B4313" s="176">
        <v>1586.1</v>
      </c>
      <c r="C4313" s="176">
        <v>43.7</v>
      </c>
      <c r="D4313" s="282">
        <v>87</v>
      </c>
      <c r="E4313" s="265"/>
    </row>
    <row r="4314" spans="1:5">
      <c r="A4314" s="283">
        <v>13418</v>
      </c>
      <c r="B4314" s="176">
        <v>40.700000000000003</v>
      </c>
      <c r="C4314" s="176">
        <v>37.799999999999997</v>
      </c>
      <c r="D4314" s="282">
        <v>87</v>
      </c>
      <c r="E4314" s="265"/>
    </row>
    <row r="4315" spans="1:5">
      <c r="A4315" s="283">
        <v>13420</v>
      </c>
      <c r="B4315" s="176">
        <v>12.3</v>
      </c>
      <c r="C4315" s="176">
        <v>53</v>
      </c>
      <c r="D4315" s="282">
        <v>87</v>
      </c>
      <c r="E4315" s="265"/>
    </row>
    <row r="4316" spans="1:5">
      <c r="A4316" s="283">
        <v>13421</v>
      </c>
      <c r="B4316" s="176">
        <v>267.2</v>
      </c>
      <c r="C4316" s="176">
        <v>40.1</v>
      </c>
      <c r="D4316" s="282">
        <v>118</v>
      </c>
      <c r="E4316" s="265"/>
    </row>
    <row r="4317" spans="1:5">
      <c r="A4317" s="283">
        <v>13424</v>
      </c>
      <c r="B4317" s="176">
        <v>220.7</v>
      </c>
      <c r="C4317" s="176">
        <v>41.3</v>
      </c>
      <c r="D4317" s="282">
        <v>96</v>
      </c>
      <c r="E4317" s="265"/>
    </row>
    <row r="4318" spans="1:5">
      <c r="A4318" s="283">
        <v>13425</v>
      </c>
      <c r="B4318" s="176">
        <v>74.099999999999994</v>
      </c>
      <c r="C4318" s="176">
        <v>41</v>
      </c>
      <c r="D4318" s="282">
        <v>87</v>
      </c>
      <c r="E4318" s="265"/>
    </row>
    <row r="4319" spans="1:5">
      <c r="A4319" s="283">
        <v>13426</v>
      </c>
      <c r="B4319" s="176">
        <v>34</v>
      </c>
      <c r="C4319" s="176">
        <v>43.6</v>
      </c>
      <c r="D4319" s="282">
        <v>87</v>
      </c>
      <c r="E4319" s="265"/>
    </row>
    <row r="4320" spans="1:5">
      <c r="A4320" s="283">
        <v>13428</v>
      </c>
      <c r="B4320" s="176">
        <v>74.5</v>
      </c>
      <c r="C4320" s="176">
        <v>40.799999999999997</v>
      </c>
      <c r="D4320" s="282">
        <v>87</v>
      </c>
      <c r="E4320" s="265"/>
    </row>
    <row r="4321" spans="1:5">
      <c r="A4321" s="283">
        <v>13431</v>
      </c>
      <c r="B4321" s="176">
        <v>51</v>
      </c>
      <c r="C4321" s="176">
        <v>42.4</v>
      </c>
      <c r="D4321" s="282">
        <v>87</v>
      </c>
      <c r="E4321" s="265"/>
    </row>
    <row r="4322" spans="1:5">
      <c r="A4322" s="283">
        <v>13433</v>
      </c>
      <c r="B4322" s="176">
        <v>33.200000000000003</v>
      </c>
      <c r="C4322" s="176">
        <v>39.200000000000003</v>
      </c>
      <c r="D4322" s="282">
        <v>87</v>
      </c>
      <c r="E4322" s="265"/>
    </row>
    <row r="4323" spans="1:5">
      <c r="A4323" s="283">
        <v>13435</v>
      </c>
      <c r="B4323" s="176">
        <v>0</v>
      </c>
      <c r="C4323" s="176">
        <v>0</v>
      </c>
      <c r="D4323" s="282">
        <v>87</v>
      </c>
      <c r="E4323" s="265"/>
    </row>
    <row r="4324" spans="1:5">
      <c r="A4324" s="283">
        <v>13436</v>
      </c>
      <c r="B4324" s="176">
        <v>1.6</v>
      </c>
      <c r="C4324" s="176">
        <v>55</v>
      </c>
      <c r="D4324" s="282">
        <v>87</v>
      </c>
      <c r="E4324" s="265"/>
    </row>
    <row r="4325" spans="1:5">
      <c r="A4325" s="283">
        <v>13437</v>
      </c>
      <c r="B4325" s="176">
        <v>12</v>
      </c>
      <c r="C4325" s="176">
        <v>39.299999999999997</v>
      </c>
      <c r="D4325" s="282">
        <v>87</v>
      </c>
      <c r="E4325" s="265"/>
    </row>
    <row r="4326" spans="1:5">
      <c r="A4326" s="283">
        <v>13438</v>
      </c>
      <c r="B4326" s="176">
        <v>48.3</v>
      </c>
      <c r="C4326" s="176">
        <v>42.8</v>
      </c>
      <c r="D4326" s="282">
        <v>87</v>
      </c>
      <c r="E4326" s="265"/>
    </row>
    <row r="4327" spans="1:5">
      <c r="A4327" s="283">
        <v>13439</v>
      </c>
      <c r="B4327" s="176">
        <v>53.1</v>
      </c>
      <c r="C4327" s="176">
        <v>46</v>
      </c>
      <c r="D4327" s="282">
        <v>114</v>
      </c>
      <c r="E4327" s="265"/>
    </row>
    <row r="4328" spans="1:5">
      <c r="A4328" s="283">
        <v>13440</v>
      </c>
      <c r="B4328" s="176">
        <v>338.6</v>
      </c>
      <c r="C4328" s="176">
        <v>40.799999999999997</v>
      </c>
      <c r="D4328" s="282">
        <v>122</v>
      </c>
      <c r="E4328" s="265"/>
    </row>
    <row r="4329" spans="1:5">
      <c r="A4329" s="283">
        <v>13441</v>
      </c>
      <c r="B4329" s="176">
        <v>53.9</v>
      </c>
      <c r="C4329" s="176">
        <v>35.299999999999997</v>
      </c>
      <c r="D4329" s="282">
        <v>96</v>
      </c>
      <c r="E4329" s="265"/>
    </row>
    <row r="4330" spans="1:5">
      <c r="A4330" s="283">
        <v>13442</v>
      </c>
      <c r="B4330" s="176">
        <v>3107.2</v>
      </c>
      <c r="C4330" s="176">
        <v>45.9</v>
      </c>
      <c r="D4330" s="282">
        <v>87</v>
      </c>
      <c r="E4330" s="265"/>
    </row>
    <row r="4331" spans="1:5">
      <c r="A4331" s="283">
        <v>13449</v>
      </c>
      <c r="B4331" s="176">
        <v>0</v>
      </c>
      <c r="C4331" s="176">
        <v>0</v>
      </c>
      <c r="D4331" s="282">
        <v>87</v>
      </c>
      <c r="E4331" s="265"/>
    </row>
    <row r="4332" spans="1:5">
      <c r="A4332" s="283">
        <v>13450</v>
      </c>
      <c r="B4332" s="176">
        <v>24.1</v>
      </c>
      <c r="C4332" s="176">
        <v>46.7</v>
      </c>
      <c r="D4332" s="282">
        <v>87</v>
      </c>
      <c r="E4332" s="265"/>
    </row>
    <row r="4333" spans="1:5">
      <c r="A4333" s="283">
        <v>13452</v>
      </c>
      <c r="B4333" s="176">
        <v>58.5</v>
      </c>
      <c r="C4333" s="176">
        <v>42.5</v>
      </c>
      <c r="D4333" s="282">
        <v>87</v>
      </c>
      <c r="E4333" s="265"/>
    </row>
    <row r="4334" spans="1:5">
      <c r="A4334" s="283">
        <v>13454</v>
      </c>
      <c r="B4334" s="176">
        <v>11.1</v>
      </c>
      <c r="C4334" s="176">
        <v>41.1</v>
      </c>
      <c r="D4334" s="282">
        <v>87</v>
      </c>
      <c r="E4334" s="265"/>
    </row>
    <row r="4335" spans="1:5">
      <c r="A4335" s="283">
        <v>13455</v>
      </c>
      <c r="B4335" s="176">
        <v>195.9</v>
      </c>
      <c r="C4335" s="176">
        <v>41.7</v>
      </c>
      <c r="D4335" s="282">
        <v>87</v>
      </c>
      <c r="E4335" s="265"/>
    </row>
    <row r="4336" spans="1:5">
      <c r="A4336" s="283">
        <v>13456</v>
      </c>
      <c r="B4336" s="176">
        <v>144.80000000000001</v>
      </c>
      <c r="C4336" s="176">
        <v>43.3</v>
      </c>
      <c r="D4336" s="282">
        <v>97</v>
      </c>
      <c r="E4336" s="265"/>
    </row>
    <row r="4337" spans="1:5">
      <c r="A4337" s="283">
        <v>13457</v>
      </c>
      <c r="B4337" s="176">
        <v>56</v>
      </c>
      <c r="C4337" s="176">
        <v>48.5</v>
      </c>
      <c r="D4337" s="282">
        <v>87</v>
      </c>
      <c r="E4337" s="265"/>
    </row>
    <row r="4338" spans="1:5">
      <c r="A4338" s="283">
        <v>13459</v>
      </c>
      <c r="B4338" s="176">
        <v>49.3</v>
      </c>
      <c r="C4338" s="176">
        <v>42.2</v>
      </c>
      <c r="D4338" s="282">
        <v>121</v>
      </c>
      <c r="E4338" s="265"/>
    </row>
    <row r="4339" spans="1:5">
      <c r="A4339" s="283">
        <v>13460</v>
      </c>
      <c r="B4339" s="176">
        <v>65.2</v>
      </c>
      <c r="C4339" s="176">
        <v>42.4</v>
      </c>
      <c r="D4339" s="282">
        <v>95</v>
      </c>
      <c r="E4339" s="265"/>
    </row>
    <row r="4340" spans="1:5">
      <c r="A4340" s="283">
        <v>13461</v>
      </c>
      <c r="B4340" s="176">
        <v>763.9</v>
      </c>
      <c r="C4340" s="176">
        <v>44.9</v>
      </c>
      <c r="D4340" s="282">
        <v>95</v>
      </c>
      <c r="E4340" s="265"/>
    </row>
    <row r="4341" spans="1:5">
      <c r="A4341" s="283">
        <v>13464</v>
      </c>
      <c r="B4341" s="176">
        <v>31.7</v>
      </c>
      <c r="C4341" s="176">
        <v>41.5</v>
      </c>
      <c r="D4341" s="282">
        <v>87</v>
      </c>
      <c r="E4341" s="265"/>
    </row>
    <row r="4342" spans="1:5">
      <c r="A4342" s="283">
        <v>13465</v>
      </c>
      <c r="B4342" s="176">
        <v>0</v>
      </c>
      <c r="C4342" s="176">
        <v>0</v>
      </c>
      <c r="D4342" s="282">
        <v>87</v>
      </c>
      <c r="E4342" s="265"/>
    </row>
    <row r="4343" spans="1:5">
      <c r="A4343" s="283">
        <v>13468</v>
      </c>
      <c r="B4343" s="176">
        <v>31.2</v>
      </c>
      <c r="C4343" s="176">
        <v>47.8</v>
      </c>
      <c r="D4343" s="282">
        <v>87</v>
      </c>
      <c r="E4343" s="265"/>
    </row>
    <row r="4344" spans="1:5">
      <c r="A4344" s="283">
        <v>13469</v>
      </c>
      <c r="B4344" s="176">
        <v>130.5</v>
      </c>
      <c r="C4344" s="176">
        <v>43.4</v>
      </c>
      <c r="D4344" s="282">
        <v>87</v>
      </c>
      <c r="E4344" s="265"/>
    </row>
    <row r="4345" spans="1:5">
      <c r="A4345" s="283">
        <v>13470</v>
      </c>
      <c r="B4345" s="176">
        <v>8.9</v>
      </c>
      <c r="C4345" s="176">
        <v>45.3</v>
      </c>
      <c r="D4345" s="282">
        <v>87</v>
      </c>
      <c r="E4345" s="265"/>
    </row>
    <row r="4346" spans="1:5">
      <c r="A4346" s="283">
        <v>13471</v>
      </c>
      <c r="B4346" s="176">
        <v>51.5</v>
      </c>
      <c r="C4346" s="176">
        <v>39.6</v>
      </c>
      <c r="D4346" s="282">
        <v>87</v>
      </c>
      <c r="E4346" s="265"/>
    </row>
    <row r="4347" spans="1:5">
      <c r="A4347" s="283">
        <v>13472</v>
      </c>
      <c r="B4347" s="176">
        <v>0</v>
      </c>
      <c r="C4347" s="176">
        <v>0</v>
      </c>
      <c r="D4347" s="282">
        <v>87</v>
      </c>
      <c r="E4347" s="265"/>
    </row>
    <row r="4348" spans="1:5">
      <c r="A4348" s="283">
        <v>13473</v>
      </c>
      <c r="B4348" s="176">
        <v>15.1</v>
      </c>
      <c r="C4348" s="176">
        <v>41.7</v>
      </c>
      <c r="D4348" s="282">
        <v>87</v>
      </c>
      <c r="E4348" s="265"/>
    </row>
    <row r="4349" spans="1:5">
      <c r="A4349" s="283">
        <v>13475</v>
      </c>
      <c r="B4349" s="176">
        <v>30.3</v>
      </c>
      <c r="C4349" s="176">
        <v>55</v>
      </c>
      <c r="D4349" s="282">
        <v>87</v>
      </c>
      <c r="E4349" s="265"/>
    </row>
    <row r="4350" spans="1:5">
      <c r="A4350" s="283">
        <v>13476</v>
      </c>
      <c r="B4350" s="176">
        <v>177.8</v>
      </c>
      <c r="C4350" s="176">
        <v>41.6</v>
      </c>
      <c r="D4350" s="282">
        <v>87</v>
      </c>
      <c r="E4350" s="265"/>
    </row>
    <row r="4351" spans="1:5">
      <c r="A4351" s="283">
        <v>13477</v>
      </c>
      <c r="B4351" s="176">
        <v>83.1</v>
      </c>
      <c r="C4351" s="176">
        <v>40.4</v>
      </c>
      <c r="D4351" s="282">
        <v>87</v>
      </c>
      <c r="E4351" s="265"/>
    </row>
    <row r="4352" spans="1:5">
      <c r="A4352" s="283">
        <v>13478</v>
      </c>
      <c r="B4352" s="176">
        <v>104.4</v>
      </c>
      <c r="C4352" s="176">
        <v>41.8</v>
      </c>
      <c r="D4352" s="282">
        <v>87</v>
      </c>
      <c r="E4352" s="265"/>
    </row>
    <row r="4353" spans="1:5">
      <c r="A4353" s="283">
        <v>13479</v>
      </c>
      <c r="B4353" s="176">
        <v>0</v>
      </c>
      <c r="C4353" s="176">
        <v>0</v>
      </c>
      <c r="D4353" s="282">
        <v>87</v>
      </c>
      <c r="E4353" s="265"/>
    </row>
    <row r="4354" spans="1:5">
      <c r="A4354" s="283">
        <v>13480</v>
      </c>
      <c r="B4354" s="176">
        <v>71.900000000000006</v>
      </c>
      <c r="C4354" s="176">
        <v>40.6</v>
      </c>
      <c r="D4354" s="282">
        <v>87</v>
      </c>
      <c r="E4354" s="265"/>
    </row>
    <row r="4355" spans="1:5">
      <c r="A4355" s="283">
        <v>13482</v>
      </c>
      <c r="B4355" s="176">
        <v>25.2</v>
      </c>
      <c r="C4355" s="176">
        <v>43.2</v>
      </c>
      <c r="D4355" s="282">
        <v>87</v>
      </c>
      <c r="E4355" s="265"/>
    </row>
    <row r="4356" spans="1:5">
      <c r="A4356" s="283">
        <v>13483</v>
      </c>
      <c r="B4356" s="176">
        <v>35.9</v>
      </c>
      <c r="C4356" s="176">
        <v>41.2</v>
      </c>
      <c r="D4356" s="282">
        <v>87</v>
      </c>
      <c r="E4356" s="265"/>
    </row>
    <row r="4357" spans="1:5">
      <c r="A4357" s="283">
        <v>13484</v>
      </c>
      <c r="B4357" s="176">
        <v>59</v>
      </c>
      <c r="C4357" s="176">
        <v>36</v>
      </c>
      <c r="D4357" s="282">
        <v>87</v>
      </c>
      <c r="E4357" s="265"/>
    </row>
    <row r="4358" spans="1:5">
      <c r="A4358" s="283">
        <v>13485</v>
      </c>
      <c r="B4358" s="176">
        <v>30.6</v>
      </c>
      <c r="C4358" s="176">
        <v>41</v>
      </c>
      <c r="D4358" s="282">
        <v>87</v>
      </c>
      <c r="E4358" s="265"/>
    </row>
    <row r="4359" spans="1:5">
      <c r="A4359" s="283">
        <v>13486</v>
      </c>
      <c r="B4359" s="176">
        <v>24.5</v>
      </c>
      <c r="C4359" s="176">
        <v>41.6</v>
      </c>
      <c r="D4359" s="282">
        <v>97</v>
      </c>
      <c r="E4359" s="265"/>
    </row>
    <row r="4360" spans="1:5">
      <c r="A4360" s="283">
        <v>13488</v>
      </c>
      <c r="B4360" s="176">
        <v>24.9</v>
      </c>
      <c r="C4360" s="176">
        <v>43.9</v>
      </c>
      <c r="D4360" s="282">
        <v>87</v>
      </c>
      <c r="E4360" s="265"/>
    </row>
    <row r="4361" spans="1:5">
      <c r="A4361" s="283">
        <v>13489</v>
      </c>
      <c r="B4361" s="176">
        <v>12</v>
      </c>
      <c r="C4361" s="176">
        <v>40.799999999999997</v>
      </c>
      <c r="D4361" s="282">
        <v>87</v>
      </c>
      <c r="E4361" s="265"/>
    </row>
    <row r="4362" spans="1:5">
      <c r="A4362" s="283">
        <v>13490</v>
      </c>
      <c r="B4362" s="176">
        <v>147.19999999999999</v>
      </c>
      <c r="C4362" s="176">
        <v>40.9</v>
      </c>
      <c r="D4362" s="282">
        <v>96</v>
      </c>
      <c r="E4362" s="265"/>
    </row>
    <row r="4363" spans="1:5">
      <c r="A4363" s="283">
        <v>13491</v>
      </c>
      <c r="B4363" s="176">
        <v>60.1</v>
      </c>
      <c r="C4363" s="176">
        <v>42.5</v>
      </c>
      <c r="D4363" s="282">
        <v>87</v>
      </c>
      <c r="E4363" s="265"/>
    </row>
    <row r="4364" spans="1:5">
      <c r="A4364" s="283">
        <v>13492</v>
      </c>
      <c r="B4364" s="176">
        <v>732.5</v>
      </c>
      <c r="C4364" s="176">
        <v>43.5</v>
      </c>
      <c r="D4364" s="282">
        <v>102</v>
      </c>
      <c r="E4364" s="265"/>
    </row>
    <row r="4365" spans="1:5">
      <c r="A4365" s="283">
        <v>13493</v>
      </c>
      <c r="B4365" s="176">
        <v>21.6</v>
      </c>
      <c r="C4365" s="176">
        <v>39.4</v>
      </c>
      <c r="D4365" s="282">
        <v>87</v>
      </c>
      <c r="E4365" s="265"/>
    </row>
    <row r="4366" spans="1:5">
      <c r="A4366" s="283">
        <v>13494</v>
      </c>
      <c r="B4366" s="176">
        <v>20</v>
      </c>
      <c r="C4366" s="176">
        <v>47.8</v>
      </c>
      <c r="D4366" s="282">
        <v>87</v>
      </c>
      <c r="E4366" s="265"/>
    </row>
    <row r="4367" spans="1:5">
      <c r="A4367" s="283">
        <v>13495</v>
      </c>
      <c r="B4367" s="176">
        <v>2588</v>
      </c>
      <c r="C4367" s="176">
        <v>38.700000000000003</v>
      </c>
      <c r="D4367" s="282">
        <v>87</v>
      </c>
      <c r="E4367" s="265"/>
    </row>
    <row r="4368" spans="1:5">
      <c r="A4368" s="283">
        <v>13501</v>
      </c>
      <c r="B4368" s="176">
        <v>2738.2</v>
      </c>
      <c r="C4368" s="176">
        <v>34.6</v>
      </c>
      <c r="D4368" s="282">
        <v>116</v>
      </c>
      <c r="E4368" s="265"/>
    </row>
    <row r="4369" spans="1:5">
      <c r="A4369" s="283">
        <v>13502</v>
      </c>
      <c r="B4369" s="176">
        <v>640.1</v>
      </c>
      <c r="C4369" s="176">
        <v>38.200000000000003</v>
      </c>
      <c r="D4369" s="282">
        <v>177</v>
      </c>
      <c r="E4369" s="265"/>
    </row>
    <row r="4370" spans="1:5">
      <c r="A4370" s="283">
        <v>13503</v>
      </c>
      <c r="B4370" s="176">
        <v>4228.7</v>
      </c>
      <c r="C4370" s="176">
        <v>42.9</v>
      </c>
      <c r="D4370" s="282">
        <v>87</v>
      </c>
      <c r="E4370" s="265"/>
    </row>
    <row r="4371" spans="1:5">
      <c r="A4371" s="283">
        <v>13504</v>
      </c>
      <c r="B4371" s="176">
        <v>0</v>
      </c>
      <c r="C4371" s="176">
        <v>0</v>
      </c>
      <c r="D4371" s="282">
        <v>87</v>
      </c>
      <c r="E4371" s="265"/>
    </row>
    <row r="4372" spans="1:5">
      <c r="A4372" s="283">
        <v>13505</v>
      </c>
      <c r="B4372" s="176">
        <v>3649.7</v>
      </c>
      <c r="C4372" s="176">
        <v>32</v>
      </c>
      <c r="D4372" s="282">
        <v>87</v>
      </c>
      <c r="E4372" s="265"/>
    </row>
    <row r="4373" spans="1:5">
      <c r="A4373" s="283">
        <v>13601</v>
      </c>
      <c r="B4373" s="176">
        <v>236.6</v>
      </c>
      <c r="C4373" s="176">
        <v>34.299999999999997</v>
      </c>
      <c r="D4373" s="282">
        <v>132</v>
      </c>
      <c r="E4373" s="265"/>
    </row>
    <row r="4374" spans="1:5">
      <c r="A4374" s="283">
        <v>13602</v>
      </c>
      <c r="B4374" s="176">
        <v>770.8</v>
      </c>
      <c r="C4374" s="176">
        <v>22.7</v>
      </c>
      <c r="D4374" s="282">
        <v>126</v>
      </c>
      <c r="E4374" s="265"/>
    </row>
    <row r="4375" spans="1:5">
      <c r="A4375" s="283">
        <v>13603</v>
      </c>
      <c r="B4375" s="176">
        <v>977.2</v>
      </c>
      <c r="C4375" s="176">
        <v>22.1</v>
      </c>
      <c r="D4375" s="282">
        <v>87</v>
      </c>
      <c r="E4375" s="265"/>
    </row>
    <row r="4376" spans="1:5">
      <c r="A4376" s="283">
        <v>13605</v>
      </c>
      <c r="B4376" s="176">
        <v>55</v>
      </c>
      <c r="C4376" s="176">
        <v>38.9</v>
      </c>
      <c r="D4376" s="282">
        <v>87</v>
      </c>
      <c r="E4376" s="265"/>
    </row>
    <row r="4377" spans="1:5">
      <c r="A4377" s="283">
        <v>13606</v>
      </c>
      <c r="B4377" s="176">
        <v>102.2</v>
      </c>
      <c r="C4377" s="176">
        <v>38.6</v>
      </c>
      <c r="D4377" s="282">
        <v>107</v>
      </c>
      <c r="E4377" s="265"/>
    </row>
    <row r="4378" spans="1:5">
      <c r="A4378" s="283">
        <v>13607</v>
      </c>
      <c r="B4378" s="176">
        <v>67.599999999999994</v>
      </c>
      <c r="C4378" s="176">
        <v>46.1</v>
      </c>
      <c r="D4378" s="282">
        <v>87</v>
      </c>
      <c r="E4378" s="265"/>
    </row>
    <row r="4379" spans="1:5">
      <c r="A4379" s="283">
        <v>13608</v>
      </c>
      <c r="B4379" s="176">
        <v>31</v>
      </c>
      <c r="C4379" s="176">
        <v>36.700000000000003</v>
      </c>
      <c r="D4379" s="282">
        <v>87</v>
      </c>
      <c r="E4379" s="265"/>
    </row>
    <row r="4380" spans="1:5">
      <c r="A4380" s="283">
        <v>13611</v>
      </c>
      <c r="B4380" s="176">
        <v>0</v>
      </c>
      <c r="C4380" s="176">
        <v>0</v>
      </c>
      <c r="D4380" s="282">
        <v>87</v>
      </c>
      <c r="E4380" s="265"/>
    </row>
    <row r="4381" spans="1:5">
      <c r="A4381" s="283">
        <v>13612</v>
      </c>
      <c r="B4381" s="176">
        <v>118.4</v>
      </c>
      <c r="C4381" s="176">
        <v>38.5</v>
      </c>
      <c r="D4381" s="282">
        <v>87</v>
      </c>
      <c r="E4381" s="265"/>
    </row>
    <row r="4382" spans="1:5">
      <c r="A4382" s="283">
        <v>13613</v>
      </c>
      <c r="B4382" s="176">
        <v>30.5</v>
      </c>
      <c r="C4382" s="176">
        <v>39.6</v>
      </c>
      <c r="D4382" s="282">
        <v>87</v>
      </c>
      <c r="E4382" s="265"/>
    </row>
    <row r="4383" spans="1:5">
      <c r="A4383" s="283">
        <v>13614</v>
      </c>
      <c r="B4383" s="176">
        <v>37.299999999999997</v>
      </c>
      <c r="C4383" s="176">
        <v>39.5</v>
      </c>
      <c r="D4383" s="282">
        <v>87</v>
      </c>
      <c r="E4383" s="265"/>
    </row>
    <row r="4384" spans="1:5">
      <c r="A4384" s="283">
        <v>13615</v>
      </c>
      <c r="B4384" s="176">
        <v>0</v>
      </c>
      <c r="C4384" s="176">
        <v>0</v>
      </c>
      <c r="D4384" s="282">
        <v>87</v>
      </c>
      <c r="E4384" s="265"/>
    </row>
    <row r="4385" spans="1:5">
      <c r="A4385" s="283">
        <v>13616</v>
      </c>
      <c r="B4385" s="176">
        <v>214.5</v>
      </c>
      <c r="C4385" s="176">
        <v>30.5</v>
      </c>
      <c r="D4385" s="282">
        <v>107</v>
      </c>
      <c r="E4385" s="265"/>
    </row>
    <row r="4386" spans="1:5">
      <c r="A4386" s="283">
        <v>13617</v>
      </c>
      <c r="B4386" s="176">
        <v>75.099999999999994</v>
      </c>
      <c r="C4386" s="176">
        <v>27.4</v>
      </c>
      <c r="D4386" s="282">
        <v>154</v>
      </c>
      <c r="E4386" s="265"/>
    </row>
    <row r="4387" spans="1:5">
      <c r="A4387" s="283">
        <v>13618</v>
      </c>
      <c r="B4387" s="176">
        <v>38.9</v>
      </c>
      <c r="C4387" s="176">
        <v>47.5</v>
      </c>
      <c r="D4387" s="282">
        <v>87</v>
      </c>
      <c r="E4387" s="265"/>
    </row>
    <row r="4388" spans="1:5">
      <c r="A4388" s="283">
        <v>13619</v>
      </c>
      <c r="B4388" s="176">
        <v>148.5</v>
      </c>
      <c r="C4388" s="176">
        <v>34.700000000000003</v>
      </c>
      <c r="D4388" s="282">
        <v>112</v>
      </c>
      <c r="E4388" s="265"/>
    </row>
    <row r="4389" spans="1:5">
      <c r="A4389" s="283">
        <v>13620</v>
      </c>
      <c r="B4389" s="176">
        <v>25.4</v>
      </c>
      <c r="C4389" s="176">
        <v>39.799999999999997</v>
      </c>
      <c r="D4389" s="282">
        <v>87</v>
      </c>
      <c r="E4389" s="265"/>
    </row>
    <row r="4390" spans="1:5">
      <c r="A4390" s="283">
        <v>13621</v>
      </c>
      <c r="B4390" s="176">
        <v>38.299999999999997</v>
      </c>
      <c r="C4390" s="176">
        <v>42.8</v>
      </c>
      <c r="D4390" s="282">
        <v>87</v>
      </c>
      <c r="E4390" s="265"/>
    </row>
    <row r="4391" spans="1:5">
      <c r="A4391" s="283">
        <v>13622</v>
      </c>
      <c r="B4391" s="176">
        <v>48.7</v>
      </c>
      <c r="C4391" s="176">
        <v>45</v>
      </c>
      <c r="D4391" s="282">
        <v>87</v>
      </c>
      <c r="E4391" s="265"/>
    </row>
    <row r="4392" spans="1:5">
      <c r="A4392" s="283">
        <v>13623</v>
      </c>
      <c r="B4392" s="176">
        <v>22</v>
      </c>
      <c r="C4392" s="176">
        <v>39</v>
      </c>
      <c r="D4392" s="282">
        <v>87</v>
      </c>
      <c r="E4392" s="265"/>
    </row>
    <row r="4393" spans="1:5">
      <c r="A4393" s="283">
        <v>13624</v>
      </c>
      <c r="B4393" s="176">
        <v>74.3</v>
      </c>
      <c r="C4393" s="176">
        <v>39.799999999999997</v>
      </c>
      <c r="D4393" s="282">
        <v>87</v>
      </c>
      <c r="E4393" s="265"/>
    </row>
    <row r="4394" spans="1:5">
      <c r="A4394" s="283">
        <v>13625</v>
      </c>
      <c r="B4394" s="176">
        <v>33.299999999999997</v>
      </c>
      <c r="C4394" s="176">
        <v>45.7</v>
      </c>
      <c r="D4394" s="282">
        <v>87</v>
      </c>
      <c r="E4394" s="265"/>
    </row>
    <row r="4395" spans="1:5">
      <c r="A4395" s="283">
        <v>13626</v>
      </c>
      <c r="B4395" s="176">
        <v>22.7</v>
      </c>
      <c r="C4395" s="176">
        <v>36.9</v>
      </c>
      <c r="D4395" s="282">
        <v>87</v>
      </c>
      <c r="E4395" s="265"/>
    </row>
    <row r="4396" spans="1:5">
      <c r="A4396" s="283">
        <v>13627</v>
      </c>
      <c r="B4396" s="176">
        <v>265.60000000000002</v>
      </c>
      <c r="C4396" s="176">
        <v>36.4</v>
      </c>
      <c r="D4396" s="282">
        <v>87</v>
      </c>
      <c r="E4396" s="265"/>
    </row>
    <row r="4397" spans="1:5">
      <c r="A4397" s="283">
        <v>13628</v>
      </c>
      <c r="B4397" s="176">
        <v>0</v>
      </c>
      <c r="C4397" s="176">
        <v>0</v>
      </c>
      <c r="D4397" s="282">
        <v>87</v>
      </c>
      <c r="E4397" s="265"/>
    </row>
    <row r="4398" spans="1:5">
      <c r="A4398" s="283">
        <v>13630</v>
      </c>
      <c r="B4398" s="176">
        <v>30.3</v>
      </c>
      <c r="C4398" s="176">
        <v>34.9</v>
      </c>
      <c r="D4398" s="282">
        <v>87</v>
      </c>
      <c r="E4398" s="265"/>
    </row>
    <row r="4399" spans="1:5">
      <c r="A4399" s="283">
        <v>13631</v>
      </c>
      <c r="B4399" s="176">
        <v>62.3</v>
      </c>
      <c r="C4399" s="176">
        <v>31.7</v>
      </c>
      <c r="D4399" s="282">
        <v>87</v>
      </c>
      <c r="E4399" s="265"/>
    </row>
    <row r="4400" spans="1:5">
      <c r="A4400" s="283">
        <v>13632</v>
      </c>
      <c r="B4400" s="176">
        <v>0</v>
      </c>
      <c r="C4400" s="176">
        <v>0</v>
      </c>
      <c r="D4400" s="282">
        <v>87</v>
      </c>
      <c r="E4400" s="265"/>
    </row>
    <row r="4401" spans="1:5">
      <c r="A4401" s="283">
        <v>13633</v>
      </c>
      <c r="B4401" s="176">
        <v>21.7</v>
      </c>
      <c r="C4401" s="176">
        <v>32.1</v>
      </c>
      <c r="D4401" s="282">
        <v>87</v>
      </c>
      <c r="E4401" s="265"/>
    </row>
    <row r="4402" spans="1:5">
      <c r="A4402" s="283">
        <v>13634</v>
      </c>
      <c r="B4402" s="176">
        <v>82</v>
      </c>
      <c r="C4402" s="176">
        <v>40.1</v>
      </c>
      <c r="D4402" s="282">
        <v>125</v>
      </c>
      <c r="E4402" s="265"/>
    </row>
    <row r="4403" spans="1:5">
      <c r="A4403" s="283">
        <v>13635</v>
      </c>
      <c r="B4403" s="176">
        <v>16.600000000000001</v>
      </c>
      <c r="C4403" s="176">
        <v>42</v>
      </c>
      <c r="D4403" s="282">
        <v>87</v>
      </c>
      <c r="E4403" s="265"/>
    </row>
    <row r="4404" spans="1:5">
      <c r="A4404" s="283">
        <v>13636</v>
      </c>
      <c r="B4404" s="176">
        <v>34.4</v>
      </c>
      <c r="C4404" s="176">
        <v>39.1</v>
      </c>
      <c r="D4404" s="282">
        <v>87</v>
      </c>
      <c r="E4404" s="265"/>
    </row>
    <row r="4405" spans="1:5">
      <c r="A4405" s="283">
        <v>13637</v>
      </c>
      <c r="B4405" s="176">
        <v>124.3</v>
      </c>
      <c r="C4405" s="176">
        <v>25.8</v>
      </c>
      <c r="D4405" s="282">
        <v>106</v>
      </c>
      <c r="E4405" s="265"/>
    </row>
    <row r="4406" spans="1:5">
      <c r="A4406" s="283">
        <v>13638</v>
      </c>
      <c r="B4406" s="176">
        <v>292</v>
      </c>
      <c r="C4406" s="176">
        <v>36.5</v>
      </c>
      <c r="D4406" s="282">
        <v>87</v>
      </c>
      <c r="E4406" s="265"/>
    </row>
    <row r="4407" spans="1:5">
      <c r="A4407" s="283">
        <v>13639</v>
      </c>
      <c r="B4407" s="176">
        <v>11.9</v>
      </c>
      <c r="C4407" s="176">
        <v>44.2</v>
      </c>
      <c r="D4407" s="282">
        <v>87</v>
      </c>
      <c r="E4407" s="265"/>
    </row>
    <row r="4408" spans="1:5">
      <c r="A4408" s="283">
        <v>13640</v>
      </c>
      <c r="B4408" s="176">
        <v>46.3</v>
      </c>
      <c r="C4408" s="176">
        <v>55.8</v>
      </c>
      <c r="D4408" s="282">
        <v>87</v>
      </c>
      <c r="E4408" s="265"/>
    </row>
    <row r="4409" spans="1:5">
      <c r="A4409" s="283">
        <v>13641</v>
      </c>
      <c r="B4409" s="176">
        <v>155.1</v>
      </c>
      <c r="C4409" s="176">
        <v>45.5</v>
      </c>
      <c r="D4409" s="282">
        <v>87</v>
      </c>
      <c r="E4409" s="265"/>
    </row>
    <row r="4410" spans="1:5">
      <c r="A4410" s="283">
        <v>13642</v>
      </c>
      <c r="B4410" s="176">
        <v>48.2</v>
      </c>
      <c r="C4410" s="176">
        <v>37.5</v>
      </c>
      <c r="D4410" s="282">
        <v>87</v>
      </c>
      <c r="E4410" s="265"/>
    </row>
    <row r="4411" spans="1:5">
      <c r="A4411" s="283">
        <v>13643</v>
      </c>
      <c r="B4411" s="176">
        <v>98.1</v>
      </c>
      <c r="C4411" s="176">
        <v>28.5</v>
      </c>
      <c r="D4411" s="282">
        <v>87</v>
      </c>
      <c r="E4411" s="265"/>
    </row>
    <row r="4412" spans="1:5">
      <c r="A4412" s="283">
        <v>13645</v>
      </c>
      <c r="B4412" s="176">
        <v>0</v>
      </c>
      <c r="C4412" s="176">
        <v>0</v>
      </c>
      <c r="D4412" s="282">
        <v>87</v>
      </c>
      <c r="E4412" s="265"/>
    </row>
    <row r="4413" spans="1:5">
      <c r="A4413" s="283">
        <v>13646</v>
      </c>
      <c r="B4413" s="176">
        <v>19.899999999999999</v>
      </c>
      <c r="C4413" s="176">
        <v>41.4</v>
      </c>
      <c r="D4413" s="282">
        <v>87</v>
      </c>
      <c r="E4413" s="265"/>
    </row>
    <row r="4414" spans="1:5">
      <c r="A4414" s="283">
        <v>13647</v>
      </c>
      <c r="B4414" s="176">
        <v>89.5</v>
      </c>
      <c r="C4414" s="176">
        <v>45.2</v>
      </c>
      <c r="D4414" s="282">
        <v>87</v>
      </c>
      <c r="E4414" s="265"/>
    </row>
    <row r="4415" spans="1:5">
      <c r="A4415" s="283">
        <v>13648</v>
      </c>
      <c r="B4415" s="176">
        <v>15.8</v>
      </c>
      <c r="C4415" s="176">
        <v>41</v>
      </c>
      <c r="D4415" s="282">
        <v>87</v>
      </c>
      <c r="E4415" s="265"/>
    </row>
    <row r="4416" spans="1:5">
      <c r="A4416" s="283">
        <v>13649</v>
      </c>
      <c r="B4416" s="176">
        <v>0</v>
      </c>
      <c r="C4416" s="176">
        <v>0</v>
      </c>
      <c r="D4416" s="282">
        <v>87</v>
      </c>
      <c r="E4416" s="265"/>
    </row>
    <row r="4417" spans="1:5">
      <c r="A4417" s="283">
        <v>13650</v>
      </c>
      <c r="B4417" s="176">
        <v>34.9</v>
      </c>
      <c r="C4417" s="176">
        <v>43.2</v>
      </c>
      <c r="D4417" s="282">
        <v>87</v>
      </c>
      <c r="E4417" s="265"/>
    </row>
    <row r="4418" spans="1:5">
      <c r="A4418" s="283">
        <v>13651</v>
      </c>
      <c r="B4418" s="176">
        <v>0</v>
      </c>
      <c r="C4418" s="176">
        <v>0</v>
      </c>
      <c r="D4418" s="282">
        <v>87</v>
      </c>
      <c r="E4418" s="265"/>
    </row>
    <row r="4419" spans="1:5">
      <c r="A4419" s="283">
        <v>13652</v>
      </c>
      <c r="B4419" s="176">
        <v>23.9</v>
      </c>
      <c r="C4419" s="176">
        <v>38.5</v>
      </c>
      <c r="D4419" s="282">
        <v>87</v>
      </c>
      <c r="E4419" s="265"/>
    </row>
    <row r="4420" spans="1:5">
      <c r="A4420" s="283">
        <v>13654</v>
      </c>
      <c r="B4420" s="176">
        <v>34.6</v>
      </c>
      <c r="C4420" s="176">
        <v>38.4</v>
      </c>
      <c r="D4420" s="282">
        <v>87</v>
      </c>
      <c r="E4420" s="265"/>
    </row>
    <row r="4421" spans="1:5">
      <c r="A4421" s="283">
        <v>13655</v>
      </c>
      <c r="B4421" s="176">
        <v>115.9</v>
      </c>
      <c r="C4421" s="176">
        <v>31.8</v>
      </c>
      <c r="D4421" s="282">
        <v>87</v>
      </c>
      <c r="E4421" s="265"/>
    </row>
    <row r="4422" spans="1:5">
      <c r="A4422" s="283">
        <v>13656</v>
      </c>
      <c r="B4422" s="176">
        <v>45.1</v>
      </c>
      <c r="C4422" s="176">
        <v>35.5</v>
      </c>
      <c r="D4422" s="282">
        <v>87</v>
      </c>
      <c r="E4422" s="265"/>
    </row>
    <row r="4423" spans="1:5">
      <c r="A4423" s="283">
        <v>13658</v>
      </c>
      <c r="B4423" s="176">
        <v>32.4</v>
      </c>
      <c r="C4423" s="176">
        <v>39.5</v>
      </c>
      <c r="D4423" s="282">
        <v>87</v>
      </c>
      <c r="E4423" s="265"/>
    </row>
    <row r="4424" spans="1:5">
      <c r="A4424" s="283">
        <v>13659</v>
      </c>
      <c r="B4424" s="176">
        <v>19.899999999999999</v>
      </c>
      <c r="C4424" s="176">
        <v>38.4</v>
      </c>
      <c r="D4424" s="282">
        <v>87</v>
      </c>
      <c r="E4424" s="265"/>
    </row>
    <row r="4425" spans="1:5">
      <c r="A4425" s="283">
        <v>13660</v>
      </c>
      <c r="B4425" s="176">
        <v>29.9</v>
      </c>
      <c r="C4425" s="176">
        <v>41.2</v>
      </c>
      <c r="D4425" s="282">
        <v>87</v>
      </c>
      <c r="E4425" s="265"/>
    </row>
    <row r="4426" spans="1:5">
      <c r="A4426" s="283">
        <v>13661</v>
      </c>
      <c r="B4426" s="176">
        <v>28.9</v>
      </c>
      <c r="C4426" s="176">
        <v>38.799999999999997</v>
      </c>
      <c r="D4426" s="282">
        <v>87</v>
      </c>
      <c r="E4426" s="265"/>
    </row>
    <row r="4427" spans="1:5">
      <c r="A4427" s="283">
        <v>13662</v>
      </c>
      <c r="B4427" s="176">
        <v>141.30000000000001</v>
      </c>
      <c r="C4427" s="176">
        <v>41.2</v>
      </c>
      <c r="D4427" s="282">
        <v>117</v>
      </c>
      <c r="E4427" s="265"/>
    </row>
    <row r="4428" spans="1:5">
      <c r="A4428" s="283">
        <v>13664</v>
      </c>
      <c r="B4428" s="176">
        <v>116.2</v>
      </c>
      <c r="C4428" s="176">
        <v>42.9</v>
      </c>
      <c r="D4428" s="282">
        <v>87</v>
      </c>
      <c r="E4428" s="265"/>
    </row>
    <row r="4429" spans="1:5">
      <c r="A4429" s="283">
        <v>13665</v>
      </c>
      <c r="B4429" s="176">
        <v>72.2</v>
      </c>
      <c r="C4429" s="176">
        <v>39.1</v>
      </c>
      <c r="D4429" s="282">
        <v>87</v>
      </c>
      <c r="E4429" s="265"/>
    </row>
    <row r="4430" spans="1:5">
      <c r="A4430" s="283">
        <v>13666</v>
      </c>
      <c r="B4430" s="176">
        <v>8.9</v>
      </c>
      <c r="C4430" s="176">
        <v>42.4</v>
      </c>
      <c r="D4430" s="282">
        <v>87</v>
      </c>
      <c r="E4430" s="265"/>
    </row>
    <row r="4431" spans="1:5">
      <c r="A4431" s="283">
        <v>13667</v>
      </c>
      <c r="B4431" s="176">
        <v>66.099999999999994</v>
      </c>
      <c r="C4431" s="176">
        <v>40.9</v>
      </c>
      <c r="D4431" s="282">
        <v>87</v>
      </c>
      <c r="E4431" s="265"/>
    </row>
    <row r="4432" spans="1:5">
      <c r="A4432" s="283">
        <v>13668</v>
      </c>
      <c r="B4432" s="176">
        <v>75.8</v>
      </c>
      <c r="C4432" s="176">
        <v>40.9</v>
      </c>
      <c r="D4432" s="282">
        <v>87</v>
      </c>
      <c r="E4432" s="265"/>
    </row>
    <row r="4433" spans="1:5">
      <c r="A4433" s="283">
        <v>13669</v>
      </c>
      <c r="B4433" s="176">
        <v>164.7</v>
      </c>
      <c r="C4433" s="176">
        <v>40.6</v>
      </c>
      <c r="D4433" s="282">
        <v>144</v>
      </c>
      <c r="E4433" s="265"/>
    </row>
    <row r="4434" spans="1:5">
      <c r="A4434" s="283">
        <v>13670</v>
      </c>
      <c r="B4434" s="176">
        <v>6</v>
      </c>
      <c r="C4434" s="176">
        <v>45.7</v>
      </c>
      <c r="D4434" s="282">
        <v>87</v>
      </c>
      <c r="E4434" s="265"/>
    </row>
    <row r="4435" spans="1:5">
      <c r="A4435" s="283">
        <v>13671</v>
      </c>
      <c r="B4435" s="176">
        <v>26.2</v>
      </c>
      <c r="C4435" s="176">
        <v>38.6</v>
      </c>
      <c r="D4435" s="282">
        <v>87</v>
      </c>
      <c r="E4435" s="265"/>
    </row>
    <row r="4436" spans="1:5">
      <c r="A4436" s="283">
        <v>13672</v>
      </c>
      <c r="B4436" s="176">
        <v>7.9</v>
      </c>
      <c r="C4436" s="176">
        <v>42.4</v>
      </c>
      <c r="D4436" s="282">
        <v>87</v>
      </c>
      <c r="E4436" s="265"/>
    </row>
    <row r="4437" spans="1:5">
      <c r="A4437" s="283">
        <v>13673</v>
      </c>
      <c r="B4437" s="176">
        <v>14.2</v>
      </c>
      <c r="C4437" s="176">
        <v>31.7</v>
      </c>
      <c r="D4437" s="282">
        <v>87</v>
      </c>
      <c r="E4437" s="265"/>
    </row>
    <row r="4438" spans="1:5">
      <c r="A4438" s="283">
        <v>13674</v>
      </c>
      <c r="B4438" s="176">
        <v>43</v>
      </c>
      <c r="C4438" s="176">
        <v>39.299999999999997</v>
      </c>
      <c r="D4438" s="282">
        <v>87</v>
      </c>
      <c r="E4438" s="265"/>
    </row>
    <row r="4439" spans="1:5">
      <c r="A4439" s="283">
        <v>13675</v>
      </c>
      <c r="B4439" s="176">
        <v>34.799999999999997</v>
      </c>
      <c r="C4439" s="176">
        <v>37.700000000000003</v>
      </c>
      <c r="D4439" s="282">
        <v>87</v>
      </c>
      <c r="E4439" s="265"/>
    </row>
    <row r="4440" spans="1:5">
      <c r="A4440" s="283">
        <v>13676</v>
      </c>
      <c r="B4440" s="176">
        <v>95.3</v>
      </c>
      <c r="C4440" s="176">
        <v>24.4</v>
      </c>
      <c r="D4440" s="282">
        <v>94</v>
      </c>
      <c r="E4440" s="265"/>
    </row>
    <row r="4441" spans="1:5">
      <c r="A4441" s="283">
        <v>13677</v>
      </c>
      <c r="B4441" s="176">
        <v>101.7</v>
      </c>
      <c r="C4441" s="176">
        <v>40.4</v>
      </c>
      <c r="D4441" s="282">
        <v>87</v>
      </c>
      <c r="E4441" s="265"/>
    </row>
    <row r="4442" spans="1:5">
      <c r="A4442" s="283">
        <v>13678</v>
      </c>
      <c r="B4442" s="176">
        <v>77.3</v>
      </c>
      <c r="C4442" s="176">
        <v>40.200000000000003</v>
      </c>
      <c r="D4442" s="282">
        <v>87</v>
      </c>
      <c r="E4442" s="265"/>
    </row>
    <row r="4443" spans="1:5">
      <c r="A4443" s="283">
        <v>13679</v>
      </c>
      <c r="B4443" s="176">
        <v>43.6</v>
      </c>
      <c r="C4443" s="176">
        <v>40.5</v>
      </c>
      <c r="D4443" s="282">
        <v>87</v>
      </c>
      <c r="E4443" s="265"/>
    </row>
    <row r="4444" spans="1:5">
      <c r="A4444" s="283">
        <v>13680</v>
      </c>
      <c r="B4444" s="176">
        <v>35.299999999999997</v>
      </c>
      <c r="C4444" s="176">
        <v>35.700000000000003</v>
      </c>
      <c r="D4444" s="282">
        <v>87</v>
      </c>
      <c r="E4444" s="265"/>
    </row>
    <row r="4445" spans="1:5">
      <c r="A4445" s="283">
        <v>13681</v>
      </c>
      <c r="B4445" s="176">
        <v>27.1</v>
      </c>
      <c r="C4445" s="176">
        <v>35.299999999999997</v>
      </c>
      <c r="D4445" s="282">
        <v>87</v>
      </c>
      <c r="E4445" s="265"/>
    </row>
    <row r="4446" spans="1:5">
      <c r="A4446" s="283">
        <v>13682</v>
      </c>
      <c r="B4446" s="176">
        <v>36.4</v>
      </c>
      <c r="C4446" s="176">
        <v>38.799999999999997</v>
      </c>
      <c r="D4446" s="282">
        <v>87</v>
      </c>
      <c r="E4446" s="265"/>
    </row>
    <row r="4447" spans="1:5">
      <c r="A4447" s="283">
        <v>13683</v>
      </c>
      <c r="B4447" s="176">
        <v>4195.8999999999996</v>
      </c>
      <c r="C4447" s="176">
        <v>47.1</v>
      </c>
      <c r="D4447" s="282">
        <v>112</v>
      </c>
      <c r="E4447" s="265"/>
    </row>
    <row r="4448" spans="1:5">
      <c r="A4448" s="283">
        <v>13684</v>
      </c>
      <c r="B4448" s="176">
        <v>11.5</v>
      </c>
      <c r="C4448" s="176">
        <v>41.4</v>
      </c>
      <c r="D4448" s="282">
        <v>87</v>
      </c>
      <c r="E4448" s="265"/>
    </row>
    <row r="4449" spans="1:5">
      <c r="A4449" s="283">
        <v>13685</v>
      </c>
      <c r="B4449" s="176">
        <v>102.4</v>
      </c>
      <c r="C4449" s="176">
        <v>39.9</v>
      </c>
      <c r="D4449" s="282">
        <v>87</v>
      </c>
      <c r="E4449" s="265"/>
    </row>
    <row r="4450" spans="1:5">
      <c r="A4450" s="283">
        <v>13687</v>
      </c>
      <c r="B4450" s="176">
        <v>12.1</v>
      </c>
      <c r="C4450" s="176">
        <v>48.4</v>
      </c>
      <c r="D4450" s="282">
        <v>87</v>
      </c>
      <c r="E4450" s="265"/>
    </row>
    <row r="4451" spans="1:5">
      <c r="A4451" s="283">
        <v>13690</v>
      </c>
      <c r="B4451" s="176">
        <v>16.899999999999999</v>
      </c>
      <c r="C4451" s="176">
        <v>46.9</v>
      </c>
      <c r="D4451" s="282">
        <v>126</v>
      </c>
      <c r="E4451" s="265"/>
    </row>
    <row r="4452" spans="1:5">
      <c r="A4452" s="283">
        <v>13691</v>
      </c>
      <c r="B4452" s="176">
        <v>52.2</v>
      </c>
      <c r="C4452" s="176">
        <v>36.200000000000003</v>
      </c>
      <c r="D4452" s="282">
        <v>110</v>
      </c>
      <c r="E4452" s="265"/>
    </row>
    <row r="4453" spans="1:5">
      <c r="A4453" s="283">
        <v>13692</v>
      </c>
      <c r="B4453" s="176">
        <v>0</v>
      </c>
      <c r="C4453" s="176">
        <v>0</v>
      </c>
      <c r="D4453" s="282">
        <v>87</v>
      </c>
      <c r="E4453" s="265"/>
    </row>
    <row r="4454" spans="1:5">
      <c r="A4454" s="283">
        <v>13693</v>
      </c>
      <c r="B4454" s="176">
        <v>22.5</v>
      </c>
      <c r="C4454" s="176">
        <v>47.7</v>
      </c>
      <c r="D4454" s="282">
        <v>87</v>
      </c>
      <c r="E4454" s="265"/>
    </row>
    <row r="4455" spans="1:5">
      <c r="A4455" s="283">
        <v>13694</v>
      </c>
      <c r="B4455" s="176">
        <v>53</v>
      </c>
      <c r="C4455" s="176">
        <v>45.5</v>
      </c>
      <c r="D4455" s="282">
        <v>87</v>
      </c>
      <c r="E4455" s="265"/>
    </row>
    <row r="4456" spans="1:5">
      <c r="A4456" s="283">
        <v>13695</v>
      </c>
      <c r="B4456" s="176">
        <v>5.2</v>
      </c>
      <c r="C4456" s="176">
        <v>42.3</v>
      </c>
      <c r="D4456" s="282">
        <v>87</v>
      </c>
      <c r="E4456" s="265"/>
    </row>
    <row r="4457" spans="1:5">
      <c r="A4457" s="283">
        <v>13696</v>
      </c>
      <c r="B4457" s="176">
        <v>37.6</v>
      </c>
      <c r="C4457" s="176">
        <v>40</v>
      </c>
      <c r="D4457" s="282">
        <v>87</v>
      </c>
      <c r="E4457" s="265"/>
    </row>
    <row r="4458" spans="1:5">
      <c r="A4458" s="283">
        <v>13697</v>
      </c>
      <c r="B4458" s="176">
        <v>39.700000000000003</v>
      </c>
      <c r="C4458" s="176">
        <v>39.700000000000003</v>
      </c>
      <c r="D4458" s="282">
        <v>87</v>
      </c>
      <c r="E4458" s="265"/>
    </row>
    <row r="4459" spans="1:5">
      <c r="A4459" s="283">
        <v>13699</v>
      </c>
      <c r="B4459" s="176">
        <v>0</v>
      </c>
      <c r="C4459" s="176">
        <v>0</v>
      </c>
      <c r="D4459" s="282">
        <v>87</v>
      </c>
      <c r="E4459" s="265"/>
    </row>
    <row r="4460" spans="1:5">
      <c r="A4460" s="283">
        <v>13730</v>
      </c>
      <c r="B4460" s="176">
        <v>48.8</v>
      </c>
      <c r="C4460" s="176">
        <v>42.9</v>
      </c>
      <c r="D4460" s="282">
        <v>87</v>
      </c>
      <c r="E4460" s="265"/>
    </row>
    <row r="4461" spans="1:5">
      <c r="A4461" s="283">
        <v>13731</v>
      </c>
      <c r="B4461" s="176">
        <v>12.9</v>
      </c>
      <c r="C4461" s="176">
        <v>53.8</v>
      </c>
      <c r="D4461" s="282">
        <v>87</v>
      </c>
      <c r="E4461" s="265"/>
    </row>
    <row r="4462" spans="1:5">
      <c r="A4462" s="283">
        <v>13732</v>
      </c>
      <c r="B4462" s="176">
        <v>222.1</v>
      </c>
      <c r="C4462" s="176">
        <v>42.6</v>
      </c>
      <c r="D4462" s="282">
        <v>87</v>
      </c>
      <c r="E4462" s="265"/>
    </row>
    <row r="4463" spans="1:5">
      <c r="A4463" s="283">
        <v>13733</v>
      </c>
      <c r="B4463" s="176">
        <v>60.9</v>
      </c>
      <c r="C4463" s="176">
        <v>44.1</v>
      </c>
      <c r="D4463" s="282">
        <v>95</v>
      </c>
      <c r="E4463" s="265"/>
    </row>
    <row r="4464" spans="1:5">
      <c r="A4464" s="283">
        <v>13734</v>
      </c>
      <c r="B4464" s="176">
        <v>66.099999999999994</v>
      </c>
      <c r="C4464" s="176">
        <v>39.299999999999997</v>
      </c>
      <c r="D4464" s="282">
        <v>95</v>
      </c>
      <c r="E4464" s="265"/>
    </row>
    <row r="4465" spans="1:5">
      <c r="A4465" s="283">
        <v>13736</v>
      </c>
      <c r="B4465" s="176">
        <v>44.3</v>
      </c>
      <c r="C4465" s="176">
        <v>41.9</v>
      </c>
      <c r="D4465" s="282">
        <v>87</v>
      </c>
      <c r="E4465" s="265"/>
    </row>
    <row r="4466" spans="1:5">
      <c r="A4466" s="283">
        <v>13737</v>
      </c>
      <c r="B4466" s="176">
        <v>0</v>
      </c>
      <c r="C4466" s="176">
        <v>0</v>
      </c>
      <c r="D4466" s="282">
        <v>87</v>
      </c>
      <c r="E4466" s="265"/>
    </row>
    <row r="4467" spans="1:5">
      <c r="A4467" s="283">
        <v>13738</v>
      </c>
      <c r="B4467" s="176">
        <v>0</v>
      </c>
      <c r="C4467" s="176">
        <v>0</v>
      </c>
      <c r="D4467" s="282">
        <v>87</v>
      </c>
      <c r="E4467" s="265"/>
    </row>
    <row r="4468" spans="1:5">
      <c r="A4468" s="283">
        <v>13739</v>
      </c>
      <c r="B4468" s="176">
        <v>26.7</v>
      </c>
      <c r="C4468" s="176">
        <v>45.8</v>
      </c>
      <c r="D4468" s="282">
        <v>87</v>
      </c>
      <c r="E4468" s="265"/>
    </row>
    <row r="4469" spans="1:5">
      <c r="A4469" s="283">
        <v>13740</v>
      </c>
      <c r="B4469" s="176">
        <v>14.6</v>
      </c>
      <c r="C4469" s="176">
        <v>52</v>
      </c>
      <c r="D4469" s="282">
        <v>87</v>
      </c>
      <c r="E4469" s="265"/>
    </row>
    <row r="4470" spans="1:5">
      <c r="A4470" s="283">
        <v>13743</v>
      </c>
      <c r="B4470" s="176">
        <v>55.5</v>
      </c>
      <c r="C4470" s="176">
        <v>41.1</v>
      </c>
      <c r="D4470" s="282">
        <v>87</v>
      </c>
      <c r="E4470" s="265"/>
    </row>
    <row r="4471" spans="1:5">
      <c r="A4471" s="283">
        <v>13744</v>
      </c>
      <c r="B4471" s="176">
        <v>78</v>
      </c>
      <c r="C4471" s="176">
        <v>42.3</v>
      </c>
      <c r="D4471" s="282">
        <v>87</v>
      </c>
      <c r="E4471" s="265"/>
    </row>
    <row r="4472" spans="1:5">
      <c r="A4472" s="283">
        <v>13745</v>
      </c>
      <c r="B4472" s="176">
        <v>0</v>
      </c>
      <c r="C4472" s="176">
        <v>0</v>
      </c>
      <c r="D4472" s="282">
        <v>87</v>
      </c>
      <c r="E4472" s="265"/>
    </row>
    <row r="4473" spans="1:5">
      <c r="A4473" s="283">
        <v>13746</v>
      </c>
      <c r="B4473" s="176">
        <v>73.099999999999994</v>
      </c>
      <c r="C4473" s="176">
        <v>43.7</v>
      </c>
      <c r="D4473" s="282">
        <v>87</v>
      </c>
      <c r="E4473" s="265"/>
    </row>
    <row r="4474" spans="1:5">
      <c r="A4474" s="283">
        <v>13747</v>
      </c>
      <c r="B4474" s="176">
        <v>68</v>
      </c>
      <c r="C4474" s="176">
        <v>47</v>
      </c>
      <c r="D4474" s="282">
        <v>87</v>
      </c>
      <c r="E4474" s="265"/>
    </row>
    <row r="4475" spans="1:5">
      <c r="A4475" s="283">
        <v>13748</v>
      </c>
      <c r="B4475" s="176">
        <v>249.7</v>
      </c>
      <c r="C4475" s="176">
        <v>44.6</v>
      </c>
      <c r="D4475" s="282">
        <v>95</v>
      </c>
      <c r="E4475" s="265"/>
    </row>
    <row r="4476" spans="1:5">
      <c r="A4476" s="283">
        <v>13749</v>
      </c>
      <c r="B4476" s="176">
        <v>0</v>
      </c>
      <c r="C4476" s="176">
        <v>0</v>
      </c>
      <c r="D4476" s="282">
        <v>87</v>
      </c>
      <c r="E4476" s="265"/>
    </row>
    <row r="4477" spans="1:5">
      <c r="A4477" s="283">
        <v>13750</v>
      </c>
      <c r="B4477" s="176">
        <v>47.9</v>
      </c>
      <c r="C4477" s="176">
        <v>43.4</v>
      </c>
      <c r="D4477" s="282">
        <v>87</v>
      </c>
      <c r="E4477" s="265"/>
    </row>
    <row r="4478" spans="1:5">
      <c r="A4478" s="283">
        <v>13751</v>
      </c>
      <c r="B4478" s="176">
        <v>50.8</v>
      </c>
      <c r="C4478" s="176">
        <v>42.1</v>
      </c>
      <c r="D4478" s="282">
        <v>87</v>
      </c>
      <c r="E4478" s="265"/>
    </row>
    <row r="4479" spans="1:5">
      <c r="A4479" s="283">
        <v>13752</v>
      </c>
      <c r="B4479" s="176">
        <v>21.2</v>
      </c>
      <c r="C4479" s="176">
        <v>47.8</v>
      </c>
      <c r="D4479" s="282">
        <v>87</v>
      </c>
      <c r="E4479" s="265"/>
    </row>
    <row r="4480" spans="1:5">
      <c r="A4480" s="283">
        <v>13753</v>
      </c>
      <c r="B4480" s="176">
        <v>60</v>
      </c>
      <c r="C4480" s="176">
        <v>30.5</v>
      </c>
      <c r="D4480" s="282">
        <v>87</v>
      </c>
      <c r="E4480" s="265"/>
    </row>
    <row r="4481" spans="1:5">
      <c r="A4481" s="283">
        <v>13754</v>
      </c>
      <c r="B4481" s="176">
        <v>35.799999999999997</v>
      </c>
      <c r="C4481" s="176">
        <v>43.8</v>
      </c>
      <c r="D4481" s="282">
        <v>87</v>
      </c>
      <c r="E4481" s="265"/>
    </row>
    <row r="4482" spans="1:5">
      <c r="A4482" s="283">
        <v>13755</v>
      </c>
      <c r="B4482" s="176">
        <v>17.399999999999999</v>
      </c>
      <c r="C4482" s="176">
        <v>48.2</v>
      </c>
      <c r="D4482" s="282">
        <v>87</v>
      </c>
      <c r="E4482" s="265"/>
    </row>
    <row r="4483" spans="1:5">
      <c r="A4483" s="283">
        <v>13756</v>
      </c>
      <c r="B4483" s="176">
        <v>15.2</v>
      </c>
      <c r="C4483" s="176">
        <v>45.7</v>
      </c>
      <c r="D4483" s="282">
        <v>87</v>
      </c>
      <c r="E4483" s="265"/>
    </row>
    <row r="4484" spans="1:5">
      <c r="A4484" s="283">
        <v>13757</v>
      </c>
      <c r="B4484" s="176">
        <v>28</v>
      </c>
      <c r="C4484" s="176">
        <v>45.4</v>
      </c>
      <c r="D4484" s="282">
        <v>87</v>
      </c>
      <c r="E4484" s="265"/>
    </row>
    <row r="4485" spans="1:5">
      <c r="A4485" s="283">
        <v>13758</v>
      </c>
      <c r="B4485" s="176">
        <v>13.1</v>
      </c>
      <c r="C4485" s="176">
        <v>28.3</v>
      </c>
      <c r="D4485" s="282">
        <v>87</v>
      </c>
      <c r="E4485" s="265"/>
    </row>
    <row r="4486" spans="1:5">
      <c r="A4486" s="283">
        <v>13760</v>
      </c>
      <c r="B4486" s="176">
        <v>779.4</v>
      </c>
      <c r="C4486" s="176">
        <v>42.8</v>
      </c>
      <c r="D4486" s="282">
        <v>127</v>
      </c>
      <c r="E4486" s="265"/>
    </row>
    <row r="4487" spans="1:5">
      <c r="A4487" s="283">
        <v>13761</v>
      </c>
      <c r="B4487" s="176">
        <v>0</v>
      </c>
      <c r="C4487" s="176">
        <v>0</v>
      </c>
      <c r="D4487" s="282">
        <v>87</v>
      </c>
      <c r="E4487" s="265"/>
    </row>
    <row r="4488" spans="1:5">
      <c r="A4488" s="283">
        <v>13762</v>
      </c>
      <c r="B4488" s="176">
        <v>3527.5</v>
      </c>
      <c r="C4488" s="176">
        <v>43.1</v>
      </c>
      <c r="D4488" s="282">
        <v>87</v>
      </c>
      <c r="E4488" s="265"/>
    </row>
    <row r="4489" spans="1:5">
      <c r="A4489" s="283">
        <v>13763</v>
      </c>
      <c r="B4489" s="176">
        <v>1583.9</v>
      </c>
      <c r="C4489" s="176">
        <v>43.3</v>
      </c>
      <c r="D4489" s="282">
        <v>87</v>
      </c>
      <c r="E4489" s="265"/>
    </row>
    <row r="4490" spans="1:5">
      <c r="A4490" s="283">
        <v>13774</v>
      </c>
      <c r="B4490" s="176">
        <v>0</v>
      </c>
      <c r="C4490" s="176">
        <v>0</v>
      </c>
      <c r="D4490" s="282">
        <v>87</v>
      </c>
      <c r="E4490" s="265"/>
    </row>
    <row r="4491" spans="1:5">
      <c r="A4491" s="283">
        <v>13775</v>
      </c>
      <c r="B4491" s="176">
        <v>34.6</v>
      </c>
      <c r="C4491" s="176">
        <v>46</v>
      </c>
      <c r="D4491" s="282">
        <v>96</v>
      </c>
      <c r="E4491" s="265"/>
    </row>
    <row r="4492" spans="1:5">
      <c r="A4492" s="283">
        <v>13776</v>
      </c>
      <c r="B4492" s="176">
        <v>29.1</v>
      </c>
      <c r="C4492" s="176">
        <v>48.4</v>
      </c>
      <c r="D4492" s="282">
        <v>87</v>
      </c>
      <c r="E4492" s="265"/>
    </row>
    <row r="4493" spans="1:5">
      <c r="A4493" s="283">
        <v>13777</v>
      </c>
      <c r="B4493" s="176">
        <v>69.8</v>
      </c>
      <c r="C4493" s="176">
        <v>40.9</v>
      </c>
      <c r="D4493" s="282">
        <v>87</v>
      </c>
      <c r="E4493" s="265"/>
    </row>
    <row r="4494" spans="1:5">
      <c r="A4494" s="283">
        <v>13778</v>
      </c>
      <c r="B4494" s="176">
        <v>62.7</v>
      </c>
      <c r="C4494" s="176">
        <v>43</v>
      </c>
      <c r="D4494" s="282">
        <v>87</v>
      </c>
      <c r="E4494" s="265"/>
    </row>
    <row r="4495" spans="1:5">
      <c r="A4495" s="283">
        <v>13780</v>
      </c>
      <c r="B4495" s="176">
        <v>44.7</v>
      </c>
      <c r="C4495" s="176">
        <v>47.7</v>
      </c>
      <c r="D4495" s="282">
        <v>87</v>
      </c>
      <c r="E4495" s="265"/>
    </row>
    <row r="4496" spans="1:5">
      <c r="A4496" s="283">
        <v>13782</v>
      </c>
      <c r="B4496" s="176">
        <v>22.3</v>
      </c>
      <c r="C4496" s="176">
        <v>47.7</v>
      </c>
      <c r="D4496" s="282">
        <v>87</v>
      </c>
      <c r="E4496" s="265"/>
    </row>
    <row r="4497" spans="1:5">
      <c r="A4497" s="283">
        <v>13783</v>
      </c>
      <c r="B4497" s="176">
        <v>23.1</v>
      </c>
      <c r="C4497" s="176">
        <v>45.8</v>
      </c>
      <c r="D4497" s="282">
        <v>123</v>
      </c>
      <c r="E4497" s="265"/>
    </row>
    <row r="4498" spans="1:5">
      <c r="A4498" s="283">
        <v>13784</v>
      </c>
      <c r="B4498" s="176">
        <v>38.9</v>
      </c>
      <c r="C4498" s="176">
        <v>39.799999999999997</v>
      </c>
      <c r="D4498" s="282">
        <v>87</v>
      </c>
      <c r="E4498" s="265"/>
    </row>
    <row r="4499" spans="1:5">
      <c r="A4499" s="283">
        <v>13786</v>
      </c>
      <c r="B4499" s="176">
        <v>27.3</v>
      </c>
      <c r="C4499" s="176">
        <v>48.3</v>
      </c>
      <c r="D4499" s="282">
        <v>87</v>
      </c>
      <c r="E4499" s="265"/>
    </row>
    <row r="4500" spans="1:5">
      <c r="A4500" s="283">
        <v>13787</v>
      </c>
      <c r="B4500" s="176">
        <v>68</v>
      </c>
      <c r="C4500" s="176">
        <v>42.5</v>
      </c>
      <c r="D4500" s="282">
        <v>87</v>
      </c>
      <c r="E4500" s="265"/>
    </row>
    <row r="4501" spans="1:5">
      <c r="A4501" s="283">
        <v>13788</v>
      </c>
      <c r="B4501" s="176">
        <v>40.4</v>
      </c>
      <c r="C4501" s="176">
        <v>41.9</v>
      </c>
      <c r="D4501" s="282">
        <v>87</v>
      </c>
      <c r="E4501" s="265"/>
    </row>
    <row r="4502" spans="1:5">
      <c r="A4502" s="283">
        <v>13790</v>
      </c>
      <c r="B4502" s="176">
        <v>811.2</v>
      </c>
      <c r="C4502" s="176">
        <v>39.6</v>
      </c>
      <c r="D4502" s="282">
        <v>116</v>
      </c>
      <c r="E4502" s="265"/>
    </row>
    <row r="4503" spans="1:5">
      <c r="A4503" s="283">
        <v>13794</v>
      </c>
      <c r="B4503" s="176">
        <v>0</v>
      </c>
      <c r="C4503" s="176">
        <v>0</v>
      </c>
      <c r="D4503" s="282">
        <v>87</v>
      </c>
      <c r="E4503" s="265"/>
    </row>
    <row r="4504" spans="1:5">
      <c r="A4504" s="283">
        <v>13795</v>
      </c>
      <c r="B4504" s="176">
        <v>163</v>
      </c>
      <c r="C4504" s="176">
        <v>40.6</v>
      </c>
      <c r="D4504" s="282">
        <v>87</v>
      </c>
      <c r="E4504" s="265"/>
    </row>
    <row r="4505" spans="1:5">
      <c r="A4505" s="283">
        <v>13796</v>
      </c>
      <c r="B4505" s="176">
        <v>51.1</v>
      </c>
      <c r="C4505" s="176">
        <v>46.4</v>
      </c>
      <c r="D4505" s="282">
        <v>87</v>
      </c>
      <c r="E4505" s="265"/>
    </row>
    <row r="4506" spans="1:5">
      <c r="A4506" s="283">
        <v>13797</v>
      </c>
      <c r="B4506" s="176">
        <v>63.9</v>
      </c>
      <c r="C4506" s="176">
        <v>39.6</v>
      </c>
      <c r="D4506" s="282">
        <v>87</v>
      </c>
      <c r="E4506" s="265"/>
    </row>
    <row r="4507" spans="1:5">
      <c r="A4507" s="283">
        <v>13801</v>
      </c>
      <c r="B4507" s="176">
        <v>20.6</v>
      </c>
      <c r="C4507" s="176">
        <v>43.8</v>
      </c>
      <c r="D4507" s="282">
        <v>87</v>
      </c>
      <c r="E4507" s="265"/>
    </row>
    <row r="4508" spans="1:5">
      <c r="A4508" s="283">
        <v>13802</v>
      </c>
      <c r="B4508" s="176">
        <v>96.2</v>
      </c>
      <c r="C4508" s="176">
        <v>41.5</v>
      </c>
      <c r="D4508" s="282">
        <v>87</v>
      </c>
      <c r="E4508" s="265"/>
    </row>
    <row r="4509" spans="1:5">
      <c r="A4509" s="283">
        <v>13803</v>
      </c>
      <c r="B4509" s="176">
        <v>49.1</v>
      </c>
      <c r="C4509" s="176">
        <v>40</v>
      </c>
      <c r="D4509" s="282">
        <v>87</v>
      </c>
      <c r="E4509" s="265"/>
    </row>
    <row r="4510" spans="1:5">
      <c r="A4510" s="283">
        <v>13804</v>
      </c>
      <c r="B4510" s="176">
        <v>17.399999999999999</v>
      </c>
      <c r="C4510" s="176">
        <v>45.6</v>
      </c>
      <c r="D4510" s="282">
        <v>87</v>
      </c>
      <c r="E4510" s="265"/>
    </row>
    <row r="4511" spans="1:5">
      <c r="A4511" s="283">
        <v>13806</v>
      </c>
      <c r="B4511" s="176">
        <v>23.5</v>
      </c>
      <c r="C4511" s="176">
        <v>43</v>
      </c>
      <c r="D4511" s="282">
        <v>87</v>
      </c>
      <c r="E4511" s="265"/>
    </row>
    <row r="4512" spans="1:5">
      <c r="A4512" s="283">
        <v>13807</v>
      </c>
      <c r="B4512" s="176">
        <v>74.8</v>
      </c>
      <c r="C4512" s="176">
        <v>43.9</v>
      </c>
      <c r="D4512" s="282">
        <v>87</v>
      </c>
      <c r="E4512" s="265"/>
    </row>
    <row r="4513" spans="1:5">
      <c r="A4513" s="283">
        <v>13808</v>
      </c>
      <c r="B4513" s="176">
        <v>44.4</v>
      </c>
      <c r="C4513" s="176">
        <v>45.3</v>
      </c>
      <c r="D4513" s="282">
        <v>87</v>
      </c>
      <c r="E4513" s="265"/>
    </row>
    <row r="4514" spans="1:5">
      <c r="A4514" s="283">
        <v>13809</v>
      </c>
      <c r="B4514" s="176">
        <v>49.9</v>
      </c>
      <c r="C4514" s="176">
        <v>45.1</v>
      </c>
      <c r="D4514" s="282">
        <v>87</v>
      </c>
      <c r="E4514" s="265"/>
    </row>
    <row r="4515" spans="1:5">
      <c r="A4515" s="283">
        <v>13810</v>
      </c>
      <c r="B4515" s="176">
        <v>31</v>
      </c>
      <c r="C4515" s="176">
        <v>45.1</v>
      </c>
      <c r="D4515" s="282">
        <v>87</v>
      </c>
      <c r="E4515" s="265"/>
    </row>
    <row r="4516" spans="1:5">
      <c r="A4516" s="283">
        <v>13811</v>
      </c>
      <c r="B4516" s="176">
        <v>74.2</v>
      </c>
      <c r="C4516" s="176">
        <v>42.2</v>
      </c>
      <c r="D4516" s="282">
        <v>87</v>
      </c>
      <c r="E4516" s="265"/>
    </row>
    <row r="4517" spans="1:5">
      <c r="A4517" s="283">
        <v>13812</v>
      </c>
      <c r="B4517" s="176">
        <v>76.599999999999994</v>
      </c>
      <c r="C4517" s="176">
        <v>43.1</v>
      </c>
      <c r="D4517" s="282">
        <v>87</v>
      </c>
      <c r="E4517" s="265"/>
    </row>
    <row r="4518" spans="1:5">
      <c r="A4518" s="283">
        <v>13813</v>
      </c>
      <c r="B4518" s="176">
        <v>32.799999999999997</v>
      </c>
      <c r="C4518" s="176">
        <v>43.5</v>
      </c>
      <c r="D4518" s="282">
        <v>87</v>
      </c>
      <c r="E4518" s="265"/>
    </row>
    <row r="4519" spans="1:5">
      <c r="A4519" s="283">
        <v>13814</v>
      </c>
      <c r="B4519" s="176">
        <v>56.7</v>
      </c>
      <c r="C4519" s="176">
        <v>42.4</v>
      </c>
      <c r="D4519" s="282">
        <v>87</v>
      </c>
      <c r="E4519" s="265"/>
    </row>
    <row r="4520" spans="1:5">
      <c r="A4520" s="283">
        <v>13815</v>
      </c>
      <c r="B4520" s="176">
        <v>125</v>
      </c>
      <c r="C4520" s="176">
        <v>40.4</v>
      </c>
      <c r="D4520" s="282">
        <v>120</v>
      </c>
      <c r="E4520" s="265"/>
    </row>
    <row r="4521" spans="1:5">
      <c r="A4521" s="283">
        <v>13820</v>
      </c>
      <c r="B4521" s="176">
        <v>228.8</v>
      </c>
      <c r="C4521" s="176">
        <v>27.5</v>
      </c>
      <c r="D4521" s="282">
        <v>180</v>
      </c>
      <c r="E4521" s="265"/>
    </row>
    <row r="4522" spans="1:5">
      <c r="A4522" s="283">
        <v>13825</v>
      </c>
      <c r="B4522" s="176">
        <v>60.6</v>
      </c>
      <c r="C4522" s="176">
        <v>44.1</v>
      </c>
      <c r="D4522" s="282">
        <v>87</v>
      </c>
      <c r="E4522" s="265"/>
    </row>
    <row r="4523" spans="1:5">
      <c r="A4523" s="283">
        <v>13826</v>
      </c>
      <c r="B4523" s="176">
        <v>38.9</v>
      </c>
      <c r="C4523" s="176">
        <v>46.1</v>
      </c>
      <c r="D4523" s="282">
        <v>87</v>
      </c>
      <c r="E4523" s="265"/>
    </row>
    <row r="4524" spans="1:5">
      <c r="A4524" s="283">
        <v>13827</v>
      </c>
      <c r="B4524" s="176">
        <v>129.30000000000001</v>
      </c>
      <c r="C4524" s="176">
        <v>42.8</v>
      </c>
      <c r="D4524" s="282">
        <v>96</v>
      </c>
      <c r="E4524" s="265"/>
    </row>
    <row r="4525" spans="1:5">
      <c r="A4525" s="283">
        <v>13830</v>
      </c>
      <c r="B4525" s="176">
        <v>48</v>
      </c>
      <c r="C4525" s="176">
        <v>45.4</v>
      </c>
      <c r="D4525" s="282">
        <v>87</v>
      </c>
      <c r="E4525" s="265"/>
    </row>
    <row r="4526" spans="1:5">
      <c r="A4526" s="283">
        <v>13832</v>
      </c>
      <c r="B4526" s="176">
        <v>26.5</v>
      </c>
      <c r="C4526" s="176">
        <v>39.299999999999997</v>
      </c>
      <c r="D4526" s="282">
        <v>87</v>
      </c>
      <c r="E4526" s="265"/>
    </row>
    <row r="4527" spans="1:5">
      <c r="A4527" s="283">
        <v>13833</v>
      </c>
      <c r="B4527" s="176">
        <v>126.9</v>
      </c>
      <c r="C4527" s="176">
        <v>44.8</v>
      </c>
      <c r="D4527" s="282">
        <v>87</v>
      </c>
      <c r="E4527" s="265"/>
    </row>
    <row r="4528" spans="1:5">
      <c r="A4528" s="283">
        <v>13834</v>
      </c>
      <c r="B4528" s="176">
        <v>80.599999999999994</v>
      </c>
      <c r="C4528" s="176">
        <v>47.9</v>
      </c>
      <c r="D4528" s="282">
        <v>87</v>
      </c>
      <c r="E4528" s="265"/>
    </row>
    <row r="4529" spans="1:5">
      <c r="A4529" s="283">
        <v>13835</v>
      </c>
      <c r="B4529" s="176">
        <v>35.799999999999997</v>
      </c>
      <c r="C4529" s="176">
        <v>40.9</v>
      </c>
      <c r="D4529" s="282">
        <v>87</v>
      </c>
      <c r="E4529" s="265"/>
    </row>
    <row r="4530" spans="1:5">
      <c r="A4530" s="283">
        <v>13838</v>
      </c>
      <c r="B4530" s="176">
        <v>205.9</v>
      </c>
      <c r="C4530" s="176">
        <v>42.2</v>
      </c>
      <c r="D4530" s="282">
        <v>87</v>
      </c>
      <c r="E4530" s="265"/>
    </row>
    <row r="4531" spans="1:5">
      <c r="A4531" s="283">
        <v>13839</v>
      </c>
      <c r="B4531" s="176">
        <v>32.700000000000003</v>
      </c>
      <c r="C4531" s="176">
        <v>47.7</v>
      </c>
      <c r="D4531" s="282">
        <v>87</v>
      </c>
      <c r="E4531" s="265"/>
    </row>
    <row r="4532" spans="1:5">
      <c r="A4532" s="283">
        <v>13840</v>
      </c>
      <c r="B4532" s="176">
        <v>61.4</v>
      </c>
      <c r="C4532" s="176">
        <v>39.299999999999997</v>
      </c>
      <c r="D4532" s="282">
        <v>87</v>
      </c>
      <c r="E4532" s="265"/>
    </row>
    <row r="4533" spans="1:5">
      <c r="A4533" s="283">
        <v>13841</v>
      </c>
      <c r="B4533" s="176">
        <v>43.2</v>
      </c>
      <c r="C4533" s="176">
        <v>42.2</v>
      </c>
      <c r="D4533" s="282">
        <v>87</v>
      </c>
      <c r="E4533" s="265"/>
    </row>
    <row r="4534" spans="1:5">
      <c r="A4534" s="283">
        <v>13842</v>
      </c>
      <c r="B4534" s="176">
        <v>28.5</v>
      </c>
      <c r="C4534" s="176">
        <v>45.3</v>
      </c>
      <c r="D4534" s="282">
        <v>87</v>
      </c>
      <c r="E4534" s="265"/>
    </row>
    <row r="4535" spans="1:5">
      <c r="A4535" s="283">
        <v>13843</v>
      </c>
      <c r="B4535" s="176">
        <v>53.7</v>
      </c>
      <c r="C4535" s="176">
        <v>43.1</v>
      </c>
      <c r="D4535" s="282">
        <v>87</v>
      </c>
      <c r="E4535" s="265"/>
    </row>
    <row r="4536" spans="1:5">
      <c r="A4536" s="283">
        <v>13844</v>
      </c>
      <c r="B4536" s="176">
        <v>23.6</v>
      </c>
      <c r="C4536" s="176">
        <v>45.1</v>
      </c>
      <c r="D4536" s="282">
        <v>87</v>
      </c>
      <c r="E4536" s="265"/>
    </row>
    <row r="4537" spans="1:5">
      <c r="A4537" s="283">
        <v>13845</v>
      </c>
      <c r="B4537" s="176">
        <v>49.1</v>
      </c>
      <c r="C4537" s="176">
        <v>40.9</v>
      </c>
      <c r="D4537" s="282">
        <v>115</v>
      </c>
      <c r="E4537" s="265"/>
    </row>
    <row r="4538" spans="1:5">
      <c r="A4538" s="283">
        <v>13846</v>
      </c>
      <c r="B4538" s="176">
        <v>28.7</v>
      </c>
      <c r="C4538" s="176">
        <v>47.3</v>
      </c>
      <c r="D4538" s="282">
        <v>87</v>
      </c>
      <c r="E4538" s="265"/>
    </row>
    <row r="4539" spans="1:5">
      <c r="A4539" s="283">
        <v>13847</v>
      </c>
      <c r="B4539" s="176">
        <v>34.700000000000003</v>
      </c>
      <c r="C4539" s="176">
        <v>44.4</v>
      </c>
      <c r="D4539" s="282">
        <v>87</v>
      </c>
      <c r="E4539" s="265"/>
    </row>
    <row r="4540" spans="1:5">
      <c r="A4540" s="283">
        <v>13848</v>
      </c>
      <c r="B4540" s="176">
        <v>0</v>
      </c>
      <c r="C4540" s="176">
        <v>0</v>
      </c>
      <c r="D4540" s="282">
        <v>87</v>
      </c>
      <c r="E4540" s="265"/>
    </row>
    <row r="4541" spans="1:5">
      <c r="A4541" s="283">
        <v>13849</v>
      </c>
      <c r="B4541" s="176">
        <v>73.7</v>
      </c>
      <c r="C4541" s="176">
        <v>45.1</v>
      </c>
      <c r="D4541" s="282">
        <v>87</v>
      </c>
      <c r="E4541" s="265"/>
    </row>
    <row r="4542" spans="1:5">
      <c r="A4542" s="283">
        <v>13850</v>
      </c>
      <c r="B4542" s="176">
        <v>536.4</v>
      </c>
      <c r="C4542" s="176">
        <v>31.1</v>
      </c>
      <c r="D4542" s="282">
        <v>132</v>
      </c>
      <c r="E4542" s="265"/>
    </row>
    <row r="4543" spans="1:5">
      <c r="A4543" s="283">
        <v>13851</v>
      </c>
      <c r="B4543" s="176">
        <v>0</v>
      </c>
      <c r="C4543" s="176">
        <v>0</v>
      </c>
      <c r="D4543" s="282">
        <v>87</v>
      </c>
      <c r="E4543" s="265"/>
    </row>
    <row r="4544" spans="1:5">
      <c r="A4544" s="283">
        <v>13856</v>
      </c>
      <c r="B4544" s="176">
        <v>41.3</v>
      </c>
      <c r="C4544" s="176">
        <v>44.1</v>
      </c>
      <c r="D4544" s="282">
        <v>87</v>
      </c>
      <c r="E4544" s="265"/>
    </row>
    <row r="4545" spans="1:5">
      <c r="A4545" s="283">
        <v>13859</v>
      </c>
      <c r="B4545" s="176">
        <v>62.5</v>
      </c>
      <c r="C4545" s="176">
        <v>43.7</v>
      </c>
      <c r="D4545" s="282">
        <v>87</v>
      </c>
      <c r="E4545" s="265"/>
    </row>
    <row r="4546" spans="1:5">
      <c r="A4546" s="283">
        <v>13860</v>
      </c>
      <c r="B4546" s="176">
        <v>0</v>
      </c>
      <c r="C4546" s="176">
        <v>0</v>
      </c>
      <c r="D4546" s="282">
        <v>87</v>
      </c>
      <c r="E4546" s="265"/>
    </row>
    <row r="4547" spans="1:5">
      <c r="A4547" s="283">
        <v>13861</v>
      </c>
      <c r="B4547" s="176">
        <v>83.5</v>
      </c>
      <c r="C4547" s="176">
        <v>49.6</v>
      </c>
      <c r="D4547" s="282">
        <v>87</v>
      </c>
      <c r="E4547" s="265"/>
    </row>
    <row r="4548" spans="1:5">
      <c r="A4548" s="283">
        <v>13862</v>
      </c>
      <c r="B4548" s="176">
        <v>87.3</v>
      </c>
      <c r="C4548" s="176">
        <v>39.5</v>
      </c>
      <c r="D4548" s="282">
        <v>87</v>
      </c>
      <c r="E4548" s="265"/>
    </row>
    <row r="4549" spans="1:5">
      <c r="A4549" s="283">
        <v>13863</v>
      </c>
      <c r="B4549" s="176">
        <v>40.6</v>
      </c>
      <c r="C4549" s="176">
        <v>36.799999999999997</v>
      </c>
      <c r="D4549" s="282">
        <v>87</v>
      </c>
      <c r="E4549" s="265"/>
    </row>
    <row r="4550" spans="1:5">
      <c r="A4550" s="283">
        <v>13864</v>
      </c>
      <c r="B4550" s="176">
        <v>54.2</v>
      </c>
      <c r="C4550" s="176">
        <v>41.5</v>
      </c>
      <c r="D4550" s="282">
        <v>87</v>
      </c>
      <c r="E4550" s="265"/>
    </row>
    <row r="4551" spans="1:5">
      <c r="A4551" s="283">
        <v>13865</v>
      </c>
      <c r="B4551" s="176">
        <v>62.4</v>
      </c>
      <c r="C4551" s="176">
        <v>42.2</v>
      </c>
      <c r="D4551" s="282">
        <v>94</v>
      </c>
      <c r="E4551" s="265"/>
    </row>
    <row r="4552" spans="1:5">
      <c r="A4552" s="283">
        <v>13901</v>
      </c>
      <c r="B4552" s="176">
        <v>757.9</v>
      </c>
      <c r="C4552" s="176">
        <v>40.9</v>
      </c>
      <c r="D4552" s="282">
        <v>121</v>
      </c>
      <c r="E4552" s="265"/>
    </row>
    <row r="4553" spans="1:5">
      <c r="A4553" s="283">
        <v>13902</v>
      </c>
      <c r="B4553" s="176">
        <v>0</v>
      </c>
      <c r="C4553" s="176">
        <v>0</v>
      </c>
      <c r="D4553" s="282">
        <v>87</v>
      </c>
      <c r="E4553" s="265"/>
    </row>
    <row r="4554" spans="1:5">
      <c r="A4554" s="283">
        <v>13903</v>
      </c>
      <c r="B4554" s="176">
        <v>495.3</v>
      </c>
      <c r="C4554" s="176">
        <v>40.1</v>
      </c>
      <c r="D4554" s="282">
        <v>101</v>
      </c>
      <c r="E4554" s="265"/>
    </row>
    <row r="4555" spans="1:5">
      <c r="A4555" s="283">
        <v>13904</v>
      </c>
      <c r="B4555" s="176">
        <v>395</v>
      </c>
      <c r="C4555" s="176">
        <v>42.7</v>
      </c>
      <c r="D4555" s="282">
        <v>102</v>
      </c>
      <c r="E4555" s="265"/>
    </row>
    <row r="4556" spans="1:5">
      <c r="A4556" s="283">
        <v>13905</v>
      </c>
      <c r="B4556" s="176">
        <v>938.2</v>
      </c>
      <c r="C4556" s="176">
        <v>36.4</v>
      </c>
      <c r="D4556" s="282">
        <v>135</v>
      </c>
      <c r="E4556" s="265"/>
    </row>
    <row r="4557" spans="1:5">
      <c r="A4557" s="283">
        <v>14001</v>
      </c>
      <c r="B4557" s="176">
        <v>147.80000000000001</v>
      </c>
      <c r="C4557" s="176">
        <v>43.4</v>
      </c>
      <c r="D4557" s="282">
        <v>121</v>
      </c>
      <c r="E4557" s="265"/>
    </row>
    <row r="4558" spans="1:5">
      <c r="A4558" s="283">
        <v>14004</v>
      </c>
      <c r="B4558" s="176">
        <v>256.2</v>
      </c>
      <c r="C4558" s="176">
        <v>43.2</v>
      </c>
      <c r="D4558" s="282">
        <v>119</v>
      </c>
      <c r="E4558" s="265"/>
    </row>
    <row r="4559" spans="1:5">
      <c r="A4559" s="283">
        <v>14005</v>
      </c>
      <c r="B4559" s="176">
        <v>64.900000000000006</v>
      </c>
      <c r="C4559" s="176">
        <v>40.799999999999997</v>
      </c>
      <c r="D4559" s="282">
        <v>87</v>
      </c>
      <c r="E4559" s="265"/>
    </row>
    <row r="4560" spans="1:5">
      <c r="A4560" s="283">
        <v>14006</v>
      </c>
      <c r="B4560" s="176">
        <v>336.2</v>
      </c>
      <c r="C4560" s="176">
        <v>43.7</v>
      </c>
      <c r="D4560" s="282">
        <v>87</v>
      </c>
      <c r="E4560" s="265"/>
    </row>
    <row r="4561" spans="1:5">
      <c r="A4561" s="283">
        <v>14008</v>
      </c>
      <c r="B4561" s="176">
        <v>76.599999999999994</v>
      </c>
      <c r="C4561" s="176">
        <v>40.200000000000003</v>
      </c>
      <c r="D4561" s="282">
        <v>87</v>
      </c>
      <c r="E4561" s="265"/>
    </row>
    <row r="4562" spans="1:5">
      <c r="A4562" s="283">
        <v>14009</v>
      </c>
      <c r="B4562" s="176">
        <v>80.8</v>
      </c>
      <c r="C4562" s="176">
        <v>40.5</v>
      </c>
      <c r="D4562" s="282">
        <v>95</v>
      </c>
      <c r="E4562" s="265"/>
    </row>
    <row r="4563" spans="1:5">
      <c r="A4563" s="283">
        <v>14010</v>
      </c>
      <c r="B4563" s="176">
        <v>0</v>
      </c>
      <c r="C4563" s="176">
        <v>0</v>
      </c>
      <c r="D4563" s="282">
        <v>87</v>
      </c>
      <c r="E4563" s="265"/>
    </row>
    <row r="4564" spans="1:5">
      <c r="A4564" s="283">
        <v>14011</v>
      </c>
      <c r="B4564" s="176">
        <v>123.1</v>
      </c>
      <c r="C4564" s="176">
        <v>39</v>
      </c>
      <c r="D4564" s="282">
        <v>94</v>
      </c>
      <c r="E4564" s="265"/>
    </row>
    <row r="4565" spans="1:5">
      <c r="A4565" s="283">
        <v>14012</v>
      </c>
      <c r="B4565" s="176">
        <v>74.599999999999994</v>
      </c>
      <c r="C4565" s="176">
        <v>41.4</v>
      </c>
      <c r="D4565" s="282">
        <v>87</v>
      </c>
      <c r="E4565" s="265"/>
    </row>
    <row r="4566" spans="1:5">
      <c r="A4566" s="283">
        <v>14013</v>
      </c>
      <c r="B4566" s="176">
        <v>44.7</v>
      </c>
      <c r="C4566" s="176">
        <v>40.200000000000003</v>
      </c>
      <c r="D4566" s="282">
        <v>87</v>
      </c>
      <c r="E4566" s="265"/>
    </row>
    <row r="4567" spans="1:5">
      <c r="A4567" s="283">
        <v>14020</v>
      </c>
      <c r="B4567" s="176">
        <v>318.89999999999998</v>
      </c>
      <c r="C4567" s="176">
        <v>40.5</v>
      </c>
      <c r="D4567" s="282">
        <v>124</v>
      </c>
      <c r="E4567" s="265"/>
    </row>
    <row r="4568" spans="1:5">
      <c r="A4568" s="283">
        <v>14021</v>
      </c>
      <c r="B4568" s="176">
        <v>244.8</v>
      </c>
      <c r="C4568" s="176">
        <v>42.5</v>
      </c>
      <c r="D4568" s="282">
        <v>87</v>
      </c>
      <c r="E4568" s="265"/>
    </row>
    <row r="4569" spans="1:5">
      <c r="A4569" s="283">
        <v>14024</v>
      </c>
      <c r="B4569" s="176">
        <v>32.9</v>
      </c>
      <c r="C4569" s="176">
        <v>39.6</v>
      </c>
      <c r="D4569" s="282">
        <v>87</v>
      </c>
      <c r="E4569" s="265"/>
    </row>
    <row r="4570" spans="1:5">
      <c r="A4570" s="283">
        <v>14025</v>
      </c>
      <c r="B4570" s="176">
        <v>124.1</v>
      </c>
      <c r="C4570" s="176">
        <v>42.4</v>
      </c>
      <c r="D4570" s="282">
        <v>87</v>
      </c>
      <c r="E4570" s="265"/>
    </row>
    <row r="4571" spans="1:5">
      <c r="A4571" s="283">
        <v>14026</v>
      </c>
      <c r="B4571" s="176">
        <v>543.70000000000005</v>
      </c>
      <c r="C4571" s="176">
        <v>45.8</v>
      </c>
      <c r="D4571" s="282">
        <v>116</v>
      </c>
      <c r="E4571" s="265"/>
    </row>
    <row r="4572" spans="1:5">
      <c r="A4572" s="283">
        <v>14027</v>
      </c>
      <c r="B4572" s="176">
        <v>0</v>
      </c>
      <c r="C4572" s="176">
        <v>0</v>
      </c>
      <c r="D4572" s="282">
        <v>87</v>
      </c>
      <c r="E4572" s="265"/>
    </row>
    <row r="4573" spans="1:5">
      <c r="A4573" s="283">
        <v>14028</v>
      </c>
      <c r="B4573" s="176">
        <v>150.4</v>
      </c>
      <c r="C4573" s="176">
        <v>45.1</v>
      </c>
      <c r="D4573" s="282">
        <v>87</v>
      </c>
      <c r="E4573" s="265"/>
    </row>
    <row r="4574" spans="1:5">
      <c r="A4574" s="283">
        <v>14029</v>
      </c>
      <c r="B4574" s="176">
        <v>87.1</v>
      </c>
      <c r="C4574" s="176">
        <v>35.700000000000003</v>
      </c>
      <c r="D4574" s="282">
        <v>87</v>
      </c>
      <c r="E4574" s="265"/>
    </row>
    <row r="4575" spans="1:5">
      <c r="A4575" s="283">
        <v>14030</v>
      </c>
      <c r="B4575" s="176">
        <v>56.1</v>
      </c>
      <c r="C4575" s="176">
        <v>43.3</v>
      </c>
      <c r="D4575" s="282">
        <v>87</v>
      </c>
      <c r="E4575" s="265"/>
    </row>
    <row r="4576" spans="1:5">
      <c r="A4576" s="283">
        <v>14031</v>
      </c>
      <c r="B4576" s="176">
        <v>481</v>
      </c>
      <c r="C4576" s="176">
        <v>47.1</v>
      </c>
      <c r="D4576" s="282">
        <v>103</v>
      </c>
      <c r="E4576" s="265"/>
    </row>
    <row r="4577" spans="1:5">
      <c r="A4577" s="283">
        <v>14032</v>
      </c>
      <c r="B4577" s="176">
        <v>347.4</v>
      </c>
      <c r="C4577" s="176">
        <v>39.5</v>
      </c>
      <c r="D4577" s="282">
        <v>113</v>
      </c>
      <c r="E4577" s="265"/>
    </row>
    <row r="4578" spans="1:5">
      <c r="A4578" s="283">
        <v>14033</v>
      </c>
      <c r="B4578" s="176">
        <v>145.4</v>
      </c>
      <c r="C4578" s="176">
        <v>44.7</v>
      </c>
      <c r="D4578" s="282">
        <v>95</v>
      </c>
      <c r="E4578" s="265"/>
    </row>
    <row r="4579" spans="1:5">
      <c r="A4579" s="283">
        <v>14034</v>
      </c>
      <c r="B4579" s="176">
        <v>86.7</v>
      </c>
      <c r="C4579" s="176">
        <v>42.7</v>
      </c>
      <c r="D4579" s="282">
        <v>108</v>
      </c>
      <c r="E4579" s="265"/>
    </row>
    <row r="4580" spans="1:5">
      <c r="A4580" s="283">
        <v>14035</v>
      </c>
      <c r="B4580" s="176">
        <v>0</v>
      </c>
      <c r="C4580" s="176">
        <v>0</v>
      </c>
      <c r="D4580" s="282">
        <v>87</v>
      </c>
      <c r="E4580" s="265"/>
    </row>
    <row r="4581" spans="1:5">
      <c r="A4581" s="283">
        <v>14036</v>
      </c>
      <c r="B4581" s="176">
        <v>89.6</v>
      </c>
      <c r="C4581" s="176">
        <v>43.9</v>
      </c>
      <c r="D4581" s="282">
        <v>87</v>
      </c>
      <c r="E4581" s="265"/>
    </row>
    <row r="4582" spans="1:5">
      <c r="A4582" s="283">
        <v>14037</v>
      </c>
      <c r="B4582" s="176">
        <v>71.400000000000006</v>
      </c>
      <c r="C4582" s="176">
        <v>45.6</v>
      </c>
      <c r="D4582" s="282">
        <v>87</v>
      </c>
      <c r="E4582" s="265"/>
    </row>
    <row r="4583" spans="1:5">
      <c r="A4583" s="283">
        <v>14038</v>
      </c>
      <c r="B4583" s="176">
        <v>0</v>
      </c>
      <c r="C4583" s="176">
        <v>0</v>
      </c>
      <c r="D4583" s="282">
        <v>87</v>
      </c>
      <c r="E4583" s="265"/>
    </row>
    <row r="4584" spans="1:5">
      <c r="A4584" s="283">
        <v>14039</v>
      </c>
      <c r="B4584" s="176">
        <v>29.7</v>
      </c>
      <c r="C4584" s="176">
        <v>44.4</v>
      </c>
      <c r="D4584" s="282">
        <v>87</v>
      </c>
      <c r="E4584" s="265"/>
    </row>
    <row r="4585" spans="1:5">
      <c r="A4585" s="283">
        <v>14040</v>
      </c>
      <c r="B4585" s="176">
        <v>72</v>
      </c>
      <c r="C4585" s="176">
        <v>43.6</v>
      </c>
      <c r="D4585" s="282">
        <v>87</v>
      </c>
      <c r="E4585" s="265"/>
    </row>
    <row r="4586" spans="1:5">
      <c r="A4586" s="283">
        <v>14041</v>
      </c>
      <c r="B4586" s="176">
        <v>24.8</v>
      </c>
      <c r="C4586" s="176">
        <v>41.4</v>
      </c>
      <c r="D4586" s="282">
        <v>87</v>
      </c>
      <c r="E4586" s="265"/>
    </row>
    <row r="4587" spans="1:5">
      <c r="A4587" s="283">
        <v>14042</v>
      </c>
      <c r="B4587" s="176">
        <v>84.2</v>
      </c>
      <c r="C4587" s="176">
        <v>40.9</v>
      </c>
      <c r="D4587" s="282">
        <v>87</v>
      </c>
      <c r="E4587" s="265"/>
    </row>
    <row r="4588" spans="1:5">
      <c r="A4588" s="283">
        <v>14043</v>
      </c>
      <c r="B4588" s="176">
        <v>2757.9</v>
      </c>
      <c r="C4588" s="176">
        <v>43.3</v>
      </c>
      <c r="D4588" s="282">
        <v>168</v>
      </c>
      <c r="E4588" s="265"/>
    </row>
    <row r="4589" spans="1:5">
      <c r="A4589" s="283">
        <v>14047</v>
      </c>
      <c r="B4589" s="176">
        <v>493.5</v>
      </c>
      <c r="C4589" s="176">
        <v>43.1</v>
      </c>
      <c r="D4589" s="282">
        <v>87</v>
      </c>
      <c r="E4589" s="265"/>
    </row>
    <row r="4590" spans="1:5">
      <c r="A4590" s="283">
        <v>14048</v>
      </c>
      <c r="B4590" s="176">
        <v>540.5</v>
      </c>
      <c r="C4590" s="176">
        <v>40.1</v>
      </c>
      <c r="D4590" s="282">
        <v>95</v>
      </c>
      <c r="E4590" s="265"/>
    </row>
    <row r="4591" spans="1:5">
      <c r="A4591" s="283">
        <v>14051</v>
      </c>
      <c r="B4591" s="176">
        <v>1300.0999999999999</v>
      </c>
      <c r="C4591" s="176">
        <v>41.8</v>
      </c>
      <c r="D4591" s="282">
        <v>110</v>
      </c>
      <c r="E4591" s="265"/>
    </row>
    <row r="4592" spans="1:5">
      <c r="A4592" s="283">
        <v>14052</v>
      </c>
      <c r="B4592" s="176">
        <v>298.39999999999998</v>
      </c>
      <c r="C4592" s="176">
        <v>45.4</v>
      </c>
      <c r="D4592" s="282">
        <v>154</v>
      </c>
      <c r="E4592" s="265"/>
    </row>
    <row r="4593" spans="1:5">
      <c r="A4593" s="283">
        <v>14054</v>
      </c>
      <c r="B4593" s="176">
        <v>47.1</v>
      </c>
      <c r="C4593" s="176">
        <v>41.1</v>
      </c>
      <c r="D4593" s="282">
        <v>87</v>
      </c>
      <c r="E4593" s="265"/>
    </row>
    <row r="4594" spans="1:5">
      <c r="A4594" s="283">
        <v>14055</v>
      </c>
      <c r="B4594" s="176">
        <v>59.6</v>
      </c>
      <c r="C4594" s="176">
        <v>44.6</v>
      </c>
      <c r="D4594" s="282">
        <v>87</v>
      </c>
      <c r="E4594" s="265"/>
    </row>
    <row r="4595" spans="1:5">
      <c r="A4595" s="283">
        <v>14056</v>
      </c>
      <c r="B4595" s="176">
        <v>0</v>
      </c>
      <c r="C4595" s="176">
        <v>0</v>
      </c>
      <c r="D4595" s="282">
        <v>87</v>
      </c>
      <c r="E4595" s="265"/>
    </row>
    <row r="4596" spans="1:5">
      <c r="A4596" s="283">
        <v>14057</v>
      </c>
      <c r="B4596" s="176">
        <v>172.1</v>
      </c>
      <c r="C4596" s="176">
        <v>44.2</v>
      </c>
      <c r="D4596" s="282">
        <v>87</v>
      </c>
      <c r="E4596" s="265"/>
    </row>
    <row r="4597" spans="1:5">
      <c r="A4597" s="283">
        <v>14058</v>
      </c>
      <c r="B4597" s="176">
        <v>69.2</v>
      </c>
      <c r="C4597" s="176">
        <v>40.6</v>
      </c>
      <c r="D4597" s="282">
        <v>87</v>
      </c>
      <c r="E4597" s="265"/>
    </row>
    <row r="4598" spans="1:5">
      <c r="A4598" s="283">
        <v>14059</v>
      </c>
      <c r="B4598" s="176">
        <v>339.5</v>
      </c>
      <c r="C4598" s="176">
        <v>47</v>
      </c>
      <c r="D4598" s="282">
        <v>120</v>
      </c>
      <c r="E4598" s="265"/>
    </row>
    <row r="4599" spans="1:5">
      <c r="A4599" s="283">
        <v>14060</v>
      </c>
      <c r="B4599" s="176">
        <v>33.5</v>
      </c>
      <c r="C4599" s="176">
        <v>40.6</v>
      </c>
      <c r="D4599" s="282">
        <v>87</v>
      </c>
      <c r="E4599" s="265"/>
    </row>
    <row r="4600" spans="1:5">
      <c r="A4600" s="283">
        <v>14061</v>
      </c>
      <c r="B4600" s="176">
        <v>0</v>
      </c>
      <c r="C4600" s="176">
        <v>0</v>
      </c>
      <c r="D4600" s="282">
        <v>87</v>
      </c>
      <c r="E4600" s="265"/>
    </row>
    <row r="4601" spans="1:5">
      <c r="A4601" s="283">
        <v>14062</v>
      </c>
      <c r="B4601" s="176">
        <v>52.6</v>
      </c>
      <c r="C4601" s="176">
        <v>45</v>
      </c>
      <c r="D4601" s="282">
        <v>87</v>
      </c>
      <c r="E4601" s="265"/>
    </row>
    <row r="4602" spans="1:5">
      <c r="A4602" s="283">
        <v>14063</v>
      </c>
      <c r="B4602" s="176">
        <v>253.3</v>
      </c>
      <c r="C4602" s="176">
        <v>28.2</v>
      </c>
      <c r="D4602" s="282">
        <v>111</v>
      </c>
      <c r="E4602" s="265"/>
    </row>
    <row r="4603" spans="1:5">
      <c r="A4603" s="283">
        <v>14065</v>
      </c>
      <c r="B4603" s="176">
        <v>43.6</v>
      </c>
      <c r="C4603" s="176">
        <v>39.299999999999997</v>
      </c>
      <c r="D4603" s="282">
        <v>87</v>
      </c>
      <c r="E4603" s="265"/>
    </row>
    <row r="4604" spans="1:5">
      <c r="A4604" s="283">
        <v>14066</v>
      </c>
      <c r="B4604" s="176">
        <v>33</v>
      </c>
      <c r="C4604" s="176">
        <v>41.4</v>
      </c>
      <c r="D4604" s="282">
        <v>87</v>
      </c>
      <c r="E4604" s="265"/>
    </row>
    <row r="4605" spans="1:5">
      <c r="A4605" s="283">
        <v>14067</v>
      </c>
      <c r="B4605" s="176">
        <v>103</v>
      </c>
      <c r="C4605" s="176">
        <v>42.1</v>
      </c>
      <c r="D4605" s="282">
        <v>87</v>
      </c>
      <c r="E4605" s="265"/>
    </row>
    <row r="4606" spans="1:5">
      <c r="A4606" s="283">
        <v>14068</v>
      </c>
      <c r="B4606" s="176">
        <v>1196.7</v>
      </c>
      <c r="C4606" s="176">
        <v>42.9</v>
      </c>
      <c r="D4606" s="282">
        <v>131</v>
      </c>
      <c r="E4606" s="265"/>
    </row>
    <row r="4607" spans="1:5">
      <c r="A4607" s="283">
        <v>14069</v>
      </c>
      <c r="B4607" s="176">
        <v>68.7</v>
      </c>
      <c r="C4607" s="176">
        <v>45.2</v>
      </c>
      <c r="D4607" s="282">
        <v>87</v>
      </c>
      <c r="E4607" s="265"/>
    </row>
    <row r="4608" spans="1:5">
      <c r="A4608" s="283">
        <v>14070</v>
      </c>
      <c r="B4608" s="176">
        <v>140</v>
      </c>
      <c r="C4608" s="176">
        <v>39.700000000000003</v>
      </c>
      <c r="D4608" s="282">
        <v>87</v>
      </c>
      <c r="E4608" s="265"/>
    </row>
    <row r="4609" spans="1:5">
      <c r="A4609" s="283">
        <v>14072</v>
      </c>
      <c r="B4609" s="176">
        <v>720.2</v>
      </c>
      <c r="C4609" s="176">
        <v>42.4</v>
      </c>
      <c r="D4609" s="282">
        <v>101</v>
      </c>
      <c r="E4609" s="265"/>
    </row>
    <row r="4610" spans="1:5">
      <c r="A4610" s="283">
        <v>14075</v>
      </c>
      <c r="B4610" s="176">
        <v>1000.6</v>
      </c>
      <c r="C4610" s="176">
        <v>43.3</v>
      </c>
      <c r="D4610" s="282">
        <v>109</v>
      </c>
      <c r="E4610" s="265"/>
    </row>
    <row r="4611" spans="1:5">
      <c r="A4611" s="283">
        <v>14080</v>
      </c>
      <c r="B4611" s="176">
        <v>82.8</v>
      </c>
      <c r="C4611" s="176">
        <v>42.8</v>
      </c>
      <c r="D4611" s="282">
        <v>87</v>
      </c>
      <c r="E4611" s="265"/>
    </row>
    <row r="4612" spans="1:5">
      <c r="A4612" s="283">
        <v>14081</v>
      </c>
      <c r="B4612" s="176">
        <v>104.3</v>
      </c>
      <c r="C4612" s="176">
        <v>41.6</v>
      </c>
      <c r="D4612" s="282">
        <v>87</v>
      </c>
      <c r="E4612" s="265"/>
    </row>
    <row r="4613" spans="1:5">
      <c r="A4613" s="283">
        <v>14082</v>
      </c>
      <c r="B4613" s="176">
        <v>43.1</v>
      </c>
      <c r="C4613" s="176">
        <v>41.3</v>
      </c>
      <c r="D4613" s="282">
        <v>97</v>
      </c>
      <c r="E4613" s="265"/>
    </row>
    <row r="4614" spans="1:5">
      <c r="A4614" s="283">
        <v>14083</v>
      </c>
      <c r="B4614" s="176">
        <v>43.4</v>
      </c>
      <c r="C4614" s="176">
        <v>41</v>
      </c>
      <c r="D4614" s="282">
        <v>87</v>
      </c>
      <c r="E4614" s="265"/>
    </row>
    <row r="4615" spans="1:5">
      <c r="A4615" s="283">
        <v>14085</v>
      </c>
      <c r="B4615" s="176">
        <v>1114.3</v>
      </c>
      <c r="C4615" s="176">
        <v>38.6</v>
      </c>
      <c r="D4615" s="282">
        <v>120</v>
      </c>
      <c r="E4615" s="265"/>
    </row>
    <row r="4616" spans="1:5">
      <c r="A4616" s="283">
        <v>14086</v>
      </c>
      <c r="B4616" s="176">
        <v>973.2</v>
      </c>
      <c r="C4616" s="176">
        <v>41.3</v>
      </c>
      <c r="D4616" s="282">
        <v>125</v>
      </c>
      <c r="E4616" s="265"/>
    </row>
    <row r="4617" spans="1:5">
      <c r="A4617" s="283">
        <v>14091</v>
      </c>
      <c r="B4617" s="176">
        <v>57.4</v>
      </c>
      <c r="C4617" s="176">
        <v>40.700000000000003</v>
      </c>
      <c r="D4617" s="282">
        <v>87</v>
      </c>
      <c r="E4617" s="265"/>
    </row>
    <row r="4618" spans="1:5">
      <c r="A4618" s="283">
        <v>14092</v>
      </c>
      <c r="B4618" s="176">
        <v>558</v>
      </c>
      <c r="C4618" s="176">
        <v>46.6</v>
      </c>
      <c r="D4618" s="282">
        <v>111</v>
      </c>
      <c r="E4618" s="265"/>
    </row>
    <row r="4619" spans="1:5">
      <c r="A4619" s="283">
        <v>14094</v>
      </c>
      <c r="B4619" s="176">
        <v>434.4</v>
      </c>
      <c r="C4619" s="176">
        <v>39.799999999999997</v>
      </c>
      <c r="D4619" s="282">
        <v>118</v>
      </c>
      <c r="E4619" s="265"/>
    </row>
    <row r="4620" spans="1:5">
      <c r="A4620" s="283">
        <v>14095</v>
      </c>
      <c r="B4620" s="176">
        <v>0</v>
      </c>
      <c r="C4620" s="176">
        <v>0</v>
      </c>
      <c r="D4620" s="282">
        <v>87</v>
      </c>
      <c r="E4620" s="265"/>
    </row>
    <row r="4621" spans="1:5">
      <c r="A4621" s="283">
        <v>14098</v>
      </c>
      <c r="B4621" s="176">
        <v>68.8</v>
      </c>
      <c r="C4621" s="176">
        <v>41.3</v>
      </c>
      <c r="D4621" s="282">
        <v>87</v>
      </c>
      <c r="E4621" s="265"/>
    </row>
    <row r="4622" spans="1:5">
      <c r="A4622" s="283">
        <v>14101</v>
      </c>
      <c r="B4622" s="176">
        <v>42.9</v>
      </c>
      <c r="C4622" s="176">
        <v>44.5</v>
      </c>
      <c r="D4622" s="282">
        <v>87</v>
      </c>
      <c r="E4622" s="265"/>
    </row>
    <row r="4623" spans="1:5">
      <c r="A4623" s="283">
        <v>14102</v>
      </c>
      <c r="B4623" s="176">
        <v>255.4</v>
      </c>
      <c r="C4623" s="176">
        <v>45</v>
      </c>
      <c r="D4623" s="282">
        <v>87</v>
      </c>
      <c r="E4623" s="265"/>
    </row>
    <row r="4624" spans="1:5">
      <c r="A4624" s="283">
        <v>14103</v>
      </c>
      <c r="B4624" s="176">
        <v>134.6</v>
      </c>
      <c r="C4624" s="176">
        <v>40.1</v>
      </c>
      <c r="D4624" s="282">
        <v>106</v>
      </c>
      <c r="E4624" s="265"/>
    </row>
    <row r="4625" spans="1:5">
      <c r="A4625" s="283">
        <v>14105</v>
      </c>
      <c r="B4625" s="176">
        <v>101.9</v>
      </c>
      <c r="C4625" s="176">
        <v>41.7</v>
      </c>
      <c r="D4625" s="282">
        <v>94</v>
      </c>
      <c r="E4625" s="265"/>
    </row>
    <row r="4626" spans="1:5">
      <c r="A4626" s="283">
        <v>14107</v>
      </c>
      <c r="B4626" s="176">
        <v>0</v>
      </c>
      <c r="C4626" s="176">
        <v>0</v>
      </c>
      <c r="D4626" s="282">
        <v>87</v>
      </c>
      <c r="E4626" s="265"/>
    </row>
    <row r="4627" spans="1:5">
      <c r="A4627" s="283">
        <v>14108</v>
      </c>
      <c r="B4627" s="176">
        <v>212.6</v>
      </c>
      <c r="C4627" s="176">
        <v>42.4</v>
      </c>
      <c r="D4627" s="282">
        <v>106</v>
      </c>
      <c r="E4627" s="265"/>
    </row>
    <row r="4628" spans="1:5">
      <c r="A4628" s="283">
        <v>14109</v>
      </c>
      <c r="B4628" s="176">
        <v>0</v>
      </c>
      <c r="C4628" s="176">
        <v>0</v>
      </c>
      <c r="D4628" s="282">
        <v>87</v>
      </c>
      <c r="E4628" s="265"/>
    </row>
    <row r="4629" spans="1:5">
      <c r="A4629" s="283">
        <v>14110</v>
      </c>
      <c r="B4629" s="176">
        <v>0</v>
      </c>
      <c r="C4629" s="176">
        <v>0</v>
      </c>
      <c r="D4629" s="282">
        <v>87</v>
      </c>
      <c r="E4629" s="265"/>
    </row>
    <row r="4630" spans="1:5">
      <c r="A4630" s="283">
        <v>14111</v>
      </c>
      <c r="B4630" s="176">
        <v>101.1</v>
      </c>
      <c r="C4630" s="176">
        <v>41.2</v>
      </c>
      <c r="D4630" s="282">
        <v>110</v>
      </c>
      <c r="E4630" s="265"/>
    </row>
    <row r="4631" spans="1:5">
      <c r="A4631" s="283">
        <v>14112</v>
      </c>
      <c r="B4631" s="176">
        <v>0</v>
      </c>
      <c r="C4631" s="176">
        <v>0</v>
      </c>
      <c r="D4631" s="282">
        <v>87</v>
      </c>
      <c r="E4631" s="265"/>
    </row>
    <row r="4632" spans="1:5">
      <c r="A4632" s="283">
        <v>14113</v>
      </c>
      <c r="B4632" s="176">
        <v>40.200000000000003</v>
      </c>
      <c r="C4632" s="176">
        <v>42.5</v>
      </c>
      <c r="D4632" s="282">
        <v>87</v>
      </c>
      <c r="E4632" s="265"/>
    </row>
    <row r="4633" spans="1:5">
      <c r="A4633" s="283">
        <v>14120</v>
      </c>
      <c r="B4633" s="176">
        <v>1234.3</v>
      </c>
      <c r="C4633" s="176">
        <v>42.4</v>
      </c>
      <c r="D4633" s="282">
        <v>120</v>
      </c>
      <c r="E4633" s="265"/>
    </row>
    <row r="4634" spans="1:5">
      <c r="A4634" s="283">
        <v>14125</v>
      </c>
      <c r="B4634" s="176">
        <v>106.9</v>
      </c>
      <c r="C4634" s="176">
        <v>38.1</v>
      </c>
      <c r="D4634" s="282">
        <v>96</v>
      </c>
      <c r="E4634" s="265"/>
    </row>
    <row r="4635" spans="1:5">
      <c r="A4635" s="283">
        <v>14126</v>
      </c>
      <c r="B4635" s="176">
        <v>0</v>
      </c>
      <c r="C4635" s="176">
        <v>0</v>
      </c>
      <c r="D4635" s="282">
        <v>87</v>
      </c>
      <c r="E4635" s="265"/>
    </row>
    <row r="4636" spans="1:5">
      <c r="A4636" s="283">
        <v>14127</v>
      </c>
      <c r="B4636" s="176">
        <v>716.9</v>
      </c>
      <c r="C4636" s="176">
        <v>44.2</v>
      </c>
      <c r="D4636" s="282">
        <v>136</v>
      </c>
      <c r="E4636" s="265"/>
    </row>
    <row r="4637" spans="1:5">
      <c r="A4637" s="283">
        <v>14129</v>
      </c>
      <c r="B4637" s="176">
        <v>57.6</v>
      </c>
      <c r="C4637" s="176">
        <v>41</v>
      </c>
      <c r="D4637" s="282">
        <v>87</v>
      </c>
      <c r="E4637" s="265"/>
    </row>
    <row r="4638" spans="1:5">
      <c r="A4638" s="283">
        <v>14130</v>
      </c>
      <c r="B4638" s="176">
        <v>0</v>
      </c>
      <c r="C4638" s="176">
        <v>0</v>
      </c>
      <c r="D4638" s="282">
        <v>87</v>
      </c>
      <c r="E4638" s="265"/>
    </row>
    <row r="4639" spans="1:5">
      <c r="A4639" s="283">
        <v>14131</v>
      </c>
      <c r="B4639" s="176">
        <v>127.1</v>
      </c>
      <c r="C4639" s="176">
        <v>44.9</v>
      </c>
      <c r="D4639" s="282">
        <v>87</v>
      </c>
      <c r="E4639" s="265"/>
    </row>
    <row r="4640" spans="1:5">
      <c r="A4640" s="283">
        <v>14132</v>
      </c>
      <c r="B4640" s="176">
        <v>183.6</v>
      </c>
      <c r="C4640" s="176">
        <v>41.4</v>
      </c>
      <c r="D4640" s="282">
        <v>94</v>
      </c>
      <c r="E4640" s="265"/>
    </row>
    <row r="4641" spans="1:5">
      <c r="A4641" s="283">
        <v>14133</v>
      </c>
      <c r="B4641" s="176">
        <v>58.5</v>
      </c>
      <c r="C4641" s="176">
        <v>43.8</v>
      </c>
      <c r="D4641" s="282">
        <v>87</v>
      </c>
      <c r="E4641" s="265"/>
    </row>
    <row r="4642" spans="1:5">
      <c r="A4642" s="283">
        <v>14134</v>
      </c>
      <c r="B4642" s="176">
        <v>67.099999999999994</v>
      </c>
      <c r="C4642" s="176">
        <v>46.1</v>
      </c>
      <c r="D4642" s="282">
        <v>87</v>
      </c>
      <c r="E4642" s="265"/>
    </row>
    <row r="4643" spans="1:5">
      <c r="A4643" s="283">
        <v>14135</v>
      </c>
      <c r="B4643" s="176">
        <v>128.30000000000001</v>
      </c>
      <c r="C4643" s="176">
        <v>46.1</v>
      </c>
      <c r="D4643" s="282">
        <v>87</v>
      </c>
      <c r="E4643" s="265"/>
    </row>
    <row r="4644" spans="1:5">
      <c r="A4644" s="283">
        <v>14136</v>
      </c>
      <c r="B4644" s="176">
        <v>184.5</v>
      </c>
      <c r="C4644" s="176">
        <v>42.1</v>
      </c>
      <c r="D4644" s="282">
        <v>117</v>
      </c>
      <c r="E4644" s="265"/>
    </row>
    <row r="4645" spans="1:5">
      <c r="A4645" s="283">
        <v>14138</v>
      </c>
      <c r="B4645" s="176">
        <v>45.6</v>
      </c>
      <c r="C4645" s="176">
        <v>34.5</v>
      </c>
      <c r="D4645" s="282">
        <v>87</v>
      </c>
      <c r="E4645" s="265"/>
    </row>
    <row r="4646" spans="1:5">
      <c r="A4646" s="283">
        <v>14139</v>
      </c>
      <c r="B4646" s="176">
        <v>92.7</v>
      </c>
      <c r="C4646" s="176">
        <v>45</v>
      </c>
      <c r="D4646" s="282">
        <v>115</v>
      </c>
      <c r="E4646" s="265"/>
    </row>
    <row r="4647" spans="1:5">
      <c r="A4647" s="283">
        <v>14140</v>
      </c>
      <c r="B4647" s="176">
        <v>0</v>
      </c>
      <c r="C4647" s="176">
        <v>0</v>
      </c>
      <c r="D4647" s="282">
        <v>87</v>
      </c>
      <c r="E4647" s="265"/>
    </row>
    <row r="4648" spans="1:5">
      <c r="A4648" s="283">
        <v>14141</v>
      </c>
      <c r="B4648" s="176">
        <v>130</v>
      </c>
      <c r="C4648" s="176">
        <v>42.1</v>
      </c>
      <c r="D4648" s="282">
        <v>109</v>
      </c>
      <c r="E4648" s="265"/>
    </row>
    <row r="4649" spans="1:5">
      <c r="A4649" s="283">
        <v>14143</v>
      </c>
      <c r="B4649" s="176">
        <v>75.400000000000006</v>
      </c>
      <c r="C4649" s="176">
        <v>45.1</v>
      </c>
      <c r="D4649" s="282">
        <v>87</v>
      </c>
      <c r="E4649" s="265"/>
    </row>
    <row r="4650" spans="1:5">
      <c r="A4650" s="283">
        <v>14144</v>
      </c>
      <c r="B4650" s="176">
        <v>0</v>
      </c>
      <c r="C4650" s="176">
        <v>0</v>
      </c>
      <c r="D4650" s="282">
        <v>87</v>
      </c>
      <c r="E4650" s="265"/>
    </row>
    <row r="4651" spans="1:5">
      <c r="A4651" s="283">
        <v>14145</v>
      </c>
      <c r="B4651" s="176">
        <v>50.8</v>
      </c>
      <c r="C4651" s="176">
        <v>41.4</v>
      </c>
      <c r="D4651" s="282">
        <v>87</v>
      </c>
      <c r="E4651" s="265"/>
    </row>
    <row r="4652" spans="1:5">
      <c r="A4652" s="283">
        <v>14150</v>
      </c>
      <c r="B4652" s="176">
        <v>3098.6</v>
      </c>
      <c r="C4652" s="176">
        <v>44</v>
      </c>
      <c r="D4652" s="282">
        <v>164</v>
      </c>
      <c r="E4652" s="265"/>
    </row>
    <row r="4653" spans="1:5">
      <c r="A4653" s="283">
        <v>14151</v>
      </c>
      <c r="B4653" s="176">
        <v>0</v>
      </c>
      <c r="C4653" s="176">
        <v>0</v>
      </c>
      <c r="D4653" s="282">
        <v>87</v>
      </c>
      <c r="E4653" s="265"/>
    </row>
    <row r="4654" spans="1:5">
      <c r="A4654" s="283">
        <v>14166</v>
      </c>
      <c r="B4654" s="176">
        <v>244.7</v>
      </c>
      <c r="C4654" s="176">
        <v>32.1</v>
      </c>
      <c r="D4654" s="282">
        <v>87</v>
      </c>
      <c r="E4654" s="265"/>
    </row>
    <row r="4655" spans="1:5">
      <c r="A4655" s="283">
        <v>14167</v>
      </c>
      <c r="B4655" s="176">
        <v>43.8</v>
      </c>
      <c r="C4655" s="176">
        <v>43.6</v>
      </c>
      <c r="D4655" s="282">
        <v>87</v>
      </c>
      <c r="E4655" s="265"/>
    </row>
    <row r="4656" spans="1:5">
      <c r="A4656" s="283">
        <v>14168</v>
      </c>
      <c r="B4656" s="176">
        <v>0</v>
      </c>
      <c r="C4656" s="176">
        <v>0</v>
      </c>
      <c r="D4656" s="282">
        <v>87</v>
      </c>
      <c r="E4656" s="265"/>
    </row>
    <row r="4657" spans="1:5">
      <c r="A4657" s="283">
        <v>14169</v>
      </c>
      <c r="B4657" s="176">
        <v>0</v>
      </c>
      <c r="C4657" s="176">
        <v>0</v>
      </c>
      <c r="D4657" s="282">
        <v>87</v>
      </c>
      <c r="E4657" s="265"/>
    </row>
    <row r="4658" spans="1:5">
      <c r="A4658" s="283">
        <v>14170</v>
      </c>
      <c r="B4658" s="176">
        <v>195.9</v>
      </c>
      <c r="C4658" s="176">
        <v>45</v>
      </c>
      <c r="D4658" s="282">
        <v>96</v>
      </c>
      <c r="E4658" s="265"/>
    </row>
    <row r="4659" spans="1:5">
      <c r="A4659" s="283">
        <v>14171</v>
      </c>
      <c r="B4659" s="176">
        <v>37.299999999999997</v>
      </c>
      <c r="C4659" s="176">
        <v>45.7</v>
      </c>
      <c r="D4659" s="282">
        <v>87</v>
      </c>
      <c r="E4659" s="265"/>
    </row>
    <row r="4660" spans="1:5">
      <c r="A4660" s="283">
        <v>14172</v>
      </c>
      <c r="B4660" s="176">
        <v>139.19999999999999</v>
      </c>
      <c r="C4660" s="176">
        <v>43.9</v>
      </c>
      <c r="D4660" s="282">
        <v>95</v>
      </c>
      <c r="E4660" s="265"/>
    </row>
    <row r="4661" spans="1:5">
      <c r="A4661" s="283">
        <v>14173</v>
      </c>
      <c r="B4661" s="176">
        <v>0</v>
      </c>
      <c r="C4661" s="176">
        <v>0</v>
      </c>
      <c r="D4661" s="282">
        <v>87</v>
      </c>
      <c r="E4661" s="265"/>
    </row>
    <row r="4662" spans="1:5">
      <c r="A4662" s="283">
        <v>14174</v>
      </c>
      <c r="B4662" s="176">
        <v>235.6</v>
      </c>
      <c r="C4662" s="176">
        <v>46</v>
      </c>
      <c r="D4662" s="282">
        <v>102</v>
      </c>
      <c r="E4662" s="265"/>
    </row>
    <row r="4663" spans="1:5">
      <c r="A4663" s="283">
        <v>14201</v>
      </c>
      <c r="B4663" s="176">
        <v>9000.7999999999993</v>
      </c>
      <c r="C4663" s="176">
        <v>32.6</v>
      </c>
      <c r="D4663" s="282">
        <v>153</v>
      </c>
      <c r="E4663" s="265"/>
    </row>
    <row r="4664" spans="1:5">
      <c r="A4664" s="283">
        <v>14202</v>
      </c>
      <c r="B4664" s="176">
        <v>4202.1000000000004</v>
      </c>
      <c r="C4664" s="176">
        <v>37.4</v>
      </c>
      <c r="D4664" s="282">
        <v>132</v>
      </c>
      <c r="E4664" s="265"/>
    </row>
    <row r="4665" spans="1:5">
      <c r="A4665" s="283">
        <v>14203</v>
      </c>
      <c r="B4665" s="176">
        <v>3640.7</v>
      </c>
      <c r="C4665" s="176">
        <v>33.299999999999997</v>
      </c>
      <c r="D4665" s="282">
        <v>150</v>
      </c>
      <c r="E4665" s="265"/>
    </row>
    <row r="4666" spans="1:5">
      <c r="A4666" s="283">
        <v>14204</v>
      </c>
      <c r="B4666" s="176">
        <v>3493.9</v>
      </c>
      <c r="C4666" s="176">
        <v>38.5</v>
      </c>
      <c r="D4666" s="282">
        <v>123</v>
      </c>
      <c r="E4666" s="265"/>
    </row>
    <row r="4667" spans="1:5">
      <c r="A4667" s="283">
        <v>14205</v>
      </c>
      <c r="B4667" s="176">
        <v>0</v>
      </c>
      <c r="C4667" s="176">
        <v>0</v>
      </c>
      <c r="D4667" s="282">
        <v>87</v>
      </c>
      <c r="E4667" s="265"/>
    </row>
    <row r="4668" spans="1:5">
      <c r="A4668" s="283">
        <v>14206</v>
      </c>
      <c r="B4668" s="176">
        <v>4248.3</v>
      </c>
      <c r="C4668" s="176">
        <v>40.5</v>
      </c>
      <c r="D4668" s="282">
        <v>111</v>
      </c>
      <c r="E4668" s="265"/>
    </row>
    <row r="4669" spans="1:5">
      <c r="A4669" s="283">
        <v>14207</v>
      </c>
      <c r="B4669" s="176">
        <v>6021.4</v>
      </c>
      <c r="C4669" s="176">
        <v>32.200000000000003</v>
      </c>
      <c r="D4669" s="282">
        <v>137</v>
      </c>
      <c r="E4669" s="265"/>
    </row>
    <row r="4670" spans="1:5">
      <c r="A4670" s="283">
        <v>14208</v>
      </c>
      <c r="B4670" s="176">
        <v>7250.2</v>
      </c>
      <c r="C4670" s="176">
        <v>34.6</v>
      </c>
      <c r="D4670" s="282">
        <v>128</v>
      </c>
      <c r="E4670" s="265"/>
    </row>
    <row r="4671" spans="1:5">
      <c r="A4671" s="283">
        <v>14209</v>
      </c>
      <c r="B4671" s="176">
        <v>7024.7</v>
      </c>
      <c r="C4671" s="176">
        <v>38.5</v>
      </c>
      <c r="D4671" s="282">
        <v>124</v>
      </c>
      <c r="E4671" s="265"/>
    </row>
    <row r="4672" spans="1:5">
      <c r="A4672" s="283">
        <v>14210</v>
      </c>
      <c r="B4672" s="176">
        <v>3685.8</v>
      </c>
      <c r="C4672" s="176">
        <v>34.6</v>
      </c>
      <c r="D4672" s="282">
        <v>137</v>
      </c>
      <c r="E4672" s="265"/>
    </row>
    <row r="4673" spans="1:5">
      <c r="A4673" s="283">
        <v>14211</v>
      </c>
      <c r="B4673" s="176">
        <v>5799.8</v>
      </c>
      <c r="C4673" s="176">
        <v>34.4</v>
      </c>
      <c r="D4673" s="282">
        <v>115</v>
      </c>
      <c r="E4673" s="265"/>
    </row>
    <row r="4674" spans="1:5">
      <c r="A4674" s="283">
        <v>14212</v>
      </c>
      <c r="B4674" s="176">
        <v>4134.5</v>
      </c>
      <c r="C4674" s="176">
        <v>37.9</v>
      </c>
      <c r="D4674" s="282">
        <v>87</v>
      </c>
      <c r="E4674" s="265"/>
    </row>
    <row r="4675" spans="1:5">
      <c r="A4675" s="283">
        <v>14213</v>
      </c>
      <c r="B4675" s="176">
        <v>10104.9</v>
      </c>
      <c r="C4675" s="176">
        <v>28.4</v>
      </c>
      <c r="D4675" s="282">
        <v>111</v>
      </c>
      <c r="E4675" s="265"/>
    </row>
    <row r="4676" spans="1:5">
      <c r="A4676" s="283">
        <v>14214</v>
      </c>
      <c r="B4676" s="176">
        <v>2868.3</v>
      </c>
      <c r="C4676" s="176">
        <v>32.4</v>
      </c>
      <c r="D4676" s="282">
        <v>163</v>
      </c>
      <c r="E4676" s="265"/>
    </row>
    <row r="4677" spans="1:5">
      <c r="A4677" s="283">
        <v>14215</v>
      </c>
      <c r="B4677" s="176">
        <v>7950.4</v>
      </c>
      <c r="C4677" s="176">
        <v>30.8</v>
      </c>
      <c r="D4677" s="282">
        <v>157</v>
      </c>
      <c r="E4677" s="265"/>
    </row>
    <row r="4678" spans="1:5">
      <c r="A4678" s="283">
        <v>14216</v>
      </c>
      <c r="B4678" s="176">
        <v>7921</v>
      </c>
      <c r="C4678" s="176">
        <v>36</v>
      </c>
      <c r="D4678" s="282">
        <v>123</v>
      </c>
      <c r="E4678" s="265"/>
    </row>
    <row r="4679" spans="1:5">
      <c r="A4679" s="283">
        <v>14217</v>
      </c>
      <c r="B4679" s="176">
        <v>4944.8999999999996</v>
      </c>
      <c r="C4679" s="176">
        <v>41.2</v>
      </c>
      <c r="D4679" s="282">
        <v>131</v>
      </c>
      <c r="E4679" s="265"/>
    </row>
    <row r="4680" spans="1:5">
      <c r="A4680" s="283">
        <v>14218</v>
      </c>
      <c r="B4680" s="176">
        <v>2785.3</v>
      </c>
      <c r="C4680" s="176">
        <v>40</v>
      </c>
      <c r="D4680" s="282">
        <v>121</v>
      </c>
      <c r="E4680" s="265"/>
    </row>
    <row r="4681" spans="1:5">
      <c r="A4681" s="283">
        <v>14219</v>
      </c>
      <c r="B4681" s="176">
        <v>1864.8</v>
      </c>
      <c r="C4681" s="176">
        <v>40.700000000000003</v>
      </c>
      <c r="D4681" s="282">
        <v>124</v>
      </c>
      <c r="E4681" s="265"/>
    </row>
    <row r="4682" spans="1:5">
      <c r="A4682" s="283">
        <v>14220</v>
      </c>
      <c r="B4682" s="176">
        <v>5258.9</v>
      </c>
      <c r="C4682" s="176">
        <v>37</v>
      </c>
      <c r="D4682" s="282">
        <v>154</v>
      </c>
      <c r="E4682" s="265"/>
    </row>
    <row r="4683" spans="1:5">
      <c r="A4683" s="283">
        <v>14221</v>
      </c>
      <c r="B4683" s="176">
        <v>2031.1</v>
      </c>
      <c r="C4683" s="176">
        <v>45.5</v>
      </c>
      <c r="D4683" s="282">
        <v>186</v>
      </c>
      <c r="E4683" s="265"/>
    </row>
    <row r="4684" spans="1:5">
      <c r="A4684" s="283">
        <v>14222</v>
      </c>
      <c r="B4684" s="176">
        <v>11364.2</v>
      </c>
      <c r="C4684" s="176">
        <v>32.799999999999997</v>
      </c>
      <c r="D4684" s="282">
        <v>178</v>
      </c>
      <c r="E4684" s="265"/>
    </row>
    <row r="4685" spans="1:5">
      <c r="A4685" s="283">
        <v>14223</v>
      </c>
      <c r="B4685" s="176">
        <v>6077.1</v>
      </c>
      <c r="C4685" s="176">
        <v>42.9</v>
      </c>
      <c r="D4685" s="282">
        <v>134</v>
      </c>
      <c r="E4685" s="265"/>
    </row>
    <row r="4686" spans="1:5">
      <c r="A4686" s="283">
        <v>14224</v>
      </c>
      <c r="B4686" s="176">
        <v>1952.8</v>
      </c>
      <c r="C4686" s="176">
        <v>45.2</v>
      </c>
      <c r="D4686" s="282">
        <v>169</v>
      </c>
      <c r="E4686" s="265"/>
    </row>
    <row r="4687" spans="1:5">
      <c r="A4687" s="283">
        <v>14225</v>
      </c>
      <c r="B4687" s="176">
        <v>2391.1999999999998</v>
      </c>
      <c r="C4687" s="176">
        <v>41.8</v>
      </c>
      <c r="D4687" s="282">
        <v>150</v>
      </c>
      <c r="E4687" s="265"/>
    </row>
    <row r="4688" spans="1:5">
      <c r="A4688" s="283">
        <v>14226</v>
      </c>
      <c r="B4688" s="176">
        <v>4044.4</v>
      </c>
      <c r="C4688" s="176">
        <v>37.5</v>
      </c>
      <c r="D4688" s="282">
        <v>187</v>
      </c>
      <c r="E4688" s="265"/>
    </row>
    <row r="4689" spans="1:5">
      <c r="A4689" s="283">
        <v>14227</v>
      </c>
      <c r="B4689" s="176">
        <v>2720.1</v>
      </c>
      <c r="C4689" s="176">
        <v>46.1</v>
      </c>
      <c r="D4689" s="282">
        <v>132</v>
      </c>
      <c r="E4689" s="265"/>
    </row>
    <row r="4690" spans="1:5">
      <c r="A4690" s="283">
        <v>14228</v>
      </c>
      <c r="B4690" s="176">
        <v>1700.8</v>
      </c>
      <c r="C4690" s="176">
        <v>27.7</v>
      </c>
      <c r="D4690" s="282">
        <v>110</v>
      </c>
      <c r="E4690" s="265"/>
    </row>
    <row r="4691" spans="1:5">
      <c r="A4691" s="283">
        <v>14231</v>
      </c>
      <c r="B4691" s="176">
        <v>3478.8</v>
      </c>
      <c r="C4691" s="176">
        <v>45.9</v>
      </c>
      <c r="D4691" s="282">
        <v>87</v>
      </c>
      <c r="E4691" s="265"/>
    </row>
    <row r="4692" spans="1:5">
      <c r="A4692" s="283">
        <v>14240</v>
      </c>
      <c r="B4692" s="176">
        <v>0</v>
      </c>
      <c r="C4692" s="176">
        <v>0</v>
      </c>
      <c r="D4692" s="282">
        <v>87</v>
      </c>
      <c r="E4692" s="265"/>
    </row>
    <row r="4693" spans="1:5">
      <c r="A4693" s="283">
        <v>14260</v>
      </c>
      <c r="B4693" s="176">
        <v>0</v>
      </c>
      <c r="C4693" s="176">
        <v>0</v>
      </c>
      <c r="D4693" s="282">
        <v>87</v>
      </c>
      <c r="E4693" s="265"/>
    </row>
    <row r="4694" spans="1:5">
      <c r="A4694" s="283">
        <v>14263</v>
      </c>
      <c r="B4694" s="176">
        <v>0</v>
      </c>
      <c r="C4694" s="176">
        <v>0</v>
      </c>
      <c r="D4694" s="282">
        <v>87</v>
      </c>
      <c r="E4694" s="265"/>
    </row>
    <row r="4695" spans="1:5">
      <c r="A4695" s="283">
        <v>14270</v>
      </c>
      <c r="B4695" s="176">
        <v>0</v>
      </c>
      <c r="C4695" s="176">
        <v>0</v>
      </c>
      <c r="D4695" s="282">
        <v>87</v>
      </c>
      <c r="E4695" s="265"/>
    </row>
    <row r="4696" spans="1:5">
      <c r="A4696" s="283">
        <v>14272</v>
      </c>
      <c r="B4696" s="176">
        <v>0</v>
      </c>
      <c r="C4696" s="176">
        <v>0</v>
      </c>
      <c r="D4696" s="282">
        <v>87</v>
      </c>
      <c r="E4696" s="265"/>
    </row>
    <row r="4697" spans="1:5">
      <c r="A4697" s="283">
        <v>14273</v>
      </c>
      <c r="B4697" s="176">
        <v>0</v>
      </c>
      <c r="C4697" s="176">
        <v>0</v>
      </c>
      <c r="D4697" s="282">
        <v>87</v>
      </c>
      <c r="E4697" s="265"/>
    </row>
    <row r="4698" spans="1:5">
      <c r="A4698" s="283">
        <v>14301</v>
      </c>
      <c r="B4698" s="176">
        <v>4648.6000000000004</v>
      </c>
      <c r="C4698" s="176">
        <v>39.6</v>
      </c>
      <c r="D4698" s="282">
        <v>94</v>
      </c>
      <c r="E4698" s="265"/>
    </row>
    <row r="4699" spans="1:5">
      <c r="A4699" s="283">
        <v>14302</v>
      </c>
      <c r="B4699" s="176">
        <v>0</v>
      </c>
      <c r="C4699" s="176">
        <v>0</v>
      </c>
      <c r="D4699" s="282">
        <v>87</v>
      </c>
      <c r="E4699" s="265"/>
    </row>
    <row r="4700" spans="1:5">
      <c r="A4700" s="283">
        <v>14303</v>
      </c>
      <c r="B4700" s="176">
        <v>2180.6999999999998</v>
      </c>
      <c r="C4700" s="176">
        <v>38.9</v>
      </c>
      <c r="D4700" s="282">
        <v>95</v>
      </c>
      <c r="E4700" s="265"/>
    </row>
    <row r="4701" spans="1:5">
      <c r="A4701" s="283">
        <v>14304</v>
      </c>
      <c r="B4701" s="176">
        <v>1328</v>
      </c>
      <c r="C4701" s="176">
        <v>43.4</v>
      </c>
      <c r="D4701" s="282">
        <v>132</v>
      </c>
      <c r="E4701" s="265"/>
    </row>
    <row r="4702" spans="1:5">
      <c r="A4702" s="283">
        <v>14305</v>
      </c>
      <c r="B4702" s="176">
        <v>2073</v>
      </c>
      <c r="C4702" s="176">
        <v>35.4</v>
      </c>
      <c r="D4702" s="282">
        <v>108</v>
      </c>
      <c r="E4702" s="265"/>
    </row>
    <row r="4703" spans="1:5">
      <c r="A4703" s="283">
        <v>14410</v>
      </c>
      <c r="B4703" s="176">
        <v>210.7</v>
      </c>
      <c r="C4703" s="176">
        <v>40.700000000000003</v>
      </c>
      <c r="D4703" s="282">
        <v>87</v>
      </c>
      <c r="E4703" s="265"/>
    </row>
    <row r="4704" spans="1:5">
      <c r="A4704" s="283">
        <v>14411</v>
      </c>
      <c r="B4704" s="176">
        <v>125.4</v>
      </c>
      <c r="C4704" s="176">
        <v>39.200000000000003</v>
      </c>
      <c r="D4704" s="282">
        <v>93</v>
      </c>
      <c r="E4704" s="265"/>
    </row>
    <row r="4705" spans="1:5">
      <c r="A4705" s="283">
        <v>14413</v>
      </c>
      <c r="B4705" s="176">
        <v>0</v>
      </c>
      <c r="C4705" s="176">
        <v>0</v>
      </c>
      <c r="D4705" s="282">
        <v>87</v>
      </c>
      <c r="E4705" s="265"/>
    </row>
    <row r="4706" spans="1:5">
      <c r="A4706" s="283">
        <v>14414</v>
      </c>
      <c r="B4706" s="176">
        <v>205.6</v>
      </c>
      <c r="C4706" s="176">
        <v>41.2</v>
      </c>
      <c r="D4706" s="282">
        <v>94</v>
      </c>
      <c r="E4706" s="265"/>
    </row>
    <row r="4707" spans="1:5">
      <c r="A4707" s="283">
        <v>14415</v>
      </c>
      <c r="B4707" s="176">
        <v>42.4</v>
      </c>
      <c r="C4707" s="176">
        <v>31.9</v>
      </c>
      <c r="D4707" s="282">
        <v>87</v>
      </c>
      <c r="E4707" s="265"/>
    </row>
    <row r="4708" spans="1:5">
      <c r="A4708" s="283">
        <v>14416</v>
      </c>
      <c r="B4708" s="176">
        <v>103</v>
      </c>
      <c r="C4708" s="176">
        <v>42.2</v>
      </c>
      <c r="D4708" s="282">
        <v>87</v>
      </c>
      <c r="E4708" s="265"/>
    </row>
    <row r="4709" spans="1:5">
      <c r="A4709" s="283">
        <v>14418</v>
      </c>
      <c r="B4709" s="176">
        <v>36.9</v>
      </c>
      <c r="C4709" s="176">
        <v>46.5</v>
      </c>
      <c r="D4709" s="282">
        <v>87</v>
      </c>
      <c r="E4709" s="265"/>
    </row>
    <row r="4710" spans="1:5">
      <c r="A4710" s="283">
        <v>14420</v>
      </c>
      <c r="B4710" s="176">
        <v>367.2</v>
      </c>
      <c r="C4710" s="176">
        <v>29.8</v>
      </c>
      <c r="D4710" s="282">
        <v>114</v>
      </c>
      <c r="E4710" s="265"/>
    </row>
    <row r="4711" spans="1:5">
      <c r="A4711" s="283">
        <v>14422</v>
      </c>
      <c r="B4711" s="176">
        <v>74.599999999999994</v>
      </c>
      <c r="C4711" s="176">
        <v>41.6</v>
      </c>
      <c r="D4711" s="282">
        <v>87</v>
      </c>
      <c r="E4711" s="265"/>
    </row>
    <row r="4712" spans="1:5">
      <c r="A4712" s="283">
        <v>14423</v>
      </c>
      <c r="B4712" s="176">
        <v>92.9</v>
      </c>
      <c r="C4712" s="176">
        <v>43.2</v>
      </c>
      <c r="D4712" s="282">
        <v>87</v>
      </c>
      <c r="E4712" s="265"/>
    </row>
    <row r="4713" spans="1:5">
      <c r="A4713" s="283">
        <v>14424</v>
      </c>
      <c r="B4713" s="176">
        <v>184</v>
      </c>
      <c r="C4713" s="176">
        <v>44</v>
      </c>
      <c r="D4713" s="282">
        <v>122</v>
      </c>
      <c r="E4713" s="265"/>
    </row>
    <row r="4714" spans="1:5">
      <c r="A4714" s="283">
        <v>14425</v>
      </c>
      <c r="B4714" s="176">
        <v>421.9</v>
      </c>
      <c r="C4714" s="176">
        <v>36.4</v>
      </c>
      <c r="D4714" s="282">
        <v>96</v>
      </c>
      <c r="E4714" s="265"/>
    </row>
    <row r="4715" spans="1:5">
      <c r="A4715" s="283">
        <v>14427</v>
      </c>
      <c r="B4715" s="176">
        <v>62.6</v>
      </c>
      <c r="C4715" s="176">
        <v>41.5</v>
      </c>
      <c r="D4715" s="282">
        <v>87</v>
      </c>
      <c r="E4715" s="265"/>
    </row>
    <row r="4716" spans="1:5">
      <c r="A4716" s="283">
        <v>14428</v>
      </c>
      <c r="B4716" s="176">
        <v>181.2</v>
      </c>
      <c r="C4716" s="176">
        <v>41.7</v>
      </c>
      <c r="D4716" s="282">
        <v>95</v>
      </c>
      <c r="E4716" s="265"/>
    </row>
    <row r="4717" spans="1:5">
      <c r="A4717" s="283">
        <v>14429</v>
      </c>
      <c r="B4717" s="176">
        <v>0</v>
      </c>
      <c r="C4717" s="176">
        <v>0</v>
      </c>
      <c r="D4717" s="282">
        <v>87</v>
      </c>
      <c r="E4717" s="265"/>
    </row>
    <row r="4718" spans="1:5">
      <c r="A4718" s="283">
        <v>14430</v>
      </c>
      <c r="B4718" s="176">
        <v>0</v>
      </c>
      <c r="C4718" s="176">
        <v>0</v>
      </c>
      <c r="D4718" s="282">
        <v>87</v>
      </c>
      <c r="E4718" s="265"/>
    </row>
    <row r="4719" spans="1:5">
      <c r="A4719" s="283">
        <v>14432</v>
      </c>
      <c r="B4719" s="176">
        <v>156.9</v>
      </c>
      <c r="C4719" s="176">
        <v>42.5</v>
      </c>
      <c r="D4719" s="282">
        <v>87</v>
      </c>
      <c r="E4719" s="265"/>
    </row>
    <row r="4720" spans="1:5">
      <c r="A4720" s="283">
        <v>14433</v>
      </c>
      <c r="B4720" s="176">
        <v>82.6</v>
      </c>
      <c r="C4720" s="176">
        <v>39.1</v>
      </c>
      <c r="D4720" s="282">
        <v>106</v>
      </c>
      <c r="E4720" s="265"/>
    </row>
    <row r="4721" spans="1:5">
      <c r="A4721" s="283">
        <v>14435</v>
      </c>
      <c r="B4721" s="176">
        <v>77</v>
      </c>
      <c r="C4721" s="176">
        <v>43.6</v>
      </c>
      <c r="D4721" s="282">
        <v>87</v>
      </c>
      <c r="E4721" s="265"/>
    </row>
    <row r="4722" spans="1:5">
      <c r="A4722" s="283">
        <v>14437</v>
      </c>
      <c r="B4722" s="176">
        <v>89.7</v>
      </c>
      <c r="C4722" s="176">
        <v>42.1</v>
      </c>
      <c r="D4722" s="282">
        <v>94</v>
      </c>
      <c r="E4722" s="265"/>
    </row>
    <row r="4723" spans="1:5">
      <c r="A4723" s="283">
        <v>14441</v>
      </c>
      <c r="B4723" s="176">
        <v>52.6</v>
      </c>
      <c r="C4723" s="176">
        <v>39.4</v>
      </c>
      <c r="D4723" s="282">
        <v>87</v>
      </c>
      <c r="E4723" s="265"/>
    </row>
    <row r="4724" spans="1:5">
      <c r="A4724" s="283">
        <v>14443</v>
      </c>
      <c r="B4724" s="176">
        <v>76.2</v>
      </c>
      <c r="C4724" s="176">
        <v>46.3</v>
      </c>
      <c r="D4724" s="282">
        <v>87</v>
      </c>
      <c r="E4724" s="265"/>
    </row>
    <row r="4725" spans="1:5">
      <c r="A4725" s="283">
        <v>14445</v>
      </c>
      <c r="B4725" s="176">
        <v>3487.4</v>
      </c>
      <c r="C4725" s="176">
        <v>37.299999999999997</v>
      </c>
      <c r="D4725" s="282">
        <v>117</v>
      </c>
      <c r="E4725" s="265"/>
    </row>
    <row r="4726" spans="1:5">
      <c r="A4726" s="283">
        <v>14449</v>
      </c>
      <c r="B4726" s="176">
        <v>0</v>
      </c>
      <c r="C4726" s="176">
        <v>0</v>
      </c>
      <c r="D4726" s="282">
        <v>87</v>
      </c>
      <c r="E4726" s="265"/>
    </row>
    <row r="4727" spans="1:5">
      <c r="A4727" s="283">
        <v>14450</v>
      </c>
      <c r="B4727" s="176">
        <v>1297.9000000000001</v>
      </c>
      <c r="C4727" s="176">
        <v>43.3</v>
      </c>
      <c r="D4727" s="282">
        <v>128</v>
      </c>
      <c r="E4727" s="265"/>
    </row>
    <row r="4728" spans="1:5">
      <c r="A4728" s="283">
        <v>14452</v>
      </c>
      <c r="B4728" s="176">
        <v>176.6</v>
      </c>
      <c r="C4728" s="176">
        <v>40</v>
      </c>
      <c r="D4728" s="282">
        <v>87</v>
      </c>
      <c r="E4728" s="265"/>
    </row>
    <row r="4729" spans="1:5">
      <c r="A4729" s="283">
        <v>14453</v>
      </c>
      <c r="B4729" s="176">
        <v>0</v>
      </c>
      <c r="C4729" s="176">
        <v>0</v>
      </c>
      <c r="D4729" s="282">
        <v>87</v>
      </c>
      <c r="E4729" s="265"/>
    </row>
    <row r="4730" spans="1:5">
      <c r="A4730" s="283">
        <v>14454</v>
      </c>
      <c r="B4730" s="176">
        <v>180.1</v>
      </c>
      <c r="C4730" s="176">
        <v>23.8</v>
      </c>
      <c r="D4730" s="282">
        <v>114</v>
      </c>
      <c r="E4730" s="265"/>
    </row>
    <row r="4731" spans="1:5">
      <c r="A4731" s="283">
        <v>14456</v>
      </c>
      <c r="B4731" s="176">
        <v>265.39999999999998</v>
      </c>
      <c r="C4731" s="176">
        <v>37.700000000000003</v>
      </c>
      <c r="D4731" s="282">
        <v>175</v>
      </c>
      <c r="E4731" s="265"/>
    </row>
    <row r="4732" spans="1:5">
      <c r="A4732" s="283">
        <v>14461</v>
      </c>
      <c r="B4732" s="176">
        <v>0</v>
      </c>
      <c r="C4732" s="176">
        <v>0</v>
      </c>
      <c r="D4732" s="282">
        <v>87</v>
      </c>
      <c r="E4732" s="265"/>
    </row>
    <row r="4733" spans="1:5">
      <c r="A4733" s="283">
        <v>14462</v>
      </c>
      <c r="B4733" s="176">
        <v>58.6</v>
      </c>
      <c r="C4733" s="176">
        <v>39.1</v>
      </c>
      <c r="D4733" s="282">
        <v>96</v>
      </c>
      <c r="E4733" s="265"/>
    </row>
    <row r="4734" spans="1:5">
      <c r="A4734" s="283">
        <v>14463</v>
      </c>
      <c r="B4734" s="176">
        <v>43.2</v>
      </c>
      <c r="C4734" s="176">
        <v>41.9</v>
      </c>
      <c r="D4734" s="282">
        <v>87</v>
      </c>
      <c r="E4734" s="265"/>
    </row>
    <row r="4735" spans="1:5">
      <c r="A4735" s="283">
        <v>14464</v>
      </c>
      <c r="B4735" s="176">
        <v>197.7</v>
      </c>
      <c r="C4735" s="176">
        <v>39.4</v>
      </c>
      <c r="D4735" s="282">
        <v>94</v>
      </c>
      <c r="E4735" s="265"/>
    </row>
    <row r="4736" spans="1:5">
      <c r="A4736" s="283">
        <v>14466</v>
      </c>
      <c r="B4736" s="176">
        <v>79</v>
      </c>
      <c r="C4736" s="176">
        <v>44.2</v>
      </c>
      <c r="D4736" s="282">
        <v>87</v>
      </c>
      <c r="E4736" s="265"/>
    </row>
    <row r="4737" spans="1:5">
      <c r="A4737" s="283">
        <v>14467</v>
      </c>
      <c r="B4737" s="176">
        <v>962.7</v>
      </c>
      <c r="C4737" s="176">
        <v>40.299999999999997</v>
      </c>
      <c r="D4737" s="282">
        <v>123</v>
      </c>
      <c r="E4737" s="265"/>
    </row>
    <row r="4738" spans="1:5">
      <c r="A4738" s="283">
        <v>14468</v>
      </c>
      <c r="B4738" s="176">
        <v>395.4</v>
      </c>
      <c r="C4738" s="176">
        <v>40.700000000000003</v>
      </c>
      <c r="D4738" s="282">
        <v>94</v>
      </c>
      <c r="E4738" s="265"/>
    </row>
    <row r="4739" spans="1:5">
      <c r="A4739" s="283">
        <v>14469</v>
      </c>
      <c r="B4739" s="176">
        <v>98.6</v>
      </c>
      <c r="C4739" s="176">
        <v>44.8</v>
      </c>
      <c r="D4739" s="282">
        <v>95</v>
      </c>
      <c r="E4739" s="265"/>
    </row>
    <row r="4740" spans="1:5">
      <c r="A4740" s="283">
        <v>14470</v>
      </c>
      <c r="B4740" s="176">
        <v>120.6</v>
      </c>
      <c r="C4740" s="176">
        <v>41.2</v>
      </c>
      <c r="D4740" s="282">
        <v>107</v>
      </c>
      <c r="E4740" s="265"/>
    </row>
    <row r="4741" spans="1:5">
      <c r="A4741" s="283">
        <v>14471</v>
      </c>
      <c r="B4741" s="176">
        <v>73.8</v>
      </c>
      <c r="C4741" s="176">
        <v>47.6</v>
      </c>
      <c r="D4741" s="282">
        <v>87</v>
      </c>
      <c r="E4741" s="265"/>
    </row>
    <row r="4742" spans="1:5">
      <c r="A4742" s="283">
        <v>14472</v>
      </c>
      <c r="B4742" s="176">
        <v>201.9</v>
      </c>
      <c r="C4742" s="176">
        <v>43.3</v>
      </c>
      <c r="D4742" s="282">
        <v>104</v>
      </c>
      <c r="E4742" s="265"/>
    </row>
    <row r="4743" spans="1:5">
      <c r="A4743" s="283">
        <v>14475</v>
      </c>
      <c r="B4743" s="176">
        <v>75.5</v>
      </c>
      <c r="C4743" s="176">
        <v>46.3</v>
      </c>
      <c r="D4743" s="282">
        <v>87</v>
      </c>
      <c r="E4743" s="265"/>
    </row>
    <row r="4744" spans="1:5">
      <c r="A4744" s="283">
        <v>14476</v>
      </c>
      <c r="B4744" s="176">
        <v>91.7</v>
      </c>
      <c r="C4744" s="176">
        <v>43.7</v>
      </c>
      <c r="D4744" s="282">
        <v>87</v>
      </c>
      <c r="E4744" s="265"/>
    </row>
    <row r="4745" spans="1:5">
      <c r="A4745" s="283">
        <v>14477</v>
      </c>
      <c r="B4745" s="176">
        <v>65.8</v>
      </c>
      <c r="C4745" s="176">
        <v>42.9</v>
      </c>
      <c r="D4745" s="282">
        <v>87</v>
      </c>
      <c r="E4745" s="265"/>
    </row>
    <row r="4746" spans="1:5">
      <c r="A4746" s="283">
        <v>14478</v>
      </c>
      <c r="B4746" s="176">
        <v>65.900000000000006</v>
      </c>
      <c r="C4746" s="176">
        <v>38.9</v>
      </c>
      <c r="D4746" s="282">
        <v>128</v>
      </c>
      <c r="E4746" s="265"/>
    </row>
    <row r="4747" spans="1:5">
      <c r="A4747" s="283">
        <v>14479</v>
      </c>
      <c r="B4747" s="176">
        <v>65.3</v>
      </c>
      <c r="C4747" s="176">
        <v>44.3</v>
      </c>
      <c r="D4747" s="282">
        <v>87</v>
      </c>
      <c r="E4747" s="265"/>
    </row>
    <row r="4748" spans="1:5">
      <c r="A4748" s="283">
        <v>14480</v>
      </c>
      <c r="B4748" s="176">
        <v>587.9</v>
      </c>
      <c r="C4748" s="176">
        <v>41.1</v>
      </c>
      <c r="D4748" s="282">
        <v>87</v>
      </c>
      <c r="E4748" s="265"/>
    </row>
    <row r="4749" spans="1:5">
      <c r="A4749" s="283">
        <v>14481</v>
      </c>
      <c r="B4749" s="176">
        <v>64.099999999999994</v>
      </c>
      <c r="C4749" s="176">
        <v>42.5</v>
      </c>
      <c r="D4749" s="282">
        <v>87</v>
      </c>
      <c r="E4749" s="265"/>
    </row>
    <row r="4750" spans="1:5">
      <c r="A4750" s="283">
        <v>14482</v>
      </c>
      <c r="B4750" s="176">
        <v>152.69999999999999</v>
      </c>
      <c r="C4750" s="176">
        <v>41.4</v>
      </c>
      <c r="D4750" s="282">
        <v>132</v>
      </c>
      <c r="E4750" s="265"/>
    </row>
    <row r="4751" spans="1:5">
      <c r="A4751" s="283">
        <v>14485</v>
      </c>
      <c r="B4751" s="176">
        <v>144.30000000000001</v>
      </c>
      <c r="C4751" s="176">
        <v>41</v>
      </c>
      <c r="D4751" s="282">
        <v>113</v>
      </c>
      <c r="E4751" s="265"/>
    </row>
    <row r="4752" spans="1:5">
      <c r="A4752" s="283">
        <v>14486</v>
      </c>
      <c r="B4752" s="176">
        <v>51.6</v>
      </c>
      <c r="C4752" s="176">
        <v>42.4</v>
      </c>
      <c r="D4752" s="282">
        <v>87</v>
      </c>
      <c r="E4752" s="265"/>
    </row>
    <row r="4753" spans="1:5">
      <c r="A4753" s="283">
        <v>14487</v>
      </c>
      <c r="B4753" s="176">
        <v>169.3</v>
      </c>
      <c r="C4753" s="176">
        <v>41.9</v>
      </c>
      <c r="D4753" s="282">
        <v>87</v>
      </c>
      <c r="E4753" s="265"/>
    </row>
    <row r="4754" spans="1:5">
      <c r="A4754" s="283">
        <v>14488</v>
      </c>
      <c r="B4754" s="176">
        <v>0</v>
      </c>
      <c r="C4754" s="176">
        <v>0</v>
      </c>
      <c r="D4754" s="282">
        <v>87</v>
      </c>
      <c r="E4754" s="265"/>
    </row>
    <row r="4755" spans="1:5">
      <c r="A4755" s="283">
        <v>14489</v>
      </c>
      <c r="B4755" s="176">
        <v>112.6</v>
      </c>
      <c r="C4755" s="176">
        <v>41.4</v>
      </c>
      <c r="D4755" s="282">
        <v>95</v>
      </c>
      <c r="E4755" s="265"/>
    </row>
    <row r="4756" spans="1:5">
      <c r="A4756" s="283">
        <v>14502</v>
      </c>
      <c r="B4756" s="176">
        <v>274.60000000000002</v>
      </c>
      <c r="C4756" s="176">
        <v>39.5</v>
      </c>
      <c r="D4756" s="282">
        <v>95</v>
      </c>
      <c r="E4756" s="265"/>
    </row>
    <row r="4757" spans="1:5">
      <c r="A4757" s="283">
        <v>14504</v>
      </c>
      <c r="B4757" s="176">
        <v>497.9</v>
      </c>
      <c r="C4757" s="176">
        <v>40.9</v>
      </c>
      <c r="D4757" s="282">
        <v>87</v>
      </c>
      <c r="E4757" s="265"/>
    </row>
    <row r="4758" spans="1:5">
      <c r="A4758" s="283">
        <v>14505</v>
      </c>
      <c r="B4758" s="176">
        <v>146.30000000000001</v>
      </c>
      <c r="C4758" s="176">
        <v>40.9</v>
      </c>
      <c r="D4758" s="282">
        <v>96</v>
      </c>
      <c r="E4758" s="265"/>
    </row>
    <row r="4759" spans="1:5">
      <c r="A4759" s="283">
        <v>14506</v>
      </c>
      <c r="B4759" s="176">
        <v>198.6</v>
      </c>
      <c r="C4759" s="176">
        <v>44.9</v>
      </c>
      <c r="D4759" s="282">
        <v>87</v>
      </c>
      <c r="E4759" s="265"/>
    </row>
    <row r="4760" spans="1:5">
      <c r="A4760" s="283">
        <v>14507</v>
      </c>
      <c r="B4760" s="176">
        <v>46.7</v>
      </c>
      <c r="C4760" s="176">
        <v>42</v>
      </c>
      <c r="D4760" s="282">
        <v>97</v>
      </c>
      <c r="E4760" s="265"/>
    </row>
    <row r="4761" spans="1:5">
      <c r="A4761" s="283">
        <v>14508</v>
      </c>
      <c r="B4761" s="176">
        <v>0</v>
      </c>
      <c r="C4761" s="176">
        <v>0</v>
      </c>
      <c r="D4761" s="282">
        <v>87</v>
      </c>
      <c r="E4761" s="265"/>
    </row>
    <row r="4762" spans="1:5">
      <c r="A4762" s="283">
        <v>14510</v>
      </c>
      <c r="B4762" s="176">
        <v>93.2</v>
      </c>
      <c r="C4762" s="176">
        <v>42.7</v>
      </c>
      <c r="D4762" s="282">
        <v>87</v>
      </c>
      <c r="E4762" s="265"/>
    </row>
    <row r="4763" spans="1:5">
      <c r="A4763" s="283">
        <v>14511</v>
      </c>
      <c r="B4763" s="176">
        <v>0</v>
      </c>
      <c r="C4763" s="176">
        <v>0</v>
      </c>
      <c r="D4763" s="282">
        <v>87</v>
      </c>
      <c r="E4763" s="265"/>
    </row>
    <row r="4764" spans="1:5">
      <c r="A4764" s="283">
        <v>14512</v>
      </c>
      <c r="B4764" s="176">
        <v>46.5</v>
      </c>
      <c r="C4764" s="176">
        <v>45.4</v>
      </c>
      <c r="D4764" s="282">
        <v>102</v>
      </c>
      <c r="E4764" s="265"/>
    </row>
    <row r="4765" spans="1:5">
      <c r="A4765" s="283">
        <v>14513</v>
      </c>
      <c r="B4765" s="176">
        <v>277.89999999999998</v>
      </c>
      <c r="C4765" s="176">
        <v>42.1</v>
      </c>
      <c r="D4765" s="282">
        <v>121</v>
      </c>
      <c r="E4765" s="265"/>
    </row>
    <row r="4766" spans="1:5">
      <c r="A4766" s="283">
        <v>14514</v>
      </c>
      <c r="B4766" s="176">
        <v>856.2</v>
      </c>
      <c r="C4766" s="176">
        <v>36.4</v>
      </c>
      <c r="D4766" s="282">
        <v>95</v>
      </c>
      <c r="E4766" s="265"/>
    </row>
    <row r="4767" spans="1:5">
      <c r="A4767" s="283">
        <v>14515</v>
      </c>
      <c r="B4767" s="176">
        <v>0</v>
      </c>
      <c r="C4767" s="176">
        <v>0</v>
      </c>
      <c r="D4767" s="282">
        <v>87</v>
      </c>
      <c r="E4767" s="265"/>
    </row>
    <row r="4768" spans="1:5">
      <c r="A4768" s="283">
        <v>14516</v>
      </c>
      <c r="B4768" s="176">
        <v>64.5</v>
      </c>
      <c r="C4768" s="176">
        <v>43.8</v>
      </c>
      <c r="D4768" s="282">
        <v>87</v>
      </c>
      <c r="E4768" s="265"/>
    </row>
    <row r="4769" spans="1:5">
      <c r="A4769" s="283">
        <v>14517</v>
      </c>
      <c r="B4769" s="176">
        <v>65.2</v>
      </c>
      <c r="C4769" s="176">
        <v>42.3</v>
      </c>
      <c r="D4769" s="282">
        <v>87</v>
      </c>
      <c r="E4769" s="265"/>
    </row>
    <row r="4770" spans="1:5">
      <c r="A4770" s="283">
        <v>14518</v>
      </c>
      <c r="B4770" s="176">
        <v>0</v>
      </c>
      <c r="C4770" s="176">
        <v>0</v>
      </c>
      <c r="D4770" s="282">
        <v>87</v>
      </c>
      <c r="E4770" s="265"/>
    </row>
    <row r="4771" spans="1:5">
      <c r="A4771" s="283">
        <v>14519</v>
      </c>
      <c r="B4771" s="176">
        <v>316.10000000000002</v>
      </c>
      <c r="C4771" s="176">
        <v>41</v>
      </c>
      <c r="D4771" s="282">
        <v>95</v>
      </c>
      <c r="E4771" s="265"/>
    </row>
    <row r="4772" spans="1:5">
      <c r="A4772" s="283">
        <v>14520</v>
      </c>
      <c r="B4772" s="176">
        <v>0</v>
      </c>
      <c r="C4772" s="176">
        <v>0</v>
      </c>
      <c r="D4772" s="282">
        <v>87</v>
      </c>
      <c r="E4772" s="265"/>
    </row>
    <row r="4773" spans="1:5">
      <c r="A4773" s="283">
        <v>14521</v>
      </c>
      <c r="B4773" s="176">
        <v>95.7</v>
      </c>
      <c r="C4773" s="176">
        <v>36.4</v>
      </c>
      <c r="D4773" s="282">
        <v>87</v>
      </c>
      <c r="E4773" s="265"/>
    </row>
    <row r="4774" spans="1:5">
      <c r="A4774" s="283">
        <v>14522</v>
      </c>
      <c r="B4774" s="176">
        <v>205.7</v>
      </c>
      <c r="C4774" s="176">
        <v>42</v>
      </c>
      <c r="D4774" s="282">
        <v>109</v>
      </c>
      <c r="E4774" s="265"/>
    </row>
    <row r="4775" spans="1:5">
      <c r="A4775" s="283">
        <v>14525</v>
      </c>
      <c r="B4775" s="176">
        <v>65.5</v>
      </c>
      <c r="C4775" s="176">
        <v>40.700000000000003</v>
      </c>
      <c r="D4775" s="282">
        <v>87</v>
      </c>
      <c r="E4775" s="265"/>
    </row>
    <row r="4776" spans="1:5">
      <c r="A4776" s="283">
        <v>14526</v>
      </c>
      <c r="B4776" s="176">
        <v>1045.4000000000001</v>
      </c>
      <c r="C4776" s="176">
        <v>44.1</v>
      </c>
      <c r="D4776" s="282">
        <v>134</v>
      </c>
      <c r="E4776" s="265"/>
    </row>
    <row r="4777" spans="1:5">
      <c r="A4777" s="283">
        <v>14527</v>
      </c>
      <c r="B4777" s="176">
        <v>103.3</v>
      </c>
      <c r="C4777" s="176">
        <v>41.4</v>
      </c>
      <c r="D4777" s="282">
        <v>105</v>
      </c>
      <c r="E4777" s="265"/>
    </row>
    <row r="4778" spans="1:5">
      <c r="A4778" s="283">
        <v>14529</v>
      </c>
      <c r="B4778" s="176">
        <v>0</v>
      </c>
      <c r="C4778" s="176">
        <v>0</v>
      </c>
      <c r="D4778" s="282">
        <v>87</v>
      </c>
      <c r="E4778" s="265"/>
    </row>
    <row r="4779" spans="1:5">
      <c r="A4779" s="283">
        <v>14530</v>
      </c>
      <c r="B4779" s="176">
        <v>123.4</v>
      </c>
      <c r="C4779" s="176">
        <v>39.5</v>
      </c>
      <c r="D4779" s="282">
        <v>95</v>
      </c>
      <c r="E4779" s="265"/>
    </row>
    <row r="4780" spans="1:5">
      <c r="A4780" s="283">
        <v>14532</v>
      </c>
      <c r="B4780" s="176">
        <v>121.5</v>
      </c>
      <c r="C4780" s="176">
        <v>41.4</v>
      </c>
      <c r="D4780" s="282">
        <v>87</v>
      </c>
      <c r="E4780" s="265"/>
    </row>
    <row r="4781" spans="1:5">
      <c r="A4781" s="283">
        <v>14533</v>
      </c>
      <c r="B4781" s="176">
        <v>71.400000000000006</v>
      </c>
      <c r="C4781" s="176">
        <v>41.6</v>
      </c>
      <c r="D4781" s="282">
        <v>87</v>
      </c>
      <c r="E4781" s="265"/>
    </row>
    <row r="4782" spans="1:5">
      <c r="A4782" s="283">
        <v>14534</v>
      </c>
      <c r="B4782" s="176">
        <v>1025.9000000000001</v>
      </c>
      <c r="C4782" s="176">
        <v>46</v>
      </c>
      <c r="D4782" s="282">
        <v>140</v>
      </c>
      <c r="E4782" s="265"/>
    </row>
    <row r="4783" spans="1:5">
      <c r="A4783" s="283">
        <v>14536</v>
      </c>
      <c r="B4783" s="176">
        <v>36.700000000000003</v>
      </c>
      <c r="C4783" s="176">
        <v>39.799999999999997</v>
      </c>
      <c r="D4783" s="282">
        <v>87</v>
      </c>
      <c r="E4783" s="265"/>
    </row>
    <row r="4784" spans="1:5">
      <c r="A4784" s="283">
        <v>14537</v>
      </c>
      <c r="B4784" s="176">
        <v>189.9</v>
      </c>
      <c r="C4784" s="176">
        <v>42.3</v>
      </c>
      <c r="D4784" s="282">
        <v>87</v>
      </c>
      <c r="E4784" s="265"/>
    </row>
    <row r="4785" spans="1:5">
      <c r="A4785" s="283">
        <v>14538</v>
      </c>
      <c r="B4785" s="176">
        <v>1527.7</v>
      </c>
      <c r="C4785" s="176">
        <v>36.700000000000003</v>
      </c>
      <c r="D4785" s="282">
        <v>87</v>
      </c>
      <c r="E4785" s="265"/>
    </row>
    <row r="4786" spans="1:5">
      <c r="A4786" s="283">
        <v>14539</v>
      </c>
      <c r="B4786" s="176">
        <v>0</v>
      </c>
      <c r="C4786" s="176">
        <v>0</v>
      </c>
      <c r="D4786" s="282">
        <v>87</v>
      </c>
      <c r="E4786" s="265"/>
    </row>
    <row r="4787" spans="1:5">
      <c r="A4787" s="283">
        <v>14541</v>
      </c>
      <c r="B4787" s="176">
        <v>80.7</v>
      </c>
      <c r="C4787" s="176">
        <v>35</v>
      </c>
      <c r="D4787" s="282">
        <v>87</v>
      </c>
      <c r="E4787" s="265"/>
    </row>
    <row r="4788" spans="1:5">
      <c r="A4788" s="283">
        <v>14542</v>
      </c>
      <c r="B4788" s="176">
        <v>70.099999999999994</v>
      </c>
      <c r="C4788" s="176">
        <v>42.6</v>
      </c>
      <c r="D4788" s="282">
        <v>87</v>
      </c>
      <c r="E4788" s="265"/>
    </row>
    <row r="4789" spans="1:5">
      <c r="A4789" s="283">
        <v>14543</v>
      </c>
      <c r="B4789" s="176">
        <v>128.5</v>
      </c>
      <c r="C4789" s="176">
        <v>46.4</v>
      </c>
      <c r="D4789" s="282">
        <v>95</v>
      </c>
      <c r="E4789" s="265"/>
    </row>
    <row r="4790" spans="1:5">
      <c r="A4790" s="283">
        <v>14544</v>
      </c>
      <c r="B4790" s="176">
        <v>62.9</v>
      </c>
      <c r="C4790" s="176">
        <v>41.6</v>
      </c>
      <c r="D4790" s="282">
        <v>87</v>
      </c>
      <c r="E4790" s="265"/>
    </row>
    <row r="4791" spans="1:5">
      <c r="A4791" s="283">
        <v>14545</v>
      </c>
      <c r="B4791" s="176">
        <v>61.2</v>
      </c>
      <c r="C4791" s="176">
        <v>44</v>
      </c>
      <c r="D4791" s="282">
        <v>116</v>
      </c>
      <c r="E4791" s="265"/>
    </row>
    <row r="4792" spans="1:5">
      <c r="A4792" s="283">
        <v>14546</v>
      </c>
      <c r="B4792" s="176">
        <v>166.6</v>
      </c>
      <c r="C4792" s="176">
        <v>41.6</v>
      </c>
      <c r="D4792" s="282">
        <v>96</v>
      </c>
      <c r="E4792" s="265"/>
    </row>
    <row r="4793" spans="1:5">
      <c r="A4793" s="283">
        <v>14547</v>
      </c>
      <c r="B4793" s="176">
        <v>112.1</v>
      </c>
      <c r="C4793" s="176">
        <v>46.4</v>
      </c>
      <c r="D4793" s="282">
        <v>87</v>
      </c>
      <c r="E4793" s="265"/>
    </row>
    <row r="4794" spans="1:5">
      <c r="A4794" s="283">
        <v>14548</v>
      </c>
      <c r="B4794" s="176">
        <v>157.80000000000001</v>
      </c>
      <c r="C4794" s="176">
        <v>42.3</v>
      </c>
      <c r="D4794" s="282">
        <v>87</v>
      </c>
      <c r="E4794" s="265"/>
    </row>
    <row r="4795" spans="1:5">
      <c r="A4795" s="283">
        <v>14549</v>
      </c>
      <c r="B4795" s="176">
        <v>0</v>
      </c>
      <c r="C4795" s="176">
        <v>0</v>
      </c>
      <c r="D4795" s="282">
        <v>87</v>
      </c>
      <c r="E4795" s="265"/>
    </row>
    <row r="4796" spans="1:5">
      <c r="A4796" s="283">
        <v>14550</v>
      </c>
      <c r="B4796" s="176">
        <v>69</v>
      </c>
      <c r="C4796" s="176">
        <v>42.8</v>
      </c>
      <c r="D4796" s="282">
        <v>87</v>
      </c>
      <c r="E4796" s="265"/>
    </row>
    <row r="4797" spans="1:5">
      <c r="A4797" s="283">
        <v>14551</v>
      </c>
      <c r="B4797" s="176">
        <v>124.9</v>
      </c>
      <c r="C4797" s="176">
        <v>42.2</v>
      </c>
      <c r="D4797" s="282">
        <v>87</v>
      </c>
      <c r="E4797" s="265"/>
    </row>
    <row r="4798" spans="1:5">
      <c r="A4798" s="283">
        <v>14555</v>
      </c>
      <c r="B4798" s="176">
        <v>229.7</v>
      </c>
      <c r="C4798" s="176">
        <v>50.4</v>
      </c>
      <c r="D4798" s="282">
        <v>96</v>
      </c>
      <c r="E4798" s="265"/>
    </row>
    <row r="4799" spans="1:5">
      <c r="A4799" s="283">
        <v>14556</v>
      </c>
      <c r="B4799" s="176">
        <v>356.1</v>
      </c>
      <c r="C4799" s="176">
        <v>40.200000000000003</v>
      </c>
      <c r="D4799" s="282">
        <v>87</v>
      </c>
      <c r="E4799" s="265"/>
    </row>
    <row r="4800" spans="1:5">
      <c r="A4800" s="283">
        <v>14557</v>
      </c>
      <c r="B4800" s="176">
        <v>0</v>
      </c>
      <c r="C4800" s="176">
        <v>0</v>
      </c>
      <c r="D4800" s="282">
        <v>87</v>
      </c>
      <c r="E4800" s="265"/>
    </row>
    <row r="4801" spans="1:5">
      <c r="A4801" s="283">
        <v>14558</v>
      </c>
      <c r="B4801" s="176">
        <v>0</v>
      </c>
      <c r="C4801" s="176">
        <v>0</v>
      </c>
      <c r="D4801" s="282">
        <v>87</v>
      </c>
      <c r="E4801" s="265"/>
    </row>
    <row r="4802" spans="1:5">
      <c r="A4802" s="283">
        <v>14559</v>
      </c>
      <c r="B4802" s="176">
        <v>402</v>
      </c>
      <c r="C4802" s="176">
        <v>41.9</v>
      </c>
      <c r="D4802" s="282">
        <v>96</v>
      </c>
      <c r="E4802" s="265"/>
    </row>
    <row r="4803" spans="1:5">
      <c r="A4803" s="283">
        <v>14560</v>
      </c>
      <c r="B4803" s="176">
        <v>54.6</v>
      </c>
      <c r="C4803" s="176">
        <v>45.3</v>
      </c>
      <c r="D4803" s="282">
        <v>87</v>
      </c>
      <c r="E4803" s="265"/>
    </row>
    <row r="4804" spans="1:5">
      <c r="A4804" s="283">
        <v>14561</v>
      </c>
      <c r="B4804" s="176">
        <v>66.7</v>
      </c>
      <c r="C4804" s="176">
        <v>41.7</v>
      </c>
      <c r="D4804" s="282">
        <v>87</v>
      </c>
      <c r="E4804" s="265"/>
    </row>
    <row r="4805" spans="1:5">
      <c r="A4805" s="283">
        <v>14563</v>
      </c>
      <c r="B4805" s="176">
        <v>0</v>
      </c>
      <c r="C4805" s="176">
        <v>0</v>
      </c>
      <c r="D4805" s="282">
        <v>87</v>
      </c>
      <c r="E4805" s="265"/>
    </row>
    <row r="4806" spans="1:5">
      <c r="A4806" s="283">
        <v>14564</v>
      </c>
      <c r="B4806" s="176">
        <v>366.6</v>
      </c>
      <c r="C4806" s="176">
        <v>41.9</v>
      </c>
      <c r="D4806" s="282">
        <v>103</v>
      </c>
      <c r="E4806" s="265"/>
    </row>
    <row r="4807" spans="1:5">
      <c r="A4807" s="283">
        <v>14568</v>
      </c>
      <c r="B4807" s="176">
        <v>236</v>
      </c>
      <c r="C4807" s="176">
        <v>39.4</v>
      </c>
      <c r="D4807" s="282">
        <v>96</v>
      </c>
      <c r="E4807" s="265"/>
    </row>
    <row r="4808" spans="1:5">
      <c r="A4808" s="283">
        <v>14569</v>
      </c>
      <c r="B4808" s="176">
        <v>104.2</v>
      </c>
      <c r="C4808" s="176">
        <v>40.700000000000003</v>
      </c>
      <c r="D4808" s="282">
        <v>96</v>
      </c>
      <c r="E4808" s="265"/>
    </row>
    <row r="4809" spans="1:5">
      <c r="A4809" s="283">
        <v>14571</v>
      </c>
      <c r="B4809" s="176">
        <v>67.099999999999994</v>
      </c>
      <c r="C4809" s="176">
        <v>45.9</v>
      </c>
      <c r="D4809" s="282">
        <v>87</v>
      </c>
      <c r="E4809" s="265"/>
    </row>
    <row r="4810" spans="1:5">
      <c r="A4810" s="283">
        <v>14572</v>
      </c>
      <c r="B4810" s="176">
        <v>72.400000000000006</v>
      </c>
      <c r="C4810" s="176">
        <v>42.7</v>
      </c>
      <c r="D4810" s="282">
        <v>87</v>
      </c>
      <c r="E4810" s="265"/>
    </row>
    <row r="4811" spans="1:5">
      <c r="A4811" s="283">
        <v>14580</v>
      </c>
      <c r="B4811" s="176">
        <v>1182.4000000000001</v>
      </c>
      <c r="C4811" s="176">
        <v>42.7</v>
      </c>
      <c r="D4811" s="282">
        <v>131</v>
      </c>
      <c r="E4811" s="265"/>
    </row>
    <row r="4812" spans="1:5">
      <c r="A4812" s="283">
        <v>14585</v>
      </c>
      <c r="B4812" s="176">
        <v>161.4</v>
      </c>
      <c r="C4812" s="176">
        <v>47.8</v>
      </c>
      <c r="D4812" s="282">
        <v>87</v>
      </c>
      <c r="E4812" s="265"/>
    </row>
    <row r="4813" spans="1:5">
      <c r="A4813" s="283">
        <v>14586</v>
      </c>
      <c r="B4813" s="176">
        <v>843.7</v>
      </c>
      <c r="C4813" s="176">
        <v>29.8</v>
      </c>
      <c r="D4813" s="282">
        <v>87</v>
      </c>
      <c r="E4813" s="265"/>
    </row>
    <row r="4814" spans="1:5">
      <c r="A4814" s="283">
        <v>14588</v>
      </c>
      <c r="B4814" s="176">
        <v>0</v>
      </c>
      <c r="C4814" s="176">
        <v>0</v>
      </c>
      <c r="D4814" s="282">
        <v>87</v>
      </c>
      <c r="E4814" s="265"/>
    </row>
    <row r="4815" spans="1:5">
      <c r="A4815" s="283">
        <v>14589</v>
      </c>
      <c r="B4815" s="176">
        <v>168.9</v>
      </c>
      <c r="C4815" s="176">
        <v>43</v>
      </c>
      <c r="D4815" s="282">
        <v>112</v>
      </c>
      <c r="E4815" s="265"/>
    </row>
    <row r="4816" spans="1:5">
      <c r="A4816" s="283">
        <v>14590</v>
      </c>
      <c r="B4816" s="176">
        <v>73.3</v>
      </c>
      <c r="C4816" s="176">
        <v>40.9</v>
      </c>
      <c r="D4816" s="282">
        <v>87</v>
      </c>
      <c r="E4816" s="265"/>
    </row>
    <row r="4817" spans="1:5">
      <c r="A4817" s="283">
        <v>14591</v>
      </c>
      <c r="B4817" s="176">
        <v>46.2</v>
      </c>
      <c r="C4817" s="176">
        <v>41.6</v>
      </c>
      <c r="D4817" s="282">
        <v>87</v>
      </c>
      <c r="E4817" s="265"/>
    </row>
    <row r="4818" spans="1:5">
      <c r="A4818" s="283">
        <v>14592</v>
      </c>
      <c r="B4818" s="176">
        <v>61.8</v>
      </c>
      <c r="C4818" s="176">
        <v>39.9</v>
      </c>
      <c r="D4818" s="282">
        <v>87</v>
      </c>
      <c r="E4818" s="265"/>
    </row>
    <row r="4819" spans="1:5">
      <c r="A4819" s="283">
        <v>14602</v>
      </c>
      <c r="B4819" s="176">
        <v>0</v>
      </c>
      <c r="C4819" s="176">
        <v>0</v>
      </c>
      <c r="D4819" s="282">
        <v>87</v>
      </c>
      <c r="E4819" s="265"/>
    </row>
    <row r="4820" spans="1:5">
      <c r="A4820" s="283">
        <v>14603</v>
      </c>
      <c r="B4820" s="176">
        <v>0</v>
      </c>
      <c r="C4820" s="176">
        <v>0</v>
      </c>
      <c r="D4820" s="282">
        <v>87</v>
      </c>
      <c r="E4820" s="265"/>
    </row>
    <row r="4821" spans="1:5">
      <c r="A4821" s="283">
        <v>14604</v>
      </c>
      <c r="B4821" s="176">
        <v>6977.5</v>
      </c>
      <c r="C4821" s="176">
        <v>38.700000000000003</v>
      </c>
      <c r="D4821" s="282">
        <v>97</v>
      </c>
      <c r="E4821" s="265"/>
    </row>
    <row r="4822" spans="1:5">
      <c r="A4822" s="283">
        <v>14605</v>
      </c>
      <c r="B4822" s="176">
        <v>6876.3</v>
      </c>
      <c r="C4822" s="176">
        <v>26.3</v>
      </c>
      <c r="D4822" s="282">
        <v>96</v>
      </c>
      <c r="E4822" s="265"/>
    </row>
    <row r="4823" spans="1:5">
      <c r="A4823" s="283">
        <v>14606</v>
      </c>
      <c r="B4823" s="176">
        <v>2630.8</v>
      </c>
      <c r="C4823" s="176">
        <v>37.700000000000003</v>
      </c>
      <c r="D4823" s="282">
        <v>129</v>
      </c>
      <c r="E4823" s="265"/>
    </row>
    <row r="4824" spans="1:5">
      <c r="A4824" s="283">
        <v>14607</v>
      </c>
      <c r="B4824" s="176">
        <v>8442.4</v>
      </c>
      <c r="C4824" s="176">
        <v>31.3</v>
      </c>
      <c r="D4824" s="282">
        <v>139</v>
      </c>
      <c r="E4824" s="265"/>
    </row>
    <row r="4825" spans="1:5">
      <c r="A4825" s="283">
        <v>14608</v>
      </c>
      <c r="B4825" s="176">
        <v>6509.7</v>
      </c>
      <c r="C4825" s="176">
        <v>30.7</v>
      </c>
      <c r="D4825" s="282">
        <v>94</v>
      </c>
      <c r="E4825" s="265"/>
    </row>
    <row r="4826" spans="1:5">
      <c r="A4826" s="283">
        <v>14609</v>
      </c>
      <c r="B4826" s="176">
        <v>6047.7</v>
      </c>
      <c r="C4826" s="176">
        <v>34.6</v>
      </c>
      <c r="D4826" s="282">
        <v>124</v>
      </c>
      <c r="E4826" s="265"/>
    </row>
    <row r="4827" spans="1:5">
      <c r="A4827" s="283">
        <v>14610</v>
      </c>
      <c r="B4827" s="176">
        <v>3480</v>
      </c>
      <c r="C4827" s="176">
        <v>41.5</v>
      </c>
      <c r="D4827" s="282">
        <v>136</v>
      </c>
      <c r="E4827" s="265"/>
    </row>
    <row r="4828" spans="1:5">
      <c r="A4828" s="283">
        <v>14611</v>
      </c>
      <c r="B4828" s="176">
        <v>4232.5</v>
      </c>
      <c r="C4828" s="176">
        <v>30.7</v>
      </c>
      <c r="D4828" s="282">
        <v>125</v>
      </c>
      <c r="E4828" s="265"/>
    </row>
    <row r="4829" spans="1:5">
      <c r="A4829" s="283">
        <v>14612</v>
      </c>
      <c r="B4829" s="176">
        <v>1880.1</v>
      </c>
      <c r="C4829" s="176">
        <v>42.7</v>
      </c>
      <c r="D4829" s="282">
        <v>115</v>
      </c>
      <c r="E4829" s="265"/>
    </row>
    <row r="4830" spans="1:5">
      <c r="A4830" s="283">
        <v>14613</v>
      </c>
      <c r="B4830" s="176">
        <v>8226.7999999999993</v>
      </c>
      <c r="C4830" s="176">
        <v>29.4</v>
      </c>
      <c r="D4830" s="282">
        <v>122</v>
      </c>
      <c r="E4830" s="265"/>
    </row>
    <row r="4831" spans="1:5">
      <c r="A4831" s="283">
        <v>14614</v>
      </c>
      <c r="B4831" s="176">
        <v>2393.6999999999998</v>
      </c>
      <c r="C4831" s="176">
        <v>33.1</v>
      </c>
      <c r="D4831" s="282">
        <v>123</v>
      </c>
      <c r="E4831" s="265"/>
    </row>
    <row r="4832" spans="1:5">
      <c r="A4832" s="283">
        <v>14615</v>
      </c>
      <c r="B4832" s="176">
        <v>3157.1</v>
      </c>
      <c r="C4832" s="176">
        <v>33.799999999999997</v>
      </c>
      <c r="D4832" s="282">
        <v>121</v>
      </c>
      <c r="E4832" s="265"/>
    </row>
    <row r="4833" spans="1:5">
      <c r="A4833" s="283">
        <v>14616</v>
      </c>
      <c r="B4833" s="176">
        <v>4296.2</v>
      </c>
      <c r="C4833" s="176">
        <v>39.799999999999997</v>
      </c>
      <c r="D4833" s="282">
        <v>96</v>
      </c>
      <c r="E4833" s="265"/>
    </row>
    <row r="4834" spans="1:5">
      <c r="A4834" s="283">
        <v>14617</v>
      </c>
      <c r="B4834" s="176">
        <v>2997.3</v>
      </c>
      <c r="C4834" s="176">
        <v>43.8</v>
      </c>
      <c r="D4834" s="282">
        <v>137</v>
      </c>
      <c r="E4834" s="265"/>
    </row>
    <row r="4835" spans="1:5">
      <c r="A4835" s="283">
        <v>14618</v>
      </c>
      <c r="B4835" s="176">
        <v>2574.5</v>
      </c>
      <c r="C4835" s="176">
        <v>38.6</v>
      </c>
      <c r="D4835" s="282">
        <v>181</v>
      </c>
      <c r="E4835" s="265"/>
    </row>
    <row r="4836" spans="1:5">
      <c r="A4836" s="283">
        <v>14619</v>
      </c>
      <c r="B4836" s="176">
        <v>9667.4</v>
      </c>
      <c r="C4836" s="176">
        <v>32.6</v>
      </c>
      <c r="D4836" s="282">
        <v>129</v>
      </c>
      <c r="E4836" s="265"/>
    </row>
    <row r="4837" spans="1:5">
      <c r="A4837" s="283">
        <v>14620</v>
      </c>
      <c r="B4837" s="176">
        <v>5696.8</v>
      </c>
      <c r="C4837" s="176">
        <v>31.6</v>
      </c>
      <c r="D4837" s="282">
        <v>132</v>
      </c>
      <c r="E4837" s="265"/>
    </row>
    <row r="4838" spans="1:5">
      <c r="A4838" s="283">
        <v>14621</v>
      </c>
      <c r="B4838" s="176">
        <v>8173</v>
      </c>
      <c r="C4838" s="176">
        <v>32</v>
      </c>
      <c r="D4838" s="282">
        <v>167</v>
      </c>
      <c r="E4838" s="265"/>
    </row>
    <row r="4839" spans="1:5">
      <c r="A4839" s="283">
        <v>14622</v>
      </c>
      <c r="B4839" s="176">
        <v>2487.6999999999998</v>
      </c>
      <c r="C4839" s="176">
        <v>45.4</v>
      </c>
      <c r="D4839" s="282">
        <v>94</v>
      </c>
      <c r="E4839" s="265"/>
    </row>
    <row r="4840" spans="1:5">
      <c r="A4840" s="283">
        <v>14623</v>
      </c>
      <c r="B4840" s="176">
        <v>1189.2</v>
      </c>
      <c r="C4840" s="176">
        <v>26.6</v>
      </c>
      <c r="D4840" s="282">
        <v>196</v>
      </c>
      <c r="E4840" s="265"/>
    </row>
    <row r="4841" spans="1:5">
      <c r="A4841" s="283">
        <v>14624</v>
      </c>
      <c r="B4841" s="176">
        <v>1253.5999999999999</v>
      </c>
      <c r="C4841" s="176">
        <v>41.5</v>
      </c>
      <c r="D4841" s="282">
        <v>181</v>
      </c>
      <c r="E4841" s="265"/>
    </row>
    <row r="4842" spans="1:5">
      <c r="A4842" s="283">
        <v>14625</v>
      </c>
      <c r="B4842" s="176">
        <v>1491.4</v>
      </c>
      <c r="C4842" s="176">
        <v>47.2</v>
      </c>
      <c r="D4842" s="282">
        <v>126</v>
      </c>
      <c r="E4842" s="265"/>
    </row>
    <row r="4843" spans="1:5">
      <c r="A4843" s="283">
        <v>14626</v>
      </c>
      <c r="B4843" s="176">
        <v>1992.1</v>
      </c>
      <c r="C4843" s="176">
        <v>44.1</v>
      </c>
      <c r="D4843" s="282">
        <v>122</v>
      </c>
      <c r="E4843" s="265"/>
    </row>
    <row r="4844" spans="1:5">
      <c r="A4844" s="283">
        <v>14627</v>
      </c>
      <c r="B4844" s="176">
        <v>0</v>
      </c>
      <c r="C4844" s="176">
        <v>0</v>
      </c>
      <c r="D4844" s="282">
        <v>87</v>
      </c>
      <c r="E4844" s="265"/>
    </row>
    <row r="4845" spans="1:5">
      <c r="A4845" s="283">
        <v>14638</v>
      </c>
      <c r="B4845" s="176">
        <v>0</v>
      </c>
      <c r="C4845" s="176">
        <v>0</v>
      </c>
      <c r="D4845" s="282">
        <v>87</v>
      </c>
      <c r="E4845" s="265"/>
    </row>
    <row r="4846" spans="1:5">
      <c r="A4846" s="283">
        <v>14639</v>
      </c>
      <c r="B4846" s="176">
        <v>0</v>
      </c>
      <c r="C4846" s="176">
        <v>0</v>
      </c>
      <c r="D4846" s="282">
        <v>87</v>
      </c>
      <c r="E4846" s="265"/>
    </row>
    <row r="4847" spans="1:5">
      <c r="A4847" s="283">
        <v>14642</v>
      </c>
      <c r="B4847" s="176">
        <v>0</v>
      </c>
      <c r="C4847" s="176">
        <v>0</v>
      </c>
      <c r="D4847" s="282">
        <v>87</v>
      </c>
      <c r="E4847" s="265"/>
    </row>
    <row r="4848" spans="1:5">
      <c r="A4848" s="283">
        <v>14643</v>
      </c>
      <c r="B4848" s="176">
        <v>0</v>
      </c>
      <c r="C4848" s="176">
        <v>0</v>
      </c>
      <c r="D4848" s="282">
        <v>87</v>
      </c>
      <c r="E4848" s="265"/>
    </row>
    <row r="4849" spans="1:5">
      <c r="A4849" s="283">
        <v>14644</v>
      </c>
      <c r="B4849" s="176">
        <v>0</v>
      </c>
      <c r="C4849" s="176">
        <v>0</v>
      </c>
      <c r="D4849" s="282">
        <v>87</v>
      </c>
      <c r="E4849" s="265"/>
    </row>
    <row r="4850" spans="1:5">
      <c r="A4850" s="283">
        <v>14646</v>
      </c>
      <c r="B4850" s="176">
        <v>0</v>
      </c>
      <c r="C4850" s="176">
        <v>0</v>
      </c>
      <c r="D4850" s="282">
        <v>87</v>
      </c>
      <c r="E4850" s="265"/>
    </row>
    <row r="4851" spans="1:5">
      <c r="A4851" s="283">
        <v>14647</v>
      </c>
      <c r="B4851" s="176">
        <v>0</v>
      </c>
      <c r="C4851" s="176">
        <v>0</v>
      </c>
      <c r="D4851" s="282">
        <v>87</v>
      </c>
      <c r="E4851" s="265"/>
    </row>
    <row r="4852" spans="1:5">
      <c r="A4852" s="283">
        <v>14649</v>
      </c>
      <c r="B4852" s="176">
        <v>0</v>
      </c>
      <c r="C4852" s="176">
        <v>0</v>
      </c>
      <c r="D4852" s="282">
        <v>87</v>
      </c>
      <c r="E4852" s="265"/>
    </row>
    <row r="4853" spans="1:5">
      <c r="A4853" s="283">
        <v>14650</v>
      </c>
      <c r="B4853" s="176">
        <v>0</v>
      </c>
      <c r="C4853" s="176">
        <v>0</v>
      </c>
      <c r="D4853" s="282">
        <v>87</v>
      </c>
      <c r="E4853" s="265"/>
    </row>
    <row r="4854" spans="1:5">
      <c r="A4854" s="283">
        <v>14652</v>
      </c>
      <c r="B4854" s="176">
        <v>0</v>
      </c>
      <c r="C4854" s="176">
        <v>0</v>
      </c>
      <c r="D4854" s="282">
        <v>87</v>
      </c>
      <c r="E4854" s="265"/>
    </row>
    <row r="4855" spans="1:5">
      <c r="A4855" s="283">
        <v>14653</v>
      </c>
      <c r="B4855" s="176">
        <v>0</v>
      </c>
      <c r="C4855" s="176">
        <v>0</v>
      </c>
      <c r="D4855" s="282">
        <v>87</v>
      </c>
      <c r="E4855" s="265"/>
    </row>
    <row r="4856" spans="1:5">
      <c r="A4856" s="283">
        <v>14692</v>
      </c>
      <c r="B4856" s="176">
        <v>0</v>
      </c>
      <c r="C4856" s="176">
        <v>0</v>
      </c>
      <c r="D4856" s="282">
        <v>87</v>
      </c>
      <c r="E4856" s="265"/>
    </row>
    <row r="4857" spans="1:5">
      <c r="A4857" s="283">
        <v>14694</v>
      </c>
      <c r="B4857" s="176">
        <v>0</v>
      </c>
      <c r="C4857" s="176">
        <v>0</v>
      </c>
      <c r="D4857" s="282">
        <v>87</v>
      </c>
      <c r="E4857" s="265"/>
    </row>
    <row r="4858" spans="1:5">
      <c r="A4858" s="283">
        <v>14701</v>
      </c>
      <c r="B4858" s="176">
        <v>445.9</v>
      </c>
      <c r="C4858" s="176">
        <v>39.799999999999997</v>
      </c>
      <c r="D4858" s="282">
        <v>167</v>
      </c>
      <c r="E4858" s="265"/>
    </row>
    <row r="4859" spans="1:5">
      <c r="A4859" s="283">
        <v>14702</v>
      </c>
      <c r="B4859" s="176">
        <v>0</v>
      </c>
      <c r="C4859" s="176">
        <v>0</v>
      </c>
      <c r="D4859" s="282">
        <v>87</v>
      </c>
      <c r="E4859" s="265"/>
    </row>
    <row r="4860" spans="1:5">
      <c r="A4860" s="283">
        <v>14706</v>
      </c>
      <c r="B4860" s="176">
        <v>91.4</v>
      </c>
      <c r="C4860" s="176">
        <v>33.6</v>
      </c>
      <c r="D4860" s="282">
        <v>94</v>
      </c>
      <c r="E4860" s="265"/>
    </row>
    <row r="4861" spans="1:5">
      <c r="A4861" s="283">
        <v>14707</v>
      </c>
      <c r="B4861" s="176">
        <v>0</v>
      </c>
      <c r="C4861" s="176">
        <v>0</v>
      </c>
      <c r="D4861" s="282">
        <v>87</v>
      </c>
      <c r="E4861" s="265"/>
    </row>
    <row r="4862" spans="1:5">
      <c r="A4862" s="283">
        <v>14708</v>
      </c>
      <c r="B4862" s="176">
        <v>33.200000000000003</v>
      </c>
      <c r="C4862" s="176">
        <v>40.1</v>
      </c>
      <c r="D4862" s="282">
        <v>87</v>
      </c>
      <c r="E4862" s="265"/>
    </row>
    <row r="4863" spans="1:5">
      <c r="A4863" s="283">
        <v>14709</v>
      </c>
      <c r="B4863" s="176">
        <v>28.7</v>
      </c>
      <c r="C4863" s="176">
        <v>42.2</v>
      </c>
      <c r="D4863" s="282">
        <v>87</v>
      </c>
      <c r="E4863" s="265"/>
    </row>
    <row r="4864" spans="1:5">
      <c r="A4864" s="283">
        <v>14710</v>
      </c>
      <c r="B4864" s="176">
        <v>62.4</v>
      </c>
      <c r="C4864" s="176">
        <v>45.9</v>
      </c>
      <c r="D4864" s="282">
        <v>95</v>
      </c>
      <c r="E4864" s="265"/>
    </row>
    <row r="4865" spans="1:5">
      <c r="A4865" s="283">
        <v>14711</v>
      </c>
      <c r="B4865" s="176">
        <v>36.299999999999997</v>
      </c>
      <c r="C4865" s="176">
        <v>40.799999999999997</v>
      </c>
      <c r="D4865" s="282">
        <v>87</v>
      </c>
      <c r="E4865" s="265"/>
    </row>
    <row r="4866" spans="1:5">
      <c r="A4866" s="283">
        <v>14712</v>
      </c>
      <c r="B4866" s="176">
        <v>126.6</v>
      </c>
      <c r="C4866" s="176">
        <v>50.2</v>
      </c>
      <c r="D4866" s="282">
        <v>95</v>
      </c>
      <c r="E4866" s="265"/>
    </row>
    <row r="4867" spans="1:5">
      <c r="A4867" s="283">
        <v>14714</v>
      </c>
      <c r="B4867" s="176">
        <v>22.6</v>
      </c>
      <c r="C4867" s="176">
        <v>42.8</v>
      </c>
      <c r="D4867" s="282">
        <v>87</v>
      </c>
      <c r="E4867" s="265"/>
    </row>
    <row r="4868" spans="1:5">
      <c r="A4868" s="283">
        <v>14715</v>
      </c>
      <c r="B4868" s="176">
        <v>60.6</v>
      </c>
      <c r="C4868" s="176">
        <v>38.200000000000003</v>
      </c>
      <c r="D4868" s="282">
        <v>87</v>
      </c>
      <c r="E4868" s="265"/>
    </row>
    <row r="4869" spans="1:5">
      <c r="A4869" s="283">
        <v>14716</v>
      </c>
      <c r="B4869" s="176">
        <v>172.7</v>
      </c>
      <c r="C4869" s="176">
        <v>36.1</v>
      </c>
      <c r="D4869" s="282">
        <v>87</v>
      </c>
      <c r="E4869" s="265"/>
    </row>
    <row r="4870" spans="1:5">
      <c r="A4870" s="283">
        <v>14717</v>
      </c>
      <c r="B4870" s="176">
        <v>38.700000000000003</v>
      </c>
      <c r="C4870" s="176">
        <v>43</v>
      </c>
      <c r="D4870" s="282">
        <v>87</v>
      </c>
      <c r="E4870" s="265"/>
    </row>
    <row r="4871" spans="1:5">
      <c r="A4871" s="283">
        <v>14718</v>
      </c>
      <c r="B4871" s="176">
        <v>58.9</v>
      </c>
      <c r="C4871" s="176">
        <v>45.1</v>
      </c>
      <c r="D4871" s="282">
        <v>87</v>
      </c>
      <c r="E4871" s="265"/>
    </row>
    <row r="4872" spans="1:5">
      <c r="A4872" s="283">
        <v>14719</v>
      </c>
      <c r="B4872" s="176">
        <v>39.9</v>
      </c>
      <c r="C4872" s="176">
        <v>39.6</v>
      </c>
      <c r="D4872" s="282">
        <v>95</v>
      </c>
      <c r="E4872" s="265"/>
    </row>
    <row r="4873" spans="1:5">
      <c r="A4873" s="283">
        <v>14720</v>
      </c>
      <c r="B4873" s="176">
        <v>0</v>
      </c>
      <c r="C4873" s="176">
        <v>0</v>
      </c>
      <c r="D4873" s="282">
        <v>87</v>
      </c>
      <c r="E4873" s="265"/>
    </row>
    <row r="4874" spans="1:5">
      <c r="A4874" s="283">
        <v>14721</v>
      </c>
      <c r="B4874" s="176">
        <v>68</v>
      </c>
      <c r="C4874" s="176">
        <v>43.6</v>
      </c>
      <c r="D4874" s="282">
        <v>87</v>
      </c>
      <c r="E4874" s="265"/>
    </row>
    <row r="4875" spans="1:5">
      <c r="A4875" s="283">
        <v>14722</v>
      </c>
      <c r="B4875" s="176">
        <v>99.4</v>
      </c>
      <c r="C4875" s="176">
        <v>47.5</v>
      </c>
      <c r="D4875" s="282">
        <v>87</v>
      </c>
      <c r="E4875" s="265"/>
    </row>
    <row r="4876" spans="1:5">
      <c r="A4876" s="283">
        <v>14723</v>
      </c>
      <c r="B4876" s="176">
        <v>37</v>
      </c>
      <c r="C4876" s="176">
        <v>38.9</v>
      </c>
      <c r="D4876" s="282">
        <v>87</v>
      </c>
      <c r="E4876" s="265"/>
    </row>
    <row r="4877" spans="1:5">
      <c r="A4877" s="283">
        <v>14724</v>
      </c>
      <c r="B4877" s="176">
        <v>32.4</v>
      </c>
      <c r="C4877" s="176">
        <v>35.4</v>
      </c>
      <c r="D4877" s="282">
        <v>87</v>
      </c>
      <c r="E4877" s="265"/>
    </row>
    <row r="4878" spans="1:5">
      <c r="A4878" s="283">
        <v>14726</v>
      </c>
      <c r="B4878" s="176">
        <v>44.7</v>
      </c>
      <c r="C4878" s="176">
        <v>26</v>
      </c>
      <c r="D4878" s="282">
        <v>87</v>
      </c>
      <c r="E4878" s="265"/>
    </row>
    <row r="4879" spans="1:5">
      <c r="A4879" s="283">
        <v>14727</v>
      </c>
      <c r="B4879" s="176">
        <v>51.6</v>
      </c>
      <c r="C4879" s="176">
        <v>44.4</v>
      </c>
      <c r="D4879" s="282">
        <v>87</v>
      </c>
      <c r="E4879" s="265"/>
    </row>
    <row r="4880" spans="1:5">
      <c r="A4880" s="283">
        <v>14728</v>
      </c>
      <c r="B4880" s="176">
        <v>47.4</v>
      </c>
      <c r="C4880" s="176">
        <v>43.9</v>
      </c>
      <c r="D4880" s="282">
        <v>87</v>
      </c>
      <c r="E4880" s="265"/>
    </row>
    <row r="4881" spans="1:5">
      <c r="A4881" s="283">
        <v>14729</v>
      </c>
      <c r="B4881" s="176">
        <v>25.5</v>
      </c>
      <c r="C4881" s="176">
        <v>42.4</v>
      </c>
      <c r="D4881" s="282">
        <v>87</v>
      </c>
      <c r="E4881" s="265"/>
    </row>
    <row r="4882" spans="1:5">
      <c r="A4882" s="283">
        <v>14730</v>
      </c>
      <c r="B4882" s="176">
        <v>0</v>
      </c>
      <c r="C4882" s="176">
        <v>0</v>
      </c>
      <c r="D4882" s="282">
        <v>87</v>
      </c>
      <c r="E4882" s="265"/>
    </row>
    <row r="4883" spans="1:5">
      <c r="A4883" s="283">
        <v>14731</v>
      </c>
      <c r="B4883" s="176">
        <v>29.8</v>
      </c>
      <c r="C4883" s="176">
        <v>49.2</v>
      </c>
      <c r="D4883" s="282">
        <v>87</v>
      </c>
      <c r="E4883" s="265"/>
    </row>
    <row r="4884" spans="1:5">
      <c r="A4884" s="283">
        <v>14732</v>
      </c>
      <c r="B4884" s="176">
        <v>0</v>
      </c>
      <c r="C4884" s="176">
        <v>0</v>
      </c>
      <c r="D4884" s="282">
        <v>87</v>
      </c>
      <c r="E4884" s="265"/>
    </row>
    <row r="4885" spans="1:5">
      <c r="A4885" s="283">
        <v>14733</v>
      </c>
      <c r="B4885" s="176">
        <v>191.3</v>
      </c>
      <c r="C4885" s="176">
        <v>43.1</v>
      </c>
      <c r="D4885" s="282">
        <v>87</v>
      </c>
      <c r="E4885" s="265"/>
    </row>
    <row r="4886" spans="1:5">
      <c r="A4886" s="283">
        <v>14735</v>
      </c>
      <c r="B4886" s="176">
        <v>29.2</v>
      </c>
      <c r="C4886" s="176">
        <v>38.299999999999997</v>
      </c>
      <c r="D4886" s="282">
        <v>87</v>
      </c>
      <c r="E4886" s="265"/>
    </row>
    <row r="4887" spans="1:5">
      <c r="A4887" s="283">
        <v>14736</v>
      </c>
      <c r="B4887" s="176">
        <v>30.7</v>
      </c>
      <c r="C4887" s="176">
        <v>42.2</v>
      </c>
      <c r="D4887" s="282">
        <v>87</v>
      </c>
      <c r="E4887" s="265"/>
    </row>
    <row r="4888" spans="1:5">
      <c r="A4888" s="283">
        <v>14737</v>
      </c>
      <c r="B4888" s="176">
        <v>44.1</v>
      </c>
      <c r="C4888" s="176">
        <v>41.1</v>
      </c>
      <c r="D4888" s="282">
        <v>87</v>
      </c>
      <c r="E4888" s="265"/>
    </row>
    <row r="4889" spans="1:5">
      <c r="A4889" s="283">
        <v>14738</v>
      </c>
      <c r="B4889" s="176">
        <v>67.3</v>
      </c>
      <c r="C4889" s="176">
        <v>44.9</v>
      </c>
      <c r="D4889" s="282">
        <v>87</v>
      </c>
      <c r="E4889" s="265"/>
    </row>
    <row r="4890" spans="1:5">
      <c r="A4890" s="283">
        <v>14739</v>
      </c>
      <c r="B4890" s="176">
        <v>39.5</v>
      </c>
      <c r="C4890" s="176">
        <v>40.799999999999997</v>
      </c>
      <c r="D4890" s="282">
        <v>87</v>
      </c>
      <c r="E4890" s="265"/>
    </row>
    <row r="4891" spans="1:5">
      <c r="A4891" s="283">
        <v>14740</v>
      </c>
      <c r="B4891" s="176">
        <v>46.8</v>
      </c>
      <c r="C4891" s="176">
        <v>44.8</v>
      </c>
      <c r="D4891" s="282">
        <v>87</v>
      </c>
      <c r="E4891" s="265"/>
    </row>
    <row r="4892" spans="1:5">
      <c r="A4892" s="283">
        <v>14741</v>
      </c>
      <c r="B4892" s="176">
        <v>30</v>
      </c>
      <c r="C4892" s="176">
        <v>45.5</v>
      </c>
      <c r="D4892" s="282">
        <v>87</v>
      </c>
      <c r="E4892" s="265"/>
    </row>
    <row r="4893" spans="1:5">
      <c r="A4893" s="283">
        <v>14742</v>
      </c>
      <c r="B4893" s="176">
        <v>0</v>
      </c>
      <c r="C4893" s="176">
        <v>0</v>
      </c>
      <c r="D4893" s="282">
        <v>87</v>
      </c>
      <c r="E4893" s="265"/>
    </row>
    <row r="4894" spans="1:5">
      <c r="A4894" s="283">
        <v>14743</v>
      </c>
      <c r="B4894" s="176">
        <v>38.200000000000003</v>
      </c>
      <c r="C4894" s="176">
        <v>45</v>
      </c>
      <c r="D4894" s="282">
        <v>87</v>
      </c>
      <c r="E4894" s="265"/>
    </row>
    <row r="4895" spans="1:5">
      <c r="A4895" s="283">
        <v>14744</v>
      </c>
      <c r="B4895" s="176">
        <v>95.3</v>
      </c>
      <c r="C4895" s="176">
        <v>23.2</v>
      </c>
      <c r="D4895" s="282">
        <v>156</v>
      </c>
      <c r="E4895" s="265"/>
    </row>
    <row r="4896" spans="1:5">
      <c r="A4896" s="283">
        <v>14745</v>
      </c>
      <c r="B4896" s="176">
        <v>25.5</v>
      </c>
      <c r="C4896" s="176">
        <v>37.299999999999997</v>
      </c>
      <c r="D4896" s="282">
        <v>87</v>
      </c>
      <c r="E4896" s="265"/>
    </row>
    <row r="4897" spans="1:5">
      <c r="A4897" s="283">
        <v>14747</v>
      </c>
      <c r="B4897" s="176">
        <v>52.7</v>
      </c>
      <c r="C4897" s="176">
        <v>41.8</v>
      </c>
      <c r="D4897" s="282">
        <v>87</v>
      </c>
      <c r="E4897" s="265"/>
    </row>
    <row r="4898" spans="1:5">
      <c r="A4898" s="283">
        <v>14748</v>
      </c>
      <c r="B4898" s="176">
        <v>34.700000000000003</v>
      </c>
      <c r="C4898" s="176">
        <v>39.799999999999997</v>
      </c>
      <c r="D4898" s="282">
        <v>87</v>
      </c>
      <c r="E4898" s="265"/>
    </row>
    <row r="4899" spans="1:5">
      <c r="A4899" s="283">
        <v>14750</v>
      </c>
      <c r="B4899" s="176">
        <v>385.9</v>
      </c>
      <c r="C4899" s="176">
        <v>47.4</v>
      </c>
      <c r="D4899" s="282">
        <v>87</v>
      </c>
      <c r="E4899" s="265"/>
    </row>
    <row r="4900" spans="1:5">
      <c r="A4900" s="283">
        <v>14751</v>
      </c>
      <c r="B4900" s="176">
        <v>51.4</v>
      </c>
      <c r="C4900" s="176">
        <v>22.7</v>
      </c>
      <c r="D4900" s="282">
        <v>87</v>
      </c>
      <c r="E4900" s="265"/>
    </row>
    <row r="4901" spans="1:5">
      <c r="A4901" s="283">
        <v>14752</v>
      </c>
      <c r="B4901" s="176">
        <v>0</v>
      </c>
      <c r="C4901" s="176">
        <v>0</v>
      </c>
      <c r="D4901" s="282">
        <v>87</v>
      </c>
      <c r="E4901" s="265"/>
    </row>
    <row r="4902" spans="1:5">
      <c r="A4902" s="283">
        <v>14753</v>
      </c>
      <c r="B4902" s="176">
        <v>11.3</v>
      </c>
      <c r="C4902" s="176">
        <v>43.5</v>
      </c>
      <c r="D4902" s="282">
        <v>87</v>
      </c>
      <c r="E4902" s="265"/>
    </row>
    <row r="4903" spans="1:5">
      <c r="A4903" s="283">
        <v>14754</v>
      </c>
      <c r="B4903" s="176">
        <v>40.299999999999997</v>
      </c>
      <c r="C4903" s="176">
        <v>42.2</v>
      </c>
      <c r="D4903" s="282">
        <v>87</v>
      </c>
      <c r="E4903" s="265"/>
    </row>
    <row r="4904" spans="1:5">
      <c r="A4904" s="283">
        <v>14755</v>
      </c>
      <c r="B4904" s="176">
        <v>36</v>
      </c>
      <c r="C4904" s="176">
        <v>41.7</v>
      </c>
      <c r="D4904" s="282">
        <v>87</v>
      </c>
      <c r="E4904" s="265"/>
    </row>
    <row r="4905" spans="1:5">
      <c r="A4905" s="283">
        <v>14756</v>
      </c>
      <c r="B4905" s="176">
        <v>225.3</v>
      </c>
      <c r="C4905" s="176">
        <v>44.4</v>
      </c>
      <c r="D4905" s="282">
        <v>87</v>
      </c>
      <c r="E4905" s="265"/>
    </row>
    <row r="4906" spans="1:5">
      <c r="A4906" s="283">
        <v>14757</v>
      </c>
      <c r="B4906" s="176">
        <v>57.7</v>
      </c>
      <c r="C4906" s="176">
        <v>43.1</v>
      </c>
      <c r="D4906" s="282">
        <v>87</v>
      </c>
      <c r="E4906" s="265"/>
    </row>
    <row r="4907" spans="1:5">
      <c r="A4907" s="283">
        <v>14758</v>
      </c>
      <c r="B4907" s="176">
        <v>30.9</v>
      </c>
      <c r="C4907" s="176">
        <v>35</v>
      </c>
      <c r="D4907" s="282">
        <v>87</v>
      </c>
      <c r="E4907" s="265"/>
    </row>
    <row r="4908" spans="1:5">
      <c r="A4908" s="283">
        <v>14760</v>
      </c>
      <c r="B4908" s="176">
        <v>288.3</v>
      </c>
      <c r="C4908" s="176">
        <v>40</v>
      </c>
      <c r="D4908" s="282">
        <v>136</v>
      </c>
      <c r="E4908" s="265"/>
    </row>
    <row r="4909" spans="1:5">
      <c r="A4909" s="283">
        <v>14766</v>
      </c>
      <c r="B4909" s="176">
        <v>0</v>
      </c>
      <c r="C4909" s="176">
        <v>0</v>
      </c>
      <c r="D4909" s="282">
        <v>87</v>
      </c>
      <c r="E4909" s="265"/>
    </row>
    <row r="4910" spans="1:5">
      <c r="A4910" s="283">
        <v>14767</v>
      </c>
      <c r="B4910" s="176">
        <v>37.299999999999997</v>
      </c>
      <c r="C4910" s="176">
        <v>36.700000000000003</v>
      </c>
      <c r="D4910" s="282">
        <v>87</v>
      </c>
      <c r="E4910" s="265"/>
    </row>
    <row r="4911" spans="1:5">
      <c r="A4911" s="283">
        <v>14769</v>
      </c>
      <c r="B4911" s="176">
        <v>103.4</v>
      </c>
      <c r="C4911" s="176">
        <v>41.5</v>
      </c>
      <c r="D4911" s="282">
        <v>87</v>
      </c>
      <c r="E4911" s="265"/>
    </row>
    <row r="4912" spans="1:5">
      <c r="A4912" s="283">
        <v>14770</v>
      </c>
      <c r="B4912" s="176">
        <v>84.1</v>
      </c>
      <c r="C4912" s="176">
        <v>41.8</v>
      </c>
      <c r="D4912" s="282">
        <v>87</v>
      </c>
      <c r="E4912" s="265"/>
    </row>
    <row r="4913" spans="1:5">
      <c r="A4913" s="283">
        <v>14772</v>
      </c>
      <c r="B4913" s="176">
        <v>44.3</v>
      </c>
      <c r="C4913" s="176">
        <v>38.5</v>
      </c>
      <c r="D4913" s="282">
        <v>87</v>
      </c>
      <c r="E4913" s="265"/>
    </row>
    <row r="4914" spans="1:5">
      <c r="A4914" s="283">
        <v>14774</v>
      </c>
      <c r="B4914" s="176">
        <v>0</v>
      </c>
      <c r="C4914" s="176">
        <v>0</v>
      </c>
      <c r="D4914" s="282">
        <v>87</v>
      </c>
      <c r="E4914" s="265"/>
    </row>
    <row r="4915" spans="1:5">
      <c r="A4915" s="283">
        <v>14775</v>
      </c>
      <c r="B4915" s="176">
        <v>49</v>
      </c>
      <c r="C4915" s="176">
        <v>42.8</v>
      </c>
      <c r="D4915" s="282">
        <v>107</v>
      </c>
      <c r="E4915" s="265"/>
    </row>
    <row r="4916" spans="1:5">
      <c r="A4916" s="283">
        <v>14777</v>
      </c>
      <c r="B4916" s="176">
        <v>40</v>
      </c>
      <c r="C4916" s="176">
        <v>48.1</v>
      </c>
      <c r="D4916" s="282">
        <v>87</v>
      </c>
      <c r="E4916" s="265"/>
    </row>
    <row r="4917" spans="1:5">
      <c r="A4917" s="283">
        <v>14778</v>
      </c>
      <c r="B4917" s="176">
        <v>46.7</v>
      </c>
      <c r="C4917" s="176">
        <v>46</v>
      </c>
      <c r="D4917" s="282">
        <v>128</v>
      </c>
      <c r="E4917" s="265"/>
    </row>
    <row r="4918" spans="1:5">
      <c r="A4918" s="283">
        <v>14779</v>
      </c>
      <c r="B4918" s="176">
        <v>116.1</v>
      </c>
      <c r="C4918" s="176">
        <v>38.200000000000003</v>
      </c>
      <c r="D4918" s="282">
        <v>87</v>
      </c>
      <c r="E4918" s="265"/>
    </row>
    <row r="4919" spans="1:5">
      <c r="A4919" s="283">
        <v>14781</v>
      </c>
      <c r="B4919" s="176">
        <v>39.799999999999997</v>
      </c>
      <c r="C4919" s="176">
        <v>38.9</v>
      </c>
      <c r="D4919" s="282">
        <v>87</v>
      </c>
      <c r="E4919" s="265"/>
    </row>
    <row r="4920" spans="1:5">
      <c r="A4920" s="283">
        <v>14782</v>
      </c>
      <c r="B4920" s="176">
        <v>43.1</v>
      </c>
      <c r="C4920" s="176">
        <v>42.5</v>
      </c>
      <c r="D4920" s="282">
        <v>87</v>
      </c>
      <c r="E4920" s="265"/>
    </row>
    <row r="4921" spans="1:5">
      <c r="A4921" s="283">
        <v>14783</v>
      </c>
      <c r="B4921" s="176">
        <v>0</v>
      </c>
      <c r="C4921" s="176">
        <v>0</v>
      </c>
      <c r="D4921" s="282">
        <v>87</v>
      </c>
      <c r="E4921" s="265"/>
    </row>
    <row r="4922" spans="1:5">
      <c r="A4922" s="283">
        <v>14784</v>
      </c>
      <c r="B4922" s="176">
        <v>41.2</v>
      </c>
      <c r="C4922" s="176">
        <v>39.4</v>
      </c>
      <c r="D4922" s="282">
        <v>87</v>
      </c>
      <c r="E4922" s="265"/>
    </row>
    <row r="4923" spans="1:5">
      <c r="A4923" s="283">
        <v>14785</v>
      </c>
      <c r="B4923" s="176">
        <v>120.1</v>
      </c>
      <c r="C4923" s="176">
        <v>48.3</v>
      </c>
      <c r="D4923" s="282">
        <v>87</v>
      </c>
      <c r="E4923" s="265"/>
    </row>
    <row r="4924" spans="1:5">
      <c r="A4924" s="283">
        <v>14786</v>
      </c>
      <c r="B4924" s="176">
        <v>137.4</v>
      </c>
      <c r="C4924" s="176">
        <v>45.9</v>
      </c>
      <c r="D4924" s="282">
        <v>87</v>
      </c>
      <c r="E4924" s="265"/>
    </row>
    <row r="4925" spans="1:5">
      <c r="A4925" s="283">
        <v>14787</v>
      </c>
      <c r="B4925" s="176">
        <v>98.8</v>
      </c>
      <c r="C4925" s="176">
        <v>45.9</v>
      </c>
      <c r="D4925" s="282">
        <v>96</v>
      </c>
      <c r="E4925" s="265"/>
    </row>
    <row r="4926" spans="1:5">
      <c r="A4926" s="283">
        <v>14788</v>
      </c>
      <c r="B4926" s="176">
        <v>0</v>
      </c>
      <c r="C4926" s="176">
        <v>0</v>
      </c>
      <c r="D4926" s="282">
        <v>87</v>
      </c>
      <c r="E4926" s="265"/>
    </row>
    <row r="4927" spans="1:5">
      <c r="A4927" s="283">
        <v>14801</v>
      </c>
      <c r="B4927" s="176">
        <v>51.2</v>
      </c>
      <c r="C4927" s="176">
        <v>37.299999999999997</v>
      </c>
      <c r="D4927" s="282">
        <v>87</v>
      </c>
      <c r="E4927" s="265"/>
    </row>
    <row r="4928" spans="1:5">
      <c r="A4928" s="283">
        <v>14802</v>
      </c>
      <c r="B4928" s="176">
        <v>80.099999999999994</v>
      </c>
      <c r="C4928" s="176">
        <v>22.7</v>
      </c>
      <c r="D4928" s="282">
        <v>128</v>
      </c>
      <c r="E4928" s="265"/>
    </row>
    <row r="4929" spans="1:5">
      <c r="A4929" s="283">
        <v>14803</v>
      </c>
      <c r="B4929" s="176">
        <v>72.099999999999994</v>
      </c>
      <c r="C4929" s="176">
        <v>23.5</v>
      </c>
      <c r="D4929" s="282">
        <v>87</v>
      </c>
      <c r="E4929" s="265"/>
    </row>
    <row r="4930" spans="1:5">
      <c r="A4930" s="283">
        <v>14804</v>
      </c>
      <c r="B4930" s="176">
        <v>35.5</v>
      </c>
      <c r="C4930" s="176">
        <v>30.4</v>
      </c>
      <c r="D4930" s="282">
        <v>87</v>
      </c>
      <c r="E4930" s="265"/>
    </row>
    <row r="4931" spans="1:5">
      <c r="A4931" s="283">
        <v>14805</v>
      </c>
      <c r="B4931" s="176">
        <v>36</v>
      </c>
      <c r="C4931" s="176">
        <v>41.4</v>
      </c>
      <c r="D4931" s="282">
        <v>87</v>
      </c>
      <c r="E4931" s="265"/>
    </row>
    <row r="4932" spans="1:5">
      <c r="A4932" s="283">
        <v>14806</v>
      </c>
      <c r="B4932" s="176">
        <v>34.9</v>
      </c>
      <c r="C4932" s="176">
        <v>39</v>
      </c>
      <c r="D4932" s="282">
        <v>107</v>
      </c>
      <c r="E4932" s="265"/>
    </row>
    <row r="4933" spans="1:5">
      <c r="A4933" s="283">
        <v>14807</v>
      </c>
      <c r="B4933" s="176">
        <v>44.6</v>
      </c>
      <c r="C4933" s="176">
        <v>43.9</v>
      </c>
      <c r="D4933" s="282">
        <v>87</v>
      </c>
      <c r="E4933" s="265"/>
    </row>
    <row r="4934" spans="1:5">
      <c r="A4934" s="283">
        <v>14808</v>
      </c>
      <c r="B4934" s="176">
        <v>61.7</v>
      </c>
      <c r="C4934" s="176">
        <v>39.5</v>
      </c>
      <c r="D4934" s="282">
        <v>87</v>
      </c>
      <c r="E4934" s="265"/>
    </row>
    <row r="4935" spans="1:5">
      <c r="A4935" s="283">
        <v>14809</v>
      </c>
      <c r="B4935" s="176">
        <v>45.9</v>
      </c>
      <c r="C4935" s="176">
        <v>41.5</v>
      </c>
      <c r="D4935" s="282">
        <v>87</v>
      </c>
      <c r="E4935" s="265"/>
    </row>
    <row r="4936" spans="1:5">
      <c r="A4936" s="283">
        <v>14810</v>
      </c>
      <c r="B4936" s="176">
        <v>94.7</v>
      </c>
      <c r="C4936" s="176">
        <v>44.2</v>
      </c>
      <c r="D4936" s="282">
        <v>107</v>
      </c>
      <c r="E4936" s="265"/>
    </row>
    <row r="4937" spans="1:5">
      <c r="A4937" s="283">
        <v>14812</v>
      </c>
      <c r="B4937" s="176">
        <v>43.4</v>
      </c>
      <c r="C4937" s="176">
        <v>42.1</v>
      </c>
      <c r="D4937" s="282">
        <v>87</v>
      </c>
      <c r="E4937" s="265"/>
    </row>
    <row r="4938" spans="1:5">
      <c r="A4938" s="283">
        <v>14813</v>
      </c>
      <c r="B4938" s="176">
        <v>60.6</v>
      </c>
      <c r="C4938" s="176">
        <v>34.299999999999997</v>
      </c>
      <c r="D4938" s="282">
        <v>97</v>
      </c>
      <c r="E4938" s="265"/>
    </row>
    <row r="4939" spans="1:5">
      <c r="A4939" s="283">
        <v>14814</v>
      </c>
      <c r="B4939" s="176">
        <v>200.8</v>
      </c>
      <c r="C4939" s="176">
        <v>43.6</v>
      </c>
      <c r="D4939" s="282">
        <v>87</v>
      </c>
      <c r="E4939" s="265"/>
    </row>
    <row r="4940" spans="1:5">
      <c r="A4940" s="283">
        <v>14815</v>
      </c>
      <c r="B4940" s="176">
        <v>37.9</v>
      </c>
      <c r="C4940" s="176">
        <v>41.9</v>
      </c>
      <c r="D4940" s="282">
        <v>87</v>
      </c>
      <c r="E4940" s="265"/>
    </row>
    <row r="4941" spans="1:5">
      <c r="A4941" s="283">
        <v>14816</v>
      </c>
      <c r="B4941" s="176">
        <v>108.3</v>
      </c>
      <c r="C4941" s="176">
        <v>45.3</v>
      </c>
      <c r="D4941" s="282">
        <v>115</v>
      </c>
      <c r="E4941" s="265"/>
    </row>
    <row r="4942" spans="1:5">
      <c r="A4942" s="283">
        <v>14817</v>
      </c>
      <c r="B4942" s="176">
        <v>54.6</v>
      </c>
      <c r="C4942" s="176">
        <v>40.299999999999997</v>
      </c>
      <c r="D4942" s="282">
        <v>87</v>
      </c>
      <c r="E4942" s="265"/>
    </row>
    <row r="4943" spans="1:5">
      <c r="A4943" s="283">
        <v>14818</v>
      </c>
      <c r="B4943" s="176">
        <v>55</v>
      </c>
      <c r="C4943" s="176">
        <v>45.6</v>
      </c>
      <c r="D4943" s="282">
        <v>87</v>
      </c>
      <c r="E4943" s="265"/>
    </row>
    <row r="4944" spans="1:5">
      <c r="A4944" s="283">
        <v>14819</v>
      </c>
      <c r="B4944" s="176">
        <v>19.899999999999999</v>
      </c>
      <c r="C4944" s="176">
        <v>40.4</v>
      </c>
      <c r="D4944" s="282">
        <v>87</v>
      </c>
      <c r="E4944" s="265"/>
    </row>
    <row r="4945" spans="1:5">
      <c r="A4945" s="283">
        <v>14820</v>
      </c>
      <c r="B4945" s="176">
        <v>24.3</v>
      </c>
      <c r="C4945" s="176">
        <v>39</v>
      </c>
      <c r="D4945" s="282">
        <v>87</v>
      </c>
      <c r="E4945" s="265"/>
    </row>
    <row r="4946" spans="1:5">
      <c r="A4946" s="283">
        <v>14821</v>
      </c>
      <c r="B4946" s="176">
        <v>67.099999999999994</v>
      </c>
      <c r="C4946" s="176">
        <v>40.9</v>
      </c>
      <c r="D4946" s="282">
        <v>96</v>
      </c>
      <c r="E4946" s="265"/>
    </row>
    <row r="4947" spans="1:5">
      <c r="A4947" s="283">
        <v>14822</v>
      </c>
      <c r="B4947" s="176">
        <v>22.8</v>
      </c>
      <c r="C4947" s="176">
        <v>42.7</v>
      </c>
      <c r="D4947" s="282">
        <v>87</v>
      </c>
      <c r="E4947" s="265"/>
    </row>
    <row r="4948" spans="1:5">
      <c r="A4948" s="283">
        <v>14823</v>
      </c>
      <c r="B4948" s="176">
        <v>51.5</v>
      </c>
      <c r="C4948" s="176">
        <v>41.2</v>
      </c>
      <c r="D4948" s="282">
        <v>87</v>
      </c>
      <c r="E4948" s="265"/>
    </row>
    <row r="4949" spans="1:5">
      <c r="A4949" s="283">
        <v>14824</v>
      </c>
      <c r="B4949" s="176">
        <v>39.1</v>
      </c>
      <c r="C4949" s="176">
        <v>40.799999999999997</v>
      </c>
      <c r="D4949" s="282">
        <v>87</v>
      </c>
      <c r="E4949" s="265"/>
    </row>
    <row r="4950" spans="1:5">
      <c r="A4950" s="283">
        <v>14825</v>
      </c>
      <c r="B4950" s="176">
        <v>55.3</v>
      </c>
      <c r="C4950" s="176">
        <v>41.9</v>
      </c>
      <c r="D4950" s="282">
        <v>87</v>
      </c>
      <c r="E4950" s="265"/>
    </row>
    <row r="4951" spans="1:5">
      <c r="A4951" s="283">
        <v>14826</v>
      </c>
      <c r="B4951" s="176">
        <v>39.799999999999997</v>
      </c>
      <c r="C4951" s="176">
        <v>42.1</v>
      </c>
      <c r="D4951" s="282">
        <v>87</v>
      </c>
      <c r="E4951" s="265"/>
    </row>
    <row r="4952" spans="1:5">
      <c r="A4952" s="283">
        <v>14827</v>
      </c>
      <c r="B4952" s="176">
        <v>0</v>
      </c>
      <c r="C4952" s="176">
        <v>0</v>
      </c>
      <c r="D4952" s="282">
        <v>87</v>
      </c>
      <c r="E4952" s="265"/>
    </row>
    <row r="4953" spans="1:5">
      <c r="A4953" s="283">
        <v>14830</v>
      </c>
      <c r="B4953" s="176">
        <v>224</v>
      </c>
      <c r="C4953" s="176">
        <v>39.299999999999997</v>
      </c>
      <c r="D4953" s="282">
        <v>126</v>
      </c>
      <c r="E4953" s="265"/>
    </row>
    <row r="4954" spans="1:5">
      <c r="A4954" s="283">
        <v>14831</v>
      </c>
      <c r="B4954" s="176">
        <v>0</v>
      </c>
      <c r="C4954" s="176">
        <v>0</v>
      </c>
      <c r="D4954" s="282">
        <v>87</v>
      </c>
      <c r="E4954" s="265"/>
    </row>
    <row r="4955" spans="1:5">
      <c r="A4955" s="283">
        <v>14836</v>
      </c>
      <c r="B4955" s="176">
        <v>35.700000000000003</v>
      </c>
      <c r="C4955" s="176">
        <v>43</v>
      </c>
      <c r="D4955" s="282">
        <v>87</v>
      </c>
      <c r="E4955" s="265"/>
    </row>
    <row r="4956" spans="1:5">
      <c r="A4956" s="283">
        <v>14837</v>
      </c>
      <c r="B4956" s="176">
        <v>74.400000000000006</v>
      </c>
      <c r="C4956" s="176">
        <v>39.6</v>
      </c>
      <c r="D4956" s="282">
        <v>87</v>
      </c>
      <c r="E4956" s="265"/>
    </row>
    <row r="4957" spans="1:5">
      <c r="A4957" s="283">
        <v>14838</v>
      </c>
      <c r="B4957" s="176">
        <v>47.5</v>
      </c>
      <c r="C4957" s="176">
        <v>44.1</v>
      </c>
      <c r="D4957" s="282">
        <v>87</v>
      </c>
      <c r="E4957" s="265"/>
    </row>
    <row r="4958" spans="1:5">
      <c r="A4958" s="283">
        <v>14839</v>
      </c>
      <c r="B4958" s="176">
        <v>20.9</v>
      </c>
      <c r="C4958" s="176">
        <v>39.4</v>
      </c>
      <c r="D4958" s="282">
        <v>87</v>
      </c>
      <c r="E4958" s="265"/>
    </row>
    <row r="4959" spans="1:5">
      <c r="A4959" s="283">
        <v>14840</v>
      </c>
      <c r="B4959" s="176">
        <v>51.5</v>
      </c>
      <c r="C4959" s="176">
        <v>50.3</v>
      </c>
      <c r="D4959" s="282">
        <v>87</v>
      </c>
      <c r="E4959" s="265"/>
    </row>
    <row r="4960" spans="1:5">
      <c r="A4960" s="283">
        <v>14841</v>
      </c>
      <c r="B4960" s="176">
        <v>42.1</v>
      </c>
      <c r="C4960" s="176">
        <v>47.1</v>
      </c>
      <c r="D4960" s="282">
        <v>96</v>
      </c>
      <c r="E4960" s="265"/>
    </row>
    <row r="4961" spans="1:5">
      <c r="A4961" s="283">
        <v>14842</v>
      </c>
      <c r="B4961" s="176">
        <v>50.8</v>
      </c>
      <c r="C4961" s="176">
        <v>34.799999999999997</v>
      </c>
      <c r="D4961" s="282">
        <v>87</v>
      </c>
      <c r="E4961" s="265"/>
    </row>
    <row r="4962" spans="1:5">
      <c r="A4962" s="283">
        <v>14843</v>
      </c>
      <c r="B4962" s="176">
        <v>140.6</v>
      </c>
      <c r="C4962" s="176">
        <v>40.200000000000003</v>
      </c>
      <c r="D4962" s="282">
        <v>93</v>
      </c>
      <c r="E4962" s="265"/>
    </row>
    <row r="4963" spans="1:5">
      <c r="A4963" s="283">
        <v>14845</v>
      </c>
      <c r="B4963" s="176">
        <v>276.5</v>
      </c>
      <c r="C4963" s="176">
        <v>44.7</v>
      </c>
      <c r="D4963" s="282">
        <v>123</v>
      </c>
      <c r="E4963" s="265"/>
    </row>
    <row r="4964" spans="1:5">
      <c r="A4964" s="283">
        <v>14846</v>
      </c>
      <c r="B4964" s="176">
        <v>34</v>
      </c>
      <c r="C4964" s="176">
        <v>42.3</v>
      </c>
      <c r="D4964" s="282">
        <v>87</v>
      </c>
      <c r="E4964" s="265"/>
    </row>
    <row r="4965" spans="1:5">
      <c r="A4965" s="283">
        <v>14847</v>
      </c>
      <c r="B4965" s="176">
        <v>56.3</v>
      </c>
      <c r="C4965" s="176">
        <v>44.6</v>
      </c>
      <c r="D4965" s="282">
        <v>87</v>
      </c>
      <c r="E4965" s="265"/>
    </row>
    <row r="4966" spans="1:5">
      <c r="A4966" s="283">
        <v>14850</v>
      </c>
      <c r="B4966" s="176">
        <v>428.1</v>
      </c>
      <c r="C4966" s="176">
        <v>26.4</v>
      </c>
      <c r="D4966" s="282">
        <v>172</v>
      </c>
      <c r="E4966" s="265"/>
    </row>
    <row r="4967" spans="1:5">
      <c r="A4967" s="283">
        <v>14851</v>
      </c>
      <c r="B4967" s="176">
        <v>8181.6</v>
      </c>
      <c r="C4967" s="176">
        <v>30.7</v>
      </c>
      <c r="D4967" s="282">
        <v>87</v>
      </c>
      <c r="E4967" s="265"/>
    </row>
    <row r="4968" spans="1:5">
      <c r="A4968" s="283">
        <v>14852</v>
      </c>
      <c r="B4968" s="176">
        <v>0</v>
      </c>
      <c r="C4968" s="176">
        <v>0</v>
      </c>
      <c r="D4968" s="282">
        <v>87</v>
      </c>
      <c r="E4968" s="265"/>
    </row>
    <row r="4969" spans="1:5">
      <c r="A4969" s="283">
        <v>14853</v>
      </c>
      <c r="B4969" s="176">
        <v>1813.5</v>
      </c>
      <c r="C4969" s="176">
        <v>21.7</v>
      </c>
      <c r="D4969" s="282">
        <v>87</v>
      </c>
      <c r="E4969" s="265"/>
    </row>
    <row r="4970" spans="1:5">
      <c r="A4970" s="283">
        <v>14854</v>
      </c>
      <c r="B4970" s="176">
        <v>0</v>
      </c>
      <c r="C4970" s="176">
        <v>0</v>
      </c>
      <c r="D4970" s="282">
        <v>87</v>
      </c>
      <c r="E4970" s="265"/>
    </row>
    <row r="4971" spans="1:5">
      <c r="A4971" s="283">
        <v>14855</v>
      </c>
      <c r="B4971" s="176">
        <v>26.3</v>
      </c>
      <c r="C4971" s="176">
        <v>32.700000000000003</v>
      </c>
      <c r="D4971" s="282">
        <v>87</v>
      </c>
      <c r="E4971" s="265"/>
    </row>
    <row r="4972" spans="1:5">
      <c r="A4972" s="283">
        <v>14856</v>
      </c>
      <c r="B4972" s="176">
        <v>0</v>
      </c>
      <c r="C4972" s="176">
        <v>0</v>
      </c>
      <c r="D4972" s="282">
        <v>87</v>
      </c>
      <c r="E4972" s="265"/>
    </row>
    <row r="4973" spans="1:5">
      <c r="A4973" s="283">
        <v>14857</v>
      </c>
      <c r="B4973" s="176">
        <v>0</v>
      </c>
      <c r="C4973" s="176">
        <v>0</v>
      </c>
      <c r="D4973" s="282">
        <v>87</v>
      </c>
      <c r="E4973" s="265"/>
    </row>
    <row r="4974" spans="1:5">
      <c r="A4974" s="283">
        <v>14858</v>
      </c>
      <c r="B4974" s="176">
        <v>49.5</v>
      </c>
      <c r="C4974" s="176">
        <v>39.799999999999997</v>
      </c>
      <c r="D4974" s="282">
        <v>87</v>
      </c>
      <c r="E4974" s="265"/>
    </row>
    <row r="4975" spans="1:5">
      <c r="A4975" s="283">
        <v>14859</v>
      </c>
      <c r="B4975" s="176">
        <v>39.4</v>
      </c>
      <c r="C4975" s="176">
        <v>42.4</v>
      </c>
      <c r="D4975" s="282">
        <v>87</v>
      </c>
      <c r="E4975" s="265"/>
    </row>
    <row r="4976" spans="1:5">
      <c r="A4976" s="283">
        <v>14860</v>
      </c>
      <c r="B4976" s="176">
        <v>53.5</v>
      </c>
      <c r="C4976" s="176">
        <v>43.8</v>
      </c>
      <c r="D4976" s="282">
        <v>87</v>
      </c>
      <c r="E4976" s="265"/>
    </row>
    <row r="4977" spans="1:5">
      <c r="A4977" s="283">
        <v>14861</v>
      </c>
      <c r="B4977" s="176">
        <v>35.4</v>
      </c>
      <c r="C4977" s="176">
        <v>43.8</v>
      </c>
      <c r="D4977" s="282">
        <v>87</v>
      </c>
      <c r="E4977" s="265"/>
    </row>
    <row r="4978" spans="1:5">
      <c r="A4978" s="283">
        <v>14863</v>
      </c>
      <c r="B4978" s="176">
        <v>49.9</v>
      </c>
      <c r="C4978" s="176">
        <v>41.8</v>
      </c>
      <c r="D4978" s="282">
        <v>87</v>
      </c>
      <c r="E4978" s="265"/>
    </row>
    <row r="4979" spans="1:5">
      <c r="A4979" s="283">
        <v>14864</v>
      </c>
      <c r="B4979" s="176">
        <v>89.6</v>
      </c>
      <c r="C4979" s="176">
        <v>45.4</v>
      </c>
      <c r="D4979" s="282">
        <v>87</v>
      </c>
      <c r="E4979" s="265"/>
    </row>
    <row r="4980" spans="1:5">
      <c r="A4980" s="283">
        <v>14865</v>
      </c>
      <c r="B4980" s="176">
        <v>112.1</v>
      </c>
      <c r="C4980" s="176">
        <v>46.7</v>
      </c>
      <c r="D4980" s="282">
        <v>87</v>
      </c>
      <c r="E4980" s="265"/>
    </row>
    <row r="4981" spans="1:5">
      <c r="A4981" s="283">
        <v>14867</v>
      </c>
      <c r="B4981" s="176">
        <v>80.3</v>
      </c>
      <c r="C4981" s="176">
        <v>40.4</v>
      </c>
      <c r="D4981" s="282">
        <v>87</v>
      </c>
      <c r="E4981" s="265"/>
    </row>
    <row r="4982" spans="1:5">
      <c r="A4982" s="283">
        <v>14869</v>
      </c>
      <c r="B4982" s="176">
        <v>67.3</v>
      </c>
      <c r="C4982" s="176">
        <v>44.2</v>
      </c>
      <c r="D4982" s="282">
        <v>87</v>
      </c>
      <c r="E4982" s="265"/>
    </row>
    <row r="4983" spans="1:5">
      <c r="A4983" s="283">
        <v>14870</v>
      </c>
      <c r="B4983" s="176">
        <v>132.4</v>
      </c>
      <c r="C4983" s="176">
        <v>42.1</v>
      </c>
      <c r="D4983" s="282">
        <v>87</v>
      </c>
      <c r="E4983" s="265"/>
    </row>
    <row r="4984" spans="1:5">
      <c r="A4984" s="283">
        <v>14871</v>
      </c>
      <c r="B4984" s="176">
        <v>102.4</v>
      </c>
      <c r="C4984" s="176">
        <v>42.7</v>
      </c>
      <c r="D4984" s="282">
        <v>87</v>
      </c>
      <c r="E4984" s="265"/>
    </row>
    <row r="4985" spans="1:5">
      <c r="A4985" s="283">
        <v>14872</v>
      </c>
      <c r="B4985" s="176">
        <v>106.1</v>
      </c>
      <c r="C4985" s="176">
        <v>41.8</v>
      </c>
      <c r="D4985" s="282">
        <v>87</v>
      </c>
      <c r="E4985" s="265"/>
    </row>
    <row r="4986" spans="1:5">
      <c r="A4986" s="283">
        <v>14873</v>
      </c>
      <c r="B4986" s="176">
        <v>39.799999999999997</v>
      </c>
      <c r="C4986" s="176">
        <v>43.4</v>
      </c>
      <c r="D4986" s="282">
        <v>87</v>
      </c>
      <c r="E4986" s="265"/>
    </row>
    <row r="4987" spans="1:5">
      <c r="A4987" s="283">
        <v>14874</v>
      </c>
      <c r="B4987" s="176">
        <v>39.6</v>
      </c>
      <c r="C4987" s="176">
        <v>49.4</v>
      </c>
      <c r="D4987" s="282">
        <v>87</v>
      </c>
      <c r="E4987" s="265"/>
    </row>
    <row r="4988" spans="1:5">
      <c r="A4988" s="283">
        <v>14876</v>
      </c>
      <c r="B4988" s="176">
        <v>606.6</v>
      </c>
      <c r="C4988" s="176">
        <v>41.8</v>
      </c>
      <c r="D4988" s="282">
        <v>87</v>
      </c>
      <c r="E4988" s="265"/>
    </row>
    <row r="4989" spans="1:5">
      <c r="A4989" s="283">
        <v>14877</v>
      </c>
      <c r="B4989" s="176">
        <v>11.4</v>
      </c>
      <c r="C4989" s="176">
        <v>41.7</v>
      </c>
      <c r="D4989" s="282">
        <v>87</v>
      </c>
      <c r="E4989" s="265"/>
    </row>
    <row r="4990" spans="1:5">
      <c r="A4990" s="283">
        <v>14878</v>
      </c>
      <c r="B4990" s="176">
        <v>56.3</v>
      </c>
      <c r="C4990" s="176">
        <v>41.3</v>
      </c>
      <c r="D4990" s="282">
        <v>87</v>
      </c>
      <c r="E4990" s="265"/>
    </row>
    <row r="4991" spans="1:5">
      <c r="A4991" s="283">
        <v>14879</v>
      </c>
      <c r="B4991" s="176">
        <v>50.5</v>
      </c>
      <c r="C4991" s="176">
        <v>40.1</v>
      </c>
      <c r="D4991" s="282">
        <v>87</v>
      </c>
      <c r="E4991" s="265"/>
    </row>
    <row r="4992" spans="1:5">
      <c r="A4992" s="283">
        <v>14880</v>
      </c>
      <c r="B4992" s="176">
        <v>51.7</v>
      </c>
      <c r="C4992" s="176">
        <v>39.1</v>
      </c>
      <c r="D4992" s="282">
        <v>87</v>
      </c>
      <c r="E4992" s="265"/>
    </row>
    <row r="4993" spans="1:5">
      <c r="A4993" s="283">
        <v>14881</v>
      </c>
      <c r="B4993" s="176">
        <v>42.7</v>
      </c>
      <c r="C4993" s="176">
        <v>43</v>
      </c>
      <c r="D4993" s="282">
        <v>87</v>
      </c>
      <c r="E4993" s="265"/>
    </row>
    <row r="4994" spans="1:5">
      <c r="A4994" s="283">
        <v>14882</v>
      </c>
      <c r="B4994" s="176">
        <v>104.3</v>
      </c>
      <c r="C4994" s="176">
        <v>42.2</v>
      </c>
      <c r="D4994" s="282">
        <v>87</v>
      </c>
      <c r="E4994" s="265"/>
    </row>
    <row r="4995" spans="1:5">
      <c r="A4995" s="283">
        <v>14883</v>
      </c>
      <c r="B4995" s="176">
        <v>66.5</v>
      </c>
      <c r="C4995" s="176">
        <v>41</v>
      </c>
      <c r="D4995" s="282">
        <v>106</v>
      </c>
      <c r="E4995" s="265"/>
    </row>
    <row r="4996" spans="1:5">
      <c r="A4996" s="283">
        <v>14884</v>
      </c>
      <c r="B4996" s="176">
        <v>11.6</v>
      </c>
      <c r="C4996" s="176">
        <v>47.2</v>
      </c>
      <c r="D4996" s="282">
        <v>87</v>
      </c>
      <c r="E4996" s="265"/>
    </row>
    <row r="4997" spans="1:5">
      <c r="A4997" s="283">
        <v>14885</v>
      </c>
      <c r="B4997" s="176">
        <v>17.100000000000001</v>
      </c>
      <c r="C4997" s="176">
        <v>34</v>
      </c>
      <c r="D4997" s="282">
        <v>87</v>
      </c>
      <c r="E4997" s="265"/>
    </row>
    <row r="4998" spans="1:5">
      <c r="A4998" s="283">
        <v>14886</v>
      </c>
      <c r="B4998" s="176">
        <v>93.6</v>
      </c>
      <c r="C4998" s="176">
        <v>44.5</v>
      </c>
      <c r="D4998" s="282">
        <v>96</v>
      </c>
      <c r="E4998" s="265"/>
    </row>
    <row r="4999" spans="1:5">
      <c r="A4999" s="283">
        <v>14887</v>
      </c>
      <c r="B4999" s="176">
        <v>43</v>
      </c>
      <c r="C4999" s="176">
        <v>43.4</v>
      </c>
      <c r="D4999" s="282">
        <v>87</v>
      </c>
      <c r="E4999" s="265"/>
    </row>
    <row r="5000" spans="1:5">
      <c r="A5000" s="283">
        <v>14889</v>
      </c>
      <c r="B5000" s="176">
        <v>37.4</v>
      </c>
      <c r="C5000" s="176">
        <v>41.3</v>
      </c>
      <c r="D5000" s="282">
        <v>87</v>
      </c>
      <c r="E5000" s="265"/>
    </row>
    <row r="5001" spans="1:5">
      <c r="A5001" s="283">
        <v>14891</v>
      </c>
      <c r="B5001" s="176">
        <v>84.5</v>
      </c>
      <c r="C5001" s="176">
        <v>44.1</v>
      </c>
      <c r="D5001" s="282">
        <v>87</v>
      </c>
      <c r="E5001" s="265"/>
    </row>
    <row r="5002" spans="1:5">
      <c r="A5002" s="283">
        <v>14892</v>
      </c>
      <c r="B5002" s="176">
        <v>184.1</v>
      </c>
      <c r="C5002" s="176">
        <v>40.9</v>
      </c>
      <c r="D5002" s="282">
        <v>87</v>
      </c>
      <c r="E5002" s="265"/>
    </row>
    <row r="5003" spans="1:5">
      <c r="A5003" s="283">
        <v>14893</v>
      </c>
      <c r="B5003" s="176">
        <v>59.9</v>
      </c>
      <c r="C5003" s="176">
        <v>47.6</v>
      </c>
      <c r="D5003" s="282">
        <v>87</v>
      </c>
      <c r="E5003" s="265"/>
    </row>
    <row r="5004" spans="1:5">
      <c r="A5004" s="283">
        <v>14894</v>
      </c>
      <c r="B5004" s="176">
        <v>118.8</v>
      </c>
      <c r="C5004" s="176">
        <v>44.6</v>
      </c>
      <c r="D5004" s="282">
        <v>87</v>
      </c>
      <c r="E5004" s="265"/>
    </row>
    <row r="5005" spans="1:5">
      <c r="A5005" s="283">
        <v>14895</v>
      </c>
      <c r="B5005" s="176">
        <v>77.599999999999994</v>
      </c>
      <c r="C5005" s="176">
        <v>42.9</v>
      </c>
      <c r="D5005" s="282">
        <v>119</v>
      </c>
      <c r="E5005" s="265"/>
    </row>
    <row r="5006" spans="1:5">
      <c r="A5006" s="283">
        <v>14897</v>
      </c>
      <c r="B5006" s="176">
        <v>29.7</v>
      </c>
      <c r="C5006" s="176">
        <v>43.5</v>
      </c>
      <c r="D5006" s="282">
        <v>87</v>
      </c>
      <c r="E5006" s="265"/>
    </row>
    <row r="5007" spans="1:5">
      <c r="A5007" s="283">
        <v>14898</v>
      </c>
      <c r="B5007" s="176">
        <v>29.3</v>
      </c>
      <c r="C5007" s="176">
        <v>35.700000000000003</v>
      </c>
      <c r="D5007" s="282">
        <v>87</v>
      </c>
      <c r="E5007" s="265"/>
    </row>
    <row r="5008" spans="1:5">
      <c r="A5008" s="283">
        <v>14901</v>
      </c>
      <c r="B5008" s="176">
        <v>591.9</v>
      </c>
      <c r="C5008" s="176">
        <v>34.299999999999997</v>
      </c>
      <c r="D5008" s="282">
        <v>142</v>
      </c>
      <c r="E5008" s="265"/>
    </row>
    <row r="5009" spans="1:5">
      <c r="A5009" s="283">
        <v>14902</v>
      </c>
      <c r="B5009" s="176">
        <v>293.89999999999998</v>
      </c>
      <c r="C5009" s="176">
        <v>46.9</v>
      </c>
      <c r="D5009" s="282">
        <v>87</v>
      </c>
      <c r="E5009" s="265"/>
    </row>
    <row r="5010" spans="1:5">
      <c r="A5010" s="283">
        <v>14903</v>
      </c>
      <c r="B5010" s="176">
        <v>418</v>
      </c>
      <c r="C5010" s="176">
        <v>40.9</v>
      </c>
      <c r="D5010" s="282">
        <v>127</v>
      </c>
      <c r="E5010" s="265"/>
    </row>
    <row r="5011" spans="1:5">
      <c r="A5011" s="283">
        <v>14904</v>
      </c>
      <c r="B5011" s="176">
        <v>2540.3000000000002</v>
      </c>
      <c r="C5011" s="176">
        <v>37</v>
      </c>
      <c r="D5011" s="282">
        <v>112</v>
      </c>
      <c r="E5011" s="265"/>
    </row>
    <row r="5012" spans="1:5">
      <c r="A5012" s="283">
        <v>14905</v>
      </c>
      <c r="B5012" s="176">
        <v>990.9</v>
      </c>
      <c r="C5012" s="176">
        <v>41.5</v>
      </c>
      <c r="D5012" s="282">
        <v>87</v>
      </c>
      <c r="E5012" s="265"/>
    </row>
    <row r="5013" spans="1:5">
      <c r="A5013" s="283">
        <v>15001</v>
      </c>
      <c r="B5013" s="176">
        <v>514.29999999999995</v>
      </c>
      <c r="C5013" s="176">
        <v>44.4</v>
      </c>
      <c r="D5013" s="282">
        <v>108</v>
      </c>
      <c r="E5013" s="265"/>
    </row>
    <row r="5014" spans="1:5">
      <c r="A5014" s="283">
        <v>15003</v>
      </c>
      <c r="B5014" s="176">
        <v>1382.5</v>
      </c>
      <c r="C5014" s="176">
        <v>42.3</v>
      </c>
      <c r="D5014" s="282">
        <v>134</v>
      </c>
      <c r="E5014" s="265"/>
    </row>
    <row r="5015" spans="1:5">
      <c r="A5015" s="283">
        <v>15004</v>
      </c>
      <c r="B5015" s="176">
        <v>0</v>
      </c>
      <c r="C5015" s="176">
        <v>0</v>
      </c>
      <c r="D5015" s="282">
        <v>87</v>
      </c>
      <c r="E5015" s="265"/>
    </row>
    <row r="5016" spans="1:5">
      <c r="A5016" s="283">
        <v>15005</v>
      </c>
      <c r="B5016" s="176">
        <v>763.9</v>
      </c>
      <c r="C5016" s="176">
        <v>45.8</v>
      </c>
      <c r="D5016" s="282">
        <v>119</v>
      </c>
      <c r="E5016" s="265"/>
    </row>
    <row r="5017" spans="1:5">
      <c r="A5017" s="283">
        <v>15006</v>
      </c>
      <c r="B5017" s="176">
        <v>0</v>
      </c>
      <c r="C5017" s="176">
        <v>0</v>
      </c>
      <c r="D5017" s="282">
        <v>87</v>
      </c>
      <c r="E5017" s="265"/>
    </row>
    <row r="5018" spans="1:5">
      <c r="A5018" s="283">
        <v>15007</v>
      </c>
      <c r="B5018" s="176">
        <v>815.8</v>
      </c>
      <c r="C5018" s="176">
        <v>39.5</v>
      </c>
      <c r="D5018" s="282">
        <v>87</v>
      </c>
      <c r="E5018" s="265"/>
    </row>
    <row r="5019" spans="1:5">
      <c r="A5019" s="283">
        <v>15009</v>
      </c>
      <c r="B5019" s="176">
        <v>618.1</v>
      </c>
      <c r="C5019" s="176">
        <v>47.7</v>
      </c>
      <c r="D5019" s="282">
        <v>129</v>
      </c>
      <c r="E5019" s="265"/>
    </row>
    <row r="5020" spans="1:5">
      <c r="A5020" s="283">
        <v>15010</v>
      </c>
      <c r="B5020" s="176">
        <v>499.6</v>
      </c>
      <c r="C5020" s="176">
        <v>42.9</v>
      </c>
      <c r="D5020" s="282">
        <v>173</v>
      </c>
      <c r="E5020" s="265"/>
    </row>
    <row r="5021" spans="1:5">
      <c r="A5021" s="283">
        <v>15012</v>
      </c>
      <c r="B5021" s="176">
        <v>491.7</v>
      </c>
      <c r="C5021" s="176">
        <v>46.1</v>
      </c>
      <c r="D5021" s="282">
        <v>122</v>
      </c>
      <c r="E5021" s="265"/>
    </row>
    <row r="5022" spans="1:5">
      <c r="A5022" s="283">
        <v>15014</v>
      </c>
      <c r="B5022" s="176">
        <v>5630.8</v>
      </c>
      <c r="C5022" s="176">
        <v>43.2</v>
      </c>
      <c r="D5022" s="282">
        <v>87</v>
      </c>
      <c r="E5022" s="265"/>
    </row>
    <row r="5023" spans="1:5">
      <c r="A5023" s="283">
        <v>15015</v>
      </c>
      <c r="B5023" s="176">
        <v>1316.1</v>
      </c>
      <c r="C5023" s="176">
        <v>48</v>
      </c>
      <c r="D5023" s="282">
        <v>87</v>
      </c>
      <c r="E5023" s="265"/>
    </row>
    <row r="5024" spans="1:5">
      <c r="A5024" s="283">
        <v>15017</v>
      </c>
      <c r="B5024" s="176">
        <v>1345.4</v>
      </c>
      <c r="C5024" s="176">
        <v>43.9</v>
      </c>
      <c r="D5024" s="282">
        <v>125</v>
      </c>
      <c r="E5024" s="265"/>
    </row>
    <row r="5025" spans="1:5">
      <c r="A5025" s="283">
        <v>15018</v>
      </c>
      <c r="B5025" s="176">
        <v>390.5</v>
      </c>
      <c r="C5025" s="176">
        <v>45.8</v>
      </c>
      <c r="D5025" s="282">
        <v>87</v>
      </c>
      <c r="E5025" s="265"/>
    </row>
    <row r="5026" spans="1:5">
      <c r="A5026" s="283">
        <v>15019</v>
      </c>
      <c r="B5026" s="176">
        <v>98</v>
      </c>
      <c r="C5026" s="176">
        <v>44.6</v>
      </c>
      <c r="D5026" s="282">
        <v>87</v>
      </c>
      <c r="E5026" s="265"/>
    </row>
    <row r="5027" spans="1:5">
      <c r="A5027" s="283">
        <v>15020</v>
      </c>
      <c r="B5027" s="176">
        <v>166.7</v>
      </c>
      <c r="C5027" s="176">
        <v>47.6</v>
      </c>
      <c r="D5027" s="282">
        <v>87</v>
      </c>
      <c r="E5027" s="265"/>
    </row>
    <row r="5028" spans="1:5">
      <c r="A5028" s="283">
        <v>15021</v>
      </c>
      <c r="B5028" s="176">
        <v>87.6</v>
      </c>
      <c r="C5028" s="176">
        <v>45</v>
      </c>
      <c r="D5028" s="282">
        <v>87</v>
      </c>
      <c r="E5028" s="265"/>
    </row>
    <row r="5029" spans="1:5">
      <c r="A5029" s="283">
        <v>15022</v>
      </c>
      <c r="B5029" s="176">
        <v>462.4</v>
      </c>
      <c r="C5029" s="176">
        <v>45.2</v>
      </c>
      <c r="D5029" s="282">
        <v>87</v>
      </c>
      <c r="E5029" s="265"/>
    </row>
    <row r="5030" spans="1:5">
      <c r="A5030" s="283">
        <v>15024</v>
      </c>
      <c r="B5030" s="176">
        <v>529.70000000000005</v>
      </c>
      <c r="C5030" s="176">
        <v>46</v>
      </c>
      <c r="D5030" s="282">
        <v>94</v>
      </c>
      <c r="E5030" s="265"/>
    </row>
    <row r="5031" spans="1:5">
      <c r="A5031" s="283">
        <v>15025</v>
      </c>
      <c r="B5031" s="176">
        <v>988.8</v>
      </c>
      <c r="C5031" s="176">
        <v>43.3</v>
      </c>
      <c r="D5031" s="282">
        <v>95</v>
      </c>
      <c r="E5031" s="265"/>
    </row>
    <row r="5032" spans="1:5">
      <c r="A5032" s="283">
        <v>15026</v>
      </c>
      <c r="B5032" s="176">
        <v>74.7</v>
      </c>
      <c r="C5032" s="176">
        <v>44.8</v>
      </c>
      <c r="D5032" s="282">
        <v>105</v>
      </c>
      <c r="E5032" s="265"/>
    </row>
    <row r="5033" spans="1:5">
      <c r="A5033" s="283">
        <v>15027</v>
      </c>
      <c r="B5033" s="176">
        <v>1595.4</v>
      </c>
      <c r="C5033" s="176">
        <v>45.3</v>
      </c>
      <c r="D5033" s="282">
        <v>87</v>
      </c>
      <c r="E5033" s="265"/>
    </row>
    <row r="5034" spans="1:5">
      <c r="A5034" s="283">
        <v>15028</v>
      </c>
      <c r="B5034" s="176">
        <v>399.6</v>
      </c>
      <c r="C5034" s="176">
        <v>49</v>
      </c>
      <c r="D5034" s="282">
        <v>87</v>
      </c>
      <c r="E5034" s="265"/>
    </row>
    <row r="5035" spans="1:5">
      <c r="A5035" s="283">
        <v>15030</v>
      </c>
      <c r="B5035" s="176">
        <v>648.29999999999995</v>
      </c>
      <c r="C5035" s="176">
        <v>43</v>
      </c>
      <c r="D5035" s="282">
        <v>87</v>
      </c>
      <c r="E5035" s="265"/>
    </row>
    <row r="5036" spans="1:5">
      <c r="A5036" s="283">
        <v>15031</v>
      </c>
      <c r="B5036" s="176">
        <v>310.60000000000002</v>
      </c>
      <c r="C5036" s="176">
        <v>37.799999999999997</v>
      </c>
      <c r="D5036" s="282">
        <v>87</v>
      </c>
      <c r="E5036" s="265"/>
    </row>
    <row r="5037" spans="1:5">
      <c r="A5037" s="283">
        <v>15032</v>
      </c>
      <c r="B5037" s="176">
        <v>0</v>
      </c>
      <c r="C5037" s="176">
        <v>0</v>
      </c>
      <c r="D5037" s="282">
        <v>87</v>
      </c>
      <c r="E5037" s="265"/>
    </row>
    <row r="5038" spans="1:5">
      <c r="A5038" s="283">
        <v>15033</v>
      </c>
      <c r="B5038" s="176">
        <v>1658.6</v>
      </c>
      <c r="C5038" s="176">
        <v>43.4</v>
      </c>
      <c r="D5038" s="282">
        <v>110</v>
      </c>
      <c r="E5038" s="265"/>
    </row>
    <row r="5039" spans="1:5">
      <c r="A5039" s="283">
        <v>15034</v>
      </c>
      <c r="B5039" s="176">
        <v>1666.7</v>
      </c>
      <c r="C5039" s="176">
        <v>48</v>
      </c>
      <c r="D5039" s="282">
        <v>87</v>
      </c>
      <c r="E5039" s="265"/>
    </row>
    <row r="5040" spans="1:5">
      <c r="A5040" s="283">
        <v>15035</v>
      </c>
      <c r="B5040" s="176">
        <v>4854.8999999999996</v>
      </c>
      <c r="C5040" s="176">
        <v>42.6</v>
      </c>
      <c r="D5040" s="282">
        <v>87</v>
      </c>
      <c r="E5040" s="265"/>
    </row>
    <row r="5041" spans="1:5">
      <c r="A5041" s="283">
        <v>15037</v>
      </c>
      <c r="B5041" s="176">
        <v>366</v>
      </c>
      <c r="C5041" s="176">
        <v>46.2</v>
      </c>
      <c r="D5041" s="282">
        <v>96</v>
      </c>
      <c r="E5041" s="265"/>
    </row>
    <row r="5042" spans="1:5">
      <c r="A5042" s="283">
        <v>15038</v>
      </c>
      <c r="B5042" s="176">
        <v>238</v>
      </c>
      <c r="C5042" s="176">
        <v>46.3</v>
      </c>
      <c r="D5042" s="282">
        <v>87</v>
      </c>
      <c r="E5042" s="265"/>
    </row>
    <row r="5043" spans="1:5">
      <c r="A5043" s="283">
        <v>15042</v>
      </c>
      <c r="B5043" s="176">
        <v>449.6</v>
      </c>
      <c r="C5043" s="176">
        <v>46.3</v>
      </c>
      <c r="D5043" s="282">
        <v>94</v>
      </c>
      <c r="E5043" s="265"/>
    </row>
    <row r="5044" spans="1:5">
      <c r="A5044" s="283">
        <v>15043</v>
      </c>
      <c r="B5044" s="176">
        <v>95.5</v>
      </c>
      <c r="C5044" s="176">
        <v>41.8</v>
      </c>
      <c r="D5044" s="282">
        <v>87</v>
      </c>
      <c r="E5044" s="265"/>
    </row>
    <row r="5045" spans="1:5">
      <c r="A5045" s="283">
        <v>15044</v>
      </c>
      <c r="B5045" s="176">
        <v>674.7</v>
      </c>
      <c r="C5045" s="176">
        <v>41.6</v>
      </c>
      <c r="D5045" s="282">
        <v>103</v>
      </c>
      <c r="E5045" s="265"/>
    </row>
    <row r="5046" spans="1:5">
      <c r="A5046" s="283">
        <v>15045</v>
      </c>
      <c r="B5046" s="176">
        <v>2780</v>
      </c>
      <c r="C5046" s="176">
        <v>43.3</v>
      </c>
      <c r="D5046" s="282">
        <v>87</v>
      </c>
      <c r="E5046" s="265"/>
    </row>
    <row r="5047" spans="1:5">
      <c r="A5047" s="283">
        <v>15046</v>
      </c>
      <c r="B5047" s="176">
        <v>1093</v>
      </c>
      <c r="C5047" s="176">
        <v>42.9</v>
      </c>
      <c r="D5047" s="282">
        <v>95</v>
      </c>
      <c r="E5047" s="265"/>
    </row>
    <row r="5048" spans="1:5">
      <c r="A5048" s="283">
        <v>15047</v>
      </c>
      <c r="B5048" s="176">
        <v>0</v>
      </c>
      <c r="C5048" s="176">
        <v>0</v>
      </c>
      <c r="D5048" s="282">
        <v>87</v>
      </c>
      <c r="E5048" s="265"/>
    </row>
    <row r="5049" spans="1:5">
      <c r="A5049" s="283">
        <v>15049</v>
      </c>
      <c r="B5049" s="176">
        <v>1086.4000000000001</v>
      </c>
      <c r="C5049" s="176">
        <v>50.3</v>
      </c>
      <c r="D5049" s="282">
        <v>87</v>
      </c>
      <c r="E5049" s="265"/>
    </row>
    <row r="5050" spans="1:5">
      <c r="A5050" s="283">
        <v>15050</v>
      </c>
      <c r="B5050" s="176">
        <v>98.3</v>
      </c>
      <c r="C5050" s="176">
        <v>41.4</v>
      </c>
      <c r="D5050" s="282">
        <v>87</v>
      </c>
      <c r="E5050" s="265"/>
    </row>
    <row r="5051" spans="1:5">
      <c r="A5051" s="283">
        <v>15051</v>
      </c>
      <c r="B5051" s="176">
        <v>499.8</v>
      </c>
      <c r="C5051" s="176">
        <v>46.4</v>
      </c>
      <c r="D5051" s="282">
        <v>87</v>
      </c>
      <c r="E5051" s="265"/>
    </row>
    <row r="5052" spans="1:5">
      <c r="A5052" s="283">
        <v>15052</v>
      </c>
      <c r="B5052" s="176">
        <v>175.7</v>
      </c>
      <c r="C5052" s="176">
        <v>45.7</v>
      </c>
      <c r="D5052" s="282">
        <v>95</v>
      </c>
      <c r="E5052" s="265"/>
    </row>
    <row r="5053" spans="1:5">
      <c r="A5053" s="283">
        <v>15053</v>
      </c>
      <c r="B5053" s="176">
        <v>133.19999999999999</v>
      </c>
      <c r="C5053" s="176">
        <v>43.6</v>
      </c>
      <c r="D5053" s="282">
        <v>87</v>
      </c>
      <c r="E5053" s="265"/>
    </row>
    <row r="5054" spans="1:5">
      <c r="A5054" s="283">
        <v>15054</v>
      </c>
      <c r="B5054" s="176">
        <v>0</v>
      </c>
      <c r="C5054" s="176">
        <v>0</v>
      </c>
      <c r="D5054" s="282">
        <v>87</v>
      </c>
      <c r="E5054" s="265"/>
    </row>
    <row r="5055" spans="1:5">
      <c r="A5055" s="283">
        <v>15055</v>
      </c>
      <c r="B5055" s="176">
        <v>1229.4000000000001</v>
      </c>
      <c r="C5055" s="176">
        <v>47.8</v>
      </c>
      <c r="D5055" s="282">
        <v>96</v>
      </c>
      <c r="E5055" s="265"/>
    </row>
    <row r="5056" spans="1:5">
      <c r="A5056" s="283">
        <v>15056</v>
      </c>
      <c r="B5056" s="176">
        <v>1264.5999999999999</v>
      </c>
      <c r="C5056" s="176">
        <v>44.4</v>
      </c>
      <c r="D5056" s="282">
        <v>87</v>
      </c>
      <c r="E5056" s="265"/>
    </row>
    <row r="5057" spans="1:5">
      <c r="A5057" s="283">
        <v>15057</v>
      </c>
      <c r="B5057" s="176">
        <v>217.1</v>
      </c>
      <c r="C5057" s="176">
        <v>42.7</v>
      </c>
      <c r="D5057" s="282">
        <v>103</v>
      </c>
      <c r="E5057" s="265"/>
    </row>
    <row r="5058" spans="1:5">
      <c r="A5058" s="283">
        <v>15059</v>
      </c>
      <c r="B5058" s="176">
        <v>358.9</v>
      </c>
      <c r="C5058" s="176">
        <v>43.2</v>
      </c>
      <c r="D5058" s="282">
        <v>96</v>
      </c>
      <c r="E5058" s="265"/>
    </row>
    <row r="5059" spans="1:5">
      <c r="A5059" s="283">
        <v>15060</v>
      </c>
      <c r="B5059" s="176">
        <v>2074.6</v>
      </c>
      <c r="C5059" s="176">
        <v>42.6</v>
      </c>
      <c r="D5059" s="282">
        <v>87</v>
      </c>
      <c r="E5059" s="265"/>
    </row>
    <row r="5060" spans="1:5">
      <c r="A5060" s="283">
        <v>15061</v>
      </c>
      <c r="B5060" s="176">
        <v>727.1</v>
      </c>
      <c r="C5060" s="176">
        <v>43.1</v>
      </c>
      <c r="D5060" s="282">
        <v>124</v>
      </c>
      <c r="E5060" s="265"/>
    </row>
    <row r="5061" spans="1:5">
      <c r="A5061" s="283">
        <v>15062</v>
      </c>
      <c r="B5061" s="176">
        <v>1077.7</v>
      </c>
      <c r="C5061" s="176">
        <v>45</v>
      </c>
      <c r="D5061" s="282">
        <v>126</v>
      </c>
      <c r="E5061" s="265"/>
    </row>
    <row r="5062" spans="1:5">
      <c r="A5062" s="283">
        <v>15063</v>
      </c>
      <c r="B5062" s="176">
        <v>511.6</v>
      </c>
      <c r="C5062" s="176">
        <v>47.2</v>
      </c>
      <c r="D5062" s="282">
        <v>95</v>
      </c>
      <c r="E5062" s="265"/>
    </row>
    <row r="5063" spans="1:5">
      <c r="A5063" s="283">
        <v>15064</v>
      </c>
      <c r="B5063" s="176">
        <v>442.1</v>
      </c>
      <c r="C5063" s="176">
        <v>39.5</v>
      </c>
      <c r="D5063" s="282">
        <v>87</v>
      </c>
      <c r="E5063" s="265"/>
    </row>
    <row r="5064" spans="1:5">
      <c r="A5064" s="283">
        <v>15065</v>
      </c>
      <c r="B5064" s="176">
        <v>904.8</v>
      </c>
      <c r="C5064" s="176">
        <v>44.6</v>
      </c>
      <c r="D5064" s="282">
        <v>110</v>
      </c>
      <c r="E5064" s="265"/>
    </row>
    <row r="5065" spans="1:5">
      <c r="A5065" s="283">
        <v>15066</v>
      </c>
      <c r="B5065" s="176">
        <v>615.4</v>
      </c>
      <c r="C5065" s="176">
        <v>41.6</v>
      </c>
      <c r="D5065" s="282">
        <v>87</v>
      </c>
      <c r="E5065" s="265"/>
    </row>
    <row r="5066" spans="1:5">
      <c r="A5066" s="283">
        <v>15067</v>
      </c>
      <c r="B5066" s="176">
        <v>1651.2</v>
      </c>
      <c r="C5066" s="176">
        <v>43.6</v>
      </c>
      <c r="D5066" s="282">
        <v>87</v>
      </c>
      <c r="E5066" s="265"/>
    </row>
    <row r="5067" spans="1:5">
      <c r="A5067" s="283">
        <v>15068</v>
      </c>
      <c r="B5067" s="176">
        <v>841.6</v>
      </c>
      <c r="C5067" s="176">
        <v>44.7</v>
      </c>
      <c r="D5067" s="282">
        <v>124</v>
      </c>
      <c r="E5067" s="265"/>
    </row>
    <row r="5068" spans="1:5">
      <c r="A5068" s="283">
        <v>15069</v>
      </c>
      <c r="B5068" s="176">
        <v>0</v>
      </c>
      <c r="C5068" s="176">
        <v>0</v>
      </c>
      <c r="D5068" s="282">
        <v>87</v>
      </c>
      <c r="E5068" s="265"/>
    </row>
    <row r="5069" spans="1:5">
      <c r="A5069" s="283">
        <v>15071</v>
      </c>
      <c r="B5069" s="176">
        <v>573.5</v>
      </c>
      <c r="C5069" s="176">
        <v>39.9</v>
      </c>
      <c r="D5069" s="282">
        <v>110</v>
      </c>
      <c r="E5069" s="265"/>
    </row>
    <row r="5070" spans="1:5">
      <c r="A5070" s="283">
        <v>15072</v>
      </c>
      <c r="B5070" s="176">
        <v>0</v>
      </c>
      <c r="C5070" s="176">
        <v>0</v>
      </c>
      <c r="D5070" s="282">
        <v>87</v>
      </c>
      <c r="E5070" s="265"/>
    </row>
    <row r="5071" spans="1:5">
      <c r="A5071" s="283">
        <v>15074</v>
      </c>
      <c r="B5071" s="176">
        <v>581.79999999999995</v>
      </c>
      <c r="C5071" s="176">
        <v>43.4</v>
      </c>
      <c r="D5071" s="282">
        <v>87</v>
      </c>
      <c r="E5071" s="265"/>
    </row>
    <row r="5072" spans="1:5">
      <c r="A5072" s="283">
        <v>15075</v>
      </c>
      <c r="B5072" s="176">
        <v>0</v>
      </c>
      <c r="C5072" s="176">
        <v>0</v>
      </c>
      <c r="D5072" s="282">
        <v>87</v>
      </c>
      <c r="E5072" s="265"/>
    </row>
    <row r="5073" spans="1:5">
      <c r="A5073" s="283">
        <v>15076</v>
      </c>
      <c r="B5073" s="176">
        <v>491.7</v>
      </c>
      <c r="C5073" s="176">
        <v>45.1</v>
      </c>
      <c r="D5073" s="282">
        <v>121</v>
      </c>
      <c r="E5073" s="265"/>
    </row>
    <row r="5074" spans="1:5">
      <c r="A5074" s="283">
        <v>15077</v>
      </c>
      <c r="B5074" s="176">
        <v>100.1</v>
      </c>
      <c r="C5074" s="176">
        <v>43.8</v>
      </c>
      <c r="D5074" s="282">
        <v>87</v>
      </c>
      <c r="E5074" s="265"/>
    </row>
    <row r="5075" spans="1:5">
      <c r="A5075" s="283">
        <v>15078</v>
      </c>
      <c r="B5075" s="176">
        <v>161.6</v>
      </c>
      <c r="C5075" s="176">
        <v>46.5</v>
      </c>
      <c r="D5075" s="282">
        <v>87</v>
      </c>
      <c r="E5075" s="265"/>
    </row>
    <row r="5076" spans="1:5">
      <c r="A5076" s="283">
        <v>15081</v>
      </c>
      <c r="B5076" s="176">
        <v>0</v>
      </c>
      <c r="C5076" s="176">
        <v>0</v>
      </c>
      <c r="D5076" s="282">
        <v>87</v>
      </c>
      <c r="E5076" s="265"/>
    </row>
    <row r="5077" spans="1:5">
      <c r="A5077" s="283">
        <v>15082</v>
      </c>
      <c r="B5077" s="176">
        <v>297.2</v>
      </c>
      <c r="C5077" s="176">
        <v>38.1</v>
      </c>
      <c r="D5077" s="282">
        <v>87</v>
      </c>
      <c r="E5077" s="265"/>
    </row>
    <row r="5078" spans="1:5">
      <c r="A5078" s="283">
        <v>15083</v>
      </c>
      <c r="B5078" s="176">
        <v>363.5</v>
      </c>
      <c r="C5078" s="176">
        <v>44.9</v>
      </c>
      <c r="D5078" s="282">
        <v>87</v>
      </c>
      <c r="E5078" s="265"/>
    </row>
    <row r="5079" spans="1:5">
      <c r="A5079" s="283">
        <v>15084</v>
      </c>
      <c r="B5079" s="176">
        <v>379.2</v>
      </c>
      <c r="C5079" s="176">
        <v>43.1</v>
      </c>
      <c r="D5079" s="282">
        <v>95</v>
      </c>
      <c r="E5079" s="265"/>
    </row>
    <row r="5080" spans="1:5">
      <c r="A5080" s="283">
        <v>15085</v>
      </c>
      <c r="B5080" s="176">
        <v>897.2</v>
      </c>
      <c r="C5080" s="176">
        <v>45.2</v>
      </c>
      <c r="D5080" s="282">
        <v>96</v>
      </c>
      <c r="E5080" s="265"/>
    </row>
    <row r="5081" spans="1:5">
      <c r="A5081" s="283">
        <v>15086</v>
      </c>
      <c r="B5081" s="176">
        <v>368.9</v>
      </c>
      <c r="C5081" s="176">
        <v>39.299999999999997</v>
      </c>
      <c r="D5081" s="282">
        <v>97</v>
      </c>
      <c r="E5081" s="265"/>
    </row>
    <row r="5082" spans="1:5">
      <c r="A5082" s="283">
        <v>15087</v>
      </c>
      <c r="B5082" s="176">
        <v>4195.3</v>
      </c>
      <c r="C5082" s="176">
        <v>41.8</v>
      </c>
      <c r="D5082" s="282">
        <v>87</v>
      </c>
      <c r="E5082" s="265"/>
    </row>
    <row r="5083" spans="1:5">
      <c r="A5083" s="283">
        <v>15088</v>
      </c>
      <c r="B5083" s="176">
        <v>0</v>
      </c>
      <c r="C5083" s="176">
        <v>0</v>
      </c>
      <c r="D5083" s="282">
        <v>87</v>
      </c>
      <c r="E5083" s="265"/>
    </row>
    <row r="5084" spans="1:5">
      <c r="A5084" s="283">
        <v>15089</v>
      </c>
      <c r="B5084" s="176">
        <v>350.7</v>
      </c>
      <c r="C5084" s="176">
        <v>45.8</v>
      </c>
      <c r="D5084" s="282">
        <v>87</v>
      </c>
      <c r="E5084" s="265"/>
    </row>
    <row r="5085" spans="1:5">
      <c r="A5085" s="283">
        <v>15090</v>
      </c>
      <c r="B5085" s="176">
        <v>955.7</v>
      </c>
      <c r="C5085" s="176">
        <v>40.6</v>
      </c>
      <c r="D5085" s="282">
        <v>138</v>
      </c>
      <c r="E5085" s="265"/>
    </row>
    <row r="5086" spans="1:5">
      <c r="A5086" s="283">
        <v>15091</v>
      </c>
      <c r="B5086" s="176">
        <v>0</v>
      </c>
      <c r="C5086" s="176">
        <v>0</v>
      </c>
      <c r="D5086" s="282">
        <v>87</v>
      </c>
      <c r="E5086" s="265"/>
    </row>
    <row r="5087" spans="1:5">
      <c r="A5087" s="283">
        <v>15095</v>
      </c>
      <c r="B5087" s="176">
        <v>318</v>
      </c>
      <c r="C5087" s="176">
        <v>41.5</v>
      </c>
      <c r="D5087" s="282">
        <v>87</v>
      </c>
      <c r="E5087" s="265"/>
    </row>
    <row r="5088" spans="1:5">
      <c r="A5088" s="283">
        <v>15096</v>
      </c>
      <c r="B5088" s="176">
        <v>0</v>
      </c>
      <c r="C5088" s="176">
        <v>0</v>
      </c>
      <c r="D5088" s="282">
        <v>87</v>
      </c>
      <c r="E5088" s="265"/>
    </row>
    <row r="5089" spans="1:5">
      <c r="A5089" s="283">
        <v>15101</v>
      </c>
      <c r="B5089" s="176">
        <v>1323</v>
      </c>
      <c r="C5089" s="176">
        <v>44.5</v>
      </c>
      <c r="D5089" s="282">
        <v>118</v>
      </c>
      <c r="E5089" s="265"/>
    </row>
    <row r="5090" spans="1:5">
      <c r="A5090" s="283">
        <v>15102</v>
      </c>
      <c r="B5090" s="176">
        <v>2748</v>
      </c>
      <c r="C5090" s="176">
        <v>45.7</v>
      </c>
      <c r="D5090" s="282">
        <v>125</v>
      </c>
      <c r="E5090" s="265"/>
    </row>
    <row r="5091" spans="1:5">
      <c r="A5091" s="283">
        <v>15104</v>
      </c>
      <c r="B5091" s="176">
        <v>3472.2</v>
      </c>
      <c r="C5091" s="176">
        <v>37</v>
      </c>
      <c r="D5091" s="282">
        <v>111</v>
      </c>
      <c r="E5091" s="265"/>
    </row>
    <row r="5092" spans="1:5">
      <c r="A5092" s="283">
        <v>15106</v>
      </c>
      <c r="B5092" s="176">
        <v>1673.1</v>
      </c>
      <c r="C5092" s="176">
        <v>44.3</v>
      </c>
      <c r="D5092" s="282">
        <v>96</v>
      </c>
      <c r="E5092" s="265"/>
    </row>
    <row r="5093" spans="1:5">
      <c r="A5093" s="283">
        <v>15108</v>
      </c>
      <c r="B5093" s="176">
        <v>1037.2</v>
      </c>
      <c r="C5093" s="176">
        <v>40.1</v>
      </c>
      <c r="D5093" s="282">
        <v>174</v>
      </c>
      <c r="E5093" s="265"/>
    </row>
    <row r="5094" spans="1:5">
      <c r="A5094" s="283">
        <v>15110</v>
      </c>
      <c r="B5094" s="176">
        <v>3027.5</v>
      </c>
      <c r="C5094" s="176">
        <v>36.700000000000003</v>
      </c>
      <c r="D5094" s="282">
        <v>96</v>
      </c>
      <c r="E5094" s="265"/>
    </row>
    <row r="5095" spans="1:5">
      <c r="A5095" s="283">
        <v>15112</v>
      </c>
      <c r="B5095" s="176">
        <v>4311.8</v>
      </c>
      <c r="C5095" s="176">
        <v>40.299999999999997</v>
      </c>
      <c r="D5095" s="282">
        <v>87</v>
      </c>
      <c r="E5095" s="265"/>
    </row>
    <row r="5096" spans="1:5">
      <c r="A5096" s="283">
        <v>15116</v>
      </c>
      <c r="B5096" s="176">
        <v>1888</v>
      </c>
      <c r="C5096" s="176">
        <v>45.7</v>
      </c>
      <c r="D5096" s="282">
        <v>122</v>
      </c>
      <c r="E5096" s="265"/>
    </row>
    <row r="5097" spans="1:5">
      <c r="A5097" s="283">
        <v>15120</v>
      </c>
      <c r="B5097" s="176">
        <v>3808.8</v>
      </c>
      <c r="C5097" s="176">
        <v>43.3</v>
      </c>
      <c r="D5097" s="282">
        <v>123</v>
      </c>
      <c r="E5097" s="265"/>
    </row>
    <row r="5098" spans="1:5">
      <c r="A5098" s="283">
        <v>15122</v>
      </c>
      <c r="B5098" s="176">
        <v>1495</v>
      </c>
      <c r="C5098" s="176">
        <v>44.7</v>
      </c>
      <c r="D5098" s="282">
        <v>133</v>
      </c>
      <c r="E5098" s="265"/>
    </row>
    <row r="5099" spans="1:5">
      <c r="A5099" s="283">
        <v>15123</v>
      </c>
      <c r="B5099" s="176">
        <v>0</v>
      </c>
      <c r="C5099" s="176">
        <v>0</v>
      </c>
      <c r="D5099" s="282">
        <v>87</v>
      </c>
      <c r="E5099" s="265"/>
    </row>
    <row r="5100" spans="1:5">
      <c r="A5100" s="283">
        <v>15126</v>
      </c>
      <c r="B5100" s="176">
        <v>315.8</v>
      </c>
      <c r="C5100" s="176">
        <v>38.700000000000003</v>
      </c>
      <c r="D5100" s="282">
        <v>87</v>
      </c>
      <c r="E5100" s="265"/>
    </row>
    <row r="5101" spans="1:5">
      <c r="A5101" s="283">
        <v>15127</v>
      </c>
      <c r="B5101" s="176">
        <v>0</v>
      </c>
      <c r="C5101" s="176">
        <v>0</v>
      </c>
      <c r="D5101" s="282">
        <v>87</v>
      </c>
      <c r="E5101" s="265"/>
    </row>
    <row r="5102" spans="1:5">
      <c r="A5102" s="283">
        <v>15129</v>
      </c>
      <c r="B5102" s="176">
        <v>1339.5</v>
      </c>
      <c r="C5102" s="176">
        <v>41.8</v>
      </c>
      <c r="D5102" s="282">
        <v>117</v>
      </c>
      <c r="E5102" s="265"/>
    </row>
    <row r="5103" spans="1:5">
      <c r="A5103" s="283">
        <v>15131</v>
      </c>
      <c r="B5103" s="176">
        <v>1218.8</v>
      </c>
      <c r="C5103" s="176">
        <v>49</v>
      </c>
      <c r="D5103" s="282">
        <v>112</v>
      </c>
      <c r="E5103" s="265"/>
    </row>
    <row r="5104" spans="1:5">
      <c r="A5104" s="283">
        <v>15132</v>
      </c>
      <c r="B5104" s="176">
        <v>3715.9</v>
      </c>
      <c r="C5104" s="176">
        <v>42.1</v>
      </c>
      <c r="D5104" s="282">
        <v>116</v>
      </c>
      <c r="E5104" s="265"/>
    </row>
    <row r="5105" spans="1:5">
      <c r="A5105" s="283">
        <v>15133</v>
      </c>
      <c r="B5105" s="176">
        <v>2008.7</v>
      </c>
      <c r="C5105" s="176">
        <v>44.8</v>
      </c>
      <c r="D5105" s="282">
        <v>119</v>
      </c>
      <c r="E5105" s="265"/>
    </row>
    <row r="5106" spans="1:5">
      <c r="A5106" s="283">
        <v>15134</v>
      </c>
      <c r="B5106" s="176">
        <v>0</v>
      </c>
      <c r="C5106" s="176">
        <v>0</v>
      </c>
      <c r="D5106" s="282">
        <v>87</v>
      </c>
      <c r="E5106" s="265"/>
    </row>
    <row r="5107" spans="1:5">
      <c r="A5107" s="283">
        <v>15135</v>
      </c>
      <c r="B5107" s="176">
        <v>985.1</v>
      </c>
      <c r="C5107" s="176">
        <v>46.5</v>
      </c>
      <c r="D5107" s="282">
        <v>87</v>
      </c>
      <c r="E5107" s="265"/>
    </row>
    <row r="5108" spans="1:5">
      <c r="A5108" s="283">
        <v>15136</v>
      </c>
      <c r="B5108" s="176">
        <v>2099</v>
      </c>
      <c r="C5108" s="176">
        <v>41.5</v>
      </c>
      <c r="D5108" s="282">
        <v>125</v>
      </c>
      <c r="E5108" s="265"/>
    </row>
    <row r="5109" spans="1:5">
      <c r="A5109" s="283">
        <v>15137</v>
      </c>
      <c r="B5109" s="176">
        <v>1274.7</v>
      </c>
      <c r="C5109" s="176">
        <v>44</v>
      </c>
      <c r="D5109" s="282">
        <v>102</v>
      </c>
      <c r="E5109" s="265"/>
    </row>
    <row r="5110" spans="1:5">
      <c r="A5110" s="283">
        <v>15139</v>
      </c>
      <c r="B5110" s="176">
        <v>3464</v>
      </c>
      <c r="C5110" s="176">
        <v>46</v>
      </c>
      <c r="D5110" s="282">
        <v>120</v>
      </c>
      <c r="E5110" s="265"/>
    </row>
    <row r="5111" spans="1:5">
      <c r="A5111" s="283">
        <v>15140</v>
      </c>
      <c r="B5111" s="176">
        <v>5536.9</v>
      </c>
      <c r="C5111" s="176">
        <v>40.299999999999997</v>
      </c>
      <c r="D5111" s="282">
        <v>87</v>
      </c>
      <c r="E5111" s="265"/>
    </row>
    <row r="5112" spans="1:5">
      <c r="A5112" s="283">
        <v>15142</v>
      </c>
      <c r="B5112" s="176">
        <v>514.70000000000005</v>
      </c>
      <c r="C5112" s="176">
        <v>43.8</v>
      </c>
      <c r="D5112" s="282">
        <v>87</v>
      </c>
      <c r="E5112" s="265"/>
    </row>
    <row r="5113" spans="1:5">
      <c r="A5113" s="283">
        <v>15143</v>
      </c>
      <c r="B5113" s="176">
        <v>542</v>
      </c>
      <c r="C5113" s="176">
        <v>45.1</v>
      </c>
      <c r="D5113" s="282">
        <v>138</v>
      </c>
      <c r="E5113" s="265"/>
    </row>
    <row r="5114" spans="1:5">
      <c r="A5114" s="283">
        <v>15144</v>
      </c>
      <c r="B5114" s="176">
        <v>1536.9</v>
      </c>
      <c r="C5114" s="176">
        <v>45.9</v>
      </c>
      <c r="D5114" s="282">
        <v>87</v>
      </c>
      <c r="E5114" s="265"/>
    </row>
    <row r="5115" spans="1:5">
      <c r="A5115" s="283">
        <v>15145</v>
      </c>
      <c r="B5115" s="176">
        <v>3698.4</v>
      </c>
      <c r="C5115" s="176">
        <v>42.3</v>
      </c>
      <c r="D5115" s="282">
        <v>114</v>
      </c>
      <c r="E5115" s="265"/>
    </row>
    <row r="5116" spans="1:5">
      <c r="A5116" s="283">
        <v>15146</v>
      </c>
      <c r="B5116" s="176">
        <v>1437.8</v>
      </c>
      <c r="C5116" s="176">
        <v>45.6</v>
      </c>
      <c r="D5116" s="282">
        <v>144</v>
      </c>
      <c r="E5116" s="265"/>
    </row>
    <row r="5117" spans="1:5">
      <c r="A5117" s="283">
        <v>15147</v>
      </c>
      <c r="B5117" s="176">
        <v>1660.6</v>
      </c>
      <c r="C5117" s="176">
        <v>46.2</v>
      </c>
      <c r="D5117" s="282">
        <v>115</v>
      </c>
      <c r="E5117" s="265"/>
    </row>
    <row r="5118" spans="1:5">
      <c r="A5118" s="283">
        <v>15148</v>
      </c>
      <c r="B5118" s="176">
        <v>2275.6999999999998</v>
      </c>
      <c r="C5118" s="176">
        <v>39.200000000000003</v>
      </c>
      <c r="D5118" s="282">
        <v>87</v>
      </c>
      <c r="E5118" s="265"/>
    </row>
    <row r="5119" spans="1:5">
      <c r="A5119" s="283">
        <v>15201</v>
      </c>
      <c r="B5119" s="176">
        <v>6497.2</v>
      </c>
      <c r="C5119" s="176">
        <v>38.299999999999997</v>
      </c>
      <c r="D5119" s="282">
        <v>122</v>
      </c>
      <c r="E5119" s="265"/>
    </row>
    <row r="5120" spans="1:5">
      <c r="A5120" s="283">
        <v>15202</v>
      </c>
      <c r="B5120" s="176">
        <v>4828.3999999999996</v>
      </c>
      <c r="C5120" s="176">
        <v>39.299999999999997</v>
      </c>
      <c r="D5120" s="282">
        <v>122</v>
      </c>
      <c r="E5120" s="265"/>
    </row>
    <row r="5121" spans="1:5">
      <c r="A5121" s="283">
        <v>15203</v>
      </c>
      <c r="B5121" s="176">
        <v>6629.9</v>
      </c>
      <c r="C5121" s="176">
        <v>31.5</v>
      </c>
      <c r="D5121" s="282">
        <v>143</v>
      </c>
      <c r="E5121" s="265"/>
    </row>
    <row r="5122" spans="1:5">
      <c r="A5122" s="283">
        <v>15204</v>
      </c>
      <c r="B5122" s="176">
        <v>4493.1000000000004</v>
      </c>
      <c r="C5122" s="176">
        <v>39.299999999999997</v>
      </c>
      <c r="D5122" s="282">
        <v>87</v>
      </c>
      <c r="E5122" s="265"/>
    </row>
    <row r="5123" spans="1:5">
      <c r="A5123" s="283">
        <v>15205</v>
      </c>
      <c r="B5123" s="176">
        <v>1745.4</v>
      </c>
      <c r="C5123" s="176">
        <v>40</v>
      </c>
      <c r="D5123" s="282">
        <v>135</v>
      </c>
      <c r="E5123" s="265"/>
    </row>
    <row r="5124" spans="1:5">
      <c r="A5124" s="283">
        <v>15206</v>
      </c>
      <c r="B5124" s="176">
        <v>5674.3</v>
      </c>
      <c r="C5124" s="176">
        <v>37.799999999999997</v>
      </c>
      <c r="D5124" s="282">
        <v>184</v>
      </c>
      <c r="E5124" s="265"/>
    </row>
    <row r="5125" spans="1:5">
      <c r="A5125" s="283">
        <v>15207</v>
      </c>
      <c r="B5125" s="176">
        <v>2323.4</v>
      </c>
      <c r="C5125" s="176">
        <v>41.9</v>
      </c>
      <c r="D5125" s="282">
        <v>117</v>
      </c>
      <c r="E5125" s="265"/>
    </row>
    <row r="5126" spans="1:5">
      <c r="A5126" s="283">
        <v>15208</v>
      </c>
      <c r="B5126" s="176">
        <v>6579.3</v>
      </c>
      <c r="C5126" s="176">
        <v>39.6</v>
      </c>
      <c r="D5126" s="282">
        <v>136</v>
      </c>
      <c r="E5126" s="265"/>
    </row>
    <row r="5127" spans="1:5">
      <c r="A5127" s="283">
        <v>15209</v>
      </c>
      <c r="B5127" s="176">
        <v>2647.2</v>
      </c>
      <c r="C5127" s="176">
        <v>42.7</v>
      </c>
      <c r="D5127" s="282">
        <v>109</v>
      </c>
      <c r="E5127" s="265"/>
    </row>
    <row r="5128" spans="1:5">
      <c r="A5128" s="283">
        <v>15210</v>
      </c>
      <c r="B5128" s="176">
        <v>5704.7</v>
      </c>
      <c r="C5128" s="176">
        <v>37</v>
      </c>
      <c r="D5128" s="282">
        <v>107</v>
      </c>
      <c r="E5128" s="265"/>
    </row>
    <row r="5129" spans="1:5">
      <c r="A5129" s="283">
        <v>15211</v>
      </c>
      <c r="B5129" s="176">
        <v>5400</v>
      </c>
      <c r="C5129" s="176">
        <v>35.299999999999997</v>
      </c>
      <c r="D5129" s="282">
        <v>118</v>
      </c>
      <c r="E5129" s="265"/>
    </row>
    <row r="5130" spans="1:5">
      <c r="A5130" s="283">
        <v>15212</v>
      </c>
      <c r="B5130" s="176">
        <v>4736</v>
      </c>
      <c r="C5130" s="176">
        <v>39.5</v>
      </c>
      <c r="D5130" s="282">
        <v>139</v>
      </c>
      <c r="E5130" s="265"/>
    </row>
    <row r="5131" spans="1:5">
      <c r="A5131" s="283">
        <v>15213</v>
      </c>
      <c r="B5131" s="176">
        <v>13801</v>
      </c>
      <c r="C5131" s="176">
        <v>23</v>
      </c>
      <c r="D5131" s="282">
        <v>189</v>
      </c>
      <c r="E5131" s="265"/>
    </row>
    <row r="5132" spans="1:5">
      <c r="A5132" s="283">
        <v>15214</v>
      </c>
      <c r="B5132" s="176">
        <v>2709.7</v>
      </c>
      <c r="C5132" s="176">
        <v>38.6</v>
      </c>
      <c r="D5132" s="282">
        <v>113</v>
      </c>
      <c r="E5132" s="265"/>
    </row>
    <row r="5133" spans="1:5">
      <c r="A5133" s="283">
        <v>15215</v>
      </c>
      <c r="B5133" s="176">
        <v>2093.4</v>
      </c>
      <c r="C5133" s="176">
        <v>44.3</v>
      </c>
      <c r="D5133" s="282">
        <v>170</v>
      </c>
      <c r="E5133" s="265"/>
    </row>
    <row r="5134" spans="1:5">
      <c r="A5134" s="283">
        <v>15216</v>
      </c>
      <c r="B5134" s="176">
        <v>7068.5</v>
      </c>
      <c r="C5134" s="176">
        <v>38.700000000000003</v>
      </c>
      <c r="D5134" s="282">
        <v>140</v>
      </c>
      <c r="E5134" s="265"/>
    </row>
    <row r="5135" spans="1:5">
      <c r="A5135" s="283">
        <v>15217</v>
      </c>
      <c r="B5135" s="176">
        <v>6535.1</v>
      </c>
      <c r="C5135" s="176">
        <v>34.200000000000003</v>
      </c>
      <c r="D5135" s="282">
        <v>138</v>
      </c>
      <c r="E5135" s="265"/>
    </row>
    <row r="5136" spans="1:5">
      <c r="A5136" s="283">
        <v>15218</v>
      </c>
      <c r="B5136" s="176">
        <v>5167.8999999999996</v>
      </c>
      <c r="C5136" s="176">
        <v>40</v>
      </c>
      <c r="D5136" s="282">
        <v>123</v>
      </c>
      <c r="E5136" s="265"/>
    </row>
    <row r="5137" spans="1:5">
      <c r="A5137" s="283">
        <v>15219</v>
      </c>
      <c r="B5137" s="176">
        <v>7052</v>
      </c>
      <c r="C5137" s="176">
        <v>28.3</v>
      </c>
      <c r="D5137" s="282">
        <v>189</v>
      </c>
      <c r="E5137" s="265"/>
    </row>
    <row r="5138" spans="1:5">
      <c r="A5138" s="283">
        <v>15220</v>
      </c>
      <c r="B5138" s="176">
        <v>3680.9</v>
      </c>
      <c r="C5138" s="176">
        <v>40</v>
      </c>
      <c r="D5138" s="282">
        <v>141</v>
      </c>
      <c r="E5138" s="265"/>
    </row>
    <row r="5139" spans="1:5">
      <c r="A5139" s="283">
        <v>15221</v>
      </c>
      <c r="B5139" s="176">
        <v>4829</v>
      </c>
      <c r="C5139" s="176">
        <v>42.1</v>
      </c>
      <c r="D5139" s="282">
        <v>135</v>
      </c>
      <c r="E5139" s="265"/>
    </row>
    <row r="5140" spans="1:5">
      <c r="A5140" s="283">
        <v>15222</v>
      </c>
      <c r="B5140" s="176">
        <v>3927.8</v>
      </c>
      <c r="C5140" s="176">
        <v>33.700000000000003</v>
      </c>
      <c r="D5140" s="282">
        <v>198</v>
      </c>
      <c r="E5140" s="265"/>
    </row>
    <row r="5141" spans="1:5">
      <c r="A5141" s="283">
        <v>15223</v>
      </c>
      <c r="B5141" s="176">
        <v>3683.8</v>
      </c>
      <c r="C5141" s="176">
        <v>41.8</v>
      </c>
      <c r="D5141" s="282">
        <v>94</v>
      </c>
      <c r="E5141" s="265"/>
    </row>
    <row r="5142" spans="1:5">
      <c r="A5142" s="283">
        <v>15224</v>
      </c>
      <c r="B5142" s="176">
        <v>6858.5</v>
      </c>
      <c r="C5142" s="176">
        <v>34.799999999999997</v>
      </c>
      <c r="D5142" s="282">
        <v>128</v>
      </c>
      <c r="E5142" s="265"/>
    </row>
    <row r="5143" spans="1:5">
      <c r="A5143" s="283">
        <v>15225</v>
      </c>
      <c r="B5143" s="176">
        <v>719.8</v>
      </c>
      <c r="C5143" s="176">
        <v>45.9</v>
      </c>
      <c r="D5143" s="282">
        <v>105</v>
      </c>
      <c r="E5143" s="265"/>
    </row>
    <row r="5144" spans="1:5">
      <c r="A5144" s="283">
        <v>15226</v>
      </c>
      <c r="B5144" s="176">
        <v>5700.5</v>
      </c>
      <c r="C5144" s="176">
        <v>40.200000000000003</v>
      </c>
      <c r="D5144" s="282">
        <v>128</v>
      </c>
      <c r="E5144" s="265"/>
    </row>
    <row r="5145" spans="1:5">
      <c r="A5145" s="283">
        <v>15227</v>
      </c>
      <c r="B5145" s="176">
        <v>4425</v>
      </c>
      <c r="C5145" s="176">
        <v>42.6</v>
      </c>
      <c r="D5145" s="282">
        <v>126</v>
      </c>
      <c r="E5145" s="265"/>
    </row>
    <row r="5146" spans="1:5">
      <c r="A5146" s="283">
        <v>15228</v>
      </c>
      <c r="B5146" s="176">
        <v>5024.8</v>
      </c>
      <c r="C5146" s="176">
        <v>42.4</v>
      </c>
      <c r="D5146" s="282">
        <v>126</v>
      </c>
      <c r="E5146" s="265"/>
    </row>
    <row r="5147" spans="1:5">
      <c r="A5147" s="283">
        <v>15229</v>
      </c>
      <c r="B5147" s="176">
        <v>3053.3</v>
      </c>
      <c r="C5147" s="176">
        <v>41.2</v>
      </c>
      <c r="D5147" s="282">
        <v>125</v>
      </c>
      <c r="E5147" s="265"/>
    </row>
    <row r="5148" spans="1:5">
      <c r="A5148" s="283">
        <v>15230</v>
      </c>
      <c r="B5148" s="176">
        <v>419.5</v>
      </c>
      <c r="C5148" s="176">
        <v>43.4</v>
      </c>
      <c r="D5148" s="282">
        <v>87</v>
      </c>
      <c r="E5148" s="265"/>
    </row>
    <row r="5149" spans="1:5">
      <c r="A5149" s="283">
        <v>15231</v>
      </c>
      <c r="B5149" s="176">
        <v>0</v>
      </c>
      <c r="C5149" s="176">
        <v>0</v>
      </c>
      <c r="D5149" s="282">
        <v>87</v>
      </c>
      <c r="E5149" s="265"/>
    </row>
    <row r="5150" spans="1:5">
      <c r="A5150" s="283">
        <v>15232</v>
      </c>
      <c r="B5150" s="176">
        <v>13549.8</v>
      </c>
      <c r="C5150" s="176">
        <v>30.9</v>
      </c>
      <c r="D5150" s="282">
        <v>166</v>
      </c>
      <c r="E5150" s="265"/>
    </row>
    <row r="5151" spans="1:5">
      <c r="A5151" s="283">
        <v>15233</v>
      </c>
      <c r="B5151" s="176">
        <v>3343.8</v>
      </c>
      <c r="C5151" s="176">
        <v>38</v>
      </c>
      <c r="D5151" s="282">
        <v>146</v>
      </c>
      <c r="E5151" s="265"/>
    </row>
    <row r="5152" spans="1:5">
      <c r="A5152" s="283">
        <v>15234</v>
      </c>
      <c r="B5152" s="176">
        <v>4486.7</v>
      </c>
      <c r="C5152" s="176">
        <v>43.1</v>
      </c>
      <c r="D5152" s="282">
        <v>122</v>
      </c>
      <c r="E5152" s="265"/>
    </row>
    <row r="5153" spans="1:5">
      <c r="A5153" s="283">
        <v>15235</v>
      </c>
      <c r="B5153" s="176">
        <v>2354.5</v>
      </c>
      <c r="C5153" s="176">
        <v>45.6</v>
      </c>
      <c r="D5153" s="282">
        <v>161</v>
      </c>
      <c r="E5153" s="265"/>
    </row>
    <row r="5154" spans="1:5">
      <c r="A5154" s="283">
        <v>15236</v>
      </c>
      <c r="B5154" s="176">
        <v>2816.5</v>
      </c>
      <c r="C5154" s="176">
        <v>46.2</v>
      </c>
      <c r="D5154" s="282">
        <v>129</v>
      </c>
      <c r="E5154" s="265"/>
    </row>
    <row r="5155" spans="1:5">
      <c r="A5155" s="283">
        <v>15237</v>
      </c>
      <c r="B5155" s="176">
        <v>1757.1</v>
      </c>
      <c r="C5155" s="176">
        <v>44.2</v>
      </c>
      <c r="D5155" s="282">
        <v>176</v>
      </c>
      <c r="E5155" s="265"/>
    </row>
    <row r="5156" spans="1:5">
      <c r="A5156" s="283">
        <v>15238</v>
      </c>
      <c r="B5156" s="176">
        <v>729</v>
      </c>
      <c r="C5156" s="176">
        <v>47.5</v>
      </c>
      <c r="D5156" s="282">
        <v>139</v>
      </c>
      <c r="E5156" s="265"/>
    </row>
    <row r="5157" spans="1:5">
      <c r="A5157" s="283">
        <v>15239</v>
      </c>
      <c r="B5157" s="176">
        <v>1105.3</v>
      </c>
      <c r="C5157" s="176">
        <v>42.2</v>
      </c>
      <c r="D5157" s="282">
        <v>120</v>
      </c>
      <c r="E5157" s="265"/>
    </row>
    <row r="5158" spans="1:5">
      <c r="A5158" s="283">
        <v>15240</v>
      </c>
      <c r="B5158" s="176">
        <v>0</v>
      </c>
      <c r="C5158" s="176">
        <v>0</v>
      </c>
      <c r="D5158" s="282">
        <v>87</v>
      </c>
      <c r="E5158" s="265"/>
    </row>
    <row r="5159" spans="1:5">
      <c r="A5159" s="283">
        <v>15241</v>
      </c>
      <c r="B5159" s="176">
        <v>1939.2</v>
      </c>
      <c r="C5159" s="176">
        <v>44.5</v>
      </c>
      <c r="D5159" s="282">
        <v>130</v>
      </c>
      <c r="E5159" s="265"/>
    </row>
    <row r="5160" spans="1:5">
      <c r="A5160" s="283">
        <v>15242</v>
      </c>
      <c r="B5160" s="176">
        <v>1354.9</v>
      </c>
      <c r="C5160" s="176">
        <v>42.7</v>
      </c>
      <c r="D5160" s="282">
        <v>87</v>
      </c>
      <c r="E5160" s="265"/>
    </row>
    <row r="5161" spans="1:5">
      <c r="A5161" s="283">
        <v>15243</v>
      </c>
      <c r="B5161" s="176">
        <v>4457.3999999999996</v>
      </c>
      <c r="C5161" s="176">
        <v>47.8</v>
      </c>
      <c r="D5161" s="282">
        <v>119</v>
      </c>
      <c r="E5161" s="265"/>
    </row>
    <row r="5162" spans="1:5">
      <c r="A5162" s="283">
        <v>15244</v>
      </c>
      <c r="B5162" s="176">
        <v>0</v>
      </c>
      <c r="C5162" s="176">
        <v>0</v>
      </c>
      <c r="D5162" s="282">
        <v>87</v>
      </c>
      <c r="E5162" s="265"/>
    </row>
    <row r="5163" spans="1:5">
      <c r="A5163" s="283">
        <v>15257</v>
      </c>
      <c r="B5163" s="176">
        <v>0</v>
      </c>
      <c r="C5163" s="176">
        <v>0</v>
      </c>
      <c r="D5163" s="282">
        <v>87</v>
      </c>
      <c r="E5163" s="265"/>
    </row>
    <row r="5164" spans="1:5">
      <c r="A5164" s="283">
        <v>15258</v>
      </c>
      <c r="B5164" s="176">
        <v>0</v>
      </c>
      <c r="C5164" s="176">
        <v>0</v>
      </c>
      <c r="D5164" s="282">
        <v>87</v>
      </c>
      <c r="E5164" s="265"/>
    </row>
    <row r="5165" spans="1:5">
      <c r="A5165" s="283">
        <v>15259</v>
      </c>
      <c r="B5165" s="176">
        <v>0</v>
      </c>
      <c r="C5165" s="176">
        <v>0</v>
      </c>
      <c r="D5165" s="282">
        <v>87</v>
      </c>
      <c r="E5165" s="265"/>
    </row>
    <row r="5166" spans="1:5">
      <c r="A5166" s="283">
        <v>15260</v>
      </c>
      <c r="B5166" s="176">
        <v>0</v>
      </c>
      <c r="C5166" s="176">
        <v>0</v>
      </c>
      <c r="D5166" s="282">
        <v>87</v>
      </c>
      <c r="E5166" s="265"/>
    </row>
    <row r="5167" spans="1:5">
      <c r="A5167" s="283">
        <v>15261</v>
      </c>
      <c r="B5167" s="176">
        <v>0</v>
      </c>
      <c r="C5167" s="176">
        <v>0</v>
      </c>
      <c r="D5167" s="282">
        <v>87</v>
      </c>
      <c r="E5167" s="265"/>
    </row>
    <row r="5168" spans="1:5">
      <c r="A5168" s="283">
        <v>15262</v>
      </c>
      <c r="B5168" s="176">
        <v>0</v>
      </c>
      <c r="C5168" s="176">
        <v>0</v>
      </c>
      <c r="D5168" s="282">
        <v>87</v>
      </c>
      <c r="E5168" s="265"/>
    </row>
    <row r="5169" spans="1:5">
      <c r="A5169" s="283">
        <v>15272</v>
      </c>
      <c r="B5169" s="176">
        <v>0</v>
      </c>
      <c r="C5169" s="176">
        <v>0</v>
      </c>
      <c r="D5169" s="282">
        <v>87</v>
      </c>
      <c r="E5169" s="265"/>
    </row>
    <row r="5170" spans="1:5">
      <c r="A5170" s="283">
        <v>15275</v>
      </c>
      <c r="B5170" s="176">
        <v>0</v>
      </c>
      <c r="C5170" s="176">
        <v>0</v>
      </c>
      <c r="D5170" s="282">
        <v>87</v>
      </c>
      <c r="E5170" s="265"/>
    </row>
    <row r="5171" spans="1:5">
      <c r="A5171" s="283">
        <v>15276</v>
      </c>
      <c r="B5171" s="176">
        <v>0</v>
      </c>
      <c r="C5171" s="176">
        <v>0</v>
      </c>
      <c r="D5171" s="282">
        <v>87</v>
      </c>
      <c r="E5171" s="265"/>
    </row>
    <row r="5172" spans="1:5">
      <c r="A5172" s="283">
        <v>15278</v>
      </c>
      <c r="B5172" s="176">
        <v>0</v>
      </c>
      <c r="C5172" s="176">
        <v>0</v>
      </c>
      <c r="D5172" s="282">
        <v>87</v>
      </c>
      <c r="E5172" s="265"/>
    </row>
    <row r="5173" spans="1:5">
      <c r="A5173" s="283">
        <v>15282</v>
      </c>
      <c r="B5173" s="176">
        <v>0</v>
      </c>
      <c r="C5173" s="176">
        <v>0</v>
      </c>
      <c r="D5173" s="282">
        <v>87</v>
      </c>
      <c r="E5173" s="265"/>
    </row>
    <row r="5174" spans="1:5">
      <c r="A5174" s="283">
        <v>15290</v>
      </c>
      <c r="B5174" s="176">
        <v>0</v>
      </c>
      <c r="C5174" s="176">
        <v>0</v>
      </c>
      <c r="D5174" s="282">
        <v>87</v>
      </c>
      <c r="E5174" s="265"/>
    </row>
    <row r="5175" spans="1:5">
      <c r="A5175" s="283">
        <v>15301</v>
      </c>
      <c r="B5175" s="176">
        <v>368.4</v>
      </c>
      <c r="C5175" s="176">
        <v>44</v>
      </c>
      <c r="D5175" s="282">
        <v>161</v>
      </c>
      <c r="E5175" s="265"/>
    </row>
    <row r="5176" spans="1:5">
      <c r="A5176" s="283">
        <v>15310</v>
      </c>
      <c r="B5176" s="176">
        <v>17.7</v>
      </c>
      <c r="C5176" s="176">
        <v>44.1</v>
      </c>
      <c r="D5176" s="282">
        <v>87</v>
      </c>
      <c r="E5176" s="265"/>
    </row>
    <row r="5177" spans="1:5">
      <c r="A5177" s="283">
        <v>15311</v>
      </c>
      <c r="B5177" s="176">
        <v>72.400000000000006</v>
      </c>
      <c r="C5177" s="176">
        <v>43.9</v>
      </c>
      <c r="D5177" s="282">
        <v>87</v>
      </c>
      <c r="E5177" s="265"/>
    </row>
    <row r="5178" spans="1:5">
      <c r="A5178" s="283">
        <v>15312</v>
      </c>
      <c r="B5178" s="176">
        <v>58</v>
      </c>
      <c r="C5178" s="176">
        <v>45.1</v>
      </c>
      <c r="D5178" s="282">
        <v>87</v>
      </c>
      <c r="E5178" s="265"/>
    </row>
    <row r="5179" spans="1:5">
      <c r="A5179" s="283">
        <v>15313</v>
      </c>
      <c r="B5179" s="176">
        <v>0</v>
      </c>
      <c r="C5179" s="176">
        <v>0</v>
      </c>
      <c r="D5179" s="282">
        <v>87</v>
      </c>
      <c r="E5179" s="265"/>
    </row>
    <row r="5180" spans="1:5">
      <c r="A5180" s="283">
        <v>15314</v>
      </c>
      <c r="B5180" s="176">
        <v>268.39999999999998</v>
      </c>
      <c r="C5180" s="176">
        <v>42.2</v>
      </c>
      <c r="D5180" s="282">
        <v>87</v>
      </c>
      <c r="E5180" s="265"/>
    </row>
    <row r="5181" spans="1:5">
      <c r="A5181" s="283">
        <v>15315</v>
      </c>
      <c r="B5181" s="176">
        <v>274.2</v>
      </c>
      <c r="C5181" s="176">
        <v>42.7</v>
      </c>
      <c r="D5181" s="282">
        <v>87</v>
      </c>
      <c r="E5181" s="265"/>
    </row>
    <row r="5182" spans="1:5">
      <c r="A5182" s="283">
        <v>15316</v>
      </c>
      <c r="B5182" s="176">
        <v>30.4</v>
      </c>
      <c r="C5182" s="176">
        <v>40.5</v>
      </c>
      <c r="D5182" s="282">
        <v>87</v>
      </c>
      <c r="E5182" s="265"/>
    </row>
    <row r="5183" spans="1:5">
      <c r="A5183" s="283">
        <v>15317</v>
      </c>
      <c r="B5183" s="176">
        <v>786.9</v>
      </c>
      <c r="C5183" s="176">
        <v>42.6</v>
      </c>
      <c r="D5183" s="282">
        <v>127</v>
      </c>
      <c r="E5183" s="265"/>
    </row>
    <row r="5184" spans="1:5">
      <c r="A5184" s="283">
        <v>15320</v>
      </c>
      <c r="B5184" s="176">
        <v>160.9</v>
      </c>
      <c r="C5184" s="176">
        <v>42</v>
      </c>
      <c r="D5184" s="282">
        <v>87</v>
      </c>
      <c r="E5184" s="265"/>
    </row>
    <row r="5185" spans="1:5">
      <c r="A5185" s="283">
        <v>15321</v>
      </c>
      <c r="B5185" s="176">
        <v>985.7</v>
      </c>
      <c r="C5185" s="176">
        <v>44.2</v>
      </c>
      <c r="D5185" s="282">
        <v>87</v>
      </c>
      <c r="E5185" s="265"/>
    </row>
    <row r="5186" spans="1:5">
      <c r="A5186" s="283">
        <v>15322</v>
      </c>
      <c r="B5186" s="176">
        <v>133.4</v>
      </c>
      <c r="C5186" s="176">
        <v>43.9</v>
      </c>
      <c r="D5186" s="282">
        <v>87</v>
      </c>
      <c r="E5186" s="265"/>
    </row>
    <row r="5187" spans="1:5">
      <c r="A5187" s="283">
        <v>15323</v>
      </c>
      <c r="B5187" s="176">
        <v>62.1</v>
      </c>
      <c r="C5187" s="176">
        <v>44.2</v>
      </c>
      <c r="D5187" s="282">
        <v>113</v>
      </c>
      <c r="E5187" s="265"/>
    </row>
    <row r="5188" spans="1:5">
      <c r="A5188" s="283">
        <v>15324</v>
      </c>
      <c r="B5188" s="176">
        <v>1791.9</v>
      </c>
      <c r="C5188" s="176">
        <v>41.6</v>
      </c>
      <c r="D5188" s="282">
        <v>87</v>
      </c>
      <c r="E5188" s="265"/>
    </row>
    <row r="5189" spans="1:5">
      <c r="A5189" s="283">
        <v>15325</v>
      </c>
      <c r="B5189" s="176">
        <v>0</v>
      </c>
      <c r="C5189" s="176">
        <v>0</v>
      </c>
      <c r="D5189" s="282">
        <v>87</v>
      </c>
      <c r="E5189" s="265"/>
    </row>
    <row r="5190" spans="1:5">
      <c r="A5190" s="283">
        <v>15327</v>
      </c>
      <c r="B5190" s="176">
        <v>61.1</v>
      </c>
      <c r="C5190" s="176">
        <v>41.4</v>
      </c>
      <c r="D5190" s="282">
        <v>87</v>
      </c>
      <c r="E5190" s="265"/>
    </row>
    <row r="5191" spans="1:5">
      <c r="A5191" s="283">
        <v>15329</v>
      </c>
      <c r="B5191" s="176">
        <v>41.1</v>
      </c>
      <c r="C5191" s="176">
        <v>44</v>
      </c>
      <c r="D5191" s="282">
        <v>87</v>
      </c>
      <c r="E5191" s="265"/>
    </row>
    <row r="5192" spans="1:5">
      <c r="A5192" s="283">
        <v>15330</v>
      </c>
      <c r="B5192" s="176">
        <v>137.69999999999999</v>
      </c>
      <c r="C5192" s="176">
        <v>47.2</v>
      </c>
      <c r="D5192" s="282">
        <v>87</v>
      </c>
      <c r="E5192" s="265"/>
    </row>
    <row r="5193" spans="1:5">
      <c r="A5193" s="283">
        <v>15331</v>
      </c>
      <c r="B5193" s="176">
        <v>154.69999999999999</v>
      </c>
      <c r="C5193" s="176">
        <v>45.6</v>
      </c>
      <c r="D5193" s="282">
        <v>87</v>
      </c>
      <c r="E5193" s="265"/>
    </row>
    <row r="5194" spans="1:5">
      <c r="A5194" s="283">
        <v>15332</v>
      </c>
      <c r="B5194" s="176">
        <v>334.5</v>
      </c>
      <c r="C5194" s="176">
        <v>46.6</v>
      </c>
      <c r="D5194" s="282">
        <v>87</v>
      </c>
      <c r="E5194" s="265"/>
    </row>
    <row r="5195" spans="1:5">
      <c r="A5195" s="283">
        <v>15333</v>
      </c>
      <c r="B5195" s="176">
        <v>166.4</v>
      </c>
      <c r="C5195" s="176">
        <v>41.4</v>
      </c>
      <c r="D5195" s="282">
        <v>96</v>
      </c>
      <c r="E5195" s="265"/>
    </row>
    <row r="5196" spans="1:5">
      <c r="A5196" s="283">
        <v>15334</v>
      </c>
      <c r="B5196" s="176">
        <v>21.7</v>
      </c>
      <c r="C5196" s="176">
        <v>42.1</v>
      </c>
      <c r="D5196" s="282">
        <v>87</v>
      </c>
      <c r="E5196" s="265"/>
    </row>
    <row r="5197" spans="1:5">
      <c r="A5197" s="283">
        <v>15336</v>
      </c>
      <c r="B5197" s="176">
        <v>0</v>
      </c>
      <c r="C5197" s="176">
        <v>0</v>
      </c>
      <c r="D5197" s="282">
        <v>87</v>
      </c>
      <c r="E5197" s="265"/>
    </row>
    <row r="5198" spans="1:5">
      <c r="A5198" s="283">
        <v>15337</v>
      </c>
      <c r="B5198" s="176">
        <v>20.3</v>
      </c>
      <c r="C5198" s="176">
        <v>42.2</v>
      </c>
      <c r="D5198" s="282">
        <v>87</v>
      </c>
      <c r="E5198" s="265"/>
    </row>
    <row r="5199" spans="1:5">
      <c r="A5199" s="283">
        <v>15338</v>
      </c>
      <c r="B5199" s="176">
        <v>84.4</v>
      </c>
      <c r="C5199" s="176">
        <v>42.6</v>
      </c>
      <c r="D5199" s="282">
        <v>87</v>
      </c>
      <c r="E5199" s="265"/>
    </row>
    <row r="5200" spans="1:5">
      <c r="A5200" s="283">
        <v>15339</v>
      </c>
      <c r="B5200" s="176">
        <v>0</v>
      </c>
      <c r="C5200" s="176">
        <v>0</v>
      </c>
      <c r="D5200" s="282">
        <v>87</v>
      </c>
      <c r="E5200" s="265"/>
    </row>
    <row r="5201" spans="1:5">
      <c r="A5201" s="283">
        <v>15340</v>
      </c>
      <c r="B5201" s="176">
        <v>91.8</v>
      </c>
      <c r="C5201" s="176">
        <v>46.5</v>
      </c>
      <c r="D5201" s="282">
        <v>109</v>
      </c>
      <c r="E5201" s="265"/>
    </row>
    <row r="5202" spans="1:5">
      <c r="A5202" s="283">
        <v>15341</v>
      </c>
      <c r="B5202" s="176">
        <v>20.6</v>
      </c>
      <c r="C5202" s="176">
        <v>43.2</v>
      </c>
      <c r="D5202" s="282">
        <v>87</v>
      </c>
      <c r="E5202" s="265"/>
    </row>
    <row r="5203" spans="1:5">
      <c r="A5203" s="283">
        <v>15342</v>
      </c>
      <c r="B5203" s="176">
        <v>1105.3</v>
      </c>
      <c r="C5203" s="176">
        <v>45.7</v>
      </c>
      <c r="D5203" s="282">
        <v>87</v>
      </c>
      <c r="E5203" s="265"/>
    </row>
    <row r="5204" spans="1:5">
      <c r="A5204" s="283">
        <v>15344</v>
      </c>
      <c r="B5204" s="176">
        <v>129.6</v>
      </c>
      <c r="C5204" s="176">
        <v>44.5</v>
      </c>
      <c r="D5204" s="282">
        <v>87</v>
      </c>
      <c r="E5204" s="265"/>
    </row>
    <row r="5205" spans="1:5">
      <c r="A5205" s="283">
        <v>15345</v>
      </c>
      <c r="B5205" s="176">
        <v>83.5</v>
      </c>
      <c r="C5205" s="176">
        <v>43.8</v>
      </c>
      <c r="D5205" s="282">
        <v>87</v>
      </c>
      <c r="E5205" s="265"/>
    </row>
    <row r="5206" spans="1:5">
      <c r="A5206" s="283">
        <v>15346</v>
      </c>
      <c r="B5206" s="176">
        <v>0</v>
      </c>
      <c r="C5206" s="176">
        <v>0</v>
      </c>
      <c r="D5206" s="282">
        <v>87</v>
      </c>
      <c r="E5206" s="265"/>
    </row>
    <row r="5207" spans="1:5">
      <c r="A5207" s="283">
        <v>15347</v>
      </c>
      <c r="B5207" s="176">
        <v>0</v>
      </c>
      <c r="C5207" s="176">
        <v>0</v>
      </c>
      <c r="D5207" s="282">
        <v>87</v>
      </c>
      <c r="E5207" s="265"/>
    </row>
    <row r="5208" spans="1:5">
      <c r="A5208" s="283">
        <v>15348</v>
      </c>
      <c r="B5208" s="176">
        <v>600</v>
      </c>
      <c r="C5208" s="176">
        <v>38.9</v>
      </c>
      <c r="D5208" s="282">
        <v>87</v>
      </c>
      <c r="E5208" s="265"/>
    </row>
    <row r="5209" spans="1:5">
      <c r="A5209" s="283">
        <v>15349</v>
      </c>
      <c r="B5209" s="176">
        <v>50.4</v>
      </c>
      <c r="C5209" s="176">
        <v>42.9</v>
      </c>
      <c r="D5209" s="282">
        <v>87</v>
      </c>
      <c r="E5209" s="265"/>
    </row>
    <row r="5210" spans="1:5">
      <c r="A5210" s="283">
        <v>15350</v>
      </c>
      <c r="B5210" s="176">
        <v>0</v>
      </c>
      <c r="C5210" s="176">
        <v>0</v>
      </c>
      <c r="D5210" s="282">
        <v>87</v>
      </c>
      <c r="E5210" s="265"/>
    </row>
    <row r="5211" spans="1:5">
      <c r="A5211" s="283">
        <v>15351</v>
      </c>
      <c r="B5211" s="176">
        <v>0</v>
      </c>
      <c r="C5211" s="176">
        <v>0</v>
      </c>
      <c r="D5211" s="282">
        <v>87</v>
      </c>
      <c r="E5211" s="265"/>
    </row>
    <row r="5212" spans="1:5">
      <c r="A5212" s="283">
        <v>15352</v>
      </c>
      <c r="B5212" s="176">
        <v>17.600000000000001</v>
      </c>
      <c r="C5212" s="176">
        <v>43</v>
      </c>
      <c r="D5212" s="282">
        <v>87</v>
      </c>
      <c r="E5212" s="265"/>
    </row>
    <row r="5213" spans="1:5">
      <c r="A5213" s="283">
        <v>15353</v>
      </c>
      <c r="B5213" s="176">
        <v>0</v>
      </c>
      <c r="C5213" s="176">
        <v>0</v>
      </c>
      <c r="D5213" s="282">
        <v>87</v>
      </c>
      <c r="E5213" s="265"/>
    </row>
    <row r="5214" spans="1:5">
      <c r="A5214" s="283">
        <v>15357</v>
      </c>
      <c r="B5214" s="176">
        <v>232.3</v>
      </c>
      <c r="C5214" s="176">
        <v>45</v>
      </c>
      <c r="D5214" s="282">
        <v>87</v>
      </c>
      <c r="E5214" s="265"/>
    </row>
    <row r="5215" spans="1:5">
      <c r="A5215" s="283">
        <v>15358</v>
      </c>
      <c r="B5215" s="176">
        <v>619.6</v>
      </c>
      <c r="C5215" s="176">
        <v>42.4</v>
      </c>
      <c r="D5215" s="282">
        <v>87</v>
      </c>
      <c r="E5215" s="265"/>
    </row>
    <row r="5216" spans="1:5">
      <c r="A5216" s="283">
        <v>15359</v>
      </c>
      <c r="B5216" s="176">
        <v>25.9</v>
      </c>
      <c r="C5216" s="176">
        <v>45</v>
      </c>
      <c r="D5216" s="282">
        <v>87</v>
      </c>
      <c r="E5216" s="265"/>
    </row>
    <row r="5217" spans="1:5">
      <c r="A5217" s="283">
        <v>15360</v>
      </c>
      <c r="B5217" s="176">
        <v>93.3</v>
      </c>
      <c r="C5217" s="176">
        <v>44.8</v>
      </c>
      <c r="D5217" s="282">
        <v>87</v>
      </c>
      <c r="E5217" s="265"/>
    </row>
    <row r="5218" spans="1:5">
      <c r="A5218" s="283">
        <v>15361</v>
      </c>
      <c r="B5218" s="176">
        <v>107.5</v>
      </c>
      <c r="C5218" s="176">
        <v>46.5</v>
      </c>
      <c r="D5218" s="282">
        <v>87</v>
      </c>
      <c r="E5218" s="265"/>
    </row>
    <row r="5219" spans="1:5">
      <c r="A5219" s="283">
        <v>15362</v>
      </c>
      <c r="B5219" s="176">
        <v>31.1</v>
      </c>
      <c r="C5219" s="176">
        <v>40.4</v>
      </c>
      <c r="D5219" s="282">
        <v>87</v>
      </c>
      <c r="E5219" s="265"/>
    </row>
    <row r="5220" spans="1:5">
      <c r="A5220" s="283">
        <v>15363</v>
      </c>
      <c r="B5220" s="176">
        <v>1451.9</v>
      </c>
      <c r="C5220" s="176">
        <v>42.1</v>
      </c>
      <c r="D5220" s="282">
        <v>87</v>
      </c>
      <c r="E5220" s="265"/>
    </row>
    <row r="5221" spans="1:5">
      <c r="A5221" s="283">
        <v>15364</v>
      </c>
      <c r="B5221" s="176">
        <v>27.8</v>
      </c>
      <c r="C5221" s="176">
        <v>44.4</v>
      </c>
      <c r="D5221" s="282">
        <v>87</v>
      </c>
      <c r="E5221" s="265"/>
    </row>
    <row r="5222" spans="1:5">
      <c r="A5222" s="283">
        <v>15365</v>
      </c>
      <c r="B5222" s="176">
        <v>0</v>
      </c>
      <c r="C5222" s="176">
        <v>0</v>
      </c>
      <c r="D5222" s="282">
        <v>87</v>
      </c>
      <c r="E5222" s="265"/>
    </row>
    <row r="5223" spans="1:5">
      <c r="A5223" s="283">
        <v>15366</v>
      </c>
      <c r="B5223" s="176">
        <v>199.9</v>
      </c>
      <c r="C5223" s="176">
        <v>47.7</v>
      </c>
      <c r="D5223" s="282">
        <v>87</v>
      </c>
      <c r="E5223" s="265"/>
    </row>
    <row r="5224" spans="1:5">
      <c r="A5224" s="283">
        <v>15367</v>
      </c>
      <c r="B5224" s="176">
        <v>739</v>
      </c>
      <c r="C5224" s="176">
        <v>39.200000000000003</v>
      </c>
      <c r="D5224" s="282">
        <v>87</v>
      </c>
      <c r="E5224" s="265"/>
    </row>
    <row r="5225" spans="1:5">
      <c r="A5225" s="283">
        <v>15368</v>
      </c>
      <c r="B5225" s="176">
        <v>0</v>
      </c>
      <c r="C5225" s="176">
        <v>0</v>
      </c>
      <c r="D5225" s="282">
        <v>87</v>
      </c>
      <c r="E5225" s="265"/>
    </row>
    <row r="5226" spans="1:5">
      <c r="A5226" s="283">
        <v>15370</v>
      </c>
      <c r="B5226" s="176">
        <v>96.9</v>
      </c>
      <c r="C5226" s="176">
        <v>38.5</v>
      </c>
      <c r="D5226" s="282">
        <v>143</v>
      </c>
      <c r="E5226" s="265"/>
    </row>
    <row r="5227" spans="1:5">
      <c r="A5227" s="283">
        <v>15376</v>
      </c>
      <c r="B5227" s="176">
        <v>50.4</v>
      </c>
      <c r="C5227" s="176">
        <v>43.1</v>
      </c>
      <c r="D5227" s="282">
        <v>87</v>
      </c>
      <c r="E5227" s="265"/>
    </row>
    <row r="5228" spans="1:5">
      <c r="A5228" s="283">
        <v>15377</v>
      </c>
      <c r="B5228" s="176">
        <v>28.5</v>
      </c>
      <c r="C5228" s="176">
        <v>42</v>
      </c>
      <c r="D5228" s="282">
        <v>96</v>
      </c>
      <c r="E5228" s="265"/>
    </row>
    <row r="5229" spans="1:5">
      <c r="A5229" s="283">
        <v>15378</v>
      </c>
      <c r="B5229" s="176">
        <v>103.8</v>
      </c>
      <c r="C5229" s="176">
        <v>46.9</v>
      </c>
      <c r="D5229" s="282">
        <v>87</v>
      </c>
      <c r="E5229" s="265"/>
    </row>
    <row r="5230" spans="1:5">
      <c r="A5230" s="283">
        <v>15379</v>
      </c>
      <c r="B5230" s="176">
        <v>0</v>
      </c>
      <c r="C5230" s="176">
        <v>0</v>
      </c>
      <c r="D5230" s="282">
        <v>87</v>
      </c>
      <c r="E5230" s="265"/>
    </row>
    <row r="5231" spans="1:5">
      <c r="A5231" s="283">
        <v>15380</v>
      </c>
      <c r="B5231" s="176">
        <v>19.399999999999999</v>
      </c>
      <c r="C5231" s="176">
        <v>42.4</v>
      </c>
      <c r="D5231" s="282">
        <v>87</v>
      </c>
      <c r="E5231" s="265"/>
    </row>
    <row r="5232" spans="1:5">
      <c r="A5232" s="283">
        <v>15401</v>
      </c>
      <c r="B5232" s="176">
        <v>504.9</v>
      </c>
      <c r="C5232" s="176">
        <v>44.6</v>
      </c>
      <c r="D5232" s="282">
        <v>144</v>
      </c>
      <c r="E5232" s="265"/>
    </row>
    <row r="5233" spans="1:5">
      <c r="A5233" s="283">
        <v>15410</v>
      </c>
      <c r="B5233" s="176">
        <v>185.7</v>
      </c>
      <c r="C5233" s="176">
        <v>42.6</v>
      </c>
      <c r="D5233" s="282">
        <v>87</v>
      </c>
      <c r="E5233" s="265"/>
    </row>
    <row r="5234" spans="1:5">
      <c r="A5234" s="283">
        <v>15411</v>
      </c>
      <c r="B5234" s="176">
        <v>20.7</v>
      </c>
      <c r="C5234" s="176">
        <v>45.7</v>
      </c>
      <c r="D5234" s="282">
        <v>87</v>
      </c>
      <c r="E5234" s="265"/>
    </row>
    <row r="5235" spans="1:5">
      <c r="A5235" s="283">
        <v>15412</v>
      </c>
      <c r="B5235" s="176">
        <v>0</v>
      </c>
      <c r="C5235" s="176">
        <v>0</v>
      </c>
      <c r="D5235" s="282">
        <v>87</v>
      </c>
      <c r="E5235" s="265"/>
    </row>
    <row r="5236" spans="1:5">
      <c r="A5236" s="283">
        <v>15413</v>
      </c>
      <c r="B5236" s="176">
        <v>159.5</v>
      </c>
      <c r="C5236" s="176">
        <v>44.7</v>
      </c>
      <c r="D5236" s="282">
        <v>87</v>
      </c>
      <c r="E5236" s="265"/>
    </row>
    <row r="5237" spans="1:5">
      <c r="A5237" s="283">
        <v>15415</v>
      </c>
      <c r="B5237" s="176">
        <v>0</v>
      </c>
      <c r="C5237" s="176">
        <v>0</v>
      </c>
      <c r="D5237" s="282">
        <v>87</v>
      </c>
      <c r="E5237" s="265"/>
    </row>
    <row r="5238" spans="1:5">
      <c r="A5238" s="283">
        <v>15416</v>
      </c>
      <c r="B5238" s="176">
        <v>0</v>
      </c>
      <c r="C5238" s="176">
        <v>0</v>
      </c>
      <c r="D5238" s="282">
        <v>87</v>
      </c>
      <c r="E5238" s="265"/>
    </row>
    <row r="5239" spans="1:5">
      <c r="A5239" s="283">
        <v>15417</v>
      </c>
      <c r="B5239" s="176">
        <v>375.4</v>
      </c>
      <c r="C5239" s="176">
        <v>43.1</v>
      </c>
      <c r="D5239" s="282">
        <v>94</v>
      </c>
      <c r="E5239" s="265"/>
    </row>
    <row r="5240" spans="1:5">
      <c r="A5240" s="283">
        <v>15419</v>
      </c>
      <c r="B5240" s="176">
        <v>1808.1</v>
      </c>
      <c r="C5240" s="176">
        <v>22.6</v>
      </c>
      <c r="D5240" s="282">
        <v>127</v>
      </c>
      <c r="E5240" s="265"/>
    </row>
    <row r="5241" spans="1:5">
      <c r="A5241" s="283">
        <v>15420</v>
      </c>
      <c r="B5241" s="176">
        <v>0</v>
      </c>
      <c r="C5241" s="176">
        <v>0</v>
      </c>
      <c r="D5241" s="282">
        <v>87</v>
      </c>
      <c r="E5241" s="265"/>
    </row>
    <row r="5242" spans="1:5">
      <c r="A5242" s="283">
        <v>15421</v>
      </c>
      <c r="B5242" s="176">
        <v>0</v>
      </c>
      <c r="C5242" s="176">
        <v>0</v>
      </c>
      <c r="D5242" s="282">
        <v>87</v>
      </c>
      <c r="E5242" s="265"/>
    </row>
    <row r="5243" spans="1:5">
      <c r="A5243" s="283">
        <v>15422</v>
      </c>
      <c r="B5243" s="176">
        <v>0</v>
      </c>
      <c r="C5243" s="176">
        <v>0</v>
      </c>
      <c r="D5243" s="282">
        <v>87</v>
      </c>
      <c r="E5243" s="265"/>
    </row>
    <row r="5244" spans="1:5">
      <c r="A5244" s="283">
        <v>15423</v>
      </c>
      <c r="B5244" s="176">
        <v>149.4</v>
      </c>
      <c r="C5244" s="176">
        <v>45.8</v>
      </c>
      <c r="D5244" s="282">
        <v>87</v>
      </c>
      <c r="E5244" s="265"/>
    </row>
    <row r="5245" spans="1:5">
      <c r="A5245" s="283">
        <v>15424</v>
      </c>
      <c r="B5245" s="176">
        <v>38.6</v>
      </c>
      <c r="C5245" s="176">
        <v>45.4</v>
      </c>
      <c r="D5245" s="282">
        <v>87</v>
      </c>
      <c r="E5245" s="265"/>
    </row>
    <row r="5246" spans="1:5">
      <c r="A5246" s="283">
        <v>15425</v>
      </c>
      <c r="B5246" s="176">
        <v>300.89999999999998</v>
      </c>
      <c r="C5246" s="176">
        <v>43</v>
      </c>
      <c r="D5246" s="282">
        <v>102</v>
      </c>
      <c r="E5246" s="265"/>
    </row>
    <row r="5247" spans="1:5">
      <c r="A5247" s="283">
        <v>15427</v>
      </c>
      <c r="B5247" s="176">
        <v>105.6</v>
      </c>
      <c r="C5247" s="176">
        <v>47.6</v>
      </c>
      <c r="D5247" s="282">
        <v>87</v>
      </c>
      <c r="E5247" s="265"/>
    </row>
    <row r="5248" spans="1:5">
      <c r="A5248" s="283">
        <v>15428</v>
      </c>
      <c r="B5248" s="176">
        <v>106.7</v>
      </c>
      <c r="C5248" s="176">
        <v>43.8</v>
      </c>
      <c r="D5248" s="282">
        <v>87</v>
      </c>
      <c r="E5248" s="265"/>
    </row>
    <row r="5249" spans="1:5">
      <c r="A5249" s="283">
        <v>15429</v>
      </c>
      <c r="B5249" s="176">
        <v>235.7</v>
      </c>
      <c r="C5249" s="176">
        <v>43.5</v>
      </c>
      <c r="D5249" s="282">
        <v>87</v>
      </c>
      <c r="E5249" s="265"/>
    </row>
    <row r="5250" spans="1:5">
      <c r="A5250" s="283">
        <v>15430</v>
      </c>
      <c r="B5250" s="176">
        <v>0</v>
      </c>
      <c r="C5250" s="176">
        <v>0</v>
      </c>
      <c r="D5250" s="282">
        <v>87</v>
      </c>
      <c r="E5250" s="265"/>
    </row>
    <row r="5251" spans="1:5">
      <c r="A5251" s="283">
        <v>15431</v>
      </c>
      <c r="B5251" s="176">
        <v>84</v>
      </c>
      <c r="C5251" s="176">
        <v>42.6</v>
      </c>
      <c r="D5251" s="282">
        <v>87</v>
      </c>
      <c r="E5251" s="265"/>
    </row>
    <row r="5252" spans="1:5">
      <c r="A5252" s="283">
        <v>15432</v>
      </c>
      <c r="B5252" s="176">
        <v>0</v>
      </c>
      <c r="C5252" s="176">
        <v>0</v>
      </c>
      <c r="D5252" s="282">
        <v>87</v>
      </c>
      <c r="E5252" s="265"/>
    </row>
    <row r="5253" spans="1:5">
      <c r="A5253" s="283">
        <v>15433</v>
      </c>
      <c r="B5253" s="176">
        <v>176.8</v>
      </c>
      <c r="C5253" s="176">
        <v>38.799999999999997</v>
      </c>
      <c r="D5253" s="282">
        <v>87</v>
      </c>
      <c r="E5253" s="265"/>
    </row>
    <row r="5254" spans="1:5">
      <c r="A5254" s="283">
        <v>15434</v>
      </c>
      <c r="B5254" s="176">
        <v>0</v>
      </c>
      <c r="C5254" s="176">
        <v>0</v>
      </c>
      <c r="D5254" s="282">
        <v>87</v>
      </c>
      <c r="E5254" s="265"/>
    </row>
    <row r="5255" spans="1:5">
      <c r="A5255" s="283">
        <v>15435</v>
      </c>
      <c r="B5255" s="176">
        <v>0</v>
      </c>
      <c r="C5255" s="176">
        <v>0</v>
      </c>
      <c r="D5255" s="282">
        <v>87</v>
      </c>
      <c r="E5255" s="265"/>
    </row>
    <row r="5256" spans="1:5">
      <c r="A5256" s="283">
        <v>15436</v>
      </c>
      <c r="B5256" s="176">
        <v>263.3</v>
      </c>
      <c r="C5256" s="176">
        <v>41.4</v>
      </c>
      <c r="D5256" s="282">
        <v>95</v>
      </c>
      <c r="E5256" s="265"/>
    </row>
    <row r="5257" spans="1:5">
      <c r="A5257" s="283">
        <v>15437</v>
      </c>
      <c r="B5257" s="176">
        <v>42.7</v>
      </c>
      <c r="C5257" s="176">
        <v>45.2</v>
      </c>
      <c r="D5257" s="282">
        <v>95</v>
      </c>
      <c r="E5257" s="265"/>
    </row>
    <row r="5258" spans="1:5">
      <c r="A5258" s="283">
        <v>15438</v>
      </c>
      <c r="B5258" s="176">
        <v>240.5</v>
      </c>
      <c r="C5258" s="176">
        <v>44.9</v>
      </c>
      <c r="D5258" s="282">
        <v>87</v>
      </c>
      <c r="E5258" s="265"/>
    </row>
    <row r="5259" spans="1:5">
      <c r="A5259" s="283">
        <v>15439</v>
      </c>
      <c r="B5259" s="176">
        <v>0</v>
      </c>
      <c r="C5259" s="176">
        <v>0</v>
      </c>
      <c r="D5259" s="282">
        <v>87</v>
      </c>
      <c r="E5259" s="265"/>
    </row>
    <row r="5260" spans="1:5">
      <c r="A5260" s="283">
        <v>15440</v>
      </c>
      <c r="B5260" s="176">
        <v>18.899999999999999</v>
      </c>
      <c r="C5260" s="176">
        <v>44.8</v>
      </c>
      <c r="D5260" s="282">
        <v>87</v>
      </c>
      <c r="E5260" s="265"/>
    </row>
    <row r="5261" spans="1:5">
      <c r="A5261" s="283">
        <v>15442</v>
      </c>
      <c r="B5261" s="176">
        <v>165.3</v>
      </c>
      <c r="C5261" s="176">
        <v>43.2</v>
      </c>
      <c r="D5261" s="282">
        <v>87</v>
      </c>
      <c r="E5261" s="265"/>
    </row>
    <row r="5262" spans="1:5">
      <c r="A5262" s="283">
        <v>15443</v>
      </c>
      <c r="B5262" s="176">
        <v>0</v>
      </c>
      <c r="C5262" s="176">
        <v>0</v>
      </c>
      <c r="D5262" s="282">
        <v>87</v>
      </c>
      <c r="E5262" s="265"/>
    </row>
    <row r="5263" spans="1:5">
      <c r="A5263" s="283">
        <v>15444</v>
      </c>
      <c r="B5263" s="176">
        <v>348.5</v>
      </c>
      <c r="C5263" s="176">
        <v>46.9</v>
      </c>
      <c r="D5263" s="282">
        <v>87</v>
      </c>
      <c r="E5263" s="265"/>
    </row>
    <row r="5264" spans="1:5">
      <c r="A5264" s="283">
        <v>15445</v>
      </c>
      <c r="B5264" s="176">
        <v>196.8</v>
      </c>
      <c r="C5264" s="176">
        <v>46.2</v>
      </c>
      <c r="D5264" s="282">
        <v>87</v>
      </c>
      <c r="E5264" s="265"/>
    </row>
    <row r="5265" spans="1:5">
      <c r="A5265" s="283">
        <v>15446</v>
      </c>
      <c r="B5265" s="176">
        <v>108.1</v>
      </c>
      <c r="C5265" s="176">
        <v>40.6</v>
      </c>
      <c r="D5265" s="282">
        <v>87</v>
      </c>
      <c r="E5265" s="265"/>
    </row>
    <row r="5266" spans="1:5">
      <c r="A5266" s="283">
        <v>15447</v>
      </c>
      <c r="B5266" s="176">
        <v>0</v>
      </c>
      <c r="C5266" s="176">
        <v>0</v>
      </c>
      <c r="D5266" s="282">
        <v>87</v>
      </c>
      <c r="E5266" s="265"/>
    </row>
    <row r="5267" spans="1:5">
      <c r="A5267" s="283">
        <v>15448</v>
      </c>
      <c r="B5267" s="176">
        <v>0</v>
      </c>
      <c r="C5267" s="176">
        <v>0</v>
      </c>
      <c r="D5267" s="282">
        <v>87</v>
      </c>
      <c r="E5267" s="265"/>
    </row>
    <row r="5268" spans="1:5">
      <c r="A5268" s="283">
        <v>15449</v>
      </c>
      <c r="B5268" s="176">
        <v>0</v>
      </c>
      <c r="C5268" s="176">
        <v>0</v>
      </c>
      <c r="D5268" s="282">
        <v>87</v>
      </c>
      <c r="E5268" s="265"/>
    </row>
    <row r="5269" spans="1:5">
      <c r="A5269" s="283">
        <v>15450</v>
      </c>
      <c r="B5269" s="176">
        <v>170.8</v>
      </c>
      <c r="C5269" s="176">
        <v>38</v>
      </c>
      <c r="D5269" s="282">
        <v>87</v>
      </c>
      <c r="E5269" s="265"/>
    </row>
    <row r="5270" spans="1:5">
      <c r="A5270" s="283">
        <v>15451</v>
      </c>
      <c r="B5270" s="176">
        <v>86.8</v>
      </c>
      <c r="C5270" s="176">
        <v>40.5</v>
      </c>
      <c r="D5270" s="282">
        <v>87</v>
      </c>
      <c r="E5270" s="265"/>
    </row>
    <row r="5271" spans="1:5">
      <c r="A5271" s="283">
        <v>15454</v>
      </c>
      <c r="B5271" s="176">
        <v>188.7</v>
      </c>
      <c r="C5271" s="176">
        <v>42.2</v>
      </c>
      <c r="D5271" s="282">
        <v>87</v>
      </c>
      <c r="E5271" s="265"/>
    </row>
    <row r="5272" spans="1:5">
      <c r="A5272" s="283">
        <v>15455</v>
      </c>
      <c r="B5272" s="176">
        <v>0</v>
      </c>
      <c r="C5272" s="176">
        <v>0</v>
      </c>
      <c r="D5272" s="282">
        <v>87</v>
      </c>
      <c r="E5272" s="265"/>
    </row>
    <row r="5273" spans="1:5">
      <c r="A5273" s="283">
        <v>15456</v>
      </c>
      <c r="B5273" s="176">
        <v>234.8</v>
      </c>
      <c r="C5273" s="176">
        <v>44.2</v>
      </c>
      <c r="D5273" s="282">
        <v>134</v>
      </c>
      <c r="E5273" s="265"/>
    </row>
    <row r="5274" spans="1:5">
      <c r="A5274" s="283">
        <v>15458</v>
      </c>
      <c r="B5274" s="176">
        <v>149.9</v>
      </c>
      <c r="C5274" s="176">
        <v>43</v>
      </c>
      <c r="D5274" s="282">
        <v>87</v>
      </c>
      <c r="E5274" s="265"/>
    </row>
    <row r="5275" spans="1:5">
      <c r="A5275" s="283">
        <v>15459</v>
      </c>
      <c r="B5275" s="176">
        <v>68.3</v>
      </c>
      <c r="C5275" s="176">
        <v>43.4</v>
      </c>
      <c r="D5275" s="282">
        <v>87</v>
      </c>
      <c r="E5275" s="265"/>
    </row>
    <row r="5276" spans="1:5">
      <c r="A5276" s="283">
        <v>15460</v>
      </c>
      <c r="B5276" s="176">
        <v>228.3</v>
      </c>
      <c r="C5276" s="176">
        <v>41.3</v>
      </c>
      <c r="D5276" s="282">
        <v>87</v>
      </c>
      <c r="E5276" s="265"/>
    </row>
    <row r="5277" spans="1:5">
      <c r="A5277" s="283">
        <v>15461</v>
      </c>
      <c r="B5277" s="176">
        <v>672.4</v>
      </c>
      <c r="C5277" s="176">
        <v>41.9</v>
      </c>
      <c r="D5277" s="282">
        <v>87</v>
      </c>
      <c r="E5277" s="265"/>
    </row>
    <row r="5278" spans="1:5">
      <c r="A5278" s="283">
        <v>15462</v>
      </c>
      <c r="B5278" s="176">
        <v>84.1</v>
      </c>
      <c r="C5278" s="176">
        <v>42.8</v>
      </c>
      <c r="D5278" s="282">
        <v>87</v>
      </c>
      <c r="E5278" s="265"/>
    </row>
    <row r="5279" spans="1:5">
      <c r="A5279" s="283">
        <v>15463</v>
      </c>
      <c r="B5279" s="176">
        <v>153.1</v>
      </c>
      <c r="C5279" s="176">
        <v>43.2</v>
      </c>
      <c r="D5279" s="282">
        <v>87</v>
      </c>
      <c r="E5279" s="265"/>
    </row>
    <row r="5280" spans="1:5">
      <c r="A5280" s="283">
        <v>15464</v>
      </c>
      <c r="B5280" s="176">
        <v>34.9</v>
      </c>
      <c r="C5280" s="176">
        <v>40.6</v>
      </c>
      <c r="D5280" s="282">
        <v>87</v>
      </c>
      <c r="E5280" s="265"/>
    </row>
    <row r="5281" spans="1:5">
      <c r="A5281" s="283">
        <v>15465</v>
      </c>
      <c r="B5281" s="176">
        <v>0</v>
      </c>
      <c r="C5281" s="176">
        <v>0</v>
      </c>
      <c r="D5281" s="282">
        <v>87</v>
      </c>
      <c r="E5281" s="265"/>
    </row>
    <row r="5282" spans="1:5">
      <c r="A5282" s="283">
        <v>15466</v>
      </c>
      <c r="B5282" s="176">
        <v>0</v>
      </c>
      <c r="C5282" s="176">
        <v>0</v>
      </c>
      <c r="D5282" s="282">
        <v>87</v>
      </c>
      <c r="E5282" s="265"/>
    </row>
    <row r="5283" spans="1:5">
      <c r="A5283" s="283">
        <v>15467</v>
      </c>
      <c r="B5283" s="176">
        <v>154.19999999999999</v>
      </c>
      <c r="C5283" s="176">
        <v>43.1</v>
      </c>
      <c r="D5283" s="282">
        <v>87</v>
      </c>
      <c r="E5283" s="265"/>
    </row>
    <row r="5284" spans="1:5">
      <c r="A5284" s="283">
        <v>15468</v>
      </c>
      <c r="B5284" s="176">
        <v>232.6</v>
      </c>
      <c r="C5284" s="176">
        <v>41.1</v>
      </c>
      <c r="D5284" s="282">
        <v>87</v>
      </c>
      <c r="E5284" s="265"/>
    </row>
    <row r="5285" spans="1:5">
      <c r="A5285" s="283">
        <v>15469</v>
      </c>
      <c r="B5285" s="176">
        <v>55.4</v>
      </c>
      <c r="C5285" s="176">
        <v>40.1</v>
      </c>
      <c r="D5285" s="282">
        <v>87</v>
      </c>
      <c r="E5285" s="265"/>
    </row>
    <row r="5286" spans="1:5">
      <c r="A5286" s="283">
        <v>15470</v>
      </c>
      <c r="B5286" s="176">
        <v>29.4</v>
      </c>
      <c r="C5286" s="176">
        <v>46.6</v>
      </c>
      <c r="D5286" s="282">
        <v>96</v>
      </c>
      <c r="E5286" s="265"/>
    </row>
    <row r="5287" spans="1:5">
      <c r="A5287" s="283">
        <v>15472</v>
      </c>
      <c r="B5287" s="176">
        <v>0</v>
      </c>
      <c r="C5287" s="176">
        <v>0</v>
      </c>
      <c r="D5287" s="282">
        <v>87</v>
      </c>
      <c r="E5287" s="265"/>
    </row>
    <row r="5288" spans="1:5">
      <c r="A5288" s="283">
        <v>15473</v>
      </c>
      <c r="B5288" s="176">
        <v>216.9</v>
      </c>
      <c r="C5288" s="176">
        <v>45.8</v>
      </c>
      <c r="D5288" s="282">
        <v>87</v>
      </c>
      <c r="E5288" s="265"/>
    </row>
    <row r="5289" spans="1:5">
      <c r="A5289" s="283">
        <v>15474</v>
      </c>
      <c r="B5289" s="176">
        <v>192.9</v>
      </c>
      <c r="C5289" s="176">
        <v>42.3</v>
      </c>
      <c r="D5289" s="282">
        <v>87</v>
      </c>
      <c r="E5289" s="265"/>
    </row>
    <row r="5290" spans="1:5">
      <c r="A5290" s="283">
        <v>15475</v>
      </c>
      <c r="B5290" s="176">
        <v>0</v>
      </c>
      <c r="C5290" s="176">
        <v>0</v>
      </c>
      <c r="D5290" s="282">
        <v>87</v>
      </c>
      <c r="E5290" s="265"/>
    </row>
    <row r="5291" spans="1:5">
      <c r="A5291" s="283">
        <v>15476</v>
      </c>
      <c r="B5291" s="176">
        <v>0</v>
      </c>
      <c r="C5291" s="176">
        <v>0</v>
      </c>
      <c r="D5291" s="282">
        <v>87</v>
      </c>
      <c r="E5291" s="265"/>
    </row>
    <row r="5292" spans="1:5">
      <c r="A5292" s="283">
        <v>15477</v>
      </c>
      <c r="B5292" s="176">
        <v>4527.3</v>
      </c>
      <c r="C5292" s="176">
        <v>46.7</v>
      </c>
      <c r="D5292" s="282">
        <v>87</v>
      </c>
      <c r="E5292" s="265"/>
    </row>
    <row r="5293" spans="1:5">
      <c r="A5293" s="283">
        <v>15478</v>
      </c>
      <c r="B5293" s="176">
        <v>119.8</v>
      </c>
      <c r="C5293" s="176">
        <v>42.5</v>
      </c>
      <c r="D5293" s="282">
        <v>87</v>
      </c>
      <c r="E5293" s="265"/>
    </row>
    <row r="5294" spans="1:5">
      <c r="A5294" s="283">
        <v>15479</v>
      </c>
      <c r="B5294" s="176">
        <v>132.69999999999999</v>
      </c>
      <c r="C5294" s="176">
        <v>43.1</v>
      </c>
      <c r="D5294" s="282">
        <v>87</v>
      </c>
      <c r="E5294" s="265"/>
    </row>
    <row r="5295" spans="1:5">
      <c r="A5295" s="283">
        <v>15480</v>
      </c>
      <c r="B5295" s="176">
        <v>120.5</v>
      </c>
      <c r="C5295" s="176">
        <v>44.4</v>
      </c>
      <c r="D5295" s="282">
        <v>87</v>
      </c>
      <c r="E5295" s="265"/>
    </row>
    <row r="5296" spans="1:5">
      <c r="A5296" s="283">
        <v>15482</v>
      </c>
      <c r="B5296" s="176">
        <v>0</v>
      </c>
      <c r="C5296" s="176">
        <v>0</v>
      </c>
      <c r="D5296" s="282">
        <v>87</v>
      </c>
      <c r="E5296" s="265"/>
    </row>
    <row r="5297" spans="1:5">
      <c r="A5297" s="283">
        <v>15483</v>
      </c>
      <c r="B5297" s="176">
        <v>2154.3000000000002</v>
      </c>
      <c r="C5297" s="176">
        <v>44.5</v>
      </c>
      <c r="D5297" s="282">
        <v>87</v>
      </c>
      <c r="E5297" s="265"/>
    </row>
    <row r="5298" spans="1:5">
      <c r="A5298" s="283">
        <v>15484</v>
      </c>
      <c r="B5298" s="176">
        <v>0</v>
      </c>
      <c r="C5298" s="176">
        <v>0</v>
      </c>
      <c r="D5298" s="282">
        <v>87</v>
      </c>
      <c r="E5298" s="265"/>
    </row>
    <row r="5299" spans="1:5">
      <c r="A5299" s="283">
        <v>15485</v>
      </c>
      <c r="B5299" s="176">
        <v>0</v>
      </c>
      <c r="C5299" s="176">
        <v>0</v>
      </c>
      <c r="D5299" s="282">
        <v>87</v>
      </c>
      <c r="E5299" s="265"/>
    </row>
    <row r="5300" spans="1:5">
      <c r="A5300" s="283">
        <v>15486</v>
      </c>
      <c r="B5300" s="176">
        <v>135.80000000000001</v>
      </c>
      <c r="C5300" s="176">
        <v>44.9</v>
      </c>
      <c r="D5300" s="282">
        <v>87</v>
      </c>
      <c r="E5300" s="265"/>
    </row>
    <row r="5301" spans="1:5">
      <c r="A5301" s="283">
        <v>15488</v>
      </c>
      <c r="B5301" s="176">
        <v>87</v>
      </c>
      <c r="C5301" s="176">
        <v>43.4</v>
      </c>
      <c r="D5301" s="282">
        <v>87</v>
      </c>
      <c r="E5301" s="265"/>
    </row>
    <row r="5302" spans="1:5">
      <c r="A5302" s="283">
        <v>15489</v>
      </c>
      <c r="B5302" s="176">
        <v>0</v>
      </c>
      <c r="C5302" s="176">
        <v>0</v>
      </c>
      <c r="D5302" s="282">
        <v>87</v>
      </c>
      <c r="E5302" s="265"/>
    </row>
    <row r="5303" spans="1:5">
      <c r="A5303" s="283">
        <v>15490</v>
      </c>
      <c r="B5303" s="176">
        <v>101.2</v>
      </c>
      <c r="C5303" s="176">
        <v>41</v>
      </c>
      <c r="D5303" s="282">
        <v>87</v>
      </c>
      <c r="E5303" s="265"/>
    </row>
    <row r="5304" spans="1:5">
      <c r="A5304" s="283">
        <v>15492</v>
      </c>
      <c r="B5304" s="176">
        <v>165.3</v>
      </c>
      <c r="C5304" s="176">
        <v>45.6</v>
      </c>
      <c r="D5304" s="282">
        <v>87</v>
      </c>
      <c r="E5304" s="265"/>
    </row>
    <row r="5305" spans="1:5">
      <c r="A5305" s="283">
        <v>15501</v>
      </c>
      <c r="B5305" s="176">
        <v>137.6</v>
      </c>
      <c r="C5305" s="176">
        <v>42.7</v>
      </c>
      <c r="D5305" s="282">
        <v>114</v>
      </c>
      <c r="E5305" s="265"/>
    </row>
    <row r="5306" spans="1:5">
      <c r="A5306" s="283">
        <v>15502</v>
      </c>
      <c r="B5306" s="176">
        <v>296.39999999999998</v>
      </c>
      <c r="C5306" s="176">
        <v>39.700000000000003</v>
      </c>
      <c r="D5306" s="282">
        <v>87</v>
      </c>
      <c r="E5306" s="265"/>
    </row>
    <row r="5307" spans="1:5">
      <c r="A5307" s="283">
        <v>15520</v>
      </c>
      <c r="B5307" s="176">
        <v>0</v>
      </c>
      <c r="C5307" s="176">
        <v>0</v>
      </c>
      <c r="D5307" s="282">
        <v>87</v>
      </c>
      <c r="E5307" s="265"/>
    </row>
    <row r="5308" spans="1:5">
      <c r="A5308" s="283">
        <v>15521</v>
      </c>
      <c r="B5308" s="176">
        <v>49.7</v>
      </c>
      <c r="C5308" s="176">
        <v>40.700000000000003</v>
      </c>
      <c r="D5308" s="282">
        <v>104</v>
      </c>
      <c r="E5308" s="265"/>
    </row>
    <row r="5309" spans="1:5">
      <c r="A5309" s="283">
        <v>15522</v>
      </c>
      <c r="B5309" s="176">
        <v>62.6</v>
      </c>
      <c r="C5309" s="176">
        <v>46.8</v>
      </c>
      <c r="D5309" s="282">
        <v>114</v>
      </c>
      <c r="E5309" s="265"/>
    </row>
    <row r="5310" spans="1:5">
      <c r="A5310" s="283">
        <v>15530</v>
      </c>
      <c r="B5310" s="176">
        <v>55.1</v>
      </c>
      <c r="C5310" s="176">
        <v>43.4</v>
      </c>
      <c r="D5310" s="282">
        <v>87</v>
      </c>
      <c r="E5310" s="265"/>
    </row>
    <row r="5311" spans="1:5">
      <c r="A5311" s="283">
        <v>15531</v>
      </c>
      <c r="B5311" s="176">
        <v>84.7</v>
      </c>
      <c r="C5311" s="176">
        <v>44</v>
      </c>
      <c r="D5311" s="282">
        <v>87</v>
      </c>
      <c r="E5311" s="265"/>
    </row>
    <row r="5312" spans="1:5">
      <c r="A5312" s="283">
        <v>15532</v>
      </c>
      <c r="B5312" s="176">
        <v>103.5</v>
      </c>
      <c r="C5312" s="176">
        <v>45.8</v>
      </c>
      <c r="D5312" s="282">
        <v>87</v>
      </c>
      <c r="E5312" s="265"/>
    </row>
    <row r="5313" spans="1:5">
      <c r="A5313" s="283">
        <v>15533</v>
      </c>
      <c r="B5313" s="176">
        <v>32.5</v>
      </c>
      <c r="C5313" s="176">
        <v>43</v>
      </c>
      <c r="D5313" s="282">
        <v>87</v>
      </c>
      <c r="E5313" s="265"/>
    </row>
    <row r="5314" spans="1:5">
      <c r="A5314" s="283">
        <v>15534</v>
      </c>
      <c r="B5314" s="176">
        <v>22.8</v>
      </c>
      <c r="C5314" s="176">
        <v>44.1</v>
      </c>
      <c r="D5314" s="282">
        <v>87</v>
      </c>
      <c r="E5314" s="265"/>
    </row>
    <row r="5315" spans="1:5">
      <c r="A5315" s="283">
        <v>15535</v>
      </c>
      <c r="B5315" s="176">
        <v>14.5</v>
      </c>
      <c r="C5315" s="176">
        <v>45.8</v>
      </c>
      <c r="D5315" s="282">
        <v>87</v>
      </c>
      <c r="E5315" s="265"/>
    </row>
    <row r="5316" spans="1:5">
      <c r="A5316" s="283">
        <v>15536</v>
      </c>
      <c r="B5316" s="176">
        <v>14.2</v>
      </c>
      <c r="C5316" s="176">
        <v>45.7</v>
      </c>
      <c r="D5316" s="282">
        <v>87</v>
      </c>
      <c r="E5316" s="265"/>
    </row>
    <row r="5317" spans="1:5">
      <c r="A5317" s="283">
        <v>15537</v>
      </c>
      <c r="B5317" s="176">
        <v>69.2</v>
      </c>
      <c r="C5317" s="176">
        <v>44.5</v>
      </c>
      <c r="D5317" s="282">
        <v>117</v>
      </c>
      <c r="E5317" s="265"/>
    </row>
    <row r="5318" spans="1:5">
      <c r="A5318" s="283">
        <v>15538</v>
      </c>
      <c r="B5318" s="176">
        <v>16.100000000000001</v>
      </c>
      <c r="C5318" s="176">
        <v>46.8</v>
      </c>
      <c r="D5318" s="282">
        <v>87</v>
      </c>
      <c r="E5318" s="265"/>
    </row>
    <row r="5319" spans="1:5">
      <c r="A5319" s="283">
        <v>15539</v>
      </c>
      <c r="B5319" s="176">
        <v>123</v>
      </c>
      <c r="C5319" s="176">
        <v>41</v>
      </c>
      <c r="D5319" s="282">
        <v>87</v>
      </c>
      <c r="E5319" s="265"/>
    </row>
    <row r="5320" spans="1:5">
      <c r="A5320" s="283">
        <v>15540</v>
      </c>
      <c r="B5320" s="176">
        <v>23.7</v>
      </c>
      <c r="C5320" s="176">
        <v>43.8</v>
      </c>
      <c r="D5320" s="282">
        <v>87</v>
      </c>
      <c r="E5320" s="265"/>
    </row>
    <row r="5321" spans="1:5">
      <c r="A5321" s="283">
        <v>15541</v>
      </c>
      <c r="B5321" s="176">
        <v>91.9</v>
      </c>
      <c r="C5321" s="176">
        <v>43</v>
      </c>
      <c r="D5321" s="282">
        <v>106</v>
      </c>
      <c r="E5321" s="265"/>
    </row>
    <row r="5322" spans="1:5">
      <c r="A5322" s="283">
        <v>15542</v>
      </c>
      <c r="B5322" s="176">
        <v>42.7</v>
      </c>
      <c r="C5322" s="176">
        <v>39.6</v>
      </c>
      <c r="D5322" s="282">
        <v>87</v>
      </c>
      <c r="E5322" s="265"/>
    </row>
    <row r="5323" spans="1:5">
      <c r="A5323" s="283">
        <v>15544</v>
      </c>
      <c r="B5323" s="176">
        <v>0</v>
      </c>
      <c r="C5323" s="176">
        <v>0</v>
      </c>
      <c r="D5323" s="282">
        <v>87</v>
      </c>
      <c r="E5323" s="265"/>
    </row>
    <row r="5324" spans="1:5">
      <c r="A5324" s="283">
        <v>15545</v>
      </c>
      <c r="B5324" s="176">
        <v>64.2</v>
      </c>
      <c r="C5324" s="176">
        <v>43</v>
      </c>
      <c r="D5324" s="282">
        <v>116</v>
      </c>
      <c r="E5324" s="265"/>
    </row>
    <row r="5325" spans="1:5">
      <c r="A5325" s="283">
        <v>15546</v>
      </c>
      <c r="B5325" s="176">
        <v>120.2</v>
      </c>
      <c r="C5325" s="176">
        <v>43.4</v>
      </c>
      <c r="D5325" s="282">
        <v>87</v>
      </c>
      <c r="E5325" s="265"/>
    </row>
    <row r="5326" spans="1:5">
      <c r="A5326" s="283">
        <v>15547</v>
      </c>
      <c r="B5326" s="176">
        <v>0</v>
      </c>
      <c r="C5326" s="176">
        <v>0</v>
      </c>
      <c r="D5326" s="282">
        <v>87</v>
      </c>
      <c r="E5326" s="265"/>
    </row>
    <row r="5327" spans="1:5">
      <c r="A5327" s="283">
        <v>15548</v>
      </c>
      <c r="B5327" s="176">
        <v>85.3</v>
      </c>
      <c r="C5327" s="176">
        <v>46</v>
      </c>
      <c r="D5327" s="282">
        <v>87</v>
      </c>
      <c r="E5327" s="265"/>
    </row>
    <row r="5328" spans="1:5">
      <c r="A5328" s="283">
        <v>15549</v>
      </c>
      <c r="B5328" s="176">
        <v>0</v>
      </c>
      <c r="C5328" s="176">
        <v>0</v>
      </c>
      <c r="D5328" s="282">
        <v>87</v>
      </c>
      <c r="E5328" s="265"/>
    </row>
    <row r="5329" spans="1:5">
      <c r="A5329" s="283">
        <v>15550</v>
      </c>
      <c r="B5329" s="176">
        <v>31.2</v>
      </c>
      <c r="C5329" s="176">
        <v>45.3</v>
      </c>
      <c r="D5329" s="282">
        <v>87</v>
      </c>
      <c r="E5329" s="265"/>
    </row>
    <row r="5330" spans="1:5">
      <c r="A5330" s="283">
        <v>15551</v>
      </c>
      <c r="B5330" s="176">
        <v>23.8</v>
      </c>
      <c r="C5330" s="176">
        <v>45.4</v>
      </c>
      <c r="D5330" s="282">
        <v>87</v>
      </c>
      <c r="E5330" s="265"/>
    </row>
    <row r="5331" spans="1:5">
      <c r="A5331" s="283">
        <v>15552</v>
      </c>
      <c r="B5331" s="176">
        <v>56.9</v>
      </c>
      <c r="C5331" s="176">
        <v>43</v>
      </c>
      <c r="D5331" s="282">
        <v>87</v>
      </c>
      <c r="E5331" s="265"/>
    </row>
    <row r="5332" spans="1:5">
      <c r="A5332" s="283">
        <v>15553</v>
      </c>
      <c r="B5332" s="176">
        <v>0</v>
      </c>
      <c r="C5332" s="176">
        <v>0</v>
      </c>
      <c r="D5332" s="282">
        <v>87</v>
      </c>
      <c r="E5332" s="265"/>
    </row>
    <row r="5333" spans="1:5">
      <c r="A5333" s="283">
        <v>15554</v>
      </c>
      <c r="B5333" s="176">
        <v>64.599999999999994</v>
      </c>
      <c r="C5333" s="176">
        <v>42.4</v>
      </c>
      <c r="D5333" s="282">
        <v>87</v>
      </c>
      <c r="E5333" s="265"/>
    </row>
    <row r="5334" spans="1:5">
      <c r="A5334" s="283">
        <v>15555</v>
      </c>
      <c r="B5334" s="176">
        <v>0</v>
      </c>
      <c r="C5334" s="176">
        <v>0</v>
      </c>
      <c r="D5334" s="282">
        <v>87</v>
      </c>
      <c r="E5334" s="265"/>
    </row>
    <row r="5335" spans="1:5">
      <c r="A5335" s="283">
        <v>15557</v>
      </c>
      <c r="B5335" s="176">
        <v>41.2</v>
      </c>
      <c r="C5335" s="176">
        <v>43.1</v>
      </c>
      <c r="D5335" s="282">
        <v>96</v>
      </c>
      <c r="E5335" s="265"/>
    </row>
    <row r="5336" spans="1:5">
      <c r="A5336" s="283">
        <v>15558</v>
      </c>
      <c r="B5336" s="176">
        <v>40.1</v>
      </c>
      <c r="C5336" s="176">
        <v>42</v>
      </c>
      <c r="D5336" s="282">
        <v>87</v>
      </c>
      <c r="E5336" s="265"/>
    </row>
    <row r="5337" spans="1:5">
      <c r="A5337" s="283">
        <v>15559</v>
      </c>
      <c r="B5337" s="176">
        <v>35.5</v>
      </c>
      <c r="C5337" s="176">
        <v>45.5</v>
      </c>
      <c r="D5337" s="282">
        <v>87</v>
      </c>
      <c r="E5337" s="265"/>
    </row>
    <row r="5338" spans="1:5">
      <c r="A5338" s="283">
        <v>15560</v>
      </c>
      <c r="B5338" s="176">
        <v>0</v>
      </c>
      <c r="C5338" s="176">
        <v>0</v>
      </c>
      <c r="D5338" s="282">
        <v>87</v>
      </c>
      <c r="E5338" s="265"/>
    </row>
    <row r="5339" spans="1:5">
      <c r="A5339" s="283">
        <v>15561</v>
      </c>
      <c r="B5339" s="176">
        <v>0</v>
      </c>
      <c r="C5339" s="176">
        <v>0</v>
      </c>
      <c r="D5339" s="282">
        <v>87</v>
      </c>
      <c r="E5339" s="265"/>
    </row>
    <row r="5340" spans="1:5">
      <c r="A5340" s="283">
        <v>15562</v>
      </c>
      <c r="B5340" s="176">
        <v>35.700000000000003</v>
      </c>
      <c r="C5340" s="176">
        <v>38.1</v>
      </c>
      <c r="D5340" s="282">
        <v>87</v>
      </c>
      <c r="E5340" s="265"/>
    </row>
    <row r="5341" spans="1:5">
      <c r="A5341" s="283">
        <v>15563</v>
      </c>
      <c r="B5341" s="176">
        <v>61.1</v>
      </c>
      <c r="C5341" s="176">
        <v>44.7</v>
      </c>
      <c r="D5341" s="282">
        <v>87</v>
      </c>
      <c r="E5341" s="265"/>
    </row>
    <row r="5342" spans="1:5">
      <c r="A5342" s="283">
        <v>15564</v>
      </c>
      <c r="B5342" s="176">
        <v>25.8</v>
      </c>
      <c r="C5342" s="176">
        <v>43.3</v>
      </c>
      <c r="D5342" s="282">
        <v>87</v>
      </c>
      <c r="E5342" s="265"/>
    </row>
    <row r="5343" spans="1:5">
      <c r="A5343" s="283">
        <v>15565</v>
      </c>
      <c r="B5343" s="176">
        <v>52.7</v>
      </c>
      <c r="C5343" s="176">
        <v>41.3</v>
      </c>
      <c r="D5343" s="282">
        <v>87</v>
      </c>
      <c r="E5343" s="265"/>
    </row>
    <row r="5344" spans="1:5">
      <c r="A5344" s="283">
        <v>15601</v>
      </c>
      <c r="B5344" s="176">
        <v>664.5</v>
      </c>
      <c r="C5344" s="176">
        <v>44.5</v>
      </c>
      <c r="D5344" s="282">
        <v>188</v>
      </c>
      <c r="E5344" s="265"/>
    </row>
    <row r="5345" spans="1:5">
      <c r="A5345" s="283">
        <v>15605</v>
      </c>
      <c r="B5345" s="176">
        <v>0</v>
      </c>
      <c r="C5345" s="176">
        <v>0</v>
      </c>
      <c r="D5345" s="282">
        <v>87</v>
      </c>
      <c r="E5345" s="265"/>
    </row>
    <row r="5346" spans="1:5">
      <c r="A5346" s="283">
        <v>15610</v>
      </c>
      <c r="B5346" s="176">
        <v>80.599999999999994</v>
      </c>
      <c r="C5346" s="176">
        <v>46</v>
      </c>
      <c r="D5346" s="282">
        <v>87</v>
      </c>
      <c r="E5346" s="265"/>
    </row>
    <row r="5347" spans="1:5">
      <c r="A5347" s="283">
        <v>15611</v>
      </c>
      <c r="B5347" s="176">
        <v>483.1</v>
      </c>
      <c r="C5347" s="176">
        <v>45.2</v>
      </c>
      <c r="D5347" s="282">
        <v>87</v>
      </c>
      <c r="E5347" s="265"/>
    </row>
    <row r="5348" spans="1:5">
      <c r="A5348" s="283">
        <v>15612</v>
      </c>
      <c r="B5348" s="176">
        <v>160.5</v>
      </c>
      <c r="C5348" s="176">
        <v>44.7</v>
      </c>
      <c r="D5348" s="282">
        <v>87</v>
      </c>
      <c r="E5348" s="265"/>
    </row>
    <row r="5349" spans="1:5">
      <c r="A5349" s="283">
        <v>15613</v>
      </c>
      <c r="B5349" s="176">
        <v>200.9</v>
      </c>
      <c r="C5349" s="176">
        <v>46.9</v>
      </c>
      <c r="D5349" s="282">
        <v>87</v>
      </c>
      <c r="E5349" s="265"/>
    </row>
    <row r="5350" spans="1:5">
      <c r="A5350" s="283">
        <v>15615</v>
      </c>
      <c r="B5350" s="176">
        <v>570.5</v>
      </c>
      <c r="C5350" s="176">
        <v>46.8</v>
      </c>
      <c r="D5350" s="282">
        <v>87</v>
      </c>
      <c r="E5350" s="265"/>
    </row>
    <row r="5351" spans="1:5">
      <c r="A5351" s="283">
        <v>15616</v>
      </c>
      <c r="B5351" s="176">
        <v>243.8</v>
      </c>
      <c r="C5351" s="176">
        <v>45.6</v>
      </c>
      <c r="D5351" s="282">
        <v>87</v>
      </c>
      <c r="E5351" s="265"/>
    </row>
    <row r="5352" spans="1:5">
      <c r="A5352" s="283">
        <v>15617</v>
      </c>
      <c r="B5352" s="176">
        <v>0</v>
      </c>
      <c r="C5352" s="176">
        <v>0</v>
      </c>
      <c r="D5352" s="282">
        <v>87</v>
      </c>
      <c r="E5352" s="265"/>
    </row>
    <row r="5353" spans="1:5">
      <c r="A5353" s="283">
        <v>15618</v>
      </c>
      <c r="B5353" s="176">
        <v>154.9</v>
      </c>
      <c r="C5353" s="176">
        <v>45.5</v>
      </c>
      <c r="D5353" s="282">
        <v>87</v>
      </c>
      <c r="E5353" s="265"/>
    </row>
    <row r="5354" spans="1:5">
      <c r="A5354" s="283">
        <v>15619</v>
      </c>
      <c r="B5354" s="176">
        <v>0</v>
      </c>
      <c r="C5354" s="176">
        <v>0</v>
      </c>
      <c r="D5354" s="282">
        <v>87</v>
      </c>
      <c r="E5354" s="265"/>
    </row>
    <row r="5355" spans="1:5">
      <c r="A5355" s="283">
        <v>15620</v>
      </c>
      <c r="B5355" s="176">
        <v>461.7</v>
      </c>
      <c r="C5355" s="176">
        <v>43.1</v>
      </c>
      <c r="D5355" s="282">
        <v>87</v>
      </c>
      <c r="E5355" s="265"/>
    </row>
    <row r="5356" spans="1:5">
      <c r="A5356" s="283">
        <v>15621</v>
      </c>
      <c r="B5356" s="176">
        <v>0</v>
      </c>
      <c r="C5356" s="176">
        <v>0</v>
      </c>
      <c r="D5356" s="282">
        <v>87</v>
      </c>
      <c r="E5356" s="265"/>
    </row>
    <row r="5357" spans="1:5">
      <c r="A5357" s="283">
        <v>15622</v>
      </c>
      <c r="B5357" s="176">
        <v>57.2</v>
      </c>
      <c r="C5357" s="176">
        <v>44.6</v>
      </c>
      <c r="D5357" s="282">
        <v>87</v>
      </c>
      <c r="E5357" s="265"/>
    </row>
    <row r="5358" spans="1:5">
      <c r="A5358" s="283">
        <v>15623</v>
      </c>
      <c r="B5358" s="176">
        <v>465.2</v>
      </c>
      <c r="C5358" s="176">
        <v>47.6</v>
      </c>
      <c r="D5358" s="282">
        <v>87</v>
      </c>
      <c r="E5358" s="265"/>
    </row>
    <row r="5359" spans="1:5">
      <c r="A5359" s="283">
        <v>15624</v>
      </c>
      <c r="B5359" s="176">
        <v>267.5</v>
      </c>
      <c r="C5359" s="176">
        <v>46.5</v>
      </c>
      <c r="D5359" s="282">
        <v>87</v>
      </c>
      <c r="E5359" s="265"/>
    </row>
    <row r="5360" spans="1:5">
      <c r="A5360" s="283">
        <v>15625</v>
      </c>
      <c r="B5360" s="176">
        <v>227.1</v>
      </c>
      <c r="C5360" s="176">
        <v>45</v>
      </c>
      <c r="D5360" s="282">
        <v>87</v>
      </c>
      <c r="E5360" s="265"/>
    </row>
    <row r="5361" spans="1:5">
      <c r="A5361" s="283">
        <v>15626</v>
      </c>
      <c r="B5361" s="176">
        <v>624.9</v>
      </c>
      <c r="C5361" s="176">
        <v>47</v>
      </c>
      <c r="D5361" s="282">
        <v>94</v>
      </c>
      <c r="E5361" s="265"/>
    </row>
    <row r="5362" spans="1:5">
      <c r="A5362" s="283">
        <v>15627</v>
      </c>
      <c r="B5362" s="176">
        <v>225.4</v>
      </c>
      <c r="C5362" s="176">
        <v>43.5</v>
      </c>
      <c r="D5362" s="282">
        <v>87</v>
      </c>
      <c r="E5362" s="265"/>
    </row>
    <row r="5363" spans="1:5">
      <c r="A5363" s="283">
        <v>15628</v>
      </c>
      <c r="B5363" s="176">
        <v>53</v>
      </c>
      <c r="C5363" s="176">
        <v>47.1</v>
      </c>
      <c r="D5363" s="282">
        <v>87</v>
      </c>
      <c r="E5363" s="265"/>
    </row>
    <row r="5364" spans="1:5">
      <c r="A5364" s="283">
        <v>15629</v>
      </c>
      <c r="B5364" s="176">
        <v>0</v>
      </c>
      <c r="C5364" s="176">
        <v>0</v>
      </c>
      <c r="D5364" s="282">
        <v>87</v>
      </c>
      <c r="E5364" s="265"/>
    </row>
    <row r="5365" spans="1:5">
      <c r="A5365" s="283">
        <v>15631</v>
      </c>
      <c r="B5365" s="176">
        <v>0</v>
      </c>
      <c r="C5365" s="176">
        <v>0</v>
      </c>
      <c r="D5365" s="282">
        <v>87</v>
      </c>
      <c r="E5365" s="265"/>
    </row>
    <row r="5366" spans="1:5">
      <c r="A5366" s="283">
        <v>15632</v>
      </c>
      <c r="B5366" s="176">
        <v>353.8</v>
      </c>
      <c r="C5366" s="176">
        <v>45.1</v>
      </c>
      <c r="D5366" s="282">
        <v>124</v>
      </c>
      <c r="E5366" s="265"/>
    </row>
    <row r="5367" spans="1:5">
      <c r="A5367" s="283">
        <v>15633</v>
      </c>
      <c r="B5367" s="176">
        <v>0</v>
      </c>
      <c r="C5367" s="176">
        <v>0</v>
      </c>
      <c r="D5367" s="282">
        <v>87</v>
      </c>
      <c r="E5367" s="265"/>
    </row>
    <row r="5368" spans="1:5">
      <c r="A5368" s="283">
        <v>15634</v>
      </c>
      <c r="B5368" s="176">
        <v>677.9</v>
      </c>
      <c r="C5368" s="176">
        <v>47.4</v>
      </c>
      <c r="D5368" s="282">
        <v>87</v>
      </c>
      <c r="E5368" s="265"/>
    </row>
    <row r="5369" spans="1:5">
      <c r="A5369" s="283">
        <v>15635</v>
      </c>
      <c r="B5369" s="176">
        <v>0</v>
      </c>
      <c r="C5369" s="176">
        <v>0</v>
      </c>
      <c r="D5369" s="282">
        <v>87</v>
      </c>
      <c r="E5369" s="265"/>
    </row>
    <row r="5370" spans="1:5">
      <c r="A5370" s="283">
        <v>15636</v>
      </c>
      <c r="B5370" s="176">
        <v>1119.5999999999999</v>
      </c>
      <c r="C5370" s="176">
        <v>43</v>
      </c>
      <c r="D5370" s="282">
        <v>95</v>
      </c>
      <c r="E5370" s="265"/>
    </row>
    <row r="5371" spans="1:5">
      <c r="A5371" s="283">
        <v>15637</v>
      </c>
      <c r="B5371" s="176">
        <v>326.10000000000002</v>
      </c>
      <c r="C5371" s="176">
        <v>42.5</v>
      </c>
      <c r="D5371" s="282">
        <v>87</v>
      </c>
      <c r="E5371" s="265"/>
    </row>
    <row r="5372" spans="1:5">
      <c r="A5372" s="283">
        <v>15638</v>
      </c>
      <c r="B5372" s="176">
        <v>534</v>
      </c>
      <c r="C5372" s="176">
        <v>45.2</v>
      </c>
      <c r="D5372" s="282">
        <v>87</v>
      </c>
      <c r="E5372" s="265"/>
    </row>
    <row r="5373" spans="1:5">
      <c r="A5373" s="283">
        <v>15639</v>
      </c>
      <c r="B5373" s="176">
        <v>231</v>
      </c>
      <c r="C5373" s="176">
        <v>45.8</v>
      </c>
      <c r="D5373" s="282">
        <v>87</v>
      </c>
      <c r="E5373" s="265"/>
    </row>
    <row r="5374" spans="1:5">
      <c r="A5374" s="283">
        <v>15640</v>
      </c>
      <c r="B5374" s="176">
        <v>0</v>
      </c>
      <c r="C5374" s="176">
        <v>0</v>
      </c>
      <c r="D5374" s="282">
        <v>87</v>
      </c>
      <c r="E5374" s="265"/>
    </row>
    <row r="5375" spans="1:5">
      <c r="A5375" s="283">
        <v>15641</v>
      </c>
      <c r="B5375" s="176">
        <v>654.79999999999995</v>
      </c>
      <c r="C5375" s="176">
        <v>39.4</v>
      </c>
      <c r="D5375" s="282">
        <v>87</v>
      </c>
      <c r="E5375" s="265"/>
    </row>
    <row r="5376" spans="1:5">
      <c r="A5376" s="283">
        <v>15642</v>
      </c>
      <c r="B5376" s="176">
        <v>945.4</v>
      </c>
      <c r="C5376" s="176">
        <v>44.1</v>
      </c>
      <c r="D5376" s="282">
        <v>112</v>
      </c>
      <c r="E5376" s="265"/>
    </row>
    <row r="5377" spans="1:5">
      <c r="A5377" s="283">
        <v>15644</v>
      </c>
      <c r="B5377" s="176">
        <v>913.2</v>
      </c>
      <c r="C5377" s="176">
        <v>43.9</v>
      </c>
      <c r="D5377" s="282">
        <v>93</v>
      </c>
      <c r="E5377" s="265"/>
    </row>
    <row r="5378" spans="1:5">
      <c r="A5378" s="283">
        <v>15646</v>
      </c>
      <c r="B5378" s="176">
        <v>48.7</v>
      </c>
      <c r="C5378" s="176">
        <v>47</v>
      </c>
      <c r="D5378" s="282">
        <v>87</v>
      </c>
      <c r="E5378" s="265"/>
    </row>
    <row r="5379" spans="1:5">
      <c r="A5379" s="283">
        <v>15647</v>
      </c>
      <c r="B5379" s="176">
        <v>578</v>
      </c>
      <c r="C5379" s="176">
        <v>44.6</v>
      </c>
      <c r="D5379" s="282">
        <v>87</v>
      </c>
      <c r="E5379" s="265"/>
    </row>
    <row r="5380" spans="1:5">
      <c r="A5380" s="283">
        <v>15650</v>
      </c>
      <c r="B5380" s="176">
        <v>368.1</v>
      </c>
      <c r="C5380" s="176">
        <v>44.3</v>
      </c>
      <c r="D5380" s="282">
        <v>165</v>
      </c>
      <c r="E5380" s="265"/>
    </row>
    <row r="5381" spans="1:5">
      <c r="A5381" s="283">
        <v>15655</v>
      </c>
      <c r="B5381" s="176">
        <v>113.5</v>
      </c>
      <c r="C5381" s="176">
        <v>49.4</v>
      </c>
      <c r="D5381" s="282">
        <v>87</v>
      </c>
      <c r="E5381" s="265"/>
    </row>
    <row r="5382" spans="1:5">
      <c r="A5382" s="283">
        <v>15656</v>
      </c>
      <c r="B5382" s="176">
        <v>297.5</v>
      </c>
      <c r="C5382" s="176">
        <v>44.9</v>
      </c>
      <c r="D5382" s="282">
        <v>96</v>
      </c>
      <c r="E5382" s="265"/>
    </row>
    <row r="5383" spans="1:5">
      <c r="A5383" s="283">
        <v>15658</v>
      </c>
      <c r="B5383" s="176">
        <v>87</v>
      </c>
      <c r="C5383" s="176">
        <v>49.1</v>
      </c>
      <c r="D5383" s="282">
        <v>95</v>
      </c>
      <c r="E5383" s="265"/>
    </row>
    <row r="5384" spans="1:5">
      <c r="A5384" s="283">
        <v>15660</v>
      </c>
      <c r="B5384" s="176">
        <v>331.1</v>
      </c>
      <c r="C5384" s="176">
        <v>46.1</v>
      </c>
      <c r="D5384" s="282">
        <v>87</v>
      </c>
      <c r="E5384" s="265"/>
    </row>
    <row r="5385" spans="1:5">
      <c r="A5385" s="283">
        <v>15661</v>
      </c>
      <c r="B5385" s="176">
        <v>576.9</v>
      </c>
      <c r="C5385" s="176">
        <v>44.9</v>
      </c>
      <c r="D5385" s="282">
        <v>87</v>
      </c>
      <c r="E5385" s="265"/>
    </row>
    <row r="5386" spans="1:5">
      <c r="A5386" s="283">
        <v>15662</v>
      </c>
      <c r="B5386" s="176">
        <v>0</v>
      </c>
      <c r="C5386" s="176">
        <v>0</v>
      </c>
      <c r="D5386" s="282">
        <v>87</v>
      </c>
      <c r="E5386" s="265"/>
    </row>
    <row r="5387" spans="1:5">
      <c r="A5387" s="283">
        <v>15663</v>
      </c>
      <c r="B5387" s="176">
        <v>0</v>
      </c>
      <c r="C5387" s="176">
        <v>0</v>
      </c>
      <c r="D5387" s="282">
        <v>87</v>
      </c>
      <c r="E5387" s="265"/>
    </row>
    <row r="5388" spans="1:5">
      <c r="A5388" s="283">
        <v>15664</v>
      </c>
      <c r="B5388" s="176">
        <v>182.2</v>
      </c>
      <c r="C5388" s="176">
        <v>44.1</v>
      </c>
      <c r="D5388" s="282">
        <v>87</v>
      </c>
      <c r="E5388" s="265"/>
    </row>
    <row r="5389" spans="1:5">
      <c r="A5389" s="283">
        <v>15665</v>
      </c>
      <c r="B5389" s="176">
        <v>764.3</v>
      </c>
      <c r="C5389" s="176">
        <v>42.7</v>
      </c>
      <c r="D5389" s="282">
        <v>87</v>
      </c>
      <c r="E5389" s="265"/>
    </row>
    <row r="5390" spans="1:5">
      <c r="A5390" s="283">
        <v>15666</v>
      </c>
      <c r="B5390" s="176">
        <v>338.4</v>
      </c>
      <c r="C5390" s="176">
        <v>44.9</v>
      </c>
      <c r="D5390" s="282">
        <v>93</v>
      </c>
      <c r="E5390" s="265"/>
    </row>
    <row r="5391" spans="1:5">
      <c r="A5391" s="283">
        <v>15668</v>
      </c>
      <c r="B5391" s="176">
        <v>560.9</v>
      </c>
      <c r="C5391" s="176">
        <v>48.2</v>
      </c>
      <c r="D5391" s="282">
        <v>95</v>
      </c>
      <c r="E5391" s="265"/>
    </row>
    <row r="5392" spans="1:5">
      <c r="A5392" s="283">
        <v>15670</v>
      </c>
      <c r="B5392" s="176">
        <v>114.6</v>
      </c>
      <c r="C5392" s="176">
        <v>46.1</v>
      </c>
      <c r="D5392" s="282">
        <v>96</v>
      </c>
      <c r="E5392" s="265"/>
    </row>
    <row r="5393" spans="1:5">
      <c r="A5393" s="283">
        <v>15671</v>
      </c>
      <c r="B5393" s="176">
        <v>240.4</v>
      </c>
      <c r="C5393" s="176">
        <v>44.9</v>
      </c>
      <c r="D5393" s="282">
        <v>87</v>
      </c>
      <c r="E5393" s="265"/>
    </row>
    <row r="5394" spans="1:5">
      <c r="A5394" s="283">
        <v>15672</v>
      </c>
      <c r="B5394" s="176">
        <v>275.8</v>
      </c>
      <c r="C5394" s="176">
        <v>44.6</v>
      </c>
      <c r="D5394" s="282">
        <v>87</v>
      </c>
      <c r="E5394" s="265"/>
    </row>
    <row r="5395" spans="1:5">
      <c r="A5395" s="283">
        <v>15673</v>
      </c>
      <c r="B5395" s="176">
        <v>2438.5</v>
      </c>
      <c r="C5395" s="176">
        <v>43.4</v>
      </c>
      <c r="D5395" s="282">
        <v>87</v>
      </c>
      <c r="E5395" s="265"/>
    </row>
    <row r="5396" spans="1:5">
      <c r="A5396" s="283">
        <v>15674</v>
      </c>
      <c r="B5396" s="176">
        <v>639</v>
      </c>
      <c r="C5396" s="176">
        <v>48.4</v>
      </c>
      <c r="D5396" s="282">
        <v>87</v>
      </c>
      <c r="E5396" s="265"/>
    </row>
    <row r="5397" spans="1:5">
      <c r="A5397" s="283">
        <v>15675</v>
      </c>
      <c r="B5397" s="176">
        <v>778.3</v>
      </c>
      <c r="C5397" s="176">
        <v>41.5</v>
      </c>
      <c r="D5397" s="282">
        <v>87</v>
      </c>
      <c r="E5397" s="265"/>
    </row>
    <row r="5398" spans="1:5">
      <c r="A5398" s="283">
        <v>15676</v>
      </c>
      <c r="B5398" s="176">
        <v>0</v>
      </c>
      <c r="C5398" s="176">
        <v>0</v>
      </c>
      <c r="D5398" s="282">
        <v>87</v>
      </c>
      <c r="E5398" s="265"/>
    </row>
    <row r="5399" spans="1:5">
      <c r="A5399" s="283">
        <v>15677</v>
      </c>
      <c r="B5399" s="176">
        <v>40.799999999999997</v>
      </c>
      <c r="C5399" s="176">
        <v>47.7</v>
      </c>
      <c r="D5399" s="282">
        <v>116</v>
      </c>
      <c r="E5399" s="265"/>
    </row>
    <row r="5400" spans="1:5">
      <c r="A5400" s="283">
        <v>15678</v>
      </c>
      <c r="B5400" s="176">
        <v>203.8</v>
      </c>
      <c r="C5400" s="176">
        <v>45.2</v>
      </c>
      <c r="D5400" s="282">
        <v>87</v>
      </c>
      <c r="E5400" s="265"/>
    </row>
    <row r="5401" spans="1:5">
      <c r="A5401" s="283">
        <v>15679</v>
      </c>
      <c r="B5401" s="176">
        <v>146.1</v>
      </c>
      <c r="C5401" s="176">
        <v>43.9</v>
      </c>
      <c r="D5401" s="282">
        <v>87</v>
      </c>
      <c r="E5401" s="265"/>
    </row>
    <row r="5402" spans="1:5">
      <c r="A5402" s="283">
        <v>15680</v>
      </c>
      <c r="B5402" s="176">
        <v>0</v>
      </c>
      <c r="C5402" s="176">
        <v>0</v>
      </c>
      <c r="D5402" s="282">
        <v>87</v>
      </c>
      <c r="E5402" s="265"/>
    </row>
    <row r="5403" spans="1:5">
      <c r="A5403" s="283">
        <v>15681</v>
      </c>
      <c r="B5403" s="176">
        <v>108.7</v>
      </c>
      <c r="C5403" s="176">
        <v>43.3</v>
      </c>
      <c r="D5403" s="282">
        <v>115</v>
      </c>
      <c r="E5403" s="265"/>
    </row>
    <row r="5404" spans="1:5">
      <c r="A5404" s="283">
        <v>15682</v>
      </c>
      <c r="B5404" s="176">
        <v>2341.4</v>
      </c>
      <c r="C5404" s="176">
        <v>45.5</v>
      </c>
      <c r="D5404" s="282">
        <v>87</v>
      </c>
      <c r="E5404" s="265"/>
    </row>
    <row r="5405" spans="1:5">
      <c r="A5405" s="283">
        <v>15683</v>
      </c>
      <c r="B5405" s="176">
        <v>524.1</v>
      </c>
      <c r="C5405" s="176">
        <v>45.3</v>
      </c>
      <c r="D5405" s="282">
        <v>87</v>
      </c>
      <c r="E5405" s="265"/>
    </row>
    <row r="5406" spans="1:5">
      <c r="A5406" s="283">
        <v>15684</v>
      </c>
      <c r="B5406" s="176">
        <v>121.7</v>
      </c>
      <c r="C5406" s="176">
        <v>39.6</v>
      </c>
      <c r="D5406" s="282">
        <v>87</v>
      </c>
      <c r="E5406" s="265"/>
    </row>
    <row r="5407" spans="1:5">
      <c r="A5407" s="283">
        <v>15685</v>
      </c>
      <c r="B5407" s="176">
        <v>241.5</v>
      </c>
      <c r="C5407" s="176">
        <v>45</v>
      </c>
      <c r="D5407" s="282">
        <v>87</v>
      </c>
      <c r="E5407" s="265"/>
    </row>
    <row r="5408" spans="1:5">
      <c r="A5408" s="283">
        <v>15686</v>
      </c>
      <c r="B5408" s="176">
        <v>96.2</v>
      </c>
      <c r="C5408" s="176">
        <v>45.2</v>
      </c>
      <c r="D5408" s="282">
        <v>87</v>
      </c>
      <c r="E5408" s="265"/>
    </row>
    <row r="5409" spans="1:5">
      <c r="A5409" s="283">
        <v>15687</v>
      </c>
      <c r="B5409" s="176">
        <v>44</v>
      </c>
      <c r="C5409" s="176">
        <v>46.5</v>
      </c>
      <c r="D5409" s="282">
        <v>87</v>
      </c>
      <c r="E5409" s="265"/>
    </row>
    <row r="5410" spans="1:5">
      <c r="A5410" s="283">
        <v>15688</v>
      </c>
      <c r="B5410" s="176">
        <v>192.4</v>
      </c>
      <c r="C5410" s="176">
        <v>41</v>
      </c>
      <c r="D5410" s="282">
        <v>87</v>
      </c>
      <c r="E5410" s="265"/>
    </row>
    <row r="5411" spans="1:5">
      <c r="A5411" s="283">
        <v>15689</v>
      </c>
      <c r="B5411" s="176">
        <v>0</v>
      </c>
      <c r="C5411" s="176">
        <v>0</v>
      </c>
      <c r="D5411" s="282">
        <v>87</v>
      </c>
      <c r="E5411" s="265"/>
    </row>
    <row r="5412" spans="1:5">
      <c r="A5412" s="283">
        <v>15690</v>
      </c>
      <c r="B5412" s="176">
        <v>348.1</v>
      </c>
      <c r="C5412" s="176">
        <v>42.6</v>
      </c>
      <c r="D5412" s="282">
        <v>95</v>
      </c>
      <c r="E5412" s="265"/>
    </row>
    <row r="5413" spans="1:5">
      <c r="A5413" s="283">
        <v>15691</v>
      </c>
      <c r="B5413" s="176">
        <v>412.7</v>
      </c>
      <c r="C5413" s="176">
        <v>46.5</v>
      </c>
      <c r="D5413" s="282">
        <v>87</v>
      </c>
      <c r="E5413" s="265"/>
    </row>
    <row r="5414" spans="1:5">
      <c r="A5414" s="283">
        <v>15692</v>
      </c>
      <c r="B5414" s="176">
        <v>1038</v>
      </c>
      <c r="C5414" s="176">
        <v>41.7</v>
      </c>
      <c r="D5414" s="282">
        <v>87</v>
      </c>
      <c r="E5414" s="265"/>
    </row>
    <row r="5415" spans="1:5">
      <c r="A5415" s="283">
        <v>15693</v>
      </c>
      <c r="B5415" s="176">
        <v>0</v>
      </c>
      <c r="C5415" s="176">
        <v>0</v>
      </c>
      <c r="D5415" s="282">
        <v>87</v>
      </c>
      <c r="E5415" s="265"/>
    </row>
    <row r="5416" spans="1:5">
      <c r="A5416" s="283">
        <v>15695</v>
      </c>
      <c r="B5416" s="176">
        <v>0</v>
      </c>
      <c r="C5416" s="176">
        <v>0</v>
      </c>
      <c r="D5416" s="282">
        <v>87</v>
      </c>
      <c r="E5416" s="265"/>
    </row>
    <row r="5417" spans="1:5">
      <c r="A5417" s="283">
        <v>15696</v>
      </c>
      <c r="B5417" s="176">
        <v>0</v>
      </c>
      <c r="C5417" s="176">
        <v>0</v>
      </c>
      <c r="D5417" s="282">
        <v>87</v>
      </c>
      <c r="E5417" s="265"/>
    </row>
    <row r="5418" spans="1:5">
      <c r="A5418" s="283">
        <v>15697</v>
      </c>
      <c r="B5418" s="176">
        <v>1219.3</v>
      </c>
      <c r="C5418" s="176">
        <v>42.8</v>
      </c>
      <c r="D5418" s="282">
        <v>96</v>
      </c>
      <c r="E5418" s="265"/>
    </row>
    <row r="5419" spans="1:5">
      <c r="A5419" s="283">
        <v>15698</v>
      </c>
      <c r="B5419" s="176">
        <v>213.4</v>
      </c>
      <c r="C5419" s="176">
        <v>44.2</v>
      </c>
      <c r="D5419" s="282">
        <v>87</v>
      </c>
      <c r="E5419" s="265"/>
    </row>
    <row r="5420" spans="1:5">
      <c r="A5420" s="283">
        <v>15701</v>
      </c>
      <c r="B5420" s="176">
        <v>268.39999999999998</v>
      </c>
      <c r="C5420" s="176">
        <v>30.2</v>
      </c>
      <c r="D5420" s="282">
        <v>135</v>
      </c>
      <c r="E5420" s="265"/>
    </row>
    <row r="5421" spans="1:5">
      <c r="A5421" s="283">
        <v>15705</v>
      </c>
      <c r="B5421" s="176">
        <v>0</v>
      </c>
      <c r="C5421" s="176">
        <v>0</v>
      </c>
      <c r="D5421" s="282">
        <v>87</v>
      </c>
      <c r="E5421" s="265"/>
    </row>
    <row r="5422" spans="1:5">
      <c r="A5422" s="283">
        <v>15710</v>
      </c>
      <c r="B5422" s="176">
        <v>90.2</v>
      </c>
      <c r="C5422" s="176">
        <v>40.299999999999997</v>
      </c>
      <c r="D5422" s="282">
        <v>87</v>
      </c>
      <c r="E5422" s="265"/>
    </row>
    <row r="5423" spans="1:5">
      <c r="A5423" s="283">
        <v>15711</v>
      </c>
      <c r="B5423" s="176">
        <v>46.6</v>
      </c>
      <c r="C5423" s="176">
        <v>42</v>
      </c>
      <c r="D5423" s="282">
        <v>87</v>
      </c>
      <c r="E5423" s="265"/>
    </row>
    <row r="5424" spans="1:5">
      <c r="A5424" s="283">
        <v>15712</v>
      </c>
      <c r="B5424" s="176">
        <v>45.2</v>
      </c>
      <c r="C5424" s="176">
        <v>43.7</v>
      </c>
      <c r="D5424" s="282">
        <v>87</v>
      </c>
      <c r="E5424" s="265"/>
    </row>
    <row r="5425" spans="1:5">
      <c r="A5425" s="283">
        <v>15713</v>
      </c>
      <c r="B5425" s="176">
        <v>68.3</v>
      </c>
      <c r="C5425" s="176">
        <v>44.7</v>
      </c>
      <c r="D5425" s="282">
        <v>87</v>
      </c>
      <c r="E5425" s="265"/>
    </row>
    <row r="5426" spans="1:5">
      <c r="A5426" s="283">
        <v>15714</v>
      </c>
      <c r="B5426" s="176">
        <v>158.6</v>
      </c>
      <c r="C5426" s="176">
        <v>42.1</v>
      </c>
      <c r="D5426" s="282">
        <v>87</v>
      </c>
      <c r="E5426" s="265"/>
    </row>
    <row r="5427" spans="1:5">
      <c r="A5427" s="283">
        <v>15715</v>
      </c>
      <c r="B5427" s="176">
        <v>0</v>
      </c>
      <c r="C5427" s="176">
        <v>0</v>
      </c>
      <c r="D5427" s="282">
        <v>87</v>
      </c>
      <c r="E5427" s="265"/>
    </row>
    <row r="5428" spans="1:5">
      <c r="A5428" s="283">
        <v>15716</v>
      </c>
      <c r="B5428" s="176">
        <v>0</v>
      </c>
      <c r="C5428" s="176">
        <v>0</v>
      </c>
      <c r="D5428" s="282">
        <v>87</v>
      </c>
      <c r="E5428" s="265"/>
    </row>
    <row r="5429" spans="1:5">
      <c r="A5429" s="283">
        <v>15717</v>
      </c>
      <c r="B5429" s="176">
        <v>142.19999999999999</v>
      </c>
      <c r="C5429" s="176">
        <v>42.3</v>
      </c>
      <c r="D5429" s="282">
        <v>105</v>
      </c>
      <c r="E5429" s="265"/>
    </row>
    <row r="5430" spans="1:5">
      <c r="A5430" s="283">
        <v>15720</v>
      </c>
      <c r="B5430" s="176">
        <v>40.200000000000003</v>
      </c>
      <c r="C5430" s="176">
        <v>40.700000000000003</v>
      </c>
      <c r="D5430" s="282">
        <v>87</v>
      </c>
      <c r="E5430" s="265"/>
    </row>
    <row r="5431" spans="1:5">
      <c r="A5431" s="283">
        <v>15721</v>
      </c>
      <c r="B5431" s="176">
        <v>24.4</v>
      </c>
      <c r="C5431" s="176">
        <v>42.5</v>
      </c>
      <c r="D5431" s="282">
        <v>87</v>
      </c>
      <c r="E5431" s="265"/>
    </row>
    <row r="5432" spans="1:5">
      <c r="A5432" s="283">
        <v>15722</v>
      </c>
      <c r="B5432" s="176">
        <v>107.8</v>
      </c>
      <c r="C5432" s="176">
        <v>45.4</v>
      </c>
      <c r="D5432" s="282">
        <v>103</v>
      </c>
      <c r="E5432" s="265"/>
    </row>
    <row r="5433" spans="1:5">
      <c r="A5433" s="283">
        <v>15723</v>
      </c>
      <c r="B5433" s="176">
        <v>76.5</v>
      </c>
      <c r="C5433" s="176">
        <v>41.7</v>
      </c>
      <c r="D5433" s="282">
        <v>87</v>
      </c>
      <c r="E5433" s="265"/>
    </row>
    <row r="5434" spans="1:5">
      <c r="A5434" s="283">
        <v>15724</v>
      </c>
      <c r="B5434" s="176">
        <v>48.5</v>
      </c>
      <c r="C5434" s="176">
        <v>44.4</v>
      </c>
      <c r="D5434" s="282">
        <v>87</v>
      </c>
      <c r="E5434" s="265"/>
    </row>
    <row r="5435" spans="1:5">
      <c r="A5435" s="283">
        <v>15725</v>
      </c>
      <c r="B5435" s="176">
        <v>55.6</v>
      </c>
      <c r="C5435" s="176">
        <v>43.2</v>
      </c>
      <c r="D5435" s="282">
        <v>87</v>
      </c>
      <c r="E5435" s="265"/>
    </row>
    <row r="5436" spans="1:5">
      <c r="A5436" s="283">
        <v>15727</v>
      </c>
      <c r="B5436" s="176">
        <v>0</v>
      </c>
      <c r="C5436" s="176">
        <v>0</v>
      </c>
      <c r="D5436" s="282">
        <v>87</v>
      </c>
      <c r="E5436" s="265"/>
    </row>
    <row r="5437" spans="1:5">
      <c r="A5437" s="283">
        <v>15728</v>
      </c>
      <c r="B5437" s="176">
        <v>106.7</v>
      </c>
      <c r="C5437" s="176">
        <v>41.6</v>
      </c>
      <c r="D5437" s="282">
        <v>87</v>
      </c>
      <c r="E5437" s="265"/>
    </row>
    <row r="5438" spans="1:5">
      <c r="A5438" s="283">
        <v>15729</v>
      </c>
      <c r="B5438" s="176">
        <v>74.099999999999994</v>
      </c>
      <c r="C5438" s="176">
        <v>41.6</v>
      </c>
      <c r="D5438" s="282">
        <v>87</v>
      </c>
      <c r="E5438" s="265"/>
    </row>
    <row r="5439" spans="1:5">
      <c r="A5439" s="283">
        <v>15730</v>
      </c>
      <c r="B5439" s="176">
        <v>36.200000000000003</v>
      </c>
      <c r="C5439" s="176">
        <v>44.6</v>
      </c>
      <c r="D5439" s="282">
        <v>87</v>
      </c>
      <c r="E5439" s="265"/>
    </row>
    <row r="5440" spans="1:5">
      <c r="A5440" s="283">
        <v>15731</v>
      </c>
      <c r="B5440" s="176">
        <v>0</v>
      </c>
      <c r="C5440" s="176">
        <v>0</v>
      </c>
      <c r="D5440" s="282">
        <v>87</v>
      </c>
      <c r="E5440" s="265"/>
    </row>
    <row r="5441" spans="1:5">
      <c r="A5441" s="283">
        <v>15732</v>
      </c>
      <c r="B5441" s="176">
        <v>55.4</v>
      </c>
      <c r="C5441" s="176">
        <v>40.700000000000003</v>
      </c>
      <c r="D5441" s="282">
        <v>87</v>
      </c>
      <c r="E5441" s="265"/>
    </row>
    <row r="5442" spans="1:5">
      <c r="A5442" s="283">
        <v>15733</v>
      </c>
      <c r="B5442" s="176">
        <v>128</v>
      </c>
      <c r="C5442" s="176">
        <v>44.1</v>
      </c>
      <c r="D5442" s="282">
        <v>87</v>
      </c>
      <c r="E5442" s="265"/>
    </row>
    <row r="5443" spans="1:5">
      <c r="A5443" s="283">
        <v>15734</v>
      </c>
      <c r="B5443" s="176">
        <v>69.8</v>
      </c>
      <c r="C5443" s="176">
        <v>40.799999999999997</v>
      </c>
      <c r="D5443" s="282">
        <v>115</v>
      </c>
      <c r="E5443" s="265"/>
    </row>
    <row r="5444" spans="1:5">
      <c r="A5444" s="283">
        <v>15736</v>
      </c>
      <c r="B5444" s="176">
        <v>59.1</v>
      </c>
      <c r="C5444" s="176">
        <v>45.8</v>
      </c>
      <c r="D5444" s="282">
        <v>87</v>
      </c>
      <c r="E5444" s="265"/>
    </row>
    <row r="5445" spans="1:5">
      <c r="A5445" s="283">
        <v>15737</v>
      </c>
      <c r="B5445" s="176">
        <v>0</v>
      </c>
      <c r="C5445" s="176">
        <v>0</v>
      </c>
      <c r="D5445" s="282">
        <v>87</v>
      </c>
      <c r="E5445" s="265"/>
    </row>
    <row r="5446" spans="1:5">
      <c r="A5446" s="283">
        <v>15738</v>
      </c>
      <c r="B5446" s="176">
        <v>0</v>
      </c>
      <c r="C5446" s="176">
        <v>0</v>
      </c>
      <c r="D5446" s="282">
        <v>87</v>
      </c>
      <c r="E5446" s="265"/>
    </row>
    <row r="5447" spans="1:5">
      <c r="A5447" s="283">
        <v>15739</v>
      </c>
      <c r="B5447" s="176">
        <v>0</v>
      </c>
      <c r="C5447" s="176">
        <v>0</v>
      </c>
      <c r="D5447" s="282">
        <v>87</v>
      </c>
      <c r="E5447" s="265"/>
    </row>
    <row r="5448" spans="1:5">
      <c r="A5448" s="283">
        <v>15741</v>
      </c>
      <c r="B5448" s="176">
        <v>0</v>
      </c>
      <c r="C5448" s="176">
        <v>0</v>
      </c>
      <c r="D5448" s="282">
        <v>87</v>
      </c>
      <c r="E5448" s="265"/>
    </row>
    <row r="5449" spans="1:5">
      <c r="A5449" s="283">
        <v>15742</v>
      </c>
      <c r="B5449" s="176">
        <v>35.700000000000003</v>
      </c>
      <c r="C5449" s="176">
        <v>42.8</v>
      </c>
      <c r="D5449" s="282">
        <v>87</v>
      </c>
      <c r="E5449" s="265"/>
    </row>
    <row r="5450" spans="1:5">
      <c r="A5450" s="283">
        <v>15744</v>
      </c>
      <c r="B5450" s="176">
        <v>46.9</v>
      </c>
      <c r="C5450" s="176">
        <v>40</v>
      </c>
      <c r="D5450" s="282">
        <v>87</v>
      </c>
      <c r="E5450" s="265"/>
    </row>
    <row r="5451" spans="1:5">
      <c r="A5451" s="283">
        <v>15745</v>
      </c>
      <c r="B5451" s="176">
        <v>86.6</v>
      </c>
      <c r="C5451" s="176">
        <v>40.200000000000003</v>
      </c>
      <c r="D5451" s="282">
        <v>87</v>
      </c>
      <c r="E5451" s="265"/>
    </row>
    <row r="5452" spans="1:5">
      <c r="A5452" s="283">
        <v>15746</v>
      </c>
      <c r="B5452" s="176">
        <v>0</v>
      </c>
      <c r="C5452" s="176">
        <v>0</v>
      </c>
      <c r="D5452" s="282">
        <v>87</v>
      </c>
      <c r="E5452" s="265"/>
    </row>
    <row r="5453" spans="1:5">
      <c r="A5453" s="283">
        <v>15747</v>
      </c>
      <c r="B5453" s="176">
        <v>71.900000000000006</v>
      </c>
      <c r="C5453" s="176">
        <v>38.4</v>
      </c>
      <c r="D5453" s="282">
        <v>87</v>
      </c>
      <c r="E5453" s="265"/>
    </row>
    <row r="5454" spans="1:5">
      <c r="A5454" s="283">
        <v>15748</v>
      </c>
      <c r="B5454" s="176">
        <v>104.8</v>
      </c>
      <c r="C5454" s="176">
        <v>43.2</v>
      </c>
      <c r="D5454" s="282">
        <v>87</v>
      </c>
      <c r="E5454" s="265"/>
    </row>
    <row r="5455" spans="1:5">
      <c r="A5455" s="283">
        <v>15750</v>
      </c>
      <c r="B5455" s="176">
        <v>90.6</v>
      </c>
      <c r="C5455" s="176">
        <v>41.4</v>
      </c>
      <c r="D5455" s="282">
        <v>87</v>
      </c>
      <c r="E5455" s="265"/>
    </row>
    <row r="5456" spans="1:5">
      <c r="A5456" s="283">
        <v>15752</v>
      </c>
      <c r="B5456" s="176">
        <v>41.7</v>
      </c>
      <c r="C5456" s="176">
        <v>48.2</v>
      </c>
      <c r="D5456" s="282">
        <v>87</v>
      </c>
      <c r="E5456" s="265"/>
    </row>
    <row r="5457" spans="1:5">
      <c r="A5457" s="283">
        <v>15753</v>
      </c>
      <c r="B5457" s="176">
        <v>24.3</v>
      </c>
      <c r="C5457" s="176">
        <v>42.6</v>
      </c>
      <c r="D5457" s="282">
        <v>87</v>
      </c>
      <c r="E5457" s="265"/>
    </row>
    <row r="5458" spans="1:5">
      <c r="A5458" s="283">
        <v>15754</v>
      </c>
      <c r="B5458" s="176">
        <v>0</v>
      </c>
      <c r="C5458" s="176">
        <v>0</v>
      </c>
      <c r="D5458" s="282">
        <v>87</v>
      </c>
      <c r="E5458" s="265"/>
    </row>
    <row r="5459" spans="1:5">
      <c r="A5459" s="283">
        <v>15756</v>
      </c>
      <c r="B5459" s="176">
        <v>74.8</v>
      </c>
      <c r="C5459" s="176">
        <v>38.5</v>
      </c>
      <c r="D5459" s="282">
        <v>87</v>
      </c>
      <c r="E5459" s="265"/>
    </row>
    <row r="5460" spans="1:5">
      <c r="A5460" s="283">
        <v>15757</v>
      </c>
      <c r="B5460" s="176">
        <v>21.1</v>
      </c>
      <c r="C5460" s="176">
        <v>43.1</v>
      </c>
      <c r="D5460" s="282">
        <v>87</v>
      </c>
      <c r="E5460" s="265"/>
    </row>
    <row r="5461" spans="1:5">
      <c r="A5461" s="283">
        <v>15758</v>
      </c>
      <c r="B5461" s="176">
        <v>42.3</v>
      </c>
      <c r="C5461" s="176">
        <v>46.3</v>
      </c>
      <c r="D5461" s="282">
        <v>87</v>
      </c>
      <c r="E5461" s="265"/>
    </row>
    <row r="5462" spans="1:5">
      <c r="A5462" s="283">
        <v>15759</v>
      </c>
      <c r="B5462" s="176">
        <v>55.4</v>
      </c>
      <c r="C5462" s="176">
        <v>42</v>
      </c>
      <c r="D5462" s="282">
        <v>87</v>
      </c>
      <c r="E5462" s="265"/>
    </row>
    <row r="5463" spans="1:5">
      <c r="A5463" s="283">
        <v>15760</v>
      </c>
      <c r="B5463" s="176">
        <v>85.8</v>
      </c>
      <c r="C5463" s="176">
        <v>45.3</v>
      </c>
      <c r="D5463" s="282">
        <v>87</v>
      </c>
      <c r="E5463" s="265"/>
    </row>
    <row r="5464" spans="1:5">
      <c r="A5464" s="283">
        <v>15761</v>
      </c>
      <c r="B5464" s="176">
        <v>87.4</v>
      </c>
      <c r="C5464" s="176">
        <v>40.799999999999997</v>
      </c>
      <c r="D5464" s="282">
        <v>87</v>
      </c>
      <c r="E5464" s="265"/>
    </row>
    <row r="5465" spans="1:5">
      <c r="A5465" s="283">
        <v>15762</v>
      </c>
      <c r="B5465" s="176">
        <v>57</v>
      </c>
      <c r="C5465" s="176">
        <v>42.9</v>
      </c>
      <c r="D5465" s="282">
        <v>115</v>
      </c>
      <c r="E5465" s="265"/>
    </row>
    <row r="5466" spans="1:5">
      <c r="A5466" s="283">
        <v>15763</v>
      </c>
      <c r="B5466" s="176">
        <v>48.5</v>
      </c>
      <c r="C5466" s="176">
        <v>20</v>
      </c>
      <c r="D5466" s="282">
        <v>87</v>
      </c>
      <c r="E5466" s="265"/>
    </row>
    <row r="5467" spans="1:5">
      <c r="A5467" s="283">
        <v>15764</v>
      </c>
      <c r="B5467" s="176">
        <v>31.1</v>
      </c>
      <c r="C5467" s="176">
        <v>45</v>
      </c>
      <c r="D5467" s="282">
        <v>96</v>
      </c>
      <c r="E5467" s="265"/>
    </row>
    <row r="5468" spans="1:5">
      <c r="A5468" s="283">
        <v>15765</v>
      </c>
      <c r="B5468" s="176">
        <v>54.8</v>
      </c>
      <c r="C5468" s="176">
        <v>44</v>
      </c>
      <c r="D5468" s="282">
        <v>87</v>
      </c>
      <c r="E5468" s="265"/>
    </row>
    <row r="5469" spans="1:5">
      <c r="A5469" s="283">
        <v>15767</v>
      </c>
      <c r="B5469" s="176">
        <v>93.3</v>
      </c>
      <c r="C5469" s="176">
        <v>42.1</v>
      </c>
      <c r="D5469" s="282">
        <v>115</v>
      </c>
      <c r="E5469" s="265"/>
    </row>
    <row r="5470" spans="1:5">
      <c r="A5470" s="283">
        <v>15770</v>
      </c>
      <c r="B5470" s="176">
        <v>33.200000000000003</v>
      </c>
      <c r="C5470" s="176">
        <v>44</v>
      </c>
      <c r="D5470" s="282">
        <v>87</v>
      </c>
      <c r="E5470" s="265"/>
    </row>
    <row r="5471" spans="1:5">
      <c r="A5471" s="283">
        <v>15771</v>
      </c>
      <c r="B5471" s="176">
        <v>39.6</v>
      </c>
      <c r="C5471" s="176">
        <v>40.6</v>
      </c>
      <c r="D5471" s="282">
        <v>87</v>
      </c>
      <c r="E5471" s="265"/>
    </row>
    <row r="5472" spans="1:5">
      <c r="A5472" s="283">
        <v>15772</v>
      </c>
      <c r="B5472" s="176">
        <v>46.9</v>
      </c>
      <c r="C5472" s="176">
        <v>44.9</v>
      </c>
      <c r="D5472" s="282">
        <v>87</v>
      </c>
      <c r="E5472" s="265"/>
    </row>
    <row r="5473" spans="1:5">
      <c r="A5473" s="283">
        <v>15773</v>
      </c>
      <c r="B5473" s="176">
        <v>116</v>
      </c>
      <c r="C5473" s="176">
        <v>46.4</v>
      </c>
      <c r="D5473" s="282">
        <v>87</v>
      </c>
      <c r="E5473" s="265"/>
    </row>
    <row r="5474" spans="1:5">
      <c r="A5474" s="283">
        <v>15774</v>
      </c>
      <c r="B5474" s="176">
        <v>64.099999999999994</v>
      </c>
      <c r="C5474" s="176">
        <v>43.7</v>
      </c>
      <c r="D5474" s="282">
        <v>95</v>
      </c>
      <c r="E5474" s="265"/>
    </row>
    <row r="5475" spans="1:5">
      <c r="A5475" s="283">
        <v>15775</v>
      </c>
      <c r="B5475" s="176">
        <v>0</v>
      </c>
      <c r="C5475" s="176">
        <v>0</v>
      </c>
      <c r="D5475" s="282">
        <v>87</v>
      </c>
      <c r="E5475" s="265"/>
    </row>
    <row r="5476" spans="1:5">
      <c r="A5476" s="283">
        <v>15776</v>
      </c>
      <c r="B5476" s="176">
        <v>35.6</v>
      </c>
      <c r="C5476" s="176">
        <v>45.8</v>
      </c>
      <c r="D5476" s="282">
        <v>87</v>
      </c>
      <c r="E5476" s="265"/>
    </row>
    <row r="5477" spans="1:5">
      <c r="A5477" s="283">
        <v>15777</v>
      </c>
      <c r="B5477" s="176">
        <v>87.8</v>
      </c>
      <c r="C5477" s="176">
        <v>41.7</v>
      </c>
      <c r="D5477" s="282">
        <v>87</v>
      </c>
      <c r="E5477" s="265"/>
    </row>
    <row r="5478" spans="1:5">
      <c r="A5478" s="283">
        <v>15778</v>
      </c>
      <c r="B5478" s="176">
        <v>34</v>
      </c>
      <c r="C5478" s="176">
        <v>43.9</v>
      </c>
      <c r="D5478" s="282">
        <v>87</v>
      </c>
      <c r="E5478" s="265"/>
    </row>
    <row r="5479" spans="1:5">
      <c r="A5479" s="283">
        <v>15779</v>
      </c>
      <c r="B5479" s="176">
        <v>0</v>
      </c>
      <c r="C5479" s="176">
        <v>0</v>
      </c>
      <c r="D5479" s="282">
        <v>87</v>
      </c>
      <c r="E5479" s="265"/>
    </row>
    <row r="5480" spans="1:5">
      <c r="A5480" s="283">
        <v>15780</v>
      </c>
      <c r="B5480" s="176">
        <v>43</v>
      </c>
      <c r="C5480" s="176">
        <v>43.6</v>
      </c>
      <c r="D5480" s="282">
        <v>87</v>
      </c>
      <c r="E5480" s="265"/>
    </row>
    <row r="5481" spans="1:5">
      <c r="A5481" s="283">
        <v>15781</v>
      </c>
      <c r="B5481" s="176">
        <v>0</v>
      </c>
      <c r="C5481" s="176">
        <v>0</v>
      </c>
      <c r="D5481" s="282">
        <v>87</v>
      </c>
      <c r="E5481" s="265"/>
    </row>
    <row r="5482" spans="1:5">
      <c r="A5482" s="283">
        <v>15783</v>
      </c>
      <c r="B5482" s="176">
        <v>0</v>
      </c>
      <c r="C5482" s="176">
        <v>0</v>
      </c>
      <c r="D5482" s="282">
        <v>87</v>
      </c>
      <c r="E5482" s="265"/>
    </row>
    <row r="5483" spans="1:5">
      <c r="A5483" s="283">
        <v>15784</v>
      </c>
      <c r="B5483" s="176">
        <v>33.799999999999997</v>
      </c>
      <c r="C5483" s="176">
        <v>43.1</v>
      </c>
      <c r="D5483" s="282">
        <v>87</v>
      </c>
      <c r="E5483" s="265"/>
    </row>
    <row r="5484" spans="1:5">
      <c r="A5484" s="283">
        <v>15801</v>
      </c>
      <c r="B5484" s="176">
        <v>265.89999999999998</v>
      </c>
      <c r="C5484" s="176">
        <v>43.1</v>
      </c>
      <c r="D5484" s="282">
        <v>150</v>
      </c>
      <c r="E5484" s="265"/>
    </row>
    <row r="5485" spans="1:5">
      <c r="A5485" s="283">
        <v>15821</v>
      </c>
      <c r="B5485" s="176">
        <v>6.8</v>
      </c>
      <c r="C5485" s="176">
        <v>48.9</v>
      </c>
      <c r="D5485" s="282">
        <v>87</v>
      </c>
      <c r="E5485" s="265"/>
    </row>
    <row r="5486" spans="1:5">
      <c r="A5486" s="283">
        <v>15822</v>
      </c>
      <c r="B5486" s="176">
        <v>0</v>
      </c>
      <c r="C5486" s="176">
        <v>0</v>
      </c>
      <c r="D5486" s="282">
        <v>87</v>
      </c>
      <c r="E5486" s="265"/>
    </row>
    <row r="5487" spans="1:5">
      <c r="A5487" s="283">
        <v>15823</v>
      </c>
      <c r="B5487" s="176">
        <v>37.299999999999997</v>
      </c>
      <c r="C5487" s="176">
        <v>45.5</v>
      </c>
      <c r="D5487" s="282">
        <v>87</v>
      </c>
      <c r="E5487" s="265"/>
    </row>
    <row r="5488" spans="1:5">
      <c r="A5488" s="283">
        <v>15824</v>
      </c>
      <c r="B5488" s="176">
        <v>78.2</v>
      </c>
      <c r="C5488" s="176">
        <v>42.1</v>
      </c>
      <c r="D5488" s="282">
        <v>87</v>
      </c>
      <c r="E5488" s="265"/>
    </row>
    <row r="5489" spans="1:5">
      <c r="A5489" s="283">
        <v>15825</v>
      </c>
      <c r="B5489" s="176">
        <v>61.1</v>
      </c>
      <c r="C5489" s="176">
        <v>44.8</v>
      </c>
      <c r="D5489" s="282">
        <v>94</v>
      </c>
      <c r="E5489" s="265"/>
    </row>
    <row r="5490" spans="1:5">
      <c r="A5490" s="283">
        <v>15827</v>
      </c>
      <c r="B5490" s="176">
        <v>77.5</v>
      </c>
      <c r="C5490" s="176">
        <v>42.9</v>
      </c>
      <c r="D5490" s="282">
        <v>87</v>
      </c>
      <c r="E5490" s="265"/>
    </row>
    <row r="5491" spans="1:5">
      <c r="A5491" s="283">
        <v>15828</v>
      </c>
      <c r="B5491" s="176">
        <v>18</v>
      </c>
      <c r="C5491" s="176">
        <v>38.299999999999997</v>
      </c>
      <c r="D5491" s="282">
        <v>87</v>
      </c>
      <c r="E5491" s="265"/>
    </row>
    <row r="5492" spans="1:5">
      <c r="A5492" s="283">
        <v>15829</v>
      </c>
      <c r="B5492" s="176">
        <v>59.9</v>
      </c>
      <c r="C5492" s="176">
        <v>42.5</v>
      </c>
      <c r="D5492" s="282">
        <v>87</v>
      </c>
      <c r="E5492" s="265"/>
    </row>
    <row r="5493" spans="1:5">
      <c r="A5493" s="283">
        <v>15831</v>
      </c>
      <c r="B5493" s="176">
        <v>0</v>
      </c>
      <c r="C5493" s="176">
        <v>0</v>
      </c>
      <c r="D5493" s="282">
        <v>87</v>
      </c>
      <c r="E5493" s="265"/>
    </row>
    <row r="5494" spans="1:5">
      <c r="A5494" s="283">
        <v>15832</v>
      </c>
      <c r="B5494" s="176">
        <v>3.7</v>
      </c>
      <c r="C5494" s="176">
        <v>52.5</v>
      </c>
      <c r="D5494" s="282">
        <v>87</v>
      </c>
      <c r="E5494" s="265"/>
    </row>
    <row r="5495" spans="1:5">
      <c r="A5495" s="283">
        <v>15834</v>
      </c>
      <c r="B5495" s="176">
        <v>17.7</v>
      </c>
      <c r="C5495" s="176">
        <v>47.3</v>
      </c>
      <c r="D5495" s="282">
        <v>87</v>
      </c>
      <c r="E5495" s="265"/>
    </row>
    <row r="5496" spans="1:5">
      <c r="A5496" s="283">
        <v>15840</v>
      </c>
      <c r="B5496" s="176">
        <v>70.7</v>
      </c>
      <c r="C5496" s="176">
        <v>44.2</v>
      </c>
      <c r="D5496" s="282">
        <v>87</v>
      </c>
      <c r="E5496" s="265"/>
    </row>
    <row r="5497" spans="1:5">
      <c r="A5497" s="283">
        <v>15841</v>
      </c>
      <c r="B5497" s="176">
        <v>0</v>
      </c>
      <c r="C5497" s="176">
        <v>0</v>
      </c>
      <c r="D5497" s="282">
        <v>87</v>
      </c>
      <c r="E5497" s="265"/>
    </row>
    <row r="5498" spans="1:5">
      <c r="A5498" s="283">
        <v>15845</v>
      </c>
      <c r="B5498" s="176">
        <v>103.6</v>
      </c>
      <c r="C5498" s="176">
        <v>42.9</v>
      </c>
      <c r="D5498" s="282">
        <v>87</v>
      </c>
      <c r="E5498" s="265"/>
    </row>
    <row r="5499" spans="1:5">
      <c r="A5499" s="283">
        <v>15846</v>
      </c>
      <c r="B5499" s="176">
        <v>44</v>
      </c>
      <c r="C5499" s="176">
        <v>43.4</v>
      </c>
      <c r="D5499" s="282">
        <v>87</v>
      </c>
      <c r="E5499" s="265"/>
    </row>
    <row r="5500" spans="1:5">
      <c r="A5500" s="283">
        <v>15847</v>
      </c>
      <c r="B5500" s="176">
        <v>0</v>
      </c>
      <c r="C5500" s="176">
        <v>0</v>
      </c>
      <c r="D5500" s="282">
        <v>87</v>
      </c>
      <c r="E5500" s="265"/>
    </row>
    <row r="5501" spans="1:5">
      <c r="A5501" s="283">
        <v>15848</v>
      </c>
      <c r="B5501" s="176">
        <v>57.8</v>
      </c>
      <c r="C5501" s="176">
        <v>42.3</v>
      </c>
      <c r="D5501" s="282">
        <v>87</v>
      </c>
      <c r="E5501" s="265"/>
    </row>
    <row r="5502" spans="1:5">
      <c r="A5502" s="283">
        <v>15849</v>
      </c>
      <c r="B5502" s="176">
        <v>23.4</v>
      </c>
      <c r="C5502" s="176">
        <v>43.3</v>
      </c>
      <c r="D5502" s="282">
        <v>87</v>
      </c>
      <c r="E5502" s="265"/>
    </row>
    <row r="5503" spans="1:5">
      <c r="A5503" s="283">
        <v>15851</v>
      </c>
      <c r="B5503" s="176">
        <v>93</v>
      </c>
      <c r="C5503" s="176">
        <v>41.3</v>
      </c>
      <c r="D5503" s="282">
        <v>94</v>
      </c>
      <c r="E5503" s="265"/>
    </row>
    <row r="5504" spans="1:5">
      <c r="A5504" s="283">
        <v>15853</v>
      </c>
      <c r="B5504" s="176">
        <v>52.8</v>
      </c>
      <c r="C5504" s="176">
        <v>44.2</v>
      </c>
      <c r="D5504" s="282">
        <v>112</v>
      </c>
      <c r="E5504" s="265"/>
    </row>
    <row r="5505" spans="1:5">
      <c r="A5505" s="283">
        <v>15856</v>
      </c>
      <c r="B5505" s="176">
        <v>31.9</v>
      </c>
      <c r="C5505" s="176">
        <v>46.8</v>
      </c>
      <c r="D5505" s="282">
        <v>87</v>
      </c>
      <c r="E5505" s="265"/>
    </row>
    <row r="5506" spans="1:5">
      <c r="A5506" s="283">
        <v>15857</v>
      </c>
      <c r="B5506" s="176">
        <v>85.9</v>
      </c>
      <c r="C5506" s="176">
        <v>45.6</v>
      </c>
      <c r="D5506" s="282">
        <v>129</v>
      </c>
      <c r="E5506" s="265"/>
    </row>
    <row r="5507" spans="1:5">
      <c r="A5507" s="283">
        <v>15860</v>
      </c>
      <c r="B5507" s="176">
        <v>10.199999999999999</v>
      </c>
      <c r="C5507" s="176">
        <v>46.8</v>
      </c>
      <c r="D5507" s="282">
        <v>114</v>
      </c>
      <c r="E5507" s="265"/>
    </row>
    <row r="5508" spans="1:5">
      <c r="A5508" s="283">
        <v>15861</v>
      </c>
      <c r="B5508" s="176">
        <v>3.3</v>
      </c>
      <c r="C5508" s="176">
        <v>53.1</v>
      </c>
      <c r="D5508" s="282">
        <v>87</v>
      </c>
      <c r="E5508" s="265"/>
    </row>
    <row r="5509" spans="1:5">
      <c r="A5509" s="283">
        <v>15863</v>
      </c>
      <c r="B5509" s="176">
        <v>0</v>
      </c>
      <c r="C5509" s="176">
        <v>0</v>
      </c>
      <c r="D5509" s="282">
        <v>87</v>
      </c>
      <c r="E5509" s="265"/>
    </row>
    <row r="5510" spans="1:5">
      <c r="A5510" s="283">
        <v>15864</v>
      </c>
      <c r="B5510" s="176">
        <v>46.4</v>
      </c>
      <c r="C5510" s="176">
        <v>43.8</v>
      </c>
      <c r="D5510" s="282">
        <v>87</v>
      </c>
      <c r="E5510" s="265"/>
    </row>
    <row r="5511" spans="1:5">
      <c r="A5511" s="283">
        <v>15865</v>
      </c>
      <c r="B5511" s="176">
        <v>555.4</v>
      </c>
      <c r="C5511" s="176">
        <v>41.8</v>
      </c>
      <c r="D5511" s="282">
        <v>87</v>
      </c>
      <c r="E5511" s="265"/>
    </row>
    <row r="5512" spans="1:5">
      <c r="A5512" s="283">
        <v>15866</v>
      </c>
      <c r="B5512" s="176">
        <v>54.9</v>
      </c>
      <c r="C5512" s="176">
        <v>42.4</v>
      </c>
      <c r="D5512" s="282">
        <v>87</v>
      </c>
      <c r="E5512" s="265"/>
    </row>
    <row r="5513" spans="1:5">
      <c r="A5513" s="283">
        <v>15868</v>
      </c>
      <c r="B5513" s="176">
        <v>19.3</v>
      </c>
      <c r="C5513" s="176">
        <v>45.7</v>
      </c>
      <c r="D5513" s="282">
        <v>87</v>
      </c>
      <c r="E5513" s="265"/>
    </row>
    <row r="5514" spans="1:5">
      <c r="A5514" s="283">
        <v>15870</v>
      </c>
      <c r="B5514" s="176">
        <v>10.9</v>
      </c>
      <c r="C5514" s="176">
        <v>46</v>
      </c>
      <c r="D5514" s="282">
        <v>87</v>
      </c>
      <c r="E5514" s="265"/>
    </row>
    <row r="5515" spans="1:5">
      <c r="A5515" s="283">
        <v>15901</v>
      </c>
      <c r="B5515" s="176">
        <v>1390.3</v>
      </c>
      <c r="C5515" s="176">
        <v>48.9</v>
      </c>
      <c r="D5515" s="282">
        <v>95</v>
      </c>
      <c r="E5515" s="265"/>
    </row>
    <row r="5516" spans="1:5">
      <c r="A5516" s="283">
        <v>15902</v>
      </c>
      <c r="B5516" s="176">
        <v>1082.8</v>
      </c>
      <c r="C5516" s="176">
        <v>41.6</v>
      </c>
      <c r="D5516" s="282">
        <v>96</v>
      </c>
      <c r="E5516" s="265"/>
    </row>
    <row r="5517" spans="1:5">
      <c r="A5517" s="283">
        <v>15904</v>
      </c>
      <c r="B5517" s="176">
        <v>610</v>
      </c>
      <c r="C5517" s="176">
        <v>45.2</v>
      </c>
      <c r="D5517" s="282">
        <v>175</v>
      </c>
      <c r="E5517" s="265"/>
    </row>
    <row r="5518" spans="1:5">
      <c r="A5518" s="283">
        <v>15905</v>
      </c>
      <c r="B5518" s="176">
        <v>604.4</v>
      </c>
      <c r="C5518" s="176">
        <v>47.5</v>
      </c>
      <c r="D5518" s="282">
        <v>121</v>
      </c>
      <c r="E5518" s="265"/>
    </row>
    <row r="5519" spans="1:5">
      <c r="A5519" s="283">
        <v>15906</v>
      </c>
      <c r="B5519" s="176">
        <v>432.5</v>
      </c>
      <c r="C5519" s="176">
        <v>42.9</v>
      </c>
      <c r="D5519" s="282">
        <v>125</v>
      </c>
      <c r="E5519" s="265"/>
    </row>
    <row r="5520" spans="1:5">
      <c r="A5520" s="283">
        <v>15907</v>
      </c>
      <c r="B5520" s="176">
        <v>0</v>
      </c>
      <c r="C5520" s="176">
        <v>0</v>
      </c>
      <c r="D5520" s="282">
        <v>87</v>
      </c>
      <c r="E5520" s="265"/>
    </row>
    <row r="5521" spans="1:5">
      <c r="A5521" s="283">
        <v>15909</v>
      </c>
      <c r="B5521" s="176">
        <v>162.69999999999999</v>
      </c>
      <c r="C5521" s="176">
        <v>46.2</v>
      </c>
      <c r="D5521" s="282">
        <v>115</v>
      </c>
      <c r="E5521" s="265"/>
    </row>
    <row r="5522" spans="1:5">
      <c r="A5522" s="283">
        <v>15920</v>
      </c>
      <c r="B5522" s="176">
        <v>95.1</v>
      </c>
      <c r="C5522" s="176">
        <v>45.6</v>
      </c>
      <c r="D5522" s="282">
        <v>87</v>
      </c>
      <c r="E5522" s="265"/>
    </row>
    <row r="5523" spans="1:5">
      <c r="A5523" s="283">
        <v>15921</v>
      </c>
      <c r="B5523" s="176">
        <v>0</v>
      </c>
      <c r="C5523" s="176">
        <v>0</v>
      </c>
      <c r="D5523" s="282">
        <v>87</v>
      </c>
      <c r="E5523" s="265"/>
    </row>
    <row r="5524" spans="1:5">
      <c r="A5524" s="283">
        <v>15922</v>
      </c>
      <c r="B5524" s="176">
        <v>0</v>
      </c>
      <c r="C5524" s="176">
        <v>0</v>
      </c>
      <c r="D5524" s="282">
        <v>87</v>
      </c>
      <c r="E5524" s="265"/>
    </row>
    <row r="5525" spans="1:5">
      <c r="A5525" s="283">
        <v>15923</v>
      </c>
      <c r="B5525" s="176">
        <v>57.4</v>
      </c>
      <c r="C5525" s="176">
        <v>45.2</v>
      </c>
      <c r="D5525" s="282">
        <v>87</v>
      </c>
      <c r="E5525" s="265"/>
    </row>
    <row r="5526" spans="1:5">
      <c r="A5526" s="283">
        <v>15924</v>
      </c>
      <c r="B5526" s="176">
        <v>47</v>
      </c>
      <c r="C5526" s="176">
        <v>44.7</v>
      </c>
      <c r="D5526" s="282">
        <v>87</v>
      </c>
      <c r="E5526" s="265"/>
    </row>
    <row r="5527" spans="1:5">
      <c r="A5527" s="283">
        <v>15925</v>
      </c>
      <c r="B5527" s="176">
        <v>0</v>
      </c>
      <c r="C5527" s="176">
        <v>0</v>
      </c>
      <c r="D5527" s="282">
        <v>87</v>
      </c>
      <c r="E5527" s="265"/>
    </row>
    <row r="5528" spans="1:5">
      <c r="A5528" s="283">
        <v>15926</v>
      </c>
      <c r="B5528" s="176">
        <v>59.4</v>
      </c>
      <c r="C5528" s="176">
        <v>45.9</v>
      </c>
      <c r="D5528" s="282">
        <v>87</v>
      </c>
      <c r="E5528" s="265"/>
    </row>
    <row r="5529" spans="1:5">
      <c r="A5529" s="283">
        <v>15927</v>
      </c>
      <c r="B5529" s="176">
        <v>139.30000000000001</v>
      </c>
      <c r="C5529" s="176">
        <v>40.9</v>
      </c>
      <c r="D5529" s="282">
        <v>87</v>
      </c>
      <c r="E5529" s="265"/>
    </row>
    <row r="5530" spans="1:5">
      <c r="A5530" s="283">
        <v>15928</v>
      </c>
      <c r="B5530" s="176">
        <v>278.60000000000002</v>
      </c>
      <c r="C5530" s="176">
        <v>49.2</v>
      </c>
      <c r="D5530" s="282">
        <v>87</v>
      </c>
      <c r="E5530" s="265"/>
    </row>
    <row r="5531" spans="1:5">
      <c r="A5531" s="283">
        <v>15929</v>
      </c>
      <c r="B5531" s="176">
        <v>0</v>
      </c>
      <c r="C5531" s="176">
        <v>0</v>
      </c>
      <c r="D5531" s="282">
        <v>87</v>
      </c>
      <c r="E5531" s="265"/>
    </row>
    <row r="5532" spans="1:5">
      <c r="A5532" s="283">
        <v>15930</v>
      </c>
      <c r="B5532" s="176">
        <v>0</v>
      </c>
      <c r="C5532" s="176">
        <v>0</v>
      </c>
      <c r="D5532" s="282">
        <v>87</v>
      </c>
      <c r="E5532" s="265"/>
    </row>
    <row r="5533" spans="1:5">
      <c r="A5533" s="283">
        <v>15931</v>
      </c>
      <c r="B5533" s="176">
        <v>142.1</v>
      </c>
      <c r="C5533" s="176">
        <v>43.9</v>
      </c>
      <c r="D5533" s="282">
        <v>128</v>
      </c>
      <c r="E5533" s="265"/>
    </row>
    <row r="5534" spans="1:5">
      <c r="A5534" s="283">
        <v>15934</v>
      </c>
      <c r="B5534" s="176">
        <v>0</v>
      </c>
      <c r="C5534" s="176">
        <v>0</v>
      </c>
      <c r="D5534" s="282">
        <v>87</v>
      </c>
      <c r="E5534" s="265"/>
    </row>
    <row r="5535" spans="1:5">
      <c r="A5535" s="283">
        <v>15935</v>
      </c>
      <c r="B5535" s="176">
        <v>93.3</v>
      </c>
      <c r="C5535" s="176">
        <v>46.8</v>
      </c>
      <c r="D5535" s="282">
        <v>115</v>
      </c>
      <c r="E5535" s="265"/>
    </row>
    <row r="5536" spans="1:5">
      <c r="A5536" s="283">
        <v>15936</v>
      </c>
      <c r="B5536" s="176">
        <v>75.5</v>
      </c>
      <c r="C5536" s="176">
        <v>46</v>
      </c>
      <c r="D5536" s="282">
        <v>87</v>
      </c>
      <c r="E5536" s="265"/>
    </row>
    <row r="5537" spans="1:5">
      <c r="A5537" s="283">
        <v>15937</v>
      </c>
      <c r="B5537" s="176">
        <v>261.10000000000002</v>
      </c>
      <c r="C5537" s="176">
        <v>45.7</v>
      </c>
      <c r="D5537" s="282">
        <v>87</v>
      </c>
      <c r="E5537" s="265"/>
    </row>
    <row r="5538" spans="1:5">
      <c r="A5538" s="283">
        <v>15938</v>
      </c>
      <c r="B5538" s="176">
        <v>132.6</v>
      </c>
      <c r="C5538" s="176">
        <v>41.4</v>
      </c>
      <c r="D5538" s="282">
        <v>87</v>
      </c>
      <c r="E5538" s="265"/>
    </row>
    <row r="5539" spans="1:5">
      <c r="A5539" s="283">
        <v>15940</v>
      </c>
      <c r="B5539" s="176">
        <v>132.1</v>
      </c>
      <c r="C5539" s="176">
        <v>30</v>
      </c>
      <c r="D5539" s="282">
        <v>136</v>
      </c>
      <c r="E5539" s="265"/>
    </row>
    <row r="5540" spans="1:5">
      <c r="A5540" s="283">
        <v>15942</v>
      </c>
      <c r="B5540" s="176">
        <v>180.7</v>
      </c>
      <c r="C5540" s="176">
        <v>46</v>
      </c>
      <c r="D5540" s="282">
        <v>87</v>
      </c>
      <c r="E5540" s="265"/>
    </row>
    <row r="5541" spans="1:5">
      <c r="A5541" s="283">
        <v>15943</v>
      </c>
      <c r="B5541" s="176">
        <v>190.6</v>
      </c>
      <c r="C5541" s="176">
        <v>45</v>
      </c>
      <c r="D5541" s="282">
        <v>87</v>
      </c>
      <c r="E5541" s="265"/>
    </row>
    <row r="5542" spans="1:5">
      <c r="A5542" s="283">
        <v>15944</v>
      </c>
      <c r="B5542" s="176">
        <v>73.099999999999994</v>
      </c>
      <c r="C5542" s="176">
        <v>43.7</v>
      </c>
      <c r="D5542" s="282">
        <v>87</v>
      </c>
      <c r="E5542" s="265"/>
    </row>
    <row r="5543" spans="1:5">
      <c r="A5543" s="283">
        <v>15945</v>
      </c>
      <c r="B5543" s="176">
        <v>307.3</v>
      </c>
      <c r="C5543" s="176">
        <v>44.7</v>
      </c>
      <c r="D5543" s="282">
        <v>87</v>
      </c>
      <c r="E5543" s="265"/>
    </row>
    <row r="5544" spans="1:5">
      <c r="A5544" s="283">
        <v>15946</v>
      </c>
      <c r="B5544" s="176">
        <v>168</v>
      </c>
      <c r="C5544" s="176">
        <v>44.7</v>
      </c>
      <c r="D5544" s="282">
        <v>87</v>
      </c>
      <c r="E5544" s="265"/>
    </row>
    <row r="5545" spans="1:5">
      <c r="A5545" s="283">
        <v>15948</v>
      </c>
      <c r="B5545" s="176">
        <v>0</v>
      </c>
      <c r="C5545" s="176">
        <v>0</v>
      </c>
      <c r="D5545" s="282">
        <v>87</v>
      </c>
      <c r="E5545" s="265"/>
    </row>
    <row r="5546" spans="1:5">
      <c r="A5546" s="283">
        <v>15949</v>
      </c>
      <c r="B5546" s="176">
        <v>77</v>
      </c>
      <c r="C5546" s="176">
        <v>41.9</v>
      </c>
      <c r="D5546" s="282">
        <v>87</v>
      </c>
      <c r="E5546" s="265"/>
    </row>
    <row r="5547" spans="1:5">
      <c r="A5547" s="283">
        <v>15951</v>
      </c>
      <c r="B5547" s="176">
        <v>0</v>
      </c>
      <c r="C5547" s="176">
        <v>0</v>
      </c>
      <c r="D5547" s="282">
        <v>87</v>
      </c>
      <c r="E5547" s="265"/>
    </row>
    <row r="5548" spans="1:5">
      <c r="A5548" s="283">
        <v>15952</v>
      </c>
      <c r="B5548" s="176">
        <v>230.1</v>
      </c>
      <c r="C5548" s="176">
        <v>45.2</v>
      </c>
      <c r="D5548" s="282">
        <v>87</v>
      </c>
      <c r="E5548" s="265"/>
    </row>
    <row r="5549" spans="1:5">
      <c r="A5549" s="283">
        <v>15953</v>
      </c>
      <c r="B5549" s="176">
        <v>63.5</v>
      </c>
      <c r="C5549" s="176">
        <v>47.4</v>
      </c>
      <c r="D5549" s="282">
        <v>87</v>
      </c>
      <c r="E5549" s="265"/>
    </row>
    <row r="5550" spans="1:5">
      <c r="A5550" s="283">
        <v>15954</v>
      </c>
      <c r="B5550" s="176">
        <v>92.1</v>
      </c>
      <c r="C5550" s="176">
        <v>46.2</v>
      </c>
      <c r="D5550" s="282">
        <v>87</v>
      </c>
      <c r="E5550" s="265"/>
    </row>
    <row r="5551" spans="1:5">
      <c r="A5551" s="283">
        <v>15955</v>
      </c>
      <c r="B5551" s="176">
        <v>189</v>
      </c>
      <c r="C5551" s="176">
        <v>42.6</v>
      </c>
      <c r="D5551" s="282">
        <v>87</v>
      </c>
      <c r="E5551" s="265"/>
    </row>
    <row r="5552" spans="1:5">
      <c r="A5552" s="283">
        <v>15956</v>
      </c>
      <c r="B5552" s="176">
        <v>244.9</v>
      </c>
      <c r="C5552" s="176">
        <v>43</v>
      </c>
      <c r="D5552" s="282">
        <v>87</v>
      </c>
      <c r="E5552" s="265"/>
    </row>
    <row r="5553" spans="1:5">
      <c r="A5553" s="283">
        <v>15957</v>
      </c>
      <c r="B5553" s="176">
        <v>53.8</v>
      </c>
      <c r="C5553" s="176">
        <v>44.2</v>
      </c>
      <c r="D5553" s="282">
        <v>87</v>
      </c>
      <c r="E5553" s="265"/>
    </row>
    <row r="5554" spans="1:5">
      <c r="A5554" s="283">
        <v>15958</v>
      </c>
      <c r="B5554" s="176">
        <v>81.900000000000006</v>
      </c>
      <c r="C5554" s="176">
        <v>42.6</v>
      </c>
      <c r="D5554" s="282">
        <v>87</v>
      </c>
      <c r="E5554" s="265"/>
    </row>
    <row r="5555" spans="1:5">
      <c r="A5555" s="283">
        <v>15959</v>
      </c>
      <c r="B5555" s="176">
        <v>0</v>
      </c>
      <c r="C5555" s="176">
        <v>0</v>
      </c>
      <c r="D5555" s="282">
        <v>87</v>
      </c>
      <c r="E5555" s="265"/>
    </row>
    <row r="5556" spans="1:5">
      <c r="A5556" s="283">
        <v>15960</v>
      </c>
      <c r="B5556" s="176">
        <v>81.8</v>
      </c>
      <c r="C5556" s="176">
        <v>45.9</v>
      </c>
      <c r="D5556" s="282">
        <v>87</v>
      </c>
      <c r="E5556" s="265"/>
    </row>
    <row r="5557" spans="1:5">
      <c r="A5557" s="283">
        <v>15961</v>
      </c>
      <c r="B5557" s="176">
        <v>84.2</v>
      </c>
      <c r="C5557" s="176">
        <v>44</v>
      </c>
      <c r="D5557" s="282">
        <v>87</v>
      </c>
      <c r="E5557" s="265"/>
    </row>
    <row r="5558" spans="1:5">
      <c r="A5558" s="283">
        <v>15962</v>
      </c>
      <c r="B5558" s="176">
        <v>0</v>
      </c>
      <c r="C5558" s="176">
        <v>0</v>
      </c>
      <c r="D5558" s="282">
        <v>87</v>
      </c>
      <c r="E5558" s="265"/>
    </row>
    <row r="5559" spans="1:5">
      <c r="A5559" s="283">
        <v>15963</v>
      </c>
      <c r="B5559" s="176">
        <v>126.6</v>
      </c>
      <c r="C5559" s="176">
        <v>45.3</v>
      </c>
      <c r="D5559" s="282">
        <v>94</v>
      </c>
      <c r="E5559" s="265"/>
    </row>
    <row r="5560" spans="1:5">
      <c r="A5560" s="283">
        <v>16001</v>
      </c>
      <c r="B5560" s="176">
        <v>480.8</v>
      </c>
      <c r="C5560" s="176">
        <v>43</v>
      </c>
      <c r="D5560" s="282">
        <v>125</v>
      </c>
      <c r="E5560" s="265"/>
    </row>
    <row r="5561" spans="1:5">
      <c r="A5561" s="283">
        <v>16002</v>
      </c>
      <c r="B5561" s="176">
        <v>232.2</v>
      </c>
      <c r="C5561" s="176">
        <v>44</v>
      </c>
      <c r="D5561" s="282">
        <v>118</v>
      </c>
      <c r="E5561" s="265"/>
    </row>
    <row r="5562" spans="1:5">
      <c r="A5562" s="283">
        <v>16003</v>
      </c>
      <c r="B5562" s="176">
        <v>0</v>
      </c>
      <c r="C5562" s="176">
        <v>0</v>
      </c>
      <c r="D5562" s="282">
        <v>87</v>
      </c>
      <c r="E5562" s="265"/>
    </row>
    <row r="5563" spans="1:5">
      <c r="A5563" s="283">
        <v>16016</v>
      </c>
      <c r="B5563" s="176">
        <v>0</v>
      </c>
      <c r="C5563" s="176">
        <v>0</v>
      </c>
      <c r="D5563" s="282">
        <v>87</v>
      </c>
      <c r="E5563" s="265"/>
    </row>
    <row r="5564" spans="1:5">
      <c r="A5564" s="283">
        <v>16018</v>
      </c>
      <c r="B5564" s="176">
        <v>0</v>
      </c>
      <c r="C5564" s="176">
        <v>0</v>
      </c>
      <c r="D5564" s="282">
        <v>87</v>
      </c>
      <c r="E5564" s="265"/>
    </row>
    <row r="5565" spans="1:5">
      <c r="A5565" s="283">
        <v>16020</v>
      </c>
      <c r="B5565" s="176">
        <v>47.8</v>
      </c>
      <c r="C5565" s="176">
        <v>41.3</v>
      </c>
      <c r="D5565" s="282">
        <v>87</v>
      </c>
      <c r="E5565" s="265"/>
    </row>
    <row r="5566" spans="1:5">
      <c r="A5566" s="283">
        <v>16022</v>
      </c>
      <c r="B5566" s="176">
        <v>126.1</v>
      </c>
      <c r="C5566" s="176">
        <v>40.4</v>
      </c>
      <c r="D5566" s="282">
        <v>87</v>
      </c>
      <c r="E5566" s="265"/>
    </row>
    <row r="5567" spans="1:5">
      <c r="A5567" s="283">
        <v>16023</v>
      </c>
      <c r="B5567" s="176">
        <v>158.5</v>
      </c>
      <c r="C5567" s="176">
        <v>48</v>
      </c>
      <c r="D5567" s="282">
        <v>87</v>
      </c>
      <c r="E5567" s="265"/>
    </row>
    <row r="5568" spans="1:5">
      <c r="A5568" s="283">
        <v>16024</v>
      </c>
      <c r="B5568" s="176">
        <v>427</v>
      </c>
      <c r="C5568" s="176">
        <v>41.4</v>
      </c>
      <c r="D5568" s="282">
        <v>87</v>
      </c>
      <c r="E5568" s="265"/>
    </row>
    <row r="5569" spans="1:5">
      <c r="A5569" s="283">
        <v>16025</v>
      </c>
      <c r="B5569" s="176">
        <v>103.2</v>
      </c>
      <c r="C5569" s="176">
        <v>43.3</v>
      </c>
      <c r="D5569" s="282">
        <v>87</v>
      </c>
      <c r="E5569" s="265"/>
    </row>
    <row r="5570" spans="1:5">
      <c r="A5570" s="283">
        <v>16027</v>
      </c>
      <c r="B5570" s="176">
        <v>0</v>
      </c>
      <c r="C5570" s="176">
        <v>0</v>
      </c>
      <c r="D5570" s="282">
        <v>87</v>
      </c>
      <c r="E5570" s="265"/>
    </row>
    <row r="5571" spans="1:5">
      <c r="A5571" s="283">
        <v>16028</v>
      </c>
      <c r="B5571" s="176">
        <v>90.6</v>
      </c>
      <c r="C5571" s="176">
        <v>47.4</v>
      </c>
      <c r="D5571" s="282">
        <v>87</v>
      </c>
      <c r="E5571" s="265"/>
    </row>
    <row r="5572" spans="1:5">
      <c r="A5572" s="283">
        <v>16029</v>
      </c>
      <c r="B5572" s="176">
        <v>0</v>
      </c>
      <c r="C5572" s="176">
        <v>0</v>
      </c>
      <c r="D5572" s="282">
        <v>87</v>
      </c>
      <c r="E5572" s="265"/>
    </row>
    <row r="5573" spans="1:5">
      <c r="A5573" s="283">
        <v>16030</v>
      </c>
      <c r="B5573" s="176">
        <v>0</v>
      </c>
      <c r="C5573" s="176">
        <v>0</v>
      </c>
      <c r="D5573" s="282">
        <v>87</v>
      </c>
      <c r="E5573" s="265"/>
    </row>
    <row r="5574" spans="1:5">
      <c r="A5574" s="283">
        <v>16033</v>
      </c>
      <c r="B5574" s="176">
        <v>188.5</v>
      </c>
      <c r="C5574" s="176">
        <v>42.3</v>
      </c>
      <c r="D5574" s="282">
        <v>95</v>
      </c>
      <c r="E5574" s="265"/>
    </row>
    <row r="5575" spans="1:5">
      <c r="A5575" s="283">
        <v>16034</v>
      </c>
      <c r="B5575" s="176">
        <v>102.7</v>
      </c>
      <c r="C5575" s="176">
        <v>43.2</v>
      </c>
      <c r="D5575" s="282">
        <v>87</v>
      </c>
      <c r="E5575" s="265"/>
    </row>
    <row r="5576" spans="1:5">
      <c r="A5576" s="283">
        <v>16035</v>
      </c>
      <c r="B5576" s="176">
        <v>83.3</v>
      </c>
      <c r="C5576" s="176">
        <v>42.9</v>
      </c>
      <c r="D5576" s="282">
        <v>87</v>
      </c>
      <c r="E5576" s="265"/>
    </row>
    <row r="5577" spans="1:5">
      <c r="A5577" s="283">
        <v>16036</v>
      </c>
      <c r="B5577" s="176">
        <v>0</v>
      </c>
      <c r="C5577" s="176">
        <v>0</v>
      </c>
      <c r="D5577" s="282">
        <v>87</v>
      </c>
      <c r="E5577" s="265"/>
    </row>
    <row r="5578" spans="1:5">
      <c r="A5578" s="283">
        <v>16037</v>
      </c>
      <c r="B5578" s="176">
        <v>140.30000000000001</v>
      </c>
      <c r="C5578" s="176">
        <v>44.6</v>
      </c>
      <c r="D5578" s="282">
        <v>87</v>
      </c>
      <c r="E5578" s="265"/>
    </row>
    <row r="5579" spans="1:5">
      <c r="A5579" s="283">
        <v>16038</v>
      </c>
      <c r="B5579" s="176">
        <v>71.7</v>
      </c>
      <c r="C5579" s="176">
        <v>42.4</v>
      </c>
      <c r="D5579" s="282">
        <v>87</v>
      </c>
      <c r="E5579" s="265"/>
    </row>
    <row r="5580" spans="1:5">
      <c r="A5580" s="283">
        <v>16039</v>
      </c>
      <c r="B5580" s="176">
        <v>239.7</v>
      </c>
      <c r="C5580" s="176">
        <v>33.799999999999997</v>
      </c>
      <c r="D5580" s="282">
        <v>116</v>
      </c>
      <c r="E5580" s="265"/>
    </row>
    <row r="5581" spans="1:5">
      <c r="A5581" s="283">
        <v>16040</v>
      </c>
      <c r="B5581" s="176">
        <v>50.9</v>
      </c>
      <c r="C5581" s="176">
        <v>40.9</v>
      </c>
      <c r="D5581" s="282">
        <v>87</v>
      </c>
      <c r="E5581" s="265"/>
    </row>
    <row r="5582" spans="1:5">
      <c r="A5582" s="283">
        <v>16041</v>
      </c>
      <c r="B5582" s="176">
        <v>63.4</v>
      </c>
      <c r="C5582" s="176">
        <v>43</v>
      </c>
      <c r="D5582" s="282">
        <v>87</v>
      </c>
      <c r="E5582" s="265"/>
    </row>
    <row r="5583" spans="1:5">
      <c r="A5583" s="283">
        <v>16045</v>
      </c>
      <c r="B5583" s="176">
        <v>1379.2</v>
      </c>
      <c r="C5583" s="176">
        <v>42.8</v>
      </c>
      <c r="D5583" s="282">
        <v>87</v>
      </c>
      <c r="E5583" s="265"/>
    </row>
    <row r="5584" spans="1:5">
      <c r="A5584" s="283">
        <v>16046</v>
      </c>
      <c r="B5584" s="176">
        <v>602.4</v>
      </c>
      <c r="C5584" s="176">
        <v>39.299999999999997</v>
      </c>
      <c r="D5584" s="282">
        <v>104</v>
      </c>
      <c r="E5584" s="265"/>
    </row>
    <row r="5585" spans="1:5">
      <c r="A5585" s="283">
        <v>16048</v>
      </c>
      <c r="B5585" s="176">
        <v>0</v>
      </c>
      <c r="C5585" s="176">
        <v>0</v>
      </c>
      <c r="D5585" s="282">
        <v>87</v>
      </c>
      <c r="E5585" s="265"/>
    </row>
    <row r="5586" spans="1:5">
      <c r="A5586" s="283">
        <v>16049</v>
      </c>
      <c r="B5586" s="176">
        <v>47</v>
      </c>
      <c r="C5586" s="176">
        <v>41.8</v>
      </c>
      <c r="D5586" s="282">
        <v>87</v>
      </c>
      <c r="E5586" s="265"/>
    </row>
    <row r="5587" spans="1:5">
      <c r="A5587" s="283">
        <v>16050</v>
      </c>
      <c r="B5587" s="176">
        <v>54</v>
      </c>
      <c r="C5587" s="176">
        <v>41.7</v>
      </c>
      <c r="D5587" s="282">
        <v>87</v>
      </c>
      <c r="E5587" s="265"/>
    </row>
    <row r="5588" spans="1:5">
      <c r="A5588" s="283">
        <v>16051</v>
      </c>
      <c r="B5588" s="176">
        <v>94.7</v>
      </c>
      <c r="C5588" s="176">
        <v>43.2</v>
      </c>
      <c r="D5588" s="282">
        <v>115</v>
      </c>
      <c r="E5588" s="265"/>
    </row>
    <row r="5589" spans="1:5">
      <c r="A5589" s="283">
        <v>16052</v>
      </c>
      <c r="B5589" s="176">
        <v>118.7</v>
      </c>
      <c r="C5589" s="176">
        <v>44.2</v>
      </c>
      <c r="D5589" s="282">
        <v>87</v>
      </c>
      <c r="E5589" s="265"/>
    </row>
    <row r="5590" spans="1:5">
      <c r="A5590" s="283">
        <v>16053</v>
      </c>
      <c r="B5590" s="176">
        <v>191.4</v>
      </c>
      <c r="C5590" s="176">
        <v>44.7</v>
      </c>
      <c r="D5590" s="282">
        <v>87</v>
      </c>
      <c r="E5590" s="265"/>
    </row>
    <row r="5591" spans="1:5">
      <c r="A5591" s="283">
        <v>16054</v>
      </c>
      <c r="B5591" s="176">
        <v>0</v>
      </c>
      <c r="C5591" s="176">
        <v>0</v>
      </c>
      <c r="D5591" s="282">
        <v>87</v>
      </c>
      <c r="E5591" s="265"/>
    </row>
    <row r="5592" spans="1:5">
      <c r="A5592" s="283">
        <v>16055</v>
      </c>
      <c r="B5592" s="176">
        <v>222.4</v>
      </c>
      <c r="C5592" s="176">
        <v>44.1</v>
      </c>
      <c r="D5592" s="282">
        <v>96</v>
      </c>
      <c r="E5592" s="265"/>
    </row>
    <row r="5593" spans="1:5">
      <c r="A5593" s="283">
        <v>16056</v>
      </c>
      <c r="B5593" s="176">
        <v>205.3</v>
      </c>
      <c r="C5593" s="176">
        <v>46.4</v>
      </c>
      <c r="D5593" s="282">
        <v>87</v>
      </c>
      <c r="E5593" s="265"/>
    </row>
    <row r="5594" spans="1:5">
      <c r="A5594" s="283">
        <v>16057</v>
      </c>
      <c r="B5594" s="176">
        <v>156.69999999999999</v>
      </c>
      <c r="C5594" s="176">
        <v>24.2</v>
      </c>
      <c r="D5594" s="282">
        <v>87</v>
      </c>
      <c r="E5594" s="265"/>
    </row>
    <row r="5595" spans="1:5">
      <c r="A5595" s="283">
        <v>16058</v>
      </c>
      <c r="B5595" s="176">
        <v>42.2</v>
      </c>
      <c r="C5595" s="176">
        <v>41</v>
      </c>
      <c r="D5595" s="282">
        <v>87</v>
      </c>
      <c r="E5595" s="265"/>
    </row>
    <row r="5596" spans="1:5">
      <c r="A5596" s="283">
        <v>16059</v>
      </c>
      <c r="B5596" s="176">
        <v>301.39999999999998</v>
      </c>
      <c r="C5596" s="176">
        <v>46</v>
      </c>
      <c r="D5596" s="282">
        <v>87</v>
      </c>
      <c r="E5596" s="265"/>
    </row>
    <row r="5597" spans="1:5">
      <c r="A5597" s="283">
        <v>16061</v>
      </c>
      <c r="B5597" s="176">
        <v>74.8</v>
      </c>
      <c r="C5597" s="176">
        <v>42.9</v>
      </c>
      <c r="D5597" s="282">
        <v>87</v>
      </c>
      <c r="E5597" s="265"/>
    </row>
    <row r="5598" spans="1:5">
      <c r="A5598" s="283">
        <v>16063</v>
      </c>
      <c r="B5598" s="176">
        <v>348.2</v>
      </c>
      <c r="C5598" s="176">
        <v>46.6</v>
      </c>
      <c r="D5598" s="282">
        <v>120</v>
      </c>
      <c r="E5598" s="265"/>
    </row>
    <row r="5599" spans="1:5">
      <c r="A5599" s="283">
        <v>16066</v>
      </c>
      <c r="B5599" s="176">
        <v>1223.3</v>
      </c>
      <c r="C5599" s="176">
        <v>37.4</v>
      </c>
      <c r="D5599" s="282">
        <v>160</v>
      </c>
      <c r="E5599" s="265"/>
    </row>
    <row r="5600" spans="1:5">
      <c r="A5600" s="283">
        <v>16101</v>
      </c>
      <c r="B5600" s="176">
        <v>466.1</v>
      </c>
      <c r="C5600" s="176">
        <v>42.8</v>
      </c>
      <c r="D5600" s="282">
        <v>138</v>
      </c>
      <c r="E5600" s="265"/>
    </row>
    <row r="5601" spans="1:5">
      <c r="A5601" s="283">
        <v>16102</v>
      </c>
      <c r="B5601" s="176">
        <v>246.7</v>
      </c>
      <c r="C5601" s="176">
        <v>43.8</v>
      </c>
      <c r="D5601" s="282">
        <v>87</v>
      </c>
      <c r="E5601" s="265"/>
    </row>
    <row r="5602" spans="1:5">
      <c r="A5602" s="283">
        <v>16103</v>
      </c>
      <c r="B5602" s="176">
        <v>1832.5</v>
      </c>
      <c r="C5602" s="176">
        <v>56.4</v>
      </c>
      <c r="D5602" s="282">
        <v>87</v>
      </c>
      <c r="E5602" s="265"/>
    </row>
    <row r="5603" spans="1:5">
      <c r="A5603" s="283">
        <v>16105</v>
      </c>
      <c r="B5603" s="176">
        <v>521.20000000000005</v>
      </c>
      <c r="C5603" s="176">
        <v>46.2</v>
      </c>
      <c r="D5603" s="282">
        <v>127</v>
      </c>
      <c r="E5603" s="265"/>
    </row>
    <row r="5604" spans="1:5">
      <c r="A5604" s="283">
        <v>16107</v>
      </c>
      <c r="B5604" s="176">
        <v>218.8</v>
      </c>
      <c r="C5604" s="176">
        <v>45.3</v>
      </c>
      <c r="D5604" s="282">
        <v>87</v>
      </c>
      <c r="E5604" s="265"/>
    </row>
    <row r="5605" spans="1:5">
      <c r="A5605" s="283">
        <v>16108</v>
      </c>
      <c r="B5605" s="176">
        <v>0</v>
      </c>
      <c r="C5605" s="176">
        <v>0</v>
      </c>
      <c r="D5605" s="282">
        <v>87</v>
      </c>
      <c r="E5605" s="265"/>
    </row>
    <row r="5606" spans="1:5">
      <c r="A5606" s="283">
        <v>16110</v>
      </c>
      <c r="B5606" s="176">
        <v>57.3</v>
      </c>
      <c r="C5606" s="176">
        <v>38.4</v>
      </c>
      <c r="D5606" s="282">
        <v>87</v>
      </c>
      <c r="E5606" s="265"/>
    </row>
    <row r="5607" spans="1:5">
      <c r="A5607" s="283">
        <v>16111</v>
      </c>
      <c r="B5607" s="176">
        <v>54.7</v>
      </c>
      <c r="C5607" s="176">
        <v>34.9</v>
      </c>
      <c r="D5607" s="282">
        <v>87</v>
      </c>
      <c r="E5607" s="265"/>
    </row>
    <row r="5608" spans="1:5">
      <c r="A5608" s="283">
        <v>16112</v>
      </c>
      <c r="B5608" s="176">
        <v>180.3</v>
      </c>
      <c r="C5608" s="176">
        <v>44.2</v>
      </c>
      <c r="D5608" s="282">
        <v>87</v>
      </c>
      <c r="E5608" s="265"/>
    </row>
    <row r="5609" spans="1:5">
      <c r="A5609" s="283">
        <v>16113</v>
      </c>
      <c r="B5609" s="176">
        <v>0</v>
      </c>
      <c r="C5609" s="176">
        <v>0</v>
      </c>
      <c r="D5609" s="282">
        <v>87</v>
      </c>
      <c r="E5609" s="265"/>
    </row>
    <row r="5610" spans="1:5">
      <c r="A5610" s="283">
        <v>16114</v>
      </c>
      <c r="B5610" s="176">
        <v>63.8</v>
      </c>
      <c r="C5610" s="176">
        <v>45</v>
      </c>
      <c r="D5610" s="282">
        <v>87</v>
      </c>
      <c r="E5610" s="265"/>
    </row>
    <row r="5611" spans="1:5">
      <c r="A5611" s="283">
        <v>16115</v>
      </c>
      <c r="B5611" s="176">
        <v>108.4</v>
      </c>
      <c r="C5611" s="176">
        <v>46.6</v>
      </c>
      <c r="D5611" s="282">
        <v>87</v>
      </c>
      <c r="E5611" s="265"/>
    </row>
    <row r="5612" spans="1:5">
      <c r="A5612" s="283">
        <v>16116</v>
      </c>
      <c r="B5612" s="176">
        <v>126.9</v>
      </c>
      <c r="C5612" s="176">
        <v>45</v>
      </c>
      <c r="D5612" s="282">
        <v>87</v>
      </c>
      <c r="E5612" s="265"/>
    </row>
    <row r="5613" spans="1:5">
      <c r="A5613" s="283">
        <v>16117</v>
      </c>
      <c r="B5613" s="176">
        <v>427.6</v>
      </c>
      <c r="C5613" s="176">
        <v>43.7</v>
      </c>
      <c r="D5613" s="282">
        <v>117</v>
      </c>
      <c r="E5613" s="265"/>
    </row>
    <row r="5614" spans="1:5">
      <c r="A5614" s="283">
        <v>16120</v>
      </c>
      <c r="B5614" s="176">
        <v>74.8</v>
      </c>
      <c r="C5614" s="176">
        <v>42.9</v>
      </c>
      <c r="D5614" s="282">
        <v>87</v>
      </c>
      <c r="E5614" s="265"/>
    </row>
    <row r="5615" spans="1:5">
      <c r="A5615" s="283">
        <v>16121</v>
      </c>
      <c r="B5615" s="176">
        <v>2104.5</v>
      </c>
      <c r="C5615" s="176">
        <v>41.4</v>
      </c>
      <c r="D5615" s="282">
        <v>102</v>
      </c>
      <c r="E5615" s="265"/>
    </row>
    <row r="5616" spans="1:5">
      <c r="A5616" s="283">
        <v>16123</v>
      </c>
      <c r="B5616" s="176">
        <v>113.1</v>
      </c>
      <c r="C5616" s="176">
        <v>44</v>
      </c>
      <c r="D5616" s="282">
        <v>87</v>
      </c>
      <c r="E5616" s="265"/>
    </row>
    <row r="5617" spans="1:5">
      <c r="A5617" s="283">
        <v>16124</v>
      </c>
      <c r="B5617" s="176">
        <v>83.2</v>
      </c>
      <c r="C5617" s="176">
        <v>43.5</v>
      </c>
      <c r="D5617" s="282">
        <v>87</v>
      </c>
      <c r="E5617" s="265"/>
    </row>
    <row r="5618" spans="1:5">
      <c r="A5618" s="283">
        <v>16125</v>
      </c>
      <c r="B5618" s="176">
        <v>163.30000000000001</v>
      </c>
      <c r="C5618" s="176">
        <v>43.2</v>
      </c>
      <c r="D5618" s="282">
        <v>158</v>
      </c>
      <c r="E5618" s="265"/>
    </row>
    <row r="5619" spans="1:5">
      <c r="A5619" s="283">
        <v>16127</v>
      </c>
      <c r="B5619" s="176">
        <v>219</v>
      </c>
      <c r="C5619" s="176">
        <v>34.799999999999997</v>
      </c>
      <c r="D5619" s="282">
        <v>169</v>
      </c>
      <c r="E5619" s="265"/>
    </row>
    <row r="5620" spans="1:5">
      <c r="A5620" s="283">
        <v>16130</v>
      </c>
      <c r="B5620" s="176">
        <v>59.7</v>
      </c>
      <c r="C5620" s="176">
        <v>45.2</v>
      </c>
      <c r="D5620" s="282">
        <v>87</v>
      </c>
      <c r="E5620" s="265"/>
    </row>
    <row r="5621" spans="1:5">
      <c r="A5621" s="283">
        <v>16131</v>
      </c>
      <c r="B5621" s="176">
        <v>48.3</v>
      </c>
      <c r="C5621" s="176">
        <v>39.200000000000003</v>
      </c>
      <c r="D5621" s="282">
        <v>87</v>
      </c>
      <c r="E5621" s="265"/>
    </row>
    <row r="5622" spans="1:5">
      <c r="A5622" s="283">
        <v>16132</v>
      </c>
      <c r="B5622" s="176">
        <v>0</v>
      </c>
      <c r="C5622" s="176">
        <v>0</v>
      </c>
      <c r="D5622" s="282">
        <v>87</v>
      </c>
      <c r="E5622" s="265"/>
    </row>
    <row r="5623" spans="1:5">
      <c r="A5623" s="283">
        <v>16133</v>
      </c>
      <c r="B5623" s="176">
        <v>58.6</v>
      </c>
      <c r="C5623" s="176">
        <v>43.7</v>
      </c>
      <c r="D5623" s="282">
        <v>87</v>
      </c>
      <c r="E5623" s="265"/>
    </row>
    <row r="5624" spans="1:5">
      <c r="A5624" s="283">
        <v>16134</v>
      </c>
      <c r="B5624" s="176">
        <v>88</v>
      </c>
      <c r="C5624" s="176">
        <v>49.4</v>
      </c>
      <c r="D5624" s="282">
        <v>87</v>
      </c>
      <c r="E5624" s="265"/>
    </row>
    <row r="5625" spans="1:5">
      <c r="A5625" s="283">
        <v>16136</v>
      </c>
      <c r="B5625" s="176">
        <v>0</v>
      </c>
      <c r="C5625" s="176">
        <v>0</v>
      </c>
      <c r="D5625" s="282">
        <v>87</v>
      </c>
      <c r="E5625" s="265"/>
    </row>
    <row r="5626" spans="1:5">
      <c r="A5626" s="283">
        <v>16137</v>
      </c>
      <c r="B5626" s="176">
        <v>113.9</v>
      </c>
      <c r="C5626" s="176">
        <v>43.4</v>
      </c>
      <c r="D5626" s="282">
        <v>87</v>
      </c>
      <c r="E5626" s="265"/>
    </row>
    <row r="5627" spans="1:5">
      <c r="A5627" s="283">
        <v>16140</v>
      </c>
      <c r="B5627" s="176">
        <v>0</v>
      </c>
      <c r="C5627" s="176">
        <v>0</v>
      </c>
      <c r="D5627" s="282">
        <v>87</v>
      </c>
      <c r="E5627" s="265"/>
    </row>
    <row r="5628" spans="1:5">
      <c r="A5628" s="283">
        <v>16141</v>
      </c>
      <c r="B5628" s="176">
        <v>110.1</v>
      </c>
      <c r="C5628" s="176">
        <v>46.4</v>
      </c>
      <c r="D5628" s="282">
        <v>87</v>
      </c>
      <c r="E5628" s="265"/>
    </row>
    <row r="5629" spans="1:5">
      <c r="A5629" s="283">
        <v>16142</v>
      </c>
      <c r="B5629" s="176">
        <v>167.4</v>
      </c>
      <c r="C5629" s="176">
        <v>31.2</v>
      </c>
      <c r="D5629" s="282">
        <v>87</v>
      </c>
      <c r="E5629" s="265"/>
    </row>
    <row r="5630" spans="1:5">
      <c r="A5630" s="283">
        <v>16143</v>
      </c>
      <c r="B5630" s="176">
        <v>119.6</v>
      </c>
      <c r="C5630" s="176">
        <v>44.4</v>
      </c>
      <c r="D5630" s="282">
        <v>96</v>
      </c>
      <c r="E5630" s="265"/>
    </row>
    <row r="5631" spans="1:5">
      <c r="A5631" s="283">
        <v>16145</v>
      </c>
      <c r="B5631" s="176">
        <v>58.2</v>
      </c>
      <c r="C5631" s="176">
        <v>41.9</v>
      </c>
      <c r="D5631" s="282">
        <v>87</v>
      </c>
      <c r="E5631" s="265"/>
    </row>
    <row r="5632" spans="1:5">
      <c r="A5632" s="283">
        <v>16146</v>
      </c>
      <c r="B5632" s="176">
        <v>3552.8</v>
      </c>
      <c r="C5632" s="176">
        <v>39.6</v>
      </c>
      <c r="D5632" s="282">
        <v>118</v>
      </c>
      <c r="E5632" s="265"/>
    </row>
    <row r="5633" spans="1:5">
      <c r="A5633" s="283">
        <v>16148</v>
      </c>
      <c r="B5633" s="176">
        <v>487.2</v>
      </c>
      <c r="C5633" s="176">
        <v>48.1</v>
      </c>
      <c r="D5633" s="282">
        <v>118</v>
      </c>
      <c r="E5633" s="265"/>
    </row>
    <row r="5634" spans="1:5">
      <c r="A5634" s="283">
        <v>16150</v>
      </c>
      <c r="B5634" s="176">
        <v>381.7</v>
      </c>
      <c r="C5634" s="176">
        <v>42.9</v>
      </c>
      <c r="D5634" s="282">
        <v>87</v>
      </c>
      <c r="E5634" s="265"/>
    </row>
    <row r="5635" spans="1:5">
      <c r="A5635" s="283">
        <v>16151</v>
      </c>
      <c r="B5635" s="176">
        <v>0</v>
      </c>
      <c r="C5635" s="176">
        <v>0</v>
      </c>
      <c r="D5635" s="282">
        <v>87</v>
      </c>
      <c r="E5635" s="265"/>
    </row>
    <row r="5636" spans="1:5">
      <c r="A5636" s="283">
        <v>16153</v>
      </c>
      <c r="B5636" s="176">
        <v>60.2</v>
      </c>
      <c r="C5636" s="176">
        <v>43.4</v>
      </c>
      <c r="D5636" s="282">
        <v>87</v>
      </c>
      <c r="E5636" s="265"/>
    </row>
    <row r="5637" spans="1:5">
      <c r="A5637" s="283">
        <v>16154</v>
      </c>
      <c r="B5637" s="176">
        <v>97.4</v>
      </c>
      <c r="C5637" s="176">
        <v>45.3</v>
      </c>
      <c r="D5637" s="282">
        <v>107</v>
      </c>
      <c r="E5637" s="265"/>
    </row>
    <row r="5638" spans="1:5">
      <c r="A5638" s="283">
        <v>16155</v>
      </c>
      <c r="B5638" s="176">
        <v>143.9</v>
      </c>
      <c r="C5638" s="176">
        <v>42.1</v>
      </c>
      <c r="D5638" s="282">
        <v>96</v>
      </c>
      <c r="E5638" s="265"/>
    </row>
    <row r="5639" spans="1:5">
      <c r="A5639" s="283">
        <v>16156</v>
      </c>
      <c r="B5639" s="176">
        <v>69.2</v>
      </c>
      <c r="C5639" s="176">
        <v>40.9</v>
      </c>
      <c r="D5639" s="282">
        <v>87</v>
      </c>
      <c r="E5639" s="265"/>
    </row>
    <row r="5640" spans="1:5">
      <c r="A5640" s="283">
        <v>16157</v>
      </c>
      <c r="B5640" s="176">
        <v>141.4</v>
      </c>
      <c r="C5640" s="176">
        <v>45.2</v>
      </c>
      <c r="D5640" s="282">
        <v>97</v>
      </c>
      <c r="E5640" s="265"/>
    </row>
    <row r="5641" spans="1:5">
      <c r="A5641" s="283">
        <v>16159</v>
      </c>
      <c r="B5641" s="176">
        <v>159.4</v>
      </c>
      <c r="C5641" s="176">
        <v>45.9</v>
      </c>
      <c r="D5641" s="282">
        <v>87</v>
      </c>
      <c r="E5641" s="265"/>
    </row>
    <row r="5642" spans="1:5">
      <c r="A5642" s="283">
        <v>16160</v>
      </c>
      <c r="B5642" s="176">
        <v>0</v>
      </c>
      <c r="C5642" s="176">
        <v>0</v>
      </c>
      <c r="D5642" s="282">
        <v>87</v>
      </c>
      <c r="E5642" s="265"/>
    </row>
    <row r="5643" spans="1:5">
      <c r="A5643" s="283">
        <v>16161</v>
      </c>
      <c r="B5643" s="176">
        <v>0</v>
      </c>
      <c r="C5643" s="176">
        <v>0</v>
      </c>
      <c r="D5643" s="282">
        <v>87</v>
      </c>
      <c r="E5643" s="265"/>
    </row>
    <row r="5644" spans="1:5">
      <c r="A5644" s="283">
        <v>16172</v>
      </c>
      <c r="B5644" s="176">
        <v>0</v>
      </c>
      <c r="C5644" s="176">
        <v>0</v>
      </c>
      <c r="D5644" s="282">
        <v>87</v>
      </c>
      <c r="E5644" s="265"/>
    </row>
    <row r="5645" spans="1:5">
      <c r="A5645" s="283">
        <v>16201</v>
      </c>
      <c r="B5645" s="176">
        <v>159.80000000000001</v>
      </c>
      <c r="C5645" s="176">
        <v>44.4</v>
      </c>
      <c r="D5645" s="282">
        <v>118</v>
      </c>
      <c r="E5645" s="265"/>
    </row>
    <row r="5646" spans="1:5">
      <c r="A5646" s="283">
        <v>16210</v>
      </c>
      <c r="B5646" s="176">
        <v>52.9</v>
      </c>
      <c r="C5646" s="176">
        <v>43.7</v>
      </c>
      <c r="D5646" s="282">
        <v>87</v>
      </c>
      <c r="E5646" s="265"/>
    </row>
    <row r="5647" spans="1:5">
      <c r="A5647" s="283">
        <v>16211</v>
      </c>
      <c r="B5647" s="176">
        <v>49.7</v>
      </c>
      <c r="C5647" s="176">
        <v>23.8</v>
      </c>
      <c r="D5647" s="282">
        <v>87</v>
      </c>
      <c r="E5647" s="265"/>
    </row>
    <row r="5648" spans="1:5">
      <c r="A5648" s="283">
        <v>16212</v>
      </c>
      <c r="B5648" s="176">
        <v>0</v>
      </c>
      <c r="C5648" s="176">
        <v>0</v>
      </c>
      <c r="D5648" s="282">
        <v>87</v>
      </c>
      <c r="E5648" s="265"/>
    </row>
    <row r="5649" spans="1:5">
      <c r="A5649" s="283">
        <v>16213</v>
      </c>
      <c r="B5649" s="176">
        <v>0</v>
      </c>
      <c r="C5649" s="176">
        <v>0</v>
      </c>
      <c r="D5649" s="282">
        <v>87</v>
      </c>
      <c r="E5649" s="265"/>
    </row>
    <row r="5650" spans="1:5">
      <c r="A5650" s="283">
        <v>16214</v>
      </c>
      <c r="B5650" s="176">
        <v>161.6</v>
      </c>
      <c r="C5650" s="176">
        <v>24.7</v>
      </c>
      <c r="D5650" s="282">
        <v>96</v>
      </c>
      <c r="E5650" s="265"/>
    </row>
    <row r="5651" spans="1:5">
      <c r="A5651" s="283">
        <v>16217</v>
      </c>
      <c r="B5651" s="176">
        <v>17</v>
      </c>
      <c r="C5651" s="176">
        <v>53.3</v>
      </c>
      <c r="D5651" s="282">
        <v>97</v>
      </c>
      <c r="E5651" s="265"/>
    </row>
    <row r="5652" spans="1:5">
      <c r="A5652" s="283">
        <v>16218</v>
      </c>
      <c r="B5652" s="176">
        <v>53.5</v>
      </c>
      <c r="C5652" s="176">
        <v>46</v>
      </c>
      <c r="D5652" s="282">
        <v>87</v>
      </c>
      <c r="E5652" s="265"/>
    </row>
    <row r="5653" spans="1:5">
      <c r="A5653" s="283">
        <v>16220</v>
      </c>
      <c r="B5653" s="176">
        <v>28.4</v>
      </c>
      <c r="C5653" s="176">
        <v>44.2</v>
      </c>
      <c r="D5653" s="282">
        <v>87</v>
      </c>
      <c r="E5653" s="265"/>
    </row>
    <row r="5654" spans="1:5">
      <c r="A5654" s="283">
        <v>16221</v>
      </c>
      <c r="B5654" s="176">
        <v>48.1</v>
      </c>
      <c r="C5654" s="176">
        <v>42.1</v>
      </c>
      <c r="D5654" s="282">
        <v>87</v>
      </c>
      <c r="E5654" s="265"/>
    </row>
    <row r="5655" spans="1:5">
      <c r="A5655" s="283">
        <v>16222</v>
      </c>
      <c r="B5655" s="176">
        <v>41.8</v>
      </c>
      <c r="C5655" s="176">
        <v>38.200000000000003</v>
      </c>
      <c r="D5655" s="282">
        <v>87</v>
      </c>
      <c r="E5655" s="265"/>
    </row>
    <row r="5656" spans="1:5">
      <c r="A5656" s="283">
        <v>16223</v>
      </c>
      <c r="B5656" s="176">
        <v>41.5</v>
      </c>
      <c r="C5656" s="176">
        <v>43.9</v>
      </c>
      <c r="D5656" s="282">
        <v>87</v>
      </c>
      <c r="E5656" s="265"/>
    </row>
    <row r="5657" spans="1:5">
      <c r="A5657" s="283">
        <v>16224</v>
      </c>
      <c r="B5657" s="176">
        <v>64.3</v>
      </c>
      <c r="C5657" s="176">
        <v>42.3</v>
      </c>
      <c r="D5657" s="282">
        <v>87</v>
      </c>
      <c r="E5657" s="265"/>
    </row>
    <row r="5658" spans="1:5">
      <c r="A5658" s="283">
        <v>16225</v>
      </c>
      <c r="B5658" s="176">
        <v>25.8</v>
      </c>
      <c r="C5658" s="176">
        <v>45.9</v>
      </c>
      <c r="D5658" s="282">
        <v>87</v>
      </c>
      <c r="E5658" s="265"/>
    </row>
    <row r="5659" spans="1:5">
      <c r="A5659" s="283">
        <v>16226</v>
      </c>
      <c r="B5659" s="176">
        <v>148</v>
      </c>
      <c r="C5659" s="176">
        <v>45.9</v>
      </c>
      <c r="D5659" s="282">
        <v>87</v>
      </c>
      <c r="E5659" s="265"/>
    </row>
    <row r="5660" spans="1:5">
      <c r="A5660" s="283">
        <v>16228</v>
      </c>
      <c r="B5660" s="176">
        <v>1357.2</v>
      </c>
      <c r="C5660" s="176">
        <v>46.7</v>
      </c>
      <c r="D5660" s="282">
        <v>87</v>
      </c>
      <c r="E5660" s="265"/>
    </row>
    <row r="5661" spans="1:5">
      <c r="A5661" s="283">
        <v>16229</v>
      </c>
      <c r="B5661" s="176">
        <v>172</v>
      </c>
      <c r="C5661" s="176">
        <v>43.5</v>
      </c>
      <c r="D5661" s="282">
        <v>96</v>
      </c>
      <c r="E5661" s="265"/>
    </row>
    <row r="5662" spans="1:5">
      <c r="A5662" s="283">
        <v>16230</v>
      </c>
      <c r="B5662" s="176">
        <v>0</v>
      </c>
      <c r="C5662" s="176">
        <v>0</v>
      </c>
      <c r="D5662" s="282">
        <v>87</v>
      </c>
      <c r="E5662" s="265"/>
    </row>
    <row r="5663" spans="1:5">
      <c r="A5663" s="283">
        <v>16232</v>
      </c>
      <c r="B5663" s="176">
        <v>71.5</v>
      </c>
      <c r="C5663" s="176">
        <v>42.5</v>
      </c>
      <c r="D5663" s="282">
        <v>123</v>
      </c>
      <c r="E5663" s="265"/>
    </row>
    <row r="5664" spans="1:5">
      <c r="A5664" s="283">
        <v>16233</v>
      </c>
      <c r="B5664" s="176">
        <v>28.8</v>
      </c>
      <c r="C5664" s="176">
        <v>44.7</v>
      </c>
      <c r="D5664" s="282">
        <v>87</v>
      </c>
      <c r="E5664" s="265"/>
    </row>
    <row r="5665" spans="1:5">
      <c r="A5665" s="283">
        <v>16234</v>
      </c>
      <c r="B5665" s="176">
        <v>0</v>
      </c>
      <c r="C5665" s="176">
        <v>0</v>
      </c>
      <c r="D5665" s="282">
        <v>87</v>
      </c>
      <c r="E5665" s="265"/>
    </row>
    <row r="5666" spans="1:5">
      <c r="A5666" s="283">
        <v>16235</v>
      </c>
      <c r="B5666" s="176">
        <v>46.3</v>
      </c>
      <c r="C5666" s="176">
        <v>43.2</v>
      </c>
      <c r="D5666" s="282">
        <v>114</v>
      </c>
      <c r="E5666" s="265"/>
    </row>
    <row r="5667" spans="1:5">
      <c r="A5667" s="283">
        <v>16236</v>
      </c>
      <c r="B5667" s="176">
        <v>692</v>
      </c>
      <c r="C5667" s="176">
        <v>43.4</v>
      </c>
      <c r="D5667" s="282">
        <v>87</v>
      </c>
      <c r="E5667" s="265"/>
    </row>
    <row r="5668" spans="1:5">
      <c r="A5668" s="283">
        <v>16238</v>
      </c>
      <c r="B5668" s="176">
        <v>382.4</v>
      </c>
      <c r="C5668" s="176">
        <v>45.4</v>
      </c>
      <c r="D5668" s="282">
        <v>87</v>
      </c>
      <c r="E5668" s="265"/>
    </row>
    <row r="5669" spans="1:5">
      <c r="A5669" s="283">
        <v>16239</v>
      </c>
      <c r="B5669" s="176">
        <v>30.4</v>
      </c>
      <c r="C5669" s="176">
        <v>36.299999999999997</v>
      </c>
      <c r="D5669" s="282">
        <v>87</v>
      </c>
      <c r="E5669" s="265"/>
    </row>
    <row r="5670" spans="1:5">
      <c r="A5670" s="283">
        <v>16240</v>
      </c>
      <c r="B5670" s="176">
        <v>39.200000000000003</v>
      </c>
      <c r="C5670" s="176">
        <v>43.4</v>
      </c>
      <c r="D5670" s="282">
        <v>87</v>
      </c>
      <c r="E5670" s="265"/>
    </row>
    <row r="5671" spans="1:5">
      <c r="A5671" s="283">
        <v>16242</v>
      </c>
      <c r="B5671" s="176">
        <v>60.4</v>
      </c>
      <c r="C5671" s="176">
        <v>43.1</v>
      </c>
      <c r="D5671" s="282">
        <v>87</v>
      </c>
      <c r="E5671" s="265"/>
    </row>
    <row r="5672" spans="1:5">
      <c r="A5672" s="283">
        <v>16244</v>
      </c>
      <c r="B5672" s="176">
        <v>54.9</v>
      </c>
      <c r="C5672" s="176">
        <v>44.5</v>
      </c>
      <c r="D5672" s="282">
        <v>87</v>
      </c>
      <c r="E5672" s="265"/>
    </row>
    <row r="5673" spans="1:5">
      <c r="A5673" s="283">
        <v>16245</v>
      </c>
      <c r="B5673" s="176">
        <v>0</v>
      </c>
      <c r="C5673" s="176">
        <v>0</v>
      </c>
      <c r="D5673" s="282">
        <v>87</v>
      </c>
      <c r="E5673" s="265"/>
    </row>
    <row r="5674" spans="1:5">
      <c r="A5674" s="283">
        <v>16246</v>
      </c>
      <c r="B5674" s="176">
        <v>0</v>
      </c>
      <c r="C5674" s="176">
        <v>0</v>
      </c>
      <c r="D5674" s="282">
        <v>87</v>
      </c>
      <c r="E5674" s="265"/>
    </row>
    <row r="5675" spans="1:5">
      <c r="A5675" s="283">
        <v>16248</v>
      </c>
      <c r="B5675" s="176">
        <v>57.7</v>
      </c>
      <c r="C5675" s="176">
        <v>42.5</v>
      </c>
      <c r="D5675" s="282">
        <v>87</v>
      </c>
      <c r="E5675" s="265"/>
    </row>
    <row r="5676" spans="1:5">
      <c r="A5676" s="283">
        <v>16249</v>
      </c>
      <c r="B5676" s="176">
        <v>104.6</v>
      </c>
      <c r="C5676" s="176">
        <v>42.5</v>
      </c>
      <c r="D5676" s="282">
        <v>87</v>
      </c>
      <c r="E5676" s="265"/>
    </row>
    <row r="5677" spans="1:5">
      <c r="A5677" s="283">
        <v>16250</v>
      </c>
      <c r="B5677" s="176">
        <v>65.599999999999994</v>
      </c>
      <c r="C5677" s="176">
        <v>42.4</v>
      </c>
      <c r="D5677" s="282">
        <v>87</v>
      </c>
      <c r="E5677" s="265"/>
    </row>
    <row r="5678" spans="1:5">
      <c r="A5678" s="283">
        <v>16253</v>
      </c>
      <c r="B5678" s="176">
        <v>72.3</v>
      </c>
      <c r="C5678" s="176">
        <v>44</v>
      </c>
      <c r="D5678" s="282">
        <v>87</v>
      </c>
      <c r="E5678" s="265"/>
    </row>
    <row r="5679" spans="1:5">
      <c r="A5679" s="283">
        <v>16254</v>
      </c>
      <c r="B5679" s="176">
        <v>68.900000000000006</v>
      </c>
      <c r="C5679" s="176">
        <v>45.2</v>
      </c>
      <c r="D5679" s="282">
        <v>87</v>
      </c>
      <c r="E5679" s="265"/>
    </row>
    <row r="5680" spans="1:5">
      <c r="A5680" s="283">
        <v>16255</v>
      </c>
      <c r="B5680" s="176">
        <v>48</v>
      </c>
      <c r="C5680" s="176">
        <v>42.5</v>
      </c>
      <c r="D5680" s="282">
        <v>95</v>
      </c>
      <c r="E5680" s="265"/>
    </row>
    <row r="5681" spans="1:5">
      <c r="A5681" s="283">
        <v>16256</v>
      </c>
      <c r="B5681" s="176">
        <v>51.3</v>
      </c>
      <c r="C5681" s="176">
        <v>26.3</v>
      </c>
      <c r="D5681" s="282">
        <v>87</v>
      </c>
      <c r="E5681" s="265"/>
    </row>
    <row r="5682" spans="1:5">
      <c r="A5682" s="283">
        <v>16258</v>
      </c>
      <c r="B5682" s="176">
        <v>60.5</v>
      </c>
      <c r="C5682" s="176">
        <v>38.799999999999997</v>
      </c>
      <c r="D5682" s="282">
        <v>95</v>
      </c>
      <c r="E5682" s="265"/>
    </row>
    <row r="5683" spans="1:5">
      <c r="A5683" s="283">
        <v>16259</v>
      </c>
      <c r="B5683" s="176">
        <v>38.799999999999997</v>
      </c>
      <c r="C5683" s="176">
        <v>44.3</v>
      </c>
      <c r="D5683" s="282">
        <v>87</v>
      </c>
      <c r="E5683" s="265"/>
    </row>
    <row r="5684" spans="1:5">
      <c r="A5684" s="283">
        <v>16260</v>
      </c>
      <c r="B5684" s="176">
        <v>22.1</v>
      </c>
      <c r="C5684" s="176">
        <v>47</v>
      </c>
      <c r="D5684" s="282">
        <v>87</v>
      </c>
      <c r="E5684" s="265"/>
    </row>
    <row r="5685" spans="1:5">
      <c r="A5685" s="283">
        <v>16261</v>
      </c>
      <c r="B5685" s="176">
        <v>111.6</v>
      </c>
      <c r="C5685" s="176">
        <v>41.3</v>
      </c>
      <c r="D5685" s="282">
        <v>87</v>
      </c>
      <c r="E5685" s="265"/>
    </row>
    <row r="5686" spans="1:5">
      <c r="A5686" s="283">
        <v>16262</v>
      </c>
      <c r="B5686" s="176">
        <v>90.8</v>
      </c>
      <c r="C5686" s="176">
        <v>44.4</v>
      </c>
      <c r="D5686" s="282">
        <v>96</v>
      </c>
      <c r="E5686" s="265"/>
    </row>
    <row r="5687" spans="1:5">
      <c r="A5687" s="283">
        <v>16263</v>
      </c>
      <c r="B5687" s="176">
        <v>0</v>
      </c>
      <c r="C5687" s="176">
        <v>0</v>
      </c>
      <c r="D5687" s="282">
        <v>87</v>
      </c>
      <c r="E5687" s="265"/>
    </row>
    <row r="5688" spans="1:5">
      <c r="A5688" s="283">
        <v>16301</v>
      </c>
      <c r="B5688" s="176">
        <v>158.80000000000001</v>
      </c>
      <c r="C5688" s="176">
        <v>42.5</v>
      </c>
      <c r="D5688" s="282">
        <v>128</v>
      </c>
      <c r="E5688" s="265"/>
    </row>
    <row r="5689" spans="1:5">
      <c r="A5689" s="283">
        <v>16311</v>
      </c>
      <c r="B5689" s="176">
        <v>37.4</v>
      </c>
      <c r="C5689" s="176">
        <v>44.2</v>
      </c>
      <c r="D5689" s="282">
        <v>87</v>
      </c>
      <c r="E5689" s="265"/>
    </row>
    <row r="5690" spans="1:5">
      <c r="A5690" s="283">
        <v>16312</v>
      </c>
      <c r="B5690" s="176">
        <v>0</v>
      </c>
      <c r="C5690" s="176">
        <v>0</v>
      </c>
      <c r="D5690" s="282">
        <v>87</v>
      </c>
      <c r="E5690" s="265"/>
    </row>
    <row r="5691" spans="1:5">
      <c r="A5691" s="283">
        <v>16313</v>
      </c>
      <c r="B5691" s="176">
        <v>17.5</v>
      </c>
      <c r="C5691" s="176">
        <v>47.2</v>
      </c>
      <c r="D5691" s="282">
        <v>87</v>
      </c>
      <c r="E5691" s="265"/>
    </row>
    <row r="5692" spans="1:5">
      <c r="A5692" s="283">
        <v>16314</v>
      </c>
      <c r="B5692" s="176">
        <v>60.2</v>
      </c>
      <c r="C5692" s="176">
        <v>42.7</v>
      </c>
      <c r="D5692" s="282">
        <v>109</v>
      </c>
      <c r="E5692" s="265"/>
    </row>
    <row r="5693" spans="1:5">
      <c r="A5693" s="283">
        <v>16316</v>
      </c>
      <c r="B5693" s="176">
        <v>113.6</v>
      </c>
      <c r="C5693" s="176">
        <v>48</v>
      </c>
      <c r="D5693" s="282">
        <v>113</v>
      </c>
      <c r="E5693" s="265"/>
    </row>
    <row r="5694" spans="1:5">
      <c r="A5694" s="283">
        <v>16317</v>
      </c>
      <c r="B5694" s="176">
        <v>59.6</v>
      </c>
      <c r="C5694" s="176">
        <v>43.9</v>
      </c>
      <c r="D5694" s="282">
        <v>87</v>
      </c>
      <c r="E5694" s="265"/>
    </row>
    <row r="5695" spans="1:5">
      <c r="A5695" s="283">
        <v>16319</v>
      </c>
      <c r="B5695" s="176">
        <v>50.5</v>
      </c>
      <c r="C5695" s="176">
        <v>43.3</v>
      </c>
      <c r="D5695" s="282">
        <v>87</v>
      </c>
      <c r="E5695" s="265"/>
    </row>
    <row r="5696" spans="1:5">
      <c r="A5696" s="283">
        <v>16321</v>
      </c>
      <c r="B5696" s="176">
        <v>14.8</v>
      </c>
      <c r="C5696" s="176">
        <v>50.4</v>
      </c>
      <c r="D5696" s="282">
        <v>87</v>
      </c>
      <c r="E5696" s="265"/>
    </row>
    <row r="5697" spans="1:5">
      <c r="A5697" s="283">
        <v>16322</v>
      </c>
      <c r="B5697" s="176">
        <v>14.4</v>
      </c>
      <c r="C5697" s="176">
        <v>50.6</v>
      </c>
      <c r="D5697" s="282">
        <v>87</v>
      </c>
      <c r="E5697" s="265"/>
    </row>
    <row r="5698" spans="1:5">
      <c r="A5698" s="283">
        <v>16323</v>
      </c>
      <c r="B5698" s="176">
        <v>153.5</v>
      </c>
      <c r="C5698" s="176">
        <v>44.9</v>
      </c>
      <c r="D5698" s="282">
        <v>117</v>
      </c>
      <c r="E5698" s="265"/>
    </row>
    <row r="5699" spans="1:5">
      <c r="A5699" s="283">
        <v>16326</v>
      </c>
      <c r="B5699" s="176">
        <v>55.5</v>
      </c>
      <c r="C5699" s="176">
        <v>39.5</v>
      </c>
      <c r="D5699" s="282">
        <v>87</v>
      </c>
      <c r="E5699" s="265"/>
    </row>
    <row r="5700" spans="1:5">
      <c r="A5700" s="283">
        <v>16327</v>
      </c>
      <c r="B5700" s="176">
        <v>44.7</v>
      </c>
      <c r="C5700" s="176">
        <v>40.799999999999997</v>
      </c>
      <c r="D5700" s="282">
        <v>114</v>
      </c>
      <c r="E5700" s="265"/>
    </row>
    <row r="5701" spans="1:5">
      <c r="A5701" s="283">
        <v>16328</v>
      </c>
      <c r="B5701" s="176">
        <v>233.8</v>
      </c>
      <c r="C5701" s="176">
        <v>47.8</v>
      </c>
      <c r="D5701" s="282">
        <v>87</v>
      </c>
      <c r="E5701" s="265"/>
    </row>
    <row r="5702" spans="1:5">
      <c r="A5702" s="283">
        <v>16329</v>
      </c>
      <c r="B5702" s="176">
        <v>45.1</v>
      </c>
      <c r="C5702" s="176">
        <v>55.7</v>
      </c>
      <c r="D5702" s="282">
        <v>87</v>
      </c>
      <c r="E5702" s="265"/>
    </row>
    <row r="5703" spans="1:5">
      <c r="A5703" s="283">
        <v>16331</v>
      </c>
      <c r="B5703" s="176">
        <v>49.4</v>
      </c>
      <c r="C5703" s="176">
        <v>38.6</v>
      </c>
      <c r="D5703" s="282">
        <v>87</v>
      </c>
      <c r="E5703" s="265"/>
    </row>
    <row r="5704" spans="1:5">
      <c r="A5704" s="283">
        <v>16332</v>
      </c>
      <c r="B5704" s="176">
        <v>46.1</v>
      </c>
      <c r="C5704" s="176">
        <v>42.4</v>
      </c>
      <c r="D5704" s="282">
        <v>87</v>
      </c>
      <c r="E5704" s="265"/>
    </row>
    <row r="5705" spans="1:5">
      <c r="A5705" s="283">
        <v>16333</v>
      </c>
      <c r="B5705" s="176">
        <v>7.8</v>
      </c>
      <c r="C5705" s="176">
        <v>46.8</v>
      </c>
      <c r="D5705" s="282">
        <v>87</v>
      </c>
      <c r="E5705" s="265"/>
    </row>
    <row r="5706" spans="1:5">
      <c r="A5706" s="283">
        <v>16334</v>
      </c>
      <c r="B5706" s="176">
        <v>81.8</v>
      </c>
      <c r="C5706" s="176">
        <v>42.7</v>
      </c>
      <c r="D5706" s="282">
        <v>87</v>
      </c>
      <c r="E5706" s="265"/>
    </row>
    <row r="5707" spans="1:5">
      <c r="A5707" s="283">
        <v>16335</v>
      </c>
      <c r="B5707" s="176">
        <v>226.4</v>
      </c>
      <c r="C5707" s="176">
        <v>40.200000000000003</v>
      </c>
      <c r="D5707" s="282">
        <v>169</v>
      </c>
      <c r="E5707" s="265"/>
    </row>
    <row r="5708" spans="1:5">
      <c r="A5708" s="283">
        <v>16340</v>
      </c>
      <c r="B5708" s="176">
        <v>23.4</v>
      </c>
      <c r="C5708" s="176">
        <v>45.2</v>
      </c>
      <c r="D5708" s="282">
        <v>87</v>
      </c>
      <c r="E5708" s="265"/>
    </row>
    <row r="5709" spans="1:5">
      <c r="A5709" s="283">
        <v>16341</v>
      </c>
      <c r="B5709" s="176">
        <v>33</v>
      </c>
      <c r="C5709" s="176">
        <v>46</v>
      </c>
      <c r="D5709" s="282">
        <v>87</v>
      </c>
      <c r="E5709" s="265"/>
    </row>
    <row r="5710" spans="1:5">
      <c r="A5710" s="283">
        <v>16342</v>
      </c>
      <c r="B5710" s="176">
        <v>41.9</v>
      </c>
      <c r="C5710" s="176">
        <v>47</v>
      </c>
      <c r="D5710" s="282">
        <v>87</v>
      </c>
      <c r="E5710" s="265"/>
    </row>
    <row r="5711" spans="1:5">
      <c r="A5711" s="283">
        <v>16343</v>
      </c>
      <c r="B5711" s="176">
        <v>0</v>
      </c>
      <c r="C5711" s="176">
        <v>0</v>
      </c>
      <c r="D5711" s="282">
        <v>87</v>
      </c>
      <c r="E5711" s="265"/>
    </row>
    <row r="5712" spans="1:5">
      <c r="A5712" s="283">
        <v>16344</v>
      </c>
      <c r="B5712" s="176">
        <v>0</v>
      </c>
      <c r="C5712" s="176">
        <v>0</v>
      </c>
      <c r="D5712" s="282">
        <v>87</v>
      </c>
      <c r="E5712" s="265"/>
    </row>
    <row r="5713" spans="1:5">
      <c r="A5713" s="283">
        <v>16345</v>
      </c>
      <c r="B5713" s="176">
        <v>32.9</v>
      </c>
      <c r="C5713" s="176">
        <v>47.6</v>
      </c>
      <c r="D5713" s="282">
        <v>87</v>
      </c>
      <c r="E5713" s="265"/>
    </row>
    <row r="5714" spans="1:5">
      <c r="A5714" s="283">
        <v>16346</v>
      </c>
      <c r="B5714" s="176">
        <v>100.8</v>
      </c>
      <c r="C5714" s="176">
        <v>45</v>
      </c>
      <c r="D5714" s="282">
        <v>110</v>
      </c>
      <c r="E5714" s="265"/>
    </row>
    <row r="5715" spans="1:5">
      <c r="A5715" s="283">
        <v>16347</v>
      </c>
      <c r="B5715" s="176">
        <v>18</v>
      </c>
      <c r="C5715" s="176">
        <v>43.6</v>
      </c>
      <c r="D5715" s="282">
        <v>87</v>
      </c>
      <c r="E5715" s="265"/>
    </row>
    <row r="5716" spans="1:5">
      <c r="A5716" s="283">
        <v>16350</v>
      </c>
      <c r="B5716" s="176">
        <v>61.4</v>
      </c>
      <c r="C5716" s="176">
        <v>39</v>
      </c>
      <c r="D5716" s="282">
        <v>87</v>
      </c>
      <c r="E5716" s="265"/>
    </row>
    <row r="5717" spans="1:5">
      <c r="A5717" s="283">
        <v>16351</v>
      </c>
      <c r="B5717" s="176">
        <v>29.2</v>
      </c>
      <c r="C5717" s="176">
        <v>48</v>
      </c>
      <c r="D5717" s="282">
        <v>116</v>
      </c>
      <c r="E5717" s="265"/>
    </row>
    <row r="5718" spans="1:5">
      <c r="A5718" s="283">
        <v>16352</v>
      </c>
      <c r="B5718" s="176">
        <v>5375.1</v>
      </c>
      <c r="C5718" s="176">
        <v>43.8</v>
      </c>
      <c r="D5718" s="282">
        <v>87</v>
      </c>
      <c r="E5718" s="265"/>
    </row>
    <row r="5719" spans="1:5">
      <c r="A5719" s="283">
        <v>16353</v>
      </c>
      <c r="B5719" s="176">
        <v>22.7</v>
      </c>
      <c r="C5719" s="176">
        <v>48.1</v>
      </c>
      <c r="D5719" s="282">
        <v>95</v>
      </c>
      <c r="E5719" s="265"/>
    </row>
    <row r="5720" spans="1:5">
      <c r="A5720" s="283">
        <v>16354</v>
      </c>
      <c r="B5720" s="176">
        <v>93.5</v>
      </c>
      <c r="C5720" s="176">
        <v>42.4</v>
      </c>
      <c r="D5720" s="282">
        <v>147</v>
      </c>
      <c r="E5720" s="265"/>
    </row>
    <row r="5721" spans="1:5">
      <c r="A5721" s="283">
        <v>16360</v>
      </c>
      <c r="B5721" s="176">
        <v>39.9</v>
      </c>
      <c r="C5721" s="176">
        <v>41</v>
      </c>
      <c r="D5721" s="282">
        <v>87</v>
      </c>
      <c r="E5721" s="265"/>
    </row>
    <row r="5722" spans="1:5">
      <c r="A5722" s="283">
        <v>16361</v>
      </c>
      <c r="B5722" s="176">
        <v>24.8</v>
      </c>
      <c r="C5722" s="176">
        <v>45.9</v>
      </c>
      <c r="D5722" s="282">
        <v>87</v>
      </c>
      <c r="E5722" s="265"/>
    </row>
    <row r="5723" spans="1:5">
      <c r="A5723" s="283">
        <v>16362</v>
      </c>
      <c r="B5723" s="176">
        <v>44.1</v>
      </c>
      <c r="C5723" s="176">
        <v>45.6</v>
      </c>
      <c r="D5723" s="282">
        <v>87</v>
      </c>
      <c r="E5723" s="265"/>
    </row>
    <row r="5724" spans="1:5">
      <c r="A5724" s="283">
        <v>16364</v>
      </c>
      <c r="B5724" s="176">
        <v>39.799999999999997</v>
      </c>
      <c r="C5724" s="176">
        <v>41.9</v>
      </c>
      <c r="D5724" s="282">
        <v>87</v>
      </c>
      <c r="E5724" s="265"/>
    </row>
    <row r="5725" spans="1:5">
      <c r="A5725" s="283">
        <v>16365</v>
      </c>
      <c r="B5725" s="176">
        <v>131.80000000000001</v>
      </c>
      <c r="C5725" s="176">
        <v>44.7</v>
      </c>
      <c r="D5725" s="282">
        <v>132</v>
      </c>
      <c r="E5725" s="265"/>
    </row>
    <row r="5726" spans="1:5">
      <c r="A5726" s="283">
        <v>16370</v>
      </c>
      <c r="B5726" s="176">
        <v>0</v>
      </c>
      <c r="C5726" s="176">
        <v>0</v>
      </c>
      <c r="D5726" s="282">
        <v>87</v>
      </c>
      <c r="E5726" s="265"/>
    </row>
    <row r="5727" spans="1:5">
      <c r="A5727" s="283">
        <v>16371</v>
      </c>
      <c r="B5727" s="176">
        <v>99.6</v>
      </c>
      <c r="C5727" s="176">
        <v>44.1</v>
      </c>
      <c r="D5727" s="282">
        <v>114</v>
      </c>
      <c r="E5727" s="265"/>
    </row>
    <row r="5728" spans="1:5">
      <c r="A5728" s="283">
        <v>16372</v>
      </c>
      <c r="B5728" s="176">
        <v>38.6</v>
      </c>
      <c r="C5728" s="176">
        <v>41.3</v>
      </c>
      <c r="D5728" s="282">
        <v>115</v>
      </c>
      <c r="E5728" s="265"/>
    </row>
    <row r="5729" spans="1:5">
      <c r="A5729" s="283">
        <v>16373</v>
      </c>
      <c r="B5729" s="176">
        <v>46.3</v>
      </c>
      <c r="C5729" s="176">
        <v>42.8</v>
      </c>
      <c r="D5729" s="282">
        <v>87</v>
      </c>
      <c r="E5729" s="265"/>
    </row>
    <row r="5730" spans="1:5">
      <c r="A5730" s="283">
        <v>16374</v>
      </c>
      <c r="B5730" s="176">
        <v>34.200000000000003</v>
      </c>
      <c r="C5730" s="176">
        <v>46.2</v>
      </c>
      <c r="D5730" s="282">
        <v>87</v>
      </c>
      <c r="E5730" s="265"/>
    </row>
    <row r="5731" spans="1:5">
      <c r="A5731" s="283">
        <v>16375</v>
      </c>
      <c r="B5731" s="176">
        <v>34.700000000000003</v>
      </c>
      <c r="C5731" s="176">
        <v>41.4</v>
      </c>
      <c r="D5731" s="282">
        <v>87</v>
      </c>
      <c r="E5731" s="265"/>
    </row>
    <row r="5732" spans="1:5">
      <c r="A5732" s="283">
        <v>16401</v>
      </c>
      <c r="B5732" s="176">
        <v>113.1</v>
      </c>
      <c r="C5732" s="176">
        <v>38.6</v>
      </c>
      <c r="D5732" s="282">
        <v>112</v>
      </c>
      <c r="E5732" s="265"/>
    </row>
    <row r="5733" spans="1:5">
      <c r="A5733" s="283">
        <v>16402</v>
      </c>
      <c r="B5733" s="176">
        <v>45.9</v>
      </c>
      <c r="C5733" s="176">
        <v>38.799999999999997</v>
      </c>
      <c r="D5733" s="282">
        <v>87</v>
      </c>
      <c r="E5733" s="265"/>
    </row>
    <row r="5734" spans="1:5">
      <c r="A5734" s="283">
        <v>16403</v>
      </c>
      <c r="B5734" s="176">
        <v>79.2</v>
      </c>
      <c r="C5734" s="176">
        <v>39</v>
      </c>
      <c r="D5734" s="282">
        <v>112</v>
      </c>
      <c r="E5734" s="265"/>
    </row>
    <row r="5735" spans="1:5">
      <c r="A5735" s="283">
        <v>16404</v>
      </c>
      <c r="B5735" s="176">
        <v>38.200000000000003</v>
      </c>
      <c r="C5735" s="176">
        <v>39.299999999999997</v>
      </c>
      <c r="D5735" s="282">
        <v>87</v>
      </c>
      <c r="E5735" s="265"/>
    </row>
    <row r="5736" spans="1:5">
      <c r="A5736" s="283">
        <v>16405</v>
      </c>
      <c r="B5736" s="176">
        <v>50.5</v>
      </c>
      <c r="C5736" s="176">
        <v>43.3</v>
      </c>
      <c r="D5736" s="282">
        <v>87</v>
      </c>
      <c r="E5736" s="265"/>
    </row>
    <row r="5737" spans="1:5">
      <c r="A5737" s="283">
        <v>16406</v>
      </c>
      <c r="B5737" s="176">
        <v>50.1</v>
      </c>
      <c r="C5737" s="176">
        <v>43.1</v>
      </c>
      <c r="D5737" s="282">
        <v>87</v>
      </c>
      <c r="E5737" s="265"/>
    </row>
    <row r="5738" spans="1:5">
      <c r="A5738" s="283">
        <v>16407</v>
      </c>
      <c r="B5738" s="176">
        <v>89.9</v>
      </c>
      <c r="C5738" s="176">
        <v>39.9</v>
      </c>
      <c r="D5738" s="282">
        <v>119</v>
      </c>
      <c r="E5738" s="265"/>
    </row>
    <row r="5739" spans="1:5">
      <c r="A5739" s="283">
        <v>16410</v>
      </c>
      <c r="B5739" s="176">
        <v>87.5</v>
      </c>
      <c r="C5739" s="176">
        <v>40</v>
      </c>
      <c r="D5739" s="282">
        <v>87</v>
      </c>
      <c r="E5739" s="265"/>
    </row>
    <row r="5740" spans="1:5">
      <c r="A5740" s="283">
        <v>16411</v>
      </c>
      <c r="B5740" s="176">
        <v>80.3</v>
      </c>
      <c r="C5740" s="176">
        <v>41.3</v>
      </c>
      <c r="D5740" s="282">
        <v>87</v>
      </c>
      <c r="E5740" s="265"/>
    </row>
    <row r="5741" spans="1:5">
      <c r="A5741" s="283">
        <v>16412</v>
      </c>
      <c r="B5741" s="176">
        <v>147.69999999999999</v>
      </c>
      <c r="C5741" s="176">
        <v>27.1</v>
      </c>
      <c r="D5741" s="282">
        <v>87</v>
      </c>
      <c r="E5741" s="265"/>
    </row>
    <row r="5742" spans="1:5">
      <c r="A5742" s="283">
        <v>16413</v>
      </c>
      <c r="B5742" s="176">
        <v>157.5</v>
      </c>
      <c r="C5742" s="176">
        <v>42.3</v>
      </c>
      <c r="D5742" s="282">
        <v>87</v>
      </c>
      <c r="E5742" s="265"/>
    </row>
    <row r="5743" spans="1:5">
      <c r="A5743" s="283">
        <v>16415</v>
      </c>
      <c r="B5743" s="176">
        <v>338.5</v>
      </c>
      <c r="C5743" s="176">
        <v>44.1</v>
      </c>
      <c r="D5743" s="282">
        <v>87</v>
      </c>
      <c r="E5743" s="265"/>
    </row>
    <row r="5744" spans="1:5">
      <c r="A5744" s="283">
        <v>16416</v>
      </c>
      <c r="B5744" s="176">
        <v>0</v>
      </c>
      <c r="C5744" s="176">
        <v>0</v>
      </c>
      <c r="D5744" s="282">
        <v>87</v>
      </c>
      <c r="E5744" s="265"/>
    </row>
    <row r="5745" spans="1:5">
      <c r="A5745" s="283">
        <v>16417</v>
      </c>
      <c r="B5745" s="176">
        <v>199.8</v>
      </c>
      <c r="C5745" s="176">
        <v>42</v>
      </c>
      <c r="D5745" s="282">
        <v>87</v>
      </c>
      <c r="E5745" s="265"/>
    </row>
    <row r="5746" spans="1:5">
      <c r="A5746" s="283">
        <v>16420</v>
      </c>
      <c r="B5746" s="176">
        <v>13.1</v>
      </c>
      <c r="C5746" s="176">
        <v>46.8</v>
      </c>
      <c r="D5746" s="282">
        <v>87</v>
      </c>
      <c r="E5746" s="265"/>
    </row>
    <row r="5747" spans="1:5">
      <c r="A5747" s="283">
        <v>16421</v>
      </c>
      <c r="B5747" s="176">
        <v>244.7</v>
      </c>
      <c r="C5747" s="176">
        <v>46.8</v>
      </c>
      <c r="D5747" s="282">
        <v>87</v>
      </c>
      <c r="E5747" s="265"/>
    </row>
    <row r="5748" spans="1:5">
      <c r="A5748" s="283">
        <v>16422</v>
      </c>
      <c r="B5748" s="176">
        <v>82.7</v>
      </c>
      <c r="C5748" s="176">
        <v>45.2</v>
      </c>
      <c r="D5748" s="282">
        <v>87</v>
      </c>
      <c r="E5748" s="265"/>
    </row>
    <row r="5749" spans="1:5">
      <c r="A5749" s="283">
        <v>16423</v>
      </c>
      <c r="B5749" s="176">
        <v>580.5</v>
      </c>
      <c r="C5749" s="176">
        <v>38.4</v>
      </c>
      <c r="D5749" s="282">
        <v>87</v>
      </c>
      <c r="E5749" s="265"/>
    </row>
    <row r="5750" spans="1:5">
      <c r="A5750" s="283">
        <v>16424</v>
      </c>
      <c r="B5750" s="176">
        <v>69.099999999999994</v>
      </c>
      <c r="C5750" s="176">
        <v>47.7</v>
      </c>
      <c r="D5750" s="282">
        <v>87</v>
      </c>
      <c r="E5750" s="265"/>
    </row>
    <row r="5751" spans="1:5">
      <c r="A5751" s="283">
        <v>16426</v>
      </c>
      <c r="B5751" s="176">
        <v>118.5</v>
      </c>
      <c r="C5751" s="176">
        <v>43.3</v>
      </c>
      <c r="D5751" s="282">
        <v>87</v>
      </c>
      <c r="E5751" s="265"/>
    </row>
    <row r="5752" spans="1:5">
      <c r="A5752" s="283">
        <v>16427</v>
      </c>
      <c r="B5752" s="176">
        <v>0</v>
      </c>
      <c r="C5752" s="176">
        <v>0</v>
      </c>
      <c r="D5752" s="282">
        <v>87</v>
      </c>
      <c r="E5752" s="265"/>
    </row>
    <row r="5753" spans="1:5">
      <c r="A5753" s="283">
        <v>16428</v>
      </c>
      <c r="B5753" s="176">
        <v>174.5</v>
      </c>
      <c r="C5753" s="176">
        <v>40.5</v>
      </c>
      <c r="D5753" s="282">
        <v>115</v>
      </c>
      <c r="E5753" s="265"/>
    </row>
    <row r="5754" spans="1:5">
      <c r="A5754" s="283">
        <v>16430</v>
      </c>
      <c r="B5754" s="176">
        <v>71.2</v>
      </c>
      <c r="C5754" s="176">
        <v>40</v>
      </c>
      <c r="D5754" s="282">
        <v>87</v>
      </c>
      <c r="E5754" s="265"/>
    </row>
    <row r="5755" spans="1:5">
      <c r="A5755" s="283">
        <v>16433</v>
      </c>
      <c r="B5755" s="176">
        <v>81.400000000000006</v>
      </c>
      <c r="C5755" s="176">
        <v>42.7</v>
      </c>
      <c r="D5755" s="282">
        <v>87</v>
      </c>
      <c r="E5755" s="265"/>
    </row>
    <row r="5756" spans="1:5">
      <c r="A5756" s="283">
        <v>16434</v>
      </c>
      <c r="B5756" s="176">
        <v>44</v>
      </c>
      <c r="C5756" s="176">
        <v>29.9</v>
      </c>
      <c r="D5756" s="282">
        <v>87</v>
      </c>
      <c r="E5756" s="265"/>
    </row>
    <row r="5757" spans="1:5">
      <c r="A5757" s="283">
        <v>16435</v>
      </c>
      <c r="B5757" s="176">
        <v>39.4</v>
      </c>
      <c r="C5757" s="176">
        <v>40</v>
      </c>
      <c r="D5757" s="282">
        <v>87</v>
      </c>
      <c r="E5757" s="265"/>
    </row>
    <row r="5758" spans="1:5">
      <c r="A5758" s="283">
        <v>16436</v>
      </c>
      <c r="B5758" s="176">
        <v>20.9</v>
      </c>
      <c r="C5758" s="176">
        <v>44.3</v>
      </c>
      <c r="D5758" s="282">
        <v>96</v>
      </c>
      <c r="E5758" s="265"/>
    </row>
    <row r="5759" spans="1:5">
      <c r="A5759" s="283">
        <v>16438</v>
      </c>
      <c r="B5759" s="176">
        <v>80.8</v>
      </c>
      <c r="C5759" s="176">
        <v>39.299999999999997</v>
      </c>
      <c r="D5759" s="282">
        <v>107</v>
      </c>
      <c r="E5759" s="265"/>
    </row>
    <row r="5760" spans="1:5">
      <c r="A5760" s="283">
        <v>16440</v>
      </c>
      <c r="B5760" s="176">
        <v>62.1</v>
      </c>
      <c r="C5760" s="176">
        <v>41.8</v>
      </c>
      <c r="D5760" s="282">
        <v>87</v>
      </c>
      <c r="E5760" s="265"/>
    </row>
    <row r="5761" spans="1:5">
      <c r="A5761" s="283">
        <v>16441</v>
      </c>
      <c r="B5761" s="176">
        <v>91</v>
      </c>
      <c r="C5761" s="176">
        <v>41.2</v>
      </c>
      <c r="D5761" s="282">
        <v>106</v>
      </c>
      <c r="E5761" s="265"/>
    </row>
    <row r="5762" spans="1:5">
      <c r="A5762" s="283">
        <v>16442</v>
      </c>
      <c r="B5762" s="176">
        <v>56.9</v>
      </c>
      <c r="C5762" s="176">
        <v>41.2</v>
      </c>
      <c r="D5762" s="282">
        <v>87</v>
      </c>
      <c r="E5762" s="265"/>
    </row>
    <row r="5763" spans="1:5">
      <c r="A5763" s="283">
        <v>16443</v>
      </c>
      <c r="B5763" s="176">
        <v>100.4</v>
      </c>
      <c r="C5763" s="176">
        <v>39.9</v>
      </c>
      <c r="D5763" s="282">
        <v>87</v>
      </c>
      <c r="E5763" s="265"/>
    </row>
    <row r="5764" spans="1:5">
      <c r="A5764" s="283">
        <v>16444</v>
      </c>
      <c r="B5764" s="176">
        <v>0</v>
      </c>
      <c r="C5764" s="176">
        <v>0</v>
      </c>
      <c r="D5764" s="282">
        <v>87</v>
      </c>
      <c r="E5764" s="265"/>
    </row>
    <row r="5765" spans="1:5">
      <c r="A5765" s="283">
        <v>16501</v>
      </c>
      <c r="B5765" s="176">
        <v>4594.1000000000004</v>
      </c>
      <c r="C5765" s="176">
        <v>42.5</v>
      </c>
      <c r="D5765" s="282">
        <v>180</v>
      </c>
      <c r="E5765" s="265"/>
    </row>
    <row r="5766" spans="1:5">
      <c r="A5766" s="283">
        <v>16502</v>
      </c>
      <c r="B5766" s="176">
        <v>5675.1</v>
      </c>
      <c r="C5766" s="176">
        <v>31.1</v>
      </c>
      <c r="D5766" s="282">
        <v>132</v>
      </c>
      <c r="E5766" s="265"/>
    </row>
    <row r="5767" spans="1:5">
      <c r="A5767" s="283">
        <v>16503</v>
      </c>
      <c r="B5767" s="176">
        <v>6510.3</v>
      </c>
      <c r="C5767" s="176">
        <v>30</v>
      </c>
      <c r="D5767" s="282">
        <v>112</v>
      </c>
      <c r="E5767" s="265"/>
    </row>
    <row r="5768" spans="1:5">
      <c r="A5768" s="283">
        <v>16504</v>
      </c>
      <c r="B5768" s="176">
        <v>5628.2</v>
      </c>
      <c r="C5768" s="176">
        <v>31.7</v>
      </c>
      <c r="D5768" s="282">
        <v>114</v>
      </c>
      <c r="E5768" s="265"/>
    </row>
    <row r="5769" spans="1:5">
      <c r="A5769" s="283">
        <v>16505</v>
      </c>
      <c r="B5769" s="176">
        <v>1436.2</v>
      </c>
      <c r="C5769" s="176">
        <v>46.4</v>
      </c>
      <c r="D5769" s="282">
        <v>139</v>
      </c>
      <c r="E5769" s="265"/>
    </row>
    <row r="5770" spans="1:5">
      <c r="A5770" s="283">
        <v>16506</v>
      </c>
      <c r="B5770" s="176">
        <v>1737.1</v>
      </c>
      <c r="C5770" s="176">
        <v>42.9</v>
      </c>
      <c r="D5770" s="282">
        <v>129</v>
      </c>
      <c r="E5770" s="265"/>
    </row>
    <row r="5771" spans="1:5">
      <c r="A5771" s="283">
        <v>16507</v>
      </c>
      <c r="B5771" s="176">
        <v>4839.7</v>
      </c>
      <c r="C5771" s="176">
        <v>29.4</v>
      </c>
      <c r="D5771" s="282">
        <v>124</v>
      </c>
      <c r="E5771" s="265"/>
    </row>
    <row r="5772" spans="1:5">
      <c r="A5772" s="283">
        <v>16508</v>
      </c>
      <c r="B5772" s="176">
        <v>5802.6</v>
      </c>
      <c r="C5772" s="176">
        <v>37.6</v>
      </c>
      <c r="D5772" s="282">
        <v>136</v>
      </c>
      <c r="E5772" s="265"/>
    </row>
    <row r="5773" spans="1:5">
      <c r="A5773" s="283">
        <v>16509</v>
      </c>
      <c r="B5773" s="176">
        <v>709</v>
      </c>
      <c r="C5773" s="176">
        <v>43.7</v>
      </c>
      <c r="D5773" s="282">
        <v>176</v>
      </c>
      <c r="E5773" s="265"/>
    </row>
    <row r="5774" spans="1:5">
      <c r="A5774" s="283">
        <v>16510</v>
      </c>
      <c r="B5774" s="176">
        <v>740.4</v>
      </c>
      <c r="C5774" s="176">
        <v>36.700000000000003</v>
      </c>
      <c r="D5774" s="282">
        <v>115</v>
      </c>
      <c r="E5774" s="265"/>
    </row>
    <row r="5775" spans="1:5">
      <c r="A5775" s="283">
        <v>16511</v>
      </c>
      <c r="B5775" s="176">
        <v>1171.8</v>
      </c>
      <c r="C5775" s="176">
        <v>41.9</v>
      </c>
      <c r="D5775" s="282">
        <v>106</v>
      </c>
      <c r="E5775" s="265"/>
    </row>
    <row r="5776" spans="1:5">
      <c r="A5776" s="283">
        <v>16512</v>
      </c>
      <c r="B5776" s="176">
        <v>0</v>
      </c>
      <c r="C5776" s="176">
        <v>0</v>
      </c>
      <c r="D5776" s="282">
        <v>87</v>
      </c>
      <c r="E5776" s="265"/>
    </row>
    <row r="5777" spans="1:5">
      <c r="A5777" s="283">
        <v>16514</v>
      </c>
      <c r="B5777" s="176">
        <v>0</v>
      </c>
      <c r="C5777" s="176">
        <v>0</v>
      </c>
      <c r="D5777" s="282">
        <v>87</v>
      </c>
      <c r="E5777" s="265"/>
    </row>
    <row r="5778" spans="1:5">
      <c r="A5778" s="283">
        <v>16515</v>
      </c>
      <c r="B5778" s="176">
        <v>0</v>
      </c>
      <c r="C5778" s="176">
        <v>0</v>
      </c>
      <c r="D5778" s="282">
        <v>87</v>
      </c>
      <c r="E5778" s="265"/>
    </row>
    <row r="5779" spans="1:5">
      <c r="A5779" s="283">
        <v>16530</v>
      </c>
      <c r="B5779" s="176">
        <v>0</v>
      </c>
      <c r="C5779" s="176">
        <v>0</v>
      </c>
      <c r="D5779" s="282">
        <v>87</v>
      </c>
      <c r="E5779" s="265"/>
    </row>
    <row r="5780" spans="1:5">
      <c r="A5780" s="283">
        <v>16531</v>
      </c>
      <c r="B5780" s="176">
        <v>0</v>
      </c>
      <c r="C5780" s="176">
        <v>0</v>
      </c>
      <c r="D5780" s="282">
        <v>87</v>
      </c>
      <c r="E5780" s="265"/>
    </row>
    <row r="5781" spans="1:5">
      <c r="A5781" s="283">
        <v>16534</v>
      </c>
      <c r="B5781" s="176">
        <v>0</v>
      </c>
      <c r="C5781" s="176">
        <v>0</v>
      </c>
      <c r="D5781" s="282">
        <v>87</v>
      </c>
      <c r="E5781" s="265"/>
    </row>
    <row r="5782" spans="1:5">
      <c r="A5782" s="283">
        <v>16541</v>
      </c>
      <c r="B5782" s="176">
        <v>0</v>
      </c>
      <c r="C5782" s="176">
        <v>0</v>
      </c>
      <c r="D5782" s="282">
        <v>87</v>
      </c>
      <c r="E5782" s="265"/>
    </row>
    <row r="5783" spans="1:5">
      <c r="A5783" s="283">
        <v>16544</v>
      </c>
      <c r="B5783" s="176">
        <v>0</v>
      </c>
      <c r="C5783" s="176">
        <v>0</v>
      </c>
      <c r="D5783" s="282">
        <v>87</v>
      </c>
      <c r="E5783" s="265"/>
    </row>
    <row r="5784" spans="1:5">
      <c r="A5784" s="283">
        <v>16546</v>
      </c>
      <c r="B5784" s="176">
        <v>0</v>
      </c>
      <c r="C5784" s="176">
        <v>0</v>
      </c>
      <c r="D5784" s="282">
        <v>87</v>
      </c>
      <c r="E5784" s="265"/>
    </row>
    <row r="5785" spans="1:5">
      <c r="A5785" s="283">
        <v>16550</v>
      </c>
      <c r="B5785" s="176">
        <v>0</v>
      </c>
      <c r="C5785" s="176">
        <v>0</v>
      </c>
      <c r="D5785" s="282">
        <v>87</v>
      </c>
      <c r="E5785" s="265"/>
    </row>
    <row r="5786" spans="1:5">
      <c r="A5786" s="283">
        <v>16563</v>
      </c>
      <c r="B5786" s="176">
        <v>0</v>
      </c>
      <c r="C5786" s="176">
        <v>0</v>
      </c>
      <c r="D5786" s="282">
        <v>87</v>
      </c>
      <c r="E5786" s="265"/>
    </row>
    <row r="5787" spans="1:5">
      <c r="A5787" s="283">
        <v>16565</v>
      </c>
      <c r="B5787" s="176">
        <v>756.4</v>
      </c>
      <c r="C5787" s="176">
        <v>40</v>
      </c>
      <c r="D5787" s="282">
        <v>95</v>
      </c>
      <c r="E5787" s="265"/>
    </row>
    <row r="5788" spans="1:5">
      <c r="A5788" s="283">
        <v>16601</v>
      </c>
      <c r="B5788" s="176">
        <v>530.4</v>
      </c>
      <c r="C5788" s="176">
        <v>37.5</v>
      </c>
      <c r="D5788" s="282">
        <v>94</v>
      </c>
      <c r="E5788" s="265"/>
    </row>
    <row r="5789" spans="1:5">
      <c r="A5789" s="283">
        <v>16602</v>
      </c>
      <c r="B5789" s="176">
        <v>1318.5</v>
      </c>
      <c r="C5789" s="176">
        <v>42</v>
      </c>
      <c r="D5789" s="282">
        <v>135</v>
      </c>
      <c r="E5789" s="265"/>
    </row>
    <row r="5790" spans="1:5">
      <c r="A5790" s="283">
        <v>16603</v>
      </c>
      <c r="B5790" s="176">
        <v>1735.9</v>
      </c>
      <c r="C5790" s="176">
        <v>37</v>
      </c>
      <c r="D5790" s="282">
        <v>87</v>
      </c>
      <c r="E5790" s="265"/>
    </row>
    <row r="5791" spans="1:5">
      <c r="A5791" s="283">
        <v>16611</v>
      </c>
      <c r="B5791" s="176">
        <v>58</v>
      </c>
      <c r="C5791" s="176">
        <v>44</v>
      </c>
      <c r="D5791" s="282">
        <v>110</v>
      </c>
      <c r="E5791" s="265"/>
    </row>
    <row r="5792" spans="1:5">
      <c r="A5792" s="283">
        <v>16613</v>
      </c>
      <c r="B5792" s="176">
        <v>68.599999999999994</v>
      </c>
      <c r="C5792" s="176">
        <v>41.9</v>
      </c>
      <c r="D5792" s="282">
        <v>87</v>
      </c>
      <c r="E5792" s="265"/>
    </row>
    <row r="5793" spans="1:5">
      <c r="A5793" s="283">
        <v>16616</v>
      </c>
      <c r="B5793" s="176">
        <v>67.8</v>
      </c>
      <c r="C5793" s="176">
        <v>43.1</v>
      </c>
      <c r="D5793" s="282">
        <v>87</v>
      </c>
      <c r="E5793" s="265"/>
    </row>
    <row r="5794" spans="1:5">
      <c r="A5794" s="283">
        <v>16617</v>
      </c>
      <c r="B5794" s="176">
        <v>483.7</v>
      </c>
      <c r="C5794" s="176">
        <v>40.5</v>
      </c>
      <c r="D5794" s="282">
        <v>95</v>
      </c>
      <c r="E5794" s="265"/>
    </row>
    <row r="5795" spans="1:5">
      <c r="A5795" s="283">
        <v>16619</v>
      </c>
      <c r="B5795" s="176">
        <v>0</v>
      </c>
      <c r="C5795" s="176">
        <v>0</v>
      </c>
      <c r="D5795" s="282">
        <v>87</v>
      </c>
      <c r="E5795" s="265"/>
    </row>
    <row r="5796" spans="1:5">
      <c r="A5796" s="283">
        <v>16620</v>
      </c>
      <c r="B5796" s="176">
        <v>0</v>
      </c>
      <c r="C5796" s="176">
        <v>0</v>
      </c>
      <c r="D5796" s="282">
        <v>87</v>
      </c>
      <c r="E5796" s="265"/>
    </row>
    <row r="5797" spans="1:5">
      <c r="A5797" s="283">
        <v>16621</v>
      </c>
      <c r="B5797" s="176">
        <v>26.8</v>
      </c>
      <c r="C5797" s="176">
        <v>42.4</v>
      </c>
      <c r="D5797" s="282">
        <v>115</v>
      </c>
      <c r="E5797" s="265"/>
    </row>
    <row r="5798" spans="1:5">
      <c r="A5798" s="283">
        <v>16622</v>
      </c>
      <c r="B5798" s="176">
        <v>36</v>
      </c>
      <c r="C5798" s="176">
        <v>42.6</v>
      </c>
      <c r="D5798" s="282">
        <v>87</v>
      </c>
      <c r="E5798" s="265"/>
    </row>
    <row r="5799" spans="1:5">
      <c r="A5799" s="283">
        <v>16623</v>
      </c>
      <c r="B5799" s="176">
        <v>26.7</v>
      </c>
      <c r="C5799" s="176">
        <v>43.6</v>
      </c>
      <c r="D5799" s="282">
        <v>87</v>
      </c>
      <c r="E5799" s="265"/>
    </row>
    <row r="5800" spans="1:5">
      <c r="A5800" s="283">
        <v>16624</v>
      </c>
      <c r="B5800" s="176">
        <v>0</v>
      </c>
      <c r="C5800" s="176">
        <v>0</v>
      </c>
      <c r="D5800" s="282">
        <v>87</v>
      </c>
      <c r="E5800" s="265"/>
    </row>
    <row r="5801" spans="1:5">
      <c r="A5801" s="283">
        <v>16625</v>
      </c>
      <c r="B5801" s="176">
        <v>110.9</v>
      </c>
      <c r="C5801" s="176">
        <v>41</v>
      </c>
      <c r="D5801" s="282">
        <v>87</v>
      </c>
      <c r="E5801" s="265"/>
    </row>
    <row r="5802" spans="1:5">
      <c r="A5802" s="283">
        <v>16627</v>
      </c>
      <c r="B5802" s="176">
        <v>78</v>
      </c>
      <c r="C5802" s="176">
        <v>43.4</v>
      </c>
      <c r="D5802" s="282">
        <v>87</v>
      </c>
      <c r="E5802" s="265"/>
    </row>
    <row r="5803" spans="1:5">
      <c r="A5803" s="283">
        <v>16629</v>
      </c>
      <c r="B5803" s="176">
        <v>56.4</v>
      </c>
      <c r="C5803" s="176">
        <v>46.3</v>
      </c>
      <c r="D5803" s="282">
        <v>87</v>
      </c>
      <c r="E5803" s="265"/>
    </row>
    <row r="5804" spans="1:5">
      <c r="A5804" s="283">
        <v>16630</v>
      </c>
      <c r="B5804" s="176">
        <v>527.6</v>
      </c>
      <c r="C5804" s="176">
        <v>39</v>
      </c>
      <c r="D5804" s="282">
        <v>127</v>
      </c>
      <c r="E5804" s="265"/>
    </row>
    <row r="5805" spans="1:5">
      <c r="A5805" s="283">
        <v>16631</v>
      </c>
      <c r="B5805" s="176">
        <v>0</v>
      </c>
      <c r="C5805" s="176">
        <v>0</v>
      </c>
      <c r="D5805" s="282">
        <v>87</v>
      </c>
      <c r="E5805" s="265"/>
    </row>
    <row r="5806" spans="1:5">
      <c r="A5806" s="283">
        <v>16633</v>
      </c>
      <c r="B5806" s="176">
        <v>61.7</v>
      </c>
      <c r="C5806" s="176">
        <v>41.1</v>
      </c>
      <c r="D5806" s="282">
        <v>87</v>
      </c>
      <c r="E5806" s="265"/>
    </row>
    <row r="5807" spans="1:5">
      <c r="A5807" s="283">
        <v>16634</v>
      </c>
      <c r="B5807" s="176">
        <v>0</v>
      </c>
      <c r="C5807" s="176">
        <v>0</v>
      </c>
      <c r="D5807" s="282">
        <v>87</v>
      </c>
      <c r="E5807" s="265"/>
    </row>
    <row r="5808" spans="1:5">
      <c r="A5808" s="283">
        <v>16635</v>
      </c>
      <c r="B5808" s="176">
        <v>187.7</v>
      </c>
      <c r="C5808" s="176">
        <v>44.2</v>
      </c>
      <c r="D5808" s="282">
        <v>96</v>
      </c>
      <c r="E5808" s="265"/>
    </row>
    <row r="5809" spans="1:5">
      <c r="A5809" s="283">
        <v>16636</v>
      </c>
      <c r="B5809" s="176">
        <v>40.4</v>
      </c>
      <c r="C5809" s="176">
        <v>42.9</v>
      </c>
      <c r="D5809" s="282">
        <v>87</v>
      </c>
      <c r="E5809" s="265"/>
    </row>
    <row r="5810" spans="1:5">
      <c r="A5810" s="283">
        <v>16637</v>
      </c>
      <c r="B5810" s="176">
        <v>129.1</v>
      </c>
      <c r="C5810" s="176">
        <v>42.2</v>
      </c>
      <c r="D5810" s="282">
        <v>87</v>
      </c>
      <c r="E5810" s="265"/>
    </row>
    <row r="5811" spans="1:5">
      <c r="A5811" s="283">
        <v>16638</v>
      </c>
      <c r="B5811" s="176">
        <v>33.5</v>
      </c>
      <c r="C5811" s="176">
        <v>48.3</v>
      </c>
      <c r="D5811" s="282">
        <v>87</v>
      </c>
      <c r="E5811" s="265"/>
    </row>
    <row r="5812" spans="1:5">
      <c r="A5812" s="283">
        <v>16639</v>
      </c>
      <c r="B5812" s="176">
        <v>42.7</v>
      </c>
      <c r="C5812" s="176">
        <v>44.5</v>
      </c>
      <c r="D5812" s="282">
        <v>87</v>
      </c>
      <c r="E5812" s="265"/>
    </row>
    <row r="5813" spans="1:5">
      <c r="A5813" s="283">
        <v>16640</v>
      </c>
      <c r="B5813" s="176">
        <v>40.799999999999997</v>
      </c>
      <c r="C5813" s="176">
        <v>44.1</v>
      </c>
      <c r="D5813" s="282">
        <v>87</v>
      </c>
      <c r="E5813" s="265"/>
    </row>
    <row r="5814" spans="1:5">
      <c r="A5814" s="283">
        <v>16641</v>
      </c>
      <c r="B5814" s="176">
        <v>227.5</v>
      </c>
      <c r="C5814" s="176">
        <v>40.6</v>
      </c>
      <c r="D5814" s="282">
        <v>96</v>
      </c>
      <c r="E5814" s="265"/>
    </row>
    <row r="5815" spans="1:5">
      <c r="A5815" s="283">
        <v>16644</v>
      </c>
      <c r="B5815" s="176">
        <v>0</v>
      </c>
      <c r="C5815" s="176">
        <v>0</v>
      </c>
      <c r="D5815" s="282">
        <v>87</v>
      </c>
      <c r="E5815" s="265"/>
    </row>
    <row r="5816" spans="1:5">
      <c r="A5816" s="283">
        <v>16645</v>
      </c>
      <c r="B5816" s="176">
        <v>52.4</v>
      </c>
      <c r="C5816" s="176">
        <v>42.2</v>
      </c>
      <c r="D5816" s="282">
        <v>87</v>
      </c>
      <c r="E5816" s="265"/>
    </row>
    <row r="5817" spans="1:5">
      <c r="A5817" s="283">
        <v>16646</v>
      </c>
      <c r="B5817" s="176">
        <v>88.5</v>
      </c>
      <c r="C5817" s="176">
        <v>44.6</v>
      </c>
      <c r="D5817" s="282">
        <v>111</v>
      </c>
      <c r="E5817" s="265"/>
    </row>
    <row r="5818" spans="1:5">
      <c r="A5818" s="283">
        <v>16647</v>
      </c>
      <c r="B5818" s="176">
        <v>35.9</v>
      </c>
      <c r="C5818" s="176">
        <v>46.6</v>
      </c>
      <c r="D5818" s="282">
        <v>87</v>
      </c>
      <c r="E5818" s="265"/>
    </row>
    <row r="5819" spans="1:5">
      <c r="A5819" s="283">
        <v>16648</v>
      </c>
      <c r="B5819" s="176">
        <v>225.6</v>
      </c>
      <c r="C5819" s="176">
        <v>46.7</v>
      </c>
      <c r="D5819" s="282">
        <v>126</v>
      </c>
      <c r="E5819" s="265"/>
    </row>
    <row r="5820" spans="1:5">
      <c r="A5820" s="283">
        <v>16650</v>
      </c>
      <c r="B5820" s="176">
        <v>45.4</v>
      </c>
      <c r="C5820" s="176">
        <v>42.3</v>
      </c>
      <c r="D5820" s="282">
        <v>87</v>
      </c>
      <c r="E5820" s="265"/>
    </row>
    <row r="5821" spans="1:5">
      <c r="A5821" s="283">
        <v>16651</v>
      </c>
      <c r="B5821" s="176">
        <v>157.30000000000001</v>
      </c>
      <c r="C5821" s="176">
        <v>38.4</v>
      </c>
      <c r="D5821" s="282">
        <v>87</v>
      </c>
      <c r="E5821" s="265"/>
    </row>
    <row r="5822" spans="1:5">
      <c r="A5822" s="283">
        <v>16652</v>
      </c>
      <c r="B5822" s="176">
        <v>106.2</v>
      </c>
      <c r="C5822" s="176">
        <v>39.4</v>
      </c>
      <c r="D5822" s="282">
        <v>166</v>
      </c>
      <c r="E5822" s="265"/>
    </row>
    <row r="5823" spans="1:5">
      <c r="A5823" s="283">
        <v>16654</v>
      </c>
      <c r="B5823" s="176">
        <v>0</v>
      </c>
      <c r="C5823" s="176">
        <v>0</v>
      </c>
      <c r="D5823" s="282">
        <v>87</v>
      </c>
      <c r="E5823" s="265"/>
    </row>
    <row r="5824" spans="1:5">
      <c r="A5824" s="283">
        <v>16655</v>
      </c>
      <c r="B5824" s="176">
        <v>50.8</v>
      </c>
      <c r="C5824" s="176">
        <v>41.1</v>
      </c>
      <c r="D5824" s="282">
        <v>87</v>
      </c>
      <c r="E5824" s="265"/>
    </row>
    <row r="5825" spans="1:5">
      <c r="A5825" s="283">
        <v>16656</v>
      </c>
      <c r="B5825" s="176">
        <v>40.6</v>
      </c>
      <c r="C5825" s="176">
        <v>43.1</v>
      </c>
      <c r="D5825" s="282">
        <v>87</v>
      </c>
      <c r="E5825" s="265"/>
    </row>
    <row r="5826" spans="1:5">
      <c r="A5826" s="283">
        <v>16657</v>
      </c>
      <c r="B5826" s="176">
        <v>39.299999999999997</v>
      </c>
      <c r="C5826" s="176">
        <v>45.7</v>
      </c>
      <c r="D5826" s="282">
        <v>87</v>
      </c>
      <c r="E5826" s="265"/>
    </row>
    <row r="5827" spans="1:5">
      <c r="A5827" s="283">
        <v>16659</v>
      </c>
      <c r="B5827" s="176">
        <v>54.2</v>
      </c>
      <c r="C5827" s="176">
        <v>39</v>
      </c>
      <c r="D5827" s="282">
        <v>87</v>
      </c>
      <c r="E5827" s="265"/>
    </row>
    <row r="5828" spans="1:5">
      <c r="A5828" s="283">
        <v>16660</v>
      </c>
      <c r="B5828" s="176">
        <v>66.900000000000006</v>
      </c>
      <c r="C5828" s="176">
        <v>45.4</v>
      </c>
      <c r="D5828" s="282">
        <v>87</v>
      </c>
      <c r="E5828" s="265"/>
    </row>
    <row r="5829" spans="1:5">
      <c r="A5829" s="283">
        <v>16661</v>
      </c>
      <c r="B5829" s="176">
        <v>49.8</v>
      </c>
      <c r="C5829" s="176">
        <v>43</v>
      </c>
      <c r="D5829" s="282">
        <v>87</v>
      </c>
      <c r="E5829" s="265"/>
    </row>
    <row r="5830" spans="1:5">
      <c r="A5830" s="283">
        <v>16662</v>
      </c>
      <c r="B5830" s="176">
        <v>126.9</v>
      </c>
      <c r="C5830" s="176">
        <v>45.7</v>
      </c>
      <c r="D5830" s="282">
        <v>106</v>
      </c>
      <c r="E5830" s="265"/>
    </row>
    <row r="5831" spans="1:5">
      <c r="A5831" s="283">
        <v>16663</v>
      </c>
      <c r="B5831" s="176">
        <v>0</v>
      </c>
      <c r="C5831" s="176">
        <v>0</v>
      </c>
      <c r="D5831" s="282">
        <v>87</v>
      </c>
      <c r="E5831" s="265"/>
    </row>
    <row r="5832" spans="1:5">
      <c r="A5832" s="283">
        <v>16664</v>
      </c>
      <c r="B5832" s="176">
        <v>59.1</v>
      </c>
      <c r="C5832" s="176">
        <v>38.6</v>
      </c>
      <c r="D5832" s="282">
        <v>87</v>
      </c>
      <c r="E5832" s="265"/>
    </row>
    <row r="5833" spans="1:5">
      <c r="A5833" s="283">
        <v>16665</v>
      </c>
      <c r="B5833" s="176">
        <v>193.7</v>
      </c>
      <c r="C5833" s="176">
        <v>43.7</v>
      </c>
      <c r="D5833" s="282">
        <v>87</v>
      </c>
      <c r="E5833" s="265"/>
    </row>
    <row r="5834" spans="1:5">
      <c r="A5834" s="283">
        <v>16666</v>
      </c>
      <c r="B5834" s="176">
        <v>80.900000000000006</v>
      </c>
      <c r="C5834" s="176">
        <v>42.4</v>
      </c>
      <c r="D5834" s="282">
        <v>87</v>
      </c>
      <c r="E5834" s="265"/>
    </row>
    <row r="5835" spans="1:5">
      <c r="A5835" s="283">
        <v>16667</v>
      </c>
      <c r="B5835" s="176">
        <v>62.1</v>
      </c>
      <c r="C5835" s="176">
        <v>41.4</v>
      </c>
      <c r="D5835" s="282">
        <v>87</v>
      </c>
      <c r="E5835" s="265"/>
    </row>
    <row r="5836" spans="1:5">
      <c r="A5836" s="283">
        <v>16668</v>
      </c>
      <c r="B5836" s="176">
        <v>90.5</v>
      </c>
      <c r="C5836" s="176">
        <v>44.1</v>
      </c>
      <c r="D5836" s="282">
        <v>87</v>
      </c>
      <c r="E5836" s="265"/>
    </row>
    <row r="5837" spans="1:5">
      <c r="A5837" s="283">
        <v>16669</v>
      </c>
      <c r="B5837" s="176">
        <v>21</v>
      </c>
      <c r="C5837" s="176">
        <v>42.3</v>
      </c>
      <c r="D5837" s="282">
        <v>107</v>
      </c>
      <c r="E5837" s="265"/>
    </row>
    <row r="5838" spans="1:5">
      <c r="A5838" s="283">
        <v>16670</v>
      </c>
      <c r="B5838" s="176">
        <v>72.3</v>
      </c>
      <c r="C5838" s="176">
        <v>42.9</v>
      </c>
      <c r="D5838" s="282">
        <v>87</v>
      </c>
      <c r="E5838" s="265"/>
    </row>
    <row r="5839" spans="1:5">
      <c r="A5839" s="283">
        <v>16671</v>
      </c>
      <c r="B5839" s="176">
        <v>0</v>
      </c>
      <c r="C5839" s="176">
        <v>0</v>
      </c>
      <c r="D5839" s="282">
        <v>87</v>
      </c>
      <c r="E5839" s="265"/>
    </row>
    <row r="5840" spans="1:5">
      <c r="A5840" s="283">
        <v>16672</v>
      </c>
      <c r="B5840" s="176">
        <v>0</v>
      </c>
      <c r="C5840" s="176">
        <v>0</v>
      </c>
      <c r="D5840" s="282">
        <v>87</v>
      </c>
      <c r="E5840" s="265"/>
    </row>
    <row r="5841" spans="1:5">
      <c r="A5841" s="283">
        <v>16673</v>
      </c>
      <c r="B5841" s="176">
        <v>163</v>
      </c>
      <c r="C5841" s="176">
        <v>41.2</v>
      </c>
      <c r="D5841" s="282">
        <v>94</v>
      </c>
      <c r="E5841" s="265"/>
    </row>
    <row r="5842" spans="1:5">
      <c r="A5842" s="283">
        <v>16674</v>
      </c>
      <c r="B5842" s="176">
        <v>28.6</v>
      </c>
      <c r="C5842" s="176">
        <v>41.5</v>
      </c>
      <c r="D5842" s="282">
        <v>87</v>
      </c>
      <c r="E5842" s="265"/>
    </row>
    <row r="5843" spans="1:5">
      <c r="A5843" s="283">
        <v>16675</v>
      </c>
      <c r="B5843" s="176">
        <v>35.799999999999997</v>
      </c>
      <c r="C5843" s="176">
        <v>43.5</v>
      </c>
      <c r="D5843" s="282">
        <v>87</v>
      </c>
      <c r="E5843" s="265"/>
    </row>
    <row r="5844" spans="1:5">
      <c r="A5844" s="283">
        <v>16677</v>
      </c>
      <c r="B5844" s="176">
        <v>0</v>
      </c>
      <c r="C5844" s="176">
        <v>0</v>
      </c>
      <c r="D5844" s="282">
        <v>87</v>
      </c>
      <c r="E5844" s="265"/>
    </row>
    <row r="5845" spans="1:5">
      <c r="A5845" s="283">
        <v>16678</v>
      </c>
      <c r="B5845" s="176">
        <v>69.7</v>
      </c>
      <c r="C5845" s="176">
        <v>43.3</v>
      </c>
      <c r="D5845" s="282">
        <v>87</v>
      </c>
      <c r="E5845" s="265"/>
    </row>
    <row r="5846" spans="1:5">
      <c r="A5846" s="283">
        <v>16679</v>
      </c>
      <c r="B5846" s="176">
        <v>47.9</v>
      </c>
      <c r="C5846" s="176">
        <v>42</v>
      </c>
      <c r="D5846" s="282">
        <v>87</v>
      </c>
      <c r="E5846" s="265"/>
    </row>
    <row r="5847" spans="1:5">
      <c r="A5847" s="283">
        <v>16680</v>
      </c>
      <c r="B5847" s="176">
        <v>81.3</v>
      </c>
      <c r="C5847" s="176">
        <v>42.8</v>
      </c>
      <c r="D5847" s="282">
        <v>87</v>
      </c>
      <c r="E5847" s="265"/>
    </row>
    <row r="5848" spans="1:5">
      <c r="A5848" s="283">
        <v>16681</v>
      </c>
      <c r="B5848" s="176">
        <v>0</v>
      </c>
      <c r="C5848" s="176">
        <v>0</v>
      </c>
      <c r="D5848" s="282">
        <v>87</v>
      </c>
      <c r="E5848" s="265"/>
    </row>
    <row r="5849" spans="1:5">
      <c r="A5849" s="283">
        <v>16682</v>
      </c>
      <c r="B5849" s="176">
        <v>464.3</v>
      </c>
      <c r="C5849" s="176">
        <v>37.4</v>
      </c>
      <c r="D5849" s="282">
        <v>87</v>
      </c>
      <c r="E5849" s="265"/>
    </row>
    <row r="5850" spans="1:5">
      <c r="A5850" s="283">
        <v>16683</v>
      </c>
      <c r="B5850" s="176">
        <v>17.3</v>
      </c>
      <c r="C5850" s="176">
        <v>42.2</v>
      </c>
      <c r="D5850" s="282">
        <v>87</v>
      </c>
      <c r="E5850" s="265"/>
    </row>
    <row r="5851" spans="1:5">
      <c r="A5851" s="283">
        <v>16684</v>
      </c>
      <c r="B5851" s="176">
        <v>469.7</v>
      </c>
      <c r="C5851" s="176">
        <v>42.2</v>
      </c>
      <c r="D5851" s="282">
        <v>87</v>
      </c>
      <c r="E5851" s="265"/>
    </row>
    <row r="5852" spans="1:5">
      <c r="A5852" s="283">
        <v>16685</v>
      </c>
      <c r="B5852" s="176">
        <v>27.1</v>
      </c>
      <c r="C5852" s="176">
        <v>43.4</v>
      </c>
      <c r="D5852" s="282">
        <v>87</v>
      </c>
      <c r="E5852" s="265"/>
    </row>
    <row r="5853" spans="1:5">
      <c r="A5853" s="283">
        <v>16686</v>
      </c>
      <c r="B5853" s="176">
        <v>95.4</v>
      </c>
      <c r="C5853" s="176">
        <v>42.9</v>
      </c>
      <c r="D5853" s="282">
        <v>120</v>
      </c>
      <c r="E5853" s="265"/>
    </row>
    <row r="5854" spans="1:5">
      <c r="A5854" s="283">
        <v>16689</v>
      </c>
      <c r="B5854" s="176">
        <v>26.1</v>
      </c>
      <c r="C5854" s="176">
        <v>41.5</v>
      </c>
      <c r="D5854" s="282">
        <v>87</v>
      </c>
      <c r="E5854" s="265"/>
    </row>
    <row r="5855" spans="1:5">
      <c r="A5855" s="283">
        <v>16691</v>
      </c>
      <c r="B5855" s="176">
        <v>14.3</v>
      </c>
      <c r="C5855" s="176">
        <v>46</v>
      </c>
      <c r="D5855" s="282">
        <v>87</v>
      </c>
      <c r="E5855" s="265"/>
    </row>
    <row r="5856" spans="1:5">
      <c r="A5856" s="283">
        <v>16692</v>
      </c>
      <c r="B5856" s="176">
        <v>27.4</v>
      </c>
      <c r="C5856" s="176">
        <v>42.4</v>
      </c>
      <c r="D5856" s="282">
        <v>87</v>
      </c>
      <c r="E5856" s="265"/>
    </row>
    <row r="5857" spans="1:5">
      <c r="A5857" s="283">
        <v>16693</v>
      </c>
      <c r="B5857" s="176">
        <v>54.6</v>
      </c>
      <c r="C5857" s="176">
        <v>40.200000000000003</v>
      </c>
      <c r="D5857" s="282">
        <v>106</v>
      </c>
      <c r="E5857" s="265"/>
    </row>
    <row r="5858" spans="1:5">
      <c r="A5858" s="283">
        <v>16694</v>
      </c>
      <c r="B5858" s="176">
        <v>0</v>
      </c>
      <c r="C5858" s="176">
        <v>0</v>
      </c>
      <c r="D5858" s="282">
        <v>87</v>
      </c>
      <c r="E5858" s="265"/>
    </row>
    <row r="5859" spans="1:5">
      <c r="A5859" s="283">
        <v>16695</v>
      </c>
      <c r="B5859" s="176">
        <v>62.2</v>
      </c>
      <c r="C5859" s="176">
        <v>38</v>
      </c>
      <c r="D5859" s="282">
        <v>87</v>
      </c>
      <c r="E5859" s="265"/>
    </row>
    <row r="5860" spans="1:5">
      <c r="A5860" s="283">
        <v>16698</v>
      </c>
      <c r="B5860" s="176">
        <v>0</v>
      </c>
      <c r="C5860" s="176">
        <v>0</v>
      </c>
      <c r="D5860" s="282">
        <v>87</v>
      </c>
      <c r="E5860" s="265"/>
    </row>
    <row r="5861" spans="1:5">
      <c r="A5861" s="283">
        <v>16701</v>
      </c>
      <c r="B5861" s="176">
        <v>104.3</v>
      </c>
      <c r="C5861" s="176">
        <v>40</v>
      </c>
      <c r="D5861" s="282">
        <v>152</v>
      </c>
      <c r="E5861" s="265"/>
    </row>
    <row r="5862" spans="1:5">
      <c r="A5862" s="283">
        <v>16720</v>
      </c>
      <c r="B5862" s="176">
        <v>6.1</v>
      </c>
      <c r="C5862" s="176">
        <v>47.1</v>
      </c>
      <c r="D5862" s="282">
        <v>87</v>
      </c>
      <c r="E5862" s="265"/>
    </row>
    <row r="5863" spans="1:5">
      <c r="A5863" s="283">
        <v>16724</v>
      </c>
      <c r="B5863" s="176">
        <v>0</v>
      </c>
      <c r="C5863" s="176">
        <v>0</v>
      </c>
      <c r="D5863" s="282">
        <v>87</v>
      </c>
      <c r="E5863" s="265"/>
    </row>
    <row r="5864" spans="1:5">
      <c r="A5864" s="283">
        <v>16725</v>
      </c>
      <c r="B5864" s="176">
        <v>32.799999999999997</v>
      </c>
      <c r="C5864" s="176">
        <v>34.5</v>
      </c>
      <c r="D5864" s="282">
        <v>97</v>
      </c>
      <c r="E5864" s="265"/>
    </row>
    <row r="5865" spans="1:5">
      <c r="A5865" s="283">
        <v>16726</v>
      </c>
      <c r="B5865" s="176">
        <v>60.7</v>
      </c>
      <c r="C5865" s="176">
        <v>37.799999999999997</v>
      </c>
      <c r="D5865" s="282">
        <v>87</v>
      </c>
      <c r="E5865" s="265"/>
    </row>
    <row r="5866" spans="1:5">
      <c r="A5866" s="283">
        <v>16727</v>
      </c>
      <c r="B5866" s="176">
        <v>104.3</v>
      </c>
      <c r="C5866" s="176">
        <v>43.8</v>
      </c>
      <c r="D5866" s="282">
        <v>87</v>
      </c>
      <c r="E5866" s="265"/>
    </row>
    <row r="5867" spans="1:5">
      <c r="A5867" s="283">
        <v>16729</v>
      </c>
      <c r="B5867" s="176">
        <v>47.2</v>
      </c>
      <c r="C5867" s="176">
        <v>43.5</v>
      </c>
      <c r="D5867" s="282">
        <v>87</v>
      </c>
      <c r="E5867" s="265"/>
    </row>
    <row r="5868" spans="1:5">
      <c r="A5868" s="283">
        <v>16730</v>
      </c>
      <c r="B5868" s="176">
        <v>61.6</v>
      </c>
      <c r="C5868" s="176">
        <v>42.9</v>
      </c>
      <c r="D5868" s="282">
        <v>87</v>
      </c>
      <c r="E5868" s="265"/>
    </row>
    <row r="5869" spans="1:5">
      <c r="A5869" s="283">
        <v>16731</v>
      </c>
      <c r="B5869" s="176">
        <v>42</v>
      </c>
      <c r="C5869" s="176">
        <v>41.7</v>
      </c>
      <c r="D5869" s="282">
        <v>87</v>
      </c>
      <c r="E5869" s="265"/>
    </row>
    <row r="5870" spans="1:5">
      <c r="A5870" s="283">
        <v>16732</v>
      </c>
      <c r="B5870" s="176">
        <v>62.6</v>
      </c>
      <c r="C5870" s="176">
        <v>43.4</v>
      </c>
      <c r="D5870" s="282">
        <v>87</v>
      </c>
      <c r="E5870" s="265"/>
    </row>
    <row r="5871" spans="1:5">
      <c r="A5871" s="283">
        <v>16733</v>
      </c>
      <c r="B5871" s="176">
        <v>0</v>
      </c>
      <c r="C5871" s="176">
        <v>0</v>
      </c>
      <c r="D5871" s="282">
        <v>87</v>
      </c>
      <c r="E5871" s="265"/>
    </row>
    <row r="5872" spans="1:5">
      <c r="A5872" s="283">
        <v>16734</v>
      </c>
      <c r="B5872" s="176">
        <v>4.2</v>
      </c>
      <c r="C5872" s="176">
        <v>48.9</v>
      </c>
      <c r="D5872" s="282">
        <v>87</v>
      </c>
      <c r="E5872" s="265"/>
    </row>
    <row r="5873" spans="1:5">
      <c r="A5873" s="283">
        <v>16735</v>
      </c>
      <c r="B5873" s="176">
        <v>31</v>
      </c>
      <c r="C5873" s="176">
        <v>44</v>
      </c>
      <c r="D5873" s="282">
        <v>87</v>
      </c>
      <c r="E5873" s="265"/>
    </row>
    <row r="5874" spans="1:5">
      <c r="A5874" s="283">
        <v>16738</v>
      </c>
      <c r="B5874" s="176">
        <v>33.5</v>
      </c>
      <c r="C5874" s="176">
        <v>39.6</v>
      </c>
      <c r="D5874" s="282">
        <v>87</v>
      </c>
      <c r="E5874" s="265"/>
    </row>
    <row r="5875" spans="1:5">
      <c r="A5875" s="283">
        <v>16740</v>
      </c>
      <c r="B5875" s="176">
        <v>14.9</v>
      </c>
      <c r="C5875" s="176">
        <v>46.7</v>
      </c>
      <c r="D5875" s="282">
        <v>87</v>
      </c>
      <c r="E5875" s="265"/>
    </row>
    <row r="5876" spans="1:5">
      <c r="A5876" s="283">
        <v>16743</v>
      </c>
      <c r="B5876" s="176">
        <v>36.200000000000003</v>
      </c>
      <c r="C5876" s="176">
        <v>41.4</v>
      </c>
      <c r="D5876" s="282">
        <v>87</v>
      </c>
      <c r="E5876" s="265"/>
    </row>
    <row r="5877" spans="1:5">
      <c r="A5877" s="283">
        <v>16744</v>
      </c>
      <c r="B5877" s="176">
        <v>40.799999999999997</v>
      </c>
      <c r="C5877" s="176">
        <v>43.3</v>
      </c>
      <c r="D5877" s="282">
        <v>87</v>
      </c>
      <c r="E5877" s="265"/>
    </row>
    <row r="5878" spans="1:5">
      <c r="A5878" s="283">
        <v>16745</v>
      </c>
      <c r="B5878" s="176">
        <v>47.2</v>
      </c>
      <c r="C5878" s="176">
        <v>43.2</v>
      </c>
      <c r="D5878" s="282">
        <v>87</v>
      </c>
      <c r="E5878" s="265"/>
    </row>
    <row r="5879" spans="1:5">
      <c r="A5879" s="283">
        <v>16746</v>
      </c>
      <c r="B5879" s="176">
        <v>33.299999999999997</v>
      </c>
      <c r="C5879" s="176">
        <v>45.6</v>
      </c>
      <c r="D5879" s="282">
        <v>87</v>
      </c>
      <c r="E5879" s="265"/>
    </row>
    <row r="5880" spans="1:5">
      <c r="A5880" s="283">
        <v>16748</v>
      </c>
      <c r="B5880" s="176">
        <v>22.9</v>
      </c>
      <c r="C5880" s="176">
        <v>43.4</v>
      </c>
      <c r="D5880" s="282">
        <v>87</v>
      </c>
      <c r="E5880" s="265"/>
    </row>
    <row r="5881" spans="1:5">
      <c r="A5881" s="283">
        <v>16749</v>
      </c>
      <c r="B5881" s="176">
        <v>25.1</v>
      </c>
      <c r="C5881" s="176">
        <v>43.9</v>
      </c>
      <c r="D5881" s="282">
        <v>106</v>
      </c>
      <c r="E5881" s="265"/>
    </row>
    <row r="5882" spans="1:5">
      <c r="A5882" s="283">
        <v>16750</v>
      </c>
      <c r="B5882" s="176">
        <v>33.200000000000003</v>
      </c>
      <c r="C5882" s="176">
        <v>41.9</v>
      </c>
      <c r="D5882" s="282">
        <v>87</v>
      </c>
      <c r="E5882" s="265"/>
    </row>
    <row r="5883" spans="1:5">
      <c r="A5883" s="283">
        <v>16801</v>
      </c>
      <c r="B5883" s="176">
        <v>1225.8</v>
      </c>
      <c r="C5883" s="176">
        <v>23.3</v>
      </c>
      <c r="D5883" s="282">
        <v>181</v>
      </c>
      <c r="E5883" s="265"/>
    </row>
    <row r="5884" spans="1:5">
      <c r="A5884" s="283">
        <v>16802</v>
      </c>
      <c r="B5884" s="176">
        <v>4028.4</v>
      </c>
      <c r="C5884" s="176">
        <v>21.5</v>
      </c>
      <c r="D5884" s="282">
        <v>87</v>
      </c>
      <c r="E5884" s="265"/>
    </row>
    <row r="5885" spans="1:5">
      <c r="A5885" s="283">
        <v>16803</v>
      </c>
      <c r="B5885" s="176">
        <v>874.6</v>
      </c>
      <c r="C5885" s="176">
        <v>24.7</v>
      </c>
      <c r="D5885" s="282">
        <v>114</v>
      </c>
      <c r="E5885" s="265"/>
    </row>
    <row r="5886" spans="1:5">
      <c r="A5886" s="283">
        <v>16804</v>
      </c>
      <c r="B5886" s="176">
        <v>0</v>
      </c>
      <c r="C5886" s="176">
        <v>0</v>
      </c>
      <c r="D5886" s="282">
        <v>87</v>
      </c>
      <c r="E5886" s="265"/>
    </row>
    <row r="5887" spans="1:5">
      <c r="A5887" s="283">
        <v>16805</v>
      </c>
      <c r="B5887" s="176">
        <v>0</v>
      </c>
      <c r="C5887" s="176">
        <v>0</v>
      </c>
      <c r="D5887" s="282">
        <v>87</v>
      </c>
      <c r="E5887" s="265"/>
    </row>
    <row r="5888" spans="1:5">
      <c r="A5888" s="283">
        <v>16820</v>
      </c>
      <c r="B5888" s="176">
        <v>27.5</v>
      </c>
      <c r="C5888" s="176">
        <v>37.1</v>
      </c>
      <c r="D5888" s="282">
        <v>87</v>
      </c>
      <c r="E5888" s="265"/>
    </row>
    <row r="5889" spans="1:5">
      <c r="A5889" s="283">
        <v>16821</v>
      </c>
      <c r="B5889" s="176">
        <v>166.8</v>
      </c>
      <c r="C5889" s="176">
        <v>41.6</v>
      </c>
      <c r="D5889" s="282">
        <v>87</v>
      </c>
      <c r="E5889" s="265"/>
    </row>
    <row r="5890" spans="1:5">
      <c r="A5890" s="283">
        <v>16822</v>
      </c>
      <c r="B5890" s="176">
        <v>20.5</v>
      </c>
      <c r="C5890" s="176">
        <v>43.1</v>
      </c>
      <c r="D5890" s="282">
        <v>87</v>
      </c>
      <c r="E5890" s="265"/>
    </row>
    <row r="5891" spans="1:5">
      <c r="A5891" s="283">
        <v>16823</v>
      </c>
      <c r="B5891" s="176">
        <v>210.8</v>
      </c>
      <c r="C5891" s="176">
        <v>39.6</v>
      </c>
      <c r="D5891" s="282">
        <v>125</v>
      </c>
      <c r="E5891" s="265"/>
    </row>
    <row r="5892" spans="1:5">
      <c r="A5892" s="283">
        <v>16825</v>
      </c>
      <c r="B5892" s="176">
        <v>0</v>
      </c>
      <c r="C5892" s="176">
        <v>0</v>
      </c>
      <c r="D5892" s="282">
        <v>87</v>
      </c>
      <c r="E5892" s="265"/>
    </row>
    <row r="5893" spans="1:5">
      <c r="A5893" s="283">
        <v>16826</v>
      </c>
      <c r="B5893" s="176">
        <v>0</v>
      </c>
      <c r="C5893" s="176">
        <v>0</v>
      </c>
      <c r="D5893" s="282">
        <v>87</v>
      </c>
      <c r="E5893" s="265"/>
    </row>
    <row r="5894" spans="1:5">
      <c r="A5894" s="283">
        <v>16827</v>
      </c>
      <c r="B5894" s="176">
        <v>212.9</v>
      </c>
      <c r="C5894" s="176">
        <v>43.3</v>
      </c>
      <c r="D5894" s="282">
        <v>102</v>
      </c>
      <c r="E5894" s="265"/>
    </row>
    <row r="5895" spans="1:5">
      <c r="A5895" s="283">
        <v>16828</v>
      </c>
      <c r="B5895" s="176">
        <v>83.2</v>
      </c>
      <c r="C5895" s="176">
        <v>45.1</v>
      </c>
      <c r="D5895" s="282">
        <v>116</v>
      </c>
      <c r="E5895" s="265"/>
    </row>
    <row r="5896" spans="1:5">
      <c r="A5896" s="283">
        <v>16829</v>
      </c>
      <c r="B5896" s="176">
        <v>11.2</v>
      </c>
      <c r="C5896" s="176">
        <v>43.3</v>
      </c>
      <c r="D5896" s="282">
        <v>87</v>
      </c>
      <c r="E5896" s="265"/>
    </row>
    <row r="5897" spans="1:5">
      <c r="A5897" s="283">
        <v>16830</v>
      </c>
      <c r="B5897" s="176">
        <v>93.5</v>
      </c>
      <c r="C5897" s="176">
        <v>44.6</v>
      </c>
      <c r="D5897" s="282">
        <v>103</v>
      </c>
      <c r="E5897" s="265"/>
    </row>
    <row r="5898" spans="1:5">
      <c r="A5898" s="283">
        <v>16832</v>
      </c>
      <c r="B5898" s="176">
        <v>71.900000000000006</v>
      </c>
      <c r="C5898" s="176">
        <v>39.299999999999997</v>
      </c>
      <c r="D5898" s="282">
        <v>87</v>
      </c>
      <c r="E5898" s="265"/>
    </row>
    <row r="5899" spans="1:5">
      <c r="A5899" s="283">
        <v>16833</v>
      </c>
      <c r="B5899" s="176">
        <v>61.4</v>
      </c>
      <c r="C5899" s="176">
        <v>45.1</v>
      </c>
      <c r="D5899" s="282">
        <v>87</v>
      </c>
      <c r="E5899" s="265"/>
    </row>
    <row r="5900" spans="1:5">
      <c r="A5900" s="283">
        <v>16834</v>
      </c>
      <c r="B5900" s="176">
        <v>0</v>
      </c>
      <c r="C5900" s="176">
        <v>0</v>
      </c>
      <c r="D5900" s="282">
        <v>87</v>
      </c>
      <c r="E5900" s="265"/>
    </row>
    <row r="5901" spans="1:5">
      <c r="A5901" s="283">
        <v>16835</v>
      </c>
      <c r="B5901" s="176">
        <v>0</v>
      </c>
      <c r="C5901" s="176">
        <v>0</v>
      </c>
      <c r="D5901" s="282">
        <v>87</v>
      </c>
      <c r="E5901" s="265"/>
    </row>
    <row r="5902" spans="1:5">
      <c r="A5902" s="283">
        <v>16836</v>
      </c>
      <c r="B5902" s="176">
        <v>11</v>
      </c>
      <c r="C5902" s="176">
        <v>41.9</v>
      </c>
      <c r="D5902" s="282">
        <v>87</v>
      </c>
      <c r="E5902" s="265"/>
    </row>
    <row r="5903" spans="1:5">
      <c r="A5903" s="283">
        <v>16837</v>
      </c>
      <c r="B5903" s="176">
        <v>79</v>
      </c>
      <c r="C5903" s="176">
        <v>43.3</v>
      </c>
      <c r="D5903" s="282">
        <v>87</v>
      </c>
      <c r="E5903" s="265"/>
    </row>
    <row r="5904" spans="1:5">
      <c r="A5904" s="283">
        <v>16838</v>
      </c>
      <c r="B5904" s="176">
        <v>45.4</v>
      </c>
      <c r="C5904" s="176">
        <v>44.6</v>
      </c>
      <c r="D5904" s="282">
        <v>87</v>
      </c>
      <c r="E5904" s="265"/>
    </row>
    <row r="5905" spans="1:5">
      <c r="A5905" s="283">
        <v>16839</v>
      </c>
      <c r="B5905" s="176">
        <v>57.5</v>
      </c>
      <c r="C5905" s="176">
        <v>41.1</v>
      </c>
      <c r="D5905" s="282">
        <v>87</v>
      </c>
      <c r="E5905" s="265"/>
    </row>
    <row r="5906" spans="1:5">
      <c r="A5906" s="283">
        <v>16840</v>
      </c>
      <c r="B5906" s="176">
        <v>127.9</v>
      </c>
      <c r="C5906" s="176">
        <v>43.8</v>
      </c>
      <c r="D5906" s="282">
        <v>87</v>
      </c>
      <c r="E5906" s="265"/>
    </row>
    <row r="5907" spans="1:5">
      <c r="A5907" s="283">
        <v>16841</v>
      </c>
      <c r="B5907" s="176">
        <v>56.9</v>
      </c>
      <c r="C5907" s="176">
        <v>41</v>
      </c>
      <c r="D5907" s="282">
        <v>87</v>
      </c>
      <c r="E5907" s="265"/>
    </row>
    <row r="5908" spans="1:5">
      <c r="A5908" s="283">
        <v>16843</v>
      </c>
      <c r="B5908" s="176">
        <v>0</v>
      </c>
      <c r="C5908" s="176">
        <v>0</v>
      </c>
      <c r="D5908" s="282">
        <v>87</v>
      </c>
      <c r="E5908" s="265"/>
    </row>
    <row r="5909" spans="1:5">
      <c r="A5909" s="283">
        <v>16844</v>
      </c>
      <c r="B5909" s="176">
        <v>41.9</v>
      </c>
      <c r="C5909" s="176">
        <v>43.2</v>
      </c>
      <c r="D5909" s="282">
        <v>87</v>
      </c>
      <c r="E5909" s="265"/>
    </row>
    <row r="5910" spans="1:5">
      <c r="A5910" s="283">
        <v>16845</v>
      </c>
      <c r="B5910" s="176">
        <v>14.6</v>
      </c>
      <c r="C5910" s="176">
        <v>40.200000000000003</v>
      </c>
      <c r="D5910" s="282">
        <v>87</v>
      </c>
      <c r="E5910" s="265"/>
    </row>
    <row r="5911" spans="1:5">
      <c r="A5911" s="283">
        <v>16847</v>
      </c>
      <c r="B5911" s="176">
        <v>14.6</v>
      </c>
      <c r="C5911" s="176">
        <v>39.799999999999997</v>
      </c>
      <c r="D5911" s="282">
        <v>87</v>
      </c>
      <c r="E5911" s="265"/>
    </row>
    <row r="5912" spans="1:5">
      <c r="A5912" s="283">
        <v>16848</v>
      </c>
      <c r="B5912" s="176">
        <v>0</v>
      </c>
      <c r="C5912" s="176">
        <v>0</v>
      </c>
      <c r="D5912" s="282">
        <v>87</v>
      </c>
      <c r="E5912" s="265"/>
    </row>
    <row r="5913" spans="1:5">
      <c r="A5913" s="283">
        <v>16849</v>
      </c>
      <c r="B5913" s="176">
        <v>0</v>
      </c>
      <c r="C5913" s="176">
        <v>0</v>
      </c>
      <c r="D5913" s="282">
        <v>87</v>
      </c>
      <c r="E5913" s="265"/>
    </row>
    <row r="5914" spans="1:5">
      <c r="A5914" s="283">
        <v>16850</v>
      </c>
      <c r="B5914" s="176">
        <v>9</v>
      </c>
      <c r="C5914" s="176">
        <v>42.5</v>
      </c>
      <c r="D5914" s="282">
        <v>87</v>
      </c>
      <c r="E5914" s="265"/>
    </row>
    <row r="5915" spans="1:5">
      <c r="A5915" s="283">
        <v>16851</v>
      </c>
      <c r="B5915" s="176">
        <v>0</v>
      </c>
      <c r="C5915" s="176">
        <v>0</v>
      </c>
      <c r="D5915" s="282">
        <v>87</v>
      </c>
      <c r="E5915" s="265"/>
    </row>
    <row r="5916" spans="1:5">
      <c r="A5916" s="283">
        <v>16852</v>
      </c>
      <c r="B5916" s="176">
        <v>31.8</v>
      </c>
      <c r="C5916" s="176">
        <v>29.2</v>
      </c>
      <c r="D5916" s="282">
        <v>87</v>
      </c>
      <c r="E5916" s="265"/>
    </row>
    <row r="5917" spans="1:5">
      <c r="A5917" s="283">
        <v>16853</v>
      </c>
      <c r="B5917" s="176">
        <v>0</v>
      </c>
      <c r="C5917" s="176">
        <v>0</v>
      </c>
      <c r="D5917" s="282">
        <v>87</v>
      </c>
      <c r="E5917" s="265"/>
    </row>
    <row r="5918" spans="1:5">
      <c r="A5918" s="283">
        <v>16854</v>
      </c>
      <c r="B5918" s="176">
        <v>311.39999999999998</v>
      </c>
      <c r="C5918" s="176">
        <v>40.700000000000003</v>
      </c>
      <c r="D5918" s="282">
        <v>87</v>
      </c>
      <c r="E5918" s="265"/>
    </row>
    <row r="5919" spans="1:5">
      <c r="A5919" s="283">
        <v>16855</v>
      </c>
      <c r="B5919" s="176">
        <v>50.7</v>
      </c>
      <c r="C5919" s="176">
        <v>42.8</v>
      </c>
      <c r="D5919" s="282">
        <v>87</v>
      </c>
      <c r="E5919" s="265"/>
    </row>
    <row r="5920" spans="1:5">
      <c r="A5920" s="283">
        <v>16856</v>
      </c>
      <c r="B5920" s="176">
        <v>0</v>
      </c>
      <c r="C5920" s="176">
        <v>0</v>
      </c>
      <c r="D5920" s="282">
        <v>87</v>
      </c>
      <c r="E5920" s="265"/>
    </row>
    <row r="5921" spans="1:5">
      <c r="A5921" s="283">
        <v>16858</v>
      </c>
      <c r="B5921" s="176">
        <v>67.599999999999994</v>
      </c>
      <c r="C5921" s="176">
        <v>42.2</v>
      </c>
      <c r="D5921" s="282">
        <v>87</v>
      </c>
      <c r="E5921" s="265"/>
    </row>
    <row r="5922" spans="1:5">
      <c r="A5922" s="283">
        <v>16859</v>
      </c>
      <c r="B5922" s="176">
        <v>17.5</v>
      </c>
      <c r="C5922" s="176">
        <v>43.4</v>
      </c>
      <c r="D5922" s="282">
        <v>87</v>
      </c>
      <c r="E5922" s="265"/>
    </row>
    <row r="5923" spans="1:5">
      <c r="A5923" s="283">
        <v>16860</v>
      </c>
      <c r="B5923" s="176">
        <v>87.6</v>
      </c>
      <c r="C5923" s="176">
        <v>43.9</v>
      </c>
      <c r="D5923" s="282">
        <v>87</v>
      </c>
      <c r="E5923" s="265"/>
    </row>
    <row r="5924" spans="1:5">
      <c r="A5924" s="283">
        <v>16861</v>
      </c>
      <c r="B5924" s="176">
        <v>22.3</v>
      </c>
      <c r="C5924" s="176">
        <v>43.4</v>
      </c>
      <c r="D5924" s="282">
        <v>87</v>
      </c>
      <c r="E5924" s="265"/>
    </row>
    <row r="5925" spans="1:5">
      <c r="A5925" s="283">
        <v>16863</v>
      </c>
      <c r="B5925" s="176">
        <v>34.6</v>
      </c>
      <c r="C5925" s="176">
        <v>44.1</v>
      </c>
      <c r="D5925" s="282">
        <v>87</v>
      </c>
      <c r="E5925" s="265"/>
    </row>
    <row r="5926" spans="1:5">
      <c r="A5926" s="283">
        <v>16864</v>
      </c>
      <c r="B5926" s="176">
        <v>31.8</v>
      </c>
      <c r="C5926" s="176">
        <v>42.3</v>
      </c>
      <c r="D5926" s="282">
        <v>87</v>
      </c>
      <c r="E5926" s="265"/>
    </row>
    <row r="5927" spans="1:5">
      <c r="A5927" s="283">
        <v>16865</v>
      </c>
      <c r="B5927" s="176">
        <v>92.3</v>
      </c>
      <c r="C5927" s="176">
        <v>42.2</v>
      </c>
      <c r="D5927" s="282">
        <v>87</v>
      </c>
      <c r="E5927" s="265"/>
    </row>
    <row r="5928" spans="1:5">
      <c r="A5928" s="283">
        <v>16866</v>
      </c>
      <c r="B5928" s="176">
        <v>76.2</v>
      </c>
      <c r="C5928" s="176">
        <v>42.5</v>
      </c>
      <c r="D5928" s="282">
        <v>114</v>
      </c>
      <c r="E5928" s="265"/>
    </row>
    <row r="5929" spans="1:5">
      <c r="A5929" s="283">
        <v>16868</v>
      </c>
      <c r="B5929" s="176">
        <v>182.2</v>
      </c>
      <c r="C5929" s="176">
        <v>39.5</v>
      </c>
      <c r="D5929" s="282">
        <v>87</v>
      </c>
      <c r="E5929" s="265"/>
    </row>
    <row r="5930" spans="1:5">
      <c r="A5930" s="283">
        <v>16870</v>
      </c>
      <c r="B5930" s="176">
        <v>86.5</v>
      </c>
      <c r="C5930" s="176">
        <v>39.799999999999997</v>
      </c>
      <c r="D5930" s="282">
        <v>87</v>
      </c>
      <c r="E5930" s="265"/>
    </row>
    <row r="5931" spans="1:5">
      <c r="A5931" s="283">
        <v>16871</v>
      </c>
      <c r="B5931" s="176">
        <v>7.7</v>
      </c>
      <c r="C5931" s="176">
        <v>41.7</v>
      </c>
      <c r="D5931" s="282">
        <v>87</v>
      </c>
      <c r="E5931" s="265"/>
    </row>
    <row r="5932" spans="1:5">
      <c r="A5932" s="283">
        <v>16872</v>
      </c>
      <c r="B5932" s="176">
        <v>33.1</v>
      </c>
      <c r="C5932" s="176">
        <v>29.6</v>
      </c>
      <c r="D5932" s="282">
        <v>87</v>
      </c>
      <c r="E5932" s="265"/>
    </row>
    <row r="5933" spans="1:5">
      <c r="A5933" s="283">
        <v>16873</v>
      </c>
      <c r="B5933" s="176">
        <v>684</v>
      </c>
      <c r="C5933" s="176">
        <v>39.299999999999997</v>
      </c>
      <c r="D5933" s="282">
        <v>87</v>
      </c>
      <c r="E5933" s="265"/>
    </row>
    <row r="5934" spans="1:5">
      <c r="A5934" s="283">
        <v>16874</v>
      </c>
      <c r="B5934" s="176">
        <v>26.2</v>
      </c>
      <c r="C5934" s="176">
        <v>41.9</v>
      </c>
      <c r="D5934" s="282">
        <v>96</v>
      </c>
      <c r="E5934" s="265"/>
    </row>
    <row r="5935" spans="1:5">
      <c r="A5935" s="283">
        <v>16875</v>
      </c>
      <c r="B5935" s="176">
        <v>50.1</v>
      </c>
      <c r="C5935" s="176">
        <v>42.4</v>
      </c>
      <c r="D5935" s="282">
        <v>96</v>
      </c>
      <c r="E5935" s="265"/>
    </row>
    <row r="5936" spans="1:5">
      <c r="A5936" s="283">
        <v>16876</v>
      </c>
      <c r="B5936" s="176">
        <v>0</v>
      </c>
      <c r="C5936" s="176">
        <v>0</v>
      </c>
      <c r="D5936" s="282">
        <v>87</v>
      </c>
      <c r="E5936" s="265"/>
    </row>
    <row r="5937" spans="1:5">
      <c r="A5937" s="283">
        <v>16877</v>
      </c>
      <c r="B5937" s="176">
        <v>84.7</v>
      </c>
      <c r="C5937" s="176">
        <v>41.4</v>
      </c>
      <c r="D5937" s="282">
        <v>87</v>
      </c>
      <c r="E5937" s="265"/>
    </row>
    <row r="5938" spans="1:5">
      <c r="A5938" s="283">
        <v>16878</v>
      </c>
      <c r="B5938" s="176">
        <v>51.4</v>
      </c>
      <c r="C5938" s="176">
        <v>43.5</v>
      </c>
      <c r="D5938" s="282">
        <v>87</v>
      </c>
      <c r="E5938" s="265"/>
    </row>
    <row r="5939" spans="1:5">
      <c r="A5939" s="283">
        <v>16879</v>
      </c>
      <c r="B5939" s="176">
        <v>113.8</v>
      </c>
      <c r="C5939" s="176">
        <v>42.3</v>
      </c>
      <c r="D5939" s="282">
        <v>87</v>
      </c>
      <c r="E5939" s="265"/>
    </row>
    <row r="5940" spans="1:5">
      <c r="A5940" s="283">
        <v>16881</v>
      </c>
      <c r="B5940" s="176">
        <v>76.7</v>
      </c>
      <c r="C5940" s="176">
        <v>42.8</v>
      </c>
      <c r="D5940" s="282">
        <v>87</v>
      </c>
      <c r="E5940" s="265"/>
    </row>
    <row r="5941" spans="1:5">
      <c r="A5941" s="283">
        <v>16882</v>
      </c>
      <c r="B5941" s="176">
        <v>26.8</v>
      </c>
      <c r="C5941" s="176">
        <v>37.4</v>
      </c>
      <c r="D5941" s="282">
        <v>97</v>
      </c>
      <c r="E5941" s="265"/>
    </row>
    <row r="5942" spans="1:5">
      <c r="A5942" s="283">
        <v>16901</v>
      </c>
      <c r="B5942" s="176">
        <v>46.1</v>
      </c>
      <c r="C5942" s="176">
        <v>46.4</v>
      </c>
      <c r="D5942" s="282">
        <v>87</v>
      </c>
      <c r="E5942" s="265"/>
    </row>
    <row r="5943" spans="1:5">
      <c r="A5943" s="283">
        <v>16910</v>
      </c>
      <c r="B5943" s="176">
        <v>77.900000000000006</v>
      </c>
      <c r="C5943" s="176">
        <v>41.4</v>
      </c>
      <c r="D5943" s="282">
        <v>87</v>
      </c>
      <c r="E5943" s="265"/>
    </row>
    <row r="5944" spans="1:5">
      <c r="A5944" s="283">
        <v>16911</v>
      </c>
      <c r="B5944" s="176">
        <v>0</v>
      </c>
      <c r="C5944" s="176">
        <v>0</v>
      </c>
      <c r="D5944" s="282">
        <v>87</v>
      </c>
      <c r="E5944" s="265"/>
    </row>
    <row r="5945" spans="1:5">
      <c r="A5945" s="283">
        <v>16912</v>
      </c>
      <c r="B5945" s="176">
        <v>51.4</v>
      </c>
      <c r="C5945" s="176">
        <v>41.3</v>
      </c>
      <c r="D5945" s="282">
        <v>113</v>
      </c>
      <c r="E5945" s="265"/>
    </row>
    <row r="5946" spans="1:5">
      <c r="A5946" s="283">
        <v>16914</v>
      </c>
      <c r="B5946" s="176">
        <v>32.200000000000003</v>
      </c>
      <c r="C5946" s="176">
        <v>42.3</v>
      </c>
      <c r="D5946" s="282">
        <v>87</v>
      </c>
      <c r="E5946" s="265"/>
    </row>
    <row r="5947" spans="1:5">
      <c r="A5947" s="283">
        <v>16915</v>
      </c>
      <c r="B5947" s="176">
        <v>23.8</v>
      </c>
      <c r="C5947" s="176">
        <v>43.4</v>
      </c>
      <c r="D5947" s="282">
        <v>122</v>
      </c>
      <c r="E5947" s="265"/>
    </row>
    <row r="5948" spans="1:5">
      <c r="A5948" s="283">
        <v>16917</v>
      </c>
      <c r="B5948" s="176">
        <v>35.1</v>
      </c>
      <c r="C5948" s="176">
        <v>42.8</v>
      </c>
      <c r="D5948" s="282">
        <v>87</v>
      </c>
      <c r="E5948" s="265"/>
    </row>
    <row r="5949" spans="1:5">
      <c r="A5949" s="283">
        <v>16920</v>
      </c>
      <c r="B5949" s="176">
        <v>540.1</v>
      </c>
      <c r="C5949" s="176">
        <v>40.299999999999997</v>
      </c>
      <c r="D5949" s="282">
        <v>87</v>
      </c>
      <c r="E5949" s="265"/>
    </row>
    <row r="5950" spans="1:5">
      <c r="A5950" s="283">
        <v>16921</v>
      </c>
      <c r="B5950" s="176">
        <v>6.8</v>
      </c>
      <c r="C5950" s="176">
        <v>48.7</v>
      </c>
      <c r="D5950" s="282">
        <v>87</v>
      </c>
      <c r="E5950" s="265"/>
    </row>
    <row r="5951" spans="1:5">
      <c r="A5951" s="283">
        <v>16922</v>
      </c>
      <c r="B5951" s="176">
        <v>10.5</v>
      </c>
      <c r="C5951" s="176">
        <v>47.6</v>
      </c>
      <c r="D5951" s="282">
        <v>87</v>
      </c>
      <c r="E5951" s="265"/>
    </row>
    <row r="5952" spans="1:5">
      <c r="A5952" s="283">
        <v>16923</v>
      </c>
      <c r="B5952" s="176">
        <v>18</v>
      </c>
      <c r="C5952" s="176">
        <v>42.3</v>
      </c>
      <c r="D5952" s="282">
        <v>87</v>
      </c>
      <c r="E5952" s="265"/>
    </row>
    <row r="5953" spans="1:5">
      <c r="A5953" s="283">
        <v>16925</v>
      </c>
      <c r="B5953" s="176">
        <v>37.4</v>
      </c>
      <c r="C5953" s="176">
        <v>45.4</v>
      </c>
      <c r="D5953" s="282">
        <v>87</v>
      </c>
      <c r="E5953" s="265"/>
    </row>
    <row r="5954" spans="1:5">
      <c r="A5954" s="283">
        <v>16926</v>
      </c>
      <c r="B5954" s="176">
        <v>30.9</v>
      </c>
      <c r="C5954" s="176">
        <v>42</v>
      </c>
      <c r="D5954" s="282">
        <v>87</v>
      </c>
      <c r="E5954" s="265"/>
    </row>
    <row r="5955" spans="1:5">
      <c r="A5955" s="283">
        <v>16927</v>
      </c>
      <c r="B5955" s="176">
        <v>27.8</v>
      </c>
      <c r="C5955" s="176">
        <v>46</v>
      </c>
      <c r="D5955" s="282">
        <v>87</v>
      </c>
      <c r="E5955" s="265"/>
    </row>
    <row r="5956" spans="1:5">
      <c r="A5956" s="283">
        <v>16928</v>
      </c>
      <c r="B5956" s="176">
        <v>32.299999999999997</v>
      </c>
      <c r="C5956" s="176">
        <v>42.3</v>
      </c>
      <c r="D5956" s="282">
        <v>87</v>
      </c>
      <c r="E5956" s="265"/>
    </row>
    <row r="5957" spans="1:5">
      <c r="A5957" s="283">
        <v>16929</v>
      </c>
      <c r="B5957" s="176">
        <v>59.1</v>
      </c>
      <c r="C5957" s="176">
        <v>42.6</v>
      </c>
      <c r="D5957" s="282">
        <v>87</v>
      </c>
      <c r="E5957" s="265"/>
    </row>
    <row r="5958" spans="1:5">
      <c r="A5958" s="283">
        <v>16930</v>
      </c>
      <c r="B5958" s="176">
        <v>14.6</v>
      </c>
      <c r="C5958" s="176">
        <v>42.3</v>
      </c>
      <c r="D5958" s="282">
        <v>108</v>
      </c>
      <c r="E5958" s="265"/>
    </row>
    <row r="5959" spans="1:5">
      <c r="A5959" s="283">
        <v>16932</v>
      </c>
      <c r="B5959" s="176">
        <v>24.2</v>
      </c>
      <c r="C5959" s="176">
        <v>43.7</v>
      </c>
      <c r="D5959" s="282">
        <v>87</v>
      </c>
      <c r="E5959" s="265"/>
    </row>
    <row r="5960" spans="1:5">
      <c r="A5960" s="283">
        <v>16933</v>
      </c>
      <c r="B5960" s="176">
        <v>73.099999999999994</v>
      </c>
      <c r="C5960" s="176">
        <v>28.4</v>
      </c>
      <c r="D5960" s="282">
        <v>94</v>
      </c>
      <c r="E5960" s="265"/>
    </row>
    <row r="5961" spans="1:5">
      <c r="A5961" s="283">
        <v>16935</v>
      </c>
      <c r="B5961" s="176">
        <v>25.5</v>
      </c>
      <c r="C5961" s="176">
        <v>45.2</v>
      </c>
      <c r="D5961" s="282">
        <v>96</v>
      </c>
      <c r="E5961" s="265"/>
    </row>
    <row r="5962" spans="1:5">
      <c r="A5962" s="283">
        <v>16936</v>
      </c>
      <c r="B5962" s="176">
        <v>39.6</v>
      </c>
      <c r="C5962" s="176">
        <v>44.7</v>
      </c>
      <c r="D5962" s="282">
        <v>87</v>
      </c>
      <c r="E5962" s="265"/>
    </row>
    <row r="5963" spans="1:5">
      <c r="A5963" s="283">
        <v>16937</v>
      </c>
      <c r="B5963" s="176">
        <v>29.6</v>
      </c>
      <c r="C5963" s="176">
        <v>43</v>
      </c>
      <c r="D5963" s="282">
        <v>87</v>
      </c>
      <c r="E5963" s="265"/>
    </row>
    <row r="5964" spans="1:5">
      <c r="A5964" s="283">
        <v>16938</v>
      </c>
      <c r="B5964" s="176">
        <v>9.5</v>
      </c>
      <c r="C5964" s="176">
        <v>46.6</v>
      </c>
      <c r="D5964" s="282">
        <v>87</v>
      </c>
      <c r="E5964" s="265"/>
    </row>
    <row r="5965" spans="1:5">
      <c r="A5965" s="283">
        <v>16939</v>
      </c>
      <c r="B5965" s="176">
        <v>0</v>
      </c>
      <c r="C5965" s="176">
        <v>0</v>
      </c>
      <c r="D5965" s="282">
        <v>87</v>
      </c>
      <c r="E5965" s="265"/>
    </row>
    <row r="5966" spans="1:5">
      <c r="A5966" s="283">
        <v>16940</v>
      </c>
      <c r="B5966" s="176">
        <v>26.9</v>
      </c>
      <c r="C5966" s="176">
        <v>46.6</v>
      </c>
      <c r="D5966" s="282">
        <v>87</v>
      </c>
      <c r="E5966" s="265"/>
    </row>
    <row r="5967" spans="1:5">
      <c r="A5967" s="283">
        <v>16941</v>
      </c>
      <c r="B5967" s="176">
        <v>33</v>
      </c>
      <c r="C5967" s="176">
        <v>39.6</v>
      </c>
      <c r="D5967" s="282">
        <v>87</v>
      </c>
      <c r="E5967" s="265"/>
    </row>
    <row r="5968" spans="1:5">
      <c r="A5968" s="283">
        <v>16942</v>
      </c>
      <c r="B5968" s="176">
        <v>44.1</v>
      </c>
      <c r="C5968" s="176">
        <v>44.4</v>
      </c>
      <c r="D5968" s="282">
        <v>87</v>
      </c>
      <c r="E5968" s="265"/>
    </row>
    <row r="5969" spans="1:5">
      <c r="A5969" s="283">
        <v>16943</v>
      </c>
      <c r="B5969" s="176">
        <v>11.2</v>
      </c>
      <c r="C5969" s="176">
        <v>48</v>
      </c>
      <c r="D5969" s="282">
        <v>87</v>
      </c>
      <c r="E5969" s="265"/>
    </row>
    <row r="5970" spans="1:5">
      <c r="A5970" s="283">
        <v>16945</v>
      </c>
      <c r="B5970" s="176">
        <v>0</v>
      </c>
      <c r="C5970" s="176">
        <v>0</v>
      </c>
      <c r="D5970" s="282">
        <v>87</v>
      </c>
      <c r="E5970" s="265"/>
    </row>
    <row r="5971" spans="1:5">
      <c r="A5971" s="283">
        <v>16946</v>
      </c>
      <c r="B5971" s="176">
        <v>36.5</v>
      </c>
      <c r="C5971" s="176">
        <v>42.8</v>
      </c>
      <c r="D5971" s="282">
        <v>87</v>
      </c>
      <c r="E5971" s="265"/>
    </row>
    <row r="5972" spans="1:5">
      <c r="A5972" s="283">
        <v>16947</v>
      </c>
      <c r="B5972" s="176">
        <v>48.7</v>
      </c>
      <c r="C5972" s="176">
        <v>44.6</v>
      </c>
      <c r="D5972" s="282">
        <v>87</v>
      </c>
      <c r="E5972" s="265"/>
    </row>
    <row r="5973" spans="1:5">
      <c r="A5973" s="283">
        <v>16948</v>
      </c>
      <c r="B5973" s="176">
        <v>14.2</v>
      </c>
      <c r="C5973" s="176">
        <v>44.3</v>
      </c>
      <c r="D5973" s="282">
        <v>87</v>
      </c>
      <c r="E5973" s="265"/>
    </row>
    <row r="5974" spans="1:5">
      <c r="A5974" s="283">
        <v>16950</v>
      </c>
      <c r="B5974" s="176">
        <v>33.9</v>
      </c>
      <c r="C5974" s="176">
        <v>45.2</v>
      </c>
      <c r="D5974" s="282">
        <v>87</v>
      </c>
      <c r="E5974" s="265"/>
    </row>
    <row r="5975" spans="1:5">
      <c r="A5975" s="283">
        <v>17001</v>
      </c>
      <c r="B5975" s="176">
        <v>0</v>
      </c>
      <c r="C5975" s="176">
        <v>0</v>
      </c>
      <c r="D5975" s="282">
        <v>87</v>
      </c>
      <c r="E5975" s="265"/>
    </row>
    <row r="5976" spans="1:5">
      <c r="A5976" s="283">
        <v>17002</v>
      </c>
      <c r="B5976" s="176">
        <v>65.2</v>
      </c>
      <c r="C5976" s="176">
        <v>29.2</v>
      </c>
      <c r="D5976" s="282">
        <v>87</v>
      </c>
      <c r="E5976" s="265"/>
    </row>
    <row r="5977" spans="1:5">
      <c r="A5977" s="283">
        <v>17003</v>
      </c>
      <c r="B5977" s="176">
        <v>268.7</v>
      </c>
      <c r="C5977" s="176">
        <v>39.9</v>
      </c>
      <c r="D5977" s="282">
        <v>138</v>
      </c>
      <c r="E5977" s="265"/>
    </row>
    <row r="5978" spans="1:5">
      <c r="A5978" s="283">
        <v>17004</v>
      </c>
      <c r="B5978" s="176">
        <v>113.4</v>
      </c>
      <c r="C5978" s="176">
        <v>36.700000000000003</v>
      </c>
      <c r="D5978" s="282">
        <v>114</v>
      </c>
      <c r="E5978" s="265"/>
    </row>
    <row r="5979" spans="1:5">
      <c r="A5979" s="283">
        <v>17005</v>
      </c>
      <c r="B5979" s="176">
        <v>0</v>
      </c>
      <c r="C5979" s="176">
        <v>0</v>
      </c>
      <c r="D5979" s="282">
        <v>87</v>
      </c>
      <c r="E5979" s="265"/>
    </row>
    <row r="5980" spans="1:5">
      <c r="A5980" s="283">
        <v>17006</v>
      </c>
      <c r="B5980" s="176">
        <v>14.6</v>
      </c>
      <c r="C5980" s="176">
        <v>41</v>
      </c>
      <c r="D5980" s="282">
        <v>87</v>
      </c>
      <c r="E5980" s="265"/>
    </row>
    <row r="5981" spans="1:5">
      <c r="A5981" s="283">
        <v>17007</v>
      </c>
      <c r="B5981" s="176">
        <v>299.10000000000002</v>
      </c>
      <c r="C5981" s="176">
        <v>44</v>
      </c>
      <c r="D5981" s="282">
        <v>97</v>
      </c>
      <c r="E5981" s="265"/>
    </row>
    <row r="5982" spans="1:5">
      <c r="A5982" s="283">
        <v>17009</v>
      </c>
      <c r="B5982" s="176">
        <v>866.3</v>
      </c>
      <c r="C5982" s="176">
        <v>40.5</v>
      </c>
      <c r="D5982" s="282">
        <v>87</v>
      </c>
      <c r="E5982" s="265"/>
    </row>
    <row r="5983" spans="1:5">
      <c r="A5983" s="283">
        <v>17010</v>
      </c>
      <c r="B5983" s="176">
        <v>1035.2</v>
      </c>
      <c r="C5983" s="176">
        <v>40.799999999999997</v>
      </c>
      <c r="D5983" s="282">
        <v>87</v>
      </c>
      <c r="E5983" s="265"/>
    </row>
    <row r="5984" spans="1:5">
      <c r="A5984" s="283">
        <v>17011</v>
      </c>
      <c r="B5984" s="176">
        <v>2524.1</v>
      </c>
      <c r="C5984" s="176">
        <v>41.5</v>
      </c>
      <c r="D5984" s="282">
        <v>120</v>
      </c>
      <c r="E5984" s="265"/>
    </row>
    <row r="5985" spans="1:5">
      <c r="A5985" s="283">
        <v>17012</v>
      </c>
      <c r="B5985" s="176">
        <v>0</v>
      </c>
      <c r="C5985" s="176">
        <v>0</v>
      </c>
      <c r="D5985" s="282">
        <v>87</v>
      </c>
      <c r="E5985" s="265"/>
    </row>
    <row r="5986" spans="1:5">
      <c r="A5986" s="283">
        <v>17013</v>
      </c>
      <c r="B5986" s="176">
        <v>768</v>
      </c>
      <c r="C5986" s="176">
        <v>38.200000000000003</v>
      </c>
      <c r="D5986" s="282">
        <v>171</v>
      </c>
      <c r="E5986" s="265"/>
    </row>
    <row r="5987" spans="1:5">
      <c r="A5987" s="283">
        <v>17014</v>
      </c>
      <c r="B5987" s="176">
        <v>112.6</v>
      </c>
      <c r="C5987" s="176">
        <v>40</v>
      </c>
      <c r="D5987" s="282">
        <v>87</v>
      </c>
      <c r="E5987" s="265"/>
    </row>
    <row r="5988" spans="1:5">
      <c r="A5988" s="283">
        <v>17015</v>
      </c>
      <c r="B5988" s="176">
        <v>204</v>
      </c>
      <c r="C5988" s="176">
        <v>45.2</v>
      </c>
      <c r="D5988" s="282">
        <v>108</v>
      </c>
      <c r="E5988" s="265"/>
    </row>
    <row r="5989" spans="1:5">
      <c r="A5989" s="283">
        <v>17016</v>
      </c>
      <c r="B5989" s="176">
        <v>0</v>
      </c>
      <c r="C5989" s="176">
        <v>0</v>
      </c>
      <c r="D5989" s="282">
        <v>87</v>
      </c>
      <c r="E5989" s="265"/>
    </row>
    <row r="5990" spans="1:5">
      <c r="A5990" s="283">
        <v>17017</v>
      </c>
      <c r="B5990" s="176">
        <v>80.900000000000006</v>
      </c>
      <c r="C5990" s="176">
        <v>43.6</v>
      </c>
      <c r="D5990" s="282">
        <v>87</v>
      </c>
      <c r="E5990" s="265"/>
    </row>
    <row r="5991" spans="1:5">
      <c r="A5991" s="283">
        <v>17018</v>
      </c>
      <c r="B5991" s="176">
        <v>106.1</v>
      </c>
      <c r="C5991" s="176">
        <v>46.1</v>
      </c>
      <c r="D5991" s="282">
        <v>87</v>
      </c>
      <c r="E5991" s="265"/>
    </row>
    <row r="5992" spans="1:5">
      <c r="A5992" s="283">
        <v>17019</v>
      </c>
      <c r="B5992" s="176">
        <v>286.2</v>
      </c>
      <c r="C5992" s="176">
        <v>41.7</v>
      </c>
      <c r="D5992" s="282">
        <v>106</v>
      </c>
      <c r="E5992" s="265"/>
    </row>
    <row r="5993" spans="1:5">
      <c r="A5993" s="283">
        <v>17020</v>
      </c>
      <c r="B5993" s="176">
        <v>158.9</v>
      </c>
      <c r="C5993" s="176">
        <v>41.8</v>
      </c>
      <c r="D5993" s="282">
        <v>87</v>
      </c>
      <c r="E5993" s="265"/>
    </row>
    <row r="5994" spans="1:5">
      <c r="A5994" s="283">
        <v>17021</v>
      </c>
      <c r="B5994" s="176">
        <v>16.8</v>
      </c>
      <c r="C5994" s="176">
        <v>42.4</v>
      </c>
      <c r="D5994" s="282">
        <v>87</v>
      </c>
      <c r="E5994" s="265"/>
    </row>
    <row r="5995" spans="1:5">
      <c r="A5995" s="283">
        <v>17022</v>
      </c>
      <c r="B5995" s="176">
        <v>542.6</v>
      </c>
      <c r="C5995" s="176">
        <v>38.799999999999997</v>
      </c>
      <c r="D5995" s="282">
        <v>162</v>
      </c>
      <c r="E5995" s="265"/>
    </row>
    <row r="5996" spans="1:5">
      <c r="A5996" s="283">
        <v>17023</v>
      </c>
      <c r="B5996" s="176">
        <v>154.6</v>
      </c>
      <c r="C5996" s="176">
        <v>40.1</v>
      </c>
      <c r="D5996" s="282">
        <v>87</v>
      </c>
      <c r="E5996" s="265"/>
    </row>
    <row r="5997" spans="1:5">
      <c r="A5997" s="283">
        <v>17024</v>
      </c>
      <c r="B5997" s="176">
        <v>65.7</v>
      </c>
      <c r="C5997" s="176">
        <v>40.1</v>
      </c>
      <c r="D5997" s="282">
        <v>87</v>
      </c>
      <c r="E5997" s="265"/>
    </row>
    <row r="5998" spans="1:5">
      <c r="A5998" s="283">
        <v>17025</v>
      </c>
      <c r="B5998" s="176">
        <v>1164.5</v>
      </c>
      <c r="C5998" s="176">
        <v>38.9</v>
      </c>
      <c r="D5998" s="282">
        <v>103</v>
      </c>
      <c r="E5998" s="265"/>
    </row>
    <row r="5999" spans="1:5">
      <c r="A5999" s="283">
        <v>17026</v>
      </c>
      <c r="B5999" s="176">
        <v>169.8</v>
      </c>
      <c r="C5999" s="176">
        <v>39.200000000000003</v>
      </c>
      <c r="D5999" s="282">
        <v>87</v>
      </c>
      <c r="E5999" s="265"/>
    </row>
    <row r="6000" spans="1:5">
      <c r="A6000" s="283">
        <v>17027</v>
      </c>
      <c r="B6000" s="176">
        <v>0</v>
      </c>
      <c r="C6000" s="176">
        <v>0</v>
      </c>
      <c r="D6000" s="282">
        <v>87</v>
      </c>
      <c r="E6000" s="265"/>
    </row>
    <row r="6001" spans="1:5">
      <c r="A6001" s="283">
        <v>17028</v>
      </c>
      <c r="B6001" s="176">
        <v>111.2</v>
      </c>
      <c r="C6001" s="176">
        <v>42.2</v>
      </c>
      <c r="D6001" s="282">
        <v>87</v>
      </c>
      <c r="E6001" s="265"/>
    </row>
    <row r="6002" spans="1:5">
      <c r="A6002" s="283">
        <v>17029</v>
      </c>
      <c r="B6002" s="176">
        <v>262.89999999999998</v>
      </c>
      <c r="C6002" s="176">
        <v>43</v>
      </c>
      <c r="D6002" s="282">
        <v>87</v>
      </c>
      <c r="E6002" s="265"/>
    </row>
    <row r="6003" spans="1:5">
      <c r="A6003" s="283">
        <v>17030</v>
      </c>
      <c r="B6003" s="176">
        <v>84.7</v>
      </c>
      <c r="C6003" s="176">
        <v>35.5</v>
      </c>
      <c r="D6003" s="282">
        <v>87</v>
      </c>
      <c r="E6003" s="265"/>
    </row>
    <row r="6004" spans="1:5">
      <c r="A6004" s="283">
        <v>17032</v>
      </c>
      <c r="B6004" s="176">
        <v>71.900000000000006</v>
      </c>
      <c r="C6004" s="176">
        <v>42.2</v>
      </c>
      <c r="D6004" s="282">
        <v>87</v>
      </c>
      <c r="E6004" s="265"/>
    </row>
    <row r="6005" spans="1:5">
      <c r="A6005" s="283">
        <v>17033</v>
      </c>
      <c r="B6005" s="176">
        <v>572.79999999999995</v>
      </c>
      <c r="C6005" s="176">
        <v>37</v>
      </c>
      <c r="D6005" s="282">
        <v>162</v>
      </c>
      <c r="E6005" s="265"/>
    </row>
    <row r="6006" spans="1:5">
      <c r="A6006" s="283">
        <v>17034</v>
      </c>
      <c r="B6006" s="176">
        <v>3235.7</v>
      </c>
      <c r="C6006" s="176">
        <v>40.5</v>
      </c>
      <c r="D6006" s="282">
        <v>96</v>
      </c>
      <c r="E6006" s="265"/>
    </row>
    <row r="6007" spans="1:5">
      <c r="A6007" s="283">
        <v>17035</v>
      </c>
      <c r="B6007" s="176">
        <v>27</v>
      </c>
      <c r="C6007" s="176">
        <v>43.1</v>
      </c>
      <c r="D6007" s="282">
        <v>87</v>
      </c>
      <c r="E6007" s="265"/>
    </row>
    <row r="6008" spans="1:5">
      <c r="A6008" s="283">
        <v>17036</v>
      </c>
      <c r="B6008" s="176">
        <v>847.3</v>
      </c>
      <c r="C6008" s="176">
        <v>40.299999999999997</v>
      </c>
      <c r="D6008" s="282">
        <v>103</v>
      </c>
      <c r="E6008" s="265"/>
    </row>
    <row r="6009" spans="1:5">
      <c r="A6009" s="283">
        <v>17037</v>
      </c>
      <c r="B6009" s="176">
        <v>47.2</v>
      </c>
      <c r="C6009" s="176">
        <v>36.700000000000003</v>
      </c>
      <c r="D6009" s="282">
        <v>87</v>
      </c>
      <c r="E6009" s="265"/>
    </row>
    <row r="6010" spans="1:5">
      <c r="A6010" s="283">
        <v>17038</v>
      </c>
      <c r="B6010" s="176">
        <v>100.5</v>
      </c>
      <c r="C6010" s="176">
        <v>38.700000000000003</v>
      </c>
      <c r="D6010" s="282">
        <v>87</v>
      </c>
      <c r="E6010" s="265"/>
    </row>
    <row r="6011" spans="1:5">
      <c r="A6011" s="283">
        <v>17039</v>
      </c>
      <c r="B6011" s="176">
        <v>122.9</v>
      </c>
      <c r="C6011" s="176">
        <v>37.1</v>
      </c>
      <c r="D6011" s="282">
        <v>87</v>
      </c>
      <c r="E6011" s="265"/>
    </row>
    <row r="6012" spans="1:5">
      <c r="A6012" s="283">
        <v>17040</v>
      </c>
      <c r="B6012" s="176">
        <v>60.8</v>
      </c>
      <c r="C6012" s="176">
        <v>41</v>
      </c>
      <c r="D6012" s="282">
        <v>87</v>
      </c>
      <c r="E6012" s="265"/>
    </row>
    <row r="6013" spans="1:5">
      <c r="A6013" s="283">
        <v>17041</v>
      </c>
      <c r="B6013" s="176">
        <v>0</v>
      </c>
      <c r="C6013" s="176">
        <v>0</v>
      </c>
      <c r="D6013" s="282">
        <v>87</v>
      </c>
      <c r="E6013" s="265"/>
    </row>
    <row r="6014" spans="1:5">
      <c r="A6014" s="283">
        <v>17042</v>
      </c>
      <c r="B6014" s="176">
        <v>589.29999999999995</v>
      </c>
      <c r="C6014" s="176">
        <v>42.9</v>
      </c>
      <c r="D6014" s="282">
        <v>118</v>
      </c>
      <c r="E6014" s="265"/>
    </row>
    <row r="6015" spans="1:5">
      <c r="A6015" s="283">
        <v>17043</v>
      </c>
      <c r="B6015" s="176">
        <v>3224.9</v>
      </c>
      <c r="C6015" s="176">
        <v>37.5</v>
      </c>
      <c r="D6015" s="282">
        <v>125</v>
      </c>
      <c r="E6015" s="265"/>
    </row>
    <row r="6016" spans="1:5">
      <c r="A6016" s="283">
        <v>17044</v>
      </c>
      <c r="B6016" s="176">
        <v>221.1</v>
      </c>
      <c r="C6016" s="176">
        <v>43.6</v>
      </c>
      <c r="D6016" s="282">
        <v>110</v>
      </c>
      <c r="E6016" s="265"/>
    </row>
    <row r="6017" spans="1:5">
      <c r="A6017" s="283">
        <v>17045</v>
      </c>
      <c r="B6017" s="176">
        <v>79</v>
      </c>
      <c r="C6017" s="176">
        <v>40.799999999999997</v>
      </c>
      <c r="D6017" s="282">
        <v>87</v>
      </c>
      <c r="E6017" s="265"/>
    </row>
    <row r="6018" spans="1:5">
      <c r="A6018" s="283">
        <v>17046</v>
      </c>
      <c r="B6018" s="176">
        <v>798.3</v>
      </c>
      <c r="C6018" s="176">
        <v>37.9</v>
      </c>
      <c r="D6018" s="282">
        <v>121</v>
      </c>
      <c r="E6018" s="265"/>
    </row>
    <row r="6019" spans="1:5">
      <c r="A6019" s="283">
        <v>17047</v>
      </c>
      <c r="B6019" s="176">
        <v>46.9</v>
      </c>
      <c r="C6019" s="176">
        <v>35.6</v>
      </c>
      <c r="D6019" s="282">
        <v>112</v>
      </c>
      <c r="E6019" s="265"/>
    </row>
    <row r="6020" spans="1:5">
      <c r="A6020" s="283">
        <v>17048</v>
      </c>
      <c r="B6020" s="176">
        <v>179.1</v>
      </c>
      <c r="C6020" s="176">
        <v>40.5</v>
      </c>
      <c r="D6020" s="282">
        <v>87</v>
      </c>
      <c r="E6020" s="265"/>
    </row>
    <row r="6021" spans="1:5">
      <c r="A6021" s="283">
        <v>17049</v>
      </c>
      <c r="B6021" s="176">
        <v>89.4</v>
      </c>
      <c r="C6021" s="176">
        <v>40.799999999999997</v>
      </c>
      <c r="D6021" s="282">
        <v>114</v>
      </c>
      <c r="E6021" s="265"/>
    </row>
    <row r="6022" spans="1:5">
      <c r="A6022" s="283">
        <v>17050</v>
      </c>
      <c r="B6022" s="176">
        <v>981.5</v>
      </c>
      <c r="C6022" s="176">
        <v>42.5</v>
      </c>
      <c r="D6022" s="282">
        <v>111</v>
      </c>
      <c r="E6022" s="265"/>
    </row>
    <row r="6023" spans="1:5">
      <c r="A6023" s="283">
        <v>17051</v>
      </c>
      <c r="B6023" s="176">
        <v>63.2</v>
      </c>
      <c r="C6023" s="176">
        <v>42.9</v>
      </c>
      <c r="D6023" s="282">
        <v>96</v>
      </c>
      <c r="E6023" s="265"/>
    </row>
    <row r="6024" spans="1:5">
      <c r="A6024" s="283">
        <v>17052</v>
      </c>
      <c r="B6024" s="176">
        <v>39.299999999999997</v>
      </c>
      <c r="C6024" s="176">
        <v>42.2</v>
      </c>
      <c r="D6024" s="282">
        <v>87</v>
      </c>
      <c r="E6024" s="265"/>
    </row>
    <row r="6025" spans="1:5">
      <c r="A6025" s="283">
        <v>17053</v>
      </c>
      <c r="B6025" s="176">
        <v>174.9</v>
      </c>
      <c r="C6025" s="176">
        <v>42.8</v>
      </c>
      <c r="D6025" s="282">
        <v>95</v>
      </c>
      <c r="E6025" s="265"/>
    </row>
    <row r="6026" spans="1:5">
      <c r="A6026" s="283">
        <v>17054</v>
      </c>
      <c r="B6026" s="176">
        <v>84.6</v>
      </c>
      <c r="C6026" s="176">
        <v>46.6</v>
      </c>
      <c r="D6026" s="282">
        <v>87</v>
      </c>
      <c r="E6026" s="265"/>
    </row>
    <row r="6027" spans="1:5">
      <c r="A6027" s="283">
        <v>17055</v>
      </c>
      <c r="B6027" s="176">
        <v>905.6</v>
      </c>
      <c r="C6027" s="176">
        <v>40.9</v>
      </c>
      <c r="D6027" s="282">
        <v>155</v>
      </c>
      <c r="E6027" s="265"/>
    </row>
    <row r="6028" spans="1:5">
      <c r="A6028" s="283">
        <v>17056</v>
      </c>
      <c r="B6028" s="176">
        <v>0</v>
      </c>
      <c r="C6028" s="176">
        <v>0</v>
      </c>
      <c r="D6028" s="282">
        <v>87</v>
      </c>
      <c r="E6028" s="265"/>
    </row>
    <row r="6029" spans="1:5">
      <c r="A6029" s="283">
        <v>17057</v>
      </c>
      <c r="B6029" s="176">
        <v>684.8</v>
      </c>
      <c r="C6029" s="176">
        <v>40.5</v>
      </c>
      <c r="D6029" s="282">
        <v>114</v>
      </c>
      <c r="E6029" s="265"/>
    </row>
    <row r="6030" spans="1:5">
      <c r="A6030" s="283">
        <v>17058</v>
      </c>
      <c r="B6030" s="176">
        <v>55.1</v>
      </c>
      <c r="C6030" s="176">
        <v>41.4</v>
      </c>
      <c r="D6030" s="282">
        <v>87</v>
      </c>
      <c r="E6030" s="265"/>
    </row>
    <row r="6031" spans="1:5">
      <c r="A6031" s="283">
        <v>17059</v>
      </c>
      <c r="B6031" s="176">
        <v>96.9</v>
      </c>
      <c r="C6031" s="176">
        <v>41.5</v>
      </c>
      <c r="D6031" s="282">
        <v>87</v>
      </c>
      <c r="E6031" s="265"/>
    </row>
    <row r="6032" spans="1:5">
      <c r="A6032" s="283">
        <v>17060</v>
      </c>
      <c r="B6032" s="176">
        <v>48.6</v>
      </c>
      <c r="C6032" s="176">
        <v>36.4</v>
      </c>
      <c r="D6032" s="282">
        <v>87</v>
      </c>
      <c r="E6032" s="265"/>
    </row>
    <row r="6033" spans="1:5">
      <c r="A6033" s="283">
        <v>17061</v>
      </c>
      <c r="B6033" s="176">
        <v>259.10000000000002</v>
      </c>
      <c r="C6033" s="176">
        <v>43.2</v>
      </c>
      <c r="D6033" s="282">
        <v>108</v>
      </c>
      <c r="E6033" s="265"/>
    </row>
    <row r="6034" spans="1:5">
      <c r="A6034" s="283">
        <v>17062</v>
      </c>
      <c r="B6034" s="176">
        <v>57.8</v>
      </c>
      <c r="C6034" s="176">
        <v>40.9</v>
      </c>
      <c r="D6034" s="282">
        <v>87</v>
      </c>
      <c r="E6034" s="265"/>
    </row>
    <row r="6035" spans="1:5">
      <c r="A6035" s="283">
        <v>17063</v>
      </c>
      <c r="B6035" s="176">
        <v>37.299999999999997</v>
      </c>
      <c r="C6035" s="176">
        <v>41.9</v>
      </c>
      <c r="D6035" s="282">
        <v>110</v>
      </c>
      <c r="E6035" s="265"/>
    </row>
    <row r="6036" spans="1:5">
      <c r="A6036" s="283">
        <v>17064</v>
      </c>
      <c r="B6036" s="176">
        <v>0</v>
      </c>
      <c r="C6036" s="176">
        <v>0</v>
      </c>
      <c r="D6036" s="282">
        <v>87</v>
      </c>
      <c r="E6036" s="265"/>
    </row>
    <row r="6037" spans="1:5">
      <c r="A6037" s="283">
        <v>17065</v>
      </c>
      <c r="B6037" s="176">
        <v>273.10000000000002</v>
      </c>
      <c r="C6037" s="176">
        <v>40.1</v>
      </c>
      <c r="D6037" s="282">
        <v>87</v>
      </c>
      <c r="E6037" s="265"/>
    </row>
    <row r="6038" spans="1:5">
      <c r="A6038" s="283">
        <v>17066</v>
      </c>
      <c r="B6038" s="176">
        <v>122.9</v>
      </c>
      <c r="C6038" s="176">
        <v>41.1</v>
      </c>
      <c r="D6038" s="282">
        <v>122</v>
      </c>
      <c r="E6038" s="265"/>
    </row>
    <row r="6039" spans="1:5">
      <c r="A6039" s="283">
        <v>17067</v>
      </c>
      <c r="B6039" s="176">
        <v>279.7</v>
      </c>
      <c r="C6039" s="176">
        <v>41.2</v>
      </c>
      <c r="D6039" s="282">
        <v>151</v>
      </c>
      <c r="E6039" s="265"/>
    </row>
    <row r="6040" spans="1:5">
      <c r="A6040" s="283">
        <v>17068</v>
      </c>
      <c r="B6040" s="176">
        <v>129.9</v>
      </c>
      <c r="C6040" s="176">
        <v>41</v>
      </c>
      <c r="D6040" s="282">
        <v>121</v>
      </c>
      <c r="E6040" s="265"/>
    </row>
    <row r="6041" spans="1:5">
      <c r="A6041" s="283">
        <v>17069</v>
      </c>
      <c r="B6041" s="176">
        <v>196.9</v>
      </c>
      <c r="C6041" s="176">
        <v>39.5</v>
      </c>
      <c r="D6041" s="282">
        <v>87</v>
      </c>
      <c r="E6041" s="265"/>
    </row>
    <row r="6042" spans="1:5">
      <c r="A6042" s="283">
        <v>17070</v>
      </c>
      <c r="B6042" s="176">
        <v>1075</v>
      </c>
      <c r="C6042" s="176">
        <v>41.6</v>
      </c>
      <c r="D6042" s="282">
        <v>110</v>
      </c>
      <c r="E6042" s="265"/>
    </row>
    <row r="6043" spans="1:5">
      <c r="A6043" s="283">
        <v>17071</v>
      </c>
      <c r="B6043" s="176">
        <v>0</v>
      </c>
      <c r="C6043" s="176">
        <v>0</v>
      </c>
      <c r="D6043" s="282">
        <v>87</v>
      </c>
      <c r="E6043" s="265"/>
    </row>
    <row r="6044" spans="1:5">
      <c r="A6044" s="283">
        <v>17072</v>
      </c>
      <c r="B6044" s="176">
        <v>476.1</v>
      </c>
      <c r="C6044" s="176">
        <v>48.5</v>
      </c>
      <c r="D6044" s="282">
        <v>97</v>
      </c>
      <c r="E6044" s="265"/>
    </row>
    <row r="6045" spans="1:5">
      <c r="A6045" s="283">
        <v>17073</v>
      </c>
      <c r="B6045" s="176">
        <v>252</v>
      </c>
      <c r="C6045" s="176">
        <v>37.299999999999997</v>
      </c>
      <c r="D6045" s="282">
        <v>110</v>
      </c>
      <c r="E6045" s="265"/>
    </row>
    <row r="6046" spans="1:5">
      <c r="A6046" s="283">
        <v>17074</v>
      </c>
      <c r="B6046" s="176">
        <v>99.4</v>
      </c>
      <c r="C6046" s="176">
        <v>40.4</v>
      </c>
      <c r="D6046" s="282">
        <v>121</v>
      </c>
      <c r="E6046" s="265"/>
    </row>
    <row r="6047" spans="1:5">
      <c r="A6047" s="283">
        <v>17075</v>
      </c>
      <c r="B6047" s="176">
        <v>0</v>
      </c>
      <c r="C6047" s="176">
        <v>0</v>
      </c>
      <c r="D6047" s="282">
        <v>87</v>
      </c>
      <c r="E6047" s="265"/>
    </row>
    <row r="6048" spans="1:5">
      <c r="A6048" s="283">
        <v>17076</v>
      </c>
      <c r="B6048" s="176">
        <v>79.599999999999994</v>
      </c>
      <c r="C6048" s="176">
        <v>40.299999999999997</v>
      </c>
      <c r="D6048" s="282">
        <v>87</v>
      </c>
      <c r="E6048" s="265"/>
    </row>
    <row r="6049" spans="1:5">
      <c r="A6049" s="283">
        <v>17077</v>
      </c>
      <c r="B6049" s="176">
        <v>0</v>
      </c>
      <c r="C6049" s="176">
        <v>0</v>
      </c>
      <c r="D6049" s="282">
        <v>87</v>
      </c>
      <c r="E6049" s="265"/>
    </row>
    <row r="6050" spans="1:5">
      <c r="A6050" s="283">
        <v>17078</v>
      </c>
      <c r="B6050" s="176">
        <v>616.79999999999995</v>
      </c>
      <c r="C6050" s="176">
        <v>42.5</v>
      </c>
      <c r="D6050" s="282">
        <v>95</v>
      </c>
      <c r="E6050" s="265"/>
    </row>
    <row r="6051" spans="1:5">
      <c r="A6051" s="283">
        <v>17080</v>
      </c>
      <c r="B6051" s="176">
        <v>0</v>
      </c>
      <c r="C6051" s="176">
        <v>0</v>
      </c>
      <c r="D6051" s="282">
        <v>87</v>
      </c>
      <c r="E6051" s="265"/>
    </row>
    <row r="6052" spans="1:5">
      <c r="A6052" s="283">
        <v>17081</v>
      </c>
      <c r="B6052" s="176">
        <v>0</v>
      </c>
      <c r="C6052" s="176">
        <v>0</v>
      </c>
      <c r="D6052" s="282">
        <v>87</v>
      </c>
      <c r="E6052" s="265"/>
    </row>
    <row r="6053" spans="1:5">
      <c r="A6053" s="283">
        <v>17082</v>
      </c>
      <c r="B6053" s="176">
        <v>66.400000000000006</v>
      </c>
      <c r="C6053" s="176">
        <v>39.700000000000003</v>
      </c>
      <c r="D6053" s="282">
        <v>87</v>
      </c>
      <c r="E6053" s="265"/>
    </row>
    <row r="6054" spans="1:5">
      <c r="A6054" s="283">
        <v>17083</v>
      </c>
      <c r="B6054" s="176">
        <v>239.9</v>
      </c>
      <c r="C6054" s="176">
        <v>54.6</v>
      </c>
      <c r="D6054" s="282">
        <v>87</v>
      </c>
      <c r="E6054" s="265"/>
    </row>
    <row r="6055" spans="1:5">
      <c r="A6055" s="283">
        <v>17084</v>
      </c>
      <c r="B6055" s="176">
        <v>99.9</v>
      </c>
      <c r="C6055" s="176">
        <v>41.6</v>
      </c>
      <c r="D6055" s="282">
        <v>87</v>
      </c>
      <c r="E6055" s="265"/>
    </row>
    <row r="6056" spans="1:5">
      <c r="A6056" s="283">
        <v>17085</v>
      </c>
      <c r="B6056" s="176">
        <v>850.7</v>
      </c>
      <c r="C6056" s="176">
        <v>44.7</v>
      </c>
      <c r="D6056" s="282">
        <v>87</v>
      </c>
      <c r="E6056" s="265"/>
    </row>
    <row r="6057" spans="1:5">
      <c r="A6057" s="283">
        <v>17086</v>
      </c>
      <c r="B6057" s="176">
        <v>67.5</v>
      </c>
      <c r="C6057" s="176">
        <v>38.1</v>
      </c>
      <c r="D6057" s="282">
        <v>87</v>
      </c>
      <c r="E6057" s="265"/>
    </row>
    <row r="6058" spans="1:5">
      <c r="A6058" s="283">
        <v>17087</v>
      </c>
      <c r="B6058" s="176">
        <v>168.3</v>
      </c>
      <c r="C6058" s="176">
        <v>37.9</v>
      </c>
      <c r="D6058" s="282">
        <v>87</v>
      </c>
      <c r="E6058" s="265"/>
    </row>
    <row r="6059" spans="1:5">
      <c r="A6059" s="283">
        <v>17088</v>
      </c>
      <c r="B6059" s="176">
        <v>0</v>
      </c>
      <c r="C6059" s="176">
        <v>0</v>
      </c>
      <c r="D6059" s="282">
        <v>87</v>
      </c>
      <c r="E6059" s="265"/>
    </row>
    <row r="6060" spans="1:5">
      <c r="A6060" s="283">
        <v>17089</v>
      </c>
      <c r="B6060" s="176">
        <v>0</v>
      </c>
      <c r="C6060" s="176">
        <v>0</v>
      </c>
      <c r="D6060" s="282">
        <v>87</v>
      </c>
      <c r="E6060" s="265"/>
    </row>
    <row r="6061" spans="1:5">
      <c r="A6061" s="283">
        <v>17090</v>
      </c>
      <c r="B6061" s="176">
        <v>147.1</v>
      </c>
      <c r="C6061" s="176">
        <v>40.4</v>
      </c>
      <c r="D6061" s="282">
        <v>87</v>
      </c>
      <c r="E6061" s="265"/>
    </row>
    <row r="6062" spans="1:5">
      <c r="A6062" s="283">
        <v>17093</v>
      </c>
      <c r="B6062" s="176">
        <v>0</v>
      </c>
      <c r="C6062" s="176">
        <v>0</v>
      </c>
      <c r="D6062" s="282">
        <v>87</v>
      </c>
      <c r="E6062" s="265"/>
    </row>
    <row r="6063" spans="1:5">
      <c r="A6063" s="283">
        <v>17094</v>
      </c>
      <c r="B6063" s="176">
        <v>71.5</v>
      </c>
      <c r="C6063" s="176">
        <v>41.9</v>
      </c>
      <c r="D6063" s="282">
        <v>87</v>
      </c>
      <c r="E6063" s="265"/>
    </row>
    <row r="6064" spans="1:5">
      <c r="A6064" s="283">
        <v>17097</v>
      </c>
      <c r="B6064" s="176">
        <v>135.5</v>
      </c>
      <c r="C6064" s="176">
        <v>43.5</v>
      </c>
      <c r="D6064" s="282">
        <v>87</v>
      </c>
      <c r="E6064" s="265"/>
    </row>
    <row r="6065" spans="1:5">
      <c r="A6065" s="283">
        <v>17098</v>
      </c>
      <c r="B6065" s="176">
        <v>254.2</v>
      </c>
      <c r="C6065" s="176">
        <v>41.3</v>
      </c>
      <c r="D6065" s="282">
        <v>87</v>
      </c>
      <c r="E6065" s="265"/>
    </row>
    <row r="6066" spans="1:5">
      <c r="A6066" s="283">
        <v>17099</v>
      </c>
      <c r="B6066" s="176">
        <v>378.5</v>
      </c>
      <c r="C6066" s="176">
        <v>43.9</v>
      </c>
      <c r="D6066" s="282">
        <v>87</v>
      </c>
      <c r="E6066" s="265"/>
    </row>
    <row r="6067" spans="1:5">
      <c r="A6067" s="283">
        <v>17101</v>
      </c>
      <c r="B6067" s="176">
        <v>3924.4</v>
      </c>
      <c r="C6067" s="176">
        <v>42.2</v>
      </c>
      <c r="D6067" s="282">
        <v>139</v>
      </c>
      <c r="E6067" s="265"/>
    </row>
    <row r="6068" spans="1:5">
      <c r="A6068" s="283">
        <v>17102</v>
      </c>
      <c r="B6068" s="176">
        <v>11013.2</v>
      </c>
      <c r="C6068" s="176">
        <v>37.5</v>
      </c>
      <c r="D6068" s="282">
        <v>95</v>
      </c>
      <c r="E6068" s="265"/>
    </row>
    <row r="6069" spans="1:5">
      <c r="A6069" s="283">
        <v>17103</v>
      </c>
      <c r="B6069" s="176">
        <v>3334.9</v>
      </c>
      <c r="C6069" s="176">
        <v>32.1</v>
      </c>
      <c r="D6069" s="282">
        <v>118</v>
      </c>
      <c r="E6069" s="265"/>
    </row>
    <row r="6070" spans="1:5">
      <c r="A6070" s="283">
        <v>17104</v>
      </c>
      <c r="B6070" s="176">
        <v>6728.5</v>
      </c>
      <c r="C6070" s="176">
        <v>30.3</v>
      </c>
      <c r="D6070" s="282">
        <v>121</v>
      </c>
      <c r="E6070" s="265"/>
    </row>
    <row r="6071" spans="1:5">
      <c r="A6071" s="283">
        <v>17105</v>
      </c>
      <c r="B6071" s="176">
        <v>0</v>
      </c>
      <c r="C6071" s="176">
        <v>0</v>
      </c>
      <c r="D6071" s="282">
        <v>87</v>
      </c>
      <c r="E6071" s="265"/>
    </row>
    <row r="6072" spans="1:5">
      <c r="A6072" s="283">
        <v>17106</v>
      </c>
      <c r="B6072" s="176">
        <v>0</v>
      </c>
      <c r="C6072" s="176">
        <v>0</v>
      </c>
      <c r="D6072" s="282">
        <v>87</v>
      </c>
      <c r="E6072" s="265"/>
    </row>
    <row r="6073" spans="1:5">
      <c r="A6073" s="283">
        <v>17107</v>
      </c>
      <c r="B6073" s="176">
        <v>0</v>
      </c>
      <c r="C6073" s="176">
        <v>0</v>
      </c>
      <c r="D6073" s="282">
        <v>87</v>
      </c>
      <c r="E6073" s="265"/>
    </row>
    <row r="6074" spans="1:5">
      <c r="A6074" s="283">
        <v>17108</v>
      </c>
      <c r="B6074" s="176">
        <v>0</v>
      </c>
      <c r="C6074" s="176">
        <v>0</v>
      </c>
      <c r="D6074" s="282">
        <v>87</v>
      </c>
      <c r="E6074" s="265"/>
    </row>
    <row r="6075" spans="1:5">
      <c r="A6075" s="283">
        <v>17109</v>
      </c>
      <c r="B6075" s="176">
        <v>2871.2</v>
      </c>
      <c r="C6075" s="176">
        <v>38.6</v>
      </c>
      <c r="D6075" s="282">
        <v>138</v>
      </c>
      <c r="E6075" s="265"/>
    </row>
    <row r="6076" spans="1:5">
      <c r="A6076" s="283">
        <v>17110</v>
      </c>
      <c r="B6076" s="176">
        <v>1777</v>
      </c>
      <c r="C6076" s="176">
        <v>39</v>
      </c>
      <c r="D6076" s="282">
        <v>164</v>
      </c>
      <c r="E6076" s="265"/>
    </row>
    <row r="6077" spans="1:5">
      <c r="A6077" s="283">
        <v>17111</v>
      </c>
      <c r="B6077" s="176">
        <v>1543</v>
      </c>
      <c r="C6077" s="176">
        <v>40.5</v>
      </c>
      <c r="D6077" s="282">
        <v>173</v>
      </c>
      <c r="E6077" s="265"/>
    </row>
    <row r="6078" spans="1:5">
      <c r="A6078" s="283">
        <v>17112</v>
      </c>
      <c r="B6078" s="176">
        <v>424</v>
      </c>
      <c r="C6078" s="176">
        <v>43.6</v>
      </c>
      <c r="D6078" s="282">
        <v>183</v>
      </c>
      <c r="E6078" s="265"/>
    </row>
    <row r="6079" spans="1:5">
      <c r="A6079" s="283">
        <v>17113</v>
      </c>
      <c r="B6079" s="176">
        <v>2417.1</v>
      </c>
      <c r="C6079" s="176">
        <v>36.9</v>
      </c>
      <c r="D6079" s="282">
        <v>87</v>
      </c>
      <c r="E6079" s="265"/>
    </row>
    <row r="6080" spans="1:5">
      <c r="A6080" s="283">
        <v>17120</v>
      </c>
      <c r="B6080" s="176">
        <v>0</v>
      </c>
      <c r="C6080" s="176">
        <v>0</v>
      </c>
      <c r="D6080" s="282">
        <v>87</v>
      </c>
      <c r="E6080" s="265"/>
    </row>
    <row r="6081" spans="1:5">
      <c r="A6081" s="283">
        <v>17122</v>
      </c>
      <c r="B6081" s="176">
        <v>0</v>
      </c>
      <c r="C6081" s="176">
        <v>0</v>
      </c>
      <c r="D6081" s="282">
        <v>87</v>
      </c>
      <c r="E6081" s="265"/>
    </row>
    <row r="6082" spans="1:5">
      <c r="A6082" s="283">
        <v>17123</v>
      </c>
      <c r="B6082" s="176">
        <v>0</v>
      </c>
      <c r="C6082" s="176">
        <v>0</v>
      </c>
      <c r="D6082" s="282">
        <v>87</v>
      </c>
      <c r="E6082" s="265"/>
    </row>
    <row r="6083" spans="1:5">
      <c r="A6083" s="283">
        <v>17125</v>
      </c>
      <c r="B6083" s="176">
        <v>0</v>
      </c>
      <c r="C6083" s="176">
        <v>0</v>
      </c>
      <c r="D6083" s="282">
        <v>87</v>
      </c>
      <c r="E6083" s="265"/>
    </row>
    <row r="6084" spans="1:5">
      <c r="A6084" s="283">
        <v>17126</v>
      </c>
      <c r="B6084" s="176">
        <v>0</v>
      </c>
      <c r="C6084" s="176">
        <v>0</v>
      </c>
      <c r="D6084" s="282">
        <v>87</v>
      </c>
      <c r="E6084" s="265"/>
    </row>
    <row r="6085" spans="1:5">
      <c r="A6085" s="283">
        <v>17127</v>
      </c>
      <c r="B6085" s="176">
        <v>0</v>
      </c>
      <c r="C6085" s="176">
        <v>0</v>
      </c>
      <c r="D6085" s="282">
        <v>87</v>
      </c>
      <c r="E6085" s="265"/>
    </row>
    <row r="6086" spans="1:5">
      <c r="A6086" s="283">
        <v>17140</v>
      </c>
      <c r="B6086" s="176">
        <v>0</v>
      </c>
      <c r="C6086" s="176">
        <v>0</v>
      </c>
      <c r="D6086" s="282">
        <v>87</v>
      </c>
      <c r="E6086" s="265"/>
    </row>
    <row r="6087" spans="1:5">
      <c r="A6087" s="283">
        <v>17177</v>
      </c>
      <c r="B6087" s="176">
        <v>0</v>
      </c>
      <c r="C6087" s="176">
        <v>0</v>
      </c>
      <c r="D6087" s="282">
        <v>87</v>
      </c>
      <c r="E6087" s="265"/>
    </row>
    <row r="6088" spans="1:5">
      <c r="A6088" s="283">
        <v>17201</v>
      </c>
      <c r="B6088" s="176">
        <v>629.4</v>
      </c>
      <c r="C6088" s="176">
        <v>38.799999999999997</v>
      </c>
      <c r="D6088" s="282">
        <v>176</v>
      </c>
      <c r="E6088" s="265"/>
    </row>
    <row r="6089" spans="1:5">
      <c r="A6089" s="283">
        <v>17202</v>
      </c>
      <c r="B6089" s="176">
        <v>257.10000000000002</v>
      </c>
      <c r="C6089" s="176">
        <v>41.7</v>
      </c>
      <c r="D6089" s="282">
        <v>117</v>
      </c>
      <c r="E6089" s="265"/>
    </row>
    <row r="6090" spans="1:5">
      <c r="A6090" s="283">
        <v>17210</v>
      </c>
      <c r="B6090" s="176">
        <v>0</v>
      </c>
      <c r="C6090" s="176">
        <v>0</v>
      </c>
      <c r="D6090" s="282">
        <v>87</v>
      </c>
      <c r="E6090" s="265"/>
    </row>
    <row r="6091" spans="1:5">
      <c r="A6091" s="283">
        <v>17211</v>
      </c>
      <c r="B6091" s="176">
        <v>13.1</v>
      </c>
      <c r="C6091" s="176">
        <v>46.6</v>
      </c>
      <c r="D6091" s="282">
        <v>87</v>
      </c>
      <c r="E6091" s="265"/>
    </row>
    <row r="6092" spans="1:5">
      <c r="A6092" s="283">
        <v>17212</v>
      </c>
      <c r="B6092" s="176">
        <v>35.200000000000003</v>
      </c>
      <c r="C6092" s="176">
        <v>43.1</v>
      </c>
      <c r="D6092" s="282">
        <v>87</v>
      </c>
      <c r="E6092" s="265"/>
    </row>
    <row r="6093" spans="1:5">
      <c r="A6093" s="283">
        <v>17213</v>
      </c>
      <c r="B6093" s="176">
        <v>17.2</v>
      </c>
      <c r="C6093" s="176">
        <v>42.2</v>
      </c>
      <c r="D6093" s="282">
        <v>87</v>
      </c>
      <c r="E6093" s="265"/>
    </row>
    <row r="6094" spans="1:5">
      <c r="A6094" s="283">
        <v>17214</v>
      </c>
      <c r="B6094" s="176">
        <v>505.8</v>
      </c>
      <c r="C6094" s="176">
        <v>42.2</v>
      </c>
      <c r="D6094" s="282">
        <v>87</v>
      </c>
      <c r="E6094" s="265"/>
    </row>
    <row r="6095" spans="1:5">
      <c r="A6095" s="283">
        <v>17215</v>
      </c>
      <c r="B6095" s="176">
        <v>35.1</v>
      </c>
      <c r="C6095" s="176">
        <v>43.6</v>
      </c>
      <c r="D6095" s="282">
        <v>87</v>
      </c>
      <c r="E6095" s="265"/>
    </row>
    <row r="6096" spans="1:5">
      <c r="A6096" s="283">
        <v>17217</v>
      </c>
      <c r="B6096" s="176">
        <v>49.3</v>
      </c>
      <c r="C6096" s="176">
        <v>34.1</v>
      </c>
      <c r="D6096" s="282">
        <v>87</v>
      </c>
      <c r="E6096" s="265"/>
    </row>
    <row r="6097" spans="1:5">
      <c r="A6097" s="283">
        <v>17219</v>
      </c>
      <c r="B6097" s="176">
        <v>40</v>
      </c>
      <c r="C6097" s="176">
        <v>36.700000000000003</v>
      </c>
      <c r="D6097" s="282">
        <v>87</v>
      </c>
      <c r="E6097" s="265"/>
    </row>
    <row r="6098" spans="1:5">
      <c r="A6098" s="283">
        <v>17220</v>
      </c>
      <c r="B6098" s="176">
        <v>34.299999999999997</v>
      </c>
      <c r="C6098" s="176">
        <v>36.299999999999997</v>
      </c>
      <c r="D6098" s="282">
        <v>87</v>
      </c>
      <c r="E6098" s="265"/>
    </row>
    <row r="6099" spans="1:5">
      <c r="A6099" s="283">
        <v>17221</v>
      </c>
      <c r="B6099" s="176">
        <v>39</v>
      </c>
      <c r="C6099" s="176">
        <v>42.5</v>
      </c>
      <c r="D6099" s="282">
        <v>87</v>
      </c>
      <c r="E6099" s="265"/>
    </row>
    <row r="6100" spans="1:5">
      <c r="A6100" s="283">
        <v>17222</v>
      </c>
      <c r="B6100" s="176">
        <v>188</v>
      </c>
      <c r="C6100" s="176">
        <v>44.7</v>
      </c>
      <c r="D6100" s="282">
        <v>95</v>
      </c>
      <c r="E6100" s="265"/>
    </row>
    <row r="6101" spans="1:5">
      <c r="A6101" s="283">
        <v>17223</v>
      </c>
      <c r="B6101" s="176">
        <v>34.700000000000003</v>
      </c>
      <c r="C6101" s="176">
        <v>43.4</v>
      </c>
      <c r="D6101" s="282">
        <v>87</v>
      </c>
      <c r="E6101" s="265"/>
    </row>
    <row r="6102" spans="1:5">
      <c r="A6102" s="283">
        <v>17224</v>
      </c>
      <c r="B6102" s="176">
        <v>48</v>
      </c>
      <c r="C6102" s="176">
        <v>42.5</v>
      </c>
      <c r="D6102" s="282">
        <v>87</v>
      </c>
      <c r="E6102" s="265"/>
    </row>
    <row r="6103" spans="1:5">
      <c r="A6103" s="283">
        <v>17225</v>
      </c>
      <c r="B6103" s="176">
        <v>225.4</v>
      </c>
      <c r="C6103" s="176">
        <v>39</v>
      </c>
      <c r="D6103" s="282">
        <v>94</v>
      </c>
      <c r="E6103" s="265"/>
    </row>
    <row r="6104" spans="1:5">
      <c r="A6104" s="283">
        <v>17228</v>
      </c>
      <c r="B6104" s="176">
        <v>35</v>
      </c>
      <c r="C6104" s="176">
        <v>38.6</v>
      </c>
      <c r="D6104" s="282">
        <v>87</v>
      </c>
      <c r="E6104" s="265"/>
    </row>
    <row r="6105" spans="1:5">
      <c r="A6105" s="283">
        <v>17229</v>
      </c>
      <c r="B6105" s="176">
        <v>32.5</v>
      </c>
      <c r="C6105" s="176">
        <v>41.6</v>
      </c>
      <c r="D6105" s="282">
        <v>87</v>
      </c>
      <c r="E6105" s="265"/>
    </row>
    <row r="6106" spans="1:5">
      <c r="A6106" s="283">
        <v>17231</v>
      </c>
      <c r="B6106" s="176">
        <v>0</v>
      </c>
      <c r="C6106" s="176">
        <v>0</v>
      </c>
      <c r="D6106" s="282">
        <v>87</v>
      </c>
      <c r="E6106" s="265"/>
    </row>
    <row r="6107" spans="1:5">
      <c r="A6107" s="283">
        <v>17232</v>
      </c>
      <c r="B6107" s="176">
        <v>65.5</v>
      </c>
      <c r="C6107" s="176">
        <v>36.9</v>
      </c>
      <c r="D6107" s="282">
        <v>87</v>
      </c>
      <c r="E6107" s="265"/>
    </row>
    <row r="6108" spans="1:5">
      <c r="A6108" s="283">
        <v>17233</v>
      </c>
      <c r="B6108" s="176">
        <v>57.9</v>
      </c>
      <c r="C6108" s="176">
        <v>41.1</v>
      </c>
      <c r="D6108" s="282">
        <v>106</v>
      </c>
      <c r="E6108" s="265"/>
    </row>
    <row r="6109" spans="1:5">
      <c r="A6109" s="283">
        <v>17235</v>
      </c>
      <c r="B6109" s="176">
        <v>198.4</v>
      </c>
      <c r="C6109" s="176">
        <v>37.299999999999997</v>
      </c>
      <c r="D6109" s="282">
        <v>87</v>
      </c>
      <c r="E6109" s="265"/>
    </row>
    <row r="6110" spans="1:5">
      <c r="A6110" s="283">
        <v>17236</v>
      </c>
      <c r="B6110" s="176">
        <v>71.5</v>
      </c>
      <c r="C6110" s="176">
        <v>39.799999999999997</v>
      </c>
      <c r="D6110" s="282">
        <v>121</v>
      </c>
      <c r="E6110" s="265"/>
    </row>
    <row r="6111" spans="1:5">
      <c r="A6111" s="283">
        <v>17237</v>
      </c>
      <c r="B6111" s="176">
        <v>1022.2</v>
      </c>
      <c r="C6111" s="176">
        <v>33.299999999999997</v>
      </c>
      <c r="D6111" s="282">
        <v>87</v>
      </c>
      <c r="E6111" s="265"/>
    </row>
    <row r="6112" spans="1:5">
      <c r="A6112" s="283">
        <v>17238</v>
      </c>
      <c r="B6112" s="176">
        <v>29.7</v>
      </c>
      <c r="C6112" s="176">
        <v>41.3</v>
      </c>
      <c r="D6112" s="282">
        <v>114</v>
      </c>
      <c r="E6112" s="265"/>
    </row>
    <row r="6113" spans="1:5">
      <c r="A6113" s="283">
        <v>17239</v>
      </c>
      <c r="B6113" s="176">
        <v>37.9</v>
      </c>
      <c r="C6113" s="176">
        <v>42.4</v>
      </c>
      <c r="D6113" s="282">
        <v>87</v>
      </c>
      <c r="E6113" s="265"/>
    </row>
    <row r="6114" spans="1:5">
      <c r="A6114" s="283">
        <v>17240</v>
      </c>
      <c r="B6114" s="176">
        <v>81.2</v>
      </c>
      <c r="C6114" s="176">
        <v>37.700000000000003</v>
      </c>
      <c r="D6114" s="282">
        <v>87</v>
      </c>
      <c r="E6114" s="265"/>
    </row>
    <row r="6115" spans="1:5">
      <c r="A6115" s="283">
        <v>17241</v>
      </c>
      <c r="B6115" s="176">
        <v>101.1</v>
      </c>
      <c r="C6115" s="176">
        <v>40.799999999999997</v>
      </c>
      <c r="D6115" s="282">
        <v>95</v>
      </c>
      <c r="E6115" s="265"/>
    </row>
    <row r="6116" spans="1:5">
      <c r="A6116" s="283">
        <v>17243</v>
      </c>
      <c r="B6116" s="176">
        <v>60.8</v>
      </c>
      <c r="C6116" s="176">
        <v>44</v>
      </c>
      <c r="D6116" s="282">
        <v>114</v>
      </c>
      <c r="E6116" s="265"/>
    </row>
    <row r="6117" spans="1:5">
      <c r="A6117" s="283">
        <v>17244</v>
      </c>
      <c r="B6117" s="176">
        <v>50.1</v>
      </c>
      <c r="C6117" s="176">
        <v>39.4</v>
      </c>
      <c r="D6117" s="282">
        <v>87</v>
      </c>
      <c r="E6117" s="265"/>
    </row>
    <row r="6118" spans="1:5">
      <c r="A6118" s="283">
        <v>17246</v>
      </c>
      <c r="B6118" s="176">
        <v>62</v>
      </c>
      <c r="C6118" s="176">
        <v>42.9</v>
      </c>
      <c r="D6118" s="282">
        <v>87</v>
      </c>
      <c r="E6118" s="265"/>
    </row>
    <row r="6119" spans="1:5">
      <c r="A6119" s="283">
        <v>17247</v>
      </c>
      <c r="B6119" s="176">
        <v>127.3</v>
      </c>
      <c r="C6119" s="176">
        <v>38.299999999999997</v>
      </c>
      <c r="D6119" s="282">
        <v>87</v>
      </c>
      <c r="E6119" s="265"/>
    </row>
    <row r="6120" spans="1:5">
      <c r="A6120" s="283">
        <v>17249</v>
      </c>
      <c r="B6120" s="176">
        <v>0</v>
      </c>
      <c r="C6120" s="176">
        <v>0</v>
      </c>
      <c r="D6120" s="282">
        <v>87</v>
      </c>
      <c r="E6120" s="265"/>
    </row>
    <row r="6121" spans="1:5">
      <c r="A6121" s="283">
        <v>17250</v>
      </c>
      <c r="B6121" s="176">
        <v>0</v>
      </c>
      <c r="C6121" s="176">
        <v>0</v>
      </c>
      <c r="D6121" s="282">
        <v>87</v>
      </c>
      <c r="E6121" s="265"/>
    </row>
    <row r="6122" spans="1:5">
      <c r="A6122" s="283">
        <v>17251</v>
      </c>
      <c r="B6122" s="176">
        <v>0</v>
      </c>
      <c r="C6122" s="176">
        <v>0</v>
      </c>
      <c r="D6122" s="282">
        <v>87</v>
      </c>
      <c r="E6122" s="265"/>
    </row>
    <row r="6123" spans="1:5">
      <c r="A6123" s="283">
        <v>17252</v>
      </c>
      <c r="B6123" s="176">
        <v>96.9</v>
      </c>
      <c r="C6123" s="176">
        <v>39.9</v>
      </c>
      <c r="D6123" s="282">
        <v>87</v>
      </c>
      <c r="E6123" s="265"/>
    </row>
    <row r="6124" spans="1:5">
      <c r="A6124" s="283">
        <v>17253</v>
      </c>
      <c r="B6124" s="176">
        <v>0</v>
      </c>
      <c r="C6124" s="176">
        <v>0</v>
      </c>
      <c r="D6124" s="282">
        <v>87</v>
      </c>
      <c r="E6124" s="265"/>
    </row>
    <row r="6125" spans="1:5">
      <c r="A6125" s="283">
        <v>17254</v>
      </c>
      <c r="B6125" s="176">
        <v>0</v>
      </c>
      <c r="C6125" s="176">
        <v>0</v>
      </c>
      <c r="D6125" s="282">
        <v>87</v>
      </c>
      <c r="E6125" s="265"/>
    </row>
    <row r="6126" spans="1:5">
      <c r="A6126" s="283">
        <v>17255</v>
      </c>
      <c r="B6126" s="176">
        <v>32.9</v>
      </c>
      <c r="C6126" s="176">
        <v>42.5</v>
      </c>
      <c r="D6126" s="282">
        <v>87</v>
      </c>
      <c r="E6126" s="265"/>
    </row>
    <row r="6127" spans="1:5">
      <c r="A6127" s="283">
        <v>17256</v>
      </c>
      <c r="B6127" s="176">
        <v>0</v>
      </c>
      <c r="C6127" s="176">
        <v>0</v>
      </c>
      <c r="D6127" s="282">
        <v>87</v>
      </c>
      <c r="E6127" s="265"/>
    </row>
    <row r="6128" spans="1:5">
      <c r="A6128" s="283">
        <v>17257</v>
      </c>
      <c r="B6128" s="176">
        <v>233.7</v>
      </c>
      <c r="C6128" s="176">
        <v>29.5</v>
      </c>
      <c r="D6128" s="282">
        <v>144</v>
      </c>
      <c r="E6128" s="265"/>
    </row>
    <row r="6129" spans="1:5">
      <c r="A6129" s="283">
        <v>17260</v>
      </c>
      <c r="B6129" s="176">
        <v>40.6</v>
      </c>
      <c r="C6129" s="176">
        <v>42.3</v>
      </c>
      <c r="D6129" s="282">
        <v>87</v>
      </c>
      <c r="E6129" s="265"/>
    </row>
    <row r="6130" spans="1:5">
      <c r="A6130" s="283">
        <v>17261</v>
      </c>
      <c r="B6130" s="176">
        <v>0</v>
      </c>
      <c r="C6130" s="176">
        <v>0</v>
      </c>
      <c r="D6130" s="282">
        <v>87</v>
      </c>
      <c r="E6130" s="265"/>
    </row>
    <row r="6131" spans="1:5">
      <c r="A6131" s="283">
        <v>17262</v>
      </c>
      <c r="B6131" s="176">
        <v>37.4</v>
      </c>
      <c r="C6131" s="176">
        <v>36.299999999999997</v>
      </c>
      <c r="D6131" s="282">
        <v>87</v>
      </c>
      <c r="E6131" s="265"/>
    </row>
    <row r="6132" spans="1:5">
      <c r="A6132" s="283">
        <v>17263</v>
      </c>
      <c r="B6132" s="176">
        <v>0</v>
      </c>
      <c r="C6132" s="176">
        <v>0</v>
      </c>
      <c r="D6132" s="282">
        <v>87</v>
      </c>
      <c r="E6132" s="265"/>
    </row>
    <row r="6133" spans="1:5">
      <c r="A6133" s="283">
        <v>17264</v>
      </c>
      <c r="B6133" s="176">
        <v>39.700000000000003</v>
      </c>
      <c r="C6133" s="176">
        <v>40.4</v>
      </c>
      <c r="D6133" s="282">
        <v>87</v>
      </c>
      <c r="E6133" s="265"/>
    </row>
    <row r="6134" spans="1:5">
      <c r="A6134" s="283">
        <v>17265</v>
      </c>
      <c r="B6134" s="176">
        <v>31.4</v>
      </c>
      <c r="C6134" s="176">
        <v>41.9</v>
      </c>
      <c r="D6134" s="282">
        <v>87</v>
      </c>
      <c r="E6134" s="265"/>
    </row>
    <row r="6135" spans="1:5">
      <c r="A6135" s="283">
        <v>17266</v>
      </c>
      <c r="B6135" s="176">
        <v>139</v>
      </c>
      <c r="C6135" s="176">
        <v>39.200000000000003</v>
      </c>
      <c r="D6135" s="282">
        <v>87</v>
      </c>
      <c r="E6135" s="265"/>
    </row>
    <row r="6136" spans="1:5">
      <c r="A6136" s="283">
        <v>17267</v>
      </c>
      <c r="B6136" s="176">
        <v>27</v>
      </c>
      <c r="C6136" s="176">
        <v>41.7</v>
      </c>
      <c r="D6136" s="282">
        <v>87</v>
      </c>
      <c r="E6136" s="265"/>
    </row>
    <row r="6137" spans="1:5">
      <c r="A6137" s="283">
        <v>17268</v>
      </c>
      <c r="B6137" s="176">
        <v>429.9</v>
      </c>
      <c r="C6137" s="176">
        <v>39.799999999999997</v>
      </c>
      <c r="D6137" s="282">
        <v>115</v>
      </c>
      <c r="E6137" s="265"/>
    </row>
    <row r="6138" spans="1:5">
      <c r="A6138" s="283">
        <v>17271</v>
      </c>
      <c r="B6138" s="176">
        <v>53.1</v>
      </c>
      <c r="C6138" s="176">
        <v>42</v>
      </c>
      <c r="D6138" s="282">
        <v>87</v>
      </c>
      <c r="E6138" s="265"/>
    </row>
    <row r="6139" spans="1:5">
      <c r="A6139" s="283">
        <v>17272</v>
      </c>
      <c r="B6139" s="176">
        <v>259</v>
      </c>
      <c r="C6139" s="176">
        <v>37</v>
      </c>
      <c r="D6139" s="282">
        <v>87</v>
      </c>
      <c r="E6139" s="265"/>
    </row>
    <row r="6140" spans="1:5">
      <c r="A6140" s="283">
        <v>17301</v>
      </c>
      <c r="B6140" s="176">
        <v>281.89999999999998</v>
      </c>
      <c r="C6140" s="176">
        <v>41.3</v>
      </c>
      <c r="D6140" s="282">
        <v>87</v>
      </c>
      <c r="E6140" s="265"/>
    </row>
    <row r="6141" spans="1:5">
      <c r="A6141" s="283">
        <v>17302</v>
      </c>
      <c r="B6141" s="176">
        <v>95.4</v>
      </c>
      <c r="C6141" s="176">
        <v>38.6</v>
      </c>
      <c r="D6141" s="282">
        <v>87</v>
      </c>
      <c r="E6141" s="265"/>
    </row>
    <row r="6142" spans="1:5">
      <c r="A6142" s="283">
        <v>17303</v>
      </c>
      <c r="B6142" s="176">
        <v>503.6</v>
      </c>
      <c r="C6142" s="176">
        <v>34.5</v>
      </c>
      <c r="D6142" s="282">
        <v>87</v>
      </c>
      <c r="E6142" s="265"/>
    </row>
    <row r="6143" spans="1:5">
      <c r="A6143" s="283">
        <v>17304</v>
      </c>
      <c r="B6143" s="176">
        <v>124.2</v>
      </c>
      <c r="C6143" s="176">
        <v>38.299999999999997</v>
      </c>
      <c r="D6143" s="282">
        <v>87</v>
      </c>
      <c r="E6143" s="265"/>
    </row>
    <row r="6144" spans="1:5">
      <c r="A6144" s="283">
        <v>17306</v>
      </c>
      <c r="B6144" s="176">
        <v>0</v>
      </c>
      <c r="C6144" s="176">
        <v>0</v>
      </c>
      <c r="D6144" s="282">
        <v>87</v>
      </c>
      <c r="E6144" s="265"/>
    </row>
    <row r="6145" spans="1:5">
      <c r="A6145" s="283">
        <v>17307</v>
      </c>
      <c r="B6145" s="176">
        <v>98.6</v>
      </c>
      <c r="C6145" s="176">
        <v>42.5</v>
      </c>
      <c r="D6145" s="282">
        <v>87</v>
      </c>
      <c r="E6145" s="265"/>
    </row>
    <row r="6146" spans="1:5">
      <c r="A6146" s="283">
        <v>17309</v>
      </c>
      <c r="B6146" s="176">
        <v>109.2</v>
      </c>
      <c r="C6146" s="176">
        <v>40.299999999999997</v>
      </c>
      <c r="D6146" s="282">
        <v>87</v>
      </c>
      <c r="E6146" s="265"/>
    </row>
    <row r="6147" spans="1:5">
      <c r="A6147" s="283">
        <v>17310</v>
      </c>
      <c r="B6147" s="176">
        <v>0</v>
      </c>
      <c r="C6147" s="176">
        <v>0</v>
      </c>
      <c r="D6147" s="282">
        <v>87</v>
      </c>
      <c r="E6147" s="265"/>
    </row>
    <row r="6148" spans="1:5">
      <c r="A6148" s="283">
        <v>17311</v>
      </c>
      <c r="B6148" s="176">
        <v>0</v>
      </c>
      <c r="C6148" s="176">
        <v>0</v>
      </c>
      <c r="D6148" s="282">
        <v>87</v>
      </c>
      <c r="E6148" s="265"/>
    </row>
    <row r="6149" spans="1:5">
      <c r="A6149" s="283">
        <v>17312</v>
      </c>
      <c r="B6149" s="176">
        <v>105.8</v>
      </c>
      <c r="C6149" s="176">
        <v>42.4</v>
      </c>
      <c r="D6149" s="282">
        <v>87</v>
      </c>
      <c r="E6149" s="265"/>
    </row>
    <row r="6150" spans="1:5">
      <c r="A6150" s="283">
        <v>17313</v>
      </c>
      <c r="B6150" s="176">
        <v>1179.8</v>
      </c>
      <c r="C6150" s="176">
        <v>39.4</v>
      </c>
      <c r="D6150" s="282">
        <v>87</v>
      </c>
      <c r="E6150" s="265"/>
    </row>
    <row r="6151" spans="1:5">
      <c r="A6151" s="283">
        <v>17314</v>
      </c>
      <c r="B6151" s="176">
        <v>140.9</v>
      </c>
      <c r="C6151" s="176">
        <v>38.6</v>
      </c>
      <c r="D6151" s="282">
        <v>87</v>
      </c>
      <c r="E6151" s="265"/>
    </row>
    <row r="6152" spans="1:5">
      <c r="A6152" s="283">
        <v>17315</v>
      </c>
      <c r="B6152" s="176">
        <v>400.8</v>
      </c>
      <c r="C6152" s="176">
        <v>40.9</v>
      </c>
      <c r="D6152" s="282">
        <v>93</v>
      </c>
      <c r="E6152" s="265"/>
    </row>
    <row r="6153" spans="1:5">
      <c r="A6153" s="283">
        <v>17316</v>
      </c>
      <c r="B6153" s="176">
        <v>211</v>
      </c>
      <c r="C6153" s="176">
        <v>40.200000000000003</v>
      </c>
      <c r="D6153" s="282">
        <v>87</v>
      </c>
      <c r="E6153" s="265"/>
    </row>
    <row r="6154" spans="1:5">
      <c r="A6154" s="283">
        <v>17317</v>
      </c>
      <c r="B6154" s="176">
        <v>459.2</v>
      </c>
      <c r="C6154" s="176">
        <v>38.299999999999997</v>
      </c>
      <c r="D6154" s="282">
        <v>87</v>
      </c>
      <c r="E6154" s="265"/>
    </row>
    <row r="6155" spans="1:5">
      <c r="A6155" s="283">
        <v>17318</v>
      </c>
      <c r="B6155" s="176">
        <v>388.6</v>
      </c>
      <c r="C6155" s="176">
        <v>34</v>
      </c>
      <c r="D6155" s="282">
        <v>97</v>
      </c>
      <c r="E6155" s="265"/>
    </row>
    <row r="6156" spans="1:5">
      <c r="A6156" s="283">
        <v>17319</v>
      </c>
      <c r="B6156" s="176">
        <v>630.79999999999995</v>
      </c>
      <c r="C6156" s="176">
        <v>38.1</v>
      </c>
      <c r="D6156" s="282">
        <v>96</v>
      </c>
      <c r="E6156" s="265"/>
    </row>
    <row r="6157" spans="1:5">
      <c r="A6157" s="283">
        <v>17320</v>
      </c>
      <c r="B6157" s="176">
        <v>137.1</v>
      </c>
      <c r="C6157" s="176">
        <v>42.9</v>
      </c>
      <c r="D6157" s="282">
        <v>87</v>
      </c>
      <c r="E6157" s="265"/>
    </row>
    <row r="6158" spans="1:5">
      <c r="A6158" s="283">
        <v>17321</v>
      </c>
      <c r="B6158" s="176">
        <v>135.69999999999999</v>
      </c>
      <c r="C6158" s="176">
        <v>41.3</v>
      </c>
      <c r="D6158" s="282">
        <v>87</v>
      </c>
      <c r="E6158" s="265"/>
    </row>
    <row r="6159" spans="1:5">
      <c r="A6159" s="283">
        <v>17322</v>
      </c>
      <c r="B6159" s="176">
        <v>169.9</v>
      </c>
      <c r="C6159" s="176">
        <v>42.2</v>
      </c>
      <c r="D6159" s="282">
        <v>87</v>
      </c>
      <c r="E6159" s="265"/>
    </row>
    <row r="6160" spans="1:5">
      <c r="A6160" s="283">
        <v>17323</v>
      </c>
      <c r="B6160" s="176">
        <v>0</v>
      </c>
      <c r="C6160" s="176">
        <v>0</v>
      </c>
      <c r="D6160" s="282">
        <v>87</v>
      </c>
      <c r="E6160" s="265"/>
    </row>
    <row r="6161" spans="1:5">
      <c r="A6161" s="283">
        <v>17324</v>
      </c>
      <c r="B6161" s="176">
        <v>105.4</v>
      </c>
      <c r="C6161" s="176">
        <v>41.2</v>
      </c>
      <c r="D6161" s="282">
        <v>94</v>
      </c>
      <c r="E6161" s="265"/>
    </row>
    <row r="6162" spans="1:5">
      <c r="A6162" s="283">
        <v>17325</v>
      </c>
      <c r="B6162" s="176">
        <v>214.5</v>
      </c>
      <c r="C6162" s="176">
        <v>40.299999999999997</v>
      </c>
      <c r="D6162" s="282">
        <v>165</v>
      </c>
      <c r="E6162" s="265"/>
    </row>
    <row r="6163" spans="1:5">
      <c r="A6163" s="283">
        <v>17327</v>
      </c>
      <c r="B6163" s="176">
        <v>172.9</v>
      </c>
      <c r="C6163" s="176">
        <v>42.9</v>
      </c>
      <c r="D6163" s="282">
        <v>87</v>
      </c>
      <c r="E6163" s="265"/>
    </row>
    <row r="6164" spans="1:5">
      <c r="A6164" s="283">
        <v>17329</v>
      </c>
      <c r="B6164" s="176">
        <v>149.30000000000001</v>
      </c>
      <c r="C6164" s="176">
        <v>44.9</v>
      </c>
      <c r="D6164" s="282">
        <v>87</v>
      </c>
      <c r="E6164" s="265"/>
    </row>
    <row r="6165" spans="1:5">
      <c r="A6165" s="283">
        <v>17331</v>
      </c>
      <c r="B6165" s="176">
        <v>681.2</v>
      </c>
      <c r="C6165" s="176">
        <v>41.1</v>
      </c>
      <c r="D6165" s="282">
        <v>126</v>
      </c>
      <c r="E6165" s="265"/>
    </row>
    <row r="6166" spans="1:5">
      <c r="A6166" s="283">
        <v>17332</v>
      </c>
      <c r="B6166" s="176">
        <v>0</v>
      </c>
      <c r="C6166" s="176">
        <v>0</v>
      </c>
      <c r="D6166" s="282">
        <v>87</v>
      </c>
      <c r="E6166" s="265"/>
    </row>
    <row r="6167" spans="1:5">
      <c r="A6167" s="283">
        <v>17339</v>
      </c>
      <c r="B6167" s="176">
        <v>251.4</v>
      </c>
      <c r="C6167" s="176">
        <v>42.9</v>
      </c>
      <c r="D6167" s="282">
        <v>97</v>
      </c>
      <c r="E6167" s="265"/>
    </row>
    <row r="6168" spans="1:5">
      <c r="A6168" s="283">
        <v>17340</v>
      </c>
      <c r="B6168" s="176">
        <v>295.10000000000002</v>
      </c>
      <c r="C6168" s="176">
        <v>40.799999999999997</v>
      </c>
      <c r="D6168" s="282">
        <v>87</v>
      </c>
      <c r="E6168" s="265"/>
    </row>
    <row r="6169" spans="1:5">
      <c r="A6169" s="283">
        <v>17342</v>
      </c>
      <c r="B6169" s="176">
        <v>108.7</v>
      </c>
      <c r="C6169" s="176">
        <v>46.5</v>
      </c>
      <c r="D6169" s="282">
        <v>87</v>
      </c>
      <c r="E6169" s="265"/>
    </row>
    <row r="6170" spans="1:5">
      <c r="A6170" s="283">
        <v>17343</v>
      </c>
      <c r="B6170" s="176">
        <v>105</v>
      </c>
      <c r="C6170" s="176">
        <v>46.4</v>
      </c>
      <c r="D6170" s="282">
        <v>87</v>
      </c>
      <c r="E6170" s="265"/>
    </row>
    <row r="6171" spans="1:5">
      <c r="A6171" s="283">
        <v>17344</v>
      </c>
      <c r="B6171" s="176">
        <v>1814.8</v>
      </c>
      <c r="C6171" s="176">
        <v>36.5</v>
      </c>
      <c r="D6171" s="282">
        <v>109</v>
      </c>
      <c r="E6171" s="265"/>
    </row>
    <row r="6172" spans="1:5">
      <c r="A6172" s="283">
        <v>17345</v>
      </c>
      <c r="B6172" s="176">
        <v>567</v>
      </c>
      <c r="C6172" s="176">
        <v>39.5</v>
      </c>
      <c r="D6172" s="282">
        <v>95</v>
      </c>
      <c r="E6172" s="265"/>
    </row>
    <row r="6173" spans="1:5">
      <c r="A6173" s="283">
        <v>17347</v>
      </c>
      <c r="B6173" s="176">
        <v>580.79999999999995</v>
      </c>
      <c r="C6173" s="176">
        <v>36.9</v>
      </c>
      <c r="D6173" s="282">
        <v>87</v>
      </c>
      <c r="E6173" s="265"/>
    </row>
    <row r="6174" spans="1:5">
      <c r="A6174" s="283">
        <v>17349</v>
      </c>
      <c r="B6174" s="176">
        <v>409.9</v>
      </c>
      <c r="C6174" s="176">
        <v>43</v>
      </c>
      <c r="D6174" s="282">
        <v>112</v>
      </c>
      <c r="E6174" s="265"/>
    </row>
    <row r="6175" spans="1:5">
      <c r="A6175" s="283">
        <v>17350</v>
      </c>
      <c r="B6175" s="176">
        <v>283</v>
      </c>
      <c r="C6175" s="176">
        <v>41.8</v>
      </c>
      <c r="D6175" s="282">
        <v>94</v>
      </c>
      <c r="E6175" s="265"/>
    </row>
    <row r="6176" spans="1:5">
      <c r="A6176" s="283">
        <v>17352</v>
      </c>
      <c r="B6176" s="176">
        <v>109.7</v>
      </c>
      <c r="C6176" s="176">
        <v>41.6</v>
      </c>
      <c r="D6176" s="282">
        <v>87</v>
      </c>
      <c r="E6176" s="265"/>
    </row>
    <row r="6177" spans="1:5">
      <c r="A6177" s="283">
        <v>17353</v>
      </c>
      <c r="B6177" s="176">
        <v>64.900000000000006</v>
      </c>
      <c r="C6177" s="176">
        <v>46</v>
      </c>
      <c r="D6177" s="282">
        <v>87</v>
      </c>
      <c r="E6177" s="265"/>
    </row>
    <row r="6178" spans="1:5">
      <c r="A6178" s="283">
        <v>17355</v>
      </c>
      <c r="B6178" s="176">
        <v>0</v>
      </c>
      <c r="C6178" s="176">
        <v>0</v>
      </c>
      <c r="D6178" s="282">
        <v>87</v>
      </c>
      <c r="E6178" s="265"/>
    </row>
    <row r="6179" spans="1:5">
      <c r="A6179" s="283">
        <v>17356</v>
      </c>
      <c r="B6179" s="176">
        <v>584.79999999999995</v>
      </c>
      <c r="C6179" s="176">
        <v>39.299999999999997</v>
      </c>
      <c r="D6179" s="282">
        <v>87</v>
      </c>
      <c r="E6179" s="265"/>
    </row>
    <row r="6180" spans="1:5">
      <c r="A6180" s="283">
        <v>17358</v>
      </c>
      <c r="B6180" s="176">
        <v>0</v>
      </c>
      <c r="C6180" s="176">
        <v>0</v>
      </c>
      <c r="D6180" s="282">
        <v>87</v>
      </c>
      <c r="E6180" s="265"/>
    </row>
    <row r="6181" spans="1:5">
      <c r="A6181" s="283">
        <v>17360</v>
      </c>
      <c r="B6181" s="176">
        <v>247.6</v>
      </c>
      <c r="C6181" s="176">
        <v>40.9</v>
      </c>
      <c r="D6181" s="282">
        <v>114</v>
      </c>
      <c r="E6181" s="265"/>
    </row>
    <row r="6182" spans="1:5">
      <c r="A6182" s="283">
        <v>17361</v>
      </c>
      <c r="B6182" s="176">
        <v>1091.7</v>
      </c>
      <c r="C6182" s="176">
        <v>45.5</v>
      </c>
      <c r="D6182" s="282">
        <v>105</v>
      </c>
      <c r="E6182" s="265"/>
    </row>
    <row r="6183" spans="1:5">
      <c r="A6183" s="283">
        <v>17362</v>
      </c>
      <c r="B6183" s="176">
        <v>264.5</v>
      </c>
      <c r="C6183" s="176">
        <v>42</v>
      </c>
      <c r="D6183" s="282">
        <v>115</v>
      </c>
      <c r="E6183" s="265"/>
    </row>
    <row r="6184" spans="1:5">
      <c r="A6184" s="283">
        <v>17363</v>
      </c>
      <c r="B6184" s="176">
        <v>228.1</v>
      </c>
      <c r="C6184" s="176">
        <v>41.7</v>
      </c>
      <c r="D6184" s="282">
        <v>94</v>
      </c>
      <c r="E6184" s="265"/>
    </row>
    <row r="6185" spans="1:5">
      <c r="A6185" s="283">
        <v>17364</v>
      </c>
      <c r="B6185" s="176">
        <v>204.7</v>
      </c>
      <c r="C6185" s="176">
        <v>41.5</v>
      </c>
      <c r="D6185" s="282">
        <v>87</v>
      </c>
      <c r="E6185" s="265"/>
    </row>
    <row r="6186" spans="1:5">
      <c r="A6186" s="283">
        <v>17365</v>
      </c>
      <c r="B6186" s="176">
        <v>123.8</v>
      </c>
      <c r="C6186" s="176">
        <v>45.7</v>
      </c>
      <c r="D6186" s="282">
        <v>97</v>
      </c>
      <c r="E6186" s="265"/>
    </row>
    <row r="6187" spans="1:5">
      <c r="A6187" s="283">
        <v>17366</v>
      </c>
      <c r="B6187" s="176">
        <v>480.1</v>
      </c>
      <c r="C6187" s="176">
        <v>37.6</v>
      </c>
      <c r="D6187" s="282">
        <v>87</v>
      </c>
      <c r="E6187" s="265"/>
    </row>
    <row r="6188" spans="1:5">
      <c r="A6188" s="283">
        <v>17368</v>
      </c>
      <c r="B6188" s="176">
        <v>386.6</v>
      </c>
      <c r="C6188" s="176">
        <v>40.799999999999997</v>
      </c>
      <c r="D6188" s="282">
        <v>95</v>
      </c>
      <c r="E6188" s="265"/>
    </row>
    <row r="6189" spans="1:5">
      <c r="A6189" s="283">
        <v>17370</v>
      </c>
      <c r="B6189" s="176">
        <v>534.20000000000005</v>
      </c>
      <c r="C6189" s="176">
        <v>37.200000000000003</v>
      </c>
      <c r="D6189" s="282">
        <v>87</v>
      </c>
      <c r="E6189" s="265"/>
    </row>
    <row r="6190" spans="1:5">
      <c r="A6190" s="283">
        <v>17371</v>
      </c>
      <c r="B6190" s="176">
        <v>0</v>
      </c>
      <c r="C6190" s="176">
        <v>0</v>
      </c>
      <c r="D6190" s="282">
        <v>87</v>
      </c>
      <c r="E6190" s="265"/>
    </row>
    <row r="6191" spans="1:5">
      <c r="A6191" s="283">
        <v>17372</v>
      </c>
      <c r="B6191" s="176">
        <v>126.2</v>
      </c>
      <c r="C6191" s="176">
        <v>40.1</v>
      </c>
      <c r="D6191" s="282">
        <v>87</v>
      </c>
      <c r="E6191" s="265"/>
    </row>
    <row r="6192" spans="1:5">
      <c r="A6192" s="283">
        <v>17375</v>
      </c>
      <c r="B6192" s="176">
        <v>0</v>
      </c>
      <c r="C6192" s="176">
        <v>0</v>
      </c>
      <c r="D6192" s="282">
        <v>87</v>
      </c>
      <c r="E6192" s="265"/>
    </row>
    <row r="6193" spans="1:5">
      <c r="A6193" s="283">
        <v>17401</v>
      </c>
      <c r="B6193" s="176">
        <v>10047.200000000001</v>
      </c>
      <c r="C6193" s="176">
        <v>27.8</v>
      </c>
      <c r="D6193" s="282">
        <v>128</v>
      </c>
      <c r="E6193" s="265"/>
    </row>
    <row r="6194" spans="1:5">
      <c r="A6194" s="283">
        <v>17402</v>
      </c>
      <c r="B6194" s="176">
        <v>1771.3</v>
      </c>
      <c r="C6194" s="176">
        <v>41.8</v>
      </c>
      <c r="D6194" s="282">
        <v>138</v>
      </c>
      <c r="E6194" s="265"/>
    </row>
    <row r="6195" spans="1:5">
      <c r="A6195" s="283">
        <v>17403</v>
      </c>
      <c r="B6195" s="176">
        <v>1805.4</v>
      </c>
      <c r="C6195" s="176">
        <v>37.200000000000003</v>
      </c>
      <c r="D6195" s="282">
        <v>166</v>
      </c>
      <c r="E6195" s="265"/>
    </row>
    <row r="6196" spans="1:5">
      <c r="A6196" s="283">
        <v>17404</v>
      </c>
      <c r="B6196" s="176">
        <v>1487.1</v>
      </c>
      <c r="C6196" s="176">
        <v>37.299999999999997</v>
      </c>
      <c r="D6196" s="282">
        <v>146</v>
      </c>
      <c r="E6196" s="265"/>
    </row>
    <row r="6197" spans="1:5">
      <c r="A6197" s="283">
        <v>17405</v>
      </c>
      <c r="B6197" s="176">
        <v>0</v>
      </c>
      <c r="C6197" s="176">
        <v>0</v>
      </c>
      <c r="D6197" s="282">
        <v>87</v>
      </c>
      <c r="E6197" s="265"/>
    </row>
    <row r="6198" spans="1:5">
      <c r="A6198" s="283">
        <v>17406</v>
      </c>
      <c r="B6198" s="176">
        <v>501.2</v>
      </c>
      <c r="C6198" s="176">
        <v>40.700000000000003</v>
      </c>
      <c r="D6198" s="282">
        <v>111</v>
      </c>
      <c r="E6198" s="265"/>
    </row>
    <row r="6199" spans="1:5">
      <c r="A6199" s="283">
        <v>17407</v>
      </c>
      <c r="B6199" s="176">
        <v>890.2</v>
      </c>
      <c r="C6199" s="176">
        <v>39.5</v>
      </c>
      <c r="D6199" s="282">
        <v>87</v>
      </c>
      <c r="E6199" s="265"/>
    </row>
    <row r="6200" spans="1:5">
      <c r="A6200" s="283">
        <v>17408</v>
      </c>
      <c r="B6200" s="176">
        <v>807</v>
      </c>
      <c r="C6200" s="176">
        <v>43.3</v>
      </c>
      <c r="D6200" s="282">
        <v>95</v>
      </c>
      <c r="E6200" s="265"/>
    </row>
    <row r="6201" spans="1:5">
      <c r="A6201" s="283">
        <v>17501</v>
      </c>
      <c r="B6201" s="176">
        <v>2200.8000000000002</v>
      </c>
      <c r="C6201" s="176">
        <v>41.3</v>
      </c>
      <c r="D6201" s="282">
        <v>87</v>
      </c>
      <c r="E6201" s="265"/>
    </row>
    <row r="6202" spans="1:5">
      <c r="A6202" s="283">
        <v>17502</v>
      </c>
      <c r="B6202" s="176">
        <v>232.5</v>
      </c>
      <c r="C6202" s="176">
        <v>39.200000000000003</v>
      </c>
      <c r="D6202" s="282">
        <v>107</v>
      </c>
      <c r="E6202" s="265"/>
    </row>
    <row r="6203" spans="1:5">
      <c r="A6203" s="283">
        <v>17503</v>
      </c>
      <c r="B6203" s="176">
        <v>0</v>
      </c>
      <c r="C6203" s="176">
        <v>0</v>
      </c>
      <c r="D6203" s="282">
        <v>87</v>
      </c>
      <c r="E6203" s="265"/>
    </row>
    <row r="6204" spans="1:5">
      <c r="A6204" s="283">
        <v>17504</v>
      </c>
      <c r="B6204" s="176">
        <v>0</v>
      </c>
      <c r="C6204" s="176">
        <v>0</v>
      </c>
      <c r="D6204" s="282">
        <v>87</v>
      </c>
      <c r="E6204" s="265"/>
    </row>
    <row r="6205" spans="1:5">
      <c r="A6205" s="283">
        <v>17505</v>
      </c>
      <c r="B6205" s="176">
        <v>363.1</v>
      </c>
      <c r="C6205" s="176">
        <v>32</v>
      </c>
      <c r="D6205" s="282">
        <v>113</v>
      </c>
      <c r="E6205" s="265"/>
    </row>
    <row r="6206" spans="1:5">
      <c r="A6206" s="283">
        <v>17506</v>
      </c>
      <c r="B6206" s="176">
        <v>0</v>
      </c>
      <c r="C6206" s="176">
        <v>0</v>
      </c>
      <c r="D6206" s="282">
        <v>87</v>
      </c>
      <c r="E6206" s="265"/>
    </row>
    <row r="6207" spans="1:5">
      <c r="A6207" s="283">
        <v>17507</v>
      </c>
      <c r="B6207" s="176">
        <v>0</v>
      </c>
      <c r="C6207" s="176">
        <v>0</v>
      </c>
      <c r="D6207" s="282">
        <v>87</v>
      </c>
      <c r="E6207" s="265"/>
    </row>
    <row r="6208" spans="1:5">
      <c r="A6208" s="283">
        <v>17508</v>
      </c>
      <c r="B6208" s="176">
        <v>0</v>
      </c>
      <c r="C6208" s="176">
        <v>0</v>
      </c>
      <c r="D6208" s="282">
        <v>87</v>
      </c>
      <c r="E6208" s="265"/>
    </row>
    <row r="6209" spans="1:5">
      <c r="A6209" s="283">
        <v>17509</v>
      </c>
      <c r="B6209" s="176">
        <v>182.9</v>
      </c>
      <c r="C6209" s="176">
        <v>30.9</v>
      </c>
      <c r="D6209" s="282">
        <v>87</v>
      </c>
      <c r="E6209" s="265"/>
    </row>
    <row r="6210" spans="1:5">
      <c r="A6210" s="283">
        <v>17512</v>
      </c>
      <c r="B6210" s="176">
        <v>1086.9000000000001</v>
      </c>
      <c r="C6210" s="176">
        <v>39</v>
      </c>
      <c r="D6210" s="282">
        <v>93</v>
      </c>
      <c r="E6210" s="265"/>
    </row>
    <row r="6211" spans="1:5">
      <c r="A6211" s="283">
        <v>17516</v>
      </c>
      <c r="B6211" s="176">
        <v>223.2</v>
      </c>
      <c r="C6211" s="176">
        <v>42.2</v>
      </c>
      <c r="D6211" s="282">
        <v>87</v>
      </c>
      <c r="E6211" s="265"/>
    </row>
    <row r="6212" spans="1:5">
      <c r="A6212" s="283">
        <v>17517</v>
      </c>
      <c r="B6212" s="176">
        <v>423.6</v>
      </c>
      <c r="C6212" s="176">
        <v>38.5</v>
      </c>
      <c r="D6212" s="282">
        <v>110</v>
      </c>
      <c r="E6212" s="265"/>
    </row>
    <row r="6213" spans="1:5">
      <c r="A6213" s="283">
        <v>17518</v>
      </c>
      <c r="B6213" s="176">
        <v>103.8</v>
      </c>
      <c r="C6213" s="176">
        <v>33.6</v>
      </c>
      <c r="D6213" s="282">
        <v>87</v>
      </c>
      <c r="E6213" s="265"/>
    </row>
    <row r="6214" spans="1:5">
      <c r="A6214" s="283">
        <v>17519</v>
      </c>
      <c r="B6214" s="176">
        <v>302.8</v>
      </c>
      <c r="C6214" s="176">
        <v>34.799999999999997</v>
      </c>
      <c r="D6214" s="282">
        <v>87</v>
      </c>
      <c r="E6214" s="265"/>
    </row>
    <row r="6215" spans="1:5">
      <c r="A6215" s="283">
        <v>17520</v>
      </c>
      <c r="B6215" s="176">
        <v>2072.9</v>
      </c>
      <c r="C6215" s="176">
        <v>40.1</v>
      </c>
      <c r="D6215" s="282">
        <v>95</v>
      </c>
      <c r="E6215" s="265"/>
    </row>
    <row r="6216" spans="1:5">
      <c r="A6216" s="283">
        <v>17521</v>
      </c>
      <c r="B6216" s="176">
        <v>0</v>
      </c>
      <c r="C6216" s="176">
        <v>0</v>
      </c>
      <c r="D6216" s="282">
        <v>87</v>
      </c>
      <c r="E6216" s="265"/>
    </row>
    <row r="6217" spans="1:5">
      <c r="A6217" s="283">
        <v>17522</v>
      </c>
      <c r="B6217" s="176">
        <v>714.1</v>
      </c>
      <c r="C6217" s="176">
        <v>37.6</v>
      </c>
      <c r="D6217" s="282">
        <v>119</v>
      </c>
      <c r="E6217" s="265"/>
    </row>
    <row r="6218" spans="1:5">
      <c r="A6218" s="283">
        <v>17527</v>
      </c>
      <c r="B6218" s="176">
        <v>306.7</v>
      </c>
      <c r="C6218" s="176">
        <v>32.299999999999997</v>
      </c>
      <c r="D6218" s="282">
        <v>118</v>
      </c>
      <c r="E6218" s="265"/>
    </row>
    <row r="6219" spans="1:5">
      <c r="A6219" s="283">
        <v>17528</v>
      </c>
      <c r="B6219" s="176">
        <v>0</v>
      </c>
      <c r="C6219" s="176">
        <v>0</v>
      </c>
      <c r="D6219" s="282">
        <v>87</v>
      </c>
      <c r="E6219" s="265"/>
    </row>
    <row r="6220" spans="1:5">
      <c r="A6220" s="283">
        <v>17529</v>
      </c>
      <c r="B6220" s="176">
        <v>274.7</v>
      </c>
      <c r="C6220" s="176">
        <v>29.9</v>
      </c>
      <c r="D6220" s="282">
        <v>87</v>
      </c>
      <c r="E6220" s="265"/>
    </row>
    <row r="6221" spans="1:5">
      <c r="A6221" s="283">
        <v>17532</v>
      </c>
      <c r="B6221" s="176">
        <v>170.6</v>
      </c>
      <c r="C6221" s="176">
        <v>39.5</v>
      </c>
      <c r="D6221" s="282">
        <v>87</v>
      </c>
      <c r="E6221" s="265"/>
    </row>
    <row r="6222" spans="1:5">
      <c r="A6222" s="283">
        <v>17533</v>
      </c>
      <c r="B6222" s="176">
        <v>539.9</v>
      </c>
      <c r="C6222" s="176">
        <v>37.299999999999997</v>
      </c>
      <c r="D6222" s="282">
        <v>87</v>
      </c>
      <c r="E6222" s="265"/>
    </row>
    <row r="6223" spans="1:5">
      <c r="A6223" s="283">
        <v>17534</v>
      </c>
      <c r="B6223" s="176">
        <v>0</v>
      </c>
      <c r="C6223" s="176">
        <v>0</v>
      </c>
      <c r="D6223" s="282">
        <v>87</v>
      </c>
      <c r="E6223" s="265"/>
    </row>
    <row r="6224" spans="1:5">
      <c r="A6224" s="283">
        <v>17535</v>
      </c>
      <c r="B6224" s="176">
        <v>235.1</v>
      </c>
      <c r="C6224" s="176">
        <v>28.6</v>
      </c>
      <c r="D6224" s="282">
        <v>112</v>
      </c>
      <c r="E6224" s="265"/>
    </row>
    <row r="6225" spans="1:5">
      <c r="A6225" s="283">
        <v>17536</v>
      </c>
      <c r="B6225" s="176">
        <v>131.5</v>
      </c>
      <c r="C6225" s="176">
        <v>31.2</v>
      </c>
      <c r="D6225" s="282">
        <v>87</v>
      </c>
      <c r="E6225" s="265"/>
    </row>
    <row r="6226" spans="1:5">
      <c r="A6226" s="283">
        <v>17537</v>
      </c>
      <c r="B6226" s="176">
        <v>0</v>
      </c>
      <c r="C6226" s="176">
        <v>0</v>
      </c>
      <c r="D6226" s="282">
        <v>87</v>
      </c>
      <c r="E6226" s="265"/>
    </row>
    <row r="6227" spans="1:5">
      <c r="A6227" s="283">
        <v>17538</v>
      </c>
      <c r="B6227" s="176">
        <v>1013.5</v>
      </c>
      <c r="C6227" s="176">
        <v>43.9</v>
      </c>
      <c r="D6227" s="282">
        <v>96</v>
      </c>
      <c r="E6227" s="265"/>
    </row>
    <row r="6228" spans="1:5">
      <c r="A6228" s="283">
        <v>17540</v>
      </c>
      <c r="B6228" s="176">
        <v>482.9</v>
      </c>
      <c r="C6228" s="176">
        <v>35.299999999999997</v>
      </c>
      <c r="D6228" s="282">
        <v>87</v>
      </c>
      <c r="E6228" s="265"/>
    </row>
    <row r="6229" spans="1:5">
      <c r="A6229" s="283">
        <v>17543</v>
      </c>
      <c r="B6229" s="176">
        <v>715.7</v>
      </c>
      <c r="C6229" s="176">
        <v>41.8</v>
      </c>
      <c r="D6229" s="282">
        <v>120</v>
      </c>
      <c r="E6229" s="265"/>
    </row>
    <row r="6230" spans="1:5">
      <c r="A6230" s="283">
        <v>17545</v>
      </c>
      <c r="B6230" s="176">
        <v>303.2</v>
      </c>
      <c r="C6230" s="176">
        <v>42.2</v>
      </c>
      <c r="D6230" s="282">
        <v>115</v>
      </c>
      <c r="E6230" s="265"/>
    </row>
    <row r="6231" spans="1:5">
      <c r="A6231" s="283">
        <v>17547</v>
      </c>
      <c r="B6231" s="176">
        <v>605.1</v>
      </c>
      <c r="C6231" s="176">
        <v>35.799999999999997</v>
      </c>
      <c r="D6231" s="282">
        <v>109</v>
      </c>
      <c r="E6231" s="265"/>
    </row>
    <row r="6232" spans="1:5">
      <c r="A6232" s="283">
        <v>17549</v>
      </c>
      <c r="B6232" s="176">
        <v>618.1</v>
      </c>
      <c r="C6232" s="176">
        <v>41.3</v>
      </c>
      <c r="D6232" s="282">
        <v>87</v>
      </c>
      <c r="E6232" s="265"/>
    </row>
    <row r="6233" spans="1:5">
      <c r="A6233" s="283">
        <v>17550</v>
      </c>
      <c r="B6233" s="176">
        <v>351.3</v>
      </c>
      <c r="C6233" s="176">
        <v>37.9</v>
      </c>
      <c r="D6233" s="282">
        <v>87</v>
      </c>
      <c r="E6233" s="265"/>
    </row>
    <row r="6234" spans="1:5">
      <c r="A6234" s="283">
        <v>17551</v>
      </c>
      <c r="B6234" s="176">
        <v>1038.5999999999999</v>
      </c>
      <c r="C6234" s="176">
        <v>24.6</v>
      </c>
      <c r="D6234" s="282">
        <v>87</v>
      </c>
      <c r="E6234" s="265"/>
    </row>
    <row r="6235" spans="1:5">
      <c r="A6235" s="283">
        <v>17552</v>
      </c>
      <c r="B6235" s="176">
        <v>661.9</v>
      </c>
      <c r="C6235" s="176">
        <v>39.5</v>
      </c>
      <c r="D6235" s="282">
        <v>115</v>
      </c>
      <c r="E6235" s="265"/>
    </row>
    <row r="6236" spans="1:5">
      <c r="A6236" s="283">
        <v>17554</v>
      </c>
      <c r="B6236" s="176">
        <v>1129.4000000000001</v>
      </c>
      <c r="C6236" s="176">
        <v>40.4</v>
      </c>
      <c r="D6236" s="282">
        <v>95</v>
      </c>
      <c r="E6236" s="265"/>
    </row>
    <row r="6237" spans="1:5">
      <c r="A6237" s="283">
        <v>17555</v>
      </c>
      <c r="B6237" s="176">
        <v>250.5</v>
      </c>
      <c r="C6237" s="176">
        <v>34.299999999999997</v>
      </c>
      <c r="D6237" s="282">
        <v>108</v>
      </c>
      <c r="E6237" s="265"/>
    </row>
    <row r="6238" spans="1:5">
      <c r="A6238" s="283">
        <v>17557</v>
      </c>
      <c r="B6238" s="176">
        <v>486.6</v>
      </c>
      <c r="C6238" s="176">
        <v>40.6</v>
      </c>
      <c r="D6238" s="282">
        <v>95</v>
      </c>
      <c r="E6238" s="265"/>
    </row>
    <row r="6239" spans="1:5">
      <c r="A6239" s="283">
        <v>17560</v>
      </c>
      <c r="B6239" s="176">
        <v>351.9</v>
      </c>
      <c r="C6239" s="176">
        <v>42.3</v>
      </c>
      <c r="D6239" s="282">
        <v>87</v>
      </c>
      <c r="E6239" s="265"/>
    </row>
    <row r="6240" spans="1:5">
      <c r="A6240" s="283">
        <v>17562</v>
      </c>
      <c r="B6240" s="176">
        <v>251.8</v>
      </c>
      <c r="C6240" s="176">
        <v>31</v>
      </c>
      <c r="D6240" s="282">
        <v>113</v>
      </c>
      <c r="E6240" s="265"/>
    </row>
    <row r="6241" spans="1:5">
      <c r="A6241" s="283">
        <v>17563</v>
      </c>
      <c r="B6241" s="176">
        <v>123.3</v>
      </c>
      <c r="C6241" s="176">
        <v>35.200000000000003</v>
      </c>
      <c r="D6241" s="282">
        <v>87</v>
      </c>
      <c r="E6241" s="265"/>
    </row>
    <row r="6242" spans="1:5">
      <c r="A6242" s="283">
        <v>17564</v>
      </c>
      <c r="B6242" s="176">
        <v>0</v>
      </c>
      <c r="C6242" s="176">
        <v>0</v>
      </c>
      <c r="D6242" s="282">
        <v>87</v>
      </c>
      <c r="E6242" s="265"/>
    </row>
    <row r="6243" spans="1:5">
      <c r="A6243" s="283">
        <v>17565</v>
      </c>
      <c r="B6243" s="176">
        <v>190</v>
      </c>
      <c r="C6243" s="176">
        <v>40.700000000000003</v>
      </c>
      <c r="D6243" s="282">
        <v>87</v>
      </c>
      <c r="E6243" s="265"/>
    </row>
    <row r="6244" spans="1:5">
      <c r="A6244" s="283">
        <v>17566</v>
      </c>
      <c r="B6244" s="176">
        <v>201.5</v>
      </c>
      <c r="C6244" s="176">
        <v>35.6</v>
      </c>
      <c r="D6244" s="282">
        <v>113</v>
      </c>
      <c r="E6244" s="265"/>
    </row>
    <row r="6245" spans="1:5">
      <c r="A6245" s="283">
        <v>17567</v>
      </c>
      <c r="B6245" s="176">
        <v>0</v>
      </c>
      <c r="C6245" s="176">
        <v>0</v>
      </c>
      <c r="D6245" s="282">
        <v>87</v>
      </c>
      <c r="E6245" s="265"/>
    </row>
    <row r="6246" spans="1:5">
      <c r="A6246" s="283">
        <v>17568</v>
      </c>
      <c r="B6246" s="176">
        <v>0</v>
      </c>
      <c r="C6246" s="176">
        <v>0</v>
      </c>
      <c r="D6246" s="282">
        <v>87</v>
      </c>
      <c r="E6246" s="265"/>
    </row>
    <row r="6247" spans="1:5">
      <c r="A6247" s="283">
        <v>17569</v>
      </c>
      <c r="B6247" s="176">
        <v>359.2</v>
      </c>
      <c r="C6247" s="176">
        <v>37.1</v>
      </c>
      <c r="D6247" s="282">
        <v>87</v>
      </c>
      <c r="E6247" s="265"/>
    </row>
    <row r="6248" spans="1:5">
      <c r="A6248" s="283">
        <v>17570</v>
      </c>
      <c r="B6248" s="176">
        <v>0</v>
      </c>
      <c r="C6248" s="176">
        <v>0</v>
      </c>
      <c r="D6248" s="282">
        <v>87</v>
      </c>
      <c r="E6248" s="265"/>
    </row>
    <row r="6249" spans="1:5">
      <c r="A6249" s="283">
        <v>17572</v>
      </c>
      <c r="B6249" s="176">
        <v>293.5</v>
      </c>
      <c r="C6249" s="176">
        <v>32.700000000000003</v>
      </c>
      <c r="D6249" s="282">
        <v>87</v>
      </c>
      <c r="E6249" s="265"/>
    </row>
    <row r="6250" spans="1:5">
      <c r="A6250" s="283">
        <v>17575</v>
      </c>
      <c r="B6250" s="176">
        <v>0</v>
      </c>
      <c r="C6250" s="176">
        <v>0</v>
      </c>
      <c r="D6250" s="282">
        <v>87</v>
      </c>
      <c r="E6250" s="265"/>
    </row>
    <row r="6251" spans="1:5">
      <c r="A6251" s="283">
        <v>17576</v>
      </c>
      <c r="B6251" s="176">
        <v>634.79999999999995</v>
      </c>
      <c r="C6251" s="176">
        <v>42.4</v>
      </c>
      <c r="D6251" s="282">
        <v>87</v>
      </c>
      <c r="E6251" s="265"/>
    </row>
    <row r="6252" spans="1:5">
      <c r="A6252" s="283">
        <v>17578</v>
      </c>
      <c r="B6252" s="176">
        <v>348.6</v>
      </c>
      <c r="C6252" s="176">
        <v>39.1</v>
      </c>
      <c r="D6252" s="282">
        <v>87</v>
      </c>
      <c r="E6252" s="265"/>
    </row>
    <row r="6253" spans="1:5">
      <c r="A6253" s="283">
        <v>17579</v>
      </c>
      <c r="B6253" s="176">
        <v>359.8</v>
      </c>
      <c r="C6253" s="176">
        <v>36.4</v>
      </c>
      <c r="D6253" s="282">
        <v>87</v>
      </c>
      <c r="E6253" s="265"/>
    </row>
    <row r="6254" spans="1:5">
      <c r="A6254" s="283">
        <v>17580</v>
      </c>
      <c r="B6254" s="176">
        <v>0</v>
      </c>
      <c r="C6254" s="176">
        <v>0</v>
      </c>
      <c r="D6254" s="282">
        <v>87</v>
      </c>
      <c r="E6254" s="265"/>
    </row>
    <row r="6255" spans="1:5">
      <c r="A6255" s="283">
        <v>17581</v>
      </c>
      <c r="B6255" s="176">
        <v>294.7</v>
      </c>
      <c r="C6255" s="176">
        <v>33.5</v>
      </c>
      <c r="D6255" s="282">
        <v>114</v>
      </c>
      <c r="E6255" s="265"/>
    </row>
    <row r="6256" spans="1:5">
      <c r="A6256" s="283">
        <v>17582</v>
      </c>
      <c r="B6256" s="176">
        <v>174.9</v>
      </c>
      <c r="C6256" s="176">
        <v>43.6</v>
      </c>
      <c r="D6256" s="282">
        <v>96</v>
      </c>
      <c r="E6256" s="265"/>
    </row>
    <row r="6257" spans="1:5">
      <c r="A6257" s="283">
        <v>17583</v>
      </c>
      <c r="B6257" s="176">
        <v>567.6</v>
      </c>
      <c r="C6257" s="176">
        <v>54.2</v>
      </c>
      <c r="D6257" s="282">
        <v>87</v>
      </c>
      <c r="E6257" s="265"/>
    </row>
    <row r="6258" spans="1:5">
      <c r="A6258" s="283">
        <v>17584</v>
      </c>
      <c r="B6258" s="176">
        <v>476</v>
      </c>
      <c r="C6258" s="176">
        <v>49.8</v>
      </c>
      <c r="D6258" s="282">
        <v>122</v>
      </c>
      <c r="E6258" s="265"/>
    </row>
    <row r="6259" spans="1:5">
      <c r="A6259" s="283">
        <v>17585</v>
      </c>
      <c r="B6259" s="176">
        <v>0</v>
      </c>
      <c r="C6259" s="176">
        <v>0</v>
      </c>
      <c r="D6259" s="282">
        <v>87</v>
      </c>
      <c r="E6259" s="265"/>
    </row>
    <row r="6260" spans="1:5">
      <c r="A6260" s="283">
        <v>17601</v>
      </c>
      <c r="B6260" s="176">
        <v>1408.8</v>
      </c>
      <c r="C6260" s="176">
        <v>42.7</v>
      </c>
      <c r="D6260" s="282">
        <v>181</v>
      </c>
      <c r="E6260" s="265"/>
    </row>
    <row r="6261" spans="1:5">
      <c r="A6261" s="283">
        <v>17602</v>
      </c>
      <c r="B6261" s="176">
        <v>2022.3</v>
      </c>
      <c r="C6261" s="176">
        <v>34.5</v>
      </c>
      <c r="D6261" s="282">
        <v>173</v>
      </c>
      <c r="E6261" s="265"/>
    </row>
    <row r="6262" spans="1:5">
      <c r="A6262" s="283">
        <v>17603</v>
      </c>
      <c r="B6262" s="176">
        <v>2598.6</v>
      </c>
      <c r="C6262" s="176">
        <v>35</v>
      </c>
      <c r="D6262" s="282">
        <v>181</v>
      </c>
      <c r="E6262" s="265"/>
    </row>
    <row r="6263" spans="1:5">
      <c r="A6263" s="283">
        <v>17604</v>
      </c>
      <c r="B6263" s="176">
        <v>460.9</v>
      </c>
      <c r="C6263" s="176">
        <v>47.2</v>
      </c>
      <c r="D6263" s="282">
        <v>96</v>
      </c>
      <c r="E6263" s="265"/>
    </row>
    <row r="6264" spans="1:5">
      <c r="A6264" s="283">
        <v>17605</v>
      </c>
      <c r="B6264" s="176">
        <v>957.6</v>
      </c>
      <c r="C6264" s="176">
        <v>41.1</v>
      </c>
      <c r="D6264" s="282">
        <v>87</v>
      </c>
      <c r="E6264" s="265"/>
    </row>
    <row r="6265" spans="1:5">
      <c r="A6265" s="283">
        <v>17606</v>
      </c>
      <c r="B6265" s="176">
        <v>1042.5</v>
      </c>
      <c r="C6265" s="176">
        <v>47.3</v>
      </c>
      <c r="D6265" s="282">
        <v>87</v>
      </c>
      <c r="E6265" s="265"/>
    </row>
    <row r="6266" spans="1:5">
      <c r="A6266" s="283">
        <v>17607</v>
      </c>
      <c r="B6266" s="176">
        <v>4416.5</v>
      </c>
      <c r="C6266" s="176">
        <v>43.8</v>
      </c>
      <c r="D6266" s="282">
        <v>87</v>
      </c>
      <c r="E6266" s="265"/>
    </row>
    <row r="6267" spans="1:5">
      <c r="A6267" s="283">
        <v>17608</v>
      </c>
      <c r="B6267" s="176">
        <v>0</v>
      </c>
      <c r="C6267" s="176">
        <v>0</v>
      </c>
      <c r="D6267" s="282">
        <v>87</v>
      </c>
      <c r="E6267" s="265"/>
    </row>
    <row r="6268" spans="1:5">
      <c r="A6268" s="283">
        <v>17611</v>
      </c>
      <c r="B6268" s="176">
        <v>0</v>
      </c>
      <c r="C6268" s="176">
        <v>0</v>
      </c>
      <c r="D6268" s="282">
        <v>87</v>
      </c>
      <c r="E6268" s="265"/>
    </row>
    <row r="6269" spans="1:5">
      <c r="A6269" s="283">
        <v>17701</v>
      </c>
      <c r="B6269" s="176">
        <v>455.1</v>
      </c>
      <c r="C6269" s="176">
        <v>36.6</v>
      </c>
      <c r="D6269" s="282">
        <v>178</v>
      </c>
      <c r="E6269" s="265"/>
    </row>
    <row r="6270" spans="1:5">
      <c r="A6270" s="283">
        <v>17702</v>
      </c>
      <c r="B6270" s="176">
        <v>168.9</v>
      </c>
      <c r="C6270" s="176">
        <v>41.6</v>
      </c>
      <c r="D6270" s="282">
        <v>87</v>
      </c>
      <c r="E6270" s="265"/>
    </row>
    <row r="6271" spans="1:5">
      <c r="A6271" s="283">
        <v>17703</v>
      </c>
      <c r="B6271" s="176">
        <v>0</v>
      </c>
      <c r="C6271" s="176">
        <v>0</v>
      </c>
      <c r="D6271" s="282">
        <v>87</v>
      </c>
      <c r="E6271" s="265"/>
    </row>
    <row r="6272" spans="1:5">
      <c r="A6272" s="283">
        <v>17705</v>
      </c>
      <c r="B6272" s="176">
        <v>0</v>
      </c>
      <c r="C6272" s="176">
        <v>0</v>
      </c>
      <c r="D6272" s="282">
        <v>87</v>
      </c>
      <c r="E6272" s="265"/>
    </row>
    <row r="6273" spans="1:5">
      <c r="A6273" s="283">
        <v>17720</v>
      </c>
      <c r="B6273" s="176">
        <v>2705.2</v>
      </c>
      <c r="C6273" s="176">
        <v>36.700000000000003</v>
      </c>
      <c r="D6273" s="282">
        <v>87</v>
      </c>
      <c r="E6273" s="265"/>
    </row>
    <row r="6274" spans="1:5">
      <c r="A6274" s="283">
        <v>17721</v>
      </c>
      <c r="B6274" s="176">
        <v>0</v>
      </c>
      <c r="C6274" s="176">
        <v>0</v>
      </c>
      <c r="D6274" s="282">
        <v>87</v>
      </c>
      <c r="E6274" s="265"/>
    </row>
    <row r="6275" spans="1:5">
      <c r="A6275" s="283">
        <v>17723</v>
      </c>
      <c r="B6275" s="176">
        <v>4.5999999999999996</v>
      </c>
      <c r="C6275" s="176">
        <v>50.7</v>
      </c>
      <c r="D6275" s="282">
        <v>87</v>
      </c>
      <c r="E6275" s="265"/>
    </row>
    <row r="6276" spans="1:5">
      <c r="A6276" s="283">
        <v>17724</v>
      </c>
      <c r="B6276" s="176">
        <v>56.8</v>
      </c>
      <c r="C6276" s="176">
        <v>40.700000000000003</v>
      </c>
      <c r="D6276" s="282">
        <v>87</v>
      </c>
      <c r="E6276" s="265"/>
    </row>
    <row r="6277" spans="1:5">
      <c r="A6277" s="283">
        <v>17726</v>
      </c>
      <c r="B6277" s="176">
        <v>209.1</v>
      </c>
      <c r="C6277" s="176">
        <v>43.9</v>
      </c>
      <c r="D6277" s="282">
        <v>87</v>
      </c>
      <c r="E6277" s="265"/>
    </row>
    <row r="6278" spans="1:5">
      <c r="A6278" s="283">
        <v>17727</v>
      </c>
      <c r="B6278" s="176">
        <v>2.8</v>
      </c>
      <c r="C6278" s="176">
        <v>52.5</v>
      </c>
      <c r="D6278" s="282">
        <v>87</v>
      </c>
      <c r="E6278" s="265"/>
    </row>
    <row r="6279" spans="1:5">
      <c r="A6279" s="283">
        <v>17728</v>
      </c>
      <c r="B6279" s="176">
        <v>100.7</v>
      </c>
      <c r="C6279" s="176">
        <v>46.1</v>
      </c>
      <c r="D6279" s="282">
        <v>94</v>
      </c>
      <c r="E6279" s="265"/>
    </row>
    <row r="6280" spans="1:5">
      <c r="A6280" s="283">
        <v>17729</v>
      </c>
      <c r="B6280" s="176">
        <v>3.6</v>
      </c>
      <c r="C6280" s="176">
        <v>52.8</v>
      </c>
      <c r="D6280" s="282">
        <v>87</v>
      </c>
      <c r="E6280" s="265"/>
    </row>
    <row r="6281" spans="1:5">
      <c r="A6281" s="283">
        <v>17730</v>
      </c>
      <c r="B6281" s="176">
        <v>0</v>
      </c>
      <c r="C6281" s="176">
        <v>0</v>
      </c>
      <c r="D6281" s="282">
        <v>87</v>
      </c>
      <c r="E6281" s="265"/>
    </row>
    <row r="6282" spans="1:5">
      <c r="A6282" s="283">
        <v>17731</v>
      </c>
      <c r="B6282" s="176">
        <v>0</v>
      </c>
      <c r="C6282" s="176">
        <v>0</v>
      </c>
      <c r="D6282" s="282">
        <v>87</v>
      </c>
      <c r="E6282" s="265"/>
    </row>
    <row r="6283" spans="1:5">
      <c r="A6283" s="283">
        <v>17735</v>
      </c>
      <c r="B6283" s="176">
        <v>61</v>
      </c>
      <c r="C6283" s="176">
        <v>40.6</v>
      </c>
      <c r="D6283" s="282">
        <v>87</v>
      </c>
      <c r="E6283" s="265"/>
    </row>
    <row r="6284" spans="1:5">
      <c r="A6284" s="283">
        <v>17737</v>
      </c>
      <c r="B6284" s="176">
        <v>114</v>
      </c>
      <c r="C6284" s="176">
        <v>42.8</v>
      </c>
      <c r="D6284" s="282">
        <v>96</v>
      </c>
      <c r="E6284" s="265"/>
    </row>
    <row r="6285" spans="1:5">
      <c r="A6285" s="283">
        <v>17739</v>
      </c>
      <c r="B6285" s="176">
        <v>2.4</v>
      </c>
      <c r="C6285" s="176">
        <v>56.1</v>
      </c>
      <c r="D6285" s="282">
        <v>87</v>
      </c>
      <c r="E6285" s="265"/>
    </row>
    <row r="6286" spans="1:5">
      <c r="A6286" s="283">
        <v>17740</v>
      </c>
      <c r="B6286" s="176">
        <v>85.6</v>
      </c>
      <c r="C6286" s="176">
        <v>41</v>
      </c>
      <c r="D6286" s="282">
        <v>87</v>
      </c>
      <c r="E6286" s="265"/>
    </row>
    <row r="6287" spans="1:5">
      <c r="A6287" s="283">
        <v>17742</v>
      </c>
      <c r="B6287" s="176">
        <v>39.200000000000003</v>
      </c>
      <c r="C6287" s="176">
        <v>43</v>
      </c>
      <c r="D6287" s="282">
        <v>87</v>
      </c>
      <c r="E6287" s="265"/>
    </row>
    <row r="6288" spans="1:5">
      <c r="A6288" s="283">
        <v>17744</v>
      </c>
      <c r="B6288" s="176">
        <v>122.7</v>
      </c>
      <c r="C6288" s="176">
        <v>44.8</v>
      </c>
      <c r="D6288" s="282">
        <v>87</v>
      </c>
      <c r="E6288" s="265"/>
    </row>
    <row r="6289" spans="1:5">
      <c r="A6289" s="283">
        <v>17745</v>
      </c>
      <c r="B6289" s="176">
        <v>84</v>
      </c>
      <c r="C6289" s="176">
        <v>33.9</v>
      </c>
      <c r="D6289" s="282">
        <v>95</v>
      </c>
      <c r="E6289" s="265"/>
    </row>
    <row r="6290" spans="1:5">
      <c r="A6290" s="283">
        <v>17747</v>
      </c>
      <c r="B6290" s="176">
        <v>42</v>
      </c>
      <c r="C6290" s="176">
        <v>34.799999999999997</v>
      </c>
      <c r="D6290" s="282">
        <v>115</v>
      </c>
      <c r="E6290" s="265"/>
    </row>
    <row r="6291" spans="1:5">
      <c r="A6291" s="283">
        <v>17748</v>
      </c>
      <c r="B6291" s="176">
        <v>0</v>
      </c>
      <c r="C6291" s="176">
        <v>0</v>
      </c>
      <c r="D6291" s="282">
        <v>87</v>
      </c>
      <c r="E6291" s="265"/>
    </row>
    <row r="6292" spans="1:5">
      <c r="A6292" s="283">
        <v>17749</v>
      </c>
      <c r="B6292" s="176">
        <v>0</v>
      </c>
      <c r="C6292" s="176">
        <v>0</v>
      </c>
      <c r="D6292" s="282">
        <v>87</v>
      </c>
      <c r="E6292" s="265"/>
    </row>
    <row r="6293" spans="1:5">
      <c r="A6293" s="283">
        <v>17750</v>
      </c>
      <c r="B6293" s="176">
        <v>0</v>
      </c>
      <c r="C6293" s="176">
        <v>0</v>
      </c>
      <c r="D6293" s="282">
        <v>87</v>
      </c>
      <c r="E6293" s="265"/>
    </row>
    <row r="6294" spans="1:5">
      <c r="A6294" s="283">
        <v>17751</v>
      </c>
      <c r="B6294" s="176">
        <v>63.2</v>
      </c>
      <c r="C6294" s="176">
        <v>41.1</v>
      </c>
      <c r="D6294" s="282">
        <v>87</v>
      </c>
      <c r="E6294" s="265"/>
    </row>
    <row r="6295" spans="1:5">
      <c r="A6295" s="283">
        <v>17752</v>
      </c>
      <c r="B6295" s="176">
        <v>116.9</v>
      </c>
      <c r="C6295" s="176">
        <v>38.4</v>
      </c>
      <c r="D6295" s="282">
        <v>95</v>
      </c>
      <c r="E6295" s="265"/>
    </row>
    <row r="6296" spans="1:5">
      <c r="A6296" s="283">
        <v>17754</v>
      </c>
      <c r="B6296" s="176">
        <v>200.5</v>
      </c>
      <c r="C6296" s="176">
        <v>46.1</v>
      </c>
      <c r="D6296" s="282">
        <v>95</v>
      </c>
      <c r="E6296" s="265"/>
    </row>
    <row r="6297" spans="1:5">
      <c r="A6297" s="283">
        <v>17756</v>
      </c>
      <c r="B6297" s="176">
        <v>103.9</v>
      </c>
      <c r="C6297" s="176">
        <v>43.6</v>
      </c>
      <c r="D6297" s="282">
        <v>87</v>
      </c>
      <c r="E6297" s="265"/>
    </row>
    <row r="6298" spans="1:5">
      <c r="A6298" s="283">
        <v>17758</v>
      </c>
      <c r="B6298" s="176">
        <v>11</v>
      </c>
      <c r="C6298" s="176">
        <v>48.6</v>
      </c>
      <c r="D6298" s="282">
        <v>87</v>
      </c>
      <c r="E6298" s="265"/>
    </row>
    <row r="6299" spans="1:5">
      <c r="A6299" s="283">
        <v>17760</v>
      </c>
      <c r="B6299" s="176">
        <v>4.7</v>
      </c>
      <c r="C6299" s="176">
        <v>51</v>
      </c>
      <c r="D6299" s="282">
        <v>87</v>
      </c>
      <c r="E6299" s="265"/>
    </row>
    <row r="6300" spans="1:5">
      <c r="A6300" s="283">
        <v>17762</v>
      </c>
      <c r="B6300" s="176">
        <v>0</v>
      </c>
      <c r="C6300" s="176">
        <v>0</v>
      </c>
      <c r="D6300" s="282">
        <v>87</v>
      </c>
      <c r="E6300" s="265"/>
    </row>
    <row r="6301" spans="1:5">
      <c r="A6301" s="283">
        <v>17763</v>
      </c>
      <c r="B6301" s="176">
        <v>8.6999999999999993</v>
      </c>
      <c r="C6301" s="176">
        <v>42.7</v>
      </c>
      <c r="D6301" s="282">
        <v>87</v>
      </c>
      <c r="E6301" s="265"/>
    </row>
    <row r="6302" spans="1:5">
      <c r="A6302" s="283">
        <v>17764</v>
      </c>
      <c r="B6302" s="176">
        <v>11.5</v>
      </c>
      <c r="C6302" s="176">
        <v>47.3</v>
      </c>
      <c r="D6302" s="282">
        <v>107</v>
      </c>
      <c r="E6302" s="265"/>
    </row>
    <row r="6303" spans="1:5">
      <c r="A6303" s="283">
        <v>17765</v>
      </c>
      <c r="B6303" s="176">
        <v>15.8</v>
      </c>
      <c r="C6303" s="176">
        <v>42.7</v>
      </c>
      <c r="D6303" s="282">
        <v>87</v>
      </c>
      <c r="E6303" s="265"/>
    </row>
    <row r="6304" spans="1:5">
      <c r="A6304" s="283">
        <v>17768</v>
      </c>
      <c r="B6304" s="176">
        <v>7.1</v>
      </c>
      <c r="C6304" s="176">
        <v>50.3</v>
      </c>
      <c r="D6304" s="282">
        <v>87</v>
      </c>
      <c r="E6304" s="265"/>
    </row>
    <row r="6305" spans="1:5">
      <c r="A6305" s="283">
        <v>17769</v>
      </c>
      <c r="B6305" s="176">
        <v>3.4</v>
      </c>
      <c r="C6305" s="176">
        <v>50</v>
      </c>
      <c r="D6305" s="282">
        <v>87</v>
      </c>
      <c r="E6305" s="265"/>
    </row>
    <row r="6306" spans="1:5">
      <c r="A6306" s="283">
        <v>17771</v>
      </c>
      <c r="B6306" s="176">
        <v>13.7</v>
      </c>
      <c r="C6306" s="176">
        <v>46.5</v>
      </c>
      <c r="D6306" s="282">
        <v>87</v>
      </c>
      <c r="E6306" s="265"/>
    </row>
    <row r="6307" spans="1:5">
      <c r="A6307" s="283">
        <v>17772</v>
      </c>
      <c r="B6307" s="176">
        <v>97.1</v>
      </c>
      <c r="C6307" s="176">
        <v>40.299999999999997</v>
      </c>
      <c r="D6307" s="282">
        <v>87</v>
      </c>
      <c r="E6307" s="265"/>
    </row>
    <row r="6308" spans="1:5">
      <c r="A6308" s="283">
        <v>17774</v>
      </c>
      <c r="B6308" s="176">
        <v>40.799999999999997</v>
      </c>
      <c r="C6308" s="176">
        <v>42.5</v>
      </c>
      <c r="D6308" s="282">
        <v>87</v>
      </c>
      <c r="E6308" s="265"/>
    </row>
    <row r="6309" spans="1:5">
      <c r="A6309" s="283">
        <v>17776</v>
      </c>
      <c r="B6309" s="176">
        <v>3.1</v>
      </c>
      <c r="C6309" s="176">
        <v>52.6</v>
      </c>
      <c r="D6309" s="282">
        <v>87</v>
      </c>
      <c r="E6309" s="265"/>
    </row>
    <row r="6310" spans="1:5">
      <c r="A6310" s="283">
        <v>17777</v>
      </c>
      <c r="B6310" s="176">
        <v>220.7</v>
      </c>
      <c r="C6310" s="176">
        <v>43.5</v>
      </c>
      <c r="D6310" s="282">
        <v>112</v>
      </c>
      <c r="E6310" s="265"/>
    </row>
    <row r="6311" spans="1:5">
      <c r="A6311" s="283">
        <v>17778</v>
      </c>
      <c r="B6311" s="176">
        <v>2.5</v>
      </c>
      <c r="C6311" s="176">
        <v>53.6</v>
      </c>
      <c r="D6311" s="282">
        <v>87</v>
      </c>
      <c r="E6311" s="265"/>
    </row>
    <row r="6312" spans="1:5">
      <c r="A6312" s="283">
        <v>17779</v>
      </c>
      <c r="B6312" s="176">
        <v>0</v>
      </c>
      <c r="C6312" s="176">
        <v>0</v>
      </c>
      <c r="D6312" s="282">
        <v>87</v>
      </c>
      <c r="E6312" s="265"/>
    </row>
    <row r="6313" spans="1:5">
      <c r="A6313" s="283">
        <v>17801</v>
      </c>
      <c r="B6313" s="176">
        <v>243.6</v>
      </c>
      <c r="C6313" s="176">
        <v>42.1</v>
      </c>
      <c r="D6313" s="282">
        <v>104</v>
      </c>
      <c r="E6313" s="265"/>
    </row>
    <row r="6314" spans="1:5">
      <c r="A6314" s="283">
        <v>17810</v>
      </c>
      <c r="B6314" s="176">
        <v>128.9</v>
      </c>
      <c r="C6314" s="176">
        <v>38.9</v>
      </c>
      <c r="D6314" s="282">
        <v>87</v>
      </c>
      <c r="E6314" s="265"/>
    </row>
    <row r="6315" spans="1:5">
      <c r="A6315" s="283">
        <v>17812</v>
      </c>
      <c r="B6315" s="176">
        <v>43.7</v>
      </c>
      <c r="C6315" s="176">
        <v>39.9</v>
      </c>
      <c r="D6315" s="282">
        <v>87</v>
      </c>
      <c r="E6315" s="265"/>
    </row>
    <row r="6316" spans="1:5">
      <c r="A6316" s="283">
        <v>17813</v>
      </c>
      <c r="B6316" s="176">
        <v>70.3</v>
      </c>
      <c r="C6316" s="176">
        <v>39.700000000000003</v>
      </c>
      <c r="D6316" s="282">
        <v>87</v>
      </c>
      <c r="E6316" s="265"/>
    </row>
    <row r="6317" spans="1:5">
      <c r="A6317" s="283">
        <v>17814</v>
      </c>
      <c r="B6317" s="176">
        <v>41.9</v>
      </c>
      <c r="C6317" s="176">
        <v>45.9</v>
      </c>
      <c r="D6317" s="282">
        <v>87</v>
      </c>
      <c r="E6317" s="265"/>
    </row>
    <row r="6318" spans="1:5">
      <c r="A6318" s="283">
        <v>17815</v>
      </c>
      <c r="B6318" s="176">
        <v>214.9</v>
      </c>
      <c r="C6318" s="176">
        <v>32</v>
      </c>
      <c r="D6318" s="282">
        <v>130</v>
      </c>
      <c r="E6318" s="265"/>
    </row>
    <row r="6319" spans="1:5">
      <c r="A6319" s="283">
        <v>17820</v>
      </c>
      <c r="B6319" s="176">
        <v>66.599999999999994</v>
      </c>
      <c r="C6319" s="176">
        <v>43.4</v>
      </c>
      <c r="D6319" s="282">
        <v>87</v>
      </c>
      <c r="E6319" s="265"/>
    </row>
    <row r="6320" spans="1:5">
      <c r="A6320" s="283">
        <v>17821</v>
      </c>
      <c r="B6320" s="176">
        <v>145.1</v>
      </c>
      <c r="C6320" s="176">
        <v>44.1</v>
      </c>
      <c r="D6320" s="282">
        <v>87</v>
      </c>
      <c r="E6320" s="265"/>
    </row>
    <row r="6321" spans="1:5">
      <c r="A6321" s="283">
        <v>17822</v>
      </c>
      <c r="B6321" s="176">
        <v>0</v>
      </c>
      <c r="C6321" s="176">
        <v>0</v>
      </c>
      <c r="D6321" s="282">
        <v>87</v>
      </c>
      <c r="E6321" s="265"/>
    </row>
    <row r="6322" spans="1:5">
      <c r="A6322" s="283">
        <v>17823</v>
      </c>
      <c r="B6322" s="176">
        <v>41.8</v>
      </c>
      <c r="C6322" s="176">
        <v>42.6</v>
      </c>
      <c r="D6322" s="282">
        <v>87</v>
      </c>
      <c r="E6322" s="265"/>
    </row>
    <row r="6323" spans="1:5">
      <c r="A6323" s="283">
        <v>17824</v>
      </c>
      <c r="B6323" s="176">
        <v>189</v>
      </c>
      <c r="C6323" s="176">
        <v>46.2</v>
      </c>
      <c r="D6323" s="282">
        <v>87</v>
      </c>
      <c r="E6323" s="265"/>
    </row>
    <row r="6324" spans="1:5">
      <c r="A6324" s="283">
        <v>17827</v>
      </c>
      <c r="B6324" s="176">
        <v>213.3</v>
      </c>
      <c r="C6324" s="176">
        <v>42.4</v>
      </c>
      <c r="D6324" s="282">
        <v>87</v>
      </c>
      <c r="E6324" s="265"/>
    </row>
    <row r="6325" spans="1:5">
      <c r="A6325" s="283">
        <v>17829</v>
      </c>
      <c r="B6325" s="176">
        <v>0</v>
      </c>
      <c r="C6325" s="176">
        <v>0</v>
      </c>
      <c r="D6325" s="282">
        <v>87</v>
      </c>
      <c r="E6325" s="265"/>
    </row>
    <row r="6326" spans="1:5">
      <c r="A6326" s="283">
        <v>17830</v>
      </c>
      <c r="B6326" s="176">
        <v>65.599999999999994</v>
      </c>
      <c r="C6326" s="176">
        <v>44.8</v>
      </c>
      <c r="D6326" s="282">
        <v>108</v>
      </c>
      <c r="E6326" s="265"/>
    </row>
    <row r="6327" spans="1:5">
      <c r="A6327" s="283">
        <v>17831</v>
      </c>
      <c r="B6327" s="176">
        <v>950.5</v>
      </c>
      <c r="C6327" s="176">
        <v>44.4</v>
      </c>
      <c r="D6327" s="282">
        <v>87</v>
      </c>
      <c r="E6327" s="265"/>
    </row>
    <row r="6328" spans="1:5">
      <c r="A6328" s="283">
        <v>17832</v>
      </c>
      <c r="B6328" s="176">
        <v>446.5</v>
      </c>
      <c r="C6328" s="176">
        <v>47.1</v>
      </c>
      <c r="D6328" s="282">
        <v>87</v>
      </c>
      <c r="E6328" s="265"/>
    </row>
    <row r="6329" spans="1:5">
      <c r="A6329" s="283">
        <v>17833</v>
      </c>
      <c r="B6329" s="176">
        <v>0</v>
      </c>
      <c r="C6329" s="176">
        <v>0</v>
      </c>
      <c r="D6329" s="282">
        <v>87</v>
      </c>
      <c r="E6329" s="265"/>
    </row>
    <row r="6330" spans="1:5">
      <c r="A6330" s="283">
        <v>17834</v>
      </c>
      <c r="B6330" s="176">
        <v>561.6</v>
      </c>
      <c r="C6330" s="176">
        <v>46.8</v>
      </c>
      <c r="D6330" s="282">
        <v>87</v>
      </c>
      <c r="E6330" s="265"/>
    </row>
    <row r="6331" spans="1:5">
      <c r="A6331" s="283">
        <v>17835</v>
      </c>
      <c r="B6331" s="176">
        <v>21.3</v>
      </c>
      <c r="C6331" s="176">
        <v>38.700000000000003</v>
      </c>
      <c r="D6331" s="282">
        <v>87</v>
      </c>
      <c r="E6331" s="265"/>
    </row>
    <row r="6332" spans="1:5">
      <c r="A6332" s="283">
        <v>17836</v>
      </c>
      <c r="B6332" s="176">
        <v>37.299999999999997</v>
      </c>
      <c r="C6332" s="176">
        <v>43</v>
      </c>
      <c r="D6332" s="282">
        <v>87</v>
      </c>
      <c r="E6332" s="265"/>
    </row>
    <row r="6333" spans="1:5">
      <c r="A6333" s="283">
        <v>17837</v>
      </c>
      <c r="B6333" s="176">
        <v>337.1</v>
      </c>
      <c r="C6333" s="176">
        <v>35.299999999999997</v>
      </c>
      <c r="D6333" s="282">
        <v>135</v>
      </c>
      <c r="E6333" s="265"/>
    </row>
    <row r="6334" spans="1:5">
      <c r="A6334" s="283">
        <v>17839</v>
      </c>
      <c r="B6334" s="176">
        <v>214.9</v>
      </c>
      <c r="C6334" s="176">
        <v>37.5</v>
      </c>
      <c r="D6334" s="282">
        <v>87</v>
      </c>
      <c r="E6334" s="265"/>
    </row>
    <row r="6335" spans="1:5">
      <c r="A6335" s="283">
        <v>17840</v>
      </c>
      <c r="B6335" s="176">
        <v>0</v>
      </c>
      <c r="C6335" s="176">
        <v>0</v>
      </c>
      <c r="D6335" s="282">
        <v>87</v>
      </c>
      <c r="E6335" s="265"/>
    </row>
    <row r="6336" spans="1:5">
      <c r="A6336" s="283">
        <v>17841</v>
      </c>
      <c r="B6336" s="176">
        <v>72.8</v>
      </c>
      <c r="C6336" s="176">
        <v>41.1</v>
      </c>
      <c r="D6336" s="282">
        <v>119</v>
      </c>
      <c r="E6336" s="265"/>
    </row>
    <row r="6337" spans="1:5">
      <c r="A6337" s="283">
        <v>17842</v>
      </c>
      <c r="B6337" s="176">
        <v>105.1</v>
      </c>
      <c r="C6337" s="176">
        <v>39.700000000000003</v>
      </c>
      <c r="D6337" s="282">
        <v>87</v>
      </c>
      <c r="E6337" s="265"/>
    </row>
    <row r="6338" spans="1:5">
      <c r="A6338" s="283">
        <v>17844</v>
      </c>
      <c r="B6338" s="176">
        <v>135.5</v>
      </c>
      <c r="C6338" s="176">
        <v>39.1</v>
      </c>
      <c r="D6338" s="282">
        <v>116</v>
      </c>
      <c r="E6338" s="265"/>
    </row>
    <row r="6339" spans="1:5">
      <c r="A6339" s="283">
        <v>17845</v>
      </c>
      <c r="B6339" s="176">
        <v>29.7</v>
      </c>
      <c r="C6339" s="176">
        <v>40.299999999999997</v>
      </c>
      <c r="D6339" s="282">
        <v>107</v>
      </c>
      <c r="E6339" s="265"/>
    </row>
    <row r="6340" spans="1:5">
      <c r="A6340" s="283">
        <v>17846</v>
      </c>
      <c r="B6340" s="176">
        <v>75.400000000000006</v>
      </c>
      <c r="C6340" s="176">
        <v>44.3</v>
      </c>
      <c r="D6340" s="282">
        <v>112</v>
      </c>
      <c r="E6340" s="265"/>
    </row>
    <row r="6341" spans="1:5">
      <c r="A6341" s="283">
        <v>17847</v>
      </c>
      <c r="B6341" s="176">
        <v>281.60000000000002</v>
      </c>
      <c r="C6341" s="176">
        <v>42.9</v>
      </c>
      <c r="D6341" s="282">
        <v>122</v>
      </c>
      <c r="E6341" s="265"/>
    </row>
    <row r="6342" spans="1:5">
      <c r="A6342" s="283">
        <v>17850</v>
      </c>
      <c r="B6342" s="176">
        <v>0</v>
      </c>
      <c r="C6342" s="176">
        <v>0</v>
      </c>
      <c r="D6342" s="282">
        <v>87</v>
      </c>
      <c r="E6342" s="265"/>
    </row>
    <row r="6343" spans="1:5">
      <c r="A6343" s="283">
        <v>17851</v>
      </c>
      <c r="B6343" s="176">
        <v>554</v>
      </c>
      <c r="C6343" s="176">
        <v>45.1</v>
      </c>
      <c r="D6343" s="282">
        <v>87</v>
      </c>
      <c r="E6343" s="265"/>
    </row>
    <row r="6344" spans="1:5">
      <c r="A6344" s="283">
        <v>17853</v>
      </c>
      <c r="B6344" s="176">
        <v>76.3</v>
      </c>
      <c r="C6344" s="176">
        <v>37.5</v>
      </c>
      <c r="D6344" s="282">
        <v>87</v>
      </c>
      <c r="E6344" s="265"/>
    </row>
    <row r="6345" spans="1:5">
      <c r="A6345" s="283">
        <v>17855</v>
      </c>
      <c r="B6345" s="176">
        <v>269.2</v>
      </c>
      <c r="C6345" s="176">
        <v>39.700000000000003</v>
      </c>
      <c r="D6345" s="282">
        <v>87</v>
      </c>
      <c r="E6345" s="265"/>
    </row>
    <row r="6346" spans="1:5">
      <c r="A6346" s="283">
        <v>17856</v>
      </c>
      <c r="B6346" s="176">
        <v>95.8</v>
      </c>
      <c r="C6346" s="176">
        <v>43</v>
      </c>
      <c r="D6346" s="282">
        <v>87</v>
      </c>
      <c r="E6346" s="265"/>
    </row>
    <row r="6347" spans="1:5">
      <c r="A6347" s="283">
        <v>17857</v>
      </c>
      <c r="B6347" s="176">
        <v>258.2</v>
      </c>
      <c r="C6347" s="176">
        <v>45.7</v>
      </c>
      <c r="D6347" s="282">
        <v>112</v>
      </c>
      <c r="E6347" s="265"/>
    </row>
    <row r="6348" spans="1:5">
      <c r="A6348" s="283">
        <v>17858</v>
      </c>
      <c r="B6348" s="176">
        <v>43.6</v>
      </c>
      <c r="C6348" s="176">
        <v>45.4</v>
      </c>
      <c r="D6348" s="282">
        <v>87</v>
      </c>
      <c r="E6348" s="265"/>
    </row>
    <row r="6349" spans="1:5">
      <c r="A6349" s="283">
        <v>17859</v>
      </c>
      <c r="B6349" s="176">
        <v>88.4</v>
      </c>
      <c r="C6349" s="176">
        <v>45.7</v>
      </c>
      <c r="D6349" s="282">
        <v>87</v>
      </c>
      <c r="E6349" s="265"/>
    </row>
    <row r="6350" spans="1:5">
      <c r="A6350" s="283">
        <v>17860</v>
      </c>
      <c r="B6350" s="176">
        <v>94.3</v>
      </c>
      <c r="C6350" s="176">
        <v>45.6</v>
      </c>
      <c r="D6350" s="282">
        <v>113</v>
      </c>
      <c r="E6350" s="265"/>
    </row>
    <row r="6351" spans="1:5">
      <c r="A6351" s="283">
        <v>17861</v>
      </c>
      <c r="B6351" s="176">
        <v>0</v>
      </c>
      <c r="C6351" s="176">
        <v>0</v>
      </c>
      <c r="D6351" s="282">
        <v>87</v>
      </c>
      <c r="E6351" s="265"/>
    </row>
    <row r="6352" spans="1:5">
      <c r="A6352" s="283">
        <v>17862</v>
      </c>
      <c r="B6352" s="176">
        <v>0</v>
      </c>
      <c r="C6352" s="176">
        <v>0</v>
      </c>
      <c r="D6352" s="282">
        <v>87</v>
      </c>
      <c r="E6352" s="265"/>
    </row>
    <row r="6353" spans="1:5">
      <c r="A6353" s="283">
        <v>17864</v>
      </c>
      <c r="B6353" s="176">
        <v>110.3</v>
      </c>
      <c r="C6353" s="176">
        <v>33.299999999999997</v>
      </c>
      <c r="D6353" s="282">
        <v>87</v>
      </c>
      <c r="E6353" s="265"/>
    </row>
    <row r="6354" spans="1:5">
      <c r="A6354" s="283">
        <v>17865</v>
      </c>
      <c r="B6354" s="176">
        <v>129.5</v>
      </c>
      <c r="C6354" s="176">
        <v>50.2</v>
      </c>
      <c r="D6354" s="282">
        <v>87</v>
      </c>
      <c r="E6354" s="265"/>
    </row>
    <row r="6355" spans="1:5">
      <c r="A6355" s="283">
        <v>17866</v>
      </c>
      <c r="B6355" s="176">
        <v>405.8</v>
      </c>
      <c r="C6355" s="176">
        <v>41.6</v>
      </c>
      <c r="D6355" s="282">
        <v>87</v>
      </c>
      <c r="E6355" s="265"/>
    </row>
    <row r="6356" spans="1:5">
      <c r="A6356" s="283">
        <v>17867</v>
      </c>
      <c r="B6356" s="176">
        <v>37.200000000000003</v>
      </c>
      <c r="C6356" s="176">
        <v>42.6</v>
      </c>
      <c r="D6356" s="282">
        <v>87</v>
      </c>
      <c r="E6356" s="265"/>
    </row>
    <row r="6357" spans="1:5">
      <c r="A6357" s="283">
        <v>17868</v>
      </c>
      <c r="B6357" s="176">
        <v>0</v>
      </c>
      <c r="C6357" s="176">
        <v>0</v>
      </c>
      <c r="D6357" s="282">
        <v>87</v>
      </c>
      <c r="E6357" s="265"/>
    </row>
    <row r="6358" spans="1:5">
      <c r="A6358" s="283">
        <v>17870</v>
      </c>
      <c r="B6358" s="176">
        <v>326.5</v>
      </c>
      <c r="C6358" s="176">
        <v>37.5</v>
      </c>
      <c r="D6358" s="282">
        <v>162</v>
      </c>
      <c r="E6358" s="265"/>
    </row>
    <row r="6359" spans="1:5">
      <c r="A6359" s="283">
        <v>17872</v>
      </c>
      <c r="B6359" s="176">
        <v>249.8</v>
      </c>
      <c r="C6359" s="176">
        <v>40.799999999999997</v>
      </c>
      <c r="D6359" s="282">
        <v>87</v>
      </c>
      <c r="E6359" s="265"/>
    </row>
    <row r="6360" spans="1:5">
      <c r="A6360" s="283">
        <v>17876</v>
      </c>
      <c r="B6360" s="176">
        <v>617.6</v>
      </c>
      <c r="C6360" s="176">
        <v>48.6</v>
      </c>
      <c r="D6360" s="282">
        <v>104</v>
      </c>
      <c r="E6360" s="265"/>
    </row>
    <row r="6361" spans="1:5">
      <c r="A6361" s="283">
        <v>17877</v>
      </c>
      <c r="B6361" s="176">
        <v>0</v>
      </c>
      <c r="C6361" s="176">
        <v>0</v>
      </c>
      <c r="D6361" s="282">
        <v>87</v>
      </c>
      <c r="E6361" s="265"/>
    </row>
    <row r="6362" spans="1:5">
      <c r="A6362" s="283">
        <v>17878</v>
      </c>
      <c r="B6362" s="176">
        <v>62.7</v>
      </c>
      <c r="C6362" s="176">
        <v>45.8</v>
      </c>
      <c r="D6362" s="282">
        <v>87</v>
      </c>
      <c r="E6362" s="265"/>
    </row>
    <row r="6363" spans="1:5">
      <c r="A6363" s="283">
        <v>17880</v>
      </c>
      <c r="B6363" s="176">
        <v>0</v>
      </c>
      <c r="C6363" s="176">
        <v>0</v>
      </c>
      <c r="D6363" s="282">
        <v>87</v>
      </c>
      <c r="E6363" s="265"/>
    </row>
    <row r="6364" spans="1:5">
      <c r="A6364" s="283">
        <v>17881</v>
      </c>
      <c r="B6364" s="176">
        <v>164.4</v>
      </c>
      <c r="C6364" s="176">
        <v>41.3</v>
      </c>
      <c r="D6364" s="282">
        <v>87</v>
      </c>
      <c r="E6364" s="265"/>
    </row>
    <row r="6365" spans="1:5">
      <c r="A6365" s="283">
        <v>17882</v>
      </c>
      <c r="B6365" s="176">
        <v>38</v>
      </c>
      <c r="C6365" s="176">
        <v>39.6</v>
      </c>
      <c r="D6365" s="282">
        <v>87</v>
      </c>
      <c r="E6365" s="265"/>
    </row>
    <row r="6366" spans="1:5">
      <c r="A6366" s="283">
        <v>17883</v>
      </c>
      <c r="B6366" s="176">
        <v>0</v>
      </c>
      <c r="C6366" s="176">
        <v>0</v>
      </c>
      <c r="D6366" s="282">
        <v>87</v>
      </c>
      <c r="E6366" s="265"/>
    </row>
    <row r="6367" spans="1:5">
      <c r="A6367" s="283">
        <v>17884</v>
      </c>
      <c r="B6367" s="176">
        <v>0</v>
      </c>
      <c r="C6367" s="176">
        <v>0</v>
      </c>
      <c r="D6367" s="282">
        <v>87</v>
      </c>
      <c r="E6367" s="265"/>
    </row>
    <row r="6368" spans="1:5">
      <c r="A6368" s="283">
        <v>17885</v>
      </c>
      <c r="B6368" s="176">
        <v>0</v>
      </c>
      <c r="C6368" s="176">
        <v>0</v>
      </c>
      <c r="D6368" s="282">
        <v>87</v>
      </c>
      <c r="E6368" s="265"/>
    </row>
    <row r="6369" spans="1:5">
      <c r="A6369" s="283">
        <v>17886</v>
      </c>
      <c r="B6369" s="176">
        <v>491.4</v>
      </c>
      <c r="C6369" s="176">
        <v>44.6</v>
      </c>
      <c r="D6369" s="282">
        <v>87</v>
      </c>
      <c r="E6369" s="265"/>
    </row>
    <row r="6370" spans="1:5">
      <c r="A6370" s="283">
        <v>17887</v>
      </c>
      <c r="B6370" s="176">
        <v>0</v>
      </c>
      <c r="C6370" s="176">
        <v>0</v>
      </c>
      <c r="D6370" s="282">
        <v>87</v>
      </c>
      <c r="E6370" s="265"/>
    </row>
    <row r="6371" spans="1:5">
      <c r="A6371" s="283">
        <v>17888</v>
      </c>
      <c r="B6371" s="176">
        <v>40.6</v>
      </c>
      <c r="C6371" s="176">
        <v>47.1</v>
      </c>
      <c r="D6371" s="282">
        <v>87</v>
      </c>
      <c r="E6371" s="265"/>
    </row>
    <row r="6372" spans="1:5">
      <c r="A6372" s="283">
        <v>17889</v>
      </c>
      <c r="B6372" s="176">
        <v>128.6</v>
      </c>
      <c r="C6372" s="176">
        <v>45.5</v>
      </c>
      <c r="D6372" s="282">
        <v>96</v>
      </c>
      <c r="E6372" s="265"/>
    </row>
    <row r="6373" spans="1:5">
      <c r="A6373" s="283">
        <v>17901</v>
      </c>
      <c r="B6373" s="176">
        <v>347.5</v>
      </c>
      <c r="C6373" s="176">
        <v>43</v>
      </c>
      <c r="D6373" s="282">
        <v>125</v>
      </c>
      <c r="E6373" s="265"/>
    </row>
    <row r="6374" spans="1:5">
      <c r="A6374" s="283">
        <v>17920</v>
      </c>
      <c r="B6374" s="176">
        <v>42.8</v>
      </c>
      <c r="C6374" s="176">
        <v>46.9</v>
      </c>
      <c r="D6374" s="282">
        <v>87</v>
      </c>
      <c r="E6374" s="265"/>
    </row>
    <row r="6375" spans="1:5">
      <c r="A6375" s="283">
        <v>17921</v>
      </c>
      <c r="B6375" s="176">
        <v>253</v>
      </c>
      <c r="C6375" s="176">
        <v>42.1</v>
      </c>
      <c r="D6375" s="282">
        <v>87</v>
      </c>
      <c r="E6375" s="265"/>
    </row>
    <row r="6376" spans="1:5">
      <c r="A6376" s="283">
        <v>17922</v>
      </c>
      <c r="B6376" s="176">
        <v>194.4</v>
      </c>
      <c r="C6376" s="176">
        <v>42.8</v>
      </c>
      <c r="D6376" s="282">
        <v>87</v>
      </c>
      <c r="E6376" s="265"/>
    </row>
    <row r="6377" spans="1:5">
      <c r="A6377" s="283">
        <v>17923</v>
      </c>
      <c r="B6377" s="176">
        <v>38.700000000000003</v>
      </c>
      <c r="C6377" s="176">
        <v>44.1</v>
      </c>
      <c r="D6377" s="282">
        <v>87</v>
      </c>
      <c r="E6377" s="265"/>
    </row>
    <row r="6378" spans="1:5">
      <c r="A6378" s="283">
        <v>17925</v>
      </c>
      <c r="B6378" s="176">
        <v>197.1</v>
      </c>
      <c r="C6378" s="176">
        <v>46.5</v>
      </c>
      <c r="D6378" s="282">
        <v>87</v>
      </c>
      <c r="E6378" s="265"/>
    </row>
    <row r="6379" spans="1:5">
      <c r="A6379" s="283">
        <v>17929</v>
      </c>
      <c r="B6379" s="176">
        <v>1055.7</v>
      </c>
      <c r="C6379" s="176">
        <v>39.299999999999997</v>
      </c>
      <c r="D6379" s="282">
        <v>87</v>
      </c>
      <c r="E6379" s="265"/>
    </row>
    <row r="6380" spans="1:5">
      <c r="A6380" s="283">
        <v>17930</v>
      </c>
      <c r="B6380" s="176">
        <v>0</v>
      </c>
      <c r="C6380" s="176">
        <v>0</v>
      </c>
      <c r="D6380" s="282">
        <v>87</v>
      </c>
      <c r="E6380" s="265"/>
    </row>
    <row r="6381" spans="1:5">
      <c r="A6381" s="283">
        <v>17931</v>
      </c>
      <c r="B6381" s="176">
        <v>478</v>
      </c>
      <c r="C6381" s="176">
        <v>45.3</v>
      </c>
      <c r="D6381" s="282">
        <v>94</v>
      </c>
      <c r="E6381" s="265"/>
    </row>
    <row r="6382" spans="1:5">
      <c r="A6382" s="283">
        <v>17933</v>
      </c>
      <c r="B6382" s="176">
        <v>0</v>
      </c>
      <c r="C6382" s="176">
        <v>0</v>
      </c>
      <c r="D6382" s="282">
        <v>87</v>
      </c>
      <c r="E6382" s="265"/>
    </row>
    <row r="6383" spans="1:5">
      <c r="A6383" s="283">
        <v>17934</v>
      </c>
      <c r="B6383" s="176">
        <v>443.7</v>
      </c>
      <c r="C6383" s="176">
        <v>44.6</v>
      </c>
      <c r="D6383" s="282">
        <v>87</v>
      </c>
      <c r="E6383" s="265"/>
    </row>
    <row r="6384" spans="1:5">
      <c r="A6384" s="283">
        <v>17935</v>
      </c>
      <c r="B6384" s="176">
        <v>696.5</v>
      </c>
      <c r="C6384" s="176">
        <v>43.3</v>
      </c>
      <c r="D6384" s="282">
        <v>87</v>
      </c>
      <c r="E6384" s="265"/>
    </row>
    <row r="6385" spans="1:5">
      <c r="A6385" s="283">
        <v>17936</v>
      </c>
      <c r="B6385" s="176">
        <v>0</v>
      </c>
      <c r="C6385" s="176">
        <v>0</v>
      </c>
      <c r="D6385" s="282">
        <v>87</v>
      </c>
      <c r="E6385" s="265"/>
    </row>
    <row r="6386" spans="1:5">
      <c r="A6386" s="283">
        <v>17938</v>
      </c>
      <c r="B6386" s="176">
        <v>90.3</v>
      </c>
      <c r="C6386" s="176">
        <v>43.6</v>
      </c>
      <c r="D6386" s="282">
        <v>87</v>
      </c>
      <c r="E6386" s="265"/>
    </row>
    <row r="6387" spans="1:5">
      <c r="A6387" s="283">
        <v>17941</v>
      </c>
      <c r="B6387" s="176">
        <v>43.5</v>
      </c>
      <c r="C6387" s="176">
        <v>43.5</v>
      </c>
      <c r="D6387" s="282">
        <v>87</v>
      </c>
      <c r="E6387" s="265"/>
    </row>
    <row r="6388" spans="1:5">
      <c r="A6388" s="283">
        <v>17943</v>
      </c>
      <c r="B6388" s="176">
        <v>0</v>
      </c>
      <c r="C6388" s="176">
        <v>0</v>
      </c>
      <c r="D6388" s="282">
        <v>87</v>
      </c>
      <c r="E6388" s="265"/>
    </row>
    <row r="6389" spans="1:5">
      <c r="A6389" s="283">
        <v>17944</v>
      </c>
      <c r="B6389" s="176">
        <v>82.7</v>
      </c>
      <c r="C6389" s="176">
        <v>44.8</v>
      </c>
      <c r="D6389" s="282">
        <v>87</v>
      </c>
      <c r="E6389" s="265"/>
    </row>
    <row r="6390" spans="1:5">
      <c r="A6390" s="283">
        <v>17945</v>
      </c>
      <c r="B6390" s="176">
        <v>261.10000000000002</v>
      </c>
      <c r="C6390" s="176">
        <v>46.4</v>
      </c>
      <c r="D6390" s="282">
        <v>87</v>
      </c>
      <c r="E6390" s="265"/>
    </row>
    <row r="6391" spans="1:5">
      <c r="A6391" s="283">
        <v>17946</v>
      </c>
      <c r="B6391" s="176">
        <v>0</v>
      </c>
      <c r="C6391" s="176">
        <v>0</v>
      </c>
      <c r="D6391" s="282">
        <v>87</v>
      </c>
      <c r="E6391" s="265"/>
    </row>
    <row r="6392" spans="1:5">
      <c r="A6392" s="283">
        <v>17948</v>
      </c>
      <c r="B6392" s="176">
        <v>322.8</v>
      </c>
      <c r="C6392" s="176">
        <v>39.5</v>
      </c>
      <c r="D6392" s="282">
        <v>87</v>
      </c>
      <c r="E6392" s="265"/>
    </row>
    <row r="6393" spans="1:5">
      <c r="A6393" s="283">
        <v>17949</v>
      </c>
      <c r="B6393" s="176">
        <v>322.3</v>
      </c>
      <c r="C6393" s="176">
        <v>45.5</v>
      </c>
      <c r="D6393" s="282">
        <v>87</v>
      </c>
      <c r="E6393" s="265"/>
    </row>
    <row r="6394" spans="1:5">
      <c r="A6394" s="283">
        <v>17951</v>
      </c>
      <c r="B6394" s="176">
        <v>1020.3</v>
      </c>
      <c r="C6394" s="176">
        <v>46.7</v>
      </c>
      <c r="D6394" s="282">
        <v>87</v>
      </c>
      <c r="E6394" s="265"/>
    </row>
    <row r="6395" spans="1:5">
      <c r="A6395" s="283">
        <v>17952</v>
      </c>
      <c r="B6395" s="176">
        <v>0</v>
      </c>
      <c r="C6395" s="176">
        <v>0</v>
      </c>
      <c r="D6395" s="282">
        <v>87</v>
      </c>
      <c r="E6395" s="265"/>
    </row>
    <row r="6396" spans="1:5">
      <c r="A6396" s="283">
        <v>17953</v>
      </c>
      <c r="B6396" s="176">
        <v>0</v>
      </c>
      <c r="C6396" s="176">
        <v>0</v>
      </c>
      <c r="D6396" s="282">
        <v>87</v>
      </c>
      <c r="E6396" s="265"/>
    </row>
    <row r="6397" spans="1:5">
      <c r="A6397" s="283">
        <v>17954</v>
      </c>
      <c r="B6397" s="176">
        <v>2895.8</v>
      </c>
      <c r="C6397" s="176">
        <v>40.1</v>
      </c>
      <c r="D6397" s="282">
        <v>106</v>
      </c>
      <c r="E6397" s="265"/>
    </row>
    <row r="6398" spans="1:5">
      <c r="A6398" s="283">
        <v>17957</v>
      </c>
      <c r="B6398" s="176">
        <v>47.6</v>
      </c>
      <c r="C6398" s="176">
        <v>43.2</v>
      </c>
      <c r="D6398" s="282">
        <v>87</v>
      </c>
      <c r="E6398" s="265"/>
    </row>
    <row r="6399" spans="1:5">
      <c r="A6399" s="283">
        <v>17959</v>
      </c>
      <c r="B6399" s="176">
        <v>75.2</v>
      </c>
      <c r="C6399" s="176">
        <v>43.9</v>
      </c>
      <c r="D6399" s="282">
        <v>96</v>
      </c>
      <c r="E6399" s="265"/>
    </row>
    <row r="6400" spans="1:5">
      <c r="A6400" s="283">
        <v>17960</v>
      </c>
      <c r="B6400" s="176">
        <v>74.099999999999994</v>
      </c>
      <c r="C6400" s="176">
        <v>45.7</v>
      </c>
      <c r="D6400" s="282">
        <v>87</v>
      </c>
      <c r="E6400" s="265"/>
    </row>
    <row r="6401" spans="1:5">
      <c r="A6401" s="283">
        <v>17961</v>
      </c>
      <c r="B6401" s="176">
        <v>225.3</v>
      </c>
      <c r="C6401" s="176">
        <v>45.9</v>
      </c>
      <c r="D6401" s="282">
        <v>94</v>
      </c>
      <c r="E6401" s="265"/>
    </row>
    <row r="6402" spans="1:5">
      <c r="A6402" s="283">
        <v>17963</v>
      </c>
      <c r="B6402" s="176">
        <v>132.80000000000001</v>
      </c>
      <c r="C6402" s="176">
        <v>42.9</v>
      </c>
      <c r="D6402" s="282">
        <v>87</v>
      </c>
      <c r="E6402" s="265"/>
    </row>
    <row r="6403" spans="1:5">
      <c r="A6403" s="283">
        <v>17964</v>
      </c>
      <c r="B6403" s="176">
        <v>34.9</v>
      </c>
      <c r="C6403" s="176">
        <v>46.1</v>
      </c>
      <c r="D6403" s="282">
        <v>87</v>
      </c>
      <c r="E6403" s="265"/>
    </row>
    <row r="6404" spans="1:5">
      <c r="A6404" s="283">
        <v>17965</v>
      </c>
      <c r="B6404" s="176">
        <v>891.5</v>
      </c>
      <c r="C6404" s="176">
        <v>41.4</v>
      </c>
      <c r="D6404" s="282">
        <v>113</v>
      </c>
      <c r="E6404" s="265"/>
    </row>
    <row r="6405" spans="1:5">
      <c r="A6405" s="283">
        <v>17967</v>
      </c>
      <c r="B6405" s="176">
        <v>84.5</v>
      </c>
      <c r="C6405" s="176">
        <v>45.9</v>
      </c>
      <c r="D6405" s="282">
        <v>87</v>
      </c>
      <c r="E6405" s="265"/>
    </row>
    <row r="6406" spans="1:5">
      <c r="A6406" s="283">
        <v>17968</v>
      </c>
      <c r="B6406" s="176">
        <v>63.4</v>
      </c>
      <c r="C6406" s="176">
        <v>44.4</v>
      </c>
      <c r="D6406" s="282">
        <v>87</v>
      </c>
      <c r="E6406" s="265"/>
    </row>
    <row r="6407" spans="1:5">
      <c r="A6407" s="283">
        <v>17970</v>
      </c>
      <c r="B6407" s="176">
        <v>930.8</v>
      </c>
      <c r="C6407" s="176">
        <v>44</v>
      </c>
      <c r="D6407" s="282">
        <v>96</v>
      </c>
      <c r="E6407" s="265"/>
    </row>
    <row r="6408" spans="1:5">
      <c r="A6408" s="283">
        <v>17972</v>
      </c>
      <c r="B6408" s="176">
        <v>213.2</v>
      </c>
      <c r="C6408" s="176">
        <v>42.2</v>
      </c>
      <c r="D6408" s="282">
        <v>116</v>
      </c>
      <c r="E6408" s="265"/>
    </row>
    <row r="6409" spans="1:5">
      <c r="A6409" s="283">
        <v>17974</v>
      </c>
      <c r="B6409" s="176">
        <v>268.5</v>
      </c>
      <c r="C6409" s="176">
        <v>44.8</v>
      </c>
      <c r="D6409" s="282">
        <v>87</v>
      </c>
      <c r="E6409" s="265"/>
    </row>
    <row r="6410" spans="1:5">
      <c r="A6410" s="283">
        <v>17976</v>
      </c>
      <c r="B6410" s="176">
        <v>717.7</v>
      </c>
      <c r="C6410" s="176">
        <v>43</v>
      </c>
      <c r="D6410" s="282">
        <v>109</v>
      </c>
      <c r="E6410" s="265"/>
    </row>
    <row r="6411" spans="1:5">
      <c r="A6411" s="283">
        <v>17978</v>
      </c>
      <c r="B6411" s="176">
        <v>65.2</v>
      </c>
      <c r="C6411" s="176">
        <v>44</v>
      </c>
      <c r="D6411" s="282">
        <v>87</v>
      </c>
      <c r="E6411" s="265"/>
    </row>
    <row r="6412" spans="1:5">
      <c r="A6412" s="283">
        <v>17979</v>
      </c>
      <c r="B6412" s="176">
        <v>0</v>
      </c>
      <c r="C6412" s="176">
        <v>0</v>
      </c>
      <c r="D6412" s="282">
        <v>87</v>
      </c>
      <c r="E6412" s="265"/>
    </row>
    <row r="6413" spans="1:5">
      <c r="A6413" s="283">
        <v>17980</v>
      </c>
      <c r="B6413" s="176">
        <v>141.30000000000001</v>
      </c>
      <c r="C6413" s="176">
        <v>42.4</v>
      </c>
      <c r="D6413" s="282">
        <v>87</v>
      </c>
      <c r="E6413" s="265"/>
    </row>
    <row r="6414" spans="1:5">
      <c r="A6414" s="283">
        <v>17981</v>
      </c>
      <c r="B6414" s="176">
        <v>131.80000000000001</v>
      </c>
      <c r="C6414" s="176">
        <v>42.8</v>
      </c>
      <c r="D6414" s="282">
        <v>87</v>
      </c>
      <c r="E6414" s="265"/>
    </row>
    <row r="6415" spans="1:5">
      <c r="A6415" s="283">
        <v>17982</v>
      </c>
      <c r="B6415" s="176">
        <v>114.3</v>
      </c>
      <c r="C6415" s="176">
        <v>48.8</v>
      </c>
      <c r="D6415" s="282">
        <v>87</v>
      </c>
      <c r="E6415" s="265"/>
    </row>
    <row r="6416" spans="1:5">
      <c r="A6416" s="283">
        <v>17983</v>
      </c>
      <c r="B6416" s="176">
        <v>134.6</v>
      </c>
      <c r="C6416" s="176">
        <v>45</v>
      </c>
      <c r="D6416" s="282">
        <v>87</v>
      </c>
      <c r="E6416" s="265"/>
    </row>
    <row r="6417" spans="1:5">
      <c r="A6417" s="283">
        <v>17985</v>
      </c>
      <c r="B6417" s="176">
        <v>67.5</v>
      </c>
      <c r="C6417" s="176">
        <v>44.3</v>
      </c>
      <c r="D6417" s="282">
        <v>87</v>
      </c>
      <c r="E6417" s="265"/>
    </row>
    <row r="6418" spans="1:5">
      <c r="A6418" s="283">
        <v>18002</v>
      </c>
      <c r="B6418" s="176">
        <v>0</v>
      </c>
      <c r="C6418" s="176">
        <v>0</v>
      </c>
      <c r="D6418" s="282">
        <v>87</v>
      </c>
      <c r="E6418" s="265"/>
    </row>
    <row r="6419" spans="1:5">
      <c r="A6419" s="283">
        <v>18003</v>
      </c>
      <c r="B6419" s="176">
        <v>0</v>
      </c>
      <c r="C6419" s="176">
        <v>0</v>
      </c>
      <c r="D6419" s="282">
        <v>87</v>
      </c>
      <c r="E6419" s="265"/>
    </row>
    <row r="6420" spans="1:5">
      <c r="A6420" s="283">
        <v>18011</v>
      </c>
      <c r="B6420" s="176">
        <v>415.4</v>
      </c>
      <c r="C6420" s="176">
        <v>38.5</v>
      </c>
      <c r="D6420" s="282">
        <v>106</v>
      </c>
      <c r="E6420" s="265"/>
    </row>
    <row r="6421" spans="1:5">
      <c r="A6421" s="283">
        <v>18012</v>
      </c>
      <c r="B6421" s="176">
        <v>0</v>
      </c>
      <c r="C6421" s="176">
        <v>0</v>
      </c>
      <c r="D6421" s="282">
        <v>87</v>
      </c>
      <c r="E6421" s="265"/>
    </row>
    <row r="6422" spans="1:5">
      <c r="A6422" s="283">
        <v>18013</v>
      </c>
      <c r="B6422" s="176">
        <v>301.5</v>
      </c>
      <c r="C6422" s="176">
        <v>41.9</v>
      </c>
      <c r="D6422" s="282">
        <v>118</v>
      </c>
      <c r="E6422" s="265"/>
    </row>
    <row r="6423" spans="1:5">
      <c r="A6423" s="283">
        <v>18014</v>
      </c>
      <c r="B6423" s="176">
        <v>345.3</v>
      </c>
      <c r="C6423" s="176">
        <v>45.2</v>
      </c>
      <c r="D6423" s="282">
        <v>87</v>
      </c>
      <c r="E6423" s="265"/>
    </row>
    <row r="6424" spans="1:5">
      <c r="A6424" s="283">
        <v>18015</v>
      </c>
      <c r="B6424" s="176">
        <v>1618.4</v>
      </c>
      <c r="C6424" s="176">
        <v>29.8</v>
      </c>
      <c r="D6424" s="282">
        <v>169</v>
      </c>
      <c r="E6424" s="265"/>
    </row>
    <row r="6425" spans="1:5">
      <c r="A6425" s="283">
        <v>18016</v>
      </c>
      <c r="B6425" s="176">
        <v>0</v>
      </c>
      <c r="C6425" s="176">
        <v>0</v>
      </c>
      <c r="D6425" s="282">
        <v>87</v>
      </c>
      <c r="E6425" s="265"/>
    </row>
    <row r="6426" spans="1:5">
      <c r="A6426" s="283">
        <v>18017</v>
      </c>
      <c r="B6426" s="176">
        <v>2017.3</v>
      </c>
      <c r="C6426" s="176">
        <v>44.1</v>
      </c>
      <c r="D6426" s="282">
        <v>136</v>
      </c>
      <c r="E6426" s="265"/>
    </row>
    <row r="6427" spans="1:5">
      <c r="A6427" s="283">
        <v>18018</v>
      </c>
      <c r="B6427" s="176">
        <v>5818.6</v>
      </c>
      <c r="C6427" s="176">
        <v>39.4</v>
      </c>
      <c r="D6427" s="282">
        <v>162</v>
      </c>
      <c r="E6427" s="265"/>
    </row>
    <row r="6428" spans="1:5">
      <c r="A6428" s="283">
        <v>18020</v>
      </c>
      <c r="B6428" s="176">
        <v>1328.5</v>
      </c>
      <c r="C6428" s="176">
        <v>43.6</v>
      </c>
      <c r="D6428" s="282">
        <v>129</v>
      </c>
      <c r="E6428" s="265"/>
    </row>
    <row r="6429" spans="1:5">
      <c r="A6429" s="283">
        <v>18030</v>
      </c>
      <c r="B6429" s="176">
        <v>0</v>
      </c>
      <c r="C6429" s="176">
        <v>0</v>
      </c>
      <c r="D6429" s="282">
        <v>87</v>
      </c>
      <c r="E6429" s="265"/>
    </row>
    <row r="6430" spans="1:5">
      <c r="A6430" s="283">
        <v>18031</v>
      </c>
      <c r="B6430" s="176">
        <v>525.1</v>
      </c>
      <c r="C6430" s="176">
        <v>36.6</v>
      </c>
      <c r="D6430" s="282">
        <v>96</v>
      </c>
      <c r="E6430" s="265"/>
    </row>
    <row r="6431" spans="1:5">
      <c r="A6431" s="283">
        <v>18032</v>
      </c>
      <c r="B6431" s="176">
        <v>4464.3999999999996</v>
      </c>
      <c r="C6431" s="176">
        <v>39.1</v>
      </c>
      <c r="D6431" s="282">
        <v>101</v>
      </c>
      <c r="E6431" s="265"/>
    </row>
    <row r="6432" spans="1:5">
      <c r="A6432" s="283">
        <v>18034</v>
      </c>
      <c r="B6432" s="176">
        <v>613.20000000000005</v>
      </c>
      <c r="C6432" s="176">
        <v>39.1</v>
      </c>
      <c r="D6432" s="282">
        <v>146</v>
      </c>
      <c r="E6432" s="265"/>
    </row>
    <row r="6433" spans="1:5">
      <c r="A6433" s="283">
        <v>18035</v>
      </c>
      <c r="B6433" s="176">
        <v>437.1</v>
      </c>
      <c r="C6433" s="176">
        <v>46.4</v>
      </c>
      <c r="D6433" s="282">
        <v>87</v>
      </c>
      <c r="E6433" s="265"/>
    </row>
    <row r="6434" spans="1:5">
      <c r="A6434" s="283">
        <v>18036</v>
      </c>
      <c r="B6434" s="176">
        <v>446.5</v>
      </c>
      <c r="C6434" s="176">
        <v>44.3</v>
      </c>
      <c r="D6434" s="282">
        <v>102</v>
      </c>
      <c r="E6434" s="265"/>
    </row>
    <row r="6435" spans="1:5">
      <c r="A6435" s="283">
        <v>18037</v>
      </c>
      <c r="B6435" s="176">
        <v>858.7</v>
      </c>
      <c r="C6435" s="176">
        <v>42.7</v>
      </c>
      <c r="D6435" s="282">
        <v>96</v>
      </c>
      <c r="E6435" s="265"/>
    </row>
    <row r="6436" spans="1:5">
      <c r="A6436" s="283">
        <v>18038</v>
      </c>
      <c r="B6436" s="176">
        <v>250.1</v>
      </c>
      <c r="C6436" s="176">
        <v>45.3</v>
      </c>
      <c r="D6436" s="282">
        <v>87</v>
      </c>
      <c r="E6436" s="265"/>
    </row>
    <row r="6437" spans="1:5">
      <c r="A6437" s="283">
        <v>18039</v>
      </c>
      <c r="B6437" s="176">
        <v>0</v>
      </c>
      <c r="C6437" s="176">
        <v>0</v>
      </c>
      <c r="D6437" s="282">
        <v>87</v>
      </c>
      <c r="E6437" s="265"/>
    </row>
    <row r="6438" spans="1:5">
      <c r="A6438" s="283">
        <v>18040</v>
      </c>
      <c r="B6438" s="176">
        <v>956.4</v>
      </c>
      <c r="C6438" s="176">
        <v>40.799999999999997</v>
      </c>
      <c r="D6438" s="282">
        <v>102</v>
      </c>
      <c r="E6438" s="265"/>
    </row>
    <row r="6439" spans="1:5">
      <c r="A6439" s="283">
        <v>18041</v>
      </c>
      <c r="B6439" s="176">
        <v>458.9</v>
      </c>
      <c r="C6439" s="176">
        <v>37.6</v>
      </c>
      <c r="D6439" s="282">
        <v>87</v>
      </c>
      <c r="E6439" s="265"/>
    </row>
    <row r="6440" spans="1:5">
      <c r="A6440" s="283">
        <v>18042</v>
      </c>
      <c r="B6440" s="176">
        <v>1783.7</v>
      </c>
      <c r="C6440" s="176">
        <v>35</v>
      </c>
      <c r="D6440" s="282">
        <v>134</v>
      </c>
      <c r="E6440" s="265"/>
    </row>
    <row r="6441" spans="1:5">
      <c r="A6441" s="283">
        <v>18043</v>
      </c>
      <c r="B6441" s="176">
        <v>0</v>
      </c>
      <c r="C6441" s="176">
        <v>0</v>
      </c>
      <c r="D6441" s="282">
        <v>87</v>
      </c>
      <c r="E6441" s="265"/>
    </row>
    <row r="6442" spans="1:5">
      <c r="A6442" s="283">
        <v>18044</v>
      </c>
      <c r="B6442" s="176">
        <v>0</v>
      </c>
      <c r="C6442" s="176">
        <v>0</v>
      </c>
      <c r="D6442" s="282">
        <v>87</v>
      </c>
      <c r="E6442" s="265"/>
    </row>
    <row r="6443" spans="1:5">
      <c r="A6443" s="283">
        <v>18045</v>
      </c>
      <c r="B6443" s="176">
        <v>1431.5</v>
      </c>
      <c r="C6443" s="176">
        <v>44.3</v>
      </c>
      <c r="D6443" s="282">
        <v>125</v>
      </c>
      <c r="E6443" s="265"/>
    </row>
    <row r="6444" spans="1:5">
      <c r="A6444" s="283">
        <v>18046</v>
      </c>
      <c r="B6444" s="176">
        <v>0</v>
      </c>
      <c r="C6444" s="176">
        <v>0</v>
      </c>
      <c r="D6444" s="282">
        <v>87</v>
      </c>
      <c r="E6444" s="265"/>
    </row>
    <row r="6445" spans="1:5">
      <c r="A6445" s="283">
        <v>18049</v>
      </c>
      <c r="B6445" s="176">
        <v>1223</v>
      </c>
      <c r="C6445" s="176">
        <v>42.2</v>
      </c>
      <c r="D6445" s="282">
        <v>125</v>
      </c>
      <c r="E6445" s="265"/>
    </row>
    <row r="6446" spans="1:5">
      <c r="A6446" s="283">
        <v>18051</v>
      </c>
      <c r="B6446" s="176">
        <v>297.89999999999998</v>
      </c>
      <c r="C6446" s="176">
        <v>42.8</v>
      </c>
      <c r="D6446" s="282">
        <v>96</v>
      </c>
      <c r="E6446" s="265"/>
    </row>
    <row r="6447" spans="1:5">
      <c r="A6447" s="283">
        <v>18052</v>
      </c>
      <c r="B6447" s="176">
        <v>2007.5</v>
      </c>
      <c r="C6447" s="176">
        <v>41.2</v>
      </c>
      <c r="D6447" s="282">
        <v>138</v>
      </c>
      <c r="E6447" s="265"/>
    </row>
    <row r="6448" spans="1:5">
      <c r="A6448" s="283">
        <v>18053</v>
      </c>
      <c r="B6448" s="176">
        <v>126.1</v>
      </c>
      <c r="C6448" s="176">
        <v>41</v>
      </c>
      <c r="D6448" s="282">
        <v>87</v>
      </c>
      <c r="E6448" s="265"/>
    </row>
    <row r="6449" spans="1:5">
      <c r="A6449" s="283">
        <v>18054</v>
      </c>
      <c r="B6449" s="176">
        <v>304.60000000000002</v>
      </c>
      <c r="C6449" s="176">
        <v>44.5</v>
      </c>
      <c r="D6449" s="282">
        <v>111</v>
      </c>
      <c r="E6449" s="265"/>
    </row>
    <row r="6450" spans="1:5">
      <c r="A6450" s="283">
        <v>18055</v>
      </c>
      <c r="B6450" s="176">
        <v>549.20000000000005</v>
      </c>
      <c r="C6450" s="176">
        <v>44.6</v>
      </c>
      <c r="D6450" s="282">
        <v>87</v>
      </c>
      <c r="E6450" s="265"/>
    </row>
    <row r="6451" spans="1:5">
      <c r="A6451" s="283">
        <v>18056</v>
      </c>
      <c r="B6451" s="176">
        <v>302.2</v>
      </c>
      <c r="C6451" s="176">
        <v>48.4</v>
      </c>
      <c r="D6451" s="282">
        <v>87</v>
      </c>
      <c r="E6451" s="265"/>
    </row>
    <row r="6452" spans="1:5">
      <c r="A6452" s="283">
        <v>18058</v>
      </c>
      <c r="B6452" s="176">
        <v>180.6</v>
      </c>
      <c r="C6452" s="176">
        <v>42</v>
      </c>
      <c r="D6452" s="282">
        <v>87</v>
      </c>
      <c r="E6452" s="265"/>
    </row>
    <row r="6453" spans="1:5">
      <c r="A6453" s="283">
        <v>18059</v>
      </c>
      <c r="B6453" s="176">
        <v>447.2</v>
      </c>
      <c r="C6453" s="176">
        <v>42.3</v>
      </c>
      <c r="D6453" s="282">
        <v>87</v>
      </c>
      <c r="E6453" s="265"/>
    </row>
    <row r="6454" spans="1:5">
      <c r="A6454" s="283">
        <v>18060</v>
      </c>
      <c r="B6454" s="176">
        <v>0</v>
      </c>
      <c r="C6454" s="176">
        <v>0</v>
      </c>
      <c r="D6454" s="282">
        <v>87</v>
      </c>
      <c r="E6454" s="265"/>
    </row>
    <row r="6455" spans="1:5">
      <c r="A6455" s="283">
        <v>18062</v>
      </c>
      <c r="B6455" s="176">
        <v>1055.7</v>
      </c>
      <c r="C6455" s="176">
        <v>40.700000000000003</v>
      </c>
      <c r="D6455" s="282">
        <v>130</v>
      </c>
      <c r="E6455" s="265"/>
    </row>
    <row r="6456" spans="1:5">
      <c r="A6456" s="283">
        <v>18063</v>
      </c>
      <c r="B6456" s="176">
        <v>0</v>
      </c>
      <c r="C6456" s="176">
        <v>0</v>
      </c>
      <c r="D6456" s="282">
        <v>87</v>
      </c>
      <c r="E6456" s="265"/>
    </row>
    <row r="6457" spans="1:5">
      <c r="A6457" s="283">
        <v>18064</v>
      </c>
      <c r="B6457" s="176">
        <v>604.1</v>
      </c>
      <c r="C6457" s="176">
        <v>43.9</v>
      </c>
      <c r="D6457" s="282">
        <v>129</v>
      </c>
      <c r="E6457" s="265"/>
    </row>
    <row r="6458" spans="1:5">
      <c r="A6458" s="283">
        <v>18065</v>
      </c>
      <c r="B6458" s="176">
        <v>0</v>
      </c>
      <c r="C6458" s="176">
        <v>0</v>
      </c>
      <c r="D6458" s="282">
        <v>87</v>
      </c>
      <c r="E6458" s="265"/>
    </row>
    <row r="6459" spans="1:5">
      <c r="A6459" s="283">
        <v>18066</v>
      </c>
      <c r="B6459" s="176">
        <v>129.6</v>
      </c>
      <c r="C6459" s="176">
        <v>42.2</v>
      </c>
      <c r="D6459" s="282">
        <v>95</v>
      </c>
      <c r="E6459" s="265"/>
    </row>
    <row r="6460" spans="1:5">
      <c r="A6460" s="283">
        <v>18067</v>
      </c>
      <c r="B6460" s="176">
        <v>718.1</v>
      </c>
      <c r="C6460" s="176">
        <v>42.7</v>
      </c>
      <c r="D6460" s="282">
        <v>115</v>
      </c>
      <c r="E6460" s="265"/>
    </row>
    <row r="6461" spans="1:5">
      <c r="A6461" s="283">
        <v>18068</v>
      </c>
      <c r="B6461" s="176">
        <v>0</v>
      </c>
      <c r="C6461" s="176">
        <v>0</v>
      </c>
      <c r="D6461" s="282">
        <v>87</v>
      </c>
      <c r="E6461" s="265"/>
    </row>
    <row r="6462" spans="1:5">
      <c r="A6462" s="283">
        <v>18069</v>
      </c>
      <c r="B6462" s="176">
        <v>450.8</v>
      </c>
      <c r="C6462" s="176">
        <v>41.8</v>
      </c>
      <c r="D6462" s="282">
        <v>115</v>
      </c>
      <c r="E6462" s="265"/>
    </row>
    <row r="6463" spans="1:5">
      <c r="A6463" s="283">
        <v>18070</v>
      </c>
      <c r="B6463" s="176">
        <v>244.2</v>
      </c>
      <c r="C6463" s="176">
        <v>44.8</v>
      </c>
      <c r="D6463" s="282">
        <v>87</v>
      </c>
      <c r="E6463" s="265"/>
    </row>
    <row r="6464" spans="1:5">
      <c r="A6464" s="283">
        <v>18071</v>
      </c>
      <c r="B6464" s="176">
        <v>343.6</v>
      </c>
      <c r="C6464" s="176">
        <v>41.6</v>
      </c>
      <c r="D6464" s="282">
        <v>117</v>
      </c>
      <c r="E6464" s="265"/>
    </row>
    <row r="6465" spans="1:5">
      <c r="A6465" s="283">
        <v>18072</v>
      </c>
      <c r="B6465" s="176">
        <v>446</v>
      </c>
      <c r="C6465" s="176">
        <v>40.9</v>
      </c>
      <c r="D6465" s="282">
        <v>96</v>
      </c>
      <c r="E6465" s="265"/>
    </row>
    <row r="6466" spans="1:5">
      <c r="A6466" s="283">
        <v>18073</v>
      </c>
      <c r="B6466" s="176">
        <v>544.1</v>
      </c>
      <c r="C6466" s="176">
        <v>38.299999999999997</v>
      </c>
      <c r="D6466" s="282">
        <v>128</v>
      </c>
      <c r="E6466" s="265"/>
    </row>
    <row r="6467" spans="1:5">
      <c r="A6467" s="283">
        <v>18074</v>
      </c>
      <c r="B6467" s="176">
        <v>304.60000000000002</v>
      </c>
      <c r="C6467" s="176">
        <v>42.3</v>
      </c>
      <c r="D6467" s="282">
        <v>87</v>
      </c>
      <c r="E6467" s="265"/>
    </row>
    <row r="6468" spans="1:5">
      <c r="A6468" s="283">
        <v>18076</v>
      </c>
      <c r="B6468" s="176">
        <v>1709.2</v>
      </c>
      <c r="C6468" s="176">
        <v>43</v>
      </c>
      <c r="D6468" s="282">
        <v>87</v>
      </c>
      <c r="E6468" s="265"/>
    </row>
    <row r="6469" spans="1:5">
      <c r="A6469" s="283">
        <v>18077</v>
      </c>
      <c r="B6469" s="176">
        <v>185.1</v>
      </c>
      <c r="C6469" s="176">
        <v>47</v>
      </c>
      <c r="D6469" s="282">
        <v>87</v>
      </c>
      <c r="E6469" s="265"/>
    </row>
    <row r="6470" spans="1:5">
      <c r="A6470" s="283">
        <v>18078</v>
      </c>
      <c r="B6470" s="176">
        <v>446.3</v>
      </c>
      <c r="C6470" s="176">
        <v>43.9</v>
      </c>
      <c r="D6470" s="282">
        <v>102</v>
      </c>
      <c r="E6470" s="265"/>
    </row>
    <row r="6471" spans="1:5">
      <c r="A6471" s="283">
        <v>18079</v>
      </c>
      <c r="B6471" s="176">
        <v>0</v>
      </c>
      <c r="C6471" s="176">
        <v>0</v>
      </c>
      <c r="D6471" s="282">
        <v>87</v>
      </c>
      <c r="E6471" s="265"/>
    </row>
    <row r="6472" spans="1:5">
      <c r="A6472" s="283">
        <v>18080</v>
      </c>
      <c r="B6472" s="176">
        <v>397</v>
      </c>
      <c r="C6472" s="176">
        <v>42.9</v>
      </c>
      <c r="D6472" s="282">
        <v>87</v>
      </c>
      <c r="E6472" s="265"/>
    </row>
    <row r="6473" spans="1:5">
      <c r="A6473" s="283">
        <v>18081</v>
      </c>
      <c r="B6473" s="176">
        <v>180.4</v>
      </c>
      <c r="C6473" s="176">
        <v>46.5</v>
      </c>
      <c r="D6473" s="282">
        <v>87</v>
      </c>
      <c r="E6473" s="265"/>
    </row>
    <row r="6474" spans="1:5">
      <c r="A6474" s="283">
        <v>18083</v>
      </c>
      <c r="B6474" s="176">
        <v>0</v>
      </c>
      <c r="C6474" s="176">
        <v>0</v>
      </c>
      <c r="D6474" s="282">
        <v>87</v>
      </c>
      <c r="E6474" s="265"/>
    </row>
    <row r="6475" spans="1:5">
      <c r="A6475" s="283">
        <v>18084</v>
      </c>
      <c r="B6475" s="176">
        <v>0</v>
      </c>
      <c r="C6475" s="176">
        <v>0</v>
      </c>
      <c r="D6475" s="282">
        <v>87</v>
      </c>
      <c r="E6475" s="265"/>
    </row>
    <row r="6476" spans="1:5">
      <c r="A6476" s="283">
        <v>18085</v>
      </c>
      <c r="B6476" s="176">
        <v>0</v>
      </c>
      <c r="C6476" s="176">
        <v>0</v>
      </c>
      <c r="D6476" s="282">
        <v>87</v>
      </c>
      <c r="E6476" s="265"/>
    </row>
    <row r="6477" spans="1:5">
      <c r="A6477" s="283">
        <v>18086</v>
      </c>
      <c r="B6477" s="176">
        <v>0</v>
      </c>
      <c r="C6477" s="176">
        <v>0</v>
      </c>
      <c r="D6477" s="282">
        <v>87</v>
      </c>
      <c r="E6477" s="265"/>
    </row>
    <row r="6478" spans="1:5">
      <c r="A6478" s="283">
        <v>18087</v>
      </c>
      <c r="B6478" s="176">
        <v>253.5</v>
      </c>
      <c r="C6478" s="176">
        <v>47.1</v>
      </c>
      <c r="D6478" s="282">
        <v>96</v>
      </c>
      <c r="E6478" s="265"/>
    </row>
    <row r="6479" spans="1:5">
      <c r="A6479" s="283">
        <v>18088</v>
      </c>
      <c r="B6479" s="176">
        <v>446.8</v>
      </c>
      <c r="C6479" s="176">
        <v>45.7</v>
      </c>
      <c r="D6479" s="282">
        <v>94</v>
      </c>
      <c r="E6479" s="265"/>
    </row>
    <row r="6480" spans="1:5">
      <c r="A6480" s="283">
        <v>18091</v>
      </c>
      <c r="B6480" s="176">
        <v>456.3</v>
      </c>
      <c r="C6480" s="176">
        <v>42.5</v>
      </c>
      <c r="D6480" s="282">
        <v>94</v>
      </c>
      <c r="E6480" s="265"/>
    </row>
    <row r="6481" spans="1:5">
      <c r="A6481" s="283">
        <v>18092</v>
      </c>
      <c r="B6481" s="176">
        <v>205.8</v>
      </c>
      <c r="C6481" s="176">
        <v>46.5</v>
      </c>
      <c r="D6481" s="282">
        <v>87</v>
      </c>
      <c r="E6481" s="265"/>
    </row>
    <row r="6482" spans="1:5">
      <c r="A6482" s="283">
        <v>18098</v>
      </c>
      <c r="B6482" s="176">
        <v>0</v>
      </c>
      <c r="C6482" s="176">
        <v>0</v>
      </c>
      <c r="D6482" s="282">
        <v>87</v>
      </c>
      <c r="E6482" s="265"/>
    </row>
    <row r="6483" spans="1:5">
      <c r="A6483" s="283">
        <v>18101</v>
      </c>
      <c r="B6483" s="176">
        <v>9253.7999999999993</v>
      </c>
      <c r="C6483" s="176">
        <v>31.6</v>
      </c>
      <c r="D6483" s="282">
        <v>113</v>
      </c>
      <c r="E6483" s="265"/>
    </row>
    <row r="6484" spans="1:5">
      <c r="A6484" s="283">
        <v>18102</v>
      </c>
      <c r="B6484" s="176">
        <v>16271.6</v>
      </c>
      <c r="C6484" s="176">
        <v>29.6</v>
      </c>
      <c r="D6484" s="282">
        <v>127</v>
      </c>
      <c r="E6484" s="265"/>
    </row>
    <row r="6485" spans="1:5">
      <c r="A6485" s="283">
        <v>18103</v>
      </c>
      <c r="B6485" s="176">
        <v>2451.1</v>
      </c>
      <c r="C6485" s="176">
        <v>39.1</v>
      </c>
      <c r="D6485" s="282">
        <v>125</v>
      </c>
      <c r="E6485" s="265"/>
    </row>
    <row r="6486" spans="1:5">
      <c r="A6486" s="283">
        <v>18104</v>
      </c>
      <c r="B6486" s="176">
        <v>2145.4</v>
      </c>
      <c r="C6486" s="176">
        <v>41.9</v>
      </c>
      <c r="D6486" s="282">
        <v>180</v>
      </c>
      <c r="E6486" s="265"/>
    </row>
    <row r="6487" spans="1:5">
      <c r="A6487" s="283">
        <v>18105</v>
      </c>
      <c r="B6487" s="176">
        <v>16901.099999999999</v>
      </c>
      <c r="C6487" s="176">
        <v>30.3</v>
      </c>
      <c r="D6487" s="282">
        <v>87</v>
      </c>
      <c r="E6487" s="265"/>
    </row>
    <row r="6488" spans="1:5">
      <c r="A6488" s="283">
        <v>18106</v>
      </c>
      <c r="B6488" s="176">
        <v>1240.8</v>
      </c>
      <c r="C6488" s="176">
        <v>42.4</v>
      </c>
      <c r="D6488" s="282">
        <v>119</v>
      </c>
      <c r="E6488" s="265"/>
    </row>
    <row r="6489" spans="1:5">
      <c r="A6489" s="283">
        <v>18109</v>
      </c>
      <c r="B6489" s="176">
        <v>2192.6999999999998</v>
      </c>
      <c r="C6489" s="176">
        <v>36.200000000000003</v>
      </c>
      <c r="D6489" s="282">
        <v>146</v>
      </c>
      <c r="E6489" s="265"/>
    </row>
    <row r="6490" spans="1:5">
      <c r="A6490" s="283">
        <v>18195</v>
      </c>
      <c r="B6490" s="176">
        <v>0</v>
      </c>
      <c r="C6490" s="176">
        <v>0</v>
      </c>
      <c r="D6490" s="282">
        <v>87</v>
      </c>
      <c r="E6490" s="265"/>
    </row>
    <row r="6491" spans="1:5">
      <c r="A6491" s="283">
        <v>18201</v>
      </c>
      <c r="B6491" s="176">
        <v>1402</v>
      </c>
      <c r="C6491" s="176">
        <v>38.1</v>
      </c>
      <c r="D6491" s="282">
        <v>130</v>
      </c>
      <c r="E6491" s="265"/>
    </row>
    <row r="6492" spans="1:5">
      <c r="A6492" s="283">
        <v>18202</v>
      </c>
      <c r="B6492" s="176">
        <v>419.6</v>
      </c>
      <c r="C6492" s="176">
        <v>41.8</v>
      </c>
      <c r="D6492" s="282">
        <v>111</v>
      </c>
      <c r="E6492" s="265"/>
    </row>
    <row r="6493" spans="1:5">
      <c r="A6493" s="283">
        <v>18210</v>
      </c>
      <c r="B6493" s="176">
        <v>160.19999999999999</v>
      </c>
      <c r="C6493" s="176">
        <v>41.9</v>
      </c>
      <c r="D6493" s="282">
        <v>87</v>
      </c>
      <c r="E6493" s="265"/>
    </row>
    <row r="6494" spans="1:5">
      <c r="A6494" s="283">
        <v>18211</v>
      </c>
      <c r="B6494" s="176">
        <v>79.3</v>
      </c>
      <c r="C6494" s="176">
        <v>45.9</v>
      </c>
      <c r="D6494" s="282">
        <v>87</v>
      </c>
      <c r="E6494" s="265"/>
    </row>
    <row r="6495" spans="1:5">
      <c r="A6495" s="283">
        <v>18212</v>
      </c>
      <c r="B6495" s="176">
        <v>286.2</v>
      </c>
      <c r="C6495" s="176">
        <v>43.5</v>
      </c>
      <c r="D6495" s="282">
        <v>87</v>
      </c>
      <c r="E6495" s="265"/>
    </row>
    <row r="6496" spans="1:5">
      <c r="A6496" s="283">
        <v>18214</v>
      </c>
      <c r="B6496" s="176">
        <v>137.69999999999999</v>
      </c>
      <c r="C6496" s="176">
        <v>40.9</v>
      </c>
      <c r="D6496" s="282">
        <v>87</v>
      </c>
      <c r="E6496" s="265"/>
    </row>
    <row r="6497" spans="1:5">
      <c r="A6497" s="283">
        <v>18216</v>
      </c>
      <c r="B6497" s="176">
        <v>147.19999999999999</v>
      </c>
      <c r="C6497" s="176">
        <v>48.2</v>
      </c>
      <c r="D6497" s="282">
        <v>87</v>
      </c>
      <c r="E6497" s="265"/>
    </row>
    <row r="6498" spans="1:5">
      <c r="A6498" s="283">
        <v>18218</v>
      </c>
      <c r="B6498" s="176">
        <v>841.4</v>
      </c>
      <c r="C6498" s="176">
        <v>41.5</v>
      </c>
      <c r="D6498" s="282">
        <v>87</v>
      </c>
      <c r="E6498" s="265"/>
    </row>
    <row r="6499" spans="1:5">
      <c r="A6499" s="283">
        <v>18219</v>
      </c>
      <c r="B6499" s="176">
        <v>0</v>
      </c>
      <c r="C6499" s="176">
        <v>0</v>
      </c>
      <c r="D6499" s="282">
        <v>87</v>
      </c>
      <c r="E6499" s="265"/>
    </row>
    <row r="6500" spans="1:5">
      <c r="A6500" s="283">
        <v>18220</v>
      </c>
      <c r="B6500" s="176">
        <v>0</v>
      </c>
      <c r="C6500" s="176">
        <v>0</v>
      </c>
      <c r="D6500" s="282">
        <v>87</v>
      </c>
      <c r="E6500" s="265"/>
    </row>
    <row r="6501" spans="1:5">
      <c r="A6501" s="283">
        <v>18221</v>
      </c>
      <c r="B6501" s="176">
        <v>53</v>
      </c>
      <c r="C6501" s="176">
        <v>47.3</v>
      </c>
      <c r="D6501" s="282">
        <v>87</v>
      </c>
      <c r="E6501" s="265"/>
    </row>
    <row r="6502" spans="1:5">
      <c r="A6502" s="283">
        <v>18222</v>
      </c>
      <c r="B6502" s="176">
        <v>243.8</v>
      </c>
      <c r="C6502" s="176">
        <v>43.1</v>
      </c>
      <c r="D6502" s="282">
        <v>87</v>
      </c>
      <c r="E6502" s="265"/>
    </row>
    <row r="6503" spans="1:5">
      <c r="A6503" s="283">
        <v>18223</v>
      </c>
      <c r="B6503" s="176">
        <v>0</v>
      </c>
      <c r="C6503" s="176">
        <v>0</v>
      </c>
      <c r="D6503" s="282">
        <v>87</v>
      </c>
      <c r="E6503" s="265"/>
    </row>
    <row r="6504" spans="1:5">
      <c r="A6504" s="283">
        <v>18224</v>
      </c>
      <c r="B6504" s="176">
        <v>346.4</v>
      </c>
      <c r="C6504" s="176">
        <v>42.2</v>
      </c>
      <c r="D6504" s="282">
        <v>113</v>
      </c>
      <c r="E6504" s="265"/>
    </row>
    <row r="6505" spans="1:5">
      <c r="A6505" s="283">
        <v>18225</v>
      </c>
      <c r="B6505" s="176">
        <v>0</v>
      </c>
      <c r="C6505" s="176">
        <v>0</v>
      </c>
      <c r="D6505" s="282">
        <v>87</v>
      </c>
      <c r="E6505" s="265"/>
    </row>
    <row r="6506" spans="1:5">
      <c r="A6506" s="283">
        <v>18229</v>
      </c>
      <c r="B6506" s="176">
        <v>150.80000000000001</v>
      </c>
      <c r="C6506" s="176">
        <v>44.2</v>
      </c>
      <c r="D6506" s="282">
        <v>120</v>
      </c>
      <c r="E6506" s="265"/>
    </row>
    <row r="6507" spans="1:5">
      <c r="A6507" s="283">
        <v>18230</v>
      </c>
      <c r="B6507" s="176">
        <v>0</v>
      </c>
      <c r="C6507" s="176">
        <v>0</v>
      </c>
      <c r="D6507" s="282">
        <v>87</v>
      </c>
      <c r="E6507" s="265"/>
    </row>
    <row r="6508" spans="1:5">
      <c r="A6508" s="283">
        <v>18231</v>
      </c>
      <c r="B6508" s="176">
        <v>0</v>
      </c>
      <c r="C6508" s="176">
        <v>0</v>
      </c>
      <c r="D6508" s="282">
        <v>87</v>
      </c>
      <c r="E6508" s="265"/>
    </row>
    <row r="6509" spans="1:5">
      <c r="A6509" s="283">
        <v>18232</v>
      </c>
      <c r="B6509" s="176">
        <v>1936.4</v>
      </c>
      <c r="C6509" s="176">
        <v>40.200000000000003</v>
      </c>
      <c r="D6509" s="282">
        <v>111</v>
      </c>
      <c r="E6509" s="265"/>
    </row>
    <row r="6510" spans="1:5">
      <c r="A6510" s="283">
        <v>18234</v>
      </c>
      <c r="B6510" s="176">
        <v>543.4</v>
      </c>
      <c r="C6510" s="176">
        <v>47.2</v>
      </c>
      <c r="D6510" s="282">
        <v>87</v>
      </c>
      <c r="E6510" s="265"/>
    </row>
    <row r="6511" spans="1:5">
      <c r="A6511" s="283">
        <v>18235</v>
      </c>
      <c r="B6511" s="176">
        <v>225</v>
      </c>
      <c r="C6511" s="176">
        <v>44.4</v>
      </c>
      <c r="D6511" s="282">
        <v>103</v>
      </c>
      <c r="E6511" s="265"/>
    </row>
    <row r="6512" spans="1:5">
      <c r="A6512" s="283">
        <v>18237</v>
      </c>
      <c r="B6512" s="176">
        <v>246.3</v>
      </c>
      <c r="C6512" s="176">
        <v>42.8</v>
      </c>
      <c r="D6512" s="282">
        <v>87</v>
      </c>
      <c r="E6512" s="265"/>
    </row>
    <row r="6513" spans="1:5">
      <c r="A6513" s="283">
        <v>18239</v>
      </c>
      <c r="B6513" s="176">
        <v>0</v>
      </c>
      <c r="C6513" s="176">
        <v>0</v>
      </c>
      <c r="D6513" s="282">
        <v>87</v>
      </c>
      <c r="E6513" s="265"/>
    </row>
    <row r="6514" spans="1:5">
      <c r="A6514" s="283">
        <v>18240</v>
      </c>
      <c r="B6514" s="176">
        <v>145.4</v>
      </c>
      <c r="C6514" s="176">
        <v>45.6</v>
      </c>
      <c r="D6514" s="282">
        <v>87</v>
      </c>
      <c r="E6514" s="265"/>
    </row>
    <row r="6515" spans="1:5">
      <c r="A6515" s="283">
        <v>18241</v>
      </c>
      <c r="B6515" s="176">
        <v>158.69999999999999</v>
      </c>
      <c r="C6515" s="176">
        <v>47.4</v>
      </c>
      <c r="D6515" s="282">
        <v>87</v>
      </c>
      <c r="E6515" s="265"/>
    </row>
    <row r="6516" spans="1:5">
      <c r="A6516" s="283">
        <v>18242</v>
      </c>
      <c r="B6516" s="176">
        <v>5953.9</v>
      </c>
      <c r="C6516" s="176">
        <v>37.4</v>
      </c>
      <c r="D6516" s="282">
        <v>87</v>
      </c>
      <c r="E6516" s="265"/>
    </row>
    <row r="6517" spans="1:5">
      <c r="A6517" s="283">
        <v>18244</v>
      </c>
      <c r="B6517" s="176">
        <v>0</v>
      </c>
      <c r="C6517" s="176">
        <v>0</v>
      </c>
      <c r="D6517" s="282">
        <v>87</v>
      </c>
      <c r="E6517" s="265"/>
    </row>
    <row r="6518" spans="1:5">
      <c r="A6518" s="283">
        <v>18245</v>
      </c>
      <c r="B6518" s="176">
        <v>120.9</v>
      </c>
      <c r="C6518" s="176">
        <v>46.3</v>
      </c>
      <c r="D6518" s="282">
        <v>87</v>
      </c>
      <c r="E6518" s="265"/>
    </row>
    <row r="6519" spans="1:5">
      <c r="A6519" s="283">
        <v>18246</v>
      </c>
      <c r="B6519" s="176">
        <v>150</v>
      </c>
      <c r="C6519" s="176">
        <v>47.4</v>
      </c>
      <c r="D6519" s="282">
        <v>87</v>
      </c>
      <c r="E6519" s="265"/>
    </row>
    <row r="6520" spans="1:5">
      <c r="A6520" s="283">
        <v>18247</v>
      </c>
      <c r="B6520" s="176">
        <v>0</v>
      </c>
      <c r="C6520" s="176">
        <v>0</v>
      </c>
      <c r="D6520" s="282">
        <v>87</v>
      </c>
      <c r="E6520" s="265"/>
    </row>
    <row r="6521" spans="1:5">
      <c r="A6521" s="283">
        <v>18248</v>
      </c>
      <c r="B6521" s="176">
        <v>61</v>
      </c>
      <c r="C6521" s="176">
        <v>45.7</v>
      </c>
      <c r="D6521" s="282">
        <v>87</v>
      </c>
      <c r="E6521" s="265"/>
    </row>
    <row r="6522" spans="1:5">
      <c r="A6522" s="283">
        <v>18249</v>
      </c>
      <c r="B6522" s="176">
        <v>177</v>
      </c>
      <c r="C6522" s="176">
        <v>45.3</v>
      </c>
      <c r="D6522" s="282">
        <v>102</v>
      </c>
      <c r="E6522" s="265"/>
    </row>
    <row r="6523" spans="1:5">
      <c r="A6523" s="283">
        <v>18250</v>
      </c>
      <c r="B6523" s="176">
        <v>373.2</v>
      </c>
      <c r="C6523" s="176">
        <v>43.6</v>
      </c>
      <c r="D6523" s="282">
        <v>87</v>
      </c>
      <c r="E6523" s="265"/>
    </row>
    <row r="6524" spans="1:5">
      <c r="A6524" s="283">
        <v>18251</v>
      </c>
      <c r="B6524" s="176">
        <v>0</v>
      </c>
      <c r="C6524" s="176">
        <v>0</v>
      </c>
      <c r="D6524" s="282">
        <v>87</v>
      </c>
      <c r="E6524" s="265"/>
    </row>
    <row r="6525" spans="1:5">
      <c r="A6525" s="283">
        <v>18252</v>
      </c>
      <c r="B6525" s="176">
        <v>187.3</v>
      </c>
      <c r="C6525" s="176">
        <v>43.7</v>
      </c>
      <c r="D6525" s="282">
        <v>117</v>
      </c>
      <c r="E6525" s="265"/>
    </row>
    <row r="6526" spans="1:5">
      <c r="A6526" s="283">
        <v>18254</v>
      </c>
      <c r="B6526" s="176">
        <v>0</v>
      </c>
      <c r="C6526" s="176">
        <v>0</v>
      </c>
      <c r="D6526" s="282">
        <v>87</v>
      </c>
      <c r="E6526" s="265"/>
    </row>
    <row r="6527" spans="1:5">
      <c r="A6527" s="283">
        <v>18255</v>
      </c>
      <c r="B6527" s="176">
        <v>62.1</v>
      </c>
      <c r="C6527" s="176">
        <v>46.4</v>
      </c>
      <c r="D6527" s="282">
        <v>87</v>
      </c>
      <c r="E6527" s="265"/>
    </row>
    <row r="6528" spans="1:5">
      <c r="A6528" s="283">
        <v>18256</v>
      </c>
      <c r="B6528" s="176">
        <v>0</v>
      </c>
      <c r="C6528" s="176">
        <v>0</v>
      </c>
      <c r="D6528" s="282">
        <v>87</v>
      </c>
      <c r="E6528" s="265"/>
    </row>
    <row r="6529" spans="1:5">
      <c r="A6529" s="283">
        <v>18301</v>
      </c>
      <c r="B6529" s="176">
        <v>662.6</v>
      </c>
      <c r="C6529" s="176">
        <v>36.5</v>
      </c>
      <c r="D6529" s="282">
        <v>134</v>
      </c>
      <c r="E6529" s="265"/>
    </row>
    <row r="6530" spans="1:5">
      <c r="A6530" s="283">
        <v>18302</v>
      </c>
      <c r="B6530" s="176">
        <v>268.89999999999998</v>
      </c>
      <c r="C6530" s="176">
        <v>38.9</v>
      </c>
      <c r="D6530" s="282">
        <v>101</v>
      </c>
      <c r="E6530" s="265"/>
    </row>
    <row r="6531" spans="1:5">
      <c r="A6531" s="283">
        <v>18320</v>
      </c>
      <c r="B6531" s="176">
        <v>0</v>
      </c>
      <c r="C6531" s="176">
        <v>0</v>
      </c>
      <c r="D6531" s="282">
        <v>87</v>
      </c>
      <c r="E6531" s="265"/>
    </row>
    <row r="6532" spans="1:5">
      <c r="A6532" s="283">
        <v>18321</v>
      </c>
      <c r="B6532" s="176">
        <v>469.9</v>
      </c>
      <c r="C6532" s="176">
        <v>43.5</v>
      </c>
      <c r="D6532" s="282">
        <v>97</v>
      </c>
      <c r="E6532" s="265"/>
    </row>
    <row r="6533" spans="1:5">
      <c r="A6533" s="283">
        <v>18322</v>
      </c>
      <c r="B6533" s="176">
        <v>363.7</v>
      </c>
      <c r="C6533" s="176">
        <v>43.2</v>
      </c>
      <c r="D6533" s="282">
        <v>96</v>
      </c>
      <c r="E6533" s="265"/>
    </row>
    <row r="6534" spans="1:5">
      <c r="A6534" s="283">
        <v>18323</v>
      </c>
      <c r="B6534" s="176">
        <v>0</v>
      </c>
      <c r="C6534" s="176">
        <v>0</v>
      </c>
      <c r="D6534" s="282">
        <v>87</v>
      </c>
      <c r="E6534" s="265"/>
    </row>
    <row r="6535" spans="1:5">
      <c r="A6535" s="283">
        <v>18324</v>
      </c>
      <c r="B6535" s="176">
        <v>219.1</v>
      </c>
      <c r="C6535" s="176">
        <v>38.200000000000003</v>
      </c>
      <c r="D6535" s="282">
        <v>94</v>
      </c>
      <c r="E6535" s="265"/>
    </row>
    <row r="6536" spans="1:5">
      <c r="A6536" s="283">
        <v>18325</v>
      </c>
      <c r="B6536" s="176">
        <v>61.9</v>
      </c>
      <c r="C6536" s="176">
        <v>45.4</v>
      </c>
      <c r="D6536" s="282">
        <v>87</v>
      </c>
      <c r="E6536" s="265"/>
    </row>
    <row r="6537" spans="1:5">
      <c r="A6537" s="283">
        <v>18326</v>
      </c>
      <c r="B6537" s="176">
        <v>111.7</v>
      </c>
      <c r="C6537" s="176">
        <v>45.1</v>
      </c>
      <c r="D6537" s="282">
        <v>111</v>
      </c>
      <c r="E6537" s="265"/>
    </row>
    <row r="6538" spans="1:5">
      <c r="A6538" s="283">
        <v>18327</v>
      </c>
      <c r="B6538" s="176">
        <v>267.5</v>
      </c>
      <c r="C6538" s="176">
        <v>28.4</v>
      </c>
      <c r="D6538" s="282">
        <v>87</v>
      </c>
      <c r="E6538" s="265"/>
    </row>
    <row r="6539" spans="1:5">
      <c r="A6539" s="283">
        <v>18328</v>
      </c>
      <c r="B6539" s="176">
        <v>98.9</v>
      </c>
      <c r="C6539" s="176">
        <v>40.9</v>
      </c>
      <c r="D6539" s="282">
        <v>104</v>
      </c>
      <c r="E6539" s="265"/>
    </row>
    <row r="6540" spans="1:5">
      <c r="A6540" s="283">
        <v>18330</v>
      </c>
      <c r="B6540" s="176">
        <v>504.1</v>
      </c>
      <c r="C6540" s="176">
        <v>39.5</v>
      </c>
      <c r="D6540" s="282">
        <v>95</v>
      </c>
      <c r="E6540" s="265"/>
    </row>
    <row r="6541" spans="1:5">
      <c r="A6541" s="283">
        <v>18331</v>
      </c>
      <c r="B6541" s="176">
        <v>228.8</v>
      </c>
      <c r="C6541" s="176">
        <v>48.7</v>
      </c>
      <c r="D6541" s="282">
        <v>87</v>
      </c>
      <c r="E6541" s="265"/>
    </row>
    <row r="6542" spans="1:5">
      <c r="A6542" s="283">
        <v>18332</v>
      </c>
      <c r="B6542" s="176">
        <v>240.3</v>
      </c>
      <c r="C6542" s="176">
        <v>41.9</v>
      </c>
      <c r="D6542" s="282">
        <v>87</v>
      </c>
      <c r="E6542" s="265"/>
    </row>
    <row r="6543" spans="1:5">
      <c r="A6543" s="283">
        <v>18333</v>
      </c>
      <c r="B6543" s="176">
        <v>319.39999999999998</v>
      </c>
      <c r="C6543" s="176">
        <v>41.1</v>
      </c>
      <c r="D6543" s="282">
        <v>87</v>
      </c>
      <c r="E6543" s="265"/>
    </row>
    <row r="6544" spans="1:5">
      <c r="A6544" s="283">
        <v>18334</v>
      </c>
      <c r="B6544" s="176">
        <v>159.5</v>
      </c>
      <c r="C6544" s="176">
        <v>40.1</v>
      </c>
      <c r="D6544" s="282">
        <v>87</v>
      </c>
      <c r="E6544" s="265"/>
    </row>
    <row r="6545" spans="1:5">
      <c r="A6545" s="283">
        <v>18335</v>
      </c>
      <c r="B6545" s="176">
        <v>7943.4</v>
      </c>
      <c r="C6545" s="176">
        <v>22.6</v>
      </c>
      <c r="D6545" s="282">
        <v>87</v>
      </c>
      <c r="E6545" s="265"/>
    </row>
    <row r="6546" spans="1:5">
      <c r="A6546" s="283">
        <v>18336</v>
      </c>
      <c r="B6546" s="176">
        <v>233.9</v>
      </c>
      <c r="C6546" s="176">
        <v>42.6</v>
      </c>
      <c r="D6546" s="282">
        <v>87</v>
      </c>
      <c r="E6546" s="265"/>
    </row>
    <row r="6547" spans="1:5">
      <c r="A6547" s="283">
        <v>18337</v>
      </c>
      <c r="B6547" s="176">
        <v>181.7</v>
      </c>
      <c r="C6547" s="176">
        <v>42.7</v>
      </c>
      <c r="D6547" s="282">
        <v>94</v>
      </c>
      <c r="E6547" s="265"/>
    </row>
    <row r="6548" spans="1:5">
      <c r="A6548" s="283">
        <v>18340</v>
      </c>
      <c r="B6548" s="176">
        <v>0</v>
      </c>
      <c r="C6548" s="176">
        <v>0</v>
      </c>
      <c r="D6548" s="282">
        <v>87</v>
      </c>
      <c r="E6548" s="265"/>
    </row>
    <row r="6549" spans="1:5">
      <c r="A6549" s="283">
        <v>18341</v>
      </c>
      <c r="B6549" s="176">
        <v>0</v>
      </c>
      <c r="C6549" s="176">
        <v>0</v>
      </c>
      <c r="D6549" s="282">
        <v>87</v>
      </c>
      <c r="E6549" s="265"/>
    </row>
    <row r="6550" spans="1:5">
      <c r="A6550" s="283">
        <v>18342</v>
      </c>
      <c r="B6550" s="176">
        <v>286.2</v>
      </c>
      <c r="C6550" s="176">
        <v>39.700000000000003</v>
      </c>
      <c r="D6550" s="282">
        <v>87</v>
      </c>
      <c r="E6550" s="265"/>
    </row>
    <row r="6551" spans="1:5">
      <c r="A6551" s="283">
        <v>18343</v>
      </c>
      <c r="B6551" s="176">
        <v>190.4</v>
      </c>
      <c r="C6551" s="176">
        <v>45</v>
      </c>
      <c r="D6551" s="282">
        <v>87</v>
      </c>
      <c r="E6551" s="265"/>
    </row>
    <row r="6552" spans="1:5">
      <c r="A6552" s="283">
        <v>18344</v>
      </c>
      <c r="B6552" s="176">
        <v>484.2</v>
      </c>
      <c r="C6552" s="176">
        <v>39.700000000000003</v>
      </c>
      <c r="D6552" s="282">
        <v>97</v>
      </c>
      <c r="E6552" s="265"/>
    </row>
    <row r="6553" spans="1:5">
      <c r="A6553" s="283">
        <v>18346</v>
      </c>
      <c r="B6553" s="176">
        <v>307.60000000000002</v>
      </c>
      <c r="C6553" s="176">
        <v>43.1</v>
      </c>
      <c r="D6553" s="282">
        <v>87</v>
      </c>
      <c r="E6553" s="265"/>
    </row>
    <row r="6554" spans="1:5">
      <c r="A6554" s="283">
        <v>18347</v>
      </c>
      <c r="B6554" s="176">
        <v>64.099999999999994</v>
      </c>
      <c r="C6554" s="176">
        <v>47.3</v>
      </c>
      <c r="D6554" s="282">
        <v>87</v>
      </c>
      <c r="E6554" s="265"/>
    </row>
    <row r="6555" spans="1:5">
      <c r="A6555" s="283">
        <v>18348</v>
      </c>
      <c r="B6555" s="176">
        <v>0</v>
      </c>
      <c r="C6555" s="176">
        <v>0</v>
      </c>
      <c r="D6555" s="282">
        <v>87</v>
      </c>
      <c r="E6555" s="265"/>
    </row>
    <row r="6556" spans="1:5">
      <c r="A6556" s="283">
        <v>18349</v>
      </c>
      <c r="B6556" s="176">
        <v>0</v>
      </c>
      <c r="C6556" s="176">
        <v>0</v>
      </c>
      <c r="D6556" s="282">
        <v>87</v>
      </c>
      <c r="E6556" s="265"/>
    </row>
    <row r="6557" spans="1:5">
      <c r="A6557" s="283">
        <v>18350</v>
      </c>
      <c r="B6557" s="176">
        <v>162.19999999999999</v>
      </c>
      <c r="C6557" s="176">
        <v>50.7</v>
      </c>
      <c r="D6557" s="282">
        <v>87</v>
      </c>
      <c r="E6557" s="265"/>
    </row>
    <row r="6558" spans="1:5">
      <c r="A6558" s="283">
        <v>18351</v>
      </c>
      <c r="B6558" s="176">
        <v>0</v>
      </c>
      <c r="C6558" s="176">
        <v>0</v>
      </c>
      <c r="D6558" s="282">
        <v>87</v>
      </c>
      <c r="E6558" s="265"/>
    </row>
    <row r="6559" spans="1:5">
      <c r="A6559" s="283">
        <v>18352</v>
      </c>
      <c r="B6559" s="176">
        <v>402.3</v>
      </c>
      <c r="C6559" s="176">
        <v>45</v>
      </c>
      <c r="D6559" s="282">
        <v>126</v>
      </c>
      <c r="E6559" s="265"/>
    </row>
    <row r="6560" spans="1:5">
      <c r="A6560" s="283">
        <v>18353</v>
      </c>
      <c r="B6560" s="176">
        <v>268.10000000000002</v>
      </c>
      <c r="C6560" s="176">
        <v>41.8</v>
      </c>
      <c r="D6560" s="282">
        <v>87</v>
      </c>
      <c r="E6560" s="265"/>
    </row>
    <row r="6561" spans="1:5">
      <c r="A6561" s="283">
        <v>18354</v>
      </c>
      <c r="B6561" s="176">
        <v>233.6</v>
      </c>
      <c r="C6561" s="176">
        <v>44.2</v>
      </c>
      <c r="D6561" s="282">
        <v>87</v>
      </c>
      <c r="E6561" s="265"/>
    </row>
    <row r="6562" spans="1:5">
      <c r="A6562" s="283">
        <v>18355</v>
      </c>
      <c r="B6562" s="176">
        <v>177.3</v>
      </c>
      <c r="C6562" s="176">
        <v>41.3</v>
      </c>
      <c r="D6562" s="282">
        <v>87</v>
      </c>
      <c r="E6562" s="265"/>
    </row>
    <row r="6563" spans="1:5">
      <c r="A6563" s="283">
        <v>18356</v>
      </c>
      <c r="B6563" s="176">
        <v>0</v>
      </c>
      <c r="C6563" s="176">
        <v>0</v>
      </c>
      <c r="D6563" s="282">
        <v>87</v>
      </c>
      <c r="E6563" s="265"/>
    </row>
    <row r="6564" spans="1:5">
      <c r="A6564" s="283">
        <v>18357</v>
      </c>
      <c r="B6564" s="176">
        <v>273.5</v>
      </c>
      <c r="C6564" s="176">
        <v>40.200000000000003</v>
      </c>
      <c r="D6564" s="282">
        <v>87</v>
      </c>
      <c r="E6564" s="265"/>
    </row>
    <row r="6565" spans="1:5">
      <c r="A6565" s="283">
        <v>18360</v>
      </c>
      <c r="B6565" s="176">
        <v>379.1</v>
      </c>
      <c r="C6565" s="176">
        <v>41.2</v>
      </c>
      <c r="D6565" s="282">
        <v>111</v>
      </c>
      <c r="E6565" s="265"/>
    </row>
    <row r="6566" spans="1:5">
      <c r="A6566" s="283">
        <v>18370</v>
      </c>
      <c r="B6566" s="176">
        <v>267.60000000000002</v>
      </c>
      <c r="C6566" s="176">
        <v>42.7</v>
      </c>
      <c r="D6566" s="282">
        <v>87</v>
      </c>
      <c r="E6566" s="265"/>
    </row>
    <row r="6567" spans="1:5">
      <c r="A6567" s="283">
        <v>18371</v>
      </c>
      <c r="B6567" s="176">
        <v>201.4</v>
      </c>
      <c r="C6567" s="176">
        <v>38.200000000000003</v>
      </c>
      <c r="D6567" s="282">
        <v>87</v>
      </c>
      <c r="E6567" s="265"/>
    </row>
    <row r="6568" spans="1:5">
      <c r="A6568" s="283">
        <v>18372</v>
      </c>
      <c r="B6568" s="176">
        <v>246.6</v>
      </c>
      <c r="C6568" s="176">
        <v>39.9</v>
      </c>
      <c r="D6568" s="282">
        <v>87</v>
      </c>
      <c r="E6568" s="265"/>
    </row>
    <row r="6569" spans="1:5">
      <c r="A6569" s="283">
        <v>18403</v>
      </c>
      <c r="B6569" s="176">
        <v>241.3</v>
      </c>
      <c r="C6569" s="176">
        <v>43</v>
      </c>
      <c r="D6569" s="282">
        <v>94</v>
      </c>
      <c r="E6569" s="265"/>
    </row>
    <row r="6570" spans="1:5">
      <c r="A6570" s="283">
        <v>18405</v>
      </c>
      <c r="B6570" s="176">
        <v>74.599999999999994</v>
      </c>
      <c r="C6570" s="176">
        <v>44.2</v>
      </c>
      <c r="D6570" s="282">
        <v>87</v>
      </c>
      <c r="E6570" s="265"/>
    </row>
    <row r="6571" spans="1:5">
      <c r="A6571" s="283">
        <v>18407</v>
      </c>
      <c r="B6571" s="176">
        <v>285.5</v>
      </c>
      <c r="C6571" s="176">
        <v>42</v>
      </c>
      <c r="D6571" s="282">
        <v>110</v>
      </c>
      <c r="E6571" s="265"/>
    </row>
    <row r="6572" spans="1:5">
      <c r="A6572" s="283">
        <v>18410</v>
      </c>
      <c r="B6572" s="176">
        <v>612.1</v>
      </c>
      <c r="C6572" s="176">
        <v>47.4</v>
      </c>
      <c r="D6572" s="282">
        <v>87</v>
      </c>
      <c r="E6572" s="265"/>
    </row>
    <row r="6573" spans="1:5">
      <c r="A6573" s="283">
        <v>18411</v>
      </c>
      <c r="B6573" s="176">
        <v>375.1</v>
      </c>
      <c r="C6573" s="176">
        <v>44.3</v>
      </c>
      <c r="D6573" s="282">
        <v>159</v>
      </c>
      <c r="E6573" s="265"/>
    </row>
    <row r="6574" spans="1:5">
      <c r="A6574" s="283">
        <v>18413</v>
      </c>
      <c r="B6574" s="176">
        <v>0</v>
      </c>
      <c r="C6574" s="176">
        <v>0</v>
      </c>
      <c r="D6574" s="282">
        <v>87</v>
      </c>
      <c r="E6574" s="265"/>
    </row>
    <row r="6575" spans="1:5">
      <c r="A6575" s="283">
        <v>18414</v>
      </c>
      <c r="B6575" s="176">
        <v>144.6</v>
      </c>
      <c r="C6575" s="176">
        <v>44.5</v>
      </c>
      <c r="D6575" s="282">
        <v>126</v>
      </c>
      <c r="E6575" s="265"/>
    </row>
    <row r="6576" spans="1:5">
      <c r="A6576" s="283">
        <v>18415</v>
      </c>
      <c r="B6576" s="176">
        <v>36.200000000000003</v>
      </c>
      <c r="C6576" s="176">
        <v>50</v>
      </c>
      <c r="D6576" s="282">
        <v>87</v>
      </c>
      <c r="E6576" s="265"/>
    </row>
    <row r="6577" spans="1:5">
      <c r="A6577" s="283">
        <v>18416</v>
      </c>
      <c r="B6577" s="176">
        <v>0</v>
      </c>
      <c r="C6577" s="176">
        <v>0</v>
      </c>
      <c r="D6577" s="282">
        <v>87</v>
      </c>
      <c r="E6577" s="265"/>
    </row>
    <row r="6578" spans="1:5">
      <c r="A6578" s="283">
        <v>18417</v>
      </c>
      <c r="B6578" s="176">
        <v>20.7</v>
      </c>
      <c r="C6578" s="176">
        <v>48.3</v>
      </c>
      <c r="D6578" s="282">
        <v>87</v>
      </c>
      <c r="E6578" s="265"/>
    </row>
    <row r="6579" spans="1:5">
      <c r="A6579" s="283">
        <v>18419</v>
      </c>
      <c r="B6579" s="176">
        <v>129.69999999999999</v>
      </c>
      <c r="C6579" s="176">
        <v>40.6</v>
      </c>
      <c r="D6579" s="282">
        <v>94</v>
      </c>
      <c r="E6579" s="265"/>
    </row>
    <row r="6580" spans="1:5">
      <c r="A6580" s="283">
        <v>18420</v>
      </c>
      <c r="B6580" s="176">
        <v>99.8</v>
      </c>
      <c r="C6580" s="176">
        <v>46.4</v>
      </c>
      <c r="D6580" s="282">
        <v>87</v>
      </c>
      <c r="E6580" s="265"/>
    </row>
    <row r="6581" spans="1:5">
      <c r="A6581" s="283">
        <v>18421</v>
      </c>
      <c r="B6581" s="176">
        <v>124.2</v>
      </c>
      <c r="C6581" s="176">
        <v>43.3</v>
      </c>
      <c r="D6581" s="282">
        <v>87</v>
      </c>
      <c r="E6581" s="265"/>
    </row>
    <row r="6582" spans="1:5">
      <c r="A6582" s="283">
        <v>18424</v>
      </c>
      <c r="B6582" s="176">
        <v>82.7</v>
      </c>
      <c r="C6582" s="176">
        <v>46</v>
      </c>
      <c r="D6582" s="282">
        <v>87</v>
      </c>
      <c r="E6582" s="265"/>
    </row>
    <row r="6583" spans="1:5">
      <c r="A6583" s="283">
        <v>18425</v>
      </c>
      <c r="B6583" s="176">
        <v>45.7</v>
      </c>
      <c r="C6583" s="176">
        <v>44.4</v>
      </c>
      <c r="D6583" s="282">
        <v>87</v>
      </c>
      <c r="E6583" s="265"/>
    </row>
    <row r="6584" spans="1:5">
      <c r="A6584" s="283">
        <v>18426</v>
      </c>
      <c r="B6584" s="176">
        <v>77.099999999999994</v>
      </c>
      <c r="C6584" s="176">
        <v>48.3</v>
      </c>
      <c r="D6584" s="282">
        <v>87</v>
      </c>
      <c r="E6584" s="265"/>
    </row>
    <row r="6585" spans="1:5">
      <c r="A6585" s="283">
        <v>18427</v>
      </c>
      <c r="B6585" s="176">
        <v>0</v>
      </c>
      <c r="C6585" s="176">
        <v>0</v>
      </c>
      <c r="D6585" s="282">
        <v>87</v>
      </c>
      <c r="E6585" s="265"/>
    </row>
    <row r="6586" spans="1:5">
      <c r="A6586" s="283">
        <v>18428</v>
      </c>
      <c r="B6586" s="176">
        <v>77.099999999999994</v>
      </c>
      <c r="C6586" s="176">
        <v>48.7</v>
      </c>
      <c r="D6586" s="282">
        <v>109</v>
      </c>
      <c r="E6586" s="265"/>
    </row>
    <row r="6587" spans="1:5">
      <c r="A6587" s="283">
        <v>18430</v>
      </c>
      <c r="B6587" s="176">
        <v>40.200000000000003</v>
      </c>
      <c r="C6587" s="176">
        <v>46.8</v>
      </c>
      <c r="D6587" s="282">
        <v>87</v>
      </c>
      <c r="E6587" s="265"/>
    </row>
    <row r="6588" spans="1:5">
      <c r="A6588" s="283">
        <v>18431</v>
      </c>
      <c r="B6588" s="176">
        <v>97.1</v>
      </c>
      <c r="C6588" s="176">
        <v>44.1</v>
      </c>
      <c r="D6588" s="282">
        <v>101</v>
      </c>
      <c r="E6588" s="265"/>
    </row>
    <row r="6589" spans="1:5">
      <c r="A6589" s="283">
        <v>18433</v>
      </c>
      <c r="B6589" s="176">
        <v>256.5</v>
      </c>
      <c r="C6589" s="176">
        <v>42.7</v>
      </c>
      <c r="D6589" s="282">
        <v>95</v>
      </c>
      <c r="E6589" s="265"/>
    </row>
    <row r="6590" spans="1:5">
      <c r="A6590" s="283">
        <v>18434</v>
      </c>
      <c r="B6590" s="176">
        <v>799.9</v>
      </c>
      <c r="C6590" s="176">
        <v>42.2</v>
      </c>
      <c r="D6590" s="282">
        <v>118</v>
      </c>
      <c r="E6590" s="265"/>
    </row>
    <row r="6591" spans="1:5">
      <c r="A6591" s="283">
        <v>18435</v>
      </c>
      <c r="B6591" s="176">
        <v>67.099999999999994</v>
      </c>
      <c r="C6591" s="176">
        <v>47.7</v>
      </c>
      <c r="D6591" s="282">
        <v>87</v>
      </c>
      <c r="E6591" s="265"/>
    </row>
    <row r="6592" spans="1:5">
      <c r="A6592" s="283">
        <v>18436</v>
      </c>
      <c r="B6592" s="176">
        <v>136.5</v>
      </c>
      <c r="C6592" s="176">
        <v>47.5</v>
      </c>
      <c r="D6592" s="282">
        <v>87</v>
      </c>
      <c r="E6592" s="265"/>
    </row>
    <row r="6593" spans="1:5">
      <c r="A6593" s="283">
        <v>18437</v>
      </c>
      <c r="B6593" s="176">
        <v>11.7</v>
      </c>
      <c r="C6593" s="176">
        <v>53.5</v>
      </c>
      <c r="D6593" s="282">
        <v>87</v>
      </c>
      <c r="E6593" s="265"/>
    </row>
    <row r="6594" spans="1:5">
      <c r="A6594" s="283">
        <v>18438</v>
      </c>
      <c r="B6594" s="176">
        <v>140.1</v>
      </c>
      <c r="C6594" s="176">
        <v>51.1</v>
      </c>
      <c r="D6594" s="282">
        <v>87</v>
      </c>
      <c r="E6594" s="265"/>
    </row>
    <row r="6595" spans="1:5">
      <c r="A6595" s="283">
        <v>18439</v>
      </c>
      <c r="B6595" s="176">
        <v>16</v>
      </c>
      <c r="C6595" s="176">
        <v>48.4</v>
      </c>
      <c r="D6595" s="282">
        <v>87</v>
      </c>
      <c r="E6595" s="265"/>
    </row>
    <row r="6596" spans="1:5">
      <c r="A6596" s="283">
        <v>18440</v>
      </c>
      <c r="B6596" s="176">
        <v>0</v>
      </c>
      <c r="C6596" s="176">
        <v>0</v>
      </c>
      <c r="D6596" s="282">
        <v>87</v>
      </c>
      <c r="E6596" s="265"/>
    </row>
    <row r="6597" spans="1:5">
      <c r="A6597" s="283">
        <v>18441</v>
      </c>
      <c r="B6597" s="176">
        <v>68.7</v>
      </c>
      <c r="C6597" s="176">
        <v>44.2</v>
      </c>
      <c r="D6597" s="282">
        <v>87</v>
      </c>
      <c r="E6597" s="265"/>
    </row>
    <row r="6598" spans="1:5">
      <c r="A6598" s="283">
        <v>18443</v>
      </c>
      <c r="B6598" s="176">
        <v>40.799999999999997</v>
      </c>
      <c r="C6598" s="176">
        <v>44.6</v>
      </c>
      <c r="D6598" s="282">
        <v>87</v>
      </c>
      <c r="E6598" s="265"/>
    </row>
    <row r="6599" spans="1:5">
      <c r="A6599" s="283">
        <v>18444</v>
      </c>
      <c r="B6599" s="176">
        <v>127.5</v>
      </c>
      <c r="C6599" s="176">
        <v>43.5</v>
      </c>
      <c r="D6599" s="282">
        <v>125</v>
      </c>
      <c r="E6599" s="265"/>
    </row>
    <row r="6600" spans="1:5">
      <c r="A6600" s="283">
        <v>18445</v>
      </c>
      <c r="B6600" s="176">
        <v>69.8</v>
      </c>
      <c r="C6600" s="176">
        <v>45.9</v>
      </c>
      <c r="D6600" s="282">
        <v>87</v>
      </c>
      <c r="E6600" s="265"/>
    </row>
    <row r="6601" spans="1:5">
      <c r="A6601" s="283">
        <v>18446</v>
      </c>
      <c r="B6601" s="176">
        <v>66</v>
      </c>
      <c r="C6601" s="176">
        <v>43.5</v>
      </c>
      <c r="D6601" s="282">
        <v>87</v>
      </c>
      <c r="E6601" s="265"/>
    </row>
    <row r="6602" spans="1:5">
      <c r="A6602" s="283">
        <v>18447</v>
      </c>
      <c r="B6602" s="176">
        <v>648.4</v>
      </c>
      <c r="C6602" s="176">
        <v>44.1</v>
      </c>
      <c r="D6602" s="282">
        <v>109</v>
      </c>
      <c r="E6602" s="265"/>
    </row>
    <row r="6603" spans="1:5">
      <c r="A6603" s="283">
        <v>18448</v>
      </c>
      <c r="B6603" s="176">
        <v>0</v>
      </c>
      <c r="C6603" s="176">
        <v>0</v>
      </c>
      <c r="D6603" s="282">
        <v>87</v>
      </c>
      <c r="E6603" s="265"/>
    </row>
    <row r="6604" spans="1:5">
      <c r="A6604" s="283">
        <v>18449</v>
      </c>
      <c r="B6604" s="176">
        <v>0</v>
      </c>
      <c r="C6604" s="176">
        <v>0</v>
      </c>
      <c r="D6604" s="282">
        <v>87</v>
      </c>
      <c r="E6604" s="265"/>
    </row>
    <row r="6605" spans="1:5">
      <c r="A6605" s="283">
        <v>18451</v>
      </c>
      <c r="B6605" s="176">
        <v>87.2</v>
      </c>
      <c r="C6605" s="176">
        <v>49.8</v>
      </c>
      <c r="D6605" s="282">
        <v>87</v>
      </c>
      <c r="E6605" s="265"/>
    </row>
    <row r="6606" spans="1:5">
      <c r="A6606" s="283">
        <v>18452</v>
      </c>
      <c r="B6606" s="176">
        <v>1503.6</v>
      </c>
      <c r="C6606" s="176">
        <v>47.9</v>
      </c>
      <c r="D6606" s="282">
        <v>87</v>
      </c>
      <c r="E6606" s="265"/>
    </row>
    <row r="6607" spans="1:5">
      <c r="A6607" s="283">
        <v>18453</v>
      </c>
      <c r="B6607" s="176">
        <v>24.7</v>
      </c>
      <c r="C6607" s="176">
        <v>48.5</v>
      </c>
      <c r="D6607" s="282">
        <v>87</v>
      </c>
      <c r="E6607" s="265"/>
    </row>
    <row r="6608" spans="1:5">
      <c r="A6608" s="283">
        <v>18454</v>
      </c>
      <c r="B6608" s="176">
        <v>0</v>
      </c>
      <c r="C6608" s="176">
        <v>0</v>
      </c>
      <c r="D6608" s="282">
        <v>87</v>
      </c>
      <c r="E6608" s="265"/>
    </row>
    <row r="6609" spans="1:5">
      <c r="A6609" s="283">
        <v>18455</v>
      </c>
      <c r="B6609" s="176">
        <v>14.8</v>
      </c>
      <c r="C6609" s="176">
        <v>48.6</v>
      </c>
      <c r="D6609" s="282">
        <v>87</v>
      </c>
      <c r="E6609" s="265"/>
    </row>
    <row r="6610" spans="1:5">
      <c r="A6610" s="283">
        <v>18456</v>
      </c>
      <c r="B6610" s="176">
        <v>89.3</v>
      </c>
      <c r="C6610" s="176">
        <v>43.5</v>
      </c>
      <c r="D6610" s="282">
        <v>87</v>
      </c>
      <c r="E6610" s="265"/>
    </row>
    <row r="6611" spans="1:5">
      <c r="A6611" s="283">
        <v>18457</v>
      </c>
      <c r="B6611" s="176">
        <v>68.900000000000006</v>
      </c>
      <c r="C6611" s="176">
        <v>49</v>
      </c>
      <c r="D6611" s="282">
        <v>87</v>
      </c>
      <c r="E6611" s="265"/>
    </row>
    <row r="6612" spans="1:5">
      <c r="A6612" s="283">
        <v>18458</v>
      </c>
      <c r="B6612" s="176">
        <v>57.8</v>
      </c>
      <c r="C6612" s="176">
        <v>45.6</v>
      </c>
      <c r="D6612" s="282">
        <v>87</v>
      </c>
      <c r="E6612" s="265"/>
    </row>
    <row r="6613" spans="1:5">
      <c r="A6613" s="283">
        <v>18459</v>
      </c>
      <c r="B6613" s="176">
        <v>0</v>
      </c>
      <c r="C6613" s="176">
        <v>0</v>
      </c>
      <c r="D6613" s="282">
        <v>87</v>
      </c>
      <c r="E6613" s="265"/>
    </row>
    <row r="6614" spans="1:5">
      <c r="A6614" s="283">
        <v>18460</v>
      </c>
      <c r="B6614" s="176">
        <v>104.2</v>
      </c>
      <c r="C6614" s="176">
        <v>45.8</v>
      </c>
      <c r="D6614" s="282">
        <v>116</v>
      </c>
      <c r="E6614" s="265"/>
    </row>
    <row r="6615" spans="1:5">
      <c r="A6615" s="283">
        <v>18461</v>
      </c>
      <c r="B6615" s="176">
        <v>13.2</v>
      </c>
      <c r="C6615" s="176">
        <v>50.8</v>
      </c>
      <c r="D6615" s="282">
        <v>87</v>
      </c>
      <c r="E6615" s="265"/>
    </row>
    <row r="6616" spans="1:5">
      <c r="A6616" s="283">
        <v>18462</v>
      </c>
      <c r="B6616" s="176">
        <v>21.6</v>
      </c>
      <c r="C6616" s="176">
        <v>46.7</v>
      </c>
      <c r="D6616" s="282">
        <v>97</v>
      </c>
      <c r="E6616" s="265"/>
    </row>
    <row r="6617" spans="1:5">
      <c r="A6617" s="283">
        <v>18463</v>
      </c>
      <c r="B6617" s="176">
        <v>135.1</v>
      </c>
      <c r="C6617" s="176">
        <v>45.2</v>
      </c>
      <c r="D6617" s="282">
        <v>87</v>
      </c>
      <c r="E6617" s="265"/>
    </row>
    <row r="6618" spans="1:5">
      <c r="A6618" s="283">
        <v>18464</v>
      </c>
      <c r="B6618" s="176">
        <v>53.6</v>
      </c>
      <c r="C6618" s="176">
        <v>43.8</v>
      </c>
      <c r="D6618" s="282">
        <v>87</v>
      </c>
      <c r="E6618" s="265"/>
    </row>
    <row r="6619" spans="1:5">
      <c r="A6619" s="283">
        <v>18465</v>
      </c>
      <c r="B6619" s="176">
        <v>34.5</v>
      </c>
      <c r="C6619" s="176">
        <v>47.3</v>
      </c>
      <c r="D6619" s="282">
        <v>96</v>
      </c>
      <c r="E6619" s="265"/>
    </row>
    <row r="6620" spans="1:5">
      <c r="A6620" s="283">
        <v>18466</v>
      </c>
      <c r="B6620" s="176">
        <v>410.4</v>
      </c>
      <c r="C6620" s="176">
        <v>35.700000000000003</v>
      </c>
      <c r="D6620" s="282">
        <v>128</v>
      </c>
      <c r="E6620" s="265"/>
    </row>
    <row r="6621" spans="1:5">
      <c r="A6621" s="283">
        <v>18469</v>
      </c>
      <c r="B6621" s="176">
        <v>37.5</v>
      </c>
      <c r="C6621" s="176">
        <v>47.7</v>
      </c>
      <c r="D6621" s="282">
        <v>87</v>
      </c>
      <c r="E6621" s="265"/>
    </row>
    <row r="6622" spans="1:5">
      <c r="A6622" s="283">
        <v>18470</v>
      </c>
      <c r="B6622" s="176">
        <v>49</v>
      </c>
      <c r="C6622" s="176">
        <v>45.8</v>
      </c>
      <c r="D6622" s="282">
        <v>87</v>
      </c>
      <c r="E6622" s="265"/>
    </row>
    <row r="6623" spans="1:5">
      <c r="A6623" s="283">
        <v>18471</v>
      </c>
      <c r="B6623" s="176">
        <v>0</v>
      </c>
      <c r="C6623" s="176">
        <v>0</v>
      </c>
      <c r="D6623" s="282">
        <v>87</v>
      </c>
      <c r="E6623" s="265"/>
    </row>
    <row r="6624" spans="1:5">
      <c r="A6624" s="283">
        <v>18472</v>
      </c>
      <c r="B6624" s="176">
        <v>113.5</v>
      </c>
      <c r="C6624" s="176">
        <v>41.6</v>
      </c>
      <c r="D6624" s="282">
        <v>87</v>
      </c>
      <c r="E6624" s="265"/>
    </row>
    <row r="6625" spans="1:5">
      <c r="A6625" s="283">
        <v>18473</v>
      </c>
      <c r="B6625" s="176">
        <v>0</v>
      </c>
      <c r="C6625" s="176">
        <v>0</v>
      </c>
      <c r="D6625" s="282">
        <v>87</v>
      </c>
      <c r="E6625" s="265"/>
    </row>
    <row r="6626" spans="1:5">
      <c r="A6626" s="283">
        <v>18501</v>
      </c>
      <c r="B6626" s="176">
        <v>0</v>
      </c>
      <c r="C6626" s="176">
        <v>0</v>
      </c>
      <c r="D6626" s="282">
        <v>87</v>
      </c>
      <c r="E6626" s="265"/>
    </row>
    <row r="6627" spans="1:5">
      <c r="A6627" s="283">
        <v>18502</v>
      </c>
      <c r="B6627" s="176">
        <v>8846.6</v>
      </c>
      <c r="C6627" s="176">
        <v>33.1</v>
      </c>
      <c r="D6627" s="282">
        <v>87</v>
      </c>
      <c r="E6627" s="265"/>
    </row>
    <row r="6628" spans="1:5">
      <c r="A6628" s="283">
        <v>18503</v>
      </c>
      <c r="B6628" s="176">
        <v>5321.1</v>
      </c>
      <c r="C6628" s="176">
        <v>51.8</v>
      </c>
      <c r="D6628" s="282">
        <v>145</v>
      </c>
      <c r="E6628" s="265"/>
    </row>
    <row r="6629" spans="1:5">
      <c r="A6629" s="283">
        <v>18504</v>
      </c>
      <c r="B6629" s="176">
        <v>2603.9</v>
      </c>
      <c r="C6629" s="176">
        <v>40.299999999999997</v>
      </c>
      <c r="D6629" s="282">
        <v>93</v>
      </c>
      <c r="E6629" s="265"/>
    </row>
    <row r="6630" spans="1:5">
      <c r="A6630" s="283">
        <v>18505</v>
      </c>
      <c r="B6630" s="176">
        <v>1525.2</v>
      </c>
      <c r="C6630" s="176">
        <v>38.9</v>
      </c>
      <c r="D6630" s="282">
        <v>93</v>
      </c>
      <c r="E6630" s="265"/>
    </row>
    <row r="6631" spans="1:5">
      <c r="A6631" s="283">
        <v>18507</v>
      </c>
      <c r="B6631" s="176">
        <v>829.4</v>
      </c>
      <c r="C6631" s="176">
        <v>44.6</v>
      </c>
      <c r="D6631" s="282">
        <v>112</v>
      </c>
      <c r="E6631" s="265"/>
    </row>
    <row r="6632" spans="1:5">
      <c r="A6632" s="283">
        <v>18508</v>
      </c>
      <c r="B6632" s="176">
        <v>1981.7</v>
      </c>
      <c r="C6632" s="176">
        <v>38.4</v>
      </c>
      <c r="D6632" s="282">
        <v>126</v>
      </c>
      <c r="E6632" s="265"/>
    </row>
    <row r="6633" spans="1:5">
      <c r="A6633" s="283">
        <v>18509</v>
      </c>
      <c r="B6633" s="176">
        <v>4321.3999999999996</v>
      </c>
      <c r="C6633" s="176">
        <v>38.1</v>
      </c>
      <c r="D6633" s="282">
        <v>184</v>
      </c>
      <c r="E6633" s="265"/>
    </row>
    <row r="6634" spans="1:5">
      <c r="A6634" s="283">
        <v>18510</v>
      </c>
      <c r="B6634" s="176">
        <v>5694.6</v>
      </c>
      <c r="C6634" s="176">
        <v>29.5</v>
      </c>
      <c r="D6634" s="282">
        <v>159</v>
      </c>
      <c r="E6634" s="265"/>
    </row>
    <row r="6635" spans="1:5">
      <c r="A6635" s="283">
        <v>18512</v>
      </c>
      <c r="B6635" s="176">
        <v>1303.7</v>
      </c>
      <c r="C6635" s="176">
        <v>42.3</v>
      </c>
      <c r="D6635" s="282">
        <v>131</v>
      </c>
      <c r="E6635" s="265"/>
    </row>
    <row r="6636" spans="1:5">
      <c r="A6636" s="283">
        <v>18515</v>
      </c>
      <c r="B6636" s="176">
        <v>0</v>
      </c>
      <c r="C6636" s="176">
        <v>0</v>
      </c>
      <c r="D6636" s="282">
        <v>87</v>
      </c>
      <c r="E6636" s="265"/>
    </row>
    <row r="6637" spans="1:5">
      <c r="A6637" s="283">
        <v>18517</v>
      </c>
      <c r="B6637" s="176">
        <v>728.8</v>
      </c>
      <c r="C6637" s="176">
        <v>45</v>
      </c>
      <c r="D6637" s="282">
        <v>87</v>
      </c>
      <c r="E6637" s="265"/>
    </row>
    <row r="6638" spans="1:5">
      <c r="A6638" s="283">
        <v>18518</v>
      </c>
      <c r="B6638" s="176">
        <v>2235.8000000000002</v>
      </c>
      <c r="C6638" s="176">
        <v>45.1</v>
      </c>
      <c r="D6638" s="282">
        <v>106</v>
      </c>
      <c r="E6638" s="265"/>
    </row>
    <row r="6639" spans="1:5">
      <c r="A6639" s="283">
        <v>18519</v>
      </c>
      <c r="B6639" s="176">
        <v>1426.4</v>
      </c>
      <c r="C6639" s="176">
        <v>41</v>
      </c>
      <c r="D6639" s="282">
        <v>96</v>
      </c>
      <c r="E6639" s="265"/>
    </row>
    <row r="6640" spans="1:5">
      <c r="A6640" s="283">
        <v>18601</v>
      </c>
      <c r="B6640" s="176">
        <v>0</v>
      </c>
      <c r="C6640" s="176">
        <v>0</v>
      </c>
      <c r="D6640" s="282">
        <v>87</v>
      </c>
      <c r="E6640" s="265"/>
    </row>
    <row r="6641" spans="1:5">
      <c r="A6641" s="283">
        <v>18602</v>
      </c>
      <c r="B6641" s="176">
        <v>0</v>
      </c>
      <c r="C6641" s="176">
        <v>0</v>
      </c>
      <c r="D6641" s="282">
        <v>87</v>
      </c>
      <c r="E6641" s="265"/>
    </row>
    <row r="6642" spans="1:5">
      <c r="A6642" s="283">
        <v>18603</v>
      </c>
      <c r="B6642" s="176">
        <v>337.1</v>
      </c>
      <c r="C6642" s="176">
        <v>43.4</v>
      </c>
      <c r="D6642" s="282">
        <v>109</v>
      </c>
      <c r="E6642" s="265"/>
    </row>
    <row r="6643" spans="1:5">
      <c r="A6643" s="283">
        <v>18610</v>
      </c>
      <c r="B6643" s="176">
        <v>171.4</v>
      </c>
      <c r="C6643" s="176">
        <v>40</v>
      </c>
      <c r="D6643" s="282">
        <v>97</v>
      </c>
      <c r="E6643" s="265"/>
    </row>
    <row r="6644" spans="1:5">
      <c r="A6644" s="283">
        <v>18611</v>
      </c>
      <c r="B6644" s="176">
        <v>78.5</v>
      </c>
      <c r="C6644" s="176">
        <v>43</v>
      </c>
      <c r="D6644" s="282">
        <v>87</v>
      </c>
      <c r="E6644" s="265"/>
    </row>
    <row r="6645" spans="1:5">
      <c r="A6645" s="283">
        <v>18612</v>
      </c>
      <c r="B6645" s="176">
        <v>298.89999999999998</v>
      </c>
      <c r="C6645" s="176">
        <v>43.6</v>
      </c>
      <c r="D6645" s="282">
        <v>160</v>
      </c>
      <c r="E6645" s="265"/>
    </row>
    <row r="6646" spans="1:5">
      <c r="A6646" s="283">
        <v>18614</v>
      </c>
      <c r="B6646" s="176">
        <v>22.3</v>
      </c>
      <c r="C6646" s="176">
        <v>48.6</v>
      </c>
      <c r="D6646" s="282">
        <v>87</v>
      </c>
      <c r="E6646" s="265"/>
    </row>
    <row r="6647" spans="1:5">
      <c r="A6647" s="283">
        <v>18615</v>
      </c>
      <c r="B6647" s="176">
        <v>129.9</v>
      </c>
      <c r="C6647" s="176">
        <v>44.5</v>
      </c>
      <c r="D6647" s="282">
        <v>87</v>
      </c>
      <c r="E6647" s="265"/>
    </row>
    <row r="6648" spans="1:5">
      <c r="A6648" s="283">
        <v>18616</v>
      </c>
      <c r="B6648" s="176">
        <v>12.1</v>
      </c>
      <c r="C6648" s="176">
        <v>50.7</v>
      </c>
      <c r="D6648" s="282">
        <v>87</v>
      </c>
      <c r="E6648" s="265"/>
    </row>
    <row r="6649" spans="1:5">
      <c r="A6649" s="283">
        <v>18617</v>
      </c>
      <c r="B6649" s="176">
        <v>740.5</v>
      </c>
      <c r="C6649" s="176">
        <v>36</v>
      </c>
      <c r="D6649" s="282">
        <v>87</v>
      </c>
      <c r="E6649" s="265"/>
    </row>
    <row r="6650" spans="1:5">
      <c r="A6650" s="283">
        <v>18618</v>
      </c>
      <c r="B6650" s="176">
        <v>225.4</v>
      </c>
      <c r="C6650" s="176">
        <v>44.1</v>
      </c>
      <c r="D6650" s="282">
        <v>87</v>
      </c>
      <c r="E6650" s="265"/>
    </row>
    <row r="6651" spans="1:5">
      <c r="A6651" s="283">
        <v>18619</v>
      </c>
      <c r="B6651" s="176">
        <v>11.3</v>
      </c>
      <c r="C6651" s="176">
        <v>50.7</v>
      </c>
      <c r="D6651" s="282">
        <v>87</v>
      </c>
      <c r="E6651" s="265"/>
    </row>
    <row r="6652" spans="1:5">
      <c r="A6652" s="283">
        <v>18621</v>
      </c>
      <c r="B6652" s="176">
        <v>126.4</v>
      </c>
      <c r="C6652" s="176">
        <v>43.4</v>
      </c>
      <c r="D6652" s="282">
        <v>110</v>
      </c>
      <c r="E6652" s="265"/>
    </row>
    <row r="6653" spans="1:5">
      <c r="A6653" s="283">
        <v>18622</v>
      </c>
      <c r="B6653" s="176">
        <v>88.9</v>
      </c>
      <c r="C6653" s="176">
        <v>43.2</v>
      </c>
      <c r="D6653" s="282">
        <v>87</v>
      </c>
      <c r="E6653" s="265"/>
    </row>
    <row r="6654" spans="1:5">
      <c r="A6654" s="283">
        <v>18623</v>
      </c>
      <c r="B6654" s="176">
        <v>43.3</v>
      </c>
      <c r="C6654" s="176">
        <v>42.2</v>
      </c>
      <c r="D6654" s="282">
        <v>87</v>
      </c>
      <c r="E6654" s="265"/>
    </row>
    <row r="6655" spans="1:5">
      <c r="A6655" s="283">
        <v>18624</v>
      </c>
      <c r="B6655" s="176">
        <v>53.5</v>
      </c>
      <c r="C6655" s="176">
        <v>50</v>
      </c>
      <c r="D6655" s="282">
        <v>96</v>
      </c>
      <c r="E6655" s="265"/>
    </row>
    <row r="6656" spans="1:5">
      <c r="A6656" s="283">
        <v>18625</v>
      </c>
      <c r="B6656" s="176">
        <v>90.4</v>
      </c>
      <c r="C6656" s="176">
        <v>44.8</v>
      </c>
      <c r="D6656" s="282">
        <v>87</v>
      </c>
      <c r="E6656" s="265"/>
    </row>
    <row r="6657" spans="1:5">
      <c r="A6657" s="283">
        <v>18626</v>
      </c>
      <c r="B6657" s="176">
        <v>0</v>
      </c>
      <c r="C6657" s="176">
        <v>0</v>
      </c>
      <c r="D6657" s="282">
        <v>87</v>
      </c>
      <c r="E6657" s="265"/>
    </row>
    <row r="6658" spans="1:5">
      <c r="A6658" s="283">
        <v>18627</v>
      </c>
      <c r="B6658" s="176">
        <v>181.8</v>
      </c>
      <c r="C6658" s="176">
        <v>42.2</v>
      </c>
      <c r="D6658" s="282">
        <v>87</v>
      </c>
      <c r="E6658" s="265"/>
    </row>
    <row r="6659" spans="1:5">
      <c r="A6659" s="283">
        <v>18628</v>
      </c>
      <c r="B6659" s="176">
        <v>12.1</v>
      </c>
      <c r="C6659" s="176">
        <v>48.2</v>
      </c>
      <c r="D6659" s="282">
        <v>87</v>
      </c>
      <c r="E6659" s="265"/>
    </row>
    <row r="6660" spans="1:5">
      <c r="A6660" s="283">
        <v>18629</v>
      </c>
      <c r="B6660" s="176">
        <v>15.5</v>
      </c>
      <c r="C6660" s="176">
        <v>43.1</v>
      </c>
      <c r="D6660" s="282">
        <v>87</v>
      </c>
      <c r="E6660" s="265"/>
    </row>
    <row r="6661" spans="1:5">
      <c r="A6661" s="283">
        <v>18630</v>
      </c>
      <c r="B6661" s="176">
        <v>50.9</v>
      </c>
      <c r="C6661" s="176">
        <v>40</v>
      </c>
      <c r="D6661" s="282">
        <v>87</v>
      </c>
      <c r="E6661" s="265"/>
    </row>
    <row r="6662" spans="1:5">
      <c r="A6662" s="283">
        <v>18631</v>
      </c>
      <c r="B6662" s="176">
        <v>0</v>
      </c>
      <c r="C6662" s="176">
        <v>0</v>
      </c>
      <c r="D6662" s="282">
        <v>87</v>
      </c>
      <c r="E6662" s="265"/>
    </row>
    <row r="6663" spans="1:5">
      <c r="A6663" s="283">
        <v>18632</v>
      </c>
      <c r="B6663" s="176">
        <v>29.4</v>
      </c>
      <c r="C6663" s="176">
        <v>48.3</v>
      </c>
      <c r="D6663" s="282">
        <v>87</v>
      </c>
      <c r="E6663" s="265"/>
    </row>
    <row r="6664" spans="1:5">
      <c r="A6664" s="283">
        <v>18634</v>
      </c>
      <c r="B6664" s="176">
        <v>599.9</v>
      </c>
      <c r="C6664" s="176">
        <v>43.2</v>
      </c>
      <c r="D6664" s="282">
        <v>87</v>
      </c>
      <c r="E6664" s="265"/>
    </row>
    <row r="6665" spans="1:5">
      <c r="A6665" s="283">
        <v>18635</v>
      </c>
      <c r="B6665" s="176">
        <v>159.19999999999999</v>
      </c>
      <c r="C6665" s="176">
        <v>43.3</v>
      </c>
      <c r="D6665" s="282">
        <v>87</v>
      </c>
      <c r="E6665" s="265"/>
    </row>
    <row r="6666" spans="1:5">
      <c r="A6666" s="283">
        <v>18636</v>
      </c>
      <c r="B6666" s="176">
        <v>53.1</v>
      </c>
      <c r="C6666" s="176">
        <v>42.5</v>
      </c>
      <c r="D6666" s="282">
        <v>87</v>
      </c>
      <c r="E6666" s="265"/>
    </row>
    <row r="6667" spans="1:5">
      <c r="A6667" s="283">
        <v>18640</v>
      </c>
      <c r="B6667" s="176">
        <v>582.70000000000005</v>
      </c>
      <c r="C6667" s="176">
        <v>44.2</v>
      </c>
      <c r="D6667" s="282">
        <v>112</v>
      </c>
      <c r="E6667" s="265"/>
    </row>
    <row r="6668" spans="1:5">
      <c r="A6668" s="283">
        <v>18641</v>
      </c>
      <c r="B6668" s="176">
        <v>1002</v>
      </c>
      <c r="C6668" s="176">
        <v>44.4</v>
      </c>
      <c r="D6668" s="282">
        <v>96</v>
      </c>
      <c r="E6668" s="265"/>
    </row>
    <row r="6669" spans="1:5">
      <c r="A6669" s="283">
        <v>18642</v>
      </c>
      <c r="B6669" s="176">
        <v>923.6</v>
      </c>
      <c r="C6669" s="176">
        <v>43.1</v>
      </c>
      <c r="D6669" s="282">
        <v>87</v>
      </c>
      <c r="E6669" s="265"/>
    </row>
    <row r="6670" spans="1:5">
      <c r="A6670" s="283">
        <v>18643</v>
      </c>
      <c r="B6670" s="176">
        <v>684.2</v>
      </c>
      <c r="C6670" s="176">
        <v>44.1</v>
      </c>
      <c r="D6670" s="282">
        <v>93</v>
      </c>
      <c r="E6670" s="265"/>
    </row>
    <row r="6671" spans="1:5">
      <c r="A6671" s="283">
        <v>18644</v>
      </c>
      <c r="B6671" s="176">
        <v>511.4</v>
      </c>
      <c r="C6671" s="176">
        <v>44.9</v>
      </c>
      <c r="D6671" s="282">
        <v>87</v>
      </c>
      <c r="E6671" s="265"/>
    </row>
    <row r="6672" spans="1:5">
      <c r="A6672" s="283">
        <v>18651</v>
      </c>
      <c r="B6672" s="176">
        <v>933.5</v>
      </c>
      <c r="C6672" s="176">
        <v>40.6</v>
      </c>
      <c r="D6672" s="282">
        <v>87</v>
      </c>
      <c r="E6672" s="265"/>
    </row>
    <row r="6673" spans="1:5">
      <c r="A6673" s="283">
        <v>18653</v>
      </c>
      <c r="B6673" s="176">
        <v>0</v>
      </c>
      <c r="C6673" s="176">
        <v>0</v>
      </c>
      <c r="D6673" s="282">
        <v>87</v>
      </c>
      <c r="E6673" s="265"/>
    </row>
    <row r="6674" spans="1:5">
      <c r="A6674" s="283">
        <v>18654</v>
      </c>
      <c r="B6674" s="176">
        <v>513.70000000000005</v>
      </c>
      <c r="C6674" s="176">
        <v>45</v>
      </c>
      <c r="D6674" s="282">
        <v>87</v>
      </c>
      <c r="E6674" s="265"/>
    </row>
    <row r="6675" spans="1:5">
      <c r="A6675" s="283">
        <v>18655</v>
      </c>
      <c r="B6675" s="176">
        <v>97.8</v>
      </c>
      <c r="C6675" s="176">
        <v>43.6</v>
      </c>
      <c r="D6675" s="282">
        <v>87</v>
      </c>
      <c r="E6675" s="265"/>
    </row>
    <row r="6676" spans="1:5">
      <c r="A6676" s="283">
        <v>18656</v>
      </c>
      <c r="B6676" s="176">
        <v>45.7</v>
      </c>
      <c r="C6676" s="176">
        <v>43.5</v>
      </c>
      <c r="D6676" s="282">
        <v>87</v>
      </c>
      <c r="E6676" s="265"/>
    </row>
    <row r="6677" spans="1:5">
      <c r="A6677" s="283">
        <v>18657</v>
      </c>
      <c r="B6677" s="176">
        <v>89.1</v>
      </c>
      <c r="C6677" s="176">
        <v>43.9</v>
      </c>
      <c r="D6677" s="282">
        <v>121</v>
      </c>
      <c r="E6677" s="265"/>
    </row>
    <row r="6678" spans="1:5">
      <c r="A6678" s="283">
        <v>18660</v>
      </c>
      <c r="B6678" s="176">
        <v>79.7</v>
      </c>
      <c r="C6678" s="176">
        <v>44.1</v>
      </c>
      <c r="D6678" s="282">
        <v>87</v>
      </c>
      <c r="E6678" s="265"/>
    </row>
    <row r="6679" spans="1:5">
      <c r="A6679" s="283">
        <v>18661</v>
      </c>
      <c r="B6679" s="176">
        <v>57.3</v>
      </c>
      <c r="C6679" s="176">
        <v>46.1</v>
      </c>
      <c r="D6679" s="282">
        <v>87</v>
      </c>
      <c r="E6679" s="265"/>
    </row>
    <row r="6680" spans="1:5">
      <c r="A6680" s="283">
        <v>18701</v>
      </c>
      <c r="B6680" s="176">
        <v>1498.6</v>
      </c>
      <c r="C6680" s="176">
        <v>24.1</v>
      </c>
      <c r="D6680" s="282">
        <v>165</v>
      </c>
      <c r="E6680" s="265"/>
    </row>
    <row r="6681" spans="1:5">
      <c r="A6681" s="283">
        <v>18702</v>
      </c>
      <c r="B6681" s="176">
        <v>496.4</v>
      </c>
      <c r="C6681" s="176">
        <v>39.799999999999997</v>
      </c>
      <c r="D6681" s="282">
        <v>132</v>
      </c>
      <c r="E6681" s="265"/>
    </row>
    <row r="6682" spans="1:5">
      <c r="A6682" s="283">
        <v>18703</v>
      </c>
      <c r="B6682" s="176">
        <v>0</v>
      </c>
      <c r="C6682" s="176">
        <v>0</v>
      </c>
      <c r="D6682" s="282">
        <v>87</v>
      </c>
      <c r="E6682" s="265"/>
    </row>
    <row r="6683" spans="1:5">
      <c r="A6683" s="283">
        <v>18704</v>
      </c>
      <c r="B6683" s="176">
        <v>2378.4</v>
      </c>
      <c r="C6683" s="176">
        <v>42.3</v>
      </c>
      <c r="D6683" s="282">
        <v>137</v>
      </c>
      <c r="E6683" s="265"/>
    </row>
    <row r="6684" spans="1:5">
      <c r="A6684" s="283">
        <v>18705</v>
      </c>
      <c r="B6684" s="176">
        <v>1689.2</v>
      </c>
      <c r="C6684" s="176">
        <v>43.4</v>
      </c>
      <c r="D6684" s="282">
        <v>114</v>
      </c>
      <c r="E6684" s="265"/>
    </row>
    <row r="6685" spans="1:5">
      <c r="A6685" s="283">
        <v>18706</v>
      </c>
      <c r="B6685" s="176">
        <v>593.29999999999995</v>
      </c>
      <c r="C6685" s="176">
        <v>42.5</v>
      </c>
      <c r="D6685" s="282">
        <v>104</v>
      </c>
      <c r="E6685" s="265"/>
    </row>
    <row r="6686" spans="1:5">
      <c r="A6686" s="283">
        <v>18707</v>
      </c>
      <c r="B6686" s="176">
        <v>261.60000000000002</v>
      </c>
      <c r="C6686" s="176">
        <v>43.2</v>
      </c>
      <c r="D6686" s="282">
        <v>95</v>
      </c>
      <c r="E6686" s="265"/>
    </row>
    <row r="6687" spans="1:5">
      <c r="A6687" s="283">
        <v>18708</v>
      </c>
      <c r="B6687" s="176">
        <v>455.8</v>
      </c>
      <c r="C6687" s="176">
        <v>43.8</v>
      </c>
      <c r="D6687" s="282">
        <v>108</v>
      </c>
      <c r="E6687" s="265"/>
    </row>
    <row r="6688" spans="1:5">
      <c r="A6688" s="283">
        <v>18709</v>
      </c>
      <c r="B6688" s="176">
        <v>3692</v>
      </c>
      <c r="C6688" s="176">
        <v>44.2</v>
      </c>
      <c r="D6688" s="282">
        <v>122</v>
      </c>
      <c r="E6688" s="265"/>
    </row>
    <row r="6689" spans="1:5">
      <c r="A6689" s="283">
        <v>18710</v>
      </c>
      <c r="B6689" s="176">
        <v>0</v>
      </c>
      <c r="C6689" s="176">
        <v>0</v>
      </c>
      <c r="D6689" s="282">
        <v>87</v>
      </c>
      <c r="E6689" s="265"/>
    </row>
    <row r="6690" spans="1:5">
      <c r="A6690" s="283">
        <v>18711</v>
      </c>
      <c r="B6690" s="176">
        <v>0</v>
      </c>
      <c r="C6690" s="176">
        <v>0</v>
      </c>
      <c r="D6690" s="282">
        <v>87</v>
      </c>
      <c r="E6690" s="265"/>
    </row>
    <row r="6691" spans="1:5">
      <c r="A6691" s="283">
        <v>18762</v>
      </c>
      <c r="B6691" s="176">
        <v>0</v>
      </c>
      <c r="C6691" s="176">
        <v>0</v>
      </c>
      <c r="D6691" s="282">
        <v>87</v>
      </c>
      <c r="E6691" s="265"/>
    </row>
    <row r="6692" spans="1:5">
      <c r="A6692" s="283">
        <v>18764</v>
      </c>
      <c r="B6692" s="176">
        <v>0</v>
      </c>
      <c r="C6692" s="176">
        <v>0</v>
      </c>
      <c r="D6692" s="282">
        <v>87</v>
      </c>
      <c r="E6692" s="265"/>
    </row>
    <row r="6693" spans="1:5">
      <c r="A6693" s="283">
        <v>18765</v>
      </c>
      <c r="B6693" s="176">
        <v>0</v>
      </c>
      <c r="C6693" s="176">
        <v>0</v>
      </c>
      <c r="D6693" s="282">
        <v>87</v>
      </c>
      <c r="E6693" s="265"/>
    </row>
    <row r="6694" spans="1:5">
      <c r="A6694" s="283">
        <v>18766</v>
      </c>
      <c r="B6694" s="176">
        <v>0</v>
      </c>
      <c r="C6694" s="176">
        <v>0</v>
      </c>
      <c r="D6694" s="282">
        <v>87</v>
      </c>
      <c r="E6694" s="265"/>
    </row>
    <row r="6695" spans="1:5">
      <c r="A6695" s="283">
        <v>18769</v>
      </c>
      <c r="B6695" s="176">
        <v>2783.6</v>
      </c>
      <c r="C6695" s="176">
        <v>45</v>
      </c>
      <c r="D6695" s="282">
        <v>87</v>
      </c>
      <c r="E6695" s="265"/>
    </row>
    <row r="6696" spans="1:5">
      <c r="A6696" s="283">
        <v>18773</v>
      </c>
      <c r="B6696" s="176">
        <v>20000</v>
      </c>
      <c r="C6696" s="176">
        <v>50</v>
      </c>
      <c r="D6696" s="282">
        <v>87</v>
      </c>
      <c r="E6696" s="265"/>
    </row>
    <row r="6697" spans="1:5">
      <c r="A6697" s="283">
        <v>18801</v>
      </c>
      <c r="B6697" s="176">
        <v>76.400000000000006</v>
      </c>
      <c r="C6697" s="176">
        <v>45.1</v>
      </c>
      <c r="D6697" s="282">
        <v>87</v>
      </c>
      <c r="E6697" s="265"/>
    </row>
    <row r="6698" spans="1:5">
      <c r="A6698" s="283">
        <v>18810</v>
      </c>
      <c r="B6698" s="176">
        <v>118.2</v>
      </c>
      <c r="C6698" s="176">
        <v>42.5</v>
      </c>
      <c r="D6698" s="282">
        <v>87</v>
      </c>
      <c r="E6698" s="265"/>
    </row>
    <row r="6699" spans="1:5">
      <c r="A6699" s="283">
        <v>18812</v>
      </c>
      <c r="B6699" s="176">
        <v>46.2</v>
      </c>
      <c r="C6699" s="176">
        <v>47.6</v>
      </c>
      <c r="D6699" s="282">
        <v>87</v>
      </c>
      <c r="E6699" s="265"/>
    </row>
    <row r="6700" spans="1:5">
      <c r="A6700" s="283">
        <v>18813</v>
      </c>
      <c r="B6700" s="176">
        <v>0</v>
      </c>
      <c r="C6700" s="176">
        <v>0</v>
      </c>
      <c r="D6700" s="282">
        <v>87</v>
      </c>
      <c r="E6700" s="265"/>
    </row>
    <row r="6701" spans="1:5">
      <c r="A6701" s="283">
        <v>18814</v>
      </c>
      <c r="B6701" s="176">
        <v>35.9</v>
      </c>
      <c r="C6701" s="176">
        <v>44.4</v>
      </c>
      <c r="D6701" s="282">
        <v>87</v>
      </c>
      <c r="E6701" s="265"/>
    </row>
    <row r="6702" spans="1:5">
      <c r="A6702" s="283">
        <v>18815</v>
      </c>
      <c r="B6702" s="176">
        <v>24.8</v>
      </c>
      <c r="C6702" s="176">
        <v>43.3</v>
      </c>
      <c r="D6702" s="282">
        <v>87</v>
      </c>
      <c r="E6702" s="265"/>
    </row>
    <row r="6703" spans="1:5">
      <c r="A6703" s="283">
        <v>18816</v>
      </c>
      <c r="B6703" s="176">
        <v>42.3</v>
      </c>
      <c r="C6703" s="176">
        <v>43.6</v>
      </c>
      <c r="D6703" s="282">
        <v>96</v>
      </c>
      <c r="E6703" s="265"/>
    </row>
    <row r="6704" spans="1:5">
      <c r="A6704" s="283">
        <v>18817</v>
      </c>
      <c r="B6704" s="176">
        <v>64.3</v>
      </c>
      <c r="C6704" s="176">
        <v>43.5</v>
      </c>
      <c r="D6704" s="282">
        <v>87</v>
      </c>
      <c r="E6704" s="265"/>
    </row>
    <row r="6705" spans="1:5">
      <c r="A6705" s="283">
        <v>18818</v>
      </c>
      <c r="B6705" s="176">
        <v>32.700000000000003</v>
      </c>
      <c r="C6705" s="176">
        <v>46.2</v>
      </c>
      <c r="D6705" s="282">
        <v>87</v>
      </c>
      <c r="E6705" s="265"/>
    </row>
    <row r="6706" spans="1:5">
      <c r="A6706" s="283">
        <v>18820</v>
      </c>
      <c r="B6706" s="176">
        <v>38.299999999999997</v>
      </c>
      <c r="C6706" s="176">
        <v>47.9</v>
      </c>
      <c r="D6706" s="282">
        <v>87</v>
      </c>
      <c r="E6706" s="265"/>
    </row>
    <row r="6707" spans="1:5">
      <c r="A6707" s="283">
        <v>18821</v>
      </c>
      <c r="B6707" s="176">
        <v>95.3</v>
      </c>
      <c r="C6707" s="176">
        <v>45.2</v>
      </c>
      <c r="D6707" s="282">
        <v>87</v>
      </c>
      <c r="E6707" s="265"/>
    </row>
    <row r="6708" spans="1:5">
      <c r="A6708" s="283">
        <v>18822</v>
      </c>
      <c r="B6708" s="176">
        <v>62.4</v>
      </c>
      <c r="C6708" s="176">
        <v>44.1</v>
      </c>
      <c r="D6708" s="282">
        <v>87</v>
      </c>
      <c r="E6708" s="265"/>
    </row>
    <row r="6709" spans="1:5">
      <c r="A6709" s="283">
        <v>18823</v>
      </c>
      <c r="B6709" s="176">
        <v>43.4</v>
      </c>
      <c r="C6709" s="176">
        <v>46</v>
      </c>
      <c r="D6709" s="282">
        <v>87</v>
      </c>
      <c r="E6709" s="265"/>
    </row>
    <row r="6710" spans="1:5">
      <c r="A6710" s="283">
        <v>18824</v>
      </c>
      <c r="B6710" s="176">
        <v>54.9</v>
      </c>
      <c r="C6710" s="176">
        <v>44.1</v>
      </c>
      <c r="D6710" s="282">
        <v>87</v>
      </c>
      <c r="E6710" s="265"/>
    </row>
    <row r="6711" spans="1:5">
      <c r="A6711" s="283">
        <v>18825</v>
      </c>
      <c r="B6711" s="176">
        <v>39.5</v>
      </c>
      <c r="C6711" s="176">
        <v>45.9</v>
      </c>
      <c r="D6711" s="282">
        <v>87</v>
      </c>
      <c r="E6711" s="265"/>
    </row>
    <row r="6712" spans="1:5">
      <c r="A6712" s="283">
        <v>18826</v>
      </c>
      <c r="B6712" s="176">
        <v>42.4</v>
      </c>
      <c r="C6712" s="176">
        <v>45.8</v>
      </c>
      <c r="D6712" s="282">
        <v>87</v>
      </c>
      <c r="E6712" s="265"/>
    </row>
    <row r="6713" spans="1:5">
      <c r="A6713" s="283">
        <v>18827</v>
      </c>
      <c r="B6713" s="176">
        <v>0</v>
      </c>
      <c r="C6713" s="176">
        <v>0</v>
      </c>
      <c r="D6713" s="282">
        <v>87</v>
      </c>
      <c r="E6713" s="265"/>
    </row>
    <row r="6714" spans="1:5">
      <c r="A6714" s="283">
        <v>18828</v>
      </c>
      <c r="B6714" s="176">
        <v>28.8</v>
      </c>
      <c r="C6714" s="176">
        <v>46.5</v>
      </c>
      <c r="D6714" s="282">
        <v>87</v>
      </c>
      <c r="E6714" s="265"/>
    </row>
    <row r="6715" spans="1:5">
      <c r="A6715" s="283">
        <v>18829</v>
      </c>
      <c r="B6715" s="176">
        <v>40.5</v>
      </c>
      <c r="C6715" s="176">
        <v>39.5</v>
      </c>
      <c r="D6715" s="282">
        <v>87</v>
      </c>
      <c r="E6715" s="265"/>
    </row>
    <row r="6716" spans="1:5">
      <c r="A6716" s="283">
        <v>18830</v>
      </c>
      <c r="B6716" s="176">
        <v>29.9</v>
      </c>
      <c r="C6716" s="176">
        <v>47.5</v>
      </c>
      <c r="D6716" s="282">
        <v>87</v>
      </c>
      <c r="E6716" s="265"/>
    </row>
    <row r="6717" spans="1:5">
      <c r="A6717" s="283">
        <v>18831</v>
      </c>
      <c r="B6717" s="176">
        <v>41.4</v>
      </c>
      <c r="C6717" s="176">
        <v>43.3</v>
      </c>
      <c r="D6717" s="282">
        <v>87</v>
      </c>
      <c r="E6717" s="265"/>
    </row>
    <row r="6718" spans="1:5">
      <c r="A6718" s="283">
        <v>18832</v>
      </c>
      <c r="B6718" s="176">
        <v>25.7</v>
      </c>
      <c r="C6718" s="176">
        <v>42.1</v>
      </c>
      <c r="D6718" s="282">
        <v>87</v>
      </c>
      <c r="E6718" s="265"/>
    </row>
    <row r="6719" spans="1:5">
      <c r="A6719" s="283">
        <v>18833</v>
      </c>
      <c r="B6719" s="176">
        <v>30.5</v>
      </c>
      <c r="C6719" s="176">
        <v>43.8</v>
      </c>
      <c r="D6719" s="282">
        <v>87</v>
      </c>
      <c r="E6719" s="265"/>
    </row>
    <row r="6720" spans="1:5">
      <c r="A6720" s="283">
        <v>18834</v>
      </c>
      <c r="B6720" s="176">
        <v>62.6</v>
      </c>
      <c r="C6720" s="176">
        <v>44.9</v>
      </c>
      <c r="D6720" s="282">
        <v>124</v>
      </c>
      <c r="E6720" s="265"/>
    </row>
    <row r="6721" spans="1:5">
      <c r="A6721" s="283">
        <v>18837</v>
      </c>
      <c r="B6721" s="176">
        <v>36.6</v>
      </c>
      <c r="C6721" s="176">
        <v>42.3</v>
      </c>
      <c r="D6721" s="282">
        <v>87</v>
      </c>
      <c r="E6721" s="265"/>
    </row>
    <row r="6722" spans="1:5">
      <c r="A6722" s="283">
        <v>18840</v>
      </c>
      <c r="B6722" s="176">
        <v>272.2</v>
      </c>
      <c r="C6722" s="176">
        <v>43.4</v>
      </c>
      <c r="D6722" s="282">
        <v>87</v>
      </c>
      <c r="E6722" s="265"/>
    </row>
    <row r="6723" spans="1:5">
      <c r="A6723" s="283">
        <v>18842</v>
      </c>
      <c r="B6723" s="176">
        <v>37</v>
      </c>
      <c r="C6723" s="176">
        <v>45.8</v>
      </c>
      <c r="D6723" s="282">
        <v>87</v>
      </c>
      <c r="E6723" s="265"/>
    </row>
    <row r="6724" spans="1:5">
      <c r="A6724" s="283">
        <v>18843</v>
      </c>
      <c r="B6724" s="176">
        <v>0</v>
      </c>
      <c r="C6724" s="176">
        <v>0</v>
      </c>
      <c r="D6724" s="282">
        <v>87</v>
      </c>
      <c r="E6724" s="265"/>
    </row>
    <row r="6725" spans="1:5">
      <c r="A6725" s="283">
        <v>18844</v>
      </c>
      <c r="B6725" s="176">
        <v>53.3</v>
      </c>
      <c r="C6725" s="176">
        <v>43</v>
      </c>
      <c r="D6725" s="282">
        <v>87</v>
      </c>
      <c r="E6725" s="265"/>
    </row>
    <row r="6726" spans="1:5">
      <c r="A6726" s="283">
        <v>18845</v>
      </c>
      <c r="B6726" s="176">
        <v>29.6</v>
      </c>
      <c r="C6726" s="176">
        <v>41.3</v>
      </c>
      <c r="D6726" s="282">
        <v>87</v>
      </c>
      <c r="E6726" s="265"/>
    </row>
    <row r="6727" spans="1:5">
      <c r="A6727" s="283">
        <v>18846</v>
      </c>
      <c r="B6727" s="176">
        <v>27</v>
      </c>
      <c r="C6727" s="176">
        <v>46.2</v>
      </c>
      <c r="D6727" s="282">
        <v>87</v>
      </c>
      <c r="E6727" s="265"/>
    </row>
    <row r="6728" spans="1:5">
      <c r="A6728" s="283">
        <v>18847</v>
      </c>
      <c r="B6728" s="176">
        <v>57.8</v>
      </c>
      <c r="C6728" s="176">
        <v>43.5</v>
      </c>
      <c r="D6728" s="282">
        <v>87</v>
      </c>
      <c r="E6728" s="265"/>
    </row>
    <row r="6729" spans="1:5">
      <c r="A6729" s="283">
        <v>18848</v>
      </c>
      <c r="B6729" s="176">
        <v>96.4</v>
      </c>
      <c r="C6729" s="176">
        <v>44</v>
      </c>
      <c r="D6729" s="282">
        <v>103</v>
      </c>
      <c r="E6729" s="265"/>
    </row>
    <row r="6730" spans="1:5">
      <c r="A6730" s="283">
        <v>18850</v>
      </c>
      <c r="B6730" s="176">
        <v>41.3</v>
      </c>
      <c r="C6730" s="176">
        <v>44</v>
      </c>
      <c r="D6730" s="282">
        <v>112</v>
      </c>
      <c r="E6730" s="265"/>
    </row>
    <row r="6731" spans="1:5">
      <c r="A6731" s="283">
        <v>18851</v>
      </c>
      <c r="B6731" s="176">
        <v>23.1</v>
      </c>
      <c r="C6731" s="176">
        <v>43.9</v>
      </c>
      <c r="D6731" s="282">
        <v>87</v>
      </c>
      <c r="E6731" s="265"/>
    </row>
    <row r="6732" spans="1:5">
      <c r="A6732" s="283">
        <v>18853</v>
      </c>
      <c r="B6732" s="176">
        <v>39.1</v>
      </c>
      <c r="C6732" s="176">
        <v>43.4</v>
      </c>
      <c r="D6732" s="282">
        <v>94</v>
      </c>
      <c r="E6732" s="265"/>
    </row>
    <row r="6733" spans="1:5">
      <c r="A6733" s="283">
        <v>18854</v>
      </c>
      <c r="B6733" s="176">
        <v>61.3</v>
      </c>
      <c r="C6733" s="176">
        <v>43.3</v>
      </c>
      <c r="D6733" s="282">
        <v>87</v>
      </c>
      <c r="E6733" s="265"/>
    </row>
    <row r="6734" spans="1:5">
      <c r="A6734" s="283">
        <v>18901</v>
      </c>
      <c r="B6734" s="176">
        <v>1407.2</v>
      </c>
      <c r="C6734" s="176">
        <v>44.7</v>
      </c>
      <c r="D6734" s="282">
        <v>178</v>
      </c>
      <c r="E6734" s="265"/>
    </row>
    <row r="6735" spans="1:5">
      <c r="A6735" s="283">
        <v>18902</v>
      </c>
      <c r="B6735" s="176">
        <v>687.3</v>
      </c>
      <c r="C6735" s="176">
        <v>40.299999999999997</v>
      </c>
      <c r="D6735" s="282">
        <v>112</v>
      </c>
      <c r="E6735" s="265"/>
    </row>
    <row r="6736" spans="1:5">
      <c r="A6736" s="283">
        <v>18910</v>
      </c>
      <c r="B6736" s="176">
        <v>0</v>
      </c>
      <c r="C6736" s="176">
        <v>0</v>
      </c>
      <c r="D6736" s="282">
        <v>87</v>
      </c>
      <c r="E6736" s="265"/>
    </row>
    <row r="6737" spans="1:5">
      <c r="A6737" s="283">
        <v>18911</v>
      </c>
      <c r="B6737" s="176">
        <v>0</v>
      </c>
      <c r="C6737" s="176">
        <v>0</v>
      </c>
      <c r="D6737" s="282">
        <v>87</v>
      </c>
      <c r="E6737" s="265"/>
    </row>
    <row r="6738" spans="1:5">
      <c r="A6738" s="283">
        <v>18912</v>
      </c>
      <c r="B6738" s="176">
        <v>0</v>
      </c>
      <c r="C6738" s="176">
        <v>0</v>
      </c>
      <c r="D6738" s="282">
        <v>87</v>
      </c>
      <c r="E6738" s="265"/>
    </row>
    <row r="6739" spans="1:5">
      <c r="A6739" s="283">
        <v>18913</v>
      </c>
      <c r="B6739" s="176">
        <v>281.5</v>
      </c>
      <c r="C6739" s="176">
        <v>49.2</v>
      </c>
      <c r="D6739" s="282">
        <v>87</v>
      </c>
      <c r="E6739" s="265"/>
    </row>
    <row r="6740" spans="1:5">
      <c r="A6740" s="283">
        <v>18914</v>
      </c>
      <c r="B6740" s="176">
        <v>1079.9000000000001</v>
      </c>
      <c r="C6740" s="176">
        <v>40</v>
      </c>
      <c r="D6740" s="282">
        <v>119</v>
      </c>
      <c r="E6740" s="265"/>
    </row>
    <row r="6741" spans="1:5">
      <c r="A6741" s="283">
        <v>18915</v>
      </c>
      <c r="B6741" s="176">
        <v>1743.7</v>
      </c>
      <c r="C6741" s="176">
        <v>43.7</v>
      </c>
      <c r="D6741" s="282">
        <v>97</v>
      </c>
      <c r="E6741" s="265"/>
    </row>
    <row r="6742" spans="1:5">
      <c r="A6742" s="283">
        <v>18916</v>
      </c>
      <c r="B6742" s="176">
        <v>0</v>
      </c>
      <c r="C6742" s="176">
        <v>0</v>
      </c>
      <c r="D6742" s="282">
        <v>87</v>
      </c>
      <c r="E6742" s="265"/>
    </row>
    <row r="6743" spans="1:5">
      <c r="A6743" s="283">
        <v>18917</v>
      </c>
      <c r="B6743" s="176">
        <v>2099</v>
      </c>
      <c r="C6743" s="176">
        <v>37</v>
      </c>
      <c r="D6743" s="282">
        <v>95</v>
      </c>
      <c r="E6743" s="265"/>
    </row>
    <row r="6744" spans="1:5">
      <c r="A6744" s="283">
        <v>18918</v>
      </c>
      <c r="B6744" s="176">
        <v>0</v>
      </c>
      <c r="C6744" s="176">
        <v>0</v>
      </c>
      <c r="D6744" s="282">
        <v>87</v>
      </c>
      <c r="E6744" s="265"/>
    </row>
    <row r="6745" spans="1:5">
      <c r="A6745" s="283">
        <v>18920</v>
      </c>
      <c r="B6745" s="176">
        <v>117.7</v>
      </c>
      <c r="C6745" s="176">
        <v>49.7</v>
      </c>
      <c r="D6745" s="282">
        <v>87</v>
      </c>
      <c r="E6745" s="265"/>
    </row>
    <row r="6746" spans="1:5">
      <c r="A6746" s="283">
        <v>18921</v>
      </c>
      <c r="B6746" s="176">
        <v>0</v>
      </c>
      <c r="C6746" s="176">
        <v>0</v>
      </c>
      <c r="D6746" s="282">
        <v>87</v>
      </c>
      <c r="E6746" s="265"/>
    </row>
    <row r="6747" spans="1:5">
      <c r="A6747" s="283">
        <v>18922</v>
      </c>
      <c r="B6747" s="176">
        <v>0</v>
      </c>
      <c r="C6747" s="176">
        <v>0</v>
      </c>
      <c r="D6747" s="282">
        <v>87</v>
      </c>
      <c r="E6747" s="265"/>
    </row>
    <row r="6748" spans="1:5">
      <c r="A6748" s="283">
        <v>18923</v>
      </c>
      <c r="B6748" s="176">
        <v>520.70000000000005</v>
      </c>
      <c r="C6748" s="176">
        <v>36.5</v>
      </c>
      <c r="D6748" s="282">
        <v>87</v>
      </c>
      <c r="E6748" s="265"/>
    </row>
    <row r="6749" spans="1:5">
      <c r="A6749" s="283">
        <v>18925</v>
      </c>
      <c r="B6749" s="176">
        <v>657.3</v>
      </c>
      <c r="C6749" s="176">
        <v>39.4</v>
      </c>
      <c r="D6749" s="282">
        <v>95</v>
      </c>
      <c r="E6749" s="265"/>
    </row>
    <row r="6750" spans="1:5">
      <c r="A6750" s="283">
        <v>18927</v>
      </c>
      <c r="B6750" s="176">
        <v>340</v>
      </c>
      <c r="C6750" s="176">
        <v>44.8</v>
      </c>
      <c r="D6750" s="282">
        <v>97</v>
      </c>
      <c r="E6750" s="265"/>
    </row>
    <row r="6751" spans="1:5">
      <c r="A6751" s="283">
        <v>18928</v>
      </c>
      <c r="B6751" s="176">
        <v>0</v>
      </c>
      <c r="C6751" s="176">
        <v>0</v>
      </c>
      <c r="D6751" s="282">
        <v>87</v>
      </c>
      <c r="E6751" s="265"/>
    </row>
    <row r="6752" spans="1:5">
      <c r="A6752" s="283">
        <v>18929</v>
      </c>
      <c r="B6752" s="176">
        <v>1070.5999999999999</v>
      </c>
      <c r="C6752" s="176">
        <v>39.200000000000003</v>
      </c>
      <c r="D6752" s="282">
        <v>94</v>
      </c>
      <c r="E6752" s="265"/>
    </row>
    <row r="6753" spans="1:5">
      <c r="A6753" s="283">
        <v>18930</v>
      </c>
      <c r="B6753" s="176">
        <v>125.1</v>
      </c>
      <c r="C6753" s="176">
        <v>47.2</v>
      </c>
      <c r="D6753" s="282">
        <v>95</v>
      </c>
      <c r="E6753" s="265"/>
    </row>
    <row r="6754" spans="1:5">
      <c r="A6754" s="283">
        <v>18931</v>
      </c>
      <c r="B6754" s="176">
        <v>444.7</v>
      </c>
      <c r="C6754" s="176">
        <v>45</v>
      </c>
      <c r="D6754" s="282">
        <v>133</v>
      </c>
      <c r="E6754" s="265"/>
    </row>
    <row r="6755" spans="1:5">
      <c r="A6755" s="283">
        <v>18932</v>
      </c>
      <c r="B6755" s="176">
        <v>551.70000000000005</v>
      </c>
      <c r="C6755" s="176">
        <v>40.299999999999997</v>
      </c>
      <c r="D6755" s="282">
        <v>87</v>
      </c>
      <c r="E6755" s="265"/>
    </row>
    <row r="6756" spans="1:5">
      <c r="A6756" s="283">
        <v>18933</v>
      </c>
      <c r="B6756" s="176">
        <v>235.2</v>
      </c>
      <c r="C6756" s="176">
        <v>49</v>
      </c>
      <c r="D6756" s="282">
        <v>87</v>
      </c>
      <c r="E6756" s="265"/>
    </row>
    <row r="6757" spans="1:5">
      <c r="A6757" s="283">
        <v>18934</v>
      </c>
      <c r="B6757" s="176">
        <v>614.1</v>
      </c>
      <c r="C6757" s="176">
        <v>43.6</v>
      </c>
      <c r="D6757" s="282">
        <v>87</v>
      </c>
      <c r="E6757" s="265"/>
    </row>
    <row r="6758" spans="1:5">
      <c r="A6758" s="283">
        <v>18935</v>
      </c>
      <c r="B6758" s="176">
        <v>0</v>
      </c>
      <c r="C6758" s="176">
        <v>0</v>
      </c>
      <c r="D6758" s="282">
        <v>87</v>
      </c>
      <c r="E6758" s="265"/>
    </row>
    <row r="6759" spans="1:5">
      <c r="A6759" s="283">
        <v>18936</v>
      </c>
      <c r="B6759" s="176">
        <v>2161.9</v>
      </c>
      <c r="C6759" s="176">
        <v>37.299999999999997</v>
      </c>
      <c r="D6759" s="282">
        <v>97</v>
      </c>
      <c r="E6759" s="265"/>
    </row>
    <row r="6760" spans="1:5">
      <c r="A6760" s="283">
        <v>18938</v>
      </c>
      <c r="B6760" s="176">
        <v>369.5</v>
      </c>
      <c r="C6760" s="176">
        <v>49.6</v>
      </c>
      <c r="D6760" s="282">
        <v>127</v>
      </c>
      <c r="E6760" s="265"/>
    </row>
    <row r="6761" spans="1:5">
      <c r="A6761" s="283">
        <v>18940</v>
      </c>
      <c r="B6761" s="176">
        <v>895.6</v>
      </c>
      <c r="C6761" s="176">
        <v>42.8</v>
      </c>
      <c r="D6761" s="282">
        <v>185</v>
      </c>
      <c r="E6761" s="265"/>
    </row>
    <row r="6762" spans="1:5">
      <c r="A6762" s="283">
        <v>18942</v>
      </c>
      <c r="B6762" s="176">
        <v>152</v>
      </c>
      <c r="C6762" s="176">
        <v>46.2</v>
      </c>
      <c r="D6762" s="282">
        <v>103</v>
      </c>
      <c r="E6762" s="265"/>
    </row>
    <row r="6763" spans="1:5">
      <c r="A6763" s="283">
        <v>18943</v>
      </c>
      <c r="B6763" s="176">
        <v>0</v>
      </c>
      <c r="C6763" s="176">
        <v>0</v>
      </c>
      <c r="D6763" s="282">
        <v>87</v>
      </c>
      <c r="E6763" s="265"/>
    </row>
    <row r="6764" spans="1:5">
      <c r="A6764" s="283">
        <v>18944</v>
      </c>
      <c r="B6764" s="176">
        <v>551.9</v>
      </c>
      <c r="C6764" s="176">
        <v>39.4</v>
      </c>
      <c r="D6764" s="282">
        <v>102</v>
      </c>
      <c r="E6764" s="265"/>
    </row>
    <row r="6765" spans="1:5">
      <c r="A6765" s="283">
        <v>18946</v>
      </c>
      <c r="B6765" s="176">
        <v>0</v>
      </c>
      <c r="C6765" s="176">
        <v>0</v>
      </c>
      <c r="D6765" s="282">
        <v>87</v>
      </c>
      <c r="E6765" s="265"/>
    </row>
    <row r="6766" spans="1:5">
      <c r="A6766" s="283">
        <v>18947</v>
      </c>
      <c r="B6766" s="176">
        <v>293.60000000000002</v>
      </c>
      <c r="C6766" s="176">
        <v>41</v>
      </c>
      <c r="D6766" s="282">
        <v>94</v>
      </c>
      <c r="E6766" s="265"/>
    </row>
    <row r="6767" spans="1:5">
      <c r="A6767" s="283">
        <v>18949</v>
      </c>
      <c r="B6767" s="176">
        <v>0</v>
      </c>
      <c r="C6767" s="176">
        <v>0</v>
      </c>
      <c r="D6767" s="282">
        <v>87</v>
      </c>
      <c r="E6767" s="265"/>
    </row>
    <row r="6768" spans="1:5">
      <c r="A6768" s="283">
        <v>18950</v>
      </c>
      <c r="B6768" s="176">
        <v>0</v>
      </c>
      <c r="C6768" s="176">
        <v>0</v>
      </c>
      <c r="D6768" s="282">
        <v>87</v>
      </c>
      <c r="E6768" s="265"/>
    </row>
    <row r="6769" spans="1:5">
      <c r="A6769" s="283">
        <v>18951</v>
      </c>
      <c r="B6769" s="176">
        <v>492.3</v>
      </c>
      <c r="C6769" s="176">
        <v>39.799999999999997</v>
      </c>
      <c r="D6769" s="282">
        <v>126</v>
      </c>
      <c r="E6769" s="265"/>
    </row>
    <row r="6770" spans="1:5">
      <c r="A6770" s="283">
        <v>18953</v>
      </c>
      <c r="B6770" s="176">
        <v>0</v>
      </c>
      <c r="C6770" s="176">
        <v>0</v>
      </c>
      <c r="D6770" s="282">
        <v>87</v>
      </c>
      <c r="E6770" s="265"/>
    </row>
    <row r="6771" spans="1:5">
      <c r="A6771" s="283">
        <v>18954</v>
      </c>
      <c r="B6771" s="176">
        <v>1350.8</v>
      </c>
      <c r="C6771" s="176">
        <v>45.3</v>
      </c>
      <c r="D6771" s="282">
        <v>105</v>
      </c>
      <c r="E6771" s="265"/>
    </row>
    <row r="6772" spans="1:5">
      <c r="A6772" s="283">
        <v>18955</v>
      </c>
      <c r="B6772" s="176">
        <v>426.2</v>
      </c>
      <c r="C6772" s="176">
        <v>43.6</v>
      </c>
      <c r="D6772" s="282">
        <v>87</v>
      </c>
      <c r="E6772" s="265"/>
    </row>
    <row r="6773" spans="1:5">
      <c r="A6773" s="283">
        <v>18956</v>
      </c>
      <c r="B6773" s="176">
        <v>0</v>
      </c>
      <c r="C6773" s="176">
        <v>0</v>
      </c>
      <c r="D6773" s="282">
        <v>87</v>
      </c>
      <c r="E6773" s="265"/>
    </row>
    <row r="6774" spans="1:5">
      <c r="A6774" s="283">
        <v>18957</v>
      </c>
      <c r="B6774" s="176">
        <v>0</v>
      </c>
      <c r="C6774" s="176">
        <v>0</v>
      </c>
      <c r="D6774" s="282">
        <v>87</v>
      </c>
      <c r="E6774" s="265"/>
    </row>
    <row r="6775" spans="1:5">
      <c r="A6775" s="283">
        <v>18958</v>
      </c>
      <c r="B6775" s="176">
        <v>215.5</v>
      </c>
      <c r="C6775" s="176">
        <v>44.7</v>
      </c>
      <c r="D6775" s="282">
        <v>97</v>
      </c>
      <c r="E6775" s="265"/>
    </row>
    <row r="6776" spans="1:5">
      <c r="A6776" s="283">
        <v>18960</v>
      </c>
      <c r="B6776" s="176">
        <v>575.9</v>
      </c>
      <c r="C6776" s="176">
        <v>42</v>
      </c>
      <c r="D6776" s="282">
        <v>122</v>
      </c>
      <c r="E6776" s="265"/>
    </row>
    <row r="6777" spans="1:5">
      <c r="A6777" s="283">
        <v>18962</v>
      </c>
      <c r="B6777" s="176">
        <v>1680.4</v>
      </c>
      <c r="C6777" s="176">
        <v>38.299999999999997</v>
      </c>
      <c r="D6777" s="282">
        <v>87</v>
      </c>
      <c r="E6777" s="265"/>
    </row>
    <row r="6778" spans="1:5">
      <c r="A6778" s="283">
        <v>18963</v>
      </c>
      <c r="B6778" s="176">
        <v>266.60000000000002</v>
      </c>
      <c r="C6778" s="176">
        <v>49.5</v>
      </c>
      <c r="D6778" s="282">
        <v>87</v>
      </c>
      <c r="E6778" s="265"/>
    </row>
    <row r="6779" spans="1:5">
      <c r="A6779" s="283">
        <v>18964</v>
      </c>
      <c r="B6779" s="176">
        <v>1592.5</v>
      </c>
      <c r="C6779" s="176">
        <v>41.4</v>
      </c>
      <c r="D6779" s="282">
        <v>123</v>
      </c>
      <c r="E6779" s="265"/>
    </row>
    <row r="6780" spans="1:5">
      <c r="A6780" s="283">
        <v>18966</v>
      </c>
      <c r="B6780" s="176">
        <v>2138.1999999999998</v>
      </c>
      <c r="C6780" s="176">
        <v>45.2</v>
      </c>
      <c r="D6780" s="282">
        <v>136</v>
      </c>
      <c r="E6780" s="265"/>
    </row>
    <row r="6781" spans="1:5">
      <c r="A6781" s="283">
        <v>18968</v>
      </c>
      <c r="B6781" s="176">
        <v>0</v>
      </c>
      <c r="C6781" s="176">
        <v>0</v>
      </c>
      <c r="D6781" s="282">
        <v>87</v>
      </c>
      <c r="E6781" s="265"/>
    </row>
    <row r="6782" spans="1:5">
      <c r="A6782" s="283">
        <v>18969</v>
      </c>
      <c r="B6782" s="176">
        <v>919.7</v>
      </c>
      <c r="C6782" s="176">
        <v>41.2</v>
      </c>
      <c r="D6782" s="282">
        <v>102</v>
      </c>
      <c r="E6782" s="265"/>
    </row>
    <row r="6783" spans="1:5">
      <c r="A6783" s="283">
        <v>18970</v>
      </c>
      <c r="B6783" s="176">
        <v>0</v>
      </c>
      <c r="C6783" s="176">
        <v>0</v>
      </c>
      <c r="D6783" s="282">
        <v>87</v>
      </c>
      <c r="E6783" s="265"/>
    </row>
    <row r="6784" spans="1:5">
      <c r="A6784" s="283">
        <v>18971</v>
      </c>
      <c r="B6784" s="176">
        <v>0</v>
      </c>
      <c r="C6784" s="176">
        <v>0</v>
      </c>
      <c r="D6784" s="282">
        <v>87</v>
      </c>
      <c r="E6784" s="265"/>
    </row>
    <row r="6785" spans="1:5">
      <c r="A6785" s="283">
        <v>18972</v>
      </c>
      <c r="B6785" s="176">
        <v>162.19999999999999</v>
      </c>
      <c r="C6785" s="176">
        <v>47.7</v>
      </c>
      <c r="D6785" s="282">
        <v>87</v>
      </c>
      <c r="E6785" s="265"/>
    </row>
    <row r="6786" spans="1:5">
      <c r="A6786" s="283">
        <v>18974</v>
      </c>
      <c r="B6786" s="176">
        <v>2233.5</v>
      </c>
      <c r="C6786" s="176">
        <v>44.9</v>
      </c>
      <c r="D6786" s="282">
        <v>110</v>
      </c>
      <c r="E6786" s="265"/>
    </row>
    <row r="6787" spans="1:5">
      <c r="A6787" s="283">
        <v>18976</v>
      </c>
      <c r="B6787" s="176">
        <v>1699.7</v>
      </c>
      <c r="C6787" s="176">
        <v>40</v>
      </c>
      <c r="D6787" s="282">
        <v>115</v>
      </c>
      <c r="E6787" s="265"/>
    </row>
    <row r="6788" spans="1:5">
      <c r="A6788" s="283">
        <v>18977</v>
      </c>
      <c r="B6788" s="176">
        <v>534.1</v>
      </c>
      <c r="C6788" s="176">
        <v>47.4</v>
      </c>
      <c r="D6788" s="282">
        <v>103</v>
      </c>
      <c r="E6788" s="265"/>
    </row>
    <row r="6789" spans="1:5">
      <c r="A6789" s="283">
        <v>18979</v>
      </c>
      <c r="B6789" s="176">
        <v>318.2</v>
      </c>
      <c r="C6789" s="176">
        <v>43.3</v>
      </c>
      <c r="D6789" s="282">
        <v>87</v>
      </c>
      <c r="E6789" s="265"/>
    </row>
    <row r="6790" spans="1:5">
      <c r="A6790" s="283">
        <v>18980</v>
      </c>
      <c r="B6790" s="176">
        <v>0</v>
      </c>
      <c r="C6790" s="176">
        <v>0</v>
      </c>
      <c r="D6790" s="282">
        <v>87</v>
      </c>
      <c r="E6790" s="265"/>
    </row>
    <row r="6791" spans="1:5">
      <c r="A6791" s="283">
        <v>18981</v>
      </c>
      <c r="B6791" s="176">
        <v>0</v>
      </c>
      <c r="C6791" s="176">
        <v>0</v>
      </c>
      <c r="D6791" s="282">
        <v>87</v>
      </c>
      <c r="E6791" s="265"/>
    </row>
    <row r="6792" spans="1:5">
      <c r="A6792" s="283">
        <v>18991</v>
      </c>
      <c r="B6792" s="176">
        <v>0</v>
      </c>
      <c r="C6792" s="176">
        <v>0</v>
      </c>
      <c r="D6792" s="282">
        <v>87</v>
      </c>
      <c r="E6792" s="265"/>
    </row>
    <row r="6793" spans="1:5">
      <c r="A6793" s="283">
        <v>19001</v>
      </c>
      <c r="B6793" s="176">
        <v>4675</v>
      </c>
      <c r="C6793" s="176">
        <v>40.200000000000003</v>
      </c>
      <c r="D6793" s="282">
        <v>120</v>
      </c>
      <c r="E6793" s="265"/>
    </row>
    <row r="6794" spans="1:5">
      <c r="A6794" s="283">
        <v>19002</v>
      </c>
      <c r="B6794" s="176">
        <v>1623</v>
      </c>
      <c r="C6794" s="176">
        <v>43.8</v>
      </c>
      <c r="D6794" s="282">
        <v>136</v>
      </c>
      <c r="E6794" s="265"/>
    </row>
    <row r="6795" spans="1:5">
      <c r="A6795" s="283">
        <v>19003</v>
      </c>
      <c r="B6795" s="176">
        <v>5900.9</v>
      </c>
      <c r="C6795" s="176">
        <v>37.299999999999997</v>
      </c>
      <c r="D6795" s="282">
        <v>143</v>
      </c>
      <c r="E6795" s="265"/>
    </row>
    <row r="6796" spans="1:5">
      <c r="A6796" s="283">
        <v>19004</v>
      </c>
      <c r="B6796" s="176">
        <v>3287.5</v>
      </c>
      <c r="C6796" s="176">
        <v>43.3</v>
      </c>
      <c r="D6796" s="282">
        <v>135</v>
      </c>
      <c r="E6796" s="265"/>
    </row>
    <row r="6797" spans="1:5">
      <c r="A6797" s="283">
        <v>19006</v>
      </c>
      <c r="B6797" s="176">
        <v>1737</v>
      </c>
      <c r="C6797" s="176">
        <v>46.5</v>
      </c>
      <c r="D6797" s="282">
        <v>138</v>
      </c>
      <c r="E6797" s="265"/>
    </row>
    <row r="6798" spans="1:5">
      <c r="A6798" s="283">
        <v>19007</v>
      </c>
      <c r="B6798" s="176">
        <v>2948.4</v>
      </c>
      <c r="C6798" s="176">
        <v>38.1</v>
      </c>
      <c r="D6798" s="282">
        <v>124</v>
      </c>
      <c r="E6798" s="265"/>
    </row>
    <row r="6799" spans="1:5">
      <c r="A6799" s="283">
        <v>19008</v>
      </c>
      <c r="B6799" s="176">
        <v>2768.3</v>
      </c>
      <c r="C6799" s="176">
        <v>46.3</v>
      </c>
      <c r="D6799" s="282">
        <v>136</v>
      </c>
      <c r="E6799" s="265"/>
    </row>
    <row r="6800" spans="1:5">
      <c r="A6800" s="283">
        <v>19009</v>
      </c>
      <c r="B6800" s="176">
        <v>712</v>
      </c>
      <c r="C6800" s="176">
        <v>36.6</v>
      </c>
      <c r="D6800" s="282">
        <v>116</v>
      </c>
      <c r="E6800" s="265"/>
    </row>
    <row r="6801" spans="1:5">
      <c r="A6801" s="283">
        <v>19010</v>
      </c>
      <c r="B6801" s="176">
        <v>2428.1999999999998</v>
      </c>
      <c r="C6801" s="176">
        <v>31.5</v>
      </c>
      <c r="D6801" s="282">
        <v>189</v>
      </c>
      <c r="E6801" s="265"/>
    </row>
    <row r="6802" spans="1:5">
      <c r="A6802" s="283">
        <v>19012</v>
      </c>
      <c r="B6802" s="176">
        <v>3996.1</v>
      </c>
      <c r="C6802" s="176">
        <v>39.9</v>
      </c>
      <c r="D6802" s="282">
        <v>113</v>
      </c>
      <c r="E6802" s="265"/>
    </row>
    <row r="6803" spans="1:5">
      <c r="A6803" s="283">
        <v>19013</v>
      </c>
      <c r="B6803" s="176">
        <v>6214.3</v>
      </c>
      <c r="C6803" s="176">
        <v>30.5</v>
      </c>
      <c r="D6803" s="282">
        <v>172</v>
      </c>
      <c r="E6803" s="265"/>
    </row>
    <row r="6804" spans="1:5">
      <c r="A6804" s="283">
        <v>19014</v>
      </c>
      <c r="B6804" s="176">
        <v>2324.8000000000002</v>
      </c>
      <c r="C6804" s="176">
        <v>39.4</v>
      </c>
      <c r="D6804" s="282">
        <v>169</v>
      </c>
      <c r="E6804" s="265"/>
    </row>
    <row r="6805" spans="1:5">
      <c r="A6805" s="283">
        <v>19015</v>
      </c>
      <c r="B6805" s="176">
        <v>5238</v>
      </c>
      <c r="C6805" s="176">
        <v>37.799999999999997</v>
      </c>
      <c r="D6805" s="282">
        <v>120</v>
      </c>
      <c r="E6805" s="265"/>
    </row>
    <row r="6806" spans="1:5">
      <c r="A6806" s="283">
        <v>19016</v>
      </c>
      <c r="B6806" s="176">
        <v>3427.5</v>
      </c>
      <c r="C6806" s="176">
        <v>43.5</v>
      </c>
      <c r="D6806" s="282">
        <v>87</v>
      </c>
      <c r="E6806" s="265"/>
    </row>
    <row r="6807" spans="1:5">
      <c r="A6807" s="283">
        <v>19017</v>
      </c>
      <c r="B6807" s="176">
        <v>0</v>
      </c>
      <c r="C6807" s="176">
        <v>0</v>
      </c>
      <c r="D6807" s="282">
        <v>87</v>
      </c>
      <c r="E6807" s="265"/>
    </row>
    <row r="6808" spans="1:5">
      <c r="A6808" s="283">
        <v>19018</v>
      </c>
      <c r="B6808" s="176">
        <v>6577.5</v>
      </c>
      <c r="C6808" s="176">
        <v>38.4</v>
      </c>
      <c r="D6808" s="282">
        <v>115</v>
      </c>
      <c r="E6808" s="265"/>
    </row>
    <row r="6809" spans="1:5">
      <c r="A6809" s="283">
        <v>19019</v>
      </c>
      <c r="B6809" s="176">
        <v>0</v>
      </c>
      <c r="C6809" s="176">
        <v>0</v>
      </c>
      <c r="D6809" s="282">
        <v>87</v>
      </c>
      <c r="E6809" s="265"/>
    </row>
    <row r="6810" spans="1:5">
      <c r="A6810" s="283">
        <v>19020</v>
      </c>
      <c r="B6810" s="176">
        <v>3131.4</v>
      </c>
      <c r="C6810" s="176">
        <v>39.4</v>
      </c>
      <c r="D6810" s="282">
        <v>178</v>
      </c>
      <c r="E6810" s="265"/>
    </row>
    <row r="6811" spans="1:5">
      <c r="A6811" s="283">
        <v>19021</v>
      </c>
      <c r="B6811" s="176">
        <v>2162.4</v>
      </c>
      <c r="C6811" s="176">
        <v>39.1</v>
      </c>
      <c r="D6811" s="282">
        <v>87</v>
      </c>
      <c r="E6811" s="265"/>
    </row>
    <row r="6812" spans="1:5">
      <c r="A6812" s="283">
        <v>19022</v>
      </c>
      <c r="B6812" s="176">
        <v>2948.9</v>
      </c>
      <c r="C6812" s="176">
        <v>36.299999999999997</v>
      </c>
      <c r="D6812" s="282">
        <v>87</v>
      </c>
      <c r="E6812" s="265"/>
    </row>
    <row r="6813" spans="1:5">
      <c r="A6813" s="283">
        <v>19023</v>
      </c>
      <c r="B6813" s="176">
        <v>10756.4</v>
      </c>
      <c r="C6813" s="176">
        <v>30.8</v>
      </c>
      <c r="D6813" s="282">
        <v>123</v>
      </c>
      <c r="E6813" s="265"/>
    </row>
    <row r="6814" spans="1:5">
      <c r="A6814" s="283">
        <v>19025</v>
      </c>
      <c r="B6814" s="176">
        <v>1462.8</v>
      </c>
      <c r="C6814" s="176">
        <v>45.6</v>
      </c>
      <c r="D6814" s="282">
        <v>122</v>
      </c>
      <c r="E6814" s="265"/>
    </row>
    <row r="6815" spans="1:5">
      <c r="A6815" s="283">
        <v>19026</v>
      </c>
      <c r="B6815" s="176">
        <v>7504.4</v>
      </c>
      <c r="C6815" s="176">
        <v>37.700000000000003</v>
      </c>
      <c r="D6815" s="282">
        <v>124</v>
      </c>
      <c r="E6815" s="265"/>
    </row>
    <row r="6816" spans="1:5">
      <c r="A6816" s="283">
        <v>19027</v>
      </c>
      <c r="B6816" s="176">
        <v>4453.8999999999996</v>
      </c>
      <c r="C6816" s="176">
        <v>41.7</v>
      </c>
      <c r="D6816" s="282">
        <v>182</v>
      </c>
      <c r="E6816" s="265"/>
    </row>
    <row r="6817" spans="1:5">
      <c r="A6817" s="283">
        <v>19028</v>
      </c>
      <c r="B6817" s="176">
        <v>0</v>
      </c>
      <c r="C6817" s="176">
        <v>0</v>
      </c>
      <c r="D6817" s="282">
        <v>87</v>
      </c>
      <c r="E6817" s="265"/>
    </row>
    <row r="6818" spans="1:5">
      <c r="A6818" s="283">
        <v>19029</v>
      </c>
      <c r="B6818" s="176">
        <v>1398.4</v>
      </c>
      <c r="C6818" s="176">
        <v>41.3</v>
      </c>
      <c r="D6818" s="282">
        <v>96</v>
      </c>
      <c r="E6818" s="265"/>
    </row>
    <row r="6819" spans="1:5">
      <c r="A6819" s="283">
        <v>19030</v>
      </c>
      <c r="B6819" s="176">
        <v>3353.7</v>
      </c>
      <c r="C6819" s="176">
        <v>41.5</v>
      </c>
      <c r="D6819" s="282">
        <v>121</v>
      </c>
      <c r="E6819" s="265"/>
    </row>
    <row r="6820" spans="1:5">
      <c r="A6820" s="283">
        <v>19031</v>
      </c>
      <c r="B6820" s="176">
        <v>1316.1</v>
      </c>
      <c r="C6820" s="176">
        <v>43.8</v>
      </c>
      <c r="D6820" s="282">
        <v>131</v>
      </c>
      <c r="E6820" s="265"/>
    </row>
    <row r="6821" spans="1:5">
      <c r="A6821" s="283">
        <v>19032</v>
      </c>
      <c r="B6821" s="176">
        <v>5025</v>
      </c>
      <c r="C6821" s="176">
        <v>35.4</v>
      </c>
      <c r="D6821" s="282">
        <v>106</v>
      </c>
      <c r="E6821" s="265"/>
    </row>
    <row r="6822" spans="1:5">
      <c r="A6822" s="283">
        <v>19033</v>
      </c>
      <c r="B6822" s="176">
        <v>6779.6</v>
      </c>
      <c r="C6822" s="176">
        <v>40.6</v>
      </c>
      <c r="D6822" s="282">
        <v>94</v>
      </c>
      <c r="E6822" s="265"/>
    </row>
    <row r="6823" spans="1:5">
      <c r="A6823" s="283">
        <v>19034</v>
      </c>
      <c r="B6823" s="176">
        <v>1205.5</v>
      </c>
      <c r="C6823" s="176">
        <v>43.3</v>
      </c>
      <c r="D6823" s="282">
        <v>180</v>
      </c>
      <c r="E6823" s="265"/>
    </row>
    <row r="6824" spans="1:5">
      <c r="A6824" s="283">
        <v>19035</v>
      </c>
      <c r="B6824" s="176">
        <v>799.4</v>
      </c>
      <c r="C6824" s="176">
        <v>49.6</v>
      </c>
      <c r="D6824" s="282">
        <v>121</v>
      </c>
      <c r="E6824" s="265"/>
    </row>
    <row r="6825" spans="1:5">
      <c r="A6825" s="283">
        <v>19036</v>
      </c>
      <c r="B6825" s="176">
        <v>8418.7999999999993</v>
      </c>
      <c r="C6825" s="176">
        <v>37.9</v>
      </c>
      <c r="D6825" s="282">
        <v>87</v>
      </c>
      <c r="E6825" s="265"/>
    </row>
    <row r="6826" spans="1:5">
      <c r="A6826" s="283">
        <v>19037</v>
      </c>
      <c r="B6826" s="176">
        <v>1562.5</v>
      </c>
      <c r="C6826" s="176">
        <v>52</v>
      </c>
      <c r="D6826" s="282">
        <v>87</v>
      </c>
      <c r="E6826" s="265"/>
    </row>
    <row r="6827" spans="1:5">
      <c r="A6827" s="283">
        <v>19038</v>
      </c>
      <c r="B6827" s="176">
        <v>3949.2</v>
      </c>
      <c r="C6827" s="176">
        <v>41.2</v>
      </c>
      <c r="D6827" s="282">
        <v>184</v>
      </c>
      <c r="E6827" s="265"/>
    </row>
    <row r="6828" spans="1:5">
      <c r="A6828" s="283">
        <v>19039</v>
      </c>
      <c r="B6828" s="176">
        <v>0</v>
      </c>
      <c r="C6828" s="176">
        <v>0</v>
      </c>
      <c r="D6828" s="282">
        <v>87</v>
      </c>
      <c r="E6828" s="265"/>
    </row>
    <row r="6829" spans="1:5">
      <c r="A6829" s="283">
        <v>19040</v>
      </c>
      <c r="B6829" s="176">
        <v>3007.4</v>
      </c>
      <c r="C6829" s="176">
        <v>40.700000000000003</v>
      </c>
      <c r="D6829" s="282">
        <v>111</v>
      </c>
      <c r="E6829" s="265"/>
    </row>
    <row r="6830" spans="1:5">
      <c r="A6830" s="283">
        <v>19041</v>
      </c>
      <c r="B6830" s="176">
        <v>1809</v>
      </c>
      <c r="C6830" s="176">
        <v>48.6</v>
      </c>
      <c r="D6830" s="282">
        <v>174</v>
      </c>
      <c r="E6830" s="265"/>
    </row>
    <row r="6831" spans="1:5">
      <c r="A6831" s="283">
        <v>19043</v>
      </c>
      <c r="B6831" s="176">
        <v>7207.4</v>
      </c>
      <c r="C6831" s="176">
        <v>38</v>
      </c>
      <c r="D6831" s="282">
        <v>95</v>
      </c>
      <c r="E6831" s="265"/>
    </row>
    <row r="6832" spans="1:5">
      <c r="A6832" s="283">
        <v>19044</v>
      </c>
      <c r="B6832" s="176">
        <v>2200</v>
      </c>
      <c r="C6832" s="176">
        <v>38.5</v>
      </c>
      <c r="D6832" s="282">
        <v>112</v>
      </c>
      <c r="E6832" s="265"/>
    </row>
    <row r="6833" spans="1:5">
      <c r="A6833" s="283">
        <v>19046</v>
      </c>
      <c r="B6833" s="176">
        <v>2914.3</v>
      </c>
      <c r="C6833" s="176">
        <v>45.3</v>
      </c>
      <c r="D6833" s="282">
        <v>184</v>
      </c>
      <c r="E6833" s="265"/>
    </row>
    <row r="6834" spans="1:5">
      <c r="A6834" s="283">
        <v>19047</v>
      </c>
      <c r="B6834" s="176">
        <v>2108.3000000000002</v>
      </c>
      <c r="C6834" s="176">
        <v>42.6</v>
      </c>
      <c r="D6834" s="282">
        <v>150</v>
      </c>
      <c r="E6834" s="265"/>
    </row>
    <row r="6835" spans="1:5">
      <c r="A6835" s="283">
        <v>19050</v>
      </c>
      <c r="B6835" s="176">
        <v>8058.9</v>
      </c>
      <c r="C6835" s="176">
        <v>37.9</v>
      </c>
      <c r="D6835" s="282">
        <v>116</v>
      </c>
      <c r="E6835" s="265"/>
    </row>
    <row r="6836" spans="1:5">
      <c r="A6836" s="283">
        <v>19052</v>
      </c>
      <c r="B6836" s="176">
        <v>0</v>
      </c>
      <c r="C6836" s="176">
        <v>0</v>
      </c>
      <c r="D6836" s="282">
        <v>87</v>
      </c>
      <c r="E6836" s="265"/>
    </row>
    <row r="6837" spans="1:5">
      <c r="A6837" s="283">
        <v>19053</v>
      </c>
      <c r="B6837" s="176">
        <v>2187.5</v>
      </c>
      <c r="C6837" s="176">
        <v>42</v>
      </c>
      <c r="D6837" s="282">
        <v>182</v>
      </c>
      <c r="E6837" s="265"/>
    </row>
    <row r="6838" spans="1:5">
      <c r="A6838" s="283">
        <v>19054</v>
      </c>
      <c r="B6838" s="176">
        <v>3000</v>
      </c>
      <c r="C6838" s="176">
        <v>38.700000000000003</v>
      </c>
      <c r="D6838" s="282">
        <v>127</v>
      </c>
      <c r="E6838" s="265"/>
    </row>
    <row r="6839" spans="1:5">
      <c r="A6839" s="283">
        <v>19055</v>
      </c>
      <c r="B6839" s="176">
        <v>4415.1000000000004</v>
      </c>
      <c r="C6839" s="176">
        <v>38.700000000000003</v>
      </c>
      <c r="D6839" s="282">
        <v>116</v>
      </c>
      <c r="E6839" s="265"/>
    </row>
    <row r="6840" spans="1:5">
      <c r="A6840" s="283">
        <v>19056</v>
      </c>
      <c r="B6840" s="176">
        <v>3619.2</v>
      </c>
      <c r="C6840" s="176">
        <v>39</v>
      </c>
      <c r="D6840" s="282">
        <v>166</v>
      </c>
      <c r="E6840" s="265"/>
    </row>
    <row r="6841" spans="1:5">
      <c r="A6841" s="283">
        <v>19057</v>
      </c>
      <c r="B6841" s="176">
        <v>4095.3</v>
      </c>
      <c r="C6841" s="176">
        <v>38.6</v>
      </c>
      <c r="D6841" s="282">
        <v>116</v>
      </c>
      <c r="E6841" s="265"/>
    </row>
    <row r="6842" spans="1:5">
      <c r="A6842" s="283">
        <v>19058</v>
      </c>
      <c r="B6842" s="176">
        <v>0</v>
      </c>
      <c r="C6842" s="176">
        <v>0</v>
      </c>
      <c r="D6842" s="282">
        <v>87</v>
      </c>
      <c r="E6842" s="265"/>
    </row>
    <row r="6843" spans="1:5">
      <c r="A6843" s="283">
        <v>19060</v>
      </c>
      <c r="B6843" s="176">
        <v>1526.3</v>
      </c>
      <c r="C6843" s="176">
        <v>42.8</v>
      </c>
      <c r="D6843" s="282">
        <v>87</v>
      </c>
      <c r="E6843" s="265"/>
    </row>
    <row r="6844" spans="1:5">
      <c r="A6844" s="283">
        <v>19061</v>
      </c>
      <c r="B6844" s="176">
        <v>2586.1999999999998</v>
      </c>
      <c r="C6844" s="176">
        <v>38.700000000000003</v>
      </c>
      <c r="D6844" s="282">
        <v>103</v>
      </c>
      <c r="E6844" s="265"/>
    </row>
    <row r="6845" spans="1:5">
      <c r="A6845" s="283">
        <v>19063</v>
      </c>
      <c r="B6845" s="176">
        <v>1601.4</v>
      </c>
      <c r="C6845" s="176">
        <v>45.9</v>
      </c>
      <c r="D6845" s="282">
        <v>187</v>
      </c>
      <c r="E6845" s="265"/>
    </row>
    <row r="6846" spans="1:5">
      <c r="A6846" s="283">
        <v>19064</v>
      </c>
      <c r="B6846" s="176">
        <v>3178.6</v>
      </c>
      <c r="C6846" s="176">
        <v>43.2</v>
      </c>
      <c r="D6846" s="282">
        <v>183</v>
      </c>
      <c r="E6846" s="265"/>
    </row>
    <row r="6847" spans="1:5">
      <c r="A6847" s="283">
        <v>19065</v>
      </c>
      <c r="B6847" s="176">
        <v>1441.7</v>
      </c>
      <c r="C6847" s="176">
        <v>41</v>
      </c>
      <c r="D6847" s="282">
        <v>87</v>
      </c>
      <c r="E6847" s="265"/>
    </row>
    <row r="6848" spans="1:5">
      <c r="A6848" s="283">
        <v>19066</v>
      </c>
      <c r="B6848" s="176">
        <v>4173.2</v>
      </c>
      <c r="C6848" s="176">
        <v>39.9</v>
      </c>
      <c r="D6848" s="282">
        <v>132</v>
      </c>
      <c r="E6848" s="265"/>
    </row>
    <row r="6849" spans="1:5">
      <c r="A6849" s="283">
        <v>19067</v>
      </c>
      <c r="B6849" s="176">
        <v>2065.9</v>
      </c>
      <c r="C6849" s="176">
        <v>41.4</v>
      </c>
      <c r="D6849" s="282">
        <v>144</v>
      </c>
      <c r="E6849" s="265"/>
    </row>
    <row r="6850" spans="1:5">
      <c r="A6850" s="283">
        <v>19070</v>
      </c>
      <c r="B6850" s="176">
        <v>6575.5</v>
      </c>
      <c r="C6850" s="176">
        <v>40.6</v>
      </c>
      <c r="D6850" s="282">
        <v>94</v>
      </c>
      <c r="E6850" s="265"/>
    </row>
    <row r="6851" spans="1:5">
      <c r="A6851" s="283">
        <v>19072</v>
      </c>
      <c r="B6851" s="176">
        <v>3159.3</v>
      </c>
      <c r="C6851" s="176">
        <v>43.4</v>
      </c>
      <c r="D6851" s="282">
        <v>139</v>
      </c>
      <c r="E6851" s="265"/>
    </row>
    <row r="6852" spans="1:5">
      <c r="A6852" s="283">
        <v>19073</v>
      </c>
      <c r="B6852" s="176">
        <v>1047</v>
      </c>
      <c r="C6852" s="176">
        <v>47.3</v>
      </c>
      <c r="D6852" s="282">
        <v>148</v>
      </c>
      <c r="E6852" s="265"/>
    </row>
    <row r="6853" spans="1:5">
      <c r="A6853" s="283">
        <v>19074</v>
      </c>
      <c r="B6853" s="176">
        <v>7487.8</v>
      </c>
      <c r="C6853" s="176">
        <v>39.1</v>
      </c>
      <c r="D6853" s="282">
        <v>110</v>
      </c>
      <c r="E6853" s="265"/>
    </row>
    <row r="6854" spans="1:5">
      <c r="A6854" s="283">
        <v>19075</v>
      </c>
      <c r="B6854" s="176">
        <v>3234.9</v>
      </c>
      <c r="C6854" s="176">
        <v>40.799999999999997</v>
      </c>
      <c r="D6854" s="282">
        <v>118</v>
      </c>
      <c r="E6854" s="265"/>
    </row>
    <row r="6855" spans="1:5">
      <c r="A6855" s="283">
        <v>19076</v>
      </c>
      <c r="B6855" s="176">
        <v>8861</v>
      </c>
      <c r="C6855" s="176">
        <v>37.799999999999997</v>
      </c>
      <c r="D6855" s="282">
        <v>87</v>
      </c>
      <c r="E6855" s="265"/>
    </row>
    <row r="6856" spans="1:5">
      <c r="A6856" s="283">
        <v>19078</v>
      </c>
      <c r="B6856" s="176">
        <v>5160.8999999999996</v>
      </c>
      <c r="C6856" s="176">
        <v>41.7</v>
      </c>
      <c r="D6856" s="282">
        <v>87</v>
      </c>
      <c r="E6856" s="265"/>
    </row>
    <row r="6857" spans="1:5">
      <c r="A6857" s="283">
        <v>19079</v>
      </c>
      <c r="B6857" s="176">
        <v>5644.4</v>
      </c>
      <c r="C6857" s="176">
        <v>34.799999999999997</v>
      </c>
      <c r="D6857" s="282">
        <v>87</v>
      </c>
      <c r="E6857" s="265"/>
    </row>
    <row r="6858" spans="1:5">
      <c r="A6858" s="283">
        <v>19081</v>
      </c>
      <c r="B6858" s="176">
        <v>4906.8</v>
      </c>
      <c r="C6858" s="176">
        <v>36.299999999999997</v>
      </c>
      <c r="D6858" s="282">
        <v>163</v>
      </c>
      <c r="E6858" s="265"/>
    </row>
    <row r="6859" spans="1:5">
      <c r="A6859" s="283">
        <v>19082</v>
      </c>
      <c r="B6859" s="176">
        <v>14457.8</v>
      </c>
      <c r="C6859" s="176">
        <v>32.700000000000003</v>
      </c>
      <c r="D6859" s="282">
        <v>138</v>
      </c>
      <c r="E6859" s="265"/>
    </row>
    <row r="6860" spans="1:5">
      <c r="A6860" s="283">
        <v>19083</v>
      </c>
      <c r="B6860" s="176">
        <v>6427.1</v>
      </c>
      <c r="C6860" s="176">
        <v>39.9</v>
      </c>
      <c r="D6860" s="282">
        <v>122</v>
      </c>
      <c r="E6860" s="265"/>
    </row>
    <row r="6861" spans="1:5">
      <c r="A6861" s="283">
        <v>19085</v>
      </c>
      <c r="B6861" s="176">
        <v>1208.8</v>
      </c>
      <c r="C6861" s="176">
        <v>36.200000000000003</v>
      </c>
      <c r="D6861" s="282">
        <v>165</v>
      </c>
      <c r="E6861" s="265"/>
    </row>
    <row r="6862" spans="1:5">
      <c r="A6862" s="283">
        <v>19086</v>
      </c>
      <c r="B6862" s="176">
        <v>3008.3</v>
      </c>
      <c r="C6862" s="176">
        <v>43.9</v>
      </c>
      <c r="D6862" s="282">
        <v>121</v>
      </c>
      <c r="E6862" s="265"/>
    </row>
    <row r="6863" spans="1:5">
      <c r="A6863" s="283">
        <v>19087</v>
      </c>
      <c r="B6863" s="176">
        <v>2050.1999999999998</v>
      </c>
      <c r="C6863" s="176">
        <v>39.4</v>
      </c>
      <c r="D6863" s="282">
        <v>186</v>
      </c>
      <c r="E6863" s="265"/>
    </row>
    <row r="6864" spans="1:5">
      <c r="A6864" s="283">
        <v>19088</v>
      </c>
      <c r="B6864" s="176">
        <v>0</v>
      </c>
      <c r="C6864" s="176">
        <v>0</v>
      </c>
      <c r="D6864" s="282">
        <v>87</v>
      </c>
      <c r="E6864" s="265"/>
    </row>
    <row r="6865" spans="1:5">
      <c r="A6865" s="283">
        <v>19090</v>
      </c>
      <c r="B6865" s="176">
        <v>3529.8</v>
      </c>
      <c r="C6865" s="176">
        <v>40.6</v>
      </c>
      <c r="D6865" s="282">
        <v>120</v>
      </c>
      <c r="E6865" s="265"/>
    </row>
    <row r="6866" spans="1:5">
      <c r="A6866" s="283">
        <v>19091</v>
      </c>
      <c r="B6866" s="176">
        <v>0</v>
      </c>
      <c r="C6866" s="176">
        <v>0</v>
      </c>
      <c r="D6866" s="282">
        <v>87</v>
      </c>
      <c r="E6866" s="265"/>
    </row>
    <row r="6867" spans="1:5">
      <c r="A6867" s="283">
        <v>19092</v>
      </c>
      <c r="B6867" s="176">
        <v>0</v>
      </c>
      <c r="C6867" s="176">
        <v>0</v>
      </c>
      <c r="D6867" s="282">
        <v>87</v>
      </c>
      <c r="E6867" s="265"/>
    </row>
    <row r="6868" spans="1:5">
      <c r="A6868" s="283">
        <v>19094</v>
      </c>
      <c r="B6868" s="176">
        <v>5330.9</v>
      </c>
      <c r="C6868" s="176">
        <v>38.1</v>
      </c>
      <c r="D6868" s="282">
        <v>117</v>
      </c>
      <c r="E6868" s="265"/>
    </row>
    <row r="6869" spans="1:5">
      <c r="A6869" s="283">
        <v>19095</v>
      </c>
      <c r="B6869" s="176">
        <v>3060.1</v>
      </c>
      <c r="C6869" s="176">
        <v>40.4</v>
      </c>
      <c r="D6869" s="282">
        <v>170</v>
      </c>
      <c r="E6869" s="265"/>
    </row>
    <row r="6870" spans="1:5">
      <c r="A6870" s="283">
        <v>19096</v>
      </c>
      <c r="B6870" s="176">
        <v>3720.7</v>
      </c>
      <c r="C6870" s="176">
        <v>44.7</v>
      </c>
      <c r="D6870" s="282">
        <v>172</v>
      </c>
      <c r="E6870" s="265"/>
    </row>
    <row r="6871" spans="1:5">
      <c r="A6871" s="283">
        <v>19101</v>
      </c>
      <c r="B6871" s="176">
        <v>0</v>
      </c>
      <c r="C6871" s="176">
        <v>0</v>
      </c>
      <c r="D6871" s="282">
        <v>87</v>
      </c>
      <c r="E6871" s="265"/>
    </row>
    <row r="6872" spans="1:5">
      <c r="A6872" s="283">
        <v>19102</v>
      </c>
      <c r="B6872" s="176">
        <v>31042.6</v>
      </c>
      <c r="C6872" s="176">
        <v>32.6</v>
      </c>
      <c r="D6872" s="282">
        <v>192</v>
      </c>
      <c r="E6872" s="265"/>
    </row>
    <row r="6873" spans="1:5">
      <c r="A6873" s="283">
        <v>19103</v>
      </c>
      <c r="B6873" s="176">
        <v>31371.200000000001</v>
      </c>
      <c r="C6873" s="176">
        <v>34</v>
      </c>
      <c r="D6873" s="282">
        <v>189</v>
      </c>
      <c r="E6873" s="265"/>
    </row>
    <row r="6874" spans="1:5">
      <c r="A6874" s="283">
        <v>19104</v>
      </c>
      <c r="B6874" s="176">
        <v>17770.5</v>
      </c>
      <c r="C6874" s="176">
        <v>23.7</v>
      </c>
      <c r="D6874" s="282">
        <v>185</v>
      </c>
      <c r="E6874" s="265"/>
    </row>
    <row r="6875" spans="1:5">
      <c r="A6875" s="283">
        <v>19105</v>
      </c>
      <c r="B6875" s="176">
        <v>0</v>
      </c>
      <c r="C6875" s="176">
        <v>0</v>
      </c>
      <c r="D6875" s="282">
        <v>87</v>
      </c>
      <c r="E6875" s="265"/>
    </row>
    <row r="6876" spans="1:5">
      <c r="A6876" s="283">
        <v>19106</v>
      </c>
      <c r="B6876" s="176">
        <v>14369</v>
      </c>
      <c r="C6876" s="176">
        <v>38.700000000000003</v>
      </c>
      <c r="D6876" s="282">
        <v>187</v>
      </c>
      <c r="E6876" s="265"/>
    </row>
    <row r="6877" spans="1:5">
      <c r="A6877" s="283">
        <v>19107</v>
      </c>
      <c r="B6877" s="176">
        <v>27035.1</v>
      </c>
      <c r="C6877" s="176">
        <v>31.2</v>
      </c>
      <c r="D6877" s="282">
        <v>185</v>
      </c>
      <c r="E6877" s="265"/>
    </row>
    <row r="6878" spans="1:5">
      <c r="A6878" s="283">
        <v>19108</v>
      </c>
      <c r="B6878" s="176">
        <v>0</v>
      </c>
      <c r="C6878" s="176">
        <v>0</v>
      </c>
      <c r="D6878" s="282">
        <v>87</v>
      </c>
      <c r="E6878" s="265"/>
    </row>
    <row r="6879" spans="1:5">
      <c r="A6879" s="283">
        <v>19109</v>
      </c>
      <c r="B6879" s="176">
        <v>0</v>
      </c>
      <c r="C6879" s="176">
        <v>0</v>
      </c>
      <c r="D6879" s="282">
        <v>87</v>
      </c>
      <c r="E6879" s="265"/>
    </row>
    <row r="6880" spans="1:5">
      <c r="A6880" s="283">
        <v>19110</v>
      </c>
      <c r="B6880" s="176">
        <v>26780.6</v>
      </c>
      <c r="C6880" s="176">
        <v>24.6</v>
      </c>
      <c r="D6880" s="282">
        <v>96</v>
      </c>
      <c r="E6880" s="265"/>
    </row>
    <row r="6881" spans="1:5">
      <c r="A6881" s="283">
        <v>19111</v>
      </c>
      <c r="B6881" s="176">
        <v>12785.2</v>
      </c>
      <c r="C6881" s="176">
        <v>36.299999999999997</v>
      </c>
      <c r="D6881" s="282">
        <v>122</v>
      </c>
      <c r="E6881" s="265"/>
    </row>
    <row r="6882" spans="1:5">
      <c r="A6882" s="283">
        <v>19112</v>
      </c>
      <c r="B6882" s="176">
        <v>7.5</v>
      </c>
      <c r="C6882" s="176">
        <v>46.4</v>
      </c>
      <c r="D6882" s="282">
        <v>124</v>
      </c>
      <c r="E6882" s="265"/>
    </row>
    <row r="6883" spans="1:5">
      <c r="A6883" s="283">
        <v>19113</v>
      </c>
      <c r="B6883" s="176">
        <v>0</v>
      </c>
      <c r="C6883" s="176">
        <v>0</v>
      </c>
      <c r="D6883" s="282">
        <v>87</v>
      </c>
      <c r="E6883" s="265"/>
    </row>
    <row r="6884" spans="1:5">
      <c r="A6884" s="283">
        <v>19114</v>
      </c>
      <c r="B6884" s="176">
        <v>5025.1000000000004</v>
      </c>
      <c r="C6884" s="176">
        <v>42.1</v>
      </c>
      <c r="D6884" s="282">
        <v>176</v>
      </c>
      <c r="E6884" s="265"/>
    </row>
    <row r="6885" spans="1:5">
      <c r="A6885" s="283">
        <v>19115</v>
      </c>
      <c r="B6885" s="176">
        <v>7167.1</v>
      </c>
      <c r="C6885" s="176">
        <v>45.7</v>
      </c>
      <c r="D6885" s="282">
        <v>117</v>
      </c>
      <c r="E6885" s="265"/>
    </row>
    <row r="6886" spans="1:5">
      <c r="A6886" s="283">
        <v>19116</v>
      </c>
      <c r="B6886" s="176">
        <v>6172.7</v>
      </c>
      <c r="C6886" s="176">
        <v>42.9</v>
      </c>
      <c r="D6886" s="282">
        <v>146</v>
      </c>
      <c r="E6886" s="265"/>
    </row>
    <row r="6887" spans="1:5">
      <c r="A6887" s="283">
        <v>19118</v>
      </c>
      <c r="B6887" s="176">
        <v>3699.1</v>
      </c>
      <c r="C6887" s="176">
        <v>41.6</v>
      </c>
      <c r="D6887" s="282">
        <v>172</v>
      </c>
      <c r="E6887" s="265"/>
    </row>
    <row r="6888" spans="1:5">
      <c r="A6888" s="283">
        <v>19119</v>
      </c>
      <c r="B6888" s="176">
        <v>7729.7</v>
      </c>
      <c r="C6888" s="176">
        <v>42.4</v>
      </c>
      <c r="D6888" s="282">
        <v>183</v>
      </c>
      <c r="E6888" s="265"/>
    </row>
    <row r="6889" spans="1:5">
      <c r="A6889" s="283">
        <v>19120</v>
      </c>
      <c r="B6889" s="176">
        <v>20105.7</v>
      </c>
      <c r="C6889" s="176">
        <v>30.4</v>
      </c>
      <c r="D6889" s="282">
        <v>118</v>
      </c>
      <c r="E6889" s="265"/>
    </row>
    <row r="6890" spans="1:5">
      <c r="A6890" s="283">
        <v>19121</v>
      </c>
      <c r="B6890" s="176">
        <v>17219.8</v>
      </c>
      <c r="C6890" s="176">
        <v>26</v>
      </c>
      <c r="D6890" s="282">
        <v>129</v>
      </c>
      <c r="E6890" s="265"/>
    </row>
    <row r="6891" spans="1:5">
      <c r="A6891" s="283">
        <v>19122</v>
      </c>
      <c r="B6891" s="176">
        <v>17526.599999999999</v>
      </c>
      <c r="C6891" s="176">
        <v>23.9</v>
      </c>
      <c r="D6891" s="282">
        <v>177</v>
      </c>
      <c r="E6891" s="265"/>
    </row>
    <row r="6892" spans="1:5">
      <c r="A6892" s="283">
        <v>19123</v>
      </c>
      <c r="B6892" s="176">
        <v>10915</v>
      </c>
      <c r="C6892" s="176">
        <v>33.200000000000003</v>
      </c>
      <c r="D6892" s="282">
        <v>141</v>
      </c>
      <c r="E6892" s="265"/>
    </row>
    <row r="6893" spans="1:5">
      <c r="A6893" s="283">
        <v>19124</v>
      </c>
      <c r="B6893" s="176">
        <v>14187.1</v>
      </c>
      <c r="C6893" s="176">
        <v>29.3</v>
      </c>
      <c r="D6893" s="282">
        <v>127</v>
      </c>
      <c r="E6893" s="265"/>
    </row>
    <row r="6894" spans="1:5">
      <c r="A6894" s="283">
        <v>19125</v>
      </c>
      <c r="B6894" s="176">
        <v>16996.5</v>
      </c>
      <c r="C6894" s="176">
        <v>33.1</v>
      </c>
      <c r="D6894" s="282">
        <v>121</v>
      </c>
      <c r="E6894" s="265"/>
    </row>
    <row r="6895" spans="1:5">
      <c r="A6895" s="283">
        <v>19126</v>
      </c>
      <c r="B6895" s="176">
        <v>14312.4</v>
      </c>
      <c r="C6895" s="176">
        <v>39.6</v>
      </c>
      <c r="D6895" s="282">
        <v>124</v>
      </c>
      <c r="E6895" s="265"/>
    </row>
    <row r="6896" spans="1:5">
      <c r="A6896" s="283">
        <v>19127</v>
      </c>
      <c r="B6896" s="176">
        <v>12950.3</v>
      </c>
      <c r="C6896" s="176">
        <v>29.3</v>
      </c>
      <c r="D6896" s="282">
        <v>132</v>
      </c>
      <c r="E6896" s="265"/>
    </row>
    <row r="6897" spans="1:5">
      <c r="A6897" s="283">
        <v>19128</v>
      </c>
      <c r="B6897" s="176">
        <v>5767.1</v>
      </c>
      <c r="C6897" s="176">
        <v>34.4</v>
      </c>
      <c r="D6897" s="282">
        <v>136</v>
      </c>
      <c r="E6897" s="265"/>
    </row>
    <row r="6898" spans="1:5">
      <c r="A6898" s="283">
        <v>19129</v>
      </c>
      <c r="B6898" s="176">
        <v>6463.3</v>
      </c>
      <c r="C6898" s="176">
        <v>32.6</v>
      </c>
      <c r="D6898" s="282">
        <v>159</v>
      </c>
      <c r="E6898" s="265"/>
    </row>
    <row r="6899" spans="1:5">
      <c r="A6899" s="283">
        <v>19130</v>
      </c>
      <c r="B6899" s="176">
        <v>8005.9</v>
      </c>
      <c r="C6899" s="176">
        <v>33.4</v>
      </c>
      <c r="D6899" s="282">
        <v>183</v>
      </c>
      <c r="E6899" s="265"/>
    </row>
    <row r="6900" spans="1:5">
      <c r="A6900" s="283">
        <v>19131</v>
      </c>
      <c r="B6900" s="176">
        <v>11799.6</v>
      </c>
      <c r="C6900" s="176">
        <v>36.299999999999997</v>
      </c>
      <c r="D6900" s="282">
        <v>178</v>
      </c>
      <c r="E6900" s="265"/>
    </row>
    <row r="6901" spans="1:5">
      <c r="A6901" s="283">
        <v>19132</v>
      </c>
      <c r="B6901" s="176">
        <v>15866.6</v>
      </c>
      <c r="C6901" s="176">
        <v>35.799999999999997</v>
      </c>
      <c r="D6901" s="282">
        <v>118</v>
      </c>
      <c r="E6901" s="265"/>
    </row>
    <row r="6902" spans="1:5">
      <c r="A6902" s="283">
        <v>19133</v>
      </c>
      <c r="B6902" s="176">
        <v>20259</v>
      </c>
      <c r="C6902" s="176">
        <v>29.8</v>
      </c>
      <c r="D6902" s="282">
        <v>129</v>
      </c>
      <c r="E6902" s="265"/>
    </row>
    <row r="6903" spans="1:5">
      <c r="A6903" s="283">
        <v>19134</v>
      </c>
      <c r="B6903" s="176">
        <v>14421.5</v>
      </c>
      <c r="C6903" s="176">
        <v>29</v>
      </c>
      <c r="D6903" s="282">
        <v>132</v>
      </c>
      <c r="E6903" s="265"/>
    </row>
    <row r="6904" spans="1:5">
      <c r="A6904" s="283">
        <v>19135</v>
      </c>
      <c r="B6904" s="176">
        <v>14586.1</v>
      </c>
      <c r="C6904" s="176">
        <v>32.5</v>
      </c>
      <c r="D6904" s="282">
        <v>123</v>
      </c>
      <c r="E6904" s="265"/>
    </row>
    <row r="6905" spans="1:5">
      <c r="A6905" s="283">
        <v>19136</v>
      </c>
      <c r="B6905" s="176">
        <v>8243.9</v>
      </c>
      <c r="C6905" s="176">
        <v>34.200000000000003</v>
      </c>
      <c r="D6905" s="282">
        <v>131</v>
      </c>
      <c r="E6905" s="265"/>
    </row>
    <row r="6906" spans="1:5">
      <c r="A6906" s="283">
        <v>19137</v>
      </c>
      <c r="B6906" s="176">
        <v>4550.1000000000004</v>
      </c>
      <c r="C6906" s="176">
        <v>36</v>
      </c>
      <c r="D6906" s="282">
        <v>130</v>
      </c>
      <c r="E6906" s="265"/>
    </row>
    <row r="6907" spans="1:5">
      <c r="A6907" s="283">
        <v>19138</v>
      </c>
      <c r="B6907" s="176">
        <v>16898.099999999999</v>
      </c>
      <c r="C6907" s="176">
        <v>36.299999999999997</v>
      </c>
      <c r="D6907" s="282">
        <v>126</v>
      </c>
      <c r="E6907" s="265"/>
    </row>
    <row r="6908" spans="1:5">
      <c r="A6908" s="283">
        <v>19139</v>
      </c>
      <c r="B6908" s="176">
        <v>19467.2</v>
      </c>
      <c r="C6908" s="176">
        <v>34.6</v>
      </c>
      <c r="D6908" s="282">
        <v>123</v>
      </c>
      <c r="E6908" s="265"/>
    </row>
    <row r="6909" spans="1:5">
      <c r="A6909" s="283">
        <v>19140</v>
      </c>
      <c r="B6909" s="176">
        <v>16520.400000000001</v>
      </c>
      <c r="C6909" s="176">
        <v>31.8</v>
      </c>
      <c r="D6909" s="282">
        <v>163</v>
      </c>
      <c r="E6909" s="265"/>
    </row>
    <row r="6910" spans="1:5">
      <c r="A6910" s="283">
        <v>19141</v>
      </c>
      <c r="B6910" s="176">
        <v>17100.400000000001</v>
      </c>
      <c r="C6910" s="176">
        <v>35.5</v>
      </c>
      <c r="D6910" s="282">
        <v>160</v>
      </c>
      <c r="E6910" s="265"/>
    </row>
    <row r="6911" spans="1:5">
      <c r="A6911" s="283">
        <v>19142</v>
      </c>
      <c r="B6911" s="176">
        <v>17863.8</v>
      </c>
      <c r="C6911" s="176">
        <v>29.1</v>
      </c>
      <c r="D6911" s="282">
        <v>111</v>
      </c>
      <c r="E6911" s="265"/>
    </row>
    <row r="6912" spans="1:5">
      <c r="A6912" s="283">
        <v>19143</v>
      </c>
      <c r="B6912" s="176">
        <v>18643.099999999999</v>
      </c>
      <c r="C6912" s="176">
        <v>34.299999999999997</v>
      </c>
      <c r="D6912" s="282">
        <v>126</v>
      </c>
      <c r="E6912" s="265"/>
    </row>
    <row r="6913" spans="1:5">
      <c r="A6913" s="283">
        <v>19144</v>
      </c>
      <c r="B6913" s="176">
        <v>9041.7000000000007</v>
      </c>
      <c r="C6913" s="176">
        <v>35.5</v>
      </c>
      <c r="D6913" s="282">
        <v>179</v>
      </c>
      <c r="E6913" s="265"/>
    </row>
    <row r="6914" spans="1:5">
      <c r="A6914" s="283">
        <v>19145</v>
      </c>
      <c r="B6914" s="176">
        <v>9269.7000000000007</v>
      </c>
      <c r="C6914" s="176">
        <v>35.799999999999997</v>
      </c>
      <c r="D6914" s="282">
        <v>118</v>
      </c>
      <c r="E6914" s="265"/>
    </row>
    <row r="6915" spans="1:5">
      <c r="A6915" s="283">
        <v>19146</v>
      </c>
      <c r="B6915" s="176">
        <v>16336.7</v>
      </c>
      <c r="C6915" s="176">
        <v>32.9</v>
      </c>
      <c r="D6915" s="282">
        <v>145</v>
      </c>
      <c r="E6915" s="265"/>
    </row>
    <row r="6916" spans="1:5">
      <c r="A6916" s="283">
        <v>19147</v>
      </c>
      <c r="B6916" s="176">
        <v>26838.5</v>
      </c>
      <c r="C6916" s="176">
        <v>34.200000000000003</v>
      </c>
      <c r="D6916" s="282">
        <v>139</v>
      </c>
      <c r="E6916" s="265"/>
    </row>
    <row r="6917" spans="1:5">
      <c r="A6917" s="283">
        <v>19148</v>
      </c>
      <c r="B6917" s="176">
        <v>14076.4</v>
      </c>
      <c r="C6917" s="176">
        <v>36.1</v>
      </c>
      <c r="D6917" s="282">
        <v>124</v>
      </c>
      <c r="E6917" s="265"/>
    </row>
    <row r="6918" spans="1:5">
      <c r="A6918" s="283">
        <v>19149</v>
      </c>
      <c r="B6918" s="176">
        <v>22658.799999999999</v>
      </c>
      <c r="C6918" s="176">
        <v>32.5</v>
      </c>
      <c r="D6918" s="282">
        <v>124</v>
      </c>
      <c r="E6918" s="265"/>
    </row>
    <row r="6919" spans="1:5">
      <c r="A6919" s="283">
        <v>19150</v>
      </c>
      <c r="B6919" s="176">
        <v>15650.3</v>
      </c>
      <c r="C6919" s="176">
        <v>43.5</v>
      </c>
      <c r="D6919" s="282">
        <v>119</v>
      </c>
      <c r="E6919" s="265"/>
    </row>
    <row r="6920" spans="1:5">
      <c r="A6920" s="283">
        <v>19151</v>
      </c>
      <c r="B6920" s="176">
        <v>15099.6</v>
      </c>
      <c r="C6920" s="176">
        <v>35.5</v>
      </c>
      <c r="D6920" s="282">
        <v>138</v>
      </c>
      <c r="E6920" s="265"/>
    </row>
    <row r="6921" spans="1:5">
      <c r="A6921" s="283">
        <v>19152</v>
      </c>
      <c r="B6921" s="176">
        <v>9889.7999999999993</v>
      </c>
      <c r="C6921" s="176">
        <v>43.1</v>
      </c>
      <c r="D6921" s="282">
        <v>163</v>
      </c>
      <c r="E6921" s="265"/>
    </row>
    <row r="6922" spans="1:5">
      <c r="A6922" s="283">
        <v>19153</v>
      </c>
      <c r="B6922" s="176">
        <v>2484.5</v>
      </c>
      <c r="C6922" s="176">
        <v>37.1</v>
      </c>
      <c r="D6922" s="282">
        <v>87</v>
      </c>
      <c r="E6922" s="265"/>
    </row>
    <row r="6923" spans="1:5">
      <c r="A6923" s="283">
        <v>19154</v>
      </c>
      <c r="B6923" s="176">
        <v>6987.8</v>
      </c>
      <c r="C6923" s="176">
        <v>38.700000000000003</v>
      </c>
      <c r="D6923" s="282">
        <v>131</v>
      </c>
      <c r="E6923" s="265"/>
    </row>
    <row r="6924" spans="1:5">
      <c r="A6924" s="283">
        <v>19155</v>
      </c>
      <c r="B6924" s="176">
        <v>8218.2000000000007</v>
      </c>
      <c r="C6924" s="176">
        <v>36.9</v>
      </c>
      <c r="D6924" s="282">
        <v>87</v>
      </c>
      <c r="E6924" s="265"/>
    </row>
    <row r="6925" spans="1:5">
      <c r="A6925" s="283">
        <v>19160</v>
      </c>
      <c r="B6925" s="176">
        <v>0</v>
      </c>
      <c r="C6925" s="176">
        <v>0</v>
      </c>
      <c r="D6925" s="282">
        <v>87</v>
      </c>
      <c r="E6925" s="265"/>
    </row>
    <row r="6926" spans="1:5">
      <c r="A6926" s="283">
        <v>19162</v>
      </c>
      <c r="B6926" s="176">
        <v>0</v>
      </c>
      <c r="C6926" s="176">
        <v>0</v>
      </c>
      <c r="D6926" s="282">
        <v>87</v>
      </c>
      <c r="E6926" s="265"/>
    </row>
    <row r="6927" spans="1:5">
      <c r="A6927" s="283">
        <v>19170</v>
      </c>
      <c r="B6927" s="176">
        <v>0</v>
      </c>
      <c r="C6927" s="176">
        <v>0</v>
      </c>
      <c r="D6927" s="282">
        <v>87</v>
      </c>
      <c r="E6927" s="265"/>
    </row>
    <row r="6928" spans="1:5">
      <c r="A6928" s="283">
        <v>19176</v>
      </c>
      <c r="B6928" s="176">
        <v>0</v>
      </c>
      <c r="C6928" s="176">
        <v>0</v>
      </c>
      <c r="D6928" s="282">
        <v>87</v>
      </c>
      <c r="E6928" s="265"/>
    </row>
    <row r="6929" spans="1:5">
      <c r="A6929" s="283">
        <v>19181</v>
      </c>
      <c r="B6929" s="176">
        <v>0</v>
      </c>
      <c r="C6929" s="176">
        <v>0</v>
      </c>
      <c r="D6929" s="282">
        <v>87</v>
      </c>
      <c r="E6929" s="265"/>
    </row>
    <row r="6930" spans="1:5">
      <c r="A6930" s="283">
        <v>19182</v>
      </c>
      <c r="B6930" s="176">
        <v>0</v>
      </c>
      <c r="C6930" s="176">
        <v>0</v>
      </c>
      <c r="D6930" s="282">
        <v>87</v>
      </c>
      <c r="E6930" s="265"/>
    </row>
    <row r="6931" spans="1:5">
      <c r="A6931" s="283">
        <v>19187</v>
      </c>
      <c r="B6931" s="176">
        <v>0</v>
      </c>
      <c r="C6931" s="176">
        <v>0</v>
      </c>
      <c r="D6931" s="282">
        <v>87</v>
      </c>
      <c r="E6931" s="265"/>
    </row>
    <row r="6932" spans="1:5">
      <c r="A6932" s="283">
        <v>19188</v>
      </c>
      <c r="B6932" s="176">
        <v>0</v>
      </c>
      <c r="C6932" s="176">
        <v>0</v>
      </c>
      <c r="D6932" s="282">
        <v>87</v>
      </c>
      <c r="E6932" s="265"/>
    </row>
    <row r="6933" spans="1:5">
      <c r="A6933" s="283">
        <v>19192</v>
      </c>
      <c r="B6933" s="176">
        <v>0</v>
      </c>
      <c r="C6933" s="176">
        <v>0</v>
      </c>
      <c r="D6933" s="282">
        <v>87</v>
      </c>
      <c r="E6933" s="265"/>
    </row>
    <row r="6934" spans="1:5">
      <c r="A6934" s="283">
        <v>19255</v>
      </c>
      <c r="B6934" s="176">
        <v>0</v>
      </c>
      <c r="C6934" s="176">
        <v>0</v>
      </c>
      <c r="D6934" s="282">
        <v>87</v>
      </c>
      <c r="E6934" s="265"/>
    </row>
    <row r="6935" spans="1:5">
      <c r="A6935" s="283">
        <v>19301</v>
      </c>
      <c r="B6935" s="176">
        <v>1364.7</v>
      </c>
      <c r="C6935" s="176">
        <v>44.6</v>
      </c>
      <c r="D6935" s="282">
        <v>171</v>
      </c>
      <c r="E6935" s="265"/>
    </row>
    <row r="6936" spans="1:5">
      <c r="A6936" s="283">
        <v>19310</v>
      </c>
      <c r="B6936" s="176">
        <v>279.8</v>
      </c>
      <c r="C6936" s="176">
        <v>35.1</v>
      </c>
      <c r="D6936" s="282">
        <v>87</v>
      </c>
      <c r="E6936" s="265"/>
    </row>
    <row r="6937" spans="1:5">
      <c r="A6937" s="283">
        <v>19311</v>
      </c>
      <c r="B6937" s="176">
        <v>671</v>
      </c>
      <c r="C6937" s="176">
        <v>35.700000000000003</v>
      </c>
      <c r="D6937" s="282">
        <v>96</v>
      </c>
      <c r="E6937" s="265"/>
    </row>
    <row r="6938" spans="1:5">
      <c r="A6938" s="283">
        <v>19312</v>
      </c>
      <c r="B6938" s="176">
        <v>994.6</v>
      </c>
      <c r="C6938" s="176">
        <v>45.3</v>
      </c>
      <c r="D6938" s="282">
        <v>146</v>
      </c>
      <c r="E6938" s="265"/>
    </row>
    <row r="6939" spans="1:5">
      <c r="A6939" s="283">
        <v>19316</v>
      </c>
      <c r="B6939" s="176">
        <v>330.6</v>
      </c>
      <c r="C6939" s="176">
        <v>44.8</v>
      </c>
      <c r="D6939" s="282">
        <v>87</v>
      </c>
      <c r="E6939" s="265"/>
    </row>
    <row r="6940" spans="1:5">
      <c r="A6940" s="283">
        <v>19317</v>
      </c>
      <c r="B6940" s="176">
        <v>525.4</v>
      </c>
      <c r="C6940" s="176">
        <v>42.8</v>
      </c>
      <c r="D6940" s="282">
        <v>121</v>
      </c>
      <c r="E6940" s="265"/>
    </row>
    <row r="6941" spans="1:5">
      <c r="A6941" s="283">
        <v>19318</v>
      </c>
      <c r="B6941" s="176">
        <v>294.60000000000002</v>
      </c>
      <c r="C6941" s="176">
        <v>38.1</v>
      </c>
      <c r="D6941" s="282">
        <v>87</v>
      </c>
      <c r="E6941" s="265"/>
    </row>
    <row r="6942" spans="1:5">
      <c r="A6942" s="283">
        <v>19319</v>
      </c>
      <c r="B6942" s="176">
        <v>770.3</v>
      </c>
      <c r="C6942" s="176">
        <v>26.7</v>
      </c>
      <c r="D6942" s="282">
        <v>87</v>
      </c>
      <c r="E6942" s="265"/>
    </row>
    <row r="6943" spans="1:5">
      <c r="A6943" s="283">
        <v>19320</v>
      </c>
      <c r="B6943" s="176">
        <v>664.5</v>
      </c>
      <c r="C6943" s="176">
        <v>37.5</v>
      </c>
      <c r="D6943" s="282">
        <v>131</v>
      </c>
      <c r="E6943" s="265"/>
    </row>
    <row r="6944" spans="1:5">
      <c r="A6944" s="283">
        <v>19330</v>
      </c>
      <c r="B6944" s="176">
        <v>171.7</v>
      </c>
      <c r="C6944" s="176">
        <v>39.5</v>
      </c>
      <c r="D6944" s="282">
        <v>104</v>
      </c>
      <c r="E6944" s="265"/>
    </row>
    <row r="6945" spans="1:5">
      <c r="A6945" s="283">
        <v>19331</v>
      </c>
      <c r="B6945" s="176">
        <v>0</v>
      </c>
      <c r="C6945" s="176">
        <v>0</v>
      </c>
      <c r="D6945" s="282">
        <v>87</v>
      </c>
      <c r="E6945" s="265"/>
    </row>
    <row r="6946" spans="1:5">
      <c r="A6946" s="283">
        <v>19333</v>
      </c>
      <c r="B6946" s="176">
        <v>1789.9</v>
      </c>
      <c r="C6946" s="176">
        <v>39.9</v>
      </c>
      <c r="D6946" s="282">
        <v>131</v>
      </c>
      <c r="E6946" s="265"/>
    </row>
    <row r="6947" spans="1:5">
      <c r="A6947" s="283">
        <v>19335</v>
      </c>
      <c r="B6947" s="176">
        <v>1073.9000000000001</v>
      </c>
      <c r="C6947" s="176">
        <v>38.5</v>
      </c>
      <c r="D6947" s="282">
        <v>131</v>
      </c>
      <c r="E6947" s="265"/>
    </row>
    <row r="6948" spans="1:5">
      <c r="A6948" s="283">
        <v>19339</v>
      </c>
      <c r="B6948" s="176">
        <v>0</v>
      </c>
      <c r="C6948" s="176">
        <v>0</v>
      </c>
      <c r="D6948" s="282">
        <v>87</v>
      </c>
      <c r="E6948" s="265"/>
    </row>
    <row r="6949" spans="1:5">
      <c r="A6949" s="283">
        <v>19341</v>
      </c>
      <c r="B6949" s="176">
        <v>1294.8</v>
      </c>
      <c r="C6949" s="176">
        <v>38.1</v>
      </c>
      <c r="D6949" s="282">
        <v>185</v>
      </c>
      <c r="E6949" s="265"/>
    </row>
    <row r="6950" spans="1:5">
      <c r="A6950" s="283">
        <v>19342</v>
      </c>
      <c r="B6950" s="176">
        <v>897.1</v>
      </c>
      <c r="C6950" s="176">
        <v>41.4</v>
      </c>
      <c r="D6950" s="282">
        <v>95</v>
      </c>
      <c r="E6950" s="265"/>
    </row>
    <row r="6951" spans="1:5">
      <c r="A6951" s="283">
        <v>19343</v>
      </c>
      <c r="B6951" s="176">
        <v>315.60000000000002</v>
      </c>
      <c r="C6951" s="176">
        <v>41</v>
      </c>
      <c r="D6951" s="282">
        <v>126</v>
      </c>
      <c r="E6951" s="265"/>
    </row>
    <row r="6952" spans="1:5">
      <c r="A6952" s="283">
        <v>19344</v>
      </c>
      <c r="B6952" s="176">
        <v>359.8</v>
      </c>
      <c r="C6952" s="176">
        <v>39.1</v>
      </c>
      <c r="D6952" s="282">
        <v>87</v>
      </c>
      <c r="E6952" s="265"/>
    </row>
    <row r="6953" spans="1:5">
      <c r="A6953" s="283">
        <v>19345</v>
      </c>
      <c r="B6953" s="176">
        <v>0</v>
      </c>
      <c r="C6953" s="176">
        <v>0</v>
      </c>
      <c r="D6953" s="282">
        <v>87</v>
      </c>
      <c r="E6953" s="265"/>
    </row>
    <row r="6954" spans="1:5">
      <c r="A6954" s="283">
        <v>19346</v>
      </c>
      <c r="B6954" s="176">
        <v>0</v>
      </c>
      <c r="C6954" s="176">
        <v>0</v>
      </c>
      <c r="D6954" s="282">
        <v>87</v>
      </c>
      <c r="E6954" s="265"/>
    </row>
    <row r="6955" spans="1:5">
      <c r="A6955" s="283">
        <v>19347</v>
      </c>
      <c r="B6955" s="176">
        <v>288.5</v>
      </c>
      <c r="C6955" s="176">
        <v>38.4</v>
      </c>
      <c r="D6955" s="282">
        <v>87</v>
      </c>
      <c r="E6955" s="265"/>
    </row>
    <row r="6956" spans="1:5">
      <c r="A6956" s="283">
        <v>19348</v>
      </c>
      <c r="B6956" s="176">
        <v>509.5</v>
      </c>
      <c r="C6956" s="176">
        <v>40.799999999999997</v>
      </c>
      <c r="D6956" s="282">
        <v>125</v>
      </c>
      <c r="E6956" s="265"/>
    </row>
    <row r="6957" spans="1:5">
      <c r="A6957" s="283">
        <v>19350</v>
      </c>
      <c r="B6957" s="176">
        <v>418.4</v>
      </c>
      <c r="C6957" s="176">
        <v>41.6</v>
      </c>
      <c r="D6957" s="282">
        <v>122</v>
      </c>
      <c r="E6957" s="265"/>
    </row>
    <row r="6958" spans="1:5">
      <c r="A6958" s="283">
        <v>19351</v>
      </c>
      <c r="B6958" s="176">
        <v>0</v>
      </c>
      <c r="C6958" s="176">
        <v>0</v>
      </c>
      <c r="D6958" s="282">
        <v>87</v>
      </c>
      <c r="E6958" s="265"/>
    </row>
    <row r="6959" spans="1:5">
      <c r="A6959" s="283">
        <v>19352</v>
      </c>
      <c r="B6959" s="176">
        <v>434.4</v>
      </c>
      <c r="C6959" s="176">
        <v>30.2</v>
      </c>
      <c r="D6959" s="282">
        <v>95</v>
      </c>
      <c r="E6959" s="265"/>
    </row>
    <row r="6960" spans="1:5">
      <c r="A6960" s="283">
        <v>19353</v>
      </c>
      <c r="B6960" s="176">
        <v>1287.8</v>
      </c>
      <c r="C6960" s="176">
        <v>38.9</v>
      </c>
      <c r="D6960" s="282">
        <v>87</v>
      </c>
      <c r="E6960" s="265"/>
    </row>
    <row r="6961" spans="1:5">
      <c r="A6961" s="283">
        <v>19354</v>
      </c>
      <c r="B6961" s="176">
        <v>0</v>
      </c>
      <c r="C6961" s="176">
        <v>0</v>
      </c>
      <c r="D6961" s="282">
        <v>87</v>
      </c>
      <c r="E6961" s="265"/>
    </row>
    <row r="6962" spans="1:5">
      <c r="A6962" s="283">
        <v>19355</v>
      </c>
      <c r="B6962" s="176">
        <v>685.5</v>
      </c>
      <c r="C6962" s="176">
        <v>40.799999999999997</v>
      </c>
      <c r="D6962" s="282">
        <v>187</v>
      </c>
      <c r="E6962" s="265"/>
    </row>
    <row r="6963" spans="1:5">
      <c r="A6963" s="283">
        <v>19357</v>
      </c>
      <c r="B6963" s="176">
        <v>0</v>
      </c>
      <c r="C6963" s="176">
        <v>0</v>
      </c>
      <c r="D6963" s="282">
        <v>87</v>
      </c>
      <c r="E6963" s="265"/>
    </row>
    <row r="6964" spans="1:5">
      <c r="A6964" s="283">
        <v>19358</v>
      </c>
      <c r="B6964" s="176">
        <v>0</v>
      </c>
      <c r="C6964" s="176">
        <v>0</v>
      </c>
      <c r="D6964" s="282">
        <v>87</v>
      </c>
      <c r="E6964" s="265"/>
    </row>
    <row r="6965" spans="1:5">
      <c r="A6965" s="283">
        <v>19360</v>
      </c>
      <c r="B6965" s="176">
        <v>0</v>
      </c>
      <c r="C6965" s="176">
        <v>0</v>
      </c>
      <c r="D6965" s="282">
        <v>87</v>
      </c>
      <c r="E6965" s="265"/>
    </row>
    <row r="6966" spans="1:5">
      <c r="A6966" s="283">
        <v>19362</v>
      </c>
      <c r="B6966" s="176">
        <v>204.3</v>
      </c>
      <c r="C6966" s="176">
        <v>37.799999999999997</v>
      </c>
      <c r="D6966" s="282">
        <v>87</v>
      </c>
      <c r="E6966" s="265"/>
    </row>
    <row r="6967" spans="1:5">
      <c r="A6967" s="283">
        <v>19363</v>
      </c>
      <c r="B6967" s="176">
        <v>320.8</v>
      </c>
      <c r="C6967" s="176">
        <v>35.5</v>
      </c>
      <c r="D6967" s="282">
        <v>119</v>
      </c>
      <c r="E6967" s="265"/>
    </row>
    <row r="6968" spans="1:5">
      <c r="A6968" s="283">
        <v>19365</v>
      </c>
      <c r="B6968" s="176">
        <v>394.4</v>
      </c>
      <c r="C6968" s="176">
        <v>36.700000000000003</v>
      </c>
      <c r="D6968" s="282">
        <v>87</v>
      </c>
      <c r="E6968" s="265"/>
    </row>
    <row r="6969" spans="1:5">
      <c r="A6969" s="283">
        <v>19366</v>
      </c>
      <c r="B6969" s="176">
        <v>0</v>
      </c>
      <c r="C6969" s="176">
        <v>0</v>
      </c>
      <c r="D6969" s="282">
        <v>87</v>
      </c>
      <c r="E6969" s="265"/>
    </row>
    <row r="6970" spans="1:5">
      <c r="A6970" s="283">
        <v>19367</v>
      </c>
      <c r="B6970" s="176">
        <v>0</v>
      </c>
      <c r="C6970" s="176">
        <v>0</v>
      </c>
      <c r="D6970" s="282">
        <v>87</v>
      </c>
      <c r="E6970" s="265"/>
    </row>
    <row r="6971" spans="1:5">
      <c r="A6971" s="283">
        <v>19369</v>
      </c>
      <c r="B6971" s="176">
        <v>1247.8</v>
      </c>
      <c r="C6971" s="176">
        <v>35.9</v>
      </c>
      <c r="D6971" s="282">
        <v>87</v>
      </c>
      <c r="E6971" s="265"/>
    </row>
    <row r="6972" spans="1:5">
      <c r="A6972" s="283">
        <v>19371</v>
      </c>
      <c r="B6972" s="176">
        <v>0</v>
      </c>
      <c r="C6972" s="176">
        <v>0</v>
      </c>
      <c r="D6972" s="282">
        <v>87</v>
      </c>
      <c r="E6972" s="265"/>
    </row>
    <row r="6973" spans="1:5">
      <c r="A6973" s="283">
        <v>19372</v>
      </c>
      <c r="B6973" s="176">
        <v>1284.8</v>
      </c>
      <c r="C6973" s="176">
        <v>37</v>
      </c>
      <c r="D6973" s="282">
        <v>87</v>
      </c>
      <c r="E6973" s="265"/>
    </row>
    <row r="6974" spans="1:5">
      <c r="A6974" s="283">
        <v>19373</v>
      </c>
      <c r="B6974" s="176">
        <v>847.5</v>
      </c>
      <c r="C6974" s="176">
        <v>40.6</v>
      </c>
      <c r="D6974" s="282">
        <v>87</v>
      </c>
      <c r="E6974" s="265"/>
    </row>
    <row r="6975" spans="1:5">
      <c r="A6975" s="283">
        <v>19374</v>
      </c>
      <c r="B6975" s="176">
        <v>851</v>
      </c>
      <c r="C6975" s="176">
        <v>36.200000000000003</v>
      </c>
      <c r="D6975" s="282">
        <v>87</v>
      </c>
      <c r="E6975" s="265"/>
    </row>
    <row r="6976" spans="1:5">
      <c r="A6976" s="283">
        <v>19375</v>
      </c>
      <c r="B6976" s="176">
        <v>5522.5</v>
      </c>
      <c r="C6976" s="176">
        <v>29.8</v>
      </c>
      <c r="D6976" s="282">
        <v>87</v>
      </c>
      <c r="E6976" s="265"/>
    </row>
    <row r="6977" spans="1:5">
      <c r="A6977" s="283">
        <v>19376</v>
      </c>
      <c r="B6977" s="176">
        <v>0</v>
      </c>
      <c r="C6977" s="176">
        <v>0</v>
      </c>
      <c r="D6977" s="282">
        <v>87</v>
      </c>
      <c r="E6977" s="265"/>
    </row>
    <row r="6978" spans="1:5">
      <c r="A6978" s="283">
        <v>19380</v>
      </c>
      <c r="B6978" s="176">
        <v>1462.4</v>
      </c>
      <c r="C6978" s="176">
        <v>40.5</v>
      </c>
      <c r="D6978" s="282">
        <v>136</v>
      </c>
      <c r="E6978" s="265"/>
    </row>
    <row r="6979" spans="1:5">
      <c r="A6979" s="283">
        <v>19381</v>
      </c>
      <c r="B6979" s="176">
        <v>0</v>
      </c>
      <c r="C6979" s="176">
        <v>0</v>
      </c>
      <c r="D6979" s="282">
        <v>87</v>
      </c>
      <c r="E6979" s="265"/>
    </row>
    <row r="6980" spans="1:5">
      <c r="A6980" s="283">
        <v>19382</v>
      </c>
      <c r="B6980" s="176">
        <v>1165.2</v>
      </c>
      <c r="C6980" s="176">
        <v>34.5</v>
      </c>
      <c r="D6980" s="282">
        <v>143</v>
      </c>
      <c r="E6980" s="265"/>
    </row>
    <row r="6981" spans="1:5">
      <c r="A6981" s="283">
        <v>19383</v>
      </c>
      <c r="B6981" s="176">
        <v>0</v>
      </c>
      <c r="C6981" s="176">
        <v>0</v>
      </c>
      <c r="D6981" s="282">
        <v>87</v>
      </c>
      <c r="E6981" s="265"/>
    </row>
    <row r="6982" spans="1:5">
      <c r="A6982" s="283">
        <v>19390</v>
      </c>
      <c r="B6982" s="176">
        <v>484.7</v>
      </c>
      <c r="C6982" s="176">
        <v>37.700000000000003</v>
      </c>
      <c r="D6982" s="282">
        <v>122</v>
      </c>
      <c r="E6982" s="265"/>
    </row>
    <row r="6983" spans="1:5">
      <c r="A6983" s="283">
        <v>19395</v>
      </c>
      <c r="B6983" s="176">
        <v>0</v>
      </c>
      <c r="C6983" s="176">
        <v>0</v>
      </c>
      <c r="D6983" s="282">
        <v>87</v>
      </c>
      <c r="E6983" s="265"/>
    </row>
    <row r="6984" spans="1:5">
      <c r="A6984" s="283">
        <v>19398</v>
      </c>
      <c r="B6984" s="176">
        <v>2287</v>
      </c>
      <c r="C6984" s="176">
        <v>51.7</v>
      </c>
      <c r="D6984" s="282">
        <v>87</v>
      </c>
      <c r="E6984" s="265"/>
    </row>
    <row r="6985" spans="1:5">
      <c r="A6985" s="283">
        <v>19399</v>
      </c>
      <c r="B6985" s="176">
        <v>0</v>
      </c>
      <c r="C6985" s="176">
        <v>0</v>
      </c>
      <c r="D6985" s="282">
        <v>87</v>
      </c>
      <c r="E6985" s="265"/>
    </row>
    <row r="6986" spans="1:5">
      <c r="A6986" s="283">
        <v>19401</v>
      </c>
      <c r="B6986" s="176">
        <v>6002.1</v>
      </c>
      <c r="C6986" s="176">
        <v>33.9</v>
      </c>
      <c r="D6986" s="282">
        <v>157</v>
      </c>
      <c r="E6986" s="265"/>
    </row>
    <row r="6987" spans="1:5">
      <c r="A6987" s="283">
        <v>19403</v>
      </c>
      <c r="B6987" s="176">
        <v>1869.1</v>
      </c>
      <c r="C6987" s="176">
        <v>41.7</v>
      </c>
      <c r="D6987" s="282">
        <v>142</v>
      </c>
      <c r="E6987" s="265"/>
    </row>
    <row r="6988" spans="1:5">
      <c r="A6988" s="283">
        <v>19404</v>
      </c>
      <c r="B6988" s="176">
        <v>0</v>
      </c>
      <c r="C6988" s="176">
        <v>0</v>
      </c>
      <c r="D6988" s="282">
        <v>87</v>
      </c>
      <c r="E6988" s="265"/>
    </row>
    <row r="6989" spans="1:5">
      <c r="A6989" s="283">
        <v>19405</v>
      </c>
      <c r="B6989" s="176">
        <v>6133.9</v>
      </c>
      <c r="C6989" s="176">
        <v>34.5</v>
      </c>
      <c r="D6989" s="282">
        <v>121</v>
      </c>
      <c r="E6989" s="265"/>
    </row>
    <row r="6990" spans="1:5">
      <c r="A6990" s="283">
        <v>19406</v>
      </c>
      <c r="B6990" s="176">
        <v>1684.2</v>
      </c>
      <c r="C6990" s="176">
        <v>38.1</v>
      </c>
      <c r="D6990" s="282">
        <v>165</v>
      </c>
      <c r="E6990" s="265"/>
    </row>
    <row r="6991" spans="1:5">
      <c r="A6991" s="283">
        <v>19407</v>
      </c>
      <c r="B6991" s="176">
        <v>0</v>
      </c>
      <c r="C6991" s="176">
        <v>0</v>
      </c>
      <c r="D6991" s="282">
        <v>87</v>
      </c>
      <c r="E6991" s="265"/>
    </row>
    <row r="6992" spans="1:5">
      <c r="A6992" s="283">
        <v>19408</v>
      </c>
      <c r="B6992" s="176">
        <v>0</v>
      </c>
      <c r="C6992" s="176">
        <v>0</v>
      </c>
      <c r="D6992" s="282">
        <v>87</v>
      </c>
      <c r="E6992" s="265"/>
    </row>
    <row r="6993" spans="1:5">
      <c r="A6993" s="283">
        <v>19409</v>
      </c>
      <c r="B6993" s="176">
        <v>573.4</v>
      </c>
      <c r="C6993" s="176">
        <v>40.799999999999997</v>
      </c>
      <c r="D6993" s="282">
        <v>97</v>
      </c>
      <c r="E6993" s="265"/>
    </row>
    <row r="6994" spans="1:5">
      <c r="A6994" s="283">
        <v>19421</v>
      </c>
      <c r="B6994" s="176">
        <v>0</v>
      </c>
      <c r="C6994" s="176">
        <v>0</v>
      </c>
      <c r="D6994" s="282">
        <v>87</v>
      </c>
      <c r="E6994" s="265"/>
    </row>
    <row r="6995" spans="1:5">
      <c r="A6995" s="283">
        <v>19422</v>
      </c>
      <c r="B6995" s="176">
        <v>1451.1</v>
      </c>
      <c r="C6995" s="176">
        <v>45.1</v>
      </c>
      <c r="D6995" s="282">
        <v>141</v>
      </c>
      <c r="E6995" s="265"/>
    </row>
    <row r="6996" spans="1:5">
      <c r="A6996" s="283">
        <v>19423</v>
      </c>
      <c r="B6996" s="176">
        <v>1181.0999999999999</v>
      </c>
      <c r="C6996" s="176">
        <v>41.4</v>
      </c>
      <c r="D6996" s="282">
        <v>87</v>
      </c>
      <c r="E6996" s="265"/>
    </row>
    <row r="6997" spans="1:5">
      <c r="A6997" s="283">
        <v>19424</v>
      </c>
      <c r="B6997" s="176">
        <v>0</v>
      </c>
      <c r="C6997" s="176">
        <v>0</v>
      </c>
      <c r="D6997" s="282">
        <v>87</v>
      </c>
      <c r="E6997" s="265"/>
    </row>
    <row r="6998" spans="1:5">
      <c r="A6998" s="283">
        <v>19425</v>
      </c>
      <c r="B6998" s="176">
        <v>449.8</v>
      </c>
      <c r="C6998" s="176">
        <v>38.700000000000003</v>
      </c>
      <c r="D6998" s="282">
        <v>138</v>
      </c>
      <c r="E6998" s="265"/>
    </row>
    <row r="6999" spans="1:5">
      <c r="A6999" s="283">
        <v>19426</v>
      </c>
      <c r="B6999" s="176">
        <v>1214.8</v>
      </c>
      <c r="C6999" s="176">
        <v>36.700000000000003</v>
      </c>
      <c r="D6999" s="282">
        <v>173</v>
      </c>
      <c r="E6999" s="265"/>
    </row>
    <row r="7000" spans="1:5">
      <c r="A7000" s="283">
        <v>19428</v>
      </c>
      <c r="B7000" s="176">
        <v>2749.4</v>
      </c>
      <c r="C7000" s="176">
        <v>34.6</v>
      </c>
      <c r="D7000" s="282">
        <v>138</v>
      </c>
      <c r="E7000" s="265"/>
    </row>
    <row r="7001" spans="1:5">
      <c r="A7001" s="283">
        <v>19429</v>
      </c>
      <c r="B7001" s="176">
        <v>0</v>
      </c>
      <c r="C7001" s="176">
        <v>0</v>
      </c>
      <c r="D7001" s="282">
        <v>87</v>
      </c>
      <c r="E7001" s="265"/>
    </row>
    <row r="7002" spans="1:5">
      <c r="A7002" s="283">
        <v>19430</v>
      </c>
      <c r="B7002" s="176">
        <v>3527.7</v>
      </c>
      <c r="C7002" s="176">
        <v>38.6</v>
      </c>
      <c r="D7002" s="282">
        <v>87</v>
      </c>
      <c r="E7002" s="265"/>
    </row>
    <row r="7003" spans="1:5">
      <c r="A7003" s="283">
        <v>19432</v>
      </c>
      <c r="B7003" s="176">
        <v>1095.4000000000001</v>
      </c>
      <c r="C7003" s="176">
        <v>34.6</v>
      </c>
      <c r="D7003" s="282">
        <v>87</v>
      </c>
      <c r="E7003" s="265"/>
    </row>
    <row r="7004" spans="1:5">
      <c r="A7004" s="283">
        <v>19435</v>
      </c>
      <c r="B7004" s="176">
        <v>203.9</v>
      </c>
      <c r="C7004" s="176">
        <v>46.2</v>
      </c>
      <c r="D7004" s="282">
        <v>115</v>
      </c>
      <c r="E7004" s="265"/>
    </row>
    <row r="7005" spans="1:5">
      <c r="A7005" s="283">
        <v>19436</v>
      </c>
      <c r="B7005" s="176">
        <v>1333</v>
      </c>
      <c r="C7005" s="176">
        <v>47.4</v>
      </c>
      <c r="D7005" s="282">
        <v>87</v>
      </c>
      <c r="E7005" s="265"/>
    </row>
    <row r="7006" spans="1:5">
      <c r="A7006" s="283">
        <v>19437</v>
      </c>
      <c r="B7006" s="176">
        <v>0</v>
      </c>
      <c r="C7006" s="176">
        <v>0</v>
      </c>
      <c r="D7006" s="282">
        <v>87</v>
      </c>
      <c r="E7006" s="265"/>
    </row>
    <row r="7007" spans="1:5">
      <c r="A7007" s="283">
        <v>19438</v>
      </c>
      <c r="B7007" s="176">
        <v>871.5</v>
      </c>
      <c r="C7007" s="176">
        <v>40.799999999999997</v>
      </c>
      <c r="D7007" s="282">
        <v>115</v>
      </c>
      <c r="E7007" s="265"/>
    </row>
    <row r="7008" spans="1:5">
      <c r="A7008" s="283">
        <v>19440</v>
      </c>
      <c r="B7008" s="176">
        <v>1538.9</v>
      </c>
      <c r="C7008" s="176">
        <v>40.200000000000003</v>
      </c>
      <c r="D7008" s="282">
        <v>159</v>
      </c>
      <c r="E7008" s="265"/>
    </row>
    <row r="7009" spans="1:5">
      <c r="A7009" s="283">
        <v>19442</v>
      </c>
      <c r="B7009" s="176">
        <v>0</v>
      </c>
      <c r="C7009" s="176">
        <v>0</v>
      </c>
      <c r="D7009" s="282">
        <v>87</v>
      </c>
      <c r="E7009" s="265"/>
    </row>
    <row r="7010" spans="1:5">
      <c r="A7010" s="283">
        <v>19443</v>
      </c>
      <c r="B7010" s="176">
        <v>0</v>
      </c>
      <c r="C7010" s="176">
        <v>0</v>
      </c>
      <c r="D7010" s="282">
        <v>87</v>
      </c>
      <c r="E7010" s="265"/>
    </row>
    <row r="7011" spans="1:5">
      <c r="A7011" s="283">
        <v>19444</v>
      </c>
      <c r="B7011" s="176">
        <v>1864.1</v>
      </c>
      <c r="C7011" s="176">
        <v>44.3</v>
      </c>
      <c r="D7011" s="282">
        <v>121</v>
      </c>
      <c r="E7011" s="265"/>
    </row>
    <row r="7012" spans="1:5">
      <c r="A7012" s="283">
        <v>19446</v>
      </c>
      <c r="B7012" s="176">
        <v>2046.8</v>
      </c>
      <c r="C7012" s="176">
        <v>41.5</v>
      </c>
      <c r="D7012" s="282">
        <v>187</v>
      </c>
      <c r="E7012" s="265"/>
    </row>
    <row r="7013" spans="1:5">
      <c r="A7013" s="283">
        <v>19450</v>
      </c>
      <c r="B7013" s="176">
        <v>0</v>
      </c>
      <c r="C7013" s="176">
        <v>0</v>
      </c>
      <c r="D7013" s="282">
        <v>87</v>
      </c>
      <c r="E7013" s="265"/>
    </row>
    <row r="7014" spans="1:5">
      <c r="A7014" s="283">
        <v>19451</v>
      </c>
      <c r="B7014" s="176">
        <v>0</v>
      </c>
      <c r="C7014" s="176">
        <v>0</v>
      </c>
      <c r="D7014" s="282">
        <v>87</v>
      </c>
      <c r="E7014" s="265"/>
    </row>
    <row r="7015" spans="1:5">
      <c r="A7015" s="283">
        <v>19453</v>
      </c>
      <c r="B7015" s="176">
        <v>1244.4000000000001</v>
      </c>
      <c r="C7015" s="176">
        <v>41.5</v>
      </c>
      <c r="D7015" s="282">
        <v>87</v>
      </c>
      <c r="E7015" s="265"/>
    </row>
    <row r="7016" spans="1:5">
      <c r="A7016" s="283">
        <v>19454</v>
      </c>
      <c r="B7016" s="176">
        <v>1904</v>
      </c>
      <c r="C7016" s="176">
        <v>41</v>
      </c>
      <c r="D7016" s="282">
        <v>138</v>
      </c>
      <c r="E7016" s="265"/>
    </row>
    <row r="7017" spans="1:5">
      <c r="A7017" s="283">
        <v>19456</v>
      </c>
      <c r="B7017" s="176">
        <v>0</v>
      </c>
      <c r="C7017" s="176">
        <v>0</v>
      </c>
      <c r="D7017" s="282">
        <v>87</v>
      </c>
      <c r="E7017" s="265"/>
    </row>
    <row r="7018" spans="1:5">
      <c r="A7018" s="283">
        <v>19457</v>
      </c>
      <c r="B7018" s="176">
        <v>0</v>
      </c>
      <c r="C7018" s="176">
        <v>0</v>
      </c>
      <c r="D7018" s="282">
        <v>87</v>
      </c>
      <c r="E7018" s="265"/>
    </row>
    <row r="7019" spans="1:5">
      <c r="A7019" s="283">
        <v>19460</v>
      </c>
      <c r="B7019" s="176">
        <v>1263.4000000000001</v>
      </c>
      <c r="C7019" s="176">
        <v>38.799999999999997</v>
      </c>
      <c r="D7019" s="282">
        <v>130</v>
      </c>
      <c r="E7019" s="265"/>
    </row>
    <row r="7020" spans="1:5">
      <c r="A7020" s="283">
        <v>19462</v>
      </c>
      <c r="B7020" s="176">
        <v>1574.1</v>
      </c>
      <c r="C7020" s="176">
        <v>43.4</v>
      </c>
      <c r="D7020" s="282">
        <v>129</v>
      </c>
      <c r="E7020" s="265"/>
    </row>
    <row r="7021" spans="1:5">
      <c r="A7021" s="283">
        <v>19464</v>
      </c>
      <c r="B7021" s="176">
        <v>1955</v>
      </c>
      <c r="C7021" s="176">
        <v>37.299999999999997</v>
      </c>
      <c r="D7021" s="282">
        <v>144</v>
      </c>
      <c r="E7021" s="265"/>
    </row>
    <row r="7022" spans="1:5">
      <c r="A7022" s="283">
        <v>19465</v>
      </c>
      <c r="B7022" s="176">
        <v>449.5</v>
      </c>
      <c r="C7022" s="176">
        <v>41</v>
      </c>
      <c r="D7022" s="282">
        <v>102</v>
      </c>
      <c r="E7022" s="265"/>
    </row>
    <row r="7023" spans="1:5">
      <c r="A7023" s="283">
        <v>19468</v>
      </c>
      <c r="B7023" s="176">
        <v>1205.7</v>
      </c>
      <c r="C7023" s="176">
        <v>38.299999999999997</v>
      </c>
      <c r="D7023" s="282">
        <v>119</v>
      </c>
      <c r="E7023" s="265"/>
    </row>
    <row r="7024" spans="1:5">
      <c r="A7024" s="283">
        <v>19470</v>
      </c>
      <c r="B7024" s="176">
        <v>0</v>
      </c>
      <c r="C7024" s="176">
        <v>0</v>
      </c>
      <c r="D7024" s="282">
        <v>87</v>
      </c>
      <c r="E7024" s="265"/>
    </row>
    <row r="7025" spans="1:5">
      <c r="A7025" s="283">
        <v>19472</v>
      </c>
      <c r="B7025" s="176">
        <v>0</v>
      </c>
      <c r="C7025" s="176">
        <v>0</v>
      </c>
      <c r="D7025" s="282">
        <v>87</v>
      </c>
      <c r="E7025" s="265"/>
    </row>
    <row r="7026" spans="1:5">
      <c r="A7026" s="283">
        <v>19473</v>
      </c>
      <c r="B7026" s="176">
        <v>912.5</v>
      </c>
      <c r="C7026" s="176">
        <v>38.6</v>
      </c>
      <c r="D7026" s="282">
        <v>87</v>
      </c>
      <c r="E7026" s="265"/>
    </row>
    <row r="7027" spans="1:5">
      <c r="A7027" s="283">
        <v>19474</v>
      </c>
      <c r="B7027" s="176">
        <v>1240.7</v>
      </c>
      <c r="C7027" s="176">
        <v>39.9</v>
      </c>
      <c r="D7027" s="282">
        <v>105</v>
      </c>
      <c r="E7027" s="265"/>
    </row>
    <row r="7028" spans="1:5">
      <c r="A7028" s="283">
        <v>19475</v>
      </c>
      <c r="B7028" s="176">
        <v>706.3</v>
      </c>
      <c r="C7028" s="176">
        <v>39.299999999999997</v>
      </c>
      <c r="D7028" s="282">
        <v>87</v>
      </c>
      <c r="E7028" s="265"/>
    </row>
    <row r="7029" spans="1:5">
      <c r="A7029" s="283">
        <v>19477</v>
      </c>
      <c r="B7029" s="176">
        <v>1045.0999999999999</v>
      </c>
      <c r="C7029" s="176">
        <v>47.3</v>
      </c>
      <c r="D7029" s="282">
        <v>125</v>
      </c>
      <c r="E7029" s="265"/>
    </row>
    <row r="7030" spans="1:5">
      <c r="A7030" s="283">
        <v>19478</v>
      </c>
      <c r="B7030" s="176">
        <v>792.3</v>
      </c>
      <c r="C7030" s="176">
        <v>37.200000000000003</v>
      </c>
      <c r="D7030" s="282">
        <v>87</v>
      </c>
      <c r="E7030" s="265"/>
    </row>
    <row r="7031" spans="1:5">
      <c r="A7031" s="283">
        <v>19480</v>
      </c>
      <c r="B7031" s="176">
        <v>0</v>
      </c>
      <c r="C7031" s="176">
        <v>0</v>
      </c>
      <c r="D7031" s="282">
        <v>87</v>
      </c>
      <c r="E7031" s="265"/>
    </row>
    <row r="7032" spans="1:5">
      <c r="A7032" s="283">
        <v>19481</v>
      </c>
      <c r="B7032" s="176">
        <v>0</v>
      </c>
      <c r="C7032" s="176">
        <v>0</v>
      </c>
      <c r="D7032" s="282">
        <v>87</v>
      </c>
      <c r="E7032" s="265"/>
    </row>
    <row r="7033" spans="1:5">
      <c r="A7033" s="283">
        <v>19482</v>
      </c>
      <c r="B7033" s="176">
        <v>0</v>
      </c>
      <c r="C7033" s="176">
        <v>0</v>
      </c>
      <c r="D7033" s="282">
        <v>87</v>
      </c>
      <c r="E7033" s="265"/>
    </row>
    <row r="7034" spans="1:5">
      <c r="A7034" s="283">
        <v>19484</v>
      </c>
      <c r="B7034" s="176">
        <v>2907.7</v>
      </c>
      <c r="C7034" s="176">
        <v>33.700000000000003</v>
      </c>
      <c r="D7034" s="282">
        <v>87</v>
      </c>
      <c r="E7034" s="265"/>
    </row>
    <row r="7035" spans="1:5">
      <c r="A7035" s="283">
        <v>19486</v>
      </c>
      <c r="B7035" s="176">
        <v>0</v>
      </c>
      <c r="C7035" s="176">
        <v>0</v>
      </c>
      <c r="D7035" s="282">
        <v>87</v>
      </c>
      <c r="E7035" s="265"/>
    </row>
    <row r="7036" spans="1:5">
      <c r="A7036" s="283">
        <v>19490</v>
      </c>
      <c r="B7036" s="176">
        <v>540</v>
      </c>
      <c r="C7036" s="176">
        <v>40.1</v>
      </c>
      <c r="D7036" s="282">
        <v>87</v>
      </c>
      <c r="E7036" s="265"/>
    </row>
    <row r="7037" spans="1:5">
      <c r="A7037" s="283">
        <v>19492</v>
      </c>
      <c r="B7037" s="176">
        <v>361.3</v>
      </c>
      <c r="C7037" s="176">
        <v>45</v>
      </c>
      <c r="D7037" s="282">
        <v>97</v>
      </c>
      <c r="E7037" s="265"/>
    </row>
    <row r="7038" spans="1:5">
      <c r="A7038" s="283">
        <v>19501</v>
      </c>
      <c r="B7038" s="176">
        <v>0</v>
      </c>
      <c r="C7038" s="176">
        <v>0</v>
      </c>
      <c r="D7038" s="282">
        <v>87</v>
      </c>
      <c r="E7038" s="265"/>
    </row>
    <row r="7039" spans="1:5">
      <c r="A7039" s="283">
        <v>19503</v>
      </c>
      <c r="B7039" s="176">
        <v>892.2</v>
      </c>
      <c r="C7039" s="176">
        <v>37.4</v>
      </c>
      <c r="D7039" s="282">
        <v>87</v>
      </c>
      <c r="E7039" s="265"/>
    </row>
    <row r="7040" spans="1:5">
      <c r="A7040" s="283">
        <v>19504</v>
      </c>
      <c r="B7040" s="176">
        <v>210.4</v>
      </c>
      <c r="C7040" s="176">
        <v>44.7</v>
      </c>
      <c r="D7040" s="282">
        <v>87</v>
      </c>
      <c r="E7040" s="265"/>
    </row>
    <row r="7041" spans="1:5">
      <c r="A7041" s="283">
        <v>19505</v>
      </c>
      <c r="B7041" s="176">
        <v>369.3</v>
      </c>
      <c r="C7041" s="176">
        <v>43</v>
      </c>
      <c r="D7041" s="282">
        <v>109</v>
      </c>
      <c r="E7041" s="265"/>
    </row>
    <row r="7042" spans="1:5">
      <c r="A7042" s="283">
        <v>19506</v>
      </c>
      <c r="B7042" s="176">
        <v>126.3</v>
      </c>
      <c r="C7042" s="176">
        <v>42.7</v>
      </c>
      <c r="D7042" s="282">
        <v>109</v>
      </c>
      <c r="E7042" s="265"/>
    </row>
    <row r="7043" spans="1:5">
      <c r="A7043" s="283">
        <v>19507</v>
      </c>
      <c r="B7043" s="176">
        <v>97</v>
      </c>
      <c r="C7043" s="176">
        <v>38.9</v>
      </c>
      <c r="D7043" s="282">
        <v>104</v>
      </c>
      <c r="E7043" s="265"/>
    </row>
    <row r="7044" spans="1:5">
      <c r="A7044" s="283">
        <v>19508</v>
      </c>
      <c r="B7044" s="176">
        <v>424.6</v>
      </c>
      <c r="C7044" s="176">
        <v>40.5</v>
      </c>
      <c r="D7044" s="282">
        <v>93</v>
      </c>
      <c r="E7044" s="265"/>
    </row>
    <row r="7045" spans="1:5">
      <c r="A7045" s="283">
        <v>19510</v>
      </c>
      <c r="B7045" s="176">
        <v>691.5</v>
      </c>
      <c r="C7045" s="176">
        <v>37.799999999999997</v>
      </c>
      <c r="D7045" s="282">
        <v>103</v>
      </c>
      <c r="E7045" s="265"/>
    </row>
    <row r="7046" spans="1:5">
      <c r="A7046" s="283">
        <v>19511</v>
      </c>
      <c r="B7046" s="176">
        <v>0</v>
      </c>
      <c r="C7046" s="176">
        <v>0</v>
      </c>
      <c r="D7046" s="282">
        <v>87</v>
      </c>
      <c r="E7046" s="265"/>
    </row>
    <row r="7047" spans="1:5">
      <c r="A7047" s="283">
        <v>19512</v>
      </c>
      <c r="B7047" s="176">
        <v>401.5</v>
      </c>
      <c r="C7047" s="176">
        <v>43.1</v>
      </c>
      <c r="D7047" s="282">
        <v>94</v>
      </c>
      <c r="E7047" s="265"/>
    </row>
    <row r="7048" spans="1:5">
      <c r="A7048" s="283">
        <v>19516</v>
      </c>
      <c r="B7048" s="176">
        <v>0</v>
      </c>
      <c r="C7048" s="176">
        <v>0</v>
      </c>
      <c r="D7048" s="282">
        <v>87</v>
      </c>
      <c r="E7048" s="265"/>
    </row>
    <row r="7049" spans="1:5">
      <c r="A7049" s="283">
        <v>19518</v>
      </c>
      <c r="B7049" s="176">
        <v>414.8</v>
      </c>
      <c r="C7049" s="176">
        <v>39.6</v>
      </c>
      <c r="D7049" s="282">
        <v>111</v>
      </c>
      <c r="E7049" s="265"/>
    </row>
    <row r="7050" spans="1:5">
      <c r="A7050" s="283">
        <v>19519</v>
      </c>
      <c r="B7050" s="176">
        <v>0</v>
      </c>
      <c r="C7050" s="176">
        <v>0</v>
      </c>
      <c r="D7050" s="282">
        <v>87</v>
      </c>
      <c r="E7050" s="265"/>
    </row>
    <row r="7051" spans="1:5">
      <c r="A7051" s="283">
        <v>19520</v>
      </c>
      <c r="B7051" s="176">
        <v>185.2</v>
      </c>
      <c r="C7051" s="176">
        <v>44.9</v>
      </c>
      <c r="D7051" s="282">
        <v>94</v>
      </c>
      <c r="E7051" s="265"/>
    </row>
    <row r="7052" spans="1:5">
      <c r="A7052" s="283">
        <v>19522</v>
      </c>
      <c r="B7052" s="176">
        <v>337.9</v>
      </c>
      <c r="C7052" s="176">
        <v>42.5</v>
      </c>
      <c r="D7052" s="282">
        <v>121</v>
      </c>
      <c r="E7052" s="265"/>
    </row>
    <row r="7053" spans="1:5">
      <c r="A7053" s="283">
        <v>19523</v>
      </c>
      <c r="B7053" s="176">
        <v>0</v>
      </c>
      <c r="C7053" s="176">
        <v>0</v>
      </c>
      <c r="D7053" s="282">
        <v>87</v>
      </c>
      <c r="E7053" s="265"/>
    </row>
    <row r="7054" spans="1:5">
      <c r="A7054" s="283">
        <v>19525</v>
      </c>
      <c r="B7054" s="176">
        <v>834.4</v>
      </c>
      <c r="C7054" s="176">
        <v>39.200000000000003</v>
      </c>
      <c r="D7054" s="282">
        <v>95</v>
      </c>
      <c r="E7054" s="265"/>
    </row>
    <row r="7055" spans="1:5">
      <c r="A7055" s="283">
        <v>19526</v>
      </c>
      <c r="B7055" s="176">
        <v>213.1</v>
      </c>
      <c r="C7055" s="176">
        <v>43.8</v>
      </c>
      <c r="D7055" s="282">
        <v>115</v>
      </c>
      <c r="E7055" s="265"/>
    </row>
    <row r="7056" spans="1:5">
      <c r="A7056" s="283">
        <v>19529</v>
      </c>
      <c r="B7056" s="176">
        <v>58.3</v>
      </c>
      <c r="C7056" s="176">
        <v>44.5</v>
      </c>
      <c r="D7056" s="282">
        <v>87</v>
      </c>
      <c r="E7056" s="265"/>
    </row>
    <row r="7057" spans="1:5">
      <c r="A7057" s="283">
        <v>19530</v>
      </c>
      <c r="B7057" s="176">
        <v>316.39999999999998</v>
      </c>
      <c r="C7057" s="176">
        <v>24.8</v>
      </c>
      <c r="D7057" s="282">
        <v>95</v>
      </c>
      <c r="E7057" s="265"/>
    </row>
    <row r="7058" spans="1:5">
      <c r="A7058" s="283">
        <v>19533</v>
      </c>
      <c r="B7058" s="176">
        <v>350.7</v>
      </c>
      <c r="C7058" s="176">
        <v>41.6</v>
      </c>
      <c r="D7058" s="282">
        <v>101</v>
      </c>
      <c r="E7058" s="265"/>
    </row>
    <row r="7059" spans="1:5">
      <c r="A7059" s="283">
        <v>19534</v>
      </c>
      <c r="B7059" s="176">
        <v>95.8</v>
      </c>
      <c r="C7059" s="176">
        <v>44.4</v>
      </c>
      <c r="D7059" s="282">
        <v>87</v>
      </c>
      <c r="E7059" s="265"/>
    </row>
    <row r="7060" spans="1:5">
      <c r="A7060" s="283">
        <v>19535</v>
      </c>
      <c r="B7060" s="176">
        <v>0</v>
      </c>
      <c r="C7060" s="176">
        <v>0</v>
      </c>
      <c r="D7060" s="282">
        <v>87</v>
      </c>
      <c r="E7060" s="265"/>
    </row>
    <row r="7061" spans="1:5">
      <c r="A7061" s="283">
        <v>19536</v>
      </c>
      <c r="B7061" s="176">
        <v>0</v>
      </c>
      <c r="C7061" s="176">
        <v>0</v>
      </c>
      <c r="D7061" s="282">
        <v>87</v>
      </c>
      <c r="E7061" s="265"/>
    </row>
    <row r="7062" spans="1:5">
      <c r="A7062" s="283">
        <v>19538</v>
      </c>
      <c r="B7062" s="176">
        <v>0</v>
      </c>
      <c r="C7062" s="176">
        <v>0</v>
      </c>
      <c r="D7062" s="282">
        <v>87</v>
      </c>
      <c r="E7062" s="265"/>
    </row>
    <row r="7063" spans="1:5">
      <c r="A7063" s="283">
        <v>19539</v>
      </c>
      <c r="B7063" s="176">
        <v>257.7</v>
      </c>
      <c r="C7063" s="176">
        <v>43.1</v>
      </c>
      <c r="D7063" s="282">
        <v>87</v>
      </c>
      <c r="E7063" s="265"/>
    </row>
    <row r="7064" spans="1:5">
      <c r="A7064" s="283">
        <v>19540</v>
      </c>
      <c r="B7064" s="176">
        <v>352.5</v>
      </c>
      <c r="C7064" s="176">
        <v>42.5</v>
      </c>
      <c r="D7064" s="282">
        <v>94</v>
      </c>
      <c r="E7064" s="265"/>
    </row>
    <row r="7065" spans="1:5">
      <c r="A7065" s="283">
        <v>19541</v>
      </c>
      <c r="B7065" s="176">
        <v>198.6</v>
      </c>
      <c r="C7065" s="176">
        <v>42.2</v>
      </c>
      <c r="D7065" s="282">
        <v>87</v>
      </c>
      <c r="E7065" s="265"/>
    </row>
    <row r="7066" spans="1:5">
      <c r="A7066" s="283">
        <v>19543</v>
      </c>
      <c r="B7066" s="176">
        <v>231.1</v>
      </c>
      <c r="C7066" s="176">
        <v>37.299999999999997</v>
      </c>
      <c r="D7066" s="282">
        <v>113</v>
      </c>
      <c r="E7066" s="265"/>
    </row>
    <row r="7067" spans="1:5">
      <c r="A7067" s="283">
        <v>19544</v>
      </c>
      <c r="B7067" s="176">
        <v>133.6</v>
      </c>
      <c r="C7067" s="176">
        <v>33.4</v>
      </c>
      <c r="D7067" s="282">
        <v>87</v>
      </c>
      <c r="E7067" s="265"/>
    </row>
    <row r="7068" spans="1:5">
      <c r="A7068" s="283">
        <v>19545</v>
      </c>
      <c r="B7068" s="176">
        <v>0</v>
      </c>
      <c r="C7068" s="176">
        <v>0</v>
      </c>
      <c r="D7068" s="282">
        <v>87</v>
      </c>
      <c r="E7068" s="265"/>
    </row>
    <row r="7069" spans="1:5">
      <c r="A7069" s="283">
        <v>19547</v>
      </c>
      <c r="B7069" s="176">
        <v>160.5</v>
      </c>
      <c r="C7069" s="176">
        <v>44</v>
      </c>
      <c r="D7069" s="282">
        <v>95</v>
      </c>
      <c r="E7069" s="265"/>
    </row>
    <row r="7070" spans="1:5">
      <c r="A7070" s="283">
        <v>19548</v>
      </c>
      <c r="B7070" s="176">
        <v>0</v>
      </c>
      <c r="C7070" s="176">
        <v>0</v>
      </c>
      <c r="D7070" s="282">
        <v>87</v>
      </c>
      <c r="E7070" s="265"/>
    </row>
    <row r="7071" spans="1:5">
      <c r="A7071" s="283">
        <v>19549</v>
      </c>
      <c r="B7071" s="176">
        <v>0</v>
      </c>
      <c r="C7071" s="176">
        <v>0</v>
      </c>
      <c r="D7071" s="282">
        <v>87</v>
      </c>
      <c r="E7071" s="265"/>
    </row>
    <row r="7072" spans="1:5">
      <c r="A7072" s="283">
        <v>19550</v>
      </c>
      <c r="B7072" s="176">
        <v>0</v>
      </c>
      <c r="C7072" s="176">
        <v>0</v>
      </c>
      <c r="D7072" s="282">
        <v>87</v>
      </c>
      <c r="E7072" s="265"/>
    </row>
    <row r="7073" spans="1:5">
      <c r="A7073" s="283">
        <v>19551</v>
      </c>
      <c r="B7073" s="176">
        <v>223.5</v>
      </c>
      <c r="C7073" s="176">
        <v>42.1</v>
      </c>
      <c r="D7073" s="282">
        <v>95</v>
      </c>
      <c r="E7073" s="265"/>
    </row>
    <row r="7074" spans="1:5">
      <c r="A7074" s="283">
        <v>19554</v>
      </c>
      <c r="B7074" s="176">
        <v>0</v>
      </c>
      <c r="C7074" s="176">
        <v>0</v>
      </c>
      <c r="D7074" s="282">
        <v>87</v>
      </c>
      <c r="E7074" s="265"/>
    </row>
    <row r="7075" spans="1:5">
      <c r="A7075" s="283">
        <v>19555</v>
      </c>
      <c r="B7075" s="176">
        <v>243.9</v>
      </c>
      <c r="C7075" s="176">
        <v>43.1</v>
      </c>
      <c r="D7075" s="282">
        <v>121</v>
      </c>
      <c r="E7075" s="265"/>
    </row>
    <row r="7076" spans="1:5">
      <c r="A7076" s="283">
        <v>19559</v>
      </c>
      <c r="B7076" s="176">
        <v>0</v>
      </c>
      <c r="C7076" s="176">
        <v>0</v>
      </c>
      <c r="D7076" s="282">
        <v>87</v>
      </c>
      <c r="E7076" s="265"/>
    </row>
    <row r="7077" spans="1:5">
      <c r="A7077" s="283">
        <v>19560</v>
      </c>
      <c r="B7077" s="176">
        <v>841.1</v>
      </c>
      <c r="C7077" s="176">
        <v>40.9</v>
      </c>
      <c r="D7077" s="282">
        <v>115</v>
      </c>
      <c r="E7077" s="265"/>
    </row>
    <row r="7078" spans="1:5">
      <c r="A7078" s="283">
        <v>19562</v>
      </c>
      <c r="B7078" s="176">
        <v>485.7</v>
      </c>
      <c r="C7078" s="176">
        <v>45.6</v>
      </c>
      <c r="D7078" s="282">
        <v>87</v>
      </c>
      <c r="E7078" s="265"/>
    </row>
    <row r="7079" spans="1:5">
      <c r="A7079" s="283">
        <v>19564</v>
      </c>
      <c r="B7079" s="176">
        <v>0</v>
      </c>
      <c r="C7079" s="176">
        <v>0</v>
      </c>
      <c r="D7079" s="282">
        <v>87</v>
      </c>
      <c r="E7079" s="265"/>
    </row>
    <row r="7080" spans="1:5">
      <c r="A7080" s="283">
        <v>19565</v>
      </c>
      <c r="B7080" s="176">
        <v>456.6</v>
      </c>
      <c r="C7080" s="176">
        <v>43.6</v>
      </c>
      <c r="D7080" s="282">
        <v>87</v>
      </c>
      <c r="E7080" s="265"/>
    </row>
    <row r="7081" spans="1:5">
      <c r="A7081" s="283">
        <v>19567</v>
      </c>
      <c r="B7081" s="176">
        <v>239.9</v>
      </c>
      <c r="C7081" s="176">
        <v>40.1</v>
      </c>
      <c r="D7081" s="282">
        <v>95</v>
      </c>
      <c r="E7081" s="265"/>
    </row>
    <row r="7082" spans="1:5">
      <c r="A7082" s="283">
        <v>19601</v>
      </c>
      <c r="B7082" s="176">
        <v>5954.6</v>
      </c>
      <c r="C7082" s="176">
        <v>30.7</v>
      </c>
      <c r="D7082" s="282">
        <v>125</v>
      </c>
      <c r="E7082" s="265"/>
    </row>
    <row r="7083" spans="1:5">
      <c r="A7083" s="283">
        <v>19602</v>
      </c>
      <c r="B7083" s="176">
        <v>6651.4</v>
      </c>
      <c r="C7083" s="176">
        <v>31</v>
      </c>
      <c r="D7083" s="282">
        <v>110</v>
      </c>
      <c r="E7083" s="265"/>
    </row>
    <row r="7084" spans="1:5">
      <c r="A7084" s="283">
        <v>19603</v>
      </c>
      <c r="B7084" s="176">
        <v>0</v>
      </c>
      <c r="C7084" s="176">
        <v>0</v>
      </c>
      <c r="D7084" s="282">
        <v>87</v>
      </c>
      <c r="E7084" s="265"/>
    </row>
    <row r="7085" spans="1:5">
      <c r="A7085" s="283">
        <v>19604</v>
      </c>
      <c r="B7085" s="176">
        <v>9934.1</v>
      </c>
      <c r="C7085" s="176">
        <v>26.9</v>
      </c>
      <c r="D7085" s="282">
        <v>87</v>
      </c>
      <c r="E7085" s="265"/>
    </row>
    <row r="7086" spans="1:5">
      <c r="A7086" s="283">
        <v>19605</v>
      </c>
      <c r="B7086" s="176">
        <v>1118.7</v>
      </c>
      <c r="C7086" s="176">
        <v>42.8</v>
      </c>
      <c r="D7086" s="282">
        <v>129</v>
      </c>
      <c r="E7086" s="265"/>
    </row>
    <row r="7087" spans="1:5">
      <c r="A7087" s="283">
        <v>19606</v>
      </c>
      <c r="B7087" s="176">
        <v>1155.8</v>
      </c>
      <c r="C7087" s="176">
        <v>39.9</v>
      </c>
      <c r="D7087" s="282">
        <v>122</v>
      </c>
      <c r="E7087" s="265"/>
    </row>
    <row r="7088" spans="1:5">
      <c r="A7088" s="283">
        <v>19607</v>
      </c>
      <c r="B7088" s="176">
        <v>1504.6</v>
      </c>
      <c r="C7088" s="176">
        <v>42.8</v>
      </c>
      <c r="D7088" s="282">
        <v>157</v>
      </c>
      <c r="E7088" s="265"/>
    </row>
    <row r="7089" spans="1:5">
      <c r="A7089" s="283">
        <v>19608</v>
      </c>
      <c r="B7089" s="176">
        <v>818.8</v>
      </c>
      <c r="C7089" s="176">
        <v>40.4</v>
      </c>
      <c r="D7089" s="282">
        <v>108</v>
      </c>
      <c r="E7089" s="265"/>
    </row>
    <row r="7090" spans="1:5">
      <c r="A7090" s="283">
        <v>19609</v>
      </c>
      <c r="B7090" s="176">
        <v>3915</v>
      </c>
      <c r="C7090" s="176">
        <v>41.7</v>
      </c>
      <c r="D7090" s="282">
        <v>96</v>
      </c>
      <c r="E7090" s="265"/>
    </row>
    <row r="7091" spans="1:5">
      <c r="A7091" s="283">
        <v>19610</v>
      </c>
      <c r="B7091" s="176">
        <v>1927.1</v>
      </c>
      <c r="C7091" s="176">
        <v>47</v>
      </c>
      <c r="D7091" s="282">
        <v>114</v>
      </c>
      <c r="E7091" s="265"/>
    </row>
    <row r="7092" spans="1:5">
      <c r="A7092" s="283">
        <v>19611</v>
      </c>
      <c r="B7092" s="176">
        <v>4653.3999999999996</v>
      </c>
      <c r="C7092" s="176">
        <v>32.6</v>
      </c>
      <c r="D7092" s="282">
        <v>129</v>
      </c>
      <c r="E7092" s="265"/>
    </row>
    <row r="7093" spans="1:5">
      <c r="A7093" s="283">
        <v>19612</v>
      </c>
      <c r="B7093" s="176">
        <v>0</v>
      </c>
      <c r="C7093" s="176">
        <v>0</v>
      </c>
      <c r="D7093" s="282">
        <v>87</v>
      </c>
      <c r="E7093" s="265"/>
    </row>
    <row r="7094" spans="1:5">
      <c r="A7094" s="283">
        <v>19701</v>
      </c>
      <c r="B7094" s="176">
        <v>1386</v>
      </c>
      <c r="C7094" s="176">
        <v>36.6</v>
      </c>
      <c r="D7094" s="282">
        <v>128</v>
      </c>
      <c r="E7094" s="265"/>
    </row>
    <row r="7095" spans="1:5">
      <c r="A7095" s="283">
        <v>19702</v>
      </c>
      <c r="B7095" s="176">
        <v>1786.6</v>
      </c>
      <c r="C7095" s="176">
        <v>33.4</v>
      </c>
      <c r="D7095" s="282">
        <v>138</v>
      </c>
      <c r="E7095" s="265"/>
    </row>
    <row r="7096" spans="1:5">
      <c r="A7096" s="283">
        <v>19703</v>
      </c>
      <c r="B7096" s="176">
        <v>3720.3</v>
      </c>
      <c r="C7096" s="176">
        <v>36.6</v>
      </c>
      <c r="D7096" s="282">
        <v>127</v>
      </c>
      <c r="E7096" s="265"/>
    </row>
    <row r="7097" spans="1:5">
      <c r="A7097" s="283">
        <v>19706</v>
      </c>
      <c r="B7097" s="176">
        <v>1225</v>
      </c>
      <c r="C7097" s="176">
        <v>40.9</v>
      </c>
      <c r="D7097" s="282">
        <v>87</v>
      </c>
      <c r="E7097" s="265"/>
    </row>
    <row r="7098" spans="1:5">
      <c r="A7098" s="283">
        <v>19707</v>
      </c>
      <c r="B7098" s="176">
        <v>1294.5999999999999</v>
      </c>
      <c r="C7098" s="176">
        <v>46</v>
      </c>
      <c r="D7098" s="282">
        <v>140</v>
      </c>
      <c r="E7098" s="265"/>
    </row>
    <row r="7099" spans="1:5">
      <c r="A7099" s="283">
        <v>19708</v>
      </c>
      <c r="B7099" s="176">
        <v>0</v>
      </c>
      <c r="C7099" s="176">
        <v>0</v>
      </c>
      <c r="D7099" s="282">
        <v>87</v>
      </c>
      <c r="E7099" s="265"/>
    </row>
    <row r="7100" spans="1:5">
      <c r="A7100" s="283">
        <v>19709</v>
      </c>
      <c r="B7100" s="176">
        <v>430.5</v>
      </c>
      <c r="C7100" s="176">
        <v>36.4</v>
      </c>
      <c r="D7100" s="282">
        <v>128</v>
      </c>
      <c r="E7100" s="265"/>
    </row>
    <row r="7101" spans="1:5">
      <c r="A7101" s="283">
        <v>19710</v>
      </c>
      <c r="B7101" s="176">
        <v>2391.1999999999998</v>
      </c>
      <c r="C7101" s="176">
        <v>52.3</v>
      </c>
      <c r="D7101" s="282">
        <v>87</v>
      </c>
      <c r="E7101" s="265"/>
    </row>
    <row r="7102" spans="1:5">
      <c r="A7102" s="283">
        <v>19711</v>
      </c>
      <c r="B7102" s="176">
        <v>1976.5</v>
      </c>
      <c r="C7102" s="176">
        <v>28.5</v>
      </c>
      <c r="D7102" s="282">
        <v>143</v>
      </c>
      <c r="E7102" s="265"/>
    </row>
    <row r="7103" spans="1:5">
      <c r="A7103" s="283">
        <v>19713</v>
      </c>
      <c r="B7103" s="176">
        <v>2883.7</v>
      </c>
      <c r="C7103" s="176">
        <v>36.299999999999997</v>
      </c>
      <c r="D7103" s="282">
        <v>147</v>
      </c>
      <c r="E7103" s="265"/>
    </row>
    <row r="7104" spans="1:5">
      <c r="A7104" s="283">
        <v>19714</v>
      </c>
      <c r="B7104" s="176">
        <v>0</v>
      </c>
      <c r="C7104" s="176">
        <v>0</v>
      </c>
      <c r="D7104" s="282">
        <v>87</v>
      </c>
      <c r="E7104" s="265"/>
    </row>
    <row r="7105" spans="1:5">
      <c r="A7105" s="283">
        <v>19715</v>
      </c>
      <c r="B7105" s="176">
        <v>0</v>
      </c>
      <c r="C7105" s="176">
        <v>0</v>
      </c>
      <c r="D7105" s="282">
        <v>87</v>
      </c>
      <c r="E7105" s="265"/>
    </row>
    <row r="7106" spans="1:5">
      <c r="A7106" s="283">
        <v>19716</v>
      </c>
      <c r="B7106" s="176">
        <v>0</v>
      </c>
      <c r="C7106" s="176">
        <v>0</v>
      </c>
      <c r="D7106" s="282">
        <v>87</v>
      </c>
      <c r="E7106" s="265"/>
    </row>
    <row r="7107" spans="1:5">
      <c r="A7107" s="283">
        <v>19717</v>
      </c>
      <c r="B7107" s="176">
        <v>2380.4</v>
      </c>
      <c r="C7107" s="176">
        <v>21.9</v>
      </c>
      <c r="D7107" s="282">
        <v>87</v>
      </c>
      <c r="E7107" s="265"/>
    </row>
    <row r="7108" spans="1:5">
      <c r="A7108" s="283">
        <v>19718</v>
      </c>
      <c r="B7108" s="176">
        <v>0</v>
      </c>
      <c r="C7108" s="176">
        <v>0</v>
      </c>
      <c r="D7108" s="282">
        <v>87</v>
      </c>
      <c r="E7108" s="265"/>
    </row>
    <row r="7109" spans="1:5">
      <c r="A7109" s="283">
        <v>19720</v>
      </c>
      <c r="B7109" s="176">
        <v>1470.5</v>
      </c>
      <c r="C7109" s="176">
        <v>36.700000000000003</v>
      </c>
      <c r="D7109" s="282">
        <v>175</v>
      </c>
      <c r="E7109" s="265"/>
    </row>
    <row r="7110" spans="1:5">
      <c r="A7110" s="283">
        <v>19721</v>
      </c>
      <c r="B7110" s="176">
        <v>0</v>
      </c>
      <c r="C7110" s="176">
        <v>0</v>
      </c>
      <c r="D7110" s="282">
        <v>87</v>
      </c>
      <c r="E7110" s="265"/>
    </row>
    <row r="7111" spans="1:5">
      <c r="A7111" s="283">
        <v>19730</v>
      </c>
      <c r="B7111" s="176">
        <v>0</v>
      </c>
      <c r="C7111" s="176">
        <v>0</v>
      </c>
      <c r="D7111" s="282">
        <v>87</v>
      </c>
      <c r="E7111" s="265"/>
    </row>
    <row r="7112" spans="1:5">
      <c r="A7112" s="283">
        <v>19731</v>
      </c>
      <c r="B7112" s="176">
        <v>161.19999999999999</v>
      </c>
      <c r="C7112" s="176">
        <v>41.7</v>
      </c>
      <c r="D7112" s="282">
        <v>87</v>
      </c>
      <c r="E7112" s="265"/>
    </row>
    <row r="7113" spans="1:5">
      <c r="A7113" s="283">
        <v>19732</v>
      </c>
      <c r="B7113" s="176">
        <v>0</v>
      </c>
      <c r="C7113" s="176">
        <v>0</v>
      </c>
      <c r="D7113" s="282">
        <v>87</v>
      </c>
      <c r="E7113" s="265"/>
    </row>
    <row r="7114" spans="1:5">
      <c r="A7114" s="283">
        <v>19733</v>
      </c>
      <c r="B7114" s="176">
        <v>0</v>
      </c>
      <c r="C7114" s="176">
        <v>0</v>
      </c>
      <c r="D7114" s="282">
        <v>87</v>
      </c>
      <c r="E7114" s="265"/>
    </row>
    <row r="7115" spans="1:5">
      <c r="A7115" s="283">
        <v>19734</v>
      </c>
      <c r="B7115" s="176">
        <v>160.69999999999999</v>
      </c>
      <c r="C7115" s="176">
        <v>36.9</v>
      </c>
      <c r="D7115" s="282">
        <v>95</v>
      </c>
      <c r="E7115" s="265"/>
    </row>
    <row r="7116" spans="1:5">
      <c r="A7116" s="283">
        <v>19735</v>
      </c>
      <c r="B7116" s="176">
        <v>0</v>
      </c>
      <c r="C7116" s="176">
        <v>0</v>
      </c>
      <c r="D7116" s="282">
        <v>87</v>
      </c>
      <c r="E7116" s="265"/>
    </row>
    <row r="7117" spans="1:5">
      <c r="A7117" s="283">
        <v>19736</v>
      </c>
      <c r="B7117" s="176">
        <v>209.1</v>
      </c>
      <c r="C7117" s="176">
        <v>52.4</v>
      </c>
      <c r="D7117" s="282">
        <v>97</v>
      </c>
      <c r="E7117" s="265"/>
    </row>
    <row r="7118" spans="1:5">
      <c r="A7118" s="283">
        <v>19801</v>
      </c>
      <c r="B7118" s="176">
        <v>4228.8</v>
      </c>
      <c r="C7118" s="176">
        <v>32.5</v>
      </c>
      <c r="D7118" s="282">
        <v>185</v>
      </c>
      <c r="E7118" s="265"/>
    </row>
    <row r="7119" spans="1:5">
      <c r="A7119" s="283">
        <v>19802</v>
      </c>
      <c r="B7119" s="176">
        <v>7392.3</v>
      </c>
      <c r="C7119" s="176">
        <v>35.6</v>
      </c>
      <c r="D7119" s="282">
        <v>138</v>
      </c>
      <c r="E7119" s="265"/>
    </row>
    <row r="7120" spans="1:5">
      <c r="A7120" s="283">
        <v>19803</v>
      </c>
      <c r="B7120" s="176">
        <v>1572.4</v>
      </c>
      <c r="C7120" s="176">
        <v>47.2</v>
      </c>
      <c r="D7120" s="282">
        <v>180</v>
      </c>
      <c r="E7120" s="265"/>
    </row>
    <row r="7121" spans="1:5">
      <c r="A7121" s="283">
        <v>19804</v>
      </c>
      <c r="B7121" s="176">
        <v>2736.6</v>
      </c>
      <c r="C7121" s="176">
        <v>38.9</v>
      </c>
      <c r="D7121" s="282">
        <v>117</v>
      </c>
      <c r="E7121" s="265"/>
    </row>
    <row r="7122" spans="1:5">
      <c r="A7122" s="283">
        <v>19805</v>
      </c>
      <c r="B7122" s="176">
        <v>6480.7</v>
      </c>
      <c r="C7122" s="176">
        <v>33.299999999999997</v>
      </c>
      <c r="D7122" s="282">
        <v>170</v>
      </c>
      <c r="E7122" s="265"/>
    </row>
    <row r="7123" spans="1:5">
      <c r="A7123" s="283">
        <v>19806</v>
      </c>
      <c r="B7123" s="176">
        <v>7800.3</v>
      </c>
      <c r="C7123" s="176">
        <v>42.4</v>
      </c>
      <c r="D7123" s="282">
        <v>131</v>
      </c>
      <c r="E7123" s="265"/>
    </row>
    <row r="7124" spans="1:5">
      <c r="A7124" s="283">
        <v>19807</v>
      </c>
      <c r="B7124" s="176">
        <v>402.3</v>
      </c>
      <c r="C7124" s="176">
        <v>48.1</v>
      </c>
      <c r="D7124" s="282">
        <v>125</v>
      </c>
      <c r="E7124" s="265"/>
    </row>
    <row r="7125" spans="1:5">
      <c r="A7125" s="283">
        <v>19808</v>
      </c>
      <c r="B7125" s="176">
        <v>2655.9</v>
      </c>
      <c r="C7125" s="176">
        <v>42.2</v>
      </c>
      <c r="D7125" s="282">
        <v>188</v>
      </c>
      <c r="E7125" s="265"/>
    </row>
    <row r="7126" spans="1:5">
      <c r="A7126" s="283">
        <v>19809</v>
      </c>
      <c r="B7126" s="176">
        <v>2732.5</v>
      </c>
      <c r="C7126" s="176">
        <v>39.9</v>
      </c>
      <c r="D7126" s="282">
        <v>162</v>
      </c>
      <c r="E7126" s="265"/>
    </row>
    <row r="7127" spans="1:5">
      <c r="A7127" s="283">
        <v>19810</v>
      </c>
      <c r="B7127" s="176">
        <v>3064.8</v>
      </c>
      <c r="C7127" s="176">
        <v>45.1</v>
      </c>
      <c r="D7127" s="282">
        <v>138</v>
      </c>
      <c r="E7127" s="265"/>
    </row>
    <row r="7128" spans="1:5">
      <c r="A7128" s="283">
        <v>19850</v>
      </c>
      <c r="B7128" s="176">
        <v>971.9</v>
      </c>
      <c r="C7128" s="176">
        <v>37.700000000000003</v>
      </c>
      <c r="D7128" s="282">
        <v>87</v>
      </c>
      <c r="E7128" s="265"/>
    </row>
    <row r="7129" spans="1:5">
      <c r="A7129" s="283">
        <v>19880</v>
      </c>
      <c r="B7129" s="176">
        <v>0</v>
      </c>
      <c r="C7129" s="176">
        <v>0</v>
      </c>
      <c r="D7129" s="282">
        <v>87</v>
      </c>
      <c r="E7129" s="265"/>
    </row>
    <row r="7130" spans="1:5">
      <c r="A7130" s="283">
        <v>19884</v>
      </c>
      <c r="B7130" s="176">
        <v>0</v>
      </c>
      <c r="C7130" s="176">
        <v>0</v>
      </c>
      <c r="D7130" s="282">
        <v>87</v>
      </c>
      <c r="E7130" s="265"/>
    </row>
    <row r="7131" spans="1:5">
      <c r="A7131" s="283">
        <v>19890</v>
      </c>
      <c r="B7131" s="176">
        <v>0</v>
      </c>
      <c r="C7131" s="176">
        <v>0</v>
      </c>
      <c r="D7131" s="282">
        <v>87</v>
      </c>
      <c r="E7131" s="265"/>
    </row>
    <row r="7132" spans="1:5">
      <c r="A7132" s="283">
        <v>19897</v>
      </c>
      <c r="B7132" s="176">
        <v>0</v>
      </c>
      <c r="C7132" s="176">
        <v>0</v>
      </c>
      <c r="D7132" s="282">
        <v>87</v>
      </c>
      <c r="E7132" s="265"/>
    </row>
    <row r="7133" spans="1:5">
      <c r="A7133" s="283">
        <v>19898</v>
      </c>
      <c r="B7133" s="176">
        <v>0</v>
      </c>
      <c r="C7133" s="176">
        <v>0</v>
      </c>
      <c r="D7133" s="282">
        <v>87</v>
      </c>
      <c r="E7133" s="265"/>
    </row>
    <row r="7134" spans="1:5">
      <c r="A7134" s="283">
        <v>19899</v>
      </c>
      <c r="B7134" s="176">
        <v>0</v>
      </c>
      <c r="C7134" s="176">
        <v>0</v>
      </c>
      <c r="D7134" s="282">
        <v>87</v>
      </c>
      <c r="E7134" s="265"/>
    </row>
    <row r="7135" spans="1:5">
      <c r="A7135" s="283">
        <v>19901</v>
      </c>
      <c r="B7135" s="176">
        <v>340.1</v>
      </c>
      <c r="C7135" s="176">
        <v>32.6</v>
      </c>
      <c r="D7135" s="282">
        <v>174</v>
      </c>
      <c r="E7135" s="265"/>
    </row>
    <row r="7136" spans="1:5">
      <c r="A7136" s="283">
        <v>19902</v>
      </c>
      <c r="B7136" s="176">
        <v>41.2</v>
      </c>
      <c r="C7136" s="176">
        <v>22.3</v>
      </c>
      <c r="D7136" s="282">
        <v>96</v>
      </c>
      <c r="E7136" s="265"/>
    </row>
    <row r="7137" spans="1:5">
      <c r="A7137" s="283">
        <v>19903</v>
      </c>
      <c r="B7137" s="176">
        <v>538.70000000000005</v>
      </c>
      <c r="C7137" s="176">
        <v>32.9</v>
      </c>
      <c r="D7137" s="282">
        <v>118</v>
      </c>
      <c r="E7137" s="265"/>
    </row>
    <row r="7138" spans="1:5">
      <c r="A7138" s="283">
        <v>19904</v>
      </c>
      <c r="B7138" s="176">
        <v>727.4</v>
      </c>
      <c r="C7138" s="176">
        <v>34.9</v>
      </c>
      <c r="D7138" s="282">
        <v>134</v>
      </c>
      <c r="E7138" s="265"/>
    </row>
    <row r="7139" spans="1:5">
      <c r="A7139" s="283">
        <v>19905</v>
      </c>
      <c r="B7139" s="176">
        <v>0</v>
      </c>
      <c r="C7139" s="176">
        <v>0</v>
      </c>
      <c r="D7139" s="282">
        <v>87</v>
      </c>
      <c r="E7139" s="265"/>
    </row>
    <row r="7140" spans="1:5">
      <c r="A7140" s="283">
        <v>19930</v>
      </c>
      <c r="B7140" s="176">
        <v>464.6</v>
      </c>
      <c r="C7140" s="176">
        <v>63.1</v>
      </c>
      <c r="D7140" s="282">
        <v>95</v>
      </c>
      <c r="E7140" s="265"/>
    </row>
    <row r="7141" spans="1:5">
      <c r="A7141" s="283">
        <v>19931</v>
      </c>
      <c r="B7141" s="176">
        <v>117.2</v>
      </c>
      <c r="C7141" s="176">
        <v>43.6</v>
      </c>
      <c r="D7141" s="282">
        <v>87</v>
      </c>
      <c r="E7141" s="265"/>
    </row>
    <row r="7142" spans="1:5">
      <c r="A7142" s="283">
        <v>19933</v>
      </c>
      <c r="B7142" s="176">
        <v>129.30000000000001</v>
      </c>
      <c r="C7142" s="176">
        <v>39.299999999999997</v>
      </c>
      <c r="D7142" s="282">
        <v>87</v>
      </c>
      <c r="E7142" s="265"/>
    </row>
    <row r="7143" spans="1:5">
      <c r="A7143" s="283">
        <v>19934</v>
      </c>
      <c r="B7143" s="176">
        <v>306.10000000000002</v>
      </c>
      <c r="C7143" s="176">
        <v>40.299999999999997</v>
      </c>
      <c r="D7143" s="282">
        <v>131</v>
      </c>
      <c r="E7143" s="265"/>
    </row>
    <row r="7144" spans="1:5">
      <c r="A7144" s="283">
        <v>19936</v>
      </c>
      <c r="B7144" s="176">
        <v>543.5</v>
      </c>
      <c r="C7144" s="176">
        <v>35.5</v>
      </c>
      <c r="D7144" s="282">
        <v>87</v>
      </c>
      <c r="E7144" s="265"/>
    </row>
    <row r="7145" spans="1:5">
      <c r="A7145" s="283">
        <v>19938</v>
      </c>
      <c r="B7145" s="176">
        <v>183.4</v>
      </c>
      <c r="C7145" s="176">
        <v>38.1</v>
      </c>
      <c r="D7145" s="282">
        <v>87</v>
      </c>
      <c r="E7145" s="265"/>
    </row>
    <row r="7146" spans="1:5">
      <c r="A7146" s="283">
        <v>19939</v>
      </c>
      <c r="B7146" s="176">
        <v>227.4</v>
      </c>
      <c r="C7146" s="176">
        <v>46.5</v>
      </c>
      <c r="D7146" s="282">
        <v>121</v>
      </c>
      <c r="E7146" s="265"/>
    </row>
    <row r="7147" spans="1:5">
      <c r="A7147" s="283">
        <v>19940</v>
      </c>
      <c r="B7147" s="176">
        <v>130.4</v>
      </c>
      <c r="C7147" s="176">
        <v>39.5</v>
      </c>
      <c r="D7147" s="282">
        <v>87</v>
      </c>
      <c r="E7147" s="265"/>
    </row>
    <row r="7148" spans="1:5">
      <c r="A7148" s="283">
        <v>19941</v>
      </c>
      <c r="B7148" s="176">
        <v>81.3</v>
      </c>
      <c r="C7148" s="176">
        <v>37.9</v>
      </c>
      <c r="D7148" s="282">
        <v>87</v>
      </c>
      <c r="E7148" s="265"/>
    </row>
    <row r="7149" spans="1:5">
      <c r="A7149" s="283">
        <v>19943</v>
      </c>
      <c r="B7149" s="176">
        <v>161.69999999999999</v>
      </c>
      <c r="C7149" s="176">
        <v>39.700000000000003</v>
      </c>
      <c r="D7149" s="282">
        <v>87</v>
      </c>
      <c r="E7149" s="265"/>
    </row>
    <row r="7150" spans="1:5">
      <c r="A7150" s="283">
        <v>19944</v>
      </c>
      <c r="B7150" s="176">
        <v>476.3</v>
      </c>
      <c r="C7150" s="176">
        <v>61.1</v>
      </c>
      <c r="D7150" s="282">
        <v>87</v>
      </c>
      <c r="E7150" s="265"/>
    </row>
    <row r="7151" spans="1:5">
      <c r="A7151" s="283">
        <v>19945</v>
      </c>
      <c r="B7151" s="176">
        <v>110.2</v>
      </c>
      <c r="C7151" s="176">
        <v>47.1</v>
      </c>
      <c r="D7151" s="282">
        <v>108</v>
      </c>
      <c r="E7151" s="265"/>
    </row>
    <row r="7152" spans="1:5">
      <c r="A7152" s="283">
        <v>19946</v>
      </c>
      <c r="B7152" s="176">
        <v>191.1</v>
      </c>
      <c r="C7152" s="176">
        <v>40.200000000000003</v>
      </c>
      <c r="D7152" s="282">
        <v>87</v>
      </c>
      <c r="E7152" s="265"/>
    </row>
    <row r="7153" spans="1:5">
      <c r="A7153" s="283">
        <v>19947</v>
      </c>
      <c r="B7153" s="176">
        <v>178.3</v>
      </c>
      <c r="C7153" s="176">
        <v>35.4</v>
      </c>
      <c r="D7153" s="282">
        <v>112</v>
      </c>
      <c r="E7153" s="265"/>
    </row>
    <row r="7154" spans="1:5">
      <c r="A7154" s="283">
        <v>19950</v>
      </c>
      <c r="B7154" s="176">
        <v>87.9</v>
      </c>
      <c r="C7154" s="176">
        <v>40.799999999999997</v>
      </c>
      <c r="D7154" s="282">
        <v>112</v>
      </c>
      <c r="E7154" s="265"/>
    </row>
    <row r="7155" spans="1:5">
      <c r="A7155" s="283">
        <v>19951</v>
      </c>
      <c r="B7155" s="176">
        <v>171.9</v>
      </c>
      <c r="C7155" s="176">
        <v>47.3</v>
      </c>
      <c r="D7155" s="282">
        <v>87</v>
      </c>
      <c r="E7155" s="265"/>
    </row>
    <row r="7156" spans="1:5">
      <c r="A7156" s="283">
        <v>19952</v>
      </c>
      <c r="B7156" s="176">
        <v>123.6</v>
      </c>
      <c r="C7156" s="176">
        <v>39.299999999999997</v>
      </c>
      <c r="D7156" s="282">
        <v>94</v>
      </c>
      <c r="E7156" s="265"/>
    </row>
    <row r="7157" spans="1:5">
      <c r="A7157" s="283">
        <v>19953</v>
      </c>
      <c r="B7157" s="176">
        <v>165.7</v>
      </c>
      <c r="C7157" s="176">
        <v>39.1</v>
      </c>
      <c r="D7157" s="282">
        <v>87</v>
      </c>
      <c r="E7157" s="265"/>
    </row>
    <row r="7158" spans="1:5">
      <c r="A7158" s="283">
        <v>19954</v>
      </c>
      <c r="B7158" s="176">
        <v>193.3</v>
      </c>
      <c r="C7158" s="176">
        <v>42.3</v>
      </c>
      <c r="D7158" s="282">
        <v>87</v>
      </c>
      <c r="E7158" s="265"/>
    </row>
    <row r="7159" spans="1:5">
      <c r="A7159" s="283">
        <v>19955</v>
      </c>
      <c r="B7159" s="176">
        <v>0</v>
      </c>
      <c r="C7159" s="176">
        <v>0</v>
      </c>
      <c r="D7159" s="282">
        <v>87</v>
      </c>
      <c r="E7159" s="265"/>
    </row>
    <row r="7160" spans="1:5">
      <c r="A7160" s="283">
        <v>19956</v>
      </c>
      <c r="B7160" s="176">
        <v>151</v>
      </c>
      <c r="C7160" s="176">
        <v>38.6</v>
      </c>
      <c r="D7160" s="282">
        <v>93</v>
      </c>
      <c r="E7160" s="265"/>
    </row>
    <row r="7161" spans="1:5">
      <c r="A7161" s="283">
        <v>19958</v>
      </c>
      <c r="B7161" s="176">
        <v>339.1</v>
      </c>
      <c r="C7161" s="176">
        <v>54</v>
      </c>
      <c r="D7161" s="282">
        <v>108</v>
      </c>
      <c r="E7161" s="265"/>
    </row>
    <row r="7162" spans="1:5">
      <c r="A7162" s="283">
        <v>19960</v>
      </c>
      <c r="B7162" s="176">
        <v>266.89999999999998</v>
      </c>
      <c r="C7162" s="176">
        <v>37.1</v>
      </c>
      <c r="D7162" s="282">
        <v>112</v>
      </c>
      <c r="E7162" s="265"/>
    </row>
    <row r="7163" spans="1:5">
      <c r="A7163" s="283">
        <v>19961</v>
      </c>
      <c r="B7163" s="176">
        <v>0</v>
      </c>
      <c r="C7163" s="176">
        <v>0</v>
      </c>
      <c r="D7163" s="282">
        <v>87</v>
      </c>
      <c r="E7163" s="265"/>
    </row>
    <row r="7164" spans="1:5">
      <c r="A7164" s="283">
        <v>19962</v>
      </c>
      <c r="B7164" s="176">
        <v>691.2</v>
      </c>
      <c r="C7164" s="176">
        <v>35.5</v>
      </c>
      <c r="D7164" s="282">
        <v>87</v>
      </c>
      <c r="E7164" s="265"/>
    </row>
    <row r="7165" spans="1:5">
      <c r="A7165" s="283">
        <v>19963</v>
      </c>
      <c r="B7165" s="176">
        <v>168.2</v>
      </c>
      <c r="C7165" s="176">
        <v>41.2</v>
      </c>
      <c r="D7165" s="282">
        <v>133</v>
      </c>
      <c r="E7165" s="265"/>
    </row>
    <row r="7166" spans="1:5">
      <c r="A7166" s="283">
        <v>19964</v>
      </c>
      <c r="B7166" s="176">
        <v>129.5</v>
      </c>
      <c r="C7166" s="176">
        <v>40.4</v>
      </c>
      <c r="D7166" s="282">
        <v>87</v>
      </c>
      <c r="E7166" s="265"/>
    </row>
    <row r="7167" spans="1:5">
      <c r="A7167" s="283">
        <v>19966</v>
      </c>
      <c r="B7167" s="176">
        <v>296.60000000000002</v>
      </c>
      <c r="C7167" s="176">
        <v>48.1</v>
      </c>
      <c r="D7167" s="282">
        <v>87</v>
      </c>
      <c r="E7167" s="265"/>
    </row>
    <row r="7168" spans="1:5">
      <c r="A7168" s="283">
        <v>19967</v>
      </c>
      <c r="B7168" s="176">
        <v>546.9</v>
      </c>
      <c r="C7168" s="176">
        <v>54.5</v>
      </c>
      <c r="D7168" s="282">
        <v>87</v>
      </c>
      <c r="E7168" s="265"/>
    </row>
    <row r="7169" spans="1:5">
      <c r="A7169" s="283">
        <v>19968</v>
      </c>
      <c r="B7169" s="176">
        <v>164.6</v>
      </c>
      <c r="C7169" s="176">
        <v>43.7</v>
      </c>
      <c r="D7169" s="282">
        <v>87</v>
      </c>
      <c r="E7169" s="265"/>
    </row>
    <row r="7170" spans="1:5">
      <c r="A7170" s="283">
        <v>19969</v>
      </c>
      <c r="B7170" s="176">
        <v>0</v>
      </c>
      <c r="C7170" s="176">
        <v>0</v>
      </c>
      <c r="D7170" s="282">
        <v>87</v>
      </c>
      <c r="E7170" s="265"/>
    </row>
    <row r="7171" spans="1:5">
      <c r="A7171" s="283">
        <v>19970</v>
      </c>
      <c r="B7171" s="176">
        <v>533.9</v>
      </c>
      <c r="C7171" s="176">
        <v>57.3</v>
      </c>
      <c r="D7171" s="282">
        <v>87</v>
      </c>
      <c r="E7171" s="265"/>
    </row>
    <row r="7172" spans="1:5">
      <c r="A7172" s="283">
        <v>19971</v>
      </c>
      <c r="B7172" s="176">
        <v>696.3</v>
      </c>
      <c r="C7172" s="176">
        <v>54.4</v>
      </c>
      <c r="D7172" s="282">
        <v>95</v>
      </c>
      <c r="E7172" s="265"/>
    </row>
    <row r="7173" spans="1:5">
      <c r="A7173" s="283">
        <v>19973</v>
      </c>
      <c r="B7173" s="176">
        <v>236.9</v>
      </c>
      <c r="C7173" s="176">
        <v>39.700000000000003</v>
      </c>
      <c r="D7173" s="282">
        <v>120</v>
      </c>
      <c r="E7173" s="265"/>
    </row>
    <row r="7174" spans="1:5">
      <c r="A7174" s="283">
        <v>19975</v>
      </c>
      <c r="B7174" s="176">
        <v>269.10000000000002</v>
      </c>
      <c r="C7174" s="176">
        <v>51</v>
      </c>
      <c r="D7174" s="282">
        <v>96</v>
      </c>
      <c r="E7174" s="265"/>
    </row>
    <row r="7175" spans="1:5">
      <c r="A7175" s="283">
        <v>19977</v>
      </c>
      <c r="B7175" s="176">
        <v>337.1</v>
      </c>
      <c r="C7175" s="176">
        <v>36.4</v>
      </c>
      <c r="D7175" s="282">
        <v>108</v>
      </c>
      <c r="E7175" s="265"/>
    </row>
    <row r="7176" spans="1:5">
      <c r="A7176" s="283">
        <v>19979</v>
      </c>
      <c r="B7176" s="176">
        <v>163.4</v>
      </c>
      <c r="C7176" s="176">
        <v>43</v>
      </c>
      <c r="D7176" s="282">
        <v>87</v>
      </c>
      <c r="E7176" s="265"/>
    </row>
    <row r="7177" spans="1:5">
      <c r="A7177" s="283">
        <v>19980</v>
      </c>
      <c r="B7177" s="176">
        <v>224.6</v>
      </c>
      <c r="C7177" s="176">
        <v>42.3</v>
      </c>
      <c r="D7177" s="282">
        <v>87</v>
      </c>
      <c r="E7177" s="265"/>
    </row>
    <row r="7178" spans="1:5">
      <c r="A7178" s="283">
        <v>20001</v>
      </c>
      <c r="B7178" s="176">
        <v>15725.4</v>
      </c>
      <c r="C7178" s="176">
        <v>31.3</v>
      </c>
      <c r="D7178" s="282">
        <v>181</v>
      </c>
      <c r="E7178" s="265"/>
    </row>
    <row r="7179" spans="1:5">
      <c r="A7179" s="283">
        <v>20002</v>
      </c>
      <c r="B7179" s="176">
        <v>11663</v>
      </c>
      <c r="C7179" s="176">
        <v>35</v>
      </c>
      <c r="D7179" s="282">
        <v>179</v>
      </c>
      <c r="E7179" s="265"/>
    </row>
    <row r="7180" spans="1:5">
      <c r="A7180" s="283">
        <v>20003</v>
      </c>
      <c r="B7180" s="176">
        <v>10075.1</v>
      </c>
      <c r="C7180" s="176">
        <v>34</v>
      </c>
      <c r="D7180" s="282">
        <v>177</v>
      </c>
      <c r="E7180" s="265"/>
    </row>
    <row r="7181" spans="1:5">
      <c r="A7181" s="283">
        <v>20004</v>
      </c>
      <c r="B7181" s="176">
        <v>916.9</v>
      </c>
      <c r="C7181" s="176">
        <v>38.200000000000003</v>
      </c>
      <c r="D7181" s="282">
        <v>180</v>
      </c>
      <c r="E7181" s="265"/>
    </row>
    <row r="7182" spans="1:5">
      <c r="A7182" s="283">
        <v>20005</v>
      </c>
      <c r="B7182" s="176">
        <v>30563.1</v>
      </c>
      <c r="C7182" s="176">
        <v>33.200000000000003</v>
      </c>
      <c r="D7182" s="282">
        <v>162</v>
      </c>
      <c r="E7182" s="265"/>
    </row>
    <row r="7183" spans="1:5">
      <c r="A7183" s="283">
        <v>20006</v>
      </c>
      <c r="B7183" s="176">
        <v>19883.099999999999</v>
      </c>
      <c r="C7183" s="176">
        <v>22</v>
      </c>
      <c r="D7183" s="282">
        <v>180</v>
      </c>
      <c r="E7183" s="265"/>
    </row>
    <row r="7184" spans="1:5">
      <c r="A7184" s="283">
        <v>20007</v>
      </c>
      <c r="B7184" s="176">
        <v>9462</v>
      </c>
      <c r="C7184" s="176">
        <v>29.5</v>
      </c>
      <c r="D7184" s="282">
        <v>188</v>
      </c>
      <c r="E7184" s="265"/>
    </row>
    <row r="7185" spans="1:5">
      <c r="A7185" s="283">
        <v>20008</v>
      </c>
      <c r="B7185" s="176">
        <v>8153.9</v>
      </c>
      <c r="C7185" s="176">
        <v>36.5</v>
      </c>
      <c r="D7185" s="282">
        <v>187</v>
      </c>
      <c r="E7185" s="265"/>
    </row>
    <row r="7186" spans="1:5">
      <c r="A7186" s="283">
        <v>20009</v>
      </c>
      <c r="B7186" s="176">
        <v>36349.1</v>
      </c>
      <c r="C7186" s="176">
        <v>33</v>
      </c>
      <c r="D7186" s="282">
        <v>147</v>
      </c>
      <c r="E7186" s="265"/>
    </row>
    <row r="7187" spans="1:5">
      <c r="A7187" s="283">
        <v>20010</v>
      </c>
      <c r="B7187" s="176">
        <v>28639.1</v>
      </c>
      <c r="C7187" s="176">
        <v>32.799999999999997</v>
      </c>
      <c r="D7187" s="282">
        <v>138</v>
      </c>
      <c r="E7187" s="265"/>
    </row>
    <row r="7188" spans="1:5">
      <c r="A7188" s="283">
        <v>20011</v>
      </c>
      <c r="B7188" s="176">
        <v>11658.1</v>
      </c>
      <c r="C7188" s="176">
        <v>37.9</v>
      </c>
      <c r="D7188" s="282">
        <v>135</v>
      </c>
      <c r="E7188" s="265"/>
    </row>
    <row r="7189" spans="1:5">
      <c r="A7189" s="283">
        <v>20012</v>
      </c>
      <c r="B7189" s="176">
        <v>5702.5</v>
      </c>
      <c r="C7189" s="176">
        <v>43.3</v>
      </c>
      <c r="D7189" s="282">
        <v>161</v>
      </c>
      <c r="E7189" s="265"/>
    </row>
    <row r="7190" spans="1:5">
      <c r="A7190" s="283">
        <v>20013</v>
      </c>
      <c r="B7190" s="176">
        <v>0</v>
      </c>
      <c r="C7190" s="176">
        <v>0</v>
      </c>
      <c r="D7190" s="282">
        <v>87</v>
      </c>
      <c r="E7190" s="265"/>
    </row>
    <row r="7191" spans="1:5">
      <c r="A7191" s="283">
        <v>20015</v>
      </c>
      <c r="B7191" s="176">
        <v>5064.8</v>
      </c>
      <c r="C7191" s="176">
        <v>44.5</v>
      </c>
      <c r="D7191" s="282">
        <v>138</v>
      </c>
      <c r="E7191" s="265"/>
    </row>
    <row r="7192" spans="1:5">
      <c r="A7192" s="283">
        <v>20016</v>
      </c>
      <c r="B7192" s="176">
        <v>7371.7</v>
      </c>
      <c r="C7192" s="176">
        <v>36.9</v>
      </c>
      <c r="D7192" s="282">
        <v>189</v>
      </c>
      <c r="E7192" s="265"/>
    </row>
    <row r="7193" spans="1:5">
      <c r="A7193" s="283">
        <v>20017</v>
      </c>
      <c r="B7193" s="176">
        <v>6780.4</v>
      </c>
      <c r="C7193" s="176">
        <v>42</v>
      </c>
      <c r="D7193" s="282">
        <v>190</v>
      </c>
      <c r="E7193" s="265"/>
    </row>
    <row r="7194" spans="1:5">
      <c r="A7194" s="283">
        <v>20018</v>
      </c>
      <c r="B7194" s="176">
        <v>4564.8999999999996</v>
      </c>
      <c r="C7194" s="176">
        <v>43</v>
      </c>
      <c r="D7194" s="282">
        <v>132</v>
      </c>
      <c r="E7194" s="265"/>
    </row>
    <row r="7195" spans="1:5">
      <c r="A7195" s="283">
        <v>20019</v>
      </c>
      <c r="B7195" s="176">
        <v>9420.2000000000007</v>
      </c>
      <c r="C7195" s="176">
        <v>35</v>
      </c>
      <c r="D7195" s="282">
        <v>139</v>
      </c>
      <c r="E7195" s="265"/>
    </row>
    <row r="7196" spans="1:5">
      <c r="A7196" s="283">
        <v>20020</v>
      </c>
      <c r="B7196" s="176">
        <v>10278.700000000001</v>
      </c>
      <c r="C7196" s="176">
        <v>33.200000000000003</v>
      </c>
      <c r="D7196" s="282">
        <v>126</v>
      </c>
      <c r="E7196" s="265"/>
    </row>
    <row r="7197" spans="1:5">
      <c r="A7197" s="283">
        <v>20024</v>
      </c>
      <c r="B7197" s="176">
        <v>9446</v>
      </c>
      <c r="C7197" s="176">
        <v>40</v>
      </c>
      <c r="D7197" s="282">
        <v>163</v>
      </c>
      <c r="E7197" s="265"/>
    </row>
    <row r="7198" spans="1:5">
      <c r="A7198" s="283">
        <v>20026</v>
      </c>
      <c r="B7198" s="176">
        <v>3792.4</v>
      </c>
      <c r="C7198" s="176">
        <v>36</v>
      </c>
      <c r="D7198" s="282">
        <v>87</v>
      </c>
      <c r="E7198" s="265"/>
    </row>
    <row r="7199" spans="1:5">
      <c r="A7199" s="283">
        <v>20027</v>
      </c>
      <c r="B7199" s="176">
        <v>0</v>
      </c>
      <c r="C7199" s="176">
        <v>0</v>
      </c>
      <c r="D7199" s="282">
        <v>87</v>
      </c>
      <c r="E7199" s="265"/>
    </row>
    <row r="7200" spans="1:5">
      <c r="A7200" s="283">
        <v>20029</v>
      </c>
      <c r="B7200" s="176">
        <v>0</v>
      </c>
      <c r="C7200" s="176">
        <v>0</v>
      </c>
      <c r="D7200" s="282">
        <v>87</v>
      </c>
      <c r="E7200" s="265"/>
    </row>
    <row r="7201" spans="1:5">
      <c r="A7201" s="283">
        <v>20030</v>
      </c>
      <c r="B7201" s="176">
        <v>0</v>
      </c>
      <c r="C7201" s="176">
        <v>0</v>
      </c>
      <c r="D7201" s="282">
        <v>87</v>
      </c>
      <c r="E7201" s="265"/>
    </row>
    <row r="7202" spans="1:5">
      <c r="A7202" s="283">
        <v>20032</v>
      </c>
      <c r="B7202" s="176">
        <v>6213.9</v>
      </c>
      <c r="C7202" s="176">
        <v>30.5</v>
      </c>
      <c r="D7202" s="282">
        <v>172</v>
      </c>
      <c r="E7202" s="265"/>
    </row>
    <row r="7203" spans="1:5">
      <c r="A7203" s="283">
        <v>20033</v>
      </c>
      <c r="B7203" s="176">
        <v>0</v>
      </c>
      <c r="C7203" s="176">
        <v>0</v>
      </c>
      <c r="D7203" s="282">
        <v>87</v>
      </c>
      <c r="E7203" s="265"/>
    </row>
    <row r="7204" spans="1:5">
      <c r="A7204" s="283">
        <v>20035</v>
      </c>
      <c r="B7204" s="176">
        <v>0</v>
      </c>
      <c r="C7204" s="176">
        <v>0</v>
      </c>
      <c r="D7204" s="282">
        <v>87</v>
      </c>
      <c r="E7204" s="265"/>
    </row>
    <row r="7205" spans="1:5">
      <c r="A7205" s="283">
        <v>20036</v>
      </c>
      <c r="B7205" s="176">
        <v>18129.3</v>
      </c>
      <c r="C7205" s="176">
        <v>32.6</v>
      </c>
      <c r="D7205" s="282">
        <v>189</v>
      </c>
      <c r="E7205" s="265"/>
    </row>
    <row r="7206" spans="1:5">
      <c r="A7206" s="283">
        <v>20037</v>
      </c>
      <c r="B7206" s="176">
        <v>24523</v>
      </c>
      <c r="C7206" s="176">
        <v>26.7</v>
      </c>
      <c r="D7206" s="282">
        <v>149</v>
      </c>
      <c r="E7206" s="265"/>
    </row>
    <row r="7207" spans="1:5">
      <c r="A7207" s="283">
        <v>20038</v>
      </c>
      <c r="B7207" s="176">
        <v>0</v>
      </c>
      <c r="C7207" s="176">
        <v>0</v>
      </c>
      <c r="D7207" s="282">
        <v>87</v>
      </c>
      <c r="E7207" s="265"/>
    </row>
    <row r="7208" spans="1:5">
      <c r="A7208" s="283">
        <v>20039</v>
      </c>
      <c r="B7208" s="176">
        <v>24391.200000000001</v>
      </c>
      <c r="C7208" s="176">
        <v>37.200000000000003</v>
      </c>
      <c r="D7208" s="282">
        <v>87</v>
      </c>
      <c r="E7208" s="265"/>
    </row>
    <row r="7209" spans="1:5">
      <c r="A7209" s="283">
        <v>20040</v>
      </c>
      <c r="B7209" s="176">
        <v>0</v>
      </c>
      <c r="C7209" s="176">
        <v>0</v>
      </c>
      <c r="D7209" s="282">
        <v>87</v>
      </c>
      <c r="E7209" s="265"/>
    </row>
    <row r="7210" spans="1:5">
      <c r="A7210" s="283">
        <v>20041</v>
      </c>
      <c r="B7210" s="176">
        <v>3543</v>
      </c>
      <c r="C7210" s="176">
        <v>44.8</v>
      </c>
      <c r="D7210" s="282">
        <v>87</v>
      </c>
      <c r="E7210" s="265"/>
    </row>
    <row r="7211" spans="1:5">
      <c r="A7211" s="283">
        <v>20042</v>
      </c>
      <c r="B7211" s="176">
        <v>0</v>
      </c>
      <c r="C7211" s="176">
        <v>0</v>
      </c>
      <c r="D7211" s="282">
        <v>87</v>
      </c>
      <c r="E7211" s="265"/>
    </row>
    <row r="7212" spans="1:5">
      <c r="A7212" s="283">
        <v>20043</v>
      </c>
      <c r="B7212" s="176">
        <v>0</v>
      </c>
      <c r="C7212" s="176">
        <v>0</v>
      </c>
      <c r="D7212" s="282">
        <v>87</v>
      </c>
      <c r="E7212" s="265"/>
    </row>
    <row r="7213" spans="1:5">
      <c r="A7213" s="283">
        <v>20044</v>
      </c>
      <c r="B7213" s="176">
        <v>0</v>
      </c>
      <c r="C7213" s="176">
        <v>0</v>
      </c>
      <c r="D7213" s="282">
        <v>87</v>
      </c>
      <c r="E7213" s="265"/>
    </row>
    <row r="7214" spans="1:5">
      <c r="A7214" s="283">
        <v>20045</v>
      </c>
      <c r="B7214" s="176">
        <v>0</v>
      </c>
      <c r="C7214" s="176">
        <v>0</v>
      </c>
      <c r="D7214" s="282">
        <v>87</v>
      </c>
      <c r="E7214" s="265"/>
    </row>
    <row r="7215" spans="1:5">
      <c r="A7215" s="283">
        <v>20049</v>
      </c>
      <c r="B7215" s="176">
        <v>0</v>
      </c>
      <c r="C7215" s="176">
        <v>0</v>
      </c>
      <c r="D7215" s="282">
        <v>87</v>
      </c>
      <c r="E7215" s="265"/>
    </row>
    <row r="7216" spans="1:5">
      <c r="A7216" s="283">
        <v>20050</v>
      </c>
      <c r="B7216" s="176">
        <v>0</v>
      </c>
      <c r="C7216" s="176">
        <v>0</v>
      </c>
      <c r="D7216" s="282">
        <v>87</v>
      </c>
      <c r="E7216" s="265"/>
    </row>
    <row r="7217" spans="1:5">
      <c r="A7217" s="283">
        <v>20052</v>
      </c>
      <c r="B7217" s="176">
        <v>0</v>
      </c>
      <c r="C7217" s="176">
        <v>0</v>
      </c>
      <c r="D7217" s="282">
        <v>87</v>
      </c>
      <c r="E7217" s="265"/>
    </row>
    <row r="7218" spans="1:5">
      <c r="A7218" s="283">
        <v>20055</v>
      </c>
      <c r="B7218" s="176">
        <v>0</v>
      </c>
      <c r="C7218" s="176">
        <v>0</v>
      </c>
      <c r="D7218" s="282">
        <v>87</v>
      </c>
      <c r="E7218" s="265"/>
    </row>
    <row r="7219" spans="1:5">
      <c r="A7219" s="283">
        <v>20056</v>
      </c>
      <c r="B7219" s="176">
        <v>0</v>
      </c>
      <c r="C7219" s="176">
        <v>0</v>
      </c>
      <c r="D7219" s="282">
        <v>87</v>
      </c>
      <c r="E7219" s="265"/>
    </row>
    <row r="7220" spans="1:5">
      <c r="A7220" s="283">
        <v>20057</v>
      </c>
      <c r="B7220" s="176">
        <v>18745.099999999999</v>
      </c>
      <c r="C7220" s="176">
        <v>21.5</v>
      </c>
      <c r="D7220" s="282">
        <v>128</v>
      </c>
      <c r="E7220" s="265"/>
    </row>
    <row r="7221" spans="1:5">
      <c r="A7221" s="283">
        <v>20059</v>
      </c>
      <c r="B7221" s="176">
        <v>0</v>
      </c>
      <c r="C7221" s="176">
        <v>0</v>
      </c>
      <c r="D7221" s="282">
        <v>87</v>
      </c>
      <c r="E7221" s="265"/>
    </row>
    <row r="7222" spans="1:5">
      <c r="A7222" s="283">
        <v>20060</v>
      </c>
      <c r="B7222" s="176">
        <v>0</v>
      </c>
      <c r="C7222" s="176">
        <v>0</v>
      </c>
      <c r="D7222" s="282">
        <v>87</v>
      </c>
      <c r="E7222" s="265"/>
    </row>
    <row r="7223" spans="1:5">
      <c r="A7223" s="283">
        <v>20061</v>
      </c>
      <c r="B7223" s="176">
        <v>0</v>
      </c>
      <c r="C7223" s="176">
        <v>0</v>
      </c>
      <c r="D7223" s="282">
        <v>87</v>
      </c>
      <c r="E7223" s="265"/>
    </row>
    <row r="7224" spans="1:5">
      <c r="A7224" s="283">
        <v>20062</v>
      </c>
      <c r="B7224" s="176">
        <v>0</v>
      </c>
      <c r="C7224" s="176">
        <v>0</v>
      </c>
      <c r="D7224" s="282">
        <v>87</v>
      </c>
      <c r="E7224" s="265"/>
    </row>
    <row r="7225" spans="1:5">
      <c r="A7225" s="283">
        <v>20064</v>
      </c>
      <c r="B7225" s="176">
        <v>0</v>
      </c>
      <c r="C7225" s="176">
        <v>0</v>
      </c>
      <c r="D7225" s="282">
        <v>87</v>
      </c>
      <c r="E7225" s="265"/>
    </row>
    <row r="7226" spans="1:5">
      <c r="A7226" s="283">
        <v>20065</v>
      </c>
      <c r="B7226" s="176">
        <v>0</v>
      </c>
      <c r="C7226" s="176">
        <v>0</v>
      </c>
      <c r="D7226" s="282">
        <v>87</v>
      </c>
      <c r="E7226" s="265"/>
    </row>
    <row r="7227" spans="1:5">
      <c r="A7227" s="283">
        <v>20066</v>
      </c>
      <c r="B7227" s="176">
        <v>0</v>
      </c>
      <c r="C7227" s="176">
        <v>0</v>
      </c>
      <c r="D7227" s="282">
        <v>87</v>
      </c>
      <c r="E7227" s="265"/>
    </row>
    <row r="7228" spans="1:5">
      <c r="A7228" s="283">
        <v>20067</v>
      </c>
      <c r="B7228" s="176">
        <v>0</v>
      </c>
      <c r="C7228" s="176">
        <v>0</v>
      </c>
      <c r="D7228" s="282">
        <v>87</v>
      </c>
      <c r="E7228" s="265"/>
    </row>
    <row r="7229" spans="1:5">
      <c r="A7229" s="283">
        <v>20070</v>
      </c>
      <c r="B7229" s="176">
        <v>0</v>
      </c>
      <c r="C7229" s="176">
        <v>0</v>
      </c>
      <c r="D7229" s="282">
        <v>87</v>
      </c>
      <c r="E7229" s="265"/>
    </row>
    <row r="7230" spans="1:5">
      <c r="A7230" s="283">
        <v>20071</v>
      </c>
      <c r="B7230" s="176">
        <v>0</v>
      </c>
      <c r="C7230" s="176">
        <v>0</v>
      </c>
      <c r="D7230" s="282">
        <v>87</v>
      </c>
      <c r="E7230" s="265"/>
    </row>
    <row r="7231" spans="1:5">
      <c r="A7231" s="283">
        <v>20075</v>
      </c>
      <c r="B7231" s="176">
        <v>0</v>
      </c>
      <c r="C7231" s="176">
        <v>0</v>
      </c>
      <c r="D7231" s="282">
        <v>87</v>
      </c>
      <c r="E7231" s="265"/>
    </row>
    <row r="7232" spans="1:5">
      <c r="A7232" s="283">
        <v>20076</v>
      </c>
      <c r="B7232" s="176">
        <v>0</v>
      </c>
      <c r="C7232" s="176">
        <v>0</v>
      </c>
      <c r="D7232" s="282">
        <v>87</v>
      </c>
      <c r="E7232" s="265"/>
    </row>
    <row r="7233" spans="1:5">
      <c r="A7233" s="283">
        <v>20080</v>
      </c>
      <c r="B7233" s="176">
        <v>0</v>
      </c>
      <c r="C7233" s="176">
        <v>0</v>
      </c>
      <c r="D7233" s="282">
        <v>87</v>
      </c>
      <c r="E7233" s="265"/>
    </row>
    <row r="7234" spans="1:5">
      <c r="A7234" s="283">
        <v>20090</v>
      </c>
      <c r="B7234" s="176">
        <v>0</v>
      </c>
      <c r="C7234" s="176">
        <v>0</v>
      </c>
      <c r="D7234" s="282">
        <v>87</v>
      </c>
      <c r="E7234" s="265"/>
    </row>
    <row r="7235" spans="1:5">
      <c r="A7235" s="283">
        <v>20091</v>
      </c>
      <c r="B7235" s="176">
        <v>0</v>
      </c>
      <c r="C7235" s="176">
        <v>0</v>
      </c>
      <c r="D7235" s="282">
        <v>87</v>
      </c>
      <c r="E7235" s="265"/>
    </row>
    <row r="7236" spans="1:5">
      <c r="A7236" s="283">
        <v>20101</v>
      </c>
      <c r="B7236" s="176">
        <v>0</v>
      </c>
      <c r="C7236" s="176">
        <v>0</v>
      </c>
      <c r="D7236" s="282">
        <v>87</v>
      </c>
      <c r="E7236" s="265"/>
    </row>
    <row r="7237" spans="1:5">
      <c r="A7237" s="283">
        <v>20102</v>
      </c>
      <c r="B7237" s="176">
        <v>0</v>
      </c>
      <c r="C7237" s="176">
        <v>0</v>
      </c>
      <c r="D7237" s="282">
        <v>87</v>
      </c>
      <c r="E7237" s="265"/>
    </row>
    <row r="7238" spans="1:5">
      <c r="A7238" s="283">
        <v>20103</v>
      </c>
      <c r="B7238" s="176">
        <v>0</v>
      </c>
      <c r="C7238" s="176">
        <v>0</v>
      </c>
      <c r="D7238" s="282">
        <v>87</v>
      </c>
      <c r="E7238" s="265"/>
    </row>
    <row r="7239" spans="1:5">
      <c r="A7239" s="283">
        <v>20104</v>
      </c>
      <c r="B7239" s="176">
        <v>0</v>
      </c>
      <c r="C7239" s="176">
        <v>0</v>
      </c>
      <c r="D7239" s="282">
        <v>87</v>
      </c>
      <c r="E7239" s="265"/>
    </row>
    <row r="7240" spans="1:5">
      <c r="A7240" s="283">
        <v>20105</v>
      </c>
      <c r="B7240" s="176">
        <v>312.7</v>
      </c>
      <c r="C7240" s="176">
        <v>32.200000000000003</v>
      </c>
      <c r="D7240" s="282">
        <v>102</v>
      </c>
      <c r="E7240" s="265"/>
    </row>
    <row r="7241" spans="1:5">
      <c r="A7241" s="283">
        <v>20106</v>
      </c>
      <c r="B7241" s="176">
        <v>86.4</v>
      </c>
      <c r="C7241" s="176">
        <v>43.9</v>
      </c>
      <c r="D7241" s="282">
        <v>87</v>
      </c>
      <c r="E7241" s="265"/>
    </row>
    <row r="7242" spans="1:5">
      <c r="A7242" s="283">
        <v>20108</v>
      </c>
      <c r="B7242" s="176">
        <v>0</v>
      </c>
      <c r="C7242" s="176">
        <v>0</v>
      </c>
      <c r="D7242" s="282">
        <v>87</v>
      </c>
      <c r="E7242" s="265"/>
    </row>
    <row r="7243" spans="1:5">
      <c r="A7243" s="283">
        <v>20109</v>
      </c>
      <c r="B7243" s="176">
        <v>2601.1999999999998</v>
      </c>
      <c r="C7243" s="176">
        <v>30.6</v>
      </c>
      <c r="D7243" s="282">
        <v>173</v>
      </c>
      <c r="E7243" s="265"/>
    </row>
    <row r="7244" spans="1:5">
      <c r="A7244" s="283">
        <v>20110</v>
      </c>
      <c r="B7244" s="176">
        <v>3374.3</v>
      </c>
      <c r="C7244" s="176">
        <v>32.6</v>
      </c>
      <c r="D7244" s="282">
        <v>180</v>
      </c>
      <c r="E7244" s="265"/>
    </row>
    <row r="7245" spans="1:5">
      <c r="A7245" s="283">
        <v>20111</v>
      </c>
      <c r="B7245" s="176">
        <v>1976.6</v>
      </c>
      <c r="C7245" s="176">
        <v>33</v>
      </c>
      <c r="D7245" s="282">
        <v>130</v>
      </c>
      <c r="E7245" s="265"/>
    </row>
    <row r="7246" spans="1:5">
      <c r="A7246" s="283">
        <v>20112</v>
      </c>
      <c r="B7246" s="176">
        <v>840.4</v>
      </c>
      <c r="C7246" s="176">
        <v>38.799999999999997</v>
      </c>
      <c r="D7246" s="282">
        <v>122</v>
      </c>
      <c r="E7246" s="265"/>
    </row>
    <row r="7247" spans="1:5">
      <c r="A7247" s="283">
        <v>20113</v>
      </c>
      <c r="B7247" s="176">
        <v>0</v>
      </c>
      <c r="C7247" s="176">
        <v>0</v>
      </c>
      <c r="D7247" s="282">
        <v>87</v>
      </c>
      <c r="E7247" s="265"/>
    </row>
    <row r="7248" spans="1:5">
      <c r="A7248" s="283">
        <v>20115</v>
      </c>
      <c r="B7248" s="176">
        <v>52.3</v>
      </c>
      <c r="C7248" s="176">
        <v>45.2</v>
      </c>
      <c r="D7248" s="282">
        <v>121</v>
      </c>
      <c r="E7248" s="265"/>
    </row>
    <row r="7249" spans="1:5">
      <c r="A7249" s="283">
        <v>20116</v>
      </c>
      <c r="B7249" s="176">
        <v>42.1</v>
      </c>
      <c r="C7249" s="176">
        <v>45.7</v>
      </c>
      <c r="D7249" s="282">
        <v>87</v>
      </c>
      <c r="E7249" s="265"/>
    </row>
    <row r="7250" spans="1:5">
      <c r="A7250" s="283">
        <v>20117</v>
      </c>
      <c r="B7250" s="176">
        <v>61.2</v>
      </c>
      <c r="C7250" s="176">
        <v>46.4</v>
      </c>
      <c r="D7250" s="282">
        <v>132</v>
      </c>
      <c r="E7250" s="265"/>
    </row>
    <row r="7251" spans="1:5">
      <c r="A7251" s="283">
        <v>20118</v>
      </c>
      <c r="B7251" s="176">
        <v>63.5</v>
      </c>
      <c r="C7251" s="176">
        <v>48.5</v>
      </c>
      <c r="D7251" s="282">
        <v>96</v>
      </c>
      <c r="E7251" s="265"/>
    </row>
    <row r="7252" spans="1:5">
      <c r="A7252" s="283">
        <v>20119</v>
      </c>
      <c r="B7252" s="176">
        <v>67.2</v>
      </c>
      <c r="C7252" s="176">
        <v>42.3</v>
      </c>
      <c r="D7252" s="282">
        <v>106</v>
      </c>
      <c r="E7252" s="265"/>
    </row>
    <row r="7253" spans="1:5">
      <c r="A7253" s="283">
        <v>20120</v>
      </c>
      <c r="B7253" s="176">
        <v>2129.4</v>
      </c>
      <c r="C7253" s="176">
        <v>35.299999999999997</v>
      </c>
      <c r="D7253" s="282">
        <v>107</v>
      </c>
      <c r="E7253" s="265"/>
    </row>
    <row r="7254" spans="1:5">
      <c r="A7254" s="283">
        <v>20121</v>
      </c>
      <c r="B7254" s="176">
        <v>3362.8</v>
      </c>
      <c r="C7254" s="176">
        <v>32.1</v>
      </c>
      <c r="D7254" s="282">
        <v>124</v>
      </c>
      <c r="E7254" s="265"/>
    </row>
    <row r="7255" spans="1:5">
      <c r="A7255" s="283">
        <v>20122</v>
      </c>
      <c r="B7255" s="176">
        <v>0</v>
      </c>
      <c r="C7255" s="176">
        <v>0</v>
      </c>
      <c r="D7255" s="282">
        <v>87</v>
      </c>
      <c r="E7255" s="265"/>
    </row>
    <row r="7256" spans="1:5">
      <c r="A7256" s="283">
        <v>20124</v>
      </c>
      <c r="B7256" s="176">
        <v>718.5</v>
      </c>
      <c r="C7256" s="176">
        <v>41.6</v>
      </c>
      <c r="D7256" s="282">
        <v>126</v>
      </c>
      <c r="E7256" s="265"/>
    </row>
    <row r="7257" spans="1:5">
      <c r="A7257" s="283">
        <v>20128</v>
      </c>
      <c r="B7257" s="176">
        <v>0</v>
      </c>
      <c r="C7257" s="176">
        <v>0</v>
      </c>
      <c r="D7257" s="282">
        <v>87</v>
      </c>
      <c r="E7257" s="265"/>
    </row>
    <row r="7258" spans="1:5">
      <c r="A7258" s="283">
        <v>20129</v>
      </c>
      <c r="B7258" s="176">
        <v>194.2</v>
      </c>
      <c r="C7258" s="176">
        <v>44.6</v>
      </c>
      <c r="D7258" s="282">
        <v>87</v>
      </c>
      <c r="E7258" s="265"/>
    </row>
    <row r="7259" spans="1:5">
      <c r="A7259" s="283">
        <v>20130</v>
      </c>
      <c r="B7259" s="176">
        <v>39.200000000000003</v>
      </c>
      <c r="C7259" s="176">
        <v>46.2</v>
      </c>
      <c r="D7259" s="282">
        <v>87</v>
      </c>
      <c r="E7259" s="265"/>
    </row>
    <row r="7260" spans="1:5">
      <c r="A7260" s="283">
        <v>20131</v>
      </c>
      <c r="B7260" s="176">
        <v>0</v>
      </c>
      <c r="C7260" s="176">
        <v>0</v>
      </c>
      <c r="D7260" s="282">
        <v>87</v>
      </c>
      <c r="E7260" s="265"/>
    </row>
    <row r="7261" spans="1:5">
      <c r="A7261" s="283">
        <v>20132</v>
      </c>
      <c r="B7261" s="176">
        <v>204.2</v>
      </c>
      <c r="C7261" s="176">
        <v>37.9</v>
      </c>
      <c r="D7261" s="282">
        <v>135</v>
      </c>
      <c r="E7261" s="265"/>
    </row>
    <row r="7262" spans="1:5">
      <c r="A7262" s="283">
        <v>20134</v>
      </c>
      <c r="B7262" s="176">
        <v>174.2</v>
      </c>
      <c r="C7262" s="176">
        <v>38.9</v>
      </c>
      <c r="D7262" s="282">
        <v>87</v>
      </c>
      <c r="E7262" s="265"/>
    </row>
    <row r="7263" spans="1:5">
      <c r="A7263" s="283">
        <v>20135</v>
      </c>
      <c r="B7263" s="176">
        <v>61.2</v>
      </c>
      <c r="C7263" s="176">
        <v>44.9</v>
      </c>
      <c r="D7263" s="282">
        <v>107</v>
      </c>
      <c r="E7263" s="265"/>
    </row>
    <row r="7264" spans="1:5">
      <c r="A7264" s="283">
        <v>20136</v>
      </c>
      <c r="B7264" s="176">
        <v>1378</v>
      </c>
      <c r="C7264" s="176">
        <v>31.2</v>
      </c>
      <c r="D7264" s="282">
        <v>112</v>
      </c>
      <c r="E7264" s="265"/>
    </row>
    <row r="7265" spans="1:5">
      <c r="A7265" s="283">
        <v>20137</v>
      </c>
      <c r="B7265" s="176">
        <v>96.6</v>
      </c>
      <c r="C7265" s="176">
        <v>46.4</v>
      </c>
      <c r="D7265" s="282">
        <v>87</v>
      </c>
      <c r="E7265" s="265"/>
    </row>
    <row r="7266" spans="1:5">
      <c r="A7266" s="283">
        <v>20138</v>
      </c>
      <c r="B7266" s="176">
        <v>0</v>
      </c>
      <c r="C7266" s="176">
        <v>0</v>
      </c>
      <c r="D7266" s="282">
        <v>87</v>
      </c>
      <c r="E7266" s="265"/>
    </row>
    <row r="7267" spans="1:5">
      <c r="A7267" s="283">
        <v>20139</v>
      </c>
      <c r="B7267" s="176">
        <v>0</v>
      </c>
      <c r="C7267" s="176">
        <v>0</v>
      </c>
      <c r="D7267" s="282">
        <v>87</v>
      </c>
      <c r="E7267" s="265"/>
    </row>
    <row r="7268" spans="1:5">
      <c r="A7268" s="283">
        <v>20140</v>
      </c>
      <c r="B7268" s="176">
        <v>0</v>
      </c>
      <c r="C7268" s="176">
        <v>0</v>
      </c>
      <c r="D7268" s="282">
        <v>87</v>
      </c>
      <c r="E7268" s="265"/>
    </row>
    <row r="7269" spans="1:5">
      <c r="A7269" s="283">
        <v>20141</v>
      </c>
      <c r="B7269" s="176">
        <v>173.1</v>
      </c>
      <c r="C7269" s="176">
        <v>37.799999999999997</v>
      </c>
      <c r="D7269" s="282">
        <v>87</v>
      </c>
      <c r="E7269" s="265"/>
    </row>
    <row r="7270" spans="1:5">
      <c r="A7270" s="283">
        <v>20142</v>
      </c>
      <c r="B7270" s="176">
        <v>150.9</v>
      </c>
      <c r="C7270" s="176">
        <v>39.4</v>
      </c>
      <c r="D7270" s="282">
        <v>87</v>
      </c>
      <c r="E7270" s="265"/>
    </row>
    <row r="7271" spans="1:5">
      <c r="A7271" s="283">
        <v>20143</v>
      </c>
      <c r="B7271" s="176">
        <v>194</v>
      </c>
      <c r="C7271" s="176">
        <v>42.5</v>
      </c>
      <c r="D7271" s="282">
        <v>87</v>
      </c>
      <c r="E7271" s="265"/>
    </row>
    <row r="7272" spans="1:5">
      <c r="A7272" s="283">
        <v>20144</v>
      </c>
      <c r="B7272" s="176">
        <v>28.9</v>
      </c>
      <c r="C7272" s="176">
        <v>47.9</v>
      </c>
      <c r="D7272" s="282">
        <v>87</v>
      </c>
      <c r="E7272" s="265"/>
    </row>
    <row r="7273" spans="1:5">
      <c r="A7273" s="283">
        <v>20146</v>
      </c>
      <c r="B7273" s="176">
        <v>431.7</v>
      </c>
      <c r="C7273" s="176">
        <v>30.4</v>
      </c>
      <c r="D7273" s="282">
        <v>96</v>
      </c>
      <c r="E7273" s="265"/>
    </row>
    <row r="7274" spans="1:5">
      <c r="A7274" s="283">
        <v>20147</v>
      </c>
      <c r="B7274" s="176">
        <v>2446.8000000000002</v>
      </c>
      <c r="C7274" s="176">
        <v>34.9</v>
      </c>
      <c r="D7274" s="282">
        <v>172</v>
      </c>
      <c r="E7274" s="265"/>
    </row>
    <row r="7275" spans="1:5">
      <c r="A7275" s="283">
        <v>20148</v>
      </c>
      <c r="B7275" s="176">
        <v>1490.4</v>
      </c>
      <c r="C7275" s="176">
        <v>31.1</v>
      </c>
      <c r="D7275" s="282">
        <v>131</v>
      </c>
      <c r="E7275" s="265"/>
    </row>
    <row r="7276" spans="1:5">
      <c r="A7276" s="283">
        <v>20151</v>
      </c>
      <c r="B7276" s="176">
        <v>2259.1</v>
      </c>
      <c r="C7276" s="176">
        <v>36.1</v>
      </c>
      <c r="D7276" s="282">
        <v>153</v>
      </c>
      <c r="E7276" s="265"/>
    </row>
    <row r="7277" spans="1:5">
      <c r="A7277" s="283">
        <v>20152</v>
      </c>
      <c r="B7277" s="176">
        <v>2084.6999999999998</v>
      </c>
      <c r="C7277" s="176">
        <v>32</v>
      </c>
      <c r="D7277" s="282">
        <v>131</v>
      </c>
      <c r="E7277" s="265"/>
    </row>
    <row r="7278" spans="1:5">
      <c r="A7278" s="283">
        <v>20153</v>
      </c>
      <c r="B7278" s="176">
        <v>0</v>
      </c>
      <c r="C7278" s="176">
        <v>0</v>
      </c>
      <c r="D7278" s="282">
        <v>87</v>
      </c>
      <c r="E7278" s="265"/>
    </row>
    <row r="7279" spans="1:5">
      <c r="A7279" s="283">
        <v>20155</v>
      </c>
      <c r="B7279" s="176">
        <v>854.7</v>
      </c>
      <c r="C7279" s="176">
        <v>37.299999999999997</v>
      </c>
      <c r="D7279" s="282">
        <v>122</v>
      </c>
      <c r="E7279" s="265"/>
    </row>
    <row r="7280" spans="1:5">
      <c r="A7280" s="283">
        <v>20156</v>
      </c>
      <c r="B7280" s="176">
        <v>608.1</v>
      </c>
      <c r="C7280" s="176">
        <v>42.3</v>
      </c>
      <c r="D7280" s="282">
        <v>87</v>
      </c>
      <c r="E7280" s="265"/>
    </row>
    <row r="7281" spans="1:5">
      <c r="A7281" s="283">
        <v>20158</v>
      </c>
      <c r="B7281" s="176">
        <v>296.5</v>
      </c>
      <c r="C7281" s="176">
        <v>40.4</v>
      </c>
      <c r="D7281" s="282">
        <v>126</v>
      </c>
      <c r="E7281" s="265"/>
    </row>
    <row r="7282" spans="1:5">
      <c r="A7282" s="283">
        <v>20159</v>
      </c>
      <c r="B7282" s="176">
        <v>143.6</v>
      </c>
      <c r="C7282" s="176">
        <v>41</v>
      </c>
      <c r="D7282" s="282">
        <v>87</v>
      </c>
      <c r="E7282" s="265"/>
    </row>
    <row r="7283" spans="1:5">
      <c r="A7283" s="283">
        <v>20160</v>
      </c>
      <c r="B7283" s="176">
        <v>0</v>
      </c>
      <c r="C7283" s="176">
        <v>0</v>
      </c>
      <c r="D7283" s="282">
        <v>87</v>
      </c>
      <c r="E7283" s="265"/>
    </row>
    <row r="7284" spans="1:5">
      <c r="A7284" s="283">
        <v>20164</v>
      </c>
      <c r="B7284" s="176">
        <v>4990.3</v>
      </c>
      <c r="C7284" s="176">
        <v>33.700000000000003</v>
      </c>
      <c r="D7284" s="282">
        <v>131</v>
      </c>
      <c r="E7284" s="265"/>
    </row>
    <row r="7285" spans="1:5">
      <c r="A7285" s="283">
        <v>20165</v>
      </c>
      <c r="B7285" s="176">
        <v>3288.3</v>
      </c>
      <c r="C7285" s="176">
        <v>36.6</v>
      </c>
      <c r="D7285" s="282">
        <v>130</v>
      </c>
      <c r="E7285" s="265"/>
    </row>
    <row r="7286" spans="1:5">
      <c r="A7286" s="283">
        <v>20166</v>
      </c>
      <c r="B7286" s="176">
        <v>435.8</v>
      </c>
      <c r="C7286" s="176">
        <v>32.299999999999997</v>
      </c>
      <c r="D7286" s="282">
        <v>138</v>
      </c>
      <c r="E7286" s="265"/>
    </row>
    <row r="7287" spans="1:5">
      <c r="A7287" s="283">
        <v>20167</v>
      </c>
      <c r="B7287" s="176">
        <v>3065</v>
      </c>
      <c r="C7287" s="176">
        <v>34.200000000000003</v>
      </c>
      <c r="D7287" s="282">
        <v>87</v>
      </c>
      <c r="E7287" s="265"/>
    </row>
    <row r="7288" spans="1:5">
      <c r="A7288" s="283">
        <v>20168</v>
      </c>
      <c r="B7288" s="176">
        <v>1464.1</v>
      </c>
      <c r="C7288" s="176">
        <v>30.8</v>
      </c>
      <c r="D7288" s="282">
        <v>87</v>
      </c>
      <c r="E7288" s="265"/>
    </row>
    <row r="7289" spans="1:5">
      <c r="A7289" s="283">
        <v>20169</v>
      </c>
      <c r="B7289" s="176">
        <v>557.9</v>
      </c>
      <c r="C7289" s="176">
        <v>37.9</v>
      </c>
      <c r="D7289" s="282">
        <v>102</v>
      </c>
      <c r="E7289" s="265"/>
    </row>
    <row r="7290" spans="1:5">
      <c r="A7290" s="283">
        <v>20170</v>
      </c>
      <c r="B7290" s="176">
        <v>4739</v>
      </c>
      <c r="C7290" s="176">
        <v>33.799999999999997</v>
      </c>
      <c r="D7290" s="282">
        <v>134</v>
      </c>
      <c r="E7290" s="265"/>
    </row>
    <row r="7291" spans="1:5">
      <c r="A7291" s="283">
        <v>20171</v>
      </c>
      <c r="B7291" s="176">
        <v>3722.7</v>
      </c>
      <c r="C7291" s="176">
        <v>34.700000000000003</v>
      </c>
      <c r="D7291" s="282">
        <v>131</v>
      </c>
      <c r="E7291" s="265"/>
    </row>
    <row r="7292" spans="1:5">
      <c r="A7292" s="283">
        <v>20172</v>
      </c>
      <c r="B7292" s="176">
        <v>0</v>
      </c>
      <c r="C7292" s="176">
        <v>0</v>
      </c>
      <c r="D7292" s="282">
        <v>87</v>
      </c>
      <c r="E7292" s="265"/>
    </row>
    <row r="7293" spans="1:5">
      <c r="A7293" s="283">
        <v>20175</v>
      </c>
      <c r="B7293" s="176">
        <v>506.2</v>
      </c>
      <c r="C7293" s="176">
        <v>35.299999999999997</v>
      </c>
      <c r="D7293" s="282">
        <v>136</v>
      </c>
      <c r="E7293" s="265"/>
    </row>
    <row r="7294" spans="1:5">
      <c r="A7294" s="283">
        <v>20176</v>
      </c>
      <c r="B7294" s="176">
        <v>792</v>
      </c>
      <c r="C7294" s="176">
        <v>35.200000000000003</v>
      </c>
      <c r="D7294" s="282">
        <v>159</v>
      </c>
      <c r="E7294" s="265"/>
    </row>
    <row r="7295" spans="1:5">
      <c r="A7295" s="283">
        <v>20177</v>
      </c>
      <c r="B7295" s="176">
        <v>0</v>
      </c>
      <c r="C7295" s="176">
        <v>0</v>
      </c>
      <c r="D7295" s="282">
        <v>87</v>
      </c>
      <c r="E7295" s="265"/>
    </row>
    <row r="7296" spans="1:5">
      <c r="A7296" s="283">
        <v>20178</v>
      </c>
      <c r="B7296" s="176">
        <v>0</v>
      </c>
      <c r="C7296" s="176">
        <v>0</v>
      </c>
      <c r="D7296" s="282">
        <v>87</v>
      </c>
      <c r="E7296" s="265"/>
    </row>
    <row r="7297" spans="1:5">
      <c r="A7297" s="283">
        <v>20180</v>
      </c>
      <c r="B7297" s="176">
        <v>135.69999999999999</v>
      </c>
      <c r="C7297" s="176">
        <v>40.299999999999997</v>
      </c>
      <c r="D7297" s="282">
        <v>96</v>
      </c>
      <c r="E7297" s="265"/>
    </row>
    <row r="7298" spans="1:5">
      <c r="A7298" s="283">
        <v>20181</v>
      </c>
      <c r="B7298" s="176">
        <v>166.8</v>
      </c>
      <c r="C7298" s="176">
        <v>40.299999999999997</v>
      </c>
      <c r="D7298" s="282">
        <v>94</v>
      </c>
      <c r="E7298" s="265"/>
    </row>
    <row r="7299" spans="1:5">
      <c r="A7299" s="283">
        <v>20182</v>
      </c>
      <c r="B7299" s="176">
        <v>230.6</v>
      </c>
      <c r="C7299" s="176">
        <v>39.5</v>
      </c>
      <c r="D7299" s="282">
        <v>87</v>
      </c>
      <c r="E7299" s="265"/>
    </row>
    <row r="7300" spans="1:5">
      <c r="A7300" s="283">
        <v>20184</v>
      </c>
      <c r="B7300" s="176">
        <v>33.4</v>
      </c>
      <c r="C7300" s="176">
        <v>45.6</v>
      </c>
      <c r="D7300" s="282">
        <v>97</v>
      </c>
      <c r="E7300" s="265"/>
    </row>
    <row r="7301" spans="1:5">
      <c r="A7301" s="283">
        <v>20185</v>
      </c>
      <c r="B7301" s="176">
        <v>37.200000000000003</v>
      </c>
      <c r="C7301" s="176">
        <v>46.6</v>
      </c>
      <c r="D7301" s="282">
        <v>97</v>
      </c>
      <c r="E7301" s="265"/>
    </row>
    <row r="7302" spans="1:5">
      <c r="A7302" s="283">
        <v>20186</v>
      </c>
      <c r="B7302" s="176">
        <v>232.1</v>
      </c>
      <c r="C7302" s="176">
        <v>41.1</v>
      </c>
      <c r="D7302" s="282">
        <v>131</v>
      </c>
      <c r="E7302" s="265"/>
    </row>
    <row r="7303" spans="1:5">
      <c r="A7303" s="283">
        <v>20187</v>
      </c>
      <c r="B7303" s="176">
        <v>282.60000000000002</v>
      </c>
      <c r="C7303" s="176">
        <v>40.299999999999997</v>
      </c>
      <c r="D7303" s="282">
        <v>122</v>
      </c>
      <c r="E7303" s="265"/>
    </row>
    <row r="7304" spans="1:5">
      <c r="A7304" s="283">
        <v>20188</v>
      </c>
      <c r="B7304" s="176">
        <v>0</v>
      </c>
      <c r="C7304" s="176">
        <v>0</v>
      </c>
      <c r="D7304" s="282">
        <v>87</v>
      </c>
      <c r="E7304" s="265"/>
    </row>
    <row r="7305" spans="1:5">
      <c r="A7305" s="283">
        <v>20189</v>
      </c>
      <c r="B7305" s="176">
        <v>0</v>
      </c>
      <c r="C7305" s="176">
        <v>0</v>
      </c>
      <c r="D7305" s="282">
        <v>87</v>
      </c>
      <c r="E7305" s="265"/>
    </row>
    <row r="7306" spans="1:5">
      <c r="A7306" s="283">
        <v>20190</v>
      </c>
      <c r="B7306" s="176">
        <v>3818.3</v>
      </c>
      <c r="C7306" s="176">
        <v>38.1</v>
      </c>
      <c r="D7306" s="282">
        <v>188</v>
      </c>
      <c r="E7306" s="265"/>
    </row>
    <row r="7307" spans="1:5">
      <c r="A7307" s="283">
        <v>20191</v>
      </c>
      <c r="B7307" s="176">
        <v>3601</v>
      </c>
      <c r="C7307" s="176">
        <v>38.1</v>
      </c>
      <c r="D7307" s="282">
        <v>136</v>
      </c>
      <c r="E7307" s="265"/>
    </row>
    <row r="7308" spans="1:5">
      <c r="A7308" s="283">
        <v>20192</v>
      </c>
      <c r="B7308" s="176">
        <v>0</v>
      </c>
      <c r="C7308" s="176">
        <v>0</v>
      </c>
      <c r="D7308" s="282">
        <v>87</v>
      </c>
      <c r="E7308" s="265"/>
    </row>
    <row r="7309" spans="1:5">
      <c r="A7309" s="283">
        <v>20194</v>
      </c>
      <c r="B7309" s="176">
        <v>4097.8</v>
      </c>
      <c r="C7309" s="176">
        <v>38.6</v>
      </c>
      <c r="D7309" s="282">
        <v>133</v>
      </c>
      <c r="E7309" s="265"/>
    </row>
    <row r="7310" spans="1:5">
      <c r="A7310" s="283">
        <v>20195</v>
      </c>
      <c r="B7310" s="176">
        <v>0</v>
      </c>
      <c r="C7310" s="176">
        <v>0</v>
      </c>
      <c r="D7310" s="282">
        <v>87</v>
      </c>
      <c r="E7310" s="265"/>
    </row>
    <row r="7311" spans="1:5">
      <c r="A7311" s="283">
        <v>20197</v>
      </c>
      <c r="B7311" s="176">
        <v>128.69999999999999</v>
      </c>
      <c r="C7311" s="176">
        <v>40.5</v>
      </c>
      <c r="D7311" s="282">
        <v>96</v>
      </c>
      <c r="E7311" s="265"/>
    </row>
    <row r="7312" spans="1:5">
      <c r="A7312" s="283">
        <v>20198</v>
      </c>
      <c r="B7312" s="176">
        <v>33.200000000000003</v>
      </c>
      <c r="C7312" s="176">
        <v>45.3</v>
      </c>
      <c r="D7312" s="282">
        <v>116</v>
      </c>
      <c r="E7312" s="265"/>
    </row>
    <row r="7313" spans="1:5">
      <c r="A7313" s="283">
        <v>20201</v>
      </c>
      <c r="B7313" s="176">
        <v>0</v>
      </c>
      <c r="C7313" s="176">
        <v>0</v>
      </c>
      <c r="D7313" s="282">
        <v>87</v>
      </c>
      <c r="E7313" s="265"/>
    </row>
    <row r="7314" spans="1:5">
      <c r="A7314" s="283">
        <v>20202</v>
      </c>
      <c r="B7314" s="176">
        <v>0</v>
      </c>
      <c r="C7314" s="176">
        <v>0</v>
      </c>
      <c r="D7314" s="282">
        <v>87</v>
      </c>
      <c r="E7314" s="265"/>
    </row>
    <row r="7315" spans="1:5">
      <c r="A7315" s="283">
        <v>20206</v>
      </c>
      <c r="B7315" s="176">
        <v>0</v>
      </c>
      <c r="C7315" s="176">
        <v>0</v>
      </c>
      <c r="D7315" s="282">
        <v>87</v>
      </c>
      <c r="E7315" s="265"/>
    </row>
    <row r="7316" spans="1:5">
      <c r="A7316" s="283">
        <v>20207</v>
      </c>
      <c r="B7316" s="176">
        <v>0</v>
      </c>
      <c r="C7316" s="176">
        <v>0</v>
      </c>
      <c r="D7316" s="282">
        <v>87</v>
      </c>
      <c r="E7316" s="265"/>
    </row>
    <row r="7317" spans="1:5">
      <c r="A7317" s="283">
        <v>20210</v>
      </c>
      <c r="B7317" s="176">
        <v>0</v>
      </c>
      <c r="C7317" s="176">
        <v>0</v>
      </c>
      <c r="D7317" s="282">
        <v>87</v>
      </c>
      <c r="E7317" s="265"/>
    </row>
    <row r="7318" spans="1:5">
      <c r="A7318" s="283">
        <v>20212</v>
      </c>
      <c r="B7318" s="176">
        <v>0</v>
      </c>
      <c r="C7318" s="176">
        <v>0</v>
      </c>
      <c r="D7318" s="282">
        <v>87</v>
      </c>
      <c r="E7318" s="265"/>
    </row>
    <row r="7319" spans="1:5">
      <c r="A7319" s="283">
        <v>20213</v>
      </c>
      <c r="B7319" s="176">
        <v>0</v>
      </c>
      <c r="C7319" s="176">
        <v>0</v>
      </c>
      <c r="D7319" s="282">
        <v>87</v>
      </c>
      <c r="E7319" s="265"/>
    </row>
    <row r="7320" spans="1:5">
      <c r="A7320" s="283">
        <v>20219</v>
      </c>
      <c r="B7320" s="176">
        <v>0</v>
      </c>
      <c r="C7320" s="176">
        <v>0</v>
      </c>
      <c r="D7320" s="282">
        <v>87</v>
      </c>
      <c r="E7320" s="265"/>
    </row>
    <row r="7321" spans="1:5">
      <c r="A7321" s="283">
        <v>20220</v>
      </c>
      <c r="B7321" s="176">
        <v>0</v>
      </c>
      <c r="C7321" s="176">
        <v>0</v>
      </c>
      <c r="D7321" s="282">
        <v>87</v>
      </c>
      <c r="E7321" s="265"/>
    </row>
    <row r="7322" spans="1:5">
      <c r="A7322" s="283">
        <v>20221</v>
      </c>
      <c r="B7322" s="176">
        <v>0</v>
      </c>
      <c r="C7322" s="176">
        <v>0</v>
      </c>
      <c r="D7322" s="282">
        <v>87</v>
      </c>
      <c r="E7322" s="265"/>
    </row>
    <row r="7323" spans="1:5">
      <c r="A7323" s="283">
        <v>20222</v>
      </c>
      <c r="B7323" s="176">
        <v>0</v>
      </c>
      <c r="C7323" s="176">
        <v>0</v>
      </c>
      <c r="D7323" s="282">
        <v>87</v>
      </c>
      <c r="E7323" s="265"/>
    </row>
    <row r="7324" spans="1:5">
      <c r="A7324" s="283">
        <v>20223</v>
      </c>
      <c r="B7324" s="176">
        <v>0</v>
      </c>
      <c r="C7324" s="176">
        <v>0</v>
      </c>
      <c r="D7324" s="282">
        <v>87</v>
      </c>
      <c r="E7324" s="265"/>
    </row>
    <row r="7325" spans="1:5">
      <c r="A7325" s="283">
        <v>20224</v>
      </c>
      <c r="B7325" s="176">
        <v>0</v>
      </c>
      <c r="C7325" s="176">
        <v>0</v>
      </c>
      <c r="D7325" s="282">
        <v>87</v>
      </c>
      <c r="E7325" s="265"/>
    </row>
    <row r="7326" spans="1:5">
      <c r="A7326" s="283">
        <v>20226</v>
      </c>
      <c r="B7326" s="176">
        <v>0</v>
      </c>
      <c r="C7326" s="176">
        <v>0</v>
      </c>
      <c r="D7326" s="282">
        <v>87</v>
      </c>
      <c r="E7326" s="265"/>
    </row>
    <row r="7327" spans="1:5">
      <c r="A7327" s="283">
        <v>20228</v>
      </c>
      <c r="B7327" s="176">
        <v>0</v>
      </c>
      <c r="C7327" s="176">
        <v>0</v>
      </c>
      <c r="D7327" s="282">
        <v>87</v>
      </c>
      <c r="E7327" s="265"/>
    </row>
    <row r="7328" spans="1:5">
      <c r="A7328" s="283">
        <v>20229</v>
      </c>
      <c r="B7328" s="176">
        <v>0</v>
      </c>
      <c r="C7328" s="176">
        <v>0</v>
      </c>
      <c r="D7328" s="282">
        <v>87</v>
      </c>
      <c r="E7328" s="265"/>
    </row>
    <row r="7329" spans="1:5">
      <c r="A7329" s="283">
        <v>20230</v>
      </c>
      <c r="B7329" s="176">
        <v>0</v>
      </c>
      <c r="C7329" s="176">
        <v>0</v>
      </c>
      <c r="D7329" s="282">
        <v>87</v>
      </c>
      <c r="E7329" s="265"/>
    </row>
    <row r="7330" spans="1:5">
      <c r="A7330" s="283">
        <v>20233</v>
      </c>
      <c r="B7330" s="176">
        <v>0</v>
      </c>
      <c r="C7330" s="176">
        <v>0</v>
      </c>
      <c r="D7330" s="282">
        <v>87</v>
      </c>
      <c r="E7330" s="265"/>
    </row>
    <row r="7331" spans="1:5">
      <c r="A7331" s="283">
        <v>20237</v>
      </c>
      <c r="B7331" s="176">
        <v>0</v>
      </c>
      <c r="C7331" s="176">
        <v>0</v>
      </c>
      <c r="D7331" s="282">
        <v>87</v>
      </c>
      <c r="E7331" s="265"/>
    </row>
    <row r="7332" spans="1:5">
      <c r="A7332" s="283">
        <v>20240</v>
      </c>
      <c r="B7332" s="176">
        <v>0</v>
      </c>
      <c r="C7332" s="176">
        <v>0</v>
      </c>
      <c r="D7332" s="282">
        <v>87</v>
      </c>
      <c r="E7332" s="265"/>
    </row>
    <row r="7333" spans="1:5">
      <c r="A7333" s="283">
        <v>20242</v>
      </c>
      <c r="B7333" s="176">
        <v>0</v>
      </c>
      <c r="C7333" s="176">
        <v>0</v>
      </c>
      <c r="D7333" s="282">
        <v>87</v>
      </c>
      <c r="E7333" s="265"/>
    </row>
    <row r="7334" spans="1:5">
      <c r="A7334" s="283">
        <v>20250</v>
      </c>
      <c r="B7334" s="176">
        <v>0</v>
      </c>
      <c r="C7334" s="176">
        <v>0</v>
      </c>
      <c r="D7334" s="282">
        <v>87</v>
      </c>
      <c r="E7334" s="265"/>
    </row>
    <row r="7335" spans="1:5">
      <c r="A7335" s="283">
        <v>20260</v>
      </c>
      <c r="B7335" s="176">
        <v>0</v>
      </c>
      <c r="C7335" s="176">
        <v>0</v>
      </c>
      <c r="D7335" s="282">
        <v>87</v>
      </c>
      <c r="E7335" s="265"/>
    </row>
    <row r="7336" spans="1:5">
      <c r="A7336" s="283">
        <v>20301</v>
      </c>
      <c r="B7336" s="176">
        <v>0</v>
      </c>
      <c r="C7336" s="176">
        <v>0</v>
      </c>
      <c r="D7336" s="282">
        <v>87</v>
      </c>
      <c r="E7336" s="265"/>
    </row>
    <row r="7337" spans="1:5">
      <c r="A7337" s="283">
        <v>20303</v>
      </c>
      <c r="B7337" s="176">
        <v>0</v>
      </c>
      <c r="C7337" s="176">
        <v>0</v>
      </c>
      <c r="D7337" s="282">
        <v>87</v>
      </c>
      <c r="E7337" s="265"/>
    </row>
    <row r="7338" spans="1:5">
      <c r="A7338" s="283">
        <v>20306</v>
      </c>
      <c r="B7338" s="176">
        <v>0</v>
      </c>
      <c r="C7338" s="176">
        <v>0</v>
      </c>
      <c r="D7338" s="282">
        <v>87</v>
      </c>
      <c r="E7338" s="265"/>
    </row>
    <row r="7339" spans="1:5">
      <c r="A7339" s="283">
        <v>20310</v>
      </c>
      <c r="B7339" s="176">
        <v>0</v>
      </c>
      <c r="C7339" s="176">
        <v>0</v>
      </c>
      <c r="D7339" s="282">
        <v>87</v>
      </c>
      <c r="E7339" s="265"/>
    </row>
    <row r="7340" spans="1:5">
      <c r="A7340" s="283">
        <v>20318</v>
      </c>
      <c r="B7340" s="176">
        <v>0</v>
      </c>
      <c r="C7340" s="176">
        <v>0</v>
      </c>
      <c r="D7340" s="282">
        <v>87</v>
      </c>
      <c r="E7340" s="265"/>
    </row>
    <row r="7341" spans="1:5">
      <c r="A7341" s="283">
        <v>20319</v>
      </c>
      <c r="B7341" s="176">
        <v>0</v>
      </c>
      <c r="C7341" s="176">
        <v>0</v>
      </c>
      <c r="D7341" s="282">
        <v>87</v>
      </c>
      <c r="E7341" s="265"/>
    </row>
    <row r="7342" spans="1:5">
      <c r="A7342" s="283">
        <v>20330</v>
      </c>
      <c r="B7342" s="176">
        <v>0</v>
      </c>
      <c r="C7342" s="176">
        <v>0</v>
      </c>
      <c r="D7342" s="282">
        <v>87</v>
      </c>
      <c r="E7342" s="265"/>
    </row>
    <row r="7343" spans="1:5">
      <c r="A7343" s="283">
        <v>20340</v>
      </c>
      <c r="B7343" s="176">
        <v>0</v>
      </c>
      <c r="C7343" s="176">
        <v>0</v>
      </c>
      <c r="D7343" s="282">
        <v>87</v>
      </c>
      <c r="E7343" s="265"/>
    </row>
    <row r="7344" spans="1:5">
      <c r="A7344" s="283">
        <v>20350</v>
      </c>
      <c r="B7344" s="176">
        <v>0</v>
      </c>
      <c r="C7344" s="176">
        <v>0</v>
      </c>
      <c r="D7344" s="282">
        <v>87</v>
      </c>
      <c r="E7344" s="265"/>
    </row>
    <row r="7345" spans="1:5">
      <c r="A7345" s="283">
        <v>20370</v>
      </c>
      <c r="B7345" s="176">
        <v>0</v>
      </c>
      <c r="C7345" s="176">
        <v>0</v>
      </c>
      <c r="D7345" s="282">
        <v>87</v>
      </c>
      <c r="E7345" s="265"/>
    </row>
    <row r="7346" spans="1:5">
      <c r="A7346" s="283">
        <v>20372</v>
      </c>
      <c r="B7346" s="176">
        <v>0</v>
      </c>
      <c r="C7346" s="176">
        <v>0</v>
      </c>
      <c r="D7346" s="282">
        <v>87</v>
      </c>
      <c r="E7346" s="265"/>
    </row>
    <row r="7347" spans="1:5">
      <c r="A7347" s="283">
        <v>20373</v>
      </c>
      <c r="B7347" s="176">
        <v>0</v>
      </c>
      <c r="C7347" s="176">
        <v>0</v>
      </c>
      <c r="D7347" s="282">
        <v>87</v>
      </c>
      <c r="E7347" s="265"/>
    </row>
    <row r="7348" spans="1:5">
      <c r="A7348" s="283">
        <v>20374</v>
      </c>
      <c r="B7348" s="176">
        <v>0</v>
      </c>
      <c r="C7348" s="176">
        <v>0</v>
      </c>
      <c r="D7348" s="282">
        <v>87</v>
      </c>
      <c r="E7348" s="265"/>
    </row>
    <row r="7349" spans="1:5">
      <c r="A7349" s="283">
        <v>20375</v>
      </c>
      <c r="B7349" s="176">
        <v>0</v>
      </c>
      <c r="C7349" s="176">
        <v>0</v>
      </c>
      <c r="D7349" s="282">
        <v>87</v>
      </c>
      <c r="E7349" s="265"/>
    </row>
    <row r="7350" spans="1:5">
      <c r="A7350" s="283">
        <v>20376</v>
      </c>
      <c r="B7350" s="176">
        <v>0</v>
      </c>
      <c r="C7350" s="176">
        <v>0</v>
      </c>
      <c r="D7350" s="282">
        <v>87</v>
      </c>
      <c r="E7350" s="265"/>
    </row>
    <row r="7351" spans="1:5">
      <c r="A7351" s="283">
        <v>20380</v>
      </c>
      <c r="B7351" s="176">
        <v>0</v>
      </c>
      <c r="C7351" s="176">
        <v>0</v>
      </c>
      <c r="D7351" s="282">
        <v>87</v>
      </c>
      <c r="E7351" s="265"/>
    </row>
    <row r="7352" spans="1:5">
      <c r="A7352" s="283">
        <v>20388</v>
      </c>
      <c r="B7352" s="176">
        <v>0</v>
      </c>
      <c r="C7352" s="176">
        <v>0</v>
      </c>
      <c r="D7352" s="282">
        <v>87</v>
      </c>
      <c r="E7352" s="265"/>
    </row>
    <row r="7353" spans="1:5">
      <c r="A7353" s="283">
        <v>20392</v>
      </c>
      <c r="B7353" s="176">
        <v>0</v>
      </c>
      <c r="C7353" s="176">
        <v>0</v>
      </c>
      <c r="D7353" s="282">
        <v>87</v>
      </c>
      <c r="E7353" s="265"/>
    </row>
    <row r="7354" spans="1:5">
      <c r="A7354" s="283">
        <v>20395</v>
      </c>
      <c r="B7354" s="176">
        <v>0</v>
      </c>
      <c r="C7354" s="176">
        <v>0</v>
      </c>
      <c r="D7354" s="282">
        <v>87</v>
      </c>
      <c r="E7354" s="265"/>
    </row>
    <row r="7355" spans="1:5">
      <c r="A7355" s="283">
        <v>20398</v>
      </c>
      <c r="B7355" s="176">
        <v>0</v>
      </c>
      <c r="C7355" s="176">
        <v>0</v>
      </c>
      <c r="D7355" s="282">
        <v>87</v>
      </c>
      <c r="E7355" s="265"/>
    </row>
    <row r="7356" spans="1:5">
      <c r="A7356" s="283">
        <v>20401</v>
      </c>
      <c r="B7356" s="176">
        <v>0</v>
      </c>
      <c r="C7356" s="176">
        <v>0</v>
      </c>
      <c r="D7356" s="282">
        <v>87</v>
      </c>
      <c r="E7356" s="265"/>
    </row>
    <row r="7357" spans="1:5">
      <c r="A7357" s="283">
        <v>20405</v>
      </c>
      <c r="B7357" s="176">
        <v>0</v>
      </c>
      <c r="C7357" s="176">
        <v>0</v>
      </c>
      <c r="D7357" s="282">
        <v>87</v>
      </c>
      <c r="E7357" s="265"/>
    </row>
    <row r="7358" spans="1:5">
      <c r="A7358" s="283">
        <v>20407</v>
      </c>
      <c r="B7358" s="176">
        <v>0</v>
      </c>
      <c r="C7358" s="176">
        <v>0</v>
      </c>
      <c r="D7358" s="282">
        <v>87</v>
      </c>
      <c r="E7358" s="265"/>
    </row>
    <row r="7359" spans="1:5">
      <c r="A7359" s="283">
        <v>20408</v>
      </c>
      <c r="B7359" s="176">
        <v>0</v>
      </c>
      <c r="C7359" s="176">
        <v>0</v>
      </c>
      <c r="D7359" s="282">
        <v>87</v>
      </c>
      <c r="E7359" s="265"/>
    </row>
    <row r="7360" spans="1:5">
      <c r="A7360" s="283">
        <v>20410</v>
      </c>
      <c r="B7360" s="176">
        <v>0</v>
      </c>
      <c r="C7360" s="176">
        <v>0</v>
      </c>
      <c r="D7360" s="282">
        <v>87</v>
      </c>
      <c r="E7360" s="265"/>
    </row>
    <row r="7361" spans="1:5">
      <c r="A7361" s="283">
        <v>20413</v>
      </c>
      <c r="B7361" s="176">
        <v>0</v>
      </c>
      <c r="C7361" s="176">
        <v>0</v>
      </c>
      <c r="D7361" s="282">
        <v>87</v>
      </c>
      <c r="E7361" s="265"/>
    </row>
    <row r="7362" spans="1:5">
      <c r="A7362" s="283">
        <v>20415</v>
      </c>
      <c r="B7362" s="176">
        <v>0</v>
      </c>
      <c r="C7362" s="176">
        <v>0</v>
      </c>
      <c r="D7362" s="282">
        <v>87</v>
      </c>
      <c r="E7362" s="265"/>
    </row>
    <row r="7363" spans="1:5">
      <c r="A7363" s="283">
        <v>20416</v>
      </c>
      <c r="B7363" s="176">
        <v>0</v>
      </c>
      <c r="C7363" s="176">
        <v>0</v>
      </c>
      <c r="D7363" s="282">
        <v>87</v>
      </c>
      <c r="E7363" s="265"/>
    </row>
    <row r="7364" spans="1:5">
      <c r="A7364" s="283">
        <v>20418</v>
      </c>
      <c r="B7364" s="176">
        <v>0</v>
      </c>
      <c r="C7364" s="176">
        <v>0</v>
      </c>
      <c r="D7364" s="282">
        <v>87</v>
      </c>
      <c r="E7364" s="265"/>
    </row>
    <row r="7365" spans="1:5">
      <c r="A7365" s="283">
        <v>20420</v>
      </c>
      <c r="B7365" s="176">
        <v>0</v>
      </c>
      <c r="C7365" s="176">
        <v>0</v>
      </c>
      <c r="D7365" s="282">
        <v>87</v>
      </c>
      <c r="E7365" s="265"/>
    </row>
    <row r="7366" spans="1:5">
      <c r="A7366" s="283">
        <v>20421</v>
      </c>
      <c r="B7366" s="176">
        <v>0</v>
      </c>
      <c r="C7366" s="176">
        <v>0</v>
      </c>
      <c r="D7366" s="282">
        <v>87</v>
      </c>
      <c r="E7366" s="265"/>
    </row>
    <row r="7367" spans="1:5">
      <c r="A7367" s="283">
        <v>20422</v>
      </c>
      <c r="B7367" s="176">
        <v>0</v>
      </c>
      <c r="C7367" s="176">
        <v>0</v>
      </c>
      <c r="D7367" s="282">
        <v>87</v>
      </c>
      <c r="E7367" s="265"/>
    </row>
    <row r="7368" spans="1:5">
      <c r="A7368" s="283">
        <v>20426</v>
      </c>
      <c r="B7368" s="176">
        <v>0</v>
      </c>
      <c r="C7368" s="176">
        <v>0</v>
      </c>
      <c r="D7368" s="282">
        <v>87</v>
      </c>
      <c r="E7368" s="265"/>
    </row>
    <row r="7369" spans="1:5">
      <c r="A7369" s="283">
        <v>20429</v>
      </c>
      <c r="B7369" s="176">
        <v>0</v>
      </c>
      <c r="C7369" s="176">
        <v>0</v>
      </c>
      <c r="D7369" s="282">
        <v>87</v>
      </c>
      <c r="E7369" s="265"/>
    </row>
    <row r="7370" spans="1:5">
      <c r="A7370" s="283">
        <v>20431</v>
      </c>
      <c r="B7370" s="176">
        <v>0</v>
      </c>
      <c r="C7370" s="176">
        <v>0</v>
      </c>
      <c r="D7370" s="282">
        <v>87</v>
      </c>
      <c r="E7370" s="265"/>
    </row>
    <row r="7371" spans="1:5">
      <c r="A7371" s="283">
        <v>20433</v>
      </c>
      <c r="B7371" s="176">
        <v>0</v>
      </c>
      <c r="C7371" s="176">
        <v>0</v>
      </c>
      <c r="D7371" s="282">
        <v>87</v>
      </c>
      <c r="E7371" s="265"/>
    </row>
    <row r="7372" spans="1:5">
      <c r="A7372" s="283">
        <v>20435</v>
      </c>
      <c r="B7372" s="176">
        <v>0</v>
      </c>
      <c r="C7372" s="176">
        <v>0</v>
      </c>
      <c r="D7372" s="282">
        <v>87</v>
      </c>
      <c r="E7372" s="265"/>
    </row>
    <row r="7373" spans="1:5">
      <c r="A7373" s="283">
        <v>20436</v>
      </c>
      <c r="B7373" s="176">
        <v>0</v>
      </c>
      <c r="C7373" s="176">
        <v>0</v>
      </c>
      <c r="D7373" s="282">
        <v>87</v>
      </c>
      <c r="E7373" s="265"/>
    </row>
    <row r="7374" spans="1:5">
      <c r="A7374" s="283">
        <v>20439</v>
      </c>
      <c r="B7374" s="176">
        <v>0</v>
      </c>
      <c r="C7374" s="176">
        <v>0</v>
      </c>
      <c r="D7374" s="282">
        <v>87</v>
      </c>
      <c r="E7374" s="265"/>
    </row>
    <row r="7375" spans="1:5">
      <c r="A7375" s="283">
        <v>20447</v>
      </c>
      <c r="B7375" s="176">
        <v>0</v>
      </c>
      <c r="C7375" s="176">
        <v>0</v>
      </c>
      <c r="D7375" s="282">
        <v>87</v>
      </c>
      <c r="E7375" s="265"/>
    </row>
    <row r="7376" spans="1:5">
      <c r="A7376" s="283">
        <v>20451</v>
      </c>
      <c r="B7376" s="176">
        <v>0</v>
      </c>
      <c r="C7376" s="176">
        <v>0</v>
      </c>
      <c r="D7376" s="282">
        <v>87</v>
      </c>
      <c r="E7376" s="265"/>
    </row>
    <row r="7377" spans="1:5">
      <c r="A7377" s="283">
        <v>20460</v>
      </c>
      <c r="B7377" s="176">
        <v>0</v>
      </c>
      <c r="C7377" s="176">
        <v>0</v>
      </c>
      <c r="D7377" s="282">
        <v>87</v>
      </c>
      <c r="E7377" s="265"/>
    </row>
    <row r="7378" spans="1:5">
      <c r="A7378" s="283">
        <v>20463</v>
      </c>
      <c r="B7378" s="176">
        <v>0</v>
      </c>
      <c r="C7378" s="176">
        <v>0</v>
      </c>
      <c r="D7378" s="282">
        <v>87</v>
      </c>
      <c r="E7378" s="265"/>
    </row>
    <row r="7379" spans="1:5">
      <c r="A7379" s="283">
        <v>20472</v>
      </c>
      <c r="B7379" s="176">
        <v>0</v>
      </c>
      <c r="C7379" s="176">
        <v>0</v>
      </c>
      <c r="D7379" s="282">
        <v>87</v>
      </c>
      <c r="E7379" s="265"/>
    </row>
    <row r="7380" spans="1:5">
      <c r="A7380" s="283">
        <v>20500</v>
      </c>
      <c r="B7380" s="176">
        <v>0</v>
      </c>
      <c r="C7380" s="176">
        <v>0</v>
      </c>
      <c r="D7380" s="282">
        <v>87</v>
      </c>
      <c r="E7380" s="265"/>
    </row>
    <row r="7381" spans="1:5">
      <c r="A7381" s="283">
        <v>20503</v>
      </c>
      <c r="B7381" s="176">
        <v>0</v>
      </c>
      <c r="C7381" s="176">
        <v>0</v>
      </c>
      <c r="D7381" s="282">
        <v>87</v>
      </c>
      <c r="E7381" s="265"/>
    </row>
    <row r="7382" spans="1:5">
      <c r="A7382" s="283">
        <v>20505</v>
      </c>
      <c r="B7382" s="176">
        <v>0</v>
      </c>
      <c r="C7382" s="176">
        <v>0</v>
      </c>
      <c r="D7382" s="282">
        <v>87</v>
      </c>
      <c r="E7382" s="265"/>
    </row>
    <row r="7383" spans="1:5">
      <c r="A7383" s="283">
        <v>20506</v>
      </c>
      <c r="B7383" s="176">
        <v>0</v>
      </c>
      <c r="C7383" s="176">
        <v>0</v>
      </c>
      <c r="D7383" s="282">
        <v>87</v>
      </c>
      <c r="E7383" s="265"/>
    </row>
    <row r="7384" spans="1:5">
      <c r="A7384" s="283">
        <v>20507</v>
      </c>
      <c r="B7384" s="176">
        <v>0</v>
      </c>
      <c r="C7384" s="176">
        <v>0</v>
      </c>
      <c r="D7384" s="282">
        <v>87</v>
      </c>
      <c r="E7384" s="265"/>
    </row>
    <row r="7385" spans="1:5">
      <c r="A7385" s="283">
        <v>20508</v>
      </c>
      <c r="B7385" s="176">
        <v>0</v>
      </c>
      <c r="C7385" s="176">
        <v>0</v>
      </c>
      <c r="D7385" s="282">
        <v>87</v>
      </c>
      <c r="E7385" s="265"/>
    </row>
    <row r="7386" spans="1:5">
      <c r="A7386" s="283">
        <v>20510</v>
      </c>
      <c r="B7386" s="176">
        <v>0</v>
      </c>
      <c r="C7386" s="176">
        <v>0</v>
      </c>
      <c r="D7386" s="282">
        <v>87</v>
      </c>
      <c r="E7386" s="265"/>
    </row>
    <row r="7387" spans="1:5">
      <c r="A7387" s="283">
        <v>20515</v>
      </c>
      <c r="B7387" s="176">
        <v>0</v>
      </c>
      <c r="C7387" s="176">
        <v>0</v>
      </c>
      <c r="D7387" s="282">
        <v>87</v>
      </c>
      <c r="E7387" s="265"/>
    </row>
    <row r="7388" spans="1:5">
      <c r="A7388" s="283">
        <v>20520</v>
      </c>
      <c r="B7388" s="176">
        <v>0</v>
      </c>
      <c r="C7388" s="176">
        <v>0</v>
      </c>
      <c r="D7388" s="282">
        <v>87</v>
      </c>
      <c r="E7388" s="265"/>
    </row>
    <row r="7389" spans="1:5">
      <c r="A7389" s="283">
        <v>20522</v>
      </c>
      <c r="B7389" s="176">
        <v>0</v>
      </c>
      <c r="C7389" s="176">
        <v>0</v>
      </c>
      <c r="D7389" s="282">
        <v>87</v>
      </c>
      <c r="E7389" s="265"/>
    </row>
    <row r="7390" spans="1:5">
      <c r="A7390" s="283">
        <v>20523</v>
      </c>
      <c r="B7390" s="176">
        <v>0</v>
      </c>
      <c r="C7390" s="176">
        <v>0</v>
      </c>
      <c r="D7390" s="282">
        <v>87</v>
      </c>
      <c r="E7390" s="265"/>
    </row>
    <row r="7391" spans="1:5">
      <c r="A7391" s="283">
        <v>20525</v>
      </c>
      <c r="B7391" s="176">
        <v>0</v>
      </c>
      <c r="C7391" s="176">
        <v>0</v>
      </c>
      <c r="D7391" s="282">
        <v>87</v>
      </c>
      <c r="E7391" s="265"/>
    </row>
    <row r="7392" spans="1:5">
      <c r="A7392" s="283">
        <v>20526</v>
      </c>
      <c r="B7392" s="176">
        <v>0</v>
      </c>
      <c r="C7392" s="176">
        <v>0</v>
      </c>
      <c r="D7392" s="282">
        <v>87</v>
      </c>
      <c r="E7392" s="265"/>
    </row>
    <row r="7393" spans="1:5">
      <c r="A7393" s="283">
        <v>20527</v>
      </c>
      <c r="B7393" s="176">
        <v>0</v>
      </c>
      <c r="C7393" s="176">
        <v>0</v>
      </c>
      <c r="D7393" s="282">
        <v>87</v>
      </c>
      <c r="E7393" s="265"/>
    </row>
    <row r="7394" spans="1:5">
      <c r="A7394" s="283">
        <v>20528</v>
      </c>
      <c r="B7394" s="176">
        <v>0</v>
      </c>
      <c r="C7394" s="176">
        <v>0</v>
      </c>
      <c r="D7394" s="282">
        <v>87</v>
      </c>
      <c r="E7394" s="265"/>
    </row>
    <row r="7395" spans="1:5">
      <c r="A7395" s="283">
        <v>20529</v>
      </c>
      <c r="B7395" s="176">
        <v>0</v>
      </c>
      <c r="C7395" s="176">
        <v>0</v>
      </c>
      <c r="D7395" s="282">
        <v>87</v>
      </c>
      <c r="E7395" s="265"/>
    </row>
    <row r="7396" spans="1:5">
      <c r="A7396" s="283">
        <v>20530</v>
      </c>
      <c r="B7396" s="176">
        <v>0</v>
      </c>
      <c r="C7396" s="176">
        <v>0</v>
      </c>
      <c r="D7396" s="282">
        <v>87</v>
      </c>
      <c r="E7396" s="265"/>
    </row>
    <row r="7397" spans="1:5">
      <c r="A7397" s="283">
        <v>20534</v>
      </c>
      <c r="B7397" s="176">
        <v>0</v>
      </c>
      <c r="C7397" s="176">
        <v>0</v>
      </c>
      <c r="D7397" s="282">
        <v>87</v>
      </c>
      <c r="E7397" s="265"/>
    </row>
    <row r="7398" spans="1:5">
      <c r="A7398" s="283">
        <v>20535</v>
      </c>
      <c r="B7398" s="176">
        <v>0</v>
      </c>
      <c r="C7398" s="176">
        <v>0</v>
      </c>
      <c r="D7398" s="282">
        <v>87</v>
      </c>
      <c r="E7398" s="265"/>
    </row>
    <row r="7399" spans="1:5">
      <c r="A7399" s="283">
        <v>20536</v>
      </c>
      <c r="B7399" s="176">
        <v>0</v>
      </c>
      <c r="C7399" s="176">
        <v>0</v>
      </c>
      <c r="D7399" s="282">
        <v>87</v>
      </c>
      <c r="E7399" s="265"/>
    </row>
    <row r="7400" spans="1:5">
      <c r="A7400" s="283">
        <v>20540</v>
      </c>
      <c r="B7400" s="176">
        <v>0</v>
      </c>
      <c r="C7400" s="176">
        <v>0</v>
      </c>
      <c r="D7400" s="282">
        <v>87</v>
      </c>
      <c r="E7400" s="265"/>
    </row>
    <row r="7401" spans="1:5">
      <c r="A7401" s="283">
        <v>20543</v>
      </c>
      <c r="B7401" s="176">
        <v>0</v>
      </c>
      <c r="C7401" s="176">
        <v>0</v>
      </c>
      <c r="D7401" s="282">
        <v>87</v>
      </c>
      <c r="E7401" s="265"/>
    </row>
    <row r="7402" spans="1:5">
      <c r="A7402" s="283">
        <v>20544</v>
      </c>
      <c r="B7402" s="176">
        <v>0</v>
      </c>
      <c r="C7402" s="176">
        <v>0</v>
      </c>
      <c r="D7402" s="282">
        <v>87</v>
      </c>
      <c r="E7402" s="265"/>
    </row>
    <row r="7403" spans="1:5">
      <c r="A7403" s="283">
        <v>20546</v>
      </c>
      <c r="B7403" s="176">
        <v>0</v>
      </c>
      <c r="C7403" s="176">
        <v>0</v>
      </c>
      <c r="D7403" s="282">
        <v>87</v>
      </c>
      <c r="E7403" s="265"/>
    </row>
    <row r="7404" spans="1:5">
      <c r="A7404" s="283">
        <v>20547</v>
      </c>
      <c r="B7404" s="176">
        <v>0</v>
      </c>
      <c r="C7404" s="176">
        <v>0</v>
      </c>
      <c r="D7404" s="282">
        <v>87</v>
      </c>
      <c r="E7404" s="265"/>
    </row>
    <row r="7405" spans="1:5">
      <c r="A7405" s="283">
        <v>20548</v>
      </c>
      <c r="B7405" s="176">
        <v>0</v>
      </c>
      <c r="C7405" s="176">
        <v>0</v>
      </c>
      <c r="D7405" s="282">
        <v>87</v>
      </c>
      <c r="E7405" s="265"/>
    </row>
    <row r="7406" spans="1:5">
      <c r="A7406" s="283">
        <v>20549</v>
      </c>
      <c r="B7406" s="176">
        <v>0</v>
      </c>
      <c r="C7406" s="176">
        <v>0</v>
      </c>
      <c r="D7406" s="282">
        <v>87</v>
      </c>
      <c r="E7406" s="265"/>
    </row>
    <row r="7407" spans="1:5">
      <c r="A7407" s="283">
        <v>20551</v>
      </c>
      <c r="B7407" s="176">
        <v>0</v>
      </c>
      <c r="C7407" s="176">
        <v>0</v>
      </c>
      <c r="D7407" s="282">
        <v>87</v>
      </c>
      <c r="E7407" s="265"/>
    </row>
    <row r="7408" spans="1:5">
      <c r="A7408" s="283">
        <v>20552</v>
      </c>
      <c r="B7408" s="176">
        <v>0</v>
      </c>
      <c r="C7408" s="176">
        <v>0</v>
      </c>
      <c r="D7408" s="282">
        <v>87</v>
      </c>
      <c r="E7408" s="265"/>
    </row>
    <row r="7409" spans="1:5">
      <c r="A7409" s="283">
        <v>20553</v>
      </c>
      <c r="B7409" s="176">
        <v>0</v>
      </c>
      <c r="C7409" s="176">
        <v>0</v>
      </c>
      <c r="D7409" s="282">
        <v>87</v>
      </c>
      <c r="E7409" s="265"/>
    </row>
    <row r="7410" spans="1:5">
      <c r="A7410" s="283">
        <v>20554</v>
      </c>
      <c r="B7410" s="176">
        <v>0</v>
      </c>
      <c r="C7410" s="176">
        <v>0</v>
      </c>
      <c r="D7410" s="282">
        <v>87</v>
      </c>
      <c r="E7410" s="265"/>
    </row>
    <row r="7411" spans="1:5">
      <c r="A7411" s="283">
        <v>20560</v>
      </c>
      <c r="B7411" s="176">
        <v>0</v>
      </c>
      <c r="C7411" s="176">
        <v>0</v>
      </c>
      <c r="D7411" s="282">
        <v>87</v>
      </c>
      <c r="E7411" s="265"/>
    </row>
    <row r="7412" spans="1:5">
      <c r="A7412" s="283">
        <v>20565</v>
      </c>
      <c r="B7412" s="176">
        <v>0</v>
      </c>
      <c r="C7412" s="176">
        <v>0</v>
      </c>
      <c r="D7412" s="282">
        <v>87</v>
      </c>
      <c r="E7412" s="265"/>
    </row>
    <row r="7413" spans="1:5">
      <c r="A7413" s="283">
        <v>20566</v>
      </c>
      <c r="B7413" s="176">
        <v>0</v>
      </c>
      <c r="C7413" s="176">
        <v>0</v>
      </c>
      <c r="D7413" s="282">
        <v>87</v>
      </c>
      <c r="E7413" s="265"/>
    </row>
    <row r="7414" spans="1:5">
      <c r="A7414" s="283">
        <v>20571</v>
      </c>
      <c r="B7414" s="176">
        <v>0</v>
      </c>
      <c r="C7414" s="176">
        <v>0</v>
      </c>
      <c r="D7414" s="282">
        <v>87</v>
      </c>
      <c r="E7414" s="265"/>
    </row>
    <row r="7415" spans="1:5">
      <c r="A7415" s="283">
        <v>20577</v>
      </c>
      <c r="B7415" s="176">
        <v>0</v>
      </c>
      <c r="C7415" s="176">
        <v>0</v>
      </c>
      <c r="D7415" s="282">
        <v>87</v>
      </c>
      <c r="E7415" s="265"/>
    </row>
    <row r="7416" spans="1:5">
      <c r="A7416" s="283">
        <v>20579</v>
      </c>
      <c r="B7416" s="176">
        <v>0</v>
      </c>
      <c r="C7416" s="176">
        <v>0</v>
      </c>
      <c r="D7416" s="282">
        <v>87</v>
      </c>
      <c r="E7416" s="265"/>
    </row>
    <row r="7417" spans="1:5">
      <c r="A7417" s="283">
        <v>20580</v>
      </c>
      <c r="B7417" s="176">
        <v>0</v>
      </c>
      <c r="C7417" s="176">
        <v>0</v>
      </c>
      <c r="D7417" s="282">
        <v>87</v>
      </c>
      <c r="E7417" s="265"/>
    </row>
    <row r="7418" spans="1:5">
      <c r="A7418" s="283">
        <v>20581</v>
      </c>
      <c r="B7418" s="176">
        <v>0</v>
      </c>
      <c r="C7418" s="176">
        <v>0</v>
      </c>
      <c r="D7418" s="282">
        <v>87</v>
      </c>
      <c r="E7418" s="265"/>
    </row>
    <row r="7419" spans="1:5">
      <c r="A7419" s="283">
        <v>20585</v>
      </c>
      <c r="B7419" s="176">
        <v>0</v>
      </c>
      <c r="C7419" s="176">
        <v>0</v>
      </c>
      <c r="D7419" s="282">
        <v>87</v>
      </c>
      <c r="E7419" s="265"/>
    </row>
    <row r="7420" spans="1:5">
      <c r="A7420" s="283">
        <v>20590</v>
      </c>
      <c r="B7420" s="176">
        <v>0</v>
      </c>
      <c r="C7420" s="176">
        <v>0</v>
      </c>
      <c r="D7420" s="282">
        <v>87</v>
      </c>
      <c r="E7420" s="265"/>
    </row>
    <row r="7421" spans="1:5">
      <c r="A7421" s="283">
        <v>20591</v>
      </c>
      <c r="B7421" s="176">
        <v>0</v>
      </c>
      <c r="C7421" s="176">
        <v>0</v>
      </c>
      <c r="D7421" s="282">
        <v>87</v>
      </c>
      <c r="E7421" s="265"/>
    </row>
    <row r="7422" spans="1:5">
      <c r="A7422" s="283">
        <v>20593</v>
      </c>
      <c r="B7422" s="176">
        <v>0</v>
      </c>
      <c r="C7422" s="176">
        <v>0</v>
      </c>
      <c r="D7422" s="282">
        <v>87</v>
      </c>
      <c r="E7422" s="265"/>
    </row>
    <row r="7423" spans="1:5">
      <c r="A7423" s="283">
        <v>20594</v>
      </c>
      <c r="B7423" s="176">
        <v>0</v>
      </c>
      <c r="C7423" s="176">
        <v>0</v>
      </c>
      <c r="D7423" s="282">
        <v>87</v>
      </c>
      <c r="E7423" s="265"/>
    </row>
    <row r="7424" spans="1:5">
      <c r="A7424" s="283">
        <v>20598</v>
      </c>
      <c r="B7424" s="176">
        <v>0</v>
      </c>
      <c r="C7424" s="176">
        <v>0</v>
      </c>
      <c r="D7424" s="282">
        <v>87</v>
      </c>
      <c r="E7424" s="265"/>
    </row>
    <row r="7425" spans="1:5">
      <c r="A7425" s="283">
        <v>20601</v>
      </c>
      <c r="B7425" s="176">
        <v>652.20000000000005</v>
      </c>
      <c r="C7425" s="176">
        <v>36.799999999999997</v>
      </c>
      <c r="D7425" s="282">
        <v>127</v>
      </c>
      <c r="E7425" s="265"/>
    </row>
    <row r="7426" spans="1:5">
      <c r="A7426" s="283">
        <v>20602</v>
      </c>
      <c r="B7426" s="176">
        <v>1469.3</v>
      </c>
      <c r="C7426" s="176">
        <v>33.1</v>
      </c>
      <c r="D7426" s="282">
        <v>111</v>
      </c>
      <c r="E7426" s="265"/>
    </row>
    <row r="7427" spans="1:5">
      <c r="A7427" s="283">
        <v>20603</v>
      </c>
      <c r="B7427" s="176">
        <v>1725.1</v>
      </c>
      <c r="C7427" s="176">
        <v>34.6</v>
      </c>
      <c r="D7427" s="282">
        <v>121</v>
      </c>
      <c r="E7427" s="265"/>
    </row>
    <row r="7428" spans="1:5">
      <c r="A7428" s="283">
        <v>20604</v>
      </c>
      <c r="B7428" s="176">
        <v>0</v>
      </c>
      <c r="C7428" s="176">
        <v>0</v>
      </c>
      <c r="D7428" s="282">
        <v>87</v>
      </c>
      <c r="E7428" s="265"/>
    </row>
    <row r="7429" spans="1:5">
      <c r="A7429" s="283">
        <v>20606</v>
      </c>
      <c r="B7429" s="176">
        <v>128.4</v>
      </c>
      <c r="C7429" s="176">
        <v>44.4</v>
      </c>
      <c r="D7429" s="282">
        <v>87</v>
      </c>
      <c r="E7429" s="265"/>
    </row>
    <row r="7430" spans="1:5">
      <c r="A7430" s="283">
        <v>20607</v>
      </c>
      <c r="B7430" s="176">
        <v>390.1</v>
      </c>
      <c r="C7430" s="176">
        <v>40.6</v>
      </c>
      <c r="D7430" s="282">
        <v>132</v>
      </c>
      <c r="E7430" s="265"/>
    </row>
    <row r="7431" spans="1:5">
      <c r="A7431" s="283">
        <v>20608</v>
      </c>
      <c r="B7431" s="176">
        <v>49.6</v>
      </c>
      <c r="C7431" s="176">
        <v>45.8</v>
      </c>
      <c r="D7431" s="282">
        <v>87</v>
      </c>
      <c r="E7431" s="265"/>
    </row>
    <row r="7432" spans="1:5">
      <c r="A7432" s="283">
        <v>20609</v>
      </c>
      <c r="B7432" s="176">
        <v>131.19999999999999</v>
      </c>
      <c r="C7432" s="176">
        <v>44.3</v>
      </c>
      <c r="D7432" s="282">
        <v>87</v>
      </c>
      <c r="E7432" s="265"/>
    </row>
    <row r="7433" spans="1:5">
      <c r="A7433" s="283">
        <v>20610</v>
      </c>
      <c r="B7433" s="176">
        <v>0</v>
      </c>
      <c r="C7433" s="176">
        <v>0</v>
      </c>
      <c r="D7433" s="282">
        <v>87</v>
      </c>
      <c r="E7433" s="265"/>
    </row>
    <row r="7434" spans="1:5">
      <c r="A7434" s="283">
        <v>20611</v>
      </c>
      <c r="B7434" s="176">
        <v>145.6</v>
      </c>
      <c r="C7434" s="176">
        <v>43.5</v>
      </c>
      <c r="D7434" s="282">
        <v>87</v>
      </c>
      <c r="E7434" s="265"/>
    </row>
    <row r="7435" spans="1:5">
      <c r="A7435" s="283">
        <v>20612</v>
      </c>
      <c r="B7435" s="176">
        <v>0</v>
      </c>
      <c r="C7435" s="176">
        <v>0</v>
      </c>
      <c r="D7435" s="282">
        <v>87</v>
      </c>
      <c r="E7435" s="265"/>
    </row>
    <row r="7436" spans="1:5">
      <c r="A7436" s="283">
        <v>20613</v>
      </c>
      <c r="B7436" s="176">
        <v>156.6</v>
      </c>
      <c r="C7436" s="176">
        <v>39.9</v>
      </c>
      <c r="D7436" s="282">
        <v>95</v>
      </c>
      <c r="E7436" s="265"/>
    </row>
    <row r="7437" spans="1:5">
      <c r="A7437" s="283">
        <v>20615</v>
      </c>
      <c r="B7437" s="176">
        <v>224.2</v>
      </c>
      <c r="C7437" s="176">
        <v>39.200000000000003</v>
      </c>
      <c r="D7437" s="282">
        <v>87</v>
      </c>
      <c r="E7437" s="265"/>
    </row>
    <row r="7438" spans="1:5">
      <c r="A7438" s="283">
        <v>20616</v>
      </c>
      <c r="B7438" s="176">
        <v>500.3</v>
      </c>
      <c r="C7438" s="176">
        <v>36.4</v>
      </c>
      <c r="D7438" s="282">
        <v>118</v>
      </c>
      <c r="E7438" s="265"/>
    </row>
    <row r="7439" spans="1:5">
      <c r="A7439" s="283">
        <v>20617</v>
      </c>
      <c r="B7439" s="176">
        <v>115.8</v>
      </c>
      <c r="C7439" s="176">
        <v>44.1</v>
      </c>
      <c r="D7439" s="282">
        <v>87</v>
      </c>
      <c r="E7439" s="265"/>
    </row>
    <row r="7440" spans="1:5">
      <c r="A7440" s="283">
        <v>20618</v>
      </c>
      <c r="B7440" s="176">
        <v>123</v>
      </c>
      <c r="C7440" s="176">
        <v>43.1</v>
      </c>
      <c r="D7440" s="282">
        <v>87</v>
      </c>
      <c r="E7440" s="265"/>
    </row>
    <row r="7441" spans="1:5">
      <c r="A7441" s="283">
        <v>20619</v>
      </c>
      <c r="B7441" s="176">
        <v>421.2</v>
      </c>
      <c r="C7441" s="176">
        <v>35.6</v>
      </c>
      <c r="D7441" s="282">
        <v>111</v>
      </c>
      <c r="E7441" s="265"/>
    </row>
    <row r="7442" spans="1:5">
      <c r="A7442" s="283">
        <v>20620</v>
      </c>
      <c r="B7442" s="176">
        <v>240.3</v>
      </c>
      <c r="C7442" s="176">
        <v>39.1</v>
      </c>
      <c r="D7442" s="282">
        <v>115</v>
      </c>
      <c r="E7442" s="265"/>
    </row>
    <row r="7443" spans="1:5">
      <c r="A7443" s="283">
        <v>20621</v>
      </c>
      <c r="B7443" s="176">
        <v>129.80000000000001</v>
      </c>
      <c r="C7443" s="176">
        <v>36.299999999999997</v>
      </c>
      <c r="D7443" s="282">
        <v>87</v>
      </c>
      <c r="E7443" s="265"/>
    </row>
    <row r="7444" spans="1:5">
      <c r="A7444" s="283">
        <v>20622</v>
      </c>
      <c r="B7444" s="176">
        <v>150.4</v>
      </c>
      <c r="C7444" s="176">
        <v>40.799999999999997</v>
      </c>
      <c r="D7444" s="282">
        <v>96</v>
      </c>
      <c r="E7444" s="265"/>
    </row>
    <row r="7445" spans="1:5">
      <c r="A7445" s="283">
        <v>20623</v>
      </c>
      <c r="B7445" s="176">
        <v>1643.3</v>
      </c>
      <c r="C7445" s="176">
        <v>39.200000000000003</v>
      </c>
      <c r="D7445" s="282">
        <v>87</v>
      </c>
      <c r="E7445" s="265"/>
    </row>
    <row r="7446" spans="1:5">
      <c r="A7446" s="283">
        <v>20624</v>
      </c>
      <c r="B7446" s="176">
        <v>122.2</v>
      </c>
      <c r="C7446" s="176">
        <v>36.9</v>
      </c>
      <c r="D7446" s="282">
        <v>87</v>
      </c>
      <c r="E7446" s="265"/>
    </row>
    <row r="7447" spans="1:5">
      <c r="A7447" s="283">
        <v>20625</v>
      </c>
      <c r="B7447" s="176">
        <v>2209.4</v>
      </c>
      <c r="C7447" s="176">
        <v>43.4</v>
      </c>
      <c r="D7447" s="282">
        <v>87</v>
      </c>
      <c r="E7447" s="265"/>
    </row>
    <row r="7448" spans="1:5">
      <c r="A7448" s="283">
        <v>20626</v>
      </c>
      <c r="B7448" s="176">
        <v>198.9</v>
      </c>
      <c r="C7448" s="176">
        <v>46.6</v>
      </c>
      <c r="D7448" s="282">
        <v>87</v>
      </c>
      <c r="E7448" s="265"/>
    </row>
    <row r="7449" spans="1:5">
      <c r="A7449" s="283">
        <v>20627</v>
      </c>
      <c r="B7449" s="176">
        <v>0</v>
      </c>
      <c r="C7449" s="176">
        <v>0</v>
      </c>
      <c r="D7449" s="282">
        <v>87</v>
      </c>
      <c r="E7449" s="265"/>
    </row>
    <row r="7450" spans="1:5">
      <c r="A7450" s="283">
        <v>20628</v>
      </c>
      <c r="B7450" s="176">
        <v>118.6</v>
      </c>
      <c r="C7450" s="176">
        <v>43.7</v>
      </c>
      <c r="D7450" s="282">
        <v>87</v>
      </c>
      <c r="E7450" s="265"/>
    </row>
    <row r="7451" spans="1:5">
      <c r="A7451" s="283">
        <v>20629</v>
      </c>
      <c r="B7451" s="176">
        <v>0</v>
      </c>
      <c r="C7451" s="176">
        <v>0</v>
      </c>
      <c r="D7451" s="282">
        <v>87</v>
      </c>
      <c r="E7451" s="265"/>
    </row>
    <row r="7452" spans="1:5">
      <c r="A7452" s="283">
        <v>20630</v>
      </c>
      <c r="B7452" s="176">
        <v>146.30000000000001</v>
      </c>
      <c r="C7452" s="176">
        <v>42</v>
      </c>
      <c r="D7452" s="282">
        <v>87</v>
      </c>
      <c r="E7452" s="265"/>
    </row>
    <row r="7453" spans="1:5">
      <c r="A7453" s="283">
        <v>20632</v>
      </c>
      <c r="B7453" s="176">
        <v>71.3</v>
      </c>
      <c r="C7453" s="176">
        <v>40.299999999999997</v>
      </c>
      <c r="D7453" s="282">
        <v>87</v>
      </c>
      <c r="E7453" s="265"/>
    </row>
    <row r="7454" spans="1:5">
      <c r="A7454" s="283">
        <v>20634</v>
      </c>
      <c r="B7454" s="176">
        <v>855.7</v>
      </c>
      <c r="C7454" s="176">
        <v>32.5</v>
      </c>
      <c r="D7454" s="282">
        <v>87</v>
      </c>
      <c r="E7454" s="265"/>
    </row>
    <row r="7455" spans="1:5">
      <c r="A7455" s="283">
        <v>20635</v>
      </c>
      <c r="B7455" s="176">
        <v>0</v>
      </c>
      <c r="C7455" s="176">
        <v>0</v>
      </c>
      <c r="D7455" s="282">
        <v>87</v>
      </c>
      <c r="E7455" s="265"/>
    </row>
    <row r="7456" spans="1:5">
      <c r="A7456" s="283">
        <v>20636</v>
      </c>
      <c r="B7456" s="176">
        <v>285.2</v>
      </c>
      <c r="C7456" s="176">
        <v>39.299999999999997</v>
      </c>
      <c r="D7456" s="282">
        <v>119</v>
      </c>
      <c r="E7456" s="265"/>
    </row>
    <row r="7457" spans="1:5">
      <c r="A7457" s="283">
        <v>20637</v>
      </c>
      <c r="B7457" s="176">
        <v>171.5</v>
      </c>
      <c r="C7457" s="176">
        <v>42.2</v>
      </c>
      <c r="D7457" s="282">
        <v>87</v>
      </c>
      <c r="E7457" s="265"/>
    </row>
    <row r="7458" spans="1:5">
      <c r="A7458" s="283">
        <v>20639</v>
      </c>
      <c r="B7458" s="176">
        <v>341</v>
      </c>
      <c r="C7458" s="176">
        <v>41</v>
      </c>
      <c r="D7458" s="282">
        <v>119</v>
      </c>
      <c r="E7458" s="265"/>
    </row>
    <row r="7459" spans="1:5">
      <c r="A7459" s="283">
        <v>20640</v>
      </c>
      <c r="B7459" s="176">
        <v>245.7</v>
      </c>
      <c r="C7459" s="176">
        <v>35.299999999999997</v>
      </c>
      <c r="D7459" s="282">
        <v>118</v>
      </c>
      <c r="E7459" s="265"/>
    </row>
    <row r="7460" spans="1:5">
      <c r="A7460" s="283">
        <v>20643</v>
      </c>
      <c r="B7460" s="176">
        <v>0</v>
      </c>
      <c r="C7460" s="176">
        <v>0</v>
      </c>
      <c r="D7460" s="282">
        <v>87</v>
      </c>
      <c r="E7460" s="265"/>
    </row>
    <row r="7461" spans="1:5">
      <c r="A7461" s="283">
        <v>20645</v>
      </c>
      <c r="B7461" s="176">
        <v>178.9</v>
      </c>
      <c r="C7461" s="176">
        <v>47.5</v>
      </c>
      <c r="D7461" s="282">
        <v>87</v>
      </c>
      <c r="E7461" s="265"/>
    </row>
    <row r="7462" spans="1:5">
      <c r="A7462" s="283">
        <v>20646</v>
      </c>
      <c r="B7462" s="176">
        <v>260.7</v>
      </c>
      <c r="C7462" s="176">
        <v>40.700000000000003</v>
      </c>
      <c r="D7462" s="282">
        <v>126</v>
      </c>
      <c r="E7462" s="265"/>
    </row>
    <row r="7463" spans="1:5">
      <c r="A7463" s="283">
        <v>20650</v>
      </c>
      <c r="B7463" s="176">
        <v>237.5</v>
      </c>
      <c r="C7463" s="176">
        <v>39.9</v>
      </c>
      <c r="D7463" s="282">
        <v>122</v>
      </c>
      <c r="E7463" s="265"/>
    </row>
    <row r="7464" spans="1:5">
      <c r="A7464" s="283">
        <v>20653</v>
      </c>
      <c r="B7464" s="176">
        <v>769.7</v>
      </c>
      <c r="C7464" s="176">
        <v>29.7</v>
      </c>
      <c r="D7464" s="282">
        <v>140</v>
      </c>
      <c r="E7464" s="265"/>
    </row>
    <row r="7465" spans="1:5">
      <c r="A7465" s="283">
        <v>20656</v>
      </c>
      <c r="B7465" s="176">
        <v>173.3</v>
      </c>
      <c r="C7465" s="176">
        <v>35.9</v>
      </c>
      <c r="D7465" s="282">
        <v>87</v>
      </c>
      <c r="E7465" s="265"/>
    </row>
    <row r="7466" spans="1:5">
      <c r="A7466" s="283">
        <v>20657</v>
      </c>
      <c r="B7466" s="176">
        <v>730.3</v>
      </c>
      <c r="C7466" s="176">
        <v>35.1</v>
      </c>
      <c r="D7466" s="282">
        <v>93</v>
      </c>
      <c r="E7466" s="265"/>
    </row>
    <row r="7467" spans="1:5">
      <c r="A7467" s="283">
        <v>20658</v>
      </c>
      <c r="B7467" s="176">
        <v>176.5</v>
      </c>
      <c r="C7467" s="176">
        <v>44.1</v>
      </c>
      <c r="D7467" s="282">
        <v>87</v>
      </c>
      <c r="E7467" s="265"/>
    </row>
    <row r="7468" spans="1:5">
      <c r="A7468" s="283">
        <v>20659</v>
      </c>
      <c r="B7468" s="176">
        <v>237.8</v>
      </c>
      <c r="C7468" s="176">
        <v>37.799999999999997</v>
      </c>
      <c r="D7468" s="282">
        <v>117</v>
      </c>
      <c r="E7468" s="265"/>
    </row>
    <row r="7469" spans="1:5">
      <c r="A7469" s="283">
        <v>20660</v>
      </c>
      <c r="B7469" s="176">
        <v>0</v>
      </c>
      <c r="C7469" s="176">
        <v>0</v>
      </c>
      <c r="D7469" s="282">
        <v>87</v>
      </c>
      <c r="E7469" s="265"/>
    </row>
    <row r="7470" spans="1:5">
      <c r="A7470" s="283">
        <v>20661</v>
      </c>
      <c r="B7470" s="176">
        <v>50.1</v>
      </c>
      <c r="C7470" s="176">
        <v>44.2</v>
      </c>
      <c r="D7470" s="282">
        <v>87</v>
      </c>
      <c r="E7470" s="265"/>
    </row>
    <row r="7471" spans="1:5">
      <c r="A7471" s="283">
        <v>20662</v>
      </c>
      <c r="B7471" s="176">
        <v>52</v>
      </c>
      <c r="C7471" s="176">
        <v>41.6</v>
      </c>
      <c r="D7471" s="282">
        <v>87</v>
      </c>
      <c r="E7471" s="265"/>
    </row>
    <row r="7472" spans="1:5">
      <c r="A7472" s="283">
        <v>20664</v>
      </c>
      <c r="B7472" s="176">
        <v>78.5</v>
      </c>
      <c r="C7472" s="176">
        <v>42.6</v>
      </c>
      <c r="D7472" s="282">
        <v>97</v>
      </c>
      <c r="E7472" s="265"/>
    </row>
    <row r="7473" spans="1:5">
      <c r="A7473" s="283">
        <v>20667</v>
      </c>
      <c r="B7473" s="176">
        <v>382.8</v>
      </c>
      <c r="C7473" s="176">
        <v>33.799999999999997</v>
      </c>
      <c r="D7473" s="282">
        <v>87</v>
      </c>
      <c r="E7473" s="265"/>
    </row>
    <row r="7474" spans="1:5">
      <c r="A7474" s="283">
        <v>20670</v>
      </c>
      <c r="B7474" s="176">
        <v>101.3</v>
      </c>
      <c r="C7474" s="176">
        <v>22.2</v>
      </c>
      <c r="D7474" s="282">
        <v>87</v>
      </c>
      <c r="E7474" s="265"/>
    </row>
    <row r="7475" spans="1:5">
      <c r="A7475" s="283">
        <v>20674</v>
      </c>
      <c r="B7475" s="176">
        <v>252.1</v>
      </c>
      <c r="C7475" s="176">
        <v>46.9</v>
      </c>
      <c r="D7475" s="282">
        <v>96</v>
      </c>
      <c r="E7475" s="265"/>
    </row>
    <row r="7476" spans="1:5">
      <c r="A7476" s="283">
        <v>20675</v>
      </c>
      <c r="B7476" s="176">
        <v>339.4</v>
      </c>
      <c r="C7476" s="176">
        <v>40.4</v>
      </c>
      <c r="D7476" s="282">
        <v>87</v>
      </c>
      <c r="E7476" s="265"/>
    </row>
    <row r="7477" spans="1:5">
      <c r="A7477" s="283">
        <v>20676</v>
      </c>
      <c r="B7477" s="176">
        <v>230.9</v>
      </c>
      <c r="C7477" s="176">
        <v>40.6</v>
      </c>
      <c r="D7477" s="282">
        <v>87</v>
      </c>
      <c r="E7477" s="265"/>
    </row>
    <row r="7478" spans="1:5">
      <c r="A7478" s="283">
        <v>20677</v>
      </c>
      <c r="B7478" s="176">
        <v>111.6</v>
      </c>
      <c r="C7478" s="176">
        <v>43.9</v>
      </c>
      <c r="D7478" s="282">
        <v>96</v>
      </c>
      <c r="E7478" s="265"/>
    </row>
    <row r="7479" spans="1:5">
      <c r="A7479" s="283">
        <v>20678</v>
      </c>
      <c r="B7479" s="176">
        <v>259.2</v>
      </c>
      <c r="C7479" s="176">
        <v>38.9</v>
      </c>
      <c r="D7479" s="282">
        <v>96</v>
      </c>
      <c r="E7479" s="265"/>
    </row>
    <row r="7480" spans="1:5">
      <c r="A7480" s="283">
        <v>20680</v>
      </c>
      <c r="B7480" s="176">
        <v>114.3</v>
      </c>
      <c r="C7480" s="176">
        <v>45.9</v>
      </c>
      <c r="D7480" s="282">
        <v>115</v>
      </c>
      <c r="E7480" s="265"/>
    </row>
    <row r="7481" spans="1:5">
      <c r="A7481" s="283">
        <v>20684</v>
      </c>
      <c r="B7481" s="176">
        <v>116.3</v>
      </c>
      <c r="C7481" s="176">
        <v>46</v>
      </c>
      <c r="D7481" s="282">
        <v>87</v>
      </c>
      <c r="E7481" s="265"/>
    </row>
    <row r="7482" spans="1:5">
      <c r="A7482" s="283">
        <v>20685</v>
      </c>
      <c r="B7482" s="176">
        <v>300.60000000000002</v>
      </c>
      <c r="C7482" s="176">
        <v>39.9</v>
      </c>
      <c r="D7482" s="282">
        <v>87</v>
      </c>
      <c r="E7482" s="265"/>
    </row>
    <row r="7483" spans="1:5">
      <c r="A7483" s="283">
        <v>20686</v>
      </c>
      <c r="B7483" s="176">
        <v>0</v>
      </c>
      <c r="C7483" s="176">
        <v>0</v>
      </c>
      <c r="D7483" s="282">
        <v>87</v>
      </c>
      <c r="E7483" s="265"/>
    </row>
    <row r="7484" spans="1:5">
      <c r="A7484" s="283">
        <v>20687</v>
      </c>
      <c r="B7484" s="176">
        <v>120.2</v>
      </c>
      <c r="C7484" s="176">
        <v>44.3</v>
      </c>
      <c r="D7484" s="282">
        <v>87</v>
      </c>
      <c r="E7484" s="265"/>
    </row>
    <row r="7485" spans="1:5">
      <c r="A7485" s="283">
        <v>20688</v>
      </c>
      <c r="B7485" s="176">
        <v>626.4</v>
      </c>
      <c r="C7485" s="176">
        <v>52.8</v>
      </c>
      <c r="D7485" s="282">
        <v>95</v>
      </c>
      <c r="E7485" s="265"/>
    </row>
    <row r="7486" spans="1:5">
      <c r="A7486" s="283">
        <v>20689</v>
      </c>
      <c r="B7486" s="176">
        <v>329.3</v>
      </c>
      <c r="C7486" s="176">
        <v>41</v>
      </c>
      <c r="D7486" s="282">
        <v>95</v>
      </c>
      <c r="E7486" s="265"/>
    </row>
    <row r="7487" spans="1:5">
      <c r="A7487" s="283">
        <v>20690</v>
      </c>
      <c r="B7487" s="176">
        <v>351.9</v>
      </c>
      <c r="C7487" s="176">
        <v>46.8</v>
      </c>
      <c r="D7487" s="282">
        <v>87</v>
      </c>
      <c r="E7487" s="265"/>
    </row>
    <row r="7488" spans="1:5">
      <c r="A7488" s="283">
        <v>20692</v>
      </c>
      <c r="B7488" s="176">
        <v>126.5</v>
      </c>
      <c r="C7488" s="176">
        <v>44.4</v>
      </c>
      <c r="D7488" s="282">
        <v>87</v>
      </c>
      <c r="E7488" s="265"/>
    </row>
    <row r="7489" spans="1:5">
      <c r="A7489" s="283">
        <v>20693</v>
      </c>
      <c r="B7489" s="176">
        <v>61.1</v>
      </c>
      <c r="C7489" s="176">
        <v>42.6</v>
      </c>
      <c r="D7489" s="282">
        <v>87</v>
      </c>
      <c r="E7489" s="265"/>
    </row>
    <row r="7490" spans="1:5">
      <c r="A7490" s="283">
        <v>20695</v>
      </c>
      <c r="B7490" s="176">
        <v>531.6</v>
      </c>
      <c r="C7490" s="176">
        <v>36.6</v>
      </c>
      <c r="D7490" s="282">
        <v>113</v>
      </c>
      <c r="E7490" s="265"/>
    </row>
    <row r="7491" spans="1:5">
      <c r="A7491" s="283">
        <v>20701</v>
      </c>
      <c r="B7491" s="176">
        <v>1443.1</v>
      </c>
      <c r="C7491" s="176">
        <v>33.4</v>
      </c>
      <c r="D7491" s="282">
        <v>87</v>
      </c>
      <c r="E7491" s="265"/>
    </row>
    <row r="7492" spans="1:5">
      <c r="A7492" s="283">
        <v>20703</v>
      </c>
      <c r="B7492" s="176">
        <v>0</v>
      </c>
      <c r="C7492" s="176">
        <v>0</v>
      </c>
      <c r="D7492" s="282">
        <v>87</v>
      </c>
      <c r="E7492" s="265"/>
    </row>
    <row r="7493" spans="1:5">
      <c r="A7493" s="283">
        <v>20704</v>
      </c>
      <c r="B7493" s="176">
        <v>0</v>
      </c>
      <c r="C7493" s="176">
        <v>0</v>
      </c>
      <c r="D7493" s="282">
        <v>87</v>
      </c>
      <c r="E7493" s="265"/>
    </row>
    <row r="7494" spans="1:5">
      <c r="A7494" s="283">
        <v>20705</v>
      </c>
      <c r="B7494" s="176">
        <v>2110.1</v>
      </c>
      <c r="C7494" s="176">
        <v>35.299999999999997</v>
      </c>
      <c r="D7494" s="282">
        <v>131</v>
      </c>
      <c r="E7494" s="265"/>
    </row>
    <row r="7495" spans="1:5">
      <c r="A7495" s="283">
        <v>20706</v>
      </c>
      <c r="B7495" s="176">
        <v>2440.6</v>
      </c>
      <c r="C7495" s="176">
        <v>34.799999999999997</v>
      </c>
      <c r="D7495" s="282">
        <v>179</v>
      </c>
      <c r="E7495" s="265"/>
    </row>
    <row r="7496" spans="1:5">
      <c r="A7496" s="283">
        <v>20707</v>
      </c>
      <c r="B7496" s="176">
        <v>2939.8</v>
      </c>
      <c r="C7496" s="176">
        <v>35.799999999999997</v>
      </c>
      <c r="D7496" s="282">
        <v>131</v>
      </c>
      <c r="E7496" s="265"/>
    </row>
    <row r="7497" spans="1:5">
      <c r="A7497" s="283">
        <v>20708</v>
      </c>
      <c r="B7497" s="176">
        <v>3048.1</v>
      </c>
      <c r="C7497" s="176">
        <v>32.299999999999997</v>
      </c>
      <c r="D7497" s="282">
        <v>133</v>
      </c>
      <c r="E7497" s="265"/>
    </row>
    <row r="7498" spans="1:5">
      <c r="A7498" s="283">
        <v>20709</v>
      </c>
      <c r="B7498" s="176">
        <v>0</v>
      </c>
      <c r="C7498" s="176">
        <v>0</v>
      </c>
      <c r="D7498" s="282">
        <v>87</v>
      </c>
      <c r="E7498" s="265"/>
    </row>
    <row r="7499" spans="1:5">
      <c r="A7499" s="283">
        <v>20710</v>
      </c>
      <c r="B7499" s="176">
        <v>7343.3</v>
      </c>
      <c r="C7499" s="176">
        <v>31.4</v>
      </c>
      <c r="D7499" s="282">
        <v>103</v>
      </c>
      <c r="E7499" s="265"/>
    </row>
    <row r="7500" spans="1:5">
      <c r="A7500" s="283">
        <v>20711</v>
      </c>
      <c r="B7500" s="176">
        <v>198.9</v>
      </c>
      <c r="C7500" s="176">
        <v>44</v>
      </c>
      <c r="D7500" s="282">
        <v>87</v>
      </c>
      <c r="E7500" s="265"/>
    </row>
    <row r="7501" spans="1:5">
      <c r="A7501" s="283">
        <v>20712</v>
      </c>
      <c r="B7501" s="176">
        <v>12918.3</v>
      </c>
      <c r="C7501" s="176">
        <v>32.700000000000003</v>
      </c>
      <c r="D7501" s="282">
        <v>118</v>
      </c>
      <c r="E7501" s="265"/>
    </row>
    <row r="7502" spans="1:5">
      <c r="A7502" s="283">
        <v>20714</v>
      </c>
      <c r="B7502" s="176">
        <v>966.3</v>
      </c>
      <c r="C7502" s="176">
        <v>37.9</v>
      </c>
      <c r="D7502" s="282">
        <v>103</v>
      </c>
      <c r="E7502" s="265"/>
    </row>
    <row r="7503" spans="1:5">
      <c r="A7503" s="283">
        <v>20715</v>
      </c>
      <c r="B7503" s="176">
        <v>1870.5</v>
      </c>
      <c r="C7503" s="176">
        <v>41.1</v>
      </c>
      <c r="D7503" s="282">
        <v>135</v>
      </c>
      <c r="E7503" s="265"/>
    </row>
    <row r="7504" spans="1:5">
      <c r="A7504" s="283">
        <v>20716</v>
      </c>
      <c r="B7504" s="176">
        <v>1891.4</v>
      </c>
      <c r="C7504" s="176">
        <v>37.6</v>
      </c>
      <c r="D7504" s="282">
        <v>114</v>
      </c>
      <c r="E7504" s="265"/>
    </row>
    <row r="7505" spans="1:5">
      <c r="A7505" s="283">
        <v>20717</v>
      </c>
      <c r="B7505" s="176">
        <v>0</v>
      </c>
      <c r="C7505" s="176">
        <v>0</v>
      </c>
      <c r="D7505" s="282">
        <v>87</v>
      </c>
      <c r="E7505" s="265"/>
    </row>
    <row r="7506" spans="1:5">
      <c r="A7506" s="283">
        <v>20718</v>
      </c>
      <c r="B7506" s="176">
        <v>0</v>
      </c>
      <c r="C7506" s="176">
        <v>0</v>
      </c>
      <c r="D7506" s="282">
        <v>87</v>
      </c>
      <c r="E7506" s="265"/>
    </row>
    <row r="7507" spans="1:5">
      <c r="A7507" s="283">
        <v>20719</v>
      </c>
      <c r="B7507" s="176">
        <v>2657.7</v>
      </c>
      <c r="C7507" s="176">
        <v>40.700000000000003</v>
      </c>
      <c r="D7507" s="282">
        <v>87</v>
      </c>
      <c r="E7507" s="265"/>
    </row>
    <row r="7508" spans="1:5">
      <c r="A7508" s="283">
        <v>20720</v>
      </c>
      <c r="B7508" s="176">
        <v>1859.2</v>
      </c>
      <c r="C7508" s="176">
        <v>37.1</v>
      </c>
      <c r="D7508" s="282">
        <v>113</v>
      </c>
      <c r="E7508" s="265"/>
    </row>
    <row r="7509" spans="1:5">
      <c r="A7509" s="283">
        <v>20721</v>
      </c>
      <c r="B7509" s="176">
        <v>1585.6</v>
      </c>
      <c r="C7509" s="176">
        <v>40.6</v>
      </c>
      <c r="D7509" s="282">
        <v>139</v>
      </c>
      <c r="E7509" s="265"/>
    </row>
    <row r="7510" spans="1:5">
      <c r="A7510" s="283">
        <v>20722</v>
      </c>
      <c r="B7510" s="176">
        <v>3978.1</v>
      </c>
      <c r="C7510" s="176">
        <v>35.1</v>
      </c>
      <c r="D7510" s="282">
        <v>110</v>
      </c>
      <c r="E7510" s="265"/>
    </row>
    <row r="7511" spans="1:5">
      <c r="A7511" s="283">
        <v>20723</v>
      </c>
      <c r="B7511" s="176">
        <v>2206.4</v>
      </c>
      <c r="C7511" s="176">
        <v>35.200000000000003</v>
      </c>
      <c r="D7511" s="282">
        <v>126</v>
      </c>
      <c r="E7511" s="265"/>
    </row>
    <row r="7512" spans="1:5">
      <c r="A7512" s="283">
        <v>20724</v>
      </c>
      <c r="B7512" s="176">
        <v>1726</v>
      </c>
      <c r="C7512" s="176">
        <v>33.700000000000003</v>
      </c>
      <c r="D7512" s="282">
        <v>102</v>
      </c>
      <c r="E7512" s="265"/>
    </row>
    <row r="7513" spans="1:5">
      <c r="A7513" s="283">
        <v>20725</v>
      </c>
      <c r="B7513" s="176">
        <v>0</v>
      </c>
      <c r="C7513" s="176">
        <v>0</v>
      </c>
      <c r="D7513" s="282">
        <v>87</v>
      </c>
      <c r="E7513" s="265"/>
    </row>
    <row r="7514" spans="1:5">
      <c r="A7514" s="283">
        <v>20726</v>
      </c>
      <c r="B7514" s="176">
        <v>0</v>
      </c>
      <c r="C7514" s="176">
        <v>0</v>
      </c>
      <c r="D7514" s="282">
        <v>87</v>
      </c>
      <c r="E7514" s="265"/>
    </row>
    <row r="7515" spans="1:5">
      <c r="A7515" s="283">
        <v>20731</v>
      </c>
      <c r="B7515" s="176">
        <v>0</v>
      </c>
      <c r="C7515" s="176">
        <v>0</v>
      </c>
      <c r="D7515" s="282">
        <v>87</v>
      </c>
      <c r="E7515" s="265"/>
    </row>
    <row r="7516" spans="1:5">
      <c r="A7516" s="283">
        <v>20732</v>
      </c>
      <c r="B7516" s="176">
        <v>792</v>
      </c>
      <c r="C7516" s="176">
        <v>37.5</v>
      </c>
      <c r="D7516" s="282">
        <v>87</v>
      </c>
      <c r="E7516" s="265"/>
    </row>
    <row r="7517" spans="1:5">
      <c r="A7517" s="283">
        <v>20733</v>
      </c>
      <c r="B7517" s="176">
        <v>1012.5</v>
      </c>
      <c r="C7517" s="176">
        <v>42.4</v>
      </c>
      <c r="D7517" s="282">
        <v>87</v>
      </c>
      <c r="E7517" s="265"/>
    </row>
    <row r="7518" spans="1:5">
      <c r="A7518" s="283">
        <v>20735</v>
      </c>
      <c r="B7518" s="176">
        <v>1411.9</v>
      </c>
      <c r="C7518" s="176">
        <v>40.9</v>
      </c>
      <c r="D7518" s="282">
        <v>118</v>
      </c>
      <c r="E7518" s="265"/>
    </row>
    <row r="7519" spans="1:5">
      <c r="A7519" s="283">
        <v>20736</v>
      </c>
      <c r="B7519" s="176">
        <v>368.2</v>
      </c>
      <c r="C7519" s="176">
        <v>41</v>
      </c>
      <c r="D7519" s="282">
        <v>118</v>
      </c>
      <c r="E7519" s="265"/>
    </row>
    <row r="7520" spans="1:5">
      <c r="A7520" s="283">
        <v>20737</v>
      </c>
      <c r="B7520" s="176">
        <v>6572.8</v>
      </c>
      <c r="C7520" s="176">
        <v>29.9</v>
      </c>
      <c r="D7520" s="282">
        <v>113</v>
      </c>
      <c r="E7520" s="265"/>
    </row>
    <row r="7521" spans="1:5">
      <c r="A7521" s="283">
        <v>20738</v>
      </c>
      <c r="B7521" s="176">
        <v>0</v>
      </c>
      <c r="C7521" s="176">
        <v>0</v>
      </c>
      <c r="D7521" s="282">
        <v>87</v>
      </c>
      <c r="E7521" s="265"/>
    </row>
    <row r="7522" spans="1:5">
      <c r="A7522" s="283">
        <v>20740</v>
      </c>
      <c r="B7522" s="176">
        <v>3697</v>
      </c>
      <c r="C7522" s="176">
        <v>23.4</v>
      </c>
      <c r="D7522" s="282">
        <v>136</v>
      </c>
      <c r="E7522" s="265"/>
    </row>
    <row r="7523" spans="1:5">
      <c r="A7523" s="283">
        <v>20741</v>
      </c>
      <c r="B7523" s="176">
        <v>0</v>
      </c>
      <c r="C7523" s="176">
        <v>0</v>
      </c>
      <c r="D7523" s="282">
        <v>87</v>
      </c>
      <c r="E7523" s="265"/>
    </row>
    <row r="7524" spans="1:5">
      <c r="A7524" s="283">
        <v>20742</v>
      </c>
      <c r="B7524" s="176">
        <v>0</v>
      </c>
      <c r="C7524" s="176">
        <v>0</v>
      </c>
      <c r="D7524" s="282">
        <v>87</v>
      </c>
      <c r="E7524" s="265"/>
    </row>
    <row r="7525" spans="1:5">
      <c r="A7525" s="283">
        <v>20743</v>
      </c>
      <c r="B7525" s="176">
        <v>4412.7</v>
      </c>
      <c r="C7525" s="176">
        <v>35.5</v>
      </c>
      <c r="D7525" s="282">
        <v>124</v>
      </c>
      <c r="E7525" s="265"/>
    </row>
    <row r="7526" spans="1:5">
      <c r="A7526" s="283">
        <v>20744</v>
      </c>
      <c r="B7526" s="176">
        <v>1957.5</v>
      </c>
      <c r="C7526" s="176">
        <v>40.9</v>
      </c>
      <c r="D7526" s="282">
        <v>129</v>
      </c>
      <c r="E7526" s="265"/>
    </row>
    <row r="7527" spans="1:5">
      <c r="A7527" s="283">
        <v>20745</v>
      </c>
      <c r="B7527" s="176">
        <v>4328.5</v>
      </c>
      <c r="C7527" s="176">
        <v>35.700000000000003</v>
      </c>
      <c r="D7527" s="282">
        <v>122</v>
      </c>
      <c r="E7527" s="265"/>
    </row>
    <row r="7528" spans="1:5">
      <c r="A7528" s="283">
        <v>20746</v>
      </c>
      <c r="B7528" s="176">
        <v>3472.2</v>
      </c>
      <c r="C7528" s="176">
        <v>33.200000000000003</v>
      </c>
      <c r="D7528" s="282">
        <v>166</v>
      </c>
      <c r="E7528" s="265"/>
    </row>
    <row r="7529" spans="1:5">
      <c r="A7529" s="283">
        <v>20747</v>
      </c>
      <c r="B7529" s="176">
        <v>4644.8</v>
      </c>
      <c r="C7529" s="176">
        <v>34.299999999999997</v>
      </c>
      <c r="D7529" s="282">
        <v>118</v>
      </c>
      <c r="E7529" s="265"/>
    </row>
    <row r="7530" spans="1:5">
      <c r="A7530" s="283">
        <v>20748</v>
      </c>
      <c r="B7530" s="176">
        <v>4532.5</v>
      </c>
      <c r="C7530" s="176">
        <v>37.799999999999997</v>
      </c>
      <c r="D7530" s="282">
        <v>134</v>
      </c>
      <c r="E7530" s="265"/>
    </row>
    <row r="7531" spans="1:5">
      <c r="A7531" s="283">
        <v>20749</v>
      </c>
      <c r="B7531" s="176">
        <v>0</v>
      </c>
      <c r="C7531" s="176">
        <v>0</v>
      </c>
      <c r="D7531" s="282">
        <v>87</v>
      </c>
      <c r="E7531" s="265"/>
    </row>
    <row r="7532" spans="1:5">
      <c r="A7532" s="283">
        <v>20750</v>
      </c>
      <c r="B7532" s="176">
        <v>2381.1999999999998</v>
      </c>
      <c r="C7532" s="176">
        <v>36.299999999999997</v>
      </c>
      <c r="D7532" s="282">
        <v>87</v>
      </c>
      <c r="E7532" s="265"/>
    </row>
    <row r="7533" spans="1:5">
      <c r="A7533" s="283">
        <v>20751</v>
      </c>
      <c r="B7533" s="176">
        <v>673.6</v>
      </c>
      <c r="C7533" s="176">
        <v>45.7</v>
      </c>
      <c r="D7533" s="282">
        <v>87</v>
      </c>
      <c r="E7533" s="265"/>
    </row>
    <row r="7534" spans="1:5">
      <c r="A7534" s="283">
        <v>20752</v>
      </c>
      <c r="B7534" s="176">
        <v>0</v>
      </c>
      <c r="C7534" s="176">
        <v>0</v>
      </c>
      <c r="D7534" s="282">
        <v>87</v>
      </c>
      <c r="E7534" s="265"/>
    </row>
    <row r="7535" spans="1:5">
      <c r="A7535" s="283">
        <v>20753</v>
      </c>
      <c r="B7535" s="176">
        <v>5731.3</v>
      </c>
      <c r="C7535" s="176">
        <v>43</v>
      </c>
      <c r="D7535" s="282">
        <v>87</v>
      </c>
      <c r="E7535" s="265"/>
    </row>
    <row r="7536" spans="1:5">
      <c r="A7536" s="283">
        <v>20754</v>
      </c>
      <c r="B7536" s="176">
        <v>390.9</v>
      </c>
      <c r="C7536" s="176">
        <v>43.9</v>
      </c>
      <c r="D7536" s="282">
        <v>95</v>
      </c>
      <c r="E7536" s="265"/>
    </row>
    <row r="7537" spans="1:5">
      <c r="A7537" s="283">
        <v>20755</v>
      </c>
      <c r="B7537" s="176">
        <v>473</v>
      </c>
      <c r="C7537" s="176">
        <v>23.3</v>
      </c>
      <c r="D7537" s="282">
        <v>101</v>
      </c>
      <c r="E7537" s="265"/>
    </row>
    <row r="7538" spans="1:5">
      <c r="A7538" s="283">
        <v>20757</v>
      </c>
      <c r="B7538" s="176">
        <v>1597.2</v>
      </c>
      <c r="C7538" s="176">
        <v>45.2</v>
      </c>
      <c r="D7538" s="282">
        <v>87</v>
      </c>
      <c r="E7538" s="265"/>
    </row>
    <row r="7539" spans="1:5">
      <c r="A7539" s="283">
        <v>20758</v>
      </c>
      <c r="B7539" s="176">
        <v>230</v>
      </c>
      <c r="C7539" s="176">
        <v>45.4</v>
      </c>
      <c r="D7539" s="282">
        <v>96</v>
      </c>
      <c r="E7539" s="265"/>
    </row>
    <row r="7540" spans="1:5">
      <c r="A7540" s="283">
        <v>20759</v>
      </c>
      <c r="B7540" s="176">
        <v>491.4</v>
      </c>
      <c r="C7540" s="176">
        <v>41.2</v>
      </c>
      <c r="D7540" s="282">
        <v>95</v>
      </c>
      <c r="E7540" s="265"/>
    </row>
    <row r="7541" spans="1:5">
      <c r="A7541" s="283">
        <v>20762</v>
      </c>
      <c r="B7541" s="176">
        <v>1526.9</v>
      </c>
      <c r="C7541" s="176">
        <v>22.9</v>
      </c>
      <c r="D7541" s="282">
        <v>155</v>
      </c>
      <c r="E7541" s="265"/>
    </row>
    <row r="7542" spans="1:5">
      <c r="A7542" s="283">
        <v>20763</v>
      </c>
      <c r="B7542" s="176">
        <v>2561.6999999999998</v>
      </c>
      <c r="C7542" s="176">
        <v>32.700000000000003</v>
      </c>
      <c r="D7542" s="282">
        <v>87</v>
      </c>
      <c r="E7542" s="265"/>
    </row>
    <row r="7543" spans="1:5">
      <c r="A7543" s="283">
        <v>20764</v>
      </c>
      <c r="B7543" s="176">
        <v>874.3</v>
      </c>
      <c r="C7543" s="176">
        <v>41.6</v>
      </c>
      <c r="D7543" s="282">
        <v>87</v>
      </c>
      <c r="E7543" s="265"/>
    </row>
    <row r="7544" spans="1:5">
      <c r="A7544" s="283">
        <v>20765</v>
      </c>
      <c r="B7544" s="176">
        <v>94.4</v>
      </c>
      <c r="C7544" s="176">
        <v>49.5</v>
      </c>
      <c r="D7544" s="282">
        <v>97</v>
      </c>
      <c r="E7544" s="265"/>
    </row>
    <row r="7545" spans="1:5">
      <c r="A7545" s="283">
        <v>20768</v>
      </c>
      <c r="B7545" s="176">
        <v>1171.5999999999999</v>
      </c>
      <c r="C7545" s="176">
        <v>33.299999999999997</v>
      </c>
      <c r="D7545" s="282">
        <v>87</v>
      </c>
      <c r="E7545" s="265"/>
    </row>
    <row r="7546" spans="1:5">
      <c r="A7546" s="283">
        <v>20769</v>
      </c>
      <c r="B7546" s="176">
        <v>738.7</v>
      </c>
      <c r="C7546" s="176">
        <v>38.1</v>
      </c>
      <c r="D7546" s="282">
        <v>131</v>
      </c>
      <c r="E7546" s="265"/>
    </row>
    <row r="7547" spans="1:5">
      <c r="A7547" s="283">
        <v>20770</v>
      </c>
      <c r="B7547" s="176">
        <v>2587.3000000000002</v>
      </c>
      <c r="C7547" s="176">
        <v>34</v>
      </c>
      <c r="D7547" s="282">
        <v>166</v>
      </c>
      <c r="E7547" s="265"/>
    </row>
    <row r="7548" spans="1:5">
      <c r="A7548" s="283">
        <v>20771</v>
      </c>
      <c r="B7548" s="176">
        <v>0</v>
      </c>
      <c r="C7548" s="176">
        <v>0</v>
      </c>
      <c r="D7548" s="282">
        <v>87</v>
      </c>
      <c r="E7548" s="265"/>
    </row>
    <row r="7549" spans="1:5">
      <c r="A7549" s="283">
        <v>20772</v>
      </c>
      <c r="B7549" s="176">
        <v>591.79999999999995</v>
      </c>
      <c r="C7549" s="176">
        <v>38.299999999999997</v>
      </c>
      <c r="D7549" s="282">
        <v>120</v>
      </c>
      <c r="E7549" s="265"/>
    </row>
    <row r="7550" spans="1:5">
      <c r="A7550" s="283">
        <v>20773</v>
      </c>
      <c r="B7550" s="176">
        <v>11651.9</v>
      </c>
      <c r="C7550" s="176">
        <v>36</v>
      </c>
      <c r="D7550" s="282">
        <v>87</v>
      </c>
      <c r="E7550" s="265"/>
    </row>
    <row r="7551" spans="1:5">
      <c r="A7551" s="283">
        <v>20774</v>
      </c>
      <c r="B7551" s="176">
        <v>1201.8</v>
      </c>
      <c r="C7551" s="176">
        <v>39.1</v>
      </c>
      <c r="D7551" s="282">
        <v>144</v>
      </c>
      <c r="E7551" s="265"/>
    </row>
    <row r="7552" spans="1:5">
      <c r="A7552" s="283">
        <v>20775</v>
      </c>
      <c r="B7552" s="176">
        <v>1484.3</v>
      </c>
      <c r="C7552" s="176">
        <v>33.200000000000003</v>
      </c>
      <c r="D7552" s="282">
        <v>87</v>
      </c>
      <c r="E7552" s="265"/>
    </row>
    <row r="7553" spans="1:5">
      <c r="A7553" s="283">
        <v>20776</v>
      </c>
      <c r="B7553" s="176">
        <v>176.3</v>
      </c>
      <c r="C7553" s="176">
        <v>44.4</v>
      </c>
      <c r="D7553" s="282">
        <v>87</v>
      </c>
      <c r="E7553" s="265"/>
    </row>
    <row r="7554" spans="1:5">
      <c r="A7554" s="283">
        <v>20777</v>
      </c>
      <c r="B7554" s="176">
        <v>435.4</v>
      </c>
      <c r="C7554" s="176">
        <v>45.9</v>
      </c>
      <c r="D7554" s="282">
        <v>95</v>
      </c>
      <c r="E7554" s="265"/>
    </row>
    <row r="7555" spans="1:5">
      <c r="A7555" s="283">
        <v>20778</v>
      </c>
      <c r="B7555" s="176">
        <v>263.3</v>
      </c>
      <c r="C7555" s="176">
        <v>44.3</v>
      </c>
      <c r="D7555" s="282">
        <v>87</v>
      </c>
      <c r="E7555" s="265"/>
    </row>
    <row r="7556" spans="1:5">
      <c r="A7556" s="283">
        <v>20779</v>
      </c>
      <c r="B7556" s="176">
        <v>236.7</v>
      </c>
      <c r="C7556" s="176">
        <v>47.2</v>
      </c>
      <c r="D7556" s="282">
        <v>105</v>
      </c>
      <c r="E7556" s="265"/>
    </row>
    <row r="7557" spans="1:5">
      <c r="A7557" s="283">
        <v>20781</v>
      </c>
      <c r="B7557" s="176">
        <v>6123.9</v>
      </c>
      <c r="C7557" s="176">
        <v>32.799999999999997</v>
      </c>
      <c r="D7557" s="282">
        <v>123</v>
      </c>
      <c r="E7557" s="265"/>
    </row>
    <row r="7558" spans="1:5">
      <c r="A7558" s="283">
        <v>20782</v>
      </c>
      <c r="B7558" s="176">
        <v>7374.7</v>
      </c>
      <c r="C7558" s="176">
        <v>32.6</v>
      </c>
      <c r="D7558" s="282">
        <v>134</v>
      </c>
      <c r="E7558" s="265"/>
    </row>
    <row r="7559" spans="1:5">
      <c r="A7559" s="283">
        <v>20783</v>
      </c>
      <c r="B7559" s="176">
        <v>8353.6</v>
      </c>
      <c r="C7559" s="176">
        <v>31.2</v>
      </c>
      <c r="D7559" s="282">
        <v>112</v>
      </c>
      <c r="E7559" s="265"/>
    </row>
    <row r="7560" spans="1:5">
      <c r="A7560" s="283">
        <v>20784</v>
      </c>
      <c r="B7560" s="176">
        <v>5939.6</v>
      </c>
      <c r="C7560" s="176">
        <v>32.5</v>
      </c>
      <c r="D7560" s="282">
        <v>118</v>
      </c>
      <c r="E7560" s="265"/>
    </row>
    <row r="7561" spans="1:5">
      <c r="A7561" s="283">
        <v>20785</v>
      </c>
      <c r="B7561" s="176">
        <v>3954.6</v>
      </c>
      <c r="C7561" s="176">
        <v>33</v>
      </c>
      <c r="D7561" s="282">
        <v>142</v>
      </c>
      <c r="E7561" s="265"/>
    </row>
    <row r="7562" spans="1:5">
      <c r="A7562" s="283">
        <v>20787</v>
      </c>
      <c r="B7562" s="176">
        <v>2165.9</v>
      </c>
      <c r="C7562" s="176">
        <v>34.1</v>
      </c>
      <c r="D7562" s="282">
        <v>87</v>
      </c>
      <c r="E7562" s="265"/>
    </row>
    <row r="7563" spans="1:5">
      <c r="A7563" s="283">
        <v>20788</v>
      </c>
      <c r="B7563" s="176">
        <v>5802.3</v>
      </c>
      <c r="C7563" s="176">
        <v>33.4</v>
      </c>
      <c r="D7563" s="282">
        <v>87</v>
      </c>
      <c r="E7563" s="265"/>
    </row>
    <row r="7564" spans="1:5">
      <c r="A7564" s="283">
        <v>20790</v>
      </c>
      <c r="B7564" s="176">
        <v>0</v>
      </c>
      <c r="C7564" s="176">
        <v>0</v>
      </c>
      <c r="D7564" s="282">
        <v>87</v>
      </c>
      <c r="E7564" s="265"/>
    </row>
    <row r="7565" spans="1:5">
      <c r="A7565" s="283">
        <v>20791</v>
      </c>
      <c r="B7565" s="176">
        <v>1683</v>
      </c>
      <c r="C7565" s="176">
        <v>45.4</v>
      </c>
      <c r="D7565" s="282">
        <v>87</v>
      </c>
      <c r="E7565" s="265"/>
    </row>
    <row r="7566" spans="1:5">
      <c r="A7566" s="283">
        <v>20792</v>
      </c>
      <c r="B7566" s="176">
        <v>1987.4</v>
      </c>
      <c r="C7566" s="176">
        <v>46.4</v>
      </c>
      <c r="D7566" s="282">
        <v>87</v>
      </c>
      <c r="E7566" s="265"/>
    </row>
    <row r="7567" spans="1:5">
      <c r="A7567" s="283">
        <v>20794</v>
      </c>
      <c r="B7567" s="176">
        <v>1193.0999999999999</v>
      </c>
      <c r="C7567" s="176">
        <v>36</v>
      </c>
      <c r="D7567" s="282">
        <v>95</v>
      </c>
      <c r="E7567" s="265"/>
    </row>
    <row r="7568" spans="1:5">
      <c r="A7568" s="283">
        <v>20797</v>
      </c>
      <c r="B7568" s="176">
        <v>0</v>
      </c>
      <c r="C7568" s="176">
        <v>0</v>
      </c>
      <c r="D7568" s="282">
        <v>87</v>
      </c>
      <c r="E7568" s="265"/>
    </row>
    <row r="7569" spans="1:5">
      <c r="A7569" s="283">
        <v>20799</v>
      </c>
      <c r="B7569" s="176">
        <v>0</v>
      </c>
      <c r="C7569" s="176">
        <v>0</v>
      </c>
      <c r="D7569" s="282">
        <v>87</v>
      </c>
      <c r="E7569" s="265"/>
    </row>
    <row r="7570" spans="1:5">
      <c r="A7570" s="283">
        <v>20810</v>
      </c>
      <c r="B7570" s="176">
        <v>0</v>
      </c>
      <c r="C7570" s="176">
        <v>0</v>
      </c>
      <c r="D7570" s="282">
        <v>87</v>
      </c>
      <c r="E7570" s="265"/>
    </row>
    <row r="7571" spans="1:5">
      <c r="A7571" s="283">
        <v>20812</v>
      </c>
      <c r="B7571" s="176">
        <v>1173</v>
      </c>
      <c r="C7571" s="176">
        <v>42.5</v>
      </c>
      <c r="D7571" s="282">
        <v>87</v>
      </c>
      <c r="E7571" s="265"/>
    </row>
    <row r="7572" spans="1:5">
      <c r="A7572" s="283">
        <v>20813</v>
      </c>
      <c r="B7572" s="176">
        <v>2690.3</v>
      </c>
      <c r="C7572" s="176">
        <v>45.6</v>
      </c>
      <c r="D7572" s="282">
        <v>87</v>
      </c>
      <c r="E7572" s="265"/>
    </row>
    <row r="7573" spans="1:5">
      <c r="A7573" s="283">
        <v>20814</v>
      </c>
      <c r="B7573" s="176">
        <v>5394.6</v>
      </c>
      <c r="C7573" s="176">
        <v>40</v>
      </c>
      <c r="D7573" s="282">
        <v>179</v>
      </c>
      <c r="E7573" s="265"/>
    </row>
    <row r="7574" spans="1:5">
      <c r="A7574" s="283">
        <v>20815</v>
      </c>
      <c r="B7574" s="176">
        <v>5375.1</v>
      </c>
      <c r="C7574" s="176">
        <v>45.4</v>
      </c>
      <c r="D7574" s="282">
        <v>144</v>
      </c>
      <c r="E7574" s="265"/>
    </row>
    <row r="7575" spans="1:5">
      <c r="A7575" s="283">
        <v>20816</v>
      </c>
      <c r="B7575" s="176">
        <v>4352.8999999999996</v>
      </c>
      <c r="C7575" s="176">
        <v>43.8</v>
      </c>
      <c r="D7575" s="282">
        <v>139</v>
      </c>
      <c r="E7575" s="265"/>
    </row>
    <row r="7576" spans="1:5">
      <c r="A7576" s="283">
        <v>20817</v>
      </c>
      <c r="B7576" s="176">
        <v>2631.7</v>
      </c>
      <c r="C7576" s="176">
        <v>44.7</v>
      </c>
      <c r="D7576" s="282">
        <v>148</v>
      </c>
      <c r="E7576" s="265"/>
    </row>
    <row r="7577" spans="1:5">
      <c r="A7577" s="283">
        <v>20818</v>
      </c>
      <c r="B7577" s="176">
        <v>2302.6</v>
      </c>
      <c r="C7577" s="176">
        <v>47.3</v>
      </c>
      <c r="D7577" s="282">
        <v>96</v>
      </c>
      <c r="E7577" s="265"/>
    </row>
    <row r="7578" spans="1:5">
      <c r="A7578" s="283">
        <v>20824</v>
      </c>
      <c r="B7578" s="176">
        <v>0</v>
      </c>
      <c r="C7578" s="176">
        <v>0</v>
      </c>
      <c r="D7578" s="282">
        <v>87</v>
      </c>
      <c r="E7578" s="265"/>
    </row>
    <row r="7579" spans="1:5">
      <c r="A7579" s="283">
        <v>20825</v>
      </c>
      <c r="B7579" s="176">
        <v>0</v>
      </c>
      <c r="C7579" s="176">
        <v>0</v>
      </c>
      <c r="D7579" s="282">
        <v>87</v>
      </c>
      <c r="E7579" s="265"/>
    </row>
    <row r="7580" spans="1:5">
      <c r="A7580" s="283">
        <v>20827</v>
      </c>
      <c r="B7580" s="176">
        <v>0</v>
      </c>
      <c r="C7580" s="176">
        <v>0</v>
      </c>
      <c r="D7580" s="282">
        <v>87</v>
      </c>
      <c r="E7580" s="265"/>
    </row>
    <row r="7581" spans="1:5">
      <c r="A7581" s="283">
        <v>20830</v>
      </c>
      <c r="B7581" s="176">
        <v>0</v>
      </c>
      <c r="C7581" s="176">
        <v>0</v>
      </c>
      <c r="D7581" s="282">
        <v>87</v>
      </c>
      <c r="E7581" s="265"/>
    </row>
    <row r="7582" spans="1:5">
      <c r="A7582" s="283">
        <v>20832</v>
      </c>
      <c r="B7582" s="176">
        <v>1871.9</v>
      </c>
      <c r="C7582" s="176">
        <v>41</v>
      </c>
      <c r="D7582" s="282">
        <v>131</v>
      </c>
      <c r="E7582" s="265"/>
    </row>
    <row r="7583" spans="1:5">
      <c r="A7583" s="283">
        <v>20833</v>
      </c>
      <c r="B7583" s="176">
        <v>450.3</v>
      </c>
      <c r="C7583" s="176">
        <v>42.3</v>
      </c>
      <c r="D7583" s="282">
        <v>109</v>
      </c>
      <c r="E7583" s="265"/>
    </row>
    <row r="7584" spans="1:5">
      <c r="A7584" s="283">
        <v>20837</v>
      </c>
      <c r="B7584" s="176">
        <v>117.3</v>
      </c>
      <c r="C7584" s="176">
        <v>42.1</v>
      </c>
      <c r="D7584" s="282">
        <v>95</v>
      </c>
      <c r="E7584" s="265"/>
    </row>
    <row r="7585" spans="1:5">
      <c r="A7585" s="283">
        <v>20838</v>
      </c>
      <c r="B7585" s="176">
        <v>72.2</v>
      </c>
      <c r="C7585" s="176">
        <v>48.2</v>
      </c>
      <c r="D7585" s="282">
        <v>125</v>
      </c>
      <c r="E7585" s="265"/>
    </row>
    <row r="7586" spans="1:5">
      <c r="A7586" s="283">
        <v>20839</v>
      </c>
      <c r="B7586" s="176">
        <v>44.7</v>
      </c>
      <c r="C7586" s="176">
        <v>45.8</v>
      </c>
      <c r="D7586" s="282">
        <v>87</v>
      </c>
      <c r="E7586" s="265"/>
    </row>
    <row r="7587" spans="1:5">
      <c r="A7587" s="283">
        <v>20841</v>
      </c>
      <c r="B7587" s="176">
        <v>335.8</v>
      </c>
      <c r="C7587" s="176">
        <v>37.1</v>
      </c>
      <c r="D7587" s="282">
        <v>94</v>
      </c>
      <c r="E7587" s="265"/>
    </row>
    <row r="7588" spans="1:5">
      <c r="A7588" s="283">
        <v>20842</v>
      </c>
      <c r="B7588" s="176">
        <v>51.7</v>
      </c>
      <c r="C7588" s="176">
        <v>47.2</v>
      </c>
      <c r="D7588" s="282">
        <v>87</v>
      </c>
      <c r="E7588" s="265"/>
    </row>
    <row r="7589" spans="1:5">
      <c r="A7589" s="283">
        <v>20847</v>
      </c>
      <c r="B7589" s="176">
        <v>0</v>
      </c>
      <c r="C7589" s="176">
        <v>0</v>
      </c>
      <c r="D7589" s="282">
        <v>87</v>
      </c>
      <c r="E7589" s="265"/>
    </row>
    <row r="7590" spans="1:5">
      <c r="A7590" s="283">
        <v>20848</v>
      </c>
      <c r="B7590" s="176">
        <v>0</v>
      </c>
      <c r="C7590" s="176">
        <v>0</v>
      </c>
      <c r="D7590" s="282">
        <v>87</v>
      </c>
      <c r="E7590" s="265"/>
    </row>
    <row r="7591" spans="1:5">
      <c r="A7591" s="283">
        <v>20849</v>
      </c>
      <c r="B7591" s="176">
        <v>0</v>
      </c>
      <c r="C7591" s="176">
        <v>0</v>
      </c>
      <c r="D7591" s="282">
        <v>87</v>
      </c>
      <c r="E7591" s="265"/>
    </row>
    <row r="7592" spans="1:5">
      <c r="A7592" s="283">
        <v>20850</v>
      </c>
      <c r="B7592" s="176">
        <v>3362.2</v>
      </c>
      <c r="C7592" s="176">
        <v>39.299999999999997</v>
      </c>
      <c r="D7592" s="282">
        <v>180</v>
      </c>
      <c r="E7592" s="265"/>
    </row>
    <row r="7593" spans="1:5">
      <c r="A7593" s="283">
        <v>20851</v>
      </c>
      <c r="B7593" s="176">
        <v>4600</v>
      </c>
      <c r="C7593" s="176">
        <v>35.6</v>
      </c>
      <c r="D7593" s="282">
        <v>116</v>
      </c>
      <c r="E7593" s="265"/>
    </row>
    <row r="7594" spans="1:5">
      <c r="A7594" s="283">
        <v>20852</v>
      </c>
      <c r="B7594" s="176">
        <v>5158.8</v>
      </c>
      <c r="C7594" s="176">
        <v>39.1</v>
      </c>
      <c r="D7594" s="282">
        <v>185</v>
      </c>
      <c r="E7594" s="265"/>
    </row>
    <row r="7595" spans="1:5">
      <c r="A7595" s="283">
        <v>20853</v>
      </c>
      <c r="B7595" s="176">
        <v>3337</v>
      </c>
      <c r="C7595" s="176">
        <v>41.1</v>
      </c>
      <c r="D7595" s="282">
        <v>122</v>
      </c>
      <c r="E7595" s="265"/>
    </row>
    <row r="7596" spans="1:5">
      <c r="A7596" s="283">
        <v>20854</v>
      </c>
      <c r="B7596" s="176">
        <v>1506.7</v>
      </c>
      <c r="C7596" s="176">
        <v>46.3</v>
      </c>
      <c r="D7596" s="282">
        <v>138</v>
      </c>
      <c r="E7596" s="265"/>
    </row>
    <row r="7597" spans="1:5">
      <c r="A7597" s="283">
        <v>20855</v>
      </c>
      <c r="B7597" s="176">
        <v>1214.5</v>
      </c>
      <c r="C7597" s="176">
        <v>41.4</v>
      </c>
      <c r="D7597" s="282">
        <v>103</v>
      </c>
      <c r="E7597" s="265"/>
    </row>
    <row r="7598" spans="1:5">
      <c r="A7598" s="283">
        <v>20857</v>
      </c>
      <c r="B7598" s="176">
        <v>0</v>
      </c>
      <c r="C7598" s="176">
        <v>0</v>
      </c>
      <c r="D7598" s="282">
        <v>87</v>
      </c>
      <c r="E7598" s="265"/>
    </row>
    <row r="7599" spans="1:5">
      <c r="A7599" s="283">
        <v>20859</v>
      </c>
      <c r="B7599" s="176">
        <v>0</v>
      </c>
      <c r="C7599" s="176">
        <v>0</v>
      </c>
      <c r="D7599" s="282">
        <v>87</v>
      </c>
      <c r="E7599" s="265"/>
    </row>
    <row r="7600" spans="1:5">
      <c r="A7600" s="283">
        <v>20860</v>
      </c>
      <c r="B7600" s="176">
        <v>585.29999999999995</v>
      </c>
      <c r="C7600" s="176">
        <v>46.3</v>
      </c>
      <c r="D7600" s="282">
        <v>125</v>
      </c>
      <c r="E7600" s="265"/>
    </row>
    <row r="7601" spans="1:5">
      <c r="A7601" s="283">
        <v>20861</v>
      </c>
      <c r="B7601" s="176">
        <v>671.6</v>
      </c>
      <c r="C7601" s="176">
        <v>46.2</v>
      </c>
      <c r="D7601" s="282">
        <v>113</v>
      </c>
      <c r="E7601" s="265"/>
    </row>
    <row r="7602" spans="1:5">
      <c r="A7602" s="283">
        <v>20862</v>
      </c>
      <c r="B7602" s="176">
        <v>262.39999999999998</v>
      </c>
      <c r="C7602" s="176">
        <v>45.1</v>
      </c>
      <c r="D7602" s="282">
        <v>87</v>
      </c>
      <c r="E7602" s="265"/>
    </row>
    <row r="7603" spans="1:5">
      <c r="A7603" s="283">
        <v>20866</v>
      </c>
      <c r="B7603" s="176">
        <v>1888.9</v>
      </c>
      <c r="C7603" s="176">
        <v>35.4</v>
      </c>
      <c r="D7603" s="282">
        <v>101</v>
      </c>
      <c r="E7603" s="265"/>
    </row>
    <row r="7604" spans="1:5">
      <c r="A7604" s="283">
        <v>20868</v>
      </c>
      <c r="B7604" s="176">
        <v>331.7</v>
      </c>
      <c r="C7604" s="176">
        <v>43.8</v>
      </c>
      <c r="D7604" s="282">
        <v>87</v>
      </c>
      <c r="E7604" s="265"/>
    </row>
    <row r="7605" spans="1:5">
      <c r="A7605" s="283">
        <v>20871</v>
      </c>
      <c r="B7605" s="176">
        <v>546.5</v>
      </c>
      <c r="C7605" s="176">
        <v>34.5</v>
      </c>
      <c r="D7605" s="282">
        <v>94</v>
      </c>
      <c r="E7605" s="265"/>
    </row>
    <row r="7606" spans="1:5">
      <c r="A7606" s="283">
        <v>20872</v>
      </c>
      <c r="B7606" s="176">
        <v>626</v>
      </c>
      <c r="C7606" s="176">
        <v>37.4</v>
      </c>
      <c r="D7606" s="282">
        <v>96</v>
      </c>
      <c r="E7606" s="265"/>
    </row>
    <row r="7607" spans="1:5">
      <c r="A7607" s="283">
        <v>20874</v>
      </c>
      <c r="B7607" s="176">
        <v>2796.3</v>
      </c>
      <c r="C7607" s="176">
        <v>34</v>
      </c>
      <c r="D7607" s="282">
        <v>125</v>
      </c>
      <c r="E7607" s="265"/>
    </row>
    <row r="7608" spans="1:5">
      <c r="A7608" s="283">
        <v>20875</v>
      </c>
      <c r="B7608" s="176">
        <v>0</v>
      </c>
      <c r="C7608" s="176">
        <v>0</v>
      </c>
      <c r="D7608" s="282">
        <v>87</v>
      </c>
      <c r="E7608" s="265"/>
    </row>
    <row r="7609" spans="1:5">
      <c r="A7609" s="283">
        <v>20876</v>
      </c>
      <c r="B7609" s="176">
        <v>2798.6</v>
      </c>
      <c r="C7609" s="176">
        <v>33.299999999999997</v>
      </c>
      <c r="D7609" s="282">
        <v>101</v>
      </c>
      <c r="E7609" s="265"/>
    </row>
    <row r="7610" spans="1:5">
      <c r="A7610" s="283">
        <v>20877</v>
      </c>
      <c r="B7610" s="176">
        <v>5909.7</v>
      </c>
      <c r="C7610" s="176">
        <v>34.299999999999997</v>
      </c>
      <c r="D7610" s="282">
        <v>136</v>
      </c>
      <c r="E7610" s="265"/>
    </row>
    <row r="7611" spans="1:5">
      <c r="A7611" s="283">
        <v>20878</v>
      </c>
      <c r="B7611" s="176">
        <v>2630.5</v>
      </c>
      <c r="C7611" s="176">
        <v>37.9</v>
      </c>
      <c r="D7611" s="282">
        <v>130</v>
      </c>
      <c r="E7611" s="265"/>
    </row>
    <row r="7612" spans="1:5">
      <c r="A7612" s="283">
        <v>20879</v>
      </c>
      <c r="B7612" s="176">
        <v>3328.2</v>
      </c>
      <c r="C7612" s="176">
        <v>35</v>
      </c>
      <c r="D7612" s="282">
        <v>124</v>
      </c>
      <c r="E7612" s="265"/>
    </row>
    <row r="7613" spans="1:5">
      <c r="A7613" s="283">
        <v>20880</v>
      </c>
      <c r="B7613" s="176">
        <v>0</v>
      </c>
      <c r="C7613" s="176">
        <v>0</v>
      </c>
      <c r="D7613" s="282">
        <v>87</v>
      </c>
      <c r="E7613" s="265"/>
    </row>
    <row r="7614" spans="1:5">
      <c r="A7614" s="283">
        <v>20882</v>
      </c>
      <c r="B7614" s="176">
        <v>379.1</v>
      </c>
      <c r="C7614" s="176">
        <v>42.3</v>
      </c>
      <c r="D7614" s="282">
        <v>95</v>
      </c>
      <c r="E7614" s="265"/>
    </row>
    <row r="7615" spans="1:5">
      <c r="A7615" s="283">
        <v>20883</v>
      </c>
      <c r="B7615" s="176">
        <v>0</v>
      </c>
      <c r="C7615" s="176">
        <v>0</v>
      </c>
      <c r="D7615" s="282">
        <v>87</v>
      </c>
      <c r="E7615" s="265"/>
    </row>
    <row r="7616" spans="1:5">
      <c r="A7616" s="283">
        <v>20884</v>
      </c>
      <c r="B7616" s="176">
        <v>0</v>
      </c>
      <c r="C7616" s="176">
        <v>0</v>
      </c>
      <c r="D7616" s="282">
        <v>87</v>
      </c>
      <c r="E7616" s="265"/>
    </row>
    <row r="7617" spans="1:5">
      <c r="A7617" s="283">
        <v>20885</v>
      </c>
      <c r="B7617" s="176">
        <v>0</v>
      </c>
      <c r="C7617" s="176">
        <v>0</v>
      </c>
      <c r="D7617" s="282">
        <v>87</v>
      </c>
      <c r="E7617" s="265"/>
    </row>
    <row r="7618" spans="1:5">
      <c r="A7618" s="283">
        <v>20886</v>
      </c>
      <c r="B7618" s="176">
        <v>6168.3</v>
      </c>
      <c r="C7618" s="176">
        <v>35.299999999999997</v>
      </c>
      <c r="D7618" s="282">
        <v>123</v>
      </c>
      <c r="E7618" s="265"/>
    </row>
    <row r="7619" spans="1:5">
      <c r="A7619" s="283">
        <v>20889</v>
      </c>
      <c r="B7619" s="176">
        <v>0</v>
      </c>
      <c r="C7619" s="176">
        <v>0</v>
      </c>
      <c r="D7619" s="282">
        <v>87</v>
      </c>
      <c r="E7619" s="265"/>
    </row>
    <row r="7620" spans="1:5">
      <c r="A7620" s="283">
        <v>20891</v>
      </c>
      <c r="B7620" s="176">
        <v>5874.1</v>
      </c>
      <c r="C7620" s="176">
        <v>52.7</v>
      </c>
      <c r="D7620" s="282">
        <v>87</v>
      </c>
      <c r="E7620" s="265"/>
    </row>
    <row r="7621" spans="1:5">
      <c r="A7621" s="283">
        <v>20892</v>
      </c>
      <c r="B7621" s="176">
        <v>0</v>
      </c>
      <c r="C7621" s="176">
        <v>0</v>
      </c>
      <c r="D7621" s="282">
        <v>87</v>
      </c>
      <c r="E7621" s="265"/>
    </row>
    <row r="7622" spans="1:5">
      <c r="A7622" s="283">
        <v>20894</v>
      </c>
      <c r="B7622" s="176">
        <v>0</v>
      </c>
      <c r="C7622" s="176">
        <v>0</v>
      </c>
      <c r="D7622" s="282">
        <v>87</v>
      </c>
      <c r="E7622" s="265"/>
    </row>
    <row r="7623" spans="1:5">
      <c r="A7623" s="283">
        <v>20895</v>
      </c>
      <c r="B7623" s="176">
        <v>4564.8999999999996</v>
      </c>
      <c r="C7623" s="176">
        <v>42.2</v>
      </c>
      <c r="D7623" s="282">
        <v>130</v>
      </c>
      <c r="E7623" s="265"/>
    </row>
    <row r="7624" spans="1:5">
      <c r="A7624" s="283">
        <v>20896</v>
      </c>
      <c r="B7624" s="176">
        <v>0</v>
      </c>
      <c r="C7624" s="176">
        <v>0</v>
      </c>
      <c r="D7624" s="282">
        <v>87</v>
      </c>
      <c r="E7624" s="265"/>
    </row>
    <row r="7625" spans="1:5">
      <c r="A7625" s="283">
        <v>20897</v>
      </c>
      <c r="B7625" s="176">
        <v>0</v>
      </c>
      <c r="C7625" s="176">
        <v>0</v>
      </c>
      <c r="D7625" s="282">
        <v>87</v>
      </c>
      <c r="E7625" s="265"/>
    </row>
    <row r="7626" spans="1:5">
      <c r="A7626" s="283">
        <v>20898</v>
      </c>
      <c r="B7626" s="176">
        <v>0</v>
      </c>
      <c r="C7626" s="176">
        <v>0</v>
      </c>
      <c r="D7626" s="282">
        <v>87</v>
      </c>
      <c r="E7626" s="265"/>
    </row>
    <row r="7627" spans="1:5">
      <c r="A7627" s="283">
        <v>20899</v>
      </c>
      <c r="B7627" s="176">
        <v>0</v>
      </c>
      <c r="C7627" s="176">
        <v>0</v>
      </c>
      <c r="D7627" s="282">
        <v>87</v>
      </c>
      <c r="E7627" s="265"/>
    </row>
    <row r="7628" spans="1:5">
      <c r="A7628" s="283">
        <v>20901</v>
      </c>
      <c r="B7628" s="176">
        <v>6485</v>
      </c>
      <c r="C7628" s="176">
        <v>36.9</v>
      </c>
      <c r="D7628" s="282">
        <v>136</v>
      </c>
      <c r="E7628" s="265"/>
    </row>
    <row r="7629" spans="1:5">
      <c r="A7629" s="283">
        <v>20902</v>
      </c>
      <c r="B7629" s="176">
        <v>6369.7</v>
      </c>
      <c r="C7629" s="176">
        <v>35.5</v>
      </c>
      <c r="D7629" s="282">
        <v>188</v>
      </c>
      <c r="E7629" s="265"/>
    </row>
    <row r="7630" spans="1:5">
      <c r="A7630" s="283">
        <v>20903</v>
      </c>
      <c r="B7630" s="176">
        <v>7748.8</v>
      </c>
      <c r="C7630" s="176">
        <v>31.5</v>
      </c>
      <c r="D7630" s="282">
        <v>171</v>
      </c>
      <c r="E7630" s="265"/>
    </row>
    <row r="7631" spans="1:5">
      <c r="A7631" s="283">
        <v>20904</v>
      </c>
      <c r="B7631" s="176">
        <v>3644.1</v>
      </c>
      <c r="C7631" s="176">
        <v>38.200000000000003</v>
      </c>
      <c r="D7631" s="282">
        <v>161</v>
      </c>
      <c r="E7631" s="265"/>
    </row>
    <row r="7632" spans="1:5">
      <c r="A7632" s="283">
        <v>20905</v>
      </c>
      <c r="B7632" s="176">
        <v>1337.3</v>
      </c>
      <c r="C7632" s="176">
        <v>43.4</v>
      </c>
      <c r="D7632" s="282">
        <v>123</v>
      </c>
      <c r="E7632" s="265"/>
    </row>
    <row r="7633" spans="1:5">
      <c r="A7633" s="283">
        <v>20906</v>
      </c>
      <c r="B7633" s="176">
        <v>5382.5</v>
      </c>
      <c r="C7633" s="176">
        <v>40.299999999999997</v>
      </c>
      <c r="D7633" s="282">
        <v>137</v>
      </c>
      <c r="E7633" s="265"/>
    </row>
    <row r="7634" spans="1:5">
      <c r="A7634" s="283">
        <v>20907</v>
      </c>
      <c r="B7634" s="176">
        <v>0</v>
      </c>
      <c r="C7634" s="176">
        <v>0</v>
      </c>
      <c r="D7634" s="282">
        <v>87</v>
      </c>
      <c r="E7634" s="265"/>
    </row>
    <row r="7635" spans="1:5">
      <c r="A7635" s="283">
        <v>20908</v>
      </c>
      <c r="B7635" s="176">
        <v>7181.3</v>
      </c>
      <c r="C7635" s="176">
        <v>33.9</v>
      </c>
      <c r="D7635" s="282">
        <v>87</v>
      </c>
      <c r="E7635" s="265"/>
    </row>
    <row r="7636" spans="1:5">
      <c r="A7636" s="283">
        <v>20910</v>
      </c>
      <c r="B7636" s="176">
        <v>8158.3</v>
      </c>
      <c r="C7636" s="176">
        <v>35.299999999999997</v>
      </c>
      <c r="D7636" s="282">
        <v>182</v>
      </c>
      <c r="E7636" s="265"/>
    </row>
    <row r="7637" spans="1:5">
      <c r="A7637" s="283">
        <v>20911</v>
      </c>
      <c r="B7637" s="176">
        <v>0</v>
      </c>
      <c r="C7637" s="176">
        <v>0</v>
      </c>
      <c r="D7637" s="282">
        <v>87</v>
      </c>
      <c r="E7637" s="265"/>
    </row>
    <row r="7638" spans="1:5">
      <c r="A7638" s="283">
        <v>20912</v>
      </c>
      <c r="B7638" s="176">
        <v>9232.1</v>
      </c>
      <c r="C7638" s="176">
        <v>35.700000000000003</v>
      </c>
      <c r="D7638" s="282">
        <v>179</v>
      </c>
      <c r="E7638" s="265"/>
    </row>
    <row r="7639" spans="1:5">
      <c r="A7639" s="283">
        <v>20913</v>
      </c>
      <c r="B7639" s="176">
        <v>0</v>
      </c>
      <c r="C7639" s="176">
        <v>0</v>
      </c>
      <c r="D7639" s="282">
        <v>87</v>
      </c>
      <c r="E7639" s="265"/>
    </row>
    <row r="7640" spans="1:5">
      <c r="A7640" s="283">
        <v>20914</v>
      </c>
      <c r="B7640" s="176">
        <v>0</v>
      </c>
      <c r="C7640" s="176">
        <v>0</v>
      </c>
      <c r="D7640" s="282">
        <v>87</v>
      </c>
      <c r="E7640" s="265"/>
    </row>
    <row r="7641" spans="1:5">
      <c r="A7641" s="283">
        <v>20915</v>
      </c>
      <c r="B7641" s="176">
        <v>0</v>
      </c>
      <c r="C7641" s="176">
        <v>0</v>
      </c>
      <c r="D7641" s="282">
        <v>87</v>
      </c>
      <c r="E7641" s="265"/>
    </row>
    <row r="7642" spans="1:5">
      <c r="A7642" s="283">
        <v>20916</v>
      </c>
      <c r="B7642" s="176">
        <v>0</v>
      </c>
      <c r="C7642" s="176">
        <v>0</v>
      </c>
      <c r="D7642" s="282">
        <v>87</v>
      </c>
      <c r="E7642" s="265"/>
    </row>
    <row r="7643" spans="1:5">
      <c r="A7643" s="283">
        <v>20918</v>
      </c>
      <c r="B7643" s="176">
        <v>4746.7</v>
      </c>
      <c r="C7643" s="176">
        <v>37.1</v>
      </c>
      <c r="D7643" s="282">
        <v>87</v>
      </c>
      <c r="E7643" s="265"/>
    </row>
    <row r="7644" spans="1:5">
      <c r="A7644" s="283">
        <v>20993</v>
      </c>
      <c r="B7644" s="176">
        <v>0</v>
      </c>
      <c r="C7644" s="176">
        <v>0</v>
      </c>
      <c r="D7644" s="282">
        <v>87</v>
      </c>
      <c r="E7644" s="265"/>
    </row>
    <row r="7645" spans="1:5">
      <c r="A7645" s="283">
        <v>21001</v>
      </c>
      <c r="B7645" s="176">
        <v>706.6</v>
      </c>
      <c r="C7645" s="176">
        <v>38.299999999999997</v>
      </c>
      <c r="D7645" s="282">
        <v>94</v>
      </c>
      <c r="E7645" s="265"/>
    </row>
    <row r="7646" spans="1:5">
      <c r="A7646" s="283">
        <v>21005</v>
      </c>
      <c r="B7646" s="176">
        <v>72.599999999999994</v>
      </c>
      <c r="C7646" s="176">
        <v>24.5</v>
      </c>
      <c r="D7646" s="282">
        <v>126</v>
      </c>
      <c r="E7646" s="265"/>
    </row>
    <row r="7647" spans="1:5">
      <c r="A7647" s="283">
        <v>21009</v>
      </c>
      <c r="B7647" s="176">
        <v>2491.6999999999998</v>
      </c>
      <c r="C7647" s="176">
        <v>34.700000000000003</v>
      </c>
      <c r="D7647" s="282">
        <v>101</v>
      </c>
      <c r="E7647" s="265"/>
    </row>
    <row r="7648" spans="1:5">
      <c r="A7648" s="283">
        <v>21010</v>
      </c>
      <c r="B7648" s="176">
        <v>6.6</v>
      </c>
      <c r="C7648" s="176">
        <v>35.299999999999997</v>
      </c>
      <c r="D7648" s="282">
        <v>87</v>
      </c>
      <c r="E7648" s="265"/>
    </row>
    <row r="7649" spans="1:5">
      <c r="A7649" s="283">
        <v>21012</v>
      </c>
      <c r="B7649" s="176">
        <v>2239.8000000000002</v>
      </c>
      <c r="C7649" s="176">
        <v>40.700000000000003</v>
      </c>
      <c r="D7649" s="282">
        <v>133</v>
      </c>
      <c r="E7649" s="265"/>
    </row>
    <row r="7650" spans="1:5">
      <c r="A7650" s="283">
        <v>21013</v>
      </c>
      <c r="B7650" s="176">
        <v>296.8</v>
      </c>
      <c r="C7650" s="176">
        <v>47.6</v>
      </c>
      <c r="D7650" s="282">
        <v>102</v>
      </c>
      <c r="E7650" s="265"/>
    </row>
    <row r="7651" spans="1:5">
      <c r="A7651" s="283">
        <v>21014</v>
      </c>
      <c r="B7651" s="176">
        <v>2517.6999999999998</v>
      </c>
      <c r="C7651" s="176">
        <v>40.5</v>
      </c>
      <c r="D7651" s="282">
        <v>130</v>
      </c>
      <c r="E7651" s="265"/>
    </row>
    <row r="7652" spans="1:5">
      <c r="A7652" s="283">
        <v>21015</v>
      </c>
      <c r="B7652" s="176">
        <v>930.3</v>
      </c>
      <c r="C7652" s="176">
        <v>39.1</v>
      </c>
      <c r="D7652" s="282">
        <v>141</v>
      </c>
      <c r="E7652" s="265"/>
    </row>
    <row r="7653" spans="1:5">
      <c r="A7653" s="283">
        <v>21017</v>
      </c>
      <c r="B7653" s="176">
        <v>2309.3000000000002</v>
      </c>
      <c r="C7653" s="176">
        <v>33.5</v>
      </c>
      <c r="D7653" s="282">
        <v>96</v>
      </c>
      <c r="E7653" s="265"/>
    </row>
    <row r="7654" spans="1:5">
      <c r="A7654" s="283">
        <v>21018</v>
      </c>
      <c r="B7654" s="176">
        <v>0</v>
      </c>
      <c r="C7654" s="176">
        <v>0</v>
      </c>
      <c r="D7654" s="282">
        <v>87</v>
      </c>
      <c r="E7654" s="265"/>
    </row>
    <row r="7655" spans="1:5">
      <c r="A7655" s="283">
        <v>21020</v>
      </c>
      <c r="B7655" s="176">
        <v>0</v>
      </c>
      <c r="C7655" s="176">
        <v>0</v>
      </c>
      <c r="D7655" s="282">
        <v>87</v>
      </c>
      <c r="E7655" s="265"/>
    </row>
    <row r="7656" spans="1:5">
      <c r="A7656" s="283">
        <v>21022</v>
      </c>
      <c r="B7656" s="176">
        <v>0</v>
      </c>
      <c r="C7656" s="176">
        <v>0</v>
      </c>
      <c r="D7656" s="282">
        <v>87</v>
      </c>
      <c r="E7656" s="265"/>
    </row>
    <row r="7657" spans="1:5">
      <c r="A7657" s="283">
        <v>21023</v>
      </c>
      <c r="B7657" s="176">
        <v>0</v>
      </c>
      <c r="C7657" s="176">
        <v>0</v>
      </c>
      <c r="D7657" s="282">
        <v>87</v>
      </c>
      <c r="E7657" s="265"/>
    </row>
    <row r="7658" spans="1:5">
      <c r="A7658" s="283">
        <v>21027</v>
      </c>
      <c r="B7658" s="176">
        <v>0</v>
      </c>
      <c r="C7658" s="176">
        <v>0</v>
      </c>
      <c r="D7658" s="282">
        <v>87</v>
      </c>
      <c r="E7658" s="265"/>
    </row>
    <row r="7659" spans="1:5">
      <c r="A7659" s="283">
        <v>21028</v>
      </c>
      <c r="B7659" s="176">
        <v>221.9</v>
      </c>
      <c r="C7659" s="176">
        <v>45.6</v>
      </c>
      <c r="D7659" s="282">
        <v>96</v>
      </c>
      <c r="E7659" s="265"/>
    </row>
    <row r="7660" spans="1:5">
      <c r="A7660" s="283">
        <v>21029</v>
      </c>
      <c r="B7660" s="176">
        <v>683.7</v>
      </c>
      <c r="C7660" s="176">
        <v>40.5</v>
      </c>
      <c r="D7660" s="282">
        <v>111</v>
      </c>
      <c r="E7660" s="265"/>
    </row>
    <row r="7661" spans="1:5">
      <c r="A7661" s="283">
        <v>21030</v>
      </c>
      <c r="B7661" s="176">
        <v>849.7</v>
      </c>
      <c r="C7661" s="176">
        <v>37.9</v>
      </c>
      <c r="D7661" s="282">
        <v>132</v>
      </c>
      <c r="E7661" s="265"/>
    </row>
    <row r="7662" spans="1:5">
      <c r="A7662" s="283">
        <v>21031</v>
      </c>
      <c r="B7662" s="176">
        <v>0</v>
      </c>
      <c r="C7662" s="176">
        <v>0</v>
      </c>
      <c r="D7662" s="282">
        <v>87</v>
      </c>
      <c r="E7662" s="265"/>
    </row>
    <row r="7663" spans="1:5">
      <c r="A7663" s="283">
        <v>21032</v>
      </c>
      <c r="B7663" s="176">
        <v>509.9</v>
      </c>
      <c r="C7663" s="176">
        <v>44.6</v>
      </c>
      <c r="D7663" s="282">
        <v>152</v>
      </c>
      <c r="E7663" s="265"/>
    </row>
    <row r="7664" spans="1:5">
      <c r="A7664" s="283">
        <v>21034</v>
      </c>
      <c r="B7664" s="176">
        <v>141.5</v>
      </c>
      <c r="C7664" s="176">
        <v>44.9</v>
      </c>
      <c r="D7664" s="282">
        <v>115</v>
      </c>
      <c r="E7664" s="265"/>
    </row>
    <row r="7665" spans="1:5">
      <c r="A7665" s="283">
        <v>21035</v>
      </c>
      <c r="B7665" s="176">
        <v>275.10000000000002</v>
      </c>
      <c r="C7665" s="176">
        <v>45.8</v>
      </c>
      <c r="D7665" s="282">
        <v>104</v>
      </c>
      <c r="E7665" s="265"/>
    </row>
    <row r="7666" spans="1:5">
      <c r="A7666" s="283">
        <v>21036</v>
      </c>
      <c r="B7666" s="176">
        <v>327.10000000000002</v>
      </c>
      <c r="C7666" s="176">
        <v>45.4</v>
      </c>
      <c r="D7666" s="282">
        <v>87</v>
      </c>
      <c r="E7666" s="265"/>
    </row>
    <row r="7667" spans="1:5">
      <c r="A7667" s="283">
        <v>21037</v>
      </c>
      <c r="B7667" s="176">
        <v>1186.5</v>
      </c>
      <c r="C7667" s="176">
        <v>41.2</v>
      </c>
      <c r="D7667" s="282">
        <v>115</v>
      </c>
      <c r="E7667" s="265"/>
    </row>
    <row r="7668" spans="1:5">
      <c r="A7668" s="283">
        <v>21040</v>
      </c>
      <c r="B7668" s="176">
        <v>2924.3</v>
      </c>
      <c r="C7668" s="176">
        <v>32.700000000000003</v>
      </c>
      <c r="D7668" s="282">
        <v>87</v>
      </c>
      <c r="E7668" s="265"/>
    </row>
    <row r="7669" spans="1:5">
      <c r="A7669" s="283">
        <v>21041</v>
      </c>
      <c r="B7669" s="176">
        <v>1560.9</v>
      </c>
      <c r="C7669" s="176">
        <v>48.2</v>
      </c>
      <c r="D7669" s="282">
        <v>87</v>
      </c>
      <c r="E7669" s="265"/>
    </row>
    <row r="7670" spans="1:5">
      <c r="A7670" s="283">
        <v>21042</v>
      </c>
      <c r="B7670" s="176">
        <v>1038.3</v>
      </c>
      <c r="C7670" s="176">
        <v>43.6</v>
      </c>
      <c r="D7670" s="282">
        <v>143</v>
      </c>
      <c r="E7670" s="265"/>
    </row>
    <row r="7671" spans="1:5">
      <c r="A7671" s="283">
        <v>21043</v>
      </c>
      <c r="B7671" s="176">
        <v>2209.6999999999998</v>
      </c>
      <c r="C7671" s="176">
        <v>36.799999999999997</v>
      </c>
      <c r="D7671" s="282">
        <v>133</v>
      </c>
      <c r="E7671" s="265"/>
    </row>
    <row r="7672" spans="1:5">
      <c r="A7672" s="283">
        <v>21044</v>
      </c>
      <c r="B7672" s="176">
        <v>3369.8</v>
      </c>
      <c r="C7672" s="176">
        <v>38.700000000000003</v>
      </c>
      <c r="D7672" s="282">
        <v>158</v>
      </c>
      <c r="E7672" s="265"/>
    </row>
    <row r="7673" spans="1:5">
      <c r="A7673" s="283">
        <v>21045</v>
      </c>
      <c r="B7673" s="176">
        <v>3775.5</v>
      </c>
      <c r="C7673" s="176">
        <v>36.299999999999997</v>
      </c>
      <c r="D7673" s="282">
        <v>185</v>
      </c>
      <c r="E7673" s="265"/>
    </row>
    <row r="7674" spans="1:5">
      <c r="A7674" s="283">
        <v>21046</v>
      </c>
      <c r="B7674" s="176">
        <v>1986.2</v>
      </c>
      <c r="C7674" s="176">
        <v>36.700000000000003</v>
      </c>
      <c r="D7674" s="282">
        <v>145</v>
      </c>
      <c r="E7674" s="265"/>
    </row>
    <row r="7675" spans="1:5">
      <c r="A7675" s="283">
        <v>21047</v>
      </c>
      <c r="B7675" s="176">
        <v>487.6</v>
      </c>
      <c r="C7675" s="176">
        <v>45.1</v>
      </c>
      <c r="D7675" s="282">
        <v>95</v>
      </c>
      <c r="E7675" s="265"/>
    </row>
    <row r="7676" spans="1:5">
      <c r="A7676" s="283">
        <v>21048</v>
      </c>
      <c r="B7676" s="176">
        <v>408.1</v>
      </c>
      <c r="C7676" s="176">
        <v>44.2</v>
      </c>
      <c r="D7676" s="282">
        <v>138</v>
      </c>
      <c r="E7676" s="265"/>
    </row>
    <row r="7677" spans="1:5">
      <c r="A7677" s="283">
        <v>21050</v>
      </c>
      <c r="B7677" s="176">
        <v>629.70000000000005</v>
      </c>
      <c r="C7677" s="176">
        <v>40.700000000000003</v>
      </c>
      <c r="D7677" s="282">
        <v>111</v>
      </c>
      <c r="E7677" s="265"/>
    </row>
    <row r="7678" spans="1:5">
      <c r="A7678" s="283">
        <v>21051</v>
      </c>
      <c r="B7678" s="176">
        <v>262.89999999999998</v>
      </c>
      <c r="C7678" s="176">
        <v>48.7</v>
      </c>
      <c r="D7678" s="282">
        <v>115</v>
      </c>
      <c r="E7678" s="265"/>
    </row>
    <row r="7679" spans="1:5">
      <c r="A7679" s="283">
        <v>21052</v>
      </c>
      <c r="B7679" s="176">
        <v>1914</v>
      </c>
      <c r="C7679" s="176">
        <v>48.1</v>
      </c>
      <c r="D7679" s="282">
        <v>87</v>
      </c>
      <c r="E7679" s="265"/>
    </row>
    <row r="7680" spans="1:5">
      <c r="A7680" s="283">
        <v>21053</v>
      </c>
      <c r="B7680" s="176">
        <v>153.1</v>
      </c>
      <c r="C7680" s="176">
        <v>44.6</v>
      </c>
      <c r="D7680" s="282">
        <v>87</v>
      </c>
      <c r="E7680" s="265"/>
    </row>
    <row r="7681" spans="1:5">
      <c r="A7681" s="283">
        <v>21054</v>
      </c>
      <c r="B7681" s="176">
        <v>723.5</v>
      </c>
      <c r="C7681" s="176">
        <v>41</v>
      </c>
      <c r="D7681" s="282">
        <v>123</v>
      </c>
      <c r="E7681" s="265"/>
    </row>
    <row r="7682" spans="1:5">
      <c r="A7682" s="283">
        <v>21056</v>
      </c>
      <c r="B7682" s="176">
        <v>0</v>
      </c>
      <c r="C7682" s="176">
        <v>0</v>
      </c>
      <c r="D7682" s="282">
        <v>87</v>
      </c>
      <c r="E7682" s="265"/>
    </row>
    <row r="7683" spans="1:5">
      <c r="A7683" s="283">
        <v>21057</v>
      </c>
      <c r="B7683" s="176">
        <v>292.60000000000002</v>
      </c>
      <c r="C7683" s="176">
        <v>49.8</v>
      </c>
      <c r="D7683" s="282">
        <v>103</v>
      </c>
      <c r="E7683" s="265"/>
    </row>
    <row r="7684" spans="1:5">
      <c r="A7684" s="283">
        <v>21060</v>
      </c>
      <c r="B7684" s="176">
        <v>2013.7</v>
      </c>
      <c r="C7684" s="176">
        <v>38.6</v>
      </c>
      <c r="D7684" s="282">
        <v>122</v>
      </c>
      <c r="E7684" s="265"/>
    </row>
    <row r="7685" spans="1:5">
      <c r="A7685" s="283">
        <v>21061</v>
      </c>
      <c r="B7685" s="176">
        <v>3437.6</v>
      </c>
      <c r="C7685" s="176">
        <v>35.1</v>
      </c>
      <c r="D7685" s="282">
        <v>104</v>
      </c>
      <c r="E7685" s="265"/>
    </row>
    <row r="7686" spans="1:5">
      <c r="A7686" s="283">
        <v>21062</v>
      </c>
      <c r="B7686" s="176">
        <v>0</v>
      </c>
      <c r="C7686" s="176">
        <v>0</v>
      </c>
      <c r="D7686" s="282">
        <v>87</v>
      </c>
      <c r="E7686" s="265"/>
    </row>
    <row r="7687" spans="1:5">
      <c r="A7687" s="283">
        <v>21065</v>
      </c>
      <c r="B7687" s="176">
        <v>0</v>
      </c>
      <c r="C7687" s="176">
        <v>0</v>
      </c>
      <c r="D7687" s="282">
        <v>87</v>
      </c>
      <c r="E7687" s="265"/>
    </row>
    <row r="7688" spans="1:5">
      <c r="A7688" s="283">
        <v>21071</v>
      </c>
      <c r="B7688" s="176">
        <v>571.9</v>
      </c>
      <c r="C7688" s="176">
        <v>44.5</v>
      </c>
      <c r="D7688" s="282">
        <v>116</v>
      </c>
      <c r="E7688" s="265"/>
    </row>
    <row r="7689" spans="1:5">
      <c r="A7689" s="283">
        <v>21074</v>
      </c>
      <c r="B7689" s="176">
        <v>372.6</v>
      </c>
      <c r="C7689" s="176">
        <v>39.9</v>
      </c>
      <c r="D7689" s="282">
        <v>103</v>
      </c>
      <c r="E7689" s="265"/>
    </row>
    <row r="7690" spans="1:5">
      <c r="A7690" s="283">
        <v>21075</v>
      </c>
      <c r="B7690" s="176">
        <v>2092.6</v>
      </c>
      <c r="C7690" s="176">
        <v>33.5</v>
      </c>
      <c r="D7690" s="282">
        <v>133</v>
      </c>
      <c r="E7690" s="265"/>
    </row>
    <row r="7691" spans="1:5">
      <c r="A7691" s="283">
        <v>21076</v>
      </c>
      <c r="B7691" s="176">
        <v>884.2</v>
      </c>
      <c r="C7691" s="176">
        <v>36.9</v>
      </c>
      <c r="D7691" s="282">
        <v>138</v>
      </c>
      <c r="E7691" s="265"/>
    </row>
    <row r="7692" spans="1:5">
      <c r="A7692" s="283">
        <v>21077</v>
      </c>
      <c r="B7692" s="176">
        <v>1162.5999999999999</v>
      </c>
      <c r="C7692" s="176">
        <v>38</v>
      </c>
      <c r="D7692" s="282">
        <v>87</v>
      </c>
      <c r="E7692" s="265"/>
    </row>
    <row r="7693" spans="1:5">
      <c r="A7693" s="283">
        <v>21078</v>
      </c>
      <c r="B7693" s="176">
        <v>569.70000000000005</v>
      </c>
      <c r="C7693" s="176">
        <v>43.2</v>
      </c>
      <c r="D7693" s="282">
        <v>94</v>
      </c>
      <c r="E7693" s="265"/>
    </row>
    <row r="7694" spans="1:5">
      <c r="A7694" s="283">
        <v>21082</v>
      </c>
      <c r="B7694" s="176">
        <v>226.7</v>
      </c>
      <c r="C7694" s="176">
        <v>48.6</v>
      </c>
      <c r="D7694" s="282">
        <v>126</v>
      </c>
      <c r="E7694" s="265"/>
    </row>
    <row r="7695" spans="1:5">
      <c r="A7695" s="283">
        <v>21084</v>
      </c>
      <c r="B7695" s="176">
        <v>244.3</v>
      </c>
      <c r="C7695" s="176">
        <v>45.7</v>
      </c>
      <c r="D7695" s="282">
        <v>102</v>
      </c>
      <c r="E7695" s="265"/>
    </row>
    <row r="7696" spans="1:5">
      <c r="A7696" s="283">
        <v>21085</v>
      </c>
      <c r="B7696" s="176">
        <v>956.6</v>
      </c>
      <c r="C7696" s="176">
        <v>41.6</v>
      </c>
      <c r="D7696" s="282">
        <v>119</v>
      </c>
      <c r="E7696" s="265"/>
    </row>
    <row r="7697" spans="1:5">
      <c r="A7697" s="283">
        <v>21087</v>
      </c>
      <c r="B7697" s="176">
        <v>318.89999999999998</v>
      </c>
      <c r="C7697" s="176">
        <v>48</v>
      </c>
      <c r="D7697" s="282">
        <v>114</v>
      </c>
      <c r="E7697" s="265"/>
    </row>
    <row r="7698" spans="1:5">
      <c r="A7698" s="283">
        <v>21090</v>
      </c>
      <c r="B7698" s="176">
        <v>1285.7</v>
      </c>
      <c r="C7698" s="176">
        <v>43.7</v>
      </c>
      <c r="D7698" s="282">
        <v>105</v>
      </c>
      <c r="E7698" s="265"/>
    </row>
    <row r="7699" spans="1:5">
      <c r="A7699" s="283">
        <v>21092</v>
      </c>
      <c r="B7699" s="176">
        <v>0</v>
      </c>
      <c r="C7699" s="176">
        <v>0</v>
      </c>
      <c r="D7699" s="282">
        <v>87</v>
      </c>
      <c r="E7699" s="265"/>
    </row>
    <row r="7700" spans="1:5">
      <c r="A7700" s="283">
        <v>21093</v>
      </c>
      <c r="B7700" s="176">
        <v>1697.6</v>
      </c>
      <c r="C7700" s="176">
        <v>45</v>
      </c>
      <c r="D7700" s="282">
        <v>178</v>
      </c>
      <c r="E7700" s="265"/>
    </row>
    <row r="7701" spans="1:5">
      <c r="A7701" s="283">
        <v>21094</v>
      </c>
      <c r="B7701" s="176">
        <v>0</v>
      </c>
      <c r="C7701" s="176">
        <v>0</v>
      </c>
      <c r="D7701" s="282">
        <v>87</v>
      </c>
      <c r="E7701" s="265"/>
    </row>
    <row r="7702" spans="1:5">
      <c r="A7702" s="283">
        <v>21102</v>
      </c>
      <c r="B7702" s="176">
        <v>248.7</v>
      </c>
      <c r="C7702" s="176">
        <v>41</v>
      </c>
      <c r="D7702" s="282">
        <v>103</v>
      </c>
      <c r="E7702" s="265"/>
    </row>
    <row r="7703" spans="1:5">
      <c r="A7703" s="283">
        <v>21104</v>
      </c>
      <c r="B7703" s="176">
        <v>271</v>
      </c>
      <c r="C7703" s="176">
        <v>41.2</v>
      </c>
      <c r="D7703" s="282">
        <v>112</v>
      </c>
      <c r="E7703" s="265"/>
    </row>
    <row r="7704" spans="1:5">
      <c r="A7704" s="283">
        <v>21105</v>
      </c>
      <c r="B7704" s="176">
        <v>0</v>
      </c>
      <c r="C7704" s="176">
        <v>0</v>
      </c>
      <c r="D7704" s="282">
        <v>87</v>
      </c>
      <c r="E7704" s="265"/>
    </row>
    <row r="7705" spans="1:5">
      <c r="A7705" s="283">
        <v>21106</v>
      </c>
      <c r="B7705" s="176">
        <v>0</v>
      </c>
      <c r="C7705" s="176">
        <v>0</v>
      </c>
      <c r="D7705" s="282">
        <v>87</v>
      </c>
      <c r="E7705" s="265"/>
    </row>
    <row r="7706" spans="1:5">
      <c r="A7706" s="283">
        <v>21108</v>
      </c>
      <c r="B7706" s="176">
        <v>1407.8</v>
      </c>
      <c r="C7706" s="176">
        <v>38.4</v>
      </c>
      <c r="D7706" s="282">
        <v>160</v>
      </c>
      <c r="E7706" s="265"/>
    </row>
    <row r="7707" spans="1:5">
      <c r="A7707" s="283">
        <v>21111</v>
      </c>
      <c r="B7707" s="176">
        <v>141.6</v>
      </c>
      <c r="C7707" s="176">
        <v>46</v>
      </c>
      <c r="D7707" s="282">
        <v>102</v>
      </c>
      <c r="E7707" s="265"/>
    </row>
    <row r="7708" spans="1:5">
      <c r="A7708" s="283">
        <v>21113</v>
      </c>
      <c r="B7708" s="176">
        <v>1795.8</v>
      </c>
      <c r="C7708" s="176">
        <v>34.5</v>
      </c>
      <c r="D7708" s="282">
        <v>95</v>
      </c>
      <c r="E7708" s="265"/>
    </row>
    <row r="7709" spans="1:5">
      <c r="A7709" s="283">
        <v>21114</v>
      </c>
      <c r="B7709" s="176">
        <v>3316.9</v>
      </c>
      <c r="C7709" s="176">
        <v>35.5</v>
      </c>
      <c r="D7709" s="282">
        <v>117</v>
      </c>
      <c r="E7709" s="265"/>
    </row>
    <row r="7710" spans="1:5">
      <c r="A7710" s="283">
        <v>21117</v>
      </c>
      <c r="B7710" s="176">
        <v>1830.9</v>
      </c>
      <c r="C7710" s="176">
        <v>34.799999999999997</v>
      </c>
      <c r="D7710" s="282">
        <v>191</v>
      </c>
      <c r="E7710" s="265"/>
    </row>
    <row r="7711" spans="1:5">
      <c r="A7711" s="283">
        <v>21120</v>
      </c>
      <c r="B7711" s="176">
        <v>167.4</v>
      </c>
      <c r="C7711" s="176">
        <v>45</v>
      </c>
      <c r="D7711" s="282">
        <v>95</v>
      </c>
      <c r="E7711" s="265"/>
    </row>
    <row r="7712" spans="1:5">
      <c r="A7712" s="283">
        <v>21122</v>
      </c>
      <c r="B7712" s="176">
        <v>1888.9</v>
      </c>
      <c r="C7712" s="176">
        <v>39.1</v>
      </c>
      <c r="D7712" s="282">
        <v>122</v>
      </c>
      <c r="E7712" s="265"/>
    </row>
    <row r="7713" spans="1:5">
      <c r="A7713" s="283">
        <v>21123</v>
      </c>
      <c r="B7713" s="176">
        <v>0</v>
      </c>
      <c r="C7713" s="176">
        <v>0</v>
      </c>
      <c r="D7713" s="282">
        <v>87</v>
      </c>
      <c r="E7713" s="265"/>
    </row>
    <row r="7714" spans="1:5">
      <c r="A7714" s="283">
        <v>21128</v>
      </c>
      <c r="B7714" s="176">
        <v>2021.9</v>
      </c>
      <c r="C7714" s="176">
        <v>39.6</v>
      </c>
      <c r="D7714" s="282">
        <v>119</v>
      </c>
      <c r="E7714" s="265"/>
    </row>
    <row r="7715" spans="1:5">
      <c r="A7715" s="283">
        <v>21130</v>
      </c>
      <c r="B7715" s="176">
        <v>581.20000000000005</v>
      </c>
      <c r="C7715" s="176">
        <v>40</v>
      </c>
      <c r="D7715" s="282">
        <v>87</v>
      </c>
      <c r="E7715" s="265"/>
    </row>
    <row r="7716" spans="1:5">
      <c r="A7716" s="283">
        <v>21131</v>
      </c>
      <c r="B7716" s="176">
        <v>297.8</v>
      </c>
      <c r="C7716" s="176">
        <v>46.2</v>
      </c>
      <c r="D7716" s="282">
        <v>114</v>
      </c>
      <c r="E7716" s="265"/>
    </row>
    <row r="7717" spans="1:5">
      <c r="A7717" s="283">
        <v>21132</v>
      </c>
      <c r="B7717" s="176">
        <v>126</v>
      </c>
      <c r="C7717" s="176">
        <v>43.5</v>
      </c>
      <c r="D7717" s="282">
        <v>96</v>
      </c>
      <c r="E7717" s="265"/>
    </row>
    <row r="7718" spans="1:5">
      <c r="A7718" s="283">
        <v>21133</v>
      </c>
      <c r="B7718" s="176">
        <v>1812.2</v>
      </c>
      <c r="C7718" s="176">
        <v>38.799999999999997</v>
      </c>
      <c r="D7718" s="282">
        <v>94</v>
      </c>
      <c r="E7718" s="265"/>
    </row>
    <row r="7719" spans="1:5">
      <c r="A7719" s="283">
        <v>21136</v>
      </c>
      <c r="B7719" s="176">
        <v>662.1</v>
      </c>
      <c r="C7719" s="176">
        <v>39</v>
      </c>
      <c r="D7719" s="282">
        <v>129</v>
      </c>
      <c r="E7719" s="265"/>
    </row>
    <row r="7720" spans="1:5">
      <c r="A7720" s="283">
        <v>21139</v>
      </c>
      <c r="B7720" s="176">
        <v>0</v>
      </c>
      <c r="C7720" s="176">
        <v>0</v>
      </c>
      <c r="D7720" s="282">
        <v>87</v>
      </c>
      <c r="E7720" s="265"/>
    </row>
    <row r="7721" spans="1:5">
      <c r="A7721" s="283">
        <v>21140</v>
      </c>
      <c r="B7721" s="176">
        <v>1788.3</v>
      </c>
      <c r="C7721" s="176">
        <v>43.5</v>
      </c>
      <c r="D7721" s="282">
        <v>95</v>
      </c>
      <c r="E7721" s="265"/>
    </row>
    <row r="7722" spans="1:5">
      <c r="A7722" s="283">
        <v>21144</v>
      </c>
      <c r="B7722" s="176">
        <v>2062.6999999999998</v>
      </c>
      <c r="C7722" s="176">
        <v>36.200000000000003</v>
      </c>
      <c r="D7722" s="282">
        <v>125</v>
      </c>
      <c r="E7722" s="265"/>
    </row>
    <row r="7723" spans="1:5">
      <c r="A7723" s="283">
        <v>21146</v>
      </c>
      <c r="B7723" s="176">
        <v>2541.5</v>
      </c>
      <c r="C7723" s="176">
        <v>43</v>
      </c>
      <c r="D7723" s="282">
        <v>145</v>
      </c>
      <c r="E7723" s="265"/>
    </row>
    <row r="7724" spans="1:5">
      <c r="A7724" s="283">
        <v>21150</v>
      </c>
      <c r="B7724" s="176">
        <v>2407.1</v>
      </c>
      <c r="C7724" s="176">
        <v>45.3</v>
      </c>
      <c r="D7724" s="282">
        <v>87</v>
      </c>
      <c r="E7724" s="265"/>
    </row>
    <row r="7725" spans="1:5">
      <c r="A7725" s="283">
        <v>21152</v>
      </c>
      <c r="B7725" s="176">
        <v>232.1</v>
      </c>
      <c r="C7725" s="176">
        <v>43.4</v>
      </c>
      <c r="D7725" s="282">
        <v>121</v>
      </c>
      <c r="E7725" s="265"/>
    </row>
    <row r="7726" spans="1:5">
      <c r="A7726" s="283">
        <v>21153</v>
      </c>
      <c r="B7726" s="176">
        <v>982.5</v>
      </c>
      <c r="C7726" s="176">
        <v>51.8</v>
      </c>
      <c r="D7726" s="282">
        <v>157</v>
      </c>
      <c r="E7726" s="265"/>
    </row>
    <row r="7727" spans="1:5">
      <c r="A7727" s="283">
        <v>21154</v>
      </c>
      <c r="B7727" s="176">
        <v>167.7</v>
      </c>
      <c r="C7727" s="176">
        <v>44.3</v>
      </c>
      <c r="D7727" s="282">
        <v>110</v>
      </c>
      <c r="E7727" s="265"/>
    </row>
    <row r="7728" spans="1:5">
      <c r="A7728" s="283">
        <v>21155</v>
      </c>
      <c r="B7728" s="176">
        <v>108.6</v>
      </c>
      <c r="C7728" s="176">
        <v>45.4</v>
      </c>
      <c r="D7728" s="282">
        <v>87</v>
      </c>
      <c r="E7728" s="265"/>
    </row>
    <row r="7729" spans="1:5">
      <c r="A7729" s="283">
        <v>21156</v>
      </c>
      <c r="B7729" s="176">
        <v>316.5</v>
      </c>
      <c r="C7729" s="176">
        <v>48.4</v>
      </c>
      <c r="D7729" s="282">
        <v>97</v>
      </c>
      <c r="E7729" s="265"/>
    </row>
    <row r="7730" spans="1:5">
      <c r="A7730" s="283">
        <v>21157</v>
      </c>
      <c r="B7730" s="176">
        <v>524.4</v>
      </c>
      <c r="C7730" s="176">
        <v>40.799999999999997</v>
      </c>
      <c r="D7730" s="282">
        <v>178</v>
      </c>
      <c r="E7730" s="265"/>
    </row>
    <row r="7731" spans="1:5">
      <c r="A7731" s="283">
        <v>21158</v>
      </c>
      <c r="B7731" s="176">
        <v>262.89999999999998</v>
      </c>
      <c r="C7731" s="176">
        <v>39.799999999999997</v>
      </c>
      <c r="D7731" s="282">
        <v>118</v>
      </c>
      <c r="E7731" s="265"/>
    </row>
    <row r="7732" spans="1:5">
      <c r="A7732" s="283">
        <v>21160</v>
      </c>
      <c r="B7732" s="176">
        <v>147.6</v>
      </c>
      <c r="C7732" s="176">
        <v>41.3</v>
      </c>
      <c r="D7732" s="282">
        <v>87</v>
      </c>
      <c r="E7732" s="265"/>
    </row>
    <row r="7733" spans="1:5">
      <c r="A7733" s="283">
        <v>21161</v>
      </c>
      <c r="B7733" s="176">
        <v>117.3</v>
      </c>
      <c r="C7733" s="176">
        <v>44.5</v>
      </c>
      <c r="D7733" s="282">
        <v>95</v>
      </c>
      <c r="E7733" s="265"/>
    </row>
    <row r="7734" spans="1:5">
      <c r="A7734" s="283">
        <v>21162</v>
      </c>
      <c r="B7734" s="176">
        <v>486.5</v>
      </c>
      <c r="C7734" s="176">
        <v>40</v>
      </c>
      <c r="D7734" s="282">
        <v>96</v>
      </c>
      <c r="E7734" s="265"/>
    </row>
    <row r="7735" spans="1:5">
      <c r="A7735" s="283">
        <v>21163</v>
      </c>
      <c r="B7735" s="176">
        <v>672</v>
      </c>
      <c r="C7735" s="176">
        <v>43.1</v>
      </c>
      <c r="D7735" s="282">
        <v>129</v>
      </c>
      <c r="E7735" s="265"/>
    </row>
    <row r="7736" spans="1:5">
      <c r="A7736" s="283">
        <v>21201</v>
      </c>
      <c r="B7736" s="176">
        <v>12839.5</v>
      </c>
      <c r="C7736" s="176">
        <v>32.200000000000003</v>
      </c>
      <c r="D7736" s="282">
        <v>195</v>
      </c>
      <c r="E7736" s="265"/>
    </row>
    <row r="7737" spans="1:5">
      <c r="A7737" s="283">
        <v>21202</v>
      </c>
      <c r="B7737" s="176">
        <v>15190.4</v>
      </c>
      <c r="C7737" s="176">
        <v>33.1</v>
      </c>
      <c r="D7737" s="282">
        <v>188</v>
      </c>
      <c r="E7737" s="265"/>
    </row>
    <row r="7738" spans="1:5">
      <c r="A7738" s="283">
        <v>21203</v>
      </c>
      <c r="B7738" s="176">
        <v>0</v>
      </c>
      <c r="C7738" s="176">
        <v>0</v>
      </c>
      <c r="D7738" s="282">
        <v>87</v>
      </c>
      <c r="E7738" s="265"/>
    </row>
    <row r="7739" spans="1:5">
      <c r="A7739" s="283">
        <v>21204</v>
      </c>
      <c r="B7739" s="176">
        <v>2379.1</v>
      </c>
      <c r="C7739" s="176">
        <v>33.6</v>
      </c>
      <c r="D7739" s="282">
        <v>153</v>
      </c>
      <c r="E7739" s="265"/>
    </row>
    <row r="7740" spans="1:5">
      <c r="A7740" s="283">
        <v>21205</v>
      </c>
      <c r="B7740" s="176">
        <v>7420.6</v>
      </c>
      <c r="C7740" s="176">
        <v>31.4</v>
      </c>
      <c r="D7740" s="282">
        <v>127</v>
      </c>
      <c r="E7740" s="265"/>
    </row>
    <row r="7741" spans="1:5">
      <c r="A7741" s="283">
        <v>21206</v>
      </c>
      <c r="B7741" s="176">
        <v>7263.9</v>
      </c>
      <c r="C7741" s="176">
        <v>35.5</v>
      </c>
      <c r="D7741" s="282">
        <v>113</v>
      </c>
      <c r="E7741" s="265"/>
    </row>
    <row r="7742" spans="1:5">
      <c r="A7742" s="283">
        <v>21207</v>
      </c>
      <c r="B7742" s="176">
        <v>4583.3</v>
      </c>
      <c r="C7742" s="176">
        <v>38.6</v>
      </c>
      <c r="D7742" s="282">
        <v>114</v>
      </c>
      <c r="E7742" s="265"/>
    </row>
    <row r="7743" spans="1:5">
      <c r="A7743" s="283">
        <v>21208</v>
      </c>
      <c r="B7743" s="176">
        <v>2658.7</v>
      </c>
      <c r="C7743" s="176">
        <v>45.6</v>
      </c>
      <c r="D7743" s="282">
        <v>186</v>
      </c>
      <c r="E7743" s="265"/>
    </row>
    <row r="7744" spans="1:5">
      <c r="A7744" s="283">
        <v>21209</v>
      </c>
      <c r="B7744" s="176">
        <v>3894.6</v>
      </c>
      <c r="C7744" s="176">
        <v>37.799999999999997</v>
      </c>
      <c r="D7744" s="282">
        <v>139</v>
      </c>
      <c r="E7744" s="265"/>
    </row>
    <row r="7745" spans="1:5">
      <c r="A7745" s="283">
        <v>21210</v>
      </c>
      <c r="B7745" s="176">
        <v>4043.4</v>
      </c>
      <c r="C7745" s="176">
        <v>41.8</v>
      </c>
      <c r="D7745" s="282">
        <v>178</v>
      </c>
      <c r="E7745" s="265"/>
    </row>
    <row r="7746" spans="1:5">
      <c r="A7746" s="283">
        <v>21211</v>
      </c>
      <c r="B7746" s="176">
        <v>7528.9</v>
      </c>
      <c r="C7746" s="176">
        <v>36</v>
      </c>
      <c r="D7746" s="282">
        <v>138</v>
      </c>
      <c r="E7746" s="265"/>
    </row>
    <row r="7747" spans="1:5">
      <c r="A7747" s="283">
        <v>21212</v>
      </c>
      <c r="B7747" s="176">
        <v>6764.1</v>
      </c>
      <c r="C7747" s="176">
        <v>38.700000000000003</v>
      </c>
      <c r="D7747" s="282">
        <v>156</v>
      </c>
      <c r="E7747" s="265"/>
    </row>
    <row r="7748" spans="1:5">
      <c r="A7748" s="283">
        <v>21213</v>
      </c>
      <c r="B7748" s="176">
        <v>9950.7999999999993</v>
      </c>
      <c r="C7748" s="176">
        <v>35.299999999999997</v>
      </c>
      <c r="D7748" s="282">
        <v>126</v>
      </c>
      <c r="E7748" s="265"/>
    </row>
    <row r="7749" spans="1:5">
      <c r="A7749" s="283">
        <v>21214</v>
      </c>
      <c r="B7749" s="176">
        <v>7229.4</v>
      </c>
      <c r="C7749" s="176">
        <v>38.6</v>
      </c>
      <c r="D7749" s="282">
        <v>122</v>
      </c>
      <c r="E7749" s="265"/>
    </row>
    <row r="7750" spans="1:5">
      <c r="A7750" s="283">
        <v>21215</v>
      </c>
      <c r="B7750" s="176">
        <v>9062.7999999999993</v>
      </c>
      <c r="C7750" s="176">
        <v>39.5</v>
      </c>
      <c r="D7750" s="282">
        <v>165</v>
      </c>
      <c r="E7750" s="265"/>
    </row>
    <row r="7751" spans="1:5">
      <c r="A7751" s="283">
        <v>21216</v>
      </c>
      <c r="B7751" s="176">
        <v>9718.2000000000007</v>
      </c>
      <c r="C7751" s="176">
        <v>37.1</v>
      </c>
      <c r="D7751" s="282">
        <v>113</v>
      </c>
      <c r="E7751" s="265"/>
    </row>
    <row r="7752" spans="1:5">
      <c r="A7752" s="283">
        <v>21217</v>
      </c>
      <c r="B7752" s="176">
        <v>12618.2</v>
      </c>
      <c r="C7752" s="176">
        <v>34</v>
      </c>
      <c r="D7752" s="282">
        <v>153</v>
      </c>
      <c r="E7752" s="265"/>
    </row>
    <row r="7753" spans="1:5">
      <c r="A7753" s="283">
        <v>21218</v>
      </c>
      <c r="B7753" s="176">
        <v>12271.3</v>
      </c>
      <c r="C7753" s="176">
        <v>31.3</v>
      </c>
      <c r="D7753" s="282">
        <v>185</v>
      </c>
      <c r="E7753" s="265"/>
    </row>
    <row r="7754" spans="1:5">
      <c r="A7754" s="283">
        <v>21219</v>
      </c>
      <c r="B7754" s="176">
        <v>1162.4000000000001</v>
      </c>
      <c r="C7754" s="176">
        <v>45.3</v>
      </c>
      <c r="D7754" s="282">
        <v>87</v>
      </c>
      <c r="E7754" s="265"/>
    </row>
    <row r="7755" spans="1:5">
      <c r="A7755" s="283">
        <v>21220</v>
      </c>
      <c r="B7755" s="176">
        <v>1746</v>
      </c>
      <c r="C7755" s="176">
        <v>37</v>
      </c>
      <c r="D7755" s="282">
        <v>119</v>
      </c>
      <c r="E7755" s="265"/>
    </row>
    <row r="7756" spans="1:5">
      <c r="A7756" s="283">
        <v>21221</v>
      </c>
      <c r="B7756" s="176">
        <v>2833.8</v>
      </c>
      <c r="C7756" s="176">
        <v>37.700000000000003</v>
      </c>
      <c r="D7756" s="282">
        <v>121</v>
      </c>
      <c r="E7756" s="265"/>
    </row>
    <row r="7757" spans="1:5">
      <c r="A7757" s="283">
        <v>21222</v>
      </c>
      <c r="B7757" s="176">
        <v>4631.3999999999996</v>
      </c>
      <c r="C7757" s="176">
        <v>38.700000000000003</v>
      </c>
      <c r="D7757" s="282">
        <v>121</v>
      </c>
      <c r="E7757" s="265"/>
    </row>
    <row r="7758" spans="1:5">
      <c r="A7758" s="283">
        <v>21223</v>
      </c>
      <c r="B7758" s="176">
        <v>10326.4</v>
      </c>
      <c r="C7758" s="176">
        <v>34.700000000000003</v>
      </c>
      <c r="D7758" s="282">
        <v>125</v>
      </c>
      <c r="E7758" s="265"/>
    </row>
    <row r="7759" spans="1:5">
      <c r="A7759" s="283">
        <v>21224</v>
      </c>
      <c r="B7759" s="176">
        <v>5460.1</v>
      </c>
      <c r="C7759" s="176">
        <v>33</v>
      </c>
      <c r="D7759" s="282">
        <v>133</v>
      </c>
      <c r="E7759" s="265"/>
    </row>
    <row r="7760" spans="1:5">
      <c r="A7760" s="283">
        <v>21225</v>
      </c>
      <c r="B7760" s="176">
        <v>4586</v>
      </c>
      <c r="C7760" s="176">
        <v>32.299999999999997</v>
      </c>
      <c r="D7760" s="282">
        <v>105</v>
      </c>
      <c r="E7760" s="265"/>
    </row>
    <row r="7761" spans="1:5">
      <c r="A7761" s="283">
        <v>21226</v>
      </c>
      <c r="B7761" s="176">
        <v>878.8</v>
      </c>
      <c r="C7761" s="176">
        <v>34.700000000000003</v>
      </c>
      <c r="D7761" s="282">
        <v>94</v>
      </c>
      <c r="E7761" s="265"/>
    </row>
    <row r="7762" spans="1:5">
      <c r="A7762" s="283">
        <v>21227</v>
      </c>
      <c r="B7762" s="176">
        <v>3642.7</v>
      </c>
      <c r="C7762" s="176">
        <v>34.4</v>
      </c>
      <c r="D7762" s="282">
        <v>135</v>
      </c>
      <c r="E7762" s="265"/>
    </row>
    <row r="7763" spans="1:5">
      <c r="A7763" s="283">
        <v>21228</v>
      </c>
      <c r="B7763" s="176">
        <v>3108.2</v>
      </c>
      <c r="C7763" s="176">
        <v>39.5</v>
      </c>
      <c r="D7763" s="282">
        <v>142</v>
      </c>
      <c r="E7763" s="265"/>
    </row>
    <row r="7764" spans="1:5">
      <c r="A7764" s="283">
        <v>21229</v>
      </c>
      <c r="B7764" s="176">
        <v>7270</v>
      </c>
      <c r="C7764" s="176">
        <v>38.200000000000003</v>
      </c>
      <c r="D7764" s="282">
        <v>151</v>
      </c>
      <c r="E7764" s="265"/>
    </row>
    <row r="7765" spans="1:5">
      <c r="A7765" s="283">
        <v>21230</v>
      </c>
      <c r="B7765" s="176">
        <v>5254</v>
      </c>
      <c r="C7765" s="176">
        <v>32.700000000000003</v>
      </c>
      <c r="D7765" s="282">
        <v>121</v>
      </c>
      <c r="E7765" s="265"/>
    </row>
    <row r="7766" spans="1:5">
      <c r="A7766" s="283">
        <v>21231</v>
      </c>
      <c r="B7766" s="176">
        <v>16646.099999999999</v>
      </c>
      <c r="C7766" s="176">
        <v>32.9</v>
      </c>
      <c r="D7766" s="282">
        <v>163</v>
      </c>
      <c r="E7766" s="265"/>
    </row>
    <row r="7767" spans="1:5">
      <c r="A7767" s="283">
        <v>21233</v>
      </c>
      <c r="B7767" s="176">
        <v>0</v>
      </c>
      <c r="C7767" s="176">
        <v>0</v>
      </c>
      <c r="D7767" s="282">
        <v>87</v>
      </c>
      <c r="E7767" s="265"/>
    </row>
    <row r="7768" spans="1:5">
      <c r="A7768" s="283">
        <v>21234</v>
      </c>
      <c r="B7768" s="176">
        <v>5253.5</v>
      </c>
      <c r="C7768" s="176">
        <v>40</v>
      </c>
      <c r="D7768" s="282">
        <v>143</v>
      </c>
      <c r="E7768" s="265"/>
    </row>
    <row r="7769" spans="1:5">
      <c r="A7769" s="283">
        <v>21235</v>
      </c>
      <c r="B7769" s="176">
        <v>2957.8</v>
      </c>
      <c r="C7769" s="176">
        <v>42.5</v>
      </c>
      <c r="D7769" s="282">
        <v>87</v>
      </c>
      <c r="E7769" s="265"/>
    </row>
    <row r="7770" spans="1:5">
      <c r="A7770" s="283">
        <v>21236</v>
      </c>
      <c r="B7770" s="176">
        <v>3988.3</v>
      </c>
      <c r="C7770" s="176">
        <v>37.700000000000003</v>
      </c>
      <c r="D7770" s="282">
        <v>159</v>
      </c>
      <c r="E7770" s="265"/>
    </row>
    <row r="7771" spans="1:5">
      <c r="A7771" s="283">
        <v>21237</v>
      </c>
      <c r="B7771" s="176">
        <v>2748.8</v>
      </c>
      <c r="C7771" s="176">
        <v>37.6</v>
      </c>
      <c r="D7771" s="282">
        <v>121</v>
      </c>
      <c r="E7771" s="265"/>
    </row>
    <row r="7772" spans="1:5">
      <c r="A7772" s="283">
        <v>21239</v>
      </c>
      <c r="B7772" s="176">
        <v>8707.7999999999993</v>
      </c>
      <c r="C7772" s="176">
        <v>35.4</v>
      </c>
      <c r="D7772" s="282">
        <v>111</v>
      </c>
      <c r="E7772" s="265"/>
    </row>
    <row r="7773" spans="1:5">
      <c r="A7773" s="283">
        <v>21240</v>
      </c>
      <c r="B7773" s="176">
        <v>0</v>
      </c>
      <c r="C7773" s="176">
        <v>0</v>
      </c>
      <c r="D7773" s="282">
        <v>87</v>
      </c>
      <c r="E7773" s="265"/>
    </row>
    <row r="7774" spans="1:5">
      <c r="A7774" s="283">
        <v>21241</v>
      </c>
      <c r="B7774" s="176">
        <v>1888.4</v>
      </c>
      <c r="C7774" s="176">
        <v>20.3</v>
      </c>
      <c r="D7774" s="282">
        <v>87</v>
      </c>
      <c r="E7774" s="265"/>
    </row>
    <row r="7775" spans="1:5">
      <c r="A7775" s="283">
        <v>21244</v>
      </c>
      <c r="B7775" s="176">
        <v>2426.5</v>
      </c>
      <c r="C7775" s="176">
        <v>34.4</v>
      </c>
      <c r="D7775" s="282">
        <v>141</v>
      </c>
      <c r="E7775" s="265"/>
    </row>
    <row r="7776" spans="1:5">
      <c r="A7776" s="283">
        <v>21250</v>
      </c>
      <c r="B7776" s="176">
        <v>0</v>
      </c>
      <c r="C7776" s="176">
        <v>0</v>
      </c>
      <c r="D7776" s="282">
        <v>87</v>
      </c>
      <c r="E7776" s="265"/>
    </row>
    <row r="7777" spans="1:5">
      <c r="A7777" s="283">
        <v>21251</v>
      </c>
      <c r="B7777" s="176">
        <v>0</v>
      </c>
      <c r="C7777" s="176">
        <v>0</v>
      </c>
      <c r="D7777" s="282">
        <v>87</v>
      </c>
      <c r="E7777" s="265"/>
    </row>
    <row r="7778" spans="1:5">
      <c r="A7778" s="283">
        <v>21252</v>
      </c>
      <c r="B7778" s="176">
        <v>0</v>
      </c>
      <c r="C7778" s="176">
        <v>0</v>
      </c>
      <c r="D7778" s="282">
        <v>87</v>
      </c>
      <c r="E7778" s="265"/>
    </row>
    <row r="7779" spans="1:5">
      <c r="A7779" s="283">
        <v>21270</v>
      </c>
      <c r="B7779" s="176">
        <v>0</v>
      </c>
      <c r="C7779" s="176">
        <v>0</v>
      </c>
      <c r="D7779" s="282">
        <v>87</v>
      </c>
      <c r="E7779" s="265"/>
    </row>
    <row r="7780" spans="1:5">
      <c r="A7780" s="283">
        <v>21278</v>
      </c>
      <c r="B7780" s="176">
        <v>0</v>
      </c>
      <c r="C7780" s="176">
        <v>0</v>
      </c>
      <c r="D7780" s="282">
        <v>87</v>
      </c>
      <c r="E7780" s="265"/>
    </row>
    <row r="7781" spans="1:5">
      <c r="A7781" s="283">
        <v>21281</v>
      </c>
      <c r="B7781" s="176">
        <v>0</v>
      </c>
      <c r="C7781" s="176">
        <v>0</v>
      </c>
      <c r="D7781" s="282">
        <v>87</v>
      </c>
      <c r="E7781" s="265"/>
    </row>
    <row r="7782" spans="1:5">
      <c r="A7782" s="283">
        <v>21282</v>
      </c>
      <c r="B7782" s="176">
        <v>0</v>
      </c>
      <c r="C7782" s="176">
        <v>0</v>
      </c>
      <c r="D7782" s="282">
        <v>87</v>
      </c>
      <c r="E7782" s="265"/>
    </row>
    <row r="7783" spans="1:5">
      <c r="A7783" s="283">
        <v>21284</v>
      </c>
      <c r="B7783" s="176">
        <v>0</v>
      </c>
      <c r="C7783" s="176">
        <v>0</v>
      </c>
      <c r="D7783" s="282">
        <v>87</v>
      </c>
      <c r="E7783" s="265"/>
    </row>
    <row r="7784" spans="1:5">
      <c r="A7784" s="283">
        <v>21285</v>
      </c>
      <c r="B7784" s="176">
        <v>3132.8</v>
      </c>
      <c r="C7784" s="176">
        <v>44.6</v>
      </c>
      <c r="D7784" s="282">
        <v>87</v>
      </c>
      <c r="E7784" s="265"/>
    </row>
    <row r="7785" spans="1:5">
      <c r="A7785" s="283">
        <v>21286</v>
      </c>
      <c r="B7785" s="176">
        <v>2144.1999999999998</v>
      </c>
      <c r="C7785" s="176">
        <v>40.5</v>
      </c>
      <c r="D7785" s="282">
        <v>178</v>
      </c>
      <c r="E7785" s="265"/>
    </row>
    <row r="7786" spans="1:5">
      <c r="A7786" s="283">
        <v>21287</v>
      </c>
      <c r="B7786" s="176">
        <v>0</v>
      </c>
      <c r="C7786" s="176">
        <v>0</v>
      </c>
      <c r="D7786" s="282">
        <v>87</v>
      </c>
      <c r="E7786" s="265"/>
    </row>
    <row r="7787" spans="1:5">
      <c r="A7787" s="283">
        <v>21290</v>
      </c>
      <c r="B7787" s="176">
        <v>0</v>
      </c>
      <c r="C7787" s="176">
        <v>0</v>
      </c>
      <c r="D7787" s="282">
        <v>87</v>
      </c>
      <c r="E7787" s="265"/>
    </row>
    <row r="7788" spans="1:5">
      <c r="A7788" s="283">
        <v>21297</v>
      </c>
      <c r="B7788" s="176">
        <v>10608.2</v>
      </c>
      <c r="C7788" s="176">
        <v>36.5</v>
      </c>
      <c r="D7788" s="282">
        <v>87</v>
      </c>
      <c r="E7788" s="265"/>
    </row>
    <row r="7789" spans="1:5">
      <c r="A7789" s="283">
        <v>21401</v>
      </c>
      <c r="B7789" s="176">
        <v>1732.8</v>
      </c>
      <c r="C7789" s="176">
        <v>41.9</v>
      </c>
      <c r="D7789" s="282">
        <v>182</v>
      </c>
      <c r="E7789" s="265"/>
    </row>
    <row r="7790" spans="1:5">
      <c r="A7790" s="283">
        <v>21402</v>
      </c>
      <c r="B7790" s="176">
        <v>3327.1</v>
      </c>
      <c r="C7790" s="176">
        <v>21.7</v>
      </c>
      <c r="D7790" s="282">
        <v>124</v>
      </c>
      <c r="E7790" s="265"/>
    </row>
    <row r="7791" spans="1:5">
      <c r="A7791" s="283">
        <v>21403</v>
      </c>
      <c r="B7791" s="176">
        <v>3142.5</v>
      </c>
      <c r="C7791" s="176">
        <v>40.299999999999997</v>
      </c>
      <c r="D7791" s="282">
        <v>130</v>
      </c>
      <c r="E7791" s="265"/>
    </row>
    <row r="7792" spans="1:5">
      <c r="A7792" s="283">
        <v>21404</v>
      </c>
      <c r="B7792" s="176">
        <v>1042.5</v>
      </c>
      <c r="C7792" s="176">
        <v>37.4</v>
      </c>
      <c r="D7792" s="282">
        <v>87</v>
      </c>
      <c r="E7792" s="265"/>
    </row>
    <row r="7793" spans="1:5">
      <c r="A7793" s="283">
        <v>21405</v>
      </c>
      <c r="B7793" s="176">
        <v>0</v>
      </c>
      <c r="C7793" s="176">
        <v>0</v>
      </c>
      <c r="D7793" s="282">
        <v>87</v>
      </c>
      <c r="E7793" s="265"/>
    </row>
    <row r="7794" spans="1:5">
      <c r="A7794" s="283">
        <v>21409</v>
      </c>
      <c r="B7794" s="176">
        <v>1368.5</v>
      </c>
      <c r="C7794" s="176">
        <v>40.200000000000003</v>
      </c>
      <c r="D7794" s="282">
        <v>128</v>
      </c>
      <c r="E7794" s="265"/>
    </row>
    <row r="7795" spans="1:5">
      <c r="A7795" s="283">
        <v>21411</v>
      </c>
      <c r="B7795" s="176">
        <v>0</v>
      </c>
      <c r="C7795" s="176">
        <v>0</v>
      </c>
      <c r="D7795" s="282">
        <v>87</v>
      </c>
      <c r="E7795" s="265"/>
    </row>
    <row r="7796" spans="1:5">
      <c r="A7796" s="283">
        <v>21501</v>
      </c>
      <c r="B7796" s="176">
        <v>0</v>
      </c>
      <c r="C7796" s="176">
        <v>0</v>
      </c>
      <c r="D7796" s="282">
        <v>87</v>
      </c>
      <c r="E7796" s="265"/>
    </row>
    <row r="7797" spans="1:5">
      <c r="A7797" s="283">
        <v>21502</v>
      </c>
      <c r="B7797" s="176">
        <v>476.7</v>
      </c>
      <c r="C7797" s="176">
        <v>41.7</v>
      </c>
      <c r="D7797" s="282">
        <v>131</v>
      </c>
      <c r="E7797" s="265"/>
    </row>
    <row r="7798" spans="1:5">
      <c r="A7798" s="283">
        <v>21503</v>
      </c>
      <c r="B7798" s="176">
        <v>0</v>
      </c>
      <c r="C7798" s="176">
        <v>0</v>
      </c>
      <c r="D7798" s="282">
        <v>87</v>
      </c>
      <c r="E7798" s="265"/>
    </row>
    <row r="7799" spans="1:5">
      <c r="A7799" s="283">
        <v>21504</v>
      </c>
      <c r="B7799" s="176">
        <v>1386.4</v>
      </c>
      <c r="C7799" s="176">
        <v>44</v>
      </c>
      <c r="D7799" s="282">
        <v>87</v>
      </c>
      <c r="E7799" s="265"/>
    </row>
    <row r="7800" spans="1:5">
      <c r="A7800" s="283">
        <v>21505</v>
      </c>
      <c r="B7800" s="176">
        <v>0</v>
      </c>
      <c r="C7800" s="176">
        <v>0</v>
      </c>
      <c r="D7800" s="282">
        <v>87</v>
      </c>
      <c r="E7800" s="265"/>
    </row>
    <row r="7801" spans="1:5">
      <c r="A7801" s="283">
        <v>21520</v>
      </c>
      <c r="B7801" s="176">
        <v>38.799999999999997</v>
      </c>
      <c r="C7801" s="176">
        <v>41.3</v>
      </c>
      <c r="D7801" s="282">
        <v>87</v>
      </c>
      <c r="E7801" s="265"/>
    </row>
    <row r="7802" spans="1:5">
      <c r="A7802" s="283">
        <v>21521</v>
      </c>
      <c r="B7802" s="176">
        <v>57.3</v>
      </c>
      <c r="C7802" s="176">
        <v>44.2</v>
      </c>
      <c r="D7802" s="282">
        <v>87</v>
      </c>
      <c r="E7802" s="265"/>
    </row>
    <row r="7803" spans="1:5">
      <c r="A7803" s="283">
        <v>21522</v>
      </c>
      <c r="B7803" s="176">
        <v>33.299999999999997</v>
      </c>
      <c r="C7803" s="176">
        <v>40.799999999999997</v>
      </c>
      <c r="D7803" s="282">
        <v>116</v>
      </c>
      <c r="E7803" s="265"/>
    </row>
    <row r="7804" spans="1:5">
      <c r="A7804" s="283">
        <v>21523</v>
      </c>
      <c r="B7804" s="176">
        <v>29.5</v>
      </c>
      <c r="C7804" s="176">
        <v>42.5</v>
      </c>
      <c r="D7804" s="282">
        <v>87</v>
      </c>
      <c r="E7804" s="265"/>
    </row>
    <row r="7805" spans="1:5">
      <c r="A7805" s="283">
        <v>21524</v>
      </c>
      <c r="B7805" s="176">
        <v>0</v>
      </c>
      <c r="C7805" s="176">
        <v>0</v>
      </c>
      <c r="D7805" s="282">
        <v>87</v>
      </c>
      <c r="E7805" s="265"/>
    </row>
    <row r="7806" spans="1:5">
      <c r="A7806" s="283">
        <v>21528</v>
      </c>
      <c r="B7806" s="176">
        <v>0</v>
      </c>
      <c r="C7806" s="176">
        <v>0</v>
      </c>
      <c r="D7806" s="282">
        <v>87</v>
      </c>
      <c r="E7806" s="265"/>
    </row>
    <row r="7807" spans="1:5">
      <c r="A7807" s="283">
        <v>21529</v>
      </c>
      <c r="B7807" s="176">
        <v>224.6</v>
      </c>
      <c r="C7807" s="176">
        <v>44.9</v>
      </c>
      <c r="D7807" s="282">
        <v>87</v>
      </c>
      <c r="E7807" s="265"/>
    </row>
    <row r="7808" spans="1:5">
      <c r="A7808" s="283">
        <v>21530</v>
      </c>
      <c r="B7808" s="176">
        <v>21</v>
      </c>
      <c r="C7808" s="176">
        <v>44.4</v>
      </c>
      <c r="D7808" s="282">
        <v>87</v>
      </c>
      <c r="E7808" s="265"/>
    </row>
    <row r="7809" spans="1:5">
      <c r="A7809" s="283">
        <v>21531</v>
      </c>
      <c r="B7809" s="176">
        <v>38.5</v>
      </c>
      <c r="C7809" s="176">
        <v>43.5</v>
      </c>
      <c r="D7809" s="282">
        <v>87</v>
      </c>
      <c r="E7809" s="265"/>
    </row>
    <row r="7810" spans="1:5">
      <c r="A7810" s="283">
        <v>21532</v>
      </c>
      <c r="B7810" s="176">
        <v>169.8</v>
      </c>
      <c r="C7810" s="176">
        <v>31.8</v>
      </c>
      <c r="D7810" s="282">
        <v>120</v>
      </c>
      <c r="E7810" s="265"/>
    </row>
    <row r="7811" spans="1:5">
      <c r="A7811" s="283">
        <v>21536</v>
      </c>
      <c r="B7811" s="176">
        <v>45.7</v>
      </c>
      <c r="C7811" s="176">
        <v>41</v>
      </c>
      <c r="D7811" s="282">
        <v>87</v>
      </c>
      <c r="E7811" s="265"/>
    </row>
    <row r="7812" spans="1:5">
      <c r="A7812" s="283">
        <v>21538</v>
      </c>
      <c r="B7812" s="176">
        <v>24.1</v>
      </c>
      <c r="C7812" s="176">
        <v>41</v>
      </c>
      <c r="D7812" s="282">
        <v>87</v>
      </c>
      <c r="E7812" s="265"/>
    </row>
    <row r="7813" spans="1:5">
      <c r="A7813" s="283">
        <v>21539</v>
      </c>
      <c r="B7813" s="176">
        <v>56</v>
      </c>
      <c r="C7813" s="176">
        <v>41.5</v>
      </c>
      <c r="D7813" s="282">
        <v>87</v>
      </c>
      <c r="E7813" s="265"/>
    </row>
    <row r="7814" spans="1:5">
      <c r="A7814" s="283">
        <v>21540</v>
      </c>
      <c r="B7814" s="176">
        <v>793.2</v>
      </c>
      <c r="C7814" s="176">
        <v>45.9</v>
      </c>
      <c r="D7814" s="282">
        <v>87</v>
      </c>
      <c r="E7814" s="265"/>
    </row>
    <row r="7815" spans="1:5">
      <c r="A7815" s="283">
        <v>21541</v>
      </c>
      <c r="B7815" s="176">
        <v>57.1</v>
      </c>
      <c r="C7815" s="176">
        <v>41.8</v>
      </c>
      <c r="D7815" s="282">
        <v>87</v>
      </c>
      <c r="E7815" s="265"/>
    </row>
    <row r="7816" spans="1:5">
      <c r="A7816" s="283">
        <v>21542</v>
      </c>
      <c r="B7816" s="176">
        <v>0</v>
      </c>
      <c r="C7816" s="176">
        <v>0</v>
      </c>
      <c r="D7816" s="282">
        <v>87</v>
      </c>
      <c r="E7816" s="265"/>
    </row>
    <row r="7817" spans="1:5">
      <c r="A7817" s="283">
        <v>21543</v>
      </c>
      <c r="B7817" s="176">
        <v>146.80000000000001</v>
      </c>
      <c r="C7817" s="176">
        <v>41.7</v>
      </c>
      <c r="D7817" s="282">
        <v>87</v>
      </c>
      <c r="E7817" s="265"/>
    </row>
    <row r="7818" spans="1:5">
      <c r="A7818" s="283">
        <v>21545</v>
      </c>
      <c r="B7818" s="176">
        <v>168.4</v>
      </c>
      <c r="C7818" s="176">
        <v>43</v>
      </c>
      <c r="D7818" s="282">
        <v>87</v>
      </c>
      <c r="E7818" s="265"/>
    </row>
    <row r="7819" spans="1:5">
      <c r="A7819" s="283">
        <v>21550</v>
      </c>
      <c r="B7819" s="176">
        <v>71.099999999999994</v>
      </c>
      <c r="C7819" s="176">
        <v>43.1</v>
      </c>
      <c r="D7819" s="282">
        <v>132</v>
      </c>
      <c r="E7819" s="265"/>
    </row>
    <row r="7820" spans="1:5">
      <c r="A7820" s="283">
        <v>21555</v>
      </c>
      <c r="B7820" s="176">
        <v>22.1</v>
      </c>
      <c r="C7820" s="176">
        <v>45.6</v>
      </c>
      <c r="D7820" s="282">
        <v>87</v>
      </c>
      <c r="E7820" s="265"/>
    </row>
    <row r="7821" spans="1:5">
      <c r="A7821" s="283">
        <v>21556</v>
      </c>
      <c r="B7821" s="176">
        <v>0</v>
      </c>
      <c r="C7821" s="176">
        <v>0</v>
      </c>
      <c r="D7821" s="282">
        <v>87</v>
      </c>
      <c r="E7821" s="265"/>
    </row>
    <row r="7822" spans="1:5">
      <c r="A7822" s="283">
        <v>21557</v>
      </c>
      <c r="B7822" s="176">
        <v>76.5</v>
      </c>
      <c r="C7822" s="176">
        <v>45.7</v>
      </c>
      <c r="D7822" s="282">
        <v>97</v>
      </c>
      <c r="E7822" s="265"/>
    </row>
    <row r="7823" spans="1:5">
      <c r="A7823" s="283">
        <v>21560</v>
      </c>
      <c r="B7823" s="176">
        <v>41.1</v>
      </c>
      <c r="C7823" s="176">
        <v>45.7</v>
      </c>
      <c r="D7823" s="282">
        <v>87</v>
      </c>
      <c r="E7823" s="265"/>
    </row>
    <row r="7824" spans="1:5">
      <c r="A7824" s="283">
        <v>21561</v>
      </c>
      <c r="B7824" s="176">
        <v>32.9</v>
      </c>
      <c r="C7824" s="176">
        <v>46.7</v>
      </c>
      <c r="D7824" s="282">
        <v>115</v>
      </c>
      <c r="E7824" s="265"/>
    </row>
    <row r="7825" spans="1:5">
      <c r="A7825" s="283">
        <v>21562</v>
      </c>
      <c r="B7825" s="176">
        <v>189.4</v>
      </c>
      <c r="C7825" s="176">
        <v>46.2</v>
      </c>
      <c r="D7825" s="282">
        <v>87</v>
      </c>
      <c r="E7825" s="265"/>
    </row>
    <row r="7826" spans="1:5">
      <c r="A7826" s="283">
        <v>21601</v>
      </c>
      <c r="B7826" s="176">
        <v>214.1</v>
      </c>
      <c r="C7826" s="176">
        <v>45.2</v>
      </c>
      <c r="D7826" s="282">
        <v>136</v>
      </c>
      <c r="E7826" s="265"/>
    </row>
    <row r="7827" spans="1:5">
      <c r="A7827" s="283">
        <v>21607</v>
      </c>
      <c r="B7827" s="176">
        <v>36.1</v>
      </c>
      <c r="C7827" s="176">
        <v>38.1</v>
      </c>
      <c r="D7827" s="282">
        <v>87</v>
      </c>
      <c r="E7827" s="265"/>
    </row>
    <row r="7828" spans="1:5">
      <c r="A7828" s="283">
        <v>21609</v>
      </c>
      <c r="B7828" s="176">
        <v>0</v>
      </c>
      <c r="C7828" s="176">
        <v>0</v>
      </c>
      <c r="D7828" s="282">
        <v>87</v>
      </c>
      <c r="E7828" s="265"/>
    </row>
    <row r="7829" spans="1:5">
      <c r="A7829" s="283">
        <v>21610</v>
      </c>
      <c r="B7829" s="176">
        <v>86.4</v>
      </c>
      <c r="C7829" s="176">
        <v>50.7</v>
      </c>
      <c r="D7829" s="282">
        <v>87</v>
      </c>
      <c r="E7829" s="265"/>
    </row>
    <row r="7830" spans="1:5">
      <c r="A7830" s="283">
        <v>21612</v>
      </c>
      <c r="B7830" s="176">
        <v>101.9</v>
      </c>
      <c r="C7830" s="176">
        <v>58.9</v>
      </c>
      <c r="D7830" s="282">
        <v>87</v>
      </c>
      <c r="E7830" s="265"/>
    </row>
    <row r="7831" spans="1:5">
      <c r="A7831" s="283">
        <v>21613</v>
      </c>
      <c r="B7831" s="176">
        <v>122.8</v>
      </c>
      <c r="C7831" s="176">
        <v>41.9</v>
      </c>
      <c r="D7831" s="282">
        <v>114</v>
      </c>
      <c r="E7831" s="265"/>
    </row>
    <row r="7832" spans="1:5">
      <c r="A7832" s="283">
        <v>21617</v>
      </c>
      <c r="B7832" s="176">
        <v>88.1</v>
      </c>
      <c r="C7832" s="176">
        <v>40.1</v>
      </c>
      <c r="D7832" s="282">
        <v>140</v>
      </c>
      <c r="E7832" s="265"/>
    </row>
    <row r="7833" spans="1:5">
      <c r="A7833" s="283">
        <v>21619</v>
      </c>
      <c r="B7833" s="176">
        <v>555.29999999999995</v>
      </c>
      <c r="C7833" s="176">
        <v>42.9</v>
      </c>
      <c r="D7833" s="282">
        <v>102</v>
      </c>
      <c r="E7833" s="265"/>
    </row>
    <row r="7834" spans="1:5">
      <c r="A7834" s="283">
        <v>21620</v>
      </c>
      <c r="B7834" s="176">
        <v>102.5</v>
      </c>
      <c r="C7834" s="176">
        <v>43.7</v>
      </c>
      <c r="D7834" s="282">
        <v>169</v>
      </c>
      <c r="E7834" s="265"/>
    </row>
    <row r="7835" spans="1:5">
      <c r="A7835" s="283">
        <v>21622</v>
      </c>
      <c r="B7835" s="176">
        <v>14</v>
      </c>
      <c r="C7835" s="176">
        <v>50.6</v>
      </c>
      <c r="D7835" s="282">
        <v>87</v>
      </c>
      <c r="E7835" s="265"/>
    </row>
    <row r="7836" spans="1:5">
      <c r="A7836" s="283">
        <v>21623</v>
      </c>
      <c r="B7836" s="176">
        <v>51.6</v>
      </c>
      <c r="C7836" s="176">
        <v>38.1</v>
      </c>
      <c r="D7836" s="282">
        <v>87</v>
      </c>
      <c r="E7836" s="265"/>
    </row>
    <row r="7837" spans="1:5">
      <c r="A7837" s="283">
        <v>21624</v>
      </c>
      <c r="B7837" s="176">
        <v>77.099999999999994</v>
      </c>
      <c r="C7837" s="176">
        <v>53.3</v>
      </c>
      <c r="D7837" s="282">
        <v>87</v>
      </c>
      <c r="E7837" s="265"/>
    </row>
    <row r="7838" spans="1:5">
      <c r="A7838" s="283">
        <v>21625</v>
      </c>
      <c r="B7838" s="176">
        <v>56.7</v>
      </c>
      <c r="C7838" s="176">
        <v>44.2</v>
      </c>
      <c r="D7838" s="282">
        <v>96</v>
      </c>
      <c r="E7838" s="265"/>
    </row>
    <row r="7839" spans="1:5">
      <c r="A7839" s="283">
        <v>21626</v>
      </c>
      <c r="B7839" s="176">
        <v>7.3</v>
      </c>
      <c r="C7839" s="176">
        <v>52.1</v>
      </c>
      <c r="D7839" s="282">
        <v>87</v>
      </c>
      <c r="E7839" s="265"/>
    </row>
    <row r="7840" spans="1:5">
      <c r="A7840" s="283">
        <v>21627</v>
      </c>
      <c r="B7840" s="176">
        <v>7.3</v>
      </c>
      <c r="C7840" s="176">
        <v>50</v>
      </c>
      <c r="D7840" s="282">
        <v>87</v>
      </c>
      <c r="E7840" s="265"/>
    </row>
    <row r="7841" spans="1:5">
      <c r="A7841" s="283">
        <v>21628</v>
      </c>
      <c r="B7841" s="176">
        <v>0</v>
      </c>
      <c r="C7841" s="176">
        <v>0</v>
      </c>
      <c r="D7841" s="282">
        <v>87</v>
      </c>
      <c r="E7841" s="265"/>
    </row>
    <row r="7842" spans="1:5">
      <c r="A7842" s="283">
        <v>21629</v>
      </c>
      <c r="B7842" s="176">
        <v>109.5</v>
      </c>
      <c r="C7842" s="176">
        <v>40.200000000000003</v>
      </c>
      <c r="D7842" s="282">
        <v>120</v>
      </c>
      <c r="E7842" s="265"/>
    </row>
    <row r="7843" spans="1:5">
      <c r="A7843" s="283">
        <v>21631</v>
      </c>
      <c r="B7843" s="176">
        <v>119.2</v>
      </c>
      <c r="C7843" s="176">
        <v>46.2</v>
      </c>
      <c r="D7843" s="282">
        <v>87</v>
      </c>
      <c r="E7843" s="265"/>
    </row>
    <row r="7844" spans="1:5">
      <c r="A7844" s="283">
        <v>21632</v>
      </c>
      <c r="B7844" s="176">
        <v>99.1</v>
      </c>
      <c r="C7844" s="176">
        <v>38.200000000000003</v>
      </c>
      <c r="D7844" s="282">
        <v>87</v>
      </c>
      <c r="E7844" s="265"/>
    </row>
    <row r="7845" spans="1:5">
      <c r="A7845" s="283">
        <v>21634</v>
      </c>
      <c r="B7845" s="176">
        <v>16.8</v>
      </c>
      <c r="C7845" s="176">
        <v>52.1</v>
      </c>
      <c r="D7845" s="282">
        <v>87</v>
      </c>
      <c r="E7845" s="265"/>
    </row>
    <row r="7846" spans="1:5">
      <c r="A7846" s="283">
        <v>21635</v>
      </c>
      <c r="B7846" s="176">
        <v>66.599999999999994</v>
      </c>
      <c r="C7846" s="176">
        <v>45.3</v>
      </c>
      <c r="D7846" s="282">
        <v>96</v>
      </c>
      <c r="E7846" s="265"/>
    </row>
    <row r="7847" spans="1:5">
      <c r="A7847" s="283">
        <v>21636</v>
      </c>
      <c r="B7847" s="176">
        <v>66</v>
      </c>
      <c r="C7847" s="176">
        <v>37.799999999999997</v>
      </c>
      <c r="D7847" s="282">
        <v>87</v>
      </c>
      <c r="E7847" s="265"/>
    </row>
    <row r="7848" spans="1:5">
      <c r="A7848" s="283">
        <v>21638</v>
      </c>
      <c r="B7848" s="176">
        <v>474.3</v>
      </c>
      <c r="C7848" s="176">
        <v>43.1</v>
      </c>
      <c r="D7848" s="282">
        <v>111</v>
      </c>
      <c r="E7848" s="265"/>
    </row>
    <row r="7849" spans="1:5">
      <c r="A7849" s="283">
        <v>21639</v>
      </c>
      <c r="B7849" s="176">
        <v>128.6</v>
      </c>
      <c r="C7849" s="176">
        <v>36.5</v>
      </c>
      <c r="D7849" s="282">
        <v>87</v>
      </c>
      <c r="E7849" s="265"/>
    </row>
    <row r="7850" spans="1:5">
      <c r="A7850" s="283">
        <v>21640</v>
      </c>
      <c r="B7850" s="176">
        <v>69.400000000000006</v>
      </c>
      <c r="C7850" s="176">
        <v>35.9</v>
      </c>
      <c r="D7850" s="282">
        <v>87</v>
      </c>
      <c r="E7850" s="265"/>
    </row>
    <row r="7851" spans="1:5">
      <c r="A7851" s="283">
        <v>21641</v>
      </c>
      <c r="B7851" s="176">
        <v>44.9</v>
      </c>
      <c r="C7851" s="176">
        <v>40</v>
      </c>
      <c r="D7851" s="282">
        <v>87</v>
      </c>
      <c r="E7851" s="265"/>
    </row>
    <row r="7852" spans="1:5">
      <c r="A7852" s="283">
        <v>21643</v>
      </c>
      <c r="B7852" s="176">
        <v>111.8</v>
      </c>
      <c r="C7852" s="176">
        <v>40.299999999999997</v>
      </c>
      <c r="D7852" s="282">
        <v>87</v>
      </c>
      <c r="E7852" s="265"/>
    </row>
    <row r="7853" spans="1:5">
      <c r="A7853" s="283">
        <v>21644</v>
      </c>
      <c r="B7853" s="176">
        <v>35.700000000000003</v>
      </c>
      <c r="C7853" s="176">
        <v>40.299999999999997</v>
      </c>
      <c r="D7853" s="282">
        <v>87</v>
      </c>
      <c r="E7853" s="265"/>
    </row>
    <row r="7854" spans="1:5">
      <c r="A7854" s="283">
        <v>21645</v>
      </c>
      <c r="B7854" s="176">
        <v>30.7</v>
      </c>
      <c r="C7854" s="176">
        <v>46.5</v>
      </c>
      <c r="D7854" s="282">
        <v>126</v>
      </c>
      <c r="E7854" s="265"/>
    </row>
    <row r="7855" spans="1:5">
      <c r="A7855" s="283">
        <v>21647</v>
      </c>
      <c r="B7855" s="176">
        <v>76.900000000000006</v>
      </c>
      <c r="C7855" s="176">
        <v>52.6</v>
      </c>
      <c r="D7855" s="282">
        <v>87</v>
      </c>
      <c r="E7855" s="265"/>
    </row>
    <row r="7856" spans="1:5">
      <c r="A7856" s="283">
        <v>21648</v>
      </c>
      <c r="B7856" s="176">
        <v>17.5</v>
      </c>
      <c r="C7856" s="176">
        <v>50.8</v>
      </c>
      <c r="D7856" s="282">
        <v>87</v>
      </c>
      <c r="E7856" s="265"/>
    </row>
    <row r="7857" spans="1:5">
      <c r="A7857" s="283">
        <v>21649</v>
      </c>
      <c r="B7857" s="176">
        <v>74.5</v>
      </c>
      <c r="C7857" s="176">
        <v>32.6</v>
      </c>
      <c r="D7857" s="282">
        <v>87</v>
      </c>
      <c r="E7857" s="265"/>
    </row>
    <row r="7858" spans="1:5">
      <c r="A7858" s="283">
        <v>21650</v>
      </c>
      <c r="B7858" s="176">
        <v>50.5</v>
      </c>
      <c r="C7858" s="176">
        <v>38.799999999999997</v>
      </c>
      <c r="D7858" s="282">
        <v>87</v>
      </c>
      <c r="E7858" s="265"/>
    </row>
    <row r="7859" spans="1:5">
      <c r="A7859" s="283">
        <v>21651</v>
      </c>
      <c r="B7859" s="176">
        <v>68.599999999999994</v>
      </c>
      <c r="C7859" s="176">
        <v>41</v>
      </c>
      <c r="D7859" s="282">
        <v>87</v>
      </c>
      <c r="E7859" s="265"/>
    </row>
    <row r="7860" spans="1:5">
      <c r="A7860" s="283">
        <v>21652</v>
      </c>
      <c r="B7860" s="176">
        <v>0</v>
      </c>
      <c r="C7860" s="176">
        <v>0</v>
      </c>
      <c r="D7860" s="282">
        <v>87</v>
      </c>
      <c r="E7860" s="265"/>
    </row>
    <row r="7861" spans="1:5">
      <c r="A7861" s="283">
        <v>21653</v>
      </c>
      <c r="B7861" s="176">
        <v>0</v>
      </c>
      <c r="C7861" s="176">
        <v>0</v>
      </c>
      <c r="D7861" s="282">
        <v>87</v>
      </c>
      <c r="E7861" s="265"/>
    </row>
    <row r="7862" spans="1:5">
      <c r="A7862" s="283">
        <v>21654</v>
      </c>
      <c r="B7862" s="176">
        <v>113.4</v>
      </c>
      <c r="C7862" s="176">
        <v>57.5</v>
      </c>
      <c r="D7862" s="282">
        <v>113</v>
      </c>
      <c r="E7862" s="265"/>
    </row>
    <row r="7863" spans="1:5">
      <c r="A7863" s="283">
        <v>21655</v>
      </c>
      <c r="B7863" s="176">
        <v>86.2</v>
      </c>
      <c r="C7863" s="176">
        <v>42.5</v>
      </c>
      <c r="D7863" s="282">
        <v>87</v>
      </c>
      <c r="E7863" s="265"/>
    </row>
    <row r="7864" spans="1:5">
      <c r="A7864" s="283">
        <v>21657</v>
      </c>
      <c r="B7864" s="176">
        <v>53.4</v>
      </c>
      <c r="C7864" s="176">
        <v>41.3</v>
      </c>
      <c r="D7864" s="282">
        <v>87</v>
      </c>
      <c r="E7864" s="265"/>
    </row>
    <row r="7865" spans="1:5">
      <c r="A7865" s="283">
        <v>21658</v>
      </c>
      <c r="B7865" s="176">
        <v>94.3</v>
      </c>
      <c r="C7865" s="176">
        <v>46.9</v>
      </c>
      <c r="D7865" s="282">
        <v>96</v>
      </c>
      <c r="E7865" s="265"/>
    </row>
    <row r="7866" spans="1:5">
      <c r="A7866" s="283">
        <v>21659</v>
      </c>
      <c r="B7866" s="176">
        <v>33.1</v>
      </c>
      <c r="C7866" s="176">
        <v>44</v>
      </c>
      <c r="D7866" s="282">
        <v>87</v>
      </c>
      <c r="E7866" s="265"/>
    </row>
    <row r="7867" spans="1:5">
      <c r="A7867" s="283">
        <v>21660</v>
      </c>
      <c r="B7867" s="176">
        <v>124.3</v>
      </c>
      <c r="C7867" s="176">
        <v>35.6</v>
      </c>
      <c r="D7867" s="282">
        <v>116</v>
      </c>
      <c r="E7867" s="265"/>
    </row>
    <row r="7868" spans="1:5">
      <c r="A7868" s="283">
        <v>21661</v>
      </c>
      <c r="B7868" s="176">
        <v>92.8</v>
      </c>
      <c r="C7868" s="176">
        <v>51.7</v>
      </c>
      <c r="D7868" s="282">
        <v>118</v>
      </c>
      <c r="E7868" s="265"/>
    </row>
    <row r="7869" spans="1:5">
      <c r="A7869" s="283">
        <v>21662</v>
      </c>
      <c r="B7869" s="176">
        <v>96.8</v>
      </c>
      <c r="C7869" s="176">
        <v>54.8</v>
      </c>
      <c r="D7869" s="282">
        <v>96</v>
      </c>
      <c r="E7869" s="265"/>
    </row>
    <row r="7870" spans="1:5">
      <c r="A7870" s="283">
        <v>21663</v>
      </c>
      <c r="B7870" s="176">
        <v>284.10000000000002</v>
      </c>
      <c r="C7870" s="176">
        <v>57.1</v>
      </c>
      <c r="D7870" s="282">
        <v>110</v>
      </c>
      <c r="E7870" s="265"/>
    </row>
    <row r="7871" spans="1:5">
      <c r="A7871" s="283">
        <v>21664</v>
      </c>
      <c r="B7871" s="176">
        <v>179.6</v>
      </c>
      <c r="C7871" s="176">
        <v>45.5</v>
      </c>
      <c r="D7871" s="282">
        <v>87</v>
      </c>
      <c r="E7871" s="265"/>
    </row>
    <row r="7872" spans="1:5">
      <c r="A7872" s="283">
        <v>21665</v>
      </c>
      <c r="B7872" s="176">
        <v>83.9</v>
      </c>
      <c r="C7872" s="176">
        <v>52.8</v>
      </c>
      <c r="D7872" s="282">
        <v>87</v>
      </c>
      <c r="E7872" s="265"/>
    </row>
    <row r="7873" spans="1:5">
      <c r="A7873" s="283">
        <v>21666</v>
      </c>
      <c r="B7873" s="176">
        <v>565.20000000000005</v>
      </c>
      <c r="C7873" s="176">
        <v>42.5</v>
      </c>
      <c r="D7873" s="282">
        <v>110</v>
      </c>
      <c r="E7873" s="265"/>
    </row>
    <row r="7874" spans="1:5">
      <c r="A7874" s="283">
        <v>21667</v>
      </c>
      <c r="B7874" s="176">
        <v>43.5</v>
      </c>
      <c r="C7874" s="176">
        <v>49.9</v>
      </c>
      <c r="D7874" s="282">
        <v>87</v>
      </c>
      <c r="E7874" s="265"/>
    </row>
    <row r="7875" spans="1:5">
      <c r="A7875" s="283">
        <v>21668</v>
      </c>
      <c r="B7875" s="176">
        <v>43.6</v>
      </c>
      <c r="C7875" s="176">
        <v>40.200000000000003</v>
      </c>
      <c r="D7875" s="282">
        <v>96</v>
      </c>
      <c r="E7875" s="265"/>
    </row>
    <row r="7876" spans="1:5">
      <c r="A7876" s="283">
        <v>21669</v>
      </c>
      <c r="B7876" s="176">
        <v>16.899999999999999</v>
      </c>
      <c r="C7876" s="176">
        <v>51.7</v>
      </c>
      <c r="D7876" s="282">
        <v>87</v>
      </c>
      <c r="E7876" s="265"/>
    </row>
    <row r="7877" spans="1:5">
      <c r="A7877" s="283">
        <v>21670</v>
      </c>
      <c r="B7877" s="176">
        <v>0</v>
      </c>
      <c r="C7877" s="176">
        <v>0</v>
      </c>
      <c r="D7877" s="282">
        <v>87</v>
      </c>
      <c r="E7877" s="265"/>
    </row>
    <row r="7878" spans="1:5">
      <c r="A7878" s="283">
        <v>21671</v>
      </c>
      <c r="B7878" s="176">
        <v>327.2</v>
      </c>
      <c r="C7878" s="176">
        <v>53.9</v>
      </c>
      <c r="D7878" s="282">
        <v>87</v>
      </c>
      <c r="E7878" s="265"/>
    </row>
    <row r="7879" spans="1:5">
      <c r="A7879" s="283">
        <v>21672</v>
      </c>
      <c r="B7879" s="176">
        <v>7.3</v>
      </c>
      <c r="C7879" s="176">
        <v>50.8</v>
      </c>
      <c r="D7879" s="282">
        <v>87</v>
      </c>
      <c r="E7879" s="265"/>
    </row>
    <row r="7880" spans="1:5">
      <c r="A7880" s="283">
        <v>21673</v>
      </c>
      <c r="B7880" s="176">
        <v>60.7</v>
      </c>
      <c r="C7880" s="176">
        <v>45.8</v>
      </c>
      <c r="D7880" s="282">
        <v>97</v>
      </c>
      <c r="E7880" s="265"/>
    </row>
    <row r="7881" spans="1:5">
      <c r="A7881" s="283">
        <v>21675</v>
      </c>
      <c r="B7881" s="176">
        <v>7.3</v>
      </c>
      <c r="C7881" s="176">
        <v>51.3</v>
      </c>
      <c r="D7881" s="282">
        <v>87</v>
      </c>
      <c r="E7881" s="265"/>
    </row>
    <row r="7882" spans="1:5">
      <c r="A7882" s="283">
        <v>21676</v>
      </c>
      <c r="B7882" s="176">
        <v>77.099999999999994</v>
      </c>
      <c r="C7882" s="176">
        <v>52.8</v>
      </c>
      <c r="D7882" s="282">
        <v>87</v>
      </c>
      <c r="E7882" s="265"/>
    </row>
    <row r="7883" spans="1:5">
      <c r="A7883" s="283">
        <v>21677</v>
      </c>
      <c r="B7883" s="176">
        <v>27.1</v>
      </c>
      <c r="C7883" s="176">
        <v>49</v>
      </c>
      <c r="D7883" s="282">
        <v>87</v>
      </c>
      <c r="E7883" s="265"/>
    </row>
    <row r="7884" spans="1:5">
      <c r="A7884" s="283">
        <v>21678</v>
      </c>
      <c r="B7884" s="176">
        <v>59.7</v>
      </c>
      <c r="C7884" s="176">
        <v>46.8</v>
      </c>
      <c r="D7884" s="282">
        <v>97</v>
      </c>
      <c r="E7884" s="265"/>
    </row>
    <row r="7885" spans="1:5">
      <c r="A7885" s="283">
        <v>21679</v>
      </c>
      <c r="B7885" s="176">
        <v>58.7</v>
      </c>
      <c r="C7885" s="176">
        <v>42.3</v>
      </c>
      <c r="D7885" s="282">
        <v>115</v>
      </c>
      <c r="E7885" s="265"/>
    </row>
    <row r="7886" spans="1:5">
      <c r="A7886" s="283">
        <v>21701</v>
      </c>
      <c r="B7886" s="176">
        <v>919.4</v>
      </c>
      <c r="C7886" s="176">
        <v>39.4</v>
      </c>
      <c r="D7886" s="282">
        <v>175</v>
      </c>
      <c r="E7886" s="265"/>
    </row>
    <row r="7887" spans="1:5">
      <c r="A7887" s="283">
        <v>21702</v>
      </c>
      <c r="B7887" s="176">
        <v>824.4</v>
      </c>
      <c r="C7887" s="176">
        <v>36.1</v>
      </c>
      <c r="D7887" s="282">
        <v>119</v>
      </c>
      <c r="E7887" s="265"/>
    </row>
    <row r="7888" spans="1:5">
      <c r="A7888" s="283">
        <v>21703</v>
      </c>
      <c r="B7888" s="176">
        <v>947.3</v>
      </c>
      <c r="C7888" s="176">
        <v>33.5</v>
      </c>
      <c r="D7888" s="282">
        <v>128</v>
      </c>
      <c r="E7888" s="265"/>
    </row>
    <row r="7889" spans="1:5">
      <c r="A7889" s="283">
        <v>21704</v>
      </c>
      <c r="B7889" s="176">
        <v>439.7</v>
      </c>
      <c r="C7889" s="176">
        <v>36</v>
      </c>
      <c r="D7889" s="282">
        <v>104</v>
      </c>
      <c r="E7889" s="265"/>
    </row>
    <row r="7890" spans="1:5">
      <c r="A7890" s="283">
        <v>21705</v>
      </c>
      <c r="B7890" s="176">
        <v>0</v>
      </c>
      <c r="C7890" s="176">
        <v>0</v>
      </c>
      <c r="D7890" s="282">
        <v>87</v>
      </c>
      <c r="E7890" s="265"/>
    </row>
    <row r="7891" spans="1:5">
      <c r="A7891" s="283">
        <v>21709</v>
      </c>
      <c r="B7891" s="176">
        <v>0</v>
      </c>
      <c r="C7891" s="176">
        <v>0</v>
      </c>
      <c r="D7891" s="282">
        <v>87</v>
      </c>
      <c r="E7891" s="265"/>
    </row>
    <row r="7892" spans="1:5">
      <c r="A7892" s="283">
        <v>21710</v>
      </c>
      <c r="B7892" s="176">
        <v>131.9</v>
      </c>
      <c r="C7892" s="176">
        <v>41.3</v>
      </c>
      <c r="D7892" s="282">
        <v>87</v>
      </c>
      <c r="E7892" s="265"/>
    </row>
    <row r="7893" spans="1:5">
      <c r="A7893" s="283">
        <v>21711</v>
      </c>
      <c r="B7893" s="176">
        <v>42.7</v>
      </c>
      <c r="C7893" s="176">
        <v>42.7</v>
      </c>
      <c r="D7893" s="282">
        <v>87</v>
      </c>
      <c r="E7893" s="265"/>
    </row>
    <row r="7894" spans="1:5">
      <c r="A7894" s="283">
        <v>21713</v>
      </c>
      <c r="B7894" s="176">
        <v>251.2</v>
      </c>
      <c r="C7894" s="176">
        <v>42.8</v>
      </c>
      <c r="D7894" s="282">
        <v>114</v>
      </c>
      <c r="E7894" s="265"/>
    </row>
    <row r="7895" spans="1:5">
      <c r="A7895" s="283">
        <v>21714</v>
      </c>
      <c r="B7895" s="176">
        <v>835.3</v>
      </c>
      <c r="C7895" s="176">
        <v>42</v>
      </c>
      <c r="D7895" s="282">
        <v>87</v>
      </c>
      <c r="E7895" s="265"/>
    </row>
    <row r="7896" spans="1:5">
      <c r="A7896" s="283">
        <v>21715</v>
      </c>
      <c r="B7896" s="176">
        <v>134</v>
      </c>
      <c r="C7896" s="176">
        <v>43.8</v>
      </c>
      <c r="D7896" s="282">
        <v>87</v>
      </c>
      <c r="E7896" s="265"/>
    </row>
    <row r="7897" spans="1:5">
      <c r="A7897" s="283">
        <v>21716</v>
      </c>
      <c r="B7897" s="176">
        <v>1519</v>
      </c>
      <c r="C7897" s="176">
        <v>38</v>
      </c>
      <c r="D7897" s="282">
        <v>87</v>
      </c>
      <c r="E7897" s="265"/>
    </row>
    <row r="7898" spans="1:5">
      <c r="A7898" s="283">
        <v>21717</v>
      </c>
      <c r="B7898" s="176">
        <v>0</v>
      </c>
      <c r="C7898" s="176">
        <v>0</v>
      </c>
      <c r="D7898" s="282">
        <v>87</v>
      </c>
      <c r="E7898" s="265"/>
    </row>
    <row r="7899" spans="1:5">
      <c r="A7899" s="283">
        <v>21718</v>
      </c>
      <c r="B7899" s="176">
        <v>94.6</v>
      </c>
      <c r="C7899" s="176">
        <v>42.3</v>
      </c>
      <c r="D7899" s="282">
        <v>87</v>
      </c>
      <c r="E7899" s="265"/>
    </row>
    <row r="7900" spans="1:5">
      <c r="A7900" s="283">
        <v>21719</v>
      </c>
      <c r="B7900" s="176">
        <v>283.3</v>
      </c>
      <c r="C7900" s="176">
        <v>36</v>
      </c>
      <c r="D7900" s="282">
        <v>87</v>
      </c>
      <c r="E7900" s="265"/>
    </row>
    <row r="7901" spans="1:5">
      <c r="A7901" s="283">
        <v>21720</v>
      </c>
      <c r="B7901" s="176">
        <v>0</v>
      </c>
      <c r="C7901" s="176">
        <v>0</v>
      </c>
      <c r="D7901" s="282">
        <v>87</v>
      </c>
      <c r="E7901" s="265"/>
    </row>
    <row r="7902" spans="1:5">
      <c r="A7902" s="283">
        <v>21721</v>
      </c>
      <c r="B7902" s="176">
        <v>0</v>
      </c>
      <c r="C7902" s="176">
        <v>0</v>
      </c>
      <c r="D7902" s="282">
        <v>87</v>
      </c>
      <c r="E7902" s="265"/>
    </row>
    <row r="7903" spans="1:5">
      <c r="A7903" s="283">
        <v>21722</v>
      </c>
      <c r="B7903" s="176">
        <v>99.6</v>
      </c>
      <c r="C7903" s="176">
        <v>42.1</v>
      </c>
      <c r="D7903" s="282">
        <v>94</v>
      </c>
      <c r="E7903" s="265"/>
    </row>
    <row r="7904" spans="1:5">
      <c r="A7904" s="283">
        <v>21723</v>
      </c>
      <c r="B7904" s="176">
        <v>271.3</v>
      </c>
      <c r="C7904" s="176">
        <v>40.799999999999997</v>
      </c>
      <c r="D7904" s="282">
        <v>97</v>
      </c>
      <c r="E7904" s="265"/>
    </row>
    <row r="7905" spans="1:5">
      <c r="A7905" s="283">
        <v>21727</v>
      </c>
      <c r="B7905" s="176">
        <v>173</v>
      </c>
      <c r="C7905" s="176">
        <v>31.3</v>
      </c>
      <c r="D7905" s="282">
        <v>163</v>
      </c>
      <c r="E7905" s="265"/>
    </row>
    <row r="7906" spans="1:5">
      <c r="A7906" s="283">
        <v>21733</v>
      </c>
      <c r="B7906" s="176">
        <v>171.3</v>
      </c>
      <c r="C7906" s="176">
        <v>42</v>
      </c>
      <c r="D7906" s="282">
        <v>87</v>
      </c>
      <c r="E7906" s="265"/>
    </row>
    <row r="7907" spans="1:5">
      <c r="A7907" s="283">
        <v>21734</v>
      </c>
      <c r="B7907" s="176">
        <v>0</v>
      </c>
      <c r="C7907" s="176">
        <v>0</v>
      </c>
      <c r="D7907" s="282">
        <v>87</v>
      </c>
      <c r="E7907" s="265"/>
    </row>
    <row r="7908" spans="1:5">
      <c r="A7908" s="283">
        <v>21737</v>
      </c>
      <c r="B7908" s="176">
        <v>295.39999999999998</v>
      </c>
      <c r="C7908" s="176">
        <v>42.8</v>
      </c>
      <c r="D7908" s="282">
        <v>124</v>
      </c>
      <c r="E7908" s="265"/>
    </row>
    <row r="7909" spans="1:5">
      <c r="A7909" s="283">
        <v>21738</v>
      </c>
      <c r="B7909" s="176">
        <v>274</v>
      </c>
      <c r="C7909" s="176">
        <v>41.6</v>
      </c>
      <c r="D7909" s="282">
        <v>105</v>
      </c>
      <c r="E7909" s="265"/>
    </row>
    <row r="7910" spans="1:5">
      <c r="A7910" s="283">
        <v>21740</v>
      </c>
      <c r="B7910" s="176">
        <v>906.1</v>
      </c>
      <c r="C7910" s="176">
        <v>37.299999999999997</v>
      </c>
      <c r="D7910" s="282">
        <v>127</v>
      </c>
      <c r="E7910" s="265"/>
    </row>
    <row r="7911" spans="1:5">
      <c r="A7911" s="283">
        <v>21741</v>
      </c>
      <c r="B7911" s="176">
        <v>1679.4</v>
      </c>
      <c r="C7911" s="176">
        <v>28.8</v>
      </c>
      <c r="D7911" s="282">
        <v>87</v>
      </c>
      <c r="E7911" s="265"/>
    </row>
    <row r="7912" spans="1:5">
      <c r="A7912" s="283">
        <v>21742</v>
      </c>
      <c r="B7912" s="176">
        <v>614.20000000000005</v>
      </c>
      <c r="C7912" s="176">
        <v>39.4</v>
      </c>
      <c r="D7912" s="282">
        <v>128</v>
      </c>
      <c r="E7912" s="265"/>
    </row>
    <row r="7913" spans="1:5">
      <c r="A7913" s="283">
        <v>21746</v>
      </c>
      <c r="B7913" s="176">
        <v>0</v>
      </c>
      <c r="C7913" s="176">
        <v>0</v>
      </c>
      <c r="D7913" s="282">
        <v>87</v>
      </c>
      <c r="E7913" s="265"/>
    </row>
    <row r="7914" spans="1:5">
      <c r="A7914" s="283">
        <v>21750</v>
      </c>
      <c r="B7914" s="176">
        <v>58.7</v>
      </c>
      <c r="C7914" s="176">
        <v>43.3</v>
      </c>
      <c r="D7914" s="282">
        <v>87</v>
      </c>
      <c r="E7914" s="265"/>
    </row>
    <row r="7915" spans="1:5">
      <c r="A7915" s="283">
        <v>21754</v>
      </c>
      <c r="B7915" s="176">
        <v>333.5</v>
      </c>
      <c r="C7915" s="176">
        <v>40.799999999999997</v>
      </c>
      <c r="D7915" s="282">
        <v>130</v>
      </c>
      <c r="E7915" s="265"/>
    </row>
    <row r="7916" spans="1:5">
      <c r="A7916" s="283">
        <v>21755</v>
      </c>
      <c r="B7916" s="176">
        <v>187.4</v>
      </c>
      <c r="C7916" s="176">
        <v>42.9</v>
      </c>
      <c r="D7916" s="282">
        <v>104</v>
      </c>
      <c r="E7916" s="265"/>
    </row>
    <row r="7917" spans="1:5">
      <c r="A7917" s="283">
        <v>21756</v>
      </c>
      <c r="B7917" s="176">
        <v>160.1</v>
      </c>
      <c r="C7917" s="176">
        <v>40.799999999999997</v>
      </c>
      <c r="D7917" s="282">
        <v>87</v>
      </c>
      <c r="E7917" s="265"/>
    </row>
    <row r="7918" spans="1:5">
      <c r="A7918" s="283">
        <v>21757</v>
      </c>
      <c r="B7918" s="176">
        <v>77.7</v>
      </c>
      <c r="C7918" s="176">
        <v>42.7</v>
      </c>
      <c r="D7918" s="282">
        <v>107</v>
      </c>
      <c r="E7918" s="265"/>
    </row>
    <row r="7919" spans="1:5">
      <c r="A7919" s="283">
        <v>21758</v>
      </c>
      <c r="B7919" s="176">
        <v>165.9</v>
      </c>
      <c r="C7919" s="176">
        <v>40.799999999999997</v>
      </c>
      <c r="D7919" s="282">
        <v>117</v>
      </c>
      <c r="E7919" s="265"/>
    </row>
    <row r="7920" spans="1:5">
      <c r="A7920" s="283">
        <v>21759</v>
      </c>
      <c r="B7920" s="176">
        <v>0</v>
      </c>
      <c r="C7920" s="176">
        <v>0</v>
      </c>
      <c r="D7920" s="282">
        <v>87</v>
      </c>
      <c r="E7920" s="265"/>
    </row>
    <row r="7921" spans="1:5">
      <c r="A7921" s="283">
        <v>21762</v>
      </c>
      <c r="B7921" s="176">
        <v>0</v>
      </c>
      <c r="C7921" s="176">
        <v>0</v>
      </c>
      <c r="D7921" s="282">
        <v>87</v>
      </c>
      <c r="E7921" s="265"/>
    </row>
    <row r="7922" spans="1:5">
      <c r="A7922" s="283">
        <v>21765</v>
      </c>
      <c r="B7922" s="176">
        <v>260.3</v>
      </c>
      <c r="C7922" s="176">
        <v>39.9</v>
      </c>
      <c r="D7922" s="282">
        <v>87</v>
      </c>
      <c r="E7922" s="265"/>
    </row>
    <row r="7923" spans="1:5">
      <c r="A7923" s="283">
        <v>21766</v>
      </c>
      <c r="B7923" s="176">
        <v>18.7</v>
      </c>
      <c r="C7923" s="176">
        <v>47.1</v>
      </c>
      <c r="D7923" s="282">
        <v>87</v>
      </c>
      <c r="E7923" s="265"/>
    </row>
    <row r="7924" spans="1:5">
      <c r="A7924" s="283">
        <v>21767</v>
      </c>
      <c r="B7924" s="176">
        <v>478</v>
      </c>
      <c r="C7924" s="176">
        <v>37.9</v>
      </c>
      <c r="D7924" s="282">
        <v>87</v>
      </c>
      <c r="E7924" s="265"/>
    </row>
    <row r="7925" spans="1:5">
      <c r="A7925" s="283">
        <v>21769</v>
      </c>
      <c r="B7925" s="176">
        <v>276.10000000000002</v>
      </c>
      <c r="C7925" s="176">
        <v>42.3</v>
      </c>
      <c r="D7925" s="282">
        <v>104</v>
      </c>
      <c r="E7925" s="265"/>
    </row>
    <row r="7926" spans="1:5">
      <c r="A7926" s="283">
        <v>21770</v>
      </c>
      <c r="B7926" s="176">
        <v>453.9</v>
      </c>
      <c r="C7926" s="176">
        <v>44.7</v>
      </c>
      <c r="D7926" s="282">
        <v>87</v>
      </c>
      <c r="E7926" s="265"/>
    </row>
    <row r="7927" spans="1:5">
      <c r="A7927" s="283">
        <v>21771</v>
      </c>
      <c r="B7927" s="176">
        <v>331.3</v>
      </c>
      <c r="C7927" s="176">
        <v>40.200000000000003</v>
      </c>
      <c r="D7927" s="282">
        <v>114</v>
      </c>
      <c r="E7927" s="265"/>
    </row>
    <row r="7928" spans="1:5">
      <c r="A7928" s="283">
        <v>21773</v>
      </c>
      <c r="B7928" s="176">
        <v>146.1</v>
      </c>
      <c r="C7928" s="176">
        <v>42.7</v>
      </c>
      <c r="D7928" s="282">
        <v>104</v>
      </c>
      <c r="E7928" s="265"/>
    </row>
    <row r="7929" spans="1:5">
      <c r="A7929" s="283">
        <v>21774</v>
      </c>
      <c r="B7929" s="176">
        <v>597.4</v>
      </c>
      <c r="C7929" s="176">
        <v>36.4</v>
      </c>
      <c r="D7929" s="282">
        <v>103</v>
      </c>
      <c r="E7929" s="265"/>
    </row>
    <row r="7930" spans="1:5">
      <c r="A7930" s="283">
        <v>21775</v>
      </c>
      <c r="B7930" s="176">
        <v>0</v>
      </c>
      <c r="C7930" s="176">
        <v>0</v>
      </c>
      <c r="D7930" s="282">
        <v>87</v>
      </c>
      <c r="E7930" s="265"/>
    </row>
    <row r="7931" spans="1:5">
      <c r="A7931" s="283">
        <v>21776</v>
      </c>
      <c r="B7931" s="176">
        <v>162.5</v>
      </c>
      <c r="C7931" s="176">
        <v>41.8</v>
      </c>
      <c r="D7931" s="282">
        <v>87</v>
      </c>
      <c r="E7931" s="265"/>
    </row>
    <row r="7932" spans="1:5">
      <c r="A7932" s="283">
        <v>21777</v>
      </c>
      <c r="B7932" s="176">
        <v>216.9</v>
      </c>
      <c r="C7932" s="176">
        <v>38.200000000000003</v>
      </c>
      <c r="D7932" s="282">
        <v>87</v>
      </c>
      <c r="E7932" s="265"/>
    </row>
    <row r="7933" spans="1:5">
      <c r="A7933" s="283">
        <v>21778</v>
      </c>
      <c r="B7933" s="176">
        <v>66.599999999999994</v>
      </c>
      <c r="C7933" s="176">
        <v>46.1</v>
      </c>
      <c r="D7933" s="282">
        <v>87</v>
      </c>
      <c r="E7933" s="265"/>
    </row>
    <row r="7934" spans="1:5">
      <c r="A7934" s="283">
        <v>21779</v>
      </c>
      <c r="B7934" s="176">
        <v>126.2</v>
      </c>
      <c r="C7934" s="176">
        <v>43.6</v>
      </c>
      <c r="D7934" s="282">
        <v>87</v>
      </c>
      <c r="E7934" s="265"/>
    </row>
    <row r="7935" spans="1:5">
      <c r="A7935" s="283">
        <v>21780</v>
      </c>
      <c r="B7935" s="176">
        <v>67.3</v>
      </c>
      <c r="C7935" s="176">
        <v>42.4</v>
      </c>
      <c r="D7935" s="282">
        <v>87</v>
      </c>
      <c r="E7935" s="265"/>
    </row>
    <row r="7936" spans="1:5">
      <c r="A7936" s="283">
        <v>21781</v>
      </c>
      <c r="B7936" s="176">
        <v>0</v>
      </c>
      <c r="C7936" s="176">
        <v>0</v>
      </c>
      <c r="D7936" s="282">
        <v>87</v>
      </c>
      <c r="E7936" s="265"/>
    </row>
    <row r="7937" spans="1:5">
      <c r="A7937" s="283">
        <v>21782</v>
      </c>
      <c r="B7937" s="176">
        <v>112.4</v>
      </c>
      <c r="C7937" s="176">
        <v>44.2</v>
      </c>
      <c r="D7937" s="282">
        <v>104</v>
      </c>
      <c r="E7937" s="265"/>
    </row>
    <row r="7938" spans="1:5">
      <c r="A7938" s="283">
        <v>21783</v>
      </c>
      <c r="B7938" s="176">
        <v>202.4</v>
      </c>
      <c r="C7938" s="176">
        <v>39.9</v>
      </c>
      <c r="D7938" s="282">
        <v>87</v>
      </c>
      <c r="E7938" s="265"/>
    </row>
    <row r="7939" spans="1:5">
      <c r="A7939" s="283">
        <v>21784</v>
      </c>
      <c r="B7939" s="176">
        <v>673.7</v>
      </c>
      <c r="C7939" s="176">
        <v>40.4</v>
      </c>
      <c r="D7939" s="282">
        <v>136</v>
      </c>
      <c r="E7939" s="265"/>
    </row>
    <row r="7940" spans="1:5">
      <c r="A7940" s="283">
        <v>21787</v>
      </c>
      <c r="B7940" s="176">
        <v>198.4</v>
      </c>
      <c r="C7940" s="176">
        <v>39.700000000000003</v>
      </c>
      <c r="D7940" s="282">
        <v>101</v>
      </c>
      <c r="E7940" s="265"/>
    </row>
    <row r="7941" spans="1:5">
      <c r="A7941" s="283">
        <v>21788</v>
      </c>
      <c r="B7941" s="176">
        <v>178.8</v>
      </c>
      <c r="C7941" s="176">
        <v>41.4</v>
      </c>
      <c r="D7941" s="282">
        <v>94</v>
      </c>
      <c r="E7941" s="265"/>
    </row>
    <row r="7942" spans="1:5">
      <c r="A7942" s="283">
        <v>21790</v>
      </c>
      <c r="B7942" s="176">
        <v>148.4</v>
      </c>
      <c r="C7942" s="176">
        <v>42</v>
      </c>
      <c r="D7942" s="282">
        <v>87</v>
      </c>
      <c r="E7942" s="265"/>
    </row>
    <row r="7943" spans="1:5">
      <c r="A7943" s="283">
        <v>21791</v>
      </c>
      <c r="B7943" s="176">
        <v>121.7</v>
      </c>
      <c r="C7943" s="176">
        <v>42</v>
      </c>
      <c r="D7943" s="282">
        <v>96</v>
      </c>
      <c r="E7943" s="265"/>
    </row>
    <row r="7944" spans="1:5">
      <c r="A7944" s="283">
        <v>21792</v>
      </c>
      <c r="B7944" s="176">
        <v>0</v>
      </c>
      <c r="C7944" s="176">
        <v>0</v>
      </c>
      <c r="D7944" s="282">
        <v>87</v>
      </c>
      <c r="E7944" s="265"/>
    </row>
    <row r="7945" spans="1:5">
      <c r="A7945" s="283">
        <v>21793</v>
      </c>
      <c r="B7945" s="176">
        <v>543.5</v>
      </c>
      <c r="C7945" s="176">
        <v>39.5</v>
      </c>
      <c r="D7945" s="282">
        <v>94</v>
      </c>
      <c r="E7945" s="265"/>
    </row>
    <row r="7946" spans="1:5">
      <c r="A7946" s="283">
        <v>21794</v>
      </c>
      <c r="B7946" s="176">
        <v>320.8</v>
      </c>
      <c r="C7946" s="176">
        <v>44.1</v>
      </c>
      <c r="D7946" s="282">
        <v>95</v>
      </c>
      <c r="E7946" s="265"/>
    </row>
    <row r="7947" spans="1:5">
      <c r="A7947" s="283">
        <v>21795</v>
      </c>
      <c r="B7947" s="176">
        <v>320.5</v>
      </c>
      <c r="C7947" s="176">
        <v>43.6</v>
      </c>
      <c r="D7947" s="282">
        <v>87</v>
      </c>
      <c r="E7947" s="265"/>
    </row>
    <row r="7948" spans="1:5">
      <c r="A7948" s="283">
        <v>21797</v>
      </c>
      <c r="B7948" s="176">
        <v>221.9</v>
      </c>
      <c r="C7948" s="176">
        <v>43.8</v>
      </c>
      <c r="D7948" s="282">
        <v>94</v>
      </c>
      <c r="E7948" s="265"/>
    </row>
    <row r="7949" spans="1:5">
      <c r="A7949" s="283">
        <v>21798</v>
      </c>
      <c r="B7949" s="176">
        <v>108.3</v>
      </c>
      <c r="C7949" s="176">
        <v>42.6</v>
      </c>
      <c r="D7949" s="282">
        <v>95</v>
      </c>
      <c r="E7949" s="265"/>
    </row>
    <row r="7950" spans="1:5">
      <c r="A7950" s="283">
        <v>21801</v>
      </c>
      <c r="B7950" s="176">
        <v>463</v>
      </c>
      <c r="C7950" s="176">
        <v>35.6</v>
      </c>
      <c r="D7950" s="282">
        <v>135</v>
      </c>
      <c r="E7950" s="265"/>
    </row>
    <row r="7951" spans="1:5">
      <c r="A7951" s="283">
        <v>21802</v>
      </c>
      <c r="B7951" s="176">
        <v>3109.8</v>
      </c>
      <c r="C7951" s="176">
        <v>27.7</v>
      </c>
      <c r="D7951" s="282">
        <v>87</v>
      </c>
      <c r="E7951" s="265"/>
    </row>
    <row r="7952" spans="1:5">
      <c r="A7952" s="283">
        <v>21803</v>
      </c>
      <c r="B7952" s="176">
        <v>0</v>
      </c>
      <c r="C7952" s="176">
        <v>0</v>
      </c>
      <c r="D7952" s="282">
        <v>87</v>
      </c>
      <c r="E7952" s="265"/>
    </row>
    <row r="7953" spans="1:5">
      <c r="A7953" s="283">
        <v>21804</v>
      </c>
      <c r="B7953" s="176">
        <v>636.4</v>
      </c>
      <c r="C7953" s="176">
        <v>32.9</v>
      </c>
      <c r="D7953" s="282">
        <v>143</v>
      </c>
      <c r="E7953" s="265"/>
    </row>
    <row r="7954" spans="1:5">
      <c r="A7954" s="283">
        <v>21810</v>
      </c>
      <c r="B7954" s="176">
        <v>0</v>
      </c>
      <c r="C7954" s="176">
        <v>0</v>
      </c>
      <c r="D7954" s="282">
        <v>87</v>
      </c>
      <c r="E7954" s="265"/>
    </row>
    <row r="7955" spans="1:5">
      <c r="A7955" s="283">
        <v>21811</v>
      </c>
      <c r="B7955" s="176">
        <v>235.7</v>
      </c>
      <c r="C7955" s="176">
        <v>50.8</v>
      </c>
      <c r="D7955" s="282">
        <v>121</v>
      </c>
      <c r="E7955" s="265"/>
    </row>
    <row r="7956" spans="1:5">
      <c r="A7956" s="283">
        <v>21813</v>
      </c>
      <c r="B7956" s="176">
        <v>88.6</v>
      </c>
      <c r="C7956" s="176">
        <v>46.4</v>
      </c>
      <c r="D7956" s="282">
        <v>87</v>
      </c>
      <c r="E7956" s="265"/>
    </row>
    <row r="7957" spans="1:5">
      <c r="A7957" s="283">
        <v>21814</v>
      </c>
      <c r="B7957" s="176">
        <v>94.7</v>
      </c>
      <c r="C7957" s="176">
        <v>48.9</v>
      </c>
      <c r="D7957" s="282">
        <v>87</v>
      </c>
      <c r="E7957" s="265"/>
    </row>
    <row r="7958" spans="1:5">
      <c r="A7958" s="283">
        <v>21817</v>
      </c>
      <c r="B7958" s="176">
        <v>190.5</v>
      </c>
      <c r="C7958" s="176">
        <v>43.1</v>
      </c>
      <c r="D7958" s="282">
        <v>119</v>
      </c>
      <c r="E7958" s="265"/>
    </row>
    <row r="7959" spans="1:5">
      <c r="A7959" s="283">
        <v>21821</v>
      </c>
      <c r="B7959" s="176">
        <v>37.6</v>
      </c>
      <c r="C7959" s="176">
        <v>50.9</v>
      </c>
      <c r="D7959" s="282">
        <v>87</v>
      </c>
      <c r="E7959" s="265"/>
    </row>
    <row r="7960" spans="1:5">
      <c r="A7960" s="283">
        <v>21822</v>
      </c>
      <c r="B7960" s="176">
        <v>32.700000000000003</v>
      </c>
      <c r="C7960" s="176">
        <v>36.9</v>
      </c>
      <c r="D7960" s="282">
        <v>87</v>
      </c>
      <c r="E7960" s="265"/>
    </row>
    <row r="7961" spans="1:5">
      <c r="A7961" s="283">
        <v>21824</v>
      </c>
      <c r="B7961" s="176">
        <v>43.1</v>
      </c>
      <c r="C7961" s="176">
        <v>54.3</v>
      </c>
      <c r="D7961" s="282">
        <v>87</v>
      </c>
      <c r="E7961" s="265"/>
    </row>
    <row r="7962" spans="1:5">
      <c r="A7962" s="283">
        <v>21826</v>
      </c>
      <c r="B7962" s="176">
        <v>801</v>
      </c>
      <c r="C7962" s="176">
        <v>37.1</v>
      </c>
      <c r="D7962" s="282">
        <v>119</v>
      </c>
      <c r="E7962" s="265"/>
    </row>
    <row r="7963" spans="1:5">
      <c r="A7963" s="283">
        <v>21829</v>
      </c>
      <c r="B7963" s="176">
        <v>24.9</v>
      </c>
      <c r="C7963" s="176">
        <v>45.5</v>
      </c>
      <c r="D7963" s="282">
        <v>87</v>
      </c>
      <c r="E7963" s="265"/>
    </row>
    <row r="7964" spans="1:5">
      <c r="A7964" s="283">
        <v>21830</v>
      </c>
      <c r="B7964" s="176">
        <v>155</v>
      </c>
      <c r="C7964" s="176">
        <v>38.1</v>
      </c>
      <c r="D7964" s="282">
        <v>87</v>
      </c>
      <c r="E7964" s="265"/>
    </row>
    <row r="7965" spans="1:5">
      <c r="A7965" s="283">
        <v>21835</v>
      </c>
      <c r="B7965" s="176">
        <v>53.5</v>
      </c>
      <c r="C7965" s="176">
        <v>46.3</v>
      </c>
      <c r="D7965" s="282">
        <v>87</v>
      </c>
      <c r="E7965" s="265"/>
    </row>
    <row r="7966" spans="1:5">
      <c r="A7966" s="283">
        <v>21836</v>
      </c>
      <c r="B7966" s="176">
        <v>0</v>
      </c>
      <c r="C7966" s="176">
        <v>0</v>
      </c>
      <c r="D7966" s="282">
        <v>87</v>
      </c>
      <c r="E7966" s="265"/>
    </row>
    <row r="7967" spans="1:5">
      <c r="A7967" s="283">
        <v>21837</v>
      </c>
      <c r="B7967" s="176">
        <v>68.400000000000006</v>
      </c>
      <c r="C7967" s="176">
        <v>40.1</v>
      </c>
      <c r="D7967" s="282">
        <v>109</v>
      </c>
      <c r="E7967" s="265"/>
    </row>
    <row r="7968" spans="1:5">
      <c r="A7968" s="283">
        <v>21838</v>
      </c>
      <c r="B7968" s="176">
        <v>39.799999999999997</v>
      </c>
      <c r="C7968" s="176">
        <v>46.9</v>
      </c>
      <c r="D7968" s="282">
        <v>87</v>
      </c>
      <c r="E7968" s="265"/>
    </row>
    <row r="7969" spans="1:5">
      <c r="A7969" s="283">
        <v>21840</v>
      </c>
      <c r="B7969" s="176">
        <v>94.8</v>
      </c>
      <c r="C7969" s="176">
        <v>49.3</v>
      </c>
      <c r="D7969" s="282">
        <v>87</v>
      </c>
      <c r="E7969" s="265"/>
    </row>
    <row r="7970" spans="1:5">
      <c r="A7970" s="283">
        <v>21841</v>
      </c>
      <c r="B7970" s="176">
        <v>23.4</v>
      </c>
      <c r="C7970" s="176">
        <v>44.3</v>
      </c>
      <c r="D7970" s="282">
        <v>87</v>
      </c>
      <c r="E7970" s="265"/>
    </row>
    <row r="7971" spans="1:5">
      <c r="A7971" s="283">
        <v>21842</v>
      </c>
      <c r="B7971" s="176">
        <v>1014.2</v>
      </c>
      <c r="C7971" s="176">
        <v>50.3</v>
      </c>
      <c r="D7971" s="282">
        <v>113</v>
      </c>
      <c r="E7971" s="265"/>
    </row>
    <row r="7972" spans="1:5">
      <c r="A7972" s="283">
        <v>21843</v>
      </c>
      <c r="B7972" s="176">
        <v>0</v>
      </c>
      <c r="C7972" s="176">
        <v>0</v>
      </c>
      <c r="D7972" s="282">
        <v>87</v>
      </c>
      <c r="E7972" s="265"/>
    </row>
    <row r="7973" spans="1:5">
      <c r="A7973" s="283">
        <v>21849</v>
      </c>
      <c r="B7973" s="176">
        <v>108.6</v>
      </c>
      <c r="C7973" s="176">
        <v>41.7</v>
      </c>
      <c r="D7973" s="282">
        <v>107</v>
      </c>
      <c r="E7973" s="265"/>
    </row>
    <row r="7974" spans="1:5">
      <c r="A7974" s="283">
        <v>21850</v>
      </c>
      <c r="B7974" s="176">
        <v>85.8</v>
      </c>
      <c r="C7974" s="176">
        <v>40.6</v>
      </c>
      <c r="D7974" s="282">
        <v>87</v>
      </c>
      <c r="E7974" s="265"/>
    </row>
    <row r="7975" spans="1:5">
      <c r="A7975" s="283">
        <v>21851</v>
      </c>
      <c r="B7975" s="176">
        <v>76.400000000000006</v>
      </c>
      <c r="C7975" s="176">
        <v>40.9</v>
      </c>
      <c r="D7975" s="282">
        <v>87</v>
      </c>
      <c r="E7975" s="265"/>
    </row>
    <row r="7976" spans="1:5">
      <c r="A7976" s="283">
        <v>21852</v>
      </c>
      <c r="B7976" s="176">
        <v>0</v>
      </c>
      <c r="C7976" s="176">
        <v>0</v>
      </c>
      <c r="D7976" s="282">
        <v>87</v>
      </c>
      <c r="E7976" s="265"/>
    </row>
    <row r="7977" spans="1:5">
      <c r="A7977" s="283">
        <v>21853</v>
      </c>
      <c r="B7977" s="176">
        <v>100.7</v>
      </c>
      <c r="C7977" s="176">
        <v>28.2</v>
      </c>
      <c r="D7977" s="282">
        <v>108</v>
      </c>
      <c r="E7977" s="265"/>
    </row>
    <row r="7978" spans="1:5">
      <c r="A7978" s="283">
        <v>21856</v>
      </c>
      <c r="B7978" s="176">
        <v>26.2</v>
      </c>
      <c r="C7978" s="176">
        <v>44.5</v>
      </c>
      <c r="D7978" s="282">
        <v>87</v>
      </c>
      <c r="E7978" s="265"/>
    </row>
    <row r="7979" spans="1:5">
      <c r="A7979" s="283">
        <v>21857</v>
      </c>
      <c r="B7979" s="176">
        <v>0</v>
      </c>
      <c r="C7979" s="176">
        <v>0</v>
      </c>
      <c r="D7979" s="282">
        <v>87</v>
      </c>
      <c r="E7979" s="265"/>
    </row>
    <row r="7980" spans="1:5">
      <c r="A7980" s="283">
        <v>21861</v>
      </c>
      <c r="B7980" s="176">
        <v>213.9</v>
      </c>
      <c r="C7980" s="176">
        <v>41.2</v>
      </c>
      <c r="D7980" s="282">
        <v>87</v>
      </c>
      <c r="E7980" s="265"/>
    </row>
    <row r="7981" spans="1:5">
      <c r="A7981" s="283">
        <v>21862</v>
      </c>
      <c r="B7981" s="176">
        <v>53.7</v>
      </c>
      <c r="C7981" s="176">
        <v>42.8</v>
      </c>
      <c r="D7981" s="282">
        <v>87</v>
      </c>
      <c r="E7981" s="265"/>
    </row>
    <row r="7982" spans="1:5">
      <c r="A7982" s="283">
        <v>21863</v>
      </c>
      <c r="B7982" s="176">
        <v>47.4</v>
      </c>
      <c r="C7982" s="176">
        <v>43.7</v>
      </c>
      <c r="D7982" s="282">
        <v>95</v>
      </c>
      <c r="E7982" s="265"/>
    </row>
    <row r="7983" spans="1:5">
      <c r="A7983" s="283">
        <v>21864</v>
      </c>
      <c r="B7983" s="176">
        <v>28.6</v>
      </c>
      <c r="C7983" s="176">
        <v>45.3</v>
      </c>
      <c r="D7983" s="282">
        <v>87</v>
      </c>
      <c r="E7983" s="265"/>
    </row>
    <row r="7984" spans="1:5">
      <c r="A7984" s="283">
        <v>21865</v>
      </c>
      <c r="B7984" s="176">
        <v>36.6</v>
      </c>
      <c r="C7984" s="176">
        <v>47</v>
      </c>
      <c r="D7984" s="282">
        <v>87</v>
      </c>
      <c r="E7984" s="265"/>
    </row>
    <row r="7985" spans="1:5">
      <c r="A7985" s="283">
        <v>21866</v>
      </c>
      <c r="B7985" s="176">
        <v>0</v>
      </c>
      <c r="C7985" s="176">
        <v>0</v>
      </c>
      <c r="D7985" s="282">
        <v>87</v>
      </c>
      <c r="E7985" s="265"/>
    </row>
    <row r="7986" spans="1:5">
      <c r="A7986" s="283">
        <v>21867</v>
      </c>
      <c r="B7986" s="176">
        <v>0</v>
      </c>
      <c r="C7986" s="176">
        <v>0</v>
      </c>
      <c r="D7986" s="282">
        <v>87</v>
      </c>
      <c r="E7986" s="265"/>
    </row>
    <row r="7987" spans="1:5">
      <c r="A7987" s="283">
        <v>21869</v>
      </c>
      <c r="B7987" s="176">
        <v>11.8</v>
      </c>
      <c r="C7987" s="176">
        <v>47.2</v>
      </c>
      <c r="D7987" s="282">
        <v>87</v>
      </c>
      <c r="E7987" s="265"/>
    </row>
    <row r="7988" spans="1:5">
      <c r="A7988" s="283">
        <v>21871</v>
      </c>
      <c r="B7988" s="176">
        <v>77.599999999999994</v>
      </c>
      <c r="C7988" s="176">
        <v>37.799999999999997</v>
      </c>
      <c r="D7988" s="282">
        <v>87</v>
      </c>
      <c r="E7988" s="265"/>
    </row>
    <row r="7989" spans="1:5">
      <c r="A7989" s="283">
        <v>21872</v>
      </c>
      <c r="B7989" s="176">
        <v>56.9</v>
      </c>
      <c r="C7989" s="176">
        <v>45.1</v>
      </c>
      <c r="D7989" s="282">
        <v>87</v>
      </c>
      <c r="E7989" s="265"/>
    </row>
    <row r="7990" spans="1:5">
      <c r="A7990" s="283">
        <v>21874</v>
      </c>
      <c r="B7990" s="176">
        <v>80.5</v>
      </c>
      <c r="C7990" s="176">
        <v>37.5</v>
      </c>
      <c r="D7990" s="282">
        <v>87</v>
      </c>
      <c r="E7990" s="265"/>
    </row>
    <row r="7991" spans="1:5">
      <c r="A7991" s="283">
        <v>21875</v>
      </c>
      <c r="B7991" s="176">
        <v>271</v>
      </c>
      <c r="C7991" s="176">
        <v>36.799999999999997</v>
      </c>
      <c r="D7991" s="282">
        <v>87</v>
      </c>
      <c r="E7991" s="265"/>
    </row>
    <row r="7992" spans="1:5">
      <c r="A7992" s="283">
        <v>21890</v>
      </c>
      <c r="B7992" s="176">
        <v>0</v>
      </c>
      <c r="C7992" s="176">
        <v>0</v>
      </c>
      <c r="D7992" s="282">
        <v>87</v>
      </c>
      <c r="E7992" s="265"/>
    </row>
    <row r="7993" spans="1:5">
      <c r="A7993" s="283">
        <v>21901</v>
      </c>
      <c r="B7993" s="176">
        <v>295.2</v>
      </c>
      <c r="C7993" s="176">
        <v>37.4</v>
      </c>
      <c r="D7993" s="282">
        <v>129</v>
      </c>
      <c r="E7993" s="265"/>
    </row>
    <row r="7994" spans="1:5">
      <c r="A7994" s="283">
        <v>21902</v>
      </c>
      <c r="B7994" s="176">
        <v>0</v>
      </c>
      <c r="C7994" s="176">
        <v>0</v>
      </c>
      <c r="D7994" s="282">
        <v>87</v>
      </c>
      <c r="E7994" s="265"/>
    </row>
    <row r="7995" spans="1:5">
      <c r="A7995" s="283">
        <v>21903</v>
      </c>
      <c r="B7995" s="176">
        <v>539.20000000000005</v>
      </c>
      <c r="C7995" s="176">
        <v>42.9</v>
      </c>
      <c r="D7995" s="282">
        <v>120</v>
      </c>
      <c r="E7995" s="265"/>
    </row>
    <row r="7996" spans="1:5">
      <c r="A7996" s="283">
        <v>21904</v>
      </c>
      <c r="B7996" s="176">
        <v>295.60000000000002</v>
      </c>
      <c r="C7996" s="176">
        <v>40.4</v>
      </c>
      <c r="D7996" s="282">
        <v>87</v>
      </c>
      <c r="E7996" s="265"/>
    </row>
    <row r="7997" spans="1:5">
      <c r="A7997" s="283">
        <v>21911</v>
      </c>
      <c r="B7997" s="176">
        <v>317.2</v>
      </c>
      <c r="C7997" s="176">
        <v>38.4</v>
      </c>
      <c r="D7997" s="282">
        <v>94</v>
      </c>
      <c r="E7997" s="265"/>
    </row>
    <row r="7998" spans="1:5">
      <c r="A7998" s="283">
        <v>21912</v>
      </c>
      <c r="B7998" s="176">
        <v>61.8</v>
      </c>
      <c r="C7998" s="176">
        <v>39.9</v>
      </c>
      <c r="D7998" s="282">
        <v>87</v>
      </c>
      <c r="E7998" s="265"/>
    </row>
    <row r="7999" spans="1:5">
      <c r="A7999" s="283">
        <v>21913</v>
      </c>
      <c r="B7999" s="176">
        <v>61.6</v>
      </c>
      <c r="C7999" s="176">
        <v>38.6</v>
      </c>
      <c r="D7999" s="282">
        <v>87</v>
      </c>
      <c r="E7999" s="265"/>
    </row>
    <row r="8000" spans="1:5">
      <c r="A8000" s="283">
        <v>21914</v>
      </c>
      <c r="B8000" s="176">
        <v>334.6</v>
      </c>
      <c r="C8000" s="176">
        <v>42.2</v>
      </c>
      <c r="D8000" s="282">
        <v>87</v>
      </c>
      <c r="E8000" s="265"/>
    </row>
    <row r="8001" spans="1:5">
      <c r="A8001" s="283">
        <v>21915</v>
      </c>
      <c r="B8001" s="176">
        <v>115.8</v>
      </c>
      <c r="C8001" s="176">
        <v>45</v>
      </c>
      <c r="D8001" s="282">
        <v>87</v>
      </c>
      <c r="E8001" s="265"/>
    </row>
    <row r="8002" spans="1:5">
      <c r="A8002" s="283">
        <v>21916</v>
      </c>
      <c r="B8002" s="176">
        <v>0</v>
      </c>
      <c r="C8002" s="176">
        <v>0</v>
      </c>
      <c r="D8002" s="282">
        <v>87</v>
      </c>
      <c r="E8002" s="265"/>
    </row>
    <row r="8003" spans="1:5">
      <c r="A8003" s="283">
        <v>21917</v>
      </c>
      <c r="B8003" s="176">
        <v>334.1</v>
      </c>
      <c r="C8003" s="176">
        <v>39.6</v>
      </c>
      <c r="D8003" s="282">
        <v>114</v>
      </c>
      <c r="E8003" s="265"/>
    </row>
    <row r="8004" spans="1:5">
      <c r="A8004" s="283">
        <v>21918</v>
      </c>
      <c r="B8004" s="176">
        <v>263.7</v>
      </c>
      <c r="C8004" s="176">
        <v>39.200000000000003</v>
      </c>
      <c r="D8004" s="282">
        <v>87</v>
      </c>
      <c r="E8004" s="265"/>
    </row>
    <row r="8005" spans="1:5">
      <c r="A8005" s="283">
        <v>21919</v>
      </c>
      <c r="B8005" s="176">
        <v>85.7</v>
      </c>
      <c r="C8005" s="176">
        <v>47</v>
      </c>
      <c r="D8005" s="282">
        <v>87</v>
      </c>
      <c r="E8005" s="265"/>
    </row>
    <row r="8006" spans="1:5">
      <c r="A8006" s="283">
        <v>21920</v>
      </c>
      <c r="B8006" s="176">
        <v>0</v>
      </c>
      <c r="C8006" s="176">
        <v>0</v>
      </c>
      <c r="D8006" s="282">
        <v>87</v>
      </c>
      <c r="E8006" s="265"/>
    </row>
    <row r="8007" spans="1:5">
      <c r="A8007" s="283">
        <v>21921</v>
      </c>
      <c r="B8007" s="176">
        <v>458.7</v>
      </c>
      <c r="C8007" s="176">
        <v>36.6</v>
      </c>
      <c r="D8007" s="282">
        <v>123</v>
      </c>
      <c r="E8007" s="265"/>
    </row>
    <row r="8008" spans="1:5">
      <c r="A8008" s="283">
        <v>21922</v>
      </c>
      <c r="B8008" s="176">
        <v>492.2</v>
      </c>
      <c r="C8008" s="176">
        <v>38.200000000000003</v>
      </c>
      <c r="D8008" s="282">
        <v>87</v>
      </c>
      <c r="E8008" s="265"/>
    </row>
    <row r="8009" spans="1:5">
      <c r="A8009" s="283">
        <v>21930</v>
      </c>
      <c r="B8009" s="176">
        <v>0</v>
      </c>
      <c r="C8009" s="176">
        <v>0</v>
      </c>
      <c r="D8009" s="282">
        <v>87</v>
      </c>
      <c r="E8009" s="265"/>
    </row>
    <row r="8010" spans="1:5">
      <c r="A8010" s="283">
        <v>22003</v>
      </c>
      <c r="B8010" s="176">
        <v>4460.3</v>
      </c>
      <c r="C8010" s="176">
        <v>39.200000000000003</v>
      </c>
      <c r="D8010" s="282">
        <v>182</v>
      </c>
      <c r="E8010" s="265"/>
    </row>
    <row r="8011" spans="1:5">
      <c r="A8011" s="283">
        <v>22009</v>
      </c>
      <c r="B8011" s="176">
        <v>0</v>
      </c>
      <c r="C8011" s="176">
        <v>0</v>
      </c>
      <c r="D8011" s="282">
        <v>87</v>
      </c>
      <c r="E8011" s="265"/>
    </row>
    <row r="8012" spans="1:5">
      <c r="A8012" s="283">
        <v>22015</v>
      </c>
      <c r="B8012" s="176">
        <v>4951.2</v>
      </c>
      <c r="C8012" s="176">
        <v>39.5</v>
      </c>
      <c r="D8012" s="282">
        <v>103</v>
      </c>
      <c r="E8012" s="265"/>
    </row>
    <row r="8013" spans="1:5">
      <c r="A8013" s="283">
        <v>22025</v>
      </c>
      <c r="B8013" s="176">
        <v>1081.8</v>
      </c>
      <c r="C8013" s="176">
        <v>38.799999999999997</v>
      </c>
      <c r="D8013" s="282">
        <v>112</v>
      </c>
      <c r="E8013" s="265"/>
    </row>
    <row r="8014" spans="1:5">
      <c r="A8014" s="283">
        <v>22026</v>
      </c>
      <c r="B8014" s="176">
        <v>1164.5999999999999</v>
      </c>
      <c r="C8014" s="176">
        <v>30.4</v>
      </c>
      <c r="D8014" s="282">
        <v>124</v>
      </c>
      <c r="E8014" s="265"/>
    </row>
    <row r="8015" spans="1:5">
      <c r="A8015" s="283">
        <v>22027</v>
      </c>
      <c r="B8015" s="176">
        <v>4865.6000000000004</v>
      </c>
      <c r="C8015" s="176">
        <v>37.6</v>
      </c>
      <c r="D8015" s="282">
        <v>105</v>
      </c>
      <c r="E8015" s="265"/>
    </row>
    <row r="8016" spans="1:5">
      <c r="A8016" s="283">
        <v>22030</v>
      </c>
      <c r="B8016" s="176">
        <v>2868.7</v>
      </c>
      <c r="C8016" s="176">
        <v>33.5</v>
      </c>
      <c r="D8016" s="282">
        <v>184</v>
      </c>
      <c r="E8016" s="265"/>
    </row>
    <row r="8017" spans="1:5">
      <c r="A8017" s="283">
        <v>22031</v>
      </c>
      <c r="B8017" s="176">
        <v>4308.8</v>
      </c>
      <c r="C8017" s="176">
        <v>35.5</v>
      </c>
      <c r="D8017" s="282">
        <v>177</v>
      </c>
      <c r="E8017" s="265"/>
    </row>
    <row r="8018" spans="1:5">
      <c r="A8018" s="283">
        <v>22032</v>
      </c>
      <c r="B8018" s="176">
        <v>4060.8</v>
      </c>
      <c r="C8018" s="176">
        <v>41.5</v>
      </c>
      <c r="D8018" s="282">
        <v>103</v>
      </c>
      <c r="E8018" s="265"/>
    </row>
    <row r="8019" spans="1:5">
      <c r="A8019" s="283">
        <v>22033</v>
      </c>
      <c r="B8019" s="176">
        <v>4796.6000000000004</v>
      </c>
      <c r="C8019" s="176">
        <v>34.5</v>
      </c>
      <c r="D8019" s="282">
        <v>126</v>
      </c>
      <c r="E8019" s="265"/>
    </row>
    <row r="8020" spans="1:5">
      <c r="A8020" s="283">
        <v>22035</v>
      </c>
      <c r="B8020" s="176">
        <v>0</v>
      </c>
      <c r="C8020" s="176">
        <v>0</v>
      </c>
      <c r="D8020" s="282">
        <v>87</v>
      </c>
      <c r="E8020" s="265"/>
    </row>
    <row r="8021" spans="1:5">
      <c r="A8021" s="283">
        <v>22037</v>
      </c>
      <c r="B8021" s="176">
        <v>0</v>
      </c>
      <c r="C8021" s="176">
        <v>0</v>
      </c>
      <c r="D8021" s="282">
        <v>87</v>
      </c>
      <c r="E8021" s="265"/>
    </row>
    <row r="8022" spans="1:5">
      <c r="A8022" s="283">
        <v>22038</v>
      </c>
      <c r="B8022" s="176">
        <v>2726.1</v>
      </c>
      <c r="C8022" s="176">
        <v>22.7</v>
      </c>
      <c r="D8022" s="282">
        <v>87</v>
      </c>
      <c r="E8022" s="265"/>
    </row>
    <row r="8023" spans="1:5">
      <c r="A8023" s="283">
        <v>22039</v>
      </c>
      <c r="B8023" s="176">
        <v>781.1</v>
      </c>
      <c r="C8023" s="176">
        <v>46.4</v>
      </c>
      <c r="D8023" s="282">
        <v>110</v>
      </c>
      <c r="E8023" s="265"/>
    </row>
    <row r="8024" spans="1:5">
      <c r="A8024" s="283">
        <v>22040</v>
      </c>
      <c r="B8024" s="176">
        <v>0</v>
      </c>
      <c r="C8024" s="176">
        <v>0</v>
      </c>
      <c r="D8024" s="282">
        <v>87</v>
      </c>
      <c r="E8024" s="265"/>
    </row>
    <row r="8025" spans="1:5">
      <c r="A8025" s="283">
        <v>22041</v>
      </c>
      <c r="B8025" s="176">
        <v>8842.2000000000007</v>
      </c>
      <c r="C8025" s="176">
        <v>35.200000000000003</v>
      </c>
      <c r="D8025" s="282">
        <v>143</v>
      </c>
      <c r="E8025" s="265"/>
    </row>
    <row r="8026" spans="1:5">
      <c r="A8026" s="283">
        <v>22042</v>
      </c>
      <c r="B8026" s="176">
        <v>5095.8999999999996</v>
      </c>
      <c r="C8026" s="176">
        <v>35.6</v>
      </c>
      <c r="D8026" s="282">
        <v>130</v>
      </c>
      <c r="E8026" s="265"/>
    </row>
    <row r="8027" spans="1:5">
      <c r="A8027" s="283">
        <v>22043</v>
      </c>
      <c r="B8027" s="176">
        <v>5093.3</v>
      </c>
      <c r="C8027" s="176">
        <v>36</v>
      </c>
      <c r="D8027" s="282">
        <v>142</v>
      </c>
      <c r="E8027" s="265"/>
    </row>
    <row r="8028" spans="1:5">
      <c r="A8028" s="283">
        <v>22044</v>
      </c>
      <c r="B8028" s="176">
        <v>6601.1</v>
      </c>
      <c r="C8028" s="176">
        <v>36.4</v>
      </c>
      <c r="D8028" s="282">
        <v>109</v>
      </c>
      <c r="E8028" s="265"/>
    </row>
    <row r="8029" spans="1:5">
      <c r="A8029" s="283">
        <v>22046</v>
      </c>
      <c r="B8029" s="176">
        <v>5907.7</v>
      </c>
      <c r="C8029" s="176">
        <v>38.9</v>
      </c>
      <c r="D8029" s="282">
        <v>178</v>
      </c>
      <c r="E8029" s="265"/>
    </row>
    <row r="8030" spans="1:5">
      <c r="A8030" s="283">
        <v>22060</v>
      </c>
      <c r="B8030" s="176">
        <v>615.5</v>
      </c>
      <c r="C8030" s="176">
        <v>25.3</v>
      </c>
      <c r="D8030" s="282">
        <v>134</v>
      </c>
      <c r="E8030" s="265"/>
    </row>
    <row r="8031" spans="1:5">
      <c r="A8031" s="283">
        <v>22066</v>
      </c>
      <c r="B8031" s="176">
        <v>682.4</v>
      </c>
      <c r="C8031" s="176">
        <v>44</v>
      </c>
      <c r="D8031" s="282">
        <v>133</v>
      </c>
      <c r="E8031" s="265"/>
    </row>
    <row r="8032" spans="1:5">
      <c r="A8032" s="283">
        <v>22079</v>
      </c>
      <c r="B8032" s="176">
        <v>1146.3</v>
      </c>
      <c r="C8032" s="176">
        <v>35.5</v>
      </c>
      <c r="D8032" s="282">
        <v>135</v>
      </c>
      <c r="E8032" s="265"/>
    </row>
    <row r="8033" spans="1:5">
      <c r="A8033" s="283">
        <v>22081</v>
      </c>
      <c r="B8033" s="176">
        <v>0</v>
      </c>
      <c r="C8033" s="176">
        <v>0</v>
      </c>
      <c r="D8033" s="282">
        <v>87</v>
      </c>
      <c r="E8033" s="265"/>
    </row>
    <row r="8034" spans="1:5">
      <c r="A8034" s="283">
        <v>22082</v>
      </c>
      <c r="B8034" s="176">
        <v>0</v>
      </c>
      <c r="C8034" s="176">
        <v>0</v>
      </c>
      <c r="D8034" s="282">
        <v>87</v>
      </c>
      <c r="E8034" s="265"/>
    </row>
    <row r="8035" spans="1:5">
      <c r="A8035" s="283">
        <v>22101</v>
      </c>
      <c r="B8035" s="176">
        <v>2220.3000000000002</v>
      </c>
      <c r="C8035" s="176">
        <v>45.4</v>
      </c>
      <c r="D8035" s="282">
        <v>140</v>
      </c>
      <c r="E8035" s="265"/>
    </row>
    <row r="8036" spans="1:5">
      <c r="A8036" s="283">
        <v>22102</v>
      </c>
      <c r="B8036" s="176">
        <v>1977.7</v>
      </c>
      <c r="C8036" s="176">
        <v>38.799999999999997</v>
      </c>
      <c r="D8036" s="282">
        <v>178</v>
      </c>
      <c r="E8036" s="265"/>
    </row>
    <row r="8037" spans="1:5">
      <c r="A8037" s="283">
        <v>22103</v>
      </c>
      <c r="B8037" s="176">
        <v>0</v>
      </c>
      <c r="C8037" s="176">
        <v>0</v>
      </c>
      <c r="D8037" s="282">
        <v>87</v>
      </c>
      <c r="E8037" s="265"/>
    </row>
    <row r="8038" spans="1:5">
      <c r="A8038" s="283">
        <v>22106</v>
      </c>
      <c r="B8038" s="176">
        <v>0</v>
      </c>
      <c r="C8038" s="176">
        <v>0</v>
      </c>
      <c r="D8038" s="282">
        <v>87</v>
      </c>
      <c r="E8038" s="265"/>
    </row>
    <row r="8039" spans="1:5">
      <c r="A8039" s="283">
        <v>22107</v>
      </c>
      <c r="B8039" s="176">
        <v>0</v>
      </c>
      <c r="C8039" s="176">
        <v>0</v>
      </c>
      <c r="D8039" s="282">
        <v>87</v>
      </c>
      <c r="E8039" s="265"/>
    </row>
    <row r="8040" spans="1:5">
      <c r="A8040" s="283">
        <v>22108</v>
      </c>
      <c r="B8040" s="176">
        <v>0</v>
      </c>
      <c r="C8040" s="176">
        <v>0</v>
      </c>
      <c r="D8040" s="282">
        <v>87</v>
      </c>
      <c r="E8040" s="265"/>
    </row>
    <row r="8041" spans="1:5">
      <c r="A8041" s="283">
        <v>22109</v>
      </c>
      <c r="B8041" s="176">
        <v>0</v>
      </c>
      <c r="C8041" s="176">
        <v>0</v>
      </c>
      <c r="D8041" s="282">
        <v>87</v>
      </c>
      <c r="E8041" s="265"/>
    </row>
    <row r="8042" spans="1:5">
      <c r="A8042" s="283">
        <v>22116</v>
      </c>
      <c r="B8042" s="176">
        <v>0</v>
      </c>
      <c r="C8042" s="176">
        <v>0</v>
      </c>
      <c r="D8042" s="282">
        <v>87</v>
      </c>
      <c r="E8042" s="265"/>
    </row>
    <row r="8043" spans="1:5">
      <c r="A8043" s="283">
        <v>22118</v>
      </c>
      <c r="B8043" s="176">
        <v>0</v>
      </c>
      <c r="C8043" s="176">
        <v>0</v>
      </c>
      <c r="D8043" s="282">
        <v>87</v>
      </c>
      <c r="E8043" s="265"/>
    </row>
    <row r="8044" spans="1:5">
      <c r="A8044" s="283">
        <v>22119</v>
      </c>
      <c r="B8044" s="176">
        <v>0</v>
      </c>
      <c r="C8044" s="176">
        <v>0</v>
      </c>
      <c r="D8044" s="282">
        <v>87</v>
      </c>
      <c r="E8044" s="265"/>
    </row>
    <row r="8045" spans="1:5">
      <c r="A8045" s="283">
        <v>22121</v>
      </c>
      <c r="B8045" s="176">
        <v>4327.1000000000004</v>
      </c>
      <c r="C8045" s="176">
        <v>46.6</v>
      </c>
      <c r="D8045" s="282">
        <v>87</v>
      </c>
      <c r="E8045" s="265"/>
    </row>
    <row r="8046" spans="1:5">
      <c r="A8046" s="283">
        <v>22122</v>
      </c>
      <c r="B8046" s="176">
        <v>251.7</v>
      </c>
      <c r="C8046" s="176">
        <v>25.3</v>
      </c>
      <c r="D8046" s="282">
        <v>87</v>
      </c>
      <c r="E8046" s="265"/>
    </row>
    <row r="8047" spans="1:5">
      <c r="A8047" s="283">
        <v>22124</v>
      </c>
      <c r="B8047" s="176">
        <v>1770.2</v>
      </c>
      <c r="C8047" s="176">
        <v>41.8</v>
      </c>
      <c r="D8047" s="282">
        <v>131</v>
      </c>
      <c r="E8047" s="265"/>
    </row>
    <row r="8048" spans="1:5">
      <c r="A8048" s="283">
        <v>22125</v>
      </c>
      <c r="B8048" s="176">
        <v>0</v>
      </c>
      <c r="C8048" s="176">
        <v>0</v>
      </c>
      <c r="D8048" s="282">
        <v>87</v>
      </c>
      <c r="E8048" s="265"/>
    </row>
    <row r="8049" spans="1:5">
      <c r="A8049" s="283">
        <v>22134</v>
      </c>
      <c r="B8049" s="176">
        <v>672.1</v>
      </c>
      <c r="C8049" s="176">
        <v>22.2</v>
      </c>
      <c r="D8049" s="282">
        <v>126</v>
      </c>
      <c r="E8049" s="265"/>
    </row>
    <row r="8050" spans="1:5">
      <c r="A8050" s="283">
        <v>22135</v>
      </c>
      <c r="B8050" s="176">
        <v>0</v>
      </c>
      <c r="C8050" s="176">
        <v>0</v>
      </c>
      <c r="D8050" s="282">
        <v>87</v>
      </c>
      <c r="E8050" s="265"/>
    </row>
    <row r="8051" spans="1:5">
      <c r="A8051" s="283">
        <v>22150</v>
      </c>
      <c r="B8051" s="176">
        <v>3932.2</v>
      </c>
      <c r="C8051" s="176">
        <v>37.9</v>
      </c>
      <c r="D8051" s="282">
        <v>117</v>
      </c>
      <c r="E8051" s="265"/>
    </row>
    <row r="8052" spans="1:5">
      <c r="A8052" s="283">
        <v>22151</v>
      </c>
      <c r="B8052" s="176">
        <v>3404.4</v>
      </c>
      <c r="C8052" s="176">
        <v>38.9</v>
      </c>
      <c r="D8052" s="282">
        <v>183</v>
      </c>
      <c r="E8052" s="265"/>
    </row>
    <row r="8053" spans="1:5">
      <c r="A8053" s="283">
        <v>22152</v>
      </c>
      <c r="B8053" s="176">
        <v>4739.2</v>
      </c>
      <c r="C8053" s="176">
        <v>39.6</v>
      </c>
      <c r="D8053" s="282">
        <v>136</v>
      </c>
      <c r="E8053" s="265"/>
    </row>
    <row r="8054" spans="1:5">
      <c r="A8054" s="283">
        <v>22153</v>
      </c>
      <c r="B8054" s="176">
        <v>3725.4</v>
      </c>
      <c r="C8054" s="176">
        <v>39.1</v>
      </c>
      <c r="D8054" s="282">
        <v>129</v>
      </c>
      <c r="E8054" s="265"/>
    </row>
    <row r="8055" spans="1:5">
      <c r="A8055" s="283">
        <v>22159</v>
      </c>
      <c r="B8055" s="176">
        <v>0</v>
      </c>
      <c r="C8055" s="176">
        <v>0</v>
      </c>
      <c r="D8055" s="282">
        <v>87</v>
      </c>
      <c r="E8055" s="265"/>
    </row>
    <row r="8056" spans="1:5">
      <c r="A8056" s="283">
        <v>22161</v>
      </c>
      <c r="B8056" s="176">
        <v>0</v>
      </c>
      <c r="C8056" s="176">
        <v>0</v>
      </c>
      <c r="D8056" s="282">
        <v>87</v>
      </c>
      <c r="E8056" s="265"/>
    </row>
    <row r="8057" spans="1:5">
      <c r="A8057" s="283">
        <v>22172</v>
      </c>
      <c r="B8057" s="176">
        <v>1731</v>
      </c>
      <c r="C8057" s="176">
        <v>31.5</v>
      </c>
      <c r="D8057" s="282">
        <v>122</v>
      </c>
      <c r="E8057" s="265"/>
    </row>
    <row r="8058" spans="1:5">
      <c r="A8058" s="283">
        <v>22180</v>
      </c>
      <c r="B8058" s="176">
        <v>3995.7</v>
      </c>
      <c r="C8058" s="176">
        <v>39.1</v>
      </c>
      <c r="D8058" s="282">
        <v>143</v>
      </c>
      <c r="E8058" s="265"/>
    </row>
    <row r="8059" spans="1:5">
      <c r="A8059" s="283">
        <v>22181</v>
      </c>
      <c r="B8059" s="176">
        <v>2808.8</v>
      </c>
      <c r="C8059" s="176">
        <v>40.299999999999997</v>
      </c>
      <c r="D8059" s="282">
        <v>110</v>
      </c>
      <c r="E8059" s="265"/>
    </row>
    <row r="8060" spans="1:5">
      <c r="A8060" s="283">
        <v>22182</v>
      </c>
      <c r="B8060" s="176">
        <v>2157.3000000000002</v>
      </c>
      <c r="C8060" s="176">
        <v>42</v>
      </c>
      <c r="D8060" s="282">
        <v>183</v>
      </c>
      <c r="E8060" s="265"/>
    </row>
    <row r="8061" spans="1:5">
      <c r="A8061" s="283">
        <v>22183</v>
      </c>
      <c r="B8061" s="176">
        <v>0</v>
      </c>
      <c r="C8061" s="176">
        <v>0</v>
      </c>
      <c r="D8061" s="282">
        <v>87</v>
      </c>
      <c r="E8061" s="265"/>
    </row>
    <row r="8062" spans="1:5">
      <c r="A8062" s="283">
        <v>22185</v>
      </c>
      <c r="B8062" s="176">
        <v>0</v>
      </c>
      <c r="C8062" s="176">
        <v>0</v>
      </c>
      <c r="D8062" s="282">
        <v>87</v>
      </c>
      <c r="E8062" s="265"/>
    </row>
    <row r="8063" spans="1:5">
      <c r="A8063" s="283">
        <v>22191</v>
      </c>
      <c r="B8063" s="176">
        <v>3285.9</v>
      </c>
      <c r="C8063" s="176">
        <v>31.4</v>
      </c>
      <c r="D8063" s="282">
        <v>132</v>
      </c>
      <c r="E8063" s="265"/>
    </row>
    <row r="8064" spans="1:5">
      <c r="A8064" s="283">
        <v>22192</v>
      </c>
      <c r="B8064" s="176">
        <v>2920.5</v>
      </c>
      <c r="C8064" s="176">
        <v>35.6</v>
      </c>
      <c r="D8064" s="282">
        <v>175</v>
      </c>
      <c r="E8064" s="265"/>
    </row>
    <row r="8065" spans="1:5">
      <c r="A8065" s="283">
        <v>22193</v>
      </c>
      <c r="B8065" s="176">
        <v>3705.3</v>
      </c>
      <c r="C8065" s="176">
        <v>32.700000000000003</v>
      </c>
      <c r="D8065" s="282">
        <v>113</v>
      </c>
      <c r="E8065" s="265"/>
    </row>
    <row r="8066" spans="1:5">
      <c r="A8066" s="283">
        <v>22194</v>
      </c>
      <c r="B8066" s="176">
        <v>0</v>
      </c>
      <c r="C8066" s="176">
        <v>0</v>
      </c>
      <c r="D8066" s="282">
        <v>87</v>
      </c>
      <c r="E8066" s="265"/>
    </row>
    <row r="8067" spans="1:5">
      <c r="A8067" s="283">
        <v>22195</v>
      </c>
      <c r="B8067" s="176">
        <v>0</v>
      </c>
      <c r="C8067" s="176">
        <v>0</v>
      </c>
      <c r="D8067" s="282">
        <v>87</v>
      </c>
      <c r="E8067" s="265"/>
    </row>
    <row r="8068" spans="1:5">
      <c r="A8068" s="283">
        <v>22199</v>
      </c>
      <c r="B8068" s="176">
        <v>0</v>
      </c>
      <c r="C8068" s="176">
        <v>0</v>
      </c>
      <c r="D8068" s="282">
        <v>87</v>
      </c>
      <c r="E8068" s="265"/>
    </row>
    <row r="8069" spans="1:5">
      <c r="A8069" s="283">
        <v>22201</v>
      </c>
      <c r="B8069" s="176">
        <v>14685.1</v>
      </c>
      <c r="C8069" s="176">
        <v>32.1</v>
      </c>
      <c r="D8069" s="282">
        <v>187</v>
      </c>
      <c r="E8069" s="265"/>
    </row>
    <row r="8070" spans="1:5">
      <c r="A8070" s="283">
        <v>22202</v>
      </c>
      <c r="B8070" s="176">
        <v>6800.6</v>
      </c>
      <c r="C8070" s="176">
        <v>34.1</v>
      </c>
      <c r="D8070" s="282">
        <v>168</v>
      </c>
      <c r="E8070" s="265"/>
    </row>
    <row r="8071" spans="1:5">
      <c r="A8071" s="283">
        <v>22203</v>
      </c>
      <c r="B8071" s="176">
        <v>14658.2</v>
      </c>
      <c r="C8071" s="176">
        <v>33</v>
      </c>
      <c r="D8071" s="282">
        <v>181</v>
      </c>
      <c r="E8071" s="265"/>
    </row>
    <row r="8072" spans="1:5">
      <c r="A8072" s="283">
        <v>22204</v>
      </c>
      <c r="B8072" s="176">
        <v>11270.8</v>
      </c>
      <c r="C8072" s="176">
        <v>33.9</v>
      </c>
      <c r="D8072" s="282">
        <v>130</v>
      </c>
      <c r="E8072" s="265"/>
    </row>
    <row r="8073" spans="1:5">
      <c r="A8073" s="283">
        <v>22205</v>
      </c>
      <c r="B8073" s="176">
        <v>6347.6</v>
      </c>
      <c r="C8073" s="176">
        <v>37.700000000000003</v>
      </c>
      <c r="D8073" s="282">
        <v>96</v>
      </c>
      <c r="E8073" s="265"/>
    </row>
    <row r="8074" spans="1:5">
      <c r="A8074" s="283">
        <v>22206</v>
      </c>
      <c r="B8074" s="176">
        <v>10472.9</v>
      </c>
      <c r="C8074" s="176">
        <v>33.9</v>
      </c>
      <c r="D8074" s="282">
        <v>104</v>
      </c>
      <c r="E8074" s="265"/>
    </row>
    <row r="8075" spans="1:5">
      <c r="A8075" s="283">
        <v>22207</v>
      </c>
      <c r="B8075" s="176">
        <v>4727.8</v>
      </c>
      <c r="C8075" s="176">
        <v>39.799999999999997</v>
      </c>
      <c r="D8075" s="282">
        <v>169</v>
      </c>
      <c r="E8075" s="265"/>
    </row>
    <row r="8076" spans="1:5">
      <c r="A8076" s="283">
        <v>22209</v>
      </c>
      <c r="B8076" s="176">
        <v>5433</v>
      </c>
      <c r="C8076" s="176">
        <v>31.9</v>
      </c>
      <c r="D8076" s="282">
        <v>183</v>
      </c>
      <c r="E8076" s="265"/>
    </row>
    <row r="8077" spans="1:5">
      <c r="A8077" s="283">
        <v>22210</v>
      </c>
      <c r="B8077" s="176">
        <v>4595.1000000000004</v>
      </c>
      <c r="C8077" s="176">
        <v>34</v>
      </c>
      <c r="D8077" s="282">
        <v>87</v>
      </c>
      <c r="E8077" s="265"/>
    </row>
    <row r="8078" spans="1:5">
      <c r="A8078" s="283">
        <v>22211</v>
      </c>
      <c r="B8078" s="176">
        <v>1218.4000000000001</v>
      </c>
      <c r="C8078" s="176">
        <v>22.6</v>
      </c>
      <c r="D8078" s="282">
        <v>127</v>
      </c>
      <c r="E8078" s="265"/>
    </row>
    <row r="8079" spans="1:5">
      <c r="A8079" s="283">
        <v>22212</v>
      </c>
      <c r="B8079" s="176">
        <v>0</v>
      </c>
      <c r="C8079" s="176">
        <v>0</v>
      </c>
      <c r="D8079" s="282">
        <v>87</v>
      </c>
      <c r="E8079" s="265"/>
    </row>
    <row r="8080" spans="1:5">
      <c r="A8080" s="283">
        <v>22213</v>
      </c>
      <c r="B8080" s="176">
        <v>5091.5</v>
      </c>
      <c r="C8080" s="176">
        <v>37.9</v>
      </c>
      <c r="D8080" s="282">
        <v>116</v>
      </c>
      <c r="E8080" s="265"/>
    </row>
    <row r="8081" spans="1:5">
      <c r="A8081" s="283">
        <v>22214</v>
      </c>
      <c r="B8081" s="176">
        <v>0</v>
      </c>
      <c r="C8081" s="176">
        <v>0</v>
      </c>
      <c r="D8081" s="282">
        <v>87</v>
      </c>
      <c r="E8081" s="265"/>
    </row>
    <row r="8082" spans="1:5">
      <c r="A8082" s="283">
        <v>22215</v>
      </c>
      <c r="B8082" s="176">
        <v>12711.6</v>
      </c>
      <c r="C8082" s="176">
        <v>42.4</v>
      </c>
      <c r="D8082" s="282">
        <v>87</v>
      </c>
      <c r="E8082" s="265"/>
    </row>
    <row r="8083" spans="1:5">
      <c r="A8083" s="283">
        <v>22216</v>
      </c>
      <c r="B8083" s="176">
        <v>0</v>
      </c>
      <c r="C8083" s="176">
        <v>0</v>
      </c>
      <c r="D8083" s="282">
        <v>87</v>
      </c>
      <c r="E8083" s="265"/>
    </row>
    <row r="8084" spans="1:5">
      <c r="A8084" s="283">
        <v>22219</v>
      </c>
      <c r="B8084" s="176">
        <v>0</v>
      </c>
      <c r="C8084" s="176">
        <v>0</v>
      </c>
      <c r="D8084" s="282">
        <v>87</v>
      </c>
      <c r="E8084" s="265"/>
    </row>
    <row r="8085" spans="1:5">
      <c r="A8085" s="283">
        <v>22226</v>
      </c>
      <c r="B8085" s="176">
        <v>0</v>
      </c>
      <c r="C8085" s="176">
        <v>0</v>
      </c>
      <c r="D8085" s="282">
        <v>87</v>
      </c>
      <c r="E8085" s="265"/>
    </row>
    <row r="8086" spans="1:5">
      <c r="A8086" s="283">
        <v>22230</v>
      </c>
      <c r="B8086" s="176">
        <v>0</v>
      </c>
      <c r="C8086" s="176">
        <v>0</v>
      </c>
      <c r="D8086" s="282">
        <v>87</v>
      </c>
      <c r="E8086" s="265"/>
    </row>
    <row r="8087" spans="1:5">
      <c r="A8087" s="283">
        <v>22240</v>
      </c>
      <c r="B8087" s="176">
        <v>0</v>
      </c>
      <c r="C8087" s="176">
        <v>0</v>
      </c>
      <c r="D8087" s="282">
        <v>87</v>
      </c>
      <c r="E8087" s="265"/>
    </row>
    <row r="8088" spans="1:5">
      <c r="A8088" s="283">
        <v>22242</v>
      </c>
      <c r="B8088" s="176">
        <v>0</v>
      </c>
      <c r="C8088" s="176">
        <v>0</v>
      </c>
      <c r="D8088" s="282">
        <v>87</v>
      </c>
      <c r="E8088" s="265"/>
    </row>
    <row r="8089" spans="1:5">
      <c r="A8089" s="283">
        <v>22301</v>
      </c>
      <c r="B8089" s="176">
        <v>7819.5</v>
      </c>
      <c r="C8089" s="176">
        <v>37.9</v>
      </c>
      <c r="D8089" s="282">
        <v>130</v>
      </c>
      <c r="E8089" s="265"/>
    </row>
    <row r="8090" spans="1:5">
      <c r="A8090" s="283">
        <v>22302</v>
      </c>
      <c r="B8090" s="176">
        <v>6368.8</v>
      </c>
      <c r="C8090" s="176">
        <v>37</v>
      </c>
      <c r="D8090" s="282">
        <v>180</v>
      </c>
      <c r="E8090" s="265"/>
    </row>
    <row r="8091" spans="1:5">
      <c r="A8091" s="283">
        <v>22303</v>
      </c>
      <c r="B8091" s="176">
        <v>6817.2</v>
      </c>
      <c r="C8091" s="176">
        <v>36.799999999999997</v>
      </c>
      <c r="D8091" s="282">
        <v>126</v>
      </c>
      <c r="E8091" s="265"/>
    </row>
    <row r="8092" spans="1:5">
      <c r="A8092" s="283">
        <v>22304</v>
      </c>
      <c r="B8092" s="176">
        <v>9864.2000000000007</v>
      </c>
      <c r="C8092" s="176">
        <v>35.5</v>
      </c>
      <c r="D8092" s="282">
        <v>166</v>
      </c>
      <c r="E8092" s="265"/>
    </row>
    <row r="8093" spans="1:5">
      <c r="A8093" s="283">
        <v>22305</v>
      </c>
      <c r="B8093" s="176">
        <v>13555.5</v>
      </c>
      <c r="C8093" s="176">
        <v>33.1</v>
      </c>
      <c r="D8093" s="282">
        <v>120</v>
      </c>
      <c r="E8093" s="265"/>
    </row>
    <row r="8094" spans="1:5">
      <c r="A8094" s="283">
        <v>22306</v>
      </c>
      <c r="B8094" s="176">
        <v>4595.3</v>
      </c>
      <c r="C8094" s="176">
        <v>33.700000000000003</v>
      </c>
      <c r="D8094" s="282">
        <v>159</v>
      </c>
      <c r="E8094" s="265"/>
    </row>
    <row r="8095" spans="1:5">
      <c r="A8095" s="283">
        <v>22307</v>
      </c>
      <c r="B8095" s="176">
        <v>3290.9</v>
      </c>
      <c r="C8095" s="176">
        <v>43.8</v>
      </c>
      <c r="D8095" s="282">
        <v>125</v>
      </c>
      <c r="E8095" s="265"/>
    </row>
    <row r="8096" spans="1:5">
      <c r="A8096" s="283">
        <v>22308</v>
      </c>
      <c r="B8096" s="176">
        <v>2839.4</v>
      </c>
      <c r="C8096" s="176">
        <v>44.6</v>
      </c>
      <c r="D8096" s="282">
        <v>121</v>
      </c>
      <c r="E8096" s="265"/>
    </row>
    <row r="8097" spans="1:5">
      <c r="A8097" s="283">
        <v>22309</v>
      </c>
      <c r="B8097" s="176">
        <v>4398.3</v>
      </c>
      <c r="C8097" s="176">
        <v>35.700000000000003</v>
      </c>
      <c r="D8097" s="282">
        <v>171</v>
      </c>
      <c r="E8097" s="265"/>
    </row>
    <row r="8098" spans="1:5">
      <c r="A8098" s="283">
        <v>22310</v>
      </c>
      <c r="B8098" s="176">
        <v>4286.1000000000004</v>
      </c>
      <c r="C8098" s="176">
        <v>38.1</v>
      </c>
      <c r="D8098" s="282">
        <v>128</v>
      </c>
      <c r="E8098" s="265"/>
    </row>
    <row r="8099" spans="1:5">
      <c r="A8099" s="283">
        <v>22311</v>
      </c>
      <c r="B8099" s="176">
        <v>14848.7</v>
      </c>
      <c r="C8099" s="176">
        <v>33.9</v>
      </c>
      <c r="D8099" s="282">
        <v>109</v>
      </c>
      <c r="E8099" s="265"/>
    </row>
    <row r="8100" spans="1:5">
      <c r="A8100" s="283">
        <v>22312</v>
      </c>
      <c r="B8100" s="176">
        <v>6036.6</v>
      </c>
      <c r="C8100" s="176">
        <v>34.9</v>
      </c>
      <c r="D8100" s="282">
        <v>139</v>
      </c>
      <c r="E8100" s="265"/>
    </row>
    <row r="8101" spans="1:5">
      <c r="A8101" s="283">
        <v>22313</v>
      </c>
      <c r="B8101" s="176">
        <v>0</v>
      </c>
      <c r="C8101" s="176">
        <v>0</v>
      </c>
      <c r="D8101" s="282">
        <v>87</v>
      </c>
      <c r="E8101" s="265"/>
    </row>
    <row r="8102" spans="1:5">
      <c r="A8102" s="283">
        <v>22314</v>
      </c>
      <c r="B8102" s="176">
        <v>7362.8</v>
      </c>
      <c r="C8102" s="176">
        <v>39</v>
      </c>
      <c r="D8102" s="282">
        <v>187</v>
      </c>
      <c r="E8102" s="265"/>
    </row>
    <row r="8103" spans="1:5">
      <c r="A8103" s="283">
        <v>22315</v>
      </c>
      <c r="B8103" s="176">
        <v>4415.1000000000004</v>
      </c>
      <c r="C8103" s="176">
        <v>37.700000000000003</v>
      </c>
      <c r="D8103" s="282">
        <v>160</v>
      </c>
      <c r="E8103" s="265"/>
    </row>
    <row r="8104" spans="1:5">
      <c r="A8104" s="283">
        <v>22320</v>
      </c>
      <c r="B8104" s="176">
        <v>0</v>
      </c>
      <c r="C8104" s="176">
        <v>0</v>
      </c>
      <c r="D8104" s="282">
        <v>87</v>
      </c>
      <c r="E8104" s="265"/>
    </row>
    <row r="8105" spans="1:5">
      <c r="A8105" s="283">
        <v>22331</v>
      </c>
      <c r="B8105" s="176">
        <v>0</v>
      </c>
      <c r="C8105" s="176">
        <v>0</v>
      </c>
      <c r="D8105" s="282">
        <v>87</v>
      </c>
      <c r="E8105" s="265"/>
    </row>
    <row r="8106" spans="1:5">
      <c r="A8106" s="283">
        <v>22332</v>
      </c>
      <c r="B8106" s="176">
        <v>0</v>
      </c>
      <c r="C8106" s="176">
        <v>0</v>
      </c>
      <c r="D8106" s="282">
        <v>87</v>
      </c>
      <c r="E8106" s="265"/>
    </row>
    <row r="8107" spans="1:5">
      <c r="A8107" s="283">
        <v>22350</v>
      </c>
      <c r="B8107" s="176">
        <v>0</v>
      </c>
      <c r="C8107" s="176">
        <v>0</v>
      </c>
      <c r="D8107" s="282">
        <v>87</v>
      </c>
      <c r="E8107" s="265"/>
    </row>
    <row r="8108" spans="1:5">
      <c r="A8108" s="283">
        <v>22401</v>
      </c>
      <c r="B8108" s="176">
        <v>2342.6</v>
      </c>
      <c r="C8108" s="176">
        <v>29.4</v>
      </c>
      <c r="D8108" s="282">
        <v>141</v>
      </c>
      <c r="E8108" s="265"/>
    </row>
    <row r="8109" spans="1:5">
      <c r="A8109" s="283">
        <v>22402</v>
      </c>
      <c r="B8109" s="176">
        <v>1772.1</v>
      </c>
      <c r="C8109" s="176">
        <v>37.799999999999997</v>
      </c>
      <c r="D8109" s="282">
        <v>87</v>
      </c>
      <c r="E8109" s="265"/>
    </row>
    <row r="8110" spans="1:5">
      <c r="A8110" s="283">
        <v>22403</v>
      </c>
      <c r="B8110" s="176">
        <v>2079.6</v>
      </c>
      <c r="C8110" s="176">
        <v>28</v>
      </c>
      <c r="D8110" s="282">
        <v>87</v>
      </c>
      <c r="E8110" s="265"/>
    </row>
    <row r="8111" spans="1:5">
      <c r="A8111" s="283">
        <v>22404</v>
      </c>
      <c r="B8111" s="176">
        <v>0</v>
      </c>
      <c r="C8111" s="176">
        <v>0</v>
      </c>
      <c r="D8111" s="282">
        <v>87</v>
      </c>
      <c r="E8111" s="265"/>
    </row>
    <row r="8112" spans="1:5">
      <c r="A8112" s="283">
        <v>22405</v>
      </c>
      <c r="B8112" s="176">
        <v>544.70000000000005</v>
      </c>
      <c r="C8112" s="176">
        <v>38</v>
      </c>
      <c r="D8112" s="282">
        <v>114</v>
      </c>
      <c r="E8112" s="265"/>
    </row>
    <row r="8113" spans="1:5">
      <c r="A8113" s="283">
        <v>22406</v>
      </c>
      <c r="B8113" s="176">
        <v>308.10000000000002</v>
      </c>
      <c r="C8113" s="176">
        <v>35.5</v>
      </c>
      <c r="D8113" s="282">
        <v>173</v>
      </c>
      <c r="E8113" s="265"/>
    </row>
    <row r="8114" spans="1:5">
      <c r="A8114" s="283">
        <v>22407</v>
      </c>
      <c r="B8114" s="176">
        <v>874.6</v>
      </c>
      <c r="C8114" s="176">
        <v>35.299999999999997</v>
      </c>
      <c r="D8114" s="282">
        <v>120</v>
      </c>
      <c r="E8114" s="265"/>
    </row>
    <row r="8115" spans="1:5">
      <c r="A8115" s="283">
        <v>22408</v>
      </c>
      <c r="B8115" s="176">
        <v>578.70000000000005</v>
      </c>
      <c r="C8115" s="176">
        <v>35</v>
      </c>
      <c r="D8115" s="282">
        <v>124</v>
      </c>
      <c r="E8115" s="265"/>
    </row>
    <row r="8116" spans="1:5">
      <c r="A8116" s="283">
        <v>22412</v>
      </c>
      <c r="B8116" s="176">
        <v>0</v>
      </c>
      <c r="C8116" s="176">
        <v>0</v>
      </c>
      <c r="D8116" s="282">
        <v>87</v>
      </c>
      <c r="E8116" s="265"/>
    </row>
    <row r="8117" spans="1:5">
      <c r="A8117" s="283">
        <v>22427</v>
      </c>
      <c r="B8117" s="176">
        <v>20.9</v>
      </c>
      <c r="C8117" s="176">
        <v>43.3</v>
      </c>
      <c r="D8117" s="282">
        <v>95</v>
      </c>
      <c r="E8117" s="265"/>
    </row>
    <row r="8118" spans="1:5">
      <c r="A8118" s="283">
        <v>22430</v>
      </c>
      <c r="B8118" s="176">
        <v>0</v>
      </c>
      <c r="C8118" s="176">
        <v>0</v>
      </c>
      <c r="D8118" s="282">
        <v>87</v>
      </c>
      <c r="E8118" s="265"/>
    </row>
    <row r="8119" spans="1:5">
      <c r="A8119" s="283">
        <v>22432</v>
      </c>
      <c r="B8119" s="176">
        <v>75.5</v>
      </c>
      <c r="C8119" s="176">
        <v>50.8</v>
      </c>
      <c r="D8119" s="282">
        <v>87</v>
      </c>
      <c r="E8119" s="265"/>
    </row>
    <row r="8120" spans="1:5">
      <c r="A8120" s="283">
        <v>22433</v>
      </c>
      <c r="B8120" s="176">
        <v>52.4</v>
      </c>
      <c r="C8120" s="176">
        <v>38</v>
      </c>
      <c r="D8120" s="282">
        <v>87</v>
      </c>
      <c r="E8120" s="265"/>
    </row>
    <row r="8121" spans="1:5">
      <c r="A8121" s="283">
        <v>22435</v>
      </c>
      <c r="B8121" s="176">
        <v>90.6</v>
      </c>
      <c r="C8121" s="176">
        <v>44.6</v>
      </c>
      <c r="D8121" s="282">
        <v>87</v>
      </c>
      <c r="E8121" s="265"/>
    </row>
    <row r="8122" spans="1:5">
      <c r="A8122" s="283">
        <v>22436</v>
      </c>
      <c r="B8122" s="176">
        <v>27.7</v>
      </c>
      <c r="C8122" s="176">
        <v>45.2</v>
      </c>
      <c r="D8122" s="282">
        <v>87</v>
      </c>
      <c r="E8122" s="265"/>
    </row>
    <row r="8123" spans="1:5">
      <c r="A8123" s="283">
        <v>22437</v>
      </c>
      <c r="B8123" s="176">
        <v>30.6</v>
      </c>
      <c r="C8123" s="176">
        <v>47</v>
      </c>
      <c r="D8123" s="282">
        <v>87</v>
      </c>
      <c r="E8123" s="265"/>
    </row>
    <row r="8124" spans="1:5">
      <c r="A8124" s="283">
        <v>22438</v>
      </c>
      <c r="B8124" s="176">
        <v>15.3</v>
      </c>
      <c r="C8124" s="176">
        <v>44.1</v>
      </c>
      <c r="D8124" s="282">
        <v>87</v>
      </c>
      <c r="E8124" s="265"/>
    </row>
    <row r="8125" spans="1:5">
      <c r="A8125" s="283">
        <v>22442</v>
      </c>
      <c r="B8125" s="176">
        <v>0</v>
      </c>
      <c r="C8125" s="176">
        <v>0</v>
      </c>
      <c r="D8125" s="282">
        <v>87</v>
      </c>
      <c r="E8125" s="265"/>
    </row>
    <row r="8126" spans="1:5">
      <c r="A8126" s="283">
        <v>22443</v>
      </c>
      <c r="B8126" s="176">
        <v>132.5</v>
      </c>
      <c r="C8126" s="176">
        <v>44.8</v>
      </c>
      <c r="D8126" s="282">
        <v>107</v>
      </c>
      <c r="E8126" s="265"/>
    </row>
    <row r="8127" spans="1:5">
      <c r="A8127" s="283">
        <v>22446</v>
      </c>
      <c r="B8127" s="176">
        <v>0</v>
      </c>
      <c r="C8127" s="176">
        <v>0</v>
      </c>
      <c r="D8127" s="282">
        <v>87</v>
      </c>
      <c r="E8127" s="265"/>
    </row>
    <row r="8128" spans="1:5">
      <c r="A8128" s="283">
        <v>22448</v>
      </c>
      <c r="B8128" s="176">
        <v>143.5</v>
      </c>
      <c r="C8128" s="176">
        <v>23.3</v>
      </c>
      <c r="D8128" s="282">
        <v>96</v>
      </c>
      <c r="E8128" s="265"/>
    </row>
    <row r="8129" spans="1:5">
      <c r="A8129" s="283">
        <v>22451</v>
      </c>
      <c r="B8129" s="176">
        <v>0</v>
      </c>
      <c r="C8129" s="176">
        <v>0</v>
      </c>
      <c r="D8129" s="282">
        <v>87</v>
      </c>
      <c r="E8129" s="265"/>
    </row>
    <row r="8130" spans="1:5">
      <c r="A8130" s="283">
        <v>22454</v>
      </c>
      <c r="B8130" s="176">
        <v>46.9</v>
      </c>
      <c r="C8130" s="176">
        <v>42.3</v>
      </c>
      <c r="D8130" s="282">
        <v>87</v>
      </c>
      <c r="E8130" s="265"/>
    </row>
    <row r="8131" spans="1:5">
      <c r="A8131" s="283">
        <v>22456</v>
      </c>
      <c r="B8131" s="176">
        <v>67.7</v>
      </c>
      <c r="C8131" s="176">
        <v>57.7</v>
      </c>
      <c r="D8131" s="282">
        <v>87</v>
      </c>
      <c r="E8131" s="265"/>
    </row>
    <row r="8132" spans="1:5">
      <c r="A8132" s="283">
        <v>22460</v>
      </c>
      <c r="B8132" s="176">
        <v>41.2</v>
      </c>
      <c r="C8132" s="176">
        <v>45.2</v>
      </c>
      <c r="D8132" s="282">
        <v>87</v>
      </c>
      <c r="E8132" s="265"/>
    </row>
    <row r="8133" spans="1:5">
      <c r="A8133" s="283">
        <v>22463</v>
      </c>
      <c r="B8133" s="176">
        <v>0</v>
      </c>
      <c r="C8133" s="176">
        <v>0</v>
      </c>
      <c r="D8133" s="282">
        <v>87</v>
      </c>
      <c r="E8133" s="265"/>
    </row>
    <row r="8134" spans="1:5">
      <c r="A8134" s="283">
        <v>22469</v>
      </c>
      <c r="B8134" s="176">
        <v>54</v>
      </c>
      <c r="C8134" s="176">
        <v>47.6</v>
      </c>
      <c r="D8134" s="282">
        <v>87</v>
      </c>
      <c r="E8134" s="265"/>
    </row>
    <row r="8135" spans="1:5">
      <c r="A8135" s="283">
        <v>22471</v>
      </c>
      <c r="B8135" s="176">
        <v>0</v>
      </c>
      <c r="C8135" s="176">
        <v>0</v>
      </c>
      <c r="D8135" s="282">
        <v>87</v>
      </c>
      <c r="E8135" s="265"/>
    </row>
    <row r="8136" spans="1:5">
      <c r="A8136" s="283">
        <v>22472</v>
      </c>
      <c r="B8136" s="176">
        <v>111.1</v>
      </c>
      <c r="C8136" s="176">
        <v>40</v>
      </c>
      <c r="D8136" s="282">
        <v>87</v>
      </c>
      <c r="E8136" s="265"/>
    </row>
    <row r="8137" spans="1:5">
      <c r="A8137" s="283">
        <v>22473</v>
      </c>
      <c r="B8137" s="176">
        <v>48</v>
      </c>
      <c r="C8137" s="176">
        <v>52.7</v>
      </c>
      <c r="D8137" s="282">
        <v>87</v>
      </c>
      <c r="E8137" s="265"/>
    </row>
    <row r="8138" spans="1:5">
      <c r="A8138" s="283">
        <v>22476</v>
      </c>
      <c r="B8138" s="176">
        <v>14.4</v>
      </c>
      <c r="C8138" s="176">
        <v>43.3</v>
      </c>
      <c r="D8138" s="282">
        <v>87</v>
      </c>
      <c r="E8138" s="265"/>
    </row>
    <row r="8139" spans="1:5">
      <c r="A8139" s="283">
        <v>22480</v>
      </c>
      <c r="B8139" s="176">
        <v>216.8</v>
      </c>
      <c r="C8139" s="176">
        <v>63.4</v>
      </c>
      <c r="D8139" s="282">
        <v>124</v>
      </c>
      <c r="E8139" s="265"/>
    </row>
    <row r="8140" spans="1:5">
      <c r="A8140" s="283">
        <v>22481</v>
      </c>
      <c r="B8140" s="176">
        <v>0</v>
      </c>
      <c r="C8140" s="176">
        <v>0</v>
      </c>
      <c r="D8140" s="282">
        <v>87</v>
      </c>
      <c r="E8140" s="265"/>
    </row>
    <row r="8141" spans="1:5">
      <c r="A8141" s="283">
        <v>22482</v>
      </c>
      <c r="B8141" s="176">
        <v>73.2</v>
      </c>
      <c r="C8141" s="176">
        <v>55.7</v>
      </c>
      <c r="D8141" s="282">
        <v>110</v>
      </c>
      <c r="E8141" s="265"/>
    </row>
    <row r="8142" spans="1:5">
      <c r="A8142" s="283">
        <v>22485</v>
      </c>
      <c r="B8142" s="176">
        <v>131</v>
      </c>
      <c r="C8142" s="176">
        <v>37.200000000000003</v>
      </c>
      <c r="D8142" s="282">
        <v>87</v>
      </c>
      <c r="E8142" s="265"/>
    </row>
    <row r="8143" spans="1:5">
      <c r="A8143" s="283">
        <v>22488</v>
      </c>
      <c r="B8143" s="176">
        <v>53.7</v>
      </c>
      <c r="C8143" s="176">
        <v>48.1</v>
      </c>
      <c r="D8143" s="282">
        <v>87</v>
      </c>
      <c r="E8143" s="265"/>
    </row>
    <row r="8144" spans="1:5">
      <c r="A8144" s="283">
        <v>22501</v>
      </c>
      <c r="B8144" s="176">
        <v>0</v>
      </c>
      <c r="C8144" s="176">
        <v>0</v>
      </c>
      <c r="D8144" s="282">
        <v>87</v>
      </c>
      <c r="E8144" s="265"/>
    </row>
    <row r="8145" spans="1:5">
      <c r="A8145" s="283">
        <v>22503</v>
      </c>
      <c r="B8145" s="176">
        <v>51.6</v>
      </c>
      <c r="C8145" s="176">
        <v>52</v>
      </c>
      <c r="D8145" s="282">
        <v>87</v>
      </c>
      <c r="E8145" s="265"/>
    </row>
    <row r="8146" spans="1:5">
      <c r="A8146" s="283">
        <v>22504</v>
      </c>
      <c r="B8146" s="176">
        <v>34.5</v>
      </c>
      <c r="C8146" s="176">
        <v>48</v>
      </c>
      <c r="D8146" s="282">
        <v>87</v>
      </c>
      <c r="E8146" s="265"/>
    </row>
    <row r="8147" spans="1:5">
      <c r="A8147" s="283">
        <v>22507</v>
      </c>
      <c r="B8147" s="176">
        <v>33.799999999999997</v>
      </c>
      <c r="C8147" s="176">
        <v>48.2</v>
      </c>
      <c r="D8147" s="282">
        <v>87</v>
      </c>
      <c r="E8147" s="265"/>
    </row>
    <row r="8148" spans="1:5">
      <c r="A8148" s="283">
        <v>22508</v>
      </c>
      <c r="B8148" s="176">
        <v>196.4</v>
      </c>
      <c r="C8148" s="176">
        <v>43.4</v>
      </c>
      <c r="D8148" s="282">
        <v>87</v>
      </c>
      <c r="E8148" s="265"/>
    </row>
    <row r="8149" spans="1:5">
      <c r="A8149" s="283">
        <v>22509</v>
      </c>
      <c r="B8149" s="176">
        <v>15.6</v>
      </c>
      <c r="C8149" s="176">
        <v>41.7</v>
      </c>
      <c r="D8149" s="282">
        <v>87</v>
      </c>
      <c r="E8149" s="265"/>
    </row>
    <row r="8150" spans="1:5">
      <c r="A8150" s="283">
        <v>22511</v>
      </c>
      <c r="B8150" s="176">
        <v>65.400000000000006</v>
      </c>
      <c r="C8150" s="176">
        <v>54.8</v>
      </c>
      <c r="D8150" s="282">
        <v>87</v>
      </c>
      <c r="E8150" s="265"/>
    </row>
    <row r="8151" spans="1:5">
      <c r="A8151" s="283">
        <v>22513</v>
      </c>
      <c r="B8151" s="176">
        <v>0</v>
      </c>
      <c r="C8151" s="176">
        <v>0</v>
      </c>
      <c r="D8151" s="282">
        <v>87</v>
      </c>
      <c r="E8151" s="265"/>
    </row>
    <row r="8152" spans="1:5">
      <c r="A8152" s="283">
        <v>22514</v>
      </c>
      <c r="B8152" s="176">
        <v>36.1</v>
      </c>
      <c r="C8152" s="176">
        <v>42.3</v>
      </c>
      <c r="D8152" s="282">
        <v>87</v>
      </c>
      <c r="E8152" s="265"/>
    </row>
    <row r="8153" spans="1:5">
      <c r="A8153" s="283">
        <v>22517</v>
      </c>
      <c r="B8153" s="176">
        <v>0</v>
      </c>
      <c r="C8153" s="176">
        <v>0</v>
      </c>
      <c r="D8153" s="282">
        <v>87</v>
      </c>
      <c r="E8153" s="265"/>
    </row>
    <row r="8154" spans="1:5">
      <c r="A8154" s="283">
        <v>22520</v>
      </c>
      <c r="B8154" s="176">
        <v>57.4</v>
      </c>
      <c r="C8154" s="176">
        <v>47.9</v>
      </c>
      <c r="D8154" s="282">
        <v>118</v>
      </c>
      <c r="E8154" s="265"/>
    </row>
    <row r="8155" spans="1:5">
      <c r="A8155" s="283">
        <v>22523</v>
      </c>
      <c r="B8155" s="176">
        <v>0</v>
      </c>
      <c r="C8155" s="176">
        <v>0</v>
      </c>
      <c r="D8155" s="282">
        <v>87</v>
      </c>
      <c r="E8155" s="265"/>
    </row>
    <row r="8156" spans="1:5">
      <c r="A8156" s="283">
        <v>22524</v>
      </c>
      <c r="B8156" s="176">
        <v>0</v>
      </c>
      <c r="C8156" s="176">
        <v>0</v>
      </c>
      <c r="D8156" s="282">
        <v>87</v>
      </c>
      <c r="E8156" s="265"/>
    </row>
    <row r="8157" spans="1:5">
      <c r="A8157" s="283">
        <v>22526</v>
      </c>
      <c r="B8157" s="176">
        <v>0</v>
      </c>
      <c r="C8157" s="176">
        <v>0</v>
      </c>
      <c r="D8157" s="282">
        <v>87</v>
      </c>
      <c r="E8157" s="265"/>
    </row>
    <row r="8158" spans="1:5">
      <c r="A8158" s="283">
        <v>22528</v>
      </c>
      <c r="B8158" s="176">
        <v>0</v>
      </c>
      <c r="C8158" s="176">
        <v>0</v>
      </c>
      <c r="D8158" s="282">
        <v>87</v>
      </c>
      <c r="E8158" s="265"/>
    </row>
    <row r="8159" spans="1:5">
      <c r="A8159" s="283">
        <v>22529</v>
      </c>
      <c r="B8159" s="176">
        <v>0</v>
      </c>
      <c r="C8159" s="176">
        <v>0</v>
      </c>
      <c r="D8159" s="282">
        <v>87</v>
      </c>
      <c r="E8159" s="265"/>
    </row>
    <row r="8160" spans="1:5">
      <c r="A8160" s="283">
        <v>22530</v>
      </c>
      <c r="B8160" s="176">
        <v>64.099999999999994</v>
      </c>
      <c r="C8160" s="176">
        <v>53.3</v>
      </c>
      <c r="D8160" s="282">
        <v>87</v>
      </c>
      <c r="E8160" s="265"/>
    </row>
    <row r="8161" spans="1:5">
      <c r="A8161" s="283">
        <v>22534</v>
      </c>
      <c r="B8161" s="176">
        <v>73.900000000000006</v>
      </c>
      <c r="C8161" s="176">
        <v>37.5</v>
      </c>
      <c r="D8161" s="282">
        <v>87</v>
      </c>
      <c r="E8161" s="265"/>
    </row>
    <row r="8162" spans="1:5">
      <c r="A8162" s="283">
        <v>22535</v>
      </c>
      <c r="B8162" s="176">
        <v>37.1</v>
      </c>
      <c r="C8162" s="176">
        <v>45.1</v>
      </c>
      <c r="D8162" s="282">
        <v>87</v>
      </c>
      <c r="E8162" s="265"/>
    </row>
    <row r="8163" spans="1:5">
      <c r="A8163" s="283">
        <v>22538</v>
      </c>
      <c r="B8163" s="176">
        <v>27.7</v>
      </c>
      <c r="C8163" s="176">
        <v>44.1</v>
      </c>
      <c r="D8163" s="282">
        <v>87</v>
      </c>
      <c r="E8163" s="265"/>
    </row>
    <row r="8164" spans="1:5">
      <c r="A8164" s="283">
        <v>22539</v>
      </c>
      <c r="B8164" s="176">
        <v>115.5</v>
      </c>
      <c r="C8164" s="176">
        <v>57.9</v>
      </c>
      <c r="D8164" s="282">
        <v>87</v>
      </c>
      <c r="E8164" s="265"/>
    </row>
    <row r="8165" spans="1:5">
      <c r="A8165" s="283">
        <v>22542</v>
      </c>
      <c r="B8165" s="176">
        <v>59.4</v>
      </c>
      <c r="C8165" s="176">
        <v>38.700000000000003</v>
      </c>
      <c r="D8165" s="282">
        <v>87</v>
      </c>
      <c r="E8165" s="265"/>
    </row>
    <row r="8166" spans="1:5">
      <c r="A8166" s="283">
        <v>22544</v>
      </c>
      <c r="B8166" s="176">
        <v>0</v>
      </c>
      <c r="C8166" s="176">
        <v>0</v>
      </c>
      <c r="D8166" s="282">
        <v>87</v>
      </c>
      <c r="E8166" s="265"/>
    </row>
    <row r="8167" spans="1:5">
      <c r="A8167" s="283">
        <v>22545</v>
      </c>
      <c r="B8167" s="176">
        <v>0</v>
      </c>
      <c r="C8167" s="176">
        <v>0</v>
      </c>
      <c r="D8167" s="282">
        <v>87</v>
      </c>
      <c r="E8167" s="265"/>
    </row>
    <row r="8168" spans="1:5">
      <c r="A8168" s="283">
        <v>22546</v>
      </c>
      <c r="B8168" s="176">
        <v>98.7</v>
      </c>
      <c r="C8168" s="176">
        <v>35.9</v>
      </c>
      <c r="D8168" s="282">
        <v>116</v>
      </c>
      <c r="E8168" s="265"/>
    </row>
    <row r="8169" spans="1:5">
      <c r="A8169" s="283">
        <v>22547</v>
      </c>
      <c r="B8169" s="176">
        <v>0</v>
      </c>
      <c r="C8169" s="176">
        <v>0</v>
      </c>
      <c r="D8169" s="282">
        <v>87</v>
      </c>
      <c r="E8169" s="265"/>
    </row>
    <row r="8170" spans="1:5">
      <c r="A8170" s="283">
        <v>22548</v>
      </c>
      <c r="B8170" s="176">
        <v>0</v>
      </c>
      <c r="C8170" s="176">
        <v>0</v>
      </c>
      <c r="D8170" s="282">
        <v>87</v>
      </c>
      <c r="E8170" s="265"/>
    </row>
    <row r="8171" spans="1:5">
      <c r="A8171" s="283">
        <v>22551</v>
      </c>
      <c r="B8171" s="176">
        <v>117.7</v>
      </c>
      <c r="C8171" s="176">
        <v>38.799999999999997</v>
      </c>
      <c r="D8171" s="282">
        <v>93</v>
      </c>
      <c r="E8171" s="265"/>
    </row>
    <row r="8172" spans="1:5">
      <c r="A8172" s="283">
        <v>22552</v>
      </c>
      <c r="B8172" s="176">
        <v>0</v>
      </c>
      <c r="C8172" s="176">
        <v>0</v>
      </c>
      <c r="D8172" s="282">
        <v>87</v>
      </c>
      <c r="E8172" s="265"/>
    </row>
    <row r="8173" spans="1:5">
      <c r="A8173" s="283">
        <v>22553</v>
      </c>
      <c r="B8173" s="176">
        <v>301</v>
      </c>
      <c r="C8173" s="176">
        <v>36.700000000000003</v>
      </c>
      <c r="D8173" s="282">
        <v>102</v>
      </c>
      <c r="E8173" s="265"/>
    </row>
    <row r="8174" spans="1:5">
      <c r="A8174" s="283">
        <v>22554</v>
      </c>
      <c r="B8174" s="176">
        <v>549.1</v>
      </c>
      <c r="C8174" s="176">
        <v>33.1</v>
      </c>
      <c r="D8174" s="282">
        <v>137</v>
      </c>
      <c r="E8174" s="265"/>
    </row>
    <row r="8175" spans="1:5">
      <c r="A8175" s="283">
        <v>22555</v>
      </c>
      <c r="B8175" s="176">
        <v>0</v>
      </c>
      <c r="C8175" s="176">
        <v>0</v>
      </c>
      <c r="D8175" s="282">
        <v>87</v>
      </c>
      <c r="E8175" s="265"/>
    </row>
    <row r="8176" spans="1:5">
      <c r="A8176" s="283">
        <v>22556</v>
      </c>
      <c r="B8176" s="176">
        <v>447.9</v>
      </c>
      <c r="C8176" s="176">
        <v>32.9</v>
      </c>
      <c r="D8176" s="282">
        <v>122</v>
      </c>
      <c r="E8176" s="265"/>
    </row>
    <row r="8177" spans="1:5">
      <c r="A8177" s="283">
        <v>22558</v>
      </c>
      <c r="B8177" s="176">
        <v>0</v>
      </c>
      <c r="C8177" s="176">
        <v>0</v>
      </c>
      <c r="D8177" s="282">
        <v>87</v>
      </c>
      <c r="E8177" s="265"/>
    </row>
    <row r="8178" spans="1:5">
      <c r="A8178" s="283">
        <v>22560</v>
      </c>
      <c r="B8178" s="176">
        <v>65.900000000000006</v>
      </c>
      <c r="C8178" s="176">
        <v>41.9</v>
      </c>
      <c r="D8178" s="282">
        <v>112</v>
      </c>
      <c r="E8178" s="265"/>
    </row>
    <row r="8179" spans="1:5">
      <c r="A8179" s="283">
        <v>22565</v>
      </c>
      <c r="B8179" s="176">
        <v>0</v>
      </c>
      <c r="C8179" s="176">
        <v>0</v>
      </c>
      <c r="D8179" s="282">
        <v>87</v>
      </c>
      <c r="E8179" s="265"/>
    </row>
    <row r="8180" spans="1:5">
      <c r="A8180" s="283">
        <v>22567</v>
      </c>
      <c r="B8180" s="176">
        <v>58.5</v>
      </c>
      <c r="C8180" s="176">
        <v>40.6</v>
      </c>
      <c r="D8180" s="282">
        <v>87</v>
      </c>
      <c r="E8180" s="265"/>
    </row>
    <row r="8181" spans="1:5">
      <c r="A8181" s="283">
        <v>22570</v>
      </c>
      <c r="B8181" s="176">
        <v>86.2</v>
      </c>
      <c r="C8181" s="176">
        <v>39</v>
      </c>
      <c r="D8181" s="282">
        <v>87</v>
      </c>
      <c r="E8181" s="265"/>
    </row>
    <row r="8182" spans="1:5">
      <c r="A8182" s="283">
        <v>22572</v>
      </c>
      <c r="B8182" s="176">
        <v>48</v>
      </c>
      <c r="C8182" s="176">
        <v>43</v>
      </c>
      <c r="D8182" s="282">
        <v>96</v>
      </c>
      <c r="E8182" s="265"/>
    </row>
    <row r="8183" spans="1:5">
      <c r="A8183" s="283">
        <v>22576</v>
      </c>
      <c r="B8183" s="176">
        <v>164.3</v>
      </c>
      <c r="C8183" s="176">
        <v>53</v>
      </c>
      <c r="D8183" s="282">
        <v>87</v>
      </c>
      <c r="E8183" s="265"/>
    </row>
    <row r="8184" spans="1:5">
      <c r="A8184" s="283">
        <v>22577</v>
      </c>
      <c r="B8184" s="176">
        <v>0</v>
      </c>
      <c r="C8184" s="176">
        <v>0</v>
      </c>
      <c r="D8184" s="282">
        <v>87</v>
      </c>
      <c r="E8184" s="265"/>
    </row>
    <row r="8185" spans="1:5">
      <c r="A8185" s="283">
        <v>22578</v>
      </c>
      <c r="B8185" s="176">
        <v>159.5</v>
      </c>
      <c r="C8185" s="176">
        <v>56</v>
      </c>
      <c r="D8185" s="282">
        <v>96</v>
      </c>
      <c r="E8185" s="265"/>
    </row>
    <row r="8186" spans="1:5">
      <c r="A8186" s="283">
        <v>22579</v>
      </c>
      <c r="B8186" s="176">
        <v>69.2</v>
      </c>
      <c r="C8186" s="176">
        <v>57.8</v>
      </c>
      <c r="D8186" s="282">
        <v>87</v>
      </c>
      <c r="E8186" s="265"/>
    </row>
    <row r="8187" spans="1:5">
      <c r="A8187" s="283">
        <v>22580</v>
      </c>
      <c r="B8187" s="176">
        <v>61.4</v>
      </c>
      <c r="C8187" s="176">
        <v>40.9</v>
      </c>
      <c r="D8187" s="282">
        <v>87</v>
      </c>
      <c r="E8187" s="265"/>
    </row>
    <row r="8188" spans="1:5">
      <c r="A8188" s="283">
        <v>22601</v>
      </c>
      <c r="B8188" s="176">
        <v>2047.1</v>
      </c>
      <c r="C8188" s="176">
        <v>35.1</v>
      </c>
      <c r="D8188" s="282">
        <v>165</v>
      </c>
      <c r="E8188" s="265"/>
    </row>
    <row r="8189" spans="1:5">
      <c r="A8189" s="283">
        <v>22602</v>
      </c>
      <c r="B8189" s="176">
        <v>229.1</v>
      </c>
      <c r="C8189" s="176">
        <v>37.6</v>
      </c>
      <c r="D8189" s="282">
        <v>130</v>
      </c>
      <c r="E8189" s="265"/>
    </row>
    <row r="8190" spans="1:5">
      <c r="A8190" s="283">
        <v>22603</v>
      </c>
      <c r="B8190" s="176">
        <v>148.4</v>
      </c>
      <c r="C8190" s="176">
        <v>42.2</v>
      </c>
      <c r="D8190" s="282">
        <v>113</v>
      </c>
      <c r="E8190" s="265"/>
    </row>
    <row r="8191" spans="1:5">
      <c r="A8191" s="283">
        <v>22604</v>
      </c>
      <c r="B8191" s="176">
        <v>0</v>
      </c>
      <c r="C8191" s="176">
        <v>0</v>
      </c>
      <c r="D8191" s="282">
        <v>87</v>
      </c>
      <c r="E8191" s="265"/>
    </row>
    <row r="8192" spans="1:5">
      <c r="A8192" s="283">
        <v>22610</v>
      </c>
      <c r="B8192" s="176">
        <v>52.6</v>
      </c>
      <c r="C8192" s="176">
        <v>45.3</v>
      </c>
      <c r="D8192" s="282">
        <v>87</v>
      </c>
      <c r="E8192" s="265"/>
    </row>
    <row r="8193" spans="1:5">
      <c r="A8193" s="283">
        <v>22611</v>
      </c>
      <c r="B8193" s="176">
        <v>112.3</v>
      </c>
      <c r="C8193" s="176">
        <v>44</v>
      </c>
      <c r="D8193" s="282">
        <v>138</v>
      </c>
      <c r="E8193" s="265"/>
    </row>
    <row r="8194" spans="1:5">
      <c r="A8194" s="283">
        <v>22620</v>
      </c>
      <c r="B8194" s="176">
        <v>55.3</v>
      </c>
      <c r="C8194" s="176">
        <v>46</v>
      </c>
      <c r="D8194" s="282">
        <v>115</v>
      </c>
      <c r="E8194" s="265"/>
    </row>
    <row r="8195" spans="1:5">
      <c r="A8195" s="283">
        <v>22622</v>
      </c>
      <c r="B8195" s="176">
        <v>0</v>
      </c>
      <c r="C8195" s="176">
        <v>0</v>
      </c>
      <c r="D8195" s="282">
        <v>87</v>
      </c>
      <c r="E8195" s="265"/>
    </row>
    <row r="8196" spans="1:5">
      <c r="A8196" s="283">
        <v>22623</v>
      </c>
      <c r="B8196" s="176">
        <v>36.9</v>
      </c>
      <c r="C8196" s="176">
        <v>43.8</v>
      </c>
      <c r="D8196" s="282">
        <v>87</v>
      </c>
      <c r="E8196" s="265"/>
    </row>
    <row r="8197" spans="1:5">
      <c r="A8197" s="283">
        <v>22624</v>
      </c>
      <c r="B8197" s="176">
        <v>140.1</v>
      </c>
      <c r="C8197" s="176">
        <v>43.3</v>
      </c>
      <c r="D8197" s="282">
        <v>87</v>
      </c>
      <c r="E8197" s="265"/>
    </row>
    <row r="8198" spans="1:5">
      <c r="A8198" s="283">
        <v>22625</v>
      </c>
      <c r="B8198" s="176">
        <v>70.8</v>
      </c>
      <c r="C8198" s="176">
        <v>40.5</v>
      </c>
      <c r="D8198" s="282">
        <v>107</v>
      </c>
      <c r="E8198" s="265"/>
    </row>
    <row r="8199" spans="1:5">
      <c r="A8199" s="283">
        <v>22626</v>
      </c>
      <c r="B8199" s="176">
        <v>0</v>
      </c>
      <c r="C8199" s="176">
        <v>0</v>
      </c>
      <c r="D8199" s="282">
        <v>87</v>
      </c>
      <c r="E8199" s="265"/>
    </row>
    <row r="8200" spans="1:5">
      <c r="A8200" s="283">
        <v>22627</v>
      </c>
      <c r="B8200" s="176">
        <v>36.200000000000003</v>
      </c>
      <c r="C8200" s="176">
        <v>46.1</v>
      </c>
      <c r="D8200" s="282">
        <v>116</v>
      </c>
      <c r="E8200" s="265"/>
    </row>
    <row r="8201" spans="1:5">
      <c r="A8201" s="283">
        <v>22630</v>
      </c>
      <c r="B8201" s="176">
        <v>207.9</v>
      </c>
      <c r="C8201" s="176">
        <v>39</v>
      </c>
      <c r="D8201" s="282">
        <v>168</v>
      </c>
      <c r="E8201" s="265"/>
    </row>
    <row r="8202" spans="1:5">
      <c r="A8202" s="283">
        <v>22637</v>
      </c>
      <c r="B8202" s="176">
        <v>48.7</v>
      </c>
      <c r="C8202" s="176">
        <v>41.9</v>
      </c>
      <c r="D8202" s="282">
        <v>87</v>
      </c>
      <c r="E8202" s="265"/>
    </row>
    <row r="8203" spans="1:5">
      <c r="A8203" s="283">
        <v>22639</v>
      </c>
      <c r="B8203" s="176">
        <v>33.6</v>
      </c>
      <c r="C8203" s="176">
        <v>49.5</v>
      </c>
      <c r="D8203" s="282">
        <v>87</v>
      </c>
      <c r="E8203" s="265"/>
    </row>
    <row r="8204" spans="1:5">
      <c r="A8204" s="283">
        <v>22640</v>
      </c>
      <c r="B8204" s="176">
        <v>31.5</v>
      </c>
      <c r="C8204" s="176">
        <v>45.6</v>
      </c>
      <c r="D8204" s="282">
        <v>87</v>
      </c>
      <c r="E8204" s="265"/>
    </row>
    <row r="8205" spans="1:5">
      <c r="A8205" s="283">
        <v>22641</v>
      </c>
      <c r="B8205" s="176">
        <v>38.700000000000003</v>
      </c>
      <c r="C8205" s="176">
        <v>44.5</v>
      </c>
      <c r="D8205" s="282">
        <v>87</v>
      </c>
      <c r="E8205" s="265"/>
    </row>
    <row r="8206" spans="1:5">
      <c r="A8206" s="283">
        <v>22642</v>
      </c>
      <c r="B8206" s="176">
        <v>113.2</v>
      </c>
      <c r="C8206" s="176">
        <v>38.700000000000003</v>
      </c>
      <c r="D8206" s="282">
        <v>87</v>
      </c>
      <c r="E8206" s="265"/>
    </row>
    <row r="8207" spans="1:5">
      <c r="A8207" s="283">
        <v>22643</v>
      </c>
      <c r="B8207" s="176">
        <v>22.4</v>
      </c>
      <c r="C8207" s="176">
        <v>48.8</v>
      </c>
      <c r="D8207" s="282">
        <v>87</v>
      </c>
      <c r="E8207" s="265"/>
    </row>
    <row r="8208" spans="1:5">
      <c r="A8208" s="283">
        <v>22644</v>
      </c>
      <c r="B8208" s="176">
        <v>52.7</v>
      </c>
      <c r="C8208" s="176">
        <v>44.8</v>
      </c>
      <c r="D8208" s="282">
        <v>87</v>
      </c>
      <c r="E8208" s="265"/>
    </row>
    <row r="8209" spans="1:5">
      <c r="A8209" s="283">
        <v>22645</v>
      </c>
      <c r="B8209" s="176">
        <v>120</v>
      </c>
      <c r="C8209" s="176">
        <v>40.799999999999997</v>
      </c>
      <c r="D8209" s="282">
        <v>87</v>
      </c>
      <c r="E8209" s="265"/>
    </row>
    <row r="8210" spans="1:5">
      <c r="A8210" s="283">
        <v>22646</v>
      </c>
      <c r="B8210" s="176">
        <v>39.1</v>
      </c>
      <c r="C8210" s="176">
        <v>50.7</v>
      </c>
      <c r="D8210" s="282">
        <v>87</v>
      </c>
      <c r="E8210" s="265"/>
    </row>
    <row r="8211" spans="1:5">
      <c r="A8211" s="283">
        <v>22649</v>
      </c>
      <c r="B8211" s="176">
        <v>51</v>
      </c>
      <c r="C8211" s="176">
        <v>42.5</v>
      </c>
      <c r="D8211" s="282">
        <v>87</v>
      </c>
      <c r="E8211" s="265"/>
    </row>
    <row r="8212" spans="1:5">
      <c r="A8212" s="283">
        <v>22650</v>
      </c>
      <c r="B8212" s="176">
        <v>27.5</v>
      </c>
      <c r="C8212" s="176">
        <v>46.7</v>
      </c>
      <c r="D8212" s="282">
        <v>87</v>
      </c>
      <c r="E8212" s="265"/>
    </row>
    <row r="8213" spans="1:5">
      <c r="A8213" s="283">
        <v>22652</v>
      </c>
      <c r="B8213" s="176">
        <v>22.5</v>
      </c>
      <c r="C8213" s="176">
        <v>47.8</v>
      </c>
      <c r="D8213" s="282">
        <v>87</v>
      </c>
      <c r="E8213" s="265"/>
    </row>
    <row r="8214" spans="1:5">
      <c r="A8214" s="283">
        <v>22654</v>
      </c>
      <c r="B8214" s="176">
        <v>36.5</v>
      </c>
      <c r="C8214" s="176">
        <v>38.6</v>
      </c>
      <c r="D8214" s="282">
        <v>87</v>
      </c>
      <c r="E8214" s="265"/>
    </row>
    <row r="8215" spans="1:5">
      <c r="A8215" s="283">
        <v>22655</v>
      </c>
      <c r="B8215" s="176">
        <v>514.70000000000005</v>
      </c>
      <c r="C8215" s="176">
        <v>35.9</v>
      </c>
      <c r="D8215" s="282">
        <v>109</v>
      </c>
      <c r="E8215" s="265"/>
    </row>
    <row r="8216" spans="1:5">
      <c r="A8216" s="283">
        <v>22656</v>
      </c>
      <c r="B8216" s="176">
        <v>253.6</v>
      </c>
      <c r="C8216" s="176">
        <v>41.9</v>
      </c>
      <c r="D8216" s="282">
        <v>95</v>
      </c>
      <c r="E8216" s="265"/>
    </row>
    <row r="8217" spans="1:5">
      <c r="A8217" s="283">
        <v>22657</v>
      </c>
      <c r="B8217" s="176">
        <v>159.5</v>
      </c>
      <c r="C8217" s="176">
        <v>39.5</v>
      </c>
      <c r="D8217" s="282">
        <v>95</v>
      </c>
      <c r="E8217" s="265"/>
    </row>
    <row r="8218" spans="1:5">
      <c r="A8218" s="283">
        <v>22660</v>
      </c>
      <c r="B8218" s="176">
        <v>111.2</v>
      </c>
      <c r="C8218" s="176">
        <v>44.3</v>
      </c>
      <c r="D8218" s="282">
        <v>87</v>
      </c>
      <c r="E8218" s="265"/>
    </row>
    <row r="8219" spans="1:5">
      <c r="A8219" s="283">
        <v>22663</v>
      </c>
      <c r="B8219" s="176">
        <v>61.4</v>
      </c>
      <c r="C8219" s="176">
        <v>42.7</v>
      </c>
      <c r="D8219" s="282">
        <v>87</v>
      </c>
      <c r="E8219" s="265"/>
    </row>
    <row r="8220" spans="1:5">
      <c r="A8220" s="283">
        <v>22664</v>
      </c>
      <c r="B8220" s="176">
        <v>126.5</v>
      </c>
      <c r="C8220" s="176">
        <v>42.3</v>
      </c>
      <c r="D8220" s="282">
        <v>114</v>
      </c>
      <c r="E8220" s="265"/>
    </row>
    <row r="8221" spans="1:5">
      <c r="A8221" s="283">
        <v>22701</v>
      </c>
      <c r="B8221" s="176">
        <v>163.80000000000001</v>
      </c>
      <c r="C8221" s="176">
        <v>36.4</v>
      </c>
      <c r="D8221" s="282">
        <v>124</v>
      </c>
      <c r="E8221" s="265"/>
    </row>
    <row r="8222" spans="1:5">
      <c r="A8222" s="283">
        <v>22709</v>
      </c>
      <c r="B8222" s="176">
        <v>55.7</v>
      </c>
      <c r="C8222" s="176">
        <v>41.7</v>
      </c>
      <c r="D8222" s="282">
        <v>87</v>
      </c>
      <c r="E8222" s="265"/>
    </row>
    <row r="8223" spans="1:5">
      <c r="A8223" s="283">
        <v>22711</v>
      </c>
      <c r="B8223" s="176">
        <v>16</v>
      </c>
      <c r="C8223" s="176">
        <v>47.1</v>
      </c>
      <c r="D8223" s="282">
        <v>87</v>
      </c>
      <c r="E8223" s="265"/>
    </row>
    <row r="8224" spans="1:5">
      <c r="A8224" s="283">
        <v>22712</v>
      </c>
      <c r="B8224" s="176">
        <v>147.4</v>
      </c>
      <c r="C8224" s="176">
        <v>35.700000000000003</v>
      </c>
      <c r="D8224" s="282">
        <v>87</v>
      </c>
      <c r="E8224" s="265"/>
    </row>
    <row r="8225" spans="1:5">
      <c r="A8225" s="283">
        <v>22713</v>
      </c>
      <c r="B8225" s="176">
        <v>63.8</v>
      </c>
      <c r="C8225" s="176">
        <v>41.7</v>
      </c>
      <c r="D8225" s="282">
        <v>87</v>
      </c>
      <c r="E8225" s="265"/>
    </row>
    <row r="8226" spans="1:5">
      <c r="A8226" s="283">
        <v>22714</v>
      </c>
      <c r="B8226" s="176">
        <v>46.7</v>
      </c>
      <c r="C8226" s="176">
        <v>39</v>
      </c>
      <c r="D8226" s="282">
        <v>87</v>
      </c>
      <c r="E8226" s="265"/>
    </row>
    <row r="8227" spans="1:5">
      <c r="A8227" s="283">
        <v>22715</v>
      </c>
      <c r="B8227" s="176">
        <v>69</v>
      </c>
      <c r="C8227" s="176">
        <v>45.2</v>
      </c>
      <c r="D8227" s="282">
        <v>87</v>
      </c>
      <c r="E8227" s="265"/>
    </row>
    <row r="8228" spans="1:5">
      <c r="A8228" s="283">
        <v>22716</v>
      </c>
      <c r="B8228" s="176">
        <v>26.2</v>
      </c>
      <c r="C8228" s="176">
        <v>47</v>
      </c>
      <c r="D8228" s="282">
        <v>87</v>
      </c>
      <c r="E8228" s="265"/>
    </row>
    <row r="8229" spans="1:5">
      <c r="A8229" s="283">
        <v>22718</v>
      </c>
      <c r="B8229" s="176">
        <v>39.200000000000003</v>
      </c>
      <c r="C8229" s="176">
        <v>38.799999999999997</v>
      </c>
      <c r="D8229" s="282">
        <v>97</v>
      </c>
      <c r="E8229" s="265"/>
    </row>
    <row r="8230" spans="1:5">
      <c r="A8230" s="283">
        <v>22719</v>
      </c>
      <c r="B8230" s="176">
        <v>13.8</v>
      </c>
      <c r="C8230" s="176">
        <v>46.1</v>
      </c>
      <c r="D8230" s="282">
        <v>87</v>
      </c>
      <c r="E8230" s="265"/>
    </row>
    <row r="8231" spans="1:5">
      <c r="A8231" s="283">
        <v>22720</v>
      </c>
      <c r="B8231" s="176">
        <v>67.400000000000006</v>
      </c>
      <c r="C8231" s="176">
        <v>44.2</v>
      </c>
      <c r="D8231" s="282">
        <v>87</v>
      </c>
      <c r="E8231" s="265"/>
    </row>
    <row r="8232" spans="1:5">
      <c r="A8232" s="283">
        <v>22722</v>
      </c>
      <c r="B8232" s="176">
        <v>16</v>
      </c>
      <c r="C8232" s="176">
        <v>46</v>
      </c>
      <c r="D8232" s="282">
        <v>97</v>
      </c>
      <c r="E8232" s="265"/>
    </row>
    <row r="8233" spans="1:5">
      <c r="A8233" s="283">
        <v>22723</v>
      </c>
      <c r="B8233" s="176">
        <v>40.5</v>
      </c>
      <c r="C8233" s="176">
        <v>46.5</v>
      </c>
      <c r="D8233" s="282">
        <v>87</v>
      </c>
      <c r="E8233" s="265"/>
    </row>
    <row r="8234" spans="1:5">
      <c r="A8234" s="283">
        <v>22724</v>
      </c>
      <c r="B8234" s="176">
        <v>104.4</v>
      </c>
      <c r="C8234" s="176">
        <v>41.6</v>
      </c>
      <c r="D8234" s="282">
        <v>87</v>
      </c>
      <c r="E8234" s="265"/>
    </row>
    <row r="8235" spans="1:5">
      <c r="A8235" s="283">
        <v>22725</v>
      </c>
      <c r="B8235" s="176">
        <v>68.7</v>
      </c>
      <c r="C8235" s="176">
        <v>45</v>
      </c>
      <c r="D8235" s="282">
        <v>87</v>
      </c>
      <c r="E8235" s="265"/>
    </row>
    <row r="8236" spans="1:5">
      <c r="A8236" s="283">
        <v>22726</v>
      </c>
      <c r="B8236" s="176">
        <v>32</v>
      </c>
      <c r="C8236" s="176">
        <v>39.1</v>
      </c>
      <c r="D8236" s="282">
        <v>111</v>
      </c>
      <c r="E8236" s="265"/>
    </row>
    <row r="8237" spans="1:5">
      <c r="A8237" s="283">
        <v>22727</v>
      </c>
      <c r="B8237" s="176">
        <v>44.7</v>
      </c>
      <c r="C8237" s="176">
        <v>44.2</v>
      </c>
      <c r="D8237" s="282">
        <v>95</v>
      </c>
      <c r="E8237" s="265"/>
    </row>
    <row r="8238" spans="1:5">
      <c r="A8238" s="283">
        <v>22728</v>
      </c>
      <c r="B8238" s="176">
        <v>86.4</v>
      </c>
      <c r="C8238" s="176">
        <v>37.799999999999997</v>
      </c>
      <c r="D8238" s="282">
        <v>112</v>
      </c>
      <c r="E8238" s="265"/>
    </row>
    <row r="8239" spans="1:5">
      <c r="A8239" s="283">
        <v>22729</v>
      </c>
      <c r="B8239" s="176">
        <v>62.3</v>
      </c>
      <c r="C8239" s="176">
        <v>39.4</v>
      </c>
      <c r="D8239" s="282">
        <v>87</v>
      </c>
      <c r="E8239" s="265"/>
    </row>
    <row r="8240" spans="1:5">
      <c r="A8240" s="283">
        <v>22730</v>
      </c>
      <c r="B8240" s="176">
        <v>66.5</v>
      </c>
      <c r="C8240" s="176">
        <v>41.3</v>
      </c>
      <c r="D8240" s="282">
        <v>87</v>
      </c>
      <c r="E8240" s="265"/>
    </row>
    <row r="8241" spans="1:5">
      <c r="A8241" s="283">
        <v>22731</v>
      </c>
      <c r="B8241" s="176">
        <v>55.4</v>
      </c>
      <c r="C8241" s="176">
        <v>42.9</v>
      </c>
      <c r="D8241" s="282">
        <v>115</v>
      </c>
      <c r="E8241" s="265"/>
    </row>
    <row r="8242" spans="1:5">
      <c r="A8242" s="283">
        <v>22732</v>
      </c>
      <c r="B8242" s="176">
        <v>58.9</v>
      </c>
      <c r="C8242" s="176">
        <v>41</v>
      </c>
      <c r="D8242" s="282">
        <v>115</v>
      </c>
      <c r="E8242" s="265"/>
    </row>
    <row r="8243" spans="1:5">
      <c r="A8243" s="283">
        <v>22733</v>
      </c>
      <c r="B8243" s="176">
        <v>67.099999999999994</v>
      </c>
      <c r="C8243" s="176">
        <v>40.700000000000003</v>
      </c>
      <c r="D8243" s="282">
        <v>97</v>
      </c>
      <c r="E8243" s="265"/>
    </row>
    <row r="8244" spans="1:5">
      <c r="A8244" s="283">
        <v>22734</v>
      </c>
      <c r="B8244" s="176">
        <v>157</v>
      </c>
      <c r="C8244" s="176">
        <v>34.5</v>
      </c>
      <c r="D8244" s="282">
        <v>87</v>
      </c>
      <c r="E8244" s="265"/>
    </row>
    <row r="8245" spans="1:5">
      <c r="A8245" s="283">
        <v>22735</v>
      </c>
      <c r="B8245" s="176">
        <v>72</v>
      </c>
      <c r="C8245" s="176">
        <v>41.2</v>
      </c>
      <c r="D8245" s="282">
        <v>87</v>
      </c>
      <c r="E8245" s="265"/>
    </row>
    <row r="8246" spans="1:5">
      <c r="A8246" s="283">
        <v>22736</v>
      </c>
      <c r="B8246" s="176">
        <v>32</v>
      </c>
      <c r="C8246" s="176">
        <v>39.4</v>
      </c>
      <c r="D8246" s="282">
        <v>87</v>
      </c>
      <c r="E8246" s="265"/>
    </row>
    <row r="8247" spans="1:5">
      <c r="A8247" s="283">
        <v>22737</v>
      </c>
      <c r="B8247" s="176">
        <v>94</v>
      </c>
      <c r="C8247" s="176">
        <v>41.2</v>
      </c>
      <c r="D8247" s="282">
        <v>87</v>
      </c>
      <c r="E8247" s="265"/>
    </row>
    <row r="8248" spans="1:5">
      <c r="A8248" s="283">
        <v>22738</v>
      </c>
      <c r="B8248" s="176">
        <v>46.6</v>
      </c>
      <c r="C8248" s="176">
        <v>44.5</v>
      </c>
      <c r="D8248" s="282">
        <v>87</v>
      </c>
      <c r="E8248" s="265"/>
    </row>
    <row r="8249" spans="1:5">
      <c r="A8249" s="283">
        <v>22740</v>
      </c>
      <c r="B8249" s="176">
        <v>23.5</v>
      </c>
      <c r="C8249" s="176">
        <v>48.2</v>
      </c>
      <c r="D8249" s="282">
        <v>123</v>
      </c>
      <c r="E8249" s="265"/>
    </row>
    <row r="8250" spans="1:5">
      <c r="A8250" s="283">
        <v>22741</v>
      </c>
      <c r="B8250" s="176">
        <v>40.5</v>
      </c>
      <c r="C8250" s="176">
        <v>40.200000000000003</v>
      </c>
      <c r="D8250" s="282">
        <v>87</v>
      </c>
      <c r="E8250" s="265"/>
    </row>
    <row r="8251" spans="1:5">
      <c r="A8251" s="283">
        <v>22742</v>
      </c>
      <c r="B8251" s="176">
        <v>63.6</v>
      </c>
      <c r="C8251" s="176">
        <v>41.1</v>
      </c>
      <c r="D8251" s="282">
        <v>87</v>
      </c>
      <c r="E8251" s="265"/>
    </row>
    <row r="8252" spans="1:5">
      <c r="A8252" s="283">
        <v>22743</v>
      </c>
      <c r="B8252" s="176">
        <v>13.8</v>
      </c>
      <c r="C8252" s="176">
        <v>46.6</v>
      </c>
      <c r="D8252" s="282">
        <v>87</v>
      </c>
      <c r="E8252" s="265"/>
    </row>
    <row r="8253" spans="1:5">
      <c r="A8253" s="283">
        <v>22747</v>
      </c>
      <c r="B8253" s="176">
        <v>22.4</v>
      </c>
      <c r="C8253" s="176">
        <v>49.1</v>
      </c>
      <c r="D8253" s="282">
        <v>96</v>
      </c>
      <c r="E8253" s="265"/>
    </row>
    <row r="8254" spans="1:5">
      <c r="A8254" s="283">
        <v>22748</v>
      </c>
      <c r="B8254" s="176">
        <v>0</v>
      </c>
      <c r="C8254" s="176">
        <v>0</v>
      </c>
      <c r="D8254" s="282">
        <v>87</v>
      </c>
      <c r="E8254" s="265"/>
    </row>
    <row r="8255" spans="1:5">
      <c r="A8255" s="283">
        <v>22749</v>
      </c>
      <c r="B8255" s="176">
        <v>22.5</v>
      </c>
      <c r="C8255" s="176">
        <v>48.7</v>
      </c>
      <c r="D8255" s="282">
        <v>87</v>
      </c>
      <c r="E8255" s="265"/>
    </row>
    <row r="8256" spans="1:5">
      <c r="A8256" s="283">
        <v>22801</v>
      </c>
      <c r="B8256" s="176">
        <v>934.8</v>
      </c>
      <c r="C8256" s="176">
        <v>23.8</v>
      </c>
      <c r="D8256" s="282">
        <v>130</v>
      </c>
      <c r="E8256" s="265"/>
    </row>
    <row r="8257" spans="1:5">
      <c r="A8257" s="283">
        <v>22802</v>
      </c>
      <c r="B8257" s="176">
        <v>226.4</v>
      </c>
      <c r="C8257" s="176">
        <v>33.1</v>
      </c>
      <c r="D8257" s="282">
        <v>164</v>
      </c>
      <c r="E8257" s="265"/>
    </row>
    <row r="8258" spans="1:5">
      <c r="A8258" s="283">
        <v>22803</v>
      </c>
      <c r="B8258" s="176">
        <v>0</v>
      </c>
      <c r="C8258" s="176">
        <v>0</v>
      </c>
      <c r="D8258" s="282">
        <v>87</v>
      </c>
      <c r="E8258" s="265"/>
    </row>
    <row r="8259" spans="1:5">
      <c r="A8259" s="283">
        <v>22807</v>
      </c>
      <c r="B8259" s="176">
        <v>0</v>
      </c>
      <c r="C8259" s="176">
        <v>0</v>
      </c>
      <c r="D8259" s="282">
        <v>87</v>
      </c>
      <c r="E8259" s="265"/>
    </row>
    <row r="8260" spans="1:5">
      <c r="A8260" s="283">
        <v>22810</v>
      </c>
      <c r="B8260" s="176">
        <v>28.5</v>
      </c>
      <c r="C8260" s="176">
        <v>53.6</v>
      </c>
      <c r="D8260" s="282">
        <v>87</v>
      </c>
      <c r="E8260" s="265"/>
    </row>
    <row r="8261" spans="1:5">
      <c r="A8261" s="283">
        <v>22811</v>
      </c>
      <c r="B8261" s="176">
        <v>16.899999999999999</v>
      </c>
      <c r="C8261" s="176">
        <v>45.5</v>
      </c>
      <c r="D8261" s="282">
        <v>87</v>
      </c>
      <c r="E8261" s="265"/>
    </row>
    <row r="8262" spans="1:5">
      <c r="A8262" s="283">
        <v>22812</v>
      </c>
      <c r="B8262" s="176">
        <v>128.80000000000001</v>
      </c>
      <c r="C8262" s="176">
        <v>37.6</v>
      </c>
      <c r="D8262" s="282">
        <v>159</v>
      </c>
      <c r="E8262" s="265"/>
    </row>
    <row r="8263" spans="1:5">
      <c r="A8263" s="283">
        <v>22815</v>
      </c>
      <c r="B8263" s="176">
        <v>104.2</v>
      </c>
      <c r="C8263" s="176">
        <v>39.299999999999997</v>
      </c>
      <c r="D8263" s="282">
        <v>107</v>
      </c>
      <c r="E8263" s="265"/>
    </row>
    <row r="8264" spans="1:5">
      <c r="A8264" s="283">
        <v>22820</v>
      </c>
      <c r="B8264" s="176">
        <v>10.9</v>
      </c>
      <c r="C8264" s="176">
        <v>43.5</v>
      </c>
      <c r="D8264" s="282">
        <v>87</v>
      </c>
      <c r="E8264" s="265"/>
    </row>
    <row r="8265" spans="1:5">
      <c r="A8265" s="283">
        <v>22821</v>
      </c>
      <c r="B8265" s="176">
        <v>62.9</v>
      </c>
      <c r="C8265" s="176">
        <v>38.299999999999997</v>
      </c>
      <c r="D8265" s="282">
        <v>118</v>
      </c>
      <c r="E8265" s="265"/>
    </row>
    <row r="8266" spans="1:5">
      <c r="A8266" s="283">
        <v>22824</v>
      </c>
      <c r="B8266" s="176">
        <v>70.5</v>
      </c>
      <c r="C8266" s="176">
        <v>43.3</v>
      </c>
      <c r="D8266" s="282">
        <v>121</v>
      </c>
      <c r="E8266" s="265"/>
    </row>
    <row r="8267" spans="1:5">
      <c r="A8267" s="283">
        <v>22827</v>
      </c>
      <c r="B8267" s="176">
        <v>77.599999999999994</v>
      </c>
      <c r="C8267" s="176">
        <v>41.5</v>
      </c>
      <c r="D8267" s="282">
        <v>87</v>
      </c>
      <c r="E8267" s="265"/>
    </row>
    <row r="8268" spans="1:5">
      <c r="A8268" s="283">
        <v>22830</v>
      </c>
      <c r="B8268" s="176">
        <v>12.3</v>
      </c>
      <c r="C8268" s="176">
        <v>41.6</v>
      </c>
      <c r="D8268" s="282">
        <v>87</v>
      </c>
      <c r="E8268" s="265"/>
    </row>
    <row r="8269" spans="1:5">
      <c r="A8269" s="283">
        <v>22831</v>
      </c>
      <c r="B8269" s="176">
        <v>22.5</v>
      </c>
      <c r="C8269" s="176">
        <v>39.5</v>
      </c>
      <c r="D8269" s="282">
        <v>87</v>
      </c>
      <c r="E8269" s="265"/>
    </row>
    <row r="8270" spans="1:5">
      <c r="A8270" s="283">
        <v>22832</v>
      </c>
      <c r="B8270" s="176">
        <v>55.4</v>
      </c>
      <c r="C8270" s="176">
        <v>42</v>
      </c>
      <c r="D8270" s="282">
        <v>115</v>
      </c>
      <c r="E8270" s="265"/>
    </row>
    <row r="8271" spans="1:5">
      <c r="A8271" s="283">
        <v>22833</v>
      </c>
      <c r="B8271" s="176">
        <v>0</v>
      </c>
      <c r="C8271" s="176">
        <v>0</v>
      </c>
      <c r="D8271" s="282">
        <v>87</v>
      </c>
      <c r="E8271" s="265"/>
    </row>
    <row r="8272" spans="1:5">
      <c r="A8272" s="283">
        <v>22834</v>
      </c>
      <c r="B8272" s="176">
        <v>101</v>
      </c>
      <c r="C8272" s="176">
        <v>41.2</v>
      </c>
      <c r="D8272" s="282">
        <v>87</v>
      </c>
      <c r="E8272" s="265"/>
    </row>
    <row r="8273" spans="1:5">
      <c r="A8273" s="283">
        <v>22835</v>
      </c>
      <c r="B8273" s="176">
        <v>85.8</v>
      </c>
      <c r="C8273" s="176">
        <v>45.1</v>
      </c>
      <c r="D8273" s="282">
        <v>111</v>
      </c>
      <c r="E8273" s="265"/>
    </row>
    <row r="8274" spans="1:5">
      <c r="A8274" s="283">
        <v>22840</v>
      </c>
      <c r="B8274" s="176">
        <v>107.2</v>
      </c>
      <c r="C8274" s="176">
        <v>41</v>
      </c>
      <c r="D8274" s="282">
        <v>87</v>
      </c>
      <c r="E8274" s="265"/>
    </row>
    <row r="8275" spans="1:5">
      <c r="A8275" s="283">
        <v>22841</v>
      </c>
      <c r="B8275" s="176">
        <v>96.1</v>
      </c>
      <c r="C8275" s="176">
        <v>42.8</v>
      </c>
      <c r="D8275" s="282">
        <v>87</v>
      </c>
      <c r="E8275" s="265"/>
    </row>
    <row r="8276" spans="1:5">
      <c r="A8276" s="283">
        <v>22842</v>
      </c>
      <c r="B8276" s="176">
        <v>61.3</v>
      </c>
      <c r="C8276" s="176">
        <v>42.9</v>
      </c>
      <c r="D8276" s="282">
        <v>87</v>
      </c>
      <c r="E8276" s="265"/>
    </row>
    <row r="8277" spans="1:5">
      <c r="A8277" s="283">
        <v>22843</v>
      </c>
      <c r="B8277" s="176">
        <v>26.2</v>
      </c>
      <c r="C8277" s="176">
        <v>41.1</v>
      </c>
      <c r="D8277" s="282">
        <v>87</v>
      </c>
      <c r="E8277" s="265"/>
    </row>
    <row r="8278" spans="1:5">
      <c r="A8278" s="283">
        <v>22844</v>
      </c>
      <c r="B8278" s="176">
        <v>94.8</v>
      </c>
      <c r="C8278" s="176">
        <v>47.1</v>
      </c>
      <c r="D8278" s="282">
        <v>113</v>
      </c>
      <c r="E8278" s="265"/>
    </row>
    <row r="8279" spans="1:5">
      <c r="A8279" s="283">
        <v>22845</v>
      </c>
      <c r="B8279" s="176">
        <v>27.9</v>
      </c>
      <c r="C8279" s="176">
        <v>53.8</v>
      </c>
      <c r="D8279" s="282">
        <v>87</v>
      </c>
      <c r="E8279" s="265"/>
    </row>
    <row r="8280" spans="1:5">
      <c r="A8280" s="283">
        <v>22846</v>
      </c>
      <c r="B8280" s="176">
        <v>121.6</v>
      </c>
      <c r="C8280" s="176">
        <v>40.9</v>
      </c>
      <c r="D8280" s="282">
        <v>87</v>
      </c>
      <c r="E8280" s="265"/>
    </row>
    <row r="8281" spans="1:5">
      <c r="A8281" s="283">
        <v>22847</v>
      </c>
      <c r="B8281" s="176">
        <v>53.3</v>
      </c>
      <c r="C8281" s="176">
        <v>45.5</v>
      </c>
      <c r="D8281" s="282">
        <v>87</v>
      </c>
      <c r="E8281" s="265"/>
    </row>
    <row r="8282" spans="1:5">
      <c r="A8282" s="283">
        <v>22848</v>
      </c>
      <c r="B8282" s="176">
        <v>289.10000000000002</v>
      </c>
      <c r="C8282" s="176">
        <v>40.6</v>
      </c>
      <c r="D8282" s="282">
        <v>87</v>
      </c>
      <c r="E8282" s="265"/>
    </row>
    <row r="8283" spans="1:5">
      <c r="A8283" s="283">
        <v>22849</v>
      </c>
      <c r="B8283" s="176">
        <v>116.9</v>
      </c>
      <c r="C8283" s="176">
        <v>40.299999999999997</v>
      </c>
      <c r="D8283" s="282">
        <v>87</v>
      </c>
      <c r="E8283" s="265"/>
    </row>
    <row r="8284" spans="1:5">
      <c r="A8284" s="283">
        <v>22850</v>
      </c>
      <c r="B8284" s="176">
        <v>78.3</v>
      </c>
      <c r="C8284" s="176">
        <v>41.5</v>
      </c>
      <c r="D8284" s="282">
        <v>87</v>
      </c>
      <c r="E8284" s="265"/>
    </row>
    <row r="8285" spans="1:5">
      <c r="A8285" s="283">
        <v>22851</v>
      </c>
      <c r="B8285" s="176">
        <v>85</v>
      </c>
      <c r="C8285" s="176">
        <v>40.5</v>
      </c>
      <c r="D8285" s="282">
        <v>87</v>
      </c>
      <c r="E8285" s="265"/>
    </row>
    <row r="8286" spans="1:5">
      <c r="A8286" s="283">
        <v>22853</v>
      </c>
      <c r="B8286" s="176">
        <v>125.9</v>
      </c>
      <c r="C8286" s="176">
        <v>41</v>
      </c>
      <c r="D8286" s="282">
        <v>87</v>
      </c>
      <c r="E8286" s="265"/>
    </row>
    <row r="8287" spans="1:5">
      <c r="A8287" s="283">
        <v>22901</v>
      </c>
      <c r="B8287" s="176">
        <v>557.1</v>
      </c>
      <c r="C8287" s="176">
        <v>39.9</v>
      </c>
      <c r="D8287" s="282">
        <v>180</v>
      </c>
      <c r="E8287" s="265"/>
    </row>
    <row r="8288" spans="1:5">
      <c r="A8288" s="283">
        <v>22902</v>
      </c>
      <c r="B8288" s="176">
        <v>323.89999999999998</v>
      </c>
      <c r="C8288" s="176">
        <v>35.299999999999997</v>
      </c>
      <c r="D8288" s="282">
        <v>176</v>
      </c>
      <c r="E8288" s="265"/>
    </row>
    <row r="8289" spans="1:5">
      <c r="A8289" s="283">
        <v>22903</v>
      </c>
      <c r="B8289" s="176">
        <v>530.79999999999995</v>
      </c>
      <c r="C8289" s="176">
        <v>24.7</v>
      </c>
      <c r="D8289" s="282">
        <v>184</v>
      </c>
      <c r="E8289" s="265"/>
    </row>
    <row r="8290" spans="1:5">
      <c r="A8290" s="283">
        <v>22904</v>
      </c>
      <c r="B8290" s="176">
        <v>8881.7999999999993</v>
      </c>
      <c r="C8290" s="176">
        <v>21.5</v>
      </c>
      <c r="D8290" s="282">
        <v>96</v>
      </c>
      <c r="E8290" s="265"/>
    </row>
    <row r="8291" spans="1:5">
      <c r="A8291" s="283">
        <v>22905</v>
      </c>
      <c r="B8291" s="176">
        <v>2475.5</v>
      </c>
      <c r="C8291" s="176">
        <v>39.6</v>
      </c>
      <c r="D8291" s="282">
        <v>105</v>
      </c>
      <c r="E8291" s="265"/>
    </row>
    <row r="8292" spans="1:5">
      <c r="A8292" s="283">
        <v>22906</v>
      </c>
      <c r="B8292" s="176">
        <v>0</v>
      </c>
      <c r="C8292" s="176">
        <v>0</v>
      </c>
      <c r="D8292" s="282">
        <v>87</v>
      </c>
      <c r="E8292" s="265"/>
    </row>
    <row r="8293" spans="1:5">
      <c r="A8293" s="283">
        <v>22908</v>
      </c>
      <c r="B8293" s="176">
        <v>0</v>
      </c>
      <c r="C8293" s="176">
        <v>0</v>
      </c>
      <c r="D8293" s="282">
        <v>87</v>
      </c>
      <c r="E8293" s="265"/>
    </row>
    <row r="8294" spans="1:5">
      <c r="A8294" s="283">
        <v>22909</v>
      </c>
      <c r="B8294" s="176">
        <v>0</v>
      </c>
      <c r="C8294" s="176">
        <v>0</v>
      </c>
      <c r="D8294" s="282">
        <v>87</v>
      </c>
      <c r="E8294" s="265"/>
    </row>
    <row r="8295" spans="1:5">
      <c r="A8295" s="283">
        <v>22911</v>
      </c>
      <c r="B8295" s="176">
        <v>289.89999999999998</v>
      </c>
      <c r="C8295" s="176">
        <v>40.299999999999997</v>
      </c>
      <c r="D8295" s="282">
        <v>119</v>
      </c>
      <c r="E8295" s="265"/>
    </row>
    <row r="8296" spans="1:5">
      <c r="A8296" s="283">
        <v>22920</v>
      </c>
      <c r="B8296" s="176">
        <v>58.8</v>
      </c>
      <c r="C8296" s="176">
        <v>47.4</v>
      </c>
      <c r="D8296" s="282">
        <v>118</v>
      </c>
      <c r="E8296" s="265"/>
    </row>
    <row r="8297" spans="1:5">
      <c r="A8297" s="283">
        <v>22922</v>
      </c>
      <c r="B8297" s="176">
        <v>35.6</v>
      </c>
      <c r="C8297" s="176">
        <v>44.6</v>
      </c>
      <c r="D8297" s="282">
        <v>87</v>
      </c>
      <c r="E8297" s="265"/>
    </row>
    <row r="8298" spans="1:5">
      <c r="A8298" s="283">
        <v>22923</v>
      </c>
      <c r="B8298" s="176">
        <v>105.1</v>
      </c>
      <c r="C8298" s="176">
        <v>40.5</v>
      </c>
      <c r="D8298" s="282">
        <v>87</v>
      </c>
      <c r="E8298" s="265"/>
    </row>
    <row r="8299" spans="1:5">
      <c r="A8299" s="283">
        <v>22924</v>
      </c>
      <c r="B8299" s="176">
        <v>0</v>
      </c>
      <c r="C8299" s="176">
        <v>0</v>
      </c>
      <c r="D8299" s="282">
        <v>87</v>
      </c>
      <c r="E8299" s="265"/>
    </row>
    <row r="8300" spans="1:5">
      <c r="A8300" s="283">
        <v>22931</v>
      </c>
      <c r="B8300" s="176">
        <v>31</v>
      </c>
      <c r="C8300" s="176">
        <v>45</v>
      </c>
      <c r="D8300" s="282">
        <v>87</v>
      </c>
      <c r="E8300" s="265"/>
    </row>
    <row r="8301" spans="1:5">
      <c r="A8301" s="283">
        <v>22932</v>
      </c>
      <c r="B8301" s="176">
        <v>84.5</v>
      </c>
      <c r="C8301" s="176">
        <v>40.200000000000003</v>
      </c>
      <c r="D8301" s="282">
        <v>124</v>
      </c>
      <c r="E8301" s="265"/>
    </row>
    <row r="8302" spans="1:5">
      <c r="A8302" s="283">
        <v>22935</v>
      </c>
      <c r="B8302" s="176">
        <v>44.1</v>
      </c>
      <c r="C8302" s="176">
        <v>41.6</v>
      </c>
      <c r="D8302" s="282">
        <v>116</v>
      </c>
      <c r="E8302" s="265"/>
    </row>
    <row r="8303" spans="1:5">
      <c r="A8303" s="283">
        <v>22936</v>
      </c>
      <c r="B8303" s="176">
        <v>108.4</v>
      </c>
      <c r="C8303" s="176">
        <v>47.2</v>
      </c>
      <c r="D8303" s="282">
        <v>95</v>
      </c>
      <c r="E8303" s="265"/>
    </row>
    <row r="8304" spans="1:5">
      <c r="A8304" s="283">
        <v>22937</v>
      </c>
      <c r="B8304" s="176">
        <v>33.700000000000003</v>
      </c>
      <c r="C8304" s="176">
        <v>42.9</v>
      </c>
      <c r="D8304" s="282">
        <v>87</v>
      </c>
      <c r="E8304" s="265"/>
    </row>
    <row r="8305" spans="1:5">
      <c r="A8305" s="283">
        <v>22938</v>
      </c>
      <c r="B8305" s="176">
        <v>33.9</v>
      </c>
      <c r="C8305" s="176">
        <v>46.7</v>
      </c>
      <c r="D8305" s="282">
        <v>96</v>
      </c>
      <c r="E8305" s="265"/>
    </row>
    <row r="8306" spans="1:5">
      <c r="A8306" s="283">
        <v>22939</v>
      </c>
      <c r="B8306" s="176">
        <v>262</v>
      </c>
      <c r="C8306" s="176">
        <v>42</v>
      </c>
      <c r="D8306" s="282">
        <v>118</v>
      </c>
      <c r="E8306" s="265"/>
    </row>
    <row r="8307" spans="1:5">
      <c r="A8307" s="283">
        <v>22940</v>
      </c>
      <c r="B8307" s="176">
        <v>26.3</v>
      </c>
      <c r="C8307" s="176">
        <v>45.6</v>
      </c>
      <c r="D8307" s="282">
        <v>115</v>
      </c>
      <c r="E8307" s="265"/>
    </row>
    <row r="8308" spans="1:5">
      <c r="A8308" s="283">
        <v>22942</v>
      </c>
      <c r="B8308" s="176">
        <v>68.3</v>
      </c>
      <c r="C8308" s="176">
        <v>42.3</v>
      </c>
      <c r="D8308" s="282">
        <v>103</v>
      </c>
      <c r="E8308" s="265"/>
    </row>
    <row r="8309" spans="1:5">
      <c r="A8309" s="283">
        <v>22943</v>
      </c>
      <c r="B8309" s="176">
        <v>53.3</v>
      </c>
      <c r="C8309" s="176">
        <v>43.5</v>
      </c>
      <c r="D8309" s="282">
        <v>87</v>
      </c>
      <c r="E8309" s="265"/>
    </row>
    <row r="8310" spans="1:5">
      <c r="A8310" s="283">
        <v>22945</v>
      </c>
      <c r="B8310" s="176">
        <v>0</v>
      </c>
      <c r="C8310" s="176">
        <v>0</v>
      </c>
      <c r="D8310" s="282">
        <v>87</v>
      </c>
      <c r="E8310" s="265"/>
    </row>
    <row r="8311" spans="1:5">
      <c r="A8311" s="283">
        <v>22946</v>
      </c>
      <c r="B8311" s="176">
        <v>40.299999999999997</v>
      </c>
      <c r="C8311" s="176">
        <v>40.5</v>
      </c>
      <c r="D8311" s="282">
        <v>87</v>
      </c>
      <c r="E8311" s="265"/>
    </row>
    <row r="8312" spans="1:5">
      <c r="A8312" s="283">
        <v>22947</v>
      </c>
      <c r="B8312" s="176">
        <v>84.6</v>
      </c>
      <c r="C8312" s="176">
        <v>46.8</v>
      </c>
      <c r="D8312" s="282">
        <v>129</v>
      </c>
      <c r="E8312" s="265"/>
    </row>
    <row r="8313" spans="1:5">
      <c r="A8313" s="283">
        <v>22948</v>
      </c>
      <c r="B8313" s="176">
        <v>64.3</v>
      </c>
      <c r="C8313" s="176">
        <v>39.6</v>
      </c>
      <c r="D8313" s="282">
        <v>87</v>
      </c>
      <c r="E8313" s="265"/>
    </row>
    <row r="8314" spans="1:5">
      <c r="A8314" s="283">
        <v>22949</v>
      </c>
      <c r="B8314" s="176">
        <v>29.5</v>
      </c>
      <c r="C8314" s="176">
        <v>47.4</v>
      </c>
      <c r="D8314" s="282">
        <v>87</v>
      </c>
      <c r="E8314" s="265"/>
    </row>
    <row r="8315" spans="1:5">
      <c r="A8315" s="283">
        <v>22952</v>
      </c>
      <c r="B8315" s="176">
        <v>71.599999999999994</v>
      </c>
      <c r="C8315" s="176">
        <v>43.8</v>
      </c>
      <c r="D8315" s="282">
        <v>95</v>
      </c>
      <c r="E8315" s="265"/>
    </row>
    <row r="8316" spans="1:5">
      <c r="A8316" s="283">
        <v>22957</v>
      </c>
      <c r="B8316" s="176">
        <v>0</v>
      </c>
      <c r="C8316" s="176">
        <v>0</v>
      </c>
      <c r="D8316" s="282">
        <v>87</v>
      </c>
      <c r="E8316" s="265"/>
    </row>
    <row r="8317" spans="1:5">
      <c r="A8317" s="283">
        <v>22958</v>
      </c>
      <c r="B8317" s="176">
        <v>57.2</v>
      </c>
      <c r="C8317" s="176">
        <v>56.1</v>
      </c>
      <c r="D8317" s="282">
        <v>97</v>
      </c>
      <c r="E8317" s="265"/>
    </row>
    <row r="8318" spans="1:5">
      <c r="A8318" s="283">
        <v>22959</v>
      </c>
      <c r="B8318" s="176">
        <v>44.5</v>
      </c>
      <c r="C8318" s="176">
        <v>44.7</v>
      </c>
      <c r="D8318" s="282">
        <v>123</v>
      </c>
      <c r="E8318" s="265"/>
    </row>
    <row r="8319" spans="1:5">
      <c r="A8319" s="283">
        <v>22960</v>
      </c>
      <c r="B8319" s="176">
        <v>88.9</v>
      </c>
      <c r="C8319" s="176">
        <v>41.8</v>
      </c>
      <c r="D8319" s="282">
        <v>122</v>
      </c>
      <c r="E8319" s="265"/>
    </row>
    <row r="8320" spans="1:5">
      <c r="A8320" s="283">
        <v>22963</v>
      </c>
      <c r="B8320" s="176">
        <v>139.69999999999999</v>
      </c>
      <c r="C8320" s="176">
        <v>40.9</v>
      </c>
      <c r="D8320" s="282">
        <v>87</v>
      </c>
      <c r="E8320" s="265"/>
    </row>
    <row r="8321" spans="1:5">
      <c r="A8321" s="283">
        <v>22964</v>
      </c>
      <c r="B8321" s="176">
        <v>41.6</v>
      </c>
      <c r="C8321" s="176">
        <v>45.4</v>
      </c>
      <c r="D8321" s="282">
        <v>87</v>
      </c>
      <c r="E8321" s="265"/>
    </row>
    <row r="8322" spans="1:5">
      <c r="A8322" s="283">
        <v>22965</v>
      </c>
      <c r="B8322" s="176">
        <v>0</v>
      </c>
      <c r="C8322" s="176">
        <v>0</v>
      </c>
      <c r="D8322" s="282">
        <v>87</v>
      </c>
      <c r="E8322" s="265"/>
    </row>
    <row r="8323" spans="1:5">
      <c r="A8323" s="283">
        <v>22967</v>
      </c>
      <c r="B8323" s="176">
        <v>22</v>
      </c>
      <c r="C8323" s="176">
        <v>48.3</v>
      </c>
      <c r="D8323" s="282">
        <v>87</v>
      </c>
      <c r="E8323" s="265"/>
    </row>
    <row r="8324" spans="1:5">
      <c r="A8324" s="283">
        <v>22968</v>
      </c>
      <c r="B8324" s="176">
        <v>249.8</v>
      </c>
      <c r="C8324" s="176">
        <v>38.4</v>
      </c>
      <c r="D8324" s="282">
        <v>87</v>
      </c>
      <c r="E8324" s="265"/>
    </row>
    <row r="8325" spans="1:5">
      <c r="A8325" s="283">
        <v>22969</v>
      </c>
      <c r="B8325" s="176">
        <v>23.3</v>
      </c>
      <c r="C8325" s="176">
        <v>45.1</v>
      </c>
      <c r="D8325" s="282">
        <v>87</v>
      </c>
      <c r="E8325" s="265"/>
    </row>
    <row r="8326" spans="1:5">
      <c r="A8326" s="283">
        <v>22971</v>
      </c>
      <c r="B8326" s="176">
        <v>37.700000000000003</v>
      </c>
      <c r="C8326" s="176">
        <v>46.1</v>
      </c>
      <c r="D8326" s="282">
        <v>87</v>
      </c>
      <c r="E8326" s="265"/>
    </row>
    <row r="8327" spans="1:5">
      <c r="A8327" s="283">
        <v>22972</v>
      </c>
      <c r="B8327" s="176">
        <v>58.3</v>
      </c>
      <c r="C8327" s="176">
        <v>45.7</v>
      </c>
      <c r="D8327" s="282">
        <v>87</v>
      </c>
      <c r="E8327" s="265"/>
    </row>
    <row r="8328" spans="1:5">
      <c r="A8328" s="283">
        <v>22973</v>
      </c>
      <c r="B8328" s="176">
        <v>61.8</v>
      </c>
      <c r="C8328" s="176">
        <v>42.8</v>
      </c>
      <c r="D8328" s="282">
        <v>120</v>
      </c>
      <c r="E8328" s="265"/>
    </row>
    <row r="8329" spans="1:5">
      <c r="A8329" s="283">
        <v>22974</v>
      </c>
      <c r="B8329" s="176">
        <v>125.3</v>
      </c>
      <c r="C8329" s="176">
        <v>40.299999999999997</v>
      </c>
      <c r="D8329" s="282">
        <v>122</v>
      </c>
      <c r="E8329" s="265"/>
    </row>
    <row r="8330" spans="1:5">
      <c r="A8330" s="283">
        <v>22976</v>
      </c>
      <c r="B8330" s="176">
        <v>10.7</v>
      </c>
      <c r="C8330" s="176">
        <v>46.4</v>
      </c>
      <c r="D8330" s="282">
        <v>87</v>
      </c>
      <c r="E8330" s="265"/>
    </row>
    <row r="8331" spans="1:5">
      <c r="A8331" s="283">
        <v>22980</v>
      </c>
      <c r="B8331" s="176">
        <v>437</v>
      </c>
      <c r="C8331" s="176">
        <v>40.700000000000003</v>
      </c>
      <c r="D8331" s="282">
        <v>126</v>
      </c>
      <c r="E8331" s="265"/>
    </row>
    <row r="8332" spans="1:5">
      <c r="A8332" s="283">
        <v>22987</v>
      </c>
      <c r="B8332" s="176">
        <v>0</v>
      </c>
      <c r="C8332" s="176">
        <v>0</v>
      </c>
      <c r="D8332" s="282">
        <v>87</v>
      </c>
      <c r="E8332" s="265"/>
    </row>
    <row r="8333" spans="1:5">
      <c r="A8333" s="283">
        <v>22989</v>
      </c>
      <c r="B8333" s="176">
        <v>0</v>
      </c>
      <c r="C8333" s="176">
        <v>0</v>
      </c>
      <c r="D8333" s="282">
        <v>87</v>
      </c>
      <c r="E8333" s="265"/>
    </row>
    <row r="8334" spans="1:5">
      <c r="A8334" s="283">
        <v>23001</v>
      </c>
      <c r="B8334" s="176">
        <v>0</v>
      </c>
      <c r="C8334" s="176">
        <v>0</v>
      </c>
      <c r="D8334" s="282">
        <v>87</v>
      </c>
      <c r="E8334" s="265"/>
    </row>
    <row r="8335" spans="1:5">
      <c r="A8335" s="283">
        <v>23002</v>
      </c>
      <c r="B8335" s="176">
        <v>37.6</v>
      </c>
      <c r="C8335" s="176">
        <v>42.7</v>
      </c>
      <c r="D8335" s="282">
        <v>118</v>
      </c>
      <c r="E8335" s="265"/>
    </row>
    <row r="8336" spans="1:5">
      <c r="A8336" s="283">
        <v>23003</v>
      </c>
      <c r="B8336" s="176">
        <v>0</v>
      </c>
      <c r="C8336" s="176">
        <v>0</v>
      </c>
      <c r="D8336" s="282">
        <v>87</v>
      </c>
      <c r="E8336" s="265"/>
    </row>
    <row r="8337" spans="1:5">
      <c r="A8337" s="283">
        <v>23004</v>
      </c>
      <c r="B8337" s="176">
        <v>33.5</v>
      </c>
      <c r="C8337" s="176">
        <v>42.4</v>
      </c>
      <c r="D8337" s="282">
        <v>87</v>
      </c>
      <c r="E8337" s="265"/>
    </row>
    <row r="8338" spans="1:5">
      <c r="A8338" s="283">
        <v>23005</v>
      </c>
      <c r="B8338" s="176">
        <v>241.7</v>
      </c>
      <c r="C8338" s="176">
        <v>40.5</v>
      </c>
      <c r="D8338" s="282">
        <v>173</v>
      </c>
      <c r="E8338" s="265"/>
    </row>
    <row r="8339" spans="1:5">
      <c r="A8339" s="283">
        <v>23009</v>
      </c>
      <c r="B8339" s="176">
        <v>65.400000000000006</v>
      </c>
      <c r="C8339" s="176">
        <v>38.299999999999997</v>
      </c>
      <c r="D8339" s="282">
        <v>87</v>
      </c>
      <c r="E8339" s="265"/>
    </row>
    <row r="8340" spans="1:5">
      <c r="A8340" s="283">
        <v>23011</v>
      </c>
      <c r="B8340" s="176">
        <v>73.900000000000006</v>
      </c>
      <c r="C8340" s="176">
        <v>40.200000000000003</v>
      </c>
      <c r="D8340" s="282">
        <v>87</v>
      </c>
      <c r="E8340" s="265"/>
    </row>
    <row r="8341" spans="1:5">
      <c r="A8341" s="283">
        <v>23014</v>
      </c>
      <c r="B8341" s="176">
        <v>0</v>
      </c>
      <c r="C8341" s="176">
        <v>0</v>
      </c>
      <c r="D8341" s="282">
        <v>87</v>
      </c>
      <c r="E8341" s="265"/>
    </row>
    <row r="8342" spans="1:5">
      <c r="A8342" s="283">
        <v>23015</v>
      </c>
      <c r="B8342" s="176">
        <v>57.2</v>
      </c>
      <c r="C8342" s="176">
        <v>40.799999999999997</v>
      </c>
      <c r="D8342" s="282">
        <v>96</v>
      </c>
      <c r="E8342" s="265"/>
    </row>
    <row r="8343" spans="1:5">
      <c r="A8343" s="283">
        <v>23018</v>
      </c>
      <c r="B8343" s="176">
        <v>0</v>
      </c>
      <c r="C8343" s="176">
        <v>0</v>
      </c>
      <c r="D8343" s="282">
        <v>87</v>
      </c>
      <c r="E8343" s="265"/>
    </row>
    <row r="8344" spans="1:5">
      <c r="A8344" s="283">
        <v>23021</v>
      </c>
      <c r="B8344" s="176">
        <v>90.7</v>
      </c>
      <c r="C8344" s="176">
        <v>49.2</v>
      </c>
      <c r="D8344" s="282">
        <v>87</v>
      </c>
      <c r="E8344" s="265"/>
    </row>
    <row r="8345" spans="1:5">
      <c r="A8345" s="283">
        <v>23022</v>
      </c>
      <c r="B8345" s="176">
        <v>40.6</v>
      </c>
      <c r="C8345" s="176">
        <v>44.3</v>
      </c>
      <c r="D8345" s="282">
        <v>87</v>
      </c>
      <c r="E8345" s="265"/>
    </row>
    <row r="8346" spans="1:5">
      <c r="A8346" s="283">
        <v>23023</v>
      </c>
      <c r="B8346" s="176">
        <v>18.3</v>
      </c>
      <c r="C8346" s="176">
        <v>45.5</v>
      </c>
      <c r="D8346" s="282">
        <v>87</v>
      </c>
      <c r="E8346" s="265"/>
    </row>
    <row r="8347" spans="1:5">
      <c r="A8347" s="283">
        <v>23024</v>
      </c>
      <c r="B8347" s="176">
        <v>78</v>
      </c>
      <c r="C8347" s="176">
        <v>42.8</v>
      </c>
      <c r="D8347" s="282">
        <v>95</v>
      </c>
      <c r="E8347" s="265"/>
    </row>
    <row r="8348" spans="1:5">
      <c r="A8348" s="283">
        <v>23025</v>
      </c>
      <c r="B8348" s="176">
        <v>90.6</v>
      </c>
      <c r="C8348" s="176">
        <v>48.8</v>
      </c>
      <c r="D8348" s="282">
        <v>87</v>
      </c>
      <c r="E8348" s="265"/>
    </row>
    <row r="8349" spans="1:5">
      <c r="A8349" s="283">
        <v>23027</v>
      </c>
      <c r="B8349" s="176">
        <v>30.2</v>
      </c>
      <c r="C8349" s="176">
        <v>39.700000000000003</v>
      </c>
      <c r="D8349" s="282">
        <v>87</v>
      </c>
      <c r="E8349" s="265"/>
    </row>
    <row r="8350" spans="1:5">
      <c r="A8350" s="283">
        <v>23030</v>
      </c>
      <c r="B8350" s="176">
        <v>37</v>
      </c>
      <c r="C8350" s="176">
        <v>46.9</v>
      </c>
      <c r="D8350" s="282">
        <v>87</v>
      </c>
      <c r="E8350" s="265"/>
    </row>
    <row r="8351" spans="1:5">
      <c r="A8351" s="283">
        <v>23031</v>
      </c>
      <c r="B8351" s="176">
        <v>0</v>
      </c>
      <c r="C8351" s="176">
        <v>0</v>
      </c>
      <c r="D8351" s="282">
        <v>87</v>
      </c>
      <c r="E8351" s="265"/>
    </row>
    <row r="8352" spans="1:5">
      <c r="A8352" s="283">
        <v>23032</v>
      </c>
      <c r="B8352" s="176">
        <v>28.4</v>
      </c>
      <c r="C8352" s="176">
        <v>46.7</v>
      </c>
      <c r="D8352" s="282">
        <v>87</v>
      </c>
      <c r="E8352" s="265"/>
    </row>
    <row r="8353" spans="1:5">
      <c r="A8353" s="283">
        <v>23035</v>
      </c>
      <c r="B8353" s="176">
        <v>103.9</v>
      </c>
      <c r="C8353" s="176">
        <v>47.5</v>
      </c>
      <c r="D8353" s="282">
        <v>87</v>
      </c>
      <c r="E8353" s="265"/>
    </row>
    <row r="8354" spans="1:5">
      <c r="A8354" s="283">
        <v>23038</v>
      </c>
      <c r="B8354" s="176">
        <v>26.2</v>
      </c>
      <c r="C8354" s="176">
        <v>43.6</v>
      </c>
      <c r="D8354" s="282">
        <v>87</v>
      </c>
      <c r="E8354" s="265"/>
    </row>
    <row r="8355" spans="1:5">
      <c r="A8355" s="283">
        <v>23039</v>
      </c>
      <c r="B8355" s="176">
        <v>74.900000000000006</v>
      </c>
      <c r="C8355" s="176">
        <v>47.2</v>
      </c>
      <c r="D8355" s="282">
        <v>115</v>
      </c>
      <c r="E8355" s="265"/>
    </row>
    <row r="8356" spans="1:5">
      <c r="A8356" s="283">
        <v>23040</v>
      </c>
      <c r="B8356" s="176">
        <v>33.1</v>
      </c>
      <c r="C8356" s="176">
        <v>41.1</v>
      </c>
      <c r="D8356" s="282">
        <v>109</v>
      </c>
      <c r="E8356" s="265"/>
    </row>
    <row r="8357" spans="1:5">
      <c r="A8357" s="283">
        <v>23043</v>
      </c>
      <c r="B8357" s="176">
        <v>220.6</v>
      </c>
      <c r="C8357" s="176">
        <v>56.5</v>
      </c>
      <c r="D8357" s="282">
        <v>87</v>
      </c>
      <c r="E8357" s="265"/>
    </row>
    <row r="8358" spans="1:5">
      <c r="A8358" s="283">
        <v>23045</v>
      </c>
      <c r="B8358" s="176">
        <v>87.4</v>
      </c>
      <c r="C8358" s="176">
        <v>51.3</v>
      </c>
      <c r="D8358" s="282">
        <v>87</v>
      </c>
      <c r="E8358" s="265"/>
    </row>
    <row r="8359" spans="1:5">
      <c r="A8359" s="283">
        <v>23047</v>
      </c>
      <c r="B8359" s="176">
        <v>52.7</v>
      </c>
      <c r="C8359" s="176">
        <v>45</v>
      </c>
      <c r="D8359" s="282">
        <v>87</v>
      </c>
      <c r="E8359" s="265"/>
    </row>
    <row r="8360" spans="1:5">
      <c r="A8360" s="283">
        <v>23050</v>
      </c>
      <c r="B8360" s="176">
        <v>114.3</v>
      </c>
      <c r="C8360" s="176">
        <v>45.1</v>
      </c>
      <c r="D8360" s="282">
        <v>87</v>
      </c>
      <c r="E8360" s="265"/>
    </row>
    <row r="8361" spans="1:5">
      <c r="A8361" s="283">
        <v>23055</v>
      </c>
      <c r="B8361" s="176">
        <v>47.6</v>
      </c>
      <c r="C8361" s="176">
        <v>42.4</v>
      </c>
      <c r="D8361" s="282">
        <v>97</v>
      </c>
      <c r="E8361" s="265"/>
    </row>
    <row r="8362" spans="1:5">
      <c r="A8362" s="283">
        <v>23056</v>
      </c>
      <c r="B8362" s="176">
        <v>91</v>
      </c>
      <c r="C8362" s="176">
        <v>49.9</v>
      </c>
      <c r="D8362" s="282">
        <v>87</v>
      </c>
      <c r="E8362" s="265"/>
    </row>
    <row r="8363" spans="1:5">
      <c r="A8363" s="283">
        <v>23058</v>
      </c>
      <c r="B8363" s="176">
        <v>0</v>
      </c>
      <c r="C8363" s="176">
        <v>0</v>
      </c>
      <c r="D8363" s="282">
        <v>87</v>
      </c>
      <c r="E8363" s="265"/>
    </row>
    <row r="8364" spans="1:5">
      <c r="A8364" s="283">
        <v>23059</v>
      </c>
      <c r="B8364" s="176">
        <v>704.7</v>
      </c>
      <c r="C8364" s="176">
        <v>37.1</v>
      </c>
      <c r="D8364" s="282">
        <v>141</v>
      </c>
      <c r="E8364" s="265"/>
    </row>
    <row r="8365" spans="1:5">
      <c r="A8365" s="283">
        <v>23060</v>
      </c>
      <c r="B8365" s="176">
        <v>2228.8000000000002</v>
      </c>
      <c r="C8365" s="176">
        <v>37.4</v>
      </c>
      <c r="D8365" s="282">
        <v>166</v>
      </c>
      <c r="E8365" s="265"/>
    </row>
    <row r="8366" spans="1:5">
      <c r="A8366" s="283">
        <v>23061</v>
      </c>
      <c r="B8366" s="176">
        <v>135.6</v>
      </c>
      <c r="C8366" s="176">
        <v>42.3</v>
      </c>
      <c r="D8366" s="282">
        <v>116</v>
      </c>
      <c r="E8366" s="265"/>
    </row>
    <row r="8367" spans="1:5">
      <c r="A8367" s="283">
        <v>23062</v>
      </c>
      <c r="B8367" s="176">
        <v>1569.3</v>
      </c>
      <c r="C8367" s="176">
        <v>44.4</v>
      </c>
      <c r="D8367" s="282">
        <v>87</v>
      </c>
      <c r="E8367" s="265"/>
    </row>
    <row r="8368" spans="1:5">
      <c r="A8368" s="283">
        <v>23063</v>
      </c>
      <c r="B8368" s="176">
        <v>51.7</v>
      </c>
      <c r="C8368" s="176">
        <v>42.6</v>
      </c>
      <c r="D8368" s="282">
        <v>94</v>
      </c>
      <c r="E8368" s="265"/>
    </row>
    <row r="8369" spans="1:5">
      <c r="A8369" s="283">
        <v>23064</v>
      </c>
      <c r="B8369" s="176">
        <v>0</v>
      </c>
      <c r="C8369" s="176">
        <v>0</v>
      </c>
      <c r="D8369" s="282">
        <v>87</v>
      </c>
      <c r="E8369" s="265"/>
    </row>
    <row r="8370" spans="1:5">
      <c r="A8370" s="283">
        <v>23065</v>
      </c>
      <c r="B8370" s="176">
        <v>77.599999999999994</v>
      </c>
      <c r="C8370" s="176">
        <v>42.9</v>
      </c>
      <c r="D8370" s="282">
        <v>87</v>
      </c>
      <c r="E8370" s="265"/>
    </row>
    <row r="8371" spans="1:5">
      <c r="A8371" s="283">
        <v>23066</v>
      </c>
      <c r="B8371" s="176">
        <v>0</v>
      </c>
      <c r="C8371" s="176">
        <v>0</v>
      </c>
      <c r="D8371" s="282">
        <v>87</v>
      </c>
      <c r="E8371" s="265"/>
    </row>
    <row r="8372" spans="1:5">
      <c r="A8372" s="283">
        <v>23067</v>
      </c>
      <c r="B8372" s="176">
        <v>0</v>
      </c>
      <c r="C8372" s="176">
        <v>0</v>
      </c>
      <c r="D8372" s="282">
        <v>87</v>
      </c>
      <c r="E8372" s="265"/>
    </row>
    <row r="8373" spans="1:5">
      <c r="A8373" s="283">
        <v>23068</v>
      </c>
      <c r="B8373" s="176">
        <v>114.7</v>
      </c>
      <c r="C8373" s="176">
        <v>48.7</v>
      </c>
      <c r="D8373" s="282">
        <v>87</v>
      </c>
      <c r="E8373" s="265"/>
    </row>
    <row r="8374" spans="1:5">
      <c r="A8374" s="283">
        <v>23069</v>
      </c>
      <c r="B8374" s="176">
        <v>62.2</v>
      </c>
      <c r="C8374" s="176">
        <v>43.3</v>
      </c>
      <c r="D8374" s="282">
        <v>95</v>
      </c>
      <c r="E8374" s="265"/>
    </row>
    <row r="8375" spans="1:5">
      <c r="A8375" s="283">
        <v>23070</v>
      </c>
      <c r="B8375" s="176">
        <v>165.2</v>
      </c>
      <c r="C8375" s="176">
        <v>56.8</v>
      </c>
      <c r="D8375" s="282">
        <v>87</v>
      </c>
      <c r="E8375" s="265"/>
    </row>
    <row r="8376" spans="1:5">
      <c r="A8376" s="283">
        <v>23071</v>
      </c>
      <c r="B8376" s="176">
        <v>105.1</v>
      </c>
      <c r="C8376" s="176">
        <v>51.6</v>
      </c>
      <c r="D8376" s="282">
        <v>87</v>
      </c>
      <c r="E8376" s="265"/>
    </row>
    <row r="8377" spans="1:5">
      <c r="A8377" s="283">
        <v>23072</v>
      </c>
      <c r="B8377" s="176">
        <v>299.60000000000002</v>
      </c>
      <c r="C8377" s="176">
        <v>42.1</v>
      </c>
      <c r="D8377" s="282">
        <v>122</v>
      </c>
      <c r="E8377" s="265"/>
    </row>
    <row r="8378" spans="1:5">
      <c r="A8378" s="283">
        <v>23075</v>
      </c>
      <c r="B8378" s="176">
        <v>1959.5</v>
      </c>
      <c r="C8378" s="176">
        <v>36.1</v>
      </c>
      <c r="D8378" s="282">
        <v>108</v>
      </c>
      <c r="E8378" s="265"/>
    </row>
    <row r="8379" spans="1:5">
      <c r="A8379" s="283">
        <v>23076</v>
      </c>
      <c r="B8379" s="176">
        <v>184.8</v>
      </c>
      <c r="C8379" s="176">
        <v>53.3</v>
      </c>
      <c r="D8379" s="282">
        <v>87</v>
      </c>
      <c r="E8379" s="265"/>
    </row>
    <row r="8380" spans="1:5">
      <c r="A8380" s="283">
        <v>23079</v>
      </c>
      <c r="B8380" s="176">
        <v>29.4</v>
      </c>
      <c r="C8380" s="176">
        <v>46.6</v>
      </c>
      <c r="D8380" s="282">
        <v>97</v>
      </c>
      <c r="E8380" s="265"/>
    </row>
    <row r="8381" spans="1:5">
      <c r="A8381" s="283">
        <v>23081</v>
      </c>
      <c r="B8381" s="176">
        <v>0</v>
      </c>
      <c r="C8381" s="176">
        <v>0</v>
      </c>
      <c r="D8381" s="282">
        <v>87</v>
      </c>
      <c r="E8381" s="265"/>
    </row>
    <row r="8382" spans="1:5">
      <c r="A8382" s="283">
        <v>23083</v>
      </c>
      <c r="B8382" s="176">
        <v>32.5</v>
      </c>
      <c r="C8382" s="176">
        <v>42.6</v>
      </c>
      <c r="D8382" s="282">
        <v>87</v>
      </c>
      <c r="E8382" s="265"/>
    </row>
    <row r="8383" spans="1:5">
      <c r="A8383" s="283">
        <v>23084</v>
      </c>
      <c r="B8383" s="176">
        <v>45</v>
      </c>
      <c r="C8383" s="176">
        <v>41.8</v>
      </c>
      <c r="D8383" s="282">
        <v>87</v>
      </c>
      <c r="E8383" s="265"/>
    </row>
    <row r="8384" spans="1:5">
      <c r="A8384" s="283">
        <v>23085</v>
      </c>
      <c r="B8384" s="176">
        <v>14.4</v>
      </c>
      <c r="C8384" s="176">
        <v>48.8</v>
      </c>
      <c r="D8384" s="282">
        <v>87</v>
      </c>
      <c r="E8384" s="265"/>
    </row>
    <row r="8385" spans="1:5">
      <c r="A8385" s="283">
        <v>23086</v>
      </c>
      <c r="B8385" s="176">
        <v>41.9</v>
      </c>
      <c r="C8385" s="176">
        <v>39.1</v>
      </c>
      <c r="D8385" s="282">
        <v>87</v>
      </c>
      <c r="E8385" s="265"/>
    </row>
    <row r="8386" spans="1:5">
      <c r="A8386" s="283">
        <v>23089</v>
      </c>
      <c r="B8386" s="176">
        <v>77.099999999999994</v>
      </c>
      <c r="C8386" s="176">
        <v>43.9</v>
      </c>
      <c r="D8386" s="282">
        <v>87</v>
      </c>
      <c r="E8386" s="265"/>
    </row>
    <row r="8387" spans="1:5">
      <c r="A8387" s="283">
        <v>23090</v>
      </c>
      <c r="B8387" s="176">
        <v>511</v>
      </c>
      <c r="C8387" s="176">
        <v>42.6</v>
      </c>
      <c r="D8387" s="282">
        <v>87</v>
      </c>
      <c r="E8387" s="265"/>
    </row>
    <row r="8388" spans="1:5">
      <c r="A8388" s="283">
        <v>23091</v>
      </c>
      <c r="B8388" s="176">
        <v>19</v>
      </c>
      <c r="C8388" s="176">
        <v>45.4</v>
      </c>
      <c r="D8388" s="282">
        <v>87</v>
      </c>
      <c r="E8388" s="265"/>
    </row>
    <row r="8389" spans="1:5">
      <c r="A8389" s="283">
        <v>23092</v>
      </c>
      <c r="B8389" s="176">
        <v>112.1</v>
      </c>
      <c r="C8389" s="176">
        <v>50.4</v>
      </c>
      <c r="D8389" s="282">
        <v>87</v>
      </c>
      <c r="E8389" s="265"/>
    </row>
    <row r="8390" spans="1:5">
      <c r="A8390" s="283">
        <v>23093</v>
      </c>
      <c r="B8390" s="176">
        <v>64.3</v>
      </c>
      <c r="C8390" s="176">
        <v>41.2</v>
      </c>
      <c r="D8390" s="282">
        <v>94</v>
      </c>
      <c r="E8390" s="265"/>
    </row>
    <row r="8391" spans="1:5">
      <c r="A8391" s="283">
        <v>23102</v>
      </c>
      <c r="B8391" s="176">
        <v>119.8</v>
      </c>
      <c r="C8391" s="176">
        <v>41.9</v>
      </c>
      <c r="D8391" s="282">
        <v>122</v>
      </c>
      <c r="E8391" s="265"/>
    </row>
    <row r="8392" spans="1:5">
      <c r="A8392" s="283">
        <v>23103</v>
      </c>
      <c r="B8392" s="176">
        <v>110.1</v>
      </c>
      <c r="C8392" s="176">
        <v>49.2</v>
      </c>
      <c r="D8392" s="282">
        <v>97</v>
      </c>
      <c r="E8392" s="265"/>
    </row>
    <row r="8393" spans="1:5">
      <c r="A8393" s="283">
        <v>23105</v>
      </c>
      <c r="B8393" s="176">
        <v>0</v>
      </c>
      <c r="C8393" s="176">
        <v>0</v>
      </c>
      <c r="D8393" s="282">
        <v>87</v>
      </c>
      <c r="E8393" s="265"/>
    </row>
    <row r="8394" spans="1:5">
      <c r="A8394" s="283">
        <v>23106</v>
      </c>
      <c r="B8394" s="176">
        <v>42.3</v>
      </c>
      <c r="C8394" s="176">
        <v>39.5</v>
      </c>
      <c r="D8394" s="282">
        <v>96</v>
      </c>
      <c r="E8394" s="265"/>
    </row>
    <row r="8395" spans="1:5">
      <c r="A8395" s="283">
        <v>23108</v>
      </c>
      <c r="B8395" s="176">
        <v>21.4</v>
      </c>
      <c r="C8395" s="176">
        <v>43.6</v>
      </c>
      <c r="D8395" s="282">
        <v>87</v>
      </c>
      <c r="E8395" s="265"/>
    </row>
    <row r="8396" spans="1:5">
      <c r="A8396" s="283">
        <v>23109</v>
      </c>
      <c r="B8396" s="176">
        <v>92.1</v>
      </c>
      <c r="C8396" s="176">
        <v>50.6</v>
      </c>
      <c r="D8396" s="282">
        <v>96</v>
      </c>
      <c r="E8396" s="265"/>
    </row>
    <row r="8397" spans="1:5">
      <c r="A8397" s="283">
        <v>23110</v>
      </c>
      <c r="B8397" s="176">
        <v>36.6</v>
      </c>
      <c r="C8397" s="176">
        <v>44.5</v>
      </c>
      <c r="D8397" s="282">
        <v>87</v>
      </c>
      <c r="E8397" s="265"/>
    </row>
    <row r="8398" spans="1:5">
      <c r="A8398" s="283">
        <v>23111</v>
      </c>
      <c r="B8398" s="176">
        <v>454.6</v>
      </c>
      <c r="C8398" s="176">
        <v>39.5</v>
      </c>
      <c r="D8398" s="282">
        <v>129</v>
      </c>
      <c r="E8398" s="265"/>
    </row>
    <row r="8399" spans="1:5">
      <c r="A8399" s="283">
        <v>23112</v>
      </c>
      <c r="B8399" s="176">
        <v>1327.7</v>
      </c>
      <c r="C8399" s="176">
        <v>36.5</v>
      </c>
      <c r="D8399" s="282">
        <v>175</v>
      </c>
      <c r="E8399" s="265"/>
    </row>
    <row r="8400" spans="1:5">
      <c r="A8400" s="283">
        <v>23113</v>
      </c>
      <c r="B8400" s="176">
        <v>681.2</v>
      </c>
      <c r="C8400" s="176">
        <v>44.1</v>
      </c>
      <c r="D8400" s="282">
        <v>122</v>
      </c>
      <c r="E8400" s="265"/>
    </row>
    <row r="8401" spans="1:5">
      <c r="A8401" s="283">
        <v>23114</v>
      </c>
      <c r="B8401" s="176">
        <v>1422</v>
      </c>
      <c r="C8401" s="176">
        <v>37.6</v>
      </c>
      <c r="D8401" s="282">
        <v>102</v>
      </c>
      <c r="E8401" s="265"/>
    </row>
    <row r="8402" spans="1:5">
      <c r="A8402" s="283">
        <v>23115</v>
      </c>
      <c r="B8402" s="176">
        <v>28.3</v>
      </c>
      <c r="C8402" s="176">
        <v>41.5</v>
      </c>
      <c r="D8402" s="282">
        <v>116</v>
      </c>
      <c r="E8402" s="265"/>
    </row>
    <row r="8403" spans="1:5">
      <c r="A8403" s="283">
        <v>23116</v>
      </c>
      <c r="B8403" s="176">
        <v>399.7</v>
      </c>
      <c r="C8403" s="176">
        <v>40.6</v>
      </c>
      <c r="D8403" s="282">
        <v>118</v>
      </c>
      <c r="E8403" s="265"/>
    </row>
    <row r="8404" spans="1:5">
      <c r="A8404" s="283">
        <v>23117</v>
      </c>
      <c r="B8404" s="176">
        <v>65.099999999999994</v>
      </c>
      <c r="C8404" s="176">
        <v>45.3</v>
      </c>
      <c r="D8404" s="282">
        <v>87</v>
      </c>
      <c r="E8404" s="265"/>
    </row>
    <row r="8405" spans="1:5">
      <c r="A8405" s="283">
        <v>23119</v>
      </c>
      <c r="B8405" s="176">
        <v>145.30000000000001</v>
      </c>
      <c r="C8405" s="176">
        <v>49.5</v>
      </c>
      <c r="D8405" s="282">
        <v>87</v>
      </c>
      <c r="E8405" s="265"/>
    </row>
    <row r="8406" spans="1:5">
      <c r="A8406" s="283">
        <v>23120</v>
      </c>
      <c r="B8406" s="176">
        <v>106.1</v>
      </c>
      <c r="C8406" s="176">
        <v>37.5</v>
      </c>
      <c r="D8406" s="282">
        <v>94</v>
      </c>
      <c r="E8406" s="265"/>
    </row>
    <row r="8407" spans="1:5">
      <c r="A8407" s="283">
        <v>23123</v>
      </c>
      <c r="B8407" s="176">
        <v>39.700000000000003</v>
      </c>
      <c r="C8407" s="176">
        <v>44</v>
      </c>
      <c r="D8407" s="282">
        <v>87</v>
      </c>
      <c r="E8407" s="265"/>
    </row>
    <row r="8408" spans="1:5">
      <c r="A8408" s="283">
        <v>23124</v>
      </c>
      <c r="B8408" s="176">
        <v>66.5</v>
      </c>
      <c r="C8408" s="176">
        <v>41.5</v>
      </c>
      <c r="D8408" s="282">
        <v>95</v>
      </c>
      <c r="E8408" s="265"/>
    </row>
    <row r="8409" spans="1:5">
      <c r="A8409" s="283">
        <v>23125</v>
      </c>
      <c r="B8409" s="176">
        <v>106</v>
      </c>
      <c r="C8409" s="176">
        <v>50</v>
      </c>
      <c r="D8409" s="282">
        <v>87</v>
      </c>
      <c r="E8409" s="265"/>
    </row>
    <row r="8410" spans="1:5">
      <c r="A8410" s="283">
        <v>23126</v>
      </c>
      <c r="B8410" s="176">
        <v>20.9</v>
      </c>
      <c r="C8410" s="176">
        <v>42.8</v>
      </c>
      <c r="D8410" s="282">
        <v>87</v>
      </c>
      <c r="E8410" s="265"/>
    </row>
    <row r="8411" spans="1:5">
      <c r="A8411" s="283">
        <v>23127</v>
      </c>
      <c r="B8411" s="176">
        <v>0</v>
      </c>
      <c r="C8411" s="176">
        <v>0</v>
      </c>
      <c r="D8411" s="282">
        <v>87</v>
      </c>
      <c r="E8411" s="265"/>
    </row>
    <row r="8412" spans="1:5">
      <c r="A8412" s="283">
        <v>23128</v>
      </c>
      <c r="B8412" s="176">
        <v>106.5</v>
      </c>
      <c r="C8412" s="176">
        <v>47</v>
      </c>
      <c r="D8412" s="282">
        <v>87</v>
      </c>
      <c r="E8412" s="265"/>
    </row>
    <row r="8413" spans="1:5">
      <c r="A8413" s="283">
        <v>23129</v>
      </c>
      <c r="B8413" s="176">
        <v>96.8</v>
      </c>
      <c r="C8413" s="176">
        <v>46.5</v>
      </c>
      <c r="D8413" s="282">
        <v>87</v>
      </c>
      <c r="E8413" s="265"/>
    </row>
    <row r="8414" spans="1:5">
      <c r="A8414" s="283">
        <v>23130</v>
      </c>
      <c r="B8414" s="176">
        <v>94.2</v>
      </c>
      <c r="C8414" s="176">
        <v>51.7</v>
      </c>
      <c r="D8414" s="282">
        <v>87</v>
      </c>
      <c r="E8414" s="265"/>
    </row>
    <row r="8415" spans="1:5">
      <c r="A8415" s="283">
        <v>23131</v>
      </c>
      <c r="B8415" s="176">
        <v>0</v>
      </c>
      <c r="C8415" s="176">
        <v>0</v>
      </c>
      <c r="D8415" s="282">
        <v>87</v>
      </c>
      <c r="E8415" s="265"/>
    </row>
    <row r="8416" spans="1:5">
      <c r="A8416" s="283">
        <v>23138</v>
      </c>
      <c r="B8416" s="176">
        <v>99.4</v>
      </c>
      <c r="C8416" s="176">
        <v>51.4</v>
      </c>
      <c r="D8416" s="282">
        <v>87</v>
      </c>
      <c r="E8416" s="265"/>
    </row>
    <row r="8417" spans="1:5">
      <c r="A8417" s="283">
        <v>23139</v>
      </c>
      <c r="B8417" s="176">
        <v>108.1</v>
      </c>
      <c r="C8417" s="176">
        <v>40.6</v>
      </c>
      <c r="D8417" s="282">
        <v>96</v>
      </c>
      <c r="E8417" s="265"/>
    </row>
    <row r="8418" spans="1:5">
      <c r="A8418" s="283">
        <v>23140</v>
      </c>
      <c r="B8418" s="176">
        <v>68.599999999999994</v>
      </c>
      <c r="C8418" s="176">
        <v>44.4</v>
      </c>
      <c r="D8418" s="282">
        <v>87</v>
      </c>
      <c r="E8418" s="265"/>
    </row>
    <row r="8419" spans="1:5">
      <c r="A8419" s="283">
        <v>23141</v>
      </c>
      <c r="B8419" s="176">
        <v>144.6</v>
      </c>
      <c r="C8419" s="176">
        <v>42.1</v>
      </c>
      <c r="D8419" s="282">
        <v>102</v>
      </c>
      <c r="E8419" s="265"/>
    </row>
    <row r="8420" spans="1:5">
      <c r="A8420" s="283">
        <v>23146</v>
      </c>
      <c r="B8420" s="176">
        <v>95.6</v>
      </c>
      <c r="C8420" s="176">
        <v>45.1</v>
      </c>
      <c r="D8420" s="282">
        <v>87</v>
      </c>
      <c r="E8420" s="265"/>
    </row>
    <row r="8421" spans="1:5">
      <c r="A8421" s="283">
        <v>23147</v>
      </c>
      <c r="B8421" s="176">
        <v>0</v>
      </c>
      <c r="C8421" s="176">
        <v>0</v>
      </c>
      <c r="D8421" s="282">
        <v>87</v>
      </c>
      <c r="E8421" s="265"/>
    </row>
    <row r="8422" spans="1:5">
      <c r="A8422" s="283">
        <v>23148</v>
      </c>
      <c r="B8422" s="176">
        <v>21.6</v>
      </c>
      <c r="C8422" s="176">
        <v>43</v>
      </c>
      <c r="D8422" s="282">
        <v>87</v>
      </c>
      <c r="E8422" s="265"/>
    </row>
    <row r="8423" spans="1:5">
      <c r="A8423" s="283">
        <v>23149</v>
      </c>
      <c r="B8423" s="176">
        <v>57.2</v>
      </c>
      <c r="C8423" s="176">
        <v>45.1</v>
      </c>
      <c r="D8423" s="282">
        <v>87</v>
      </c>
      <c r="E8423" s="265"/>
    </row>
    <row r="8424" spans="1:5">
      <c r="A8424" s="283">
        <v>23150</v>
      </c>
      <c r="B8424" s="176">
        <v>444.6</v>
      </c>
      <c r="C8424" s="176">
        <v>40.200000000000003</v>
      </c>
      <c r="D8424" s="282">
        <v>87</v>
      </c>
      <c r="E8424" s="265"/>
    </row>
    <row r="8425" spans="1:5">
      <c r="A8425" s="283">
        <v>23153</v>
      </c>
      <c r="B8425" s="176">
        <v>66.7</v>
      </c>
      <c r="C8425" s="176">
        <v>42.7</v>
      </c>
      <c r="D8425" s="282">
        <v>87</v>
      </c>
      <c r="E8425" s="265"/>
    </row>
    <row r="8426" spans="1:5">
      <c r="A8426" s="283">
        <v>23154</v>
      </c>
      <c r="B8426" s="176">
        <v>0</v>
      </c>
      <c r="C8426" s="176">
        <v>0</v>
      </c>
      <c r="D8426" s="282">
        <v>87</v>
      </c>
      <c r="E8426" s="265"/>
    </row>
    <row r="8427" spans="1:5">
      <c r="A8427" s="283">
        <v>23156</v>
      </c>
      <c r="B8427" s="176">
        <v>30.2</v>
      </c>
      <c r="C8427" s="176">
        <v>45.4</v>
      </c>
      <c r="D8427" s="282">
        <v>96</v>
      </c>
      <c r="E8427" s="265"/>
    </row>
    <row r="8428" spans="1:5">
      <c r="A8428" s="283">
        <v>23160</v>
      </c>
      <c r="B8428" s="176">
        <v>0</v>
      </c>
      <c r="C8428" s="176">
        <v>0</v>
      </c>
      <c r="D8428" s="282">
        <v>87</v>
      </c>
      <c r="E8428" s="265"/>
    </row>
    <row r="8429" spans="1:5">
      <c r="A8429" s="283">
        <v>23161</v>
      </c>
      <c r="B8429" s="176">
        <v>14.5</v>
      </c>
      <c r="C8429" s="176">
        <v>47.5</v>
      </c>
      <c r="D8429" s="282">
        <v>87</v>
      </c>
      <c r="E8429" s="265"/>
    </row>
    <row r="8430" spans="1:5">
      <c r="A8430" s="283">
        <v>23162</v>
      </c>
      <c r="B8430" s="176">
        <v>0</v>
      </c>
      <c r="C8430" s="176">
        <v>0</v>
      </c>
      <c r="D8430" s="282">
        <v>87</v>
      </c>
      <c r="E8430" s="265"/>
    </row>
    <row r="8431" spans="1:5">
      <c r="A8431" s="283">
        <v>23163</v>
      </c>
      <c r="B8431" s="176">
        <v>105.4</v>
      </c>
      <c r="C8431" s="176">
        <v>51.2</v>
      </c>
      <c r="D8431" s="282">
        <v>87</v>
      </c>
      <c r="E8431" s="265"/>
    </row>
    <row r="8432" spans="1:5">
      <c r="A8432" s="283">
        <v>23168</v>
      </c>
      <c r="B8432" s="176">
        <v>190</v>
      </c>
      <c r="C8432" s="176">
        <v>40.6</v>
      </c>
      <c r="D8432" s="282">
        <v>87</v>
      </c>
      <c r="E8432" s="265"/>
    </row>
    <row r="8433" spans="1:5">
      <c r="A8433" s="283">
        <v>23169</v>
      </c>
      <c r="B8433" s="176">
        <v>138.19999999999999</v>
      </c>
      <c r="C8433" s="176">
        <v>48.1</v>
      </c>
      <c r="D8433" s="282">
        <v>87</v>
      </c>
      <c r="E8433" s="265"/>
    </row>
    <row r="8434" spans="1:5">
      <c r="A8434" s="283">
        <v>23170</v>
      </c>
      <c r="B8434" s="176">
        <v>0</v>
      </c>
      <c r="C8434" s="176">
        <v>0</v>
      </c>
      <c r="D8434" s="282">
        <v>87</v>
      </c>
      <c r="E8434" s="265"/>
    </row>
    <row r="8435" spans="1:5">
      <c r="A8435" s="283">
        <v>23173</v>
      </c>
      <c r="B8435" s="176">
        <v>0</v>
      </c>
      <c r="C8435" s="176">
        <v>0</v>
      </c>
      <c r="D8435" s="282">
        <v>87</v>
      </c>
      <c r="E8435" s="265"/>
    </row>
    <row r="8436" spans="1:5">
      <c r="A8436" s="283">
        <v>23175</v>
      </c>
      <c r="B8436" s="176">
        <v>64.8</v>
      </c>
      <c r="C8436" s="176">
        <v>52</v>
      </c>
      <c r="D8436" s="282">
        <v>87</v>
      </c>
      <c r="E8436" s="265"/>
    </row>
    <row r="8437" spans="1:5">
      <c r="A8437" s="283">
        <v>23176</v>
      </c>
      <c r="B8437" s="176">
        <v>111.3</v>
      </c>
      <c r="C8437" s="176">
        <v>49</v>
      </c>
      <c r="D8437" s="282">
        <v>87</v>
      </c>
      <c r="E8437" s="265"/>
    </row>
    <row r="8438" spans="1:5">
      <c r="A8438" s="283">
        <v>23177</v>
      </c>
      <c r="B8438" s="176">
        <v>20.3</v>
      </c>
      <c r="C8438" s="176">
        <v>45.9</v>
      </c>
      <c r="D8438" s="282">
        <v>87</v>
      </c>
      <c r="E8438" s="265"/>
    </row>
    <row r="8439" spans="1:5">
      <c r="A8439" s="283">
        <v>23178</v>
      </c>
      <c r="B8439" s="176">
        <v>0</v>
      </c>
      <c r="C8439" s="176">
        <v>0</v>
      </c>
      <c r="D8439" s="282">
        <v>87</v>
      </c>
      <c r="E8439" s="265"/>
    </row>
    <row r="8440" spans="1:5">
      <c r="A8440" s="283">
        <v>23180</v>
      </c>
      <c r="B8440" s="176">
        <v>36.299999999999997</v>
      </c>
      <c r="C8440" s="176">
        <v>42.1</v>
      </c>
      <c r="D8440" s="282">
        <v>87</v>
      </c>
      <c r="E8440" s="265"/>
    </row>
    <row r="8441" spans="1:5">
      <c r="A8441" s="283">
        <v>23181</v>
      </c>
      <c r="B8441" s="176">
        <v>73.8</v>
      </c>
      <c r="C8441" s="176">
        <v>40.200000000000003</v>
      </c>
      <c r="D8441" s="282">
        <v>87</v>
      </c>
      <c r="E8441" s="265"/>
    </row>
    <row r="8442" spans="1:5">
      <c r="A8442" s="283">
        <v>23183</v>
      </c>
      <c r="B8442" s="176">
        <v>0</v>
      </c>
      <c r="C8442" s="176">
        <v>0</v>
      </c>
      <c r="D8442" s="282">
        <v>87</v>
      </c>
      <c r="E8442" s="265"/>
    </row>
    <row r="8443" spans="1:5">
      <c r="A8443" s="283">
        <v>23184</v>
      </c>
      <c r="B8443" s="176">
        <v>0</v>
      </c>
      <c r="C8443" s="176">
        <v>0</v>
      </c>
      <c r="D8443" s="282">
        <v>87</v>
      </c>
      <c r="E8443" s="265"/>
    </row>
    <row r="8444" spans="1:5">
      <c r="A8444" s="283">
        <v>23185</v>
      </c>
      <c r="B8444" s="176">
        <v>607.79999999999995</v>
      </c>
      <c r="C8444" s="176">
        <v>39.9</v>
      </c>
      <c r="D8444" s="282">
        <v>127</v>
      </c>
      <c r="E8444" s="265"/>
    </row>
    <row r="8445" spans="1:5">
      <c r="A8445" s="283">
        <v>23186</v>
      </c>
      <c r="B8445" s="176">
        <v>0</v>
      </c>
      <c r="C8445" s="176">
        <v>0</v>
      </c>
      <c r="D8445" s="282">
        <v>87</v>
      </c>
      <c r="E8445" s="265"/>
    </row>
    <row r="8446" spans="1:5">
      <c r="A8446" s="283">
        <v>23187</v>
      </c>
      <c r="B8446" s="176">
        <v>0</v>
      </c>
      <c r="C8446" s="176">
        <v>0</v>
      </c>
      <c r="D8446" s="282">
        <v>87</v>
      </c>
      <c r="E8446" s="265"/>
    </row>
    <row r="8447" spans="1:5">
      <c r="A8447" s="283">
        <v>23188</v>
      </c>
      <c r="B8447" s="176">
        <v>445.2</v>
      </c>
      <c r="C8447" s="176">
        <v>43.1</v>
      </c>
      <c r="D8447" s="282">
        <v>137</v>
      </c>
      <c r="E8447" s="265"/>
    </row>
    <row r="8448" spans="1:5">
      <c r="A8448" s="283">
        <v>23190</v>
      </c>
      <c r="B8448" s="176">
        <v>0</v>
      </c>
      <c r="C8448" s="176">
        <v>0</v>
      </c>
      <c r="D8448" s="282">
        <v>87</v>
      </c>
      <c r="E8448" s="265"/>
    </row>
    <row r="8449" spans="1:5">
      <c r="A8449" s="283">
        <v>23192</v>
      </c>
      <c r="B8449" s="176">
        <v>89.6</v>
      </c>
      <c r="C8449" s="176">
        <v>43.3</v>
      </c>
      <c r="D8449" s="282">
        <v>87</v>
      </c>
      <c r="E8449" s="265"/>
    </row>
    <row r="8450" spans="1:5">
      <c r="A8450" s="283">
        <v>23218</v>
      </c>
      <c r="B8450" s="176">
        <v>0</v>
      </c>
      <c r="C8450" s="176">
        <v>0</v>
      </c>
      <c r="D8450" s="282">
        <v>87</v>
      </c>
      <c r="E8450" s="265"/>
    </row>
    <row r="8451" spans="1:5">
      <c r="A8451" s="283">
        <v>23219</v>
      </c>
      <c r="B8451" s="176">
        <v>3063.4</v>
      </c>
      <c r="C8451" s="176">
        <v>29.1</v>
      </c>
      <c r="D8451" s="282">
        <v>145</v>
      </c>
      <c r="E8451" s="265"/>
    </row>
    <row r="8452" spans="1:5">
      <c r="A8452" s="283">
        <v>23220</v>
      </c>
      <c r="B8452" s="176">
        <v>7022.4</v>
      </c>
      <c r="C8452" s="176">
        <v>24.4</v>
      </c>
      <c r="D8452" s="282">
        <v>179</v>
      </c>
      <c r="E8452" s="265"/>
    </row>
    <row r="8453" spans="1:5">
      <c r="A8453" s="283">
        <v>23221</v>
      </c>
      <c r="B8453" s="176">
        <v>4348.1000000000004</v>
      </c>
      <c r="C8453" s="176">
        <v>33.700000000000003</v>
      </c>
      <c r="D8453" s="282">
        <v>137</v>
      </c>
      <c r="E8453" s="265"/>
    </row>
    <row r="8454" spans="1:5">
      <c r="A8454" s="283">
        <v>23222</v>
      </c>
      <c r="B8454" s="176">
        <v>2959.7</v>
      </c>
      <c r="C8454" s="176">
        <v>38.6</v>
      </c>
      <c r="D8454" s="282">
        <v>110</v>
      </c>
      <c r="E8454" s="265"/>
    </row>
    <row r="8455" spans="1:5">
      <c r="A8455" s="283">
        <v>23223</v>
      </c>
      <c r="B8455" s="176">
        <v>2863.6</v>
      </c>
      <c r="C8455" s="176">
        <v>33.9</v>
      </c>
      <c r="D8455" s="282">
        <v>134</v>
      </c>
      <c r="E8455" s="265"/>
    </row>
    <row r="8456" spans="1:5">
      <c r="A8456" s="283">
        <v>23224</v>
      </c>
      <c r="B8456" s="176">
        <v>2862.8</v>
      </c>
      <c r="C8456" s="176">
        <v>31.9</v>
      </c>
      <c r="D8456" s="282">
        <v>120</v>
      </c>
      <c r="E8456" s="265"/>
    </row>
    <row r="8457" spans="1:5">
      <c r="A8457" s="283">
        <v>23225</v>
      </c>
      <c r="B8457" s="176">
        <v>2751.9</v>
      </c>
      <c r="C8457" s="176">
        <v>36.4</v>
      </c>
      <c r="D8457" s="282">
        <v>169</v>
      </c>
      <c r="E8457" s="265"/>
    </row>
    <row r="8458" spans="1:5">
      <c r="A8458" s="283">
        <v>23226</v>
      </c>
      <c r="B8458" s="176">
        <v>2840.7</v>
      </c>
      <c r="C8458" s="176">
        <v>33</v>
      </c>
      <c r="D8458" s="282">
        <v>129</v>
      </c>
      <c r="E8458" s="265"/>
    </row>
    <row r="8459" spans="1:5">
      <c r="A8459" s="283">
        <v>23227</v>
      </c>
      <c r="B8459" s="176">
        <v>2112</v>
      </c>
      <c r="C8459" s="176">
        <v>42.9</v>
      </c>
      <c r="D8459" s="282">
        <v>166</v>
      </c>
      <c r="E8459" s="265"/>
    </row>
    <row r="8460" spans="1:5">
      <c r="A8460" s="283">
        <v>23228</v>
      </c>
      <c r="B8460" s="176">
        <v>2931.9</v>
      </c>
      <c r="C8460" s="176">
        <v>35.1</v>
      </c>
      <c r="D8460" s="282">
        <v>130</v>
      </c>
      <c r="E8460" s="265"/>
    </row>
    <row r="8461" spans="1:5">
      <c r="A8461" s="283">
        <v>23229</v>
      </c>
      <c r="B8461" s="176">
        <v>2174.3000000000002</v>
      </c>
      <c r="C8461" s="176">
        <v>40.6</v>
      </c>
      <c r="D8461" s="282">
        <v>131</v>
      </c>
      <c r="E8461" s="265"/>
    </row>
    <row r="8462" spans="1:5">
      <c r="A8462" s="283">
        <v>23230</v>
      </c>
      <c r="B8462" s="176">
        <v>1948.4</v>
      </c>
      <c r="C8462" s="176">
        <v>37.5</v>
      </c>
      <c r="D8462" s="282">
        <v>162</v>
      </c>
      <c r="E8462" s="265"/>
    </row>
    <row r="8463" spans="1:5">
      <c r="A8463" s="283">
        <v>23231</v>
      </c>
      <c r="B8463" s="176">
        <v>373.6</v>
      </c>
      <c r="C8463" s="176">
        <v>37.1</v>
      </c>
      <c r="D8463" s="282">
        <v>136</v>
      </c>
      <c r="E8463" s="265"/>
    </row>
    <row r="8464" spans="1:5">
      <c r="A8464" s="283">
        <v>23232</v>
      </c>
      <c r="B8464" s="176">
        <v>0</v>
      </c>
      <c r="C8464" s="176">
        <v>0</v>
      </c>
      <c r="D8464" s="282">
        <v>87</v>
      </c>
      <c r="E8464" s="265"/>
    </row>
    <row r="8465" spans="1:5">
      <c r="A8465" s="283">
        <v>23233</v>
      </c>
      <c r="B8465" s="176">
        <v>2033.9</v>
      </c>
      <c r="C8465" s="176">
        <v>38.4</v>
      </c>
      <c r="D8465" s="282">
        <v>145</v>
      </c>
      <c r="E8465" s="265"/>
    </row>
    <row r="8466" spans="1:5">
      <c r="A8466" s="283">
        <v>23234</v>
      </c>
      <c r="B8466" s="176">
        <v>2006.1</v>
      </c>
      <c r="C8466" s="176">
        <v>33.4</v>
      </c>
      <c r="D8466" s="282">
        <v>93</v>
      </c>
      <c r="E8466" s="265"/>
    </row>
    <row r="8467" spans="1:5">
      <c r="A8467" s="283">
        <v>23235</v>
      </c>
      <c r="B8467" s="176">
        <v>1726.8</v>
      </c>
      <c r="C8467" s="176">
        <v>42.5</v>
      </c>
      <c r="D8467" s="282">
        <v>145</v>
      </c>
      <c r="E8467" s="265"/>
    </row>
    <row r="8468" spans="1:5">
      <c r="A8468" s="283">
        <v>23236</v>
      </c>
      <c r="B8468" s="176">
        <v>1798.3</v>
      </c>
      <c r="C8468" s="176">
        <v>40.6</v>
      </c>
      <c r="D8468" s="282">
        <v>143</v>
      </c>
      <c r="E8468" s="265"/>
    </row>
    <row r="8469" spans="1:5">
      <c r="A8469" s="283">
        <v>23237</v>
      </c>
      <c r="B8469" s="176">
        <v>1164.9000000000001</v>
      </c>
      <c r="C8469" s="176">
        <v>35.5</v>
      </c>
      <c r="D8469" s="282">
        <v>115</v>
      </c>
      <c r="E8469" s="265"/>
    </row>
    <row r="8470" spans="1:5">
      <c r="A8470" s="283">
        <v>23238</v>
      </c>
      <c r="B8470" s="176">
        <v>1434.7</v>
      </c>
      <c r="C8470" s="176">
        <v>43.5</v>
      </c>
      <c r="D8470" s="282">
        <v>104</v>
      </c>
      <c r="E8470" s="265"/>
    </row>
    <row r="8471" spans="1:5">
      <c r="A8471" s="283">
        <v>23241</v>
      </c>
      <c r="B8471" s="176">
        <v>0</v>
      </c>
      <c r="C8471" s="176">
        <v>0</v>
      </c>
      <c r="D8471" s="282">
        <v>87</v>
      </c>
      <c r="E8471" s="265"/>
    </row>
    <row r="8472" spans="1:5">
      <c r="A8472" s="283">
        <v>23242</v>
      </c>
      <c r="B8472" s="176">
        <v>0</v>
      </c>
      <c r="C8472" s="176">
        <v>0</v>
      </c>
      <c r="D8472" s="282">
        <v>87</v>
      </c>
      <c r="E8472" s="265"/>
    </row>
    <row r="8473" spans="1:5">
      <c r="A8473" s="283">
        <v>23249</v>
      </c>
      <c r="B8473" s="176">
        <v>0</v>
      </c>
      <c r="C8473" s="176">
        <v>0</v>
      </c>
      <c r="D8473" s="282">
        <v>87</v>
      </c>
      <c r="E8473" s="265"/>
    </row>
    <row r="8474" spans="1:5">
      <c r="A8474" s="283">
        <v>23250</v>
      </c>
      <c r="B8474" s="176">
        <v>0</v>
      </c>
      <c r="C8474" s="176">
        <v>0</v>
      </c>
      <c r="D8474" s="282">
        <v>87</v>
      </c>
      <c r="E8474" s="265"/>
    </row>
    <row r="8475" spans="1:5">
      <c r="A8475" s="283">
        <v>23255</v>
      </c>
      <c r="B8475" s="176">
        <v>0</v>
      </c>
      <c r="C8475" s="176">
        <v>0</v>
      </c>
      <c r="D8475" s="282">
        <v>87</v>
      </c>
      <c r="E8475" s="265"/>
    </row>
    <row r="8476" spans="1:5">
      <c r="A8476" s="283">
        <v>23260</v>
      </c>
      <c r="B8476" s="176">
        <v>0</v>
      </c>
      <c r="C8476" s="176">
        <v>0</v>
      </c>
      <c r="D8476" s="282">
        <v>87</v>
      </c>
      <c r="E8476" s="265"/>
    </row>
    <row r="8477" spans="1:5">
      <c r="A8477" s="283">
        <v>23261</v>
      </c>
      <c r="B8477" s="176">
        <v>0</v>
      </c>
      <c r="C8477" s="176">
        <v>0</v>
      </c>
      <c r="D8477" s="282">
        <v>87</v>
      </c>
      <c r="E8477" s="265"/>
    </row>
    <row r="8478" spans="1:5">
      <c r="A8478" s="283">
        <v>23273</v>
      </c>
      <c r="B8478" s="176">
        <v>0</v>
      </c>
      <c r="C8478" s="176">
        <v>0</v>
      </c>
      <c r="D8478" s="282">
        <v>87</v>
      </c>
      <c r="E8478" s="265"/>
    </row>
    <row r="8479" spans="1:5">
      <c r="A8479" s="283">
        <v>23279</v>
      </c>
      <c r="B8479" s="176">
        <v>0</v>
      </c>
      <c r="C8479" s="176">
        <v>0</v>
      </c>
      <c r="D8479" s="282">
        <v>87</v>
      </c>
      <c r="E8479" s="265"/>
    </row>
    <row r="8480" spans="1:5">
      <c r="A8480" s="283">
        <v>23284</v>
      </c>
      <c r="B8480" s="176">
        <v>0</v>
      </c>
      <c r="C8480" s="176">
        <v>0</v>
      </c>
      <c r="D8480" s="282">
        <v>87</v>
      </c>
      <c r="E8480" s="265"/>
    </row>
    <row r="8481" spans="1:5">
      <c r="A8481" s="283">
        <v>23285</v>
      </c>
      <c r="B8481" s="176">
        <v>7677.5</v>
      </c>
      <c r="C8481" s="176">
        <v>40</v>
      </c>
      <c r="D8481" s="282">
        <v>87</v>
      </c>
      <c r="E8481" s="265"/>
    </row>
    <row r="8482" spans="1:5">
      <c r="A8482" s="283">
        <v>23294</v>
      </c>
      <c r="B8482" s="176">
        <v>4295.1000000000004</v>
      </c>
      <c r="C8482" s="176">
        <v>32.1</v>
      </c>
      <c r="D8482" s="282">
        <v>134</v>
      </c>
      <c r="E8482" s="265"/>
    </row>
    <row r="8483" spans="1:5">
      <c r="A8483" s="283">
        <v>23295</v>
      </c>
      <c r="B8483" s="176">
        <v>0</v>
      </c>
      <c r="C8483" s="176">
        <v>0</v>
      </c>
      <c r="D8483" s="282">
        <v>87</v>
      </c>
      <c r="E8483" s="265"/>
    </row>
    <row r="8484" spans="1:5">
      <c r="A8484" s="283">
        <v>23297</v>
      </c>
      <c r="B8484" s="176">
        <v>0</v>
      </c>
      <c r="C8484" s="176">
        <v>0</v>
      </c>
      <c r="D8484" s="282">
        <v>87</v>
      </c>
      <c r="E8484" s="265"/>
    </row>
    <row r="8485" spans="1:5">
      <c r="A8485" s="283">
        <v>23298</v>
      </c>
      <c r="B8485" s="176">
        <v>0</v>
      </c>
      <c r="C8485" s="176">
        <v>0</v>
      </c>
      <c r="D8485" s="282">
        <v>87</v>
      </c>
      <c r="E8485" s="265"/>
    </row>
    <row r="8486" spans="1:5">
      <c r="A8486" s="283">
        <v>23301</v>
      </c>
      <c r="B8486" s="176">
        <v>55.5</v>
      </c>
      <c r="C8486" s="176">
        <v>40.299999999999997</v>
      </c>
      <c r="D8486" s="282">
        <v>87</v>
      </c>
      <c r="E8486" s="265"/>
    </row>
    <row r="8487" spans="1:5">
      <c r="A8487" s="283">
        <v>23302</v>
      </c>
      <c r="B8487" s="176">
        <v>78.8</v>
      </c>
      <c r="C8487" s="176">
        <v>44.4</v>
      </c>
      <c r="D8487" s="282">
        <v>87</v>
      </c>
      <c r="E8487" s="265"/>
    </row>
    <row r="8488" spans="1:5">
      <c r="A8488" s="283">
        <v>23303</v>
      </c>
      <c r="B8488" s="176">
        <v>79</v>
      </c>
      <c r="C8488" s="176">
        <v>44.7</v>
      </c>
      <c r="D8488" s="282">
        <v>87</v>
      </c>
      <c r="E8488" s="265"/>
    </row>
    <row r="8489" spans="1:5">
      <c r="A8489" s="283">
        <v>23304</v>
      </c>
      <c r="B8489" s="176">
        <v>0</v>
      </c>
      <c r="C8489" s="176">
        <v>0</v>
      </c>
      <c r="D8489" s="282">
        <v>87</v>
      </c>
      <c r="E8489" s="265"/>
    </row>
    <row r="8490" spans="1:5">
      <c r="A8490" s="283">
        <v>23306</v>
      </c>
      <c r="B8490" s="176">
        <v>59.7</v>
      </c>
      <c r="C8490" s="176">
        <v>46.4</v>
      </c>
      <c r="D8490" s="282">
        <v>96</v>
      </c>
      <c r="E8490" s="265"/>
    </row>
    <row r="8491" spans="1:5">
      <c r="A8491" s="283">
        <v>23307</v>
      </c>
      <c r="B8491" s="176">
        <v>41.3</v>
      </c>
      <c r="C8491" s="176">
        <v>45.5</v>
      </c>
      <c r="D8491" s="282">
        <v>87</v>
      </c>
      <c r="E8491" s="265"/>
    </row>
    <row r="8492" spans="1:5">
      <c r="A8492" s="283">
        <v>23308</v>
      </c>
      <c r="B8492" s="176">
        <v>59.4</v>
      </c>
      <c r="C8492" s="176">
        <v>40.6</v>
      </c>
      <c r="D8492" s="282">
        <v>87</v>
      </c>
      <c r="E8492" s="265"/>
    </row>
    <row r="8493" spans="1:5">
      <c r="A8493" s="283">
        <v>23310</v>
      </c>
      <c r="B8493" s="176">
        <v>47.5</v>
      </c>
      <c r="C8493" s="176">
        <v>45.7</v>
      </c>
      <c r="D8493" s="282">
        <v>119</v>
      </c>
      <c r="E8493" s="265"/>
    </row>
    <row r="8494" spans="1:5">
      <c r="A8494" s="283">
        <v>23313</v>
      </c>
      <c r="B8494" s="176">
        <v>41</v>
      </c>
      <c r="C8494" s="176">
        <v>50.6</v>
      </c>
      <c r="D8494" s="282">
        <v>87</v>
      </c>
      <c r="E8494" s="265"/>
    </row>
    <row r="8495" spans="1:5">
      <c r="A8495" s="283">
        <v>23314</v>
      </c>
      <c r="B8495" s="176">
        <v>347.5</v>
      </c>
      <c r="C8495" s="176">
        <v>41.6</v>
      </c>
      <c r="D8495" s="282">
        <v>87</v>
      </c>
      <c r="E8495" s="265"/>
    </row>
    <row r="8496" spans="1:5">
      <c r="A8496" s="283">
        <v>23315</v>
      </c>
      <c r="B8496" s="176">
        <v>49.1</v>
      </c>
      <c r="C8496" s="176">
        <v>43.7</v>
      </c>
      <c r="D8496" s="282">
        <v>87</v>
      </c>
      <c r="E8496" s="265"/>
    </row>
    <row r="8497" spans="1:5">
      <c r="A8497" s="283">
        <v>23316</v>
      </c>
      <c r="B8497" s="176">
        <v>142.19999999999999</v>
      </c>
      <c r="C8497" s="176">
        <v>44.8</v>
      </c>
      <c r="D8497" s="282">
        <v>87</v>
      </c>
      <c r="E8497" s="265"/>
    </row>
    <row r="8498" spans="1:5">
      <c r="A8498" s="283">
        <v>23320</v>
      </c>
      <c r="B8498" s="176">
        <v>1629.2</v>
      </c>
      <c r="C8498" s="176">
        <v>35.9</v>
      </c>
      <c r="D8498" s="282">
        <v>184</v>
      </c>
      <c r="E8498" s="265"/>
    </row>
    <row r="8499" spans="1:5">
      <c r="A8499" s="283">
        <v>23321</v>
      </c>
      <c r="B8499" s="176">
        <v>1271.8</v>
      </c>
      <c r="C8499" s="176">
        <v>38</v>
      </c>
      <c r="D8499" s="282">
        <v>123</v>
      </c>
      <c r="E8499" s="265"/>
    </row>
    <row r="8500" spans="1:5">
      <c r="A8500" s="283">
        <v>23322</v>
      </c>
      <c r="B8500" s="176">
        <v>394.9</v>
      </c>
      <c r="C8500" s="176">
        <v>38.799999999999997</v>
      </c>
      <c r="D8500" s="282">
        <v>128</v>
      </c>
      <c r="E8500" s="265"/>
    </row>
    <row r="8501" spans="1:5">
      <c r="A8501" s="283">
        <v>23323</v>
      </c>
      <c r="B8501" s="176">
        <v>304.2</v>
      </c>
      <c r="C8501" s="176">
        <v>36.4</v>
      </c>
      <c r="D8501" s="282">
        <v>115</v>
      </c>
      <c r="E8501" s="265"/>
    </row>
    <row r="8502" spans="1:5">
      <c r="A8502" s="283">
        <v>23324</v>
      </c>
      <c r="B8502" s="176">
        <v>3375.7</v>
      </c>
      <c r="C8502" s="176">
        <v>32.700000000000003</v>
      </c>
      <c r="D8502" s="282">
        <v>107</v>
      </c>
      <c r="E8502" s="265"/>
    </row>
    <row r="8503" spans="1:5">
      <c r="A8503" s="283">
        <v>23325</v>
      </c>
      <c r="B8503" s="176">
        <v>4795.7</v>
      </c>
      <c r="C8503" s="176">
        <v>35.5</v>
      </c>
      <c r="D8503" s="282">
        <v>115</v>
      </c>
      <c r="E8503" s="265"/>
    </row>
    <row r="8504" spans="1:5">
      <c r="A8504" s="283">
        <v>23326</v>
      </c>
      <c r="B8504" s="176">
        <v>0</v>
      </c>
      <c r="C8504" s="176">
        <v>0</v>
      </c>
      <c r="D8504" s="282">
        <v>87</v>
      </c>
      <c r="E8504" s="265"/>
    </row>
    <row r="8505" spans="1:5">
      <c r="A8505" s="283">
        <v>23327</v>
      </c>
      <c r="B8505" s="176">
        <v>0</v>
      </c>
      <c r="C8505" s="176">
        <v>0</v>
      </c>
      <c r="D8505" s="282">
        <v>87</v>
      </c>
      <c r="E8505" s="265"/>
    </row>
    <row r="8506" spans="1:5">
      <c r="A8506" s="283">
        <v>23328</v>
      </c>
      <c r="B8506" s="176">
        <v>0</v>
      </c>
      <c r="C8506" s="176">
        <v>0</v>
      </c>
      <c r="D8506" s="282">
        <v>87</v>
      </c>
      <c r="E8506" s="265"/>
    </row>
    <row r="8507" spans="1:5">
      <c r="A8507" s="283">
        <v>23336</v>
      </c>
      <c r="B8507" s="176">
        <v>389.3</v>
      </c>
      <c r="C8507" s="176">
        <v>52</v>
      </c>
      <c r="D8507" s="282">
        <v>87</v>
      </c>
      <c r="E8507" s="265"/>
    </row>
    <row r="8508" spans="1:5">
      <c r="A8508" s="283">
        <v>23337</v>
      </c>
      <c r="B8508" s="176">
        <v>20.8</v>
      </c>
      <c r="C8508" s="176">
        <v>45</v>
      </c>
      <c r="D8508" s="282">
        <v>97</v>
      </c>
      <c r="E8508" s="265"/>
    </row>
    <row r="8509" spans="1:5">
      <c r="A8509" s="283">
        <v>23341</v>
      </c>
      <c r="B8509" s="176">
        <v>0</v>
      </c>
      <c r="C8509" s="176">
        <v>0</v>
      </c>
      <c r="D8509" s="282">
        <v>87</v>
      </c>
      <c r="E8509" s="265"/>
    </row>
    <row r="8510" spans="1:5">
      <c r="A8510" s="283">
        <v>23345</v>
      </c>
      <c r="B8510" s="176">
        <v>0</v>
      </c>
      <c r="C8510" s="176">
        <v>0</v>
      </c>
      <c r="D8510" s="282">
        <v>87</v>
      </c>
      <c r="E8510" s="265"/>
    </row>
    <row r="8511" spans="1:5">
      <c r="A8511" s="283">
        <v>23347</v>
      </c>
      <c r="B8511" s="176">
        <v>0</v>
      </c>
      <c r="C8511" s="176">
        <v>0</v>
      </c>
      <c r="D8511" s="282">
        <v>87</v>
      </c>
      <c r="E8511" s="265"/>
    </row>
    <row r="8512" spans="1:5">
      <c r="A8512" s="283">
        <v>23350</v>
      </c>
      <c r="B8512" s="176">
        <v>94.5</v>
      </c>
      <c r="C8512" s="176">
        <v>49.7</v>
      </c>
      <c r="D8512" s="282">
        <v>115</v>
      </c>
      <c r="E8512" s="265"/>
    </row>
    <row r="8513" spans="1:5">
      <c r="A8513" s="283">
        <v>23354</v>
      </c>
      <c r="B8513" s="176">
        <v>70.099999999999994</v>
      </c>
      <c r="C8513" s="176">
        <v>50.1</v>
      </c>
      <c r="D8513" s="282">
        <v>97</v>
      </c>
      <c r="E8513" s="265"/>
    </row>
    <row r="8514" spans="1:5">
      <c r="A8514" s="283">
        <v>23356</v>
      </c>
      <c r="B8514" s="176">
        <v>88.9</v>
      </c>
      <c r="C8514" s="176">
        <v>46</v>
      </c>
      <c r="D8514" s="282">
        <v>87</v>
      </c>
      <c r="E8514" s="265"/>
    </row>
    <row r="8515" spans="1:5">
      <c r="A8515" s="283">
        <v>23357</v>
      </c>
      <c r="B8515" s="176">
        <v>89.7</v>
      </c>
      <c r="C8515" s="176">
        <v>36.5</v>
      </c>
      <c r="D8515" s="282">
        <v>87</v>
      </c>
      <c r="E8515" s="265"/>
    </row>
    <row r="8516" spans="1:5">
      <c r="A8516" s="283">
        <v>23358</v>
      </c>
      <c r="B8516" s="176">
        <v>50.7</v>
      </c>
      <c r="C8516" s="176">
        <v>48.4</v>
      </c>
      <c r="D8516" s="282">
        <v>87</v>
      </c>
      <c r="E8516" s="265"/>
    </row>
    <row r="8517" spans="1:5">
      <c r="A8517" s="283">
        <v>23359</v>
      </c>
      <c r="B8517" s="176">
        <v>55.9</v>
      </c>
      <c r="C8517" s="176">
        <v>38.9</v>
      </c>
      <c r="D8517" s="282">
        <v>87</v>
      </c>
      <c r="E8517" s="265"/>
    </row>
    <row r="8518" spans="1:5">
      <c r="A8518" s="283">
        <v>23389</v>
      </c>
      <c r="B8518" s="176">
        <v>149.69999999999999</v>
      </c>
      <c r="C8518" s="176">
        <v>43.3</v>
      </c>
      <c r="D8518" s="282">
        <v>87</v>
      </c>
      <c r="E8518" s="265"/>
    </row>
    <row r="8519" spans="1:5">
      <c r="A8519" s="283">
        <v>23395</v>
      </c>
      <c r="B8519" s="176">
        <v>182.9</v>
      </c>
      <c r="C8519" s="176">
        <v>46.1</v>
      </c>
      <c r="D8519" s="282">
        <v>87</v>
      </c>
      <c r="E8519" s="265"/>
    </row>
    <row r="8520" spans="1:5">
      <c r="A8520" s="283">
        <v>23397</v>
      </c>
      <c r="B8520" s="176">
        <v>107.5</v>
      </c>
      <c r="C8520" s="176">
        <v>41.7</v>
      </c>
      <c r="D8520" s="282">
        <v>116</v>
      </c>
      <c r="E8520" s="265"/>
    </row>
    <row r="8521" spans="1:5">
      <c r="A8521" s="283">
        <v>23398</v>
      </c>
      <c r="B8521" s="176">
        <v>0</v>
      </c>
      <c r="C8521" s="176">
        <v>0</v>
      </c>
      <c r="D8521" s="282">
        <v>87</v>
      </c>
      <c r="E8521" s="265"/>
    </row>
    <row r="8522" spans="1:5">
      <c r="A8522" s="283">
        <v>23401</v>
      </c>
      <c r="B8522" s="176">
        <v>79</v>
      </c>
      <c r="C8522" s="176">
        <v>44.8</v>
      </c>
      <c r="D8522" s="282">
        <v>87</v>
      </c>
      <c r="E8522" s="265"/>
    </row>
    <row r="8523" spans="1:5">
      <c r="A8523" s="283">
        <v>23404</v>
      </c>
      <c r="B8523" s="176">
        <v>43.6</v>
      </c>
      <c r="C8523" s="176">
        <v>49.3</v>
      </c>
      <c r="D8523" s="282">
        <v>87</v>
      </c>
      <c r="E8523" s="265"/>
    </row>
    <row r="8524" spans="1:5">
      <c r="A8524" s="283">
        <v>23405</v>
      </c>
      <c r="B8524" s="176">
        <v>48.2</v>
      </c>
      <c r="C8524" s="176">
        <v>48.5</v>
      </c>
      <c r="D8524" s="282">
        <v>87</v>
      </c>
      <c r="E8524" s="265"/>
    </row>
    <row r="8525" spans="1:5">
      <c r="A8525" s="283">
        <v>23407</v>
      </c>
      <c r="B8525" s="176">
        <v>78.8</v>
      </c>
      <c r="C8525" s="176">
        <v>32.5</v>
      </c>
      <c r="D8525" s="282">
        <v>87</v>
      </c>
      <c r="E8525" s="265"/>
    </row>
    <row r="8526" spans="1:5">
      <c r="A8526" s="283">
        <v>23408</v>
      </c>
      <c r="B8526" s="176">
        <v>0</v>
      </c>
      <c r="C8526" s="176">
        <v>0</v>
      </c>
      <c r="D8526" s="282">
        <v>87</v>
      </c>
      <c r="E8526" s="265"/>
    </row>
    <row r="8527" spans="1:5">
      <c r="A8527" s="283">
        <v>23409</v>
      </c>
      <c r="B8527" s="176">
        <v>50.2</v>
      </c>
      <c r="C8527" s="176">
        <v>40.5</v>
      </c>
      <c r="D8527" s="282">
        <v>87</v>
      </c>
      <c r="E8527" s="265"/>
    </row>
    <row r="8528" spans="1:5">
      <c r="A8528" s="283">
        <v>23410</v>
      </c>
      <c r="B8528" s="176">
        <v>78.099999999999994</v>
      </c>
      <c r="C8528" s="176">
        <v>45.3</v>
      </c>
      <c r="D8528" s="282">
        <v>87</v>
      </c>
      <c r="E8528" s="265"/>
    </row>
    <row r="8529" spans="1:5">
      <c r="A8529" s="283">
        <v>23412</v>
      </c>
      <c r="B8529" s="176">
        <v>111.4</v>
      </c>
      <c r="C8529" s="176">
        <v>48.3</v>
      </c>
      <c r="D8529" s="282">
        <v>87</v>
      </c>
      <c r="E8529" s="265"/>
    </row>
    <row r="8530" spans="1:5">
      <c r="A8530" s="283">
        <v>23413</v>
      </c>
      <c r="B8530" s="176">
        <v>51.5</v>
      </c>
      <c r="C8530" s="176">
        <v>48.5</v>
      </c>
      <c r="D8530" s="282">
        <v>87</v>
      </c>
      <c r="E8530" s="265"/>
    </row>
    <row r="8531" spans="1:5">
      <c r="A8531" s="283">
        <v>23414</v>
      </c>
      <c r="B8531" s="176">
        <v>113</v>
      </c>
      <c r="C8531" s="176">
        <v>36.6</v>
      </c>
      <c r="D8531" s="282">
        <v>87</v>
      </c>
      <c r="E8531" s="265"/>
    </row>
    <row r="8532" spans="1:5">
      <c r="A8532" s="283">
        <v>23415</v>
      </c>
      <c r="B8532" s="176">
        <v>58.5</v>
      </c>
      <c r="C8532" s="176">
        <v>41.1</v>
      </c>
      <c r="D8532" s="282">
        <v>87</v>
      </c>
      <c r="E8532" s="265"/>
    </row>
    <row r="8533" spans="1:5">
      <c r="A8533" s="283">
        <v>23416</v>
      </c>
      <c r="B8533" s="176">
        <v>75</v>
      </c>
      <c r="C8533" s="176">
        <v>44.6</v>
      </c>
      <c r="D8533" s="282">
        <v>87</v>
      </c>
      <c r="E8533" s="265"/>
    </row>
    <row r="8534" spans="1:5">
      <c r="A8534" s="283">
        <v>23417</v>
      </c>
      <c r="B8534" s="176">
        <v>107.5</v>
      </c>
      <c r="C8534" s="176">
        <v>50.2</v>
      </c>
      <c r="D8534" s="282">
        <v>87</v>
      </c>
      <c r="E8534" s="265"/>
    </row>
    <row r="8535" spans="1:5">
      <c r="A8535" s="283">
        <v>23418</v>
      </c>
      <c r="B8535" s="176">
        <v>60.8</v>
      </c>
      <c r="C8535" s="176">
        <v>47.4</v>
      </c>
      <c r="D8535" s="282">
        <v>87</v>
      </c>
      <c r="E8535" s="265"/>
    </row>
    <row r="8536" spans="1:5">
      <c r="A8536" s="283">
        <v>23419</v>
      </c>
      <c r="B8536" s="176">
        <v>0</v>
      </c>
      <c r="C8536" s="176">
        <v>0</v>
      </c>
      <c r="D8536" s="282">
        <v>87</v>
      </c>
      <c r="E8536" s="265"/>
    </row>
    <row r="8537" spans="1:5">
      <c r="A8537" s="283">
        <v>23420</v>
      </c>
      <c r="B8537" s="176">
        <v>39.700000000000003</v>
      </c>
      <c r="C8537" s="176">
        <v>43.9</v>
      </c>
      <c r="D8537" s="282">
        <v>87</v>
      </c>
      <c r="E8537" s="265"/>
    </row>
    <row r="8538" spans="1:5">
      <c r="A8538" s="283">
        <v>23421</v>
      </c>
      <c r="B8538" s="176">
        <v>111.8</v>
      </c>
      <c r="C8538" s="176">
        <v>40.4</v>
      </c>
      <c r="D8538" s="282">
        <v>87</v>
      </c>
      <c r="E8538" s="265"/>
    </row>
    <row r="8539" spans="1:5">
      <c r="A8539" s="283">
        <v>23422</v>
      </c>
      <c r="B8539" s="176">
        <v>0</v>
      </c>
      <c r="C8539" s="176">
        <v>0</v>
      </c>
      <c r="D8539" s="282">
        <v>87</v>
      </c>
      <c r="E8539" s="265"/>
    </row>
    <row r="8540" spans="1:5">
      <c r="A8540" s="283">
        <v>23423</v>
      </c>
      <c r="B8540" s="176">
        <v>56.2</v>
      </c>
      <c r="C8540" s="176">
        <v>39.299999999999997</v>
      </c>
      <c r="D8540" s="282">
        <v>87</v>
      </c>
      <c r="E8540" s="265"/>
    </row>
    <row r="8541" spans="1:5">
      <c r="A8541" s="283">
        <v>23424</v>
      </c>
      <c r="B8541" s="176">
        <v>323.60000000000002</v>
      </c>
      <c r="C8541" s="176">
        <v>40.9</v>
      </c>
      <c r="D8541" s="282">
        <v>87</v>
      </c>
      <c r="E8541" s="265"/>
    </row>
    <row r="8542" spans="1:5">
      <c r="A8542" s="283">
        <v>23426</v>
      </c>
      <c r="B8542" s="176">
        <v>40.299999999999997</v>
      </c>
      <c r="C8542" s="176">
        <v>48.5</v>
      </c>
      <c r="D8542" s="282">
        <v>87</v>
      </c>
      <c r="E8542" s="265"/>
    </row>
    <row r="8543" spans="1:5">
      <c r="A8543" s="283">
        <v>23427</v>
      </c>
      <c r="B8543" s="176">
        <v>0</v>
      </c>
      <c r="C8543" s="176">
        <v>0</v>
      </c>
      <c r="D8543" s="282">
        <v>87</v>
      </c>
      <c r="E8543" s="265"/>
    </row>
    <row r="8544" spans="1:5">
      <c r="A8544" s="283">
        <v>23430</v>
      </c>
      <c r="B8544" s="176">
        <v>148.4</v>
      </c>
      <c r="C8544" s="176">
        <v>44.4</v>
      </c>
      <c r="D8544" s="282">
        <v>102</v>
      </c>
      <c r="E8544" s="265"/>
    </row>
    <row r="8545" spans="1:5">
      <c r="A8545" s="283">
        <v>23431</v>
      </c>
      <c r="B8545" s="176">
        <v>0</v>
      </c>
      <c r="C8545" s="176">
        <v>0</v>
      </c>
      <c r="D8545" s="282">
        <v>87</v>
      </c>
      <c r="E8545" s="265"/>
    </row>
    <row r="8546" spans="1:5">
      <c r="A8546" s="283">
        <v>23432</v>
      </c>
      <c r="B8546" s="176">
        <v>113.8</v>
      </c>
      <c r="C8546" s="176">
        <v>47.4</v>
      </c>
      <c r="D8546" s="282">
        <v>87</v>
      </c>
      <c r="E8546" s="265"/>
    </row>
    <row r="8547" spans="1:5">
      <c r="A8547" s="283">
        <v>23433</v>
      </c>
      <c r="B8547" s="176">
        <v>660.5</v>
      </c>
      <c r="C8547" s="176">
        <v>49.5</v>
      </c>
      <c r="D8547" s="282">
        <v>87</v>
      </c>
      <c r="E8547" s="265"/>
    </row>
    <row r="8548" spans="1:5">
      <c r="A8548" s="283">
        <v>23434</v>
      </c>
      <c r="B8548" s="176">
        <v>242.6</v>
      </c>
      <c r="C8548" s="176">
        <v>37.4</v>
      </c>
      <c r="D8548" s="282">
        <v>133</v>
      </c>
      <c r="E8548" s="265"/>
    </row>
    <row r="8549" spans="1:5">
      <c r="A8549" s="283">
        <v>23435</v>
      </c>
      <c r="B8549" s="176">
        <v>672.6</v>
      </c>
      <c r="C8549" s="176">
        <v>35.9</v>
      </c>
      <c r="D8549" s="282">
        <v>110</v>
      </c>
      <c r="E8549" s="265"/>
    </row>
    <row r="8550" spans="1:5">
      <c r="A8550" s="283">
        <v>23436</v>
      </c>
      <c r="B8550" s="176">
        <v>656.5</v>
      </c>
      <c r="C8550" s="176">
        <v>46.7</v>
      </c>
      <c r="D8550" s="282">
        <v>87</v>
      </c>
      <c r="E8550" s="265"/>
    </row>
    <row r="8551" spans="1:5">
      <c r="A8551" s="283">
        <v>23437</v>
      </c>
      <c r="B8551" s="176">
        <v>44.6</v>
      </c>
      <c r="C8551" s="176">
        <v>44.5</v>
      </c>
      <c r="D8551" s="282">
        <v>87</v>
      </c>
      <c r="E8551" s="265"/>
    </row>
    <row r="8552" spans="1:5">
      <c r="A8552" s="283">
        <v>23438</v>
      </c>
      <c r="B8552" s="176">
        <v>34.9</v>
      </c>
      <c r="C8552" s="176">
        <v>43</v>
      </c>
      <c r="D8552" s="282">
        <v>87</v>
      </c>
      <c r="E8552" s="265"/>
    </row>
    <row r="8553" spans="1:5">
      <c r="A8553" s="283">
        <v>23439</v>
      </c>
      <c r="B8553" s="176">
        <v>0</v>
      </c>
      <c r="C8553" s="176">
        <v>0</v>
      </c>
      <c r="D8553" s="282">
        <v>87</v>
      </c>
      <c r="E8553" s="265"/>
    </row>
    <row r="8554" spans="1:5">
      <c r="A8554" s="283">
        <v>23440</v>
      </c>
      <c r="B8554" s="176">
        <v>0</v>
      </c>
      <c r="C8554" s="176">
        <v>0</v>
      </c>
      <c r="D8554" s="282">
        <v>87</v>
      </c>
      <c r="E8554" s="265"/>
    </row>
    <row r="8555" spans="1:5">
      <c r="A8555" s="283">
        <v>23441</v>
      </c>
      <c r="B8555" s="176">
        <v>93.2</v>
      </c>
      <c r="C8555" s="176">
        <v>34.200000000000003</v>
      </c>
      <c r="D8555" s="282">
        <v>87</v>
      </c>
      <c r="E8555" s="265"/>
    </row>
    <row r="8556" spans="1:5">
      <c r="A8556" s="283">
        <v>23442</v>
      </c>
      <c r="B8556" s="176">
        <v>48.5</v>
      </c>
      <c r="C8556" s="176">
        <v>44</v>
      </c>
      <c r="D8556" s="282">
        <v>87</v>
      </c>
      <c r="E8556" s="265"/>
    </row>
    <row r="8557" spans="1:5">
      <c r="A8557" s="283">
        <v>23443</v>
      </c>
      <c r="B8557" s="176">
        <v>0</v>
      </c>
      <c r="C8557" s="176">
        <v>0</v>
      </c>
      <c r="D8557" s="282">
        <v>87</v>
      </c>
      <c r="E8557" s="265"/>
    </row>
    <row r="8558" spans="1:5">
      <c r="A8558" s="283">
        <v>23450</v>
      </c>
      <c r="B8558" s="176">
        <v>0</v>
      </c>
      <c r="C8558" s="176">
        <v>0</v>
      </c>
      <c r="D8558" s="282">
        <v>87</v>
      </c>
      <c r="E8558" s="265"/>
    </row>
    <row r="8559" spans="1:5">
      <c r="A8559" s="283">
        <v>23451</v>
      </c>
      <c r="B8559" s="176">
        <v>2280.1999999999998</v>
      </c>
      <c r="C8559" s="176">
        <v>37.299999999999997</v>
      </c>
      <c r="D8559" s="282">
        <v>176</v>
      </c>
      <c r="E8559" s="265"/>
    </row>
    <row r="8560" spans="1:5">
      <c r="A8560" s="283">
        <v>23452</v>
      </c>
      <c r="B8560" s="176">
        <v>4143</v>
      </c>
      <c r="C8560" s="176">
        <v>35</v>
      </c>
      <c r="D8560" s="282">
        <v>175</v>
      </c>
      <c r="E8560" s="265"/>
    </row>
    <row r="8561" spans="1:5">
      <c r="A8561" s="283">
        <v>23453</v>
      </c>
      <c r="B8561" s="176">
        <v>3424.1</v>
      </c>
      <c r="C8561" s="176">
        <v>31.3</v>
      </c>
      <c r="D8561" s="282">
        <v>113</v>
      </c>
      <c r="E8561" s="265"/>
    </row>
    <row r="8562" spans="1:5">
      <c r="A8562" s="283">
        <v>23454</v>
      </c>
      <c r="B8562" s="176">
        <v>2138.4</v>
      </c>
      <c r="C8562" s="176">
        <v>34.700000000000003</v>
      </c>
      <c r="D8562" s="282">
        <v>135</v>
      </c>
      <c r="E8562" s="265"/>
    </row>
    <row r="8563" spans="1:5">
      <c r="A8563" s="283">
        <v>23455</v>
      </c>
      <c r="B8563" s="176">
        <v>2950.2</v>
      </c>
      <c r="C8563" s="176">
        <v>36.1</v>
      </c>
      <c r="D8563" s="282">
        <v>136</v>
      </c>
      <c r="E8563" s="265"/>
    </row>
    <row r="8564" spans="1:5">
      <c r="A8564" s="283">
        <v>23456</v>
      </c>
      <c r="B8564" s="176">
        <v>884</v>
      </c>
      <c r="C8564" s="176">
        <v>37.1</v>
      </c>
      <c r="D8564" s="282">
        <v>124</v>
      </c>
      <c r="E8564" s="265"/>
    </row>
    <row r="8565" spans="1:5">
      <c r="A8565" s="283">
        <v>23457</v>
      </c>
      <c r="B8565" s="176">
        <v>56.1</v>
      </c>
      <c r="C8565" s="176">
        <v>44.1</v>
      </c>
      <c r="D8565" s="282">
        <v>87</v>
      </c>
      <c r="E8565" s="265"/>
    </row>
    <row r="8566" spans="1:5">
      <c r="A8566" s="283">
        <v>23459</v>
      </c>
      <c r="B8566" s="176">
        <v>0</v>
      </c>
      <c r="C8566" s="176">
        <v>0</v>
      </c>
      <c r="D8566" s="282">
        <v>87</v>
      </c>
      <c r="E8566" s="265"/>
    </row>
    <row r="8567" spans="1:5">
      <c r="A8567" s="283">
        <v>23460</v>
      </c>
      <c r="B8567" s="176">
        <v>0</v>
      </c>
      <c r="C8567" s="176">
        <v>0</v>
      </c>
      <c r="D8567" s="282">
        <v>87</v>
      </c>
      <c r="E8567" s="265"/>
    </row>
    <row r="8568" spans="1:5">
      <c r="A8568" s="283">
        <v>23461</v>
      </c>
      <c r="B8568" s="176">
        <v>406.6</v>
      </c>
      <c r="C8568" s="176">
        <v>22.5</v>
      </c>
      <c r="D8568" s="282">
        <v>96</v>
      </c>
      <c r="E8568" s="265"/>
    </row>
    <row r="8569" spans="1:5">
      <c r="A8569" s="283">
        <v>23462</v>
      </c>
      <c r="B8569" s="176">
        <v>5221.8</v>
      </c>
      <c r="C8569" s="176">
        <v>32.299999999999997</v>
      </c>
      <c r="D8569" s="282">
        <v>184</v>
      </c>
      <c r="E8569" s="265"/>
    </row>
    <row r="8570" spans="1:5">
      <c r="A8570" s="283">
        <v>23463</v>
      </c>
      <c r="B8570" s="176">
        <v>0</v>
      </c>
      <c r="C8570" s="176">
        <v>0</v>
      </c>
      <c r="D8570" s="282">
        <v>87</v>
      </c>
      <c r="E8570" s="265"/>
    </row>
    <row r="8571" spans="1:5">
      <c r="A8571" s="283">
        <v>23464</v>
      </c>
      <c r="B8571" s="176">
        <v>4161.6000000000004</v>
      </c>
      <c r="C8571" s="176">
        <v>36</v>
      </c>
      <c r="D8571" s="282">
        <v>172</v>
      </c>
      <c r="E8571" s="265"/>
    </row>
    <row r="8572" spans="1:5">
      <c r="A8572" s="283">
        <v>23465</v>
      </c>
      <c r="B8572" s="176">
        <v>0</v>
      </c>
      <c r="C8572" s="176">
        <v>0</v>
      </c>
      <c r="D8572" s="282">
        <v>87</v>
      </c>
      <c r="E8572" s="265"/>
    </row>
    <row r="8573" spans="1:5">
      <c r="A8573" s="283">
        <v>23466</v>
      </c>
      <c r="B8573" s="176">
        <v>0</v>
      </c>
      <c r="C8573" s="176">
        <v>0</v>
      </c>
      <c r="D8573" s="282">
        <v>87</v>
      </c>
      <c r="E8573" s="265"/>
    </row>
    <row r="8574" spans="1:5">
      <c r="A8574" s="283">
        <v>23467</v>
      </c>
      <c r="B8574" s="176">
        <v>0</v>
      </c>
      <c r="C8574" s="176">
        <v>0</v>
      </c>
      <c r="D8574" s="282">
        <v>87</v>
      </c>
      <c r="E8574" s="265"/>
    </row>
    <row r="8575" spans="1:5">
      <c r="A8575" s="283">
        <v>23471</v>
      </c>
      <c r="B8575" s="176">
        <v>0</v>
      </c>
      <c r="C8575" s="176">
        <v>0</v>
      </c>
      <c r="D8575" s="282">
        <v>87</v>
      </c>
      <c r="E8575" s="265"/>
    </row>
    <row r="8576" spans="1:5">
      <c r="A8576" s="283">
        <v>23480</v>
      </c>
      <c r="B8576" s="176">
        <v>0</v>
      </c>
      <c r="C8576" s="176">
        <v>0</v>
      </c>
      <c r="D8576" s="282">
        <v>87</v>
      </c>
      <c r="E8576" s="265"/>
    </row>
    <row r="8577" spans="1:5">
      <c r="A8577" s="283">
        <v>23482</v>
      </c>
      <c r="B8577" s="176">
        <v>0</v>
      </c>
      <c r="C8577" s="176">
        <v>0</v>
      </c>
      <c r="D8577" s="282">
        <v>87</v>
      </c>
      <c r="E8577" s="265"/>
    </row>
    <row r="8578" spans="1:5">
      <c r="A8578" s="283">
        <v>23483</v>
      </c>
      <c r="B8578" s="176">
        <v>103.1</v>
      </c>
      <c r="C8578" s="176">
        <v>38.299999999999997</v>
      </c>
      <c r="D8578" s="282">
        <v>87</v>
      </c>
      <c r="E8578" s="265"/>
    </row>
    <row r="8579" spans="1:5">
      <c r="A8579" s="283">
        <v>23486</v>
      </c>
      <c r="B8579" s="176">
        <v>60.4</v>
      </c>
      <c r="C8579" s="176">
        <v>48.4</v>
      </c>
      <c r="D8579" s="282">
        <v>87</v>
      </c>
      <c r="E8579" s="265"/>
    </row>
    <row r="8580" spans="1:5">
      <c r="A8580" s="283">
        <v>23487</v>
      </c>
      <c r="B8580" s="176">
        <v>72</v>
      </c>
      <c r="C8580" s="176">
        <v>43.5</v>
      </c>
      <c r="D8580" s="282">
        <v>87</v>
      </c>
      <c r="E8580" s="265"/>
    </row>
    <row r="8581" spans="1:5">
      <c r="A8581" s="283">
        <v>23488</v>
      </c>
      <c r="B8581" s="176">
        <v>57.6</v>
      </c>
      <c r="C8581" s="176">
        <v>46.9</v>
      </c>
      <c r="D8581" s="282">
        <v>87</v>
      </c>
      <c r="E8581" s="265"/>
    </row>
    <row r="8582" spans="1:5">
      <c r="A8582" s="283">
        <v>23501</v>
      </c>
      <c r="B8582" s="176">
        <v>3852.8</v>
      </c>
      <c r="C8582" s="176">
        <v>38.799999999999997</v>
      </c>
      <c r="D8582" s="282">
        <v>87</v>
      </c>
      <c r="E8582" s="265"/>
    </row>
    <row r="8583" spans="1:5">
      <c r="A8583" s="283">
        <v>23502</v>
      </c>
      <c r="B8583" s="176">
        <v>2532.1</v>
      </c>
      <c r="C8583" s="176">
        <v>37.4</v>
      </c>
      <c r="D8583" s="282">
        <v>188</v>
      </c>
      <c r="E8583" s="265"/>
    </row>
    <row r="8584" spans="1:5">
      <c r="A8584" s="283">
        <v>23503</v>
      </c>
      <c r="B8584" s="176">
        <v>4754.7</v>
      </c>
      <c r="C8584" s="176">
        <v>32.9</v>
      </c>
      <c r="D8584" s="282">
        <v>106</v>
      </c>
      <c r="E8584" s="265"/>
    </row>
    <row r="8585" spans="1:5">
      <c r="A8585" s="283">
        <v>23504</v>
      </c>
      <c r="B8585" s="176">
        <v>6006</v>
      </c>
      <c r="C8585" s="176">
        <v>27.6</v>
      </c>
      <c r="D8585" s="282">
        <v>114</v>
      </c>
      <c r="E8585" s="265"/>
    </row>
    <row r="8586" spans="1:5">
      <c r="A8586" s="283">
        <v>23505</v>
      </c>
      <c r="B8586" s="176">
        <v>3116.9</v>
      </c>
      <c r="C8586" s="176">
        <v>29.6</v>
      </c>
      <c r="D8586" s="282">
        <v>174</v>
      </c>
      <c r="E8586" s="265"/>
    </row>
    <row r="8587" spans="1:5">
      <c r="A8587" s="283">
        <v>23506</v>
      </c>
      <c r="B8587" s="176">
        <v>0</v>
      </c>
      <c r="C8587" s="176">
        <v>0</v>
      </c>
      <c r="D8587" s="282">
        <v>87</v>
      </c>
      <c r="E8587" s="265"/>
    </row>
    <row r="8588" spans="1:5">
      <c r="A8588" s="283">
        <v>23507</v>
      </c>
      <c r="B8588" s="176">
        <v>31831.9</v>
      </c>
      <c r="C8588" s="176">
        <v>24.7</v>
      </c>
      <c r="D8588" s="282">
        <v>112</v>
      </c>
      <c r="E8588" s="265"/>
    </row>
    <row r="8589" spans="1:5">
      <c r="A8589" s="283">
        <v>23508</v>
      </c>
      <c r="B8589" s="176">
        <v>7589.8</v>
      </c>
      <c r="C8589" s="176">
        <v>24.2</v>
      </c>
      <c r="D8589" s="282">
        <v>126</v>
      </c>
      <c r="E8589" s="265"/>
    </row>
    <row r="8590" spans="1:5">
      <c r="A8590" s="283">
        <v>23509</v>
      </c>
      <c r="B8590" s="176">
        <v>5132.8999999999996</v>
      </c>
      <c r="C8590" s="176">
        <v>38</v>
      </c>
      <c r="D8590" s="282">
        <v>155</v>
      </c>
      <c r="E8590" s="265"/>
    </row>
    <row r="8591" spans="1:5">
      <c r="A8591" s="283">
        <v>23510</v>
      </c>
      <c r="B8591" s="176">
        <v>5439.9</v>
      </c>
      <c r="C8591" s="176">
        <v>34</v>
      </c>
      <c r="D8591" s="282">
        <v>135</v>
      </c>
      <c r="E8591" s="265"/>
    </row>
    <row r="8592" spans="1:5">
      <c r="A8592" s="283">
        <v>23511</v>
      </c>
      <c r="B8592" s="176">
        <v>2185.1</v>
      </c>
      <c r="C8592" s="176">
        <v>21.4</v>
      </c>
      <c r="D8592" s="282">
        <v>126</v>
      </c>
      <c r="E8592" s="265"/>
    </row>
    <row r="8593" spans="1:5">
      <c r="A8593" s="283">
        <v>23513</v>
      </c>
      <c r="B8593" s="176">
        <v>5632.3</v>
      </c>
      <c r="C8593" s="176">
        <v>33.4</v>
      </c>
      <c r="D8593" s="282">
        <v>140</v>
      </c>
      <c r="E8593" s="265"/>
    </row>
    <row r="8594" spans="1:5">
      <c r="A8594" s="283">
        <v>23514</v>
      </c>
      <c r="B8594" s="176">
        <v>0</v>
      </c>
      <c r="C8594" s="176">
        <v>0</v>
      </c>
      <c r="D8594" s="282">
        <v>87</v>
      </c>
      <c r="E8594" s="265"/>
    </row>
    <row r="8595" spans="1:5">
      <c r="A8595" s="283">
        <v>23515</v>
      </c>
      <c r="B8595" s="176">
        <v>0</v>
      </c>
      <c r="C8595" s="176">
        <v>0</v>
      </c>
      <c r="D8595" s="282">
        <v>87</v>
      </c>
      <c r="E8595" s="265"/>
    </row>
    <row r="8596" spans="1:5">
      <c r="A8596" s="283">
        <v>23517</v>
      </c>
      <c r="B8596" s="176">
        <v>7229.4</v>
      </c>
      <c r="C8596" s="176">
        <v>32.200000000000003</v>
      </c>
      <c r="D8596" s="282">
        <v>138</v>
      </c>
      <c r="E8596" s="265"/>
    </row>
    <row r="8597" spans="1:5">
      <c r="A8597" s="283">
        <v>23518</v>
      </c>
      <c r="B8597" s="176">
        <v>4565.1000000000004</v>
      </c>
      <c r="C8597" s="176">
        <v>36.200000000000003</v>
      </c>
      <c r="D8597" s="282">
        <v>132</v>
      </c>
      <c r="E8597" s="265"/>
    </row>
    <row r="8598" spans="1:5">
      <c r="A8598" s="283">
        <v>23523</v>
      </c>
      <c r="B8598" s="176">
        <v>3606.1</v>
      </c>
      <c r="C8598" s="176">
        <v>28.7</v>
      </c>
      <c r="D8598" s="282">
        <v>126</v>
      </c>
      <c r="E8598" s="265"/>
    </row>
    <row r="8599" spans="1:5">
      <c r="A8599" s="283">
        <v>23529</v>
      </c>
      <c r="B8599" s="176">
        <v>0</v>
      </c>
      <c r="C8599" s="176">
        <v>0</v>
      </c>
      <c r="D8599" s="282">
        <v>87</v>
      </c>
      <c r="E8599" s="265"/>
    </row>
    <row r="8600" spans="1:5">
      <c r="A8600" s="283">
        <v>23541</v>
      </c>
      <c r="B8600" s="176">
        <v>2946.9</v>
      </c>
      <c r="C8600" s="176">
        <v>30.7</v>
      </c>
      <c r="D8600" s="282">
        <v>87</v>
      </c>
      <c r="E8600" s="265"/>
    </row>
    <row r="8601" spans="1:5">
      <c r="A8601" s="283">
        <v>23551</v>
      </c>
      <c r="B8601" s="176">
        <v>0</v>
      </c>
      <c r="C8601" s="176">
        <v>0</v>
      </c>
      <c r="D8601" s="282">
        <v>87</v>
      </c>
      <c r="E8601" s="265"/>
    </row>
    <row r="8602" spans="1:5">
      <c r="A8602" s="283">
        <v>23601</v>
      </c>
      <c r="B8602" s="176">
        <v>3314.7</v>
      </c>
      <c r="C8602" s="176">
        <v>37.1</v>
      </c>
      <c r="D8602" s="282">
        <v>134</v>
      </c>
      <c r="E8602" s="265"/>
    </row>
    <row r="8603" spans="1:5">
      <c r="A8603" s="283">
        <v>23602</v>
      </c>
      <c r="B8603" s="176">
        <v>3117.8</v>
      </c>
      <c r="C8603" s="176">
        <v>34.700000000000003</v>
      </c>
      <c r="D8603" s="282">
        <v>144</v>
      </c>
      <c r="E8603" s="265"/>
    </row>
    <row r="8604" spans="1:5">
      <c r="A8604" s="283">
        <v>23603</v>
      </c>
      <c r="B8604" s="176">
        <v>584.70000000000005</v>
      </c>
      <c r="C8604" s="176">
        <v>25</v>
      </c>
      <c r="D8604" s="282">
        <v>87</v>
      </c>
      <c r="E8604" s="265"/>
    </row>
    <row r="8605" spans="1:5">
      <c r="A8605" s="283">
        <v>23604</v>
      </c>
      <c r="B8605" s="176">
        <v>585.70000000000005</v>
      </c>
      <c r="C8605" s="176">
        <v>22.9</v>
      </c>
      <c r="D8605" s="282">
        <v>126</v>
      </c>
      <c r="E8605" s="265"/>
    </row>
    <row r="8606" spans="1:5">
      <c r="A8606" s="283">
        <v>23605</v>
      </c>
      <c r="B8606" s="176">
        <v>3936.5</v>
      </c>
      <c r="C8606" s="176">
        <v>35.299999999999997</v>
      </c>
      <c r="D8606" s="282">
        <v>112</v>
      </c>
      <c r="E8606" s="265"/>
    </row>
    <row r="8607" spans="1:5">
      <c r="A8607" s="283">
        <v>23606</v>
      </c>
      <c r="B8607" s="176">
        <v>2936.9</v>
      </c>
      <c r="C8607" s="176">
        <v>31.7</v>
      </c>
      <c r="D8607" s="282">
        <v>184</v>
      </c>
      <c r="E8607" s="265"/>
    </row>
    <row r="8608" spans="1:5">
      <c r="A8608" s="283">
        <v>23607</v>
      </c>
      <c r="B8608" s="176">
        <v>4075.5</v>
      </c>
      <c r="C8608" s="176">
        <v>32.799999999999997</v>
      </c>
      <c r="D8608" s="282">
        <v>122</v>
      </c>
      <c r="E8608" s="265"/>
    </row>
    <row r="8609" spans="1:5">
      <c r="A8609" s="283">
        <v>23608</v>
      </c>
      <c r="B8609" s="176">
        <v>3865.6</v>
      </c>
      <c r="C8609" s="176">
        <v>31.8</v>
      </c>
      <c r="D8609" s="282">
        <v>112</v>
      </c>
      <c r="E8609" s="265"/>
    </row>
    <row r="8610" spans="1:5">
      <c r="A8610" s="283">
        <v>23609</v>
      </c>
      <c r="B8610" s="176">
        <v>0</v>
      </c>
      <c r="C8610" s="176">
        <v>0</v>
      </c>
      <c r="D8610" s="282">
        <v>87</v>
      </c>
      <c r="E8610" s="265"/>
    </row>
    <row r="8611" spans="1:5">
      <c r="A8611" s="283">
        <v>23612</v>
      </c>
      <c r="B8611" s="176">
        <v>2788.9</v>
      </c>
      <c r="C8611" s="176">
        <v>32.299999999999997</v>
      </c>
      <c r="D8611" s="282">
        <v>87</v>
      </c>
      <c r="E8611" s="265"/>
    </row>
    <row r="8612" spans="1:5">
      <c r="A8612" s="283">
        <v>23630</v>
      </c>
      <c r="B8612" s="176">
        <v>0</v>
      </c>
      <c r="C8612" s="176">
        <v>0</v>
      </c>
      <c r="D8612" s="282">
        <v>87</v>
      </c>
      <c r="E8612" s="265"/>
    </row>
    <row r="8613" spans="1:5">
      <c r="A8613" s="283">
        <v>23651</v>
      </c>
      <c r="B8613" s="176">
        <v>906.6</v>
      </c>
      <c r="C8613" s="176">
        <v>30.3</v>
      </c>
      <c r="D8613" s="282">
        <v>87</v>
      </c>
      <c r="E8613" s="265"/>
    </row>
    <row r="8614" spans="1:5">
      <c r="A8614" s="283">
        <v>23661</v>
      </c>
      <c r="B8614" s="176">
        <v>3286</v>
      </c>
      <c r="C8614" s="176">
        <v>40.4</v>
      </c>
      <c r="D8614" s="282">
        <v>133</v>
      </c>
      <c r="E8614" s="265"/>
    </row>
    <row r="8615" spans="1:5">
      <c r="A8615" s="283">
        <v>23662</v>
      </c>
      <c r="B8615" s="176">
        <v>793.3</v>
      </c>
      <c r="C8615" s="176">
        <v>43.1</v>
      </c>
      <c r="D8615" s="282">
        <v>102</v>
      </c>
      <c r="E8615" s="265"/>
    </row>
    <row r="8616" spans="1:5">
      <c r="A8616" s="283">
        <v>23663</v>
      </c>
      <c r="B8616" s="176">
        <v>5265.9</v>
      </c>
      <c r="C8616" s="176">
        <v>33.1</v>
      </c>
      <c r="D8616" s="282">
        <v>110</v>
      </c>
      <c r="E8616" s="265"/>
    </row>
    <row r="8617" spans="1:5">
      <c r="A8617" s="283">
        <v>23664</v>
      </c>
      <c r="B8617" s="176">
        <v>1913</v>
      </c>
      <c r="C8617" s="176">
        <v>42.4</v>
      </c>
      <c r="D8617" s="282">
        <v>87</v>
      </c>
      <c r="E8617" s="265"/>
    </row>
    <row r="8618" spans="1:5">
      <c r="A8618" s="283">
        <v>23665</v>
      </c>
      <c r="B8618" s="176">
        <v>920.7</v>
      </c>
      <c r="C8618" s="176">
        <v>21.5</v>
      </c>
      <c r="D8618" s="282">
        <v>126</v>
      </c>
      <c r="E8618" s="265"/>
    </row>
    <row r="8619" spans="1:5">
      <c r="A8619" s="283">
        <v>23666</v>
      </c>
      <c r="B8619" s="176">
        <v>2458.1</v>
      </c>
      <c r="C8619" s="176">
        <v>35.4</v>
      </c>
      <c r="D8619" s="282">
        <v>138</v>
      </c>
      <c r="E8619" s="265"/>
    </row>
    <row r="8620" spans="1:5">
      <c r="A8620" s="283">
        <v>23667</v>
      </c>
      <c r="B8620" s="176">
        <v>796.6</v>
      </c>
      <c r="C8620" s="176">
        <v>69.3</v>
      </c>
      <c r="D8620" s="282">
        <v>87</v>
      </c>
      <c r="E8620" s="265"/>
    </row>
    <row r="8621" spans="1:5">
      <c r="A8621" s="283">
        <v>23668</v>
      </c>
      <c r="B8621" s="176">
        <v>0</v>
      </c>
      <c r="C8621" s="176">
        <v>0</v>
      </c>
      <c r="D8621" s="282">
        <v>87</v>
      </c>
      <c r="E8621" s="265"/>
    </row>
    <row r="8622" spans="1:5">
      <c r="A8622" s="283">
        <v>23669</v>
      </c>
      <c r="B8622" s="176">
        <v>3469.7</v>
      </c>
      <c r="C8622" s="176">
        <v>34.700000000000003</v>
      </c>
      <c r="D8622" s="282">
        <v>130</v>
      </c>
      <c r="E8622" s="265"/>
    </row>
    <row r="8623" spans="1:5">
      <c r="A8623" s="283">
        <v>23670</v>
      </c>
      <c r="B8623" s="176">
        <v>0</v>
      </c>
      <c r="C8623" s="176">
        <v>0</v>
      </c>
      <c r="D8623" s="282">
        <v>87</v>
      </c>
      <c r="E8623" s="265"/>
    </row>
    <row r="8624" spans="1:5">
      <c r="A8624" s="283">
        <v>23681</v>
      </c>
      <c r="B8624" s="176">
        <v>0</v>
      </c>
      <c r="C8624" s="176">
        <v>0</v>
      </c>
      <c r="D8624" s="282">
        <v>87</v>
      </c>
      <c r="E8624" s="265"/>
    </row>
    <row r="8625" spans="1:5">
      <c r="A8625" s="283">
        <v>23690</v>
      </c>
      <c r="B8625" s="176">
        <v>209.4</v>
      </c>
      <c r="C8625" s="176">
        <v>30.2</v>
      </c>
      <c r="D8625" s="282">
        <v>87</v>
      </c>
      <c r="E8625" s="265"/>
    </row>
    <row r="8626" spans="1:5">
      <c r="A8626" s="283">
        <v>23691</v>
      </c>
      <c r="B8626" s="176">
        <v>37.6</v>
      </c>
      <c r="C8626" s="176">
        <v>21.5</v>
      </c>
      <c r="D8626" s="282">
        <v>87</v>
      </c>
      <c r="E8626" s="265"/>
    </row>
    <row r="8627" spans="1:5">
      <c r="A8627" s="283">
        <v>23692</v>
      </c>
      <c r="B8627" s="176">
        <v>893.7</v>
      </c>
      <c r="C8627" s="176">
        <v>44.5</v>
      </c>
      <c r="D8627" s="282">
        <v>104</v>
      </c>
      <c r="E8627" s="265"/>
    </row>
    <row r="8628" spans="1:5">
      <c r="A8628" s="283">
        <v>23693</v>
      </c>
      <c r="B8628" s="176">
        <v>1897.5</v>
      </c>
      <c r="C8628" s="176">
        <v>39</v>
      </c>
      <c r="D8628" s="282">
        <v>125</v>
      </c>
      <c r="E8628" s="265"/>
    </row>
    <row r="8629" spans="1:5">
      <c r="A8629" s="283">
        <v>23694</v>
      </c>
      <c r="B8629" s="176">
        <v>1621.6</v>
      </c>
      <c r="C8629" s="176">
        <v>27.1</v>
      </c>
      <c r="D8629" s="282">
        <v>87</v>
      </c>
      <c r="E8629" s="265"/>
    </row>
    <row r="8630" spans="1:5">
      <c r="A8630" s="283">
        <v>23696</v>
      </c>
      <c r="B8630" s="176">
        <v>662.5</v>
      </c>
      <c r="C8630" s="176">
        <v>44.1</v>
      </c>
      <c r="D8630" s="282">
        <v>87</v>
      </c>
      <c r="E8630" s="265"/>
    </row>
    <row r="8631" spans="1:5">
      <c r="A8631" s="283">
        <v>23701</v>
      </c>
      <c r="B8631" s="176">
        <v>3299.7</v>
      </c>
      <c r="C8631" s="176">
        <v>40.4</v>
      </c>
      <c r="D8631" s="282">
        <v>156</v>
      </c>
      <c r="E8631" s="265"/>
    </row>
    <row r="8632" spans="1:5">
      <c r="A8632" s="283">
        <v>23702</v>
      </c>
      <c r="B8632" s="176">
        <v>3873</v>
      </c>
      <c r="C8632" s="176">
        <v>32.1</v>
      </c>
      <c r="D8632" s="282">
        <v>113</v>
      </c>
      <c r="E8632" s="265"/>
    </row>
    <row r="8633" spans="1:5">
      <c r="A8633" s="283">
        <v>23703</v>
      </c>
      <c r="B8633" s="176">
        <v>1818.8</v>
      </c>
      <c r="C8633" s="176">
        <v>35.299999999999997</v>
      </c>
      <c r="D8633" s="282">
        <v>123</v>
      </c>
      <c r="E8633" s="265"/>
    </row>
    <row r="8634" spans="1:5">
      <c r="A8634" s="283">
        <v>23704</v>
      </c>
      <c r="B8634" s="176">
        <v>3757.1</v>
      </c>
      <c r="C8634" s="176">
        <v>34.200000000000003</v>
      </c>
      <c r="D8634" s="282">
        <v>108</v>
      </c>
      <c r="E8634" s="265"/>
    </row>
    <row r="8635" spans="1:5">
      <c r="A8635" s="283">
        <v>23705</v>
      </c>
      <c r="B8635" s="176">
        <v>0</v>
      </c>
      <c r="C8635" s="176">
        <v>0</v>
      </c>
      <c r="D8635" s="282">
        <v>87</v>
      </c>
      <c r="E8635" s="265"/>
    </row>
    <row r="8636" spans="1:5">
      <c r="A8636" s="283">
        <v>23707</v>
      </c>
      <c r="B8636" s="176">
        <v>3673.3</v>
      </c>
      <c r="C8636" s="176">
        <v>34.5</v>
      </c>
      <c r="D8636" s="282">
        <v>131</v>
      </c>
      <c r="E8636" s="265"/>
    </row>
    <row r="8637" spans="1:5">
      <c r="A8637" s="283">
        <v>23708</v>
      </c>
      <c r="B8637" s="176">
        <v>0</v>
      </c>
      <c r="C8637" s="176">
        <v>0</v>
      </c>
      <c r="D8637" s="282">
        <v>87</v>
      </c>
      <c r="E8637" s="265"/>
    </row>
    <row r="8638" spans="1:5">
      <c r="A8638" s="283">
        <v>23709</v>
      </c>
      <c r="B8638" s="176">
        <v>0</v>
      </c>
      <c r="C8638" s="176">
        <v>0</v>
      </c>
      <c r="D8638" s="282">
        <v>87</v>
      </c>
      <c r="E8638" s="265"/>
    </row>
    <row r="8639" spans="1:5">
      <c r="A8639" s="283">
        <v>23801</v>
      </c>
      <c r="B8639" s="176">
        <v>595.29999999999995</v>
      </c>
      <c r="C8639" s="176">
        <v>22</v>
      </c>
      <c r="D8639" s="282">
        <v>126</v>
      </c>
      <c r="E8639" s="265"/>
    </row>
    <row r="8640" spans="1:5">
      <c r="A8640" s="283">
        <v>23803</v>
      </c>
      <c r="B8640" s="176">
        <v>539.29999999999995</v>
      </c>
      <c r="C8640" s="176">
        <v>35.200000000000003</v>
      </c>
      <c r="D8640" s="282">
        <v>122</v>
      </c>
      <c r="E8640" s="265"/>
    </row>
    <row r="8641" spans="1:5">
      <c r="A8641" s="283">
        <v>23804</v>
      </c>
      <c r="B8641" s="176">
        <v>0</v>
      </c>
      <c r="C8641" s="176">
        <v>0</v>
      </c>
      <c r="D8641" s="282">
        <v>87</v>
      </c>
      <c r="E8641" s="265"/>
    </row>
    <row r="8642" spans="1:5">
      <c r="A8642" s="283">
        <v>23805</v>
      </c>
      <c r="B8642" s="176">
        <v>243.2</v>
      </c>
      <c r="C8642" s="176">
        <v>41.4</v>
      </c>
      <c r="D8642" s="282">
        <v>93</v>
      </c>
      <c r="E8642" s="265"/>
    </row>
    <row r="8643" spans="1:5">
      <c r="A8643" s="283">
        <v>23806</v>
      </c>
      <c r="B8643" s="176">
        <v>0</v>
      </c>
      <c r="C8643" s="176">
        <v>0</v>
      </c>
      <c r="D8643" s="282">
        <v>87</v>
      </c>
      <c r="E8643" s="265"/>
    </row>
    <row r="8644" spans="1:5">
      <c r="A8644" s="283">
        <v>23821</v>
      </c>
      <c r="B8644" s="176">
        <v>22.8</v>
      </c>
      <c r="C8644" s="176">
        <v>43.2</v>
      </c>
      <c r="D8644" s="282">
        <v>87</v>
      </c>
      <c r="E8644" s="265"/>
    </row>
    <row r="8645" spans="1:5">
      <c r="A8645" s="283">
        <v>23824</v>
      </c>
      <c r="B8645" s="176">
        <v>40.799999999999997</v>
      </c>
      <c r="C8645" s="176">
        <v>42.2</v>
      </c>
      <c r="D8645" s="282">
        <v>114</v>
      </c>
      <c r="E8645" s="265"/>
    </row>
    <row r="8646" spans="1:5">
      <c r="A8646" s="283">
        <v>23827</v>
      </c>
      <c r="B8646" s="176">
        <v>20.9</v>
      </c>
      <c r="C8646" s="176">
        <v>43.9</v>
      </c>
      <c r="D8646" s="282">
        <v>87</v>
      </c>
      <c r="E8646" s="265"/>
    </row>
    <row r="8647" spans="1:5">
      <c r="A8647" s="283">
        <v>23828</v>
      </c>
      <c r="B8647" s="176">
        <v>19.7</v>
      </c>
      <c r="C8647" s="176">
        <v>43.7</v>
      </c>
      <c r="D8647" s="282">
        <v>87</v>
      </c>
      <c r="E8647" s="265"/>
    </row>
    <row r="8648" spans="1:5">
      <c r="A8648" s="283">
        <v>23829</v>
      </c>
      <c r="B8648" s="176">
        <v>44.5</v>
      </c>
      <c r="C8648" s="176">
        <v>48.7</v>
      </c>
      <c r="D8648" s="282">
        <v>87</v>
      </c>
      <c r="E8648" s="265"/>
    </row>
    <row r="8649" spans="1:5">
      <c r="A8649" s="283">
        <v>23830</v>
      </c>
      <c r="B8649" s="176">
        <v>38.700000000000003</v>
      </c>
      <c r="C8649" s="176">
        <v>41.8</v>
      </c>
      <c r="D8649" s="282">
        <v>96</v>
      </c>
      <c r="E8649" s="265"/>
    </row>
    <row r="8650" spans="1:5">
      <c r="A8650" s="283">
        <v>23831</v>
      </c>
      <c r="B8650" s="176">
        <v>1282.2</v>
      </c>
      <c r="C8650" s="176">
        <v>37.5</v>
      </c>
      <c r="D8650" s="282">
        <v>125</v>
      </c>
      <c r="E8650" s="265"/>
    </row>
    <row r="8651" spans="1:5">
      <c r="A8651" s="283">
        <v>23832</v>
      </c>
      <c r="B8651" s="176">
        <v>739.7</v>
      </c>
      <c r="C8651" s="176">
        <v>36.299999999999997</v>
      </c>
      <c r="D8651" s="282">
        <v>134</v>
      </c>
      <c r="E8651" s="265"/>
    </row>
    <row r="8652" spans="1:5">
      <c r="A8652" s="283">
        <v>23833</v>
      </c>
      <c r="B8652" s="176">
        <v>37</v>
      </c>
      <c r="C8652" s="176">
        <v>42.8</v>
      </c>
      <c r="D8652" s="282">
        <v>87</v>
      </c>
      <c r="E8652" s="265"/>
    </row>
    <row r="8653" spans="1:5">
      <c r="A8653" s="283">
        <v>23834</v>
      </c>
      <c r="B8653" s="176">
        <v>1309.2</v>
      </c>
      <c r="C8653" s="176">
        <v>39.9</v>
      </c>
      <c r="D8653" s="282">
        <v>103</v>
      </c>
      <c r="E8653" s="265"/>
    </row>
    <row r="8654" spans="1:5">
      <c r="A8654" s="283">
        <v>23836</v>
      </c>
      <c r="B8654" s="176">
        <v>443</v>
      </c>
      <c r="C8654" s="176">
        <v>38.700000000000003</v>
      </c>
      <c r="D8654" s="282">
        <v>131</v>
      </c>
      <c r="E8654" s="265"/>
    </row>
    <row r="8655" spans="1:5">
      <c r="A8655" s="283">
        <v>23837</v>
      </c>
      <c r="B8655" s="176">
        <v>41.2</v>
      </c>
      <c r="C8655" s="176">
        <v>42.8</v>
      </c>
      <c r="D8655" s="282">
        <v>115</v>
      </c>
      <c r="E8655" s="265"/>
    </row>
    <row r="8656" spans="1:5">
      <c r="A8656" s="283">
        <v>23838</v>
      </c>
      <c r="B8656" s="176">
        <v>149.6</v>
      </c>
      <c r="C8656" s="176">
        <v>43.1</v>
      </c>
      <c r="D8656" s="282">
        <v>103</v>
      </c>
      <c r="E8656" s="265"/>
    </row>
    <row r="8657" spans="1:5">
      <c r="A8657" s="283">
        <v>23839</v>
      </c>
      <c r="B8657" s="176">
        <v>19.899999999999999</v>
      </c>
      <c r="C8657" s="176">
        <v>42.8</v>
      </c>
      <c r="D8657" s="282">
        <v>87</v>
      </c>
      <c r="E8657" s="265"/>
    </row>
    <row r="8658" spans="1:5">
      <c r="A8658" s="283">
        <v>23840</v>
      </c>
      <c r="B8658" s="176">
        <v>30.1</v>
      </c>
      <c r="C8658" s="176">
        <v>42.5</v>
      </c>
      <c r="D8658" s="282">
        <v>87</v>
      </c>
      <c r="E8658" s="265"/>
    </row>
    <row r="8659" spans="1:5">
      <c r="A8659" s="283">
        <v>23841</v>
      </c>
      <c r="B8659" s="176">
        <v>48.3</v>
      </c>
      <c r="C8659" s="176">
        <v>43</v>
      </c>
      <c r="D8659" s="282">
        <v>87</v>
      </c>
      <c r="E8659" s="265"/>
    </row>
    <row r="8660" spans="1:5">
      <c r="A8660" s="283">
        <v>23842</v>
      </c>
      <c r="B8660" s="176">
        <v>58</v>
      </c>
      <c r="C8660" s="176">
        <v>41.5</v>
      </c>
      <c r="D8660" s="282">
        <v>87</v>
      </c>
      <c r="E8660" s="265"/>
    </row>
    <row r="8661" spans="1:5">
      <c r="A8661" s="283">
        <v>23843</v>
      </c>
      <c r="B8661" s="176">
        <v>21.9</v>
      </c>
      <c r="C8661" s="176">
        <v>42.4</v>
      </c>
      <c r="D8661" s="282">
        <v>87</v>
      </c>
      <c r="E8661" s="265"/>
    </row>
    <row r="8662" spans="1:5">
      <c r="A8662" s="283">
        <v>23844</v>
      </c>
      <c r="B8662" s="176">
        <v>12.5</v>
      </c>
      <c r="C8662" s="176">
        <v>42.6</v>
      </c>
      <c r="D8662" s="282">
        <v>87</v>
      </c>
      <c r="E8662" s="265"/>
    </row>
    <row r="8663" spans="1:5">
      <c r="A8663" s="283">
        <v>23845</v>
      </c>
      <c r="B8663" s="176">
        <v>27.8</v>
      </c>
      <c r="C8663" s="176">
        <v>47.9</v>
      </c>
      <c r="D8663" s="282">
        <v>87</v>
      </c>
      <c r="E8663" s="265"/>
    </row>
    <row r="8664" spans="1:5">
      <c r="A8664" s="283">
        <v>23846</v>
      </c>
      <c r="B8664" s="176">
        <v>23.2</v>
      </c>
      <c r="C8664" s="176">
        <v>45.1</v>
      </c>
      <c r="D8664" s="282">
        <v>87</v>
      </c>
      <c r="E8664" s="265"/>
    </row>
    <row r="8665" spans="1:5">
      <c r="A8665" s="283">
        <v>23847</v>
      </c>
      <c r="B8665" s="176">
        <v>54.7</v>
      </c>
      <c r="C8665" s="176">
        <v>40.700000000000003</v>
      </c>
      <c r="D8665" s="282">
        <v>87</v>
      </c>
      <c r="E8665" s="265"/>
    </row>
    <row r="8666" spans="1:5">
      <c r="A8666" s="283">
        <v>23850</v>
      </c>
      <c r="B8666" s="176">
        <v>25</v>
      </c>
      <c r="C8666" s="176">
        <v>44.4</v>
      </c>
      <c r="D8666" s="282">
        <v>87</v>
      </c>
      <c r="E8666" s="265"/>
    </row>
    <row r="8667" spans="1:5">
      <c r="A8667" s="283">
        <v>23851</v>
      </c>
      <c r="B8667" s="176">
        <v>120.6</v>
      </c>
      <c r="C8667" s="176">
        <v>41.1</v>
      </c>
      <c r="D8667" s="282">
        <v>94</v>
      </c>
      <c r="E8667" s="265"/>
    </row>
    <row r="8668" spans="1:5">
      <c r="A8668" s="283">
        <v>23856</v>
      </c>
      <c r="B8668" s="176">
        <v>28.8</v>
      </c>
      <c r="C8668" s="176">
        <v>39.1</v>
      </c>
      <c r="D8668" s="282">
        <v>87</v>
      </c>
      <c r="E8668" s="265"/>
    </row>
    <row r="8669" spans="1:5">
      <c r="A8669" s="283">
        <v>23857</v>
      </c>
      <c r="B8669" s="176">
        <v>26.4</v>
      </c>
      <c r="C8669" s="176">
        <v>50.5</v>
      </c>
      <c r="D8669" s="282">
        <v>87</v>
      </c>
      <c r="E8669" s="265"/>
    </row>
    <row r="8670" spans="1:5">
      <c r="A8670" s="283">
        <v>23860</v>
      </c>
      <c r="B8670" s="176">
        <v>599.9</v>
      </c>
      <c r="C8670" s="176">
        <v>37.1</v>
      </c>
      <c r="D8670" s="282">
        <v>116</v>
      </c>
      <c r="E8670" s="265"/>
    </row>
    <row r="8671" spans="1:5">
      <c r="A8671" s="283">
        <v>23866</v>
      </c>
      <c r="B8671" s="176">
        <v>23.1</v>
      </c>
      <c r="C8671" s="176">
        <v>44</v>
      </c>
      <c r="D8671" s="282">
        <v>87</v>
      </c>
      <c r="E8671" s="265"/>
    </row>
    <row r="8672" spans="1:5">
      <c r="A8672" s="283">
        <v>23867</v>
      </c>
      <c r="B8672" s="176">
        <v>53.2</v>
      </c>
      <c r="C8672" s="176">
        <v>39.5</v>
      </c>
      <c r="D8672" s="282">
        <v>96</v>
      </c>
      <c r="E8672" s="265"/>
    </row>
    <row r="8673" spans="1:5">
      <c r="A8673" s="283">
        <v>23868</v>
      </c>
      <c r="B8673" s="176">
        <v>44.3</v>
      </c>
      <c r="C8673" s="176">
        <v>37.4</v>
      </c>
      <c r="D8673" s="282">
        <v>161</v>
      </c>
      <c r="E8673" s="265"/>
    </row>
    <row r="8674" spans="1:5">
      <c r="A8674" s="283">
        <v>23870</v>
      </c>
      <c r="B8674" s="176">
        <v>0</v>
      </c>
      <c r="C8674" s="176">
        <v>0</v>
      </c>
      <c r="D8674" s="282">
        <v>87</v>
      </c>
      <c r="E8674" s="265"/>
    </row>
    <row r="8675" spans="1:5">
      <c r="A8675" s="283">
        <v>23872</v>
      </c>
      <c r="B8675" s="176">
        <v>27</v>
      </c>
      <c r="C8675" s="176">
        <v>43.3</v>
      </c>
      <c r="D8675" s="282">
        <v>87</v>
      </c>
      <c r="E8675" s="265"/>
    </row>
    <row r="8676" spans="1:5">
      <c r="A8676" s="283">
        <v>23874</v>
      </c>
      <c r="B8676" s="176">
        <v>22.8</v>
      </c>
      <c r="C8676" s="176">
        <v>42.9</v>
      </c>
      <c r="D8676" s="282">
        <v>87</v>
      </c>
      <c r="E8676" s="265"/>
    </row>
    <row r="8677" spans="1:5">
      <c r="A8677" s="283">
        <v>23875</v>
      </c>
      <c r="B8677" s="176">
        <v>227.9</v>
      </c>
      <c r="C8677" s="176">
        <v>38.5</v>
      </c>
      <c r="D8677" s="282">
        <v>95</v>
      </c>
      <c r="E8677" s="265"/>
    </row>
    <row r="8678" spans="1:5">
      <c r="A8678" s="283">
        <v>23876</v>
      </c>
      <c r="B8678" s="176">
        <v>18.7</v>
      </c>
      <c r="C8678" s="176">
        <v>45.7</v>
      </c>
      <c r="D8678" s="282">
        <v>87</v>
      </c>
      <c r="E8678" s="265"/>
    </row>
    <row r="8679" spans="1:5">
      <c r="A8679" s="283">
        <v>23878</v>
      </c>
      <c r="B8679" s="176">
        <v>25.4</v>
      </c>
      <c r="C8679" s="176">
        <v>42.3</v>
      </c>
      <c r="D8679" s="282">
        <v>87</v>
      </c>
      <c r="E8679" s="265"/>
    </row>
    <row r="8680" spans="1:5">
      <c r="A8680" s="283">
        <v>23879</v>
      </c>
      <c r="B8680" s="176">
        <v>22.6</v>
      </c>
      <c r="C8680" s="176">
        <v>42.4</v>
      </c>
      <c r="D8680" s="282">
        <v>87</v>
      </c>
      <c r="E8680" s="265"/>
    </row>
    <row r="8681" spans="1:5">
      <c r="A8681" s="283">
        <v>23881</v>
      </c>
      <c r="B8681" s="176">
        <v>25.4</v>
      </c>
      <c r="C8681" s="176">
        <v>44.9</v>
      </c>
      <c r="D8681" s="282">
        <v>87</v>
      </c>
      <c r="E8681" s="265"/>
    </row>
    <row r="8682" spans="1:5">
      <c r="A8682" s="283">
        <v>23882</v>
      </c>
      <c r="B8682" s="176">
        <v>15.9</v>
      </c>
      <c r="C8682" s="176">
        <v>45.2</v>
      </c>
      <c r="D8682" s="282">
        <v>87</v>
      </c>
      <c r="E8682" s="265"/>
    </row>
    <row r="8683" spans="1:5">
      <c r="A8683" s="283">
        <v>23883</v>
      </c>
      <c r="B8683" s="176">
        <v>35.700000000000003</v>
      </c>
      <c r="C8683" s="176">
        <v>44.1</v>
      </c>
      <c r="D8683" s="282">
        <v>87</v>
      </c>
      <c r="E8683" s="265"/>
    </row>
    <row r="8684" spans="1:5">
      <c r="A8684" s="283">
        <v>23884</v>
      </c>
      <c r="B8684" s="176">
        <v>0</v>
      </c>
      <c r="C8684" s="176">
        <v>0</v>
      </c>
      <c r="D8684" s="282">
        <v>87</v>
      </c>
      <c r="E8684" s="265"/>
    </row>
    <row r="8685" spans="1:5">
      <c r="A8685" s="283">
        <v>23885</v>
      </c>
      <c r="B8685" s="176">
        <v>71.7</v>
      </c>
      <c r="C8685" s="176">
        <v>44.3</v>
      </c>
      <c r="D8685" s="282">
        <v>95</v>
      </c>
      <c r="E8685" s="265"/>
    </row>
    <row r="8686" spans="1:5">
      <c r="A8686" s="283">
        <v>23887</v>
      </c>
      <c r="B8686" s="176">
        <v>29.5</v>
      </c>
      <c r="C8686" s="176">
        <v>52.8</v>
      </c>
      <c r="D8686" s="282">
        <v>87</v>
      </c>
      <c r="E8686" s="265"/>
    </row>
    <row r="8687" spans="1:5">
      <c r="A8687" s="283">
        <v>23888</v>
      </c>
      <c r="B8687" s="176">
        <v>29.1</v>
      </c>
      <c r="C8687" s="176">
        <v>40.4</v>
      </c>
      <c r="D8687" s="282">
        <v>114</v>
      </c>
      <c r="E8687" s="265"/>
    </row>
    <row r="8688" spans="1:5">
      <c r="A8688" s="283">
        <v>23889</v>
      </c>
      <c r="B8688" s="176">
        <v>19.100000000000001</v>
      </c>
      <c r="C8688" s="176">
        <v>45.1</v>
      </c>
      <c r="D8688" s="282">
        <v>87</v>
      </c>
      <c r="E8688" s="265"/>
    </row>
    <row r="8689" spans="1:5">
      <c r="A8689" s="283">
        <v>23890</v>
      </c>
      <c r="B8689" s="176">
        <v>36</v>
      </c>
      <c r="C8689" s="176">
        <v>38.5</v>
      </c>
      <c r="D8689" s="282">
        <v>87</v>
      </c>
      <c r="E8689" s="265"/>
    </row>
    <row r="8690" spans="1:5">
      <c r="A8690" s="283">
        <v>23891</v>
      </c>
      <c r="B8690" s="176">
        <v>0</v>
      </c>
      <c r="C8690" s="176">
        <v>0</v>
      </c>
      <c r="D8690" s="282">
        <v>87</v>
      </c>
      <c r="E8690" s="265"/>
    </row>
    <row r="8691" spans="1:5">
      <c r="A8691" s="283">
        <v>23893</v>
      </c>
      <c r="B8691" s="176">
        <v>22.8</v>
      </c>
      <c r="C8691" s="176">
        <v>45.4</v>
      </c>
      <c r="D8691" s="282">
        <v>87</v>
      </c>
      <c r="E8691" s="265"/>
    </row>
    <row r="8692" spans="1:5">
      <c r="A8692" s="283">
        <v>23894</v>
      </c>
      <c r="B8692" s="176">
        <v>25.7</v>
      </c>
      <c r="C8692" s="176">
        <v>44</v>
      </c>
      <c r="D8692" s="282">
        <v>87</v>
      </c>
      <c r="E8692" s="265"/>
    </row>
    <row r="8693" spans="1:5">
      <c r="A8693" s="283">
        <v>23897</v>
      </c>
      <c r="B8693" s="176">
        <v>12.6</v>
      </c>
      <c r="C8693" s="176">
        <v>45.3</v>
      </c>
      <c r="D8693" s="282">
        <v>87</v>
      </c>
      <c r="E8693" s="265"/>
    </row>
    <row r="8694" spans="1:5">
      <c r="A8694" s="283">
        <v>23898</v>
      </c>
      <c r="B8694" s="176">
        <v>40.4</v>
      </c>
      <c r="C8694" s="176">
        <v>43.3</v>
      </c>
      <c r="D8694" s="282">
        <v>97</v>
      </c>
      <c r="E8694" s="265"/>
    </row>
    <row r="8695" spans="1:5">
      <c r="A8695" s="283">
        <v>23899</v>
      </c>
      <c r="B8695" s="176">
        <v>33.700000000000003</v>
      </c>
      <c r="C8695" s="176">
        <v>48.9</v>
      </c>
      <c r="D8695" s="282">
        <v>87</v>
      </c>
      <c r="E8695" s="265"/>
    </row>
    <row r="8696" spans="1:5">
      <c r="A8696" s="283">
        <v>23901</v>
      </c>
      <c r="B8696" s="176">
        <v>73</v>
      </c>
      <c r="C8696" s="176">
        <v>30</v>
      </c>
      <c r="D8696" s="282">
        <v>128</v>
      </c>
      <c r="E8696" s="265"/>
    </row>
    <row r="8697" spans="1:5">
      <c r="A8697" s="283">
        <v>23909</v>
      </c>
      <c r="B8697" s="176">
        <v>0</v>
      </c>
      <c r="C8697" s="176">
        <v>0</v>
      </c>
      <c r="D8697" s="282">
        <v>87</v>
      </c>
      <c r="E8697" s="265"/>
    </row>
    <row r="8698" spans="1:5">
      <c r="A8698" s="283">
        <v>23915</v>
      </c>
      <c r="B8698" s="176">
        <v>34.4</v>
      </c>
      <c r="C8698" s="176">
        <v>39.6</v>
      </c>
      <c r="D8698" s="282">
        <v>87</v>
      </c>
      <c r="E8698" s="265"/>
    </row>
    <row r="8699" spans="1:5">
      <c r="A8699" s="283">
        <v>23917</v>
      </c>
      <c r="B8699" s="176">
        <v>33.4</v>
      </c>
      <c r="C8699" s="176">
        <v>45.8</v>
      </c>
      <c r="D8699" s="282">
        <v>87</v>
      </c>
      <c r="E8699" s="265"/>
    </row>
    <row r="8700" spans="1:5">
      <c r="A8700" s="283">
        <v>23919</v>
      </c>
      <c r="B8700" s="176">
        <v>65</v>
      </c>
      <c r="C8700" s="176">
        <v>51.6</v>
      </c>
      <c r="D8700" s="282">
        <v>87</v>
      </c>
      <c r="E8700" s="265"/>
    </row>
    <row r="8701" spans="1:5">
      <c r="A8701" s="283">
        <v>23920</v>
      </c>
      <c r="B8701" s="176">
        <v>34.4</v>
      </c>
      <c r="C8701" s="176">
        <v>44.1</v>
      </c>
      <c r="D8701" s="282">
        <v>87</v>
      </c>
      <c r="E8701" s="265"/>
    </row>
    <row r="8702" spans="1:5">
      <c r="A8702" s="283">
        <v>23921</v>
      </c>
      <c r="B8702" s="176">
        <v>20.100000000000001</v>
      </c>
      <c r="C8702" s="176">
        <v>43.4</v>
      </c>
      <c r="D8702" s="282">
        <v>104</v>
      </c>
      <c r="E8702" s="265"/>
    </row>
    <row r="8703" spans="1:5">
      <c r="A8703" s="283">
        <v>23922</v>
      </c>
      <c r="B8703" s="176">
        <v>33.299999999999997</v>
      </c>
      <c r="C8703" s="176">
        <v>43</v>
      </c>
      <c r="D8703" s="282">
        <v>87</v>
      </c>
      <c r="E8703" s="265"/>
    </row>
    <row r="8704" spans="1:5">
      <c r="A8704" s="283">
        <v>23923</v>
      </c>
      <c r="B8704" s="176">
        <v>26.9</v>
      </c>
      <c r="C8704" s="176">
        <v>41.8</v>
      </c>
      <c r="D8704" s="282">
        <v>95</v>
      </c>
      <c r="E8704" s="265"/>
    </row>
    <row r="8705" spans="1:5">
      <c r="A8705" s="283">
        <v>23924</v>
      </c>
      <c r="B8705" s="176">
        <v>41.9</v>
      </c>
      <c r="C8705" s="176">
        <v>44.4</v>
      </c>
      <c r="D8705" s="282">
        <v>95</v>
      </c>
      <c r="E8705" s="265"/>
    </row>
    <row r="8706" spans="1:5">
      <c r="A8706" s="283">
        <v>23927</v>
      </c>
      <c r="B8706" s="176">
        <v>47.3</v>
      </c>
      <c r="C8706" s="176">
        <v>51.2</v>
      </c>
      <c r="D8706" s="282">
        <v>87</v>
      </c>
      <c r="E8706" s="265"/>
    </row>
    <row r="8707" spans="1:5">
      <c r="A8707" s="283">
        <v>23930</v>
      </c>
      <c r="B8707" s="176">
        <v>67.3</v>
      </c>
      <c r="C8707" s="176">
        <v>39.9</v>
      </c>
      <c r="D8707" s="282">
        <v>87</v>
      </c>
      <c r="E8707" s="265"/>
    </row>
    <row r="8708" spans="1:5">
      <c r="A8708" s="283">
        <v>23934</v>
      </c>
      <c r="B8708" s="176">
        <v>32.5</v>
      </c>
      <c r="C8708" s="176">
        <v>33.9</v>
      </c>
      <c r="D8708" s="282">
        <v>87</v>
      </c>
      <c r="E8708" s="265"/>
    </row>
    <row r="8709" spans="1:5">
      <c r="A8709" s="283">
        <v>23936</v>
      </c>
      <c r="B8709" s="176">
        <v>36.9</v>
      </c>
      <c r="C8709" s="176">
        <v>40.299999999999997</v>
      </c>
      <c r="D8709" s="282">
        <v>122</v>
      </c>
      <c r="E8709" s="265"/>
    </row>
    <row r="8710" spans="1:5">
      <c r="A8710" s="283">
        <v>23937</v>
      </c>
      <c r="B8710" s="176">
        <v>29.1</v>
      </c>
      <c r="C8710" s="176">
        <v>42.6</v>
      </c>
      <c r="D8710" s="282">
        <v>87</v>
      </c>
      <c r="E8710" s="265"/>
    </row>
    <row r="8711" spans="1:5">
      <c r="A8711" s="283">
        <v>23938</v>
      </c>
      <c r="B8711" s="176">
        <v>22.3</v>
      </c>
      <c r="C8711" s="176">
        <v>43.5</v>
      </c>
      <c r="D8711" s="282">
        <v>87</v>
      </c>
      <c r="E8711" s="265"/>
    </row>
    <row r="8712" spans="1:5">
      <c r="A8712" s="283">
        <v>23939</v>
      </c>
      <c r="B8712" s="176">
        <v>0</v>
      </c>
      <c r="C8712" s="176">
        <v>0</v>
      </c>
      <c r="D8712" s="282">
        <v>87</v>
      </c>
      <c r="E8712" s="265"/>
    </row>
    <row r="8713" spans="1:5">
      <c r="A8713" s="283">
        <v>23942</v>
      </c>
      <c r="B8713" s="176">
        <v>28.2</v>
      </c>
      <c r="C8713" s="176">
        <v>41.8</v>
      </c>
      <c r="D8713" s="282">
        <v>96</v>
      </c>
      <c r="E8713" s="265"/>
    </row>
    <row r="8714" spans="1:5">
      <c r="A8714" s="283">
        <v>23943</v>
      </c>
      <c r="B8714" s="176">
        <v>101.3</v>
      </c>
      <c r="C8714" s="176">
        <v>22.7</v>
      </c>
      <c r="D8714" s="282">
        <v>128</v>
      </c>
      <c r="E8714" s="265"/>
    </row>
    <row r="8715" spans="1:5">
      <c r="A8715" s="283">
        <v>23944</v>
      </c>
      <c r="B8715" s="176">
        <v>31</v>
      </c>
      <c r="C8715" s="176">
        <v>43.4</v>
      </c>
      <c r="D8715" s="282">
        <v>87</v>
      </c>
      <c r="E8715" s="265"/>
    </row>
    <row r="8716" spans="1:5">
      <c r="A8716" s="283">
        <v>23947</v>
      </c>
      <c r="B8716" s="176">
        <v>28.1</v>
      </c>
      <c r="C8716" s="176">
        <v>44.4</v>
      </c>
      <c r="D8716" s="282">
        <v>94</v>
      </c>
      <c r="E8716" s="265"/>
    </row>
    <row r="8717" spans="1:5">
      <c r="A8717" s="283">
        <v>23950</v>
      </c>
      <c r="B8717" s="176">
        <v>62.8</v>
      </c>
      <c r="C8717" s="176">
        <v>43.6</v>
      </c>
      <c r="D8717" s="282">
        <v>103</v>
      </c>
      <c r="E8717" s="265"/>
    </row>
    <row r="8718" spans="1:5">
      <c r="A8718" s="283">
        <v>23952</v>
      </c>
      <c r="B8718" s="176">
        <v>19</v>
      </c>
      <c r="C8718" s="176">
        <v>47.3</v>
      </c>
      <c r="D8718" s="282">
        <v>87</v>
      </c>
      <c r="E8718" s="265"/>
    </row>
    <row r="8719" spans="1:5">
      <c r="A8719" s="283">
        <v>23954</v>
      </c>
      <c r="B8719" s="176">
        <v>29.1</v>
      </c>
      <c r="C8719" s="176">
        <v>41.6</v>
      </c>
      <c r="D8719" s="282">
        <v>87</v>
      </c>
      <c r="E8719" s="265"/>
    </row>
    <row r="8720" spans="1:5">
      <c r="A8720" s="283">
        <v>23955</v>
      </c>
      <c r="B8720" s="176">
        <v>0</v>
      </c>
      <c r="C8720" s="176">
        <v>0</v>
      </c>
      <c r="D8720" s="282">
        <v>87</v>
      </c>
      <c r="E8720" s="265"/>
    </row>
    <row r="8721" spans="1:5">
      <c r="A8721" s="283">
        <v>23958</v>
      </c>
      <c r="B8721" s="176">
        <v>37.4</v>
      </c>
      <c r="C8721" s="176">
        <v>40.5</v>
      </c>
      <c r="D8721" s="282">
        <v>87</v>
      </c>
      <c r="E8721" s="265"/>
    </row>
    <row r="8722" spans="1:5">
      <c r="A8722" s="283">
        <v>23959</v>
      </c>
      <c r="B8722" s="176">
        <v>20.399999999999999</v>
      </c>
      <c r="C8722" s="176">
        <v>45.2</v>
      </c>
      <c r="D8722" s="282">
        <v>87</v>
      </c>
      <c r="E8722" s="265"/>
    </row>
    <row r="8723" spans="1:5">
      <c r="A8723" s="283">
        <v>23960</v>
      </c>
      <c r="B8723" s="176">
        <v>46.1</v>
      </c>
      <c r="C8723" s="176">
        <v>40.6</v>
      </c>
      <c r="D8723" s="282">
        <v>87</v>
      </c>
      <c r="E8723" s="265"/>
    </row>
    <row r="8724" spans="1:5">
      <c r="A8724" s="283">
        <v>23962</v>
      </c>
      <c r="B8724" s="176">
        <v>19.5</v>
      </c>
      <c r="C8724" s="176">
        <v>45.2</v>
      </c>
      <c r="D8724" s="282">
        <v>87</v>
      </c>
      <c r="E8724" s="265"/>
    </row>
    <row r="8725" spans="1:5">
      <c r="A8725" s="283">
        <v>23963</v>
      </c>
      <c r="B8725" s="176">
        <v>26.5</v>
      </c>
      <c r="C8725" s="176">
        <v>40.700000000000003</v>
      </c>
      <c r="D8725" s="282">
        <v>87</v>
      </c>
      <c r="E8725" s="265"/>
    </row>
    <row r="8726" spans="1:5">
      <c r="A8726" s="283">
        <v>23964</v>
      </c>
      <c r="B8726" s="176">
        <v>25.4</v>
      </c>
      <c r="C8726" s="176">
        <v>46.2</v>
      </c>
      <c r="D8726" s="282">
        <v>87</v>
      </c>
      <c r="E8726" s="265"/>
    </row>
    <row r="8727" spans="1:5">
      <c r="A8727" s="283">
        <v>23966</v>
      </c>
      <c r="B8727" s="176">
        <v>60.4</v>
      </c>
      <c r="C8727" s="176">
        <v>39</v>
      </c>
      <c r="D8727" s="282">
        <v>87</v>
      </c>
      <c r="E8727" s="265"/>
    </row>
    <row r="8728" spans="1:5">
      <c r="A8728" s="283">
        <v>23967</v>
      </c>
      <c r="B8728" s="176">
        <v>25.7</v>
      </c>
      <c r="C8728" s="176">
        <v>44.3</v>
      </c>
      <c r="D8728" s="282">
        <v>87</v>
      </c>
      <c r="E8728" s="265"/>
    </row>
    <row r="8729" spans="1:5">
      <c r="A8729" s="283">
        <v>23968</v>
      </c>
      <c r="B8729" s="176">
        <v>38</v>
      </c>
      <c r="C8729" s="176">
        <v>48.9</v>
      </c>
      <c r="D8729" s="282">
        <v>87</v>
      </c>
      <c r="E8729" s="265"/>
    </row>
    <row r="8730" spans="1:5">
      <c r="A8730" s="283">
        <v>23970</v>
      </c>
      <c r="B8730" s="176">
        <v>67.2</v>
      </c>
      <c r="C8730" s="176">
        <v>42.1</v>
      </c>
      <c r="D8730" s="282">
        <v>94</v>
      </c>
      <c r="E8730" s="265"/>
    </row>
    <row r="8731" spans="1:5">
      <c r="A8731" s="283">
        <v>23974</v>
      </c>
      <c r="B8731" s="176">
        <v>49.1</v>
      </c>
      <c r="C8731" s="176">
        <v>42.5</v>
      </c>
      <c r="D8731" s="282">
        <v>87</v>
      </c>
      <c r="E8731" s="265"/>
    </row>
    <row r="8732" spans="1:5">
      <c r="A8732" s="283">
        <v>23976</v>
      </c>
      <c r="B8732" s="176">
        <v>24.9</v>
      </c>
      <c r="C8732" s="176">
        <v>45.8</v>
      </c>
      <c r="D8732" s="282">
        <v>87</v>
      </c>
      <c r="E8732" s="265"/>
    </row>
    <row r="8733" spans="1:5">
      <c r="A8733" s="283">
        <v>24001</v>
      </c>
      <c r="B8733" s="176">
        <v>0</v>
      </c>
      <c r="C8733" s="176">
        <v>0</v>
      </c>
      <c r="D8733" s="282">
        <v>87</v>
      </c>
      <c r="E8733" s="265"/>
    </row>
    <row r="8734" spans="1:5">
      <c r="A8734" s="283">
        <v>24002</v>
      </c>
      <c r="B8734" s="176">
        <v>0</v>
      </c>
      <c r="C8734" s="176">
        <v>0</v>
      </c>
      <c r="D8734" s="282">
        <v>87</v>
      </c>
      <c r="E8734" s="265"/>
    </row>
    <row r="8735" spans="1:5">
      <c r="A8735" s="283">
        <v>24003</v>
      </c>
      <c r="B8735" s="176">
        <v>0</v>
      </c>
      <c r="C8735" s="176">
        <v>0</v>
      </c>
      <c r="D8735" s="282">
        <v>87</v>
      </c>
      <c r="E8735" s="265"/>
    </row>
    <row r="8736" spans="1:5">
      <c r="A8736" s="283">
        <v>24004</v>
      </c>
      <c r="B8736" s="176">
        <v>0</v>
      </c>
      <c r="C8736" s="176">
        <v>0</v>
      </c>
      <c r="D8736" s="282">
        <v>87</v>
      </c>
      <c r="E8736" s="265"/>
    </row>
    <row r="8737" spans="1:5">
      <c r="A8737" s="283">
        <v>24005</v>
      </c>
      <c r="B8737" s="176">
        <v>0</v>
      </c>
      <c r="C8737" s="176">
        <v>0</v>
      </c>
      <c r="D8737" s="282">
        <v>87</v>
      </c>
      <c r="E8737" s="265"/>
    </row>
    <row r="8738" spans="1:5">
      <c r="A8738" s="283">
        <v>24006</v>
      </c>
      <c r="B8738" s="176">
        <v>0</v>
      </c>
      <c r="C8738" s="176">
        <v>0</v>
      </c>
      <c r="D8738" s="282">
        <v>87</v>
      </c>
      <c r="E8738" s="265"/>
    </row>
    <row r="8739" spans="1:5">
      <c r="A8739" s="283">
        <v>24007</v>
      </c>
      <c r="B8739" s="176">
        <v>0</v>
      </c>
      <c r="C8739" s="176">
        <v>0</v>
      </c>
      <c r="D8739" s="282">
        <v>87</v>
      </c>
      <c r="E8739" s="265"/>
    </row>
    <row r="8740" spans="1:5">
      <c r="A8740" s="283">
        <v>24008</v>
      </c>
      <c r="B8740" s="176">
        <v>0</v>
      </c>
      <c r="C8740" s="176">
        <v>0</v>
      </c>
      <c r="D8740" s="282">
        <v>87</v>
      </c>
      <c r="E8740" s="265"/>
    </row>
    <row r="8741" spans="1:5">
      <c r="A8741" s="283">
        <v>24009</v>
      </c>
      <c r="B8741" s="176">
        <v>0</v>
      </c>
      <c r="C8741" s="176">
        <v>0</v>
      </c>
      <c r="D8741" s="282">
        <v>87</v>
      </c>
      <c r="E8741" s="265"/>
    </row>
    <row r="8742" spans="1:5">
      <c r="A8742" s="283">
        <v>24010</v>
      </c>
      <c r="B8742" s="176">
        <v>0</v>
      </c>
      <c r="C8742" s="176">
        <v>0</v>
      </c>
      <c r="D8742" s="282">
        <v>87</v>
      </c>
      <c r="E8742" s="265"/>
    </row>
    <row r="8743" spans="1:5">
      <c r="A8743" s="283">
        <v>24011</v>
      </c>
      <c r="B8743" s="176">
        <v>2966.9</v>
      </c>
      <c r="C8743" s="176">
        <v>32.9</v>
      </c>
      <c r="D8743" s="282">
        <v>133</v>
      </c>
      <c r="E8743" s="265"/>
    </row>
    <row r="8744" spans="1:5">
      <c r="A8744" s="283">
        <v>24012</v>
      </c>
      <c r="B8744" s="176">
        <v>1326.4</v>
      </c>
      <c r="C8744" s="176">
        <v>38.9</v>
      </c>
      <c r="D8744" s="282">
        <v>111</v>
      </c>
      <c r="E8744" s="265"/>
    </row>
    <row r="8745" spans="1:5">
      <c r="A8745" s="283">
        <v>24013</v>
      </c>
      <c r="B8745" s="176">
        <v>3891.6</v>
      </c>
      <c r="C8745" s="176">
        <v>35</v>
      </c>
      <c r="D8745" s="282">
        <v>87</v>
      </c>
      <c r="E8745" s="265"/>
    </row>
    <row r="8746" spans="1:5">
      <c r="A8746" s="283">
        <v>24014</v>
      </c>
      <c r="B8746" s="176">
        <v>553.79999999999995</v>
      </c>
      <c r="C8746" s="176">
        <v>44.1</v>
      </c>
      <c r="D8746" s="282">
        <v>103</v>
      </c>
      <c r="E8746" s="265"/>
    </row>
    <row r="8747" spans="1:5">
      <c r="A8747" s="283">
        <v>24015</v>
      </c>
      <c r="B8747" s="176">
        <v>3313.2</v>
      </c>
      <c r="C8747" s="176">
        <v>38.5</v>
      </c>
      <c r="D8747" s="282">
        <v>120</v>
      </c>
      <c r="E8747" s="265"/>
    </row>
    <row r="8748" spans="1:5">
      <c r="A8748" s="283">
        <v>24016</v>
      </c>
      <c r="B8748" s="176">
        <v>2886.8</v>
      </c>
      <c r="C8748" s="176">
        <v>35.299999999999997</v>
      </c>
      <c r="D8748" s="282">
        <v>167</v>
      </c>
      <c r="E8748" s="265"/>
    </row>
    <row r="8749" spans="1:5">
      <c r="A8749" s="283">
        <v>24017</v>
      </c>
      <c r="B8749" s="176">
        <v>2639.5</v>
      </c>
      <c r="C8749" s="176">
        <v>37.5</v>
      </c>
      <c r="D8749" s="282">
        <v>101</v>
      </c>
      <c r="E8749" s="265"/>
    </row>
    <row r="8750" spans="1:5">
      <c r="A8750" s="283">
        <v>24018</v>
      </c>
      <c r="B8750" s="176">
        <v>761.5</v>
      </c>
      <c r="C8750" s="176">
        <v>44.3</v>
      </c>
      <c r="D8750" s="282">
        <v>136</v>
      </c>
      <c r="E8750" s="265"/>
    </row>
    <row r="8751" spans="1:5">
      <c r="A8751" s="283">
        <v>24019</v>
      </c>
      <c r="B8751" s="176">
        <v>704.5</v>
      </c>
      <c r="C8751" s="176">
        <v>42.2</v>
      </c>
      <c r="D8751" s="282">
        <v>171</v>
      </c>
      <c r="E8751" s="265"/>
    </row>
    <row r="8752" spans="1:5">
      <c r="A8752" s="283">
        <v>24020</v>
      </c>
      <c r="B8752" s="176">
        <v>0</v>
      </c>
      <c r="C8752" s="176">
        <v>0</v>
      </c>
      <c r="D8752" s="282">
        <v>87</v>
      </c>
      <c r="E8752" s="265"/>
    </row>
    <row r="8753" spans="1:5">
      <c r="A8753" s="283">
        <v>24022</v>
      </c>
      <c r="B8753" s="176">
        <v>0</v>
      </c>
      <c r="C8753" s="176">
        <v>0</v>
      </c>
      <c r="D8753" s="282">
        <v>87</v>
      </c>
      <c r="E8753" s="265"/>
    </row>
    <row r="8754" spans="1:5">
      <c r="A8754" s="283">
        <v>24023</v>
      </c>
      <c r="B8754" s="176">
        <v>0</v>
      </c>
      <c r="C8754" s="176">
        <v>0</v>
      </c>
      <c r="D8754" s="282">
        <v>87</v>
      </c>
      <c r="E8754" s="265"/>
    </row>
    <row r="8755" spans="1:5">
      <c r="A8755" s="283">
        <v>24024</v>
      </c>
      <c r="B8755" s="176">
        <v>0</v>
      </c>
      <c r="C8755" s="176">
        <v>0</v>
      </c>
      <c r="D8755" s="282">
        <v>87</v>
      </c>
      <c r="E8755" s="265"/>
    </row>
    <row r="8756" spans="1:5">
      <c r="A8756" s="283">
        <v>24025</v>
      </c>
      <c r="B8756" s="176">
        <v>0</v>
      </c>
      <c r="C8756" s="176">
        <v>0</v>
      </c>
      <c r="D8756" s="282">
        <v>87</v>
      </c>
      <c r="E8756" s="265"/>
    </row>
    <row r="8757" spans="1:5">
      <c r="A8757" s="283">
        <v>24026</v>
      </c>
      <c r="B8757" s="176">
        <v>0</v>
      </c>
      <c r="C8757" s="176">
        <v>0</v>
      </c>
      <c r="D8757" s="282">
        <v>87</v>
      </c>
      <c r="E8757" s="265"/>
    </row>
    <row r="8758" spans="1:5">
      <c r="A8758" s="283">
        <v>24027</v>
      </c>
      <c r="B8758" s="176">
        <v>0</v>
      </c>
      <c r="C8758" s="176">
        <v>0</v>
      </c>
      <c r="D8758" s="282">
        <v>87</v>
      </c>
      <c r="E8758" s="265"/>
    </row>
    <row r="8759" spans="1:5">
      <c r="A8759" s="283">
        <v>24028</v>
      </c>
      <c r="B8759" s="176">
        <v>0</v>
      </c>
      <c r="C8759" s="176">
        <v>0</v>
      </c>
      <c r="D8759" s="282">
        <v>87</v>
      </c>
      <c r="E8759" s="265"/>
    </row>
    <row r="8760" spans="1:5">
      <c r="A8760" s="283">
        <v>24029</v>
      </c>
      <c r="B8760" s="176">
        <v>0</v>
      </c>
      <c r="C8760" s="176">
        <v>0</v>
      </c>
      <c r="D8760" s="282">
        <v>87</v>
      </c>
      <c r="E8760" s="265"/>
    </row>
    <row r="8761" spans="1:5">
      <c r="A8761" s="283">
        <v>24030</v>
      </c>
      <c r="B8761" s="176">
        <v>0</v>
      </c>
      <c r="C8761" s="176">
        <v>0</v>
      </c>
      <c r="D8761" s="282">
        <v>87</v>
      </c>
      <c r="E8761" s="265"/>
    </row>
    <row r="8762" spans="1:5">
      <c r="A8762" s="283">
        <v>24031</v>
      </c>
      <c r="B8762" s="176">
        <v>0</v>
      </c>
      <c r="C8762" s="176">
        <v>0</v>
      </c>
      <c r="D8762" s="282">
        <v>87</v>
      </c>
      <c r="E8762" s="265"/>
    </row>
    <row r="8763" spans="1:5">
      <c r="A8763" s="283">
        <v>24032</v>
      </c>
      <c r="B8763" s="176">
        <v>0</v>
      </c>
      <c r="C8763" s="176">
        <v>0</v>
      </c>
      <c r="D8763" s="282">
        <v>87</v>
      </c>
      <c r="E8763" s="265"/>
    </row>
    <row r="8764" spans="1:5">
      <c r="A8764" s="283">
        <v>24033</v>
      </c>
      <c r="B8764" s="176">
        <v>0</v>
      </c>
      <c r="C8764" s="176">
        <v>0</v>
      </c>
      <c r="D8764" s="282">
        <v>87</v>
      </c>
      <c r="E8764" s="265"/>
    </row>
    <row r="8765" spans="1:5">
      <c r="A8765" s="283">
        <v>24034</v>
      </c>
      <c r="B8765" s="176">
        <v>0</v>
      </c>
      <c r="C8765" s="176">
        <v>0</v>
      </c>
      <c r="D8765" s="282">
        <v>87</v>
      </c>
      <c r="E8765" s="265"/>
    </row>
    <row r="8766" spans="1:5">
      <c r="A8766" s="283">
        <v>24035</v>
      </c>
      <c r="B8766" s="176">
        <v>0</v>
      </c>
      <c r="C8766" s="176">
        <v>0</v>
      </c>
      <c r="D8766" s="282">
        <v>87</v>
      </c>
      <c r="E8766" s="265"/>
    </row>
    <row r="8767" spans="1:5">
      <c r="A8767" s="283">
        <v>24036</v>
      </c>
      <c r="B8767" s="176">
        <v>0</v>
      </c>
      <c r="C8767" s="176">
        <v>0</v>
      </c>
      <c r="D8767" s="282">
        <v>87</v>
      </c>
      <c r="E8767" s="265"/>
    </row>
    <row r="8768" spans="1:5">
      <c r="A8768" s="283">
        <v>24037</v>
      </c>
      <c r="B8768" s="176">
        <v>0</v>
      </c>
      <c r="C8768" s="176">
        <v>0</v>
      </c>
      <c r="D8768" s="282">
        <v>87</v>
      </c>
      <c r="E8768" s="265"/>
    </row>
    <row r="8769" spans="1:5">
      <c r="A8769" s="283">
        <v>24038</v>
      </c>
      <c r="B8769" s="176">
        <v>0</v>
      </c>
      <c r="C8769" s="176">
        <v>0</v>
      </c>
      <c r="D8769" s="282">
        <v>87</v>
      </c>
      <c r="E8769" s="265"/>
    </row>
    <row r="8770" spans="1:5">
      <c r="A8770" s="283">
        <v>24040</v>
      </c>
      <c r="B8770" s="176">
        <v>0</v>
      </c>
      <c r="C8770" s="176">
        <v>0</v>
      </c>
      <c r="D8770" s="282">
        <v>87</v>
      </c>
      <c r="E8770" s="265"/>
    </row>
    <row r="8771" spans="1:5">
      <c r="A8771" s="283">
        <v>24043</v>
      </c>
      <c r="B8771" s="176">
        <v>0</v>
      </c>
      <c r="C8771" s="176">
        <v>0</v>
      </c>
      <c r="D8771" s="282">
        <v>87</v>
      </c>
      <c r="E8771" s="265"/>
    </row>
    <row r="8772" spans="1:5">
      <c r="A8772" s="283">
        <v>24053</v>
      </c>
      <c r="B8772" s="176">
        <v>46.2</v>
      </c>
      <c r="C8772" s="176">
        <v>44.8</v>
      </c>
      <c r="D8772" s="282">
        <v>87</v>
      </c>
      <c r="E8772" s="265"/>
    </row>
    <row r="8773" spans="1:5">
      <c r="A8773" s="283">
        <v>24054</v>
      </c>
      <c r="B8773" s="176">
        <v>62.4</v>
      </c>
      <c r="C8773" s="176">
        <v>42.8</v>
      </c>
      <c r="D8773" s="282">
        <v>115</v>
      </c>
      <c r="E8773" s="265"/>
    </row>
    <row r="8774" spans="1:5">
      <c r="A8774" s="283">
        <v>24055</v>
      </c>
      <c r="B8774" s="176">
        <v>152.5</v>
      </c>
      <c r="C8774" s="176">
        <v>43.9</v>
      </c>
      <c r="D8774" s="282">
        <v>87</v>
      </c>
      <c r="E8774" s="265"/>
    </row>
    <row r="8775" spans="1:5">
      <c r="A8775" s="283">
        <v>24058</v>
      </c>
      <c r="B8775" s="176">
        <v>0</v>
      </c>
      <c r="C8775" s="176">
        <v>0</v>
      </c>
      <c r="D8775" s="282">
        <v>87</v>
      </c>
      <c r="E8775" s="265"/>
    </row>
    <row r="8776" spans="1:5">
      <c r="A8776" s="283">
        <v>24059</v>
      </c>
      <c r="B8776" s="176">
        <v>43.2</v>
      </c>
      <c r="C8776" s="176">
        <v>46.9</v>
      </c>
      <c r="D8776" s="282">
        <v>110</v>
      </c>
      <c r="E8776" s="265"/>
    </row>
    <row r="8777" spans="1:5">
      <c r="A8777" s="283">
        <v>24060</v>
      </c>
      <c r="B8777" s="176">
        <v>421.5</v>
      </c>
      <c r="C8777" s="176">
        <v>23.6</v>
      </c>
      <c r="D8777" s="282">
        <v>176</v>
      </c>
      <c r="E8777" s="265"/>
    </row>
    <row r="8778" spans="1:5">
      <c r="A8778" s="283">
        <v>24061</v>
      </c>
      <c r="B8778" s="176">
        <v>0</v>
      </c>
      <c r="C8778" s="176">
        <v>0</v>
      </c>
      <c r="D8778" s="282">
        <v>87</v>
      </c>
      <c r="E8778" s="265"/>
    </row>
    <row r="8779" spans="1:5">
      <c r="A8779" s="283">
        <v>24062</v>
      </c>
      <c r="B8779" s="176">
        <v>0</v>
      </c>
      <c r="C8779" s="176">
        <v>0</v>
      </c>
      <c r="D8779" s="282">
        <v>87</v>
      </c>
      <c r="E8779" s="265"/>
    </row>
    <row r="8780" spans="1:5">
      <c r="A8780" s="283">
        <v>24063</v>
      </c>
      <c r="B8780" s="176">
        <v>0</v>
      </c>
      <c r="C8780" s="176">
        <v>0</v>
      </c>
      <c r="D8780" s="282">
        <v>87</v>
      </c>
      <c r="E8780" s="265"/>
    </row>
    <row r="8781" spans="1:5">
      <c r="A8781" s="283">
        <v>24064</v>
      </c>
      <c r="B8781" s="176">
        <v>148.69999999999999</v>
      </c>
      <c r="C8781" s="176">
        <v>45</v>
      </c>
      <c r="D8781" s="282">
        <v>87</v>
      </c>
      <c r="E8781" s="265"/>
    </row>
    <row r="8782" spans="1:5">
      <c r="A8782" s="283">
        <v>24065</v>
      </c>
      <c r="B8782" s="176">
        <v>68.8</v>
      </c>
      <c r="C8782" s="176">
        <v>44.6</v>
      </c>
      <c r="D8782" s="282">
        <v>94</v>
      </c>
      <c r="E8782" s="265"/>
    </row>
    <row r="8783" spans="1:5">
      <c r="A8783" s="283">
        <v>24066</v>
      </c>
      <c r="B8783" s="176">
        <v>32.6</v>
      </c>
      <c r="C8783" s="176">
        <v>45.7</v>
      </c>
      <c r="D8783" s="282">
        <v>87</v>
      </c>
      <c r="E8783" s="265"/>
    </row>
    <row r="8784" spans="1:5">
      <c r="A8784" s="283">
        <v>24067</v>
      </c>
      <c r="B8784" s="176">
        <v>48.6</v>
      </c>
      <c r="C8784" s="176">
        <v>42.2</v>
      </c>
      <c r="D8784" s="282">
        <v>87</v>
      </c>
      <c r="E8784" s="265"/>
    </row>
    <row r="8785" spans="1:5">
      <c r="A8785" s="283">
        <v>24068</v>
      </c>
      <c r="B8785" s="176">
        <v>0</v>
      </c>
      <c r="C8785" s="176">
        <v>0</v>
      </c>
      <c r="D8785" s="282">
        <v>87</v>
      </c>
      <c r="E8785" s="265"/>
    </row>
    <row r="8786" spans="1:5">
      <c r="A8786" s="283">
        <v>24069</v>
      </c>
      <c r="B8786" s="176">
        <v>55.1</v>
      </c>
      <c r="C8786" s="176">
        <v>43.5</v>
      </c>
      <c r="D8786" s="282">
        <v>87</v>
      </c>
      <c r="E8786" s="265"/>
    </row>
    <row r="8787" spans="1:5">
      <c r="A8787" s="283">
        <v>24070</v>
      </c>
      <c r="B8787" s="176">
        <v>32.1</v>
      </c>
      <c r="C8787" s="176">
        <v>46.4</v>
      </c>
      <c r="D8787" s="282">
        <v>87</v>
      </c>
      <c r="E8787" s="265"/>
    </row>
    <row r="8788" spans="1:5">
      <c r="A8788" s="283">
        <v>24072</v>
      </c>
      <c r="B8788" s="176">
        <v>44.4</v>
      </c>
      <c r="C8788" s="176">
        <v>41.3</v>
      </c>
      <c r="D8788" s="282">
        <v>87</v>
      </c>
      <c r="E8788" s="265"/>
    </row>
    <row r="8789" spans="1:5">
      <c r="A8789" s="283">
        <v>24073</v>
      </c>
      <c r="B8789" s="176">
        <v>317.39999999999998</v>
      </c>
      <c r="C8789" s="176">
        <v>37</v>
      </c>
      <c r="D8789" s="282">
        <v>122</v>
      </c>
      <c r="E8789" s="265"/>
    </row>
    <row r="8790" spans="1:5">
      <c r="A8790" s="283">
        <v>24076</v>
      </c>
      <c r="B8790" s="176">
        <v>34.200000000000003</v>
      </c>
      <c r="C8790" s="176">
        <v>46</v>
      </c>
      <c r="D8790" s="282">
        <v>87</v>
      </c>
      <c r="E8790" s="265"/>
    </row>
    <row r="8791" spans="1:5">
      <c r="A8791" s="283">
        <v>24077</v>
      </c>
      <c r="B8791" s="176">
        <v>447.5</v>
      </c>
      <c r="C8791" s="176">
        <v>43.2</v>
      </c>
      <c r="D8791" s="282">
        <v>87</v>
      </c>
      <c r="E8791" s="265"/>
    </row>
    <row r="8792" spans="1:5">
      <c r="A8792" s="283">
        <v>24078</v>
      </c>
      <c r="B8792" s="176">
        <v>771.1</v>
      </c>
      <c r="C8792" s="176">
        <v>41.5</v>
      </c>
      <c r="D8792" s="282">
        <v>94</v>
      </c>
      <c r="E8792" s="265"/>
    </row>
    <row r="8793" spans="1:5">
      <c r="A8793" s="283">
        <v>24079</v>
      </c>
      <c r="B8793" s="176">
        <v>43.6</v>
      </c>
      <c r="C8793" s="176">
        <v>42.6</v>
      </c>
      <c r="D8793" s="282">
        <v>87</v>
      </c>
      <c r="E8793" s="265"/>
    </row>
    <row r="8794" spans="1:5">
      <c r="A8794" s="283">
        <v>24082</v>
      </c>
      <c r="B8794" s="176">
        <v>47.2</v>
      </c>
      <c r="C8794" s="176">
        <v>42.4</v>
      </c>
      <c r="D8794" s="282">
        <v>87</v>
      </c>
      <c r="E8794" s="265"/>
    </row>
    <row r="8795" spans="1:5">
      <c r="A8795" s="283">
        <v>24083</v>
      </c>
      <c r="B8795" s="176">
        <v>147</v>
      </c>
      <c r="C8795" s="176">
        <v>48.5</v>
      </c>
      <c r="D8795" s="282">
        <v>97</v>
      </c>
      <c r="E8795" s="265"/>
    </row>
    <row r="8796" spans="1:5">
      <c r="A8796" s="283">
        <v>24084</v>
      </c>
      <c r="B8796" s="176">
        <v>108.4</v>
      </c>
      <c r="C8796" s="176">
        <v>44.3</v>
      </c>
      <c r="D8796" s="282">
        <v>106</v>
      </c>
      <c r="E8796" s="265"/>
    </row>
    <row r="8797" spans="1:5">
      <c r="A8797" s="283">
        <v>24085</v>
      </c>
      <c r="B8797" s="176">
        <v>14.6</v>
      </c>
      <c r="C8797" s="176">
        <v>46.1</v>
      </c>
      <c r="D8797" s="282">
        <v>87</v>
      </c>
      <c r="E8797" s="265"/>
    </row>
    <row r="8798" spans="1:5">
      <c r="A8798" s="283">
        <v>24086</v>
      </c>
      <c r="B8798" s="176">
        <v>35.200000000000003</v>
      </c>
      <c r="C8798" s="176">
        <v>43.2</v>
      </c>
      <c r="D8798" s="282">
        <v>87</v>
      </c>
      <c r="E8798" s="265"/>
    </row>
    <row r="8799" spans="1:5">
      <c r="A8799" s="283">
        <v>24087</v>
      </c>
      <c r="B8799" s="176">
        <v>74.3</v>
      </c>
      <c r="C8799" s="176">
        <v>41.3</v>
      </c>
      <c r="D8799" s="282">
        <v>87</v>
      </c>
      <c r="E8799" s="265"/>
    </row>
    <row r="8800" spans="1:5">
      <c r="A8800" s="283">
        <v>24088</v>
      </c>
      <c r="B8800" s="176">
        <v>52.5</v>
      </c>
      <c r="C8800" s="176">
        <v>32.200000000000003</v>
      </c>
      <c r="D8800" s="282">
        <v>128</v>
      </c>
      <c r="E8800" s="265"/>
    </row>
    <row r="8801" spans="1:5">
      <c r="A8801" s="283">
        <v>24089</v>
      </c>
      <c r="B8801" s="176">
        <v>229.6</v>
      </c>
      <c r="C8801" s="176">
        <v>46.2</v>
      </c>
      <c r="D8801" s="282">
        <v>87</v>
      </c>
      <c r="E8801" s="265"/>
    </row>
    <row r="8802" spans="1:5">
      <c r="A8802" s="283">
        <v>24090</v>
      </c>
      <c r="B8802" s="176">
        <v>46.7</v>
      </c>
      <c r="C8802" s="176">
        <v>45.1</v>
      </c>
      <c r="D8802" s="282">
        <v>87</v>
      </c>
      <c r="E8802" s="265"/>
    </row>
    <row r="8803" spans="1:5">
      <c r="A8803" s="283">
        <v>24091</v>
      </c>
      <c r="B8803" s="176">
        <v>44.7</v>
      </c>
      <c r="C8803" s="176">
        <v>44.2</v>
      </c>
      <c r="D8803" s="282">
        <v>94</v>
      </c>
      <c r="E8803" s="265"/>
    </row>
    <row r="8804" spans="1:5">
      <c r="A8804" s="283">
        <v>24092</v>
      </c>
      <c r="B8804" s="176">
        <v>84</v>
      </c>
      <c r="C8804" s="176">
        <v>41.5</v>
      </c>
      <c r="D8804" s="282">
        <v>87</v>
      </c>
      <c r="E8804" s="265"/>
    </row>
    <row r="8805" spans="1:5">
      <c r="A8805" s="283">
        <v>24093</v>
      </c>
      <c r="B8805" s="176">
        <v>63.1</v>
      </c>
      <c r="C8805" s="176">
        <v>47</v>
      </c>
      <c r="D8805" s="282">
        <v>87</v>
      </c>
      <c r="E8805" s="265"/>
    </row>
    <row r="8806" spans="1:5">
      <c r="A8806" s="283">
        <v>24095</v>
      </c>
      <c r="B8806" s="176">
        <v>165.1</v>
      </c>
      <c r="C8806" s="176">
        <v>44.1</v>
      </c>
      <c r="D8806" s="282">
        <v>87</v>
      </c>
      <c r="E8806" s="265"/>
    </row>
    <row r="8807" spans="1:5">
      <c r="A8807" s="283">
        <v>24101</v>
      </c>
      <c r="B8807" s="176">
        <v>106</v>
      </c>
      <c r="C8807" s="176">
        <v>46.2</v>
      </c>
      <c r="D8807" s="282">
        <v>95</v>
      </c>
      <c r="E8807" s="265"/>
    </row>
    <row r="8808" spans="1:5">
      <c r="A8808" s="283">
        <v>24102</v>
      </c>
      <c r="B8808" s="176">
        <v>50.4</v>
      </c>
      <c r="C8808" s="176">
        <v>44.1</v>
      </c>
      <c r="D8808" s="282">
        <v>87</v>
      </c>
      <c r="E8808" s="265"/>
    </row>
    <row r="8809" spans="1:5">
      <c r="A8809" s="283">
        <v>24104</v>
      </c>
      <c r="B8809" s="176">
        <v>47.5</v>
      </c>
      <c r="C8809" s="176">
        <v>50.9</v>
      </c>
      <c r="D8809" s="282">
        <v>87</v>
      </c>
      <c r="E8809" s="265"/>
    </row>
    <row r="8810" spans="1:5">
      <c r="A8810" s="283">
        <v>24105</v>
      </c>
      <c r="B8810" s="176">
        <v>34.9</v>
      </c>
      <c r="C8810" s="176">
        <v>41.5</v>
      </c>
      <c r="D8810" s="282">
        <v>87</v>
      </c>
      <c r="E8810" s="265"/>
    </row>
    <row r="8811" spans="1:5">
      <c r="A8811" s="283">
        <v>24111</v>
      </c>
      <c r="B8811" s="176">
        <v>0</v>
      </c>
      <c r="C8811" s="176">
        <v>0</v>
      </c>
      <c r="D8811" s="282">
        <v>87</v>
      </c>
      <c r="E8811" s="265"/>
    </row>
    <row r="8812" spans="1:5">
      <c r="A8812" s="283">
        <v>24112</v>
      </c>
      <c r="B8812" s="176">
        <v>225.2</v>
      </c>
      <c r="C8812" s="176">
        <v>45</v>
      </c>
      <c r="D8812" s="282">
        <v>147</v>
      </c>
      <c r="E8812" s="265"/>
    </row>
    <row r="8813" spans="1:5">
      <c r="A8813" s="283">
        <v>24113</v>
      </c>
      <c r="B8813" s="176">
        <v>2253</v>
      </c>
      <c r="C8813" s="176">
        <v>41.7</v>
      </c>
      <c r="D8813" s="282">
        <v>97</v>
      </c>
      <c r="E8813" s="265"/>
    </row>
    <row r="8814" spans="1:5">
      <c r="A8814" s="283">
        <v>24114</v>
      </c>
      <c r="B8814" s="176">
        <v>2580.6</v>
      </c>
      <c r="C8814" s="176">
        <v>39.200000000000003</v>
      </c>
      <c r="D8814" s="282">
        <v>87</v>
      </c>
      <c r="E8814" s="265"/>
    </row>
    <row r="8815" spans="1:5">
      <c r="A8815" s="283">
        <v>24115</v>
      </c>
      <c r="B8815" s="176">
        <v>2736.7</v>
      </c>
      <c r="C8815" s="176">
        <v>38.799999999999997</v>
      </c>
      <c r="D8815" s="282">
        <v>87</v>
      </c>
      <c r="E8815" s="265"/>
    </row>
    <row r="8816" spans="1:5">
      <c r="A8816" s="283">
        <v>24120</v>
      </c>
      <c r="B8816" s="176">
        <v>25.8</v>
      </c>
      <c r="C8816" s="176">
        <v>49.7</v>
      </c>
      <c r="D8816" s="282">
        <v>95</v>
      </c>
      <c r="E8816" s="265"/>
    </row>
    <row r="8817" spans="1:5">
      <c r="A8817" s="283">
        <v>24121</v>
      </c>
      <c r="B8817" s="176">
        <v>116.3</v>
      </c>
      <c r="C8817" s="176">
        <v>49.1</v>
      </c>
      <c r="D8817" s="282">
        <v>114</v>
      </c>
      <c r="E8817" s="265"/>
    </row>
    <row r="8818" spans="1:5">
      <c r="A8818" s="283">
        <v>24122</v>
      </c>
      <c r="B8818" s="176">
        <v>67</v>
      </c>
      <c r="C8818" s="176">
        <v>45.7</v>
      </c>
      <c r="D8818" s="282">
        <v>87</v>
      </c>
      <c r="E8818" s="265"/>
    </row>
    <row r="8819" spans="1:5">
      <c r="A8819" s="283">
        <v>24124</v>
      </c>
      <c r="B8819" s="176">
        <v>54.4</v>
      </c>
      <c r="C8819" s="176">
        <v>42.5</v>
      </c>
      <c r="D8819" s="282">
        <v>96</v>
      </c>
      <c r="E8819" s="265"/>
    </row>
    <row r="8820" spans="1:5">
      <c r="A8820" s="283">
        <v>24126</v>
      </c>
      <c r="B8820" s="176">
        <v>186</v>
      </c>
      <c r="C8820" s="176">
        <v>39.4</v>
      </c>
      <c r="D8820" s="282">
        <v>87</v>
      </c>
      <c r="E8820" s="265"/>
    </row>
    <row r="8821" spans="1:5">
      <c r="A8821" s="283">
        <v>24127</v>
      </c>
      <c r="B8821" s="176">
        <v>15.6</v>
      </c>
      <c r="C8821" s="176">
        <v>44.7</v>
      </c>
      <c r="D8821" s="282">
        <v>87</v>
      </c>
      <c r="E8821" s="265"/>
    </row>
    <row r="8822" spans="1:5">
      <c r="A8822" s="283">
        <v>24128</v>
      </c>
      <c r="B8822" s="176">
        <v>27.5</v>
      </c>
      <c r="C8822" s="176">
        <v>45.2</v>
      </c>
      <c r="D8822" s="282">
        <v>87</v>
      </c>
      <c r="E8822" s="265"/>
    </row>
    <row r="8823" spans="1:5">
      <c r="A8823" s="283">
        <v>24129</v>
      </c>
      <c r="B8823" s="176">
        <v>0</v>
      </c>
      <c r="C8823" s="176">
        <v>0</v>
      </c>
      <c r="D8823" s="282">
        <v>87</v>
      </c>
      <c r="E8823" s="265"/>
    </row>
    <row r="8824" spans="1:5">
      <c r="A8824" s="283">
        <v>24131</v>
      </c>
      <c r="B8824" s="176">
        <v>13.2</v>
      </c>
      <c r="C8824" s="176">
        <v>42.1</v>
      </c>
      <c r="D8824" s="282">
        <v>87</v>
      </c>
      <c r="E8824" s="265"/>
    </row>
    <row r="8825" spans="1:5">
      <c r="A8825" s="283">
        <v>24132</v>
      </c>
      <c r="B8825" s="176">
        <v>0</v>
      </c>
      <c r="C8825" s="176">
        <v>0</v>
      </c>
      <c r="D8825" s="282">
        <v>87</v>
      </c>
      <c r="E8825" s="265"/>
    </row>
    <row r="8826" spans="1:5">
      <c r="A8826" s="283">
        <v>24133</v>
      </c>
      <c r="B8826" s="176">
        <v>59.6</v>
      </c>
      <c r="C8826" s="176">
        <v>44.2</v>
      </c>
      <c r="D8826" s="282">
        <v>87</v>
      </c>
      <c r="E8826" s="265"/>
    </row>
    <row r="8827" spans="1:5">
      <c r="A8827" s="283">
        <v>24134</v>
      </c>
      <c r="B8827" s="176">
        <v>65.3</v>
      </c>
      <c r="C8827" s="176">
        <v>42.8</v>
      </c>
      <c r="D8827" s="282">
        <v>87</v>
      </c>
      <c r="E8827" s="265"/>
    </row>
    <row r="8828" spans="1:5">
      <c r="A8828" s="283">
        <v>24136</v>
      </c>
      <c r="B8828" s="176">
        <v>37.5</v>
      </c>
      <c r="C8828" s="176">
        <v>43.3</v>
      </c>
      <c r="D8828" s="282">
        <v>95</v>
      </c>
      <c r="E8828" s="265"/>
    </row>
    <row r="8829" spans="1:5">
      <c r="A8829" s="283">
        <v>24137</v>
      </c>
      <c r="B8829" s="176">
        <v>33.799999999999997</v>
      </c>
      <c r="C8829" s="176">
        <v>48.5</v>
      </c>
      <c r="D8829" s="282">
        <v>87</v>
      </c>
      <c r="E8829" s="265"/>
    </row>
    <row r="8830" spans="1:5">
      <c r="A8830" s="283">
        <v>24138</v>
      </c>
      <c r="B8830" s="176">
        <v>49.2</v>
      </c>
      <c r="C8830" s="176">
        <v>41.9</v>
      </c>
      <c r="D8830" s="282">
        <v>87</v>
      </c>
      <c r="E8830" s="265"/>
    </row>
    <row r="8831" spans="1:5">
      <c r="A8831" s="283">
        <v>24139</v>
      </c>
      <c r="B8831" s="176">
        <v>36</v>
      </c>
      <c r="C8831" s="176">
        <v>49</v>
      </c>
      <c r="D8831" s="282">
        <v>87</v>
      </c>
      <c r="E8831" s="265"/>
    </row>
    <row r="8832" spans="1:5">
      <c r="A8832" s="283">
        <v>24141</v>
      </c>
      <c r="B8832" s="176">
        <v>390.3</v>
      </c>
      <c r="C8832" s="176">
        <v>25.1</v>
      </c>
      <c r="D8832" s="282">
        <v>112</v>
      </c>
      <c r="E8832" s="265"/>
    </row>
    <row r="8833" spans="1:5">
      <c r="A8833" s="283">
        <v>24142</v>
      </c>
      <c r="B8833" s="176">
        <v>0</v>
      </c>
      <c r="C8833" s="176">
        <v>0</v>
      </c>
      <c r="D8833" s="282">
        <v>87</v>
      </c>
      <c r="E8833" s="265"/>
    </row>
    <row r="8834" spans="1:5">
      <c r="A8834" s="283">
        <v>24143</v>
      </c>
      <c r="B8834" s="176">
        <v>129.9</v>
      </c>
      <c r="C8834" s="176">
        <v>42.9</v>
      </c>
      <c r="D8834" s="282">
        <v>87</v>
      </c>
      <c r="E8834" s="265"/>
    </row>
    <row r="8835" spans="1:5">
      <c r="A8835" s="283">
        <v>24146</v>
      </c>
      <c r="B8835" s="176">
        <v>92.1</v>
      </c>
      <c r="C8835" s="176">
        <v>41.7</v>
      </c>
      <c r="D8835" s="282">
        <v>87</v>
      </c>
      <c r="E8835" s="265"/>
    </row>
    <row r="8836" spans="1:5">
      <c r="A8836" s="283">
        <v>24147</v>
      </c>
      <c r="B8836" s="176">
        <v>81.7</v>
      </c>
      <c r="C8836" s="176">
        <v>45.1</v>
      </c>
      <c r="D8836" s="282">
        <v>87</v>
      </c>
      <c r="E8836" s="265"/>
    </row>
    <row r="8837" spans="1:5">
      <c r="A8837" s="283">
        <v>24148</v>
      </c>
      <c r="B8837" s="176">
        <v>114.4</v>
      </c>
      <c r="C8837" s="176">
        <v>45.5</v>
      </c>
      <c r="D8837" s="282">
        <v>87</v>
      </c>
      <c r="E8837" s="265"/>
    </row>
    <row r="8838" spans="1:5">
      <c r="A8838" s="283">
        <v>24149</v>
      </c>
      <c r="B8838" s="176">
        <v>63.6</v>
      </c>
      <c r="C8838" s="176">
        <v>42.7</v>
      </c>
      <c r="D8838" s="282">
        <v>87</v>
      </c>
      <c r="E8838" s="265"/>
    </row>
    <row r="8839" spans="1:5">
      <c r="A8839" s="283">
        <v>24150</v>
      </c>
      <c r="B8839" s="176">
        <v>38.5</v>
      </c>
      <c r="C8839" s="176">
        <v>43.8</v>
      </c>
      <c r="D8839" s="282">
        <v>87</v>
      </c>
      <c r="E8839" s="265"/>
    </row>
    <row r="8840" spans="1:5">
      <c r="A8840" s="283">
        <v>24151</v>
      </c>
      <c r="B8840" s="176">
        <v>111.7</v>
      </c>
      <c r="C8840" s="176">
        <v>41.6</v>
      </c>
      <c r="D8840" s="282">
        <v>115</v>
      </c>
      <c r="E8840" s="265"/>
    </row>
    <row r="8841" spans="1:5">
      <c r="A8841" s="283">
        <v>24153</v>
      </c>
      <c r="B8841" s="176">
        <v>401.2</v>
      </c>
      <c r="C8841" s="176">
        <v>42.1</v>
      </c>
      <c r="D8841" s="282">
        <v>156</v>
      </c>
      <c r="E8841" s="265"/>
    </row>
    <row r="8842" spans="1:5">
      <c r="A8842" s="283">
        <v>24155</v>
      </c>
      <c r="B8842" s="176">
        <v>0</v>
      </c>
      <c r="C8842" s="176">
        <v>0</v>
      </c>
      <c r="D8842" s="282">
        <v>87</v>
      </c>
      <c r="E8842" s="265"/>
    </row>
    <row r="8843" spans="1:5">
      <c r="A8843" s="283">
        <v>24161</v>
      </c>
      <c r="B8843" s="176">
        <v>25.4</v>
      </c>
      <c r="C8843" s="176">
        <v>48</v>
      </c>
      <c r="D8843" s="282">
        <v>87</v>
      </c>
      <c r="E8843" s="265"/>
    </row>
    <row r="8844" spans="1:5">
      <c r="A8844" s="283">
        <v>24162</v>
      </c>
      <c r="B8844" s="176">
        <v>60.5</v>
      </c>
      <c r="C8844" s="176">
        <v>41</v>
      </c>
      <c r="D8844" s="282">
        <v>87</v>
      </c>
      <c r="E8844" s="265"/>
    </row>
    <row r="8845" spans="1:5">
      <c r="A8845" s="283">
        <v>24165</v>
      </c>
      <c r="B8845" s="176">
        <v>69</v>
      </c>
      <c r="C8845" s="176">
        <v>45.5</v>
      </c>
      <c r="D8845" s="282">
        <v>87</v>
      </c>
      <c r="E8845" s="265"/>
    </row>
    <row r="8846" spans="1:5">
      <c r="A8846" s="283">
        <v>24167</v>
      </c>
      <c r="B8846" s="176">
        <v>18.5</v>
      </c>
      <c r="C8846" s="176">
        <v>39.799999999999997</v>
      </c>
      <c r="D8846" s="282">
        <v>87</v>
      </c>
      <c r="E8846" s="265"/>
    </row>
    <row r="8847" spans="1:5">
      <c r="A8847" s="283">
        <v>24168</v>
      </c>
      <c r="B8847" s="176">
        <v>198.2</v>
      </c>
      <c r="C8847" s="176">
        <v>48.6</v>
      </c>
      <c r="D8847" s="282">
        <v>87</v>
      </c>
      <c r="E8847" s="265"/>
    </row>
    <row r="8848" spans="1:5">
      <c r="A8848" s="283">
        <v>24171</v>
      </c>
      <c r="B8848" s="176">
        <v>37.4</v>
      </c>
      <c r="C8848" s="176">
        <v>47.6</v>
      </c>
      <c r="D8848" s="282">
        <v>103</v>
      </c>
      <c r="E8848" s="265"/>
    </row>
    <row r="8849" spans="1:5">
      <c r="A8849" s="283">
        <v>24174</v>
      </c>
      <c r="B8849" s="176">
        <v>63.5</v>
      </c>
      <c r="C8849" s="176">
        <v>45.3</v>
      </c>
      <c r="D8849" s="282">
        <v>87</v>
      </c>
      <c r="E8849" s="265"/>
    </row>
    <row r="8850" spans="1:5">
      <c r="A8850" s="283">
        <v>24175</v>
      </c>
      <c r="B8850" s="176">
        <v>115.6</v>
      </c>
      <c r="C8850" s="176">
        <v>44</v>
      </c>
      <c r="D8850" s="282">
        <v>87</v>
      </c>
      <c r="E8850" s="265"/>
    </row>
    <row r="8851" spans="1:5">
      <c r="A8851" s="283">
        <v>24176</v>
      </c>
      <c r="B8851" s="176">
        <v>81.7</v>
      </c>
      <c r="C8851" s="176">
        <v>51.9</v>
      </c>
      <c r="D8851" s="282">
        <v>87</v>
      </c>
      <c r="E8851" s="265"/>
    </row>
    <row r="8852" spans="1:5">
      <c r="A8852" s="283">
        <v>24177</v>
      </c>
      <c r="B8852" s="176">
        <v>16.2</v>
      </c>
      <c r="C8852" s="176">
        <v>47.4</v>
      </c>
      <c r="D8852" s="282">
        <v>87</v>
      </c>
      <c r="E8852" s="265"/>
    </row>
    <row r="8853" spans="1:5">
      <c r="A8853" s="283">
        <v>24179</v>
      </c>
      <c r="B8853" s="176">
        <v>379.2</v>
      </c>
      <c r="C8853" s="176">
        <v>42.5</v>
      </c>
      <c r="D8853" s="282">
        <v>95</v>
      </c>
      <c r="E8853" s="265"/>
    </row>
    <row r="8854" spans="1:5">
      <c r="A8854" s="283">
        <v>24184</v>
      </c>
      <c r="B8854" s="176">
        <v>119.8</v>
      </c>
      <c r="C8854" s="176">
        <v>46.3</v>
      </c>
      <c r="D8854" s="282">
        <v>87</v>
      </c>
      <c r="E8854" s="265"/>
    </row>
    <row r="8855" spans="1:5">
      <c r="A8855" s="283">
        <v>24185</v>
      </c>
      <c r="B8855" s="176">
        <v>27.5</v>
      </c>
      <c r="C8855" s="176">
        <v>48.3</v>
      </c>
      <c r="D8855" s="282">
        <v>87</v>
      </c>
      <c r="E8855" s="265"/>
    </row>
    <row r="8856" spans="1:5">
      <c r="A8856" s="283">
        <v>24201</v>
      </c>
      <c r="B8856" s="176">
        <v>1469.7</v>
      </c>
      <c r="C8856" s="176">
        <v>41.1</v>
      </c>
      <c r="D8856" s="282">
        <v>170</v>
      </c>
      <c r="E8856" s="265"/>
    </row>
    <row r="8857" spans="1:5">
      <c r="A8857" s="283">
        <v>24202</v>
      </c>
      <c r="B8857" s="176">
        <v>98.8</v>
      </c>
      <c r="C8857" s="176">
        <v>43.7</v>
      </c>
      <c r="D8857" s="282">
        <v>119</v>
      </c>
      <c r="E8857" s="265"/>
    </row>
    <row r="8858" spans="1:5">
      <c r="A8858" s="283">
        <v>24203</v>
      </c>
      <c r="B8858" s="176">
        <v>674.2</v>
      </c>
      <c r="C8858" s="176">
        <v>50</v>
      </c>
      <c r="D8858" s="282">
        <v>96</v>
      </c>
      <c r="E8858" s="265"/>
    </row>
    <row r="8859" spans="1:5">
      <c r="A8859" s="283">
        <v>24209</v>
      </c>
      <c r="B8859" s="176">
        <v>0</v>
      </c>
      <c r="C8859" s="176">
        <v>0</v>
      </c>
      <c r="D8859" s="282">
        <v>87</v>
      </c>
      <c r="E8859" s="265"/>
    </row>
    <row r="8860" spans="1:5">
      <c r="A8860" s="283">
        <v>24210</v>
      </c>
      <c r="B8860" s="176">
        <v>129.6</v>
      </c>
      <c r="C8860" s="176">
        <v>43.2</v>
      </c>
      <c r="D8860" s="282">
        <v>113</v>
      </c>
      <c r="E8860" s="265"/>
    </row>
    <row r="8861" spans="1:5">
      <c r="A8861" s="283">
        <v>24211</v>
      </c>
      <c r="B8861" s="176">
        <v>136.6</v>
      </c>
      <c r="C8861" s="176">
        <v>46</v>
      </c>
      <c r="D8861" s="282">
        <v>94</v>
      </c>
      <c r="E8861" s="265"/>
    </row>
    <row r="8862" spans="1:5">
      <c r="A8862" s="283">
        <v>24212</v>
      </c>
      <c r="B8862" s="176">
        <v>0</v>
      </c>
      <c r="C8862" s="176">
        <v>0</v>
      </c>
      <c r="D8862" s="282">
        <v>87</v>
      </c>
      <c r="E8862" s="265"/>
    </row>
    <row r="8863" spans="1:5">
      <c r="A8863" s="283">
        <v>24215</v>
      </c>
      <c r="B8863" s="176">
        <v>0</v>
      </c>
      <c r="C8863" s="176">
        <v>0</v>
      </c>
      <c r="D8863" s="282">
        <v>87</v>
      </c>
      <c r="E8863" s="265"/>
    </row>
    <row r="8864" spans="1:5">
      <c r="A8864" s="283">
        <v>24216</v>
      </c>
      <c r="B8864" s="176">
        <v>46</v>
      </c>
      <c r="C8864" s="176">
        <v>39</v>
      </c>
      <c r="D8864" s="282">
        <v>87</v>
      </c>
      <c r="E8864" s="265"/>
    </row>
    <row r="8865" spans="1:5">
      <c r="A8865" s="283">
        <v>24217</v>
      </c>
      <c r="B8865" s="176">
        <v>16.399999999999999</v>
      </c>
      <c r="C8865" s="176">
        <v>44.2</v>
      </c>
      <c r="D8865" s="282">
        <v>87</v>
      </c>
      <c r="E8865" s="265"/>
    </row>
    <row r="8866" spans="1:5">
      <c r="A8866" s="283">
        <v>24218</v>
      </c>
      <c r="B8866" s="176">
        <v>121.5</v>
      </c>
      <c r="C8866" s="176">
        <v>39</v>
      </c>
      <c r="D8866" s="282">
        <v>87</v>
      </c>
      <c r="E8866" s="265"/>
    </row>
    <row r="8867" spans="1:5">
      <c r="A8867" s="283">
        <v>24219</v>
      </c>
      <c r="B8867" s="176">
        <v>152.4</v>
      </c>
      <c r="C8867" s="176">
        <v>39.200000000000003</v>
      </c>
      <c r="D8867" s="282">
        <v>108</v>
      </c>
      <c r="E8867" s="265"/>
    </row>
    <row r="8868" spans="1:5">
      <c r="A8868" s="283">
        <v>24220</v>
      </c>
      <c r="B8868" s="176">
        <v>35.6</v>
      </c>
      <c r="C8868" s="176">
        <v>43.5</v>
      </c>
      <c r="D8868" s="282">
        <v>87</v>
      </c>
      <c r="E8868" s="265"/>
    </row>
    <row r="8869" spans="1:5">
      <c r="A8869" s="283">
        <v>24221</v>
      </c>
      <c r="B8869" s="176">
        <v>20.2</v>
      </c>
      <c r="C8869" s="176">
        <v>45.2</v>
      </c>
      <c r="D8869" s="282">
        <v>87</v>
      </c>
      <c r="E8869" s="265"/>
    </row>
    <row r="8870" spans="1:5">
      <c r="A8870" s="283">
        <v>24224</v>
      </c>
      <c r="B8870" s="176">
        <v>55.7</v>
      </c>
      <c r="C8870" s="176">
        <v>43.4</v>
      </c>
      <c r="D8870" s="282">
        <v>87</v>
      </c>
      <c r="E8870" s="265"/>
    </row>
    <row r="8871" spans="1:5">
      <c r="A8871" s="283">
        <v>24225</v>
      </c>
      <c r="B8871" s="176">
        <v>36.700000000000003</v>
      </c>
      <c r="C8871" s="176">
        <v>43.3</v>
      </c>
      <c r="D8871" s="282">
        <v>87</v>
      </c>
      <c r="E8871" s="265"/>
    </row>
    <row r="8872" spans="1:5">
      <c r="A8872" s="283">
        <v>24226</v>
      </c>
      <c r="B8872" s="176">
        <v>51.4</v>
      </c>
      <c r="C8872" s="176">
        <v>43.9</v>
      </c>
      <c r="D8872" s="282">
        <v>87</v>
      </c>
      <c r="E8872" s="265"/>
    </row>
    <row r="8873" spans="1:5">
      <c r="A8873" s="283">
        <v>24228</v>
      </c>
      <c r="B8873" s="176">
        <v>72.3</v>
      </c>
      <c r="C8873" s="176">
        <v>44.5</v>
      </c>
      <c r="D8873" s="282">
        <v>87</v>
      </c>
      <c r="E8873" s="265"/>
    </row>
    <row r="8874" spans="1:5">
      <c r="A8874" s="283">
        <v>24230</v>
      </c>
      <c r="B8874" s="176">
        <v>91</v>
      </c>
      <c r="C8874" s="176">
        <v>39.6</v>
      </c>
      <c r="D8874" s="282">
        <v>87</v>
      </c>
      <c r="E8874" s="265"/>
    </row>
    <row r="8875" spans="1:5">
      <c r="A8875" s="283">
        <v>24236</v>
      </c>
      <c r="B8875" s="176">
        <v>55.2</v>
      </c>
      <c r="C8875" s="176">
        <v>45.6</v>
      </c>
      <c r="D8875" s="282">
        <v>87</v>
      </c>
      <c r="E8875" s="265"/>
    </row>
    <row r="8876" spans="1:5">
      <c r="A8876" s="283">
        <v>24237</v>
      </c>
      <c r="B8876" s="176">
        <v>26.7</v>
      </c>
      <c r="C8876" s="176">
        <v>43</v>
      </c>
      <c r="D8876" s="282">
        <v>87</v>
      </c>
      <c r="E8876" s="265"/>
    </row>
    <row r="8877" spans="1:5">
      <c r="A8877" s="283">
        <v>24239</v>
      </c>
      <c r="B8877" s="176">
        <v>41.4</v>
      </c>
      <c r="C8877" s="176">
        <v>46.7</v>
      </c>
      <c r="D8877" s="282">
        <v>87</v>
      </c>
      <c r="E8877" s="265"/>
    </row>
    <row r="8878" spans="1:5">
      <c r="A8878" s="283">
        <v>24243</v>
      </c>
      <c r="B8878" s="176">
        <v>80.2</v>
      </c>
      <c r="C8878" s="176">
        <v>40.9</v>
      </c>
      <c r="D8878" s="282">
        <v>87</v>
      </c>
      <c r="E8878" s="265"/>
    </row>
    <row r="8879" spans="1:5">
      <c r="A8879" s="283">
        <v>24244</v>
      </c>
      <c r="B8879" s="176">
        <v>37</v>
      </c>
      <c r="C8879" s="176">
        <v>43.1</v>
      </c>
      <c r="D8879" s="282">
        <v>87</v>
      </c>
      <c r="E8879" s="265"/>
    </row>
    <row r="8880" spans="1:5">
      <c r="A8880" s="283">
        <v>24245</v>
      </c>
      <c r="B8880" s="176">
        <v>30.9</v>
      </c>
      <c r="C8880" s="176">
        <v>42.4</v>
      </c>
      <c r="D8880" s="282">
        <v>87</v>
      </c>
      <c r="E8880" s="265"/>
    </row>
    <row r="8881" spans="1:5">
      <c r="A8881" s="283">
        <v>24246</v>
      </c>
      <c r="B8881" s="176">
        <v>0</v>
      </c>
      <c r="C8881" s="176">
        <v>0</v>
      </c>
      <c r="D8881" s="282">
        <v>87</v>
      </c>
      <c r="E8881" s="265"/>
    </row>
    <row r="8882" spans="1:5">
      <c r="A8882" s="283">
        <v>24248</v>
      </c>
      <c r="B8882" s="176">
        <v>55.5</v>
      </c>
      <c r="C8882" s="176">
        <v>44</v>
      </c>
      <c r="D8882" s="282">
        <v>87</v>
      </c>
      <c r="E8882" s="265"/>
    </row>
    <row r="8883" spans="1:5">
      <c r="A8883" s="283">
        <v>24250</v>
      </c>
      <c r="B8883" s="176">
        <v>20</v>
      </c>
      <c r="C8883" s="176">
        <v>44.8</v>
      </c>
      <c r="D8883" s="282">
        <v>87</v>
      </c>
      <c r="E8883" s="265"/>
    </row>
    <row r="8884" spans="1:5">
      <c r="A8884" s="283">
        <v>24251</v>
      </c>
      <c r="B8884" s="176">
        <v>70.599999999999994</v>
      </c>
      <c r="C8884" s="176">
        <v>45.2</v>
      </c>
      <c r="D8884" s="282">
        <v>87</v>
      </c>
      <c r="E8884" s="265"/>
    </row>
    <row r="8885" spans="1:5">
      <c r="A8885" s="283">
        <v>24256</v>
      </c>
      <c r="B8885" s="176">
        <v>57.5</v>
      </c>
      <c r="C8885" s="176">
        <v>42.8</v>
      </c>
      <c r="D8885" s="282">
        <v>87</v>
      </c>
      <c r="E8885" s="265"/>
    </row>
    <row r="8886" spans="1:5">
      <c r="A8886" s="283">
        <v>24258</v>
      </c>
      <c r="B8886" s="176">
        <v>38.1</v>
      </c>
      <c r="C8886" s="176">
        <v>45</v>
      </c>
      <c r="D8886" s="282">
        <v>87</v>
      </c>
      <c r="E8886" s="265"/>
    </row>
    <row r="8887" spans="1:5">
      <c r="A8887" s="283">
        <v>24260</v>
      </c>
      <c r="B8887" s="176">
        <v>75.8</v>
      </c>
      <c r="C8887" s="176">
        <v>42.8</v>
      </c>
      <c r="D8887" s="282">
        <v>87</v>
      </c>
      <c r="E8887" s="265"/>
    </row>
    <row r="8888" spans="1:5">
      <c r="A8888" s="283">
        <v>24263</v>
      </c>
      <c r="B8888" s="176">
        <v>66.5</v>
      </c>
      <c r="C8888" s="176">
        <v>41.9</v>
      </c>
      <c r="D8888" s="282">
        <v>87</v>
      </c>
      <c r="E8888" s="265"/>
    </row>
    <row r="8889" spans="1:5">
      <c r="A8889" s="283">
        <v>24265</v>
      </c>
      <c r="B8889" s="176">
        <v>32.5</v>
      </c>
      <c r="C8889" s="176">
        <v>42</v>
      </c>
      <c r="D8889" s="282">
        <v>87</v>
      </c>
      <c r="E8889" s="265"/>
    </row>
    <row r="8890" spans="1:5">
      <c r="A8890" s="283">
        <v>24266</v>
      </c>
      <c r="B8890" s="176">
        <v>87</v>
      </c>
      <c r="C8890" s="176">
        <v>42.6</v>
      </c>
      <c r="D8890" s="282">
        <v>103</v>
      </c>
      <c r="E8890" s="265"/>
    </row>
    <row r="8891" spans="1:5">
      <c r="A8891" s="283">
        <v>24269</v>
      </c>
      <c r="B8891" s="176">
        <v>32.4</v>
      </c>
      <c r="C8891" s="176">
        <v>38.1</v>
      </c>
      <c r="D8891" s="282">
        <v>87</v>
      </c>
      <c r="E8891" s="265"/>
    </row>
    <row r="8892" spans="1:5">
      <c r="A8892" s="283">
        <v>24270</v>
      </c>
      <c r="B8892" s="176">
        <v>28.9</v>
      </c>
      <c r="C8892" s="176">
        <v>42.5</v>
      </c>
      <c r="D8892" s="282">
        <v>87</v>
      </c>
      <c r="E8892" s="265"/>
    </row>
    <row r="8893" spans="1:5">
      <c r="A8893" s="283">
        <v>24271</v>
      </c>
      <c r="B8893" s="176">
        <v>35.4</v>
      </c>
      <c r="C8893" s="176">
        <v>44.2</v>
      </c>
      <c r="D8893" s="282">
        <v>87</v>
      </c>
      <c r="E8893" s="265"/>
    </row>
    <row r="8894" spans="1:5">
      <c r="A8894" s="283">
        <v>24272</v>
      </c>
      <c r="B8894" s="176">
        <v>38.299999999999997</v>
      </c>
      <c r="C8894" s="176">
        <v>40.6</v>
      </c>
      <c r="D8894" s="282">
        <v>87</v>
      </c>
      <c r="E8894" s="265"/>
    </row>
    <row r="8895" spans="1:5">
      <c r="A8895" s="283">
        <v>24273</v>
      </c>
      <c r="B8895" s="176">
        <v>102.1</v>
      </c>
      <c r="C8895" s="176">
        <v>40.200000000000003</v>
      </c>
      <c r="D8895" s="282">
        <v>126</v>
      </c>
      <c r="E8895" s="265"/>
    </row>
    <row r="8896" spans="1:5">
      <c r="A8896" s="283">
        <v>24277</v>
      </c>
      <c r="B8896" s="176">
        <v>135.5</v>
      </c>
      <c r="C8896" s="176">
        <v>39.1</v>
      </c>
      <c r="D8896" s="282">
        <v>87</v>
      </c>
      <c r="E8896" s="265"/>
    </row>
    <row r="8897" spans="1:5">
      <c r="A8897" s="283">
        <v>24279</v>
      </c>
      <c r="B8897" s="176">
        <v>70.2</v>
      </c>
      <c r="C8897" s="176">
        <v>39.1</v>
      </c>
      <c r="D8897" s="282">
        <v>87</v>
      </c>
      <c r="E8897" s="265"/>
    </row>
    <row r="8898" spans="1:5">
      <c r="A8898" s="283">
        <v>24280</v>
      </c>
      <c r="B8898" s="176">
        <v>49.3</v>
      </c>
      <c r="C8898" s="176">
        <v>42.7</v>
      </c>
      <c r="D8898" s="282">
        <v>87</v>
      </c>
      <c r="E8898" s="265"/>
    </row>
    <row r="8899" spans="1:5">
      <c r="A8899" s="283">
        <v>24281</v>
      </c>
      <c r="B8899" s="176">
        <v>40.6</v>
      </c>
      <c r="C8899" s="176">
        <v>42.6</v>
      </c>
      <c r="D8899" s="282">
        <v>87</v>
      </c>
      <c r="E8899" s="265"/>
    </row>
    <row r="8900" spans="1:5">
      <c r="A8900" s="283">
        <v>24282</v>
      </c>
      <c r="B8900" s="176">
        <v>39.5</v>
      </c>
      <c r="C8900" s="176">
        <v>41.1</v>
      </c>
      <c r="D8900" s="282">
        <v>87</v>
      </c>
      <c r="E8900" s="265"/>
    </row>
    <row r="8901" spans="1:5">
      <c r="A8901" s="283">
        <v>24283</v>
      </c>
      <c r="B8901" s="176">
        <v>88.1</v>
      </c>
      <c r="C8901" s="176">
        <v>42.6</v>
      </c>
      <c r="D8901" s="282">
        <v>87</v>
      </c>
      <c r="E8901" s="265"/>
    </row>
    <row r="8902" spans="1:5">
      <c r="A8902" s="283">
        <v>24290</v>
      </c>
      <c r="B8902" s="176">
        <v>231.8</v>
      </c>
      <c r="C8902" s="176">
        <v>46.5</v>
      </c>
      <c r="D8902" s="282">
        <v>87</v>
      </c>
      <c r="E8902" s="265"/>
    </row>
    <row r="8903" spans="1:5">
      <c r="A8903" s="283">
        <v>24292</v>
      </c>
      <c r="B8903" s="176">
        <v>18.2</v>
      </c>
      <c r="C8903" s="176">
        <v>47.4</v>
      </c>
      <c r="D8903" s="282">
        <v>87</v>
      </c>
      <c r="E8903" s="265"/>
    </row>
    <row r="8904" spans="1:5">
      <c r="A8904" s="283">
        <v>24293</v>
      </c>
      <c r="B8904" s="176">
        <v>147.9</v>
      </c>
      <c r="C8904" s="176">
        <v>37.1</v>
      </c>
      <c r="D8904" s="282">
        <v>117</v>
      </c>
      <c r="E8904" s="265"/>
    </row>
    <row r="8905" spans="1:5">
      <c r="A8905" s="283">
        <v>24301</v>
      </c>
      <c r="B8905" s="176">
        <v>151.1</v>
      </c>
      <c r="C8905" s="176">
        <v>43.5</v>
      </c>
      <c r="D8905" s="282">
        <v>93</v>
      </c>
      <c r="E8905" s="265"/>
    </row>
    <row r="8906" spans="1:5">
      <c r="A8906" s="283">
        <v>24311</v>
      </c>
      <c r="B8906" s="176">
        <v>47.8</v>
      </c>
      <c r="C8906" s="176">
        <v>42.4</v>
      </c>
      <c r="D8906" s="282">
        <v>87</v>
      </c>
      <c r="E8906" s="265"/>
    </row>
    <row r="8907" spans="1:5">
      <c r="A8907" s="283">
        <v>24312</v>
      </c>
      <c r="B8907" s="176">
        <v>71.099999999999994</v>
      </c>
      <c r="C8907" s="176">
        <v>43.3</v>
      </c>
      <c r="D8907" s="282">
        <v>87</v>
      </c>
      <c r="E8907" s="265"/>
    </row>
    <row r="8908" spans="1:5">
      <c r="A8908" s="283">
        <v>24313</v>
      </c>
      <c r="B8908" s="176">
        <v>65.7</v>
      </c>
      <c r="C8908" s="176">
        <v>41.4</v>
      </c>
      <c r="D8908" s="282">
        <v>87</v>
      </c>
      <c r="E8908" s="265"/>
    </row>
    <row r="8909" spans="1:5">
      <c r="A8909" s="283">
        <v>24314</v>
      </c>
      <c r="B8909" s="176">
        <v>19.899999999999999</v>
      </c>
      <c r="C8909" s="176">
        <v>45.8</v>
      </c>
      <c r="D8909" s="282">
        <v>87</v>
      </c>
      <c r="E8909" s="265"/>
    </row>
    <row r="8910" spans="1:5">
      <c r="A8910" s="283">
        <v>24315</v>
      </c>
      <c r="B8910" s="176">
        <v>19.8</v>
      </c>
      <c r="C8910" s="176">
        <v>42.7</v>
      </c>
      <c r="D8910" s="282">
        <v>87</v>
      </c>
      <c r="E8910" s="265"/>
    </row>
    <row r="8911" spans="1:5">
      <c r="A8911" s="283">
        <v>24316</v>
      </c>
      <c r="B8911" s="176">
        <v>16.100000000000001</v>
      </c>
      <c r="C8911" s="176">
        <v>47.6</v>
      </c>
      <c r="D8911" s="282">
        <v>87</v>
      </c>
      <c r="E8911" s="265"/>
    </row>
    <row r="8912" spans="1:5">
      <c r="A8912" s="283">
        <v>24317</v>
      </c>
      <c r="B8912" s="176">
        <v>93.8</v>
      </c>
      <c r="C8912" s="176">
        <v>43.1</v>
      </c>
      <c r="D8912" s="282">
        <v>87</v>
      </c>
      <c r="E8912" s="265"/>
    </row>
    <row r="8913" spans="1:5">
      <c r="A8913" s="283">
        <v>24318</v>
      </c>
      <c r="B8913" s="176">
        <v>14.1</v>
      </c>
      <c r="C8913" s="176">
        <v>44</v>
      </c>
      <c r="D8913" s="282">
        <v>87</v>
      </c>
      <c r="E8913" s="265"/>
    </row>
    <row r="8914" spans="1:5">
      <c r="A8914" s="283">
        <v>24319</v>
      </c>
      <c r="B8914" s="176">
        <v>89.6</v>
      </c>
      <c r="C8914" s="176">
        <v>43.1</v>
      </c>
      <c r="D8914" s="282">
        <v>87</v>
      </c>
      <c r="E8914" s="265"/>
    </row>
    <row r="8915" spans="1:5">
      <c r="A8915" s="283">
        <v>24322</v>
      </c>
      <c r="B8915" s="176">
        <v>35.9</v>
      </c>
      <c r="C8915" s="176">
        <v>43</v>
      </c>
      <c r="D8915" s="282">
        <v>87</v>
      </c>
      <c r="E8915" s="265"/>
    </row>
    <row r="8916" spans="1:5">
      <c r="A8916" s="283">
        <v>24323</v>
      </c>
      <c r="B8916" s="176">
        <v>50.9</v>
      </c>
      <c r="C8916" s="176">
        <v>42.4</v>
      </c>
      <c r="D8916" s="282">
        <v>87</v>
      </c>
      <c r="E8916" s="265"/>
    </row>
    <row r="8917" spans="1:5">
      <c r="A8917" s="283">
        <v>24324</v>
      </c>
      <c r="B8917" s="176">
        <v>68.099999999999994</v>
      </c>
      <c r="C8917" s="176">
        <v>45.2</v>
      </c>
      <c r="D8917" s="282">
        <v>87</v>
      </c>
      <c r="E8917" s="265"/>
    </row>
    <row r="8918" spans="1:5">
      <c r="A8918" s="283">
        <v>24325</v>
      </c>
      <c r="B8918" s="176">
        <v>21.8</v>
      </c>
      <c r="C8918" s="176">
        <v>48.6</v>
      </c>
      <c r="D8918" s="282">
        <v>87</v>
      </c>
      <c r="E8918" s="265"/>
    </row>
    <row r="8919" spans="1:5">
      <c r="A8919" s="283">
        <v>24326</v>
      </c>
      <c r="B8919" s="176">
        <v>21.6</v>
      </c>
      <c r="C8919" s="176">
        <v>49.9</v>
      </c>
      <c r="D8919" s="282">
        <v>87</v>
      </c>
      <c r="E8919" s="265"/>
    </row>
    <row r="8920" spans="1:5">
      <c r="A8920" s="283">
        <v>24327</v>
      </c>
      <c r="B8920" s="176">
        <v>0</v>
      </c>
      <c r="C8920" s="176">
        <v>0</v>
      </c>
      <c r="D8920" s="282">
        <v>87</v>
      </c>
      <c r="E8920" s="265"/>
    </row>
    <row r="8921" spans="1:5">
      <c r="A8921" s="283">
        <v>24328</v>
      </c>
      <c r="B8921" s="176">
        <v>50.5</v>
      </c>
      <c r="C8921" s="176">
        <v>46.1</v>
      </c>
      <c r="D8921" s="282">
        <v>87</v>
      </c>
      <c r="E8921" s="265"/>
    </row>
    <row r="8922" spans="1:5">
      <c r="A8922" s="283">
        <v>24330</v>
      </c>
      <c r="B8922" s="176">
        <v>56.6</v>
      </c>
      <c r="C8922" s="176">
        <v>45.3</v>
      </c>
      <c r="D8922" s="282">
        <v>87</v>
      </c>
      <c r="E8922" s="265"/>
    </row>
    <row r="8923" spans="1:5">
      <c r="A8923" s="283">
        <v>24333</v>
      </c>
      <c r="B8923" s="176">
        <v>118.8</v>
      </c>
      <c r="C8923" s="176">
        <v>43</v>
      </c>
      <c r="D8923" s="282">
        <v>101</v>
      </c>
      <c r="E8923" s="265"/>
    </row>
    <row r="8924" spans="1:5">
      <c r="A8924" s="283">
        <v>24340</v>
      </c>
      <c r="B8924" s="176">
        <v>91.7</v>
      </c>
      <c r="C8924" s="176">
        <v>41.3</v>
      </c>
      <c r="D8924" s="282">
        <v>87</v>
      </c>
      <c r="E8924" s="265"/>
    </row>
    <row r="8925" spans="1:5">
      <c r="A8925" s="283">
        <v>24343</v>
      </c>
      <c r="B8925" s="176">
        <v>66.8</v>
      </c>
      <c r="C8925" s="176">
        <v>45.3</v>
      </c>
      <c r="D8925" s="282">
        <v>95</v>
      </c>
      <c r="E8925" s="265"/>
    </row>
    <row r="8926" spans="1:5">
      <c r="A8926" s="283">
        <v>24347</v>
      </c>
      <c r="B8926" s="176">
        <v>26.8</v>
      </c>
      <c r="C8926" s="176">
        <v>44.2</v>
      </c>
      <c r="D8926" s="282">
        <v>87</v>
      </c>
      <c r="E8926" s="265"/>
    </row>
    <row r="8927" spans="1:5">
      <c r="A8927" s="283">
        <v>24348</v>
      </c>
      <c r="B8927" s="176">
        <v>33.5</v>
      </c>
      <c r="C8927" s="176">
        <v>48.1</v>
      </c>
      <c r="D8927" s="282">
        <v>87</v>
      </c>
      <c r="E8927" s="265"/>
    </row>
    <row r="8928" spans="1:5">
      <c r="A8928" s="283">
        <v>24350</v>
      </c>
      <c r="B8928" s="176">
        <v>39.9</v>
      </c>
      <c r="C8928" s="176">
        <v>44.7</v>
      </c>
      <c r="D8928" s="282">
        <v>87</v>
      </c>
      <c r="E8928" s="265"/>
    </row>
    <row r="8929" spans="1:5">
      <c r="A8929" s="283">
        <v>24351</v>
      </c>
      <c r="B8929" s="176">
        <v>42.6</v>
      </c>
      <c r="C8929" s="176">
        <v>46.4</v>
      </c>
      <c r="D8929" s="282">
        <v>87</v>
      </c>
      <c r="E8929" s="265"/>
    </row>
    <row r="8930" spans="1:5">
      <c r="A8930" s="283">
        <v>24352</v>
      </c>
      <c r="B8930" s="176">
        <v>30.6</v>
      </c>
      <c r="C8930" s="176">
        <v>48.8</v>
      </c>
      <c r="D8930" s="282">
        <v>87</v>
      </c>
      <c r="E8930" s="265"/>
    </row>
    <row r="8931" spans="1:5">
      <c r="A8931" s="283">
        <v>24354</v>
      </c>
      <c r="B8931" s="176">
        <v>112.6</v>
      </c>
      <c r="C8931" s="176">
        <v>43.1</v>
      </c>
      <c r="D8931" s="282">
        <v>105</v>
      </c>
      <c r="E8931" s="265"/>
    </row>
    <row r="8932" spans="1:5">
      <c r="A8932" s="283">
        <v>24360</v>
      </c>
      <c r="B8932" s="176">
        <v>60.5</v>
      </c>
      <c r="C8932" s="176">
        <v>41.5</v>
      </c>
      <c r="D8932" s="282">
        <v>108</v>
      </c>
      <c r="E8932" s="265"/>
    </row>
    <row r="8933" spans="1:5">
      <c r="A8933" s="283">
        <v>24361</v>
      </c>
      <c r="B8933" s="176">
        <v>81.3</v>
      </c>
      <c r="C8933" s="176">
        <v>41.9</v>
      </c>
      <c r="D8933" s="282">
        <v>87</v>
      </c>
      <c r="E8933" s="265"/>
    </row>
    <row r="8934" spans="1:5">
      <c r="A8934" s="283">
        <v>24363</v>
      </c>
      <c r="B8934" s="176">
        <v>23.7</v>
      </c>
      <c r="C8934" s="176">
        <v>48.5</v>
      </c>
      <c r="D8934" s="282">
        <v>116</v>
      </c>
      <c r="E8934" s="265"/>
    </row>
    <row r="8935" spans="1:5">
      <c r="A8935" s="283">
        <v>24366</v>
      </c>
      <c r="B8935" s="176">
        <v>16.600000000000001</v>
      </c>
      <c r="C8935" s="176">
        <v>45.4</v>
      </c>
      <c r="D8935" s="282">
        <v>87</v>
      </c>
      <c r="E8935" s="265"/>
    </row>
    <row r="8936" spans="1:5">
      <c r="A8936" s="283">
        <v>24368</v>
      </c>
      <c r="B8936" s="176">
        <v>49.1</v>
      </c>
      <c r="C8936" s="176">
        <v>42.5</v>
      </c>
      <c r="D8936" s="282">
        <v>87</v>
      </c>
      <c r="E8936" s="265"/>
    </row>
    <row r="8937" spans="1:5">
      <c r="A8937" s="283">
        <v>24370</v>
      </c>
      <c r="B8937" s="176">
        <v>49.3</v>
      </c>
      <c r="C8937" s="176">
        <v>43.3</v>
      </c>
      <c r="D8937" s="282">
        <v>96</v>
      </c>
      <c r="E8937" s="265"/>
    </row>
    <row r="8938" spans="1:5">
      <c r="A8938" s="283">
        <v>24374</v>
      </c>
      <c r="B8938" s="176">
        <v>36.799999999999997</v>
      </c>
      <c r="C8938" s="176">
        <v>42.9</v>
      </c>
      <c r="D8938" s="282">
        <v>87</v>
      </c>
      <c r="E8938" s="265"/>
    </row>
    <row r="8939" spans="1:5">
      <c r="A8939" s="283">
        <v>24375</v>
      </c>
      <c r="B8939" s="176">
        <v>30.4</v>
      </c>
      <c r="C8939" s="176">
        <v>40.6</v>
      </c>
      <c r="D8939" s="282">
        <v>87</v>
      </c>
      <c r="E8939" s="265"/>
    </row>
    <row r="8940" spans="1:5">
      <c r="A8940" s="283">
        <v>24377</v>
      </c>
      <c r="B8940" s="176">
        <v>15.4</v>
      </c>
      <c r="C8940" s="176">
        <v>47.2</v>
      </c>
      <c r="D8940" s="282">
        <v>87</v>
      </c>
      <c r="E8940" s="265"/>
    </row>
    <row r="8941" spans="1:5">
      <c r="A8941" s="283">
        <v>24378</v>
      </c>
      <c r="B8941" s="176">
        <v>16.7</v>
      </c>
      <c r="C8941" s="176">
        <v>49.3</v>
      </c>
      <c r="D8941" s="282">
        <v>87</v>
      </c>
      <c r="E8941" s="265"/>
    </row>
    <row r="8942" spans="1:5">
      <c r="A8942" s="283">
        <v>24380</v>
      </c>
      <c r="B8942" s="176">
        <v>28.9</v>
      </c>
      <c r="C8942" s="176">
        <v>44.1</v>
      </c>
      <c r="D8942" s="282">
        <v>87</v>
      </c>
      <c r="E8942" s="265"/>
    </row>
    <row r="8943" spans="1:5">
      <c r="A8943" s="283">
        <v>24381</v>
      </c>
      <c r="B8943" s="176">
        <v>92.2</v>
      </c>
      <c r="C8943" s="176">
        <v>44</v>
      </c>
      <c r="D8943" s="282">
        <v>87</v>
      </c>
      <c r="E8943" s="265"/>
    </row>
    <row r="8944" spans="1:5">
      <c r="A8944" s="283">
        <v>24382</v>
      </c>
      <c r="B8944" s="176">
        <v>71.099999999999994</v>
      </c>
      <c r="C8944" s="176">
        <v>44.2</v>
      </c>
      <c r="D8944" s="282">
        <v>140</v>
      </c>
      <c r="E8944" s="265"/>
    </row>
    <row r="8945" spans="1:5">
      <c r="A8945" s="283">
        <v>24401</v>
      </c>
      <c r="B8945" s="176">
        <v>235.2</v>
      </c>
      <c r="C8945" s="176">
        <v>43.2</v>
      </c>
      <c r="D8945" s="282">
        <v>142</v>
      </c>
      <c r="E8945" s="265"/>
    </row>
    <row r="8946" spans="1:5">
      <c r="A8946" s="283">
        <v>24402</v>
      </c>
      <c r="B8946" s="176">
        <v>0</v>
      </c>
      <c r="C8946" s="176">
        <v>0</v>
      </c>
      <c r="D8946" s="282">
        <v>87</v>
      </c>
      <c r="E8946" s="265"/>
    </row>
    <row r="8947" spans="1:5">
      <c r="A8947" s="283">
        <v>24411</v>
      </c>
      <c r="B8947" s="176">
        <v>7.7</v>
      </c>
      <c r="C8947" s="176">
        <v>41.4</v>
      </c>
      <c r="D8947" s="282">
        <v>87</v>
      </c>
      <c r="E8947" s="265"/>
    </row>
    <row r="8948" spans="1:5">
      <c r="A8948" s="283">
        <v>24412</v>
      </c>
      <c r="B8948" s="176">
        <v>16.399999999999999</v>
      </c>
      <c r="C8948" s="176">
        <v>47.6</v>
      </c>
      <c r="D8948" s="282">
        <v>87</v>
      </c>
      <c r="E8948" s="265"/>
    </row>
    <row r="8949" spans="1:5">
      <c r="A8949" s="283">
        <v>24413</v>
      </c>
      <c r="B8949" s="176">
        <v>4.9000000000000004</v>
      </c>
      <c r="C8949" s="176">
        <v>53.8</v>
      </c>
      <c r="D8949" s="282">
        <v>87</v>
      </c>
      <c r="E8949" s="265"/>
    </row>
    <row r="8950" spans="1:5">
      <c r="A8950" s="283">
        <v>24415</v>
      </c>
      <c r="B8950" s="176">
        <v>0</v>
      </c>
      <c r="C8950" s="176">
        <v>0</v>
      </c>
      <c r="D8950" s="282">
        <v>87</v>
      </c>
      <c r="E8950" s="265"/>
    </row>
    <row r="8951" spans="1:5">
      <c r="A8951" s="283">
        <v>24416</v>
      </c>
      <c r="B8951" s="176">
        <v>110.1</v>
      </c>
      <c r="C8951" s="176">
        <v>39.9</v>
      </c>
      <c r="D8951" s="282">
        <v>127</v>
      </c>
      <c r="E8951" s="265"/>
    </row>
    <row r="8952" spans="1:5">
      <c r="A8952" s="283">
        <v>24421</v>
      </c>
      <c r="B8952" s="176">
        <v>44.5</v>
      </c>
      <c r="C8952" s="176">
        <v>44.1</v>
      </c>
      <c r="D8952" s="282">
        <v>87</v>
      </c>
      <c r="E8952" s="265"/>
    </row>
    <row r="8953" spans="1:5">
      <c r="A8953" s="283">
        <v>24422</v>
      </c>
      <c r="B8953" s="176">
        <v>67.8</v>
      </c>
      <c r="C8953" s="176">
        <v>46.2</v>
      </c>
      <c r="D8953" s="282">
        <v>103</v>
      </c>
      <c r="E8953" s="265"/>
    </row>
    <row r="8954" spans="1:5">
      <c r="A8954" s="283">
        <v>24426</v>
      </c>
      <c r="B8954" s="176">
        <v>40.700000000000003</v>
      </c>
      <c r="C8954" s="176">
        <v>44.3</v>
      </c>
      <c r="D8954" s="282">
        <v>119</v>
      </c>
      <c r="E8954" s="265"/>
    </row>
    <row r="8955" spans="1:5">
      <c r="A8955" s="283">
        <v>24430</v>
      </c>
      <c r="B8955" s="176">
        <v>62</v>
      </c>
      <c r="C8955" s="176">
        <v>39.4</v>
      </c>
      <c r="D8955" s="282">
        <v>87</v>
      </c>
      <c r="E8955" s="265"/>
    </row>
    <row r="8956" spans="1:5">
      <c r="A8956" s="283">
        <v>24431</v>
      </c>
      <c r="B8956" s="176">
        <v>131.4</v>
      </c>
      <c r="C8956" s="176">
        <v>43.3</v>
      </c>
      <c r="D8956" s="282">
        <v>87</v>
      </c>
      <c r="E8956" s="265"/>
    </row>
    <row r="8957" spans="1:5">
      <c r="A8957" s="283">
        <v>24432</v>
      </c>
      <c r="B8957" s="176">
        <v>5.4</v>
      </c>
      <c r="C8957" s="176">
        <v>46.3</v>
      </c>
      <c r="D8957" s="282">
        <v>87</v>
      </c>
      <c r="E8957" s="265"/>
    </row>
    <row r="8958" spans="1:5">
      <c r="A8958" s="283">
        <v>24433</v>
      </c>
      <c r="B8958" s="176">
        <v>3.9</v>
      </c>
      <c r="C8958" s="176">
        <v>51.6</v>
      </c>
      <c r="D8958" s="282">
        <v>87</v>
      </c>
      <c r="E8958" s="265"/>
    </row>
    <row r="8959" spans="1:5">
      <c r="A8959" s="283">
        <v>24435</v>
      </c>
      <c r="B8959" s="176">
        <v>60.3</v>
      </c>
      <c r="C8959" s="176">
        <v>47.1</v>
      </c>
      <c r="D8959" s="282">
        <v>95</v>
      </c>
      <c r="E8959" s="265"/>
    </row>
    <row r="8960" spans="1:5">
      <c r="A8960" s="283">
        <v>24437</v>
      </c>
      <c r="B8960" s="176">
        <v>90.9</v>
      </c>
      <c r="C8960" s="176">
        <v>46.1</v>
      </c>
      <c r="D8960" s="282">
        <v>87</v>
      </c>
      <c r="E8960" s="265"/>
    </row>
    <row r="8961" spans="1:5">
      <c r="A8961" s="283">
        <v>24438</v>
      </c>
      <c r="B8961" s="176">
        <v>0</v>
      </c>
      <c r="C8961" s="176">
        <v>0</v>
      </c>
      <c r="D8961" s="282">
        <v>87</v>
      </c>
      <c r="E8961" s="265"/>
    </row>
    <row r="8962" spans="1:5">
      <c r="A8962" s="283">
        <v>24439</v>
      </c>
      <c r="B8962" s="176">
        <v>16.5</v>
      </c>
      <c r="C8962" s="176">
        <v>47.2</v>
      </c>
      <c r="D8962" s="282">
        <v>87</v>
      </c>
      <c r="E8962" s="265"/>
    </row>
    <row r="8963" spans="1:5">
      <c r="A8963" s="283">
        <v>24440</v>
      </c>
      <c r="B8963" s="176">
        <v>77.099999999999994</v>
      </c>
      <c r="C8963" s="176">
        <v>42.6</v>
      </c>
      <c r="D8963" s="282">
        <v>87</v>
      </c>
      <c r="E8963" s="265"/>
    </row>
    <row r="8964" spans="1:5">
      <c r="A8964" s="283">
        <v>24441</v>
      </c>
      <c r="B8964" s="176">
        <v>150.19999999999999</v>
      </c>
      <c r="C8964" s="176">
        <v>38.9</v>
      </c>
      <c r="D8964" s="282">
        <v>87</v>
      </c>
      <c r="E8964" s="265"/>
    </row>
    <row r="8965" spans="1:5">
      <c r="A8965" s="283">
        <v>24442</v>
      </c>
      <c r="B8965" s="176">
        <v>3.8</v>
      </c>
      <c r="C8965" s="176">
        <v>52.3</v>
      </c>
      <c r="D8965" s="282">
        <v>87</v>
      </c>
      <c r="E8965" s="265"/>
    </row>
    <row r="8966" spans="1:5">
      <c r="A8966" s="283">
        <v>24445</v>
      </c>
      <c r="B8966" s="176">
        <v>19.600000000000001</v>
      </c>
      <c r="C8966" s="176">
        <v>47.4</v>
      </c>
      <c r="D8966" s="282">
        <v>97</v>
      </c>
      <c r="E8966" s="265"/>
    </row>
    <row r="8967" spans="1:5">
      <c r="A8967" s="283">
        <v>24448</v>
      </c>
      <c r="B8967" s="176">
        <v>115.6</v>
      </c>
      <c r="C8967" s="176">
        <v>47.8</v>
      </c>
      <c r="D8967" s="282">
        <v>87</v>
      </c>
      <c r="E8967" s="265"/>
    </row>
    <row r="8968" spans="1:5">
      <c r="A8968" s="283">
        <v>24450</v>
      </c>
      <c r="B8968" s="176">
        <v>70.099999999999994</v>
      </c>
      <c r="C8968" s="176">
        <v>37.4</v>
      </c>
      <c r="D8968" s="282">
        <v>161</v>
      </c>
      <c r="E8968" s="265"/>
    </row>
    <row r="8969" spans="1:5">
      <c r="A8969" s="283">
        <v>24457</v>
      </c>
      <c r="B8969" s="176">
        <v>70.3</v>
      </c>
      <c r="C8969" s="176">
        <v>43.4</v>
      </c>
      <c r="D8969" s="282">
        <v>87</v>
      </c>
      <c r="E8969" s="265"/>
    </row>
    <row r="8970" spans="1:5">
      <c r="A8970" s="283">
        <v>24458</v>
      </c>
      <c r="B8970" s="176">
        <v>3.9</v>
      </c>
      <c r="C8970" s="176">
        <v>51.9</v>
      </c>
      <c r="D8970" s="282">
        <v>87</v>
      </c>
      <c r="E8970" s="265"/>
    </row>
    <row r="8971" spans="1:5">
      <c r="A8971" s="283">
        <v>24459</v>
      </c>
      <c r="B8971" s="176">
        <v>17.3</v>
      </c>
      <c r="C8971" s="176">
        <v>48.7</v>
      </c>
      <c r="D8971" s="282">
        <v>87</v>
      </c>
      <c r="E8971" s="265"/>
    </row>
    <row r="8972" spans="1:5">
      <c r="A8972" s="283">
        <v>24460</v>
      </c>
      <c r="B8972" s="176">
        <v>6.7</v>
      </c>
      <c r="C8972" s="176">
        <v>47.2</v>
      </c>
      <c r="D8972" s="282">
        <v>87</v>
      </c>
      <c r="E8972" s="265"/>
    </row>
    <row r="8973" spans="1:5">
      <c r="A8973" s="283">
        <v>24463</v>
      </c>
      <c r="B8973" s="176">
        <v>0</v>
      </c>
      <c r="C8973" s="176">
        <v>0</v>
      </c>
      <c r="D8973" s="282">
        <v>87</v>
      </c>
      <c r="E8973" s="265"/>
    </row>
    <row r="8974" spans="1:5">
      <c r="A8974" s="283">
        <v>24464</v>
      </c>
      <c r="B8974" s="176">
        <v>10.7</v>
      </c>
      <c r="C8974" s="176">
        <v>45.4</v>
      </c>
      <c r="D8974" s="282">
        <v>87</v>
      </c>
      <c r="E8974" s="265"/>
    </row>
    <row r="8975" spans="1:5">
      <c r="A8975" s="283">
        <v>24465</v>
      </c>
      <c r="B8975" s="176">
        <v>7.4</v>
      </c>
      <c r="C8975" s="176">
        <v>52</v>
      </c>
      <c r="D8975" s="282">
        <v>96</v>
      </c>
      <c r="E8975" s="265"/>
    </row>
    <row r="8976" spans="1:5">
      <c r="A8976" s="283">
        <v>24467</v>
      </c>
      <c r="B8976" s="176">
        <v>92.1</v>
      </c>
      <c r="C8976" s="176">
        <v>43.3</v>
      </c>
      <c r="D8976" s="282">
        <v>87</v>
      </c>
      <c r="E8976" s="265"/>
    </row>
    <row r="8977" spans="1:5">
      <c r="A8977" s="283">
        <v>24468</v>
      </c>
      <c r="B8977" s="176">
        <v>3.7</v>
      </c>
      <c r="C8977" s="176">
        <v>40</v>
      </c>
      <c r="D8977" s="282">
        <v>87</v>
      </c>
      <c r="E8977" s="265"/>
    </row>
    <row r="8978" spans="1:5">
      <c r="A8978" s="283">
        <v>24469</v>
      </c>
      <c r="B8978" s="176">
        <v>0</v>
      </c>
      <c r="C8978" s="176">
        <v>0</v>
      </c>
      <c r="D8978" s="282">
        <v>87</v>
      </c>
      <c r="E8978" s="265"/>
    </row>
    <row r="8979" spans="1:5">
      <c r="A8979" s="283">
        <v>24471</v>
      </c>
      <c r="B8979" s="176">
        <v>45.8</v>
      </c>
      <c r="C8979" s="176">
        <v>43.9</v>
      </c>
      <c r="D8979" s="282">
        <v>87</v>
      </c>
      <c r="E8979" s="265"/>
    </row>
    <row r="8980" spans="1:5">
      <c r="A8980" s="283">
        <v>24472</v>
      </c>
      <c r="B8980" s="176">
        <v>37.200000000000003</v>
      </c>
      <c r="C8980" s="176">
        <v>45.4</v>
      </c>
      <c r="D8980" s="282">
        <v>87</v>
      </c>
      <c r="E8980" s="265"/>
    </row>
    <row r="8981" spans="1:5">
      <c r="A8981" s="283">
        <v>24473</v>
      </c>
      <c r="B8981" s="176">
        <v>19</v>
      </c>
      <c r="C8981" s="176">
        <v>48.1</v>
      </c>
      <c r="D8981" s="282">
        <v>87</v>
      </c>
      <c r="E8981" s="265"/>
    </row>
    <row r="8982" spans="1:5">
      <c r="A8982" s="283">
        <v>24474</v>
      </c>
      <c r="B8982" s="176">
        <v>0</v>
      </c>
      <c r="C8982" s="176">
        <v>0</v>
      </c>
      <c r="D8982" s="282">
        <v>87</v>
      </c>
      <c r="E8982" s="265"/>
    </row>
    <row r="8983" spans="1:5">
      <c r="A8983" s="283">
        <v>24476</v>
      </c>
      <c r="B8983" s="176">
        <v>43.6</v>
      </c>
      <c r="C8983" s="176">
        <v>44.2</v>
      </c>
      <c r="D8983" s="282">
        <v>87</v>
      </c>
      <c r="E8983" s="265"/>
    </row>
    <row r="8984" spans="1:5">
      <c r="A8984" s="283">
        <v>24477</v>
      </c>
      <c r="B8984" s="176">
        <v>140</v>
      </c>
      <c r="C8984" s="176">
        <v>42.4</v>
      </c>
      <c r="D8984" s="282">
        <v>87</v>
      </c>
      <c r="E8984" s="265"/>
    </row>
    <row r="8985" spans="1:5">
      <c r="A8985" s="283">
        <v>24479</v>
      </c>
      <c r="B8985" s="176">
        <v>35.799999999999997</v>
      </c>
      <c r="C8985" s="176">
        <v>46</v>
      </c>
      <c r="D8985" s="282">
        <v>87</v>
      </c>
      <c r="E8985" s="265"/>
    </row>
    <row r="8986" spans="1:5">
      <c r="A8986" s="283">
        <v>24482</v>
      </c>
      <c r="B8986" s="176">
        <v>256.89999999999998</v>
      </c>
      <c r="C8986" s="176">
        <v>40.799999999999997</v>
      </c>
      <c r="D8986" s="282">
        <v>95</v>
      </c>
      <c r="E8986" s="265"/>
    </row>
    <row r="8987" spans="1:5">
      <c r="A8987" s="283">
        <v>24483</v>
      </c>
      <c r="B8987" s="176">
        <v>20.2</v>
      </c>
      <c r="C8987" s="176">
        <v>44.6</v>
      </c>
      <c r="D8987" s="282">
        <v>87</v>
      </c>
      <c r="E8987" s="265"/>
    </row>
    <row r="8988" spans="1:5">
      <c r="A8988" s="283">
        <v>24484</v>
      </c>
      <c r="B8988" s="176">
        <v>5.6</v>
      </c>
      <c r="C8988" s="176">
        <v>48.5</v>
      </c>
      <c r="D8988" s="282">
        <v>87</v>
      </c>
      <c r="E8988" s="265"/>
    </row>
    <row r="8989" spans="1:5">
      <c r="A8989" s="283">
        <v>24485</v>
      </c>
      <c r="B8989" s="176">
        <v>5.6</v>
      </c>
      <c r="C8989" s="176">
        <v>46</v>
      </c>
      <c r="D8989" s="282">
        <v>87</v>
      </c>
      <c r="E8989" s="265"/>
    </row>
    <row r="8990" spans="1:5">
      <c r="A8990" s="283">
        <v>24486</v>
      </c>
      <c r="B8990" s="176">
        <v>113.3</v>
      </c>
      <c r="C8990" s="176">
        <v>37.700000000000003</v>
      </c>
      <c r="D8990" s="282">
        <v>87</v>
      </c>
      <c r="E8990" s="265"/>
    </row>
    <row r="8991" spans="1:5">
      <c r="A8991" s="283">
        <v>24487</v>
      </c>
      <c r="B8991" s="176">
        <v>4.7</v>
      </c>
      <c r="C8991" s="176">
        <v>50</v>
      </c>
      <c r="D8991" s="282">
        <v>87</v>
      </c>
      <c r="E8991" s="265"/>
    </row>
    <row r="8992" spans="1:5">
      <c r="A8992" s="283">
        <v>24501</v>
      </c>
      <c r="B8992" s="176">
        <v>809.1</v>
      </c>
      <c r="C8992" s="176">
        <v>30.9</v>
      </c>
      <c r="D8992" s="282">
        <v>175</v>
      </c>
      <c r="E8992" s="265"/>
    </row>
    <row r="8993" spans="1:5">
      <c r="A8993" s="283">
        <v>24502</v>
      </c>
      <c r="B8993" s="176">
        <v>1237.8</v>
      </c>
      <c r="C8993" s="176">
        <v>31.7</v>
      </c>
      <c r="D8993" s="282">
        <v>176</v>
      </c>
      <c r="E8993" s="265"/>
    </row>
    <row r="8994" spans="1:5">
      <c r="A8994" s="283">
        <v>24503</v>
      </c>
      <c r="B8994" s="176">
        <v>425.9</v>
      </c>
      <c r="C8994" s="176">
        <v>42.5</v>
      </c>
      <c r="D8994" s="282">
        <v>170</v>
      </c>
      <c r="E8994" s="265"/>
    </row>
    <row r="8995" spans="1:5">
      <c r="A8995" s="283">
        <v>24504</v>
      </c>
      <c r="B8995" s="176">
        <v>320.3</v>
      </c>
      <c r="C8995" s="176">
        <v>38.1</v>
      </c>
      <c r="D8995" s="282">
        <v>104</v>
      </c>
      <c r="E8995" s="265"/>
    </row>
    <row r="8996" spans="1:5">
      <c r="A8996" s="283">
        <v>24505</v>
      </c>
      <c r="B8996" s="176">
        <v>94.1</v>
      </c>
      <c r="C8996" s="176">
        <v>42.1</v>
      </c>
      <c r="D8996" s="282">
        <v>87</v>
      </c>
      <c r="E8996" s="265"/>
    </row>
    <row r="8997" spans="1:5">
      <c r="A8997" s="283">
        <v>24506</v>
      </c>
      <c r="B8997" s="176">
        <v>861.7</v>
      </c>
      <c r="C8997" s="176">
        <v>21.7</v>
      </c>
      <c r="D8997" s="282">
        <v>87</v>
      </c>
      <c r="E8997" s="265"/>
    </row>
    <row r="8998" spans="1:5">
      <c r="A8998" s="283">
        <v>24514</v>
      </c>
      <c r="B8998" s="176">
        <v>0</v>
      </c>
      <c r="C8998" s="176">
        <v>0</v>
      </c>
      <c r="D8998" s="282">
        <v>87</v>
      </c>
      <c r="E8998" s="265"/>
    </row>
    <row r="8999" spans="1:5">
      <c r="A8999" s="283">
        <v>24517</v>
      </c>
      <c r="B8999" s="176">
        <v>141.69999999999999</v>
      </c>
      <c r="C8999" s="176">
        <v>44.5</v>
      </c>
      <c r="D8999" s="282">
        <v>95</v>
      </c>
      <c r="E8999" s="265"/>
    </row>
    <row r="9000" spans="1:5">
      <c r="A9000" s="283">
        <v>24520</v>
      </c>
      <c r="B9000" s="176">
        <v>26.9</v>
      </c>
      <c r="C9000" s="176">
        <v>44.1</v>
      </c>
      <c r="D9000" s="282">
        <v>97</v>
      </c>
      <c r="E9000" s="265"/>
    </row>
    <row r="9001" spans="1:5">
      <c r="A9001" s="283">
        <v>24521</v>
      </c>
      <c r="B9001" s="176">
        <v>54.7</v>
      </c>
      <c r="C9001" s="176">
        <v>40.9</v>
      </c>
      <c r="D9001" s="282">
        <v>94</v>
      </c>
      <c r="E9001" s="265"/>
    </row>
    <row r="9002" spans="1:5">
      <c r="A9002" s="283">
        <v>24522</v>
      </c>
      <c r="B9002" s="176">
        <v>46.8</v>
      </c>
      <c r="C9002" s="176">
        <v>42.8</v>
      </c>
      <c r="D9002" s="282">
        <v>94</v>
      </c>
      <c r="E9002" s="265"/>
    </row>
    <row r="9003" spans="1:5">
      <c r="A9003" s="283">
        <v>24523</v>
      </c>
      <c r="B9003" s="176">
        <v>79.3</v>
      </c>
      <c r="C9003" s="176">
        <v>44.7</v>
      </c>
      <c r="D9003" s="282">
        <v>116</v>
      </c>
      <c r="E9003" s="265"/>
    </row>
    <row r="9004" spans="1:5">
      <c r="A9004" s="283">
        <v>24526</v>
      </c>
      <c r="B9004" s="176">
        <v>28.7</v>
      </c>
      <c r="C9004" s="176">
        <v>47.1</v>
      </c>
      <c r="D9004" s="282">
        <v>87</v>
      </c>
      <c r="E9004" s="265"/>
    </row>
    <row r="9005" spans="1:5">
      <c r="A9005" s="283">
        <v>24527</v>
      </c>
      <c r="B9005" s="176">
        <v>91.5</v>
      </c>
      <c r="C9005" s="176">
        <v>43</v>
      </c>
      <c r="D9005" s="282">
        <v>115</v>
      </c>
      <c r="E9005" s="265"/>
    </row>
    <row r="9006" spans="1:5">
      <c r="A9006" s="283">
        <v>24528</v>
      </c>
      <c r="B9006" s="176">
        <v>33.299999999999997</v>
      </c>
      <c r="C9006" s="176">
        <v>44.9</v>
      </c>
      <c r="D9006" s="282">
        <v>87</v>
      </c>
      <c r="E9006" s="265"/>
    </row>
    <row r="9007" spans="1:5">
      <c r="A9007" s="283">
        <v>24529</v>
      </c>
      <c r="B9007" s="176">
        <v>55.7</v>
      </c>
      <c r="C9007" s="176">
        <v>48.1</v>
      </c>
      <c r="D9007" s="282">
        <v>87</v>
      </c>
      <c r="E9007" s="265"/>
    </row>
    <row r="9008" spans="1:5">
      <c r="A9008" s="283">
        <v>24530</v>
      </c>
      <c r="B9008" s="176">
        <v>33.4</v>
      </c>
      <c r="C9008" s="176">
        <v>44.4</v>
      </c>
      <c r="D9008" s="282">
        <v>87</v>
      </c>
      <c r="E9008" s="265"/>
    </row>
    <row r="9009" spans="1:5">
      <c r="A9009" s="283">
        <v>24531</v>
      </c>
      <c r="B9009" s="176">
        <v>50.4</v>
      </c>
      <c r="C9009" s="176">
        <v>45.8</v>
      </c>
      <c r="D9009" s="282">
        <v>122</v>
      </c>
      <c r="E9009" s="265"/>
    </row>
    <row r="9010" spans="1:5">
      <c r="A9010" s="283">
        <v>24533</v>
      </c>
      <c r="B9010" s="176">
        <v>0</v>
      </c>
      <c r="C9010" s="176">
        <v>0</v>
      </c>
      <c r="D9010" s="282">
        <v>87</v>
      </c>
      <c r="E9010" s="265"/>
    </row>
    <row r="9011" spans="1:5">
      <c r="A9011" s="283">
        <v>24534</v>
      </c>
      <c r="B9011" s="176">
        <v>28.3</v>
      </c>
      <c r="C9011" s="176">
        <v>45.6</v>
      </c>
      <c r="D9011" s="282">
        <v>87</v>
      </c>
      <c r="E9011" s="265"/>
    </row>
    <row r="9012" spans="1:5">
      <c r="A9012" s="283">
        <v>24535</v>
      </c>
      <c r="B9012" s="176">
        <v>29.2</v>
      </c>
      <c r="C9012" s="176">
        <v>40.700000000000003</v>
      </c>
      <c r="D9012" s="282">
        <v>87</v>
      </c>
      <c r="E9012" s="265"/>
    </row>
    <row r="9013" spans="1:5">
      <c r="A9013" s="283">
        <v>24536</v>
      </c>
      <c r="B9013" s="176">
        <v>41.8</v>
      </c>
      <c r="C9013" s="176">
        <v>45.9</v>
      </c>
      <c r="D9013" s="282">
        <v>87</v>
      </c>
      <c r="E9013" s="265"/>
    </row>
    <row r="9014" spans="1:5">
      <c r="A9014" s="283">
        <v>24538</v>
      </c>
      <c r="B9014" s="176">
        <v>52.9</v>
      </c>
      <c r="C9014" s="176">
        <v>41.6</v>
      </c>
      <c r="D9014" s="282">
        <v>87</v>
      </c>
      <c r="E9014" s="265"/>
    </row>
    <row r="9015" spans="1:5">
      <c r="A9015" s="283">
        <v>24539</v>
      </c>
      <c r="B9015" s="176">
        <v>21.6</v>
      </c>
      <c r="C9015" s="176">
        <v>46</v>
      </c>
      <c r="D9015" s="282">
        <v>87</v>
      </c>
      <c r="E9015" s="265"/>
    </row>
    <row r="9016" spans="1:5">
      <c r="A9016" s="283">
        <v>24540</v>
      </c>
      <c r="B9016" s="176">
        <v>392.7</v>
      </c>
      <c r="C9016" s="176">
        <v>42.4</v>
      </c>
      <c r="D9016" s="282">
        <v>103</v>
      </c>
      <c r="E9016" s="265"/>
    </row>
    <row r="9017" spans="1:5">
      <c r="A9017" s="283">
        <v>24541</v>
      </c>
      <c r="B9017" s="176">
        <v>371.3</v>
      </c>
      <c r="C9017" s="176">
        <v>42.3</v>
      </c>
      <c r="D9017" s="282">
        <v>170</v>
      </c>
      <c r="E9017" s="265"/>
    </row>
    <row r="9018" spans="1:5">
      <c r="A9018" s="283">
        <v>24543</v>
      </c>
      <c r="B9018" s="176">
        <v>72.599999999999994</v>
      </c>
      <c r="C9018" s="176">
        <v>46.7</v>
      </c>
      <c r="D9018" s="282">
        <v>87</v>
      </c>
      <c r="E9018" s="265"/>
    </row>
    <row r="9019" spans="1:5">
      <c r="A9019" s="283">
        <v>24549</v>
      </c>
      <c r="B9019" s="176">
        <v>87.3</v>
      </c>
      <c r="C9019" s="176">
        <v>42.6</v>
      </c>
      <c r="D9019" s="282">
        <v>87</v>
      </c>
      <c r="E9019" s="265"/>
    </row>
    <row r="9020" spans="1:5">
      <c r="A9020" s="283">
        <v>24550</v>
      </c>
      <c r="B9020" s="176">
        <v>113.4</v>
      </c>
      <c r="C9020" s="176">
        <v>41.5</v>
      </c>
      <c r="D9020" s="282">
        <v>87</v>
      </c>
      <c r="E9020" s="265"/>
    </row>
    <row r="9021" spans="1:5">
      <c r="A9021" s="283">
        <v>24551</v>
      </c>
      <c r="B9021" s="176">
        <v>293.10000000000002</v>
      </c>
      <c r="C9021" s="176">
        <v>41.3</v>
      </c>
      <c r="D9021" s="282">
        <v>134</v>
      </c>
      <c r="E9021" s="265"/>
    </row>
    <row r="9022" spans="1:5">
      <c r="A9022" s="283">
        <v>24553</v>
      </c>
      <c r="B9022" s="176">
        <v>28.9</v>
      </c>
      <c r="C9022" s="176">
        <v>42.8</v>
      </c>
      <c r="D9022" s="282">
        <v>87</v>
      </c>
      <c r="E9022" s="265"/>
    </row>
    <row r="9023" spans="1:5">
      <c r="A9023" s="283">
        <v>24554</v>
      </c>
      <c r="B9023" s="176">
        <v>36.700000000000003</v>
      </c>
      <c r="C9023" s="176">
        <v>42.5</v>
      </c>
      <c r="D9023" s="282">
        <v>87</v>
      </c>
      <c r="E9023" s="265"/>
    </row>
    <row r="9024" spans="1:5">
      <c r="A9024" s="283">
        <v>24555</v>
      </c>
      <c r="B9024" s="176">
        <v>84.4</v>
      </c>
      <c r="C9024" s="176">
        <v>44.4</v>
      </c>
      <c r="D9024" s="282">
        <v>108</v>
      </c>
      <c r="E9024" s="265"/>
    </row>
    <row r="9025" spans="1:5">
      <c r="A9025" s="283">
        <v>24556</v>
      </c>
      <c r="B9025" s="176">
        <v>77.3</v>
      </c>
      <c r="C9025" s="176">
        <v>42.9</v>
      </c>
      <c r="D9025" s="282">
        <v>87</v>
      </c>
      <c r="E9025" s="265"/>
    </row>
    <row r="9026" spans="1:5">
      <c r="A9026" s="283">
        <v>24557</v>
      </c>
      <c r="B9026" s="176">
        <v>47.9</v>
      </c>
      <c r="C9026" s="176">
        <v>46.6</v>
      </c>
      <c r="D9026" s="282">
        <v>87</v>
      </c>
      <c r="E9026" s="265"/>
    </row>
    <row r="9027" spans="1:5">
      <c r="A9027" s="283">
        <v>24558</v>
      </c>
      <c r="B9027" s="176">
        <v>60.9</v>
      </c>
      <c r="C9027" s="176">
        <v>45.3</v>
      </c>
      <c r="D9027" s="282">
        <v>87</v>
      </c>
      <c r="E9027" s="265"/>
    </row>
    <row r="9028" spans="1:5">
      <c r="A9028" s="283">
        <v>24562</v>
      </c>
      <c r="B9028" s="176">
        <v>24.2</v>
      </c>
      <c r="C9028" s="176">
        <v>43.2</v>
      </c>
      <c r="D9028" s="282">
        <v>87</v>
      </c>
      <c r="E9028" s="265"/>
    </row>
    <row r="9029" spans="1:5">
      <c r="A9029" s="283">
        <v>24563</v>
      </c>
      <c r="B9029" s="176">
        <v>80.900000000000006</v>
      </c>
      <c r="C9029" s="176">
        <v>44.8</v>
      </c>
      <c r="D9029" s="282">
        <v>113</v>
      </c>
      <c r="E9029" s="265"/>
    </row>
    <row r="9030" spans="1:5">
      <c r="A9030" s="283">
        <v>24565</v>
      </c>
      <c r="B9030" s="176">
        <v>17.100000000000001</v>
      </c>
      <c r="C9030" s="176">
        <v>47.5</v>
      </c>
      <c r="D9030" s="282">
        <v>87</v>
      </c>
      <c r="E9030" s="265"/>
    </row>
    <row r="9031" spans="1:5">
      <c r="A9031" s="283">
        <v>24566</v>
      </c>
      <c r="B9031" s="176">
        <v>50.5</v>
      </c>
      <c r="C9031" s="176">
        <v>41.6</v>
      </c>
      <c r="D9031" s="282">
        <v>87</v>
      </c>
      <c r="E9031" s="265"/>
    </row>
    <row r="9032" spans="1:5">
      <c r="A9032" s="283">
        <v>24569</v>
      </c>
      <c r="B9032" s="176">
        <v>24.6</v>
      </c>
      <c r="C9032" s="176">
        <v>44.4</v>
      </c>
      <c r="D9032" s="282">
        <v>87</v>
      </c>
      <c r="E9032" s="265"/>
    </row>
    <row r="9033" spans="1:5">
      <c r="A9033" s="283">
        <v>24570</v>
      </c>
      <c r="B9033" s="176">
        <v>97.1</v>
      </c>
      <c r="C9033" s="176">
        <v>43</v>
      </c>
      <c r="D9033" s="282">
        <v>87</v>
      </c>
      <c r="E9033" s="265"/>
    </row>
    <row r="9034" spans="1:5">
      <c r="A9034" s="283">
        <v>24571</v>
      </c>
      <c r="B9034" s="176">
        <v>46.8</v>
      </c>
      <c r="C9034" s="176">
        <v>45.6</v>
      </c>
      <c r="D9034" s="282">
        <v>87</v>
      </c>
      <c r="E9034" s="265"/>
    </row>
    <row r="9035" spans="1:5">
      <c r="A9035" s="283">
        <v>24572</v>
      </c>
      <c r="B9035" s="176">
        <v>214.3</v>
      </c>
      <c r="C9035" s="176">
        <v>41.9</v>
      </c>
      <c r="D9035" s="282">
        <v>118</v>
      </c>
      <c r="E9035" s="265"/>
    </row>
    <row r="9036" spans="1:5">
      <c r="A9036" s="283">
        <v>24574</v>
      </c>
      <c r="B9036" s="176">
        <v>24.5</v>
      </c>
      <c r="C9036" s="176">
        <v>43.4</v>
      </c>
      <c r="D9036" s="282">
        <v>95</v>
      </c>
      <c r="E9036" s="265"/>
    </row>
    <row r="9037" spans="1:5">
      <c r="A9037" s="283">
        <v>24576</v>
      </c>
      <c r="B9037" s="176">
        <v>0</v>
      </c>
      <c r="C9037" s="176">
        <v>0</v>
      </c>
      <c r="D9037" s="282">
        <v>87</v>
      </c>
      <c r="E9037" s="265"/>
    </row>
    <row r="9038" spans="1:5">
      <c r="A9038" s="283">
        <v>24577</v>
      </c>
      <c r="B9038" s="176">
        <v>28.1</v>
      </c>
      <c r="C9038" s="176">
        <v>45.3</v>
      </c>
      <c r="D9038" s="282">
        <v>87</v>
      </c>
      <c r="E9038" s="265"/>
    </row>
    <row r="9039" spans="1:5">
      <c r="A9039" s="283">
        <v>24578</v>
      </c>
      <c r="B9039" s="176">
        <v>34.4</v>
      </c>
      <c r="C9039" s="176">
        <v>49.7</v>
      </c>
      <c r="D9039" s="282">
        <v>87</v>
      </c>
      <c r="E9039" s="265"/>
    </row>
    <row r="9040" spans="1:5">
      <c r="A9040" s="283">
        <v>24579</v>
      </c>
      <c r="B9040" s="176">
        <v>40</v>
      </c>
      <c r="C9040" s="176">
        <v>45</v>
      </c>
      <c r="D9040" s="282">
        <v>87</v>
      </c>
      <c r="E9040" s="265"/>
    </row>
    <row r="9041" spans="1:5">
      <c r="A9041" s="283">
        <v>24580</v>
      </c>
      <c r="B9041" s="176">
        <v>28.1</v>
      </c>
      <c r="C9041" s="176">
        <v>46.3</v>
      </c>
      <c r="D9041" s="282">
        <v>87</v>
      </c>
      <c r="E9041" s="265"/>
    </row>
    <row r="9042" spans="1:5">
      <c r="A9042" s="283">
        <v>24581</v>
      </c>
      <c r="B9042" s="176">
        <v>21.9</v>
      </c>
      <c r="C9042" s="176">
        <v>41.7</v>
      </c>
      <c r="D9042" s="282">
        <v>87</v>
      </c>
      <c r="E9042" s="265"/>
    </row>
    <row r="9043" spans="1:5">
      <c r="A9043" s="283">
        <v>24586</v>
      </c>
      <c r="B9043" s="176">
        <v>91.2</v>
      </c>
      <c r="C9043" s="176">
        <v>43.1</v>
      </c>
      <c r="D9043" s="282">
        <v>87</v>
      </c>
      <c r="E9043" s="265"/>
    </row>
    <row r="9044" spans="1:5">
      <c r="A9044" s="283">
        <v>24588</v>
      </c>
      <c r="B9044" s="176">
        <v>110.8</v>
      </c>
      <c r="C9044" s="176">
        <v>40.1</v>
      </c>
      <c r="D9044" s="282">
        <v>94</v>
      </c>
      <c r="E9044" s="265"/>
    </row>
    <row r="9045" spans="1:5">
      <c r="A9045" s="283">
        <v>24589</v>
      </c>
      <c r="B9045" s="176">
        <v>31.4</v>
      </c>
      <c r="C9045" s="176">
        <v>43.8</v>
      </c>
      <c r="D9045" s="282">
        <v>115</v>
      </c>
      <c r="E9045" s="265"/>
    </row>
    <row r="9046" spans="1:5">
      <c r="A9046" s="283">
        <v>24590</v>
      </c>
      <c r="B9046" s="176">
        <v>42.4</v>
      </c>
      <c r="C9046" s="176">
        <v>41.2</v>
      </c>
      <c r="D9046" s="282">
        <v>87</v>
      </c>
      <c r="E9046" s="265"/>
    </row>
    <row r="9047" spans="1:5">
      <c r="A9047" s="283">
        <v>24592</v>
      </c>
      <c r="B9047" s="176">
        <v>86.9</v>
      </c>
      <c r="C9047" s="176">
        <v>43.7</v>
      </c>
      <c r="D9047" s="282">
        <v>136</v>
      </c>
      <c r="E9047" s="265"/>
    </row>
    <row r="9048" spans="1:5">
      <c r="A9048" s="283">
        <v>24593</v>
      </c>
      <c r="B9048" s="176">
        <v>56.5</v>
      </c>
      <c r="C9048" s="176">
        <v>41.3</v>
      </c>
      <c r="D9048" s="282">
        <v>122</v>
      </c>
      <c r="E9048" s="265"/>
    </row>
    <row r="9049" spans="1:5">
      <c r="A9049" s="283">
        <v>24594</v>
      </c>
      <c r="B9049" s="176">
        <v>58.6</v>
      </c>
      <c r="C9049" s="176">
        <v>41.8</v>
      </c>
      <c r="D9049" s="282">
        <v>87</v>
      </c>
      <c r="E9049" s="265"/>
    </row>
    <row r="9050" spans="1:5">
      <c r="A9050" s="283">
        <v>24595</v>
      </c>
      <c r="B9050" s="176">
        <v>0</v>
      </c>
      <c r="C9050" s="176">
        <v>0</v>
      </c>
      <c r="D9050" s="282">
        <v>87</v>
      </c>
      <c r="E9050" s="265"/>
    </row>
    <row r="9051" spans="1:5">
      <c r="A9051" s="283">
        <v>24597</v>
      </c>
      <c r="B9051" s="176">
        <v>25.3</v>
      </c>
      <c r="C9051" s="176">
        <v>45.8</v>
      </c>
      <c r="D9051" s="282">
        <v>87</v>
      </c>
      <c r="E9051" s="265"/>
    </row>
    <row r="9052" spans="1:5">
      <c r="A9052" s="283">
        <v>24598</v>
      </c>
      <c r="B9052" s="176">
        <v>29.4</v>
      </c>
      <c r="C9052" s="176">
        <v>46</v>
      </c>
      <c r="D9052" s="282">
        <v>87</v>
      </c>
      <c r="E9052" s="265"/>
    </row>
    <row r="9053" spans="1:5">
      <c r="A9053" s="283">
        <v>24599</v>
      </c>
      <c r="B9053" s="176">
        <v>17</v>
      </c>
      <c r="C9053" s="176">
        <v>43.6</v>
      </c>
      <c r="D9053" s="282">
        <v>87</v>
      </c>
      <c r="E9053" s="265"/>
    </row>
    <row r="9054" spans="1:5">
      <c r="A9054" s="283">
        <v>24601</v>
      </c>
      <c r="B9054" s="176">
        <v>62.7</v>
      </c>
      <c r="C9054" s="176">
        <v>46.3</v>
      </c>
      <c r="D9054" s="282">
        <v>87</v>
      </c>
      <c r="E9054" s="265"/>
    </row>
    <row r="9055" spans="1:5">
      <c r="A9055" s="283">
        <v>24602</v>
      </c>
      <c r="B9055" s="176">
        <v>43.6</v>
      </c>
      <c r="C9055" s="176">
        <v>45.1</v>
      </c>
      <c r="D9055" s="282">
        <v>87</v>
      </c>
      <c r="E9055" s="265"/>
    </row>
    <row r="9056" spans="1:5">
      <c r="A9056" s="283">
        <v>24603</v>
      </c>
      <c r="B9056" s="176">
        <v>42.6</v>
      </c>
      <c r="C9056" s="176">
        <v>44.1</v>
      </c>
      <c r="D9056" s="282">
        <v>87</v>
      </c>
      <c r="E9056" s="265"/>
    </row>
    <row r="9057" spans="1:5">
      <c r="A9057" s="283">
        <v>24604</v>
      </c>
      <c r="B9057" s="176">
        <v>40.4</v>
      </c>
      <c r="C9057" s="176">
        <v>48.4</v>
      </c>
      <c r="D9057" s="282">
        <v>87</v>
      </c>
      <c r="E9057" s="265"/>
    </row>
    <row r="9058" spans="1:5">
      <c r="A9058" s="283">
        <v>24605</v>
      </c>
      <c r="B9058" s="176">
        <v>163.6</v>
      </c>
      <c r="C9058" s="176">
        <v>42.6</v>
      </c>
      <c r="D9058" s="282">
        <v>135</v>
      </c>
      <c r="E9058" s="265"/>
    </row>
    <row r="9059" spans="1:5">
      <c r="A9059" s="283">
        <v>24606</v>
      </c>
      <c r="B9059" s="176">
        <v>181.5</v>
      </c>
      <c r="C9059" s="176">
        <v>38.6</v>
      </c>
      <c r="D9059" s="282">
        <v>87</v>
      </c>
      <c r="E9059" s="265"/>
    </row>
    <row r="9060" spans="1:5">
      <c r="A9060" s="283">
        <v>24607</v>
      </c>
      <c r="B9060" s="176">
        <v>36.6</v>
      </c>
      <c r="C9060" s="176">
        <v>41.3</v>
      </c>
      <c r="D9060" s="282">
        <v>87</v>
      </c>
      <c r="E9060" s="265"/>
    </row>
    <row r="9061" spans="1:5">
      <c r="A9061" s="283">
        <v>24608</v>
      </c>
      <c r="B9061" s="176">
        <v>12.6</v>
      </c>
      <c r="C9061" s="176">
        <v>42.8</v>
      </c>
      <c r="D9061" s="282">
        <v>87</v>
      </c>
      <c r="E9061" s="265"/>
    </row>
    <row r="9062" spans="1:5">
      <c r="A9062" s="283">
        <v>24609</v>
      </c>
      <c r="B9062" s="176">
        <v>54.3</v>
      </c>
      <c r="C9062" s="176">
        <v>44.2</v>
      </c>
      <c r="D9062" s="282">
        <v>87</v>
      </c>
      <c r="E9062" s="265"/>
    </row>
    <row r="9063" spans="1:5">
      <c r="A9063" s="283">
        <v>24612</v>
      </c>
      <c r="B9063" s="176">
        <v>1424.3</v>
      </c>
      <c r="C9063" s="176">
        <v>39.4</v>
      </c>
      <c r="D9063" s="282">
        <v>87</v>
      </c>
      <c r="E9063" s="265"/>
    </row>
    <row r="9064" spans="1:5">
      <c r="A9064" s="283">
        <v>24613</v>
      </c>
      <c r="B9064" s="176">
        <v>153.6</v>
      </c>
      <c r="C9064" s="176">
        <v>38</v>
      </c>
      <c r="D9064" s="282">
        <v>87</v>
      </c>
      <c r="E9064" s="265"/>
    </row>
    <row r="9065" spans="1:5">
      <c r="A9065" s="283">
        <v>24614</v>
      </c>
      <c r="B9065" s="176">
        <v>58.8</v>
      </c>
      <c r="C9065" s="176">
        <v>42.8</v>
      </c>
      <c r="D9065" s="282">
        <v>112</v>
      </c>
      <c r="E9065" s="265"/>
    </row>
    <row r="9066" spans="1:5">
      <c r="A9066" s="283">
        <v>24619</v>
      </c>
      <c r="B9066" s="176">
        <v>0</v>
      </c>
      <c r="C9066" s="176">
        <v>0</v>
      </c>
      <c r="D9066" s="282">
        <v>87</v>
      </c>
      <c r="E9066" s="265"/>
    </row>
    <row r="9067" spans="1:5">
      <c r="A9067" s="283">
        <v>24620</v>
      </c>
      <c r="B9067" s="176">
        <v>38.700000000000003</v>
      </c>
      <c r="C9067" s="176">
        <v>42.5</v>
      </c>
      <c r="D9067" s="282">
        <v>87</v>
      </c>
      <c r="E9067" s="265"/>
    </row>
    <row r="9068" spans="1:5">
      <c r="A9068" s="283">
        <v>24622</v>
      </c>
      <c r="B9068" s="176">
        <v>44.8</v>
      </c>
      <c r="C9068" s="176">
        <v>42.2</v>
      </c>
      <c r="D9068" s="282">
        <v>87</v>
      </c>
      <c r="E9068" s="265"/>
    </row>
    <row r="9069" spans="1:5">
      <c r="A9069" s="283">
        <v>24624</v>
      </c>
      <c r="B9069" s="176">
        <v>92.6</v>
      </c>
      <c r="C9069" s="176">
        <v>39.299999999999997</v>
      </c>
      <c r="D9069" s="282">
        <v>87</v>
      </c>
      <c r="E9069" s="265"/>
    </row>
    <row r="9070" spans="1:5">
      <c r="A9070" s="283">
        <v>24627</v>
      </c>
      <c r="B9070" s="176">
        <v>0</v>
      </c>
      <c r="C9070" s="176">
        <v>0</v>
      </c>
      <c r="D9070" s="282">
        <v>87</v>
      </c>
      <c r="E9070" s="265"/>
    </row>
    <row r="9071" spans="1:5">
      <c r="A9071" s="283">
        <v>24628</v>
      </c>
      <c r="B9071" s="176">
        <v>53.6</v>
      </c>
      <c r="C9071" s="176">
        <v>41.7</v>
      </c>
      <c r="D9071" s="282">
        <v>87</v>
      </c>
      <c r="E9071" s="265"/>
    </row>
    <row r="9072" spans="1:5">
      <c r="A9072" s="283">
        <v>24630</v>
      </c>
      <c r="B9072" s="176">
        <v>118.6</v>
      </c>
      <c r="C9072" s="176">
        <v>43.2</v>
      </c>
      <c r="D9072" s="282">
        <v>95</v>
      </c>
      <c r="E9072" s="265"/>
    </row>
    <row r="9073" spans="1:5">
      <c r="A9073" s="283">
        <v>24631</v>
      </c>
      <c r="B9073" s="176">
        <v>59.2</v>
      </c>
      <c r="C9073" s="176">
        <v>42.3</v>
      </c>
      <c r="D9073" s="282">
        <v>127</v>
      </c>
      <c r="E9073" s="265"/>
    </row>
    <row r="9074" spans="1:5">
      <c r="A9074" s="283">
        <v>24634</v>
      </c>
      <c r="B9074" s="176">
        <v>32.299999999999997</v>
      </c>
      <c r="C9074" s="176">
        <v>44.2</v>
      </c>
      <c r="D9074" s="282">
        <v>87</v>
      </c>
      <c r="E9074" s="265"/>
    </row>
    <row r="9075" spans="1:5">
      <c r="A9075" s="283">
        <v>24635</v>
      </c>
      <c r="B9075" s="176">
        <v>0</v>
      </c>
      <c r="C9075" s="176">
        <v>0</v>
      </c>
      <c r="D9075" s="282">
        <v>87</v>
      </c>
      <c r="E9075" s="265"/>
    </row>
    <row r="9076" spans="1:5">
      <c r="A9076" s="283">
        <v>24637</v>
      </c>
      <c r="B9076" s="176">
        <v>97.3</v>
      </c>
      <c r="C9076" s="176">
        <v>43.6</v>
      </c>
      <c r="D9076" s="282">
        <v>87</v>
      </c>
      <c r="E9076" s="265"/>
    </row>
    <row r="9077" spans="1:5">
      <c r="A9077" s="283">
        <v>24639</v>
      </c>
      <c r="B9077" s="176">
        <v>75.900000000000006</v>
      </c>
      <c r="C9077" s="176">
        <v>42.7</v>
      </c>
      <c r="D9077" s="282">
        <v>114</v>
      </c>
      <c r="E9077" s="265"/>
    </row>
    <row r="9078" spans="1:5">
      <c r="A9078" s="283">
        <v>24640</v>
      </c>
      <c r="B9078" s="176">
        <v>0</v>
      </c>
      <c r="C9078" s="176">
        <v>0</v>
      </c>
      <c r="D9078" s="282">
        <v>87</v>
      </c>
      <c r="E9078" s="265"/>
    </row>
    <row r="9079" spans="1:5">
      <c r="A9079" s="283">
        <v>24641</v>
      </c>
      <c r="B9079" s="176">
        <v>205.9</v>
      </c>
      <c r="C9079" s="176">
        <v>42.5</v>
      </c>
      <c r="D9079" s="282">
        <v>106</v>
      </c>
      <c r="E9079" s="265"/>
    </row>
    <row r="9080" spans="1:5">
      <c r="A9080" s="283">
        <v>24646</v>
      </c>
      <c r="B9080" s="176">
        <v>47.3</v>
      </c>
      <c r="C9080" s="176">
        <v>45.8</v>
      </c>
      <c r="D9080" s="282">
        <v>87</v>
      </c>
      <c r="E9080" s="265"/>
    </row>
    <row r="9081" spans="1:5">
      <c r="A9081" s="283">
        <v>24647</v>
      </c>
      <c r="B9081" s="176">
        <v>0</v>
      </c>
      <c r="C9081" s="176">
        <v>0</v>
      </c>
      <c r="D9081" s="282">
        <v>87</v>
      </c>
      <c r="E9081" s="265"/>
    </row>
    <row r="9082" spans="1:5">
      <c r="A9082" s="283">
        <v>24649</v>
      </c>
      <c r="B9082" s="176">
        <v>56.1</v>
      </c>
      <c r="C9082" s="176">
        <v>43.9</v>
      </c>
      <c r="D9082" s="282">
        <v>87</v>
      </c>
      <c r="E9082" s="265"/>
    </row>
    <row r="9083" spans="1:5">
      <c r="A9083" s="283">
        <v>24651</v>
      </c>
      <c r="B9083" s="176">
        <v>52.8</v>
      </c>
      <c r="C9083" s="176">
        <v>45.5</v>
      </c>
      <c r="D9083" s="282">
        <v>87</v>
      </c>
      <c r="E9083" s="265"/>
    </row>
    <row r="9084" spans="1:5">
      <c r="A9084" s="283">
        <v>24656</v>
      </c>
      <c r="B9084" s="176">
        <v>49.7</v>
      </c>
      <c r="C9084" s="176">
        <v>46</v>
      </c>
      <c r="D9084" s="282">
        <v>87</v>
      </c>
      <c r="E9084" s="265"/>
    </row>
    <row r="9085" spans="1:5">
      <c r="A9085" s="283">
        <v>24657</v>
      </c>
      <c r="B9085" s="176">
        <v>18.8</v>
      </c>
      <c r="C9085" s="176">
        <v>46.4</v>
      </c>
      <c r="D9085" s="282">
        <v>87</v>
      </c>
      <c r="E9085" s="265"/>
    </row>
    <row r="9086" spans="1:5">
      <c r="A9086" s="283">
        <v>24658</v>
      </c>
      <c r="B9086" s="176">
        <v>0</v>
      </c>
      <c r="C9086" s="176">
        <v>0</v>
      </c>
      <c r="D9086" s="282">
        <v>87</v>
      </c>
      <c r="E9086" s="265"/>
    </row>
    <row r="9087" spans="1:5">
      <c r="A9087" s="283">
        <v>24701</v>
      </c>
      <c r="B9087" s="176">
        <v>279.60000000000002</v>
      </c>
      <c r="C9087" s="176">
        <v>42.9</v>
      </c>
      <c r="D9087" s="282">
        <v>114</v>
      </c>
      <c r="E9087" s="265"/>
    </row>
    <row r="9088" spans="1:5">
      <c r="A9088" s="283">
        <v>24712</v>
      </c>
      <c r="B9088" s="176">
        <v>105.5</v>
      </c>
      <c r="C9088" s="176">
        <v>40.799999999999997</v>
      </c>
      <c r="D9088" s="282">
        <v>104</v>
      </c>
      <c r="E9088" s="265"/>
    </row>
    <row r="9089" spans="1:5">
      <c r="A9089" s="283">
        <v>24714</v>
      </c>
      <c r="B9089" s="176">
        <v>19.8</v>
      </c>
      <c r="C9089" s="176">
        <v>42.8</v>
      </c>
      <c r="D9089" s="282">
        <v>87</v>
      </c>
      <c r="E9089" s="265"/>
    </row>
    <row r="9090" spans="1:5">
      <c r="A9090" s="283">
        <v>24715</v>
      </c>
      <c r="B9090" s="176">
        <v>81.5</v>
      </c>
      <c r="C9090" s="176">
        <v>46.4</v>
      </c>
      <c r="D9090" s="282">
        <v>87</v>
      </c>
      <c r="E9090" s="265"/>
    </row>
    <row r="9091" spans="1:5">
      <c r="A9091" s="283">
        <v>24716</v>
      </c>
      <c r="B9091" s="176">
        <v>29</v>
      </c>
      <c r="C9091" s="176">
        <v>40.6</v>
      </c>
      <c r="D9091" s="282">
        <v>87</v>
      </c>
      <c r="E9091" s="265"/>
    </row>
    <row r="9092" spans="1:5">
      <c r="A9092" s="283">
        <v>24724</v>
      </c>
      <c r="B9092" s="176">
        <v>90.1</v>
      </c>
      <c r="C9092" s="176">
        <v>46.3</v>
      </c>
      <c r="D9092" s="282">
        <v>87</v>
      </c>
      <c r="E9092" s="265"/>
    </row>
    <row r="9093" spans="1:5">
      <c r="A9093" s="283">
        <v>24726</v>
      </c>
      <c r="B9093" s="176">
        <v>28.2</v>
      </c>
      <c r="C9093" s="176">
        <v>39.799999999999997</v>
      </c>
      <c r="D9093" s="282">
        <v>87</v>
      </c>
      <c r="E9093" s="265"/>
    </row>
    <row r="9094" spans="1:5">
      <c r="A9094" s="283">
        <v>24729</v>
      </c>
      <c r="B9094" s="176">
        <v>26.7</v>
      </c>
      <c r="C9094" s="176">
        <v>40.799999999999997</v>
      </c>
      <c r="D9094" s="282">
        <v>87</v>
      </c>
      <c r="E9094" s="265"/>
    </row>
    <row r="9095" spans="1:5">
      <c r="A9095" s="283">
        <v>24731</v>
      </c>
      <c r="B9095" s="176">
        <v>120</v>
      </c>
      <c r="C9095" s="176">
        <v>44.4</v>
      </c>
      <c r="D9095" s="282">
        <v>87</v>
      </c>
      <c r="E9095" s="265"/>
    </row>
    <row r="9096" spans="1:5">
      <c r="A9096" s="283">
        <v>24732</v>
      </c>
      <c r="B9096" s="176">
        <v>0</v>
      </c>
      <c r="C9096" s="176">
        <v>0</v>
      </c>
      <c r="D9096" s="282">
        <v>87</v>
      </c>
      <c r="E9096" s="265"/>
    </row>
    <row r="9097" spans="1:5">
      <c r="A9097" s="283">
        <v>24733</v>
      </c>
      <c r="B9097" s="176">
        <v>80.099999999999994</v>
      </c>
      <c r="C9097" s="176">
        <v>43</v>
      </c>
      <c r="D9097" s="282">
        <v>87</v>
      </c>
      <c r="E9097" s="265"/>
    </row>
    <row r="9098" spans="1:5">
      <c r="A9098" s="283">
        <v>24736</v>
      </c>
      <c r="B9098" s="176">
        <v>54.1</v>
      </c>
      <c r="C9098" s="176">
        <v>45.3</v>
      </c>
      <c r="D9098" s="282">
        <v>87</v>
      </c>
      <c r="E9098" s="265"/>
    </row>
    <row r="9099" spans="1:5">
      <c r="A9099" s="283">
        <v>24737</v>
      </c>
      <c r="B9099" s="176">
        <v>258.7</v>
      </c>
      <c r="C9099" s="176">
        <v>41.8</v>
      </c>
      <c r="D9099" s="282">
        <v>87</v>
      </c>
      <c r="E9099" s="265"/>
    </row>
    <row r="9100" spans="1:5">
      <c r="A9100" s="283">
        <v>24738</v>
      </c>
      <c r="B9100" s="176">
        <v>315.10000000000002</v>
      </c>
      <c r="C9100" s="176">
        <v>40.4</v>
      </c>
      <c r="D9100" s="282">
        <v>87</v>
      </c>
      <c r="E9100" s="265"/>
    </row>
    <row r="9101" spans="1:5">
      <c r="A9101" s="283">
        <v>24739</v>
      </c>
      <c r="B9101" s="176">
        <v>123.9</v>
      </c>
      <c r="C9101" s="176">
        <v>41.6</v>
      </c>
      <c r="D9101" s="282">
        <v>87</v>
      </c>
      <c r="E9101" s="265"/>
    </row>
    <row r="9102" spans="1:5">
      <c r="A9102" s="283">
        <v>24740</v>
      </c>
      <c r="B9102" s="176">
        <v>308.39999999999998</v>
      </c>
      <c r="C9102" s="176">
        <v>42.2</v>
      </c>
      <c r="D9102" s="282">
        <v>131</v>
      </c>
      <c r="E9102" s="265"/>
    </row>
    <row r="9103" spans="1:5">
      <c r="A9103" s="283">
        <v>24747</v>
      </c>
      <c r="B9103" s="176">
        <v>70</v>
      </c>
      <c r="C9103" s="176">
        <v>45.1</v>
      </c>
      <c r="D9103" s="282">
        <v>87</v>
      </c>
      <c r="E9103" s="265"/>
    </row>
    <row r="9104" spans="1:5">
      <c r="A9104" s="283">
        <v>24751</v>
      </c>
      <c r="B9104" s="176">
        <v>0</v>
      </c>
      <c r="C9104" s="176">
        <v>0</v>
      </c>
      <c r="D9104" s="282">
        <v>87</v>
      </c>
      <c r="E9104" s="265"/>
    </row>
    <row r="9105" spans="1:5">
      <c r="A9105" s="283">
        <v>24801</v>
      </c>
      <c r="B9105" s="176">
        <v>45.1</v>
      </c>
      <c r="C9105" s="176">
        <v>44.5</v>
      </c>
      <c r="D9105" s="282">
        <v>95</v>
      </c>
      <c r="E9105" s="265"/>
    </row>
    <row r="9106" spans="1:5">
      <c r="A9106" s="283">
        <v>24808</v>
      </c>
      <c r="B9106" s="176">
        <v>33.6</v>
      </c>
      <c r="C9106" s="176">
        <v>45</v>
      </c>
      <c r="D9106" s="282">
        <v>87</v>
      </c>
      <c r="E9106" s="265"/>
    </row>
    <row r="9107" spans="1:5">
      <c r="A9107" s="283">
        <v>24811</v>
      </c>
      <c r="B9107" s="176">
        <v>55.4</v>
      </c>
      <c r="C9107" s="176">
        <v>42.4</v>
      </c>
      <c r="D9107" s="282">
        <v>87</v>
      </c>
      <c r="E9107" s="265"/>
    </row>
    <row r="9108" spans="1:5">
      <c r="A9108" s="283">
        <v>24813</v>
      </c>
      <c r="B9108" s="176">
        <v>43.8</v>
      </c>
      <c r="C9108" s="176">
        <v>42.3</v>
      </c>
      <c r="D9108" s="282">
        <v>87</v>
      </c>
      <c r="E9108" s="265"/>
    </row>
    <row r="9109" spans="1:5">
      <c r="A9109" s="283">
        <v>24815</v>
      </c>
      <c r="B9109" s="176">
        <v>32.9</v>
      </c>
      <c r="C9109" s="176">
        <v>44.7</v>
      </c>
      <c r="D9109" s="282">
        <v>87</v>
      </c>
      <c r="E9109" s="265"/>
    </row>
    <row r="9110" spans="1:5">
      <c r="A9110" s="283">
        <v>24816</v>
      </c>
      <c r="B9110" s="176">
        <v>51.6</v>
      </c>
      <c r="C9110" s="176">
        <v>44.1</v>
      </c>
      <c r="D9110" s="282">
        <v>87</v>
      </c>
      <c r="E9110" s="265"/>
    </row>
    <row r="9111" spans="1:5">
      <c r="A9111" s="283">
        <v>24817</v>
      </c>
      <c r="B9111" s="176">
        <v>63.9</v>
      </c>
      <c r="C9111" s="176">
        <v>41.5</v>
      </c>
      <c r="D9111" s="282">
        <v>87</v>
      </c>
      <c r="E9111" s="265"/>
    </row>
    <row r="9112" spans="1:5">
      <c r="A9112" s="283">
        <v>24818</v>
      </c>
      <c r="B9112" s="176">
        <v>45</v>
      </c>
      <c r="C9112" s="176">
        <v>42.6</v>
      </c>
      <c r="D9112" s="282">
        <v>87</v>
      </c>
      <c r="E9112" s="265"/>
    </row>
    <row r="9113" spans="1:5">
      <c r="A9113" s="283">
        <v>24822</v>
      </c>
      <c r="B9113" s="176">
        <v>49.3</v>
      </c>
      <c r="C9113" s="176">
        <v>42.7</v>
      </c>
      <c r="D9113" s="282">
        <v>87</v>
      </c>
      <c r="E9113" s="265"/>
    </row>
    <row r="9114" spans="1:5">
      <c r="A9114" s="283">
        <v>24823</v>
      </c>
      <c r="B9114" s="176">
        <v>38.1</v>
      </c>
      <c r="C9114" s="176">
        <v>41.9</v>
      </c>
      <c r="D9114" s="282">
        <v>87</v>
      </c>
      <c r="E9114" s="265"/>
    </row>
    <row r="9115" spans="1:5">
      <c r="A9115" s="283">
        <v>24826</v>
      </c>
      <c r="B9115" s="176">
        <v>50.3</v>
      </c>
      <c r="C9115" s="176">
        <v>38.9</v>
      </c>
      <c r="D9115" s="282">
        <v>87</v>
      </c>
      <c r="E9115" s="265"/>
    </row>
    <row r="9116" spans="1:5">
      <c r="A9116" s="283">
        <v>24827</v>
      </c>
      <c r="B9116" s="176">
        <v>56.6</v>
      </c>
      <c r="C9116" s="176">
        <v>39.799999999999997</v>
      </c>
      <c r="D9116" s="282">
        <v>87</v>
      </c>
      <c r="E9116" s="265"/>
    </row>
    <row r="9117" spans="1:5">
      <c r="A9117" s="283">
        <v>24828</v>
      </c>
      <c r="B9117" s="176">
        <v>66.5</v>
      </c>
      <c r="C9117" s="176">
        <v>47.7</v>
      </c>
      <c r="D9117" s="282">
        <v>87</v>
      </c>
      <c r="E9117" s="265"/>
    </row>
    <row r="9118" spans="1:5">
      <c r="A9118" s="283">
        <v>24829</v>
      </c>
      <c r="B9118" s="176">
        <v>71.099999999999994</v>
      </c>
      <c r="C9118" s="176">
        <v>48.3</v>
      </c>
      <c r="D9118" s="282">
        <v>87</v>
      </c>
      <c r="E9118" s="265"/>
    </row>
    <row r="9119" spans="1:5">
      <c r="A9119" s="283">
        <v>24830</v>
      </c>
      <c r="B9119" s="176">
        <v>28.5</v>
      </c>
      <c r="C9119" s="176">
        <v>48</v>
      </c>
      <c r="D9119" s="282">
        <v>87</v>
      </c>
      <c r="E9119" s="265"/>
    </row>
    <row r="9120" spans="1:5">
      <c r="A9120" s="283">
        <v>24831</v>
      </c>
      <c r="B9120" s="176">
        <v>40.299999999999997</v>
      </c>
      <c r="C9120" s="176">
        <v>44</v>
      </c>
      <c r="D9120" s="282">
        <v>87</v>
      </c>
      <c r="E9120" s="265"/>
    </row>
    <row r="9121" spans="1:5">
      <c r="A9121" s="283">
        <v>24836</v>
      </c>
      <c r="B9121" s="176">
        <v>32.1</v>
      </c>
      <c r="C9121" s="176">
        <v>45.6</v>
      </c>
      <c r="D9121" s="282">
        <v>87</v>
      </c>
      <c r="E9121" s="265"/>
    </row>
    <row r="9122" spans="1:5">
      <c r="A9122" s="283">
        <v>24839</v>
      </c>
      <c r="B9122" s="176">
        <v>38.6</v>
      </c>
      <c r="C9122" s="176">
        <v>41.3</v>
      </c>
      <c r="D9122" s="282">
        <v>87</v>
      </c>
      <c r="E9122" s="265"/>
    </row>
    <row r="9123" spans="1:5">
      <c r="A9123" s="283">
        <v>24844</v>
      </c>
      <c r="B9123" s="176">
        <v>31.6</v>
      </c>
      <c r="C9123" s="176">
        <v>42.1</v>
      </c>
      <c r="D9123" s="282">
        <v>87</v>
      </c>
      <c r="E9123" s="265"/>
    </row>
    <row r="9124" spans="1:5">
      <c r="A9124" s="283">
        <v>24845</v>
      </c>
      <c r="B9124" s="176">
        <v>23.6</v>
      </c>
      <c r="C9124" s="176">
        <v>42.2</v>
      </c>
      <c r="D9124" s="282">
        <v>87</v>
      </c>
      <c r="E9124" s="265"/>
    </row>
    <row r="9125" spans="1:5">
      <c r="A9125" s="283">
        <v>24846</v>
      </c>
      <c r="B9125" s="176">
        <v>25.5</v>
      </c>
      <c r="C9125" s="176">
        <v>42.1</v>
      </c>
      <c r="D9125" s="282">
        <v>87</v>
      </c>
      <c r="E9125" s="265"/>
    </row>
    <row r="9126" spans="1:5">
      <c r="A9126" s="283">
        <v>24847</v>
      </c>
      <c r="B9126" s="176">
        <v>0</v>
      </c>
      <c r="C9126" s="176">
        <v>0</v>
      </c>
      <c r="D9126" s="282">
        <v>87</v>
      </c>
      <c r="E9126" s="265"/>
    </row>
    <row r="9127" spans="1:5">
      <c r="A9127" s="283">
        <v>24849</v>
      </c>
      <c r="B9127" s="176">
        <v>0</v>
      </c>
      <c r="C9127" s="176">
        <v>0</v>
      </c>
      <c r="D9127" s="282">
        <v>87</v>
      </c>
      <c r="E9127" s="265"/>
    </row>
    <row r="9128" spans="1:5">
      <c r="A9128" s="283">
        <v>24850</v>
      </c>
      <c r="B9128" s="176">
        <v>28</v>
      </c>
      <c r="C9128" s="176">
        <v>46.5</v>
      </c>
      <c r="D9128" s="282">
        <v>87</v>
      </c>
      <c r="E9128" s="265"/>
    </row>
    <row r="9129" spans="1:5">
      <c r="A9129" s="283">
        <v>24851</v>
      </c>
      <c r="B9129" s="176">
        <v>67</v>
      </c>
      <c r="C9129" s="176">
        <v>42.4</v>
      </c>
      <c r="D9129" s="282">
        <v>87</v>
      </c>
      <c r="E9129" s="265"/>
    </row>
    <row r="9130" spans="1:5">
      <c r="A9130" s="283">
        <v>24853</v>
      </c>
      <c r="B9130" s="176">
        <v>51.6</v>
      </c>
      <c r="C9130" s="176">
        <v>41.9</v>
      </c>
      <c r="D9130" s="282">
        <v>87</v>
      </c>
      <c r="E9130" s="265"/>
    </row>
    <row r="9131" spans="1:5">
      <c r="A9131" s="283">
        <v>24854</v>
      </c>
      <c r="B9131" s="176">
        <v>21.7</v>
      </c>
      <c r="C9131" s="176">
        <v>39.6</v>
      </c>
      <c r="D9131" s="282">
        <v>87</v>
      </c>
      <c r="E9131" s="265"/>
    </row>
    <row r="9132" spans="1:5">
      <c r="A9132" s="283">
        <v>24857</v>
      </c>
      <c r="B9132" s="176">
        <v>153.80000000000001</v>
      </c>
      <c r="C9132" s="176">
        <v>45</v>
      </c>
      <c r="D9132" s="282">
        <v>87</v>
      </c>
      <c r="E9132" s="265"/>
    </row>
    <row r="9133" spans="1:5">
      <c r="A9133" s="283">
        <v>24860</v>
      </c>
      <c r="B9133" s="176">
        <v>120</v>
      </c>
      <c r="C9133" s="176">
        <v>42.5</v>
      </c>
      <c r="D9133" s="282">
        <v>87</v>
      </c>
      <c r="E9133" s="265"/>
    </row>
    <row r="9134" spans="1:5">
      <c r="A9134" s="283">
        <v>24861</v>
      </c>
      <c r="B9134" s="176">
        <v>62.8</v>
      </c>
      <c r="C9134" s="176">
        <v>45.2</v>
      </c>
      <c r="D9134" s="282">
        <v>87</v>
      </c>
      <c r="E9134" s="265"/>
    </row>
    <row r="9135" spans="1:5">
      <c r="A9135" s="283">
        <v>24862</v>
      </c>
      <c r="B9135" s="176">
        <v>15.7</v>
      </c>
      <c r="C9135" s="176">
        <v>41</v>
      </c>
      <c r="D9135" s="282">
        <v>87</v>
      </c>
      <c r="E9135" s="265"/>
    </row>
    <row r="9136" spans="1:5">
      <c r="A9136" s="283">
        <v>24866</v>
      </c>
      <c r="B9136" s="176">
        <v>22.4</v>
      </c>
      <c r="C9136" s="176">
        <v>45.2</v>
      </c>
      <c r="D9136" s="282">
        <v>87</v>
      </c>
      <c r="E9136" s="265"/>
    </row>
    <row r="9137" spans="1:5">
      <c r="A9137" s="283">
        <v>24867</v>
      </c>
      <c r="B9137" s="176">
        <v>0</v>
      </c>
      <c r="C9137" s="176">
        <v>0</v>
      </c>
      <c r="D9137" s="282">
        <v>87</v>
      </c>
      <c r="E9137" s="265"/>
    </row>
    <row r="9138" spans="1:5">
      <c r="A9138" s="283">
        <v>24868</v>
      </c>
      <c r="B9138" s="176">
        <v>42.6</v>
      </c>
      <c r="C9138" s="176">
        <v>42.2</v>
      </c>
      <c r="D9138" s="282">
        <v>87</v>
      </c>
      <c r="E9138" s="265"/>
    </row>
    <row r="9139" spans="1:5">
      <c r="A9139" s="283">
        <v>24869</v>
      </c>
      <c r="B9139" s="176">
        <v>27.3</v>
      </c>
      <c r="C9139" s="176">
        <v>42.5</v>
      </c>
      <c r="D9139" s="282">
        <v>87</v>
      </c>
      <c r="E9139" s="265"/>
    </row>
    <row r="9140" spans="1:5">
      <c r="A9140" s="283">
        <v>24870</v>
      </c>
      <c r="B9140" s="176">
        <v>41.8</v>
      </c>
      <c r="C9140" s="176">
        <v>40.5</v>
      </c>
      <c r="D9140" s="282">
        <v>96</v>
      </c>
      <c r="E9140" s="265"/>
    </row>
    <row r="9141" spans="1:5">
      <c r="A9141" s="283">
        <v>24871</v>
      </c>
      <c r="B9141" s="176">
        <v>32.200000000000003</v>
      </c>
      <c r="C9141" s="176">
        <v>44.8</v>
      </c>
      <c r="D9141" s="282">
        <v>87</v>
      </c>
      <c r="E9141" s="265"/>
    </row>
    <row r="9142" spans="1:5">
      <c r="A9142" s="283">
        <v>24872</v>
      </c>
      <c r="B9142" s="176">
        <v>32.5</v>
      </c>
      <c r="C9142" s="176">
        <v>41.3</v>
      </c>
      <c r="D9142" s="282">
        <v>87</v>
      </c>
      <c r="E9142" s="265"/>
    </row>
    <row r="9143" spans="1:5">
      <c r="A9143" s="283">
        <v>24873</v>
      </c>
      <c r="B9143" s="176">
        <v>40.200000000000003</v>
      </c>
      <c r="C9143" s="176">
        <v>46.9</v>
      </c>
      <c r="D9143" s="282">
        <v>87</v>
      </c>
      <c r="E9143" s="265"/>
    </row>
    <row r="9144" spans="1:5">
      <c r="A9144" s="283">
        <v>24874</v>
      </c>
      <c r="B9144" s="176">
        <v>93.9</v>
      </c>
      <c r="C9144" s="176">
        <v>46.3</v>
      </c>
      <c r="D9144" s="282">
        <v>104</v>
      </c>
      <c r="E9144" s="265"/>
    </row>
    <row r="9145" spans="1:5">
      <c r="A9145" s="283">
        <v>24878</v>
      </c>
      <c r="B9145" s="176">
        <v>41.7</v>
      </c>
      <c r="C9145" s="176">
        <v>45.1</v>
      </c>
      <c r="D9145" s="282">
        <v>87</v>
      </c>
      <c r="E9145" s="265"/>
    </row>
    <row r="9146" spans="1:5">
      <c r="A9146" s="283">
        <v>24879</v>
      </c>
      <c r="B9146" s="176">
        <v>56.7</v>
      </c>
      <c r="C9146" s="176">
        <v>41.7</v>
      </c>
      <c r="D9146" s="282">
        <v>87</v>
      </c>
      <c r="E9146" s="265"/>
    </row>
    <row r="9147" spans="1:5">
      <c r="A9147" s="283">
        <v>24880</v>
      </c>
      <c r="B9147" s="176">
        <v>149.1</v>
      </c>
      <c r="C9147" s="176">
        <v>44.4</v>
      </c>
      <c r="D9147" s="282">
        <v>87</v>
      </c>
      <c r="E9147" s="265"/>
    </row>
    <row r="9148" spans="1:5">
      <c r="A9148" s="283">
        <v>24881</v>
      </c>
      <c r="B9148" s="176">
        <v>106.7</v>
      </c>
      <c r="C9148" s="176">
        <v>45.9</v>
      </c>
      <c r="D9148" s="282">
        <v>87</v>
      </c>
      <c r="E9148" s="265"/>
    </row>
    <row r="9149" spans="1:5">
      <c r="A9149" s="283">
        <v>24882</v>
      </c>
      <c r="B9149" s="176">
        <v>115.9</v>
      </c>
      <c r="C9149" s="176">
        <v>42.4</v>
      </c>
      <c r="D9149" s="282">
        <v>87</v>
      </c>
      <c r="E9149" s="265"/>
    </row>
    <row r="9150" spans="1:5">
      <c r="A9150" s="283">
        <v>24884</v>
      </c>
      <c r="B9150" s="176">
        <v>22.5</v>
      </c>
      <c r="C9150" s="176">
        <v>45.4</v>
      </c>
      <c r="D9150" s="282">
        <v>87</v>
      </c>
      <c r="E9150" s="265"/>
    </row>
    <row r="9151" spans="1:5">
      <c r="A9151" s="283">
        <v>24888</v>
      </c>
      <c r="B9151" s="176">
        <v>44.8</v>
      </c>
      <c r="C9151" s="176">
        <v>49.9</v>
      </c>
      <c r="D9151" s="282">
        <v>87</v>
      </c>
      <c r="E9151" s="265"/>
    </row>
    <row r="9152" spans="1:5">
      <c r="A9152" s="283">
        <v>24892</v>
      </c>
      <c r="B9152" s="176">
        <v>64.3</v>
      </c>
      <c r="C9152" s="176">
        <v>42.3</v>
      </c>
      <c r="D9152" s="282">
        <v>87</v>
      </c>
      <c r="E9152" s="265"/>
    </row>
    <row r="9153" spans="1:5">
      <c r="A9153" s="283">
        <v>24894</v>
      </c>
      <c r="B9153" s="176">
        <v>22.7</v>
      </c>
      <c r="C9153" s="176">
        <v>45.5</v>
      </c>
      <c r="D9153" s="282">
        <v>87</v>
      </c>
      <c r="E9153" s="265"/>
    </row>
    <row r="9154" spans="1:5">
      <c r="A9154" s="283">
        <v>24895</v>
      </c>
      <c r="B9154" s="176">
        <v>105.5</v>
      </c>
      <c r="C9154" s="176">
        <v>43.4</v>
      </c>
      <c r="D9154" s="282">
        <v>87</v>
      </c>
      <c r="E9154" s="265"/>
    </row>
    <row r="9155" spans="1:5">
      <c r="A9155" s="283">
        <v>24898</v>
      </c>
      <c r="B9155" s="176">
        <v>60.1</v>
      </c>
      <c r="C9155" s="176">
        <v>46</v>
      </c>
      <c r="D9155" s="282">
        <v>87</v>
      </c>
      <c r="E9155" s="265"/>
    </row>
    <row r="9156" spans="1:5">
      <c r="A9156" s="283">
        <v>24901</v>
      </c>
      <c r="B9156" s="176">
        <v>175.6</v>
      </c>
      <c r="C9156" s="176">
        <v>44.6</v>
      </c>
      <c r="D9156" s="282">
        <v>104</v>
      </c>
      <c r="E9156" s="265"/>
    </row>
    <row r="9157" spans="1:5">
      <c r="A9157" s="283">
        <v>24910</v>
      </c>
      <c r="B9157" s="176">
        <v>38.200000000000003</v>
      </c>
      <c r="C9157" s="176">
        <v>45.1</v>
      </c>
      <c r="D9157" s="282">
        <v>87</v>
      </c>
      <c r="E9157" s="265"/>
    </row>
    <row r="9158" spans="1:5">
      <c r="A9158" s="283">
        <v>24915</v>
      </c>
      <c r="B9158" s="176">
        <v>8.6999999999999993</v>
      </c>
      <c r="C9158" s="176">
        <v>48.8</v>
      </c>
      <c r="D9158" s="282">
        <v>87</v>
      </c>
      <c r="E9158" s="265"/>
    </row>
    <row r="9159" spans="1:5">
      <c r="A9159" s="283">
        <v>24916</v>
      </c>
      <c r="B9159" s="176">
        <v>30.9</v>
      </c>
      <c r="C9159" s="176">
        <v>47.3</v>
      </c>
      <c r="D9159" s="282">
        <v>87</v>
      </c>
      <c r="E9159" s="265"/>
    </row>
    <row r="9160" spans="1:5">
      <c r="A9160" s="283">
        <v>24918</v>
      </c>
      <c r="B9160" s="176">
        <v>79</v>
      </c>
      <c r="C9160" s="176">
        <v>42.9</v>
      </c>
      <c r="D9160" s="282">
        <v>87</v>
      </c>
      <c r="E9160" s="265"/>
    </row>
    <row r="9161" spans="1:5">
      <c r="A9161" s="283">
        <v>24920</v>
      </c>
      <c r="B9161" s="176">
        <v>8.6999999999999993</v>
      </c>
      <c r="C9161" s="176">
        <v>46.5</v>
      </c>
      <c r="D9161" s="282">
        <v>87</v>
      </c>
      <c r="E9161" s="265"/>
    </row>
    <row r="9162" spans="1:5">
      <c r="A9162" s="283">
        <v>24924</v>
      </c>
      <c r="B9162" s="176">
        <v>6</v>
      </c>
      <c r="C9162" s="176">
        <v>45.4</v>
      </c>
      <c r="D9162" s="282">
        <v>87</v>
      </c>
      <c r="E9162" s="265"/>
    </row>
    <row r="9163" spans="1:5">
      <c r="A9163" s="283">
        <v>24925</v>
      </c>
      <c r="B9163" s="176">
        <v>31.7</v>
      </c>
      <c r="C9163" s="176">
        <v>43.1</v>
      </c>
      <c r="D9163" s="282">
        <v>87</v>
      </c>
      <c r="E9163" s="265"/>
    </row>
    <row r="9164" spans="1:5">
      <c r="A9164" s="283">
        <v>24927</v>
      </c>
      <c r="B9164" s="176">
        <v>6.1</v>
      </c>
      <c r="C9164" s="176">
        <v>48.2</v>
      </c>
      <c r="D9164" s="282">
        <v>87</v>
      </c>
      <c r="E9164" s="265"/>
    </row>
    <row r="9165" spans="1:5">
      <c r="A9165" s="283">
        <v>24931</v>
      </c>
      <c r="B9165" s="176">
        <v>36.200000000000003</v>
      </c>
      <c r="C9165" s="176">
        <v>43.9</v>
      </c>
      <c r="D9165" s="282">
        <v>87</v>
      </c>
      <c r="E9165" s="265"/>
    </row>
    <row r="9166" spans="1:5">
      <c r="A9166" s="283">
        <v>24934</v>
      </c>
      <c r="B9166" s="176">
        <v>6.1</v>
      </c>
      <c r="C9166" s="176">
        <v>52.1</v>
      </c>
      <c r="D9166" s="282">
        <v>87</v>
      </c>
      <c r="E9166" s="265"/>
    </row>
    <row r="9167" spans="1:5">
      <c r="A9167" s="283">
        <v>24935</v>
      </c>
      <c r="B9167" s="176">
        <v>89.9</v>
      </c>
      <c r="C9167" s="176">
        <v>41</v>
      </c>
      <c r="D9167" s="282">
        <v>87</v>
      </c>
      <c r="E9167" s="265"/>
    </row>
    <row r="9168" spans="1:5">
      <c r="A9168" s="283">
        <v>24938</v>
      </c>
      <c r="B9168" s="176">
        <v>24.3</v>
      </c>
      <c r="C9168" s="176">
        <v>46.4</v>
      </c>
      <c r="D9168" s="282">
        <v>87</v>
      </c>
      <c r="E9168" s="265"/>
    </row>
    <row r="9169" spans="1:5">
      <c r="A9169" s="283">
        <v>24941</v>
      </c>
      <c r="B9169" s="176">
        <v>13</v>
      </c>
      <c r="C9169" s="176">
        <v>46.9</v>
      </c>
      <c r="D9169" s="282">
        <v>87</v>
      </c>
      <c r="E9169" s="265"/>
    </row>
    <row r="9170" spans="1:5">
      <c r="A9170" s="283">
        <v>24943</v>
      </c>
      <c r="B9170" s="176">
        <v>19.7</v>
      </c>
      <c r="C9170" s="176">
        <v>46.7</v>
      </c>
      <c r="D9170" s="282">
        <v>87</v>
      </c>
      <c r="E9170" s="265"/>
    </row>
    <row r="9171" spans="1:5">
      <c r="A9171" s="283">
        <v>24944</v>
      </c>
      <c r="B9171" s="176">
        <v>7.1</v>
      </c>
      <c r="C9171" s="176">
        <v>47.2</v>
      </c>
      <c r="D9171" s="282">
        <v>87</v>
      </c>
      <c r="E9171" s="265"/>
    </row>
    <row r="9172" spans="1:5">
      <c r="A9172" s="283">
        <v>24945</v>
      </c>
      <c r="B9172" s="176">
        <v>21.4</v>
      </c>
      <c r="C9172" s="176">
        <v>45.8</v>
      </c>
      <c r="D9172" s="282">
        <v>87</v>
      </c>
      <c r="E9172" s="265"/>
    </row>
    <row r="9173" spans="1:5">
      <c r="A9173" s="283">
        <v>24946</v>
      </c>
      <c r="B9173" s="176">
        <v>15</v>
      </c>
      <c r="C9173" s="176">
        <v>46.4</v>
      </c>
      <c r="D9173" s="282">
        <v>87</v>
      </c>
      <c r="E9173" s="265"/>
    </row>
    <row r="9174" spans="1:5">
      <c r="A9174" s="283">
        <v>24951</v>
      </c>
      <c r="B9174" s="176">
        <v>26.1</v>
      </c>
      <c r="C9174" s="176">
        <v>49.8</v>
      </c>
      <c r="D9174" s="282">
        <v>87</v>
      </c>
      <c r="E9174" s="265"/>
    </row>
    <row r="9175" spans="1:5">
      <c r="A9175" s="283">
        <v>24954</v>
      </c>
      <c r="B9175" s="176">
        <v>17.899999999999999</v>
      </c>
      <c r="C9175" s="176">
        <v>46</v>
      </c>
      <c r="D9175" s="282">
        <v>87</v>
      </c>
      <c r="E9175" s="265"/>
    </row>
    <row r="9176" spans="1:5">
      <c r="A9176" s="283">
        <v>24957</v>
      </c>
      <c r="B9176" s="176">
        <v>88.6</v>
      </c>
      <c r="C9176" s="176">
        <v>43.4</v>
      </c>
      <c r="D9176" s="282">
        <v>87</v>
      </c>
      <c r="E9176" s="265"/>
    </row>
    <row r="9177" spans="1:5">
      <c r="A9177" s="283">
        <v>24962</v>
      </c>
      <c r="B9177" s="176">
        <v>1986.7</v>
      </c>
      <c r="C9177" s="176">
        <v>47.5</v>
      </c>
      <c r="D9177" s="282">
        <v>87</v>
      </c>
      <c r="E9177" s="265"/>
    </row>
    <row r="9178" spans="1:5">
      <c r="A9178" s="283">
        <v>24963</v>
      </c>
      <c r="B9178" s="176">
        <v>64.8</v>
      </c>
      <c r="C9178" s="176">
        <v>41.5</v>
      </c>
      <c r="D9178" s="282">
        <v>87</v>
      </c>
      <c r="E9178" s="265"/>
    </row>
    <row r="9179" spans="1:5">
      <c r="A9179" s="283">
        <v>24966</v>
      </c>
      <c r="B9179" s="176">
        <v>4.8</v>
      </c>
      <c r="C9179" s="176">
        <v>47.7</v>
      </c>
      <c r="D9179" s="282">
        <v>87</v>
      </c>
      <c r="E9179" s="265"/>
    </row>
    <row r="9180" spans="1:5">
      <c r="A9180" s="283">
        <v>24970</v>
      </c>
      <c r="B9180" s="176">
        <v>88.9</v>
      </c>
      <c r="C9180" s="176">
        <v>43.7</v>
      </c>
      <c r="D9180" s="282">
        <v>87</v>
      </c>
      <c r="E9180" s="265"/>
    </row>
    <row r="9181" spans="1:5">
      <c r="A9181" s="283">
        <v>24974</v>
      </c>
      <c r="B9181" s="176">
        <v>25</v>
      </c>
      <c r="C9181" s="176">
        <v>45.8</v>
      </c>
      <c r="D9181" s="282">
        <v>87</v>
      </c>
      <c r="E9181" s="265"/>
    </row>
    <row r="9182" spans="1:5">
      <c r="A9182" s="283">
        <v>24976</v>
      </c>
      <c r="B9182" s="176">
        <v>25.2</v>
      </c>
      <c r="C9182" s="176">
        <v>45.3</v>
      </c>
      <c r="D9182" s="282">
        <v>87</v>
      </c>
      <c r="E9182" s="265"/>
    </row>
    <row r="9183" spans="1:5">
      <c r="A9183" s="283">
        <v>24977</v>
      </c>
      <c r="B9183" s="176">
        <v>24.3</v>
      </c>
      <c r="C9183" s="176">
        <v>47.1</v>
      </c>
      <c r="D9183" s="282">
        <v>87</v>
      </c>
      <c r="E9183" s="265"/>
    </row>
    <row r="9184" spans="1:5">
      <c r="A9184" s="283">
        <v>24981</v>
      </c>
      <c r="B9184" s="176">
        <v>87</v>
      </c>
      <c r="C9184" s="176">
        <v>41.1</v>
      </c>
      <c r="D9184" s="282">
        <v>87</v>
      </c>
      <c r="E9184" s="265"/>
    </row>
    <row r="9185" spans="1:5">
      <c r="A9185" s="283">
        <v>24983</v>
      </c>
      <c r="B9185" s="176">
        <v>28.8</v>
      </c>
      <c r="C9185" s="176">
        <v>47.2</v>
      </c>
      <c r="D9185" s="282">
        <v>87</v>
      </c>
      <c r="E9185" s="265"/>
    </row>
    <row r="9186" spans="1:5">
      <c r="A9186" s="283">
        <v>24984</v>
      </c>
      <c r="B9186" s="176">
        <v>5.5</v>
      </c>
      <c r="C9186" s="176">
        <v>48.1</v>
      </c>
      <c r="D9186" s="282">
        <v>87</v>
      </c>
      <c r="E9186" s="265"/>
    </row>
    <row r="9187" spans="1:5">
      <c r="A9187" s="283">
        <v>24985</v>
      </c>
      <c r="B9187" s="176">
        <v>21.6</v>
      </c>
      <c r="C9187" s="176">
        <v>46.8</v>
      </c>
      <c r="D9187" s="282">
        <v>87</v>
      </c>
      <c r="E9187" s="265"/>
    </row>
    <row r="9188" spans="1:5">
      <c r="A9188" s="283">
        <v>24986</v>
      </c>
      <c r="B9188" s="176">
        <v>22.1</v>
      </c>
      <c r="C9188" s="176">
        <v>45.3</v>
      </c>
      <c r="D9188" s="282">
        <v>110</v>
      </c>
      <c r="E9188" s="265"/>
    </row>
    <row r="9189" spans="1:5">
      <c r="A9189" s="283">
        <v>24991</v>
      </c>
      <c r="B9189" s="176">
        <v>15.2</v>
      </c>
      <c r="C9189" s="176">
        <v>45.8</v>
      </c>
      <c r="D9189" s="282">
        <v>87</v>
      </c>
      <c r="E9189" s="265"/>
    </row>
    <row r="9190" spans="1:5">
      <c r="A9190" s="283">
        <v>24993</v>
      </c>
      <c r="B9190" s="176">
        <v>16.8</v>
      </c>
      <c r="C9190" s="176">
        <v>40</v>
      </c>
      <c r="D9190" s="282">
        <v>87</v>
      </c>
      <c r="E9190" s="265"/>
    </row>
    <row r="9191" spans="1:5">
      <c r="A9191" s="283">
        <v>25002</v>
      </c>
      <c r="B9191" s="176">
        <v>59.2</v>
      </c>
      <c r="C9191" s="176">
        <v>43.5</v>
      </c>
      <c r="D9191" s="282">
        <v>87</v>
      </c>
      <c r="E9191" s="265"/>
    </row>
    <row r="9192" spans="1:5">
      <c r="A9192" s="283">
        <v>25003</v>
      </c>
      <c r="B9192" s="176">
        <v>75.900000000000006</v>
      </c>
      <c r="C9192" s="176">
        <v>43.9</v>
      </c>
      <c r="D9192" s="282">
        <v>87</v>
      </c>
      <c r="E9192" s="265"/>
    </row>
    <row r="9193" spans="1:5">
      <c r="A9193" s="283">
        <v>25005</v>
      </c>
      <c r="B9193" s="176">
        <v>32</v>
      </c>
      <c r="C9193" s="176">
        <v>43.2</v>
      </c>
      <c r="D9193" s="282">
        <v>87</v>
      </c>
      <c r="E9193" s="265"/>
    </row>
    <row r="9194" spans="1:5">
      <c r="A9194" s="283">
        <v>25007</v>
      </c>
      <c r="B9194" s="176">
        <v>29.7</v>
      </c>
      <c r="C9194" s="176">
        <v>42.4</v>
      </c>
      <c r="D9194" s="282">
        <v>87</v>
      </c>
      <c r="E9194" s="265"/>
    </row>
    <row r="9195" spans="1:5">
      <c r="A9195" s="283">
        <v>25008</v>
      </c>
      <c r="B9195" s="176">
        <v>26.3</v>
      </c>
      <c r="C9195" s="176">
        <v>41.4</v>
      </c>
      <c r="D9195" s="282">
        <v>87</v>
      </c>
      <c r="E9195" s="265"/>
    </row>
    <row r="9196" spans="1:5">
      <c r="A9196" s="283">
        <v>25009</v>
      </c>
      <c r="B9196" s="176">
        <v>50.6</v>
      </c>
      <c r="C9196" s="176">
        <v>40.9</v>
      </c>
      <c r="D9196" s="282">
        <v>87</v>
      </c>
      <c r="E9196" s="265"/>
    </row>
    <row r="9197" spans="1:5">
      <c r="A9197" s="283">
        <v>25011</v>
      </c>
      <c r="B9197" s="176">
        <v>0</v>
      </c>
      <c r="C9197" s="176">
        <v>0</v>
      </c>
      <c r="D9197" s="282">
        <v>87</v>
      </c>
      <c r="E9197" s="265"/>
    </row>
    <row r="9198" spans="1:5">
      <c r="A9198" s="283">
        <v>25015</v>
      </c>
      <c r="B9198" s="176">
        <v>136.69999999999999</v>
      </c>
      <c r="C9198" s="176">
        <v>43.1</v>
      </c>
      <c r="D9198" s="282">
        <v>87</v>
      </c>
      <c r="E9198" s="265"/>
    </row>
    <row r="9199" spans="1:5">
      <c r="A9199" s="283">
        <v>25019</v>
      </c>
      <c r="B9199" s="176">
        <v>26.4</v>
      </c>
      <c r="C9199" s="176">
        <v>41.3</v>
      </c>
      <c r="D9199" s="282">
        <v>87</v>
      </c>
      <c r="E9199" s="265"/>
    </row>
    <row r="9200" spans="1:5">
      <c r="A9200" s="283">
        <v>25021</v>
      </c>
      <c r="B9200" s="176">
        <v>46.4</v>
      </c>
      <c r="C9200" s="176">
        <v>41.7</v>
      </c>
      <c r="D9200" s="282">
        <v>87</v>
      </c>
      <c r="E9200" s="265"/>
    </row>
    <row r="9201" spans="1:5">
      <c r="A9201" s="283">
        <v>25022</v>
      </c>
      <c r="B9201" s="176">
        <v>19.100000000000001</v>
      </c>
      <c r="C9201" s="176">
        <v>46.3</v>
      </c>
      <c r="D9201" s="282">
        <v>87</v>
      </c>
      <c r="E9201" s="265"/>
    </row>
    <row r="9202" spans="1:5">
      <c r="A9202" s="283">
        <v>25024</v>
      </c>
      <c r="B9202" s="176">
        <v>49.5</v>
      </c>
      <c r="C9202" s="176">
        <v>39.6</v>
      </c>
      <c r="D9202" s="282">
        <v>87</v>
      </c>
      <c r="E9202" s="265"/>
    </row>
    <row r="9203" spans="1:5">
      <c r="A9203" s="283">
        <v>25025</v>
      </c>
      <c r="B9203" s="176">
        <v>15.7</v>
      </c>
      <c r="C9203" s="176">
        <v>45.6</v>
      </c>
      <c r="D9203" s="282">
        <v>87</v>
      </c>
      <c r="E9203" s="265"/>
    </row>
    <row r="9204" spans="1:5">
      <c r="A9204" s="283">
        <v>25026</v>
      </c>
      <c r="B9204" s="176">
        <v>53.2</v>
      </c>
      <c r="C9204" s="176">
        <v>43.4</v>
      </c>
      <c r="D9204" s="282">
        <v>87</v>
      </c>
      <c r="E9204" s="265"/>
    </row>
    <row r="9205" spans="1:5">
      <c r="A9205" s="283">
        <v>25028</v>
      </c>
      <c r="B9205" s="176">
        <v>28.4</v>
      </c>
      <c r="C9205" s="176">
        <v>42.4</v>
      </c>
      <c r="D9205" s="282">
        <v>87</v>
      </c>
      <c r="E9205" s="265"/>
    </row>
    <row r="9206" spans="1:5">
      <c r="A9206" s="283">
        <v>25030</v>
      </c>
      <c r="B9206" s="176">
        <v>32</v>
      </c>
      <c r="C9206" s="176">
        <v>41.3</v>
      </c>
      <c r="D9206" s="282">
        <v>87</v>
      </c>
      <c r="E9206" s="265"/>
    </row>
    <row r="9207" spans="1:5">
      <c r="A9207" s="283">
        <v>25031</v>
      </c>
      <c r="B9207" s="176">
        <v>148.5</v>
      </c>
      <c r="C9207" s="176">
        <v>45.4</v>
      </c>
      <c r="D9207" s="282">
        <v>87</v>
      </c>
      <c r="E9207" s="265"/>
    </row>
    <row r="9208" spans="1:5">
      <c r="A9208" s="283">
        <v>25033</v>
      </c>
      <c r="B9208" s="176">
        <v>124.2</v>
      </c>
      <c r="C9208" s="176">
        <v>41.8</v>
      </c>
      <c r="D9208" s="282">
        <v>87</v>
      </c>
      <c r="E9208" s="265"/>
    </row>
    <row r="9209" spans="1:5">
      <c r="A9209" s="283">
        <v>25035</v>
      </c>
      <c r="B9209" s="176">
        <v>138.19999999999999</v>
      </c>
      <c r="C9209" s="176">
        <v>44.4</v>
      </c>
      <c r="D9209" s="282">
        <v>87</v>
      </c>
      <c r="E9209" s="265"/>
    </row>
    <row r="9210" spans="1:5">
      <c r="A9210" s="283">
        <v>25036</v>
      </c>
      <c r="B9210" s="176">
        <v>114.6</v>
      </c>
      <c r="C9210" s="176">
        <v>43.5</v>
      </c>
      <c r="D9210" s="282">
        <v>87</v>
      </c>
      <c r="E9210" s="265"/>
    </row>
    <row r="9211" spans="1:5">
      <c r="A9211" s="283">
        <v>25039</v>
      </c>
      <c r="B9211" s="176">
        <v>58.3</v>
      </c>
      <c r="C9211" s="176">
        <v>38.9</v>
      </c>
      <c r="D9211" s="282">
        <v>87</v>
      </c>
      <c r="E9211" s="265"/>
    </row>
    <row r="9212" spans="1:5">
      <c r="A9212" s="283">
        <v>25040</v>
      </c>
      <c r="B9212" s="176">
        <v>0</v>
      </c>
      <c r="C9212" s="176">
        <v>0</v>
      </c>
      <c r="D9212" s="282">
        <v>87</v>
      </c>
      <c r="E9212" s="265"/>
    </row>
    <row r="9213" spans="1:5">
      <c r="A9213" s="283">
        <v>25043</v>
      </c>
      <c r="B9213" s="176">
        <v>27.3</v>
      </c>
      <c r="C9213" s="176">
        <v>40</v>
      </c>
      <c r="D9213" s="282">
        <v>87</v>
      </c>
      <c r="E9213" s="265"/>
    </row>
    <row r="9214" spans="1:5">
      <c r="A9214" s="283">
        <v>25044</v>
      </c>
      <c r="B9214" s="176">
        <v>22.2</v>
      </c>
      <c r="C9214" s="176">
        <v>38.200000000000003</v>
      </c>
      <c r="D9214" s="282">
        <v>87</v>
      </c>
      <c r="E9214" s="265"/>
    </row>
    <row r="9215" spans="1:5">
      <c r="A9215" s="283">
        <v>25045</v>
      </c>
      <c r="B9215" s="176">
        <v>51.2</v>
      </c>
      <c r="C9215" s="176">
        <v>43.2</v>
      </c>
      <c r="D9215" s="282">
        <v>87</v>
      </c>
      <c r="E9215" s="265"/>
    </row>
    <row r="9216" spans="1:5">
      <c r="A9216" s="283">
        <v>25047</v>
      </c>
      <c r="B9216" s="176">
        <v>39</v>
      </c>
      <c r="C9216" s="176">
        <v>45.5</v>
      </c>
      <c r="D9216" s="282">
        <v>87</v>
      </c>
      <c r="E9216" s="265"/>
    </row>
    <row r="9217" spans="1:5">
      <c r="A9217" s="283">
        <v>25048</v>
      </c>
      <c r="B9217" s="176">
        <v>29.8</v>
      </c>
      <c r="C9217" s="176">
        <v>42.2</v>
      </c>
      <c r="D9217" s="282">
        <v>87</v>
      </c>
      <c r="E9217" s="265"/>
    </row>
    <row r="9218" spans="1:5">
      <c r="A9218" s="283">
        <v>25049</v>
      </c>
      <c r="B9218" s="176">
        <v>53.7</v>
      </c>
      <c r="C9218" s="176">
        <v>37.1</v>
      </c>
      <c r="D9218" s="282">
        <v>87</v>
      </c>
      <c r="E9218" s="265"/>
    </row>
    <row r="9219" spans="1:5">
      <c r="A9219" s="283">
        <v>25051</v>
      </c>
      <c r="B9219" s="176">
        <v>68.099999999999994</v>
      </c>
      <c r="C9219" s="176">
        <v>41.3</v>
      </c>
      <c r="D9219" s="282">
        <v>87</v>
      </c>
      <c r="E9219" s="265"/>
    </row>
    <row r="9220" spans="1:5">
      <c r="A9220" s="283">
        <v>25053</v>
      </c>
      <c r="B9220" s="176">
        <v>63.7</v>
      </c>
      <c r="C9220" s="176">
        <v>42</v>
      </c>
      <c r="D9220" s="282">
        <v>96</v>
      </c>
      <c r="E9220" s="265"/>
    </row>
    <row r="9221" spans="1:5">
      <c r="A9221" s="283">
        <v>25054</v>
      </c>
      <c r="B9221" s="176">
        <v>41.3</v>
      </c>
      <c r="C9221" s="176">
        <v>43.1</v>
      </c>
      <c r="D9221" s="282">
        <v>87</v>
      </c>
      <c r="E9221" s="265"/>
    </row>
    <row r="9222" spans="1:5">
      <c r="A9222" s="283">
        <v>25057</v>
      </c>
      <c r="B9222" s="176">
        <v>35.5</v>
      </c>
      <c r="C9222" s="176">
        <v>45.4</v>
      </c>
      <c r="D9222" s="282">
        <v>87</v>
      </c>
      <c r="E9222" s="265"/>
    </row>
    <row r="9223" spans="1:5">
      <c r="A9223" s="283">
        <v>25059</v>
      </c>
      <c r="B9223" s="176">
        <v>67.7</v>
      </c>
      <c r="C9223" s="176">
        <v>43.1</v>
      </c>
      <c r="D9223" s="282">
        <v>87</v>
      </c>
      <c r="E9223" s="265"/>
    </row>
    <row r="9224" spans="1:5">
      <c r="A9224" s="283">
        <v>25060</v>
      </c>
      <c r="B9224" s="176">
        <v>33.700000000000003</v>
      </c>
      <c r="C9224" s="176">
        <v>42</v>
      </c>
      <c r="D9224" s="282">
        <v>87</v>
      </c>
      <c r="E9224" s="265"/>
    </row>
    <row r="9225" spans="1:5">
      <c r="A9225" s="283">
        <v>25061</v>
      </c>
      <c r="B9225" s="176">
        <v>0</v>
      </c>
      <c r="C9225" s="176">
        <v>0</v>
      </c>
      <c r="D9225" s="282">
        <v>87</v>
      </c>
      <c r="E9225" s="265"/>
    </row>
    <row r="9226" spans="1:5">
      <c r="A9226" s="283">
        <v>25062</v>
      </c>
      <c r="B9226" s="176">
        <v>33</v>
      </c>
      <c r="C9226" s="176">
        <v>42.8</v>
      </c>
      <c r="D9226" s="282">
        <v>87</v>
      </c>
      <c r="E9226" s="265"/>
    </row>
    <row r="9227" spans="1:5">
      <c r="A9227" s="283">
        <v>25063</v>
      </c>
      <c r="B9227" s="176">
        <v>19.5</v>
      </c>
      <c r="C9227" s="176">
        <v>45.3</v>
      </c>
      <c r="D9227" s="282">
        <v>87</v>
      </c>
      <c r="E9227" s="265"/>
    </row>
    <row r="9228" spans="1:5">
      <c r="A9228" s="283">
        <v>25064</v>
      </c>
      <c r="B9228" s="176">
        <v>981</v>
      </c>
      <c r="C9228" s="176">
        <v>41</v>
      </c>
      <c r="D9228" s="282">
        <v>95</v>
      </c>
      <c r="E9228" s="265"/>
    </row>
    <row r="9229" spans="1:5">
      <c r="A9229" s="283">
        <v>25067</v>
      </c>
      <c r="B9229" s="176">
        <v>104.9</v>
      </c>
      <c r="C9229" s="176">
        <v>44.5</v>
      </c>
      <c r="D9229" s="282">
        <v>87</v>
      </c>
      <c r="E9229" s="265"/>
    </row>
    <row r="9230" spans="1:5">
      <c r="A9230" s="283">
        <v>25070</v>
      </c>
      <c r="B9230" s="176">
        <v>0</v>
      </c>
      <c r="C9230" s="176">
        <v>0</v>
      </c>
      <c r="D9230" s="282">
        <v>87</v>
      </c>
      <c r="E9230" s="265"/>
    </row>
    <row r="9231" spans="1:5">
      <c r="A9231" s="283">
        <v>25071</v>
      </c>
      <c r="B9231" s="176">
        <v>105.2</v>
      </c>
      <c r="C9231" s="176">
        <v>43.2</v>
      </c>
      <c r="D9231" s="282">
        <v>118</v>
      </c>
      <c r="E9231" s="265"/>
    </row>
    <row r="9232" spans="1:5">
      <c r="A9232" s="283">
        <v>25075</v>
      </c>
      <c r="B9232" s="176">
        <v>22.1</v>
      </c>
      <c r="C9232" s="176">
        <v>42.1</v>
      </c>
      <c r="D9232" s="282">
        <v>87</v>
      </c>
      <c r="E9232" s="265"/>
    </row>
    <row r="9233" spans="1:5">
      <c r="A9233" s="283">
        <v>25076</v>
      </c>
      <c r="B9233" s="176">
        <v>17.399999999999999</v>
      </c>
      <c r="C9233" s="176">
        <v>47.4</v>
      </c>
      <c r="D9233" s="282">
        <v>87</v>
      </c>
      <c r="E9233" s="265"/>
    </row>
    <row r="9234" spans="1:5">
      <c r="A9234" s="283">
        <v>25079</v>
      </c>
      <c r="B9234" s="176">
        <v>86.1</v>
      </c>
      <c r="C9234" s="176">
        <v>47.5</v>
      </c>
      <c r="D9234" s="282">
        <v>87</v>
      </c>
      <c r="E9234" s="265"/>
    </row>
    <row r="9235" spans="1:5">
      <c r="A9235" s="283">
        <v>25081</v>
      </c>
      <c r="B9235" s="176">
        <v>49.1</v>
      </c>
      <c r="C9235" s="176">
        <v>40.5</v>
      </c>
      <c r="D9235" s="282">
        <v>87</v>
      </c>
      <c r="E9235" s="265"/>
    </row>
    <row r="9236" spans="1:5">
      <c r="A9236" s="283">
        <v>25082</v>
      </c>
      <c r="B9236" s="176">
        <v>39</v>
      </c>
      <c r="C9236" s="176">
        <v>42.3</v>
      </c>
      <c r="D9236" s="282">
        <v>87</v>
      </c>
      <c r="E9236" s="265"/>
    </row>
    <row r="9237" spans="1:5">
      <c r="A9237" s="283">
        <v>25083</v>
      </c>
      <c r="B9237" s="176">
        <v>21.5</v>
      </c>
      <c r="C9237" s="176">
        <v>41.5</v>
      </c>
      <c r="D9237" s="282">
        <v>87</v>
      </c>
      <c r="E9237" s="265"/>
    </row>
    <row r="9238" spans="1:5">
      <c r="A9238" s="283">
        <v>25085</v>
      </c>
      <c r="B9238" s="176">
        <v>58.6</v>
      </c>
      <c r="C9238" s="176">
        <v>44.4</v>
      </c>
      <c r="D9238" s="282">
        <v>87</v>
      </c>
      <c r="E9238" s="265"/>
    </row>
    <row r="9239" spans="1:5">
      <c r="A9239" s="283">
        <v>25086</v>
      </c>
      <c r="B9239" s="176">
        <v>0</v>
      </c>
      <c r="C9239" s="176">
        <v>0</v>
      </c>
      <c r="D9239" s="282">
        <v>87</v>
      </c>
      <c r="E9239" s="265"/>
    </row>
    <row r="9240" spans="1:5">
      <c r="A9240" s="283">
        <v>25088</v>
      </c>
      <c r="B9240" s="176">
        <v>19</v>
      </c>
      <c r="C9240" s="176">
        <v>42.1</v>
      </c>
      <c r="D9240" s="282">
        <v>87</v>
      </c>
      <c r="E9240" s="265"/>
    </row>
    <row r="9241" spans="1:5">
      <c r="A9241" s="283">
        <v>25090</v>
      </c>
      <c r="B9241" s="176">
        <v>0</v>
      </c>
      <c r="C9241" s="176">
        <v>0</v>
      </c>
      <c r="D9241" s="282">
        <v>87</v>
      </c>
      <c r="E9241" s="265"/>
    </row>
    <row r="9242" spans="1:5">
      <c r="A9242" s="283">
        <v>25093</v>
      </c>
      <c r="B9242" s="176">
        <v>20</v>
      </c>
      <c r="C9242" s="176">
        <v>41.3</v>
      </c>
      <c r="D9242" s="282">
        <v>87</v>
      </c>
      <c r="E9242" s="265"/>
    </row>
    <row r="9243" spans="1:5">
      <c r="A9243" s="283">
        <v>25102</v>
      </c>
      <c r="B9243" s="176">
        <v>0</v>
      </c>
      <c r="C9243" s="176">
        <v>0</v>
      </c>
      <c r="D9243" s="282">
        <v>87</v>
      </c>
      <c r="E9243" s="265"/>
    </row>
    <row r="9244" spans="1:5">
      <c r="A9244" s="283">
        <v>25103</v>
      </c>
      <c r="B9244" s="176">
        <v>93.6</v>
      </c>
      <c r="C9244" s="176">
        <v>40.299999999999997</v>
      </c>
      <c r="D9244" s="282">
        <v>87</v>
      </c>
      <c r="E9244" s="265"/>
    </row>
    <row r="9245" spans="1:5">
      <c r="A9245" s="283">
        <v>25106</v>
      </c>
      <c r="B9245" s="176">
        <v>39.299999999999997</v>
      </c>
      <c r="C9245" s="176">
        <v>40.4</v>
      </c>
      <c r="D9245" s="282">
        <v>87</v>
      </c>
      <c r="E9245" s="265"/>
    </row>
    <row r="9246" spans="1:5">
      <c r="A9246" s="283">
        <v>25107</v>
      </c>
      <c r="B9246" s="176">
        <v>49.7</v>
      </c>
      <c r="C9246" s="176">
        <v>44.7</v>
      </c>
      <c r="D9246" s="282">
        <v>87</v>
      </c>
      <c r="E9246" s="265"/>
    </row>
    <row r="9247" spans="1:5">
      <c r="A9247" s="283">
        <v>25108</v>
      </c>
      <c r="B9247" s="176">
        <v>92</v>
      </c>
      <c r="C9247" s="176">
        <v>41.9</v>
      </c>
      <c r="D9247" s="282">
        <v>87</v>
      </c>
      <c r="E9247" s="265"/>
    </row>
    <row r="9248" spans="1:5">
      <c r="A9248" s="283">
        <v>25109</v>
      </c>
      <c r="B9248" s="176">
        <v>218.5</v>
      </c>
      <c r="C9248" s="176">
        <v>43.6</v>
      </c>
      <c r="D9248" s="282">
        <v>87</v>
      </c>
      <c r="E9248" s="265"/>
    </row>
    <row r="9249" spans="1:5">
      <c r="A9249" s="283">
        <v>25110</v>
      </c>
      <c r="B9249" s="176">
        <v>0</v>
      </c>
      <c r="C9249" s="176">
        <v>0</v>
      </c>
      <c r="D9249" s="282">
        <v>87</v>
      </c>
      <c r="E9249" s="265"/>
    </row>
    <row r="9250" spans="1:5">
      <c r="A9250" s="283">
        <v>25111</v>
      </c>
      <c r="B9250" s="176">
        <v>38.5</v>
      </c>
      <c r="C9250" s="176">
        <v>38.9</v>
      </c>
      <c r="D9250" s="282">
        <v>87</v>
      </c>
      <c r="E9250" s="265"/>
    </row>
    <row r="9251" spans="1:5">
      <c r="A9251" s="283">
        <v>25112</v>
      </c>
      <c r="B9251" s="176">
        <v>204</v>
      </c>
      <c r="C9251" s="176">
        <v>39.799999999999997</v>
      </c>
      <c r="D9251" s="282">
        <v>95</v>
      </c>
      <c r="E9251" s="265"/>
    </row>
    <row r="9252" spans="1:5">
      <c r="A9252" s="283">
        <v>25113</v>
      </c>
      <c r="B9252" s="176">
        <v>17.3</v>
      </c>
      <c r="C9252" s="176">
        <v>40.9</v>
      </c>
      <c r="D9252" s="282">
        <v>87</v>
      </c>
      <c r="E9252" s="265"/>
    </row>
    <row r="9253" spans="1:5">
      <c r="A9253" s="283">
        <v>25114</v>
      </c>
      <c r="B9253" s="176">
        <v>72.599999999999994</v>
      </c>
      <c r="C9253" s="176">
        <v>42.3</v>
      </c>
      <c r="D9253" s="282">
        <v>87</v>
      </c>
      <c r="E9253" s="265"/>
    </row>
    <row r="9254" spans="1:5">
      <c r="A9254" s="283">
        <v>25115</v>
      </c>
      <c r="B9254" s="176">
        <v>36.9</v>
      </c>
      <c r="C9254" s="176">
        <v>45.8</v>
      </c>
      <c r="D9254" s="282">
        <v>87</v>
      </c>
      <c r="E9254" s="265"/>
    </row>
    <row r="9255" spans="1:5">
      <c r="A9255" s="283">
        <v>25118</v>
      </c>
      <c r="B9255" s="176">
        <v>54.5</v>
      </c>
      <c r="C9255" s="176">
        <v>42</v>
      </c>
      <c r="D9255" s="282">
        <v>87</v>
      </c>
      <c r="E9255" s="265"/>
    </row>
    <row r="9256" spans="1:5">
      <c r="A9256" s="283">
        <v>25119</v>
      </c>
      <c r="B9256" s="176">
        <v>36.5</v>
      </c>
      <c r="C9256" s="176">
        <v>44</v>
      </c>
      <c r="D9256" s="282">
        <v>96</v>
      </c>
      <c r="E9256" s="265"/>
    </row>
    <row r="9257" spans="1:5">
      <c r="A9257" s="283">
        <v>25121</v>
      </c>
      <c r="B9257" s="176">
        <v>31.7</v>
      </c>
      <c r="C9257" s="176">
        <v>45.6</v>
      </c>
      <c r="D9257" s="282">
        <v>87</v>
      </c>
      <c r="E9257" s="265"/>
    </row>
    <row r="9258" spans="1:5">
      <c r="A9258" s="283">
        <v>25123</v>
      </c>
      <c r="B9258" s="176">
        <v>34</v>
      </c>
      <c r="C9258" s="176">
        <v>42.6</v>
      </c>
      <c r="D9258" s="282">
        <v>87</v>
      </c>
      <c r="E9258" s="265"/>
    </row>
    <row r="9259" spans="1:5">
      <c r="A9259" s="283">
        <v>25124</v>
      </c>
      <c r="B9259" s="176">
        <v>45</v>
      </c>
      <c r="C9259" s="176">
        <v>43.3</v>
      </c>
      <c r="D9259" s="282">
        <v>87</v>
      </c>
      <c r="E9259" s="265"/>
    </row>
    <row r="9260" spans="1:5">
      <c r="A9260" s="283">
        <v>25125</v>
      </c>
      <c r="B9260" s="176">
        <v>24.9</v>
      </c>
      <c r="C9260" s="176">
        <v>41.1</v>
      </c>
      <c r="D9260" s="282">
        <v>87</v>
      </c>
      <c r="E9260" s="265"/>
    </row>
    <row r="9261" spans="1:5">
      <c r="A9261" s="283">
        <v>25126</v>
      </c>
      <c r="B9261" s="176">
        <v>26.4</v>
      </c>
      <c r="C9261" s="176">
        <v>45.3</v>
      </c>
      <c r="D9261" s="282">
        <v>87</v>
      </c>
      <c r="E9261" s="265"/>
    </row>
    <row r="9262" spans="1:5">
      <c r="A9262" s="283">
        <v>25130</v>
      </c>
      <c r="B9262" s="176">
        <v>89.4</v>
      </c>
      <c r="C9262" s="176">
        <v>41.5</v>
      </c>
      <c r="D9262" s="282">
        <v>87</v>
      </c>
      <c r="E9262" s="265"/>
    </row>
    <row r="9263" spans="1:5">
      <c r="A9263" s="283">
        <v>25132</v>
      </c>
      <c r="B9263" s="176">
        <v>58.4</v>
      </c>
      <c r="C9263" s="176">
        <v>45.4</v>
      </c>
      <c r="D9263" s="282">
        <v>87</v>
      </c>
      <c r="E9263" s="265"/>
    </row>
    <row r="9264" spans="1:5">
      <c r="A9264" s="283">
        <v>25133</v>
      </c>
      <c r="B9264" s="176">
        <v>52</v>
      </c>
      <c r="C9264" s="176">
        <v>40.700000000000003</v>
      </c>
      <c r="D9264" s="282">
        <v>87</v>
      </c>
      <c r="E9264" s="265"/>
    </row>
    <row r="9265" spans="1:5">
      <c r="A9265" s="283">
        <v>25134</v>
      </c>
      <c r="B9265" s="176">
        <v>0</v>
      </c>
      <c r="C9265" s="176">
        <v>0</v>
      </c>
      <c r="D9265" s="282">
        <v>87</v>
      </c>
      <c r="E9265" s="265"/>
    </row>
    <row r="9266" spans="1:5">
      <c r="A9266" s="283">
        <v>25136</v>
      </c>
      <c r="B9266" s="176">
        <v>288.2</v>
      </c>
      <c r="C9266" s="176">
        <v>34.5</v>
      </c>
      <c r="D9266" s="282">
        <v>87</v>
      </c>
      <c r="E9266" s="265"/>
    </row>
    <row r="9267" spans="1:5">
      <c r="A9267" s="283">
        <v>25139</v>
      </c>
      <c r="B9267" s="176">
        <v>54.1</v>
      </c>
      <c r="C9267" s="176">
        <v>42.3</v>
      </c>
      <c r="D9267" s="282">
        <v>87</v>
      </c>
      <c r="E9267" s="265"/>
    </row>
    <row r="9268" spans="1:5">
      <c r="A9268" s="283">
        <v>25140</v>
      </c>
      <c r="B9268" s="176">
        <v>31.2</v>
      </c>
      <c r="C9268" s="176">
        <v>42.8</v>
      </c>
      <c r="D9268" s="282">
        <v>87</v>
      </c>
      <c r="E9268" s="265"/>
    </row>
    <row r="9269" spans="1:5">
      <c r="A9269" s="283">
        <v>25141</v>
      </c>
      <c r="B9269" s="176">
        <v>21.2</v>
      </c>
      <c r="C9269" s="176">
        <v>45.6</v>
      </c>
      <c r="D9269" s="282">
        <v>87</v>
      </c>
      <c r="E9269" s="265"/>
    </row>
    <row r="9270" spans="1:5">
      <c r="A9270" s="283">
        <v>25142</v>
      </c>
      <c r="B9270" s="176">
        <v>57.9</v>
      </c>
      <c r="C9270" s="176">
        <v>41.2</v>
      </c>
      <c r="D9270" s="282">
        <v>87</v>
      </c>
      <c r="E9270" s="265"/>
    </row>
    <row r="9271" spans="1:5">
      <c r="A9271" s="283">
        <v>25143</v>
      </c>
      <c r="B9271" s="176">
        <v>858</v>
      </c>
      <c r="C9271" s="176">
        <v>41.4</v>
      </c>
      <c r="D9271" s="282">
        <v>106</v>
      </c>
      <c r="E9271" s="265"/>
    </row>
    <row r="9272" spans="1:5">
      <c r="A9272" s="283">
        <v>25148</v>
      </c>
      <c r="B9272" s="176">
        <v>27.4</v>
      </c>
      <c r="C9272" s="176">
        <v>40.5</v>
      </c>
      <c r="D9272" s="282">
        <v>87</v>
      </c>
      <c r="E9272" s="265"/>
    </row>
    <row r="9273" spans="1:5">
      <c r="A9273" s="283">
        <v>25149</v>
      </c>
      <c r="B9273" s="176">
        <v>0</v>
      </c>
      <c r="C9273" s="176">
        <v>0</v>
      </c>
      <c r="D9273" s="282">
        <v>87</v>
      </c>
      <c r="E9273" s="265"/>
    </row>
    <row r="9274" spans="1:5">
      <c r="A9274" s="283">
        <v>25152</v>
      </c>
      <c r="B9274" s="176">
        <v>0</v>
      </c>
      <c r="C9274" s="176">
        <v>0</v>
      </c>
      <c r="D9274" s="282">
        <v>87</v>
      </c>
      <c r="E9274" s="265"/>
    </row>
    <row r="9275" spans="1:5">
      <c r="A9275" s="283">
        <v>25154</v>
      </c>
      <c r="B9275" s="176">
        <v>59.6</v>
      </c>
      <c r="C9275" s="176">
        <v>40.5</v>
      </c>
      <c r="D9275" s="282">
        <v>87</v>
      </c>
      <c r="E9275" s="265"/>
    </row>
    <row r="9276" spans="1:5">
      <c r="A9276" s="283">
        <v>25156</v>
      </c>
      <c r="B9276" s="176">
        <v>1158.5</v>
      </c>
      <c r="C9276" s="176">
        <v>43</v>
      </c>
      <c r="D9276" s="282">
        <v>87</v>
      </c>
      <c r="E9276" s="265"/>
    </row>
    <row r="9277" spans="1:5">
      <c r="A9277" s="283">
        <v>25159</v>
      </c>
      <c r="B9277" s="176">
        <v>198.8</v>
      </c>
      <c r="C9277" s="176">
        <v>42.3</v>
      </c>
      <c r="D9277" s="282">
        <v>87</v>
      </c>
      <c r="E9277" s="265"/>
    </row>
    <row r="9278" spans="1:5">
      <c r="A9278" s="283">
        <v>25160</v>
      </c>
      <c r="B9278" s="176">
        <v>24.3</v>
      </c>
      <c r="C9278" s="176">
        <v>46.4</v>
      </c>
      <c r="D9278" s="282">
        <v>87</v>
      </c>
      <c r="E9278" s="265"/>
    </row>
    <row r="9279" spans="1:5">
      <c r="A9279" s="283">
        <v>25161</v>
      </c>
      <c r="B9279" s="176">
        <v>55</v>
      </c>
      <c r="C9279" s="176">
        <v>42.4</v>
      </c>
      <c r="D9279" s="282">
        <v>87</v>
      </c>
      <c r="E9279" s="265"/>
    </row>
    <row r="9280" spans="1:5">
      <c r="A9280" s="283">
        <v>25162</v>
      </c>
      <c r="B9280" s="176">
        <v>194.7</v>
      </c>
      <c r="C9280" s="176">
        <v>38.9</v>
      </c>
      <c r="D9280" s="282">
        <v>87</v>
      </c>
      <c r="E9280" s="265"/>
    </row>
    <row r="9281" spans="1:5">
      <c r="A9281" s="283">
        <v>25164</v>
      </c>
      <c r="B9281" s="176">
        <v>40</v>
      </c>
      <c r="C9281" s="176">
        <v>41.8</v>
      </c>
      <c r="D9281" s="282">
        <v>87</v>
      </c>
      <c r="E9281" s="265"/>
    </row>
    <row r="9282" spans="1:5">
      <c r="A9282" s="283">
        <v>25165</v>
      </c>
      <c r="B9282" s="176">
        <v>47.6</v>
      </c>
      <c r="C9282" s="176">
        <v>40</v>
      </c>
      <c r="D9282" s="282">
        <v>87</v>
      </c>
      <c r="E9282" s="265"/>
    </row>
    <row r="9283" spans="1:5">
      <c r="A9283" s="283">
        <v>25168</v>
      </c>
      <c r="B9283" s="176">
        <v>112.1</v>
      </c>
      <c r="C9283" s="176">
        <v>41.8</v>
      </c>
      <c r="D9283" s="282">
        <v>87</v>
      </c>
      <c r="E9283" s="265"/>
    </row>
    <row r="9284" spans="1:5">
      <c r="A9284" s="283">
        <v>25169</v>
      </c>
      <c r="B9284" s="176">
        <v>50.6</v>
      </c>
      <c r="C9284" s="176">
        <v>40.200000000000003</v>
      </c>
      <c r="D9284" s="282">
        <v>87</v>
      </c>
      <c r="E9284" s="265"/>
    </row>
    <row r="9285" spans="1:5">
      <c r="A9285" s="283">
        <v>25173</v>
      </c>
      <c r="B9285" s="176">
        <v>37.4</v>
      </c>
      <c r="C9285" s="176">
        <v>45.2</v>
      </c>
      <c r="D9285" s="282">
        <v>87</v>
      </c>
      <c r="E9285" s="265"/>
    </row>
    <row r="9286" spans="1:5">
      <c r="A9286" s="283">
        <v>25174</v>
      </c>
      <c r="B9286" s="176">
        <v>28</v>
      </c>
      <c r="C9286" s="176">
        <v>42.1</v>
      </c>
      <c r="D9286" s="282">
        <v>87</v>
      </c>
      <c r="E9286" s="265"/>
    </row>
    <row r="9287" spans="1:5">
      <c r="A9287" s="283">
        <v>25177</v>
      </c>
      <c r="B9287" s="176">
        <v>702.1</v>
      </c>
      <c r="C9287" s="176">
        <v>42.3</v>
      </c>
      <c r="D9287" s="282">
        <v>113</v>
      </c>
      <c r="E9287" s="265"/>
    </row>
    <row r="9288" spans="1:5">
      <c r="A9288" s="283">
        <v>25180</v>
      </c>
      <c r="B9288" s="176">
        <v>36.299999999999997</v>
      </c>
      <c r="C9288" s="176">
        <v>44.5</v>
      </c>
      <c r="D9288" s="282">
        <v>87</v>
      </c>
      <c r="E9288" s="265"/>
    </row>
    <row r="9289" spans="1:5">
      <c r="A9289" s="283">
        <v>25181</v>
      </c>
      <c r="B9289" s="176">
        <v>43.5</v>
      </c>
      <c r="C9289" s="176">
        <v>39.299999999999997</v>
      </c>
      <c r="D9289" s="282">
        <v>87</v>
      </c>
      <c r="E9289" s="265"/>
    </row>
    <row r="9290" spans="1:5">
      <c r="A9290" s="283">
        <v>25183</v>
      </c>
      <c r="B9290" s="176">
        <v>0</v>
      </c>
      <c r="C9290" s="176">
        <v>0</v>
      </c>
      <c r="D9290" s="282">
        <v>87</v>
      </c>
      <c r="E9290" s="265"/>
    </row>
    <row r="9291" spans="1:5">
      <c r="A9291" s="283">
        <v>25185</v>
      </c>
      <c r="B9291" s="176">
        <v>0</v>
      </c>
      <c r="C9291" s="176">
        <v>0</v>
      </c>
      <c r="D9291" s="282">
        <v>87</v>
      </c>
      <c r="E9291" s="265"/>
    </row>
    <row r="9292" spans="1:5">
      <c r="A9292" s="283">
        <v>25186</v>
      </c>
      <c r="B9292" s="176">
        <v>977.7</v>
      </c>
      <c r="C9292" s="176">
        <v>48.6</v>
      </c>
      <c r="D9292" s="282">
        <v>87</v>
      </c>
      <c r="E9292" s="265"/>
    </row>
    <row r="9293" spans="1:5">
      <c r="A9293" s="283">
        <v>25187</v>
      </c>
      <c r="B9293" s="176">
        <v>16.899999999999999</v>
      </c>
      <c r="C9293" s="176">
        <v>45.6</v>
      </c>
      <c r="D9293" s="282">
        <v>87</v>
      </c>
      <c r="E9293" s="265"/>
    </row>
    <row r="9294" spans="1:5">
      <c r="A9294" s="283">
        <v>25193</v>
      </c>
      <c r="B9294" s="176">
        <v>32.1</v>
      </c>
      <c r="C9294" s="176">
        <v>40.1</v>
      </c>
      <c r="D9294" s="282">
        <v>87</v>
      </c>
      <c r="E9294" s="265"/>
    </row>
    <row r="9295" spans="1:5">
      <c r="A9295" s="283">
        <v>25201</v>
      </c>
      <c r="B9295" s="176">
        <v>0</v>
      </c>
      <c r="C9295" s="176">
        <v>0</v>
      </c>
      <c r="D9295" s="282">
        <v>87</v>
      </c>
      <c r="E9295" s="265"/>
    </row>
    <row r="9296" spans="1:5">
      <c r="A9296" s="283">
        <v>25202</v>
      </c>
      <c r="B9296" s="176">
        <v>148.9</v>
      </c>
      <c r="C9296" s="176">
        <v>41.4</v>
      </c>
      <c r="D9296" s="282">
        <v>87</v>
      </c>
      <c r="E9296" s="265"/>
    </row>
    <row r="9297" spans="1:5">
      <c r="A9297" s="283">
        <v>25203</v>
      </c>
      <c r="B9297" s="176">
        <v>124.4</v>
      </c>
      <c r="C9297" s="176">
        <v>36.799999999999997</v>
      </c>
      <c r="D9297" s="282">
        <v>87</v>
      </c>
      <c r="E9297" s="265"/>
    </row>
    <row r="9298" spans="1:5">
      <c r="A9298" s="283">
        <v>25204</v>
      </c>
      <c r="B9298" s="176">
        <v>18.100000000000001</v>
      </c>
      <c r="C9298" s="176">
        <v>43</v>
      </c>
      <c r="D9298" s="282">
        <v>87</v>
      </c>
      <c r="E9298" s="265"/>
    </row>
    <row r="9299" spans="1:5">
      <c r="A9299" s="283">
        <v>25205</v>
      </c>
      <c r="B9299" s="176">
        <v>0</v>
      </c>
      <c r="C9299" s="176">
        <v>0</v>
      </c>
      <c r="D9299" s="282">
        <v>87</v>
      </c>
      <c r="E9299" s="265"/>
    </row>
    <row r="9300" spans="1:5">
      <c r="A9300" s="283">
        <v>25206</v>
      </c>
      <c r="B9300" s="176">
        <v>60.9</v>
      </c>
      <c r="C9300" s="176">
        <v>43.6</v>
      </c>
      <c r="D9300" s="282">
        <v>116</v>
      </c>
      <c r="E9300" s="265"/>
    </row>
    <row r="9301" spans="1:5">
      <c r="A9301" s="283">
        <v>25208</v>
      </c>
      <c r="B9301" s="176">
        <v>18.2</v>
      </c>
      <c r="C9301" s="176">
        <v>42.1</v>
      </c>
      <c r="D9301" s="282">
        <v>87</v>
      </c>
      <c r="E9301" s="265"/>
    </row>
    <row r="9302" spans="1:5">
      <c r="A9302" s="283">
        <v>25209</v>
      </c>
      <c r="B9302" s="176">
        <v>35.299999999999997</v>
      </c>
      <c r="C9302" s="176">
        <v>42.6</v>
      </c>
      <c r="D9302" s="282">
        <v>87</v>
      </c>
      <c r="E9302" s="265"/>
    </row>
    <row r="9303" spans="1:5">
      <c r="A9303" s="283">
        <v>25213</v>
      </c>
      <c r="B9303" s="176">
        <v>161.5</v>
      </c>
      <c r="C9303" s="176">
        <v>40.1</v>
      </c>
      <c r="D9303" s="282">
        <v>102</v>
      </c>
      <c r="E9303" s="265"/>
    </row>
    <row r="9304" spans="1:5">
      <c r="A9304" s="283">
        <v>25214</v>
      </c>
      <c r="B9304" s="176">
        <v>36</v>
      </c>
      <c r="C9304" s="176">
        <v>43.8</v>
      </c>
      <c r="D9304" s="282">
        <v>87</v>
      </c>
      <c r="E9304" s="265"/>
    </row>
    <row r="9305" spans="1:5">
      <c r="A9305" s="283">
        <v>25231</v>
      </c>
      <c r="B9305" s="176">
        <v>51.8</v>
      </c>
      <c r="C9305" s="176">
        <v>42.9</v>
      </c>
      <c r="D9305" s="282">
        <v>87</v>
      </c>
      <c r="E9305" s="265"/>
    </row>
    <row r="9306" spans="1:5">
      <c r="A9306" s="283">
        <v>25234</v>
      </c>
      <c r="B9306" s="176">
        <v>23.9</v>
      </c>
      <c r="C9306" s="176">
        <v>44.4</v>
      </c>
      <c r="D9306" s="282">
        <v>87</v>
      </c>
      <c r="E9306" s="265"/>
    </row>
    <row r="9307" spans="1:5">
      <c r="A9307" s="283">
        <v>25235</v>
      </c>
      <c r="B9307" s="176">
        <v>24</v>
      </c>
      <c r="C9307" s="176">
        <v>41.9</v>
      </c>
      <c r="D9307" s="282">
        <v>87</v>
      </c>
      <c r="E9307" s="265"/>
    </row>
    <row r="9308" spans="1:5">
      <c r="A9308" s="283">
        <v>25239</v>
      </c>
      <c r="B9308" s="176">
        <v>75.099999999999994</v>
      </c>
      <c r="C9308" s="176">
        <v>43.5</v>
      </c>
      <c r="D9308" s="282">
        <v>87</v>
      </c>
      <c r="E9308" s="265"/>
    </row>
    <row r="9309" spans="1:5">
      <c r="A9309" s="283">
        <v>25241</v>
      </c>
      <c r="B9309" s="176">
        <v>51.4</v>
      </c>
      <c r="C9309" s="176">
        <v>41.5</v>
      </c>
      <c r="D9309" s="282">
        <v>87</v>
      </c>
      <c r="E9309" s="265"/>
    </row>
    <row r="9310" spans="1:5">
      <c r="A9310" s="283">
        <v>25243</v>
      </c>
      <c r="B9310" s="176">
        <v>19.2</v>
      </c>
      <c r="C9310" s="176">
        <v>45</v>
      </c>
      <c r="D9310" s="282">
        <v>87</v>
      </c>
      <c r="E9310" s="265"/>
    </row>
    <row r="9311" spans="1:5">
      <c r="A9311" s="283">
        <v>25244</v>
      </c>
      <c r="B9311" s="176">
        <v>19.3</v>
      </c>
      <c r="C9311" s="176">
        <v>44.4</v>
      </c>
      <c r="D9311" s="282">
        <v>87</v>
      </c>
      <c r="E9311" s="265"/>
    </row>
    <row r="9312" spans="1:5">
      <c r="A9312" s="283">
        <v>25245</v>
      </c>
      <c r="B9312" s="176">
        <v>35.299999999999997</v>
      </c>
      <c r="C9312" s="176">
        <v>41.1</v>
      </c>
      <c r="D9312" s="282">
        <v>87</v>
      </c>
      <c r="E9312" s="265"/>
    </row>
    <row r="9313" spans="1:5">
      <c r="A9313" s="283">
        <v>25247</v>
      </c>
      <c r="B9313" s="176">
        <v>76.400000000000006</v>
      </c>
      <c r="C9313" s="176">
        <v>41.9</v>
      </c>
      <c r="D9313" s="282">
        <v>114</v>
      </c>
      <c r="E9313" s="265"/>
    </row>
    <row r="9314" spans="1:5">
      <c r="A9314" s="283">
        <v>25248</v>
      </c>
      <c r="B9314" s="176">
        <v>38.9</v>
      </c>
      <c r="C9314" s="176">
        <v>42.1</v>
      </c>
      <c r="D9314" s="282">
        <v>87</v>
      </c>
      <c r="E9314" s="265"/>
    </row>
    <row r="9315" spans="1:5">
      <c r="A9315" s="283">
        <v>25251</v>
      </c>
      <c r="B9315" s="176">
        <v>23.6</v>
      </c>
      <c r="C9315" s="176">
        <v>42.7</v>
      </c>
      <c r="D9315" s="282">
        <v>87</v>
      </c>
      <c r="E9315" s="265"/>
    </row>
    <row r="9316" spans="1:5">
      <c r="A9316" s="283">
        <v>25252</v>
      </c>
      <c r="B9316" s="176">
        <v>23.9</v>
      </c>
      <c r="C9316" s="176">
        <v>44.8</v>
      </c>
      <c r="D9316" s="282">
        <v>87</v>
      </c>
      <c r="E9316" s="265"/>
    </row>
    <row r="9317" spans="1:5">
      <c r="A9317" s="283">
        <v>25253</v>
      </c>
      <c r="B9317" s="176">
        <v>60.6</v>
      </c>
      <c r="C9317" s="176">
        <v>42.7</v>
      </c>
      <c r="D9317" s="282">
        <v>87</v>
      </c>
      <c r="E9317" s="265"/>
    </row>
    <row r="9318" spans="1:5">
      <c r="A9318" s="283">
        <v>25259</v>
      </c>
      <c r="B9318" s="176">
        <v>19.5</v>
      </c>
      <c r="C9318" s="176">
        <v>42.9</v>
      </c>
      <c r="D9318" s="282">
        <v>87</v>
      </c>
      <c r="E9318" s="265"/>
    </row>
    <row r="9319" spans="1:5">
      <c r="A9319" s="283">
        <v>25260</v>
      </c>
      <c r="B9319" s="176">
        <v>306.8</v>
      </c>
      <c r="C9319" s="176">
        <v>43.2</v>
      </c>
      <c r="D9319" s="282">
        <v>96</v>
      </c>
      <c r="E9319" s="265"/>
    </row>
    <row r="9320" spans="1:5">
      <c r="A9320" s="283">
        <v>25261</v>
      </c>
      <c r="B9320" s="176">
        <v>31.4</v>
      </c>
      <c r="C9320" s="176">
        <v>44.3</v>
      </c>
      <c r="D9320" s="282">
        <v>96</v>
      </c>
      <c r="E9320" s="265"/>
    </row>
    <row r="9321" spans="1:5">
      <c r="A9321" s="283">
        <v>25262</v>
      </c>
      <c r="B9321" s="176">
        <v>98.5</v>
      </c>
      <c r="C9321" s="176">
        <v>40.700000000000003</v>
      </c>
      <c r="D9321" s="282">
        <v>87</v>
      </c>
      <c r="E9321" s="265"/>
    </row>
    <row r="9322" spans="1:5">
      <c r="A9322" s="283">
        <v>25264</v>
      </c>
      <c r="B9322" s="176">
        <v>46.3</v>
      </c>
      <c r="C9322" s="176">
        <v>43.7</v>
      </c>
      <c r="D9322" s="282">
        <v>87</v>
      </c>
      <c r="E9322" s="265"/>
    </row>
    <row r="9323" spans="1:5">
      <c r="A9323" s="283">
        <v>25265</v>
      </c>
      <c r="B9323" s="176">
        <v>421.2</v>
      </c>
      <c r="C9323" s="176">
        <v>43.2</v>
      </c>
      <c r="D9323" s="282">
        <v>87</v>
      </c>
      <c r="E9323" s="265"/>
    </row>
    <row r="9324" spans="1:5">
      <c r="A9324" s="283">
        <v>25266</v>
      </c>
      <c r="B9324" s="176">
        <v>23.4</v>
      </c>
      <c r="C9324" s="176">
        <v>43</v>
      </c>
      <c r="D9324" s="282">
        <v>114</v>
      </c>
      <c r="E9324" s="265"/>
    </row>
    <row r="9325" spans="1:5">
      <c r="A9325" s="283">
        <v>25267</v>
      </c>
      <c r="B9325" s="176">
        <v>14.1</v>
      </c>
      <c r="C9325" s="176">
        <v>45.6</v>
      </c>
      <c r="D9325" s="282">
        <v>87</v>
      </c>
      <c r="E9325" s="265"/>
    </row>
    <row r="9326" spans="1:5">
      <c r="A9326" s="283">
        <v>25268</v>
      </c>
      <c r="B9326" s="176">
        <v>23.9</v>
      </c>
      <c r="C9326" s="176">
        <v>42.2</v>
      </c>
      <c r="D9326" s="282">
        <v>87</v>
      </c>
      <c r="E9326" s="265"/>
    </row>
    <row r="9327" spans="1:5">
      <c r="A9327" s="283">
        <v>25270</v>
      </c>
      <c r="B9327" s="176">
        <v>21.6</v>
      </c>
      <c r="C9327" s="176">
        <v>46.7</v>
      </c>
      <c r="D9327" s="282">
        <v>87</v>
      </c>
      <c r="E9327" s="265"/>
    </row>
    <row r="9328" spans="1:5">
      <c r="A9328" s="283">
        <v>25271</v>
      </c>
      <c r="B9328" s="176">
        <v>90.1</v>
      </c>
      <c r="C9328" s="176">
        <v>41.4</v>
      </c>
      <c r="D9328" s="282">
        <v>87</v>
      </c>
      <c r="E9328" s="265"/>
    </row>
    <row r="9329" spans="1:5">
      <c r="A9329" s="283">
        <v>25275</v>
      </c>
      <c r="B9329" s="176">
        <v>35</v>
      </c>
      <c r="C9329" s="176">
        <v>42</v>
      </c>
      <c r="D9329" s="282">
        <v>87</v>
      </c>
      <c r="E9329" s="265"/>
    </row>
    <row r="9330" spans="1:5">
      <c r="A9330" s="283">
        <v>25276</v>
      </c>
      <c r="B9330" s="176">
        <v>46.8</v>
      </c>
      <c r="C9330" s="176">
        <v>42.6</v>
      </c>
      <c r="D9330" s="282">
        <v>95</v>
      </c>
      <c r="E9330" s="265"/>
    </row>
    <row r="9331" spans="1:5">
      <c r="A9331" s="283">
        <v>25285</v>
      </c>
      <c r="B9331" s="176">
        <v>47.8</v>
      </c>
      <c r="C9331" s="176">
        <v>40.9</v>
      </c>
      <c r="D9331" s="282">
        <v>87</v>
      </c>
      <c r="E9331" s="265"/>
    </row>
    <row r="9332" spans="1:5">
      <c r="A9332" s="283">
        <v>25286</v>
      </c>
      <c r="B9332" s="176">
        <v>25.9</v>
      </c>
      <c r="C9332" s="176">
        <v>44.7</v>
      </c>
      <c r="D9332" s="282">
        <v>87</v>
      </c>
      <c r="E9332" s="265"/>
    </row>
    <row r="9333" spans="1:5">
      <c r="A9333" s="283">
        <v>25287</v>
      </c>
      <c r="B9333" s="176">
        <v>92.4</v>
      </c>
      <c r="C9333" s="176">
        <v>39.9</v>
      </c>
      <c r="D9333" s="282">
        <v>87</v>
      </c>
      <c r="E9333" s="265"/>
    </row>
    <row r="9334" spans="1:5">
      <c r="A9334" s="283">
        <v>25301</v>
      </c>
      <c r="B9334" s="176">
        <v>2520.4</v>
      </c>
      <c r="C9334" s="176">
        <v>45.8</v>
      </c>
      <c r="D9334" s="282">
        <v>112</v>
      </c>
      <c r="E9334" s="265"/>
    </row>
    <row r="9335" spans="1:5">
      <c r="A9335" s="283">
        <v>25302</v>
      </c>
      <c r="B9335" s="176">
        <v>1134.2</v>
      </c>
      <c r="C9335" s="176">
        <v>42.6</v>
      </c>
      <c r="D9335" s="282">
        <v>95</v>
      </c>
      <c r="E9335" s="265"/>
    </row>
    <row r="9336" spans="1:5">
      <c r="A9336" s="283">
        <v>25303</v>
      </c>
      <c r="B9336" s="176">
        <v>1893.7</v>
      </c>
      <c r="C9336" s="176">
        <v>41.5</v>
      </c>
      <c r="D9336" s="282">
        <v>96</v>
      </c>
      <c r="E9336" s="265"/>
    </row>
    <row r="9337" spans="1:5">
      <c r="A9337" s="283">
        <v>25304</v>
      </c>
      <c r="B9337" s="176">
        <v>943</v>
      </c>
      <c r="C9337" s="176">
        <v>45.1</v>
      </c>
      <c r="D9337" s="282">
        <v>156</v>
      </c>
      <c r="E9337" s="265"/>
    </row>
    <row r="9338" spans="1:5">
      <c r="A9338" s="283">
        <v>25305</v>
      </c>
      <c r="B9338" s="176">
        <v>0</v>
      </c>
      <c r="C9338" s="176">
        <v>0</v>
      </c>
      <c r="D9338" s="282">
        <v>87</v>
      </c>
      <c r="E9338" s="265"/>
    </row>
    <row r="9339" spans="1:5">
      <c r="A9339" s="283">
        <v>25306</v>
      </c>
      <c r="B9339" s="176">
        <v>158.5</v>
      </c>
      <c r="C9339" s="176">
        <v>43.5</v>
      </c>
      <c r="D9339" s="282">
        <v>118</v>
      </c>
      <c r="E9339" s="265"/>
    </row>
    <row r="9340" spans="1:5">
      <c r="A9340" s="283">
        <v>25309</v>
      </c>
      <c r="B9340" s="176">
        <v>266.39999999999998</v>
      </c>
      <c r="C9340" s="176">
        <v>42.8</v>
      </c>
      <c r="D9340" s="282">
        <v>101</v>
      </c>
      <c r="E9340" s="265"/>
    </row>
    <row r="9341" spans="1:5">
      <c r="A9341" s="283">
        <v>25311</v>
      </c>
      <c r="B9341" s="176">
        <v>479.4</v>
      </c>
      <c r="C9341" s="176">
        <v>41.1</v>
      </c>
      <c r="D9341" s="282">
        <v>87</v>
      </c>
      <c r="E9341" s="265"/>
    </row>
    <row r="9342" spans="1:5">
      <c r="A9342" s="283">
        <v>25312</v>
      </c>
      <c r="B9342" s="176">
        <v>136.80000000000001</v>
      </c>
      <c r="C9342" s="176">
        <v>42.9</v>
      </c>
      <c r="D9342" s="282">
        <v>102</v>
      </c>
      <c r="E9342" s="265"/>
    </row>
    <row r="9343" spans="1:5">
      <c r="A9343" s="283">
        <v>25313</v>
      </c>
      <c r="B9343" s="176">
        <v>598.79999999999995</v>
      </c>
      <c r="C9343" s="176">
        <v>40.299999999999997</v>
      </c>
      <c r="D9343" s="282">
        <v>103</v>
      </c>
      <c r="E9343" s="265"/>
    </row>
    <row r="9344" spans="1:5">
      <c r="A9344" s="283">
        <v>25314</v>
      </c>
      <c r="B9344" s="176">
        <v>796.4</v>
      </c>
      <c r="C9344" s="176">
        <v>42.8</v>
      </c>
      <c r="D9344" s="282">
        <v>110</v>
      </c>
      <c r="E9344" s="265"/>
    </row>
    <row r="9345" spans="1:5">
      <c r="A9345" s="283">
        <v>25315</v>
      </c>
      <c r="B9345" s="176">
        <v>307.7</v>
      </c>
      <c r="C9345" s="176">
        <v>45.2</v>
      </c>
      <c r="D9345" s="282">
        <v>87</v>
      </c>
      <c r="E9345" s="265"/>
    </row>
    <row r="9346" spans="1:5">
      <c r="A9346" s="283">
        <v>25317</v>
      </c>
      <c r="B9346" s="176">
        <v>0</v>
      </c>
      <c r="C9346" s="176">
        <v>0</v>
      </c>
      <c r="D9346" s="282">
        <v>87</v>
      </c>
      <c r="E9346" s="265"/>
    </row>
    <row r="9347" spans="1:5">
      <c r="A9347" s="283">
        <v>25320</v>
      </c>
      <c r="B9347" s="176">
        <v>81.5</v>
      </c>
      <c r="C9347" s="176">
        <v>43.8</v>
      </c>
      <c r="D9347" s="282">
        <v>87</v>
      </c>
      <c r="E9347" s="265"/>
    </row>
    <row r="9348" spans="1:5">
      <c r="A9348" s="283">
        <v>25321</v>
      </c>
      <c r="B9348" s="176">
        <v>0</v>
      </c>
      <c r="C9348" s="176">
        <v>0</v>
      </c>
      <c r="D9348" s="282">
        <v>87</v>
      </c>
      <c r="E9348" s="265"/>
    </row>
    <row r="9349" spans="1:5">
      <c r="A9349" s="283">
        <v>25322</v>
      </c>
      <c r="B9349" s="176">
        <v>0</v>
      </c>
      <c r="C9349" s="176">
        <v>0</v>
      </c>
      <c r="D9349" s="282">
        <v>87</v>
      </c>
      <c r="E9349" s="265"/>
    </row>
    <row r="9350" spans="1:5">
      <c r="A9350" s="283">
        <v>25323</v>
      </c>
      <c r="B9350" s="176">
        <v>0</v>
      </c>
      <c r="C9350" s="176">
        <v>0</v>
      </c>
      <c r="D9350" s="282">
        <v>87</v>
      </c>
      <c r="E9350" s="265"/>
    </row>
    <row r="9351" spans="1:5">
      <c r="A9351" s="283">
        <v>25324</v>
      </c>
      <c r="B9351" s="176">
        <v>0</v>
      </c>
      <c r="C9351" s="176">
        <v>0</v>
      </c>
      <c r="D9351" s="282">
        <v>87</v>
      </c>
      <c r="E9351" s="265"/>
    </row>
    <row r="9352" spans="1:5">
      <c r="A9352" s="283">
        <v>25325</v>
      </c>
      <c r="B9352" s="176">
        <v>0</v>
      </c>
      <c r="C9352" s="176">
        <v>0</v>
      </c>
      <c r="D9352" s="282">
        <v>87</v>
      </c>
      <c r="E9352" s="265"/>
    </row>
    <row r="9353" spans="1:5">
      <c r="A9353" s="283">
        <v>25326</v>
      </c>
      <c r="B9353" s="176">
        <v>0</v>
      </c>
      <c r="C9353" s="176">
        <v>0</v>
      </c>
      <c r="D9353" s="282">
        <v>87</v>
      </c>
      <c r="E9353" s="265"/>
    </row>
    <row r="9354" spans="1:5">
      <c r="A9354" s="283">
        <v>25327</v>
      </c>
      <c r="B9354" s="176">
        <v>0</v>
      </c>
      <c r="C9354" s="176">
        <v>0</v>
      </c>
      <c r="D9354" s="282">
        <v>87</v>
      </c>
      <c r="E9354" s="265"/>
    </row>
    <row r="9355" spans="1:5">
      <c r="A9355" s="283">
        <v>25328</v>
      </c>
      <c r="B9355" s="176">
        <v>0</v>
      </c>
      <c r="C9355" s="176">
        <v>0</v>
      </c>
      <c r="D9355" s="282">
        <v>87</v>
      </c>
      <c r="E9355" s="265"/>
    </row>
    <row r="9356" spans="1:5">
      <c r="A9356" s="283">
        <v>25329</v>
      </c>
      <c r="B9356" s="176">
        <v>0</v>
      </c>
      <c r="C9356" s="176">
        <v>0</v>
      </c>
      <c r="D9356" s="282">
        <v>87</v>
      </c>
      <c r="E9356" s="265"/>
    </row>
    <row r="9357" spans="1:5">
      <c r="A9357" s="283">
        <v>25330</v>
      </c>
      <c r="B9357" s="176">
        <v>0</v>
      </c>
      <c r="C9357" s="176">
        <v>0</v>
      </c>
      <c r="D9357" s="282">
        <v>87</v>
      </c>
      <c r="E9357" s="265"/>
    </row>
    <row r="9358" spans="1:5">
      <c r="A9358" s="283">
        <v>25331</v>
      </c>
      <c r="B9358" s="176">
        <v>0</v>
      </c>
      <c r="C9358" s="176">
        <v>0</v>
      </c>
      <c r="D9358" s="282">
        <v>87</v>
      </c>
      <c r="E9358" s="265"/>
    </row>
    <row r="9359" spans="1:5">
      <c r="A9359" s="283">
        <v>25332</v>
      </c>
      <c r="B9359" s="176">
        <v>0</v>
      </c>
      <c r="C9359" s="176">
        <v>0</v>
      </c>
      <c r="D9359" s="282">
        <v>87</v>
      </c>
      <c r="E9359" s="265"/>
    </row>
    <row r="9360" spans="1:5">
      <c r="A9360" s="283">
        <v>25333</v>
      </c>
      <c r="B9360" s="176">
        <v>0</v>
      </c>
      <c r="C9360" s="176">
        <v>0</v>
      </c>
      <c r="D9360" s="282">
        <v>87</v>
      </c>
      <c r="E9360" s="265"/>
    </row>
    <row r="9361" spans="1:5">
      <c r="A9361" s="283">
        <v>25334</v>
      </c>
      <c r="B9361" s="176">
        <v>0</v>
      </c>
      <c r="C9361" s="176">
        <v>0</v>
      </c>
      <c r="D9361" s="282">
        <v>87</v>
      </c>
      <c r="E9361" s="265"/>
    </row>
    <row r="9362" spans="1:5">
      <c r="A9362" s="283">
        <v>25335</v>
      </c>
      <c r="B9362" s="176">
        <v>0</v>
      </c>
      <c r="C9362" s="176">
        <v>0</v>
      </c>
      <c r="D9362" s="282">
        <v>87</v>
      </c>
      <c r="E9362" s="265"/>
    </row>
    <row r="9363" spans="1:5">
      <c r="A9363" s="283">
        <v>25336</v>
      </c>
      <c r="B9363" s="176">
        <v>0</v>
      </c>
      <c r="C9363" s="176">
        <v>0</v>
      </c>
      <c r="D9363" s="282">
        <v>87</v>
      </c>
      <c r="E9363" s="265"/>
    </row>
    <row r="9364" spans="1:5">
      <c r="A9364" s="283">
        <v>25337</v>
      </c>
      <c r="B9364" s="176">
        <v>0</v>
      </c>
      <c r="C9364" s="176">
        <v>0</v>
      </c>
      <c r="D9364" s="282">
        <v>87</v>
      </c>
      <c r="E9364" s="265"/>
    </row>
    <row r="9365" spans="1:5">
      <c r="A9365" s="283">
        <v>25338</v>
      </c>
      <c r="B9365" s="176">
        <v>0</v>
      </c>
      <c r="C9365" s="176">
        <v>0</v>
      </c>
      <c r="D9365" s="282">
        <v>87</v>
      </c>
      <c r="E9365" s="265"/>
    </row>
    <row r="9366" spans="1:5">
      <c r="A9366" s="283">
        <v>25339</v>
      </c>
      <c r="B9366" s="176">
        <v>0</v>
      </c>
      <c r="C9366" s="176">
        <v>0</v>
      </c>
      <c r="D9366" s="282">
        <v>87</v>
      </c>
      <c r="E9366" s="265"/>
    </row>
    <row r="9367" spans="1:5">
      <c r="A9367" s="283">
        <v>25350</v>
      </c>
      <c r="B9367" s="176">
        <v>0</v>
      </c>
      <c r="C9367" s="176">
        <v>0</v>
      </c>
      <c r="D9367" s="282">
        <v>87</v>
      </c>
      <c r="E9367" s="265"/>
    </row>
    <row r="9368" spans="1:5">
      <c r="A9368" s="283">
        <v>25356</v>
      </c>
      <c r="B9368" s="176">
        <v>261.7</v>
      </c>
      <c r="C9368" s="176">
        <v>43.9</v>
      </c>
      <c r="D9368" s="282">
        <v>87</v>
      </c>
      <c r="E9368" s="265"/>
    </row>
    <row r="9369" spans="1:5">
      <c r="A9369" s="283">
        <v>25357</v>
      </c>
      <c r="B9369" s="176">
        <v>293.5</v>
      </c>
      <c r="C9369" s="176">
        <v>44.6</v>
      </c>
      <c r="D9369" s="282">
        <v>87</v>
      </c>
      <c r="E9369" s="265"/>
    </row>
    <row r="9370" spans="1:5">
      <c r="A9370" s="283">
        <v>25358</v>
      </c>
      <c r="B9370" s="176">
        <v>2225.6</v>
      </c>
      <c r="C9370" s="176">
        <v>33.5</v>
      </c>
      <c r="D9370" s="282">
        <v>87</v>
      </c>
      <c r="E9370" s="265"/>
    </row>
    <row r="9371" spans="1:5">
      <c r="A9371" s="283">
        <v>25360</v>
      </c>
      <c r="B9371" s="176">
        <v>197.4</v>
      </c>
      <c r="C9371" s="176">
        <v>43.8</v>
      </c>
      <c r="D9371" s="282">
        <v>87</v>
      </c>
      <c r="E9371" s="265"/>
    </row>
    <row r="9372" spans="1:5">
      <c r="A9372" s="283">
        <v>25361</v>
      </c>
      <c r="B9372" s="176">
        <v>0</v>
      </c>
      <c r="C9372" s="176">
        <v>0</v>
      </c>
      <c r="D9372" s="282">
        <v>87</v>
      </c>
      <c r="E9372" s="265"/>
    </row>
    <row r="9373" spans="1:5">
      <c r="A9373" s="283">
        <v>25362</v>
      </c>
      <c r="B9373" s="176">
        <v>244.1</v>
      </c>
      <c r="C9373" s="176">
        <v>44.4</v>
      </c>
      <c r="D9373" s="282">
        <v>87</v>
      </c>
      <c r="E9373" s="265"/>
    </row>
    <row r="9374" spans="1:5">
      <c r="A9374" s="283">
        <v>25364</v>
      </c>
      <c r="B9374" s="176">
        <v>0</v>
      </c>
      <c r="C9374" s="176">
        <v>0</v>
      </c>
      <c r="D9374" s="282">
        <v>87</v>
      </c>
      <c r="E9374" s="265"/>
    </row>
    <row r="9375" spans="1:5">
      <c r="A9375" s="283">
        <v>25365</v>
      </c>
      <c r="B9375" s="176">
        <v>168.4</v>
      </c>
      <c r="C9375" s="176">
        <v>39.9</v>
      </c>
      <c r="D9375" s="282">
        <v>87</v>
      </c>
      <c r="E9375" s="265"/>
    </row>
    <row r="9376" spans="1:5">
      <c r="A9376" s="283">
        <v>25375</v>
      </c>
      <c r="B9376" s="176">
        <v>2317.6</v>
      </c>
      <c r="C9376" s="176">
        <v>34</v>
      </c>
      <c r="D9376" s="282">
        <v>87</v>
      </c>
      <c r="E9376" s="265"/>
    </row>
    <row r="9377" spans="1:5">
      <c r="A9377" s="283">
        <v>25387</v>
      </c>
      <c r="B9377" s="176">
        <v>528.9</v>
      </c>
      <c r="C9377" s="176">
        <v>38.4</v>
      </c>
      <c r="D9377" s="282">
        <v>106</v>
      </c>
      <c r="E9377" s="265"/>
    </row>
    <row r="9378" spans="1:5">
      <c r="A9378" s="283">
        <v>25389</v>
      </c>
      <c r="B9378" s="176">
        <v>0</v>
      </c>
      <c r="C9378" s="176">
        <v>0</v>
      </c>
      <c r="D9378" s="282">
        <v>87</v>
      </c>
      <c r="E9378" s="265"/>
    </row>
    <row r="9379" spans="1:5">
      <c r="A9379" s="283">
        <v>25396</v>
      </c>
      <c r="B9379" s="176">
        <v>0</v>
      </c>
      <c r="C9379" s="176">
        <v>0</v>
      </c>
      <c r="D9379" s="282">
        <v>87</v>
      </c>
      <c r="E9379" s="265"/>
    </row>
    <row r="9380" spans="1:5">
      <c r="A9380" s="283">
        <v>25401</v>
      </c>
      <c r="B9380" s="176">
        <v>2839.3</v>
      </c>
      <c r="C9380" s="176">
        <v>38</v>
      </c>
      <c r="D9380" s="282">
        <v>128</v>
      </c>
      <c r="E9380" s="265"/>
    </row>
    <row r="9381" spans="1:5">
      <c r="A9381" s="283">
        <v>25402</v>
      </c>
      <c r="B9381" s="176">
        <v>9227.6</v>
      </c>
      <c r="C9381" s="176">
        <v>35.1</v>
      </c>
      <c r="D9381" s="282">
        <v>87</v>
      </c>
      <c r="E9381" s="265"/>
    </row>
    <row r="9382" spans="1:5">
      <c r="A9382" s="283">
        <v>25403</v>
      </c>
      <c r="B9382" s="176">
        <v>300.39999999999998</v>
      </c>
      <c r="C9382" s="176">
        <v>37.1</v>
      </c>
      <c r="D9382" s="282">
        <v>87</v>
      </c>
      <c r="E9382" s="265"/>
    </row>
    <row r="9383" spans="1:5">
      <c r="A9383" s="283">
        <v>25404</v>
      </c>
      <c r="B9383" s="176">
        <v>500.7</v>
      </c>
      <c r="C9383" s="176">
        <v>36</v>
      </c>
      <c r="D9383" s="282">
        <v>96</v>
      </c>
      <c r="E9383" s="265"/>
    </row>
    <row r="9384" spans="1:5">
      <c r="A9384" s="283">
        <v>25405</v>
      </c>
      <c r="B9384" s="176">
        <v>510.2</v>
      </c>
      <c r="C9384" s="176">
        <v>35.799999999999997</v>
      </c>
      <c r="D9384" s="282">
        <v>95</v>
      </c>
      <c r="E9384" s="265"/>
    </row>
    <row r="9385" spans="1:5">
      <c r="A9385" s="283">
        <v>25411</v>
      </c>
      <c r="B9385" s="176">
        <v>90.4</v>
      </c>
      <c r="C9385" s="176">
        <v>45.2</v>
      </c>
      <c r="D9385" s="282">
        <v>95</v>
      </c>
      <c r="E9385" s="265"/>
    </row>
    <row r="9386" spans="1:5">
      <c r="A9386" s="283">
        <v>25413</v>
      </c>
      <c r="B9386" s="176">
        <v>342.8</v>
      </c>
      <c r="C9386" s="176">
        <v>36.799999999999997</v>
      </c>
      <c r="D9386" s="282">
        <v>87</v>
      </c>
      <c r="E9386" s="265"/>
    </row>
    <row r="9387" spans="1:5">
      <c r="A9387" s="283">
        <v>25414</v>
      </c>
      <c r="B9387" s="176">
        <v>333.4</v>
      </c>
      <c r="C9387" s="176">
        <v>38.200000000000003</v>
      </c>
      <c r="D9387" s="282">
        <v>166</v>
      </c>
      <c r="E9387" s="265"/>
    </row>
    <row r="9388" spans="1:5">
      <c r="A9388" s="283">
        <v>25419</v>
      </c>
      <c r="B9388" s="176">
        <v>478.7</v>
      </c>
      <c r="C9388" s="176">
        <v>40.4</v>
      </c>
      <c r="D9388" s="282">
        <v>87</v>
      </c>
      <c r="E9388" s="265"/>
    </row>
    <row r="9389" spans="1:5">
      <c r="A9389" s="283">
        <v>25420</v>
      </c>
      <c r="B9389" s="176">
        <v>142.19999999999999</v>
      </c>
      <c r="C9389" s="176">
        <v>38.200000000000003</v>
      </c>
      <c r="D9389" s="282">
        <v>87</v>
      </c>
      <c r="E9389" s="265"/>
    </row>
    <row r="9390" spans="1:5">
      <c r="A9390" s="283">
        <v>25421</v>
      </c>
      <c r="B9390" s="176">
        <v>74.7</v>
      </c>
      <c r="C9390" s="176">
        <v>39.5</v>
      </c>
      <c r="D9390" s="282">
        <v>87</v>
      </c>
      <c r="E9390" s="265"/>
    </row>
    <row r="9391" spans="1:5">
      <c r="A9391" s="283">
        <v>25422</v>
      </c>
      <c r="B9391" s="176">
        <v>21.7</v>
      </c>
      <c r="C9391" s="176">
        <v>50.9</v>
      </c>
      <c r="D9391" s="282">
        <v>87</v>
      </c>
      <c r="E9391" s="265"/>
    </row>
    <row r="9392" spans="1:5">
      <c r="A9392" s="283">
        <v>25423</v>
      </c>
      <c r="B9392" s="176">
        <v>342.8</v>
      </c>
      <c r="C9392" s="176">
        <v>38.4</v>
      </c>
      <c r="D9392" s="282">
        <v>87</v>
      </c>
      <c r="E9392" s="265"/>
    </row>
    <row r="9393" spans="1:5">
      <c r="A9393" s="283">
        <v>25425</v>
      </c>
      <c r="B9393" s="176">
        <v>256.89999999999998</v>
      </c>
      <c r="C9393" s="176">
        <v>40.299999999999997</v>
      </c>
      <c r="D9393" s="282">
        <v>103</v>
      </c>
      <c r="E9393" s="265"/>
    </row>
    <row r="9394" spans="1:5">
      <c r="A9394" s="283">
        <v>25427</v>
      </c>
      <c r="B9394" s="176">
        <v>115.6</v>
      </c>
      <c r="C9394" s="176">
        <v>40.1</v>
      </c>
      <c r="D9394" s="282">
        <v>87</v>
      </c>
      <c r="E9394" s="265"/>
    </row>
    <row r="9395" spans="1:5">
      <c r="A9395" s="283">
        <v>25428</v>
      </c>
      <c r="B9395" s="176">
        <v>447.3</v>
      </c>
      <c r="C9395" s="176">
        <v>35</v>
      </c>
      <c r="D9395" s="282">
        <v>94</v>
      </c>
      <c r="E9395" s="265"/>
    </row>
    <row r="9396" spans="1:5">
      <c r="A9396" s="283">
        <v>25430</v>
      </c>
      <c r="B9396" s="176">
        <v>177.2</v>
      </c>
      <c r="C9396" s="176">
        <v>41.5</v>
      </c>
      <c r="D9396" s="282">
        <v>94</v>
      </c>
      <c r="E9396" s="265"/>
    </row>
    <row r="9397" spans="1:5">
      <c r="A9397" s="283">
        <v>25431</v>
      </c>
      <c r="B9397" s="176">
        <v>38.5</v>
      </c>
      <c r="C9397" s="176">
        <v>41.3</v>
      </c>
      <c r="D9397" s="282">
        <v>87</v>
      </c>
      <c r="E9397" s="265"/>
    </row>
    <row r="9398" spans="1:5">
      <c r="A9398" s="283">
        <v>25432</v>
      </c>
      <c r="B9398" s="176">
        <v>231.7</v>
      </c>
      <c r="C9398" s="176">
        <v>46</v>
      </c>
      <c r="D9398" s="282">
        <v>87</v>
      </c>
      <c r="E9398" s="265"/>
    </row>
    <row r="9399" spans="1:5">
      <c r="A9399" s="283">
        <v>25434</v>
      </c>
      <c r="B9399" s="176">
        <v>136.69999999999999</v>
      </c>
      <c r="C9399" s="176">
        <v>42.6</v>
      </c>
      <c r="D9399" s="282">
        <v>87</v>
      </c>
      <c r="E9399" s="265"/>
    </row>
    <row r="9400" spans="1:5">
      <c r="A9400" s="283">
        <v>25437</v>
      </c>
      <c r="B9400" s="176">
        <v>31</v>
      </c>
      <c r="C9400" s="176">
        <v>45.5</v>
      </c>
      <c r="D9400" s="282">
        <v>87</v>
      </c>
      <c r="E9400" s="265"/>
    </row>
    <row r="9401" spans="1:5">
      <c r="A9401" s="283">
        <v>25438</v>
      </c>
      <c r="B9401" s="176">
        <v>471</v>
      </c>
      <c r="C9401" s="176">
        <v>36</v>
      </c>
      <c r="D9401" s="282">
        <v>106</v>
      </c>
      <c r="E9401" s="265"/>
    </row>
    <row r="9402" spans="1:5">
      <c r="A9402" s="283">
        <v>25440</v>
      </c>
      <c r="B9402" s="176">
        <v>0</v>
      </c>
      <c r="C9402" s="176">
        <v>0</v>
      </c>
      <c r="D9402" s="282">
        <v>87</v>
      </c>
      <c r="E9402" s="265"/>
    </row>
    <row r="9403" spans="1:5">
      <c r="A9403" s="283">
        <v>25441</v>
      </c>
      <c r="B9403" s="176">
        <v>0</v>
      </c>
      <c r="C9403" s="176">
        <v>0</v>
      </c>
      <c r="D9403" s="282">
        <v>87</v>
      </c>
      <c r="E9403" s="265"/>
    </row>
    <row r="9404" spans="1:5">
      <c r="A9404" s="283">
        <v>25442</v>
      </c>
      <c r="B9404" s="176">
        <v>173.6</v>
      </c>
      <c r="C9404" s="176">
        <v>40.799999999999997</v>
      </c>
      <c r="D9404" s="282">
        <v>119</v>
      </c>
      <c r="E9404" s="265"/>
    </row>
    <row r="9405" spans="1:5">
      <c r="A9405" s="283">
        <v>25443</v>
      </c>
      <c r="B9405" s="176">
        <v>249.9</v>
      </c>
      <c r="C9405" s="176">
        <v>34.299999999999997</v>
      </c>
      <c r="D9405" s="282">
        <v>122</v>
      </c>
      <c r="E9405" s="265"/>
    </row>
    <row r="9406" spans="1:5">
      <c r="A9406" s="283">
        <v>25444</v>
      </c>
      <c r="B9406" s="176">
        <v>22.9</v>
      </c>
      <c r="C9406" s="176">
        <v>44.3</v>
      </c>
      <c r="D9406" s="282">
        <v>87</v>
      </c>
      <c r="E9406" s="265"/>
    </row>
    <row r="9407" spans="1:5">
      <c r="A9407" s="283">
        <v>25446</v>
      </c>
      <c r="B9407" s="176">
        <v>117.2</v>
      </c>
      <c r="C9407" s="176">
        <v>39.9</v>
      </c>
      <c r="D9407" s="282">
        <v>96</v>
      </c>
      <c r="E9407" s="265"/>
    </row>
    <row r="9408" spans="1:5">
      <c r="A9408" s="283">
        <v>25501</v>
      </c>
      <c r="B9408" s="176">
        <v>29.5</v>
      </c>
      <c r="C9408" s="176">
        <v>41.8</v>
      </c>
      <c r="D9408" s="282">
        <v>87</v>
      </c>
      <c r="E9408" s="265"/>
    </row>
    <row r="9409" spans="1:5">
      <c r="A9409" s="283">
        <v>25502</v>
      </c>
      <c r="B9409" s="176">
        <v>33.1</v>
      </c>
      <c r="C9409" s="176">
        <v>41.9</v>
      </c>
      <c r="D9409" s="282">
        <v>87</v>
      </c>
      <c r="E9409" s="265"/>
    </row>
    <row r="9410" spans="1:5">
      <c r="A9410" s="283">
        <v>25503</v>
      </c>
      <c r="B9410" s="176">
        <v>46.2</v>
      </c>
      <c r="C9410" s="176">
        <v>41.1</v>
      </c>
      <c r="D9410" s="282">
        <v>87</v>
      </c>
      <c r="E9410" s="265"/>
    </row>
    <row r="9411" spans="1:5">
      <c r="A9411" s="283">
        <v>25504</v>
      </c>
      <c r="B9411" s="176">
        <v>222.7</v>
      </c>
      <c r="C9411" s="176">
        <v>41.6</v>
      </c>
      <c r="D9411" s="282">
        <v>101</v>
      </c>
      <c r="E9411" s="265"/>
    </row>
    <row r="9412" spans="1:5">
      <c r="A9412" s="283">
        <v>25505</v>
      </c>
      <c r="B9412" s="176">
        <v>57</v>
      </c>
      <c r="C9412" s="176">
        <v>42.3</v>
      </c>
      <c r="D9412" s="282">
        <v>87</v>
      </c>
      <c r="E9412" s="265"/>
    </row>
    <row r="9413" spans="1:5">
      <c r="A9413" s="283">
        <v>25506</v>
      </c>
      <c r="B9413" s="176">
        <v>46.1</v>
      </c>
      <c r="C9413" s="176">
        <v>42.3</v>
      </c>
      <c r="D9413" s="282">
        <v>87</v>
      </c>
      <c r="E9413" s="265"/>
    </row>
    <row r="9414" spans="1:5">
      <c r="A9414" s="283">
        <v>25507</v>
      </c>
      <c r="B9414" s="176">
        <v>0</v>
      </c>
      <c r="C9414" s="176">
        <v>0</v>
      </c>
      <c r="D9414" s="282">
        <v>87</v>
      </c>
      <c r="E9414" s="265"/>
    </row>
    <row r="9415" spans="1:5">
      <c r="A9415" s="283">
        <v>25508</v>
      </c>
      <c r="B9415" s="176">
        <v>111.9</v>
      </c>
      <c r="C9415" s="176">
        <v>42.1</v>
      </c>
      <c r="D9415" s="282">
        <v>125</v>
      </c>
      <c r="E9415" s="265"/>
    </row>
    <row r="9416" spans="1:5">
      <c r="A9416" s="283">
        <v>25510</v>
      </c>
      <c r="B9416" s="176">
        <v>118.4</v>
      </c>
      <c r="C9416" s="176">
        <v>41.3</v>
      </c>
      <c r="D9416" s="282">
        <v>110</v>
      </c>
      <c r="E9416" s="265"/>
    </row>
    <row r="9417" spans="1:5">
      <c r="A9417" s="283">
        <v>25511</v>
      </c>
      <c r="B9417" s="176">
        <v>25.4</v>
      </c>
      <c r="C9417" s="176">
        <v>39.799999999999997</v>
      </c>
      <c r="D9417" s="282">
        <v>87</v>
      </c>
      <c r="E9417" s="265"/>
    </row>
    <row r="9418" spans="1:5">
      <c r="A9418" s="283">
        <v>25512</v>
      </c>
      <c r="B9418" s="176">
        <v>33.700000000000003</v>
      </c>
      <c r="C9418" s="176">
        <v>42.3</v>
      </c>
      <c r="D9418" s="282">
        <v>87</v>
      </c>
      <c r="E9418" s="265"/>
    </row>
    <row r="9419" spans="1:5">
      <c r="A9419" s="283">
        <v>25514</v>
      </c>
      <c r="B9419" s="176">
        <v>71.5</v>
      </c>
      <c r="C9419" s="176">
        <v>41.5</v>
      </c>
      <c r="D9419" s="282">
        <v>87</v>
      </c>
      <c r="E9419" s="265"/>
    </row>
    <row r="9420" spans="1:5">
      <c r="A9420" s="283">
        <v>25515</v>
      </c>
      <c r="B9420" s="176">
        <v>55.6</v>
      </c>
      <c r="C9420" s="176">
        <v>43.2</v>
      </c>
      <c r="D9420" s="282">
        <v>87</v>
      </c>
      <c r="E9420" s="265"/>
    </row>
    <row r="9421" spans="1:5">
      <c r="A9421" s="283">
        <v>25517</v>
      </c>
      <c r="B9421" s="176">
        <v>51.4</v>
      </c>
      <c r="C9421" s="176">
        <v>38.200000000000003</v>
      </c>
      <c r="D9421" s="282">
        <v>87</v>
      </c>
      <c r="E9421" s="265"/>
    </row>
    <row r="9422" spans="1:5">
      <c r="A9422" s="283">
        <v>25520</v>
      </c>
      <c r="B9422" s="176">
        <v>56.3</v>
      </c>
      <c r="C9422" s="176">
        <v>40.4</v>
      </c>
      <c r="D9422" s="282">
        <v>87</v>
      </c>
      <c r="E9422" s="265"/>
    </row>
    <row r="9423" spans="1:5">
      <c r="A9423" s="283">
        <v>25521</v>
      </c>
      <c r="B9423" s="176">
        <v>50.4</v>
      </c>
      <c r="C9423" s="176">
        <v>38</v>
      </c>
      <c r="D9423" s="282">
        <v>87</v>
      </c>
      <c r="E9423" s="265"/>
    </row>
    <row r="9424" spans="1:5">
      <c r="A9424" s="283">
        <v>25523</v>
      </c>
      <c r="B9424" s="176">
        <v>53.2</v>
      </c>
      <c r="C9424" s="176">
        <v>43</v>
      </c>
      <c r="D9424" s="282">
        <v>87</v>
      </c>
      <c r="E9424" s="265"/>
    </row>
    <row r="9425" spans="1:5">
      <c r="A9425" s="283">
        <v>25524</v>
      </c>
      <c r="B9425" s="176">
        <v>32.4</v>
      </c>
      <c r="C9425" s="176">
        <v>39.9</v>
      </c>
      <c r="D9425" s="282">
        <v>87</v>
      </c>
      <c r="E9425" s="265"/>
    </row>
    <row r="9426" spans="1:5">
      <c r="A9426" s="283">
        <v>25526</v>
      </c>
      <c r="B9426" s="176">
        <v>314.5</v>
      </c>
      <c r="C9426" s="176">
        <v>39.799999999999997</v>
      </c>
      <c r="D9426" s="282">
        <v>123</v>
      </c>
      <c r="E9426" s="265"/>
    </row>
    <row r="9427" spans="1:5">
      <c r="A9427" s="283">
        <v>25529</v>
      </c>
      <c r="B9427" s="176">
        <v>46.7</v>
      </c>
      <c r="C9427" s="176">
        <v>40.4</v>
      </c>
      <c r="D9427" s="282">
        <v>87</v>
      </c>
      <c r="E9427" s="265"/>
    </row>
    <row r="9428" spans="1:5">
      <c r="A9428" s="283">
        <v>25530</v>
      </c>
      <c r="B9428" s="176">
        <v>482.1</v>
      </c>
      <c r="C9428" s="176">
        <v>41.7</v>
      </c>
      <c r="D9428" s="282">
        <v>87</v>
      </c>
      <c r="E9428" s="265"/>
    </row>
    <row r="9429" spans="1:5">
      <c r="A9429" s="283">
        <v>25534</v>
      </c>
      <c r="B9429" s="176">
        <v>11.4</v>
      </c>
      <c r="C9429" s="176">
        <v>43</v>
      </c>
      <c r="D9429" s="282">
        <v>87</v>
      </c>
      <c r="E9429" s="265"/>
    </row>
    <row r="9430" spans="1:5">
      <c r="A9430" s="283">
        <v>25535</v>
      </c>
      <c r="B9430" s="176">
        <v>133.4</v>
      </c>
      <c r="C9430" s="176">
        <v>43.3</v>
      </c>
      <c r="D9430" s="282">
        <v>87</v>
      </c>
      <c r="E9430" s="265"/>
    </row>
    <row r="9431" spans="1:5">
      <c r="A9431" s="283">
        <v>25537</v>
      </c>
      <c r="B9431" s="176">
        <v>73.3</v>
      </c>
      <c r="C9431" s="176">
        <v>44.3</v>
      </c>
      <c r="D9431" s="282">
        <v>87</v>
      </c>
      <c r="E9431" s="265"/>
    </row>
    <row r="9432" spans="1:5">
      <c r="A9432" s="283">
        <v>25540</v>
      </c>
      <c r="B9432" s="176">
        <v>36.6</v>
      </c>
      <c r="C9432" s="176">
        <v>39.700000000000003</v>
      </c>
      <c r="D9432" s="282">
        <v>87</v>
      </c>
      <c r="E9432" s="265"/>
    </row>
    <row r="9433" spans="1:5">
      <c r="A9433" s="283">
        <v>25541</v>
      </c>
      <c r="B9433" s="176">
        <v>119.2</v>
      </c>
      <c r="C9433" s="176">
        <v>42.3</v>
      </c>
      <c r="D9433" s="282">
        <v>101</v>
      </c>
      <c r="E9433" s="265"/>
    </row>
    <row r="9434" spans="1:5">
      <c r="A9434" s="283">
        <v>25544</v>
      </c>
      <c r="B9434" s="176">
        <v>69.599999999999994</v>
      </c>
      <c r="C9434" s="176">
        <v>39.200000000000003</v>
      </c>
      <c r="D9434" s="282">
        <v>87</v>
      </c>
      <c r="E9434" s="265"/>
    </row>
    <row r="9435" spans="1:5">
      <c r="A9435" s="283">
        <v>25545</v>
      </c>
      <c r="B9435" s="176">
        <v>156.69999999999999</v>
      </c>
      <c r="C9435" s="176">
        <v>40.799999999999997</v>
      </c>
      <c r="D9435" s="282">
        <v>87</v>
      </c>
      <c r="E9435" s="265"/>
    </row>
    <row r="9436" spans="1:5">
      <c r="A9436" s="283">
        <v>25547</v>
      </c>
      <c r="B9436" s="176">
        <v>142.4</v>
      </c>
      <c r="C9436" s="176">
        <v>45.8</v>
      </c>
      <c r="D9436" s="282">
        <v>87</v>
      </c>
      <c r="E9436" s="265"/>
    </row>
    <row r="9437" spans="1:5">
      <c r="A9437" s="283">
        <v>25550</v>
      </c>
      <c r="B9437" s="176">
        <v>147.19999999999999</v>
      </c>
      <c r="C9437" s="176">
        <v>43.5</v>
      </c>
      <c r="D9437" s="282">
        <v>106</v>
      </c>
      <c r="E9437" s="265"/>
    </row>
    <row r="9438" spans="1:5">
      <c r="A9438" s="283">
        <v>25555</v>
      </c>
      <c r="B9438" s="176">
        <v>64.3</v>
      </c>
      <c r="C9438" s="176">
        <v>39.799999999999997</v>
      </c>
      <c r="D9438" s="282">
        <v>87</v>
      </c>
      <c r="E9438" s="265"/>
    </row>
    <row r="9439" spans="1:5">
      <c r="A9439" s="283">
        <v>25557</v>
      </c>
      <c r="B9439" s="176">
        <v>53.6</v>
      </c>
      <c r="C9439" s="176">
        <v>40.700000000000003</v>
      </c>
      <c r="D9439" s="282">
        <v>87</v>
      </c>
      <c r="E9439" s="265"/>
    </row>
    <row r="9440" spans="1:5">
      <c r="A9440" s="283">
        <v>25559</v>
      </c>
      <c r="B9440" s="176">
        <v>122.7</v>
      </c>
      <c r="C9440" s="176">
        <v>40.799999999999997</v>
      </c>
      <c r="D9440" s="282">
        <v>87</v>
      </c>
      <c r="E9440" s="265"/>
    </row>
    <row r="9441" spans="1:5">
      <c r="A9441" s="283">
        <v>25560</v>
      </c>
      <c r="B9441" s="176">
        <v>325.7</v>
      </c>
      <c r="C9441" s="176">
        <v>41.6</v>
      </c>
      <c r="D9441" s="282">
        <v>125</v>
      </c>
      <c r="E9441" s="265"/>
    </row>
    <row r="9442" spans="1:5">
      <c r="A9442" s="283">
        <v>25562</v>
      </c>
      <c r="B9442" s="176">
        <v>296.8</v>
      </c>
      <c r="C9442" s="176">
        <v>42</v>
      </c>
      <c r="D9442" s="282">
        <v>87</v>
      </c>
      <c r="E9442" s="265"/>
    </row>
    <row r="9443" spans="1:5">
      <c r="A9443" s="283">
        <v>25564</v>
      </c>
      <c r="B9443" s="176">
        <v>55</v>
      </c>
      <c r="C9443" s="176">
        <v>40.4</v>
      </c>
      <c r="D9443" s="282">
        <v>87</v>
      </c>
      <c r="E9443" s="265"/>
    </row>
    <row r="9444" spans="1:5">
      <c r="A9444" s="283">
        <v>25565</v>
      </c>
      <c r="B9444" s="176">
        <v>39</v>
      </c>
      <c r="C9444" s="176">
        <v>42.5</v>
      </c>
      <c r="D9444" s="282">
        <v>87</v>
      </c>
      <c r="E9444" s="265"/>
    </row>
    <row r="9445" spans="1:5">
      <c r="A9445" s="283">
        <v>25567</v>
      </c>
      <c r="B9445" s="176">
        <v>67.900000000000006</v>
      </c>
      <c r="C9445" s="176">
        <v>42.5</v>
      </c>
      <c r="D9445" s="282">
        <v>87</v>
      </c>
      <c r="E9445" s="265"/>
    </row>
    <row r="9446" spans="1:5">
      <c r="A9446" s="283">
        <v>25569</v>
      </c>
      <c r="B9446" s="176">
        <v>535.79999999999995</v>
      </c>
      <c r="C9446" s="176">
        <v>44.6</v>
      </c>
      <c r="D9446" s="282">
        <v>87</v>
      </c>
      <c r="E9446" s="265"/>
    </row>
    <row r="9447" spans="1:5">
      <c r="A9447" s="283">
        <v>25570</v>
      </c>
      <c r="B9447" s="176">
        <v>92.3</v>
      </c>
      <c r="C9447" s="176">
        <v>41.2</v>
      </c>
      <c r="D9447" s="282">
        <v>87</v>
      </c>
      <c r="E9447" s="265"/>
    </row>
    <row r="9448" spans="1:5">
      <c r="A9448" s="283">
        <v>25571</v>
      </c>
      <c r="B9448" s="176">
        <v>127</v>
      </c>
      <c r="C9448" s="176">
        <v>40.4</v>
      </c>
      <c r="D9448" s="282">
        <v>87</v>
      </c>
      <c r="E9448" s="265"/>
    </row>
    <row r="9449" spans="1:5">
      <c r="A9449" s="283">
        <v>25573</v>
      </c>
      <c r="B9449" s="176">
        <v>54.3</v>
      </c>
      <c r="C9449" s="176">
        <v>39.1</v>
      </c>
      <c r="D9449" s="282">
        <v>87</v>
      </c>
      <c r="E9449" s="265"/>
    </row>
    <row r="9450" spans="1:5">
      <c r="A9450" s="283">
        <v>25601</v>
      </c>
      <c r="B9450" s="176">
        <v>136.5</v>
      </c>
      <c r="C9450" s="176">
        <v>42.5</v>
      </c>
      <c r="D9450" s="282">
        <v>87</v>
      </c>
      <c r="E9450" s="265"/>
    </row>
    <row r="9451" spans="1:5">
      <c r="A9451" s="283">
        <v>25606</v>
      </c>
      <c r="B9451" s="176">
        <v>0</v>
      </c>
      <c r="C9451" s="176">
        <v>0</v>
      </c>
      <c r="D9451" s="282">
        <v>87</v>
      </c>
      <c r="E9451" s="265"/>
    </row>
    <row r="9452" spans="1:5">
      <c r="A9452" s="283">
        <v>25607</v>
      </c>
      <c r="B9452" s="176">
        <v>55.6</v>
      </c>
      <c r="C9452" s="176">
        <v>42.1</v>
      </c>
      <c r="D9452" s="282">
        <v>87</v>
      </c>
      <c r="E9452" s="265"/>
    </row>
    <row r="9453" spans="1:5">
      <c r="A9453" s="283">
        <v>25608</v>
      </c>
      <c r="B9453" s="176">
        <v>44.4</v>
      </c>
      <c r="C9453" s="176">
        <v>41.8</v>
      </c>
      <c r="D9453" s="282">
        <v>87</v>
      </c>
      <c r="E9453" s="265"/>
    </row>
    <row r="9454" spans="1:5">
      <c r="A9454" s="283">
        <v>25611</v>
      </c>
      <c r="B9454" s="176">
        <v>54.4</v>
      </c>
      <c r="C9454" s="176">
        <v>41.8</v>
      </c>
      <c r="D9454" s="282">
        <v>87</v>
      </c>
      <c r="E9454" s="265"/>
    </row>
    <row r="9455" spans="1:5">
      <c r="A9455" s="283">
        <v>25612</v>
      </c>
      <c r="B9455" s="176">
        <v>53.5</v>
      </c>
      <c r="C9455" s="176">
        <v>41.7</v>
      </c>
      <c r="D9455" s="282">
        <v>115</v>
      </c>
      <c r="E9455" s="265"/>
    </row>
    <row r="9456" spans="1:5">
      <c r="A9456" s="283">
        <v>25614</v>
      </c>
      <c r="B9456" s="176">
        <v>160.6</v>
      </c>
      <c r="C9456" s="176">
        <v>40.4</v>
      </c>
      <c r="D9456" s="282">
        <v>96</v>
      </c>
      <c r="E9456" s="265"/>
    </row>
    <row r="9457" spans="1:5">
      <c r="A9457" s="283">
        <v>25617</v>
      </c>
      <c r="B9457" s="176">
        <v>50.6</v>
      </c>
      <c r="C9457" s="176">
        <v>42.2</v>
      </c>
      <c r="D9457" s="282">
        <v>87</v>
      </c>
      <c r="E9457" s="265"/>
    </row>
    <row r="9458" spans="1:5">
      <c r="A9458" s="283">
        <v>25621</v>
      </c>
      <c r="B9458" s="176">
        <v>46.5</v>
      </c>
      <c r="C9458" s="176">
        <v>43.8</v>
      </c>
      <c r="D9458" s="282">
        <v>87</v>
      </c>
      <c r="E9458" s="265"/>
    </row>
    <row r="9459" spans="1:5">
      <c r="A9459" s="283">
        <v>25624</v>
      </c>
      <c r="B9459" s="176">
        <v>82</v>
      </c>
      <c r="C9459" s="176">
        <v>44.5</v>
      </c>
      <c r="D9459" s="282">
        <v>87</v>
      </c>
      <c r="E9459" s="265"/>
    </row>
    <row r="9460" spans="1:5">
      <c r="A9460" s="283">
        <v>25625</v>
      </c>
      <c r="B9460" s="176">
        <v>152.5</v>
      </c>
      <c r="C9460" s="176">
        <v>40.4</v>
      </c>
      <c r="D9460" s="282">
        <v>87</v>
      </c>
      <c r="E9460" s="265"/>
    </row>
    <row r="9461" spans="1:5">
      <c r="A9461" s="283">
        <v>25628</v>
      </c>
      <c r="B9461" s="176">
        <v>132.4</v>
      </c>
      <c r="C9461" s="176">
        <v>39.5</v>
      </c>
      <c r="D9461" s="282">
        <v>87</v>
      </c>
      <c r="E9461" s="265"/>
    </row>
    <row r="9462" spans="1:5">
      <c r="A9462" s="283">
        <v>25630</v>
      </c>
      <c r="B9462" s="176">
        <v>0</v>
      </c>
      <c r="C9462" s="176">
        <v>0</v>
      </c>
      <c r="D9462" s="282">
        <v>87</v>
      </c>
      <c r="E9462" s="265"/>
    </row>
    <row r="9463" spans="1:5">
      <c r="A9463" s="283">
        <v>25632</v>
      </c>
      <c r="B9463" s="176">
        <v>125.3</v>
      </c>
      <c r="C9463" s="176">
        <v>40.4</v>
      </c>
      <c r="D9463" s="282">
        <v>87</v>
      </c>
      <c r="E9463" s="265"/>
    </row>
    <row r="9464" spans="1:5">
      <c r="A9464" s="283">
        <v>25634</v>
      </c>
      <c r="B9464" s="176">
        <v>0</v>
      </c>
      <c r="C9464" s="176">
        <v>0</v>
      </c>
      <c r="D9464" s="282">
        <v>87</v>
      </c>
      <c r="E9464" s="265"/>
    </row>
    <row r="9465" spans="1:5">
      <c r="A9465" s="283">
        <v>25635</v>
      </c>
      <c r="B9465" s="176">
        <v>74.8</v>
      </c>
      <c r="C9465" s="176">
        <v>41</v>
      </c>
      <c r="D9465" s="282">
        <v>87</v>
      </c>
      <c r="E9465" s="265"/>
    </row>
    <row r="9466" spans="1:5">
      <c r="A9466" s="283">
        <v>25637</v>
      </c>
      <c r="B9466" s="176">
        <v>435.9</v>
      </c>
      <c r="C9466" s="176">
        <v>41.2</v>
      </c>
      <c r="D9466" s="282">
        <v>87</v>
      </c>
      <c r="E9466" s="265"/>
    </row>
    <row r="9467" spans="1:5">
      <c r="A9467" s="283">
        <v>25638</v>
      </c>
      <c r="B9467" s="176">
        <v>29.4</v>
      </c>
      <c r="C9467" s="176">
        <v>42.9</v>
      </c>
      <c r="D9467" s="282">
        <v>87</v>
      </c>
      <c r="E9467" s="265"/>
    </row>
    <row r="9468" spans="1:5">
      <c r="A9468" s="283">
        <v>25639</v>
      </c>
      <c r="B9468" s="176">
        <v>49.5</v>
      </c>
      <c r="C9468" s="176">
        <v>45.8</v>
      </c>
      <c r="D9468" s="282">
        <v>87</v>
      </c>
      <c r="E9468" s="265"/>
    </row>
    <row r="9469" spans="1:5">
      <c r="A9469" s="283">
        <v>25644</v>
      </c>
      <c r="B9469" s="176">
        <v>47.3</v>
      </c>
      <c r="C9469" s="176">
        <v>42.4</v>
      </c>
      <c r="D9469" s="282">
        <v>87</v>
      </c>
      <c r="E9469" s="265"/>
    </row>
    <row r="9470" spans="1:5">
      <c r="A9470" s="283">
        <v>25646</v>
      </c>
      <c r="B9470" s="176">
        <v>24.5</v>
      </c>
      <c r="C9470" s="176">
        <v>45.8</v>
      </c>
      <c r="D9470" s="282">
        <v>87</v>
      </c>
      <c r="E9470" s="265"/>
    </row>
    <row r="9471" spans="1:5">
      <c r="A9471" s="283">
        <v>25647</v>
      </c>
      <c r="B9471" s="176">
        <v>153.4</v>
      </c>
      <c r="C9471" s="176">
        <v>42.2</v>
      </c>
      <c r="D9471" s="282">
        <v>87</v>
      </c>
      <c r="E9471" s="265"/>
    </row>
    <row r="9472" spans="1:5">
      <c r="A9472" s="283">
        <v>25649</v>
      </c>
      <c r="B9472" s="176">
        <v>0</v>
      </c>
      <c r="C9472" s="176">
        <v>0</v>
      </c>
      <c r="D9472" s="282">
        <v>87</v>
      </c>
      <c r="E9472" s="265"/>
    </row>
    <row r="9473" spans="1:5">
      <c r="A9473" s="283">
        <v>25650</v>
      </c>
      <c r="B9473" s="176">
        <v>79.2</v>
      </c>
      <c r="C9473" s="176">
        <v>43.3</v>
      </c>
      <c r="D9473" s="282">
        <v>87</v>
      </c>
      <c r="E9473" s="265"/>
    </row>
    <row r="9474" spans="1:5">
      <c r="A9474" s="283">
        <v>25651</v>
      </c>
      <c r="B9474" s="176">
        <v>53.5</v>
      </c>
      <c r="C9474" s="176">
        <v>42.7</v>
      </c>
      <c r="D9474" s="282">
        <v>87</v>
      </c>
      <c r="E9474" s="265"/>
    </row>
    <row r="9475" spans="1:5">
      <c r="A9475" s="283">
        <v>25652</v>
      </c>
      <c r="B9475" s="176">
        <v>64.099999999999994</v>
      </c>
      <c r="C9475" s="176">
        <v>42.2</v>
      </c>
      <c r="D9475" s="282">
        <v>87</v>
      </c>
      <c r="E9475" s="265"/>
    </row>
    <row r="9476" spans="1:5">
      <c r="A9476" s="283">
        <v>25653</v>
      </c>
      <c r="B9476" s="176">
        <v>0</v>
      </c>
      <c r="C9476" s="176">
        <v>0</v>
      </c>
      <c r="D9476" s="282">
        <v>87</v>
      </c>
      <c r="E9476" s="265"/>
    </row>
    <row r="9477" spans="1:5">
      <c r="A9477" s="283">
        <v>25654</v>
      </c>
      <c r="B9477" s="176">
        <v>20.5</v>
      </c>
      <c r="C9477" s="176">
        <v>46.3</v>
      </c>
      <c r="D9477" s="282">
        <v>87</v>
      </c>
      <c r="E9477" s="265"/>
    </row>
    <row r="9478" spans="1:5">
      <c r="A9478" s="283">
        <v>25661</v>
      </c>
      <c r="B9478" s="176">
        <v>204</v>
      </c>
      <c r="C9478" s="176">
        <v>45</v>
      </c>
      <c r="D9478" s="282">
        <v>87</v>
      </c>
      <c r="E9478" s="265"/>
    </row>
    <row r="9479" spans="1:5">
      <c r="A9479" s="283">
        <v>25665</v>
      </c>
      <c r="B9479" s="176">
        <v>0</v>
      </c>
      <c r="C9479" s="176">
        <v>0</v>
      </c>
      <c r="D9479" s="282">
        <v>87</v>
      </c>
      <c r="E9479" s="265"/>
    </row>
    <row r="9480" spans="1:5">
      <c r="A9480" s="283">
        <v>25666</v>
      </c>
      <c r="B9480" s="176">
        <v>19.600000000000001</v>
      </c>
      <c r="C9480" s="176">
        <v>36.299999999999997</v>
      </c>
      <c r="D9480" s="282">
        <v>87</v>
      </c>
      <c r="E9480" s="265"/>
    </row>
    <row r="9481" spans="1:5">
      <c r="A9481" s="283">
        <v>25667</v>
      </c>
      <c r="B9481" s="176">
        <v>132.80000000000001</v>
      </c>
      <c r="C9481" s="176">
        <v>42.9</v>
      </c>
      <c r="D9481" s="282">
        <v>87</v>
      </c>
      <c r="E9481" s="265"/>
    </row>
    <row r="9482" spans="1:5">
      <c r="A9482" s="283">
        <v>25669</v>
      </c>
      <c r="B9482" s="176">
        <v>37.6</v>
      </c>
      <c r="C9482" s="176">
        <v>39.799999999999997</v>
      </c>
      <c r="D9482" s="282">
        <v>87</v>
      </c>
      <c r="E9482" s="265"/>
    </row>
    <row r="9483" spans="1:5">
      <c r="A9483" s="283">
        <v>25670</v>
      </c>
      <c r="B9483" s="176">
        <v>67.099999999999994</v>
      </c>
      <c r="C9483" s="176">
        <v>39.5</v>
      </c>
      <c r="D9483" s="282">
        <v>87</v>
      </c>
      <c r="E9483" s="265"/>
    </row>
    <row r="9484" spans="1:5">
      <c r="A9484" s="283">
        <v>25671</v>
      </c>
      <c r="B9484" s="176">
        <v>41.2</v>
      </c>
      <c r="C9484" s="176">
        <v>35.5</v>
      </c>
      <c r="D9484" s="282">
        <v>87</v>
      </c>
      <c r="E9484" s="265"/>
    </row>
    <row r="9485" spans="1:5">
      <c r="A9485" s="283">
        <v>25672</v>
      </c>
      <c r="B9485" s="176">
        <v>50.7</v>
      </c>
      <c r="C9485" s="176">
        <v>42.1</v>
      </c>
      <c r="D9485" s="282">
        <v>87</v>
      </c>
      <c r="E9485" s="265"/>
    </row>
    <row r="9486" spans="1:5">
      <c r="A9486" s="283">
        <v>25674</v>
      </c>
      <c r="B9486" s="176">
        <v>47.6</v>
      </c>
      <c r="C9486" s="176">
        <v>38.799999999999997</v>
      </c>
      <c r="D9486" s="282">
        <v>87</v>
      </c>
      <c r="E9486" s="265"/>
    </row>
    <row r="9487" spans="1:5">
      <c r="A9487" s="283">
        <v>25676</v>
      </c>
      <c r="B9487" s="176">
        <v>39.6</v>
      </c>
      <c r="C9487" s="176">
        <v>37.299999999999997</v>
      </c>
      <c r="D9487" s="282">
        <v>87</v>
      </c>
      <c r="E9487" s="265"/>
    </row>
    <row r="9488" spans="1:5">
      <c r="A9488" s="283">
        <v>25678</v>
      </c>
      <c r="B9488" s="176">
        <v>58.1</v>
      </c>
      <c r="C9488" s="176">
        <v>41.4</v>
      </c>
      <c r="D9488" s="282">
        <v>87</v>
      </c>
      <c r="E9488" s="265"/>
    </row>
    <row r="9489" spans="1:5">
      <c r="A9489" s="283">
        <v>25685</v>
      </c>
      <c r="B9489" s="176">
        <v>65.3</v>
      </c>
      <c r="C9489" s="176">
        <v>37.200000000000003</v>
      </c>
      <c r="D9489" s="282">
        <v>87</v>
      </c>
      <c r="E9489" s="265"/>
    </row>
    <row r="9490" spans="1:5">
      <c r="A9490" s="283">
        <v>25686</v>
      </c>
      <c r="B9490" s="176">
        <v>0</v>
      </c>
      <c r="C9490" s="176">
        <v>0</v>
      </c>
      <c r="D9490" s="282">
        <v>87</v>
      </c>
      <c r="E9490" s="265"/>
    </row>
    <row r="9491" spans="1:5">
      <c r="A9491" s="283">
        <v>25688</v>
      </c>
      <c r="B9491" s="176">
        <v>193.8</v>
      </c>
      <c r="C9491" s="176">
        <v>40</v>
      </c>
      <c r="D9491" s="282">
        <v>87</v>
      </c>
      <c r="E9491" s="265"/>
    </row>
    <row r="9492" spans="1:5">
      <c r="A9492" s="283">
        <v>25690</v>
      </c>
      <c r="B9492" s="176">
        <v>93.5</v>
      </c>
      <c r="C9492" s="176">
        <v>38.700000000000003</v>
      </c>
      <c r="D9492" s="282">
        <v>87</v>
      </c>
      <c r="E9492" s="265"/>
    </row>
    <row r="9493" spans="1:5">
      <c r="A9493" s="283">
        <v>25691</v>
      </c>
      <c r="B9493" s="176">
        <v>82.4</v>
      </c>
      <c r="C9493" s="176">
        <v>44.7</v>
      </c>
      <c r="D9493" s="282">
        <v>87</v>
      </c>
      <c r="E9493" s="265"/>
    </row>
    <row r="9494" spans="1:5">
      <c r="A9494" s="283">
        <v>25692</v>
      </c>
      <c r="B9494" s="176">
        <v>70</v>
      </c>
      <c r="C9494" s="176">
        <v>39.799999999999997</v>
      </c>
      <c r="D9494" s="282">
        <v>87</v>
      </c>
      <c r="E9494" s="265"/>
    </row>
    <row r="9495" spans="1:5">
      <c r="A9495" s="283">
        <v>25696</v>
      </c>
      <c r="B9495" s="176">
        <v>64.099999999999994</v>
      </c>
      <c r="C9495" s="176">
        <v>38.9</v>
      </c>
      <c r="D9495" s="282">
        <v>87</v>
      </c>
      <c r="E9495" s="265"/>
    </row>
    <row r="9496" spans="1:5">
      <c r="A9496" s="283">
        <v>25699</v>
      </c>
      <c r="B9496" s="176">
        <v>8.6999999999999993</v>
      </c>
      <c r="C9496" s="176">
        <v>43.5</v>
      </c>
      <c r="D9496" s="282">
        <v>87</v>
      </c>
      <c r="E9496" s="265"/>
    </row>
    <row r="9497" spans="1:5">
      <c r="A9497" s="283">
        <v>25701</v>
      </c>
      <c r="B9497" s="176">
        <v>607.9</v>
      </c>
      <c r="C9497" s="176">
        <v>38.799999999999997</v>
      </c>
      <c r="D9497" s="282">
        <v>135</v>
      </c>
      <c r="E9497" s="265"/>
    </row>
    <row r="9498" spans="1:5">
      <c r="A9498" s="283">
        <v>25702</v>
      </c>
      <c r="B9498" s="176">
        <v>712.7</v>
      </c>
      <c r="C9498" s="176">
        <v>39.299999999999997</v>
      </c>
      <c r="D9498" s="282">
        <v>103</v>
      </c>
      <c r="E9498" s="265"/>
    </row>
    <row r="9499" spans="1:5">
      <c r="A9499" s="283">
        <v>25703</v>
      </c>
      <c r="B9499" s="176">
        <v>4446.3</v>
      </c>
      <c r="C9499" s="176">
        <v>23.4</v>
      </c>
      <c r="D9499" s="282">
        <v>87</v>
      </c>
      <c r="E9499" s="265"/>
    </row>
    <row r="9500" spans="1:5">
      <c r="A9500" s="283">
        <v>25704</v>
      </c>
      <c r="B9500" s="176">
        <v>562.29999999999995</v>
      </c>
      <c r="C9500" s="176">
        <v>41.3</v>
      </c>
      <c r="D9500" s="282">
        <v>95</v>
      </c>
      <c r="E9500" s="265"/>
    </row>
    <row r="9501" spans="1:5">
      <c r="A9501" s="283">
        <v>25705</v>
      </c>
      <c r="B9501" s="176">
        <v>1698.3</v>
      </c>
      <c r="C9501" s="176">
        <v>39.6</v>
      </c>
      <c r="D9501" s="282">
        <v>132</v>
      </c>
      <c r="E9501" s="265"/>
    </row>
    <row r="9502" spans="1:5">
      <c r="A9502" s="283">
        <v>25706</v>
      </c>
      <c r="B9502" s="176">
        <v>0</v>
      </c>
      <c r="C9502" s="176">
        <v>0</v>
      </c>
      <c r="D9502" s="282">
        <v>87</v>
      </c>
      <c r="E9502" s="265"/>
    </row>
    <row r="9503" spans="1:5">
      <c r="A9503" s="283">
        <v>25707</v>
      </c>
      <c r="B9503" s="176">
        <v>0</v>
      </c>
      <c r="C9503" s="176">
        <v>0</v>
      </c>
      <c r="D9503" s="282">
        <v>87</v>
      </c>
      <c r="E9503" s="265"/>
    </row>
    <row r="9504" spans="1:5">
      <c r="A9504" s="283">
        <v>25708</v>
      </c>
      <c r="B9504" s="176">
        <v>0</v>
      </c>
      <c r="C9504" s="176">
        <v>0</v>
      </c>
      <c r="D9504" s="282">
        <v>87</v>
      </c>
      <c r="E9504" s="265"/>
    </row>
    <row r="9505" spans="1:5">
      <c r="A9505" s="283">
        <v>25709</v>
      </c>
      <c r="B9505" s="176">
        <v>0</v>
      </c>
      <c r="C9505" s="176">
        <v>0</v>
      </c>
      <c r="D9505" s="282">
        <v>87</v>
      </c>
      <c r="E9505" s="265"/>
    </row>
    <row r="9506" spans="1:5">
      <c r="A9506" s="283">
        <v>25710</v>
      </c>
      <c r="B9506" s="176">
        <v>0</v>
      </c>
      <c r="C9506" s="176">
        <v>0</v>
      </c>
      <c r="D9506" s="282">
        <v>87</v>
      </c>
      <c r="E9506" s="265"/>
    </row>
    <row r="9507" spans="1:5">
      <c r="A9507" s="283">
        <v>25711</v>
      </c>
      <c r="B9507" s="176">
        <v>0</v>
      </c>
      <c r="C9507" s="176">
        <v>0</v>
      </c>
      <c r="D9507" s="282">
        <v>87</v>
      </c>
      <c r="E9507" s="265"/>
    </row>
    <row r="9508" spans="1:5">
      <c r="A9508" s="283">
        <v>25712</v>
      </c>
      <c r="B9508" s="176">
        <v>0</v>
      </c>
      <c r="C9508" s="176">
        <v>0</v>
      </c>
      <c r="D9508" s="282">
        <v>87</v>
      </c>
      <c r="E9508" s="265"/>
    </row>
    <row r="9509" spans="1:5">
      <c r="A9509" s="283">
        <v>25713</v>
      </c>
      <c r="B9509" s="176">
        <v>0</v>
      </c>
      <c r="C9509" s="176">
        <v>0</v>
      </c>
      <c r="D9509" s="282">
        <v>87</v>
      </c>
      <c r="E9509" s="265"/>
    </row>
    <row r="9510" spans="1:5">
      <c r="A9510" s="283">
        <v>25714</v>
      </c>
      <c r="B9510" s="176">
        <v>0</v>
      </c>
      <c r="C9510" s="176">
        <v>0</v>
      </c>
      <c r="D9510" s="282">
        <v>87</v>
      </c>
      <c r="E9510" s="265"/>
    </row>
    <row r="9511" spans="1:5">
      <c r="A9511" s="283">
        <v>25715</v>
      </c>
      <c r="B9511" s="176">
        <v>0</v>
      </c>
      <c r="C9511" s="176">
        <v>0</v>
      </c>
      <c r="D9511" s="282">
        <v>87</v>
      </c>
      <c r="E9511" s="265"/>
    </row>
    <row r="9512" spans="1:5">
      <c r="A9512" s="283">
        <v>25716</v>
      </c>
      <c r="B9512" s="176">
        <v>0</v>
      </c>
      <c r="C9512" s="176">
        <v>0</v>
      </c>
      <c r="D9512" s="282">
        <v>87</v>
      </c>
      <c r="E9512" s="265"/>
    </row>
    <row r="9513" spans="1:5">
      <c r="A9513" s="283">
        <v>25717</v>
      </c>
      <c r="B9513" s="176">
        <v>0</v>
      </c>
      <c r="C9513" s="176">
        <v>0</v>
      </c>
      <c r="D9513" s="282">
        <v>87</v>
      </c>
      <c r="E9513" s="265"/>
    </row>
    <row r="9514" spans="1:5">
      <c r="A9514" s="283">
        <v>25718</v>
      </c>
      <c r="B9514" s="176">
        <v>0</v>
      </c>
      <c r="C9514" s="176">
        <v>0</v>
      </c>
      <c r="D9514" s="282">
        <v>87</v>
      </c>
      <c r="E9514" s="265"/>
    </row>
    <row r="9515" spans="1:5">
      <c r="A9515" s="283">
        <v>25719</v>
      </c>
      <c r="B9515" s="176">
        <v>0</v>
      </c>
      <c r="C9515" s="176">
        <v>0</v>
      </c>
      <c r="D9515" s="282">
        <v>87</v>
      </c>
      <c r="E9515" s="265"/>
    </row>
    <row r="9516" spans="1:5">
      <c r="A9516" s="283">
        <v>25720</v>
      </c>
      <c r="B9516" s="176">
        <v>0</v>
      </c>
      <c r="C9516" s="176">
        <v>0</v>
      </c>
      <c r="D9516" s="282">
        <v>87</v>
      </c>
      <c r="E9516" s="265"/>
    </row>
    <row r="9517" spans="1:5">
      <c r="A9517" s="283">
        <v>25721</v>
      </c>
      <c r="B9517" s="176">
        <v>0</v>
      </c>
      <c r="C9517" s="176">
        <v>0</v>
      </c>
      <c r="D9517" s="282">
        <v>87</v>
      </c>
      <c r="E9517" s="265"/>
    </row>
    <row r="9518" spans="1:5">
      <c r="A9518" s="283">
        <v>25722</v>
      </c>
      <c r="B9518" s="176">
        <v>0</v>
      </c>
      <c r="C9518" s="176">
        <v>0</v>
      </c>
      <c r="D9518" s="282">
        <v>87</v>
      </c>
      <c r="E9518" s="265"/>
    </row>
    <row r="9519" spans="1:5">
      <c r="A9519" s="283">
        <v>25723</v>
      </c>
      <c r="B9519" s="176">
        <v>0</v>
      </c>
      <c r="C9519" s="176">
        <v>0</v>
      </c>
      <c r="D9519" s="282">
        <v>87</v>
      </c>
      <c r="E9519" s="265"/>
    </row>
    <row r="9520" spans="1:5">
      <c r="A9520" s="283">
        <v>25724</v>
      </c>
      <c r="B9520" s="176">
        <v>0</v>
      </c>
      <c r="C9520" s="176">
        <v>0</v>
      </c>
      <c r="D9520" s="282">
        <v>87</v>
      </c>
      <c r="E9520" s="265"/>
    </row>
    <row r="9521" spans="1:5">
      <c r="A9521" s="283">
        <v>25725</v>
      </c>
      <c r="B9521" s="176">
        <v>0</v>
      </c>
      <c r="C9521" s="176">
        <v>0</v>
      </c>
      <c r="D9521" s="282">
        <v>87</v>
      </c>
      <c r="E9521" s="265"/>
    </row>
    <row r="9522" spans="1:5">
      <c r="A9522" s="283">
        <v>25726</v>
      </c>
      <c r="B9522" s="176">
        <v>0</v>
      </c>
      <c r="C9522" s="176">
        <v>0</v>
      </c>
      <c r="D9522" s="282">
        <v>87</v>
      </c>
      <c r="E9522" s="265"/>
    </row>
    <row r="9523" spans="1:5">
      <c r="A9523" s="283">
        <v>25727</v>
      </c>
      <c r="B9523" s="176">
        <v>0</v>
      </c>
      <c r="C9523" s="176">
        <v>0</v>
      </c>
      <c r="D9523" s="282">
        <v>87</v>
      </c>
      <c r="E9523" s="265"/>
    </row>
    <row r="9524" spans="1:5">
      <c r="A9524" s="283">
        <v>25728</v>
      </c>
      <c r="B9524" s="176">
        <v>0</v>
      </c>
      <c r="C9524" s="176">
        <v>0</v>
      </c>
      <c r="D9524" s="282">
        <v>87</v>
      </c>
      <c r="E9524" s="265"/>
    </row>
    <row r="9525" spans="1:5">
      <c r="A9525" s="283">
        <v>25729</v>
      </c>
      <c r="B9525" s="176">
        <v>0</v>
      </c>
      <c r="C9525" s="176">
        <v>0</v>
      </c>
      <c r="D9525" s="282">
        <v>87</v>
      </c>
      <c r="E9525" s="265"/>
    </row>
    <row r="9526" spans="1:5">
      <c r="A9526" s="283">
        <v>25755</v>
      </c>
      <c r="B9526" s="176">
        <v>0</v>
      </c>
      <c r="C9526" s="176">
        <v>0</v>
      </c>
      <c r="D9526" s="282">
        <v>87</v>
      </c>
      <c r="E9526" s="265"/>
    </row>
    <row r="9527" spans="1:5">
      <c r="A9527" s="283">
        <v>25770</v>
      </c>
      <c r="B9527" s="176">
        <v>0</v>
      </c>
      <c r="C9527" s="176">
        <v>0</v>
      </c>
      <c r="D9527" s="282">
        <v>87</v>
      </c>
      <c r="E9527" s="265"/>
    </row>
    <row r="9528" spans="1:5">
      <c r="A9528" s="283">
        <v>25771</v>
      </c>
      <c r="B9528" s="176">
        <v>0</v>
      </c>
      <c r="C9528" s="176">
        <v>0</v>
      </c>
      <c r="D9528" s="282">
        <v>87</v>
      </c>
      <c r="E9528" s="265"/>
    </row>
    <row r="9529" spans="1:5">
      <c r="A9529" s="283">
        <v>25772</v>
      </c>
      <c r="B9529" s="176">
        <v>0</v>
      </c>
      <c r="C9529" s="176">
        <v>0</v>
      </c>
      <c r="D9529" s="282">
        <v>87</v>
      </c>
      <c r="E9529" s="265"/>
    </row>
    <row r="9530" spans="1:5">
      <c r="A9530" s="283">
        <v>25773</v>
      </c>
      <c r="B9530" s="176">
        <v>0</v>
      </c>
      <c r="C9530" s="176">
        <v>0</v>
      </c>
      <c r="D9530" s="282">
        <v>87</v>
      </c>
      <c r="E9530" s="265"/>
    </row>
    <row r="9531" spans="1:5">
      <c r="A9531" s="283">
        <v>25774</v>
      </c>
      <c r="B9531" s="176">
        <v>0</v>
      </c>
      <c r="C9531" s="176">
        <v>0</v>
      </c>
      <c r="D9531" s="282">
        <v>87</v>
      </c>
      <c r="E9531" s="265"/>
    </row>
    <row r="9532" spans="1:5">
      <c r="A9532" s="283">
        <v>25775</v>
      </c>
      <c r="B9532" s="176">
        <v>0</v>
      </c>
      <c r="C9532" s="176">
        <v>0</v>
      </c>
      <c r="D9532" s="282">
        <v>87</v>
      </c>
      <c r="E9532" s="265"/>
    </row>
    <row r="9533" spans="1:5">
      <c r="A9533" s="283">
        <v>25776</v>
      </c>
      <c r="B9533" s="176">
        <v>0</v>
      </c>
      <c r="C9533" s="176">
        <v>0</v>
      </c>
      <c r="D9533" s="282">
        <v>87</v>
      </c>
      <c r="E9533" s="265"/>
    </row>
    <row r="9534" spans="1:5">
      <c r="A9534" s="283">
        <v>25777</v>
      </c>
      <c r="B9534" s="176">
        <v>0</v>
      </c>
      <c r="C9534" s="176">
        <v>0</v>
      </c>
      <c r="D9534" s="282">
        <v>87</v>
      </c>
      <c r="E9534" s="265"/>
    </row>
    <row r="9535" spans="1:5">
      <c r="A9535" s="283">
        <v>25778</v>
      </c>
      <c r="B9535" s="176">
        <v>0</v>
      </c>
      <c r="C9535" s="176">
        <v>0</v>
      </c>
      <c r="D9535" s="282">
        <v>87</v>
      </c>
      <c r="E9535" s="265"/>
    </row>
    <row r="9536" spans="1:5">
      <c r="A9536" s="283">
        <v>25779</v>
      </c>
      <c r="B9536" s="176">
        <v>0</v>
      </c>
      <c r="C9536" s="176">
        <v>0</v>
      </c>
      <c r="D9536" s="282">
        <v>87</v>
      </c>
      <c r="E9536" s="265"/>
    </row>
    <row r="9537" spans="1:5">
      <c r="A9537" s="283">
        <v>25801</v>
      </c>
      <c r="B9537" s="176">
        <v>379.6</v>
      </c>
      <c r="C9537" s="176">
        <v>42.8</v>
      </c>
      <c r="D9537" s="282">
        <v>135</v>
      </c>
      <c r="E9537" s="265"/>
    </row>
    <row r="9538" spans="1:5">
      <c r="A9538" s="283">
        <v>25802</v>
      </c>
      <c r="B9538" s="176">
        <v>0</v>
      </c>
      <c r="C9538" s="176">
        <v>0</v>
      </c>
      <c r="D9538" s="282">
        <v>87</v>
      </c>
      <c r="E9538" s="265"/>
    </row>
    <row r="9539" spans="1:5">
      <c r="A9539" s="283">
        <v>25810</v>
      </c>
      <c r="B9539" s="176">
        <v>25.9</v>
      </c>
      <c r="C9539" s="176">
        <v>42.6</v>
      </c>
      <c r="D9539" s="282">
        <v>87</v>
      </c>
      <c r="E9539" s="265"/>
    </row>
    <row r="9540" spans="1:5">
      <c r="A9540" s="283">
        <v>25811</v>
      </c>
      <c r="B9540" s="176">
        <v>49.4</v>
      </c>
      <c r="C9540" s="176">
        <v>42.2</v>
      </c>
      <c r="D9540" s="282">
        <v>87</v>
      </c>
      <c r="E9540" s="265"/>
    </row>
    <row r="9541" spans="1:5">
      <c r="A9541" s="283">
        <v>25812</v>
      </c>
      <c r="B9541" s="176">
        <v>46.6</v>
      </c>
      <c r="C9541" s="176">
        <v>45.1</v>
      </c>
      <c r="D9541" s="282">
        <v>96</v>
      </c>
      <c r="E9541" s="265"/>
    </row>
    <row r="9542" spans="1:5">
      <c r="A9542" s="283">
        <v>25813</v>
      </c>
      <c r="B9542" s="176">
        <v>158.80000000000001</v>
      </c>
      <c r="C9542" s="176">
        <v>38.299999999999997</v>
      </c>
      <c r="D9542" s="282">
        <v>103</v>
      </c>
      <c r="E9542" s="265"/>
    </row>
    <row r="9543" spans="1:5">
      <c r="A9543" s="283">
        <v>25817</v>
      </c>
      <c r="B9543" s="176">
        <v>113.1</v>
      </c>
      <c r="C9543" s="176">
        <v>40.799999999999997</v>
      </c>
      <c r="D9543" s="282">
        <v>87</v>
      </c>
      <c r="E9543" s="265"/>
    </row>
    <row r="9544" spans="1:5">
      <c r="A9544" s="283">
        <v>25818</v>
      </c>
      <c r="B9544" s="176">
        <v>188.9</v>
      </c>
      <c r="C9544" s="176">
        <v>39.200000000000003</v>
      </c>
      <c r="D9544" s="282">
        <v>87</v>
      </c>
      <c r="E9544" s="265"/>
    </row>
    <row r="9545" spans="1:5">
      <c r="A9545" s="283">
        <v>25820</v>
      </c>
      <c r="B9545" s="176">
        <v>23.2</v>
      </c>
      <c r="C9545" s="176">
        <v>42.4</v>
      </c>
      <c r="D9545" s="282">
        <v>87</v>
      </c>
      <c r="E9545" s="265"/>
    </row>
    <row r="9546" spans="1:5">
      <c r="A9546" s="283">
        <v>25823</v>
      </c>
      <c r="B9546" s="176">
        <v>56</v>
      </c>
      <c r="C9546" s="176">
        <v>43.5</v>
      </c>
      <c r="D9546" s="282">
        <v>87</v>
      </c>
      <c r="E9546" s="265"/>
    </row>
    <row r="9547" spans="1:5">
      <c r="A9547" s="283">
        <v>25825</v>
      </c>
      <c r="B9547" s="176">
        <v>107.1</v>
      </c>
      <c r="C9547" s="176">
        <v>43.9</v>
      </c>
      <c r="D9547" s="282">
        <v>87</v>
      </c>
      <c r="E9547" s="265"/>
    </row>
    <row r="9548" spans="1:5">
      <c r="A9548" s="283">
        <v>25826</v>
      </c>
      <c r="B9548" s="176">
        <v>0</v>
      </c>
      <c r="C9548" s="176">
        <v>0</v>
      </c>
      <c r="D9548" s="282">
        <v>87</v>
      </c>
      <c r="E9548" s="265"/>
    </row>
    <row r="9549" spans="1:5">
      <c r="A9549" s="283">
        <v>25827</v>
      </c>
      <c r="B9549" s="176">
        <v>492.3</v>
      </c>
      <c r="C9549" s="176">
        <v>41.2</v>
      </c>
      <c r="D9549" s="282">
        <v>120</v>
      </c>
      <c r="E9549" s="265"/>
    </row>
    <row r="9550" spans="1:5">
      <c r="A9550" s="283">
        <v>25831</v>
      </c>
      <c r="B9550" s="176">
        <v>18.5</v>
      </c>
      <c r="C9550" s="176">
        <v>42.4</v>
      </c>
      <c r="D9550" s="282">
        <v>87</v>
      </c>
      <c r="E9550" s="265"/>
    </row>
    <row r="9551" spans="1:5">
      <c r="A9551" s="283">
        <v>25832</v>
      </c>
      <c r="B9551" s="176">
        <v>327.10000000000002</v>
      </c>
      <c r="C9551" s="176">
        <v>41.7</v>
      </c>
      <c r="D9551" s="282">
        <v>87</v>
      </c>
      <c r="E9551" s="265"/>
    </row>
    <row r="9552" spans="1:5">
      <c r="A9552" s="283">
        <v>25836</v>
      </c>
      <c r="B9552" s="176">
        <v>74.5</v>
      </c>
      <c r="C9552" s="176">
        <v>45.3</v>
      </c>
      <c r="D9552" s="282">
        <v>87</v>
      </c>
      <c r="E9552" s="265"/>
    </row>
    <row r="9553" spans="1:5">
      <c r="A9553" s="283">
        <v>25837</v>
      </c>
      <c r="B9553" s="176">
        <v>23.6</v>
      </c>
      <c r="C9553" s="176">
        <v>43.8</v>
      </c>
      <c r="D9553" s="282">
        <v>87</v>
      </c>
      <c r="E9553" s="265"/>
    </row>
    <row r="9554" spans="1:5">
      <c r="A9554" s="283">
        <v>25839</v>
      </c>
      <c r="B9554" s="176">
        <v>111.9</v>
      </c>
      <c r="C9554" s="176">
        <v>40.5</v>
      </c>
      <c r="D9554" s="282">
        <v>87</v>
      </c>
      <c r="E9554" s="265"/>
    </row>
    <row r="9555" spans="1:5">
      <c r="A9555" s="283">
        <v>25840</v>
      </c>
      <c r="B9555" s="176">
        <v>118.7</v>
      </c>
      <c r="C9555" s="176">
        <v>43</v>
      </c>
      <c r="D9555" s="282">
        <v>102</v>
      </c>
      <c r="E9555" s="265"/>
    </row>
    <row r="9556" spans="1:5">
      <c r="A9556" s="283">
        <v>25841</v>
      </c>
      <c r="B9556" s="176">
        <v>28.3</v>
      </c>
      <c r="C9556" s="176">
        <v>43.7</v>
      </c>
      <c r="D9556" s="282">
        <v>87</v>
      </c>
      <c r="E9556" s="265"/>
    </row>
    <row r="9557" spans="1:5">
      <c r="A9557" s="283">
        <v>25843</v>
      </c>
      <c r="B9557" s="176">
        <v>110.3</v>
      </c>
      <c r="C9557" s="176">
        <v>44.9</v>
      </c>
      <c r="D9557" s="282">
        <v>87</v>
      </c>
      <c r="E9557" s="265"/>
    </row>
    <row r="9558" spans="1:5">
      <c r="A9558" s="283">
        <v>25844</v>
      </c>
      <c r="B9558" s="176">
        <v>89.6</v>
      </c>
      <c r="C9558" s="176">
        <v>40.799999999999997</v>
      </c>
      <c r="D9558" s="282">
        <v>87</v>
      </c>
      <c r="E9558" s="265"/>
    </row>
    <row r="9559" spans="1:5">
      <c r="A9559" s="283">
        <v>25845</v>
      </c>
      <c r="B9559" s="176">
        <v>27.6</v>
      </c>
      <c r="C9559" s="176">
        <v>41.4</v>
      </c>
      <c r="D9559" s="282">
        <v>87</v>
      </c>
      <c r="E9559" s="265"/>
    </row>
    <row r="9560" spans="1:5">
      <c r="A9560" s="283">
        <v>25846</v>
      </c>
      <c r="B9560" s="176">
        <v>0</v>
      </c>
      <c r="C9560" s="176">
        <v>0</v>
      </c>
      <c r="D9560" s="282">
        <v>87</v>
      </c>
      <c r="E9560" s="265"/>
    </row>
    <row r="9561" spans="1:5">
      <c r="A9561" s="283">
        <v>25848</v>
      </c>
      <c r="B9561" s="176">
        <v>26.7</v>
      </c>
      <c r="C9561" s="176">
        <v>41.8</v>
      </c>
      <c r="D9561" s="282">
        <v>87</v>
      </c>
      <c r="E9561" s="265"/>
    </row>
    <row r="9562" spans="1:5">
      <c r="A9562" s="283">
        <v>25849</v>
      </c>
      <c r="B9562" s="176">
        <v>106.7</v>
      </c>
      <c r="C9562" s="176">
        <v>40.1</v>
      </c>
      <c r="D9562" s="282">
        <v>87</v>
      </c>
      <c r="E9562" s="265"/>
    </row>
    <row r="9563" spans="1:5">
      <c r="A9563" s="283">
        <v>25851</v>
      </c>
      <c r="B9563" s="176">
        <v>0</v>
      </c>
      <c r="C9563" s="176">
        <v>0</v>
      </c>
      <c r="D9563" s="282">
        <v>87</v>
      </c>
      <c r="E9563" s="265"/>
    </row>
    <row r="9564" spans="1:5">
      <c r="A9564" s="283">
        <v>25853</v>
      </c>
      <c r="B9564" s="176">
        <v>13.3</v>
      </c>
      <c r="C9564" s="176">
        <v>43.8</v>
      </c>
      <c r="D9564" s="282">
        <v>87</v>
      </c>
      <c r="E9564" s="265"/>
    </row>
    <row r="9565" spans="1:5">
      <c r="A9565" s="283">
        <v>25854</v>
      </c>
      <c r="B9565" s="176">
        <v>28.5</v>
      </c>
      <c r="C9565" s="176">
        <v>44.2</v>
      </c>
      <c r="D9565" s="282">
        <v>87</v>
      </c>
      <c r="E9565" s="265"/>
    </row>
    <row r="9566" spans="1:5">
      <c r="A9566" s="283">
        <v>25855</v>
      </c>
      <c r="B9566" s="176">
        <v>161.9</v>
      </c>
      <c r="C9566" s="176">
        <v>41.4</v>
      </c>
      <c r="D9566" s="282">
        <v>87</v>
      </c>
      <c r="E9566" s="265"/>
    </row>
    <row r="9567" spans="1:5">
      <c r="A9567" s="283">
        <v>25857</v>
      </c>
      <c r="B9567" s="176">
        <v>15.4</v>
      </c>
      <c r="C9567" s="176">
        <v>42.3</v>
      </c>
      <c r="D9567" s="282">
        <v>87</v>
      </c>
      <c r="E9567" s="265"/>
    </row>
    <row r="9568" spans="1:5">
      <c r="A9568" s="283">
        <v>25860</v>
      </c>
      <c r="B9568" s="176">
        <v>0</v>
      </c>
      <c r="C9568" s="176">
        <v>0</v>
      </c>
      <c r="D9568" s="282">
        <v>87</v>
      </c>
      <c r="E9568" s="265"/>
    </row>
    <row r="9569" spans="1:5">
      <c r="A9569" s="283">
        <v>25862</v>
      </c>
      <c r="B9569" s="176">
        <v>36.299999999999997</v>
      </c>
      <c r="C9569" s="176">
        <v>42.9</v>
      </c>
      <c r="D9569" s="282">
        <v>87</v>
      </c>
      <c r="E9569" s="265"/>
    </row>
    <row r="9570" spans="1:5">
      <c r="A9570" s="283">
        <v>25864</v>
      </c>
      <c r="B9570" s="176">
        <v>68.3</v>
      </c>
      <c r="C9570" s="176">
        <v>41.9</v>
      </c>
      <c r="D9570" s="282">
        <v>87</v>
      </c>
      <c r="E9570" s="265"/>
    </row>
    <row r="9571" spans="1:5">
      <c r="A9571" s="283">
        <v>25865</v>
      </c>
      <c r="B9571" s="176">
        <v>80.5</v>
      </c>
      <c r="C9571" s="176">
        <v>39.5</v>
      </c>
      <c r="D9571" s="282">
        <v>87</v>
      </c>
      <c r="E9571" s="265"/>
    </row>
    <row r="9572" spans="1:5">
      <c r="A9572" s="283">
        <v>25866</v>
      </c>
      <c r="B9572" s="176">
        <v>115.4</v>
      </c>
      <c r="C9572" s="176">
        <v>38.6</v>
      </c>
      <c r="D9572" s="282">
        <v>87</v>
      </c>
      <c r="E9572" s="265"/>
    </row>
    <row r="9573" spans="1:5">
      <c r="A9573" s="283">
        <v>25868</v>
      </c>
      <c r="B9573" s="176">
        <v>24.5</v>
      </c>
      <c r="C9573" s="176">
        <v>44.7</v>
      </c>
      <c r="D9573" s="282">
        <v>87</v>
      </c>
      <c r="E9573" s="265"/>
    </row>
    <row r="9574" spans="1:5">
      <c r="A9574" s="283">
        <v>25870</v>
      </c>
      <c r="B9574" s="176">
        <v>57.8</v>
      </c>
      <c r="C9574" s="176">
        <v>41.9</v>
      </c>
      <c r="D9574" s="282">
        <v>87</v>
      </c>
      <c r="E9574" s="265"/>
    </row>
    <row r="9575" spans="1:5">
      <c r="A9575" s="283">
        <v>25871</v>
      </c>
      <c r="B9575" s="176">
        <v>528.9</v>
      </c>
      <c r="C9575" s="176">
        <v>40.1</v>
      </c>
      <c r="D9575" s="282">
        <v>87</v>
      </c>
      <c r="E9575" s="265"/>
    </row>
    <row r="9576" spans="1:5">
      <c r="A9576" s="283">
        <v>25873</v>
      </c>
      <c r="B9576" s="176">
        <v>0</v>
      </c>
      <c r="C9576" s="176">
        <v>0</v>
      </c>
      <c r="D9576" s="282">
        <v>87</v>
      </c>
      <c r="E9576" s="265"/>
    </row>
    <row r="9577" spans="1:5">
      <c r="A9577" s="283">
        <v>25876</v>
      </c>
      <c r="B9577" s="176">
        <v>42.7</v>
      </c>
      <c r="C9577" s="176">
        <v>41.7</v>
      </c>
      <c r="D9577" s="282">
        <v>87</v>
      </c>
      <c r="E9577" s="265"/>
    </row>
    <row r="9578" spans="1:5">
      <c r="A9578" s="283">
        <v>25878</v>
      </c>
      <c r="B9578" s="176">
        <v>24.3</v>
      </c>
      <c r="C9578" s="176">
        <v>42.8</v>
      </c>
      <c r="D9578" s="282">
        <v>87</v>
      </c>
      <c r="E9578" s="265"/>
    </row>
    <row r="9579" spans="1:5">
      <c r="A9579" s="283">
        <v>25879</v>
      </c>
      <c r="B9579" s="176">
        <v>114.1</v>
      </c>
      <c r="C9579" s="176">
        <v>39.299999999999997</v>
      </c>
      <c r="D9579" s="282">
        <v>87</v>
      </c>
      <c r="E9579" s="265"/>
    </row>
    <row r="9580" spans="1:5">
      <c r="A9580" s="283">
        <v>25880</v>
      </c>
      <c r="B9580" s="176">
        <v>277.2</v>
      </c>
      <c r="C9580" s="176">
        <v>38.200000000000003</v>
      </c>
      <c r="D9580" s="282">
        <v>127</v>
      </c>
      <c r="E9580" s="265"/>
    </row>
    <row r="9581" spans="1:5">
      <c r="A9581" s="283">
        <v>25882</v>
      </c>
      <c r="B9581" s="176">
        <v>30.7</v>
      </c>
      <c r="C9581" s="176">
        <v>43.2</v>
      </c>
      <c r="D9581" s="282">
        <v>95</v>
      </c>
      <c r="E9581" s="265"/>
    </row>
    <row r="9582" spans="1:5">
      <c r="A9582" s="283">
        <v>25901</v>
      </c>
      <c r="B9582" s="176">
        <v>277.8</v>
      </c>
      <c r="C9582" s="176">
        <v>42</v>
      </c>
      <c r="D9582" s="282">
        <v>87</v>
      </c>
      <c r="E9582" s="265"/>
    </row>
    <row r="9583" spans="1:5">
      <c r="A9583" s="283">
        <v>25902</v>
      </c>
      <c r="B9583" s="176">
        <v>16</v>
      </c>
      <c r="C9583" s="176">
        <v>42.9</v>
      </c>
      <c r="D9583" s="282">
        <v>87</v>
      </c>
      <c r="E9583" s="265"/>
    </row>
    <row r="9584" spans="1:5">
      <c r="A9584" s="283">
        <v>25904</v>
      </c>
      <c r="B9584" s="176">
        <v>27.9</v>
      </c>
      <c r="C9584" s="176">
        <v>40.1</v>
      </c>
      <c r="D9584" s="282">
        <v>87</v>
      </c>
      <c r="E9584" s="265"/>
    </row>
    <row r="9585" spans="1:5">
      <c r="A9585" s="283">
        <v>25906</v>
      </c>
      <c r="B9585" s="176">
        <v>0</v>
      </c>
      <c r="C9585" s="176">
        <v>0</v>
      </c>
      <c r="D9585" s="282">
        <v>87</v>
      </c>
      <c r="E9585" s="265"/>
    </row>
    <row r="9586" spans="1:5">
      <c r="A9586" s="283">
        <v>25907</v>
      </c>
      <c r="B9586" s="176">
        <v>12.5</v>
      </c>
      <c r="C9586" s="176">
        <v>39</v>
      </c>
      <c r="D9586" s="282">
        <v>87</v>
      </c>
      <c r="E9586" s="265"/>
    </row>
    <row r="9587" spans="1:5">
      <c r="A9587" s="283">
        <v>25908</v>
      </c>
      <c r="B9587" s="176">
        <v>169.3</v>
      </c>
      <c r="C9587" s="176">
        <v>45.1</v>
      </c>
      <c r="D9587" s="282">
        <v>87</v>
      </c>
      <c r="E9587" s="265"/>
    </row>
    <row r="9588" spans="1:5">
      <c r="A9588" s="283">
        <v>25909</v>
      </c>
      <c r="B9588" s="176">
        <v>0</v>
      </c>
      <c r="C9588" s="176">
        <v>0</v>
      </c>
      <c r="D9588" s="282">
        <v>87</v>
      </c>
      <c r="E9588" s="265"/>
    </row>
    <row r="9589" spans="1:5">
      <c r="A9589" s="283">
        <v>25911</v>
      </c>
      <c r="B9589" s="176">
        <v>499.9</v>
      </c>
      <c r="C9589" s="176">
        <v>40</v>
      </c>
      <c r="D9589" s="282">
        <v>87</v>
      </c>
      <c r="E9589" s="265"/>
    </row>
    <row r="9590" spans="1:5">
      <c r="A9590" s="283">
        <v>25913</v>
      </c>
      <c r="B9590" s="176">
        <v>29.8</v>
      </c>
      <c r="C9590" s="176">
        <v>41.7</v>
      </c>
      <c r="D9590" s="282">
        <v>87</v>
      </c>
      <c r="E9590" s="265"/>
    </row>
    <row r="9591" spans="1:5">
      <c r="A9591" s="283">
        <v>25915</v>
      </c>
      <c r="B9591" s="176">
        <v>26.7</v>
      </c>
      <c r="C9591" s="176">
        <v>40.9</v>
      </c>
      <c r="D9591" s="282">
        <v>87</v>
      </c>
      <c r="E9591" s="265"/>
    </row>
    <row r="9592" spans="1:5">
      <c r="A9592" s="283">
        <v>25916</v>
      </c>
      <c r="B9592" s="176">
        <v>83.4</v>
      </c>
      <c r="C9592" s="176">
        <v>45.9</v>
      </c>
      <c r="D9592" s="282">
        <v>87</v>
      </c>
      <c r="E9592" s="265"/>
    </row>
    <row r="9593" spans="1:5">
      <c r="A9593" s="283">
        <v>25917</v>
      </c>
      <c r="B9593" s="176">
        <v>62.9</v>
      </c>
      <c r="C9593" s="176">
        <v>44.1</v>
      </c>
      <c r="D9593" s="282">
        <v>87</v>
      </c>
      <c r="E9593" s="265"/>
    </row>
    <row r="9594" spans="1:5">
      <c r="A9594" s="283">
        <v>25918</v>
      </c>
      <c r="B9594" s="176">
        <v>127.4</v>
      </c>
      <c r="C9594" s="176">
        <v>40.700000000000003</v>
      </c>
      <c r="D9594" s="282">
        <v>87</v>
      </c>
      <c r="E9594" s="265"/>
    </row>
    <row r="9595" spans="1:5">
      <c r="A9595" s="283">
        <v>25919</v>
      </c>
      <c r="B9595" s="176">
        <v>167.5</v>
      </c>
      <c r="C9595" s="176">
        <v>38.6</v>
      </c>
      <c r="D9595" s="282">
        <v>87</v>
      </c>
      <c r="E9595" s="265"/>
    </row>
    <row r="9596" spans="1:5">
      <c r="A9596" s="283">
        <v>25920</v>
      </c>
      <c r="B9596" s="176">
        <v>34.6</v>
      </c>
      <c r="C9596" s="176">
        <v>39</v>
      </c>
      <c r="D9596" s="282">
        <v>87</v>
      </c>
      <c r="E9596" s="265"/>
    </row>
    <row r="9597" spans="1:5">
      <c r="A9597" s="283">
        <v>25921</v>
      </c>
      <c r="B9597" s="176">
        <v>0</v>
      </c>
      <c r="C9597" s="176">
        <v>0</v>
      </c>
      <c r="D9597" s="282">
        <v>87</v>
      </c>
      <c r="E9597" s="265"/>
    </row>
    <row r="9598" spans="1:5">
      <c r="A9598" s="283">
        <v>25922</v>
      </c>
      <c r="B9598" s="176">
        <v>29</v>
      </c>
      <c r="C9598" s="176">
        <v>40.200000000000003</v>
      </c>
      <c r="D9598" s="282">
        <v>87</v>
      </c>
      <c r="E9598" s="265"/>
    </row>
    <row r="9599" spans="1:5">
      <c r="A9599" s="283">
        <v>25927</v>
      </c>
      <c r="B9599" s="176">
        <v>0</v>
      </c>
      <c r="C9599" s="176">
        <v>0</v>
      </c>
      <c r="D9599" s="282">
        <v>87</v>
      </c>
      <c r="E9599" s="265"/>
    </row>
    <row r="9600" spans="1:5">
      <c r="A9600" s="283">
        <v>25928</v>
      </c>
      <c r="B9600" s="176">
        <v>40.9</v>
      </c>
      <c r="C9600" s="176">
        <v>41.3</v>
      </c>
      <c r="D9600" s="282">
        <v>87</v>
      </c>
      <c r="E9600" s="265"/>
    </row>
    <row r="9601" spans="1:5">
      <c r="A9601" s="283">
        <v>25932</v>
      </c>
      <c r="B9601" s="176">
        <v>68.900000000000006</v>
      </c>
      <c r="C9601" s="176">
        <v>40.700000000000003</v>
      </c>
      <c r="D9601" s="282">
        <v>87</v>
      </c>
      <c r="E9601" s="265"/>
    </row>
    <row r="9602" spans="1:5">
      <c r="A9602" s="283">
        <v>25936</v>
      </c>
      <c r="B9602" s="176">
        <v>27.1</v>
      </c>
      <c r="C9602" s="176">
        <v>40.799999999999997</v>
      </c>
      <c r="D9602" s="282">
        <v>87</v>
      </c>
      <c r="E9602" s="265"/>
    </row>
    <row r="9603" spans="1:5">
      <c r="A9603" s="283">
        <v>25938</v>
      </c>
      <c r="B9603" s="176">
        <v>54.8</v>
      </c>
      <c r="C9603" s="176">
        <v>43.4</v>
      </c>
      <c r="D9603" s="282">
        <v>87</v>
      </c>
      <c r="E9603" s="265"/>
    </row>
    <row r="9604" spans="1:5">
      <c r="A9604" s="283">
        <v>25942</v>
      </c>
      <c r="B9604" s="176">
        <v>13.6</v>
      </c>
      <c r="C9604" s="176">
        <v>42.2</v>
      </c>
      <c r="D9604" s="282">
        <v>87</v>
      </c>
      <c r="E9604" s="265"/>
    </row>
    <row r="9605" spans="1:5">
      <c r="A9605" s="283">
        <v>25951</v>
      </c>
      <c r="B9605" s="176">
        <v>39.9</v>
      </c>
      <c r="C9605" s="176">
        <v>47</v>
      </c>
      <c r="D9605" s="282">
        <v>87</v>
      </c>
      <c r="E9605" s="265"/>
    </row>
    <row r="9606" spans="1:5">
      <c r="A9606" s="283">
        <v>25958</v>
      </c>
      <c r="B9606" s="176">
        <v>31.7</v>
      </c>
      <c r="C9606" s="176">
        <v>44.5</v>
      </c>
      <c r="D9606" s="282">
        <v>87</v>
      </c>
      <c r="E9606" s="265"/>
    </row>
    <row r="9607" spans="1:5">
      <c r="A9607" s="283">
        <v>25962</v>
      </c>
      <c r="B9607" s="176">
        <v>88.4</v>
      </c>
      <c r="C9607" s="176">
        <v>45.5</v>
      </c>
      <c r="D9607" s="282">
        <v>87</v>
      </c>
      <c r="E9607" s="265"/>
    </row>
    <row r="9608" spans="1:5">
      <c r="A9608" s="283">
        <v>25966</v>
      </c>
      <c r="B9608" s="176">
        <v>615.20000000000005</v>
      </c>
      <c r="C9608" s="176">
        <v>49.6</v>
      </c>
      <c r="D9608" s="282">
        <v>87</v>
      </c>
      <c r="E9608" s="265"/>
    </row>
    <row r="9609" spans="1:5">
      <c r="A9609" s="283">
        <v>25969</v>
      </c>
      <c r="B9609" s="176">
        <v>21.8</v>
      </c>
      <c r="C9609" s="176">
        <v>43.7</v>
      </c>
      <c r="D9609" s="282">
        <v>87</v>
      </c>
      <c r="E9609" s="265"/>
    </row>
    <row r="9610" spans="1:5">
      <c r="A9610" s="283">
        <v>25971</v>
      </c>
      <c r="B9610" s="176">
        <v>33.6</v>
      </c>
      <c r="C9610" s="176">
        <v>45.4</v>
      </c>
      <c r="D9610" s="282">
        <v>87</v>
      </c>
      <c r="E9610" s="265"/>
    </row>
    <row r="9611" spans="1:5">
      <c r="A9611" s="283">
        <v>25972</v>
      </c>
      <c r="B9611" s="176">
        <v>21</v>
      </c>
      <c r="C9611" s="176">
        <v>45.2</v>
      </c>
      <c r="D9611" s="282">
        <v>87</v>
      </c>
      <c r="E9611" s="265"/>
    </row>
    <row r="9612" spans="1:5">
      <c r="A9612" s="283">
        <v>25976</v>
      </c>
      <c r="B9612" s="176">
        <v>29.5</v>
      </c>
      <c r="C9612" s="176">
        <v>46.2</v>
      </c>
      <c r="D9612" s="282">
        <v>87</v>
      </c>
      <c r="E9612" s="265"/>
    </row>
    <row r="9613" spans="1:5">
      <c r="A9613" s="283">
        <v>25977</v>
      </c>
      <c r="B9613" s="176">
        <v>35.1</v>
      </c>
      <c r="C9613" s="176">
        <v>50</v>
      </c>
      <c r="D9613" s="282">
        <v>87</v>
      </c>
      <c r="E9613" s="265"/>
    </row>
    <row r="9614" spans="1:5">
      <c r="A9614" s="283">
        <v>25978</v>
      </c>
      <c r="B9614" s="176">
        <v>31.4</v>
      </c>
      <c r="C9614" s="176">
        <v>45.6</v>
      </c>
      <c r="D9614" s="282">
        <v>87</v>
      </c>
      <c r="E9614" s="265"/>
    </row>
    <row r="9615" spans="1:5">
      <c r="A9615" s="283">
        <v>25979</v>
      </c>
      <c r="B9615" s="176">
        <v>24.3</v>
      </c>
      <c r="C9615" s="176">
        <v>46.2</v>
      </c>
      <c r="D9615" s="282">
        <v>87</v>
      </c>
      <c r="E9615" s="265"/>
    </row>
    <row r="9616" spans="1:5">
      <c r="A9616" s="283">
        <v>25981</v>
      </c>
      <c r="B9616" s="176">
        <v>35.1</v>
      </c>
      <c r="C9616" s="176">
        <v>45.7</v>
      </c>
      <c r="D9616" s="282">
        <v>87</v>
      </c>
      <c r="E9616" s="265"/>
    </row>
    <row r="9617" spans="1:5">
      <c r="A9617" s="283">
        <v>25984</v>
      </c>
      <c r="B9617" s="176">
        <v>15.4</v>
      </c>
      <c r="C9617" s="176">
        <v>43.7</v>
      </c>
      <c r="D9617" s="282">
        <v>87</v>
      </c>
      <c r="E9617" s="265"/>
    </row>
    <row r="9618" spans="1:5">
      <c r="A9618" s="283">
        <v>25985</v>
      </c>
      <c r="B9618" s="176">
        <v>32.700000000000003</v>
      </c>
      <c r="C9618" s="176">
        <v>48.8</v>
      </c>
      <c r="D9618" s="282">
        <v>87</v>
      </c>
      <c r="E9618" s="265"/>
    </row>
    <row r="9619" spans="1:5">
      <c r="A9619" s="283">
        <v>25986</v>
      </c>
      <c r="B9619" s="176">
        <v>52.8</v>
      </c>
      <c r="C9619" s="176">
        <v>44.5</v>
      </c>
      <c r="D9619" s="282">
        <v>87</v>
      </c>
      <c r="E9619" s="265"/>
    </row>
    <row r="9620" spans="1:5">
      <c r="A9620" s="283">
        <v>25989</v>
      </c>
      <c r="B9620" s="176">
        <v>100.3</v>
      </c>
      <c r="C9620" s="176">
        <v>39.5</v>
      </c>
      <c r="D9620" s="282">
        <v>87</v>
      </c>
      <c r="E9620" s="265"/>
    </row>
    <row r="9621" spans="1:5">
      <c r="A9621" s="283">
        <v>26003</v>
      </c>
      <c r="B9621" s="176">
        <v>540.4</v>
      </c>
      <c r="C9621" s="176">
        <v>44.6</v>
      </c>
      <c r="D9621" s="282">
        <v>191</v>
      </c>
      <c r="E9621" s="265"/>
    </row>
    <row r="9622" spans="1:5">
      <c r="A9622" s="283">
        <v>26030</v>
      </c>
      <c r="B9622" s="176">
        <v>0</v>
      </c>
      <c r="C9622" s="176">
        <v>0</v>
      </c>
      <c r="D9622" s="282">
        <v>87</v>
      </c>
      <c r="E9622" s="265"/>
    </row>
    <row r="9623" spans="1:5">
      <c r="A9623" s="283">
        <v>26031</v>
      </c>
      <c r="B9623" s="176">
        <v>411</v>
      </c>
      <c r="C9623" s="176">
        <v>42.1</v>
      </c>
      <c r="D9623" s="282">
        <v>115</v>
      </c>
      <c r="E9623" s="265"/>
    </row>
    <row r="9624" spans="1:5">
      <c r="A9624" s="283">
        <v>26032</v>
      </c>
      <c r="B9624" s="176">
        <v>134.1</v>
      </c>
      <c r="C9624" s="176">
        <v>23.1</v>
      </c>
      <c r="D9624" s="282">
        <v>128</v>
      </c>
      <c r="E9624" s="265"/>
    </row>
    <row r="9625" spans="1:5">
      <c r="A9625" s="283">
        <v>26033</v>
      </c>
      <c r="B9625" s="176">
        <v>41.6</v>
      </c>
      <c r="C9625" s="176">
        <v>42.4</v>
      </c>
      <c r="D9625" s="282">
        <v>87</v>
      </c>
      <c r="E9625" s="265"/>
    </row>
    <row r="9626" spans="1:5">
      <c r="A9626" s="283">
        <v>26034</v>
      </c>
      <c r="B9626" s="176">
        <v>301.2</v>
      </c>
      <c r="C9626" s="176">
        <v>44.4</v>
      </c>
      <c r="D9626" s="282">
        <v>87</v>
      </c>
      <c r="E9626" s="265"/>
    </row>
    <row r="9627" spans="1:5">
      <c r="A9627" s="283">
        <v>26035</v>
      </c>
      <c r="B9627" s="176">
        <v>139.69999999999999</v>
      </c>
      <c r="C9627" s="176">
        <v>44.7</v>
      </c>
      <c r="D9627" s="282">
        <v>87</v>
      </c>
      <c r="E9627" s="265"/>
    </row>
    <row r="9628" spans="1:5">
      <c r="A9628" s="283">
        <v>26036</v>
      </c>
      <c r="B9628" s="176">
        <v>48.9</v>
      </c>
      <c r="C9628" s="176">
        <v>44.9</v>
      </c>
      <c r="D9628" s="282">
        <v>87</v>
      </c>
      <c r="E9628" s="265"/>
    </row>
    <row r="9629" spans="1:5">
      <c r="A9629" s="283">
        <v>26037</v>
      </c>
      <c r="B9629" s="176">
        <v>821.1</v>
      </c>
      <c r="C9629" s="176">
        <v>45.6</v>
      </c>
      <c r="D9629" s="282">
        <v>87</v>
      </c>
      <c r="E9629" s="265"/>
    </row>
    <row r="9630" spans="1:5">
      <c r="A9630" s="283">
        <v>26038</v>
      </c>
      <c r="B9630" s="176">
        <v>338.9</v>
      </c>
      <c r="C9630" s="176">
        <v>48.1</v>
      </c>
      <c r="D9630" s="282">
        <v>87</v>
      </c>
      <c r="E9630" s="265"/>
    </row>
    <row r="9631" spans="1:5">
      <c r="A9631" s="283">
        <v>26039</v>
      </c>
      <c r="B9631" s="176">
        <v>16.3</v>
      </c>
      <c r="C9631" s="176">
        <v>46.3</v>
      </c>
      <c r="D9631" s="282">
        <v>87</v>
      </c>
      <c r="E9631" s="265"/>
    </row>
    <row r="9632" spans="1:5">
      <c r="A9632" s="283">
        <v>26040</v>
      </c>
      <c r="B9632" s="176">
        <v>752.7</v>
      </c>
      <c r="C9632" s="176">
        <v>43</v>
      </c>
      <c r="D9632" s="282">
        <v>115</v>
      </c>
      <c r="E9632" s="265"/>
    </row>
    <row r="9633" spans="1:5">
      <c r="A9633" s="283">
        <v>26041</v>
      </c>
      <c r="B9633" s="176">
        <v>163.69999999999999</v>
      </c>
      <c r="C9633" s="176">
        <v>43.9</v>
      </c>
      <c r="D9633" s="282">
        <v>109</v>
      </c>
      <c r="E9633" s="265"/>
    </row>
    <row r="9634" spans="1:5">
      <c r="A9634" s="283">
        <v>26047</v>
      </c>
      <c r="B9634" s="176">
        <v>161.5</v>
      </c>
      <c r="C9634" s="176">
        <v>45.7</v>
      </c>
      <c r="D9634" s="282">
        <v>87</v>
      </c>
      <c r="E9634" s="265"/>
    </row>
    <row r="9635" spans="1:5">
      <c r="A9635" s="283">
        <v>26050</v>
      </c>
      <c r="B9635" s="176">
        <v>300.7</v>
      </c>
      <c r="C9635" s="176">
        <v>41.7</v>
      </c>
      <c r="D9635" s="282">
        <v>87</v>
      </c>
      <c r="E9635" s="265"/>
    </row>
    <row r="9636" spans="1:5">
      <c r="A9636" s="283">
        <v>26055</v>
      </c>
      <c r="B9636" s="176">
        <v>32.799999999999997</v>
      </c>
      <c r="C9636" s="176">
        <v>42.1</v>
      </c>
      <c r="D9636" s="282">
        <v>87</v>
      </c>
      <c r="E9636" s="265"/>
    </row>
    <row r="9637" spans="1:5">
      <c r="A9637" s="283">
        <v>26056</v>
      </c>
      <c r="B9637" s="176">
        <v>0</v>
      </c>
      <c r="C9637" s="176">
        <v>0</v>
      </c>
      <c r="D9637" s="282">
        <v>87</v>
      </c>
      <c r="E9637" s="265"/>
    </row>
    <row r="9638" spans="1:5">
      <c r="A9638" s="283">
        <v>26058</v>
      </c>
      <c r="B9638" s="176">
        <v>0</v>
      </c>
      <c r="C9638" s="176">
        <v>0</v>
      </c>
      <c r="D9638" s="282">
        <v>87</v>
      </c>
      <c r="E9638" s="265"/>
    </row>
    <row r="9639" spans="1:5">
      <c r="A9639" s="283">
        <v>26059</v>
      </c>
      <c r="B9639" s="176">
        <v>104.1</v>
      </c>
      <c r="C9639" s="176">
        <v>43.9</v>
      </c>
      <c r="D9639" s="282">
        <v>87</v>
      </c>
      <c r="E9639" s="265"/>
    </row>
    <row r="9640" spans="1:5">
      <c r="A9640" s="283">
        <v>26060</v>
      </c>
      <c r="B9640" s="176">
        <v>151</v>
      </c>
      <c r="C9640" s="176">
        <v>37.5</v>
      </c>
      <c r="D9640" s="282">
        <v>87</v>
      </c>
      <c r="E9640" s="265"/>
    </row>
    <row r="9641" spans="1:5">
      <c r="A9641" s="283">
        <v>26062</v>
      </c>
      <c r="B9641" s="176">
        <v>736.1</v>
      </c>
      <c r="C9641" s="176">
        <v>45.9</v>
      </c>
      <c r="D9641" s="282">
        <v>118</v>
      </c>
      <c r="E9641" s="265"/>
    </row>
    <row r="9642" spans="1:5">
      <c r="A9642" s="283">
        <v>26070</v>
      </c>
      <c r="B9642" s="176">
        <v>200.7</v>
      </c>
      <c r="C9642" s="176">
        <v>45.7</v>
      </c>
      <c r="D9642" s="282">
        <v>87</v>
      </c>
      <c r="E9642" s="265"/>
    </row>
    <row r="9643" spans="1:5">
      <c r="A9643" s="283">
        <v>26074</v>
      </c>
      <c r="B9643" s="176">
        <v>165.3</v>
      </c>
      <c r="C9643" s="176">
        <v>23.1</v>
      </c>
      <c r="D9643" s="282">
        <v>87</v>
      </c>
      <c r="E9643" s="265"/>
    </row>
    <row r="9644" spans="1:5">
      <c r="A9644" s="283">
        <v>26075</v>
      </c>
      <c r="B9644" s="176">
        <v>0</v>
      </c>
      <c r="C9644" s="176">
        <v>0</v>
      </c>
      <c r="D9644" s="282">
        <v>87</v>
      </c>
      <c r="E9644" s="265"/>
    </row>
    <row r="9645" spans="1:5">
      <c r="A9645" s="283">
        <v>26101</v>
      </c>
      <c r="B9645" s="176">
        <v>808.3</v>
      </c>
      <c r="C9645" s="176">
        <v>40.200000000000003</v>
      </c>
      <c r="D9645" s="282">
        <v>131</v>
      </c>
      <c r="E9645" s="265"/>
    </row>
    <row r="9646" spans="1:5">
      <c r="A9646" s="283">
        <v>26102</v>
      </c>
      <c r="B9646" s="176">
        <v>0</v>
      </c>
      <c r="C9646" s="176">
        <v>0</v>
      </c>
      <c r="D9646" s="282">
        <v>87</v>
      </c>
      <c r="E9646" s="265"/>
    </row>
    <row r="9647" spans="1:5">
      <c r="A9647" s="283">
        <v>26103</v>
      </c>
      <c r="B9647" s="176">
        <v>0</v>
      </c>
      <c r="C9647" s="176">
        <v>0</v>
      </c>
      <c r="D9647" s="282">
        <v>87</v>
      </c>
      <c r="E9647" s="265"/>
    </row>
    <row r="9648" spans="1:5">
      <c r="A9648" s="283">
        <v>26104</v>
      </c>
      <c r="B9648" s="176">
        <v>399.3</v>
      </c>
      <c r="C9648" s="176">
        <v>43.5</v>
      </c>
      <c r="D9648" s="282">
        <v>131</v>
      </c>
      <c r="E9648" s="265"/>
    </row>
    <row r="9649" spans="1:5">
      <c r="A9649" s="283">
        <v>26105</v>
      </c>
      <c r="B9649" s="176">
        <v>1078.3</v>
      </c>
      <c r="C9649" s="176">
        <v>44</v>
      </c>
      <c r="D9649" s="282">
        <v>121</v>
      </c>
      <c r="E9649" s="265"/>
    </row>
    <row r="9650" spans="1:5">
      <c r="A9650" s="283">
        <v>26106</v>
      </c>
      <c r="B9650" s="176">
        <v>0</v>
      </c>
      <c r="C9650" s="176">
        <v>0</v>
      </c>
      <c r="D9650" s="282">
        <v>87</v>
      </c>
      <c r="E9650" s="265"/>
    </row>
    <row r="9651" spans="1:5">
      <c r="A9651" s="283">
        <v>26120</v>
      </c>
      <c r="B9651" s="176">
        <v>0</v>
      </c>
      <c r="C9651" s="176">
        <v>0</v>
      </c>
      <c r="D9651" s="282">
        <v>87</v>
      </c>
      <c r="E9651" s="265"/>
    </row>
    <row r="9652" spans="1:5">
      <c r="A9652" s="283">
        <v>26121</v>
      </c>
      <c r="B9652" s="176">
        <v>0</v>
      </c>
      <c r="C9652" s="176">
        <v>0</v>
      </c>
      <c r="D9652" s="282">
        <v>87</v>
      </c>
      <c r="E9652" s="265"/>
    </row>
    <row r="9653" spans="1:5">
      <c r="A9653" s="283">
        <v>26133</v>
      </c>
      <c r="B9653" s="176">
        <v>34.5</v>
      </c>
      <c r="C9653" s="176">
        <v>43.4</v>
      </c>
      <c r="D9653" s="282">
        <v>87</v>
      </c>
      <c r="E9653" s="265"/>
    </row>
    <row r="9654" spans="1:5">
      <c r="A9654" s="283">
        <v>26134</v>
      </c>
      <c r="B9654" s="176">
        <v>129.5</v>
      </c>
      <c r="C9654" s="176">
        <v>44.9</v>
      </c>
      <c r="D9654" s="282">
        <v>87</v>
      </c>
      <c r="E9654" s="265"/>
    </row>
    <row r="9655" spans="1:5">
      <c r="A9655" s="283">
        <v>26136</v>
      </c>
      <c r="B9655" s="176">
        <v>26.9</v>
      </c>
      <c r="C9655" s="176">
        <v>46.5</v>
      </c>
      <c r="D9655" s="282">
        <v>96</v>
      </c>
      <c r="E9655" s="265"/>
    </row>
    <row r="9656" spans="1:5">
      <c r="A9656" s="283">
        <v>26137</v>
      </c>
      <c r="B9656" s="176">
        <v>24.3</v>
      </c>
      <c r="C9656" s="176">
        <v>46.9</v>
      </c>
      <c r="D9656" s="282">
        <v>87</v>
      </c>
      <c r="E9656" s="265"/>
    </row>
    <row r="9657" spans="1:5">
      <c r="A9657" s="283">
        <v>26138</v>
      </c>
      <c r="B9657" s="176">
        <v>19.8</v>
      </c>
      <c r="C9657" s="176">
        <v>46.2</v>
      </c>
      <c r="D9657" s="282">
        <v>87</v>
      </c>
      <c r="E9657" s="265"/>
    </row>
    <row r="9658" spans="1:5">
      <c r="A9658" s="283">
        <v>26141</v>
      </c>
      <c r="B9658" s="176">
        <v>19.399999999999999</v>
      </c>
      <c r="C9658" s="176">
        <v>46.2</v>
      </c>
      <c r="D9658" s="282">
        <v>87</v>
      </c>
      <c r="E9658" s="265"/>
    </row>
    <row r="9659" spans="1:5">
      <c r="A9659" s="283">
        <v>26142</v>
      </c>
      <c r="B9659" s="176">
        <v>185.2</v>
      </c>
      <c r="C9659" s="176">
        <v>40.4</v>
      </c>
      <c r="D9659" s="282">
        <v>87</v>
      </c>
      <c r="E9659" s="265"/>
    </row>
    <row r="9660" spans="1:5">
      <c r="A9660" s="283">
        <v>26143</v>
      </c>
      <c r="B9660" s="176">
        <v>34.200000000000003</v>
      </c>
      <c r="C9660" s="176">
        <v>43.2</v>
      </c>
      <c r="D9660" s="282">
        <v>87</v>
      </c>
      <c r="E9660" s="265"/>
    </row>
    <row r="9661" spans="1:5">
      <c r="A9661" s="283">
        <v>26146</v>
      </c>
      <c r="B9661" s="176">
        <v>26.8</v>
      </c>
      <c r="C9661" s="176">
        <v>44.2</v>
      </c>
      <c r="D9661" s="282">
        <v>87</v>
      </c>
      <c r="E9661" s="265"/>
    </row>
    <row r="9662" spans="1:5">
      <c r="A9662" s="283">
        <v>26147</v>
      </c>
      <c r="B9662" s="176">
        <v>30</v>
      </c>
      <c r="C9662" s="176">
        <v>46.2</v>
      </c>
      <c r="D9662" s="282">
        <v>87</v>
      </c>
      <c r="E9662" s="265"/>
    </row>
    <row r="9663" spans="1:5">
      <c r="A9663" s="283">
        <v>26148</v>
      </c>
      <c r="B9663" s="176">
        <v>16.7</v>
      </c>
      <c r="C9663" s="176">
        <v>43.6</v>
      </c>
      <c r="D9663" s="282">
        <v>87</v>
      </c>
      <c r="E9663" s="265"/>
    </row>
    <row r="9664" spans="1:5">
      <c r="A9664" s="283">
        <v>26149</v>
      </c>
      <c r="B9664" s="176">
        <v>56.1</v>
      </c>
      <c r="C9664" s="176">
        <v>44.3</v>
      </c>
      <c r="D9664" s="282">
        <v>87</v>
      </c>
      <c r="E9664" s="265"/>
    </row>
    <row r="9665" spans="1:5">
      <c r="A9665" s="283">
        <v>26150</v>
      </c>
      <c r="B9665" s="176">
        <v>122.8</v>
      </c>
      <c r="C9665" s="176">
        <v>40.700000000000003</v>
      </c>
      <c r="D9665" s="282">
        <v>102</v>
      </c>
      <c r="E9665" s="265"/>
    </row>
    <row r="9666" spans="1:5">
      <c r="A9666" s="283">
        <v>26151</v>
      </c>
      <c r="B9666" s="176">
        <v>29.4</v>
      </c>
      <c r="C9666" s="176">
        <v>44.6</v>
      </c>
      <c r="D9666" s="282">
        <v>87</v>
      </c>
      <c r="E9666" s="265"/>
    </row>
    <row r="9667" spans="1:5">
      <c r="A9667" s="283">
        <v>26152</v>
      </c>
      <c r="B9667" s="176">
        <v>23.3</v>
      </c>
      <c r="C9667" s="176">
        <v>46.3</v>
      </c>
      <c r="D9667" s="282">
        <v>87</v>
      </c>
      <c r="E9667" s="265"/>
    </row>
    <row r="9668" spans="1:5">
      <c r="A9668" s="283">
        <v>26155</v>
      </c>
      <c r="B9668" s="176">
        <v>87.5</v>
      </c>
      <c r="C9668" s="176">
        <v>45.7</v>
      </c>
      <c r="D9668" s="282">
        <v>103</v>
      </c>
      <c r="E9668" s="265"/>
    </row>
    <row r="9669" spans="1:5">
      <c r="A9669" s="283">
        <v>26159</v>
      </c>
      <c r="B9669" s="176">
        <v>527.1</v>
      </c>
      <c r="C9669" s="176">
        <v>44.5</v>
      </c>
      <c r="D9669" s="282">
        <v>87</v>
      </c>
      <c r="E9669" s="265"/>
    </row>
    <row r="9670" spans="1:5">
      <c r="A9670" s="283">
        <v>26160</v>
      </c>
      <c r="B9670" s="176">
        <v>21.8</v>
      </c>
      <c r="C9670" s="176">
        <v>44.3</v>
      </c>
      <c r="D9670" s="282">
        <v>87</v>
      </c>
      <c r="E9670" s="265"/>
    </row>
    <row r="9671" spans="1:5">
      <c r="A9671" s="283">
        <v>26161</v>
      </c>
      <c r="B9671" s="176">
        <v>20.7</v>
      </c>
      <c r="C9671" s="176">
        <v>43.5</v>
      </c>
      <c r="D9671" s="282">
        <v>87</v>
      </c>
      <c r="E9671" s="265"/>
    </row>
    <row r="9672" spans="1:5">
      <c r="A9672" s="283">
        <v>26162</v>
      </c>
      <c r="B9672" s="176">
        <v>24.8</v>
      </c>
      <c r="C9672" s="176">
        <v>39.299999999999997</v>
      </c>
      <c r="D9672" s="282">
        <v>87</v>
      </c>
      <c r="E9672" s="265"/>
    </row>
    <row r="9673" spans="1:5">
      <c r="A9673" s="283">
        <v>26164</v>
      </c>
      <c r="B9673" s="176">
        <v>79.5</v>
      </c>
      <c r="C9673" s="176">
        <v>43</v>
      </c>
      <c r="D9673" s="282">
        <v>106</v>
      </c>
      <c r="E9673" s="265"/>
    </row>
    <row r="9674" spans="1:5">
      <c r="A9674" s="283">
        <v>26167</v>
      </c>
      <c r="B9674" s="176">
        <v>33.5</v>
      </c>
      <c r="C9674" s="176">
        <v>40.9</v>
      </c>
      <c r="D9674" s="282">
        <v>87</v>
      </c>
      <c r="E9674" s="265"/>
    </row>
    <row r="9675" spans="1:5">
      <c r="A9675" s="283">
        <v>26169</v>
      </c>
      <c r="B9675" s="176">
        <v>35.5</v>
      </c>
      <c r="C9675" s="176">
        <v>42.8</v>
      </c>
      <c r="D9675" s="282">
        <v>87</v>
      </c>
      <c r="E9675" s="265"/>
    </row>
    <row r="9676" spans="1:5">
      <c r="A9676" s="283">
        <v>26170</v>
      </c>
      <c r="B9676" s="176">
        <v>71.3</v>
      </c>
      <c r="C9676" s="176">
        <v>42.4</v>
      </c>
      <c r="D9676" s="282">
        <v>87</v>
      </c>
      <c r="E9676" s="265"/>
    </row>
    <row r="9677" spans="1:5">
      <c r="A9677" s="283">
        <v>26175</v>
      </c>
      <c r="B9677" s="176">
        <v>52.5</v>
      </c>
      <c r="C9677" s="176">
        <v>45.9</v>
      </c>
      <c r="D9677" s="282">
        <v>87</v>
      </c>
      <c r="E9677" s="265"/>
    </row>
    <row r="9678" spans="1:5">
      <c r="A9678" s="283">
        <v>26178</v>
      </c>
      <c r="B9678" s="176">
        <v>11.1</v>
      </c>
      <c r="C9678" s="176">
        <v>46.9</v>
      </c>
      <c r="D9678" s="282">
        <v>87</v>
      </c>
      <c r="E9678" s="265"/>
    </row>
    <row r="9679" spans="1:5">
      <c r="A9679" s="283">
        <v>26180</v>
      </c>
      <c r="B9679" s="176">
        <v>39.6</v>
      </c>
      <c r="C9679" s="176">
        <v>42.5</v>
      </c>
      <c r="D9679" s="282">
        <v>87</v>
      </c>
      <c r="E9679" s="265"/>
    </row>
    <row r="9680" spans="1:5">
      <c r="A9680" s="283">
        <v>26181</v>
      </c>
      <c r="B9680" s="176">
        <v>177.2</v>
      </c>
      <c r="C9680" s="176">
        <v>44.5</v>
      </c>
      <c r="D9680" s="282">
        <v>87</v>
      </c>
      <c r="E9680" s="265"/>
    </row>
    <row r="9681" spans="1:5">
      <c r="A9681" s="283">
        <v>26184</v>
      </c>
      <c r="B9681" s="176">
        <v>48.4</v>
      </c>
      <c r="C9681" s="176">
        <v>39.9</v>
      </c>
      <c r="D9681" s="282">
        <v>96</v>
      </c>
      <c r="E9681" s="265"/>
    </row>
    <row r="9682" spans="1:5">
      <c r="A9682" s="283">
        <v>26187</v>
      </c>
      <c r="B9682" s="176">
        <v>311.60000000000002</v>
      </c>
      <c r="C9682" s="176">
        <v>43.7</v>
      </c>
      <c r="D9682" s="282">
        <v>120</v>
      </c>
      <c r="E9682" s="265"/>
    </row>
    <row r="9683" spans="1:5">
      <c r="A9683" s="283">
        <v>26201</v>
      </c>
      <c r="B9683" s="176">
        <v>116.4</v>
      </c>
      <c r="C9683" s="176">
        <v>39.9</v>
      </c>
      <c r="D9683" s="282">
        <v>141</v>
      </c>
      <c r="E9683" s="265"/>
    </row>
    <row r="9684" spans="1:5">
      <c r="A9684" s="283">
        <v>26202</v>
      </c>
      <c r="B9684" s="176">
        <v>25.1</v>
      </c>
      <c r="C9684" s="176">
        <v>46.7</v>
      </c>
      <c r="D9684" s="282">
        <v>87</v>
      </c>
      <c r="E9684" s="265"/>
    </row>
    <row r="9685" spans="1:5">
      <c r="A9685" s="283">
        <v>26203</v>
      </c>
      <c r="B9685" s="176">
        <v>13.4</v>
      </c>
      <c r="C9685" s="176">
        <v>43.9</v>
      </c>
      <c r="D9685" s="282">
        <v>87</v>
      </c>
      <c r="E9685" s="265"/>
    </row>
    <row r="9686" spans="1:5">
      <c r="A9686" s="283">
        <v>26205</v>
      </c>
      <c r="B9686" s="176">
        <v>121.5</v>
      </c>
      <c r="C9686" s="176">
        <v>42.8</v>
      </c>
      <c r="D9686" s="282">
        <v>87</v>
      </c>
      <c r="E9686" s="265"/>
    </row>
    <row r="9687" spans="1:5">
      <c r="A9687" s="283">
        <v>26206</v>
      </c>
      <c r="B9687" s="176">
        <v>16</v>
      </c>
      <c r="C9687" s="176">
        <v>41.6</v>
      </c>
      <c r="D9687" s="282">
        <v>87</v>
      </c>
      <c r="E9687" s="265"/>
    </row>
    <row r="9688" spans="1:5">
      <c r="A9688" s="283">
        <v>26208</v>
      </c>
      <c r="B9688" s="176">
        <v>28.2</v>
      </c>
      <c r="C9688" s="176">
        <v>42.7</v>
      </c>
      <c r="D9688" s="282">
        <v>87</v>
      </c>
      <c r="E9688" s="265"/>
    </row>
    <row r="9689" spans="1:5">
      <c r="A9689" s="283">
        <v>26209</v>
      </c>
      <c r="B9689" s="176">
        <v>2.8</v>
      </c>
      <c r="C9689" s="176">
        <v>42</v>
      </c>
      <c r="D9689" s="282">
        <v>87</v>
      </c>
      <c r="E9689" s="265"/>
    </row>
    <row r="9690" spans="1:5">
      <c r="A9690" s="283">
        <v>26210</v>
      </c>
      <c r="B9690" s="176">
        <v>59.4</v>
      </c>
      <c r="C9690" s="176">
        <v>42</v>
      </c>
      <c r="D9690" s="282">
        <v>87</v>
      </c>
      <c r="E9690" s="265"/>
    </row>
    <row r="9691" spans="1:5">
      <c r="A9691" s="283">
        <v>26215</v>
      </c>
      <c r="B9691" s="176">
        <v>9</v>
      </c>
      <c r="C9691" s="176">
        <v>46.4</v>
      </c>
      <c r="D9691" s="282">
        <v>87</v>
      </c>
      <c r="E9691" s="265"/>
    </row>
    <row r="9692" spans="1:5">
      <c r="A9692" s="283">
        <v>26217</v>
      </c>
      <c r="B9692" s="176">
        <v>18.899999999999999</v>
      </c>
      <c r="C9692" s="176">
        <v>46.5</v>
      </c>
      <c r="D9692" s="282">
        <v>87</v>
      </c>
      <c r="E9692" s="265"/>
    </row>
    <row r="9693" spans="1:5">
      <c r="A9693" s="283">
        <v>26218</v>
      </c>
      <c r="B9693" s="176">
        <v>30</v>
      </c>
      <c r="C9693" s="176">
        <v>41.6</v>
      </c>
      <c r="D9693" s="282">
        <v>87</v>
      </c>
      <c r="E9693" s="265"/>
    </row>
    <row r="9694" spans="1:5">
      <c r="A9694" s="283">
        <v>26222</v>
      </c>
      <c r="B9694" s="176">
        <v>9</v>
      </c>
      <c r="C9694" s="176">
        <v>47.1</v>
      </c>
      <c r="D9694" s="282">
        <v>87</v>
      </c>
      <c r="E9694" s="265"/>
    </row>
    <row r="9695" spans="1:5">
      <c r="A9695" s="283">
        <v>26224</v>
      </c>
      <c r="B9695" s="176">
        <v>12.6</v>
      </c>
      <c r="C9695" s="176">
        <v>41.5</v>
      </c>
      <c r="D9695" s="282">
        <v>87</v>
      </c>
      <c r="E9695" s="265"/>
    </row>
    <row r="9696" spans="1:5">
      <c r="A9696" s="283">
        <v>26228</v>
      </c>
      <c r="B9696" s="176">
        <v>18.899999999999999</v>
      </c>
      <c r="C9696" s="176">
        <v>46.1</v>
      </c>
      <c r="D9696" s="282">
        <v>87</v>
      </c>
      <c r="E9696" s="265"/>
    </row>
    <row r="9697" spans="1:5">
      <c r="A9697" s="283">
        <v>26230</v>
      </c>
      <c r="B9697" s="176">
        <v>4.9000000000000004</v>
      </c>
      <c r="C9697" s="176">
        <v>44.6</v>
      </c>
      <c r="D9697" s="282">
        <v>87</v>
      </c>
      <c r="E9697" s="265"/>
    </row>
    <row r="9698" spans="1:5">
      <c r="A9698" s="283">
        <v>26234</v>
      </c>
      <c r="B9698" s="176">
        <v>34.299999999999997</v>
      </c>
      <c r="C9698" s="176">
        <v>43.9</v>
      </c>
      <c r="D9698" s="282">
        <v>87</v>
      </c>
      <c r="E9698" s="265"/>
    </row>
    <row r="9699" spans="1:5">
      <c r="A9699" s="283">
        <v>26236</v>
      </c>
      <c r="B9699" s="176">
        <v>56.8</v>
      </c>
      <c r="C9699" s="176">
        <v>42.5</v>
      </c>
      <c r="D9699" s="282">
        <v>87</v>
      </c>
      <c r="E9699" s="265"/>
    </row>
    <row r="9700" spans="1:5">
      <c r="A9700" s="283">
        <v>26237</v>
      </c>
      <c r="B9700" s="176">
        <v>24.7</v>
      </c>
      <c r="C9700" s="176">
        <v>41.9</v>
      </c>
      <c r="D9700" s="282">
        <v>87</v>
      </c>
      <c r="E9700" s="265"/>
    </row>
    <row r="9701" spans="1:5">
      <c r="A9701" s="283">
        <v>26238</v>
      </c>
      <c r="B9701" s="176">
        <v>41.6</v>
      </c>
      <c r="C9701" s="176">
        <v>44.4</v>
      </c>
      <c r="D9701" s="282">
        <v>87</v>
      </c>
      <c r="E9701" s="265"/>
    </row>
    <row r="9702" spans="1:5">
      <c r="A9702" s="283">
        <v>26241</v>
      </c>
      <c r="B9702" s="176">
        <v>73.3</v>
      </c>
      <c r="C9702" s="176">
        <v>44.4</v>
      </c>
      <c r="D9702" s="282">
        <v>133</v>
      </c>
      <c r="E9702" s="265"/>
    </row>
    <row r="9703" spans="1:5">
      <c r="A9703" s="283">
        <v>26250</v>
      </c>
      <c r="B9703" s="176">
        <v>63.9</v>
      </c>
      <c r="C9703" s="176">
        <v>42</v>
      </c>
      <c r="D9703" s="282">
        <v>87</v>
      </c>
      <c r="E9703" s="265"/>
    </row>
    <row r="9704" spans="1:5">
      <c r="A9704" s="283">
        <v>26253</v>
      </c>
      <c r="B9704" s="176">
        <v>131.9</v>
      </c>
      <c r="C9704" s="176">
        <v>43.1</v>
      </c>
      <c r="D9704" s="282">
        <v>87</v>
      </c>
      <c r="E9704" s="265"/>
    </row>
    <row r="9705" spans="1:5">
      <c r="A9705" s="283">
        <v>26254</v>
      </c>
      <c r="B9705" s="176">
        <v>23.8</v>
      </c>
      <c r="C9705" s="176">
        <v>45.3</v>
      </c>
      <c r="D9705" s="282">
        <v>87</v>
      </c>
      <c r="E9705" s="265"/>
    </row>
    <row r="9706" spans="1:5">
      <c r="A9706" s="283">
        <v>26257</v>
      </c>
      <c r="B9706" s="176">
        <v>73.7</v>
      </c>
      <c r="C9706" s="176">
        <v>38.1</v>
      </c>
      <c r="D9706" s="282">
        <v>87</v>
      </c>
      <c r="E9706" s="265"/>
    </row>
    <row r="9707" spans="1:5">
      <c r="A9707" s="283">
        <v>26259</v>
      </c>
      <c r="B9707" s="176">
        <v>9.4</v>
      </c>
      <c r="C9707" s="176">
        <v>45.9</v>
      </c>
      <c r="D9707" s="282">
        <v>87</v>
      </c>
      <c r="E9707" s="265"/>
    </row>
    <row r="9708" spans="1:5">
      <c r="A9708" s="283">
        <v>26260</v>
      </c>
      <c r="B9708" s="176">
        <v>8.4</v>
      </c>
      <c r="C9708" s="176">
        <v>48.6</v>
      </c>
      <c r="D9708" s="282">
        <v>87</v>
      </c>
      <c r="E9708" s="265"/>
    </row>
    <row r="9709" spans="1:5">
      <c r="A9709" s="283">
        <v>26261</v>
      </c>
      <c r="B9709" s="176">
        <v>43.4</v>
      </c>
      <c r="C9709" s="176">
        <v>48.4</v>
      </c>
      <c r="D9709" s="282">
        <v>87</v>
      </c>
      <c r="E9709" s="265"/>
    </row>
    <row r="9710" spans="1:5">
      <c r="A9710" s="283">
        <v>26263</v>
      </c>
      <c r="B9710" s="176">
        <v>31.8</v>
      </c>
      <c r="C9710" s="176">
        <v>45.9</v>
      </c>
      <c r="D9710" s="282">
        <v>87</v>
      </c>
      <c r="E9710" s="265"/>
    </row>
    <row r="9711" spans="1:5">
      <c r="A9711" s="283">
        <v>26264</v>
      </c>
      <c r="B9711" s="176">
        <v>9.4</v>
      </c>
      <c r="C9711" s="176">
        <v>46.7</v>
      </c>
      <c r="D9711" s="282">
        <v>87</v>
      </c>
      <c r="E9711" s="265"/>
    </row>
    <row r="9712" spans="1:5">
      <c r="A9712" s="283">
        <v>26266</v>
      </c>
      <c r="B9712" s="176">
        <v>17.7</v>
      </c>
      <c r="C9712" s="176">
        <v>40.5</v>
      </c>
      <c r="D9712" s="282">
        <v>87</v>
      </c>
      <c r="E9712" s="265"/>
    </row>
    <row r="9713" spans="1:5">
      <c r="A9713" s="283">
        <v>26267</v>
      </c>
      <c r="B9713" s="176">
        <v>69.900000000000006</v>
      </c>
      <c r="C9713" s="176">
        <v>42.2</v>
      </c>
      <c r="D9713" s="282">
        <v>87</v>
      </c>
      <c r="E9713" s="265"/>
    </row>
    <row r="9714" spans="1:5">
      <c r="A9714" s="283">
        <v>26268</v>
      </c>
      <c r="B9714" s="176">
        <v>32.200000000000003</v>
      </c>
      <c r="C9714" s="176">
        <v>45</v>
      </c>
      <c r="D9714" s="282">
        <v>87</v>
      </c>
      <c r="E9714" s="265"/>
    </row>
    <row r="9715" spans="1:5">
      <c r="A9715" s="283">
        <v>26269</v>
      </c>
      <c r="B9715" s="176">
        <v>47.3</v>
      </c>
      <c r="C9715" s="176">
        <v>42.5</v>
      </c>
      <c r="D9715" s="282">
        <v>87</v>
      </c>
      <c r="E9715" s="265"/>
    </row>
    <row r="9716" spans="1:5">
      <c r="A9716" s="283">
        <v>26270</v>
      </c>
      <c r="B9716" s="176">
        <v>5.3</v>
      </c>
      <c r="C9716" s="176">
        <v>45.6</v>
      </c>
      <c r="D9716" s="282">
        <v>87</v>
      </c>
      <c r="E9716" s="265"/>
    </row>
    <row r="9717" spans="1:5">
      <c r="A9717" s="283">
        <v>26271</v>
      </c>
      <c r="B9717" s="176">
        <v>13.1</v>
      </c>
      <c r="C9717" s="176">
        <v>48</v>
      </c>
      <c r="D9717" s="282">
        <v>87</v>
      </c>
      <c r="E9717" s="265"/>
    </row>
    <row r="9718" spans="1:5">
      <c r="A9718" s="283">
        <v>26273</v>
      </c>
      <c r="B9718" s="176">
        <v>8.1</v>
      </c>
      <c r="C9718" s="176">
        <v>45.3</v>
      </c>
      <c r="D9718" s="282">
        <v>87</v>
      </c>
      <c r="E9718" s="265"/>
    </row>
    <row r="9719" spans="1:5">
      <c r="A9719" s="283">
        <v>26275</v>
      </c>
      <c r="B9719" s="176">
        <v>327.9</v>
      </c>
      <c r="C9719" s="176">
        <v>43.8</v>
      </c>
      <c r="D9719" s="282">
        <v>87</v>
      </c>
      <c r="E9719" s="265"/>
    </row>
    <row r="9720" spans="1:5">
      <c r="A9720" s="283">
        <v>26276</v>
      </c>
      <c r="B9720" s="176">
        <v>33.6</v>
      </c>
      <c r="C9720" s="176">
        <v>46.8</v>
      </c>
      <c r="D9720" s="282">
        <v>87</v>
      </c>
      <c r="E9720" s="265"/>
    </row>
    <row r="9721" spans="1:5">
      <c r="A9721" s="283">
        <v>26278</v>
      </c>
      <c r="B9721" s="176">
        <v>52.5</v>
      </c>
      <c r="C9721" s="176">
        <v>38</v>
      </c>
      <c r="D9721" s="282">
        <v>87</v>
      </c>
      <c r="E9721" s="265"/>
    </row>
    <row r="9722" spans="1:5">
      <c r="A9722" s="283">
        <v>26280</v>
      </c>
      <c r="B9722" s="176">
        <v>30.5</v>
      </c>
      <c r="C9722" s="176">
        <v>37.4</v>
      </c>
      <c r="D9722" s="282">
        <v>87</v>
      </c>
      <c r="E9722" s="265"/>
    </row>
    <row r="9723" spans="1:5">
      <c r="A9723" s="283">
        <v>26282</v>
      </c>
      <c r="B9723" s="176">
        <v>32.700000000000003</v>
      </c>
      <c r="C9723" s="176">
        <v>38.700000000000003</v>
      </c>
      <c r="D9723" s="282">
        <v>87</v>
      </c>
      <c r="E9723" s="265"/>
    </row>
    <row r="9724" spans="1:5">
      <c r="A9724" s="283">
        <v>26283</v>
      </c>
      <c r="B9724" s="176">
        <v>31.3</v>
      </c>
      <c r="C9724" s="176">
        <v>45.8</v>
      </c>
      <c r="D9724" s="282">
        <v>87</v>
      </c>
      <c r="E9724" s="265"/>
    </row>
    <row r="9725" spans="1:5">
      <c r="A9725" s="283">
        <v>26285</v>
      </c>
      <c r="B9725" s="176">
        <v>32.9</v>
      </c>
      <c r="C9725" s="176">
        <v>41.8</v>
      </c>
      <c r="D9725" s="282">
        <v>87</v>
      </c>
      <c r="E9725" s="265"/>
    </row>
    <row r="9726" spans="1:5">
      <c r="A9726" s="283">
        <v>26287</v>
      </c>
      <c r="B9726" s="176">
        <v>19</v>
      </c>
      <c r="C9726" s="176">
        <v>45.4</v>
      </c>
      <c r="D9726" s="282">
        <v>87</v>
      </c>
      <c r="E9726" s="265"/>
    </row>
    <row r="9727" spans="1:5">
      <c r="A9727" s="283">
        <v>26288</v>
      </c>
      <c r="B9727" s="176">
        <v>18.100000000000001</v>
      </c>
      <c r="C9727" s="176">
        <v>44.9</v>
      </c>
      <c r="D9727" s="282">
        <v>87</v>
      </c>
      <c r="E9727" s="265"/>
    </row>
    <row r="9728" spans="1:5">
      <c r="A9728" s="283">
        <v>26289</v>
      </c>
      <c r="B9728" s="176">
        <v>8</v>
      </c>
      <c r="C9728" s="176">
        <v>52.4</v>
      </c>
      <c r="D9728" s="282">
        <v>87</v>
      </c>
      <c r="E9728" s="265"/>
    </row>
    <row r="9729" spans="1:5">
      <c r="A9729" s="283">
        <v>26291</v>
      </c>
      <c r="B9729" s="176">
        <v>5.6</v>
      </c>
      <c r="C9729" s="176">
        <v>43.2</v>
      </c>
      <c r="D9729" s="282">
        <v>87</v>
      </c>
      <c r="E9729" s="265"/>
    </row>
    <row r="9730" spans="1:5">
      <c r="A9730" s="283">
        <v>26292</v>
      </c>
      <c r="B9730" s="176">
        <v>29.2</v>
      </c>
      <c r="C9730" s="176">
        <v>50.7</v>
      </c>
      <c r="D9730" s="282">
        <v>96</v>
      </c>
      <c r="E9730" s="265"/>
    </row>
    <row r="9731" spans="1:5">
      <c r="A9731" s="283">
        <v>26293</v>
      </c>
      <c r="B9731" s="176">
        <v>51.3</v>
      </c>
      <c r="C9731" s="176">
        <v>45.2</v>
      </c>
      <c r="D9731" s="282">
        <v>87</v>
      </c>
      <c r="E9731" s="265"/>
    </row>
    <row r="9732" spans="1:5">
      <c r="A9732" s="283">
        <v>26294</v>
      </c>
      <c r="B9732" s="176">
        <v>31.4</v>
      </c>
      <c r="C9732" s="176">
        <v>37.200000000000003</v>
      </c>
      <c r="D9732" s="282">
        <v>87</v>
      </c>
      <c r="E9732" s="265"/>
    </row>
    <row r="9733" spans="1:5">
      <c r="A9733" s="283">
        <v>26296</v>
      </c>
      <c r="B9733" s="176">
        <v>0</v>
      </c>
      <c r="C9733" s="176">
        <v>0</v>
      </c>
      <c r="D9733" s="282">
        <v>87</v>
      </c>
      <c r="E9733" s="265"/>
    </row>
    <row r="9734" spans="1:5">
      <c r="A9734" s="283">
        <v>26298</v>
      </c>
      <c r="B9734" s="176">
        <v>14.4</v>
      </c>
      <c r="C9734" s="176">
        <v>45</v>
      </c>
      <c r="D9734" s="282">
        <v>87</v>
      </c>
      <c r="E9734" s="265"/>
    </row>
    <row r="9735" spans="1:5">
      <c r="A9735" s="283">
        <v>26301</v>
      </c>
      <c r="B9735" s="176">
        <v>497.4</v>
      </c>
      <c r="C9735" s="176">
        <v>40.6</v>
      </c>
      <c r="D9735" s="282">
        <v>130</v>
      </c>
      <c r="E9735" s="265"/>
    </row>
    <row r="9736" spans="1:5">
      <c r="A9736" s="283">
        <v>26302</v>
      </c>
      <c r="B9736" s="176">
        <v>376.7</v>
      </c>
      <c r="C9736" s="176">
        <v>42.5</v>
      </c>
      <c r="D9736" s="282">
        <v>87</v>
      </c>
      <c r="E9736" s="265"/>
    </row>
    <row r="9737" spans="1:5">
      <c r="A9737" s="283">
        <v>26306</v>
      </c>
      <c r="B9737" s="176">
        <v>0</v>
      </c>
      <c r="C9737" s="176">
        <v>0</v>
      </c>
      <c r="D9737" s="282">
        <v>87</v>
      </c>
      <c r="E9737" s="265"/>
    </row>
    <row r="9738" spans="1:5">
      <c r="A9738" s="283">
        <v>26320</v>
      </c>
      <c r="B9738" s="176">
        <v>15.5</v>
      </c>
      <c r="C9738" s="176">
        <v>44.6</v>
      </c>
      <c r="D9738" s="282">
        <v>87</v>
      </c>
      <c r="E9738" s="265"/>
    </row>
    <row r="9739" spans="1:5">
      <c r="A9739" s="283">
        <v>26321</v>
      </c>
      <c r="B9739" s="176">
        <v>14.7</v>
      </c>
      <c r="C9739" s="176">
        <v>43.5</v>
      </c>
      <c r="D9739" s="282">
        <v>87</v>
      </c>
      <c r="E9739" s="265"/>
    </row>
    <row r="9740" spans="1:5">
      <c r="A9740" s="283">
        <v>26323</v>
      </c>
      <c r="B9740" s="176">
        <v>101</v>
      </c>
      <c r="C9740" s="176">
        <v>39.299999999999997</v>
      </c>
      <c r="D9740" s="282">
        <v>87</v>
      </c>
      <c r="E9740" s="265"/>
    </row>
    <row r="9741" spans="1:5">
      <c r="A9741" s="283">
        <v>26325</v>
      </c>
      <c r="B9741" s="176">
        <v>13.1</v>
      </c>
      <c r="C9741" s="176">
        <v>46.1</v>
      </c>
      <c r="D9741" s="282">
        <v>87</v>
      </c>
      <c r="E9741" s="265"/>
    </row>
    <row r="9742" spans="1:5">
      <c r="A9742" s="283">
        <v>26327</v>
      </c>
      <c r="B9742" s="176">
        <v>13.3</v>
      </c>
      <c r="C9742" s="176">
        <v>46.4</v>
      </c>
      <c r="D9742" s="282">
        <v>87</v>
      </c>
      <c r="E9742" s="265"/>
    </row>
    <row r="9743" spans="1:5">
      <c r="A9743" s="283">
        <v>26330</v>
      </c>
      <c r="B9743" s="176">
        <v>224</v>
      </c>
      <c r="C9743" s="176">
        <v>42.9</v>
      </c>
      <c r="D9743" s="282">
        <v>134</v>
      </c>
      <c r="E9743" s="265"/>
    </row>
    <row r="9744" spans="1:5">
      <c r="A9744" s="283">
        <v>26335</v>
      </c>
      <c r="B9744" s="176">
        <v>31.2</v>
      </c>
      <c r="C9744" s="176">
        <v>40.299999999999997</v>
      </c>
      <c r="D9744" s="282">
        <v>87</v>
      </c>
      <c r="E9744" s="265"/>
    </row>
    <row r="9745" spans="1:5">
      <c r="A9745" s="283">
        <v>26337</v>
      </c>
      <c r="B9745" s="176">
        <v>18.399999999999999</v>
      </c>
      <c r="C9745" s="176">
        <v>42.9</v>
      </c>
      <c r="D9745" s="282">
        <v>87</v>
      </c>
      <c r="E9745" s="265"/>
    </row>
    <row r="9746" spans="1:5">
      <c r="A9746" s="283">
        <v>26338</v>
      </c>
      <c r="B9746" s="176">
        <v>15.1</v>
      </c>
      <c r="C9746" s="176">
        <v>43.4</v>
      </c>
      <c r="D9746" s="282">
        <v>87</v>
      </c>
      <c r="E9746" s="265"/>
    </row>
    <row r="9747" spans="1:5">
      <c r="A9747" s="283">
        <v>26339</v>
      </c>
      <c r="B9747" s="176">
        <v>20.100000000000001</v>
      </c>
      <c r="C9747" s="176">
        <v>44</v>
      </c>
      <c r="D9747" s="282">
        <v>87</v>
      </c>
      <c r="E9747" s="265"/>
    </row>
    <row r="9748" spans="1:5">
      <c r="A9748" s="283">
        <v>26342</v>
      </c>
      <c r="B9748" s="176">
        <v>16.2</v>
      </c>
      <c r="C9748" s="176">
        <v>42.6</v>
      </c>
      <c r="D9748" s="282">
        <v>87</v>
      </c>
      <c r="E9748" s="265"/>
    </row>
    <row r="9749" spans="1:5">
      <c r="A9749" s="283">
        <v>26343</v>
      </c>
      <c r="B9749" s="176">
        <v>23.2</v>
      </c>
      <c r="C9749" s="176">
        <v>41.4</v>
      </c>
      <c r="D9749" s="282">
        <v>87</v>
      </c>
      <c r="E9749" s="265"/>
    </row>
    <row r="9750" spans="1:5">
      <c r="A9750" s="283">
        <v>26346</v>
      </c>
      <c r="B9750" s="176">
        <v>38.299999999999997</v>
      </c>
      <c r="C9750" s="176">
        <v>42.3</v>
      </c>
      <c r="D9750" s="282">
        <v>109</v>
      </c>
      <c r="E9750" s="265"/>
    </row>
    <row r="9751" spans="1:5">
      <c r="A9751" s="283">
        <v>26347</v>
      </c>
      <c r="B9751" s="176">
        <v>46.9</v>
      </c>
      <c r="C9751" s="176">
        <v>43.6</v>
      </c>
      <c r="D9751" s="282">
        <v>87</v>
      </c>
      <c r="E9751" s="265"/>
    </row>
    <row r="9752" spans="1:5">
      <c r="A9752" s="283">
        <v>26348</v>
      </c>
      <c r="B9752" s="176">
        <v>20</v>
      </c>
      <c r="C9752" s="176">
        <v>44.8</v>
      </c>
      <c r="D9752" s="282">
        <v>87</v>
      </c>
      <c r="E9752" s="265"/>
    </row>
    <row r="9753" spans="1:5">
      <c r="A9753" s="283">
        <v>26349</v>
      </c>
      <c r="B9753" s="176">
        <v>95.6</v>
      </c>
      <c r="C9753" s="176">
        <v>32.4</v>
      </c>
      <c r="D9753" s="282">
        <v>87</v>
      </c>
      <c r="E9753" s="265"/>
    </row>
    <row r="9754" spans="1:5">
      <c r="A9754" s="283">
        <v>26351</v>
      </c>
      <c r="B9754" s="176">
        <v>61.1</v>
      </c>
      <c r="C9754" s="176">
        <v>30.6</v>
      </c>
      <c r="D9754" s="282">
        <v>96</v>
      </c>
      <c r="E9754" s="265"/>
    </row>
    <row r="9755" spans="1:5">
      <c r="A9755" s="283">
        <v>26354</v>
      </c>
      <c r="B9755" s="176">
        <v>161.4</v>
      </c>
      <c r="C9755" s="176">
        <v>42.1</v>
      </c>
      <c r="D9755" s="282">
        <v>95</v>
      </c>
      <c r="E9755" s="265"/>
    </row>
    <row r="9756" spans="1:5">
      <c r="A9756" s="283">
        <v>26361</v>
      </c>
      <c r="B9756" s="176">
        <v>174.9</v>
      </c>
      <c r="C9756" s="176">
        <v>42.5</v>
      </c>
      <c r="D9756" s="282">
        <v>87</v>
      </c>
      <c r="E9756" s="265"/>
    </row>
    <row r="9757" spans="1:5">
      <c r="A9757" s="283">
        <v>26362</v>
      </c>
      <c r="B9757" s="176">
        <v>38.6</v>
      </c>
      <c r="C9757" s="176">
        <v>45.5</v>
      </c>
      <c r="D9757" s="282">
        <v>95</v>
      </c>
      <c r="E9757" s="265"/>
    </row>
    <row r="9758" spans="1:5">
      <c r="A9758" s="283">
        <v>26366</v>
      </c>
      <c r="B9758" s="176">
        <v>104.1</v>
      </c>
      <c r="C9758" s="176">
        <v>40.700000000000003</v>
      </c>
      <c r="D9758" s="282">
        <v>87</v>
      </c>
      <c r="E9758" s="265"/>
    </row>
    <row r="9759" spans="1:5">
      <c r="A9759" s="283">
        <v>26369</v>
      </c>
      <c r="B9759" s="176">
        <v>1373.7</v>
      </c>
      <c r="C9759" s="176">
        <v>41</v>
      </c>
      <c r="D9759" s="282">
        <v>87</v>
      </c>
      <c r="E9759" s="265"/>
    </row>
    <row r="9760" spans="1:5">
      <c r="A9760" s="283">
        <v>26372</v>
      </c>
      <c r="B9760" s="176">
        <v>19.600000000000001</v>
      </c>
      <c r="C9760" s="176">
        <v>43.8</v>
      </c>
      <c r="D9760" s="282">
        <v>87</v>
      </c>
      <c r="E9760" s="265"/>
    </row>
    <row r="9761" spans="1:5">
      <c r="A9761" s="283">
        <v>26374</v>
      </c>
      <c r="B9761" s="176">
        <v>60.8</v>
      </c>
      <c r="C9761" s="176">
        <v>39.6</v>
      </c>
      <c r="D9761" s="282">
        <v>87</v>
      </c>
      <c r="E9761" s="265"/>
    </row>
    <row r="9762" spans="1:5">
      <c r="A9762" s="283">
        <v>26376</v>
      </c>
      <c r="B9762" s="176">
        <v>14.4</v>
      </c>
      <c r="C9762" s="176">
        <v>44.7</v>
      </c>
      <c r="D9762" s="282">
        <v>87</v>
      </c>
      <c r="E9762" s="265"/>
    </row>
    <row r="9763" spans="1:5">
      <c r="A9763" s="283">
        <v>26377</v>
      </c>
      <c r="B9763" s="176">
        <v>16.399999999999999</v>
      </c>
      <c r="C9763" s="176">
        <v>45.3</v>
      </c>
      <c r="D9763" s="282">
        <v>87</v>
      </c>
      <c r="E9763" s="265"/>
    </row>
    <row r="9764" spans="1:5">
      <c r="A9764" s="283">
        <v>26378</v>
      </c>
      <c r="B9764" s="176">
        <v>62.7</v>
      </c>
      <c r="C9764" s="176">
        <v>42.7</v>
      </c>
      <c r="D9764" s="282">
        <v>87</v>
      </c>
      <c r="E9764" s="265"/>
    </row>
    <row r="9765" spans="1:5">
      <c r="A9765" s="283">
        <v>26384</v>
      </c>
      <c r="B9765" s="176">
        <v>16.5</v>
      </c>
      <c r="C9765" s="176">
        <v>42.1</v>
      </c>
      <c r="D9765" s="282">
        <v>87</v>
      </c>
      <c r="E9765" s="265"/>
    </row>
    <row r="9766" spans="1:5">
      <c r="A9766" s="283">
        <v>26385</v>
      </c>
      <c r="B9766" s="176">
        <v>91.5</v>
      </c>
      <c r="C9766" s="176">
        <v>41.1</v>
      </c>
      <c r="D9766" s="282">
        <v>95</v>
      </c>
      <c r="E9766" s="265"/>
    </row>
    <row r="9767" spans="1:5">
      <c r="A9767" s="283">
        <v>26386</v>
      </c>
      <c r="B9767" s="176">
        <v>77.099999999999994</v>
      </c>
      <c r="C9767" s="176">
        <v>42.8</v>
      </c>
      <c r="D9767" s="282">
        <v>87</v>
      </c>
      <c r="E9767" s="265"/>
    </row>
    <row r="9768" spans="1:5">
      <c r="A9768" s="283">
        <v>26404</v>
      </c>
      <c r="B9768" s="176">
        <v>182.1</v>
      </c>
      <c r="C9768" s="176">
        <v>40.5</v>
      </c>
      <c r="D9768" s="282">
        <v>87</v>
      </c>
      <c r="E9768" s="265"/>
    </row>
    <row r="9769" spans="1:5">
      <c r="A9769" s="283">
        <v>26405</v>
      </c>
      <c r="B9769" s="176">
        <v>19.3</v>
      </c>
      <c r="C9769" s="176">
        <v>45.1</v>
      </c>
      <c r="D9769" s="282">
        <v>87</v>
      </c>
      <c r="E9769" s="265"/>
    </row>
    <row r="9770" spans="1:5">
      <c r="A9770" s="283">
        <v>26408</v>
      </c>
      <c r="B9770" s="176">
        <v>67.5</v>
      </c>
      <c r="C9770" s="176">
        <v>44.3</v>
      </c>
      <c r="D9770" s="282">
        <v>87</v>
      </c>
      <c r="E9770" s="265"/>
    </row>
    <row r="9771" spans="1:5">
      <c r="A9771" s="283">
        <v>26410</v>
      </c>
      <c r="B9771" s="176">
        <v>39.9</v>
      </c>
      <c r="C9771" s="176">
        <v>43.5</v>
      </c>
      <c r="D9771" s="282">
        <v>87</v>
      </c>
      <c r="E9771" s="265"/>
    </row>
    <row r="9772" spans="1:5">
      <c r="A9772" s="283">
        <v>26411</v>
      </c>
      <c r="B9772" s="176">
        <v>10.9</v>
      </c>
      <c r="C9772" s="176">
        <v>47.8</v>
      </c>
      <c r="D9772" s="282">
        <v>87</v>
      </c>
      <c r="E9772" s="265"/>
    </row>
    <row r="9773" spans="1:5">
      <c r="A9773" s="283">
        <v>26412</v>
      </c>
      <c r="B9773" s="176">
        <v>21.5</v>
      </c>
      <c r="C9773" s="176">
        <v>42.8</v>
      </c>
      <c r="D9773" s="282">
        <v>87</v>
      </c>
      <c r="E9773" s="265"/>
    </row>
    <row r="9774" spans="1:5">
      <c r="A9774" s="283">
        <v>26415</v>
      </c>
      <c r="B9774" s="176">
        <v>41.4</v>
      </c>
      <c r="C9774" s="176">
        <v>39.5</v>
      </c>
      <c r="D9774" s="282">
        <v>87</v>
      </c>
      <c r="E9774" s="265"/>
    </row>
    <row r="9775" spans="1:5">
      <c r="A9775" s="283">
        <v>26416</v>
      </c>
      <c r="B9775" s="176">
        <v>54.5</v>
      </c>
      <c r="C9775" s="176">
        <v>39.6</v>
      </c>
      <c r="D9775" s="282">
        <v>147</v>
      </c>
      <c r="E9775" s="265"/>
    </row>
    <row r="9776" spans="1:5">
      <c r="A9776" s="283">
        <v>26419</v>
      </c>
      <c r="B9776" s="176">
        <v>20.9</v>
      </c>
      <c r="C9776" s="176">
        <v>43.6</v>
      </c>
      <c r="D9776" s="282">
        <v>87</v>
      </c>
      <c r="E9776" s="265"/>
    </row>
    <row r="9777" spans="1:5">
      <c r="A9777" s="283">
        <v>26421</v>
      </c>
      <c r="B9777" s="176">
        <v>16.100000000000001</v>
      </c>
      <c r="C9777" s="176">
        <v>42.6</v>
      </c>
      <c r="D9777" s="282">
        <v>87</v>
      </c>
      <c r="E9777" s="265"/>
    </row>
    <row r="9778" spans="1:5">
      <c r="A9778" s="283">
        <v>26422</v>
      </c>
      <c r="B9778" s="176">
        <v>102.5</v>
      </c>
      <c r="C9778" s="176">
        <v>45.1</v>
      </c>
      <c r="D9778" s="282">
        <v>87</v>
      </c>
      <c r="E9778" s="265"/>
    </row>
    <row r="9779" spans="1:5">
      <c r="A9779" s="283">
        <v>26424</v>
      </c>
      <c r="B9779" s="176">
        <v>74.3</v>
      </c>
      <c r="C9779" s="176">
        <v>41</v>
      </c>
      <c r="D9779" s="282">
        <v>87</v>
      </c>
      <c r="E9779" s="265"/>
    </row>
    <row r="9780" spans="1:5">
      <c r="A9780" s="283">
        <v>26425</v>
      </c>
      <c r="B9780" s="176">
        <v>29.4</v>
      </c>
      <c r="C9780" s="176">
        <v>47.6</v>
      </c>
      <c r="D9780" s="282">
        <v>87</v>
      </c>
      <c r="E9780" s="265"/>
    </row>
    <row r="9781" spans="1:5">
      <c r="A9781" s="283">
        <v>26426</v>
      </c>
      <c r="B9781" s="176">
        <v>63.8</v>
      </c>
      <c r="C9781" s="176">
        <v>41.9</v>
      </c>
      <c r="D9781" s="282">
        <v>135</v>
      </c>
      <c r="E9781" s="265"/>
    </row>
    <row r="9782" spans="1:5">
      <c r="A9782" s="283">
        <v>26430</v>
      </c>
      <c r="B9782" s="176">
        <v>77</v>
      </c>
      <c r="C9782" s="176">
        <v>37</v>
      </c>
      <c r="D9782" s="282">
        <v>87</v>
      </c>
      <c r="E9782" s="265"/>
    </row>
    <row r="9783" spans="1:5">
      <c r="A9783" s="283">
        <v>26431</v>
      </c>
      <c r="B9783" s="176">
        <v>172</v>
      </c>
      <c r="C9783" s="176">
        <v>42.2</v>
      </c>
      <c r="D9783" s="282">
        <v>87</v>
      </c>
      <c r="E9783" s="265"/>
    </row>
    <row r="9784" spans="1:5">
      <c r="A9784" s="283">
        <v>26434</v>
      </c>
      <c r="B9784" s="176">
        <v>17.100000000000001</v>
      </c>
      <c r="C9784" s="176">
        <v>47</v>
      </c>
      <c r="D9784" s="282">
        <v>87</v>
      </c>
      <c r="E9784" s="265"/>
    </row>
    <row r="9785" spans="1:5">
      <c r="A9785" s="283">
        <v>26435</v>
      </c>
      <c r="B9785" s="176">
        <v>67.599999999999994</v>
      </c>
      <c r="C9785" s="176">
        <v>41.1</v>
      </c>
      <c r="D9785" s="282">
        <v>87</v>
      </c>
      <c r="E9785" s="265"/>
    </row>
    <row r="9786" spans="1:5">
      <c r="A9786" s="283">
        <v>26436</v>
      </c>
      <c r="B9786" s="176">
        <v>31.3</v>
      </c>
      <c r="C9786" s="176">
        <v>44.9</v>
      </c>
      <c r="D9786" s="282">
        <v>87</v>
      </c>
      <c r="E9786" s="265"/>
    </row>
    <row r="9787" spans="1:5">
      <c r="A9787" s="283">
        <v>26437</v>
      </c>
      <c r="B9787" s="176">
        <v>51.6</v>
      </c>
      <c r="C9787" s="176">
        <v>42.9</v>
      </c>
      <c r="D9787" s="282">
        <v>87</v>
      </c>
      <c r="E9787" s="265"/>
    </row>
    <row r="9788" spans="1:5">
      <c r="A9788" s="283">
        <v>26438</v>
      </c>
      <c r="B9788" s="176">
        <v>184.5</v>
      </c>
      <c r="C9788" s="176">
        <v>40.1</v>
      </c>
      <c r="D9788" s="282">
        <v>87</v>
      </c>
      <c r="E9788" s="265"/>
    </row>
    <row r="9789" spans="1:5">
      <c r="A9789" s="283">
        <v>26440</v>
      </c>
      <c r="B9789" s="176">
        <v>29.8</v>
      </c>
      <c r="C9789" s="176">
        <v>45</v>
      </c>
      <c r="D9789" s="282">
        <v>87</v>
      </c>
      <c r="E9789" s="265"/>
    </row>
    <row r="9790" spans="1:5">
      <c r="A9790" s="283">
        <v>26443</v>
      </c>
      <c r="B9790" s="176">
        <v>13.2</v>
      </c>
      <c r="C9790" s="176">
        <v>45.5</v>
      </c>
      <c r="D9790" s="282">
        <v>87</v>
      </c>
      <c r="E9790" s="265"/>
    </row>
    <row r="9791" spans="1:5">
      <c r="A9791" s="283">
        <v>26444</v>
      </c>
      <c r="B9791" s="176">
        <v>54.5</v>
      </c>
      <c r="C9791" s="176">
        <v>43.2</v>
      </c>
      <c r="D9791" s="282">
        <v>87</v>
      </c>
      <c r="E9791" s="265"/>
    </row>
    <row r="9792" spans="1:5">
      <c r="A9792" s="283">
        <v>26447</v>
      </c>
      <c r="B9792" s="176">
        <v>18.100000000000001</v>
      </c>
      <c r="C9792" s="176">
        <v>41.7</v>
      </c>
      <c r="D9792" s="282">
        <v>87</v>
      </c>
      <c r="E9792" s="265"/>
    </row>
    <row r="9793" spans="1:5">
      <c r="A9793" s="283">
        <v>26448</v>
      </c>
      <c r="B9793" s="176">
        <v>39.4</v>
      </c>
      <c r="C9793" s="176">
        <v>40.9</v>
      </c>
      <c r="D9793" s="282">
        <v>87</v>
      </c>
      <c r="E9793" s="265"/>
    </row>
    <row r="9794" spans="1:5">
      <c r="A9794" s="283">
        <v>26451</v>
      </c>
      <c r="B9794" s="176">
        <v>59.1</v>
      </c>
      <c r="C9794" s="176">
        <v>42.2</v>
      </c>
      <c r="D9794" s="282">
        <v>87</v>
      </c>
      <c r="E9794" s="265"/>
    </row>
    <row r="9795" spans="1:5">
      <c r="A9795" s="283">
        <v>26452</v>
      </c>
      <c r="B9795" s="176">
        <v>84.1</v>
      </c>
      <c r="C9795" s="176">
        <v>43.8</v>
      </c>
      <c r="D9795" s="282">
        <v>87</v>
      </c>
      <c r="E9795" s="265"/>
    </row>
    <row r="9796" spans="1:5">
      <c r="A9796" s="283">
        <v>26456</v>
      </c>
      <c r="B9796" s="176">
        <v>34.200000000000003</v>
      </c>
      <c r="C9796" s="176">
        <v>43.4</v>
      </c>
      <c r="D9796" s="282">
        <v>87</v>
      </c>
      <c r="E9796" s="265"/>
    </row>
    <row r="9797" spans="1:5">
      <c r="A9797" s="283">
        <v>26463</v>
      </c>
      <c r="B9797" s="176">
        <v>143.30000000000001</v>
      </c>
      <c r="C9797" s="176">
        <v>40.4</v>
      </c>
      <c r="D9797" s="282">
        <v>87</v>
      </c>
      <c r="E9797" s="265"/>
    </row>
    <row r="9798" spans="1:5">
      <c r="A9798" s="283">
        <v>26501</v>
      </c>
      <c r="B9798" s="176">
        <v>287</v>
      </c>
      <c r="C9798" s="176">
        <v>36.1</v>
      </c>
      <c r="D9798" s="282">
        <v>130</v>
      </c>
      <c r="E9798" s="265"/>
    </row>
    <row r="9799" spans="1:5">
      <c r="A9799" s="283">
        <v>26502</v>
      </c>
      <c r="B9799" s="176">
        <v>448</v>
      </c>
      <c r="C9799" s="176">
        <v>38.200000000000003</v>
      </c>
      <c r="D9799" s="282">
        <v>87</v>
      </c>
      <c r="E9799" s="265"/>
    </row>
    <row r="9800" spans="1:5">
      <c r="A9800" s="283">
        <v>26504</v>
      </c>
      <c r="B9800" s="176">
        <v>0</v>
      </c>
      <c r="C9800" s="176">
        <v>0</v>
      </c>
      <c r="D9800" s="282">
        <v>87</v>
      </c>
      <c r="E9800" s="265"/>
    </row>
    <row r="9801" spans="1:5">
      <c r="A9801" s="283">
        <v>26505</v>
      </c>
      <c r="B9801" s="176">
        <v>2506.8000000000002</v>
      </c>
      <c r="C9801" s="176">
        <v>23.7</v>
      </c>
      <c r="D9801" s="282">
        <v>139</v>
      </c>
      <c r="E9801" s="265"/>
    </row>
    <row r="9802" spans="1:5">
      <c r="A9802" s="283">
        <v>26506</v>
      </c>
      <c r="B9802" s="176">
        <v>3030.3</v>
      </c>
      <c r="C9802" s="176">
        <v>40</v>
      </c>
      <c r="D9802" s="282">
        <v>87</v>
      </c>
      <c r="E9802" s="265"/>
    </row>
    <row r="9803" spans="1:5">
      <c r="A9803" s="283">
        <v>26507</v>
      </c>
      <c r="B9803" s="176">
        <v>540.6</v>
      </c>
      <c r="C9803" s="176">
        <v>37.5</v>
      </c>
      <c r="D9803" s="282">
        <v>96</v>
      </c>
      <c r="E9803" s="265"/>
    </row>
    <row r="9804" spans="1:5">
      <c r="A9804" s="283">
        <v>26508</v>
      </c>
      <c r="B9804" s="176">
        <v>219.8</v>
      </c>
      <c r="C9804" s="176">
        <v>37.299999999999997</v>
      </c>
      <c r="D9804" s="282">
        <v>116</v>
      </c>
      <c r="E9804" s="265"/>
    </row>
    <row r="9805" spans="1:5">
      <c r="A9805" s="283">
        <v>26519</v>
      </c>
      <c r="B9805" s="176">
        <v>27.8</v>
      </c>
      <c r="C9805" s="176">
        <v>43.2</v>
      </c>
      <c r="D9805" s="282">
        <v>87</v>
      </c>
      <c r="E9805" s="265"/>
    </row>
    <row r="9806" spans="1:5">
      <c r="A9806" s="283">
        <v>26520</v>
      </c>
      <c r="B9806" s="176">
        <v>0</v>
      </c>
      <c r="C9806" s="176">
        <v>0</v>
      </c>
      <c r="D9806" s="282">
        <v>87</v>
      </c>
      <c r="E9806" s="265"/>
    </row>
    <row r="9807" spans="1:5">
      <c r="A9807" s="283">
        <v>26521</v>
      </c>
      <c r="B9807" s="176">
        <v>64.2</v>
      </c>
      <c r="C9807" s="176">
        <v>43.3</v>
      </c>
      <c r="D9807" s="282">
        <v>87</v>
      </c>
      <c r="E9807" s="265"/>
    </row>
    <row r="9808" spans="1:5">
      <c r="A9808" s="283">
        <v>26524</v>
      </c>
      <c r="B9808" s="176">
        <v>63.8</v>
      </c>
      <c r="C9808" s="176">
        <v>40.799999999999997</v>
      </c>
      <c r="D9808" s="282">
        <v>87</v>
      </c>
      <c r="E9808" s="265"/>
    </row>
    <row r="9809" spans="1:5">
      <c r="A9809" s="283">
        <v>26525</v>
      </c>
      <c r="B9809" s="176">
        <v>52.7</v>
      </c>
      <c r="C9809" s="176">
        <v>37.299999999999997</v>
      </c>
      <c r="D9809" s="282">
        <v>94</v>
      </c>
      <c r="E9809" s="265"/>
    </row>
    <row r="9810" spans="1:5">
      <c r="A9810" s="283">
        <v>26527</v>
      </c>
      <c r="B9810" s="176">
        <v>0</v>
      </c>
      <c r="C9810" s="176">
        <v>0</v>
      </c>
      <c r="D9810" s="282">
        <v>87</v>
      </c>
      <c r="E9810" s="265"/>
    </row>
    <row r="9811" spans="1:5">
      <c r="A9811" s="283">
        <v>26531</v>
      </c>
      <c r="B9811" s="176">
        <v>609.9</v>
      </c>
      <c r="C9811" s="176">
        <v>38.5</v>
      </c>
      <c r="D9811" s="282">
        <v>87</v>
      </c>
      <c r="E9811" s="265"/>
    </row>
    <row r="9812" spans="1:5">
      <c r="A9812" s="283">
        <v>26534</v>
      </c>
      <c r="B9812" s="176">
        <v>0</v>
      </c>
      <c r="C9812" s="176">
        <v>0</v>
      </c>
      <c r="D9812" s="282">
        <v>87</v>
      </c>
      <c r="E9812" s="265"/>
    </row>
    <row r="9813" spans="1:5">
      <c r="A9813" s="283">
        <v>26537</v>
      </c>
      <c r="B9813" s="176">
        <v>141.1</v>
      </c>
      <c r="C9813" s="176">
        <v>42.7</v>
      </c>
      <c r="D9813" s="282">
        <v>87</v>
      </c>
      <c r="E9813" s="265"/>
    </row>
    <row r="9814" spans="1:5">
      <c r="A9814" s="283">
        <v>26541</v>
      </c>
      <c r="B9814" s="176">
        <v>80.599999999999994</v>
      </c>
      <c r="C9814" s="176">
        <v>41.6</v>
      </c>
      <c r="D9814" s="282">
        <v>87</v>
      </c>
      <c r="E9814" s="265"/>
    </row>
    <row r="9815" spans="1:5">
      <c r="A9815" s="283">
        <v>26542</v>
      </c>
      <c r="B9815" s="176">
        <v>72.5</v>
      </c>
      <c r="C9815" s="176">
        <v>41.4</v>
      </c>
      <c r="D9815" s="282">
        <v>87</v>
      </c>
      <c r="E9815" s="265"/>
    </row>
    <row r="9816" spans="1:5">
      <c r="A9816" s="283">
        <v>26543</v>
      </c>
      <c r="B9816" s="176">
        <v>558.9</v>
      </c>
      <c r="C9816" s="176">
        <v>40.700000000000003</v>
      </c>
      <c r="D9816" s="282">
        <v>87</v>
      </c>
      <c r="E9816" s="265"/>
    </row>
    <row r="9817" spans="1:5">
      <c r="A9817" s="283">
        <v>26544</v>
      </c>
      <c r="B9817" s="176">
        <v>51.9</v>
      </c>
      <c r="C9817" s="176">
        <v>41.4</v>
      </c>
      <c r="D9817" s="282">
        <v>87</v>
      </c>
      <c r="E9817" s="265"/>
    </row>
    <row r="9818" spans="1:5">
      <c r="A9818" s="283">
        <v>26546</v>
      </c>
      <c r="B9818" s="176">
        <v>107.7</v>
      </c>
      <c r="C9818" s="176">
        <v>41.8</v>
      </c>
      <c r="D9818" s="282">
        <v>87</v>
      </c>
      <c r="E9818" s="265"/>
    </row>
    <row r="9819" spans="1:5">
      <c r="A9819" s="283">
        <v>26547</v>
      </c>
      <c r="B9819" s="176">
        <v>141.30000000000001</v>
      </c>
      <c r="C9819" s="176">
        <v>40.9</v>
      </c>
      <c r="D9819" s="282">
        <v>87</v>
      </c>
      <c r="E9819" s="265"/>
    </row>
    <row r="9820" spans="1:5">
      <c r="A9820" s="283">
        <v>26554</v>
      </c>
      <c r="B9820" s="176">
        <v>303.89999999999998</v>
      </c>
      <c r="C9820" s="176">
        <v>40.1</v>
      </c>
      <c r="D9820" s="282">
        <v>123</v>
      </c>
      <c r="E9820" s="265"/>
    </row>
    <row r="9821" spans="1:5">
      <c r="A9821" s="283">
        <v>26555</v>
      </c>
      <c r="B9821" s="176">
        <v>0</v>
      </c>
      <c r="C9821" s="176">
        <v>0</v>
      </c>
      <c r="D9821" s="282">
        <v>87</v>
      </c>
      <c r="E9821" s="265"/>
    </row>
    <row r="9822" spans="1:5">
      <c r="A9822" s="283">
        <v>26559</v>
      </c>
      <c r="B9822" s="176">
        <v>0</v>
      </c>
      <c r="C9822" s="176">
        <v>0</v>
      </c>
      <c r="D9822" s="282">
        <v>87</v>
      </c>
      <c r="E9822" s="265"/>
    </row>
    <row r="9823" spans="1:5">
      <c r="A9823" s="283">
        <v>26560</v>
      </c>
      <c r="B9823" s="176">
        <v>180.5</v>
      </c>
      <c r="C9823" s="176">
        <v>46.3</v>
      </c>
      <c r="D9823" s="282">
        <v>87</v>
      </c>
      <c r="E9823" s="265"/>
    </row>
    <row r="9824" spans="1:5">
      <c r="A9824" s="283">
        <v>26561</v>
      </c>
      <c r="B9824" s="176">
        <v>38</v>
      </c>
      <c r="C9824" s="176">
        <v>41.7</v>
      </c>
      <c r="D9824" s="282">
        <v>87</v>
      </c>
      <c r="E9824" s="265"/>
    </row>
    <row r="9825" spans="1:5">
      <c r="A9825" s="283">
        <v>26562</v>
      </c>
      <c r="B9825" s="176">
        <v>29.3</v>
      </c>
      <c r="C9825" s="176">
        <v>42.8</v>
      </c>
      <c r="D9825" s="282">
        <v>87</v>
      </c>
      <c r="E9825" s="265"/>
    </row>
    <row r="9826" spans="1:5">
      <c r="A9826" s="283">
        <v>26563</v>
      </c>
      <c r="B9826" s="176">
        <v>261.2</v>
      </c>
      <c r="C9826" s="176">
        <v>41.3</v>
      </c>
      <c r="D9826" s="282">
        <v>87</v>
      </c>
      <c r="E9826" s="265"/>
    </row>
    <row r="9827" spans="1:5">
      <c r="A9827" s="283">
        <v>26566</v>
      </c>
      <c r="B9827" s="176">
        <v>123.4</v>
      </c>
      <c r="C9827" s="176">
        <v>43.1</v>
      </c>
      <c r="D9827" s="282">
        <v>87</v>
      </c>
      <c r="E9827" s="265"/>
    </row>
    <row r="9828" spans="1:5">
      <c r="A9828" s="283">
        <v>26568</v>
      </c>
      <c r="B9828" s="176">
        <v>154.1</v>
      </c>
      <c r="C9828" s="176">
        <v>41.6</v>
      </c>
      <c r="D9828" s="282">
        <v>87</v>
      </c>
      <c r="E9828" s="265"/>
    </row>
    <row r="9829" spans="1:5">
      <c r="A9829" s="283">
        <v>26570</v>
      </c>
      <c r="B9829" s="176">
        <v>97</v>
      </c>
      <c r="C9829" s="176">
        <v>44.6</v>
      </c>
      <c r="D9829" s="282">
        <v>87</v>
      </c>
      <c r="E9829" s="265"/>
    </row>
    <row r="9830" spans="1:5">
      <c r="A9830" s="283">
        <v>26571</v>
      </c>
      <c r="B9830" s="176">
        <v>148.4</v>
      </c>
      <c r="C9830" s="176">
        <v>41.7</v>
      </c>
      <c r="D9830" s="282">
        <v>87</v>
      </c>
      <c r="E9830" s="265"/>
    </row>
    <row r="9831" spans="1:5">
      <c r="A9831" s="283">
        <v>26572</v>
      </c>
      <c r="B9831" s="176">
        <v>19.8</v>
      </c>
      <c r="C9831" s="176">
        <v>43.6</v>
      </c>
      <c r="D9831" s="282">
        <v>87</v>
      </c>
      <c r="E9831" s="265"/>
    </row>
    <row r="9832" spans="1:5">
      <c r="A9832" s="283">
        <v>26574</v>
      </c>
      <c r="B9832" s="176">
        <v>128.80000000000001</v>
      </c>
      <c r="C9832" s="176">
        <v>44.4</v>
      </c>
      <c r="D9832" s="282">
        <v>87</v>
      </c>
      <c r="E9832" s="265"/>
    </row>
    <row r="9833" spans="1:5">
      <c r="A9833" s="283">
        <v>26575</v>
      </c>
      <c r="B9833" s="176">
        <v>32.1</v>
      </c>
      <c r="C9833" s="176">
        <v>43.5</v>
      </c>
      <c r="D9833" s="282">
        <v>87</v>
      </c>
      <c r="E9833" s="265"/>
    </row>
    <row r="9834" spans="1:5">
      <c r="A9834" s="283">
        <v>26576</v>
      </c>
      <c r="B9834" s="176">
        <v>152</v>
      </c>
      <c r="C9834" s="176">
        <v>43.6</v>
      </c>
      <c r="D9834" s="282">
        <v>87</v>
      </c>
      <c r="E9834" s="265"/>
    </row>
    <row r="9835" spans="1:5">
      <c r="A9835" s="283">
        <v>26578</v>
      </c>
      <c r="B9835" s="176">
        <v>0</v>
      </c>
      <c r="C9835" s="176">
        <v>0</v>
      </c>
      <c r="D9835" s="282">
        <v>87</v>
      </c>
      <c r="E9835" s="265"/>
    </row>
    <row r="9836" spans="1:5">
      <c r="A9836" s="283">
        <v>26581</v>
      </c>
      <c r="B9836" s="176">
        <v>34.4</v>
      </c>
      <c r="C9836" s="176">
        <v>45.5</v>
      </c>
      <c r="D9836" s="282">
        <v>87</v>
      </c>
      <c r="E9836" s="265"/>
    </row>
    <row r="9837" spans="1:5">
      <c r="A9837" s="283">
        <v>26582</v>
      </c>
      <c r="B9837" s="176">
        <v>59.4</v>
      </c>
      <c r="C9837" s="176">
        <v>43</v>
      </c>
      <c r="D9837" s="282">
        <v>94</v>
      </c>
      <c r="E9837" s="265"/>
    </row>
    <row r="9838" spans="1:5">
      <c r="A9838" s="283">
        <v>26585</v>
      </c>
      <c r="B9838" s="176">
        <v>26.8</v>
      </c>
      <c r="C9838" s="176">
        <v>43.8</v>
      </c>
      <c r="D9838" s="282">
        <v>87</v>
      </c>
      <c r="E9838" s="265"/>
    </row>
    <row r="9839" spans="1:5">
      <c r="A9839" s="283">
        <v>26586</v>
      </c>
      <c r="B9839" s="176">
        <v>330.3</v>
      </c>
      <c r="C9839" s="176">
        <v>39.299999999999997</v>
      </c>
      <c r="D9839" s="282">
        <v>87</v>
      </c>
      <c r="E9839" s="265"/>
    </row>
    <row r="9840" spans="1:5">
      <c r="A9840" s="283">
        <v>26587</v>
      </c>
      <c r="B9840" s="176">
        <v>146.5</v>
      </c>
      <c r="C9840" s="176">
        <v>43.5</v>
      </c>
      <c r="D9840" s="282">
        <v>87</v>
      </c>
      <c r="E9840" s="265"/>
    </row>
    <row r="9841" spans="1:5">
      <c r="A9841" s="283">
        <v>26588</v>
      </c>
      <c r="B9841" s="176">
        <v>134.69999999999999</v>
      </c>
      <c r="C9841" s="176">
        <v>44.1</v>
      </c>
      <c r="D9841" s="282">
        <v>87</v>
      </c>
      <c r="E9841" s="265"/>
    </row>
    <row r="9842" spans="1:5">
      <c r="A9842" s="283">
        <v>26590</v>
      </c>
      <c r="B9842" s="176">
        <v>25.7</v>
      </c>
      <c r="C9842" s="176">
        <v>42.7</v>
      </c>
      <c r="D9842" s="282">
        <v>87</v>
      </c>
      <c r="E9842" s="265"/>
    </row>
    <row r="9843" spans="1:5">
      <c r="A9843" s="283">
        <v>26591</v>
      </c>
      <c r="B9843" s="176">
        <v>103.5</v>
      </c>
      <c r="C9843" s="176">
        <v>43.2</v>
      </c>
      <c r="D9843" s="282">
        <v>87</v>
      </c>
      <c r="E9843" s="265"/>
    </row>
    <row r="9844" spans="1:5">
      <c r="A9844" s="283">
        <v>26601</v>
      </c>
      <c r="B9844" s="176">
        <v>34.9</v>
      </c>
      <c r="C9844" s="176">
        <v>43.8</v>
      </c>
      <c r="D9844" s="282">
        <v>95</v>
      </c>
      <c r="E9844" s="265"/>
    </row>
    <row r="9845" spans="1:5">
      <c r="A9845" s="283">
        <v>26610</v>
      </c>
      <c r="B9845" s="176">
        <v>16</v>
      </c>
      <c r="C9845" s="176">
        <v>42.9</v>
      </c>
      <c r="D9845" s="282">
        <v>87</v>
      </c>
      <c r="E9845" s="265"/>
    </row>
    <row r="9846" spans="1:5">
      <c r="A9846" s="283">
        <v>26611</v>
      </c>
      <c r="B9846" s="176">
        <v>16.5</v>
      </c>
      <c r="C9846" s="176">
        <v>44.7</v>
      </c>
      <c r="D9846" s="282">
        <v>87</v>
      </c>
      <c r="E9846" s="265"/>
    </row>
    <row r="9847" spans="1:5">
      <c r="A9847" s="283">
        <v>26615</v>
      </c>
      <c r="B9847" s="176">
        <v>20.399999999999999</v>
      </c>
      <c r="C9847" s="176">
        <v>41.8</v>
      </c>
      <c r="D9847" s="282">
        <v>87</v>
      </c>
      <c r="E9847" s="265"/>
    </row>
    <row r="9848" spans="1:5">
      <c r="A9848" s="283">
        <v>26617</v>
      </c>
      <c r="B9848" s="176">
        <v>16</v>
      </c>
      <c r="C9848" s="176">
        <v>40.1</v>
      </c>
      <c r="D9848" s="282">
        <v>87</v>
      </c>
      <c r="E9848" s="265"/>
    </row>
    <row r="9849" spans="1:5">
      <c r="A9849" s="283">
        <v>26619</v>
      </c>
      <c r="B9849" s="176">
        <v>27.1</v>
      </c>
      <c r="C9849" s="176">
        <v>42.9</v>
      </c>
      <c r="D9849" s="282">
        <v>87</v>
      </c>
      <c r="E9849" s="265"/>
    </row>
    <row r="9850" spans="1:5">
      <c r="A9850" s="283">
        <v>26621</v>
      </c>
      <c r="B9850" s="176">
        <v>49.8</v>
      </c>
      <c r="C9850" s="176">
        <v>41.5</v>
      </c>
      <c r="D9850" s="282">
        <v>87</v>
      </c>
      <c r="E9850" s="265"/>
    </row>
    <row r="9851" spans="1:5">
      <c r="A9851" s="283">
        <v>26623</v>
      </c>
      <c r="B9851" s="176">
        <v>25.3</v>
      </c>
      <c r="C9851" s="176">
        <v>42.8</v>
      </c>
      <c r="D9851" s="282">
        <v>87</v>
      </c>
      <c r="E9851" s="265"/>
    </row>
    <row r="9852" spans="1:5">
      <c r="A9852" s="283">
        <v>26624</v>
      </c>
      <c r="B9852" s="176">
        <v>32.9</v>
      </c>
      <c r="C9852" s="176">
        <v>45</v>
      </c>
      <c r="D9852" s="282">
        <v>87</v>
      </c>
      <c r="E9852" s="265"/>
    </row>
    <row r="9853" spans="1:5">
      <c r="A9853" s="283">
        <v>26627</v>
      </c>
      <c r="B9853" s="176">
        <v>34.700000000000003</v>
      </c>
      <c r="C9853" s="176">
        <v>42.5</v>
      </c>
      <c r="D9853" s="282">
        <v>87</v>
      </c>
      <c r="E9853" s="265"/>
    </row>
    <row r="9854" spans="1:5">
      <c r="A9854" s="283">
        <v>26629</v>
      </c>
      <c r="B9854" s="176">
        <v>26.8</v>
      </c>
      <c r="C9854" s="176">
        <v>42.6</v>
      </c>
      <c r="D9854" s="282">
        <v>87</v>
      </c>
      <c r="E9854" s="265"/>
    </row>
    <row r="9855" spans="1:5">
      <c r="A9855" s="283">
        <v>26631</v>
      </c>
      <c r="B9855" s="176">
        <v>14.3</v>
      </c>
      <c r="C9855" s="176">
        <v>45.9</v>
      </c>
      <c r="D9855" s="282">
        <v>87</v>
      </c>
      <c r="E9855" s="265"/>
    </row>
    <row r="9856" spans="1:5">
      <c r="A9856" s="283">
        <v>26636</v>
      </c>
      <c r="B9856" s="176">
        <v>16.2</v>
      </c>
      <c r="C9856" s="176">
        <v>43.6</v>
      </c>
      <c r="D9856" s="282">
        <v>87</v>
      </c>
      <c r="E9856" s="265"/>
    </row>
    <row r="9857" spans="1:5">
      <c r="A9857" s="283">
        <v>26638</v>
      </c>
      <c r="B9857" s="176">
        <v>11.4</v>
      </c>
      <c r="C9857" s="176">
        <v>45.3</v>
      </c>
      <c r="D9857" s="282">
        <v>87</v>
      </c>
      <c r="E9857" s="265"/>
    </row>
    <row r="9858" spans="1:5">
      <c r="A9858" s="283">
        <v>26651</v>
      </c>
      <c r="B9858" s="176">
        <v>45.1</v>
      </c>
      <c r="C9858" s="176">
        <v>42.3</v>
      </c>
      <c r="D9858" s="282">
        <v>95</v>
      </c>
      <c r="E9858" s="265"/>
    </row>
    <row r="9859" spans="1:5">
      <c r="A9859" s="283">
        <v>26656</v>
      </c>
      <c r="B9859" s="176">
        <v>32.4</v>
      </c>
      <c r="C9859" s="176">
        <v>42</v>
      </c>
      <c r="D9859" s="282">
        <v>87</v>
      </c>
      <c r="E9859" s="265"/>
    </row>
    <row r="9860" spans="1:5">
      <c r="A9860" s="283">
        <v>26660</v>
      </c>
      <c r="B9860" s="176">
        <v>43.5</v>
      </c>
      <c r="C9860" s="176">
        <v>41.3</v>
      </c>
      <c r="D9860" s="282">
        <v>87</v>
      </c>
      <c r="E9860" s="265"/>
    </row>
    <row r="9861" spans="1:5">
      <c r="A9861" s="283">
        <v>26662</v>
      </c>
      <c r="B9861" s="176">
        <v>40.6</v>
      </c>
      <c r="C9861" s="176">
        <v>45.3</v>
      </c>
      <c r="D9861" s="282">
        <v>87</v>
      </c>
      <c r="E9861" s="265"/>
    </row>
    <row r="9862" spans="1:5">
      <c r="A9862" s="283">
        <v>26667</v>
      </c>
      <c r="B9862" s="176">
        <v>17.899999999999999</v>
      </c>
      <c r="C9862" s="176">
        <v>40.6</v>
      </c>
      <c r="D9862" s="282">
        <v>87</v>
      </c>
      <c r="E9862" s="265"/>
    </row>
    <row r="9863" spans="1:5">
      <c r="A9863" s="283">
        <v>26671</v>
      </c>
      <c r="B9863" s="176">
        <v>0</v>
      </c>
      <c r="C9863" s="176">
        <v>0</v>
      </c>
      <c r="D9863" s="282">
        <v>87</v>
      </c>
      <c r="E9863" s="265"/>
    </row>
    <row r="9864" spans="1:5">
      <c r="A9864" s="283">
        <v>26675</v>
      </c>
      <c r="B9864" s="176">
        <v>20.8</v>
      </c>
      <c r="C9864" s="176">
        <v>47</v>
      </c>
      <c r="D9864" s="282">
        <v>87</v>
      </c>
      <c r="E9864" s="265"/>
    </row>
    <row r="9865" spans="1:5">
      <c r="A9865" s="283">
        <v>26676</v>
      </c>
      <c r="B9865" s="176">
        <v>37.299999999999997</v>
      </c>
      <c r="C9865" s="176">
        <v>44.4</v>
      </c>
      <c r="D9865" s="282">
        <v>87</v>
      </c>
      <c r="E9865" s="265"/>
    </row>
    <row r="9866" spans="1:5">
      <c r="A9866" s="283">
        <v>26678</v>
      </c>
      <c r="B9866" s="176">
        <v>76.7</v>
      </c>
      <c r="C9866" s="176">
        <v>41.6</v>
      </c>
      <c r="D9866" s="282">
        <v>87</v>
      </c>
      <c r="E9866" s="265"/>
    </row>
    <row r="9867" spans="1:5">
      <c r="A9867" s="283">
        <v>26679</v>
      </c>
      <c r="B9867" s="176">
        <v>35.5</v>
      </c>
      <c r="C9867" s="176">
        <v>42.7</v>
      </c>
      <c r="D9867" s="282">
        <v>87</v>
      </c>
      <c r="E9867" s="265"/>
    </row>
    <row r="9868" spans="1:5">
      <c r="A9868" s="283">
        <v>26680</v>
      </c>
      <c r="B9868" s="176">
        <v>25.6</v>
      </c>
      <c r="C9868" s="176">
        <v>45.2</v>
      </c>
      <c r="D9868" s="282">
        <v>87</v>
      </c>
      <c r="E9868" s="265"/>
    </row>
    <row r="9869" spans="1:5">
      <c r="A9869" s="283">
        <v>26681</v>
      </c>
      <c r="B9869" s="176">
        <v>38.5</v>
      </c>
      <c r="C9869" s="176">
        <v>44.1</v>
      </c>
      <c r="D9869" s="282">
        <v>87</v>
      </c>
      <c r="E9869" s="265"/>
    </row>
    <row r="9870" spans="1:5">
      <c r="A9870" s="283">
        <v>26684</v>
      </c>
      <c r="B9870" s="176">
        <v>50.1</v>
      </c>
      <c r="C9870" s="176">
        <v>40.9</v>
      </c>
      <c r="D9870" s="282">
        <v>87</v>
      </c>
      <c r="E9870" s="265"/>
    </row>
    <row r="9871" spans="1:5">
      <c r="A9871" s="283">
        <v>26690</v>
      </c>
      <c r="B9871" s="176">
        <v>23.1</v>
      </c>
      <c r="C9871" s="176">
        <v>42.1</v>
      </c>
      <c r="D9871" s="282">
        <v>87</v>
      </c>
      <c r="E9871" s="265"/>
    </row>
    <row r="9872" spans="1:5">
      <c r="A9872" s="283">
        <v>26691</v>
      </c>
      <c r="B9872" s="176">
        <v>60.7</v>
      </c>
      <c r="C9872" s="176">
        <v>41.3</v>
      </c>
      <c r="D9872" s="282">
        <v>87</v>
      </c>
      <c r="E9872" s="265"/>
    </row>
    <row r="9873" spans="1:5">
      <c r="A9873" s="283">
        <v>26704</v>
      </c>
      <c r="B9873" s="176">
        <v>52.5</v>
      </c>
      <c r="C9873" s="176">
        <v>40.4</v>
      </c>
      <c r="D9873" s="282">
        <v>87</v>
      </c>
      <c r="E9873" s="265"/>
    </row>
    <row r="9874" spans="1:5">
      <c r="A9874" s="283">
        <v>26705</v>
      </c>
      <c r="B9874" s="176">
        <v>18.899999999999999</v>
      </c>
      <c r="C9874" s="176">
        <v>46.5</v>
      </c>
      <c r="D9874" s="282">
        <v>87</v>
      </c>
      <c r="E9874" s="265"/>
    </row>
    <row r="9875" spans="1:5">
      <c r="A9875" s="283">
        <v>26707</v>
      </c>
      <c r="B9875" s="176">
        <v>14</v>
      </c>
      <c r="C9875" s="176">
        <v>46.1</v>
      </c>
      <c r="D9875" s="282">
        <v>87</v>
      </c>
      <c r="E9875" s="265"/>
    </row>
    <row r="9876" spans="1:5">
      <c r="A9876" s="283">
        <v>26710</v>
      </c>
      <c r="B9876" s="176">
        <v>33.299999999999997</v>
      </c>
      <c r="C9876" s="176">
        <v>41.5</v>
      </c>
      <c r="D9876" s="282">
        <v>87</v>
      </c>
      <c r="E9876" s="265"/>
    </row>
    <row r="9877" spans="1:5">
      <c r="A9877" s="283">
        <v>26711</v>
      </c>
      <c r="B9877" s="176">
        <v>32.9</v>
      </c>
      <c r="C9877" s="176">
        <v>42.3</v>
      </c>
      <c r="D9877" s="282">
        <v>87</v>
      </c>
      <c r="E9877" s="265"/>
    </row>
    <row r="9878" spans="1:5">
      <c r="A9878" s="283">
        <v>26714</v>
      </c>
      <c r="B9878" s="176">
        <v>34.9</v>
      </c>
      <c r="C9878" s="176">
        <v>42.4</v>
      </c>
      <c r="D9878" s="282">
        <v>87</v>
      </c>
      <c r="E9878" s="265"/>
    </row>
    <row r="9879" spans="1:5">
      <c r="A9879" s="283">
        <v>26716</v>
      </c>
      <c r="B9879" s="176">
        <v>26.6</v>
      </c>
      <c r="C9879" s="176">
        <v>46.4</v>
      </c>
      <c r="D9879" s="282">
        <v>87</v>
      </c>
      <c r="E9879" s="265"/>
    </row>
    <row r="9880" spans="1:5">
      <c r="A9880" s="283">
        <v>26717</v>
      </c>
      <c r="B9880" s="176">
        <v>14.8</v>
      </c>
      <c r="C9880" s="176">
        <v>44.6</v>
      </c>
      <c r="D9880" s="282">
        <v>96</v>
      </c>
      <c r="E9880" s="265"/>
    </row>
    <row r="9881" spans="1:5">
      <c r="A9881" s="283">
        <v>26719</v>
      </c>
      <c r="B9881" s="176">
        <v>68</v>
      </c>
      <c r="C9881" s="176">
        <v>43.8</v>
      </c>
      <c r="D9881" s="282">
        <v>95</v>
      </c>
      <c r="E9881" s="265"/>
    </row>
    <row r="9882" spans="1:5">
      <c r="A9882" s="283">
        <v>26720</v>
      </c>
      <c r="B9882" s="176">
        <v>13.9</v>
      </c>
      <c r="C9882" s="176">
        <v>45</v>
      </c>
      <c r="D9882" s="282">
        <v>87</v>
      </c>
      <c r="E9882" s="265"/>
    </row>
    <row r="9883" spans="1:5">
      <c r="A9883" s="283">
        <v>26722</v>
      </c>
      <c r="B9883" s="176">
        <v>36</v>
      </c>
      <c r="C9883" s="176">
        <v>42.3</v>
      </c>
      <c r="D9883" s="282">
        <v>87</v>
      </c>
      <c r="E9883" s="265"/>
    </row>
    <row r="9884" spans="1:5">
      <c r="A9884" s="283">
        <v>26726</v>
      </c>
      <c r="B9884" s="176">
        <v>122.5</v>
      </c>
      <c r="C9884" s="176">
        <v>40.4</v>
      </c>
      <c r="D9884" s="282">
        <v>94</v>
      </c>
      <c r="E9884" s="265"/>
    </row>
    <row r="9885" spans="1:5">
      <c r="A9885" s="283">
        <v>26731</v>
      </c>
      <c r="B9885" s="176">
        <v>14</v>
      </c>
      <c r="C9885" s="176">
        <v>40.6</v>
      </c>
      <c r="D9885" s="282">
        <v>87</v>
      </c>
      <c r="E9885" s="265"/>
    </row>
    <row r="9886" spans="1:5">
      <c r="A9886" s="283">
        <v>26739</v>
      </c>
      <c r="B9886" s="176">
        <v>14.6</v>
      </c>
      <c r="C9886" s="176">
        <v>45</v>
      </c>
      <c r="D9886" s="282">
        <v>87</v>
      </c>
      <c r="E9886" s="265"/>
    </row>
    <row r="9887" spans="1:5">
      <c r="A9887" s="283">
        <v>26743</v>
      </c>
      <c r="B9887" s="176">
        <v>25.9</v>
      </c>
      <c r="C9887" s="176">
        <v>43.8</v>
      </c>
      <c r="D9887" s="282">
        <v>87</v>
      </c>
      <c r="E9887" s="265"/>
    </row>
    <row r="9888" spans="1:5">
      <c r="A9888" s="283">
        <v>26750</v>
      </c>
      <c r="B9888" s="176">
        <v>46.7</v>
      </c>
      <c r="C9888" s="176">
        <v>39.200000000000003</v>
      </c>
      <c r="D9888" s="282">
        <v>87</v>
      </c>
      <c r="E9888" s="265"/>
    </row>
    <row r="9889" spans="1:5">
      <c r="A9889" s="283">
        <v>26753</v>
      </c>
      <c r="B9889" s="176">
        <v>141.30000000000001</v>
      </c>
      <c r="C9889" s="176">
        <v>43.4</v>
      </c>
      <c r="D9889" s="282">
        <v>87</v>
      </c>
      <c r="E9889" s="265"/>
    </row>
    <row r="9890" spans="1:5">
      <c r="A9890" s="283">
        <v>26755</v>
      </c>
      <c r="B9890" s="176">
        <v>23.3</v>
      </c>
      <c r="C9890" s="176">
        <v>43.4</v>
      </c>
      <c r="D9890" s="282">
        <v>87</v>
      </c>
      <c r="E9890" s="265"/>
    </row>
    <row r="9891" spans="1:5">
      <c r="A9891" s="283">
        <v>26757</v>
      </c>
      <c r="B9891" s="176">
        <v>41.4</v>
      </c>
      <c r="C9891" s="176">
        <v>43</v>
      </c>
      <c r="D9891" s="282">
        <v>95</v>
      </c>
      <c r="E9891" s="265"/>
    </row>
    <row r="9892" spans="1:5">
      <c r="A9892" s="283">
        <v>26761</v>
      </c>
      <c r="B9892" s="176">
        <v>47.4</v>
      </c>
      <c r="C9892" s="176">
        <v>40.700000000000003</v>
      </c>
      <c r="D9892" s="282">
        <v>87</v>
      </c>
      <c r="E9892" s="265"/>
    </row>
    <row r="9893" spans="1:5">
      <c r="A9893" s="283">
        <v>26763</v>
      </c>
      <c r="B9893" s="176">
        <v>35.6</v>
      </c>
      <c r="C9893" s="176">
        <v>44.9</v>
      </c>
      <c r="D9893" s="282">
        <v>87</v>
      </c>
      <c r="E9893" s="265"/>
    </row>
    <row r="9894" spans="1:5">
      <c r="A9894" s="283">
        <v>26764</v>
      </c>
      <c r="B9894" s="176">
        <v>45.2</v>
      </c>
      <c r="C9894" s="176">
        <v>44.3</v>
      </c>
      <c r="D9894" s="282">
        <v>87</v>
      </c>
      <c r="E9894" s="265"/>
    </row>
    <row r="9895" spans="1:5">
      <c r="A9895" s="283">
        <v>26767</v>
      </c>
      <c r="B9895" s="176">
        <v>336.9</v>
      </c>
      <c r="C9895" s="176">
        <v>46.6</v>
      </c>
      <c r="D9895" s="282">
        <v>87</v>
      </c>
      <c r="E9895" s="265"/>
    </row>
    <row r="9896" spans="1:5">
      <c r="A9896" s="283">
        <v>26801</v>
      </c>
      <c r="B9896" s="176">
        <v>15.9</v>
      </c>
      <c r="C9896" s="176">
        <v>46.1</v>
      </c>
      <c r="D9896" s="282">
        <v>87</v>
      </c>
      <c r="E9896" s="265"/>
    </row>
    <row r="9897" spans="1:5">
      <c r="A9897" s="283">
        <v>26802</v>
      </c>
      <c r="B9897" s="176">
        <v>8.4</v>
      </c>
      <c r="C9897" s="176">
        <v>43.9</v>
      </c>
      <c r="D9897" s="282">
        <v>87</v>
      </c>
      <c r="E9897" s="265"/>
    </row>
    <row r="9898" spans="1:5">
      <c r="A9898" s="283">
        <v>26804</v>
      </c>
      <c r="B9898" s="176">
        <v>9.3000000000000007</v>
      </c>
      <c r="C9898" s="176">
        <v>45.2</v>
      </c>
      <c r="D9898" s="282">
        <v>126</v>
      </c>
      <c r="E9898" s="265"/>
    </row>
    <row r="9899" spans="1:5">
      <c r="A9899" s="283">
        <v>26807</v>
      </c>
      <c r="B9899" s="176">
        <v>24.9</v>
      </c>
      <c r="C9899" s="176">
        <v>49.7</v>
      </c>
      <c r="D9899" s="282">
        <v>87</v>
      </c>
      <c r="E9899" s="265"/>
    </row>
    <row r="9900" spans="1:5">
      <c r="A9900" s="283">
        <v>26808</v>
      </c>
      <c r="B9900" s="176">
        <v>27.1</v>
      </c>
      <c r="C9900" s="176">
        <v>44.9</v>
      </c>
      <c r="D9900" s="282">
        <v>96</v>
      </c>
      <c r="E9900" s="265"/>
    </row>
    <row r="9901" spans="1:5">
      <c r="A9901" s="283">
        <v>26810</v>
      </c>
      <c r="B9901" s="176">
        <v>15.1</v>
      </c>
      <c r="C9901" s="176">
        <v>46.6</v>
      </c>
      <c r="D9901" s="282">
        <v>87</v>
      </c>
      <c r="E9901" s="265"/>
    </row>
    <row r="9902" spans="1:5">
      <c r="A9902" s="283">
        <v>26812</v>
      </c>
      <c r="B9902" s="176">
        <v>16.8</v>
      </c>
      <c r="C9902" s="176">
        <v>46.8</v>
      </c>
      <c r="D9902" s="282">
        <v>87</v>
      </c>
      <c r="E9902" s="265"/>
    </row>
    <row r="9903" spans="1:5">
      <c r="A9903" s="283">
        <v>26814</v>
      </c>
      <c r="B9903" s="176">
        <v>9.5</v>
      </c>
      <c r="C9903" s="176">
        <v>47.2</v>
      </c>
      <c r="D9903" s="282">
        <v>87</v>
      </c>
      <c r="E9903" s="265"/>
    </row>
    <row r="9904" spans="1:5">
      <c r="A9904" s="283">
        <v>26815</v>
      </c>
      <c r="B9904" s="176">
        <v>10.8</v>
      </c>
      <c r="C9904" s="176">
        <v>42</v>
      </c>
      <c r="D9904" s="282">
        <v>87</v>
      </c>
      <c r="E9904" s="265"/>
    </row>
    <row r="9905" spans="1:5">
      <c r="A9905" s="283">
        <v>26817</v>
      </c>
      <c r="B9905" s="176">
        <v>31</v>
      </c>
      <c r="C9905" s="176">
        <v>45.5</v>
      </c>
      <c r="D9905" s="282">
        <v>87</v>
      </c>
      <c r="E9905" s="265"/>
    </row>
    <row r="9906" spans="1:5">
      <c r="A9906" s="283">
        <v>26818</v>
      </c>
      <c r="B9906" s="176">
        <v>41</v>
      </c>
      <c r="C9906" s="176">
        <v>36.6</v>
      </c>
      <c r="D9906" s="282">
        <v>87</v>
      </c>
      <c r="E9906" s="265"/>
    </row>
    <row r="9907" spans="1:5">
      <c r="A9907" s="283">
        <v>26823</v>
      </c>
      <c r="B9907" s="176">
        <v>37.799999999999997</v>
      </c>
      <c r="C9907" s="176">
        <v>38.6</v>
      </c>
      <c r="D9907" s="282">
        <v>87</v>
      </c>
      <c r="E9907" s="265"/>
    </row>
    <row r="9908" spans="1:5">
      <c r="A9908" s="283">
        <v>26833</v>
      </c>
      <c r="B9908" s="176">
        <v>19.5</v>
      </c>
      <c r="C9908" s="176">
        <v>41.5</v>
      </c>
      <c r="D9908" s="282">
        <v>87</v>
      </c>
      <c r="E9908" s="265"/>
    </row>
    <row r="9909" spans="1:5">
      <c r="A9909" s="283">
        <v>26836</v>
      </c>
      <c r="B9909" s="176">
        <v>37</v>
      </c>
      <c r="C9909" s="176">
        <v>40.4</v>
      </c>
      <c r="D9909" s="282">
        <v>87</v>
      </c>
      <c r="E9909" s="265"/>
    </row>
    <row r="9910" spans="1:5">
      <c r="A9910" s="283">
        <v>26838</v>
      </c>
      <c r="B9910" s="176">
        <v>13</v>
      </c>
      <c r="C9910" s="176">
        <v>47.2</v>
      </c>
      <c r="D9910" s="282">
        <v>87</v>
      </c>
      <c r="E9910" s="265"/>
    </row>
    <row r="9911" spans="1:5">
      <c r="A9911" s="283">
        <v>26845</v>
      </c>
      <c r="B9911" s="176">
        <v>17.899999999999999</v>
      </c>
      <c r="C9911" s="176">
        <v>41.5</v>
      </c>
      <c r="D9911" s="282">
        <v>96</v>
      </c>
      <c r="E9911" s="265"/>
    </row>
    <row r="9912" spans="1:5">
      <c r="A9912" s="283">
        <v>26847</v>
      </c>
      <c r="B9912" s="176">
        <v>54</v>
      </c>
      <c r="C9912" s="176">
        <v>45.2</v>
      </c>
      <c r="D9912" s="282">
        <v>87</v>
      </c>
      <c r="E9912" s="265"/>
    </row>
    <row r="9913" spans="1:5">
      <c r="A9913" s="283">
        <v>26851</v>
      </c>
      <c r="B9913" s="176">
        <v>21.5</v>
      </c>
      <c r="C9913" s="176">
        <v>45</v>
      </c>
      <c r="D9913" s="282">
        <v>87</v>
      </c>
      <c r="E9913" s="265"/>
    </row>
    <row r="9914" spans="1:5">
      <c r="A9914" s="283">
        <v>26852</v>
      </c>
      <c r="B9914" s="176">
        <v>18.399999999999999</v>
      </c>
      <c r="C9914" s="176">
        <v>41.5</v>
      </c>
      <c r="D9914" s="282">
        <v>87</v>
      </c>
      <c r="E9914" s="265"/>
    </row>
    <row r="9915" spans="1:5">
      <c r="A9915" s="283">
        <v>26855</v>
      </c>
      <c r="B9915" s="176">
        <v>17.2</v>
      </c>
      <c r="C9915" s="176">
        <v>45.2</v>
      </c>
      <c r="D9915" s="282">
        <v>87</v>
      </c>
      <c r="E9915" s="265"/>
    </row>
    <row r="9916" spans="1:5">
      <c r="A9916" s="283">
        <v>26865</v>
      </c>
      <c r="B9916" s="176">
        <v>27.3</v>
      </c>
      <c r="C9916" s="176">
        <v>44.7</v>
      </c>
      <c r="D9916" s="282">
        <v>87</v>
      </c>
      <c r="E9916" s="265"/>
    </row>
    <row r="9917" spans="1:5">
      <c r="A9917" s="283">
        <v>26866</v>
      </c>
      <c r="B9917" s="176">
        <v>10.4</v>
      </c>
      <c r="C9917" s="176">
        <v>49.3</v>
      </c>
      <c r="D9917" s="282">
        <v>87</v>
      </c>
      <c r="E9917" s="265"/>
    </row>
    <row r="9918" spans="1:5">
      <c r="A9918" s="283">
        <v>26884</v>
      </c>
      <c r="B9918" s="176">
        <v>4.8</v>
      </c>
      <c r="C9918" s="176">
        <v>48.5</v>
      </c>
      <c r="D9918" s="282">
        <v>87</v>
      </c>
      <c r="E9918" s="265"/>
    </row>
    <row r="9919" spans="1:5">
      <c r="A9919" s="283">
        <v>26886</v>
      </c>
      <c r="B9919" s="176">
        <v>75.7</v>
      </c>
      <c r="C9919" s="176">
        <v>41.7</v>
      </c>
      <c r="D9919" s="282">
        <v>87</v>
      </c>
      <c r="E9919" s="265"/>
    </row>
    <row r="9920" spans="1:5">
      <c r="A9920" s="283">
        <v>27006</v>
      </c>
      <c r="B9920" s="176">
        <v>224.8</v>
      </c>
      <c r="C9920" s="176">
        <v>46.2</v>
      </c>
      <c r="D9920" s="282">
        <v>95</v>
      </c>
      <c r="E9920" s="265"/>
    </row>
    <row r="9921" spans="1:5">
      <c r="A9921" s="283">
        <v>27007</v>
      </c>
      <c r="B9921" s="176">
        <v>98.7</v>
      </c>
      <c r="C9921" s="176">
        <v>40.5</v>
      </c>
      <c r="D9921" s="282">
        <v>87</v>
      </c>
      <c r="E9921" s="265"/>
    </row>
    <row r="9922" spans="1:5">
      <c r="A9922" s="283">
        <v>27009</v>
      </c>
      <c r="B9922" s="176">
        <v>160.4</v>
      </c>
      <c r="C9922" s="176">
        <v>41.8</v>
      </c>
      <c r="D9922" s="282">
        <v>87</v>
      </c>
      <c r="E9922" s="265"/>
    </row>
    <row r="9923" spans="1:5">
      <c r="A9923" s="283">
        <v>27010</v>
      </c>
      <c r="B9923" s="176">
        <v>0</v>
      </c>
      <c r="C9923" s="176">
        <v>0</v>
      </c>
      <c r="D9923" s="282">
        <v>87</v>
      </c>
      <c r="E9923" s="265"/>
    </row>
    <row r="9924" spans="1:5">
      <c r="A9924" s="283">
        <v>27011</v>
      </c>
      <c r="B9924" s="176">
        <v>100.8</v>
      </c>
      <c r="C9924" s="176">
        <v>42</v>
      </c>
      <c r="D9924" s="282">
        <v>87</v>
      </c>
      <c r="E9924" s="265"/>
    </row>
    <row r="9925" spans="1:5">
      <c r="A9925" s="283">
        <v>27012</v>
      </c>
      <c r="B9925" s="176">
        <v>627.6</v>
      </c>
      <c r="C9925" s="176">
        <v>42.2</v>
      </c>
      <c r="D9925" s="282">
        <v>123</v>
      </c>
      <c r="E9925" s="265"/>
    </row>
    <row r="9926" spans="1:5">
      <c r="A9926" s="283">
        <v>27013</v>
      </c>
      <c r="B9926" s="176">
        <v>85.7</v>
      </c>
      <c r="C9926" s="176">
        <v>38</v>
      </c>
      <c r="D9926" s="282">
        <v>87</v>
      </c>
      <c r="E9926" s="265"/>
    </row>
    <row r="9927" spans="1:5">
      <c r="A9927" s="283">
        <v>27014</v>
      </c>
      <c r="B9927" s="176">
        <v>687.6</v>
      </c>
      <c r="C9927" s="176">
        <v>36.1</v>
      </c>
      <c r="D9927" s="282">
        <v>87</v>
      </c>
      <c r="E9927" s="265"/>
    </row>
    <row r="9928" spans="1:5">
      <c r="A9928" s="283">
        <v>27016</v>
      </c>
      <c r="B9928" s="176">
        <v>48.6</v>
      </c>
      <c r="C9928" s="176">
        <v>43.9</v>
      </c>
      <c r="D9928" s="282">
        <v>96</v>
      </c>
      <c r="E9928" s="265"/>
    </row>
    <row r="9929" spans="1:5">
      <c r="A9929" s="283">
        <v>27017</v>
      </c>
      <c r="B9929" s="176">
        <v>93.3</v>
      </c>
      <c r="C9929" s="176">
        <v>38.299999999999997</v>
      </c>
      <c r="D9929" s="282">
        <v>87</v>
      </c>
      <c r="E9929" s="265"/>
    </row>
    <row r="9930" spans="1:5">
      <c r="A9930" s="283">
        <v>27018</v>
      </c>
      <c r="B9930" s="176">
        <v>96.9</v>
      </c>
      <c r="C9930" s="176">
        <v>41.6</v>
      </c>
      <c r="D9930" s="282">
        <v>95</v>
      </c>
      <c r="E9930" s="265"/>
    </row>
    <row r="9931" spans="1:5">
      <c r="A9931" s="283">
        <v>27019</v>
      </c>
      <c r="B9931" s="176">
        <v>102.7</v>
      </c>
      <c r="C9931" s="176">
        <v>44.8</v>
      </c>
      <c r="D9931" s="282">
        <v>87</v>
      </c>
      <c r="E9931" s="265"/>
    </row>
    <row r="9932" spans="1:5">
      <c r="A9932" s="283">
        <v>27020</v>
      </c>
      <c r="B9932" s="176">
        <v>77.8</v>
      </c>
      <c r="C9932" s="176">
        <v>40.200000000000003</v>
      </c>
      <c r="D9932" s="282">
        <v>87</v>
      </c>
      <c r="E9932" s="265"/>
    </row>
    <row r="9933" spans="1:5">
      <c r="A9933" s="283">
        <v>27021</v>
      </c>
      <c r="B9933" s="176">
        <v>288.3</v>
      </c>
      <c r="C9933" s="176">
        <v>41.8</v>
      </c>
      <c r="D9933" s="282">
        <v>95</v>
      </c>
      <c r="E9933" s="265"/>
    </row>
    <row r="9934" spans="1:5">
      <c r="A9934" s="283">
        <v>27022</v>
      </c>
      <c r="B9934" s="176">
        <v>39.200000000000003</v>
      </c>
      <c r="C9934" s="176">
        <v>44.8</v>
      </c>
      <c r="D9934" s="282">
        <v>87</v>
      </c>
      <c r="E9934" s="265"/>
    </row>
    <row r="9935" spans="1:5">
      <c r="A9935" s="283">
        <v>27023</v>
      </c>
      <c r="B9935" s="176">
        <v>405.9</v>
      </c>
      <c r="C9935" s="176">
        <v>42.5</v>
      </c>
      <c r="D9935" s="282">
        <v>125</v>
      </c>
      <c r="E9935" s="265"/>
    </row>
    <row r="9936" spans="1:5">
      <c r="A9936" s="283">
        <v>27024</v>
      </c>
      <c r="B9936" s="176">
        <v>48.8</v>
      </c>
      <c r="C9936" s="176">
        <v>40.700000000000003</v>
      </c>
      <c r="D9936" s="282">
        <v>87</v>
      </c>
      <c r="E9936" s="265"/>
    </row>
    <row r="9937" spans="1:5">
      <c r="A9937" s="283">
        <v>27025</v>
      </c>
      <c r="B9937" s="176">
        <v>117.2</v>
      </c>
      <c r="C9937" s="176">
        <v>42.9</v>
      </c>
      <c r="D9937" s="282">
        <v>94</v>
      </c>
      <c r="E9937" s="265"/>
    </row>
    <row r="9938" spans="1:5">
      <c r="A9938" s="283">
        <v>27027</v>
      </c>
      <c r="B9938" s="176">
        <v>190.5</v>
      </c>
      <c r="C9938" s="176">
        <v>43.6</v>
      </c>
      <c r="D9938" s="282">
        <v>87</v>
      </c>
      <c r="E9938" s="265"/>
    </row>
    <row r="9939" spans="1:5">
      <c r="A9939" s="283">
        <v>27028</v>
      </c>
      <c r="B9939" s="176">
        <v>130.69999999999999</v>
      </c>
      <c r="C9939" s="176">
        <v>40.4</v>
      </c>
      <c r="D9939" s="282">
        <v>105</v>
      </c>
      <c r="E9939" s="265"/>
    </row>
    <row r="9940" spans="1:5">
      <c r="A9940" s="283">
        <v>27030</v>
      </c>
      <c r="B9940" s="176">
        <v>202.1</v>
      </c>
      <c r="C9940" s="176">
        <v>41.6</v>
      </c>
      <c r="D9940" s="282">
        <v>115</v>
      </c>
      <c r="E9940" s="265"/>
    </row>
    <row r="9941" spans="1:5">
      <c r="A9941" s="283">
        <v>27040</v>
      </c>
      <c r="B9941" s="176">
        <v>360.9</v>
      </c>
      <c r="C9941" s="176">
        <v>45.1</v>
      </c>
      <c r="D9941" s="282">
        <v>95</v>
      </c>
      <c r="E9941" s="265"/>
    </row>
    <row r="9942" spans="1:5">
      <c r="A9942" s="283">
        <v>27041</v>
      </c>
      <c r="B9942" s="176">
        <v>116.4</v>
      </c>
      <c r="C9942" s="176">
        <v>41.4</v>
      </c>
      <c r="D9942" s="282">
        <v>95</v>
      </c>
      <c r="E9942" s="265"/>
    </row>
    <row r="9943" spans="1:5">
      <c r="A9943" s="283">
        <v>27042</v>
      </c>
      <c r="B9943" s="176">
        <v>93.2</v>
      </c>
      <c r="C9943" s="176">
        <v>42.1</v>
      </c>
      <c r="D9943" s="282">
        <v>87</v>
      </c>
      <c r="E9943" s="265"/>
    </row>
    <row r="9944" spans="1:5">
      <c r="A9944" s="283">
        <v>27043</v>
      </c>
      <c r="B9944" s="176">
        <v>103</v>
      </c>
      <c r="C9944" s="176">
        <v>42.9</v>
      </c>
      <c r="D9944" s="282">
        <v>87</v>
      </c>
      <c r="E9944" s="265"/>
    </row>
    <row r="9945" spans="1:5">
      <c r="A9945" s="283">
        <v>27045</v>
      </c>
      <c r="B9945" s="176">
        <v>368.1</v>
      </c>
      <c r="C9945" s="176">
        <v>40.9</v>
      </c>
      <c r="D9945" s="282">
        <v>87</v>
      </c>
      <c r="E9945" s="265"/>
    </row>
    <row r="9946" spans="1:5">
      <c r="A9946" s="283">
        <v>27046</v>
      </c>
      <c r="B9946" s="176">
        <v>50.8</v>
      </c>
      <c r="C9946" s="176">
        <v>42.7</v>
      </c>
      <c r="D9946" s="282">
        <v>96</v>
      </c>
      <c r="E9946" s="265"/>
    </row>
    <row r="9947" spans="1:5">
      <c r="A9947" s="283">
        <v>27047</v>
      </c>
      <c r="B9947" s="176">
        <v>70.400000000000006</v>
      </c>
      <c r="C9947" s="176">
        <v>40.700000000000003</v>
      </c>
      <c r="D9947" s="282">
        <v>87</v>
      </c>
      <c r="E9947" s="265"/>
    </row>
    <row r="9948" spans="1:5">
      <c r="A9948" s="283">
        <v>27048</v>
      </c>
      <c r="B9948" s="176">
        <v>109.2</v>
      </c>
      <c r="C9948" s="176">
        <v>41.9</v>
      </c>
      <c r="D9948" s="282">
        <v>95</v>
      </c>
      <c r="E9948" s="265"/>
    </row>
    <row r="9949" spans="1:5">
      <c r="A9949" s="283">
        <v>27049</v>
      </c>
      <c r="B9949" s="176">
        <v>0</v>
      </c>
      <c r="C9949" s="176">
        <v>0</v>
      </c>
      <c r="D9949" s="282">
        <v>87</v>
      </c>
      <c r="E9949" s="265"/>
    </row>
    <row r="9950" spans="1:5">
      <c r="A9950" s="283">
        <v>27050</v>
      </c>
      <c r="B9950" s="176">
        <v>200.1</v>
      </c>
      <c r="C9950" s="176">
        <v>42.1</v>
      </c>
      <c r="D9950" s="282">
        <v>96</v>
      </c>
      <c r="E9950" s="265"/>
    </row>
    <row r="9951" spans="1:5">
      <c r="A9951" s="283">
        <v>27051</v>
      </c>
      <c r="B9951" s="176">
        <v>381.6</v>
      </c>
      <c r="C9951" s="176">
        <v>40.799999999999997</v>
      </c>
      <c r="D9951" s="282">
        <v>102</v>
      </c>
      <c r="E9951" s="265"/>
    </row>
    <row r="9952" spans="1:5">
      <c r="A9952" s="283">
        <v>27052</v>
      </c>
      <c r="B9952" s="176">
        <v>105.7</v>
      </c>
      <c r="C9952" s="176">
        <v>43.4</v>
      </c>
      <c r="D9952" s="282">
        <v>87</v>
      </c>
      <c r="E9952" s="265"/>
    </row>
    <row r="9953" spans="1:5">
      <c r="A9953" s="283">
        <v>27053</v>
      </c>
      <c r="B9953" s="176">
        <v>107.2</v>
      </c>
      <c r="C9953" s="176">
        <v>39.200000000000003</v>
      </c>
      <c r="D9953" s="282">
        <v>87</v>
      </c>
      <c r="E9953" s="265"/>
    </row>
    <row r="9954" spans="1:5">
      <c r="A9954" s="283">
        <v>27054</v>
      </c>
      <c r="B9954" s="176">
        <v>82.1</v>
      </c>
      <c r="C9954" s="176">
        <v>38.5</v>
      </c>
      <c r="D9954" s="282">
        <v>87</v>
      </c>
      <c r="E9954" s="265"/>
    </row>
    <row r="9955" spans="1:5">
      <c r="A9955" s="283">
        <v>27055</v>
      </c>
      <c r="B9955" s="176">
        <v>129.9</v>
      </c>
      <c r="C9955" s="176">
        <v>41</v>
      </c>
      <c r="D9955" s="282">
        <v>95</v>
      </c>
      <c r="E9955" s="265"/>
    </row>
    <row r="9956" spans="1:5">
      <c r="A9956" s="283">
        <v>27094</v>
      </c>
      <c r="B9956" s="176">
        <v>0</v>
      </c>
      <c r="C9956" s="176">
        <v>0</v>
      </c>
      <c r="D9956" s="282">
        <v>87</v>
      </c>
      <c r="E9956" s="265"/>
    </row>
    <row r="9957" spans="1:5">
      <c r="A9957" s="283">
        <v>27101</v>
      </c>
      <c r="B9957" s="176">
        <v>1603.6</v>
      </c>
      <c r="C9957" s="176">
        <v>32.9</v>
      </c>
      <c r="D9957" s="282">
        <v>184</v>
      </c>
      <c r="E9957" s="265"/>
    </row>
    <row r="9958" spans="1:5">
      <c r="A9958" s="283">
        <v>27102</v>
      </c>
      <c r="B9958" s="176">
        <v>4357.2</v>
      </c>
      <c r="C9958" s="176">
        <v>24</v>
      </c>
      <c r="D9958" s="282">
        <v>87</v>
      </c>
      <c r="E9958" s="265"/>
    </row>
    <row r="9959" spans="1:5">
      <c r="A9959" s="283">
        <v>27103</v>
      </c>
      <c r="B9959" s="176">
        <v>1631.5</v>
      </c>
      <c r="C9959" s="176">
        <v>35.6</v>
      </c>
      <c r="D9959" s="282">
        <v>182</v>
      </c>
      <c r="E9959" s="265"/>
    </row>
    <row r="9960" spans="1:5">
      <c r="A9960" s="283">
        <v>27104</v>
      </c>
      <c r="B9960" s="176">
        <v>2217</v>
      </c>
      <c r="C9960" s="176">
        <v>41.7</v>
      </c>
      <c r="D9960" s="282">
        <v>131</v>
      </c>
      <c r="E9960" s="265"/>
    </row>
    <row r="9961" spans="1:5">
      <c r="A9961" s="283">
        <v>27105</v>
      </c>
      <c r="B9961" s="176">
        <v>1162.2</v>
      </c>
      <c r="C9961" s="176">
        <v>35.299999999999997</v>
      </c>
      <c r="D9961" s="282">
        <v>159</v>
      </c>
      <c r="E9961" s="265"/>
    </row>
    <row r="9962" spans="1:5">
      <c r="A9962" s="283">
        <v>27106</v>
      </c>
      <c r="B9962" s="176">
        <v>1650.3</v>
      </c>
      <c r="C9962" s="176">
        <v>34.1</v>
      </c>
      <c r="D9962" s="282">
        <v>178</v>
      </c>
      <c r="E9962" s="265"/>
    </row>
    <row r="9963" spans="1:5">
      <c r="A9963" s="283">
        <v>27107</v>
      </c>
      <c r="B9963" s="176">
        <v>708.2</v>
      </c>
      <c r="C9963" s="176">
        <v>34.6</v>
      </c>
      <c r="D9963" s="282">
        <v>118</v>
      </c>
      <c r="E9963" s="265"/>
    </row>
    <row r="9964" spans="1:5">
      <c r="A9964" s="283">
        <v>27108</v>
      </c>
      <c r="B9964" s="176">
        <v>0</v>
      </c>
      <c r="C9964" s="176">
        <v>0</v>
      </c>
      <c r="D9964" s="282">
        <v>87</v>
      </c>
      <c r="E9964" s="265"/>
    </row>
    <row r="9965" spans="1:5">
      <c r="A9965" s="283">
        <v>27109</v>
      </c>
      <c r="B9965" s="176">
        <v>0</v>
      </c>
      <c r="C9965" s="176">
        <v>0</v>
      </c>
      <c r="D9965" s="282">
        <v>87</v>
      </c>
      <c r="E9965" s="265"/>
    </row>
    <row r="9966" spans="1:5">
      <c r="A9966" s="283">
        <v>27110</v>
      </c>
      <c r="B9966" s="176">
        <v>0</v>
      </c>
      <c r="C9966" s="176">
        <v>0</v>
      </c>
      <c r="D9966" s="282">
        <v>87</v>
      </c>
      <c r="E9966" s="265"/>
    </row>
    <row r="9967" spans="1:5">
      <c r="A9967" s="283">
        <v>27113</v>
      </c>
      <c r="B9967" s="176">
        <v>0</v>
      </c>
      <c r="C9967" s="176">
        <v>0</v>
      </c>
      <c r="D9967" s="282">
        <v>87</v>
      </c>
      <c r="E9967" s="265"/>
    </row>
    <row r="9968" spans="1:5">
      <c r="A9968" s="283">
        <v>27114</v>
      </c>
      <c r="B9968" s="176">
        <v>0</v>
      </c>
      <c r="C9968" s="176">
        <v>0</v>
      </c>
      <c r="D9968" s="282">
        <v>87</v>
      </c>
      <c r="E9968" s="265"/>
    </row>
    <row r="9969" spans="1:5">
      <c r="A9969" s="283">
        <v>27115</v>
      </c>
      <c r="B9969" s="176">
        <v>813</v>
      </c>
      <c r="C9969" s="176">
        <v>32</v>
      </c>
      <c r="D9969" s="282">
        <v>87</v>
      </c>
      <c r="E9969" s="265"/>
    </row>
    <row r="9970" spans="1:5">
      <c r="A9970" s="283">
        <v>27116</v>
      </c>
      <c r="B9970" s="176">
        <v>0</v>
      </c>
      <c r="C9970" s="176">
        <v>0</v>
      </c>
      <c r="D9970" s="282">
        <v>87</v>
      </c>
      <c r="E9970" s="265"/>
    </row>
    <row r="9971" spans="1:5">
      <c r="A9971" s="283">
        <v>27117</v>
      </c>
      <c r="B9971" s="176">
        <v>0</v>
      </c>
      <c r="C9971" s="176">
        <v>0</v>
      </c>
      <c r="D9971" s="282">
        <v>87</v>
      </c>
      <c r="E9971" s="265"/>
    </row>
    <row r="9972" spans="1:5">
      <c r="A9972" s="283">
        <v>27120</v>
      </c>
      <c r="B9972" s="176">
        <v>0</v>
      </c>
      <c r="C9972" s="176">
        <v>0</v>
      </c>
      <c r="D9972" s="282">
        <v>87</v>
      </c>
      <c r="E9972" s="265"/>
    </row>
    <row r="9973" spans="1:5">
      <c r="A9973" s="283">
        <v>27127</v>
      </c>
      <c r="B9973" s="176">
        <v>1136.5</v>
      </c>
      <c r="C9973" s="176">
        <v>34.6</v>
      </c>
      <c r="D9973" s="282">
        <v>122</v>
      </c>
      <c r="E9973" s="265"/>
    </row>
    <row r="9974" spans="1:5">
      <c r="A9974" s="283">
        <v>27130</v>
      </c>
      <c r="B9974" s="176">
        <v>0</v>
      </c>
      <c r="C9974" s="176">
        <v>0</v>
      </c>
      <c r="D9974" s="282">
        <v>87</v>
      </c>
      <c r="E9974" s="265"/>
    </row>
    <row r="9975" spans="1:5">
      <c r="A9975" s="283">
        <v>27150</v>
      </c>
      <c r="B9975" s="176">
        <v>0</v>
      </c>
      <c r="C9975" s="176">
        <v>0</v>
      </c>
      <c r="D9975" s="282">
        <v>87</v>
      </c>
      <c r="E9975" s="265"/>
    </row>
    <row r="9976" spans="1:5">
      <c r="A9976" s="283">
        <v>27152</v>
      </c>
      <c r="B9976" s="176">
        <v>0</v>
      </c>
      <c r="C9976" s="176">
        <v>0</v>
      </c>
      <c r="D9976" s="282">
        <v>87</v>
      </c>
      <c r="E9976" s="265"/>
    </row>
    <row r="9977" spans="1:5">
      <c r="A9977" s="283">
        <v>27155</v>
      </c>
      <c r="B9977" s="176">
        <v>0</v>
      </c>
      <c r="C9977" s="176">
        <v>0</v>
      </c>
      <c r="D9977" s="282">
        <v>87</v>
      </c>
      <c r="E9977" s="265"/>
    </row>
    <row r="9978" spans="1:5">
      <c r="A9978" s="283">
        <v>27157</v>
      </c>
      <c r="B9978" s="176">
        <v>0</v>
      </c>
      <c r="C9978" s="176">
        <v>0</v>
      </c>
      <c r="D9978" s="282">
        <v>87</v>
      </c>
      <c r="E9978" s="265"/>
    </row>
    <row r="9979" spans="1:5">
      <c r="A9979" s="283">
        <v>27199</v>
      </c>
      <c r="B9979" s="176">
        <v>0</v>
      </c>
      <c r="C9979" s="176">
        <v>0</v>
      </c>
      <c r="D9979" s="282">
        <v>87</v>
      </c>
      <c r="E9979" s="265"/>
    </row>
    <row r="9980" spans="1:5">
      <c r="A9980" s="283">
        <v>27201</v>
      </c>
      <c r="B9980" s="176">
        <v>191.9</v>
      </c>
      <c r="C9980" s="176">
        <v>39.6</v>
      </c>
      <c r="D9980" s="282">
        <v>87</v>
      </c>
      <c r="E9980" s="265"/>
    </row>
    <row r="9981" spans="1:5">
      <c r="A9981" s="283">
        <v>27202</v>
      </c>
      <c r="B9981" s="176">
        <v>249.7</v>
      </c>
      <c r="C9981" s="176">
        <v>40.5</v>
      </c>
      <c r="D9981" s="282">
        <v>87</v>
      </c>
      <c r="E9981" s="265"/>
    </row>
    <row r="9982" spans="1:5">
      <c r="A9982" s="283">
        <v>27203</v>
      </c>
      <c r="B9982" s="176">
        <v>965.2</v>
      </c>
      <c r="C9982" s="176">
        <v>34.299999999999997</v>
      </c>
      <c r="D9982" s="282">
        <v>124</v>
      </c>
      <c r="E9982" s="265"/>
    </row>
    <row r="9983" spans="1:5">
      <c r="A9983" s="283">
        <v>27204</v>
      </c>
      <c r="B9983" s="176">
        <v>489.4</v>
      </c>
      <c r="C9983" s="176">
        <v>37.200000000000003</v>
      </c>
      <c r="D9983" s="282">
        <v>87</v>
      </c>
      <c r="E9983" s="265"/>
    </row>
    <row r="9984" spans="1:5">
      <c r="A9984" s="283">
        <v>27205</v>
      </c>
      <c r="B9984" s="176">
        <v>143.4</v>
      </c>
      <c r="C9984" s="176">
        <v>40.4</v>
      </c>
      <c r="D9984" s="282">
        <v>119</v>
      </c>
      <c r="E9984" s="265"/>
    </row>
    <row r="9985" spans="1:5">
      <c r="A9985" s="283">
        <v>27207</v>
      </c>
      <c r="B9985" s="176">
        <v>48</v>
      </c>
      <c r="C9985" s="176">
        <v>43.2</v>
      </c>
      <c r="D9985" s="282">
        <v>87</v>
      </c>
      <c r="E9985" s="265"/>
    </row>
    <row r="9986" spans="1:5">
      <c r="A9986" s="283">
        <v>27208</v>
      </c>
      <c r="B9986" s="176">
        <v>42.2</v>
      </c>
      <c r="C9986" s="176">
        <v>43.4</v>
      </c>
      <c r="D9986" s="282">
        <v>87</v>
      </c>
      <c r="E9986" s="265"/>
    </row>
    <row r="9987" spans="1:5">
      <c r="A9987" s="283">
        <v>27209</v>
      </c>
      <c r="B9987" s="176">
        <v>91</v>
      </c>
      <c r="C9987" s="176">
        <v>33.200000000000003</v>
      </c>
      <c r="D9987" s="282">
        <v>87</v>
      </c>
      <c r="E9987" s="265"/>
    </row>
    <row r="9988" spans="1:5">
      <c r="A9988" s="283">
        <v>27212</v>
      </c>
      <c r="B9988" s="176">
        <v>52.6</v>
      </c>
      <c r="C9988" s="176">
        <v>42.1</v>
      </c>
      <c r="D9988" s="282">
        <v>87</v>
      </c>
      <c r="E9988" s="265"/>
    </row>
    <row r="9989" spans="1:5">
      <c r="A9989" s="283">
        <v>27213</v>
      </c>
      <c r="B9989" s="176">
        <v>0</v>
      </c>
      <c r="C9989" s="176">
        <v>0</v>
      </c>
      <c r="D9989" s="282">
        <v>87</v>
      </c>
      <c r="E9989" s="265"/>
    </row>
    <row r="9990" spans="1:5">
      <c r="A9990" s="283">
        <v>27214</v>
      </c>
      <c r="B9990" s="176">
        <v>241.7</v>
      </c>
      <c r="C9990" s="176">
        <v>35.9</v>
      </c>
      <c r="D9990" s="282">
        <v>87</v>
      </c>
      <c r="E9990" s="265"/>
    </row>
    <row r="9991" spans="1:5">
      <c r="A9991" s="283">
        <v>27215</v>
      </c>
      <c r="B9991" s="176">
        <v>732.6</v>
      </c>
      <c r="C9991" s="176">
        <v>40.700000000000003</v>
      </c>
      <c r="D9991" s="282">
        <v>138</v>
      </c>
      <c r="E9991" s="265"/>
    </row>
    <row r="9992" spans="1:5">
      <c r="A9992" s="283">
        <v>27216</v>
      </c>
      <c r="B9992" s="176">
        <v>0</v>
      </c>
      <c r="C9992" s="176">
        <v>0</v>
      </c>
      <c r="D9992" s="282">
        <v>87</v>
      </c>
      <c r="E9992" s="265"/>
    </row>
    <row r="9993" spans="1:5">
      <c r="A9993" s="283">
        <v>27217</v>
      </c>
      <c r="B9993" s="176">
        <v>305.7</v>
      </c>
      <c r="C9993" s="176">
        <v>37.6</v>
      </c>
      <c r="D9993" s="282">
        <v>115</v>
      </c>
      <c r="E9993" s="265"/>
    </row>
    <row r="9994" spans="1:5">
      <c r="A9994" s="283">
        <v>27228</v>
      </c>
      <c r="B9994" s="176">
        <v>72.2</v>
      </c>
      <c r="C9994" s="176">
        <v>40.200000000000003</v>
      </c>
      <c r="D9994" s="282">
        <v>87</v>
      </c>
      <c r="E9994" s="265"/>
    </row>
    <row r="9995" spans="1:5">
      <c r="A9995" s="283">
        <v>27229</v>
      </c>
      <c r="B9995" s="176">
        <v>44.1</v>
      </c>
      <c r="C9995" s="176">
        <v>35.1</v>
      </c>
      <c r="D9995" s="282">
        <v>87</v>
      </c>
      <c r="E9995" s="265"/>
    </row>
    <row r="9996" spans="1:5">
      <c r="A9996" s="283">
        <v>27230</v>
      </c>
      <c r="B9996" s="176">
        <v>0</v>
      </c>
      <c r="C9996" s="176">
        <v>0</v>
      </c>
      <c r="D9996" s="282">
        <v>87</v>
      </c>
      <c r="E9996" s="265"/>
    </row>
    <row r="9997" spans="1:5">
      <c r="A9997" s="283">
        <v>27231</v>
      </c>
      <c r="B9997" s="176">
        <v>57</v>
      </c>
      <c r="C9997" s="176">
        <v>43.3</v>
      </c>
      <c r="D9997" s="282">
        <v>87</v>
      </c>
      <c r="E9997" s="265"/>
    </row>
    <row r="9998" spans="1:5">
      <c r="A9998" s="283">
        <v>27233</v>
      </c>
      <c r="B9998" s="176">
        <v>140.1</v>
      </c>
      <c r="C9998" s="176">
        <v>43</v>
      </c>
      <c r="D9998" s="282">
        <v>87</v>
      </c>
      <c r="E9998" s="265"/>
    </row>
    <row r="9999" spans="1:5">
      <c r="A9999" s="283">
        <v>27235</v>
      </c>
      <c r="B9999" s="176">
        <v>299.89999999999998</v>
      </c>
      <c r="C9999" s="176">
        <v>42.5</v>
      </c>
      <c r="D9999" s="282">
        <v>87</v>
      </c>
      <c r="E9999" s="265"/>
    </row>
    <row r="10000" spans="1:5">
      <c r="A10000" s="283">
        <v>27237</v>
      </c>
      <c r="B10000" s="176">
        <v>0</v>
      </c>
      <c r="C10000" s="176">
        <v>0</v>
      </c>
      <c r="D10000" s="282">
        <v>87</v>
      </c>
      <c r="E10000" s="265"/>
    </row>
    <row r="10001" spans="1:5">
      <c r="A10001" s="283">
        <v>27239</v>
      </c>
      <c r="B10001" s="176">
        <v>62.9</v>
      </c>
      <c r="C10001" s="176">
        <v>42.7</v>
      </c>
      <c r="D10001" s="282">
        <v>87</v>
      </c>
      <c r="E10001" s="265"/>
    </row>
    <row r="10002" spans="1:5">
      <c r="A10002" s="283">
        <v>27242</v>
      </c>
      <c r="B10002" s="176">
        <v>44</v>
      </c>
      <c r="C10002" s="176">
        <v>41.2</v>
      </c>
      <c r="D10002" s="282">
        <v>87</v>
      </c>
      <c r="E10002" s="265"/>
    </row>
    <row r="10003" spans="1:5">
      <c r="A10003" s="283">
        <v>27243</v>
      </c>
      <c r="B10003" s="176">
        <v>134.30000000000001</v>
      </c>
      <c r="C10003" s="176">
        <v>41</v>
      </c>
      <c r="D10003" s="282">
        <v>87</v>
      </c>
      <c r="E10003" s="265"/>
    </row>
    <row r="10004" spans="1:5">
      <c r="A10004" s="283">
        <v>27244</v>
      </c>
      <c r="B10004" s="176">
        <v>301.8</v>
      </c>
      <c r="C10004" s="176">
        <v>25.8</v>
      </c>
      <c r="D10004" s="282">
        <v>154</v>
      </c>
      <c r="E10004" s="265"/>
    </row>
    <row r="10005" spans="1:5">
      <c r="A10005" s="283">
        <v>27247</v>
      </c>
      <c r="B10005" s="176">
        <v>0</v>
      </c>
      <c r="C10005" s="176">
        <v>0</v>
      </c>
      <c r="D10005" s="282">
        <v>87</v>
      </c>
      <c r="E10005" s="265"/>
    </row>
    <row r="10006" spans="1:5">
      <c r="A10006" s="283">
        <v>27248</v>
      </c>
      <c r="B10006" s="176">
        <v>160.80000000000001</v>
      </c>
      <c r="C10006" s="176">
        <v>39.299999999999997</v>
      </c>
      <c r="D10006" s="282">
        <v>87</v>
      </c>
      <c r="E10006" s="265"/>
    </row>
    <row r="10007" spans="1:5">
      <c r="A10007" s="283">
        <v>27249</v>
      </c>
      <c r="B10007" s="176">
        <v>230.7</v>
      </c>
      <c r="C10007" s="176">
        <v>40.1</v>
      </c>
      <c r="D10007" s="282">
        <v>95</v>
      </c>
      <c r="E10007" s="265"/>
    </row>
    <row r="10008" spans="1:5">
      <c r="A10008" s="283">
        <v>27252</v>
      </c>
      <c r="B10008" s="176">
        <v>46.9</v>
      </c>
      <c r="C10008" s="176">
        <v>44.6</v>
      </c>
      <c r="D10008" s="282">
        <v>87</v>
      </c>
      <c r="E10008" s="265"/>
    </row>
    <row r="10009" spans="1:5">
      <c r="A10009" s="283">
        <v>27253</v>
      </c>
      <c r="B10009" s="176">
        <v>329.7</v>
      </c>
      <c r="C10009" s="176">
        <v>39.1</v>
      </c>
      <c r="D10009" s="282">
        <v>134</v>
      </c>
      <c r="E10009" s="265"/>
    </row>
    <row r="10010" spans="1:5">
      <c r="A10010" s="283">
        <v>27256</v>
      </c>
      <c r="B10010" s="176">
        <v>44.2</v>
      </c>
      <c r="C10010" s="176">
        <v>46.5</v>
      </c>
      <c r="D10010" s="282">
        <v>87</v>
      </c>
      <c r="E10010" s="265"/>
    </row>
    <row r="10011" spans="1:5">
      <c r="A10011" s="283">
        <v>27258</v>
      </c>
      <c r="B10011" s="176">
        <v>319.10000000000002</v>
      </c>
      <c r="C10011" s="176">
        <v>37.700000000000003</v>
      </c>
      <c r="D10011" s="282">
        <v>87</v>
      </c>
      <c r="E10011" s="265"/>
    </row>
    <row r="10012" spans="1:5">
      <c r="A10012" s="283">
        <v>27259</v>
      </c>
      <c r="B10012" s="176">
        <v>29.1</v>
      </c>
      <c r="C10012" s="176">
        <v>46.1</v>
      </c>
      <c r="D10012" s="282">
        <v>87</v>
      </c>
      <c r="E10012" s="265"/>
    </row>
    <row r="10013" spans="1:5">
      <c r="A10013" s="283">
        <v>27260</v>
      </c>
      <c r="B10013" s="176">
        <v>2020.3</v>
      </c>
      <c r="C10013" s="176">
        <v>33.299999999999997</v>
      </c>
      <c r="D10013" s="282">
        <v>94</v>
      </c>
      <c r="E10013" s="265"/>
    </row>
    <row r="10014" spans="1:5">
      <c r="A10014" s="283">
        <v>27261</v>
      </c>
      <c r="B10014" s="176">
        <v>0</v>
      </c>
      <c r="C10014" s="176">
        <v>0</v>
      </c>
      <c r="D10014" s="282">
        <v>87</v>
      </c>
      <c r="E10014" s="265"/>
    </row>
    <row r="10015" spans="1:5">
      <c r="A10015" s="283">
        <v>27262</v>
      </c>
      <c r="B10015" s="176">
        <v>1801.1</v>
      </c>
      <c r="C10015" s="176">
        <v>36</v>
      </c>
      <c r="D10015" s="282">
        <v>186</v>
      </c>
      <c r="E10015" s="265"/>
    </row>
    <row r="10016" spans="1:5">
      <c r="A10016" s="283">
        <v>27263</v>
      </c>
      <c r="B10016" s="176">
        <v>527.5</v>
      </c>
      <c r="C10016" s="176">
        <v>38.700000000000003</v>
      </c>
      <c r="D10016" s="282">
        <v>102</v>
      </c>
      <c r="E10016" s="265"/>
    </row>
    <row r="10017" spans="1:5">
      <c r="A10017" s="283">
        <v>27264</v>
      </c>
      <c r="B10017" s="176">
        <v>1919.3</v>
      </c>
      <c r="C10017" s="176">
        <v>42.9</v>
      </c>
      <c r="D10017" s="282">
        <v>87</v>
      </c>
      <c r="E10017" s="265"/>
    </row>
    <row r="10018" spans="1:5">
      <c r="A10018" s="283">
        <v>27265</v>
      </c>
      <c r="B10018" s="176">
        <v>1064.0999999999999</v>
      </c>
      <c r="C10018" s="176">
        <v>38.5</v>
      </c>
      <c r="D10018" s="282">
        <v>180</v>
      </c>
      <c r="E10018" s="265"/>
    </row>
    <row r="10019" spans="1:5">
      <c r="A10019" s="283">
        <v>27278</v>
      </c>
      <c r="B10019" s="176">
        <v>226</v>
      </c>
      <c r="C10019" s="176">
        <v>40.6</v>
      </c>
      <c r="D10019" s="282">
        <v>132</v>
      </c>
      <c r="E10019" s="265"/>
    </row>
    <row r="10020" spans="1:5">
      <c r="A10020" s="283">
        <v>27281</v>
      </c>
      <c r="B10020" s="176">
        <v>49.4</v>
      </c>
      <c r="C10020" s="176">
        <v>37.9</v>
      </c>
      <c r="D10020" s="282">
        <v>87</v>
      </c>
      <c r="E10020" s="265"/>
    </row>
    <row r="10021" spans="1:5">
      <c r="A10021" s="283">
        <v>27282</v>
      </c>
      <c r="B10021" s="176">
        <v>1184.4000000000001</v>
      </c>
      <c r="C10021" s="176">
        <v>39.1</v>
      </c>
      <c r="D10021" s="282">
        <v>102</v>
      </c>
      <c r="E10021" s="265"/>
    </row>
    <row r="10022" spans="1:5">
      <c r="A10022" s="283">
        <v>27283</v>
      </c>
      <c r="B10022" s="176">
        <v>104.6</v>
      </c>
      <c r="C10022" s="176">
        <v>45.8</v>
      </c>
      <c r="D10022" s="282">
        <v>87</v>
      </c>
      <c r="E10022" s="265"/>
    </row>
    <row r="10023" spans="1:5">
      <c r="A10023" s="283">
        <v>27284</v>
      </c>
      <c r="B10023" s="176">
        <v>671.1</v>
      </c>
      <c r="C10023" s="176">
        <v>39.700000000000003</v>
      </c>
      <c r="D10023" s="282">
        <v>136</v>
      </c>
      <c r="E10023" s="265"/>
    </row>
    <row r="10024" spans="1:5">
      <c r="A10024" s="283">
        <v>27285</v>
      </c>
      <c r="B10024" s="176">
        <v>0</v>
      </c>
      <c r="C10024" s="176">
        <v>0</v>
      </c>
      <c r="D10024" s="282">
        <v>87</v>
      </c>
      <c r="E10024" s="265"/>
    </row>
    <row r="10025" spans="1:5">
      <c r="A10025" s="283">
        <v>27288</v>
      </c>
      <c r="B10025" s="176">
        <v>323.10000000000002</v>
      </c>
      <c r="C10025" s="176">
        <v>42.1</v>
      </c>
      <c r="D10025" s="282">
        <v>112</v>
      </c>
      <c r="E10025" s="265"/>
    </row>
    <row r="10026" spans="1:5">
      <c r="A10026" s="283">
        <v>27289</v>
      </c>
      <c r="B10026" s="176">
        <v>0</v>
      </c>
      <c r="C10026" s="176">
        <v>0</v>
      </c>
      <c r="D10026" s="282">
        <v>87</v>
      </c>
      <c r="E10026" s="265"/>
    </row>
    <row r="10027" spans="1:5">
      <c r="A10027" s="283">
        <v>27291</v>
      </c>
      <c r="B10027" s="176">
        <v>32.4</v>
      </c>
      <c r="C10027" s="176">
        <v>45.8</v>
      </c>
      <c r="D10027" s="282">
        <v>87</v>
      </c>
      <c r="E10027" s="265"/>
    </row>
    <row r="10028" spans="1:5">
      <c r="A10028" s="283">
        <v>27292</v>
      </c>
      <c r="B10028" s="176">
        <v>263.8</v>
      </c>
      <c r="C10028" s="176">
        <v>40.1</v>
      </c>
      <c r="D10028" s="282">
        <v>119</v>
      </c>
      <c r="E10028" s="265"/>
    </row>
    <row r="10029" spans="1:5">
      <c r="A10029" s="283">
        <v>27293</v>
      </c>
      <c r="B10029" s="176">
        <v>0</v>
      </c>
      <c r="C10029" s="176">
        <v>0</v>
      </c>
      <c r="D10029" s="282">
        <v>87</v>
      </c>
      <c r="E10029" s="265"/>
    </row>
    <row r="10030" spans="1:5">
      <c r="A10030" s="283">
        <v>27294</v>
      </c>
      <c r="B10030" s="176">
        <v>0</v>
      </c>
      <c r="C10030" s="176">
        <v>0</v>
      </c>
      <c r="D10030" s="282">
        <v>87</v>
      </c>
      <c r="E10030" s="265"/>
    </row>
    <row r="10031" spans="1:5">
      <c r="A10031" s="283">
        <v>27295</v>
      </c>
      <c r="B10031" s="176">
        <v>303.8</v>
      </c>
      <c r="C10031" s="176">
        <v>41</v>
      </c>
      <c r="D10031" s="282">
        <v>101</v>
      </c>
      <c r="E10031" s="265"/>
    </row>
    <row r="10032" spans="1:5">
      <c r="A10032" s="283">
        <v>27298</v>
      </c>
      <c r="B10032" s="176">
        <v>116.7</v>
      </c>
      <c r="C10032" s="176">
        <v>41.2</v>
      </c>
      <c r="D10032" s="282">
        <v>94</v>
      </c>
      <c r="E10032" s="265"/>
    </row>
    <row r="10033" spans="1:5">
      <c r="A10033" s="283">
        <v>27299</v>
      </c>
      <c r="B10033" s="176">
        <v>186.3</v>
      </c>
      <c r="C10033" s="176">
        <v>36.700000000000003</v>
      </c>
      <c r="D10033" s="282">
        <v>96</v>
      </c>
      <c r="E10033" s="265"/>
    </row>
    <row r="10034" spans="1:5">
      <c r="A10034" s="283">
        <v>27301</v>
      </c>
      <c r="B10034" s="176">
        <v>276.60000000000002</v>
      </c>
      <c r="C10034" s="176">
        <v>37.6</v>
      </c>
      <c r="D10034" s="282">
        <v>87</v>
      </c>
      <c r="E10034" s="265"/>
    </row>
    <row r="10035" spans="1:5">
      <c r="A10035" s="283">
        <v>27302</v>
      </c>
      <c r="B10035" s="176">
        <v>231.2</v>
      </c>
      <c r="C10035" s="176">
        <v>39</v>
      </c>
      <c r="D10035" s="282">
        <v>113</v>
      </c>
      <c r="E10035" s="265"/>
    </row>
    <row r="10036" spans="1:5">
      <c r="A10036" s="283">
        <v>27305</v>
      </c>
      <c r="B10036" s="176">
        <v>50.8</v>
      </c>
      <c r="C10036" s="176">
        <v>44.4</v>
      </c>
      <c r="D10036" s="282">
        <v>87</v>
      </c>
      <c r="E10036" s="265"/>
    </row>
    <row r="10037" spans="1:5">
      <c r="A10037" s="283">
        <v>27306</v>
      </c>
      <c r="B10037" s="176">
        <v>31.7</v>
      </c>
      <c r="C10037" s="176">
        <v>44.9</v>
      </c>
      <c r="D10037" s="282">
        <v>87</v>
      </c>
      <c r="E10037" s="265"/>
    </row>
    <row r="10038" spans="1:5">
      <c r="A10038" s="283">
        <v>27310</v>
      </c>
      <c r="B10038" s="176">
        <v>337.7</v>
      </c>
      <c r="C10038" s="176">
        <v>40.799999999999997</v>
      </c>
      <c r="D10038" s="282">
        <v>112</v>
      </c>
      <c r="E10038" s="265"/>
    </row>
    <row r="10039" spans="1:5">
      <c r="A10039" s="283">
        <v>27311</v>
      </c>
      <c r="B10039" s="176">
        <v>74.900000000000006</v>
      </c>
      <c r="C10039" s="176">
        <v>43.6</v>
      </c>
      <c r="D10039" s="282">
        <v>95</v>
      </c>
      <c r="E10039" s="265"/>
    </row>
    <row r="10040" spans="1:5">
      <c r="A10040" s="283">
        <v>27312</v>
      </c>
      <c r="B10040" s="176">
        <v>100.1</v>
      </c>
      <c r="C10040" s="176">
        <v>46</v>
      </c>
      <c r="D10040" s="282">
        <v>115</v>
      </c>
      <c r="E10040" s="265"/>
    </row>
    <row r="10041" spans="1:5">
      <c r="A10041" s="283">
        <v>27313</v>
      </c>
      <c r="B10041" s="176">
        <v>231.1</v>
      </c>
      <c r="C10041" s="176">
        <v>43.4</v>
      </c>
      <c r="D10041" s="282">
        <v>95</v>
      </c>
      <c r="E10041" s="265"/>
    </row>
    <row r="10042" spans="1:5">
      <c r="A10042" s="283">
        <v>27314</v>
      </c>
      <c r="B10042" s="176">
        <v>33.5</v>
      </c>
      <c r="C10042" s="176">
        <v>45.6</v>
      </c>
      <c r="D10042" s="282">
        <v>87</v>
      </c>
      <c r="E10042" s="265"/>
    </row>
    <row r="10043" spans="1:5">
      <c r="A10043" s="283">
        <v>27315</v>
      </c>
      <c r="B10043" s="176">
        <v>87.8</v>
      </c>
      <c r="C10043" s="176">
        <v>44.7</v>
      </c>
      <c r="D10043" s="282">
        <v>97</v>
      </c>
      <c r="E10043" s="265"/>
    </row>
    <row r="10044" spans="1:5">
      <c r="A10044" s="283">
        <v>27316</v>
      </c>
      <c r="B10044" s="176">
        <v>97.4</v>
      </c>
      <c r="C10044" s="176">
        <v>40.4</v>
      </c>
      <c r="D10044" s="282">
        <v>87</v>
      </c>
      <c r="E10044" s="265"/>
    </row>
    <row r="10045" spans="1:5">
      <c r="A10045" s="283">
        <v>27317</v>
      </c>
      <c r="B10045" s="176">
        <v>290.2</v>
      </c>
      <c r="C10045" s="176">
        <v>37.9</v>
      </c>
      <c r="D10045" s="282">
        <v>114</v>
      </c>
      <c r="E10045" s="265"/>
    </row>
    <row r="10046" spans="1:5">
      <c r="A10046" s="283">
        <v>27320</v>
      </c>
      <c r="B10046" s="176">
        <v>157.9</v>
      </c>
      <c r="C10046" s="176">
        <v>42.1</v>
      </c>
      <c r="D10046" s="282">
        <v>122</v>
      </c>
      <c r="E10046" s="265"/>
    </row>
    <row r="10047" spans="1:5">
      <c r="A10047" s="283">
        <v>27323</v>
      </c>
      <c r="B10047" s="176">
        <v>221.8</v>
      </c>
      <c r="C10047" s="176">
        <v>41</v>
      </c>
      <c r="D10047" s="282">
        <v>87</v>
      </c>
      <c r="E10047" s="265"/>
    </row>
    <row r="10048" spans="1:5">
      <c r="A10048" s="283">
        <v>27325</v>
      </c>
      <c r="B10048" s="176">
        <v>58.3</v>
      </c>
      <c r="C10048" s="176">
        <v>38.799999999999997</v>
      </c>
      <c r="D10048" s="282">
        <v>87</v>
      </c>
      <c r="E10048" s="265"/>
    </row>
    <row r="10049" spans="1:5">
      <c r="A10049" s="283">
        <v>27326</v>
      </c>
      <c r="B10049" s="176">
        <v>60.7</v>
      </c>
      <c r="C10049" s="176">
        <v>42.4</v>
      </c>
      <c r="D10049" s="282">
        <v>106</v>
      </c>
      <c r="E10049" s="265"/>
    </row>
    <row r="10050" spans="1:5">
      <c r="A10050" s="283">
        <v>27330</v>
      </c>
      <c r="B10050" s="176">
        <v>179.1</v>
      </c>
      <c r="C10050" s="176">
        <v>36.700000000000003</v>
      </c>
      <c r="D10050" s="282">
        <v>140</v>
      </c>
      <c r="E10050" s="265"/>
    </row>
    <row r="10051" spans="1:5">
      <c r="A10051" s="283">
        <v>27331</v>
      </c>
      <c r="B10051" s="176">
        <v>0</v>
      </c>
      <c r="C10051" s="176">
        <v>0</v>
      </c>
      <c r="D10051" s="282">
        <v>87</v>
      </c>
      <c r="E10051" s="265"/>
    </row>
    <row r="10052" spans="1:5">
      <c r="A10052" s="283">
        <v>27332</v>
      </c>
      <c r="B10052" s="176">
        <v>284</v>
      </c>
      <c r="C10052" s="176">
        <v>35.5</v>
      </c>
      <c r="D10052" s="282">
        <v>138</v>
      </c>
      <c r="E10052" s="265"/>
    </row>
    <row r="10053" spans="1:5">
      <c r="A10053" s="283">
        <v>27340</v>
      </c>
      <c r="B10053" s="176">
        <v>125</v>
      </c>
      <c r="C10053" s="176">
        <v>37.6</v>
      </c>
      <c r="D10053" s="282">
        <v>116</v>
      </c>
      <c r="E10053" s="265"/>
    </row>
    <row r="10054" spans="1:5">
      <c r="A10054" s="283">
        <v>27341</v>
      </c>
      <c r="B10054" s="176">
        <v>56.3</v>
      </c>
      <c r="C10054" s="176">
        <v>41.1</v>
      </c>
      <c r="D10054" s="282">
        <v>87</v>
      </c>
      <c r="E10054" s="265"/>
    </row>
    <row r="10055" spans="1:5">
      <c r="A10055" s="283">
        <v>27342</v>
      </c>
      <c r="B10055" s="176">
        <v>247.7</v>
      </c>
      <c r="C10055" s="176">
        <v>39.6</v>
      </c>
      <c r="D10055" s="282">
        <v>87</v>
      </c>
      <c r="E10055" s="265"/>
    </row>
    <row r="10056" spans="1:5">
      <c r="A10056" s="283">
        <v>27343</v>
      </c>
      <c r="B10056" s="176">
        <v>38.700000000000003</v>
      </c>
      <c r="C10056" s="176">
        <v>45.5</v>
      </c>
      <c r="D10056" s="282">
        <v>87</v>
      </c>
      <c r="E10056" s="265"/>
    </row>
    <row r="10057" spans="1:5">
      <c r="A10057" s="283">
        <v>27344</v>
      </c>
      <c r="B10057" s="176">
        <v>111</v>
      </c>
      <c r="C10057" s="176">
        <v>36.200000000000003</v>
      </c>
      <c r="D10057" s="282">
        <v>127</v>
      </c>
      <c r="E10057" s="265"/>
    </row>
    <row r="10058" spans="1:5">
      <c r="A10058" s="283">
        <v>27349</v>
      </c>
      <c r="B10058" s="176">
        <v>82.8</v>
      </c>
      <c r="C10058" s="176">
        <v>41.4</v>
      </c>
      <c r="D10058" s="282">
        <v>87</v>
      </c>
      <c r="E10058" s="265"/>
    </row>
    <row r="10059" spans="1:5">
      <c r="A10059" s="283">
        <v>27350</v>
      </c>
      <c r="B10059" s="176">
        <v>188.9</v>
      </c>
      <c r="C10059" s="176">
        <v>40</v>
      </c>
      <c r="D10059" s="282">
        <v>87</v>
      </c>
      <c r="E10059" s="265"/>
    </row>
    <row r="10060" spans="1:5">
      <c r="A10060" s="283">
        <v>27351</v>
      </c>
      <c r="B10060" s="176">
        <v>356.1</v>
      </c>
      <c r="C10060" s="176">
        <v>40.200000000000003</v>
      </c>
      <c r="D10060" s="282">
        <v>87</v>
      </c>
      <c r="E10060" s="265"/>
    </row>
    <row r="10061" spans="1:5">
      <c r="A10061" s="283">
        <v>27355</v>
      </c>
      <c r="B10061" s="176">
        <v>74</v>
      </c>
      <c r="C10061" s="176">
        <v>41</v>
      </c>
      <c r="D10061" s="282">
        <v>87</v>
      </c>
      <c r="E10061" s="265"/>
    </row>
    <row r="10062" spans="1:5">
      <c r="A10062" s="283">
        <v>27356</v>
      </c>
      <c r="B10062" s="176">
        <v>61.8</v>
      </c>
      <c r="C10062" s="176">
        <v>38.9</v>
      </c>
      <c r="D10062" s="282">
        <v>87</v>
      </c>
      <c r="E10062" s="265"/>
    </row>
    <row r="10063" spans="1:5">
      <c r="A10063" s="283">
        <v>27357</v>
      </c>
      <c r="B10063" s="176">
        <v>184.3</v>
      </c>
      <c r="C10063" s="176">
        <v>39.700000000000003</v>
      </c>
      <c r="D10063" s="282">
        <v>87</v>
      </c>
      <c r="E10063" s="265"/>
    </row>
    <row r="10064" spans="1:5">
      <c r="A10064" s="283">
        <v>27358</v>
      </c>
      <c r="B10064" s="176">
        <v>230</v>
      </c>
      <c r="C10064" s="176">
        <v>41</v>
      </c>
      <c r="D10064" s="282">
        <v>104</v>
      </c>
      <c r="E10064" s="265"/>
    </row>
    <row r="10065" spans="1:5">
      <c r="A10065" s="283">
        <v>27359</v>
      </c>
      <c r="B10065" s="176">
        <v>0</v>
      </c>
      <c r="C10065" s="176">
        <v>0</v>
      </c>
      <c r="D10065" s="282">
        <v>87</v>
      </c>
      <c r="E10065" s="265"/>
    </row>
    <row r="10066" spans="1:5">
      <c r="A10066" s="283">
        <v>27360</v>
      </c>
      <c r="B10066" s="176">
        <v>501.4</v>
      </c>
      <c r="C10066" s="176">
        <v>38.799999999999997</v>
      </c>
      <c r="D10066" s="282">
        <v>164</v>
      </c>
      <c r="E10066" s="265"/>
    </row>
    <row r="10067" spans="1:5">
      <c r="A10067" s="283">
        <v>27361</v>
      </c>
      <c r="B10067" s="176">
        <v>1198.4000000000001</v>
      </c>
      <c r="C10067" s="176">
        <v>35.5</v>
      </c>
      <c r="D10067" s="282">
        <v>87</v>
      </c>
      <c r="E10067" s="265"/>
    </row>
    <row r="10068" spans="1:5">
      <c r="A10068" s="283">
        <v>27370</v>
      </c>
      <c r="B10068" s="176">
        <v>222</v>
      </c>
      <c r="C10068" s="176">
        <v>41.9</v>
      </c>
      <c r="D10068" s="282">
        <v>87</v>
      </c>
      <c r="E10068" s="265"/>
    </row>
    <row r="10069" spans="1:5">
      <c r="A10069" s="283">
        <v>27371</v>
      </c>
      <c r="B10069" s="176">
        <v>57.1</v>
      </c>
      <c r="C10069" s="176">
        <v>40.5</v>
      </c>
      <c r="D10069" s="282">
        <v>96</v>
      </c>
      <c r="E10069" s="265"/>
    </row>
    <row r="10070" spans="1:5">
      <c r="A10070" s="283">
        <v>27373</v>
      </c>
      <c r="B10070" s="176">
        <v>414</v>
      </c>
      <c r="C10070" s="176">
        <v>40</v>
      </c>
      <c r="D10070" s="282">
        <v>87</v>
      </c>
      <c r="E10070" s="265"/>
    </row>
    <row r="10071" spans="1:5">
      <c r="A10071" s="283">
        <v>27374</v>
      </c>
      <c r="B10071" s="176">
        <v>180.2</v>
      </c>
      <c r="C10071" s="176">
        <v>42.1</v>
      </c>
      <c r="D10071" s="282">
        <v>97</v>
      </c>
      <c r="E10071" s="265"/>
    </row>
    <row r="10072" spans="1:5">
      <c r="A10072" s="283">
        <v>27375</v>
      </c>
      <c r="B10072" s="176">
        <v>95.9</v>
      </c>
      <c r="C10072" s="176">
        <v>43.8</v>
      </c>
      <c r="D10072" s="282">
        <v>97</v>
      </c>
      <c r="E10072" s="265"/>
    </row>
    <row r="10073" spans="1:5">
      <c r="A10073" s="283">
        <v>27376</v>
      </c>
      <c r="B10073" s="176">
        <v>130.9</v>
      </c>
      <c r="C10073" s="176">
        <v>48.8</v>
      </c>
      <c r="D10073" s="282">
        <v>96</v>
      </c>
      <c r="E10073" s="265"/>
    </row>
    <row r="10074" spans="1:5">
      <c r="A10074" s="283">
        <v>27377</v>
      </c>
      <c r="B10074" s="176">
        <v>220</v>
      </c>
      <c r="C10074" s="176">
        <v>37.799999999999997</v>
      </c>
      <c r="D10074" s="282">
        <v>87</v>
      </c>
      <c r="E10074" s="265"/>
    </row>
    <row r="10075" spans="1:5">
      <c r="A10075" s="283">
        <v>27379</v>
      </c>
      <c r="B10075" s="176">
        <v>60.5</v>
      </c>
      <c r="C10075" s="176">
        <v>43.1</v>
      </c>
      <c r="D10075" s="282">
        <v>87</v>
      </c>
      <c r="E10075" s="265"/>
    </row>
    <row r="10076" spans="1:5">
      <c r="A10076" s="283">
        <v>27401</v>
      </c>
      <c r="B10076" s="176">
        <v>2320.8000000000002</v>
      </c>
      <c r="C10076" s="176">
        <v>27.1</v>
      </c>
      <c r="D10076" s="282">
        <v>163</v>
      </c>
      <c r="E10076" s="265"/>
    </row>
    <row r="10077" spans="1:5">
      <c r="A10077" s="283">
        <v>27402</v>
      </c>
      <c r="B10077" s="176">
        <v>0</v>
      </c>
      <c r="C10077" s="176">
        <v>0</v>
      </c>
      <c r="D10077" s="282">
        <v>87</v>
      </c>
      <c r="E10077" s="265"/>
    </row>
    <row r="10078" spans="1:5">
      <c r="A10078" s="283">
        <v>27403</v>
      </c>
      <c r="B10078" s="176">
        <v>3429.5</v>
      </c>
      <c r="C10078" s="176">
        <v>24.9</v>
      </c>
      <c r="D10078" s="282">
        <v>134</v>
      </c>
      <c r="E10078" s="265"/>
    </row>
    <row r="10079" spans="1:5">
      <c r="A10079" s="283">
        <v>27404</v>
      </c>
      <c r="B10079" s="176">
        <v>0</v>
      </c>
      <c r="C10079" s="176">
        <v>0</v>
      </c>
      <c r="D10079" s="282">
        <v>87</v>
      </c>
      <c r="E10079" s="265"/>
    </row>
    <row r="10080" spans="1:5">
      <c r="A10080" s="283">
        <v>27405</v>
      </c>
      <c r="B10080" s="176">
        <v>1308.8</v>
      </c>
      <c r="C10080" s="176">
        <v>33.200000000000003</v>
      </c>
      <c r="D10080" s="282">
        <v>131</v>
      </c>
      <c r="E10080" s="265"/>
    </row>
    <row r="10081" spans="1:5">
      <c r="A10081" s="283">
        <v>27406</v>
      </c>
      <c r="B10081" s="176">
        <v>857</v>
      </c>
      <c r="C10081" s="176">
        <v>36</v>
      </c>
      <c r="D10081" s="282">
        <v>133</v>
      </c>
      <c r="E10081" s="265"/>
    </row>
    <row r="10082" spans="1:5">
      <c r="A10082" s="283">
        <v>27407</v>
      </c>
      <c r="B10082" s="176">
        <v>1491.3</v>
      </c>
      <c r="C10082" s="176">
        <v>33.6</v>
      </c>
      <c r="D10082" s="282">
        <v>156</v>
      </c>
      <c r="E10082" s="265"/>
    </row>
    <row r="10083" spans="1:5">
      <c r="A10083" s="283">
        <v>27408</v>
      </c>
      <c r="B10083" s="176">
        <v>2269.5</v>
      </c>
      <c r="C10083" s="176">
        <v>42.7</v>
      </c>
      <c r="D10083" s="282">
        <v>136</v>
      </c>
      <c r="E10083" s="265"/>
    </row>
    <row r="10084" spans="1:5">
      <c r="A10084" s="283">
        <v>27409</v>
      </c>
      <c r="B10084" s="176">
        <v>1021.1</v>
      </c>
      <c r="C10084" s="176">
        <v>32.700000000000003</v>
      </c>
      <c r="D10084" s="282">
        <v>185</v>
      </c>
      <c r="E10084" s="265"/>
    </row>
    <row r="10085" spans="1:5">
      <c r="A10085" s="283">
        <v>27410</v>
      </c>
      <c r="B10085" s="176">
        <v>1703.5</v>
      </c>
      <c r="C10085" s="176">
        <v>39.5</v>
      </c>
      <c r="D10085" s="282">
        <v>176</v>
      </c>
      <c r="E10085" s="265"/>
    </row>
    <row r="10086" spans="1:5">
      <c r="A10086" s="283">
        <v>27411</v>
      </c>
      <c r="B10086" s="176">
        <v>0</v>
      </c>
      <c r="C10086" s="176">
        <v>0</v>
      </c>
      <c r="D10086" s="282">
        <v>87</v>
      </c>
      <c r="E10086" s="265"/>
    </row>
    <row r="10087" spans="1:5">
      <c r="A10087" s="283">
        <v>27412</v>
      </c>
      <c r="B10087" s="176">
        <v>0</v>
      </c>
      <c r="C10087" s="176">
        <v>0</v>
      </c>
      <c r="D10087" s="282">
        <v>87</v>
      </c>
      <c r="E10087" s="265"/>
    </row>
    <row r="10088" spans="1:5">
      <c r="A10088" s="283">
        <v>27415</v>
      </c>
      <c r="B10088" s="176">
        <v>0</v>
      </c>
      <c r="C10088" s="176">
        <v>0</v>
      </c>
      <c r="D10088" s="282">
        <v>87</v>
      </c>
      <c r="E10088" s="265"/>
    </row>
    <row r="10089" spans="1:5">
      <c r="A10089" s="283">
        <v>27416</v>
      </c>
      <c r="B10089" s="176">
        <v>333.9</v>
      </c>
      <c r="C10089" s="176">
        <v>46.8</v>
      </c>
      <c r="D10089" s="282">
        <v>87</v>
      </c>
      <c r="E10089" s="265"/>
    </row>
    <row r="10090" spans="1:5">
      <c r="A10090" s="283">
        <v>27417</v>
      </c>
      <c r="B10090" s="176">
        <v>0</v>
      </c>
      <c r="C10090" s="176">
        <v>0</v>
      </c>
      <c r="D10090" s="282">
        <v>87</v>
      </c>
      <c r="E10090" s="265"/>
    </row>
    <row r="10091" spans="1:5">
      <c r="A10091" s="283">
        <v>27419</v>
      </c>
      <c r="B10091" s="176">
        <v>0</v>
      </c>
      <c r="C10091" s="176">
        <v>0</v>
      </c>
      <c r="D10091" s="282">
        <v>87</v>
      </c>
      <c r="E10091" s="265"/>
    </row>
    <row r="10092" spans="1:5">
      <c r="A10092" s="283">
        <v>27420</v>
      </c>
      <c r="B10092" s="176">
        <v>0</v>
      </c>
      <c r="C10092" s="176">
        <v>0</v>
      </c>
      <c r="D10092" s="282">
        <v>87</v>
      </c>
      <c r="E10092" s="265"/>
    </row>
    <row r="10093" spans="1:5">
      <c r="A10093" s="283">
        <v>27425</v>
      </c>
      <c r="B10093" s="176">
        <v>0</v>
      </c>
      <c r="C10093" s="176">
        <v>0</v>
      </c>
      <c r="D10093" s="282">
        <v>87</v>
      </c>
      <c r="E10093" s="265"/>
    </row>
    <row r="10094" spans="1:5">
      <c r="A10094" s="283">
        <v>27427</v>
      </c>
      <c r="B10094" s="176">
        <v>5230.2</v>
      </c>
      <c r="C10094" s="176">
        <v>24.8</v>
      </c>
      <c r="D10094" s="282">
        <v>87</v>
      </c>
      <c r="E10094" s="265"/>
    </row>
    <row r="10095" spans="1:5">
      <c r="A10095" s="283">
        <v>27429</v>
      </c>
      <c r="B10095" s="176">
        <v>0</v>
      </c>
      <c r="C10095" s="176">
        <v>0</v>
      </c>
      <c r="D10095" s="282">
        <v>87</v>
      </c>
      <c r="E10095" s="265"/>
    </row>
    <row r="10096" spans="1:5">
      <c r="A10096" s="283">
        <v>27435</v>
      </c>
      <c r="B10096" s="176">
        <v>0</v>
      </c>
      <c r="C10096" s="176">
        <v>0</v>
      </c>
      <c r="D10096" s="282">
        <v>87</v>
      </c>
      <c r="E10096" s="265"/>
    </row>
    <row r="10097" spans="1:5">
      <c r="A10097" s="283">
        <v>27438</v>
      </c>
      <c r="B10097" s="176">
        <v>0</v>
      </c>
      <c r="C10097" s="176">
        <v>0</v>
      </c>
      <c r="D10097" s="282">
        <v>87</v>
      </c>
      <c r="E10097" s="265"/>
    </row>
    <row r="10098" spans="1:5">
      <c r="A10098" s="283">
        <v>27455</v>
      </c>
      <c r="B10098" s="176">
        <v>881.8</v>
      </c>
      <c r="C10098" s="176">
        <v>39.200000000000003</v>
      </c>
      <c r="D10098" s="282">
        <v>146</v>
      </c>
      <c r="E10098" s="265"/>
    </row>
    <row r="10099" spans="1:5">
      <c r="A10099" s="283">
        <v>27495</v>
      </c>
      <c r="B10099" s="176">
        <v>0</v>
      </c>
      <c r="C10099" s="176">
        <v>0</v>
      </c>
      <c r="D10099" s="282">
        <v>87</v>
      </c>
      <c r="E10099" s="265"/>
    </row>
    <row r="10100" spans="1:5">
      <c r="A10100" s="283">
        <v>27501</v>
      </c>
      <c r="B10100" s="176">
        <v>289.7</v>
      </c>
      <c r="C10100" s="176">
        <v>35.200000000000003</v>
      </c>
      <c r="D10100" s="282">
        <v>112</v>
      </c>
      <c r="E10100" s="265"/>
    </row>
    <row r="10101" spans="1:5">
      <c r="A10101" s="283">
        <v>27502</v>
      </c>
      <c r="B10101" s="176">
        <v>943.3</v>
      </c>
      <c r="C10101" s="176">
        <v>35.5</v>
      </c>
      <c r="D10101" s="282">
        <v>142</v>
      </c>
      <c r="E10101" s="265"/>
    </row>
    <row r="10102" spans="1:5">
      <c r="A10102" s="283">
        <v>27503</v>
      </c>
      <c r="B10102" s="176">
        <v>96.3</v>
      </c>
      <c r="C10102" s="176">
        <v>46.3</v>
      </c>
      <c r="D10102" s="282">
        <v>95</v>
      </c>
      <c r="E10102" s="265"/>
    </row>
    <row r="10103" spans="1:5">
      <c r="A10103" s="283">
        <v>27504</v>
      </c>
      <c r="B10103" s="176">
        <v>166.1</v>
      </c>
      <c r="C10103" s="176">
        <v>36.700000000000003</v>
      </c>
      <c r="D10103" s="282">
        <v>112</v>
      </c>
      <c r="E10103" s="265"/>
    </row>
    <row r="10104" spans="1:5">
      <c r="A10104" s="283">
        <v>27505</v>
      </c>
      <c r="B10104" s="176">
        <v>128.19999999999999</v>
      </c>
      <c r="C10104" s="176">
        <v>35.1</v>
      </c>
      <c r="D10104" s="282">
        <v>95</v>
      </c>
      <c r="E10104" s="265"/>
    </row>
    <row r="10105" spans="1:5">
      <c r="A10105" s="283">
        <v>27506</v>
      </c>
      <c r="B10105" s="176">
        <v>0</v>
      </c>
      <c r="C10105" s="176">
        <v>0</v>
      </c>
      <c r="D10105" s="282">
        <v>87</v>
      </c>
      <c r="E10105" s="265"/>
    </row>
    <row r="10106" spans="1:5">
      <c r="A10106" s="283">
        <v>27507</v>
      </c>
      <c r="B10106" s="176">
        <v>40.1</v>
      </c>
      <c r="C10106" s="176">
        <v>41.3</v>
      </c>
      <c r="D10106" s="282">
        <v>87</v>
      </c>
      <c r="E10106" s="265"/>
    </row>
    <row r="10107" spans="1:5">
      <c r="A10107" s="283">
        <v>27508</v>
      </c>
      <c r="B10107" s="176">
        <v>168.6</v>
      </c>
      <c r="C10107" s="176">
        <v>36.799999999999997</v>
      </c>
      <c r="D10107" s="282">
        <v>87</v>
      </c>
      <c r="E10107" s="265"/>
    </row>
    <row r="10108" spans="1:5">
      <c r="A10108" s="283">
        <v>27509</v>
      </c>
      <c r="B10108" s="176">
        <v>664.3</v>
      </c>
      <c r="C10108" s="176">
        <v>39.1</v>
      </c>
      <c r="D10108" s="282">
        <v>87</v>
      </c>
      <c r="E10108" s="265"/>
    </row>
    <row r="10109" spans="1:5">
      <c r="A10109" s="283">
        <v>27510</v>
      </c>
      <c r="B10109" s="176">
        <v>2342.1</v>
      </c>
      <c r="C10109" s="176">
        <v>30.5</v>
      </c>
      <c r="D10109" s="282">
        <v>104</v>
      </c>
      <c r="E10109" s="265"/>
    </row>
    <row r="10110" spans="1:5">
      <c r="A10110" s="283">
        <v>27511</v>
      </c>
      <c r="B10110" s="176">
        <v>2849.6</v>
      </c>
      <c r="C10110" s="176">
        <v>38.799999999999997</v>
      </c>
      <c r="D10110" s="282">
        <v>142</v>
      </c>
      <c r="E10110" s="265"/>
    </row>
    <row r="10111" spans="1:5">
      <c r="A10111" s="283">
        <v>27512</v>
      </c>
      <c r="B10111" s="176">
        <v>0</v>
      </c>
      <c r="C10111" s="176">
        <v>0</v>
      </c>
      <c r="D10111" s="282">
        <v>87</v>
      </c>
      <c r="E10111" s="265"/>
    </row>
    <row r="10112" spans="1:5">
      <c r="A10112" s="283">
        <v>27513</v>
      </c>
      <c r="B10112" s="176">
        <v>2702.8</v>
      </c>
      <c r="C10112" s="176">
        <v>36.200000000000003</v>
      </c>
      <c r="D10112" s="282">
        <v>145</v>
      </c>
      <c r="E10112" s="265"/>
    </row>
    <row r="10113" spans="1:5">
      <c r="A10113" s="283">
        <v>27514</v>
      </c>
      <c r="B10113" s="176">
        <v>1626.5</v>
      </c>
      <c r="C10113" s="176">
        <v>24.6</v>
      </c>
      <c r="D10113" s="282">
        <v>179</v>
      </c>
      <c r="E10113" s="265"/>
    </row>
    <row r="10114" spans="1:5">
      <c r="A10114" s="283">
        <v>27515</v>
      </c>
      <c r="B10114" s="176">
        <v>0</v>
      </c>
      <c r="C10114" s="176">
        <v>0</v>
      </c>
      <c r="D10114" s="282">
        <v>87</v>
      </c>
      <c r="E10114" s="265"/>
    </row>
    <row r="10115" spans="1:5">
      <c r="A10115" s="283">
        <v>27516</v>
      </c>
      <c r="B10115" s="176">
        <v>366.2</v>
      </c>
      <c r="C10115" s="176">
        <v>33</v>
      </c>
      <c r="D10115" s="282">
        <v>134</v>
      </c>
      <c r="E10115" s="265"/>
    </row>
    <row r="10116" spans="1:5">
      <c r="A10116" s="283">
        <v>27517</v>
      </c>
      <c r="B10116" s="176">
        <v>515.9</v>
      </c>
      <c r="C10116" s="176">
        <v>42</v>
      </c>
      <c r="D10116" s="282">
        <v>135</v>
      </c>
      <c r="E10116" s="265"/>
    </row>
    <row r="10117" spans="1:5">
      <c r="A10117" s="283">
        <v>27518</v>
      </c>
      <c r="B10117" s="176">
        <v>1829.9</v>
      </c>
      <c r="C10117" s="176">
        <v>40.200000000000003</v>
      </c>
      <c r="D10117" s="282">
        <v>157</v>
      </c>
      <c r="E10117" s="265"/>
    </row>
    <row r="10118" spans="1:5">
      <c r="A10118" s="283">
        <v>27519</v>
      </c>
      <c r="B10118" s="176">
        <v>1084.0999999999999</v>
      </c>
      <c r="C10118" s="176">
        <v>35.4</v>
      </c>
      <c r="D10118" s="282">
        <v>118</v>
      </c>
      <c r="E10118" s="265"/>
    </row>
    <row r="10119" spans="1:5">
      <c r="A10119" s="283">
        <v>27520</v>
      </c>
      <c r="B10119" s="176">
        <v>477.7</v>
      </c>
      <c r="C10119" s="176">
        <v>35.299999999999997</v>
      </c>
      <c r="D10119" s="282">
        <v>114</v>
      </c>
      <c r="E10119" s="265"/>
    </row>
    <row r="10120" spans="1:5">
      <c r="A10120" s="283">
        <v>27521</v>
      </c>
      <c r="B10120" s="176">
        <v>217.4</v>
      </c>
      <c r="C10120" s="176">
        <v>34.1</v>
      </c>
      <c r="D10120" s="282">
        <v>87</v>
      </c>
      <c r="E10120" s="265"/>
    </row>
    <row r="10121" spans="1:5">
      <c r="A10121" s="283">
        <v>27522</v>
      </c>
      <c r="B10121" s="176">
        <v>170.4</v>
      </c>
      <c r="C10121" s="176">
        <v>37.6</v>
      </c>
      <c r="D10121" s="282">
        <v>94</v>
      </c>
      <c r="E10121" s="265"/>
    </row>
    <row r="10122" spans="1:5">
      <c r="A10122" s="283">
        <v>27523</v>
      </c>
      <c r="B10122" s="176">
        <v>306.60000000000002</v>
      </c>
      <c r="C10122" s="176">
        <v>37.1</v>
      </c>
      <c r="D10122" s="282">
        <v>94</v>
      </c>
      <c r="E10122" s="265"/>
    </row>
    <row r="10123" spans="1:5">
      <c r="A10123" s="283">
        <v>27524</v>
      </c>
      <c r="B10123" s="176">
        <v>96.6</v>
      </c>
      <c r="C10123" s="176">
        <v>37.200000000000003</v>
      </c>
      <c r="D10123" s="282">
        <v>87</v>
      </c>
      <c r="E10123" s="265"/>
    </row>
    <row r="10124" spans="1:5">
      <c r="A10124" s="283">
        <v>27525</v>
      </c>
      <c r="B10124" s="176">
        <v>148.19999999999999</v>
      </c>
      <c r="C10124" s="176">
        <v>38.700000000000003</v>
      </c>
      <c r="D10124" s="282">
        <v>94</v>
      </c>
      <c r="E10124" s="265"/>
    </row>
    <row r="10125" spans="1:5">
      <c r="A10125" s="283">
        <v>27526</v>
      </c>
      <c r="B10125" s="176">
        <v>391.3</v>
      </c>
      <c r="C10125" s="176">
        <v>36</v>
      </c>
      <c r="D10125" s="282">
        <v>127</v>
      </c>
      <c r="E10125" s="265"/>
    </row>
    <row r="10126" spans="1:5">
      <c r="A10126" s="283">
        <v>27527</v>
      </c>
      <c r="B10126" s="176">
        <v>386.5</v>
      </c>
      <c r="C10126" s="176">
        <v>35.700000000000003</v>
      </c>
      <c r="D10126" s="282">
        <v>112</v>
      </c>
      <c r="E10126" s="265"/>
    </row>
    <row r="10127" spans="1:5">
      <c r="A10127" s="283">
        <v>27528</v>
      </c>
      <c r="B10127" s="176">
        <v>490.4</v>
      </c>
      <c r="C10127" s="176">
        <v>36.1</v>
      </c>
      <c r="D10127" s="282">
        <v>87</v>
      </c>
      <c r="E10127" s="265"/>
    </row>
    <row r="10128" spans="1:5">
      <c r="A10128" s="283">
        <v>27529</v>
      </c>
      <c r="B10128" s="176">
        <v>780.2</v>
      </c>
      <c r="C10128" s="176">
        <v>36.700000000000003</v>
      </c>
      <c r="D10128" s="282">
        <v>101</v>
      </c>
      <c r="E10128" s="265"/>
    </row>
    <row r="10129" spans="1:5">
      <c r="A10129" s="283">
        <v>27530</v>
      </c>
      <c r="B10129" s="176">
        <v>332.6</v>
      </c>
      <c r="C10129" s="176">
        <v>38.200000000000003</v>
      </c>
      <c r="D10129" s="282">
        <v>114</v>
      </c>
      <c r="E10129" s="265"/>
    </row>
    <row r="10130" spans="1:5">
      <c r="A10130" s="283">
        <v>27531</v>
      </c>
      <c r="B10130" s="176">
        <v>0</v>
      </c>
      <c r="C10130" s="176">
        <v>0</v>
      </c>
      <c r="D10130" s="282">
        <v>87</v>
      </c>
      <c r="E10130" s="265"/>
    </row>
    <row r="10131" spans="1:5">
      <c r="A10131" s="283">
        <v>27532</v>
      </c>
      <c r="B10131" s="176">
        <v>0</v>
      </c>
      <c r="C10131" s="176">
        <v>0</v>
      </c>
      <c r="D10131" s="282">
        <v>87</v>
      </c>
      <c r="E10131" s="265"/>
    </row>
    <row r="10132" spans="1:5">
      <c r="A10132" s="283">
        <v>27533</v>
      </c>
      <c r="B10132" s="176">
        <v>0</v>
      </c>
      <c r="C10132" s="176">
        <v>0</v>
      </c>
      <c r="D10132" s="282">
        <v>87</v>
      </c>
      <c r="E10132" s="265"/>
    </row>
    <row r="10133" spans="1:5">
      <c r="A10133" s="283">
        <v>27534</v>
      </c>
      <c r="B10133" s="176">
        <v>384.6</v>
      </c>
      <c r="C10133" s="176">
        <v>35.5</v>
      </c>
      <c r="D10133" s="282">
        <v>104</v>
      </c>
      <c r="E10133" s="265"/>
    </row>
    <row r="10134" spans="1:5">
      <c r="A10134" s="283">
        <v>27536</v>
      </c>
      <c r="B10134" s="176">
        <v>866.9</v>
      </c>
      <c r="C10134" s="176">
        <v>38.4</v>
      </c>
      <c r="D10134" s="282">
        <v>130</v>
      </c>
      <c r="E10134" s="265"/>
    </row>
    <row r="10135" spans="1:5">
      <c r="A10135" s="283">
        <v>27537</v>
      </c>
      <c r="B10135" s="176">
        <v>124.3</v>
      </c>
      <c r="C10135" s="176">
        <v>38</v>
      </c>
      <c r="D10135" s="282">
        <v>87</v>
      </c>
      <c r="E10135" s="265"/>
    </row>
    <row r="10136" spans="1:5">
      <c r="A10136" s="283">
        <v>27539</v>
      </c>
      <c r="B10136" s="176">
        <v>922</v>
      </c>
      <c r="C10136" s="176">
        <v>35.9</v>
      </c>
      <c r="D10136" s="282">
        <v>95</v>
      </c>
      <c r="E10136" s="265"/>
    </row>
    <row r="10137" spans="1:5">
      <c r="A10137" s="283">
        <v>27540</v>
      </c>
      <c r="B10137" s="176">
        <v>463.1</v>
      </c>
      <c r="C10137" s="176">
        <v>33.799999999999997</v>
      </c>
      <c r="D10137" s="282">
        <v>122</v>
      </c>
      <c r="E10137" s="265"/>
    </row>
    <row r="10138" spans="1:5">
      <c r="A10138" s="283">
        <v>27541</v>
      </c>
      <c r="B10138" s="176">
        <v>57.2</v>
      </c>
      <c r="C10138" s="176">
        <v>44.6</v>
      </c>
      <c r="D10138" s="282">
        <v>95</v>
      </c>
      <c r="E10138" s="265"/>
    </row>
    <row r="10139" spans="1:5">
      <c r="A10139" s="283">
        <v>27542</v>
      </c>
      <c r="B10139" s="176">
        <v>105.1</v>
      </c>
      <c r="C10139" s="176">
        <v>39.4</v>
      </c>
      <c r="D10139" s="282">
        <v>107</v>
      </c>
      <c r="E10139" s="265"/>
    </row>
    <row r="10140" spans="1:5">
      <c r="A10140" s="283">
        <v>27543</v>
      </c>
      <c r="B10140" s="176">
        <v>175.2</v>
      </c>
      <c r="C10140" s="176">
        <v>36.700000000000003</v>
      </c>
      <c r="D10140" s="282">
        <v>87</v>
      </c>
      <c r="E10140" s="265"/>
    </row>
    <row r="10141" spans="1:5">
      <c r="A10141" s="283">
        <v>27544</v>
      </c>
      <c r="B10141" s="176">
        <v>85.6</v>
      </c>
      <c r="C10141" s="176">
        <v>39.299999999999997</v>
      </c>
      <c r="D10141" s="282">
        <v>87</v>
      </c>
      <c r="E10141" s="265"/>
    </row>
    <row r="10142" spans="1:5">
      <c r="A10142" s="283">
        <v>27545</v>
      </c>
      <c r="B10142" s="176">
        <v>760.2</v>
      </c>
      <c r="C10142" s="176">
        <v>33.299999999999997</v>
      </c>
      <c r="D10142" s="282">
        <v>95</v>
      </c>
      <c r="E10142" s="265"/>
    </row>
    <row r="10143" spans="1:5">
      <c r="A10143" s="283">
        <v>27546</v>
      </c>
      <c r="B10143" s="176">
        <v>145.19999999999999</v>
      </c>
      <c r="C10143" s="176">
        <v>32.5</v>
      </c>
      <c r="D10143" s="282">
        <v>114</v>
      </c>
      <c r="E10143" s="265"/>
    </row>
    <row r="10144" spans="1:5">
      <c r="A10144" s="283">
        <v>27549</v>
      </c>
      <c r="B10144" s="176">
        <v>92</v>
      </c>
      <c r="C10144" s="176">
        <v>40.4</v>
      </c>
      <c r="D10144" s="282">
        <v>130</v>
      </c>
      <c r="E10144" s="265"/>
    </row>
    <row r="10145" spans="1:5">
      <c r="A10145" s="283">
        <v>27551</v>
      </c>
      <c r="B10145" s="176">
        <v>23.4</v>
      </c>
      <c r="C10145" s="176">
        <v>50.2</v>
      </c>
      <c r="D10145" s="282">
        <v>96</v>
      </c>
      <c r="E10145" s="265"/>
    </row>
    <row r="10146" spans="1:5">
      <c r="A10146" s="283">
        <v>27552</v>
      </c>
      <c r="B10146" s="176">
        <v>0</v>
      </c>
      <c r="C10146" s="176">
        <v>0</v>
      </c>
      <c r="D10146" s="282">
        <v>87</v>
      </c>
      <c r="E10146" s="265"/>
    </row>
    <row r="10147" spans="1:5">
      <c r="A10147" s="283">
        <v>27553</v>
      </c>
      <c r="B10147" s="176">
        <v>63.1</v>
      </c>
      <c r="C10147" s="176">
        <v>43.6</v>
      </c>
      <c r="D10147" s="282">
        <v>87</v>
      </c>
      <c r="E10147" s="265"/>
    </row>
    <row r="10148" spans="1:5">
      <c r="A10148" s="283">
        <v>27555</v>
      </c>
      <c r="B10148" s="176">
        <v>136.80000000000001</v>
      </c>
      <c r="C10148" s="176">
        <v>37.299999999999997</v>
      </c>
      <c r="D10148" s="282">
        <v>87</v>
      </c>
      <c r="E10148" s="265"/>
    </row>
    <row r="10149" spans="1:5">
      <c r="A10149" s="283">
        <v>27556</v>
      </c>
      <c r="B10149" s="176">
        <v>101.4</v>
      </c>
      <c r="C10149" s="176">
        <v>40.200000000000003</v>
      </c>
      <c r="D10149" s="282">
        <v>87</v>
      </c>
      <c r="E10149" s="265"/>
    </row>
    <row r="10150" spans="1:5">
      <c r="A10150" s="283">
        <v>27557</v>
      </c>
      <c r="B10150" s="176">
        <v>122.9</v>
      </c>
      <c r="C10150" s="176">
        <v>36.4</v>
      </c>
      <c r="D10150" s="282">
        <v>87</v>
      </c>
      <c r="E10150" s="265"/>
    </row>
    <row r="10151" spans="1:5">
      <c r="A10151" s="283">
        <v>27559</v>
      </c>
      <c r="B10151" s="176">
        <v>52.6</v>
      </c>
      <c r="C10151" s="176">
        <v>43.3</v>
      </c>
      <c r="D10151" s="282">
        <v>87</v>
      </c>
      <c r="E10151" s="265"/>
    </row>
    <row r="10152" spans="1:5">
      <c r="A10152" s="283">
        <v>27560</v>
      </c>
      <c r="B10152" s="176">
        <v>959.5</v>
      </c>
      <c r="C10152" s="176">
        <v>32</v>
      </c>
      <c r="D10152" s="282">
        <v>182</v>
      </c>
      <c r="E10152" s="265"/>
    </row>
    <row r="10153" spans="1:5">
      <c r="A10153" s="283">
        <v>27562</v>
      </c>
      <c r="B10153" s="176">
        <v>42.5</v>
      </c>
      <c r="C10153" s="176">
        <v>43.6</v>
      </c>
      <c r="D10153" s="282">
        <v>95</v>
      </c>
      <c r="E10153" s="265"/>
    </row>
    <row r="10154" spans="1:5">
      <c r="A10154" s="283">
        <v>27563</v>
      </c>
      <c r="B10154" s="176">
        <v>70.400000000000006</v>
      </c>
      <c r="C10154" s="176">
        <v>40.6</v>
      </c>
      <c r="D10154" s="282">
        <v>110</v>
      </c>
      <c r="E10154" s="265"/>
    </row>
    <row r="10155" spans="1:5">
      <c r="A10155" s="283">
        <v>27565</v>
      </c>
      <c r="B10155" s="176">
        <v>78.599999999999994</v>
      </c>
      <c r="C10155" s="176">
        <v>41.5</v>
      </c>
      <c r="D10155" s="282">
        <v>100</v>
      </c>
      <c r="E10155" s="265"/>
    </row>
    <row r="10156" spans="1:5">
      <c r="A10156" s="283">
        <v>27568</v>
      </c>
      <c r="B10156" s="176">
        <v>178</v>
      </c>
      <c r="C10156" s="176">
        <v>37.1</v>
      </c>
      <c r="D10156" s="282">
        <v>96</v>
      </c>
      <c r="E10156" s="265"/>
    </row>
    <row r="10157" spans="1:5">
      <c r="A10157" s="283">
        <v>27569</v>
      </c>
      <c r="B10157" s="176">
        <v>107.5</v>
      </c>
      <c r="C10157" s="176">
        <v>37.4</v>
      </c>
      <c r="D10157" s="282">
        <v>115</v>
      </c>
      <c r="E10157" s="265"/>
    </row>
    <row r="10158" spans="1:5">
      <c r="A10158" s="283">
        <v>27570</v>
      </c>
      <c r="B10158" s="176">
        <v>37.799999999999997</v>
      </c>
      <c r="C10158" s="176">
        <v>44.3</v>
      </c>
      <c r="D10158" s="282">
        <v>87</v>
      </c>
      <c r="E10158" s="265"/>
    </row>
    <row r="10159" spans="1:5">
      <c r="A10159" s="283">
        <v>27571</v>
      </c>
      <c r="B10159" s="176">
        <v>402.5</v>
      </c>
      <c r="C10159" s="176">
        <v>36.799999999999997</v>
      </c>
      <c r="D10159" s="282">
        <v>87</v>
      </c>
      <c r="E10159" s="265"/>
    </row>
    <row r="10160" spans="1:5">
      <c r="A10160" s="283">
        <v>27572</v>
      </c>
      <c r="B10160" s="176">
        <v>67.400000000000006</v>
      </c>
      <c r="C10160" s="176">
        <v>44</v>
      </c>
      <c r="D10160" s="282">
        <v>95</v>
      </c>
      <c r="E10160" s="265"/>
    </row>
    <row r="10161" spans="1:5">
      <c r="A10161" s="283">
        <v>27573</v>
      </c>
      <c r="B10161" s="176">
        <v>325.39999999999998</v>
      </c>
      <c r="C10161" s="176">
        <v>40.6</v>
      </c>
      <c r="D10161" s="282">
        <v>123</v>
      </c>
      <c r="E10161" s="265"/>
    </row>
    <row r="10162" spans="1:5">
      <c r="A10162" s="283">
        <v>27574</v>
      </c>
      <c r="B10162" s="176">
        <v>78.8</v>
      </c>
      <c r="C10162" s="176">
        <v>42.2</v>
      </c>
      <c r="D10162" s="282">
        <v>87</v>
      </c>
      <c r="E10162" s="265"/>
    </row>
    <row r="10163" spans="1:5">
      <c r="A10163" s="283">
        <v>27576</v>
      </c>
      <c r="B10163" s="176">
        <v>213.5</v>
      </c>
      <c r="C10163" s="176">
        <v>35.799999999999997</v>
      </c>
      <c r="D10163" s="282">
        <v>107</v>
      </c>
      <c r="E10163" s="265"/>
    </row>
    <row r="10164" spans="1:5">
      <c r="A10164" s="283">
        <v>27577</v>
      </c>
      <c r="B10164" s="176">
        <v>213.4</v>
      </c>
      <c r="C10164" s="176">
        <v>37.6</v>
      </c>
      <c r="D10164" s="282">
        <v>135</v>
      </c>
      <c r="E10164" s="265"/>
    </row>
    <row r="10165" spans="1:5">
      <c r="A10165" s="283">
        <v>27581</v>
      </c>
      <c r="B10165" s="176">
        <v>88.9</v>
      </c>
      <c r="C10165" s="176">
        <v>39.6</v>
      </c>
      <c r="D10165" s="282">
        <v>87</v>
      </c>
      <c r="E10165" s="265"/>
    </row>
    <row r="10166" spans="1:5">
      <c r="A10166" s="283">
        <v>27582</v>
      </c>
      <c r="B10166" s="176">
        <v>0</v>
      </c>
      <c r="C10166" s="176">
        <v>0</v>
      </c>
      <c r="D10166" s="282">
        <v>87</v>
      </c>
      <c r="E10166" s="265"/>
    </row>
    <row r="10167" spans="1:5">
      <c r="A10167" s="283">
        <v>27583</v>
      </c>
      <c r="B10167" s="176">
        <v>121.3</v>
      </c>
      <c r="C10167" s="176">
        <v>40</v>
      </c>
      <c r="D10167" s="282">
        <v>87</v>
      </c>
      <c r="E10167" s="265"/>
    </row>
    <row r="10168" spans="1:5">
      <c r="A10168" s="283">
        <v>27584</v>
      </c>
      <c r="B10168" s="176">
        <v>103.2</v>
      </c>
      <c r="C10168" s="176">
        <v>44.9</v>
      </c>
      <c r="D10168" s="282">
        <v>87</v>
      </c>
      <c r="E10168" s="265"/>
    </row>
    <row r="10169" spans="1:5">
      <c r="A10169" s="283">
        <v>27586</v>
      </c>
      <c r="B10169" s="176">
        <v>100.1</v>
      </c>
      <c r="C10169" s="176">
        <v>57.4</v>
      </c>
      <c r="D10169" s="282">
        <v>87</v>
      </c>
      <c r="E10169" s="265"/>
    </row>
    <row r="10170" spans="1:5">
      <c r="A10170" s="283">
        <v>27587</v>
      </c>
      <c r="B10170" s="176">
        <v>566.20000000000005</v>
      </c>
      <c r="C10170" s="176">
        <v>36.200000000000003</v>
      </c>
      <c r="D10170" s="282">
        <v>141</v>
      </c>
      <c r="E10170" s="265"/>
    </row>
    <row r="10171" spans="1:5">
      <c r="A10171" s="283">
        <v>27588</v>
      </c>
      <c r="B10171" s="176">
        <v>0</v>
      </c>
      <c r="C10171" s="176">
        <v>0</v>
      </c>
      <c r="D10171" s="282">
        <v>87</v>
      </c>
      <c r="E10171" s="265"/>
    </row>
    <row r="10172" spans="1:5">
      <c r="A10172" s="283">
        <v>27589</v>
      </c>
      <c r="B10172" s="176">
        <v>49.4</v>
      </c>
      <c r="C10172" s="176">
        <v>42.4</v>
      </c>
      <c r="D10172" s="282">
        <v>87</v>
      </c>
      <c r="E10172" s="265"/>
    </row>
    <row r="10173" spans="1:5">
      <c r="A10173" s="283">
        <v>27591</v>
      </c>
      <c r="B10173" s="176">
        <v>301.89999999999998</v>
      </c>
      <c r="C10173" s="176">
        <v>35.200000000000003</v>
      </c>
      <c r="D10173" s="282">
        <v>151</v>
      </c>
      <c r="E10173" s="265"/>
    </row>
    <row r="10174" spans="1:5">
      <c r="A10174" s="283">
        <v>27592</v>
      </c>
      <c r="B10174" s="176">
        <v>395.9</v>
      </c>
      <c r="C10174" s="176">
        <v>35.6</v>
      </c>
      <c r="D10174" s="282">
        <v>87</v>
      </c>
      <c r="E10174" s="265"/>
    </row>
    <row r="10175" spans="1:5">
      <c r="A10175" s="283">
        <v>27593</v>
      </c>
      <c r="B10175" s="176">
        <v>0</v>
      </c>
      <c r="C10175" s="176">
        <v>0</v>
      </c>
      <c r="D10175" s="282">
        <v>87</v>
      </c>
      <c r="E10175" s="265"/>
    </row>
    <row r="10176" spans="1:5">
      <c r="A10176" s="283">
        <v>27594</v>
      </c>
      <c r="B10176" s="176">
        <v>33.299999999999997</v>
      </c>
      <c r="C10176" s="176">
        <v>45</v>
      </c>
      <c r="D10176" s="282">
        <v>87</v>
      </c>
      <c r="E10176" s="265"/>
    </row>
    <row r="10177" spans="1:5">
      <c r="A10177" s="283">
        <v>27596</v>
      </c>
      <c r="B10177" s="176">
        <v>249.7</v>
      </c>
      <c r="C10177" s="176">
        <v>37.4</v>
      </c>
      <c r="D10177" s="282">
        <v>95</v>
      </c>
      <c r="E10177" s="265"/>
    </row>
    <row r="10178" spans="1:5">
      <c r="A10178" s="283">
        <v>27597</v>
      </c>
      <c r="B10178" s="176">
        <v>194.8</v>
      </c>
      <c r="C10178" s="176">
        <v>37.799999999999997</v>
      </c>
      <c r="D10178" s="282">
        <v>101</v>
      </c>
      <c r="E10178" s="265"/>
    </row>
    <row r="10179" spans="1:5">
      <c r="A10179" s="283">
        <v>27599</v>
      </c>
      <c r="B10179" s="176">
        <v>0</v>
      </c>
      <c r="C10179" s="176">
        <v>0</v>
      </c>
      <c r="D10179" s="282">
        <v>87</v>
      </c>
      <c r="E10179" s="265"/>
    </row>
    <row r="10180" spans="1:5">
      <c r="A10180" s="283">
        <v>27601</v>
      </c>
      <c r="B10180" s="176">
        <v>4346.3999999999996</v>
      </c>
      <c r="C10180" s="176">
        <v>31.1</v>
      </c>
      <c r="D10180" s="282">
        <v>176</v>
      </c>
      <c r="E10180" s="265"/>
    </row>
    <row r="10181" spans="1:5">
      <c r="A10181" s="283">
        <v>27602</v>
      </c>
      <c r="B10181" s="176">
        <v>0</v>
      </c>
      <c r="C10181" s="176">
        <v>0</v>
      </c>
      <c r="D10181" s="282">
        <v>87</v>
      </c>
      <c r="E10181" s="265"/>
    </row>
    <row r="10182" spans="1:5">
      <c r="A10182" s="283">
        <v>27603</v>
      </c>
      <c r="B10182" s="176">
        <v>907.8</v>
      </c>
      <c r="C10182" s="176">
        <v>32.6</v>
      </c>
      <c r="D10182" s="282">
        <v>180</v>
      </c>
      <c r="E10182" s="265"/>
    </row>
    <row r="10183" spans="1:5">
      <c r="A10183" s="283">
        <v>27604</v>
      </c>
      <c r="B10183" s="176">
        <v>2144.4</v>
      </c>
      <c r="C10183" s="176">
        <v>33.1</v>
      </c>
      <c r="D10183" s="282">
        <v>147</v>
      </c>
      <c r="E10183" s="265"/>
    </row>
    <row r="10184" spans="1:5">
      <c r="A10184" s="283">
        <v>27605</v>
      </c>
      <c r="B10184" s="176">
        <v>4558.6000000000004</v>
      </c>
      <c r="C10184" s="176">
        <v>33.299999999999997</v>
      </c>
      <c r="D10184" s="282">
        <v>97</v>
      </c>
      <c r="E10184" s="265"/>
    </row>
    <row r="10185" spans="1:5">
      <c r="A10185" s="283">
        <v>27606</v>
      </c>
      <c r="B10185" s="176">
        <v>1804.2</v>
      </c>
      <c r="C10185" s="176">
        <v>27</v>
      </c>
      <c r="D10185" s="282">
        <v>178</v>
      </c>
      <c r="E10185" s="265"/>
    </row>
    <row r="10186" spans="1:5">
      <c r="A10186" s="283">
        <v>27607</v>
      </c>
      <c r="B10186" s="176">
        <v>1764.3</v>
      </c>
      <c r="C10186" s="176">
        <v>26</v>
      </c>
      <c r="D10186" s="282">
        <v>178</v>
      </c>
      <c r="E10186" s="265"/>
    </row>
    <row r="10187" spans="1:5">
      <c r="A10187" s="283">
        <v>27608</v>
      </c>
      <c r="B10187" s="176">
        <v>2919.5</v>
      </c>
      <c r="C10187" s="176">
        <v>38.700000000000003</v>
      </c>
      <c r="D10187" s="282">
        <v>128</v>
      </c>
      <c r="E10187" s="265"/>
    </row>
    <row r="10188" spans="1:5">
      <c r="A10188" s="283">
        <v>27609</v>
      </c>
      <c r="B10188" s="176">
        <v>2798.7</v>
      </c>
      <c r="C10188" s="176">
        <v>37.799999999999997</v>
      </c>
      <c r="D10188" s="282">
        <v>154</v>
      </c>
      <c r="E10188" s="265"/>
    </row>
    <row r="10189" spans="1:5">
      <c r="A10189" s="283">
        <v>27610</v>
      </c>
      <c r="B10189" s="176">
        <v>1467.6</v>
      </c>
      <c r="C10189" s="176">
        <v>31.2</v>
      </c>
      <c r="D10189" s="282">
        <v>159</v>
      </c>
      <c r="E10189" s="265"/>
    </row>
    <row r="10190" spans="1:5">
      <c r="A10190" s="283">
        <v>27611</v>
      </c>
      <c r="B10190" s="176">
        <v>0</v>
      </c>
      <c r="C10190" s="176">
        <v>0</v>
      </c>
      <c r="D10190" s="282">
        <v>87</v>
      </c>
      <c r="E10190" s="265"/>
    </row>
    <row r="10191" spans="1:5">
      <c r="A10191" s="283">
        <v>27612</v>
      </c>
      <c r="B10191" s="176">
        <v>2180.1</v>
      </c>
      <c r="C10191" s="176">
        <v>36.4</v>
      </c>
      <c r="D10191" s="282">
        <v>130</v>
      </c>
      <c r="E10191" s="265"/>
    </row>
    <row r="10192" spans="1:5">
      <c r="A10192" s="283">
        <v>27613</v>
      </c>
      <c r="B10192" s="176">
        <v>1356.6</v>
      </c>
      <c r="C10192" s="176">
        <v>36.4</v>
      </c>
      <c r="D10192" s="282">
        <v>139</v>
      </c>
      <c r="E10192" s="265"/>
    </row>
    <row r="10193" spans="1:5">
      <c r="A10193" s="283">
        <v>27614</v>
      </c>
      <c r="B10193" s="176">
        <v>1059.5999999999999</v>
      </c>
      <c r="C10193" s="176">
        <v>38.200000000000003</v>
      </c>
      <c r="D10193" s="282">
        <v>140</v>
      </c>
      <c r="E10193" s="265"/>
    </row>
    <row r="10194" spans="1:5">
      <c r="A10194" s="283">
        <v>27615</v>
      </c>
      <c r="B10194" s="176">
        <v>2144.3000000000002</v>
      </c>
      <c r="C10194" s="176">
        <v>40.6</v>
      </c>
      <c r="D10194" s="282">
        <v>147</v>
      </c>
      <c r="E10194" s="265"/>
    </row>
    <row r="10195" spans="1:5">
      <c r="A10195" s="283">
        <v>27616</v>
      </c>
      <c r="B10195" s="176">
        <v>1740.2</v>
      </c>
      <c r="C10195" s="176">
        <v>31.6</v>
      </c>
      <c r="D10195" s="282">
        <v>165</v>
      </c>
      <c r="E10195" s="265"/>
    </row>
    <row r="10196" spans="1:5">
      <c r="A10196" s="283">
        <v>27617</v>
      </c>
      <c r="B10196" s="176">
        <v>1864.8</v>
      </c>
      <c r="C10196" s="176">
        <v>33.200000000000003</v>
      </c>
      <c r="D10196" s="282">
        <v>142</v>
      </c>
      <c r="E10196" s="265"/>
    </row>
    <row r="10197" spans="1:5">
      <c r="A10197" s="283">
        <v>27619</v>
      </c>
      <c r="B10197" s="176">
        <v>721.1</v>
      </c>
      <c r="C10197" s="176">
        <v>46.1</v>
      </c>
      <c r="D10197" s="282">
        <v>87</v>
      </c>
      <c r="E10197" s="265"/>
    </row>
    <row r="10198" spans="1:5">
      <c r="A10198" s="283">
        <v>27620</v>
      </c>
      <c r="B10198" s="176">
        <v>0</v>
      </c>
      <c r="C10198" s="176">
        <v>0</v>
      </c>
      <c r="D10198" s="282">
        <v>87</v>
      </c>
      <c r="E10198" s="265"/>
    </row>
    <row r="10199" spans="1:5">
      <c r="A10199" s="283">
        <v>27622</v>
      </c>
      <c r="B10199" s="176">
        <v>1598.1</v>
      </c>
      <c r="C10199" s="176">
        <v>34.799999999999997</v>
      </c>
      <c r="D10199" s="282">
        <v>87</v>
      </c>
      <c r="E10199" s="265"/>
    </row>
    <row r="10200" spans="1:5">
      <c r="A10200" s="283">
        <v>27623</v>
      </c>
      <c r="B10200" s="176">
        <v>1413.4</v>
      </c>
      <c r="C10200" s="176">
        <v>35.799999999999997</v>
      </c>
      <c r="D10200" s="282">
        <v>87</v>
      </c>
      <c r="E10200" s="265"/>
    </row>
    <row r="10201" spans="1:5">
      <c r="A10201" s="283">
        <v>27624</v>
      </c>
      <c r="B10201" s="176">
        <v>0</v>
      </c>
      <c r="C10201" s="176">
        <v>0</v>
      </c>
      <c r="D10201" s="282">
        <v>87</v>
      </c>
      <c r="E10201" s="265"/>
    </row>
    <row r="10202" spans="1:5">
      <c r="A10202" s="283">
        <v>27625</v>
      </c>
      <c r="B10202" s="176">
        <v>0</v>
      </c>
      <c r="C10202" s="176">
        <v>0</v>
      </c>
      <c r="D10202" s="282">
        <v>87</v>
      </c>
      <c r="E10202" s="265"/>
    </row>
    <row r="10203" spans="1:5">
      <c r="A10203" s="283">
        <v>27627</v>
      </c>
      <c r="B10203" s="176">
        <v>2450.8000000000002</v>
      </c>
      <c r="C10203" s="176">
        <v>33.299999999999997</v>
      </c>
      <c r="D10203" s="282">
        <v>87</v>
      </c>
      <c r="E10203" s="265"/>
    </row>
    <row r="10204" spans="1:5">
      <c r="A10204" s="283">
        <v>27628</v>
      </c>
      <c r="B10204" s="176">
        <v>0</v>
      </c>
      <c r="C10204" s="176">
        <v>0</v>
      </c>
      <c r="D10204" s="282">
        <v>87</v>
      </c>
      <c r="E10204" s="265"/>
    </row>
    <row r="10205" spans="1:5">
      <c r="A10205" s="283">
        <v>27629</v>
      </c>
      <c r="B10205" s="176">
        <v>0</v>
      </c>
      <c r="C10205" s="176">
        <v>0</v>
      </c>
      <c r="D10205" s="282">
        <v>87</v>
      </c>
      <c r="E10205" s="265"/>
    </row>
    <row r="10206" spans="1:5">
      <c r="A10206" s="283">
        <v>27635</v>
      </c>
      <c r="B10206" s="176">
        <v>0</v>
      </c>
      <c r="C10206" s="176">
        <v>0</v>
      </c>
      <c r="D10206" s="282">
        <v>87</v>
      </c>
      <c r="E10206" s="265"/>
    </row>
    <row r="10207" spans="1:5">
      <c r="A10207" s="283">
        <v>27636</v>
      </c>
      <c r="B10207" s="176">
        <v>0</v>
      </c>
      <c r="C10207" s="176">
        <v>0</v>
      </c>
      <c r="D10207" s="282">
        <v>87</v>
      </c>
      <c r="E10207" s="265"/>
    </row>
    <row r="10208" spans="1:5">
      <c r="A10208" s="283">
        <v>27650</v>
      </c>
      <c r="B10208" s="176">
        <v>10665.9</v>
      </c>
      <c r="C10208" s="176">
        <v>21.5</v>
      </c>
      <c r="D10208" s="282">
        <v>87</v>
      </c>
      <c r="E10208" s="265"/>
    </row>
    <row r="10209" spans="1:5">
      <c r="A10209" s="283">
        <v>27656</v>
      </c>
      <c r="B10209" s="176">
        <v>0</v>
      </c>
      <c r="C10209" s="176">
        <v>0</v>
      </c>
      <c r="D10209" s="282">
        <v>87</v>
      </c>
      <c r="E10209" s="265"/>
    </row>
    <row r="10210" spans="1:5">
      <c r="A10210" s="283">
        <v>27658</v>
      </c>
      <c r="B10210" s="176">
        <v>0</v>
      </c>
      <c r="C10210" s="176">
        <v>0</v>
      </c>
      <c r="D10210" s="282">
        <v>87</v>
      </c>
      <c r="E10210" s="265"/>
    </row>
    <row r="10211" spans="1:5">
      <c r="A10211" s="283">
        <v>27661</v>
      </c>
      <c r="B10211" s="176">
        <v>0</v>
      </c>
      <c r="C10211" s="176">
        <v>0</v>
      </c>
      <c r="D10211" s="282">
        <v>87</v>
      </c>
      <c r="E10211" s="265"/>
    </row>
    <row r="10212" spans="1:5">
      <c r="A10212" s="283">
        <v>27668</v>
      </c>
      <c r="B10212" s="176">
        <v>0</v>
      </c>
      <c r="C10212" s="176">
        <v>0</v>
      </c>
      <c r="D10212" s="282">
        <v>87</v>
      </c>
      <c r="E10212" s="265"/>
    </row>
    <row r="10213" spans="1:5">
      <c r="A10213" s="283">
        <v>27675</v>
      </c>
      <c r="B10213" s="176">
        <v>110.6</v>
      </c>
      <c r="C10213" s="176">
        <v>33.1</v>
      </c>
      <c r="D10213" s="282">
        <v>87</v>
      </c>
      <c r="E10213" s="265"/>
    </row>
    <row r="10214" spans="1:5">
      <c r="A10214" s="283">
        <v>27676</v>
      </c>
      <c r="B10214" s="176">
        <v>0</v>
      </c>
      <c r="C10214" s="176">
        <v>0</v>
      </c>
      <c r="D10214" s="282">
        <v>87</v>
      </c>
      <c r="E10214" s="265"/>
    </row>
    <row r="10215" spans="1:5">
      <c r="A10215" s="283">
        <v>27695</v>
      </c>
      <c r="B10215" s="176">
        <v>0</v>
      </c>
      <c r="C10215" s="176">
        <v>0</v>
      </c>
      <c r="D10215" s="282">
        <v>87</v>
      </c>
      <c r="E10215" s="265"/>
    </row>
    <row r="10216" spans="1:5">
      <c r="A10216" s="283">
        <v>27697</v>
      </c>
      <c r="B10216" s="176">
        <v>0</v>
      </c>
      <c r="C10216" s="176">
        <v>0</v>
      </c>
      <c r="D10216" s="282">
        <v>87</v>
      </c>
      <c r="E10216" s="265"/>
    </row>
    <row r="10217" spans="1:5">
      <c r="A10217" s="283">
        <v>27698</v>
      </c>
      <c r="B10217" s="176">
        <v>0</v>
      </c>
      <c r="C10217" s="176">
        <v>0</v>
      </c>
      <c r="D10217" s="282">
        <v>87</v>
      </c>
      <c r="E10217" s="265"/>
    </row>
    <row r="10218" spans="1:5">
      <c r="A10218" s="283">
        <v>27699</v>
      </c>
      <c r="B10218" s="176">
        <v>0</v>
      </c>
      <c r="C10218" s="176">
        <v>0</v>
      </c>
      <c r="D10218" s="282">
        <v>87</v>
      </c>
      <c r="E10218" s="265"/>
    </row>
    <row r="10219" spans="1:5">
      <c r="A10219" s="283">
        <v>27701</v>
      </c>
      <c r="B10219" s="176">
        <v>3756.1</v>
      </c>
      <c r="C10219" s="176">
        <v>31.1</v>
      </c>
      <c r="D10219" s="282">
        <v>146</v>
      </c>
      <c r="E10219" s="265"/>
    </row>
    <row r="10220" spans="1:5">
      <c r="A10220" s="283">
        <v>27702</v>
      </c>
      <c r="B10220" s="176">
        <v>0</v>
      </c>
      <c r="C10220" s="176">
        <v>0</v>
      </c>
      <c r="D10220" s="282">
        <v>87</v>
      </c>
      <c r="E10220" s="265"/>
    </row>
    <row r="10221" spans="1:5">
      <c r="A10221" s="283">
        <v>27703</v>
      </c>
      <c r="B10221" s="176">
        <v>925</v>
      </c>
      <c r="C10221" s="176">
        <v>32.5</v>
      </c>
      <c r="D10221" s="282">
        <v>165</v>
      </c>
      <c r="E10221" s="265"/>
    </row>
    <row r="10222" spans="1:5">
      <c r="A10222" s="283">
        <v>27704</v>
      </c>
      <c r="B10222" s="176">
        <v>905.5</v>
      </c>
      <c r="C10222" s="176">
        <v>33.4</v>
      </c>
      <c r="D10222" s="282">
        <v>127</v>
      </c>
      <c r="E10222" s="265"/>
    </row>
    <row r="10223" spans="1:5">
      <c r="A10223" s="283">
        <v>27705</v>
      </c>
      <c r="B10223" s="176">
        <v>1046.8</v>
      </c>
      <c r="C10223" s="176">
        <v>32</v>
      </c>
      <c r="D10223" s="282">
        <v>137</v>
      </c>
      <c r="E10223" s="265"/>
    </row>
    <row r="10224" spans="1:5">
      <c r="A10224" s="283">
        <v>27706</v>
      </c>
      <c r="B10224" s="176">
        <v>0</v>
      </c>
      <c r="C10224" s="176">
        <v>0</v>
      </c>
      <c r="D10224" s="282">
        <v>87</v>
      </c>
      <c r="E10224" s="265"/>
    </row>
    <row r="10225" spans="1:5">
      <c r="A10225" s="283">
        <v>27707</v>
      </c>
      <c r="B10225" s="176">
        <v>2049.6</v>
      </c>
      <c r="C10225" s="176">
        <v>32.799999999999997</v>
      </c>
      <c r="D10225" s="282">
        <v>152</v>
      </c>
      <c r="E10225" s="265"/>
    </row>
    <row r="10226" spans="1:5">
      <c r="A10226" s="283">
        <v>27708</v>
      </c>
      <c r="B10226" s="176">
        <v>0</v>
      </c>
      <c r="C10226" s="176">
        <v>0</v>
      </c>
      <c r="D10226" s="282">
        <v>87</v>
      </c>
      <c r="E10226" s="265"/>
    </row>
    <row r="10227" spans="1:5">
      <c r="A10227" s="283">
        <v>27709</v>
      </c>
      <c r="B10227" s="176">
        <v>0</v>
      </c>
      <c r="C10227" s="176">
        <v>0</v>
      </c>
      <c r="D10227" s="282">
        <v>87</v>
      </c>
      <c r="E10227" s="265"/>
    </row>
    <row r="10228" spans="1:5">
      <c r="A10228" s="283">
        <v>27710</v>
      </c>
      <c r="B10228" s="176">
        <v>0</v>
      </c>
      <c r="C10228" s="176">
        <v>0</v>
      </c>
      <c r="D10228" s="282">
        <v>87</v>
      </c>
      <c r="E10228" s="265"/>
    </row>
    <row r="10229" spans="1:5">
      <c r="A10229" s="283">
        <v>27711</v>
      </c>
      <c r="B10229" s="176">
        <v>0</v>
      </c>
      <c r="C10229" s="176">
        <v>0</v>
      </c>
      <c r="D10229" s="282">
        <v>87</v>
      </c>
      <c r="E10229" s="265"/>
    </row>
    <row r="10230" spans="1:5">
      <c r="A10230" s="283">
        <v>27712</v>
      </c>
      <c r="B10230" s="176">
        <v>524.9</v>
      </c>
      <c r="C10230" s="176">
        <v>44.2</v>
      </c>
      <c r="D10230" s="282">
        <v>109</v>
      </c>
      <c r="E10230" s="265"/>
    </row>
    <row r="10231" spans="1:5">
      <c r="A10231" s="283">
        <v>27713</v>
      </c>
      <c r="B10231" s="176">
        <v>1497.2</v>
      </c>
      <c r="C10231" s="176">
        <v>33.1</v>
      </c>
      <c r="D10231" s="282">
        <v>147</v>
      </c>
      <c r="E10231" s="265"/>
    </row>
    <row r="10232" spans="1:5">
      <c r="A10232" s="283">
        <v>27715</v>
      </c>
      <c r="B10232" s="176">
        <v>0</v>
      </c>
      <c r="C10232" s="176">
        <v>0</v>
      </c>
      <c r="D10232" s="282">
        <v>87</v>
      </c>
      <c r="E10232" s="265"/>
    </row>
    <row r="10233" spans="1:5">
      <c r="A10233" s="283">
        <v>27717</v>
      </c>
      <c r="B10233" s="176">
        <v>0</v>
      </c>
      <c r="C10233" s="176">
        <v>0</v>
      </c>
      <c r="D10233" s="282">
        <v>87</v>
      </c>
      <c r="E10233" s="265"/>
    </row>
    <row r="10234" spans="1:5">
      <c r="A10234" s="283">
        <v>27722</v>
      </c>
      <c r="B10234" s="176">
        <v>0</v>
      </c>
      <c r="C10234" s="176">
        <v>0</v>
      </c>
      <c r="D10234" s="282">
        <v>87</v>
      </c>
      <c r="E10234" s="265"/>
    </row>
    <row r="10235" spans="1:5">
      <c r="A10235" s="283">
        <v>27801</v>
      </c>
      <c r="B10235" s="176">
        <v>250.7</v>
      </c>
      <c r="C10235" s="176">
        <v>38.200000000000003</v>
      </c>
      <c r="D10235" s="282">
        <v>96</v>
      </c>
      <c r="E10235" s="265"/>
    </row>
    <row r="10236" spans="1:5">
      <c r="A10236" s="283">
        <v>27802</v>
      </c>
      <c r="B10236" s="176">
        <v>2932.9</v>
      </c>
      <c r="C10236" s="176">
        <v>40.6</v>
      </c>
      <c r="D10236" s="282">
        <v>87</v>
      </c>
      <c r="E10236" s="265"/>
    </row>
    <row r="10237" spans="1:5">
      <c r="A10237" s="283">
        <v>27803</v>
      </c>
      <c r="B10237" s="176">
        <v>422</v>
      </c>
      <c r="C10237" s="176">
        <v>40.6</v>
      </c>
      <c r="D10237" s="282">
        <v>132</v>
      </c>
      <c r="E10237" s="265"/>
    </row>
    <row r="10238" spans="1:5">
      <c r="A10238" s="283">
        <v>27804</v>
      </c>
      <c r="B10238" s="176">
        <v>525.6</v>
      </c>
      <c r="C10238" s="176">
        <v>39.4</v>
      </c>
      <c r="D10238" s="282">
        <v>175</v>
      </c>
      <c r="E10238" s="265"/>
    </row>
    <row r="10239" spans="1:5">
      <c r="A10239" s="283">
        <v>27805</v>
      </c>
      <c r="B10239" s="176">
        <v>34.5</v>
      </c>
      <c r="C10239" s="176">
        <v>42.1</v>
      </c>
      <c r="D10239" s="282">
        <v>96</v>
      </c>
      <c r="E10239" s="265"/>
    </row>
    <row r="10240" spans="1:5">
      <c r="A10240" s="283">
        <v>27806</v>
      </c>
      <c r="B10240" s="176">
        <v>18</v>
      </c>
      <c r="C10240" s="176">
        <v>46.8</v>
      </c>
      <c r="D10240" s="282">
        <v>87</v>
      </c>
      <c r="E10240" s="265"/>
    </row>
    <row r="10241" spans="1:5">
      <c r="A10241" s="283">
        <v>27807</v>
      </c>
      <c r="B10241" s="176">
        <v>118</v>
      </c>
      <c r="C10241" s="176">
        <v>36.299999999999997</v>
      </c>
      <c r="D10241" s="282">
        <v>87</v>
      </c>
      <c r="E10241" s="265"/>
    </row>
    <row r="10242" spans="1:5">
      <c r="A10242" s="283">
        <v>27808</v>
      </c>
      <c r="B10242" s="176">
        <v>48.5</v>
      </c>
      <c r="C10242" s="176">
        <v>50.3</v>
      </c>
      <c r="D10242" s="282">
        <v>87</v>
      </c>
      <c r="E10242" s="265"/>
    </row>
    <row r="10243" spans="1:5">
      <c r="A10243" s="283">
        <v>27809</v>
      </c>
      <c r="B10243" s="176">
        <v>85.5</v>
      </c>
      <c r="C10243" s="176">
        <v>38.9</v>
      </c>
      <c r="D10243" s="282">
        <v>115</v>
      </c>
      <c r="E10243" s="265"/>
    </row>
    <row r="10244" spans="1:5">
      <c r="A10244" s="283">
        <v>27810</v>
      </c>
      <c r="B10244" s="176">
        <v>49</v>
      </c>
      <c r="C10244" s="176">
        <v>47.5</v>
      </c>
      <c r="D10244" s="282">
        <v>114</v>
      </c>
      <c r="E10244" s="265"/>
    </row>
    <row r="10245" spans="1:5">
      <c r="A10245" s="283">
        <v>27811</v>
      </c>
      <c r="B10245" s="176">
        <v>89.1</v>
      </c>
      <c r="C10245" s="176">
        <v>38.9</v>
      </c>
      <c r="D10245" s="282">
        <v>87</v>
      </c>
      <c r="E10245" s="265"/>
    </row>
    <row r="10246" spans="1:5">
      <c r="A10246" s="283">
        <v>27812</v>
      </c>
      <c r="B10246" s="176">
        <v>60.6</v>
      </c>
      <c r="C10246" s="176">
        <v>43.2</v>
      </c>
      <c r="D10246" s="282">
        <v>87</v>
      </c>
      <c r="E10246" s="265"/>
    </row>
    <row r="10247" spans="1:5">
      <c r="A10247" s="283">
        <v>27813</v>
      </c>
      <c r="B10247" s="176">
        <v>0</v>
      </c>
      <c r="C10247" s="176">
        <v>0</v>
      </c>
      <c r="D10247" s="282">
        <v>87</v>
      </c>
      <c r="E10247" s="265"/>
    </row>
    <row r="10248" spans="1:5">
      <c r="A10248" s="283">
        <v>27814</v>
      </c>
      <c r="B10248" s="176">
        <v>23.6</v>
      </c>
      <c r="C10248" s="176">
        <v>53.5</v>
      </c>
      <c r="D10248" s="282">
        <v>95</v>
      </c>
      <c r="E10248" s="265"/>
    </row>
    <row r="10249" spans="1:5">
      <c r="A10249" s="283">
        <v>27816</v>
      </c>
      <c r="B10249" s="176">
        <v>46.2</v>
      </c>
      <c r="C10249" s="176">
        <v>40</v>
      </c>
      <c r="D10249" s="282">
        <v>87</v>
      </c>
      <c r="E10249" s="265"/>
    </row>
    <row r="10250" spans="1:5">
      <c r="A10250" s="283">
        <v>27817</v>
      </c>
      <c r="B10250" s="176">
        <v>81.900000000000006</v>
      </c>
      <c r="C10250" s="176">
        <v>43.4</v>
      </c>
      <c r="D10250" s="282">
        <v>87</v>
      </c>
      <c r="E10250" s="265"/>
    </row>
    <row r="10251" spans="1:5">
      <c r="A10251" s="283">
        <v>27818</v>
      </c>
      <c r="B10251" s="176">
        <v>22</v>
      </c>
      <c r="C10251" s="176">
        <v>45.3</v>
      </c>
      <c r="D10251" s="282">
        <v>87</v>
      </c>
      <c r="E10251" s="265"/>
    </row>
    <row r="10252" spans="1:5">
      <c r="A10252" s="283">
        <v>27819</v>
      </c>
      <c r="B10252" s="176">
        <v>56.5</v>
      </c>
      <c r="C10252" s="176">
        <v>40.5</v>
      </c>
      <c r="D10252" s="282">
        <v>87</v>
      </c>
      <c r="E10252" s="265"/>
    </row>
    <row r="10253" spans="1:5">
      <c r="A10253" s="283">
        <v>27820</v>
      </c>
      <c r="B10253" s="176">
        <v>48.2</v>
      </c>
      <c r="C10253" s="176">
        <v>42.9</v>
      </c>
      <c r="D10253" s="282">
        <v>87</v>
      </c>
      <c r="E10253" s="265"/>
    </row>
    <row r="10254" spans="1:5">
      <c r="A10254" s="283">
        <v>27821</v>
      </c>
      <c r="B10254" s="176">
        <v>17</v>
      </c>
      <c r="C10254" s="176">
        <v>49.1</v>
      </c>
      <c r="D10254" s="282">
        <v>87</v>
      </c>
      <c r="E10254" s="265"/>
    </row>
    <row r="10255" spans="1:5">
      <c r="A10255" s="283">
        <v>27822</v>
      </c>
      <c r="B10255" s="176">
        <v>135.1</v>
      </c>
      <c r="C10255" s="176">
        <v>42.6</v>
      </c>
      <c r="D10255" s="282">
        <v>87</v>
      </c>
      <c r="E10255" s="265"/>
    </row>
    <row r="10256" spans="1:5">
      <c r="A10256" s="283">
        <v>27823</v>
      </c>
      <c r="B10256" s="176">
        <v>42.3</v>
      </c>
      <c r="C10256" s="176">
        <v>40.6</v>
      </c>
      <c r="D10256" s="282">
        <v>87</v>
      </c>
      <c r="E10256" s="265"/>
    </row>
    <row r="10257" spans="1:5">
      <c r="A10257" s="283">
        <v>27824</v>
      </c>
      <c r="B10257" s="176">
        <v>7.1</v>
      </c>
      <c r="C10257" s="176">
        <v>45.8</v>
      </c>
      <c r="D10257" s="282">
        <v>87</v>
      </c>
      <c r="E10257" s="265"/>
    </row>
    <row r="10258" spans="1:5">
      <c r="A10258" s="283">
        <v>27825</v>
      </c>
      <c r="B10258" s="176">
        <v>44</v>
      </c>
      <c r="C10258" s="176">
        <v>39.799999999999997</v>
      </c>
      <c r="D10258" s="282">
        <v>87</v>
      </c>
      <c r="E10258" s="265"/>
    </row>
    <row r="10259" spans="1:5">
      <c r="A10259" s="283">
        <v>27826</v>
      </c>
      <c r="B10259" s="176">
        <v>7.9</v>
      </c>
      <c r="C10259" s="176">
        <v>38.4</v>
      </c>
      <c r="D10259" s="282">
        <v>87</v>
      </c>
      <c r="E10259" s="265"/>
    </row>
    <row r="10260" spans="1:5">
      <c r="A10260" s="283">
        <v>27827</v>
      </c>
      <c r="B10260" s="176">
        <v>54.6</v>
      </c>
      <c r="C10260" s="176">
        <v>41.8</v>
      </c>
      <c r="D10260" s="282">
        <v>87</v>
      </c>
      <c r="E10260" s="265"/>
    </row>
    <row r="10261" spans="1:5">
      <c r="A10261" s="283">
        <v>27828</v>
      </c>
      <c r="B10261" s="176">
        <v>123.7</v>
      </c>
      <c r="C10261" s="176">
        <v>40</v>
      </c>
      <c r="D10261" s="282">
        <v>115</v>
      </c>
      <c r="E10261" s="265"/>
    </row>
    <row r="10262" spans="1:5">
      <c r="A10262" s="283">
        <v>27829</v>
      </c>
      <c r="B10262" s="176">
        <v>39.299999999999997</v>
      </c>
      <c r="C10262" s="176">
        <v>42.8</v>
      </c>
      <c r="D10262" s="282">
        <v>87</v>
      </c>
      <c r="E10262" s="265"/>
    </row>
    <row r="10263" spans="1:5">
      <c r="A10263" s="283">
        <v>27830</v>
      </c>
      <c r="B10263" s="176">
        <v>75.400000000000006</v>
      </c>
      <c r="C10263" s="176">
        <v>42.4</v>
      </c>
      <c r="D10263" s="282">
        <v>96</v>
      </c>
      <c r="E10263" s="265"/>
    </row>
    <row r="10264" spans="1:5">
      <c r="A10264" s="283">
        <v>27831</v>
      </c>
      <c r="B10264" s="176">
        <v>36.799999999999997</v>
      </c>
      <c r="C10264" s="176">
        <v>45.2</v>
      </c>
      <c r="D10264" s="282">
        <v>96</v>
      </c>
      <c r="E10264" s="265"/>
    </row>
    <row r="10265" spans="1:5">
      <c r="A10265" s="283">
        <v>27832</v>
      </c>
      <c r="B10265" s="176">
        <v>84.7</v>
      </c>
      <c r="C10265" s="176">
        <v>42.8</v>
      </c>
      <c r="D10265" s="282">
        <v>115</v>
      </c>
      <c r="E10265" s="265"/>
    </row>
    <row r="10266" spans="1:5">
      <c r="A10266" s="283">
        <v>27833</v>
      </c>
      <c r="B10266" s="176">
        <v>0</v>
      </c>
      <c r="C10266" s="176">
        <v>0</v>
      </c>
      <c r="D10266" s="282">
        <v>87</v>
      </c>
      <c r="E10266" s="265"/>
    </row>
    <row r="10267" spans="1:5">
      <c r="A10267" s="283">
        <v>27834</v>
      </c>
      <c r="B10267" s="176">
        <v>262.2</v>
      </c>
      <c r="C10267" s="176">
        <v>31.5</v>
      </c>
      <c r="D10267" s="282">
        <v>138</v>
      </c>
      <c r="E10267" s="265"/>
    </row>
    <row r="10268" spans="1:5">
      <c r="A10268" s="283">
        <v>27835</v>
      </c>
      <c r="B10268" s="176">
        <v>0</v>
      </c>
      <c r="C10268" s="176">
        <v>0</v>
      </c>
      <c r="D10268" s="282">
        <v>87</v>
      </c>
      <c r="E10268" s="265"/>
    </row>
    <row r="10269" spans="1:5">
      <c r="A10269" s="283">
        <v>27836</v>
      </c>
      <c r="B10269" s="176">
        <v>0</v>
      </c>
      <c r="C10269" s="176">
        <v>0</v>
      </c>
      <c r="D10269" s="282">
        <v>87</v>
      </c>
      <c r="E10269" s="265"/>
    </row>
    <row r="10270" spans="1:5">
      <c r="A10270" s="283">
        <v>27837</v>
      </c>
      <c r="B10270" s="176">
        <v>109.8</v>
      </c>
      <c r="C10270" s="176">
        <v>36.6</v>
      </c>
      <c r="D10270" s="282">
        <v>87</v>
      </c>
      <c r="E10270" s="265"/>
    </row>
    <row r="10271" spans="1:5">
      <c r="A10271" s="283">
        <v>27839</v>
      </c>
      <c r="B10271" s="176">
        <v>30.9</v>
      </c>
      <c r="C10271" s="176">
        <v>43.6</v>
      </c>
      <c r="D10271" s="282">
        <v>87</v>
      </c>
      <c r="E10271" s="265"/>
    </row>
    <row r="10272" spans="1:5">
      <c r="A10272" s="283">
        <v>27840</v>
      </c>
      <c r="B10272" s="176">
        <v>26.3</v>
      </c>
      <c r="C10272" s="176">
        <v>47.5</v>
      </c>
      <c r="D10272" s="282">
        <v>87</v>
      </c>
      <c r="E10272" s="265"/>
    </row>
    <row r="10273" spans="1:5">
      <c r="A10273" s="283">
        <v>27841</v>
      </c>
      <c r="B10273" s="176">
        <v>17.100000000000001</v>
      </c>
      <c r="C10273" s="176">
        <v>47.9</v>
      </c>
      <c r="D10273" s="282">
        <v>87</v>
      </c>
      <c r="E10273" s="265"/>
    </row>
    <row r="10274" spans="1:5">
      <c r="A10274" s="283">
        <v>27842</v>
      </c>
      <c r="B10274" s="176">
        <v>123</v>
      </c>
      <c r="C10274" s="176">
        <v>58.5</v>
      </c>
      <c r="D10274" s="282">
        <v>87</v>
      </c>
      <c r="E10274" s="265"/>
    </row>
    <row r="10275" spans="1:5">
      <c r="A10275" s="283">
        <v>27843</v>
      </c>
      <c r="B10275" s="176">
        <v>24.3</v>
      </c>
      <c r="C10275" s="176">
        <v>46.7</v>
      </c>
      <c r="D10275" s="282">
        <v>115</v>
      </c>
      <c r="E10275" s="265"/>
    </row>
    <row r="10276" spans="1:5">
      <c r="A10276" s="283">
        <v>27844</v>
      </c>
      <c r="B10276" s="176">
        <v>59.8</v>
      </c>
      <c r="C10276" s="176">
        <v>38.299999999999997</v>
      </c>
      <c r="D10276" s="282">
        <v>87</v>
      </c>
      <c r="E10276" s="265"/>
    </row>
    <row r="10277" spans="1:5">
      <c r="A10277" s="283">
        <v>27845</v>
      </c>
      <c r="B10277" s="176">
        <v>32.4</v>
      </c>
      <c r="C10277" s="176">
        <v>43.7</v>
      </c>
      <c r="D10277" s="282">
        <v>115</v>
      </c>
      <c r="E10277" s="265"/>
    </row>
    <row r="10278" spans="1:5">
      <c r="A10278" s="283">
        <v>27846</v>
      </c>
      <c r="B10278" s="176">
        <v>32.200000000000003</v>
      </c>
      <c r="C10278" s="176">
        <v>42.6</v>
      </c>
      <c r="D10278" s="282">
        <v>87</v>
      </c>
      <c r="E10278" s="265"/>
    </row>
    <row r="10279" spans="1:5">
      <c r="A10279" s="283">
        <v>27847</v>
      </c>
      <c r="B10279" s="176">
        <v>16.8</v>
      </c>
      <c r="C10279" s="176">
        <v>43.2</v>
      </c>
      <c r="D10279" s="282">
        <v>87</v>
      </c>
      <c r="E10279" s="265"/>
    </row>
    <row r="10280" spans="1:5">
      <c r="A10280" s="283">
        <v>27849</v>
      </c>
      <c r="B10280" s="176">
        <v>25.8</v>
      </c>
      <c r="C10280" s="176">
        <v>43.1</v>
      </c>
      <c r="D10280" s="282">
        <v>87</v>
      </c>
      <c r="E10280" s="265"/>
    </row>
    <row r="10281" spans="1:5">
      <c r="A10281" s="283">
        <v>27850</v>
      </c>
      <c r="B10281" s="176">
        <v>47.1</v>
      </c>
      <c r="C10281" s="176">
        <v>52</v>
      </c>
      <c r="D10281" s="282">
        <v>87</v>
      </c>
      <c r="E10281" s="265"/>
    </row>
    <row r="10282" spans="1:5">
      <c r="A10282" s="283">
        <v>27851</v>
      </c>
      <c r="B10282" s="176">
        <v>116.2</v>
      </c>
      <c r="C10282" s="176">
        <v>39.200000000000003</v>
      </c>
      <c r="D10282" s="282">
        <v>87</v>
      </c>
      <c r="E10282" s="265"/>
    </row>
    <row r="10283" spans="1:5">
      <c r="A10283" s="283">
        <v>27852</v>
      </c>
      <c r="B10283" s="176">
        <v>66.5</v>
      </c>
      <c r="C10283" s="176">
        <v>40.700000000000003</v>
      </c>
      <c r="D10283" s="282">
        <v>87</v>
      </c>
      <c r="E10283" s="265"/>
    </row>
    <row r="10284" spans="1:5">
      <c r="A10284" s="283">
        <v>27853</v>
      </c>
      <c r="B10284" s="176">
        <v>17.899999999999999</v>
      </c>
      <c r="C10284" s="176">
        <v>46.9</v>
      </c>
      <c r="D10284" s="282">
        <v>87</v>
      </c>
      <c r="E10284" s="265"/>
    </row>
    <row r="10285" spans="1:5">
      <c r="A10285" s="283">
        <v>27855</v>
      </c>
      <c r="B10285" s="176">
        <v>126.1</v>
      </c>
      <c r="C10285" s="176">
        <v>35.4</v>
      </c>
      <c r="D10285" s="282">
        <v>95</v>
      </c>
      <c r="E10285" s="265"/>
    </row>
    <row r="10286" spans="1:5">
      <c r="A10286" s="283">
        <v>27856</v>
      </c>
      <c r="B10286" s="176">
        <v>134.80000000000001</v>
      </c>
      <c r="C10286" s="176">
        <v>40.700000000000003</v>
      </c>
      <c r="D10286" s="282">
        <v>95</v>
      </c>
      <c r="E10286" s="265"/>
    </row>
    <row r="10287" spans="1:5">
      <c r="A10287" s="283">
        <v>27857</v>
      </c>
      <c r="B10287" s="176">
        <v>18.2</v>
      </c>
      <c r="C10287" s="176">
        <v>49.5</v>
      </c>
      <c r="D10287" s="282">
        <v>87</v>
      </c>
      <c r="E10287" s="265"/>
    </row>
    <row r="10288" spans="1:5">
      <c r="A10288" s="283">
        <v>27858</v>
      </c>
      <c r="B10288" s="176">
        <v>773.9</v>
      </c>
      <c r="C10288" s="176">
        <v>25.7</v>
      </c>
      <c r="D10288" s="282">
        <v>124</v>
      </c>
      <c r="E10288" s="265"/>
    </row>
    <row r="10289" spans="1:5">
      <c r="A10289" s="283">
        <v>27860</v>
      </c>
      <c r="B10289" s="176">
        <v>17.5</v>
      </c>
      <c r="C10289" s="176">
        <v>44.4</v>
      </c>
      <c r="D10289" s="282">
        <v>115</v>
      </c>
      <c r="E10289" s="265"/>
    </row>
    <row r="10290" spans="1:5">
      <c r="A10290" s="283">
        <v>27861</v>
      </c>
      <c r="B10290" s="176">
        <v>42</v>
      </c>
      <c r="C10290" s="176">
        <v>43.9</v>
      </c>
      <c r="D10290" s="282">
        <v>87</v>
      </c>
      <c r="E10290" s="265"/>
    </row>
    <row r="10291" spans="1:5">
      <c r="A10291" s="283">
        <v>27862</v>
      </c>
      <c r="B10291" s="176">
        <v>21.3</v>
      </c>
      <c r="C10291" s="176">
        <v>45.6</v>
      </c>
      <c r="D10291" s="282">
        <v>87</v>
      </c>
      <c r="E10291" s="265"/>
    </row>
    <row r="10292" spans="1:5">
      <c r="A10292" s="283">
        <v>27863</v>
      </c>
      <c r="B10292" s="176">
        <v>154.19999999999999</v>
      </c>
      <c r="C10292" s="176">
        <v>35.5</v>
      </c>
      <c r="D10292" s="282">
        <v>87</v>
      </c>
      <c r="E10292" s="265"/>
    </row>
    <row r="10293" spans="1:5">
      <c r="A10293" s="283">
        <v>27864</v>
      </c>
      <c r="B10293" s="176">
        <v>91.1</v>
      </c>
      <c r="C10293" s="176">
        <v>39.700000000000003</v>
      </c>
      <c r="D10293" s="282">
        <v>87</v>
      </c>
      <c r="E10293" s="265"/>
    </row>
    <row r="10294" spans="1:5">
      <c r="A10294" s="283">
        <v>27865</v>
      </c>
      <c r="B10294" s="176">
        <v>30.8</v>
      </c>
      <c r="C10294" s="176">
        <v>43</v>
      </c>
      <c r="D10294" s="282">
        <v>87</v>
      </c>
      <c r="E10294" s="265"/>
    </row>
    <row r="10295" spans="1:5">
      <c r="A10295" s="283">
        <v>27866</v>
      </c>
      <c r="B10295" s="176">
        <v>43.3</v>
      </c>
      <c r="C10295" s="176">
        <v>44.3</v>
      </c>
      <c r="D10295" s="282">
        <v>87</v>
      </c>
      <c r="E10295" s="265"/>
    </row>
    <row r="10296" spans="1:5">
      <c r="A10296" s="283">
        <v>27867</v>
      </c>
      <c r="B10296" s="176">
        <v>28.2</v>
      </c>
      <c r="C10296" s="176">
        <v>41.1</v>
      </c>
      <c r="D10296" s="282">
        <v>87</v>
      </c>
      <c r="E10296" s="265"/>
    </row>
    <row r="10297" spans="1:5">
      <c r="A10297" s="283">
        <v>27868</v>
      </c>
      <c r="B10297" s="176">
        <v>0</v>
      </c>
      <c r="C10297" s="176">
        <v>0</v>
      </c>
      <c r="D10297" s="282">
        <v>87</v>
      </c>
      <c r="E10297" s="265"/>
    </row>
    <row r="10298" spans="1:5">
      <c r="A10298" s="283">
        <v>27869</v>
      </c>
      <c r="B10298" s="176">
        <v>33.700000000000003</v>
      </c>
      <c r="C10298" s="176">
        <v>46.5</v>
      </c>
      <c r="D10298" s="282">
        <v>87</v>
      </c>
      <c r="E10298" s="265"/>
    </row>
    <row r="10299" spans="1:5">
      <c r="A10299" s="283">
        <v>27870</v>
      </c>
      <c r="B10299" s="176">
        <v>333.1</v>
      </c>
      <c r="C10299" s="176">
        <v>39.299999999999997</v>
      </c>
      <c r="D10299" s="282">
        <v>119</v>
      </c>
      <c r="E10299" s="265"/>
    </row>
    <row r="10300" spans="1:5">
      <c r="A10300" s="283">
        <v>27871</v>
      </c>
      <c r="B10300" s="176">
        <v>64.400000000000006</v>
      </c>
      <c r="C10300" s="176">
        <v>44.5</v>
      </c>
      <c r="D10300" s="282">
        <v>87</v>
      </c>
      <c r="E10300" s="265"/>
    </row>
    <row r="10301" spans="1:5">
      <c r="A10301" s="283">
        <v>27872</v>
      </c>
      <c r="B10301" s="176">
        <v>13.3</v>
      </c>
      <c r="C10301" s="176">
        <v>43.1</v>
      </c>
      <c r="D10301" s="282">
        <v>87</v>
      </c>
      <c r="E10301" s="265"/>
    </row>
    <row r="10302" spans="1:5">
      <c r="A10302" s="283">
        <v>27873</v>
      </c>
      <c r="B10302" s="176">
        <v>0</v>
      </c>
      <c r="C10302" s="176">
        <v>0</v>
      </c>
      <c r="D10302" s="282">
        <v>87</v>
      </c>
      <c r="E10302" s="265"/>
    </row>
    <row r="10303" spans="1:5">
      <c r="A10303" s="283">
        <v>27874</v>
      </c>
      <c r="B10303" s="176">
        <v>40.799999999999997</v>
      </c>
      <c r="C10303" s="176">
        <v>45.9</v>
      </c>
      <c r="D10303" s="282">
        <v>87</v>
      </c>
      <c r="E10303" s="265"/>
    </row>
    <row r="10304" spans="1:5">
      <c r="A10304" s="283">
        <v>27875</v>
      </c>
      <c r="B10304" s="176">
        <v>13.8</v>
      </c>
      <c r="C10304" s="176">
        <v>38.4</v>
      </c>
      <c r="D10304" s="282">
        <v>87</v>
      </c>
      <c r="E10304" s="265"/>
    </row>
    <row r="10305" spans="1:5">
      <c r="A10305" s="283">
        <v>27876</v>
      </c>
      <c r="B10305" s="176">
        <v>30.9</v>
      </c>
      <c r="C10305" s="176">
        <v>46.1</v>
      </c>
      <c r="D10305" s="282">
        <v>87</v>
      </c>
      <c r="E10305" s="265"/>
    </row>
    <row r="10306" spans="1:5">
      <c r="A10306" s="283">
        <v>27877</v>
      </c>
      <c r="B10306" s="176">
        <v>0</v>
      </c>
      <c r="C10306" s="176">
        <v>0</v>
      </c>
      <c r="D10306" s="282">
        <v>87</v>
      </c>
      <c r="E10306" s="265"/>
    </row>
    <row r="10307" spans="1:5">
      <c r="A10307" s="283">
        <v>27878</v>
      </c>
      <c r="B10307" s="176">
        <v>0</v>
      </c>
      <c r="C10307" s="176">
        <v>0</v>
      </c>
      <c r="D10307" s="282">
        <v>87</v>
      </c>
      <c r="E10307" s="265"/>
    </row>
    <row r="10308" spans="1:5">
      <c r="A10308" s="283">
        <v>27879</v>
      </c>
      <c r="B10308" s="176">
        <v>0</v>
      </c>
      <c r="C10308" s="176">
        <v>0</v>
      </c>
      <c r="D10308" s="282">
        <v>87</v>
      </c>
      <c r="E10308" s="265"/>
    </row>
    <row r="10309" spans="1:5">
      <c r="A10309" s="283">
        <v>27880</v>
      </c>
      <c r="B10309" s="176">
        <v>117.8</v>
      </c>
      <c r="C10309" s="176">
        <v>37.6</v>
      </c>
      <c r="D10309" s="282">
        <v>87</v>
      </c>
      <c r="E10309" s="265"/>
    </row>
    <row r="10310" spans="1:5">
      <c r="A10310" s="283">
        <v>27881</v>
      </c>
      <c r="B10310" s="176">
        <v>27.2</v>
      </c>
      <c r="C10310" s="176">
        <v>43.8</v>
      </c>
      <c r="D10310" s="282">
        <v>87</v>
      </c>
      <c r="E10310" s="265"/>
    </row>
    <row r="10311" spans="1:5">
      <c r="A10311" s="283">
        <v>27882</v>
      </c>
      <c r="B10311" s="176">
        <v>90.1</v>
      </c>
      <c r="C10311" s="176">
        <v>40</v>
      </c>
      <c r="D10311" s="282">
        <v>87</v>
      </c>
      <c r="E10311" s="265"/>
    </row>
    <row r="10312" spans="1:5">
      <c r="A10312" s="283">
        <v>27883</v>
      </c>
      <c r="B10312" s="176">
        <v>70.8</v>
      </c>
      <c r="C10312" s="176">
        <v>42.6</v>
      </c>
      <c r="D10312" s="282">
        <v>87</v>
      </c>
      <c r="E10312" s="265"/>
    </row>
    <row r="10313" spans="1:5">
      <c r="A10313" s="283">
        <v>27884</v>
      </c>
      <c r="B10313" s="176">
        <v>56.9</v>
      </c>
      <c r="C10313" s="176">
        <v>31.8</v>
      </c>
      <c r="D10313" s="282">
        <v>87</v>
      </c>
      <c r="E10313" s="265"/>
    </row>
    <row r="10314" spans="1:5">
      <c r="A10314" s="283">
        <v>27885</v>
      </c>
      <c r="B10314" s="176">
        <v>10.3</v>
      </c>
      <c r="C10314" s="176">
        <v>47.5</v>
      </c>
      <c r="D10314" s="282">
        <v>87</v>
      </c>
      <c r="E10314" s="265"/>
    </row>
    <row r="10315" spans="1:5">
      <c r="A10315" s="283">
        <v>27886</v>
      </c>
      <c r="B10315" s="176">
        <v>85.6</v>
      </c>
      <c r="C10315" s="176">
        <v>40.6</v>
      </c>
      <c r="D10315" s="282">
        <v>107</v>
      </c>
      <c r="E10315" s="265"/>
    </row>
    <row r="10316" spans="1:5">
      <c r="A10316" s="283">
        <v>27887</v>
      </c>
      <c r="B10316" s="176">
        <v>7.6</v>
      </c>
      <c r="C10316" s="176">
        <v>51.3</v>
      </c>
      <c r="D10316" s="282">
        <v>87</v>
      </c>
      <c r="E10316" s="265"/>
    </row>
    <row r="10317" spans="1:5">
      <c r="A10317" s="283">
        <v>27888</v>
      </c>
      <c r="B10317" s="176">
        <v>52.3</v>
      </c>
      <c r="C10317" s="176">
        <v>37.6</v>
      </c>
      <c r="D10317" s="282">
        <v>87</v>
      </c>
      <c r="E10317" s="265"/>
    </row>
    <row r="10318" spans="1:5">
      <c r="A10318" s="283">
        <v>27889</v>
      </c>
      <c r="B10318" s="176">
        <v>128.1</v>
      </c>
      <c r="C10318" s="176">
        <v>40.799999999999997</v>
      </c>
      <c r="D10318" s="282">
        <v>152</v>
      </c>
      <c r="E10318" s="265"/>
    </row>
    <row r="10319" spans="1:5">
      <c r="A10319" s="283">
        <v>27890</v>
      </c>
      <c r="B10319" s="176">
        <v>155.9</v>
      </c>
      <c r="C10319" s="176">
        <v>39.799999999999997</v>
      </c>
      <c r="D10319" s="282">
        <v>87</v>
      </c>
      <c r="E10319" s="265"/>
    </row>
    <row r="10320" spans="1:5">
      <c r="A10320" s="283">
        <v>27891</v>
      </c>
      <c r="B10320" s="176">
        <v>43.7</v>
      </c>
      <c r="C10320" s="176">
        <v>42.1</v>
      </c>
      <c r="D10320" s="282">
        <v>87</v>
      </c>
      <c r="E10320" s="265"/>
    </row>
    <row r="10321" spans="1:5">
      <c r="A10321" s="283">
        <v>27892</v>
      </c>
      <c r="B10321" s="176">
        <v>82.8</v>
      </c>
      <c r="C10321" s="176">
        <v>43</v>
      </c>
      <c r="D10321" s="282">
        <v>95</v>
      </c>
      <c r="E10321" s="265"/>
    </row>
    <row r="10322" spans="1:5">
      <c r="A10322" s="283">
        <v>27893</v>
      </c>
      <c r="B10322" s="176">
        <v>352.4</v>
      </c>
      <c r="C10322" s="176">
        <v>37.299999999999997</v>
      </c>
      <c r="D10322" s="282">
        <v>166</v>
      </c>
      <c r="E10322" s="265"/>
    </row>
    <row r="10323" spans="1:5">
      <c r="A10323" s="283">
        <v>27894</v>
      </c>
      <c r="B10323" s="176">
        <v>1981.7</v>
      </c>
      <c r="C10323" s="176">
        <v>28.2</v>
      </c>
      <c r="D10323" s="282">
        <v>96</v>
      </c>
      <c r="E10323" s="265"/>
    </row>
    <row r="10324" spans="1:5">
      <c r="A10324" s="283">
        <v>27895</v>
      </c>
      <c r="B10324" s="176">
        <v>0</v>
      </c>
      <c r="C10324" s="176">
        <v>0</v>
      </c>
      <c r="D10324" s="282">
        <v>87</v>
      </c>
      <c r="E10324" s="265"/>
    </row>
    <row r="10325" spans="1:5">
      <c r="A10325" s="283">
        <v>27896</v>
      </c>
      <c r="B10325" s="176">
        <v>533.4</v>
      </c>
      <c r="C10325" s="176">
        <v>39.1</v>
      </c>
      <c r="D10325" s="282">
        <v>135</v>
      </c>
      <c r="E10325" s="265"/>
    </row>
    <row r="10326" spans="1:5">
      <c r="A10326" s="283">
        <v>27897</v>
      </c>
      <c r="B10326" s="176">
        <v>56.2</v>
      </c>
      <c r="C10326" s="176">
        <v>43.8</v>
      </c>
      <c r="D10326" s="282">
        <v>87</v>
      </c>
      <c r="E10326" s="265"/>
    </row>
    <row r="10327" spans="1:5">
      <c r="A10327" s="283">
        <v>27906</v>
      </c>
      <c r="B10327" s="176">
        <v>195.8</v>
      </c>
      <c r="C10327" s="176">
        <v>40.299999999999997</v>
      </c>
      <c r="D10327" s="282">
        <v>87</v>
      </c>
      <c r="E10327" s="265"/>
    </row>
    <row r="10328" spans="1:5">
      <c r="A10328" s="283">
        <v>27907</v>
      </c>
      <c r="B10328" s="176">
        <v>2600.4</v>
      </c>
      <c r="C10328" s="176">
        <v>28.4</v>
      </c>
      <c r="D10328" s="282">
        <v>87</v>
      </c>
      <c r="E10328" s="265"/>
    </row>
    <row r="10329" spans="1:5">
      <c r="A10329" s="283">
        <v>27909</v>
      </c>
      <c r="B10329" s="176">
        <v>174.8</v>
      </c>
      <c r="C10329" s="176">
        <v>36.5</v>
      </c>
      <c r="D10329" s="282">
        <v>162</v>
      </c>
      <c r="E10329" s="265"/>
    </row>
    <row r="10330" spans="1:5">
      <c r="A10330" s="283">
        <v>27910</v>
      </c>
      <c r="B10330" s="176">
        <v>98.5</v>
      </c>
      <c r="C10330" s="176">
        <v>42</v>
      </c>
      <c r="D10330" s="282">
        <v>121</v>
      </c>
      <c r="E10330" s="265"/>
    </row>
    <row r="10331" spans="1:5">
      <c r="A10331" s="283">
        <v>27915</v>
      </c>
      <c r="B10331" s="176">
        <v>0</v>
      </c>
      <c r="C10331" s="176">
        <v>0</v>
      </c>
      <c r="D10331" s="282">
        <v>87</v>
      </c>
      <c r="E10331" s="265"/>
    </row>
    <row r="10332" spans="1:5">
      <c r="A10332" s="283">
        <v>27916</v>
      </c>
      <c r="B10332" s="176">
        <v>99.2</v>
      </c>
      <c r="C10332" s="176">
        <v>43.7</v>
      </c>
      <c r="D10332" s="282">
        <v>87</v>
      </c>
      <c r="E10332" s="265"/>
    </row>
    <row r="10333" spans="1:5">
      <c r="A10333" s="283">
        <v>27917</v>
      </c>
      <c r="B10333" s="176">
        <v>48.4</v>
      </c>
      <c r="C10333" s="176">
        <v>40.200000000000003</v>
      </c>
      <c r="D10333" s="282">
        <v>87</v>
      </c>
      <c r="E10333" s="265"/>
    </row>
    <row r="10334" spans="1:5">
      <c r="A10334" s="283">
        <v>27919</v>
      </c>
      <c r="B10334" s="176">
        <v>20</v>
      </c>
      <c r="C10334" s="176">
        <v>43.9</v>
      </c>
      <c r="D10334" s="282">
        <v>87</v>
      </c>
      <c r="E10334" s="265"/>
    </row>
    <row r="10335" spans="1:5">
      <c r="A10335" s="283">
        <v>27920</v>
      </c>
      <c r="B10335" s="176">
        <v>0</v>
      </c>
      <c r="C10335" s="176">
        <v>0</v>
      </c>
      <c r="D10335" s="282">
        <v>87</v>
      </c>
      <c r="E10335" s="265"/>
    </row>
    <row r="10336" spans="1:5">
      <c r="A10336" s="283">
        <v>27921</v>
      </c>
      <c r="B10336" s="176">
        <v>63.1</v>
      </c>
      <c r="C10336" s="176">
        <v>40.200000000000003</v>
      </c>
      <c r="D10336" s="282">
        <v>87</v>
      </c>
      <c r="E10336" s="265"/>
    </row>
    <row r="10337" spans="1:5">
      <c r="A10337" s="283">
        <v>27922</v>
      </c>
      <c r="B10337" s="176">
        <v>42.5</v>
      </c>
      <c r="C10337" s="176">
        <v>42.5</v>
      </c>
      <c r="D10337" s="282">
        <v>87</v>
      </c>
      <c r="E10337" s="265"/>
    </row>
    <row r="10338" spans="1:5">
      <c r="A10338" s="283">
        <v>27923</v>
      </c>
      <c r="B10338" s="176">
        <v>76.599999999999994</v>
      </c>
      <c r="C10338" s="176">
        <v>42.6</v>
      </c>
      <c r="D10338" s="282">
        <v>87</v>
      </c>
      <c r="E10338" s="265"/>
    </row>
    <row r="10339" spans="1:5">
      <c r="A10339" s="283">
        <v>27924</v>
      </c>
      <c r="B10339" s="176">
        <v>44</v>
      </c>
      <c r="C10339" s="176">
        <v>44.6</v>
      </c>
      <c r="D10339" s="282">
        <v>87</v>
      </c>
      <c r="E10339" s="265"/>
    </row>
    <row r="10340" spans="1:5">
      <c r="A10340" s="283">
        <v>27925</v>
      </c>
      <c r="B10340" s="176">
        <v>11.3</v>
      </c>
      <c r="C10340" s="176">
        <v>41.5</v>
      </c>
      <c r="D10340" s="282">
        <v>96</v>
      </c>
      <c r="E10340" s="265"/>
    </row>
    <row r="10341" spans="1:5">
      <c r="A10341" s="283">
        <v>27926</v>
      </c>
      <c r="B10341" s="176">
        <v>48.1</v>
      </c>
      <c r="C10341" s="176">
        <v>40.799999999999997</v>
      </c>
      <c r="D10341" s="282">
        <v>87</v>
      </c>
      <c r="E10341" s="265"/>
    </row>
    <row r="10342" spans="1:5">
      <c r="A10342" s="283">
        <v>27927</v>
      </c>
      <c r="B10342" s="176">
        <v>20.399999999999999</v>
      </c>
      <c r="C10342" s="176">
        <v>56.1</v>
      </c>
      <c r="D10342" s="282">
        <v>87</v>
      </c>
      <c r="E10342" s="265"/>
    </row>
    <row r="10343" spans="1:5">
      <c r="A10343" s="283">
        <v>27928</v>
      </c>
      <c r="B10343" s="176">
        <v>14.7</v>
      </c>
      <c r="C10343" s="176">
        <v>43.9</v>
      </c>
      <c r="D10343" s="282">
        <v>87</v>
      </c>
      <c r="E10343" s="265"/>
    </row>
    <row r="10344" spans="1:5">
      <c r="A10344" s="283">
        <v>27929</v>
      </c>
      <c r="B10344" s="176">
        <v>150.69999999999999</v>
      </c>
      <c r="C10344" s="176">
        <v>43.8</v>
      </c>
      <c r="D10344" s="282">
        <v>87</v>
      </c>
      <c r="E10344" s="265"/>
    </row>
    <row r="10345" spans="1:5">
      <c r="A10345" s="283">
        <v>27930</v>
      </c>
      <c r="B10345" s="176">
        <v>0</v>
      </c>
      <c r="C10345" s="176">
        <v>0</v>
      </c>
      <c r="D10345" s="282">
        <v>87</v>
      </c>
      <c r="E10345" s="265"/>
    </row>
    <row r="10346" spans="1:5">
      <c r="A10346" s="283">
        <v>27932</v>
      </c>
      <c r="B10346" s="176">
        <v>103.9</v>
      </c>
      <c r="C10346" s="176">
        <v>45</v>
      </c>
      <c r="D10346" s="282">
        <v>94</v>
      </c>
      <c r="E10346" s="265"/>
    </row>
    <row r="10347" spans="1:5">
      <c r="A10347" s="283">
        <v>27935</v>
      </c>
      <c r="B10347" s="176">
        <v>36.299999999999997</v>
      </c>
      <c r="C10347" s="176">
        <v>40.6</v>
      </c>
      <c r="D10347" s="282">
        <v>87</v>
      </c>
      <c r="E10347" s="265"/>
    </row>
    <row r="10348" spans="1:5">
      <c r="A10348" s="283">
        <v>27936</v>
      </c>
      <c r="B10348" s="176">
        <v>142.30000000000001</v>
      </c>
      <c r="C10348" s="176">
        <v>46.9</v>
      </c>
      <c r="D10348" s="282">
        <v>87</v>
      </c>
      <c r="E10348" s="265"/>
    </row>
    <row r="10349" spans="1:5">
      <c r="A10349" s="283">
        <v>27937</v>
      </c>
      <c r="B10349" s="176">
        <v>41.4</v>
      </c>
      <c r="C10349" s="176">
        <v>40.1</v>
      </c>
      <c r="D10349" s="282">
        <v>87</v>
      </c>
      <c r="E10349" s="265"/>
    </row>
    <row r="10350" spans="1:5">
      <c r="A10350" s="283">
        <v>27938</v>
      </c>
      <c r="B10350" s="176">
        <v>37.299999999999997</v>
      </c>
      <c r="C10350" s="176">
        <v>43.6</v>
      </c>
      <c r="D10350" s="282">
        <v>87</v>
      </c>
      <c r="E10350" s="265"/>
    </row>
    <row r="10351" spans="1:5">
      <c r="A10351" s="283">
        <v>27939</v>
      </c>
      <c r="B10351" s="176">
        <v>131.80000000000001</v>
      </c>
      <c r="C10351" s="176">
        <v>43</v>
      </c>
      <c r="D10351" s="282">
        <v>87</v>
      </c>
      <c r="E10351" s="265"/>
    </row>
    <row r="10352" spans="1:5">
      <c r="A10352" s="283">
        <v>27941</v>
      </c>
      <c r="B10352" s="176">
        <v>103.5</v>
      </c>
      <c r="C10352" s="176">
        <v>42.4</v>
      </c>
      <c r="D10352" s="282">
        <v>87</v>
      </c>
      <c r="E10352" s="265"/>
    </row>
    <row r="10353" spans="1:5">
      <c r="A10353" s="283">
        <v>27942</v>
      </c>
      <c r="B10353" s="176">
        <v>20.399999999999999</v>
      </c>
      <c r="C10353" s="176">
        <v>46.3</v>
      </c>
      <c r="D10353" s="282">
        <v>87</v>
      </c>
      <c r="E10353" s="265"/>
    </row>
    <row r="10354" spans="1:5">
      <c r="A10354" s="283">
        <v>27943</v>
      </c>
      <c r="B10354" s="176">
        <v>128.5</v>
      </c>
      <c r="C10354" s="176">
        <v>44.9</v>
      </c>
      <c r="D10354" s="282">
        <v>87</v>
      </c>
      <c r="E10354" s="265"/>
    </row>
    <row r="10355" spans="1:5">
      <c r="A10355" s="283">
        <v>27944</v>
      </c>
      <c r="B10355" s="176">
        <v>62.9</v>
      </c>
      <c r="C10355" s="176">
        <v>46.5</v>
      </c>
      <c r="D10355" s="282">
        <v>93</v>
      </c>
      <c r="E10355" s="265"/>
    </row>
    <row r="10356" spans="1:5">
      <c r="A10356" s="283">
        <v>27946</v>
      </c>
      <c r="B10356" s="176">
        <v>28.2</v>
      </c>
      <c r="C10356" s="176">
        <v>44.8</v>
      </c>
      <c r="D10356" s="282">
        <v>87</v>
      </c>
      <c r="E10356" s="265"/>
    </row>
    <row r="10357" spans="1:5">
      <c r="A10357" s="283">
        <v>27947</v>
      </c>
      <c r="B10357" s="176">
        <v>86.1</v>
      </c>
      <c r="C10357" s="176">
        <v>43.9</v>
      </c>
      <c r="D10357" s="282">
        <v>109</v>
      </c>
      <c r="E10357" s="265"/>
    </row>
    <row r="10358" spans="1:5">
      <c r="A10358" s="283">
        <v>27948</v>
      </c>
      <c r="B10358" s="176">
        <v>1155.0999999999999</v>
      </c>
      <c r="C10358" s="176">
        <v>39.5</v>
      </c>
      <c r="D10358" s="282">
        <v>131</v>
      </c>
      <c r="E10358" s="265"/>
    </row>
    <row r="10359" spans="1:5">
      <c r="A10359" s="283">
        <v>27949</v>
      </c>
      <c r="B10359" s="176">
        <v>461</v>
      </c>
      <c r="C10359" s="176">
        <v>49.4</v>
      </c>
      <c r="D10359" s="282">
        <v>124</v>
      </c>
      <c r="E10359" s="265"/>
    </row>
    <row r="10360" spans="1:5">
      <c r="A10360" s="283">
        <v>27950</v>
      </c>
      <c r="B10360" s="176">
        <v>84</v>
      </c>
      <c r="C10360" s="176">
        <v>42.5</v>
      </c>
      <c r="D10360" s="282">
        <v>87</v>
      </c>
      <c r="E10360" s="265"/>
    </row>
    <row r="10361" spans="1:5">
      <c r="A10361" s="283">
        <v>27953</v>
      </c>
      <c r="B10361" s="176">
        <v>4.3</v>
      </c>
      <c r="C10361" s="176">
        <v>42.2</v>
      </c>
      <c r="D10361" s="282">
        <v>87</v>
      </c>
      <c r="E10361" s="265"/>
    </row>
    <row r="10362" spans="1:5">
      <c r="A10362" s="283">
        <v>27954</v>
      </c>
      <c r="B10362" s="176">
        <v>610.70000000000005</v>
      </c>
      <c r="C10362" s="176">
        <v>41.8</v>
      </c>
      <c r="D10362" s="282">
        <v>94</v>
      </c>
      <c r="E10362" s="265"/>
    </row>
    <row r="10363" spans="1:5">
      <c r="A10363" s="283">
        <v>27956</v>
      </c>
      <c r="B10363" s="176">
        <v>44.4</v>
      </c>
      <c r="C10363" s="176">
        <v>41.3</v>
      </c>
      <c r="D10363" s="282">
        <v>87</v>
      </c>
      <c r="E10363" s="265"/>
    </row>
    <row r="10364" spans="1:5">
      <c r="A10364" s="283">
        <v>27957</v>
      </c>
      <c r="B10364" s="176">
        <v>20.100000000000001</v>
      </c>
      <c r="C10364" s="176">
        <v>48.4</v>
      </c>
      <c r="D10364" s="282">
        <v>115</v>
      </c>
      <c r="E10364" s="265"/>
    </row>
    <row r="10365" spans="1:5">
      <c r="A10365" s="283">
        <v>27958</v>
      </c>
      <c r="B10365" s="176">
        <v>109</v>
      </c>
      <c r="C10365" s="176">
        <v>38.6</v>
      </c>
      <c r="D10365" s="282">
        <v>97</v>
      </c>
      <c r="E10365" s="265"/>
    </row>
    <row r="10366" spans="1:5">
      <c r="A10366" s="283">
        <v>27959</v>
      </c>
      <c r="B10366" s="176">
        <v>188.5</v>
      </c>
      <c r="C10366" s="176">
        <v>46.6</v>
      </c>
      <c r="D10366" s="282">
        <v>97</v>
      </c>
      <c r="E10366" s="265"/>
    </row>
    <row r="10367" spans="1:5">
      <c r="A10367" s="283">
        <v>27960</v>
      </c>
      <c r="B10367" s="176">
        <v>0</v>
      </c>
      <c r="C10367" s="176">
        <v>0</v>
      </c>
      <c r="D10367" s="282">
        <v>87</v>
      </c>
      <c r="E10367" s="265"/>
    </row>
    <row r="10368" spans="1:5">
      <c r="A10368" s="283">
        <v>27962</v>
      </c>
      <c r="B10368" s="176">
        <v>59.4</v>
      </c>
      <c r="C10368" s="176">
        <v>42.9</v>
      </c>
      <c r="D10368" s="282">
        <v>87</v>
      </c>
      <c r="E10368" s="265"/>
    </row>
    <row r="10369" spans="1:5">
      <c r="A10369" s="283">
        <v>27964</v>
      </c>
      <c r="B10369" s="176">
        <v>140.80000000000001</v>
      </c>
      <c r="C10369" s="176">
        <v>40.4</v>
      </c>
      <c r="D10369" s="282">
        <v>87</v>
      </c>
      <c r="E10369" s="265"/>
    </row>
    <row r="10370" spans="1:5">
      <c r="A10370" s="283">
        <v>27965</v>
      </c>
      <c r="B10370" s="176">
        <v>98.4</v>
      </c>
      <c r="C10370" s="176">
        <v>43.6</v>
      </c>
      <c r="D10370" s="282">
        <v>87</v>
      </c>
      <c r="E10370" s="265"/>
    </row>
    <row r="10371" spans="1:5">
      <c r="A10371" s="283">
        <v>27966</v>
      </c>
      <c r="B10371" s="176">
        <v>150.6</v>
      </c>
      <c r="C10371" s="176">
        <v>40.1</v>
      </c>
      <c r="D10371" s="282">
        <v>87</v>
      </c>
      <c r="E10371" s="265"/>
    </row>
    <row r="10372" spans="1:5">
      <c r="A10372" s="283">
        <v>27967</v>
      </c>
      <c r="B10372" s="176">
        <v>0</v>
      </c>
      <c r="C10372" s="176">
        <v>0</v>
      </c>
      <c r="D10372" s="282">
        <v>87</v>
      </c>
      <c r="E10372" s="265"/>
    </row>
    <row r="10373" spans="1:5">
      <c r="A10373" s="283">
        <v>27968</v>
      </c>
      <c r="B10373" s="176">
        <v>0</v>
      </c>
      <c r="C10373" s="176">
        <v>0</v>
      </c>
      <c r="D10373" s="282">
        <v>87</v>
      </c>
      <c r="E10373" s="265"/>
    </row>
    <row r="10374" spans="1:5">
      <c r="A10374" s="283">
        <v>27969</v>
      </c>
      <c r="B10374" s="176">
        <v>21.7</v>
      </c>
      <c r="C10374" s="176">
        <v>38.299999999999997</v>
      </c>
      <c r="D10374" s="282">
        <v>87</v>
      </c>
      <c r="E10374" s="265"/>
    </row>
    <row r="10375" spans="1:5">
      <c r="A10375" s="283">
        <v>27970</v>
      </c>
      <c r="B10375" s="176">
        <v>42</v>
      </c>
      <c r="C10375" s="176">
        <v>45.4</v>
      </c>
      <c r="D10375" s="282">
        <v>87</v>
      </c>
      <c r="E10375" s="265"/>
    </row>
    <row r="10376" spans="1:5">
      <c r="A10376" s="283">
        <v>27972</v>
      </c>
      <c r="B10376" s="176">
        <v>116.9</v>
      </c>
      <c r="C10376" s="176">
        <v>44.3</v>
      </c>
      <c r="D10376" s="282">
        <v>87</v>
      </c>
      <c r="E10376" s="265"/>
    </row>
    <row r="10377" spans="1:5">
      <c r="A10377" s="283">
        <v>27973</v>
      </c>
      <c r="B10377" s="176">
        <v>38.200000000000003</v>
      </c>
      <c r="C10377" s="176">
        <v>41.3</v>
      </c>
      <c r="D10377" s="282">
        <v>87</v>
      </c>
      <c r="E10377" s="265"/>
    </row>
    <row r="10378" spans="1:5">
      <c r="A10378" s="283">
        <v>27974</v>
      </c>
      <c r="B10378" s="176">
        <v>24.9</v>
      </c>
      <c r="C10378" s="176">
        <v>41.5</v>
      </c>
      <c r="D10378" s="282">
        <v>87</v>
      </c>
      <c r="E10378" s="265"/>
    </row>
    <row r="10379" spans="1:5">
      <c r="A10379" s="283">
        <v>27976</v>
      </c>
      <c r="B10379" s="176">
        <v>34.1</v>
      </c>
      <c r="C10379" s="176">
        <v>39.1</v>
      </c>
      <c r="D10379" s="282">
        <v>87</v>
      </c>
      <c r="E10379" s="265"/>
    </row>
    <row r="10380" spans="1:5">
      <c r="A10380" s="283">
        <v>27978</v>
      </c>
      <c r="B10380" s="176">
        <v>4.3</v>
      </c>
      <c r="C10380" s="176">
        <v>41.4</v>
      </c>
      <c r="D10380" s="282">
        <v>87</v>
      </c>
      <c r="E10380" s="265"/>
    </row>
    <row r="10381" spans="1:5">
      <c r="A10381" s="283">
        <v>27979</v>
      </c>
      <c r="B10381" s="176">
        <v>25.6</v>
      </c>
      <c r="C10381" s="176">
        <v>43</v>
      </c>
      <c r="D10381" s="282">
        <v>87</v>
      </c>
      <c r="E10381" s="265"/>
    </row>
    <row r="10382" spans="1:5">
      <c r="A10382" s="283">
        <v>27980</v>
      </c>
      <c r="B10382" s="176">
        <v>42.5</v>
      </c>
      <c r="C10382" s="176">
        <v>43.7</v>
      </c>
      <c r="D10382" s="282">
        <v>87</v>
      </c>
      <c r="E10382" s="265"/>
    </row>
    <row r="10383" spans="1:5">
      <c r="A10383" s="283">
        <v>27981</v>
      </c>
      <c r="B10383" s="176">
        <v>159.4</v>
      </c>
      <c r="C10383" s="176">
        <v>41.2</v>
      </c>
      <c r="D10383" s="282">
        <v>87</v>
      </c>
      <c r="E10383" s="265"/>
    </row>
    <row r="10384" spans="1:5">
      <c r="A10384" s="283">
        <v>27982</v>
      </c>
      <c r="B10384" s="176">
        <v>129.80000000000001</v>
      </c>
      <c r="C10384" s="176">
        <v>45.2</v>
      </c>
      <c r="D10384" s="282">
        <v>87</v>
      </c>
      <c r="E10384" s="265"/>
    </row>
    <row r="10385" spans="1:5">
      <c r="A10385" s="283">
        <v>27983</v>
      </c>
      <c r="B10385" s="176">
        <v>32.5</v>
      </c>
      <c r="C10385" s="176">
        <v>41.3</v>
      </c>
      <c r="D10385" s="282">
        <v>95</v>
      </c>
      <c r="E10385" s="265"/>
    </row>
    <row r="10386" spans="1:5">
      <c r="A10386" s="283">
        <v>27985</v>
      </c>
      <c r="B10386" s="176">
        <v>86.9</v>
      </c>
      <c r="C10386" s="176">
        <v>46</v>
      </c>
      <c r="D10386" s="282">
        <v>87</v>
      </c>
      <c r="E10386" s="265"/>
    </row>
    <row r="10387" spans="1:5">
      <c r="A10387" s="283">
        <v>27986</v>
      </c>
      <c r="B10387" s="176">
        <v>176.1</v>
      </c>
      <c r="C10387" s="176">
        <v>40.4</v>
      </c>
      <c r="D10387" s="282">
        <v>87</v>
      </c>
      <c r="E10387" s="265"/>
    </row>
    <row r="10388" spans="1:5">
      <c r="A10388" s="283">
        <v>28001</v>
      </c>
      <c r="B10388" s="176">
        <v>204.9</v>
      </c>
      <c r="C10388" s="176">
        <v>40.4</v>
      </c>
      <c r="D10388" s="282">
        <v>102</v>
      </c>
      <c r="E10388" s="265"/>
    </row>
    <row r="10389" spans="1:5">
      <c r="A10389" s="283">
        <v>28002</v>
      </c>
      <c r="B10389" s="176">
        <v>908.5</v>
      </c>
      <c r="C10389" s="176">
        <v>37.799999999999997</v>
      </c>
      <c r="D10389" s="282">
        <v>97</v>
      </c>
      <c r="E10389" s="265"/>
    </row>
    <row r="10390" spans="1:5">
      <c r="A10390" s="283">
        <v>28006</v>
      </c>
      <c r="B10390" s="176">
        <v>205.4</v>
      </c>
      <c r="C10390" s="176">
        <v>42.3</v>
      </c>
      <c r="D10390" s="282">
        <v>87</v>
      </c>
      <c r="E10390" s="265"/>
    </row>
    <row r="10391" spans="1:5">
      <c r="A10391" s="283">
        <v>28007</v>
      </c>
      <c r="B10391" s="176">
        <v>28.2</v>
      </c>
      <c r="C10391" s="176">
        <v>43.1</v>
      </c>
      <c r="D10391" s="282">
        <v>87</v>
      </c>
      <c r="E10391" s="265"/>
    </row>
    <row r="10392" spans="1:5">
      <c r="A10392" s="283">
        <v>28009</v>
      </c>
      <c r="B10392" s="176">
        <v>352.6</v>
      </c>
      <c r="C10392" s="176">
        <v>40.799999999999997</v>
      </c>
      <c r="D10392" s="282">
        <v>114</v>
      </c>
      <c r="E10392" s="265"/>
    </row>
    <row r="10393" spans="1:5">
      <c r="A10393" s="283">
        <v>28010</v>
      </c>
      <c r="B10393" s="176">
        <v>165.6</v>
      </c>
      <c r="C10393" s="176">
        <v>43.1</v>
      </c>
      <c r="D10393" s="282">
        <v>87</v>
      </c>
      <c r="E10393" s="265"/>
    </row>
    <row r="10394" spans="1:5">
      <c r="A10394" s="283">
        <v>28012</v>
      </c>
      <c r="B10394" s="176">
        <v>751.3</v>
      </c>
      <c r="C10394" s="176">
        <v>39.4</v>
      </c>
      <c r="D10394" s="282">
        <v>175</v>
      </c>
      <c r="E10394" s="265"/>
    </row>
    <row r="10395" spans="1:5">
      <c r="A10395" s="283">
        <v>28016</v>
      </c>
      <c r="B10395" s="176">
        <v>305.7</v>
      </c>
      <c r="C10395" s="176">
        <v>38.6</v>
      </c>
      <c r="D10395" s="282">
        <v>105</v>
      </c>
      <c r="E10395" s="265"/>
    </row>
    <row r="10396" spans="1:5">
      <c r="A10396" s="283">
        <v>28017</v>
      </c>
      <c r="B10396" s="176">
        <v>0</v>
      </c>
      <c r="C10396" s="176">
        <v>0</v>
      </c>
      <c r="D10396" s="282">
        <v>87</v>
      </c>
      <c r="E10396" s="265"/>
    </row>
    <row r="10397" spans="1:5">
      <c r="A10397" s="283">
        <v>28018</v>
      </c>
      <c r="B10397" s="176">
        <v>54.6</v>
      </c>
      <c r="C10397" s="176">
        <v>42.6</v>
      </c>
      <c r="D10397" s="282">
        <v>87</v>
      </c>
      <c r="E10397" s="265"/>
    </row>
    <row r="10398" spans="1:5">
      <c r="A10398" s="283">
        <v>28019</v>
      </c>
      <c r="B10398" s="176">
        <v>282.89999999999998</v>
      </c>
      <c r="C10398" s="176">
        <v>40.6</v>
      </c>
      <c r="D10398" s="282">
        <v>87</v>
      </c>
      <c r="E10398" s="265"/>
    </row>
    <row r="10399" spans="1:5">
      <c r="A10399" s="283">
        <v>28020</v>
      </c>
      <c r="B10399" s="176">
        <v>43.2</v>
      </c>
      <c r="C10399" s="176">
        <v>42.9</v>
      </c>
      <c r="D10399" s="282">
        <v>87</v>
      </c>
      <c r="E10399" s="265"/>
    </row>
    <row r="10400" spans="1:5">
      <c r="A10400" s="283">
        <v>28021</v>
      </c>
      <c r="B10400" s="176">
        <v>233.6</v>
      </c>
      <c r="C10400" s="176">
        <v>41.1</v>
      </c>
      <c r="D10400" s="282">
        <v>87</v>
      </c>
      <c r="E10400" s="265"/>
    </row>
    <row r="10401" spans="1:5">
      <c r="A10401" s="283">
        <v>28023</v>
      </c>
      <c r="B10401" s="176">
        <v>325.5</v>
      </c>
      <c r="C10401" s="176">
        <v>40.299999999999997</v>
      </c>
      <c r="D10401" s="282">
        <v>93</v>
      </c>
      <c r="E10401" s="265"/>
    </row>
    <row r="10402" spans="1:5">
      <c r="A10402" s="283">
        <v>28024</v>
      </c>
      <c r="B10402" s="176">
        <v>0</v>
      </c>
      <c r="C10402" s="176">
        <v>0</v>
      </c>
      <c r="D10402" s="282">
        <v>87</v>
      </c>
      <c r="E10402" s="265"/>
    </row>
    <row r="10403" spans="1:5">
      <c r="A10403" s="283">
        <v>28025</v>
      </c>
      <c r="B10403" s="176">
        <v>479.5</v>
      </c>
      <c r="C10403" s="176">
        <v>36.299999999999997</v>
      </c>
      <c r="D10403" s="282">
        <v>164</v>
      </c>
      <c r="E10403" s="265"/>
    </row>
    <row r="10404" spans="1:5">
      <c r="A10404" s="283">
        <v>28026</v>
      </c>
      <c r="B10404" s="176">
        <v>0</v>
      </c>
      <c r="C10404" s="176">
        <v>0</v>
      </c>
      <c r="D10404" s="282">
        <v>87</v>
      </c>
      <c r="E10404" s="265"/>
    </row>
    <row r="10405" spans="1:5">
      <c r="A10405" s="283">
        <v>28027</v>
      </c>
      <c r="B10405" s="176">
        <v>835.3</v>
      </c>
      <c r="C10405" s="176">
        <v>35.5</v>
      </c>
      <c r="D10405" s="282">
        <v>142</v>
      </c>
      <c r="E10405" s="265"/>
    </row>
    <row r="10406" spans="1:5">
      <c r="A10406" s="283">
        <v>28031</v>
      </c>
      <c r="B10406" s="176">
        <v>1642</v>
      </c>
      <c r="C10406" s="176">
        <v>37.799999999999997</v>
      </c>
      <c r="D10406" s="282">
        <v>118</v>
      </c>
      <c r="E10406" s="265"/>
    </row>
    <row r="10407" spans="1:5">
      <c r="A10407" s="283">
        <v>28032</v>
      </c>
      <c r="B10407" s="176">
        <v>1261.2</v>
      </c>
      <c r="C10407" s="176">
        <v>38.799999999999997</v>
      </c>
      <c r="D10407" s="282">
        <v>95</v>
      </c>
      <c r="E10407" s="265"/>
    </row>
    <row r="10408" spans="1:5">
      <c r="A10408" s="283">
        <v>28033</v>
      </c>
      <c r="B10408" s="176">
        <v>192.7</v>
      </c>
      <c r="C10408" s="176">
        <v>38.9</v>
      </c>
      <c r="D10408" s="282">
        <v>87</v>
      </c>
      <c r="E10408" s="265"/>
    </row>
    <row r="10409" spans="1:5">
      <c r="A10409" s="283">
        <v>28034</v>
      </c>
      <c r="B10409" s="176">
        <v>364</v>
      </c>
      <c r="C10409" s="176">
        <v>38.4</v>
      </c>
      <c r="D10409" s="282">
        <v>115</v>
      </c>
      <c r="E10409" s="265"/>
    </row>
    <row r="10410" spans="1:5">
      <c r="A10410" s="283">
        <v>28035</v>
      </c>
      <c r="B10410" s="176">
        <v>0</v>
      </c>
      <c r="C10410" s="176">
        <v>0</v>
      </c>
      <c r="D10410" s="282">
        <v>87</v>
      </c>
      <c r="E10410" s="265"/>
    </row>
    <row r="10411" spans="1:5">
      <c r="A10411" s="283">
        <v>28036</v>
      </c>
      <c r="B10411" s="176">
        <v>624</v>
      </c>
      <c r="C10411" s="176">
        <v>36.4</v>
      </c>
      <c r="D10411" s="282">
        <v>180</v>
      </c>
      <c r="E10411" s="265"/>
    </row>
    <row r="10412" spans="1:5">
      <c r="A10412" s="283">
        <v>28037</v>
      </c>
      <c r="B10412" s="176">
        <v>406.9</v>
      </c>
      <c r="C10412" s="176">
        <v>41.7</v>
      </c>
      <c r="D10412" s="282">
        <v>132</v>
      </c>
      <c r="E10412" s="265"/>
    </row>
    <row r="10413" spans="1:5">
      <c r="A10413" s="283">
        <v>28038</v>
      </c>
      <c r="B10413" s="176">
        <v>0</v>
      </c>
      <c r="C10413" s="176">
        <v>0</v>
      </c>
      <c r="D10413" s="282">
        <v>87</v>
      </c>
      <c r="E10413" s="265"/>
    </row>
    <row r="10414" spans="1:5">
      <c r="A10414" s="283">
        <v>28039</v>
      </c>
      <c r="B10414" s="176">
        <v>0</v>
      </c>
      <c r="C10414" s="176">
        <v>0</v>
      </c>
      <c r="D10414" s="282">
        <v>87</v>
      </c>
      <c r="E10414" s="265"/>
    </row>
    <row r="10415" spans="1:5">
      <c r="A10415" s="283">
        <v>28040</v>
      </c>
      <c r="B10415" s="176">
        <v>117.5</v>
      </c>
      <c r="C10415" s="176">
        <v>39.700000000000003</v>
      </c>
      <c r="D10415" s="282">
        <v>106</v>
      </c>
      <c r="E10415" s="265"/>
    </row>
    <row r="10416" spans="1:5">
      <c r="A10416" s="283">
        <v>28041</v>
      </c>
      <c r="B10416" s="176">
        <v>574.5</v>
      </c>
      <c r="C10416" s="176">
        <v>39</v>
      </c>
      <c r="D10416" s="282">
        <v>87</v>
      </c>
      <c r="E10416" s="265"/>
    </row>
    <row r="10417" spans="1:5">
      <c r="A10417" s="283">
        <v>28042</v>
      </c>
      <c r="B10417" s="176">
        <v>113.7</v>
      </c>
      <c r="C10417" s="176">
        <v>42.5</v>
      </c>
      <c r="D10417" s="282">
        <v>87</v>
      </c>
      <c r="E10417" s="265"/>
    </row>
    <row r="10418" spans="1:5">
      <c r="A10418" s="283">
        <v>28043</v>
      </c>
      <c r="B10418" s="176">
        <v>276.89999999999998</v>
      </c>
      <c r="C10418" s="176">
        <v>40.799999999999997</v>
      </c>
      <c r="D10418" s="282">
        <v>95</v>
      </c>
      <c r="E10418" s="265"/>
    </row>
    <row r="10419" spans="1:5">
      <c r="A10419" s="283">
        <v>28052</v>
      </c>
      <c r="B10419" s="176">
        <v>671.7</v>
      </c>
      <c r="C10419" s="176">
        <v>36.799999999999997</v>
      </c>
      <c r="D10419" s="282">
        <v>126</v>
      </c>
      <c r="E10419" s="265"/>
    </row>
    <row r="10420" spans="1:5">
      <c r="A10420" s="283">
        <v>28053</v>
      </c>
      <c r="B10420" s="176">
        <v>0</v>
      </c>
      <c r="C10420" s="176">
        <v>0</v>
      </c>
      <c r="D10420" s="282">
        <v>87</v>
      </c>
      <c r="E10420" s="265"/>
    </row>
    <row r="10421" spans="1:5">
      <c r="A10421" s="283">
        <v>28054</v>
      </c>
      <c r="B10421" s="176">
        <v>1672.1</v>
      </c>
      <c r="C10421" s="176">
        <v>38.299999999999997</v>
      </c>
      <c r="D10421" s="282">
        <v>103</v>
      </c>
      <c r="E10421" s="265"/>
    </row>
    <row r="10422" spans="1:5">
      <c r="A10422" s="283">
        <v>28055</v>
      </c>
      <c r="B10422" s="176">
        <v>1999.6</v>
      </c>
      <c r="C10422" s="176">
        <v>37.5</v>
      </c>
      <c r="D10422" s="282">
        <v>87</v>
      </c>
      <c r="E10422" s="265"/>
    </row>
    <row r="10423" spans="1:5">
      <c r="A10423" s="283">
        <v>28056</v>
      </c>
      <c r="B10423" s="176">
        <v>684</v>
      </c>
      <c r="C10423" s="176">
        <v>40</v>
      </c>
      <c r="D10423" s="282">
        <v>120</v>
      </c>
      <c r="E10423" s="265"/>
    </row>
    <row r="10424" spans="1:5">
      <c r="A10424" s="283">
        <v>28070</v>
      </c>
      <c r="B10424" s="176">
        <v>328.9</v>
      </c>
      <c r="C10424" s="176">
        <v>33.4</v>
      </c>
      <c r="D10424" s="282">
        <v>96</v>
      </c>
      <c r="E10424" s="265"/>
    </row>
    <row r="10425" spans="1:5">
      <c r="A10425" s="283">
        <v>28071</v>
      </c>
      <c r="B10425" s="176">
        <v>74.400000000000006</v>
      </c>
      <c r="C10425" s="176">
        <v>39.4</v>
      </c>
      <c r="D10425" s="282">
        <v>87</v>
      </c>
      <c r="E10425" s="265"/>
    </row>
    <row r="10426" spans="1:5">
      <c r="A10426" s="283">
        <v>28072</v>
      </c>
      <c r="B10426" s="176">
        <v>612.79999999999995</v>
      </c>
      <c r="C10426" s="176">
        <v>44.5</v>
      </c>
      <c r="D10426" s="282">
        <v>96</v>
      </c>
      <c r="E10426" s="265"/>
    </row>
    <row r="10427" spans="1:5">
      <c r="A10427" s="283">
        <v>28073</v>
      </c>
      <c r="B10427" s="176">
        <v>231.1</v>
      </c>
      <c r="C10427" s="176">
        <v>37</v>
      </c>
      <c r="D10427" s="282">
        <v>87</v>
      </c>
      <c r="E10427" s="265"/>
    </row>
    <row r="10428" spans="1:5">
      <c r="A10428" s="283">
        <v>28074</v>
      </c>
      <c r="B10428" s="176">
        <v>0</v>
      </c>
      <c r="C10428" s="176">
        <v>0</v>
      </c>
      <c r="D10428" s="282">
        <v>87</v>
      </c>
      <c r="E10428" s="265"/>
    </row>
    <row r="10429" spans="1:5">
      <c r="A10429" s="283">
        <v>28075</v>
      </c>
      <c r="B10429" s="176">
        <v>824.5</v>
      </c>
      <c r="C10429" s="176">
        <v>37.200000000000003</v>
      </c>
      <c r="D10429" s="282">
        <v>133</v>
      </c>
      <c r="E10429" s="265"/>
    </row>
    <row r="10430" spans="1:5">
      <c r="A10430" s="283">
        <v>28076</v>
      </c>
      <c r="B10430" s="176">
        <v>269.60000000000002</v>
      </c>
      <c r="C10430" s="176">
        <v>40.5</v>
      </c>
      <c r="D10430" s="282">
        <v>87</v>
      </c>
      <c r="E10430" s="265"/>
    </row>
    <row r="10431" spans="1:5">
      <c r="A10431" s="283">
        <v>28077</v>
      </c>
      <c r="B10431" s="176">
        <v>235.4</v>
      </c>
      <c r="C10431" s="176">
        <v>39.1</v>
      </c>
      <c r="D10431" s="282">
        <v>87</v>
      </c>
      <c r="E10431" s="265"/>
    </row>
    <row r="10432" spans="1:5">
      <c r="A10432" s="283">
        <v>28078</v>
      </c>
      <c r="B10432" s="176">
        <v>859.1</v>
      </c>
      <c r="C10432" s="176">
        <v>35.299999999999997</v>
      </c>
      <c r="D10432" s="282">
        <v>180</v>
      </c>
      <c r="E10432" s="265"/>
    </row>
    <row r="10433" spans="1:5">
      <c r="A10433" s="283">
        <v>28079</v>
      </c>
      <c r="B10433" s="176">
        <v>789.9</v>
      </c>
      <c r="C10433" s="176">
        <v>35.299999999999997</v>
      </c>
      <c r="D10433" s="282">
        <v>114</v>
      </c>
      <c r="E10433" s="265"/>
    </row>
    <row r="10434" spans="1:5">
      <c r="A10434" s="283">
        <v>28080</v>
      </c>
      <c r="B10434" s="176">
        <v>190.2</v>
      </c>
      <c r="C10434" s="176">
        <v>41</v>
      </c>
      <c r="D10434" s="282">
        <v>87</v>
      </c>
      <c r="E10434" s="265"/>
    </row>
    <row r="10435" spans="1:5">
      <c r="A10435" s="283">
        <v>28081</v>
      </c>
      <c r="B10435" s="176">
        <v>791.5</v>
      </c>
      <c r="C10435" s="176">
        <v>37</v>
      </c>
      <c r="D10435" s="282">
        <v>87</v>
      </c>
      <c r="E10435" s="265"/>
    </row>
    <row r="10436" spans="1:5">
      <c r="A10436" s="283">
        <v>28082</v>
      </c>
      <c r="B10436" s="176">
        <v>1969.1</v>
      </c>
      <c r="C10436" s="176">
        <v>32.299999999999997</v>
      </c>
      <c r="D10436" s="282">
        <v>87</v>
      </c>
      <c r="E10436" s="265"/>
    </row>
    <row r="10437" spans="1:5">
      <c r="A10437" s="283">
        <v>28083</v>
      </c>
      <c r="B10437" s="176">
        <v>933</v>
      </c>
      <c r="C10437" s="176">
        <v>37</v>
      </c>
      <c r="D10437" s="282">
        <v>101</v>
      </c>
      <c r="E10437" s="265"/>
    </row>
    <row r="10438" spans="1:5">
      <c r="A10438" s="283">
        <v>28086</v>
      </c>
      <c r="B10438" s="176">
        <v>330.7</v>
      </c>
      <c r="C10438" s="176">
        <v>40.9</v>
      </c>
      <c r="D10438" s="282">
        <v>114</v>
      </c>
      <c r="E10438" s="265"/>
    </row>
    <row r="10439" spans="1:5">
      <c r="A10439" s="283">
        <v>28088</v>
      </c>
      <c r="B10439" s="176">
        <v>911</v>
      </c>
      <c r="C10439" s="176">
        <v>40.1</v>
      </c>
      <c r="D10439" s="282">
        <v>87</v>
      </c>
      <c r="E10439" s="265"/>
    </row>
    <row r="10440" spans="1:5">
      <c r="A10440" s="283">
        <v>28089</v>
      </c>
      <c r="B10440" s="176">
        <v>182.9</v>
      </c>
      <c r="C10440" s="176">
        <v>33.799999999999997</v>
      </c>
      <c r="D10440" s="282">
        <v>128</v>
      </c>
      <c r="E10440" s="265"/>
    </row>
    <row r="10441" spans="1:5">
      <c r="A10441" s="283">
        <v>28090</v>
      </c>
      <c r="B10441" s="176">
        <v>97.2</v>
      </c>
      <c r="C10441" s="176">
        <v>41.1</v>
      </c>
      <c r="D10441" s="282">
        <v>87</v>
      </c>
      <c r="E10441" s="265"/>
    </row>
    <row r="10442" spans="1:5">
      <c r="A10442" s="283">
        <v>28091</v>
      </c>
      <c r="B10442" s="176">
        <v>32.700000000000003</v>
      </c>
      <c r="C10442" s="176">
        <v>40.9</v>
      </c>
      <c r="D10442" s="282">
        <v>87</v>
      </c>
      <c r="E10442" s="265"/>
    </row>
    <row r="10443" spans="1:5">
      <c r="A10443" s="283">
        <v>28092</v>
      </c>
      <c r="B10443" s="176">
        <v>321.60000000000002</v>
      </c>
      <c r="C10443" s="176">
        <v>39.6</v>
      </c>
      <c r="D10443" s="282">
        <v>132</v>
      </c>
      <c r="E10443" s="265"/>
    </row>
    <row r="10444" spans="1:5">
      <c r="A10444" s="283">
        <v>28093</v>
      </c>
      <c r="B10444" s="176">
        <v>0</v>
      </c>
      <c r="C10444" s="176">
        <v>0</v>
      </c>
      <c r="D10444" s="282">
        <v>87</v>
      </c>
      <c r="E10444" s="265"/>
    </row>
    <row r="10445" spans="1:5">
      <c r="A10445" s="283">
        <v>28097</v>
      </c>
      <c r="B10445" s="176">
        <v>165.3</v>
      </c>
      <c r="C10445" s="176">
        <v>40.9</v>
      </c>
      <c r="D10445" s="282">
        <v>87</v>
      </c>
      <c r="E10445" s="265"/>
    </row>
    <row r="10446" spans="1:5">
      <c r="A10446" s="283">
        <v>28098</v>
      </c>
      <c r="B10446" s="176">
        <v>1048.9000000000001</v>
      </c>
      <c r="C10446" s="176">
        <v>36.6</v>
      </c>
      <c r="D10446" s="282">
        <v>87</v>
      </c>
      <c r="E10446" s="265"/>
    </row>
    <row r="10447" spans="1:5">
      <c r="A10447" s="283">
        <v>28101</v>
      </c>
      <c r="B10447" s="176">
        <v>776.4</v>
      </c>
      <c r="C10447" s="176">
        <v>41.8</v>
      </c>
      <c r="D10447" s="282">
        <v>87</v>
      </c>
      <c r="E10447" s="265"/>
    </row>
    <row r="10448" spans="1:5">
      <c r="A10448" s="283">
        <v>28102</v>
      </c>
      <c r="B10448" s="176">
        <v>31.5</v>
      </c>
      <c r="C10448" s="176">
        <v>39.1</v>
      </c>
      <c r="D10448" s="282">
        <v>87</v>
      </c>
      <c r="E10448" s="265"/>
    </row>
    <row r="10449" spans="1:5">
      <c r="A10449" s="283">
        <v>28103</v>
      </c>
      <c r="B10449" s="176">
        <v>70.900000000000006</v>
      </c>
      <c r="C10449" s="176">
        <v>38.4</v>
      </c>
      <c r="D10449" s="282">
        <v>95</v>
      </c>
      <c r="E10449" s="265"/>
    </row>
    <row r="10450" spans="1:5">
      <c r="A10450" s="283">
        <v>28104</v>
      </c>
      <c r="B10450" s="176">
        <v>866.7</v>
      </c>
      <c r="C10450" s="176">
        <v>38.9</v>
      </c>
      <c r="D10450" s="282">
        <v>124</v>
      </c>
      <c r="E10450" s="265"/>
    </row>
    <row r="10451" spans="1:5">
      <c r="A10451" s="283">
        <v>28105</v>
      </c>
      <c r="B10451" s="176">
        <v>1743.9</v>
      </c>
      <c r="C10451" s="176">
        <v>38.200000000000003</v>
      </c>
      <c r="D10451" s="282">
        <v>152</v>
      </c>
      <c r="E10451" s="265"/>
    </row>
    <row r="10452" spans="1:5">
      <c r="A10452" s="283">
        <v>28106</v>
      </c>
      <c r="B10452" s="176">
        <v>1611.2</v>
      </c>
      <c r="C10452" s="176">
        <v>35.799999999999997</v>
      </c>
      <c r="D10452" s="282">
        <v>87</v>
      </c>
      <c r="E10452" s="265"/>
    </row>
    <row r="10453" spans="1:5">
      <c r="A10453" s="283">
        <v>28107</v>
      </c>
      <c r="B10453" s="176">
        <v>136.1</v>
      </c>
      <c r="C10453" s="176">
        <v>41.2</v>
      </c>
      <c r="D10453" s="282">
        <v>87</v>
      </c>
      <c r="E10453" s="265"/>
    </row>
    <row r="10454" spans="1:5">
      <c r="A10454" s="283">
        <v>28108</v>
      </c>
      <c r="B10454" s="176">
        <v>0</v>
      </c>
      <c r="C10454" s="176">
        <v>0</v>
      </c>
      <c r="D10454" s="282">
        <v>87</v>
      </c>
      <c r="E10454" s="265"/>
    </row>
    <row r="10455" spans="1:5">
      <c r="A10455" s="283">
        <v>28109</v>
      </c>
      <c r="B10455" s="176">
        <v>77.2</v>
      </c>
      <c r="C10455" s="176">
        <v>40.299999999999997</v>
      </c>
      <c r="D10455" s="282">
        <v>157</v>
      </c>
      <c r="E10455" s="265"/>
    </row>
    <row r="10456" spans="1:5">
      <c r="A10456" s="283">
        <v>28110</v>
      </c>
      <c r="B10456" s="176">
        <v>381.2</v>
      </c>
      <c r="C10456" s="176">
        <v>34.1</v>
      </c>
      <c r="D10456" s="282">
        <v>119</v>
      </c>
      <c r="E10456" s="265"/>
    </row>
    <row r="10457" spans="1:5">
      <c r="A10457" s="283">
        <v>28111</v>
      </c>
      <c r="B10457" s="176">
        <v>90.2</v>
      </c>
      <c r="C10457" s="176">
        <v>40.200000000000003</v>
      </c>
      <c r="D10457" s="282">
        <v>87</v>
      </c>
      <c r="E10457" s="265"/>
    </row>
    <row r="10458" spans="1:5">
      <c r="A10458" s="283">
        <v>28112</v>
      </c>
      <c r="B10458" s="176">
        <v>208.2</v>
      </c>
      <c r="C10458" s="176">
        <v>37.1</v>
      </c>
      <c r="D10458" s="282">
        <v>93</v>
      </c>
      <c r="E10458" s="265"/>
    </row>
    <row r="10459" spans="1:5">
      <c r="A10459" s="283">
        <v>28114</v>
      </c>
      <c r="B10459" s="176">
        <v>123.9</v>
      </c>
      <c r="C10459" s="176">
        <v>40.5</v>
      </c>
      <c r="D10459" s="282">
        <v>115</v>
      </c>
      <c r="E10459" s="265"/>
    </row>
    <row r="10460" spans="1:5">
      <c r="A10460" s="283">
        <v>28115</v>
      </c>
      <c r="B10460" s="176">
        <v>451.1</v>
      </c>
      <c r="C10460" s="176">
        <v>36.5</v>
      </c>
      <c r="D10460" s="282">
        <v>127</v>
      </c>
      <c r="E10460" s="265"/>
    </row>
    <row r="10461" spans="1:5">
      <c r="A10461" s="283">
        <v>28117</v>
      </c>
      <c r="B10461" s="176">
        <v>869.7</v>
      </c>
      <c r="C10461" s="176">
        <v>39</v>
      </c>
      <c r="D10461" s="282">
        <v>139</v>
      </c>
      <c r="E10461" s="265"/>
    </row>
    <row r="10462" spans="1:5">
      <c r="A10462" s="283">
        <v>28119</v>
      </c>
      <c r="B10462" s="176">
        <v>39.299999999999997</v>
      </c>
      <c r="C10462" s="176">
        <v>39.299999999999997</v>
      </c>
      <c r="D10462" s="282">
        <v>87</v>
      </c>
      <c r="E10462" s="265"/>
    </row>
    <row r="10463" spans="1:5">
      <c r="A10463" s="283">
        <v>28120</v>
      </c>
      <c r="B10463" s="176">
        <v>595.1</v>
      </c>
      <c r="C10463" s="176">
        <v>39.1</v>
      </c>
      <c r="D10463" s="282">
        <v>118</v>
      </c>
      <c r="E10463" s="265"/>
    </row>
    <row r="10464" spans="1:5">
      <c r="A10464" s="283">
        <v>28123</v>
      </c>
      <c r="B10464" s="176">
        <v>0</v>
      </c>
      <c r="C10464" s="176">
        <v>0</v>
      </c>
      <c r="D10464" s="282">
        <v>87</v>
      </c>
      <c r="E10464" s="265"/>
    </row>
    <row r="10465" spans="1:5">
      <c r="A10465" s="283">
        <v>28124</v>
      </c>
      <c r="B10465" s="176">
        <v>121.7</v>
      </c>
      <c r="C10465" s="176">
        <v>41.3</v>
      </c>
      <c r="D10465" s="282">
        <v>95</v>
      </c>
      <c r="E10465" s="265"/>
    </row>
    <row r="10466" spans="1:5">
      <c r="A10466" s="283">
        <v>28125</v>
      </c>
      <c r="B10466" s="176">
        <v>77.599999999999994</v>
      </c>
      <c r="C10466" s="176">
        <v>40</v>
      </c>
      <c r="D10466" s="282">
        <v>87</v>
      </c>
      <c r="E10466" s="265"/>
    </row>
    <row r="10467" spans="1:5">
      <c r="A10467" s="283">
        <v>28126</v>
      </c>
      <c r="B10467" s="176">
        <v>0</v>
      </c>
      <c r="C10467" s="176">
        <v>0</v>
      </c>
      <c r="D10467" s="282">
        <v>87</v>
      </c>
      <c r="E10467" s="265"/>
    </row>
    <row r="10468" spans="1:5">
      <c r="A10468" s="283">
        <v>28127</v>
      </c>
      <c r="B10468" s="176">
        <v>98</v>
      </c>
      <c r="C10468" s="176">
        <v>44.7</v>
      </c>
      <c r="D10468" s="282">
        <v>108</v>
      </c>
      <c r="E10468" s="265"/>
    </row>
    <row r="10469" spans="1:5">
      <c r="A10469" s="283">
        <v>28128</v>
      </c>
      <c r="B10469" s="176">
        <v>107.7</v>
      </c>
      <c r="C10469" s="176">
        <v>43</v>
      </c>
      <c r="D10469" s="282">
        <v>94</v>
      </c>
      <c r="E10469" s="265"/>
    </row>
    <row r="10470" spans="1:5">
      <c r="A10470" s="283">
        <v>28129</v>
      </c>
      <c r="B10470" s="176">
        <v>128.80000000000001</v>
      </c>
      <c r="C10470" s="176">
        <v>39.9</v>
      </c>
      <c r="D10470" s="282">
        <v>96</v>
      </c>
      <c r="E10470" s="265"/>
    </row>
    <row r="10471" spans="1:5">
      <c r="A10471" s="283">
        <v>28130</v>
      </c>
      <c r="B10471" s="176">
        <v>0</v>
      </c>
      <c r="C10471" s="176">
        <v>0</v>
      </c>
      <c r="D10471" s="282">
        <v>87</v>
      </c>
      <c r="E10471" s="265"/>
    </row>
    <row r="10472" spans="1:5">
      <c r="A10472" s="283">
        <v>28133</v>
      </c>
      <c r="B10472" s="176">
        <v>60.5</v>
      </c>
      <c r="C10472" s="176">
        <v>38</v>
      </c>
      <c r="D10472" s="282">
        <v>87</v>
      </c>
      <c r="E10472" s="265"/>
    </row>
    <row r="10473" spans="1:5">
      <c r="A10473" s="283">
        <v>28134</v>
      </c>
      <c r="B10473" s="176">
        <v>1580.2</v>
      </c>
      <c r="C10473" s="176">
        <v>34.5</v>
      </c>
      <c r="D10473" s="282">
        <v>96</v>
      </c>
      <c r="E10473" s="265"/>
    </row>
    <row r="10474" spans="1:5">
      <c r="A10474" s="283">
        <v>28135</v>
      </c>
      <c r="B10474" s="176">
        <v>61.9</v>
      </c>
      <c r="C10474" s="176">
        <v>38</v>
      </c>
      <c r="D10474" s="282">
        <v>87</v>
      </c>
      <c r="E10474" s="265"/>
    </row>
    <row r="10475" spans="1:5">
      <c r="A10475" s="283">
        <v>28136</v>
      </c>
      <c r="B10475" s="176">
        <v>0</v>
      </c>
      <c r="C10475" s="176">
        <v>0</v>
      </c>
      <c r="D10475" s="282">
        <v>87</v>
      </c>
      <c r="E10475" s="265"/>
    </row>
    <row r="10476" spans="1:5">
      <c r="A10476" s="283">
        <v>28137</v>
      </c>
      <c r="B10476" s="176">
        <v>71.2</v>
      </c>
      <c r="C10476" s="176">
        <v>37.799999999999997</v>
      </c>
      <c r="D10476" s="282">
        <v>87</v>
      </c>
      <c r="E10476" s="265"/>
    </row>
    <row r="10477" spans="1:5">
      <c r="A10477" s="283">
        <v>28138</v>
      </c>
      <c r="B10477" s="176">
        <v>228.2</v>
      </c>
      <c r="C10477" s="176">
        <v>39</v>
      </c>
      <c r="D10477" s="282">
        <v>108</v>
      </c>
      <c r="E10477" s="265"/>
    </row>
    <row r="10478" spans="1:5">
      <c r="A10478" s="283">
        <v>28139</v>
      </c>
      <c r="B10478" s="176">
        <v>120.7</v>
      </c>
      <c r="C10478" s="176">
        <v>44.2</v>
      </c>
      <c r="D10478" s="282">
        <v>125</v>
      </c>
      <c r="E10478" s="265"/>
    </row>
    <row r="10479" spans="1:5">
      <c r="A10479" s="283">
        <v>28144</v>
      </c>
      <c r="B10479" s="176">
        <v>805.2</v>
      </c>
      <c r="C10479" s="176">
        <v>37.5</v>
      </c>
      <c r="D10479" s="282">
        <v>160</v>
      </c>
      <c r="E10479" s="265"/>
    </row>
    <row r="10480" spans="1:5">
      <c r="A10480" s="283">
        <v>28145</v>
      </c>
      <c r="B10480" s="176">
        <v>0</v>
      </c>
      <c r="C10480" s="176">
        <v>0</v>
      </c>
      <c r="D10480" s="282">
        <v>87</v>
      </c>
      <c r="E10480" s="265"/>
    </row>
    <row r="10481" spans="1:5">
      <c r="A10481" s="283">
        <v>28146</v>
      </c>
      <c r="B10481" s="176">
        <v>265.2</v>
      </c>
      <c r="C10481" s="176">
        <v>40.9</v>
      </c>
      <c r="D10481" s="282">
        <v>105</v>
      </c>
      <c r="E10481" s="265"/>
    </row>
    <row r="10482" spans="1:5">
      <c r="A10482" s="283">
        <v>28147</v>
      </c>
      <c r="B10482" s="176">
        <v>282.3</v>
      </c>
      <c r="C10482" s="176">
        <v>37.200000000000003</v>
      </c>
      <c r="D10482" s="282">
        <v>117</v>
      </c>
      <c r="E10482" s="265"/>
    </row>
    <row r="10483" spans="1:5">
      <c r="A10483" s="283">
        <v>28150</v>
      </c>
      <c r="B10483" s="176">
        <v>249.3</v>
      </c>
      <c r="C10483" s="176">
        <v>42</v>
      </c>
      <c r="D10483" s="282">
        <v>102</v>
      </c>
      <c r="E10483" s="265"/>
    </row>
    <row r="10484" spans="1:5">
      <c r="A10484" s="283">
        <v>28151</v>
      </c>
      <c r="B10484" s="176">
        <v>101.2</v>
      </c>
      <c r="C10484" s="176">
        <v>43.8</v>
      </c>
      <c r="D10484" s="282">
        <v>96</v>
      </c>
      <c r="E10484" s="265"/>
    </row>
    <row r="10485" spans="1:5">
      <c r="A10485" s="283">
        <v>28152</v>
      </c>
      <c r="B10485" s="176">
        <v>312</v>
      </c>
      <c r="C10485" s="176">
        <v>37.1</v>
      </c>
      <c r="D10485" s="282">
        <v>94</v>
      </c>
      <c r="E10485" s="265"/>
    </row>
    <row r="10486" spans="1:5">
      <c r="A10486" s="283">
        <v>28159</v>
      </c>
      <c r="B10486" s="176">
        <v>920.9</v>
      </c>
      <c r="C10486" s="176">
        <v>38.799999999999997</v>
      </c>
      <c r="D10486" s="282">
        <v>87</v>
      </c>
      <c r="E10486" s="265"/>
    </row>
    <row r="10487" spans="1:5">
      <c r="A10487" s="283">
        <v>28160</v>
      </c>
      <c r="B10487" s="176">
        <v>563.70000000000005</v>
      </c>
      <c r="C10487" s="176">
        <v>40.299999999999997</v>
      </c>
      <c r="D10487" s="282">
        <v>96</v>
      </c>
      <c r="E10487" s="265"/>
    </row>
    <row r="10488" spans="1:5">
      <c r="A10488" s="283">
        <v>28163</v>
      </c>
      <c r="B10488" s="176">
        <v>151.4</v>
      </c>
      <c r="C10488" s="176">
        <v>39.299999999999997</v>
      </c>
      <c r="D10488" s="282">
        <v>87</v>
      </c>
      <c r="E10488" s="265"/>
    </row>
    <row r="10489" spans="1:5">
      <c r="A10489" s="283">
        <v>28164</v>
      </c>
      <c r="B10489" s="176">
        <v>364.1</v>
      </c>
      <c r="C10489" s="176">
        <v>39.9</v>
      </c>
      <c r="D10489" s="282">
        <v>101</v>
      </c>
      <c r="E10489" s="265"/>
    </row>
    <row r="10490" spans="1:5">
      <c r="A10490" s="283">
        <v>28166</v>
      </c>
      <c r="B10490" s="176">
        <v>333.8</v>
      </c>
      <c r="C10490" s="176">
        <v>39.4</v>
      </c>
      <c r="D10490" s="282">
        <v>87</v>
      </c>
      <c r="E10490" s="265"/>
    </row>
    <row r="10491" spans="1:5">
      <c r="A10491" s="283">
        <v>28167</v>
      </c>
      <c r="B10491" s="176">
        <v>43.3</v>
      </c>
      <c r="C10491" s="176">
        <v>45.3</v>
      </c>
      <c r="D10491" s="282">
        <v>87</v>
      </c>
      <c r="E10491" s="265"/>
    </row>
    <row r="10492" spans="1:5">
      <c r="A10492" s="283">
        <v>28168</v>
      </c>
      <c r="B10492" s="176">
        <v>116.4</v>
      </c>
      <c r="C10492" s="176">
        <v>40.4</v>
      </c>
      <c r="D10492" s="282">
        <v>101</v>
      </c>
      <c r="E10492" s="265"/>
    </row>
    <row r="10493" spans="1:5">
      <c r="A10493" s="283">
        <v>28169</v>
      </c>
      <c r="B10493" s="176">
        <v>121.7</v>
      </c>
      <c r="C10493" s="176">
        <v>41.1</v>
      </c>
      <c r="D10493" s="282">
        <v>87</v>
      </c>
      <c r="E10493" s="265"/>
    </row>
    <row r="10494" spans="1:5">
      <c r="A10494" s="283">
        <v>28170</v>
      </c>
      <c r="B10494" s="176">
        <v>61.3</v>
      </c>
      <c r="C10494" s="176">
        <v>39.9</v>
      </c>
      <c r="D10494" s="282">
        <v>104</v>
      </c>
      <c r="E10494" s="265"/>
    </row>
    <row r="10495" spans="1:5">
      <c r="A10495" s="283">
        <v>28173</v>
      </c>
      <c r="B10495" s="176">
        <v>425.1</v>
      </c>
      <c r="C10495" s="176">
        <v>36.700000000000003</v>
      </c>
      <c r="D10495" s="282">
        <v>120</v>
      </c>
      <c r="E10495" s="265"/>
    </row>
    <row r="10496" spans="1:5">
      <c r="A10496" s="283">
        <v>28174</v>
      </c>
      <c r="B10496" s="176">
        <v>218.8</v>
      </c>
      <c r="C10496" s="176">
        <v>29.5</v>
      </c>
      <c r="D10496" s="282">
        <v>134</v>
      </c>
      <c r="E10496" s="265"/>
    </row>
    <row r="10497" spans="1:5">
      <c r="A10497" s="283">
        <v>28201</v>
      </c>
      <c r="B10497" s="176">
        <v>20</v>
      </c>
      <c r="C10497" s="176">
        <v>40</v>
      </c>
      <c r="D10497" s="282">
        <v>87</v>
      </c>
      <c r="E10497" s="265"/>
    </row>
    <row r="10498" spans="1:5">
      <c r="A10498" s="283">
        <v>28202</v>
      </c>
      <c r="B10498" s="176">
        <v>5837.2</v>
      </c>
      <c r="C10498" s="176">
        <v>30.6</v>
      </c>
      <c r="D10498" s="282">
        <v>179</v>
      </c>
      <c r="E10498" s="265"/>
    </row>
    <row r="10499" spans="1:5">
      <c r="A10499" s="283">
        <v>28203</v>
      </c>
      <c r="B10499" s="176">
        <v>3118.2</v>
      </c>
      <c r="C10499" s="176">
        <v>33.5</v>
      </c>
      <c r="D10499" s="282">
        <v>129</v>
      </c>
      <c r="E10499" s="265"/>
    </row>
    <row r="10500" spans="1:5">
      <c r="A10500" s="283">
        <v>28204</v>
      </c>
      <c r="B10500" s="176">
        <v>3053.9</v>
      </c>
      <c r="C10500" s="176">
        <v>32.1</v>
      </c>
      <c r="D10500" s="282">
        <v>180</v>
      </c>
      <c r="E10500" s="265"/>
    </row>
    <row r="10501" spans="1:5">
      <c r="A10501" s="283">
        <v>28205</v>
      </c>
      <c r="B10501" s="176">
        <v>3618.4</v>
      </c>
      <c r="C10501" s="176">
        <v>33.4</v>
      </c>
      <c r="D10501" s="282">
        <v>108</v>
      </c>
      <c r="E10501" s="265"/>
    </row>
    <row r="10502" spans="1:5">
      <c r="A10502" s="283">
        <v>28206</v>
      </c>
      <c r="B10502" s="176">
        <v>1711.4</v>
      </c>
      <c r="C10502" s="176">
        <v>32.700000000000003</v>
      </c>
      <c r="D10502" s="282">
        <v>95</v>
      </c>
      <c r="E10502" s="265"/>
    </row>
    <row r="10503" spans="1:5">
      <c r="A10503" s="283">
        <v>28207</v>
      </c>
      <c r="B10503" s="176">
        <v>3589.5</v>
      </c>
      <c r="C10503" s="176">
        <v>39.6</v>
      </c>
      <c r="D10503" s="282">
        <v>132</v>
      </c>
      <c r="E10503" s="265"/>
    </row>
    <row r="10504" spans="1:5">
      <c r="A10504" s="283">
        <v>28208</v>
      </c>
      <c r="B10504" s="176">
        <v>1971.7</v>
      </c>
      <c r="C10504" s="176">
        <v>32.299999999999997</v>
      </c>
      <c r="D10504" s="282">
        <v>111</v>
      </c>
      <c r="E10504" s="265"/>
    </row>
    <row r="10505" spans="1:5">
      <c r="A10505" s="283">
        <v>28209</v>
      </c>
      <c r="B10505" s="176">
        <v>3626.4</v>
      </c>
      <c r="C10505" s="176">
        <v>34.799999999999997</v>
      </c>
      <c r="D10505" s="282">
        <v>171</v>
      </c>
      <c r="E10505" s="265"/>
    </row>
    <row r="10506" spans="1:5">
      <c r="A10506" s="283">
        <v>28210</v>
      </c>
      <c r="B10506" s="176">
        <v>3191.5</v>
      </c>
      <c r="C10506" s="176">
        <v>37</v>
      </c>
      <c r="D10506" s="282">
        <v>129</v>
      </c>
      <c r="E10506" s="265"/>
    </row>
    <row r="10507" spans="1:5">
      <c r="A10507" s="283">
        <v>28211</v>
      </c>
      <c r="B10507" s="176">
        <v>2577.6</v>
      </c>
      <c r="C10507" s="176">
        <v>38.5</v>
      </c>
      <c r="D10507" s="282">
        <v>159</v>
      </c>
      <c r="E10507" s="265"/>
    </row>
    <row r="10508" spans="1:5">
      <c r="A10508" s="283">
        <v>28212</v>
      </c>
      <c r="B10508" s="176">
        <v>4227.5</v>
      </c>
      <c r="C10508" s="176">
        <v>30.4</v>
      </c>
      <c r="D10508" s="282">
        <v>165</v>
      </c>
      <c r="E10508" s="265"/>
    </row>
    <row r="10509" spans="1:5">
      <c r="A10509" s="283">
        <v>28213</v>
      </c>
      <c r="B10509" s="176">
        <v>2632.1</v>
      </c>
      <c r="C10509" s="176">
        <v>28.9</v>
      </c>
      <c r="D10509" s="282">
        <v>122</v>
      </c>
      <c r="E10509" s="265"/>
    </row>
    <row r="10510" spans="1:5">
      <c r="A10510" s="283">
        <v>28214</v>
      </c>
      <c r="B10510" s="176">
        <v>1026.4000000000001</v>
      </c>
      <c r="C10510" s="176">
        <v>34</v>
      </c>
      <c r="D10510" s="282">
        <v>93</v>
      </c>
      <c r="E10510" s="265"/>
    </row>
    <row r="10511" spans="1:5">
      <c r="A10511" s="283">
        <v>28215</v>
      </c>
      <c r="B10511" s="176">
        <v>1755.8</v>
      </c>
      <c r="C10511" s="176">
        <v>32.799999999999997</v>
      </c>
      <c r="D10511" s="282">
        <v>129</v>
      </c>
      <c r="E10511" s="265"/>
    </row>
    <row r="10512" spans="1:5">
      <c r="A10512" s="283">
        <v>28216</v>
      </c>
      <c r="B10512" s="176">
        <v>1489.9</v>
      </c>
      <c r="C10512" s="176">
        <v>33.1</v>
      </c>
      <c r="D10512" s="282">
        <v>158</v>
      </c>
      <c r="E10512" s="265"/>
    </row>
    <row r="10513" spans="1:5">
      <c r="A10513" s="283">
        <v>28217</v>
      </c>
      <c r="B10513" s="176">
        <v>1610.7</v>
      </c>
      <c r="C10513" s="176">
        <v>30.8</v>
      </c>
      <c r="D10513" s="282">
        <v>186</v>
      </c>
      <c r="E10513" s="265"/>
    </row>
    <row r="10514" spans="1:5">
      <c r="A10514" s="283">
        <v>28218</v>
      </c>
      <c r="B10514" s="176">
        <v>4530.2</v>
      </c>
      <c r="C10514" s="176">
        <v>34.5</v>
      </c>
      <c r="D10514" s="282">
        <v>116</v>
      </c>
      <c r="E10514" s="265"/>
    </row>
    <row r="10515" spans="1:5">
      <c r="A10515" s="283">
        <v>28219</v>
      </c>
      <c r="B10515" s="176">
        <v>0</v>
      </c>
      <c r="C10515" s="176">
        <v>0</v>
      </c>
      <c r="D10515" s="282">
        <v>87</v>
      </c>
      <c r="E10515" s="265"/>
    </row>
    <row r="10516" spans="1:5">
      <c r="A10516" s="283">
        <v>28220</v>
      </c>
      <c r="B10516" s="176">
        <v>0</v>
      </c>
      <c r="C10516" s="176">
        <v>0</v>
      </c>
      <c r="D10516" s="282">
        <v>87</v>
      </c>
      <c r="E10516" s="265"/>
    </row>
    <row r="10517" spans="1:5">
      <c r="A10517" s="283">
        <v>28221</v>
      </c>
      <c r="B10517" s="176">
        <v>0</v>
      </c>
      <c r="C10517" s="176">
        <v>0</v>
      </c>
      <c r="D10517" s="282">
        <v>87</v>
      </c>
      <c r="E10517" s="265"/>
    </row>
    <row r="10518" spans="1:5">
      <c r="A10518" s="283">
        <v>28222</v>
      </c>
      <c r="B10518" s="176">
        <v>0</v>
      </c>
      <c r="C10518" s="176">
        <v>0</v>
      </c>
      <c r="D10518" s="282">
        <v>87</v>
      </c>
      <c r="E10518" s="265"/>
    </row>
    <row r="10519" spans="1:5">
      <c r="A10519" s="283">
        <v>28223</v>
      </c>
      <c r="B10519" s="176">
        <v>0</v>
      </c>
      <c r="C10519" s="176">
        <v>0</v>
      </c>
      <c r="D10519" s="282">
        <v>87</v>
      </c>
      <c r="E10519" s="265"/>
    </row>
    <row r="10520" spans="1:5">
      <c r="A10520" s="283">
        <v>28224</v>
      </c>
      <c r="B10520" s="176">
        <v>0</v>
      </c>
      <c r="C10520" s="176">
        <v>0</v>
      </c>
      <c r="D10520" s="282">
        <v>87</v>
      </c>
      <c r="E10520" s="265"/>
    </row>
    <row r="10521" spans="1:5">
      <c r="A10521" s="283">
        <v>28226</v>
      </c>
      <c r="B10521" s="176">
        <v>2492.8000000000002</v>
      </c>
      <c r="C10521" s="176">
        <v>40.1</v>
      </c>
      <c r="D10521" s="282">
        <v>146</v>
      </c>
      <c r="E10521" s="265"/>
    </row>
    <row r="10522" spans="1:5">
      <c r="A10522" s="283">
        <v>28227</v>
      </c>
      <c r="B10522" s="176">
        <v>1211.7</v>
      </c>
      <c r="C10522" s="176">
        <v>36.6</v>
      </c>
      <c r="D10522" s="282">
        <v>172</v>
      </c>
      <c r="E10522" s="265"/>
    </row>
    <row r="10523" spans="1:5">
      <c r="A10523" s="283">
        <v>28228</v>
      </c>
      <c r="B10523" s="176">
        <v>0</v>
      </c>
      <c r="C10523" s="176">
        <v>0</v>
      </c>
      <c r="D10523" s="282">
        <v>87</v>
      </c>
      <c r="E10523" s="265"/>
    </row>
    <row r="10524" spans="1:5">
      <c r="A10524" s="283">
        <v>28229</v>
      </c>
      <c r="B10524" s="176">
        <v>0</v>
      </c>
      <c r="C10524" s="176">
        <v>0</v>
      </c>
      <c r="D10524" s="282">
        <v>87</v>
      </c>
      <c r="E10524" s="265"/>
    </row>
    <row r="10525" spans="1:5">
      <c r="A10525" s="283">
        <v>28230</v>
      </c>
      <c r="B10525" s="176">
        <v>0</v>
      </c>
      <c r="C10525" s="176">
        <v>0</v>
      </c>
      <c r="D10525" s="282">
        <v>87</v>
      </c>
      <c r="E10525" s="265"/>
    </row>
    <row r="10526" spans="1:5">
      <c r="A10526" s="283">
        <v>28231</v>
      </c>
      <c r="B10526" s="176">
        <v>0</v>
      </c>
      <c r="C10526" s="176">
        <v>0</v>
      </c>
      <c r="D10526" s="282">
        <v>87</v>
      </c>
      <c r="E10526" s="265"/>
    </row>
    <row r="10527" spans="1:5">
      <c r="A10527" s="283">
        <v>28232</v>
      </c>
      <c r="B10527" s="176">
        <v>0</v>
      </c>
      <c r="C10527" s="176">
        <v>0</v>
      </c>
      <c r="D10527" s="282">
        <v>87</v>
      </c>
      <c r="E10527" s="265"/>
    </row>
    <row r="10528" spans="1:5">
      <c r="A10528" s="283">
        <v>28233</v>
      </c>
      <c r="B10528" s="176">
        <v>0</v>
      </c>
      <c r="C10528" s="176">
        <v>0</v>
      </c>
      <c r="D10528" s="282">
        <v>87</v>
      </c>
      <c r="E10528" s="265"/>
    </row>
    <row r="10529" spans="1:5">
      <c r="A10529" s="283">
        <v>28234</v>
      </c>
      <c r="B10529" s="176">
        <v>0</v>
      </c>
      <c r="C10529" s="176">
        <v>0</v>
      </c>
      <c r="D10529" s="282">
        <v>87</v>
      </c>
      <c r="E10529" s="265"/>
    </row>
    <row r="10530" spans="1:5">
      <c r="A10530" s="283">
        <v>28235</v>
      </c>
      <c r="B10530" s="176">
        <v>0</v>
      </c>
      <c r="C10530" s="176">
        <v>0</v>
      </c>
      <c r="D10530" s="282">
        <v>87</v>
      </c>
      <c r="E10530" s="265"/>
    </row>
    <row r="10531" spans="1:5">
      <c r="A10531" s="283">
        <v>28236</v>
      </c>
      <c r="B10531" s="176">
        <v>0</v>
      </c>
      <c r="C10531" s="176">
        <v>0</v>
      </c>
      <c r="D10531" s="282">
        <v>87</v>
      </c>
      <c r="E10531" s="265"/>
    </row>
    <row r="10532" spans="1:5">
      <c r="A10532" s="283">
        <v>28237</v>
      </c>
      <c r="B10532" s="176">
        <v>0</v>
      </c>
      <c r="C10532" s="176">
        <v>0</v>
      </c>
      <c r="D10532" s="282">
        <v>87</v>
      </c>
      <c r="E10532" s="265"/>
    </row>
    <row r="10533" spans="1:5">
      <c r="A10533" s="283">
        <v>28241</v>
      </c>
      <c r="B10533" s="176">
        <v>1297</v>
      </c>
      <c r="C10533" s="176">
        <v>31.6</v>
      </c>
      <c r="D10533" s="282">
        <v>96</v>
      </c>
      <c r="E10533" s="265"/>
    </row>
    <row r="10534" spans="1:5">
      <c r="A10534" s="283">
        <v>28244</v>
      </c>
      <c r="B10534" s="176">
        <v>0</v>
      </c>
      <c r="C10534" s="176">
        <v>0</v>
      </c>
      <c r="D10534" s="282">
        <v>87</v>
      </c>
      <c r="E10534" s="265"/>
    </row>
    <row r="10535" spans="1:5">
      <c r="A10535" s="283">
        <v>28246</v>
      </c>
      <c r="B10535" s="176">
        <v>0</v>
      </c>
      <c r="C10535" s="176">
        <v>0</v>
      </c>
      <c r="D10535" s="282">
        <v>87</v>
      </c>
      <c r="E10535" s="265"/>
    </row>
    <row r="10536" spans="1:5">
      <c r="A10536" s="283">
        <v>28247</v>
      </c>
      <c r="B10536" s="176">
        <v>0</v>
      </c>
      <c r="C10536" s="176">
        <v>0</v>
      </c>
      <c r="D10536" s="282">
        <v>87</v>
      </c>
      <c r="E10536" s="265"/>
    </row>
    <row r="10537" spans="1:5">
      <c r="A10537" s="283">
        <v>28253</v>
      </c>
      <c r="B10537" s="176">
        <v>0</v>
      </c>
      <c r="C10537" s="176">
        <v>0</v>
      </c>
      <c r="D10537" s="282">
        <v>87</v>
      </c>
      <c r="E10537" s="265"/>
    </row>
    <row r="10538" spans="1:5">
      <c r="A10538" s="283">
        <v>28255</v>
      </c>
      <c r="B10538" s="176">
        <v>0</v>
      </c>
      <c r="C10538" s="176">
        <v>0</v>
      </c>
      <c r="D10538" s="282">
        <v>87</v>
      </c>
      <c r="E10538" s="265"/>
    </row>
    <row r="10539" spans="1:5">
      <c r="A10539" s="283">
        <v>28256</v>
      </c>
      <c r="B10539" s="176">
        <v>0</v>
      </c>
      <c r="C10539" s="176">
        <v>0</v>
      </c>
      <c r="D10539" s="282">
        <v>87</v>
      </c>
      <c r="E10539" s="265"/>
    </row>
    <row r="10540" spans="1:5">
      <c r="A10540" s="283">
        <v>28260</v>
      </c>
      <c r="B10540" s="176">
        <v>0</v>
      </c>
      <c r="C10540" s="176">
        <v>0</v>
      </c>
      <c r="D10540" s="282">
        <v>87</v>
      </c>
      <c r="E10540" s="265"/>
    </row>
    <row r="10541" spans="1:5">
      <c r="A10541" s="283">
        <v>28262</v>
      </c>
      <c r="B10541" s="176">
        <v>1720.7</v>
      </c>
      <c r="C10541" s="176">
        <v>27.1</v>
      </c>
      <c r="D10541" s="282">
        <v>177</v>
      </c>
      <c r="E10541" s="265"/>
    </row>
    <row r="10542" spans="1:5">
      <c r="A10542" s="283">
        <v>28265</v>
      </c>
      <c r="B10542" s="176">
        <v>0</v>
      </c>
      <c r="C10542" s="176">
        <v>0</v>
      </c>
      <c r="D10542" s="282">
        <v>87</v>
      </c>
      <c r="E10542" s="265"/>
    </row>
    <row r="10543" spans="1:5">
      <c r="A10543" s="283">
        <v>28266</v>
      </c>
      <c r="B10543" s="176">
        <v>0</v>
      </c>
      <c r="C10543" s="176">
        <v>0</v>
      </c>
      <c r="D10543" s="282">
        <v>87</v>
      </c>
      <c r="E10543" s="265"/>
    </row>
    <row r="10544" spans="1:5">
      <c r="A10544" s="283">
        <v>28269</v>
      </c>
      <c r="B10544" s="176">
        <v>2252.1</v>
      </c>
      <c r="C10544" s="176">
        <v>32.6</v>
      </c>
      <c r="D10544" s="282">
        <v>134</v>
      </c>
      <c r="E10544" s="265"/>
    </row>
    <row r="10545" spans="1:5">
      <c r="A10545" s="283">
        <v>28270</v>
      </c>
      <c r="B10545" s="176">
        <v>2448.5</v>
      </c>
      <c r="C10545" s="176">
        <v>38.1</v>
      </c>
      <c r="D10545" s="282">
        <v>169</v>
      </c>
      <c r="E10545" s="265"/>
    </row>
    <row r="10546" spans="1:5">
      <c r="A10546" s="283">
        <v>28271</v>
      </c>
      <c r="B10546" s="176">
        <v>1798.1</v>
      </c>
      <c r="C10546" s="176">
        <v>36.299999999999997</v>
      </c>
      <c r="D10546" s="282">
        <v>87</v>
      </c>
      <c r="E10546" s="265"/>
    </row>
    <row r="10547" spans="1:5">
      <c r="A10547" s="283">
        <v>28272</v>
      </c>
      <c r="B10547" s="176">
        <v>0</v>
      </c>
      <c r="C10547" s="176">
        <v>0</v>
      </c>
      <c r="D10547" s="282">
        <v>87</v>
      </c>
      <c r="E10547" s="265"/>
    </row>
    <row r="10548" spans="1:5">
      <c r="A10548" s="283">
        <v>28273</v>
      </c>
      <c r="B10548" s="176">
        <v>1679.9</v>
      </c>
      <c r="C10548" s="176">
        <v>32.5</v>
      </c>
      <c r="D10548" s="282">
        <v>168</v>
      </c>
      <c r="E10548" s="265"/>
    </row>
    <row r="10549" spans="1:5">
      <c r="A10549" s="283">
        <v>28274</v>
      </c>
      <c r="B10549" s="176">
        <v>0</v>
      </c>
      <c r="C10549" s="176">
        <v>0</v>
      </c>
      <c r="D10549" s="282">
        <v>87</v>
      </c>
      <c r="E10549" s="265"/>
    </row>
    <row r="10550" spans="1:5">
      <c r="A10550" s="283">
        <v>28275</v>
      </c>
      <c r="B10550" s="176">
        <v>0</v>
      </c>
      <c r="C10550" s="176">
        <v>0</v>
      </c>
      <c r="D10550" s="282">
        <v>87</v>
      </c>
      <c r="E10550" s="265"/>
    </row>
    <row r="10551" spans="1:5">
      <c r="A10551" s="283">
        <v>28277</v>
      </c>
      <c r="B10551" s="176">
        <v>2560.9</v>
      </c>
      <c r="C10551" s="176">
        <v>37</v>
      </c>
      <c r="D10551" s="282">
        <v>152</v>
      </c>
      <c r="E10551" s="265"/>
    </row>
    <row r="10552" spans="1:5">
      <c r="A10552" s="283">
        <v>28278</v>
      </c>
      <c r="B10552" s="176">
        <v>761.3</v>
      </c>
      <c r="C10552" s="176">
        <v>34.299999999999997</v>
      </c>
      <c r="D10552" s="282">
        <v>116</v>
      </c>
      <c r="E10552" s="265"/>
    </row>
    <row r="10553" spans="1:5">
      <c r="A10553" s="283">
        <v>28280</v>
      </c>
      <c r="B10553" s="176">
        <v>0</v>
      </c>
      <c r="C10553" s="176">
        <v>0</v>
      </c>
      <c r="D10553" s="282">
        <v>87</v>
      </c>
      <c r="E10553" s="265"/>
    </row>
    <row r="10554" spans="1:5">
      <c r="A10554" s="283">
        <v>28281</v>
      </c>
      <c r="B10554" s="176">
        <v>0</v>
      </c>
      <c r="C10554" s="176">
        <v>0</v>
      </c>
      <c r="D10554" s="282">
        <v>87</v>
      </c>
      <c r="E10554" s="265"/>
    </row>
    <row r="10555" spans="1:5">
      <c r="A10555" s="283">
        <v>28282</v>
      </c>
      <c r="B10555" s="176">
        <v>0</v>
      </c>
      <c r="C10555" s="176">
        <v>0</v>
      </c>
      <c r="D10555" s="282">
        <v>87</v>
      </c>
      <c r="E10555" s="265"/>
    </row>
    <row r="10556" spans="1:5">
      <c r="A10556" s="283">
        <v>28284</v>
      </c>
      <c r="B10556" s="176">
        <v>0</v>
      </c>
      <c r="C10556" s="176">
        <v>0</v>
      </c>
      <c r="D10556" s="282">
        <v>87</v>
      </c>
      <c r="E10556" s="265"/>
    </row>
    <row r="10557" spans="1:5">
      <c r="A10557" s="283">
        <v>28285</v>
      </c>
      <c r="B10557" s="176">
        <v>0</v>
      </c>
      <c r="C10557" s="176">
        <v>0</v>
      </c>
      <c r="D10557" s="282">
        <v>87</v>
      </c>
      <c r="E10557" s="265"/>
    </row>
    <row r="10558" spans="1:5">
      <c r="A10558" s="283">
        <v>28287</v>
      </c>
      <c r="B10558" s="176">
        <v>0</v>
      </c>
      <c r="C10558" s="176">
        <v>0</v>
      </c>
      <c r="D10558" s="282">
        <v>87</v>
      </c>
      <c r="E10558" s="265"/>
    </row>
    <row r="10559" spans="1:5">
      <c r="A10559" s="283">
        <v>28288</v>
      </c>
      <c r="B10559" s="176">
        <v>0</v>
      </c>
      <c r="C10559" s="176">
        <v>0</v>
      </c>
      <c r="D10559" s="282">
        <v>87</v>
      </c>
      <c r="E10559" s="265"/>
    </row>
    <row r="10560" spans="1:5">
      <c r="A10560" s="283">
        <v>28290</v>
      </c>
      <c r="B10560" s="176">
        <v>0</v>
      </c>
      <c r="C10560" s="176">
        <v>0</v>
      </c>
      <c r="D10560" s="282">
        <v>87</v>
      </c>
      <c r="E10560" s="265"/>
    </row>
    <row r="10561" spans="1:5">
      <c r="A10561" s="283">
        <v>28297</v>
      </c>
      <c r="B10561" s="176">
        <v>0</v>
      </c>
      <c r="C10561" s="176">
        <v>0</v>
      </c>
      <c r="D10561" s="282">
        <v>87</v>
      </c>
      <c r="E10561" s="265"/>
    </row>
    <row r="10562" spans="1:5">
      <c r="A10562" s="283">
        <v>28299</v>
      </c>
      <c r="B10562" s="176">
        <v>1294.4000000000001</v>
      </c>
      <c r="C10562" s="176">
        <v>35.299999999999997</v>
      </c>
      <c r="D10562" s="282">
        <v>87</v>
      </c>
      <c r="E10562" s="265"/>
    </row>
    <row r="10563" spans="1:5">
      <c r="A10563" s="283">
        <v>28301</v>
      </c>
      <c r="B10563" s="176">
        <v>1361</v>
      </c>
      <c r="C10563" s="176">
        <v>34.9</v>
      </c>
      <c r="D10563" s="282">
        <v>116</v>
      </c>
      <c r="E10563" s="265"/>
    </row>
    <row r="10564" spans="1:5">
      <c r="A10564" s="283">
        <v>28302</v>
      </c>
      <c r="B10564" s="176">
        <v>112.8</v>
      </c>
      <c r="C10564" s="176">
        <v>40</v>
      </c>
      <c r="D10564" s="282">
        <v>120</v>
      </c>
      <c r="E10564" s="265"/>
    </row>
    <row r="10565" spans="1:5">
      <c r="A10565" s="283">
        <v>28303</v>
      </c>
      <c r="B10565" s="176">
        <v>1999</v>
      </c>
      <c r="C10565" s="176">
        <v>34.700000000000003</v>
      </c>
      <c r="D10565" s="282">
        <v>171</v>
      </c>
      <c r="E10565" s="265"/>
    </row>
    <row r="10566" spans="1:5">
      <c r="A10566" s="283">
        <v>28304</v>
      </c>
      <c r="B10566" s="176">
        <v>2399</v>
      </c>
      <c r="C10566" s="176">
        <v>33.9</v>
      </c>
      <c r="D10566" s="282">
        <v>125</v>
      </c>
      <c r="E10566" s="265"/>
    </row>
    <row r="10567" spans="1:5">
      <c r="A10567" s="283">
        <v>28305</v>
      </c>
      <c r="B10567" s="176">
        <v>2189.3000000000002</v>
      </c>
      <c r="C10567" s="176">
        <v>42.7</v>
      </c>
      <c r="D10567" s="282">
        <v>167</v>
      </c>
      <c r="E10567" s="265"/>
    </row>
    <row r="10568" spans="1:5">
      <c r="A10568" s="283">
        <v>28306</v>
      </c>
      <c r="B10568" s="176">
        <v>564.4</v>
      </c>
      <c r="C10568" s="176">
        <v>33.700000000000003</v>
      </c>
      <c r="D10568" s="282">
        <v>126</v>
      </c>
      <c r="E10568" s="265"/>
    </row>
    <row r="10569" spans="1:5">
      <c r="A10569" s="283">
        <v>28307</v>
      </c>
      <c r="B10569" s="176">
        <v>1548.9</v>
      </c>
      <c r="C10569" s="176">
        <v>21.6</v>
      </c>
      <c r="D10569" s="282">
        <v>146</v>
      </c>
      <c r="E10569" s="265"/>
    </row>
    <row r="10570" spans="1:5">
      <c r="A10570" s="283">
        <v>28308</v>
      </c>
      <c r="B10570" s="176">
        <v>0</v>
      </c>
      <c r="C10570" s="176">
        <v>0</v>
      </c>
      <c r="D10570" s="282">
        <v>87</v>
      </c>
      <c r="E10570" s="265"/>
    </row>
    <row r="10571" spans="1:5">
      <c r="A10571" s="283">
        <v>28309</v>
      </c>
      <c r="B10571" s="176">
        <v>0</v>
      </c>
      <c r="C10571" s="176">
        <v>0</v>
      </c>
      <c r="D10571" s="282">
        <v>87</v>
      </c>
      <c r="E10571" s="265"/>
    </row>
    <row r="10572" spans="1:5">
      <c r="A10572" s="283">
        <v>28310</v>
      </c>
      <c r="B10572" s="176">
        <v>272.8</v>
      </c>
      <c r="C10572" s="176">
        <v>22.5</v>
      </c>
      <c r="D10572" s="282">
        <v>87</v>
      </c>
      <c r="E10572" s="265"/>
    </row>
    <row r="10573" spans="1:5">
      <c r="A10573" s="283">
        <v>28311</v>
      </c>
      <c r="B10573" s="176">
        <v>838.6</v>
      </c>
      <c r="C10573" s="176">
        <v>32.299999999999997</v>
      </c>
      <c r="D10573" s="282">
        <v>143</v>
      </c>
      <c r="E10573" s="265"/>
    </row>
    <row r="10574" spans="1:5">
      <c r="A10574" s="283">
        <v>28312</v>
      </c>
      <c r="B10574" s="176">
        <v>113.1</v>
      </c>
      <c r="C10574" s="176">
        <v>39.700000000000003</v>
      </c>
      <c r="D10574" s="282">
        <v>87</v>
      </c>
      <c r="E10574" s="265"/>
    </row>
    <row r="10575" spans="1:5">
      <c r="A10575" s="283">
        <v>28314</v>
      </c>
      <c r="B10575" s="176">
        <v>2734.2</v>
      </c>
      <c r="C10575" s="176">
        <v>29.5</v>
      </c>
      <c r="D10575" s="282">
        <v>164</v>
      </c>
      <c r="E10575" s="265"/>
    </row>
    <row r="10576" spans="1:5">
      <c r="A10576" s="283">
        <v>28315</v>
      </c>
      <c r="B10576" s="176">
        <v>170.1</v>
      </c>
      <c r="C10576" s="176">
        <v>38.200000000000003</v>
      </c>
      <c r="D10576" s="282">
        <v>127</v>
      </c>
      <c r="E10576" s="265"/>
    </row>
    <row r="10577" spans="1:5">
      <c r="A10577" s="283">
        <v>28318</v>
      </c>
      <c r="B10577" s="176">
        <v>62.8</v>
      </c>
      <c r="C10577" s="176">
        <v>39.299999999999997</v>
      </c>
      <c r="D10577" s="282">
        <v>87</v>
      </c>
      <c r="E10577" s="265"/>
    </row>
    <row r="10578" spans="1:5">
      <c r="A10578" s="283">
        <v>28319</v>
      </c>
      <c r="B10578" s="176">
        <v>0</v>
      </c>
      <c r="C10578" s="176">
        <v>0</v>
      </c>
      <c r="D10578" s="282">
        <v>87</v>
      </c>
      <c r="E10578" s="265"/>
    </row>
    <row r="10579" spans="1:5">
      <c r="A10579" s="283">
        <v>28320</v>
      </c>
      <c r="B10579" s="176">
        <v>79.400000000000006</v>
      </c>
      <c r="C10579" s="176">
        <v>40.700000000000003</v>
      </c>
      <c r="D10579" s="282">
        <v>94</v>
      </c>
      <c r="E10579" s="265"/>
    </row>
    <row r="10580" spans="1:5">
      <c r="A10580" s="283">
        <v>28323</v>
      </c>
      <c r="B10580" s="176">
        <v>111.7</v>
      </c>
      <c r="C10580" s="176">
        <v>33.4</v>
      </c>
      <c r="D10580" s="282">
        <v>87</v>
      </c>
      <c r="E10580" s="265"/>
    </row>
    <row r="10581" spans="1:5">
      <c r="A10581" s="283">
        <v>28325</v>
      </c>
      <c r="B10581" s="176">
        <v>79.7</v>
      </c>
      <c r="C10581" s="176">
        <v>40.9</v>
      </c>
      <c r="D10581" s="282">
        <v>87</v>
      </c>
      <c r="E10581" s="265"/>
    </row>
    <row r="10582" spans="1:5">
      <c r="A10582" s="283">
        <v>28326</v>
      </c>
      <c r="B10582" s="176">
        <v>157.80000000000001</v>
      </c>
      <c r="C10582" s="176">
        <v>29.6</v>
      </c>
      <c r="D10582" s="282">
        <v>96</v>
      </c>
      <c r="E10582" s="265"/>
    </row>
    <row r="10583" spans="1:5">
      <c r="A10583" s="283">
        <v>28327</v>
      </c>
      <c r="B10583" s="176">
        <v>89.5</v>
      </c>
      <c r="C10583" s="176">
        <v>42.8</v>
      </c>
      <c r="D10583" s="282">
        <v>93</v>
      </c>
      <c r="E10583" s="265"/>
    </row>
    <row r="10584" spans="1:5">
      <c r="A10584" s="283">
        <v>28328</v>
      </c>
      <c r="B10584" s="176">
        <v>99.7</v>
      </c>
      <c r="C10584" s="176">
        <v>38.5</v>
      </c>
      <c r="D10584" s="282">
        <v>100</v>
      </c>
      <c r="E10584" s="265"/>
    </row>
    <row r="10585" spans="1:5">
      <c r="A10585" s="283">
        <v>28329</v>
      </c>
      <c r="B10585" s="176">
        <v>2482.6999999999998</v>
      </c>
      <c r="C10585" s="176">
        <v>32.1</v>
      </c>
      <c r="D10585" s="282">
        <v>87</v>
      </c>
      <c r="E10585" s="265"/>
    </row>
    <row r="10586" spans="1:5">
      <c r="A10586" s="283">
        <v>28330</v>
      </c>
      <c r="B10586" s="176">
        <v>262.2</v>
      </c>
      <c r="C10586" s="176">
        <v>39.6</v>
      </c>
      <c r="D10586" s="282">
        <v>87</v>
      </c>
      <c r="E10586" s="265"/>
    </row>
    <row r="10587" spans="1:5">
      <c r="A10587" s="283">
        <v>28331</v>
      </c>
      <c r="B10587" s="176">
        <v>0</v>
      </c>
      <c r="C10587" s="176">
        <v>0</v>
      </c>
      <c r="D10587" s="282">
        <v>87</v>
      </c>
      <c r="E10587" s="265"/>
    </row>
    <row r="10588" spans="1:5">
      <c r="A10588" s="283">
        <v>28332</v>
      </c>
      <c r="B10588" s="176">
        <v>121.7</v>
      </c>
      <c r="C10588" s="176">
        <v>32.700000000000003</v>
      </c>
      <c r="D10588" s="282">
        <v>87</v>
      </c>
      <c r="E10588" s="265"/>
    </row>
    <row r="10589" spans="1:5">
      <c r="A10589" s="283">
        <v>28333</v>
      </c>
      <c r="B10589" s="176">
        <v>232.8</v>
      </c>
      <c r="C10589" s="176">
        <v>33.799999999999997</v>
      </c>
      <c r="D10589" s="282">
        <v>87</v>
      </c>
      <c r="E10589" s="265"/>
    </row>
    <row r="10590" spans="1:5">
      <c r="A10590" s="283">
        <v>28334</v>
      </c>
      <c r="B10590" s="176">
        <v>163.9</v>
      </c>
      <c r="C10590" s="176">
        <v>38.799999999999997</v>
      </c>
      <c r="D10590" s="282">
        <v>114</v>
      </c>
      <c r="E10590" s="265"/>
    </row>
    <row r="10591" spans="1:5">
      <c r="A10591" s="283">
        <v>28335</v>
      </c>
      <c r="B10591" s="176">
        <v>1490.3</v>
      </c>
      <c r="C10591" s="176">
        <v>45.6</v>
      </c>
      <c r="D10591" s="282">
        <v>135</v>
      </c>
      <c r="E10591" s="265"/>
    </row>
    <row r="10592" spans="1:5">
      <c r="A10592" s="283">
        <v>28337</v>
      </c>
      <c r="B10592" s="176">
        <v>63.3</v>
      </c>
      <c r="C10592" s="176">
        <v>41</v>
      </c>
      <c r="D10592" s="282">
        <v>87</v>
      </c>
      <c r="E10592" s="265"/>
    </row>
    <row r="10593" spans="1:5">
      <c r="A10593" s="283">
        <v>28338</v>
      </c>
      <c r="B10593" s="176">
        <v>35.299999999999997</v>
      </c>
      <c r="C10593" s="176">
        <v>40.4</v>
      </c>
      <c r="D10593" s="282">
        <v>87</v>
      </c>
      <c r="E10593" s="265"/>
    </row>
    <row r="10594" spans="1:5">
      <c r="A10594" s="283">
        <v>28339</v>
      </c>
      <c r="B10594" s="176">
        <v>197</v>
      </c>
      <c r="C10594" s="176">
        <v>39.299999999999997</v>
      </c>
      <c r="D10594" s="282">
        <v>106</v>
      </c>
      <c r="E10594" s="265"/>
    </row>
    <row r="10595" spans="1:5">
      <c r="A10595" s="283">
        <v>28340</v>
      </c>
      <c r="B10595" s="176">
        <v>84.1</v>
      </c>
      <c r="C10595" s="176">
        <v>39.5</v>
      </c>
      <c r="D10595" s="282">
        <v>87</v>
      </c>
      <c r="E10595" s="265"/>
    </row>
    <row r="10596" spans="1:5">
      <c r="A10596" s="283">
        <v>28341</v>
      </c>
      <c r="B10596" s="176">
        <v>51.7</v>
      </c>
      <c r="C10596" s="176">
        <v>36.299999999999997</v>
      </c>
      <c r="D10596" s="282">
        <v>87</v>
      </c>
      <c r="E10596" s="265"/>
    </row>
    <row r="10597" spans="1:5">
      <c r="A10597" s="283">
        <v>28342</v>
      </c>
      <c r="B10597" s="176">
        <v>59.2</v>
      </c>
      <c r="C10597" s="176">
        <v>40.5</v>
      </c>
      <c r="D10597" s="282">
        <v>96</v>
      </c>
      <c r="E10597" s="265"/>
    </row>
    <row r="10598" spans="1:5">
      <c r="A10598" s="283">
        <v>28343</v>
      </c>
      <c r="B10598" s="176">
        <v>92.9</v>
      </c>
      <c r="C10598" s="176">
        <v>38.5</v>
      </c>
      <c r="D10598" s="282">
        <v>87</v>
      </c>
      <c r="E10598" s="265"/>
    </row>
    <row r="10599" spans="1:5">
      <c r="A10599" s="283">
        <v>28344</v>
      </c>
      <c r="B10599" s="176">
        <v>78.8</v>
      </c>
      <c r="C10599" s="176">
        <v>36.6</v>
      </c>
      <c r="D10599" s="282">
        <v>87</v>
      </c>
      <c r="E10599" s="265"/>
    </row>
    <row r="10600" spans="1:5">
      <c r="A10600" s="283">
        <v>28345</v>
      </c>
      <c r="B10600" s="176">
        <v>156.5</v>
      </c>
      <c r="C10600" s="176">
        <v>38.9</v>
      </c>
      <c r="D10600" s="282">
        <v>95</v>
      </c>
      <c r="E10600" s="265"/>
    </row>
    <row r="10601" spans="1:5">
      <c r="A10601" s="283">
        <v>28347</v>
      </c>
      <c r="B10601" s="176">
        <v>27.8</v>
      </c>
      <c r="C10601" s="176">
        <v>34.9</v>
      </c>
      <c r="D10601" s="282">
        <v>87</v>
      </c>
      <c r="E10601" s="265"/>
    </row>
    <row r="10602" spans="1:5">
      <c r="A10602" s="283">
        <v>28348</v>
      </c>
      <c r="B10602" s="176">
        <v>684.1</v>
      </c>
      <c r="C10602" s="176">
        <v>32.799999999999997</v>
      </c>
      <c r="D10602" s="282">
        <v>102</v>
      </c>
      <c r="E10602" s="265"/>
    </row>
    <row r="10603" spans="1:5">
      <c r="A10603" s="283">
        <v>28349</v>
      </c>
      <c r="B10603" s="176">
        <v>51.7</v>
      </c>
      <c r="C10603" s="176">
        <v>40.6</v>
      </c>
      <c r="D10603" s="282">
        <v>95</v>
      </c>
      <c r="E10603" s="265"/>
    </row>
    <row r="10604" spans="1:5">
      <c r="A10604" s="283">
        <v>28350</v>
      </c>
      <c r="B10604" s="176">
        <v>123.4</v>
      </c>
      <c r="C10604" s="176">
        <v>37.799999999999997</v>
      </c>
      <c r="D10604" s="282">
        <v>87</v>
      </c>
      <c r="E10604" s="265"/>
    </row>
    <row r="10605" spans="1:5">
      <c r="A10605" s="283">
        <v>28351</v>
      </c>
      <c r="B10605" s="176">
        <v>69.400000000000006</v>
      </c>
      <c r="C10605" s="176">
        <v>38.1</v>
      </c>
      <c r="D10605" s="282">
        <v>95</v>
      </c>
      <c r="E10605" s="265"/>
    </row>
    <row r="10606" spans="1:5">
      <c r="A10606" s="283">
        <v>28352</v>
      </c>
      <c r="B10606" s="176">
        <v>211.8</v>
      </c>
      <c r="C10606" s="176">
        <v>38.200000000000003</v>
      </c>
      <c r="D10606" s="282">
        <v>162</v>
      </c>
      <c r="E10606" s="265"/>
    </row>
    <row r="10607" spans="1:5">
      <c r="A10607" s="283">
        <v>28353</v>
      </c>
      <c r="B10607" s="176">
        <v>1380</v>
      </c>
      <c r="C10607" s="176">
        <v>29.2</v>
      </c>
      <c r="D10607" s="282">
        <v>97</v>
      </c>
      <c r="E10607" s="265"/>
    </row>
    <row r="10608" spans="1:5">
      <c r="A10608" s="283">
        <v>28355</v>
      </c>
      <c r="B10608" s="176">
        <v>0</v>
      </c>
      <c r="C10608" s="176">
        <v>0</v>
      </c>
      <c r="D10608" s="282">
        <v>87</v>
      </c>
      <c r="E10608" s="265"/>
    </row>
    <row r="10609" spans="1:5">
      <c r="A10609" s="283">
        <v>28356</v>
      </c>
      <c r="B10609" s="176">
        <v>92.3</v>
      </c>
      <c r="C10609" s="176">
        <v>38.700000000000003</v>
      </c>
      <c r="D10609" s="282">
        <v>87</v>
      </c>
      <c r="E10609" s="265"/>
    </row>
    <row r="10610" spans="1:5">
      <c r="A10610" s="283">
        <v>28357</v>
      </c>
      <c r="B10610" s="176">
        <v>85.1</v>
      </c>
      <c r="C10610" s="176">
        <v>36.200000000000003</v>
      </c>
      <c r="D10610" s="282">
        <v>87</v>
      </c>
      <c r="E10610" s="265"/>
    </row>
    <row r="10611" spans="1:5">
      <c r="A10611" s="283">
        <v>28358</v>
      </c>
      <c r="B10611" s="176">
        <v>189.7</v>
      </c>
      <c r="C10611" s="176">
        <v>36</v>
      </c>
      <c r="D10611" s="282">
        <v>121</v>
      </c>
      <c r="E10611" s="265"/>
    </row>
    <row r="10612" spans="1:5">
      <c r="A10612" s="283">
        <v>28359</v>
      </c>
      <c r="B10612" s="176">
        <v>0</v>
      </c>
      <c r="C10612" s="176">
        <v>0</v>
      </c>
      <c r="D10612" s="282">
        <v>87</v>
      </c>
      <c r="E10612" s="265"/>
    </row>
    <row r="10613" spans="1:5">
      <c r="A10613" s="283">
        <v>28360</v>
      </c>
      <c r="B10613" s="176">
        <v>207.5</v>
      </c>
      <c r="C10613" s="176">
        <v>33.6</v>
      </c>
      <c r="D10613" s="282">
        <v>93</v>
      </c>
      <c r="E10613" s="265"/>
    </row>
    <row r="10614" spans="1:5">
      <c r="A10614" s="283">
        <v>28362</v>
      </c>
      <c r="B10614" s="176">
        <v>56.1</v>
      </c>
      <c r="C10614" s="176">
        <v>45.6</v>
      </c>
      <c r="D10614" s="282">
        <v>87</v>
      </c>
      <c r="E10614" s="265"/>
    </row>
    <row r="10615" spans="1:5">
      <c r="A10615" s="283">
        <v>28363</v>
      </c>
      <c r="B10615" s="176">
        <v>43.7</v>
      </c>
      <c r="C10615" s="176">
        <v>37.9</v>
      </c>
      <c r="D10615" s="282">
        <v>87</v>
      </c>
      <c r="E10615" s="265"/>
    </row>
    <row r="10616" spans="1:5">
      <c r="A10616" s="283">
        <v>28364</v>
      </c>
      <c r="B10616" s="176">
        <v>101.8</v>
      </c>
      <c r="C10616" s="176">
        <v>34.9</v>
      </c>
      <c r="D10616" s="282">
        <v>87</v>
      </c>
      <c r="E10616" s="265"/>
    </row>
    <row r="10617" spans="1:5">
      <c r="A10617" s="283">
        <v>28365</v>
      </c>
      <c r="B10617" s="176">
        <v>87.9</v>
      </c>
      <c r="C10617" s="176">
        <v>36.799999999999997</v>
      </c>
      <c r="D10617" s="282">
        <v>134</v>
      </c>
      <c r="E10617" s="265"/>
    </row>
    <row r="10618" spans="1:5">
      <c r="A10618" s="283">
        <v>28366</v>
      </c>
      <c r="B10618" s="176">
        <v>57.4</v>
      </c>
      <c r="C10618" s="176">
        <v>37.299999999999997</v>
      </c>
      <c r="D10618" s="282">
        <v>87</v>
      </c>
      <c r="E10618" s="265"/>
    </row>
    <row r="10619" spans="1:5">
      <c r="A10619" s="283">
        <v>28367</v>
      </c>
      <c r="B10619" s="176">
        <v>31.7</v>
      </c>
      <c r="C10619" s="176">
        <v>42.9</v>
      </c>
      <c r="D10619" s="282">
        <v>87</v>
      </c>
      <c r="E10619" s="265"/>
    </row>
    <row r="10620" spans="1:5">
      <c r="A10620" s="283">
        <v>28368</v>
      </c>
      <c r="B10620" s="176">
        <v>149</v>
      </c>
      <c r="C10620" s="176">
        <v>34.6</v>
      </c>
      <c r="D10620" s="282">
        <v>87</v>
      </c>
      <c r="E10620" s="265"/>
    </row>
    <row r="10621" spans="1:5">
      <c r="A10621" s="283">
        <v>28369</v>
      </c>
      <c r="B10621" s="176">
        <v>42.2</v>
      </c>
      <c r="C10621" s="176">
        <v>40.1</v>
      </c>
      <c r="D10621" s="282">
        <v>87</v>
      </c>
      <c r="E10621" s="265"/>
    </row>
    <row r="10622" spans="1:5">
      <c r="A10622" s="283">
        <v>28370</v>
      </c>
      <c r="B10622" s="176">
        <v>0</v>
      </c>
      <c r="C10622" s="176">
        <v>0</v>
      </c>
      <c r="D10622" s="282">
        <v>87</v>
      </c>
      <c r="E10622" s="265"/>
    </row>
    <row r="10623" spans="1:5">
      <c r="A10623" s="283">
        <v>28371</v>
      </c>
      <c r="B10623" s="176">
        <v>207.5</v>
      </c>
      <c r="C10623" s="176">
        <v>32.4</v>
      </c>
      <c r="D10623" s="282">
        <v>87</v>
      </c>
      <c r="E10623" s="265"/>
    </row>
    <row r="10624" spans="1:5">
      <c r="A10624" s="283">
        <v>28372</v>
      </c>
      <c r="B10624" s="176">
        <v>295.5</v>
      </c>
      <c r="C10624" s="176">
        <v>26.8</v>
      </c>
      <c r="D10624" s="282">
        <v>87</v>
      </c>
      <c r="E10624" s="265"/>
    </row>
    <row r="10625" spans="1:5">
      <c r="A10625" s="283">
        <v>28373</v>
      </c>
      <c r="B10625" s="176">
        <v>168.9</v>
      </c>
      <c r="C10625" s="176">
        <v>36.4</v>
      </c>
      <c r="D10625" s="282">
        <v>95</v>
      </c>
      <c r="E10625" s="265"/>
    </row>
    <row r="10626" spans="1:5">
      <c r="A10626" s="283">
        <v>28374</v>
      </c>
      <c r="B10626" s="176">
        <v>570.29999999999995</v>
      </c>
      <c r="C10626" s="176">
        <v>57.1</v>
      </c>
      <c r="D10626" s="282">
        <v>121</v>
      </c>
      <c r="E10626" s="265"/>
    </row>
    <row r="10627" spans="1:5">
      <c r="A10627" s="283">
        <v>28375</v>
      </c>
      <c r="B10627" s="176">
        <v>0</v>
      </c>
      <c r="C10627" s="176">
        <v>0</v>
      </c>
      <c r="D10627" s="282">
        <v>87</v>
      </c>
      <c r="E10627" s="265"/>
    </row>
    <row r="10628" spans="1:5">
      <c r="A10628" s="283">
        <v>28376</v>
      </c>
      <c r="B10628" s="176">
        <v>244</v>
      </c>
      <c r="C10628" s="176">
        <v>30.6</v>
      </c>
      <c r="D10628" s="282">
        <v>130</v>
      </c>
      <c r="E10628" s="265"/>
    </row>
    <row r="10629" spans="1:5">
      <c r="A10629" s="283">
        <v>28377</v>
      </c>
      <c r="B10629" s="176">
        <v>139.69999999999999</v>
      </c>
      <c r="C10629" s="176">
        <v>33.1</v>
      </c>
      <c r="D10629" s="282">
        <v>110</v>
      </c>
      <c r="E10629" s="265"/>
    </row>
    <row r="10630" spans="1:5">
      <c r="A10630" s="283">
        <v>28378</v>
      </c>
      <c r="B10630" s="176">
        <v>104.4</v>
      </c>
      <c r="C10630" s="176">
        <v>34.1</v>
      </c>
      <c r="D10630" s="282">
        <v>87</v>
      </c>
      <c r="E10630" s="265"/>
    </row>
    <row r="10631" spans="1:5">
      <c r="A10631" s="283">
        <v>28379</v>
      </c>
      <c r="B10631" s="176">
        <v>171.7</v>
      </c>
      <c r="C10631" s="176">
        <v>38.5</v>
      </c>
      <c r="D10631" s="282">
        <v>122</v>
      </c>
      <c r="E10631" s="265"/>
    </row>
    <row r="10632" spans="1:5">
      <c r="A10632" s="283">
        <v>28380</v>
      </c>
      <c r="B10632" s="176">
        <v>2738.8</v>
      </c>
      <c r="C10632" s="176">
        <v>35.799999999999997</v>
      </c>
      <c r="D10632" s="282">
        <v>87</v>
      </c>
      <c r="E10632" s="265"/>
    </row>
    <row r="10633" spans="1:5">
      <c r="A10633" s="283">
        <v>28382</v>
      </c>
      <c r="B10633" s="176">
        <v>55.5</v>
      </c>
      <c r="C10633" s="176">
        <v>40.4</v>
      </c>
      <c r="D10633" s="282">
        <v>87</v>
      </c>
      <c r="E10633" s="265"/>
    </row>
    <row r="10634" spans="1:5">
      <c r="A10634" s="283">
        <v>28383</v>
      </c>
      <c r="B10634" s="176">
        <v>77.7</v>
      </c>
      <c r="C10634" s="176">
        <v>37.299999999999997</v>
      </c>
      <c r="D10634" s="282">
        <v>87</v>
      </c>
      <c r="E10634" s="265"/>
    </row>
    <row r="10635" spans="1:5">
      <c r="A10635" s="283">
        <v>28384</v>
      </c>
      <c r="B10635" s="176">
        <v>118.4</v>
      </c>
      <c r="C10635" s="176">
        <v>35.200000000000003</v>
      </c>
      <c r="D10635" s="282">
        <v>87</v>
      </c>
      <c r="E10635" s="265"/>
    </row>
    <row r="10636" spans="1:5">
      <c r="A10636" s="283">
        <v>28385</v>
      </c>
      <c r="B10636" s="176">
        <v>80.5</v>
      </c>
      <c r="C10636" s="176">
        <v>39.200000000000003</v>
      </c>
      <c r="D10636" s="282">
        <v>87</v>
      </c>
      <c r="E10636" s="265"/>
    </row>
    <row r="10637" spans="1:5">
      <c r="A10637" s="283">
        <v>28386</v>
      </c>
      <c r="B10637" s="176">
        <v>138.80000000000001</v>
      </c>
      <c r="C10637" s="176">
        <v>30.7</v>
      </c>
      <c r="D10637" s="282">
        <v>124</v>
      </c>
      <c r="E10637" s="265"/>
    </row>
    <row r="10638" spans="1:5">
      <c r="A10638" s="283">
        <v>28387</v>
      </c>
      <c r="B10638" s="176">
        <v>427.4</v>
      </c>
      <c r="C10638" s="176">
        <v>45.8</v>
      </c>
      <c r="D10638" s="282">
        <v>138</v>
      </c>
      <c r="E10638" s="265"/>
    </row>
    <row r="10639" spans="1:5">
      <c r="A10639" s="283">
        <v>28388</v>
      </c>
      <c r="B10639" s="176">
        <v>0</v>
      </c>
      <c r="C10639" s="176">
        <v>0</v>
      </c>
      <c r="D10639" s="282">
        <v>87</v>
      </c>
      <c r="E10639" s="265"/>
    </row>
    <row r="10640" spans="1:5">
      <c r="A10640" s="283">
        <v>28390</v>
      </c>
      <c r="B10640" s="176">
        <v>303.60000000000002</v>
      </c>
      <c r="C10640" s="176">
        <v>29.9</v>
      </c>
      <c r="D10640" s="282">
        <v>94</v>
      </c>
      <c r="E10640" s="265"/>
    </row>
    <row r="10641" spans="1:5">
      <c r="A10641" s="283">
        <v>28391</v>
      </c>
      <c r="B10641" s="176">
        <v>148.4</v>
      </c>
      <c r="C10641" s="176">
        <v>39.1</v>
      </c>
      <c r="D10641" s="282">
        <v>87</v>
      </c>
      <c r="E10641" s="265"/>
    </row>
    <row r="10642" spans="1:5">
      <c r="A10642" s="283">
        <v>28392</v>
      </c>
      <c r="B10642" s="176">
        <v>52.7</v>
      </c>
      <c r="C10642" s="176">
        <v>41.5</v>
      </c>
      <c r="D10642" s="282">
        <v>87</v>
      </c>
      <c r="E10642" s="265"/>
    </row>
    <row r="10643" spans="1:5">
      <c r="A10643" s="283">
        <v>28393</v>
      </c>
      <c r="B10643" s="176">
        <v>45.2</v>
      </c>
      <c r="C10643" s="176">
        <v>38.299999999999997</v>
      </c>
      <c r="D10643" s="282">
        <v>87</v>
      </c>
      <c r="E10643" s="265"/>
    </row>
    <row r="10644" spans="1:5">
      <c r="A10644" s="283">
        <v>28394</v>
      </c>
      <c r="B10644" s="176">
        <v>126.5</v>
      </c>
      <c r="C10644" s="176">
        <v>41.4</v>
      </c>
      <c r="D10644" s="282">
        <v>94</v>
      </c>
      <c r="E10644" s="265"/>
    </row>
    <row r="10645" spans="1:5">
      <c r="A10645" s="283">
        <v>28395</v>
      </c>
      <c r="B10645" s="176">
        <v>62</v>
      </c>
      <c r="C10645" s="176">
        <v>41.4</v>
      </c>
      <c r="D10645" s="282">
        <v>87</v>
      </c>
      <c r="E10645" s="265"/>
    </row>
    <row r="10646" spans="1:5">
      <c r="A10646" s="283">
        <v>28396</v>
      </c>
      <c r="B10646" s="176">
        <v>38.4</v>
      </c>
      <c r="C10646" s="176">
        <v>40.700000000000003</v>
      </c>
      <c r="D10646" s="282">
        <v>87</v>
      </c>
      <c r="E10646" s="265"/>
    </row>
    <row r="10647" spans="1:5">
      <c r="A10647" s="283">
        <v>28398</v>
      </c>
      <c r="B10647" s="176">
        <v>81.5</v>
      </c>
      <c r="C10647" s="176">
        <v>37.5</v>
      </c>
      <c r="D10647" s="282">
        <v>87</v>
      </c>
      <c r="E10647" s="265"/>
    </row>
    <row r="10648" spans="1:5">
      <c r="A10648" s="283">
        <v>28399</v>
      </c>
      <c r="B10648" s="176">
        <v>21.3</v>
      </c>
      <c r="C10648" s="176">
        <v>39.200000000000003</v>
      </c>
      <c r="D10648" s="282">
        <v>87</v>
      </c>
      <c r="E10648" s="265"/>
    </row>
    <row r="10649" spans="1:5">
      <c r="A10649" s="283">
        <v>28401</v>
      </c>
      <c r="B10649" s="176">
        <v>1283.0999999999999</v>
      </c>
      <c r="C10649" s="176">
        <v>38</v>
      </c>
      <c r="D10649" s="282">
        <v>124</v>
      </c>
      <c r="E10649" s="265"/>
    </row>
    <row r="10650" spans="1:5">
      <c r="A10650" s="283">
        <v>28402</v>
      </c>
      <c r="B10650" s="176">
        <v>3602.7</v>
      </c>
      <c r="C10650" s="176">
        <v>35.4</v>
      </c>
      <c r="D10650" s="282">
        <v>96</v>
      </c>
      <c r="E10650" s="265"/>
    </row>
    <row r="10651" spans="1:5">
      <c r="A10651" s="283">
        <v>28403</v>
      </c>
      <c r="B10651" s="176">
        <v>2539.5</v>
      </c>
      <c r="C10651" s="176">
        <v>28.9</v>
      </c>
      <c r="D10651" s="282">
        <v>142</v>
      </c>
      <c r="E10651" s="265"/>
    </row>
    <row r="10652" spans="1:5">
      <c r="A10652" s="283">
        <v>28404</v>
      </c>
      <c r="B10652" s="176">
        <v>441.5</v>
      </c>
      <c r="C10652" s="176">
        <v>42.9</v>
      </c>
      <c r="D10652" s="282">
        <v>96</v>
      </c>
      <c r="E10652" s="265"/>
    </row>
    <row r="10653" spans="1:5">
      <c r="A10653" s="283">
        <v>28405</v>
      </c>
      <c r="B10653" s="176">
        <v>1209.7</v>
      </c>
      <c r="C10653" s="176">
        <v>36.9</v>
      </c>
      <c r="D10653" s="282">
        <v>176</v>
      </c>
      <c r="E10653" s="265"/>
    </row>
    <row r="10654" spans="1:5">
      <c r="A10654" s="283">
        <v>28406</v>
      </c>
      <c r="B10654" s="176">
        <v>0</v>
      </c>
      <c r="C10654" s="176">
        <v>0</v>
      </c>
      <c r="D10654" s="282">
        <v>87</v>
      </c>
      <c r="E10654" s="265"/>
    </row>
    <row r="10655" spans="1:5">
      <c r="A10655" s="283">
        <v>28407</v>
      </c>
      <c r="B10655" s="176">
        <v>0</v>
      </c>
      <c r="C10655" s="176">
        <v>0</v>
      </c>
      <c r="D10655" s="282">
        <v>87</v>
      </c>
      <c r="E10655" s="265"/>
    </row>
    <row r="10656" spans="1:5">
      <c r="A10656" s="283">
        <v>28408</v>
      </c>
      <c r="B10656" s="176">
        <v>0</v>
      </c>
      <c r="C10656" s="176">
        <v>0</v>
      </c>
      <c r="D10656" s="282">
        <v>87</v>
      </c>
      <c r="E10656" s="265"/>
    </row>
    <row r="10657" spans="1:5">
      <c r="A10657" s="283">
        <v>28409</v>
      </c>
      <c r="B10657" s="176">
        <v>1679</v>
      </c>
      <c r="C10657" s="176">
        <v>42.5</v>
      </c>
      <c r="D10657" s="282">
        <v>131</v>
      </c>
      <c r="E10657" s="265"/>
    </row>
    <row r="10658" spans="1:5">
      <c r="A10658" s="283">
        <v>28411</v>
      </c>
      <c r="B10658" s="176">
        <v>735</v>
      </c>
      <c r="C10658" s="176">
        <v>38.4</v>
      </c>
      <c r="D10658" s="282">
        <v>107</v>
      </c>
      <c r="E10658" s="265"/>
    </row>
    <row r="10659" spans="1:5">
      <c r="A10659" s="283">
        <v>28412</v>
      </c>
      <c r="B10659" s="176">
        <v>1662.5</v>
      </c>
      <c r="C10659" s="176">
        <v>38.5</v>
      </c>
      <c r="D10659" s="282">
        <v>129</v>
      </c>
      <c r="E10659" s="265"/>
    </row>
    <row r="10660" spans="1:5">
      <c r="A10660" s="283">
        <v>28420</v>
      </c>
      <c r="B10660" s="176">
        <v>50.1</v>
      </c>
      <c r="C10660" s="176">
        <v>38.1</v>
      </c>
      <c r="D10660" s="282">
        <v>87</v>
      </c>
      <c r="E10660" s="265"/>
    </row>
    <row r="10661" spans="1:5">
      <c r="A10661" s="283">
        <v>28421</v>
      </c>
      <c r="B10661" s="176">
        <v>26.4</v>
      </c>
      <c r="C10661" s="176">
        <v>44.6</v>
      </c>
      <c r="D10661" s="282">
        <v>87</v>
      </c>
      <c r="E10661" s="265"/>
    </row>
    <row r="10662" spans="1:5">
      <c r="A10662" s="283">
        <v>28422</v>
      </c>
      <c r="B10662" s="176">
        <v>72.400000000000006</v>
      </c>
      <c r="C10662" s="176">
        <v>46.9</v>
      </c>
      <c r="D10662" s="282">
        <v>87</v>
      </c>
      <c r="E10662" s="265"/>
    </row>
    <row r="10663" spans="1:5">
      <c r="A10663" s="283">
        <v>28423</v>
      </c>
      <c r="B10663" s="176">
        <v>25.3</v>
      </c>
      <c r="C10663" s="176">
        <v>39.9</v>
      </c>
      <c r="D10663" s="282">
        <v>87</v>
      </c>
      <c r="E10663" s="265"/>
    </row>
    <row r="10664" spans="1:5">
      <c r="A10664" s="283">
        <v>28424</v>
      </c>
      <c r="B10664" s="176">
        <v>167.3</v>
      </c>
      <c r="C10664" s="176">
        <v>38.200000000000003</v>
      </c>
      <c r="D10664" s="282">
        <v>87</v>
      </c>
      <c r="E10664" s="265"/>
    </row>
    <row r="10665" spans="1:5">
      <c r="A10665" s="283">
        <v>28425</v>
      </c>
      <c r="B10665" s="176">
        <v>67.599999999999994</v>
      </c>
      <c r="C10665" s="176">
        <v>39.6</v>
      </c>
      <c r="D10665" s="282">
        <v>87</v>
      </c>
      <c r="E10665" s="265"/>
    </row>
    <row r="10666" spans="1:5">
      <c r="A10666" s="283">
        <v>28428</v>
      </c>
      <c r="B10666" s="176">
        <v>1283.5</v>
      </c>
      <c r="C10666" s="176">
        <v>44.4</v>
      </c>
      <c r="D10666" s="282">
        <v>96</v>
      </c>
      <c r="E10666" s="265"/>
    </row>
    <row r="10667" spans="1:5">
      <c r="A10667" s="283">
        <v>28429</v>
      </c>
      <c r="B10667" s="176">
        <v>176.2</v>
      </c>
      <c r="C10667" s="176">
        <v>38.5</v>
      </c>
      <c r="D10667" s="282">
        <v>94</v>
      </c>
      <c r="E10667" s="265"/>
    </row>
    <row r="10668" spans="1:5">
      <c r="A10668" s="283">
        <v>28430</v>
      </c>
      <c r="B10668" s="176">
        <v>49.6</v>
      </c>
      <c r="C10668" s="176">
        <v>39.299999999999997</v>
      </c>
      <c r="D10668" s="282">
        <v>87</v>
      </c>
      <c r="E10668" s="265"/>
    </row>
    <row r="10669" spans="1:5">
      <c r="A10669" s="283">
        <v>28431</v>
      </c>
      <c r="B10669" s="176">
        <v>90.4</v>
      </c>
      <c r="C10669" s="176">
        <v>40.6</v>
      </c>
      <c r="D10669" s="282">
        <v>95</v>
      </c>
      <c r="E10669" s="265"/>
    </row>
    <row r="10670" spans="1:5">
      <c r="A10670" s="283">
        <v>28432</v>
      </c>
      <c r="B10670" s="176">
        <v>59.4</v>
      </c>
      <c r="C10670" s="176">
        <v>38.1</v>
      </c>
      <c r="D10670" s="282">
        <v>87</v>
      </c>
      <c r="E10670" s="265"/>
    </row>
    <row r="10671" spans="1:5">
      <c r="A10671" s="283">
        <v>28433</v>
      </c>
      <c r="B10671" s="176">
        <v>45.6</v>
      </c>
      <c r="C10671" s="176">
        <v>41.1</v>
      </c>
      <c r="D10671" s="282">
        <v>87</v>
      </c>
      <c r="E10671" s="265"/>
    </row>
    <row r="10672" spans="1:5">
      <c r="A10672" s="283">
        <v>28434</v>
      </c>
      <c r="B10672" s="176">
        <v>19.8</v>
      </c>
      <c r="C10672" s="176">
        <v>44.8</v>
      </c>
      <c r="D10672" s="282">
        <v>87</v>
      </c>
      <c r="E10672" s="265"/>
    </row>
    <row r="10673" spans="1:5">
      <c r="A10673" s="283">
        <v>28435</v>
      </c>
      <c r="B10673" s="176">
        <v>24.9</v>
      </c>
      <c r="C10673" s="176">
        <v>43.7</v>
      </c>
      <c r="D10673" s="282">
        <v>87</v>
      </c>
      <c r="E10673" s="265"/>
    </row>
    <row r="10674" spans="1:5">
      <c r="A10674" s="283">
        <v>28436</v>
      </c>
      <c r="B10674" s="176">
        <v>50.8</v>
      </c>
      <c r="C10674" s="176">
        <v>39.4</v>
      </c>
      <c r="D10674" s="282">
        <v>87</v>
      </c>
      <c r="E10674" s="265"/>
    </row>
    <row r="10675" spans="1:5">
      <c r="A10675" s="283">
        <v>28438</v>
      </c>
      <c r="B10675" s="176">
        <v>40.4</v>
      </c>
      <c r="C10675" s="176">
        <v>43.2</v>
      </c>
      <c r="D10675" s="282">
        <v>87</v>
      </c>
      <c r="E10675" s="265"/>
    </row>
    <row r="10676" spans="1:5">
      <c r="A10676" s="283">
        <v>28439</v>
      </c>
      <c r="B10676" s="176">
        <v>64.400000000000006</v>
      </c>
      <c r="C10676" s="176">
        <v>45</v>
      </c>
      <c r="D10676" s="282">
        <v>87</v>
      </c>
      <c r="E10676" s="265"/>
    </row>
    <row r="10677" spans="1:5">
      <c r="A10677" s="283">
        <v>28441</v>
      </c>
      <c r="B10677" s="176">
        <v>26.3</v>
      </c>
      <c r="C10677" s="176">
        <v>39.4</v>
      </c>
      <c r="D10677" s="282">
        <v>87</v>
      </c>
      <c r="E10677" s="265"/>
    </row>
    <row r="10678" spans="1:5">
      <c r="A10678" s="283">
        <v>28442</v>
      </c>
      <c r="B10678" s="176">
        <v>32.5</v>
      </c>
      <c r="C10678" s="176">
        <v>42.7</v>
      </c>
      <c r="D10678" s="282">
        <v>87</v>
      </c>
      <c r="E10678" s="265"/>
    </row>
    <row r="10679" spans="1:5">
      <c r="A10679" s="283">
        <v>28443</v>
      </c>
      <c r="B10679" s="176">
        <v>97.5</v>
      </c>
      <c r="C10679" s="176">
        <v>42.5</v>
      </c>
      <c r="D10679" s="282">
        <v>87</v>
      </c>
      <c r="E10679" s="265"/>
    </row>
    <row r="10680" spans="1:5">
      <c r="A10680" s="283">
        <v>28444</v>
      </c>
      <c r="B10680" s="176">
        <v>17</v>
      </c>
      <c r="C10680" s="176">
        <v>43.9</v>
      </c>
      <c r="D10680" s="282">
        <v>87</v>
      </c>
      <c r="E10680" s="265"/>
    </row>
    <row r="10681" spans="1:5">
      <c r="A10681" s="283">
        <v>28445</v>
      </c>
      <c r="B10681" s="176">
        <v>62.6</v>
      </c>
      <c r="C10681" s="176">
        <v>37.1</v>
      </c>
      <c r="D10681" s="282">
        <v>87</v>
      </c>
      <c r="E10681" s="265"/>
    </row>
    <row r="10682" spans="1:5">
      <c r="A10682" s="283">
        <v>28447</v>
      </c>
      <c r="B10682" s="176">
        <v>17.399999999999999</v>
      </c>
      <c r="C10682" s="176">
        <v>43.8</v>
      </c>
      <c r="D10682" s="282">
        <v>87</v>
      </c>
      <c r="E10682" s="265"/>
    </row>
    <row r="10683" spans="1:5">
      <c r="A10683" s="283">
        <v>28448</v>
      </c>
      <c r="B10683" s="176">
        <v>14.3</v>
      </c>
      <c r="C10683" s="176">
        <v>46.6</v>
      </c>
      <c r="D10683" s="282">
        <v>87</v>
      </c>
      <c r="E10683" s="265"/>
    </row>
    <row r="10684" spans="1:5">
      <c r="A10684" s="283">
        <v>28449</v>
      </c>
      <c r="B10684" s="176">
        <v>388</v>
      </c>
      <c r="C10684" s="176">
        <v>53.3</v>
      </c>
      <c r="D10684" s="282">
        <v>96</v>
      </c>
      <c r="E10684" s="265"/>
    </row>
    <row r="10685" spans="1:5">
      <c r="A10685" s="283">
        <v>28450</v>
      </c>
      <c r="B10685" s="176">
        <v>44.7</v>
      </c>
      <c r="C10685" s="176">
        <v>44.8</v>
      </c>
      <c r="D10685" s="282">
        <v>87</v>
      </c>
      <c r="E10685" s="265"/>
    </row>
    <row r="10686" spans="1:5">
      <c r="A10686" s="283">
        <v>28451</v>
      </c>
      <c r="B10686" s="176">
        <v>157.19999999999999</v>
      </c>
      <c r="C10686" s="176">
        <v>37.200000000000003</v>
      </c>
      <c r="D10686" s="282">
        <v>126</v>
      </c>
      <c r="E10686" s="265"/>
    </row>
    <row r="10687" spans="1:5">
      <c r="A10687" s="283">
        <v>28452</v>
      </c>
      <c r="B10687" s="176">
        <v>40.299999999999997</v>
      </c>
      <c r="C10687" s="176">
        <v>39.299999999999997</v>
      </c>
      <c r="D10687" s="282">
        <v>87</v>
      </c>
      <c r="E10687" s="265"/>
    </row>
    <row r="10688" spans="1:5">
      <c r="A10688" s="283">
        <v>28453</v>
      </c>
      <c r="B10688" s="176">
        <v>42.4</v>
      </c>
      <c r="C10688" s="176">
        <v>35.9</v>
      </c>
      <c r="D10688" s="282">
        <v>87</v>
      </c>
      <c r="E10688" s="265"/>
    </row>
    <row r="10689" spans="1:5">
      <c r="A10689" s="283">
        <v>28454</v>
      </c>
      <c r="B10689" s="176">
        <v>18.8</v>
      </c>
      <c r="C10689" s="176">
        <v>37.4</v>
      </c>
      <c r="D10689" s="282">
        <v>97</v>
      </c>
      <c r="E10689" s="265"/>
    </row>
    <row r="10690" spans="1:5">
      <c r="A10690" s="283">
        <v>28455</v>
      </c>
      <c r="B10690" s="176">
        <v>30.7</v>
      </c>
      <c r="C10690" s="176">
        <v>38.299999999999997</v>
      </c>
      <c r="D10690" s="282">
        <v>87</v>
      </c>
      <c r="E10690" s="265"/>
    </row>
    <row r="10691" spans="1:5">
      <c r="A10691" s="283">
        <v>28456</v>
      </c>
      <c r="B10691" s="176">
        <v>47</v>
      </c>
      <c r="C10691" s="176">
        <v>41.9</v>
      </c>
      <c r="D10691" s="282">
        <v>87</v>
      </c>
      <c r="E10691" s="265"/>
    </row>
    <row r="10692" spans="1:5">
      <c r="A10692" s="283">
        <v>28457</v>
      </c>
      <c r="B10692" s="176">
        <v>83.8</v>
      </c>
      <c r="C10692" s="176">
        <v>37.1</v>
      </c>
      <c r="D10692" s="282">
        <v>87</v>
      </c>
      <c r="E10692" s="265"/>
    </row>
    <row r="10693" spans="1:5">
      <c r="A10693" s="283">
        <v>28458</v>
      </c>
      <c r="B10693" s="176">
        <v>66.900000000000006</v>
      </c>
      <c r="C10693" s="176">
        <v>39</v>
      </c>
      <c r="D10693" s="282">
        <v>87</v>
      </c>
      <c r="E10693" s="265"/>
    </row>
    <row r="10694" spans="1:5">
      <c r="A10694" s="283">
        <v>28459</v>
      </c>
      <c r="B10694" s="176">
        <v>0</v>
      </c>
      <c r="C10694" s="176">
        <v>0</v>
      </c>
      <c r="D10694" s="282">
        <v>87</v>
      </c>
      <c r="E10694" s="265"/>
    </row>
    <row r="10695" spans="1:5">
      <c r="A10695" s="283">
        <v>28460</v>
      </c>
      <c r="B10695" s="176">
        <v>243.1</v>
      </c>
      <c r="C10695" s="176">
        <v>38.6</v>
      </c>
      <c r="D10695" s="282">
        <v>95</v>
      </c>
      <c r="E10695" s="265"/>
    </row>
    <row r="10696" spans="1:5">
      <c r="A10696" s="283">
        <v>28461</v>
      </c>
      <c r="B10696" s="176">
        <v>138.30000000000001</v>
      </c>
      <c r="C10696" s="176">
        <v>53.1</v>
      </c>
      <c r="D10696" s="282">
        <v>124</v>
      </c>
      <c r="E10696" s="265"/>
    </row>
    <row r="10697" spans="1:5">
      <c r="A10697" s="283">
        <v>28462</v>
      </c>
      <c r="B10697" s="176">
        <v>143</v>
      </c>
      <c r="C10697" s="176">
        <v>47.7</v>
      </c>
      <c r="D10697" s="282">
        <v>95</v>
      </c>
      <c r="E10697" s="265"/>
    </row>
    <row r="10698" spans="1:5">
      <c r="A10698" s="283">
        <v>28463</v>
      </c>
      <c r="B10698" s="176">
        <v>83.5</v>
      </c>
      <c r="C10698" s="176">
        <v>36.6</v>
      </c>
      <c r="D10698" s="282">
        <v>87</v>
      </c>
      <c r="E10698" s="265"/>
    </row>
    <row r="10699" spans="1:5">
      <c r="A10699" s="283">
        <v>28464</v>
      </c>
      <c r="B10699" s="176">
        <v>59.2</v>
      </c>
      <c r="C10699" s="176">
        <v>38.700000000000003</v>
      </c>
      <c r="D10699" s="282">
        <v>87</v>
      </c>
      <c r="E10699" s="265"/>
    </row>
    <row r="10700" spans="1:5">
      <c r="A10700" s="283">
        <v>28465</v>
      </c>
      <c r="B10700" s="176">
        <v>605.9</v>
      </c>
      <c r="C10700" s="176">
        <v>53.5</v>
      </c>
      <c r="D10700" s="282">
        <v>87</v>
      </c>
      <c r="E10700" s="265"/>
    </row>
    <row r="10701" spans="1:5">
      <c r="A10701" s="283">
        <v>28466</v>
      </c>
      <c r="B10701" s="176">
        <v>77.900000000000006</v>
      </c>
      <c r="C10701" s="176">
        <v>41.8</v>
      </c>
      <c r="D10701" s="282">
        <v>107</v>
      </c>
      <c r="E10701" s="265"/>
    </row>
    <row r="10702" spans="1:5">
      <c r="A10702" s="283">
        <v>28467</v>
      </c>
      <c r="B10702" s="176">
        <v>407.9</v>
      </c>
      <c r="C10702" s="176">
        <v>60.3</v>
      </c>
      <c r="D10702" s="282">
        <v>87</v>
      </c>
      <c r="E10702" s="265"/>
    </row>
    <row r="10703" spans="1:5">
      <c r="A10703" s="283">
        <v>28468</v>
      </c>
      <c r="B10703" s="176">
        <v>212.7</v>
      </c>
      <c r="C10703" s="176">
        <v>60.8</v>
      </c>
      <c r="D10703" s="282">
        <v>95</v>
      </c>
      <c r="E10703" s="265"/>
    </row>
    <row r="10704" spans="1:5">
      <c r="A10704" s="283">
        <v>28469</v>
      </c>
      <c r="B10704" s="176">
        <v>188.5</v>
      </c>
      <c r="C10704" s="176">
        <v>53</v>
      </c>
      <c r="D10704" s="282">
        <v>87</v>
      </c>
      <c r="E10704" s="265"/>
    </row>
    <row r="10705" spans="1:5">
      <c r="A10705" s="283">
        <v>28470</v>
      </c>
      <c r="B10705" s="176">
        <v>104.1</v>
      </c>
      <c r="C10705" s="176">
        <v>43.2</v>
      </c>
      <c r="D10705" s="282">
        <v>126</v>
      </c>
      <c r="E10705" s="265"/>
    </row>
    <row r="10706" spans="1:5">
      <c r="A10706" s="283">
        <v>28472</v>
      </c>
      <c r="B10706" s="176">
        <v>81.900000000000006</v>
      </c>
      <c r="C10706" s="176">
        <v>40.1</v>
      </c>
      <c r="D10706" s="282">
        <v>118</v>
      </c>
      <c r="E10706" s="265"/>
    </row>
    <row r="10707" spans="1:5">
      <c r="A10707" s="283">
        <v>28478</v>
      </c>
      <c r="B10707" s="176">
        <v>44.3</v>
      </c>
      <c r="C10707" s="176">
        <v>41.2</v>
      </c>
      <c r="D10707" s="282">
        <v>87</v>
      </c>
      <c r="E10707" s="265"/>
    </row>
    <row r="10708" spans="1:5">
      <c r="A10708" s="283">
        <v>28479</v>
      </c>
      <c r="B10708" s="176">
        <v>41.9</v>
      </c>
      <c r="C10708" s="176">
        <v>41.8</v>
      </c>
      <c r="D10708" s="282">
        <v>87</v>
      </c>
      <c r="E10708" s="265"/>
    </row>
    <row r="10709" spans="1:5">
      <c r="A10709" s="283">
        <v>28480</v>
      </c>
      <c r="B10709" s="176">
        <v>308.3</v>
      </c>
      <c r="C10709" s="176">
        <v>35.700000000000003</v>
      </c>
      <c r="D10709" s="282">
        <v>96</v>
      </c>
      <c r="E10709" s="265"/>
    </row>
    <row r="10710" spans="1:5">
      <c r="A10710" s="283">
        <v>28501</v>
      </c>
      <c r="B10710" s="176">
        <v>172.7</v>
      </c>
      <c r="C10710" s="176">
        <v>41.1</v>
      </c>
      <c r="D10710" s="282">
        <v>133</v>
      </c>
      <c r="E10710" s="265"/>
    </row>
    <row r="10711" spans="1:5">
      <c r="A10711" s="283">
        <v>28502</v>
      </c>
      <c r="B10711" s="176">
        <v>1931.2</v>
      </c>
      <c r="C10711" s="176">
        <v>41.6</v>
      </c>
      <c r="D10711" s="282">
        <v>87</v>
      </c>
      <c r="E10711" s="265"/>
    </row>
    <row r="10712" spans="1:5">
      <c r="A10712" s="283">
        <v>28503</v>
      </c>
      <c r="B10712" s="176">
        <v>1980.5</v>
      </c>
      <c r="C10712" s="176">
        <v>41.8</v>
      </c>
      <c r="D10712" s="282">
        <v>87</v>
      </c>
      <c r="E10712" s="265"/>
    </row>
    <row r="10713" spans="1:5">
      <c r="A10713" s="283">
        <v>28504</v>
      </c>
      <c r="B10713" s="176">
        <v>172.8</v>
      </c>
      <c r="C10713" s="176">
        <v>42.7</v>
      </c>
      <c r="D10713" s="282">
        <v>127</v>
      </c>
      <c r="E10713" s="265"/>
    </row>
    <row r="10714" spans="1:5">
      <c r="A10714" s="283">
        <v>28508</v>
      </c>
      <c r="B10714" s="176">
        <v>125.5</v>
      </c>
      <c r="C10714" s="176">
        <v>29.9</v>
      </c>
      <c r="D10714" s="282">
        <v>87</v>
      </c>
      <c r="E10714" s="265"/>
    </row>
    <row r="10715" spans="1:5">
      <c r="A10715" s="283">
        <v>28509</v>
      </c>
      <c r="B10715" s="176">
        <v>17.899999999999999</v>
      </c>
      <c r="C10715" s="176">
        <v>48.2</v>
      </c>
      <c r="D10715" s="282">
        <v>87</v>
      </c>
      <c r="E10715" s="265"/>
    </row>
    <row r="10716" spans="1:5">
      <c r="A10716" s="283">
        <v>28510</v>
      </c>
      <c r="B10716" s="176">
        <v>67.7</v>
      </c>
      <c r="C10716" s="176">
        <v>51.6</v>
      </c>
      <c r="D10716" s="282">
        <v>116</v>
      </c>
      <c r="E10716" s="265"/>
    </row>
    <row r="10717" spans="1:5">
      <c r="A10717" s="283">
        <v>28511</v>
      </c>
      <c r="B10717" s="176">
        <v>80</v>
      </c>
      <c r="C10717" s="176">
        <v>53.5</v>
      </c>
      <c r="D10717" s="282">
        <v>87</v>
      </c>
      <c r="E10717" s="265"/>
    </row>
    <row r="10718" spans="1:5">
      <c r="A10718" s="283">
        <v>28512</v>
      </c>
      <c r="B10718" s="176">
        <v>499.8</v>
      </c>
      <c r="C10718" s="176">
        <v>55.6</v>
      </c>
      <c r="D10718" s="282">
        <v>87</v>
      </c>
      <c r="E10718" s="265"/>
    </row>
    <row r="10719" spans="1:5">
      <c r="A10719" s="283">
        <v>28513</v>
      </c>
      <c r="B10719" s="176">
        <v>111.3</v>
      </c>
      <c r="C10719" s="176">
        <v>40</v>
      </c>
      <c r="D10719" s="282">
        <v>87</v>
      </c>
      <c r="E10719" s="265"/>
    </row>
    <row r="10720" spans="1:5">
      <c r="A10720" s="283">
        <v>28515</v>
      </c>
      <c r="B10720" s="176">
        <v>30.1</v>
      </c>
      <c r="C10720" s="176">
        <v>42.9</v>
      </c>
      <c r="D10720" s="282">
        <v>87</v>
      </c>
      <c r="E10720" s="265"/>
    </row>
    <row r="10721" spans="1:5">
      <c r="A10721" s="283">
        <v>28516</v>
      </c>
      <c r="B10721" s="176">
        <v>59.5</v>
      </c>
      <c r="C10721" s="176">
        <v>46.4</v>
      </c>
      <c r="D10721" s="282">
        <v>127</v>
      </c>
      <c r="E10721" s="265"/>
    </row>
    <row r="10722" spans="1:5">
      <c r="A10722" s="283">
        <v>28518</v>
      </c>
      <c r="B10722" s="176">
        <v>84.8</v>
      </c>
      <c r="C10722" s="176">
        <v>38.799999999999997</v>
      </c>
      <c r="D10722" s="282">
        <v>116</v>
      </c>
      <c r="E10722" s="265"/>
    </row>
    <row r="10723" spans="1:5">
      <c r="A10723" s="283">
        <v>28519</v>
      </c>
      <c r="B10723" s="176">
        <v>0</v>
      </c>
      <c r="C10723" s="176">
        <v>0</v>
      </c>
      <c r="D10723" s="282">
        <v>87</v>
      </c>
      <c r="E10723" s="265"/>
    </row>
    <row r="10724" spans="1:5">
      <c r="A10724" s="283">
        <v>28520</v>
      </c>
      <c r="B10724" s="176">
        <v>10.5</v>
      </c>
      <c r="C10724" s="176">
        <v>48</v>
      </c>
      <c r="D10724" s="282">
        <v>87</v>
      </c>
      <c r="E10724" s="265"/>
    </row>
    <row r="10725" spans="1:5">
      <c r="A10725" s="283">
        <v>28521</v>
      </c>
      <c r="B10725" s="176">
        <v>47</v>
      </c>
      <c r="C10725" s="176">
        <v>42.2</v>
      </c>
      <c r="D10725" s="282">
        <v>87</v>
      </c>
      <c r="E10725" s="265"/>
    </row>
    <row r="10726" spans="1:5">
      <c r="A10726" s="283">
        <v>28522</v>
      </c>
      <c r="B10726" s="176">
        <v>33.1</v>
      </c>
      <c r="C10726" s="176">
        <v>42</v>
      </c>
      <c r="D10726" s="282">
        <v>87</v>
      </c>
      <c r="E10726" s="265"/>
    </row>
    <row r="10727" spans="1:5">
      <c r="A10727" s="283">
        <v>28523</v>
      </c>
      <c r="B10727" s="176">
        <v>39.6</v>
      </c>
      <c r="C10727" s="176">
        <v>42.8</v>
      </c>
      <c r="D10727" s="282">
        <v>87</v>
      </c>
      <c r="E10727" s="265"/>
    </row>
    <row r="10728" spans="1:5">
      <c r="A10728" s="283">
        <v>28524</v>
      </c>
      <c r="B10728" s="176">
        <v>80.900000000000006</v>
      </c>
      <c r="C10728" s="176">
        <v>48.8</v>
      </c>
      <c r="D10728" s="282">
        <v>87</v>
      </c>
      <c r="E10728" s="265"/>
    </row>
    <row r="10729" spans="1:5">
      <c r="A10729" s="283">
        <v>28525</v>
      </c>
      <c r="B10729" s="176">
        <v>62.5</v>
      </c>
      <c r="C10729" s="176">
        <v>36.700000000000003</v>
      </c>
      <c r="D10729" s="282">
        <v>87</v>
      </c>
      <c r="E10729" s="265"/>
    </row>
    <row r="10730" spans="1:5">
      <c r="A10730" s="283">
        <v>28526</v>
      </c>
      <c r="B10730" s="176">
        <v>32.200000000000003</v>
      </c>
      <c r="C10730" s="176">
        <v>43.8</v>
      </c>
      <c r="D10730" s="282">
        <v>87</v>
      </c>
      <c r="E10730" s="265"/>
    </row>
    <row r="10731" spans="1:5">
      <c r="A10731" s="283">
        <v>28527</v>
      </c>
      <c r="B10731" s="176">
        <v>31.1</v>
      </c>
      <c r="C10731" s="176">
        <v>39.4</v>
      </c>
      <c r="D10731" s="282">
        <v>87</v>
      </c>
      <c r="E10731" s="265"/>
    </row>
    <row r="10732" spans="1:5">
      <c r="A10732" s="283">
        <v>28528</v>
      </c>
      <c r="B10732" s="176">
        <v>147.9</v>
      </c>
      <c r="C10732" s="176">
        <v>46.8</v>
      </c>
      <c r="D10732" s="282">
        <v>87</v>
      </c>
      <c r="E10732" s="265"/>
    </row>
    <row r="10733" spans="1:5">
      <c r="A10733" s="283">
        <v>28529</v>
      </c>
      <c r="B10733" s="176">
        <v>52.1</v>
      </c>
      <c r="C10733" s="176">
        <v>42.2</v>
      </c>
      <c r="D10733" s="282">
        <v>87</v>
      </c>
      <c r="E10733" s="265"/>
    </row>
    <row r="10734" spans="1:5">
      <c r="A10734" s="283">
        <v>28530</v>
      </c>
      <c r="B10734" s="176">
        <v>101.9</v>
      </c>
      <c r="C10734" s="176">
        <v>39.5</v>
      </c>
      <c r="D10734" s="282">
        <v>106</v>
      </c>
      <c r="E10734" s="265"/>
    </row>
    <row r="10735" spans="1:5">
      <c r="A10735" s="283">
        <v>28531</v>
      </c>
      <c r="B10735" s="176">
        <v>378.2</v>
      </c>
      <c r="C10735" s="176">
        <v>53.5</v>
      </c>
      <c r="D10735" s="282">
        <v>87</v>
      </c>
      <c r="E10735" s="265"/>
    </row>
    <row r="10736" spans="1:5">
      <c r="A10736" s="283">
        <v>28532</v>
      </c>
      <c r="B10736" s="176">
        <v>151.5</v>
      </c>
      <c r="C10736" s="176">
        <v>24.8</v>
      </c>
      <c r="D10736" s="282">
        <v>112</v>
      </c>
      <c r="E10736" s="265"/>
    </row>
    <row r="10737" spans="1:5">
      <c r="A10737" s="283">
        <v>28533</v>
      </c>
      <c r="B10737" s="176">
        <v>0</v>
      </c>
      <c r="C10737" s="176">
        <v>0</v>
      </c>
      <c r="D10737" s="282">
        <v>87</v>
      </c>
      <c r="E10737" s="265"/>
    </row>
    <row r="10738" spans="1:5">
      <c r="A10738" s="283">
        <v>28537</v>
      </c>
      <c r="B10738" s="176">
        <v>9.8000000000000007</v>
      </c>
      <c r="C10738" s="176">
        <v>49.7</v>
      </c>
      <c r="D10738" s="282">
        <v>87</v>
      </c>
      <c r="E10738" s="265"/>
    </row>
    <row r="10739" spans="1:5">
      <c r="A10739" s="283">
        <v>28538</v>
      </c>
      <c r="B10739" s="176">
        <v>80.599999999999994</v>
      </c>
      <c r="C10739" s="176">
        <v>38.299999999999997</v>
      </c>
      <c r="D10739" s="282">
        <v>114</v>
      </c>
      <c r="E10739" s="265"/>
    </row>
    <row r="10740" spans="1:5">
      <c r="A10740" s="283">
        <v>28539</v>
      </c>
      <c r="B10740" s="176">
        <v>125.6</v>
      </c>
      <c r="C10740" s="176">
        <v>27.7</v>
      </c>
      <c r="D10740" s="282">
        <v>105</v>
      </c>
      <c r="E10740" s="265"/>
    </row>
    <row r="10741" spans="1:5">
      <c r="A10741" s="283">
        <v>28540</v>
      </c>
      <c r="B10741" s="176">
        <v>377.2</v>
      </c>
      <c r="C10741" s="176">
        <v>27.5</v>
      </c>
      <c r="D10741" s="282">
        <v>132</v>
      </c>
      <c r="E10741" s="265"/>
    </row>
    <row r="10742" spans="1:5">
      <c r="A10742" s="283">
        <v>28541</v>
      </c>
      <c r="B10742" s="176">
        <v>1196.7</v>
      </c>
      <c r="C10742" s="176">
        <v>21.9</v>
      </c>
      <c r="D10742" s="282">
        <v>87</v>
      </c>
      <c r="E10742" s="265"/>
    </row>
    <row r="10743" spans="1:5">
      <c r="A10743" s="283">
        <v>28542</v>
      </c>
      <c r="B10743" s="176">
        <v>0</v>
      </c>
      <c r="C10743" s="176">
        <v>0</v>
      </c>
      <c r="D10743" s="282">
        <v>87</v>
      </c>
      <c r="E10743" s="265"/>
    </row>
    <row r="10744" spans="1:5">
      <c r="A10744" s="283">
        <v>28543</v>
      </c>
      <c r="B10744" s="176">
        <v>1330.8</v>
      </c>
      <c r="C10744" s="176">
        <v>20.7</v>
      </c>
      <c r="D10744" s="282">
        <v>87</v>
      </c>
      <c r="E10744" s="265"/>
    </row>
    <row r="10745" spans="1:5">
      <c r="A10745" s="283">
        <v>28544</v>
      </c>
      <c r="B10745" s="176">
        <v>785.6</v>
      </c>
      <c r="C10745" s="176">
        <v>24</v>
      </c>
      <c r="D10745" s="282">
        <v>87</v>
      </c>
      <c r="E10745" s="265"/>
    </row>
    <row r="10746" spans="1:5">
      <c r="A10746" s="283">
        <v>28545</v>
      </c>
      <c r="B10746" s="176">
        <v>0</v>
      </c>
      <c r="C10746" s="176">
        <v>0</v>
      </c>
      <c r="D10746" s="282">
        <v>87</v>
      </c>
      <c r="E10746" s="265"/>
    </row>
    <row r="10747" spans="1:5">
      <c r="A10747" s="283">
        <v>28546</v>
      </c>
      <c r="B10747" s="176">
        <v>642.5</v>
      </c>
      <c r="C10747" s="176">
        <v>26.9</v>
      </c>
      <c r="D10747" s="282">
        <v>146</v>
      </c>
      <c r="E10747" s="265"/>
    </row>
    <row r="10748" spans="1:5">
      <c r="A10748" s="283">
        <v>28547</v>
      </c>
      <c r="B10748" s="176">
        <v>362</v>
      </c>
      <c r="C10748" s="176">
        <v>21.8</v>
      </c>
      <c r="D10748" s="282">
        <v>126</v>
      </c>
      <c r="E10748" s="265"/>
    </row>
    <row r="10749" spans="1:5">
      <c r="A10749" s="283">
        <v>28551</v>
      </c>
      <c r="B10749" s="176">
        <v>121.3</v>
      </c>
      <c r="C10749" s="176">
        <v>39.1</v>
      </c>
      <c r="D10749" s="282">
        <v>95</v>
      </c>
      <c r="E10749" s="265"/>
    </row>
    <row r="10750" spans="1:5">
      <c r="A10750" s="283">
        <v>28552</v>
      </c>
      <c r="B10750" s="176">
        <v>9.9</v>
      </c>
      <c r="C10750" s="176">
        <v>49</v>
      </c>
      <c r="D10750" s="282">
        <v>87</v>
      </c>
      <c r="E10750" s="265"/>
    </row>
    <row r="10751" spans="1:5">
      <c r="A10751" s="283">
        <v>28553</v>
      </c>
      <c r="B10751" s="176">
        <v>278.7</v>
      </c>
      <c r="C10751" s="176">
        <v>49.5</v>
      </c>
      <c r="D10751" s="282">
        <v>96</v>
      </c>
      <c r="E10751" s="265"/>
    </row>
    <row r="10752" spans="1:5">
      <c r="A10752" s="283">
        <v>28554</v>
      </c>
      <c r="B10752" s="176">
        <v>94.6</v>
      </c>
      <c r="C10752" s="176">
        <v>37.299999999999997</v>
      </c>
      <c r="D10752" s="282">
        <v>87</v>
      </c>
      <c r="E10752" s="265"/>
    </row>
    <row r="10753" spans="1:5">
      <c r="A10753" s="283">
        <v>28555</v>
      </c>
      <c r="B10753" s="176">
        <v>26.7</v>
      </c>
      <c r="C10753" s="176">
        <v>36.200000000000003</v>
      </c>
      <c r="D10753" s="282">
        <v>87</v>
      </c>
      <c r="E10753" s="265"/>
    </row>
    <row r="10754" spans="1:5">
      <c r="A10754" s="283">
        <v>28556</v>
      </c>
      <c r="B10754" s="176">
        <v>26.9</v>
      </c>
      <c r="C10754" s="176">
        <v>54.5</v>
      </c>
      <c r="D10754" s="282">
        <v>87</v>
      </c>
      <c r="E10754" s="265"/>
    </row>
    <row r="10755" spans="1:5">
      <c r="A10755" s="283">
        <v>28557</v>
      </c>
      <c r="B10755" s="176">
        <v>955.8</v>
      </c>
      <c r="C10755" s="176">
        <v>46.2</v>
      </c>
      <c r="D10755" s="282">
        <v>118</v>
      </c>
      <c r="E10755" s="265"/>
    </row>
    <row r="10756" spans="1:5">
      <c r="A10756" s="283">
        <v>28560</v>
      </c>
      <c r="B10756" s="176">
        <v>207.4</v>
      </c>
      <c r="C10756" s="176">
        <v>40.700000000000003</v>
      </c>
      <c r="D10756" s="282">
        <v>116</v>
      </c>
      <c r="E10756" s="265"/>
    </row>
    <row r="10757" spans="1:5">
      <c r="A10757" s="283">
        <v>28561</v>
      </c>
      <c r="B10757" s="176">
        <v>0</v>
      </c>
      <c r="C10757" s="176">
        <v>0</v>
      </c>
      <c r="D10757" s="282">
        <v>87</v>
      </c>
      <c r="E10757" s="265"/>
    </row>
    <row r="10758" spans="1:5">
      <c r="A10758" s="283">
        <v>28562</v>
      </c>
      <c r="B10758" s="176">
        <v>206.6</v>
      </c>
      <c r="C10758" s="176">
        <v>43</v>
      </c>
      <c r="D10758" s="282">
        <v>159</v>
      </c>
      <c r="E10758" s="265"/>
    </row>
    <row r="10759" spans="1:5">
      <c r="A10759" s="283">
        <v>28563</v>
      </c>
      <c r="B10759" s="176">
        <v>0</v>
      </c>
      <c r="C10759" s="176">
        <v>0</v>
      </c>
      <c r="D10759" s="282">
        <v>87</v>
      </c>
      <c r="E10759" s="265"/>
    </row>
    <row r="10760" spans="1:5">
      <c r="A10760" s="283">
        <v>28564</v>
      </c>
      <c r="B10760" s="176">
        <v>0</v>
      </c>
      <c r="C10760" s="176">
        <v>0</v>
      </c>
      <c r="D10760" s="282">
        <v>87</v>
      </c>
      <c r="E10760" s="265"/>
    </row>
    <row r="10761" spans="1:5">
      <c r="A10761" s="283">
        <v>28570</v>
      </c>
      <c r="B10761" s="176">
        <v>152</v>
      </c>
      <c r="C10761" s="176">
        <v>40.799999999999997</v>
      </c>
      <c r="D10761" s="282">
        <v>109</v>
      </c>
      <c r="E10761" s="265"/>
    </row>
    <row r="10762" spans="1:5">
      <c r="A10762" s="283">
        <v>28571</v>
      </c>
      <c r="B10762" s="176">
        <v>69.5</v>
      </c>
      <c r="C10762" s="176">
        <v>58</v>
      </c>
      <c r="D10762" s="282">
        <v>145</v>
      </c>
      <c r="E10762" s="265"/>
    </row>
    <row r="10763" spans="1:5">
      <c r="A10763" s="283">
        <v>28572</v>
      </c>
      <c r="B10763" s="176">
        <v>61.7</v>
      </c>
      <c r="C10763" s="176">
        <v>37.4</v>
      </c>
      <c r="D10763" s="282">
        <v>94</v>
      </c>
      <c r="E10763" s="265"/>
    </row>
    <row r="10764" spans="1:5">
      <c r="A10764" s="283">
        <v>28573</v>
      </c>
      <c r="B10764" s="176">
        <v>22.9</v>
      </c>
      <c r="C10764" s="176">
        <v>46.3</v>
      </c>
      <c r="D10764" s="282">
        <v>87</v>
      </c>
      <c r="E10764" s="265"/>
    </row>
    <row r="10765" spans="1:5">
      <c r="A10765" s="283">
        <v>28574</v>
      </c>
      <c r="B10765" s="176">
        <v>124.2</v>
      </c>
      <c r="C10765" s="176">
        <v>30.7</v>
      </c>
      <c r="D10765" s="282">
        <v>95</v>
      </c>
      <c r="E10765" s="265"/>
    </row>
    <row r="10766" spans="1:5">
      <c r="A10766" s="283">
        <v>28575</v>
      </c>
      <c r="B10766" s="176">
        <v>788.7</v>
      </c>
      <c r="C10766" s="176">
        <v>57.5</v>
      </c>
      <c r="D10766" s="282">
        <v>87</v>
      </c>
      <c r="E10766" s="265"/>
    </row>
    <row r="10767" spans="1:5">
      <c r="A10767" s="283">
        <v>28577</v>
      </c>
      <c r="B10767" s="176">
        <v>82.8</v>
      </c>
      <c r="C10767" s="176">
        <v>53.2</v>
      </c>
      <c r="D10767" s="282">
        <v>87</v>
      </c>
      <c r="E10767" s="265"/>
    </row>
    <row r="10768" spans="1:5">
      <c r="A10768" s="283">
        <v>28578</v>
      </c>
      <c r="B10768" s="176">
        <v>92.6</v>
      </c>
      <c r="C10768" s="176">
        <v>30.4</v>
      </c>
      <c r="D10768" s="282">
        <v>87</v>
      </c>
      <c r="E10768" s="265"/>
    </row>
    <row r="10769" spans="1:5">
      <c r="A10769" s="283">
        <v>28579</v>
      </c>
      <c r="B10769" s="176">
        <v>35.9</v>
      </c>
      <c r="C10769" s="176">
        <v>48.1</v>
      </c>
      <c r="D10769" s="282">
        <v>87</v>
      </c>
      <c r="E10769" s="265"/>
    </row>
    <row r="10770" spans="1:5">
      <c r="A10770" s="283">
        <v>28580</v>
      </c>
      <c r="B10770" s="176">
        <v>104.2</v>
      </c>
      <c r="C10770" s="176">
        <v>38.200000000000003</v>
      </c>
      <c r="D10770" s="282">
        <v>87</v>
      </c>
      <c r="E10770" s="265"/>
    </row>
    <row r="10771" spans="1:5">
      <c r="A10771" s="283">
        <v>28581</v>
      </c>
      <c r="B10771" s="176">
        <v>58.2</v>
      </c>
      <c r="C10771" s="176">
        <v>49.2</v>
      </c>
      <c r="D10771" s="282">
        <v>87</v>
      </c>
      <c r="E10771" s="265"/>
    </row>
    <row r="10772" spans="1:5">
      <c r="A10772" s="283">
        <v>28582</v>
      </c>
      <c r="B10772" s="176">
        <v>136.6</v>
      </c>
      <c r="C10772" s="176">
        <v>39.700000000000003</v>
      </c>
      <c r="D10772" s="282">
        <v>87</v>
      </c>
      <c r="E10772" s="265"/>
    </row>
    <row r="10773" spans="1:5">
      <c r="A10773" s="283">
        <v>28583</v>
      </c>
      <c r="B10773" s="176">
        <v>22.3</v>
      </c>
      <c r="C10773" s="176">
        <v>51.6</v>
      </c>
      <c r="D10773" s="282">
        <v>87</v>
      </c>
      <c r="E10773" s="265"/>
    </row>
    <row r="10774" spans="1:5">
      <c r="A10774" s="283">
        <v>28584</v>
      </c>
      <c r="B10774" s="176">
        <v>300.60000000000002</v>
      </c>
      <c r="C10774" s="176">
        <v>42.9</v>
      </c>
      <c r="D10774" s="282">
        <v>95</v>
      </c>
      <c r="E10774" s="265"/>
    </row>
    <row r="10775" spans="1:5">
      <c r="A10775" s="283">
        <v>28585</v>
      </c>
      <c r="B10775" s="176">
        <v>19.899999999999999</v>
      </c>
      <c r="C10775" s="176">
        <v>44.2</v>
      </c>
      <c r="D10775" s="282">
        <v>87</v>
      </c>
      <c r="E10775" s="265"/>
    </row>
    <row r="10776" spans="1:5">
      <c r="A10776" s="283">
        <v>28586</v>
      </c>
      <c r="B10776" s="176">
        <v>53.2</v>
      </c>
      <c r="C10776" s="176">
        <v>37.299999999999997</v>
      </c>
      <c r="D10776" s="282">
        <v>106</v>
      </c>
      <c r="E10776" s="265"/>
    </row>
    <row r="10777" spans="1:5">
      <c r="A10777" s="283">
        <v>28587</v>
      </c>
      <c r="B10777" s="176">
        <v>32.4</v>
      </c>
      <c r="C10777" s="176">
        <v>46.3</v>
      </c>
      <c r="D10777" s="282">
        <v>87</v>
      </c>
      <c r="E10777" s="265"/>
    </row>
    <row r="10778" spans="1:5">
      <c r="A10778" s="283">
        <v>28589</v>
      </c>
      <c r="B10778" s="176">
        <v>231.5</v>
      </c>
      <c r="C10778" s="176">
        <v>46.6</v>
      </c>
      <c r="D10778" s="282">
        <v>87</v>
      </c>
      <c r="E10778" s="265"/>
    </row>
    <row r="10779" spans="1:5">
      <c r="A10779" s="283">
        <v>28590</v>
      </c>
      <c r="B10779" s="176">
        <v>576.20000000000005</v>
      </c>
      <c r="C10779" s="176">
        <v>32.799999999999997</v>
      </c>
      <c r="D10779" s="282">
        <v>126</v>
      </c>
      <c r="E10779" s="265"/>
    </row>
    <row r="10780" spans="1:5">
      <c r="A10780" s="283">
        <v>28594</v>
      </c>
      <c r="B10780" s="176">
        <v>633.79999999999995</v>
      </c>
      <c r="C10780" s="176">
        <v>51.8</v>
      </c>
      <c r="D10780" s="282">
        <v>87</v>
      </c>
      <c r="E10780" s="265"/>
    </row>
    <row r="10781" spans="1:5">
      <c r="A10781" s="283">
        <v>28601</v>
      </c>
      <c r="B10781" s="176">
        <v>1053</v>
      </c>
      <c r="C10781" s="176">
        <v>39.6</v>
      </c>
      <c r="D10781" s="282">
        <v>172</v>
      </c>
      <c r="E10781" s="265"/>
    </row>
    <row r="10782" spans="1:5">
      <c r="A10782" s="283">
        <v>28602</v>
      </c>
      <c r="B10782" s="176">
        <v>387.1</v>
      </c>
      <c r="C10782" s="176">
        <v>39.1</v>
      </c>
      <c r="D10782" s="282">
        <v>136</v>
      </c>
      <c r="E10782" s="265"/>
    </row>
    <row r="10783" spans="1:5">
      <c r="A10783" s="283">
        <v>28603</v>
      </c>
      <c r="B10783" s="176">
        <v>0</v>
      </c>
      <c r="C10783" s="176">
        <v>0</v>
      </c>
      <c r="D10783" s="282">
        <v>87</v>
      </c>
      <c r="E10783" s="265"/>
    </row>
    <row r="10784" spans="1:5">
      <c r="A10784" s="283">
        <v>28604</v>
      </c>
      <c r="B10784" s="176">
        <v>88.7</v>
      </c>
      <c r="C10784" s="176">
        <v>41.3</v>
      </c>
      <c r="D10784" s="282">
        <v>115</v>
      </c>
      <c r="E10784" s="265"/>
    </row>
    <row r="10785" spans="1:5">
      <c r="A10785" s="283">
        <v>28605</v>
      </c>
      <c r="B10785" s="176">
        <v>92.9</v>
      </c>
      <c r="C10785" s="176">
        <v>48.2</v>
      </c>
      <c r="D10785" s="282">
        <v>104</v>
      </c>
      <c r="E10785" s="265"/>
    </row>
    <row r="10786" spans="1:5">
      <c r="A10786" s="283">
        <v>28606</v>
      </c>
      <c r="B10786" s="176">
        <v>49.8</v>
      </c>
      <c r="C10786" s="176">
        <v>42.4</v>
      </c>
      <c r="D10786" s="282">
        <v>87</v>
      </c>
      <c r="E10786" s="265"/>
    </row>
    <row r="10787" spans="1:5">
      <c r="A10787" s="283">
        <v>28607</v>
      </c>
      <c r="B10787" s="176">
        <v>289.89999999999998</v>
      </c>
      <c r="C10787" s="176">
        <v>24.2</v>
      </c>
      <c r="D10787" s="282">
        <v>116</v>
      </c>
      <c r="E10787" s="265"/>
    </row>
    <row r="10788" spans="1:5">
      <c r="A10788" s="283">
        <v>28608</v>
      </c>
      <c r="B10788" s="176">
        <v>140.6</v>
      </c>
      <c r="C10788" s="176">
        <v>36.200000000000003</v>
      </c>
      <c r="D10788" s="282">
        <v>87</v>
      </c>
      <c r="E10788" s="265"/>
    </row>
    <row r="10789" spans="1:5">
      <c r="A10789" s="283">
        <v>28609</v>
      </c>
      <c r="B10789" s="176">
        <v>148.80000000000001</v>
      </c>
      <c r="C10789" s="176">
        <v>42.2</v>
      </c>
      <c r="D10789" s="282">
        <v>87</v>
      </c>
      <c r="E10789" s="265"/>
    </row>
    <row r="10790" spans="1:5">
      <c r="A10790" s="283">
        <v>28610</v>
      </c>
      <c r="B10790" s="176">
        <v>234.5</v>
      </c>
      <c r="C10790" s="176">
        <v>40.299999999999997</v>
      </c>
      <c r="D10790" s="282">
        <v>87</v>
      </c>
      <c r="E10790" s="265"/>
    </row>
    <row r="10791" spans="1:5">
      <c r="A10791" s="283">
        <v>28611</v>
      </c>
      <c r="B10791" s="176">
        <v>16.3</v>
      </c>
      <c r="C10791" s="176">
        <v>44.8</v>
      </c>
      <c r="D10791" s="282">
        <v>87</v>
      </c>
      <c r="E10791" s="265"/>
    </row>
    <row r="10792" spans="1:5">
      <c r="A10792" s="283">
        <v>28612</v>
      </c>
      <c r="B10792" s="176">
        <v>167.7</v>
      </c>
      <c r="C10792" s="176">
        <v>40.700000000000003</v>
      </c>
      <c r="D10792" s="282">
        <v>87</v>
      </c>
      <c r="E10792" s="265"/>
    </row>
    <row r="10793" spans="1:5">
      <c r="A10793" s="283">
        <v>28613</v>
      </c>
      <c r="B10793" s="176">
        <v>563.70000000000005</v>
      </c>
      <c r="C10793" s="176">
        <v>38</v>
      </c>
      <c r="D10793" s="282">
        <v>119</v>
      </c>
      <c r="E10793" s="265"/>
    </row>
    <row r="10794" spans="1:5">
      <c r="A10794" s="283">
        <v>28615</v>
      </c>
      <c r="B10794" s="176">
        <v>34.299999999999997</v>
      </c>
      <c r="C10794" s="176">
        <v>46.8</v>
      </c>
      <c r="D10794" s="282">
        <v>87</v>
      </c>
      <c r="E10794" s="265"/>
    </row>
    <row r="10795" spans="1:5">
      <c r="A10795" s="283">
        <v>28616</v>
      </c>
      <c r="B10795" s="176">
        <v>118.3</v>
      </c>
      <c r="C10795" s="176">
        <v>40.4</v>
      </c>
      <c r="D10795" s="282">
        <v>116</v>
      </c>
      <c r="E10795" s="265"/>
    </row>
    <row r="10796" spans="1:5">
      <c r="A10796" s="283">
        <v>28617</v>
      </c>
      <c r="B10796" s="176">
        <v>63</v>
      </c>
      <c r="C10796" s="176">
        <v>45.4</v>
      </c>
      <c r="D10796" s="282">
        <v>87</v>
      </c>
      <c r="E10796" s="265"/>
    </row>
    <row r="10797" spans="1:5">
      <c r="A10797" s="283">
        <v>28618</v>
      </c>
      <c r="B10797" s="176">
        <v>62.3</v>
      </c>
      <c r="C10797" s="176">
        <v>41.2</v>
      </c>
      <c r="D10797" s="282">
        <v>87</v>
      </c>
      <c r="E10797" s="265"/>
    </row>
    <row r="10798" spans="1:5">
      <c r="A10798" s="283">
        <v>28619</v>
      </c>
      <c r="B10798" s="176">
        <v>0</v>
      </c>
      <c r="C10798" s="176">
        <v>0</v>
      </c>
      <c r="D10798" s="282">
        <v>87</v>
      </c>
      <c r="E10798" s="265"/>
    </row>
    <row r="10799" spans="1:5">
      <c r="A10799" s="283">
        <v>28621</v>
      </c>
      <c r="B10799" s="176">
        <v>155.30000000000001</v>
      </c>
      <c r="C10799" s="176">
        <v>42.1</v>
      </c>
      <c r="D10799" s="282">
        <v>87</v>
      </c>
      <c r="E10799" s="265"/>
    </row>
    <row r="10800" spans="1:5">
      <c r="A10800" s="283">
        <v>28622</v>
      </c>
      <c r="B10800" s="176">
        <v>74.7</v>
      </c>
      <c r="C10800" s="176">
        <v>42.2</v>
      </c>
      <c r="D10800" s="282">
        <v>87</v>
      </c>
      <c r="E10800" s="265"/>
    </row>
    <row r="10801" spans="1:5">
      <c r="A10801" s="283">
        <v>28623</v>
      </c>
      <c r="B10801" s="176">
        <v>47.1</v>
      </c>
      <c r="C10801" s="176">
        <v>43.4</v>
      </c>
      <c r="D10801" s="282">
        <v>87</v>
      </c>
      <c r="E10801" s="265"/>
    </row>
    <row r="10802" spans="1:5">
      <c r="A10802" s="283">
        <v>28624</v>
      </c>
      <c r="B10802" s="176">
        <v>26</v>
      </c>
      <c r="C10802" s="176">
        <v>48.2</v>
      </c>
      <c r="D10802" s="282">
        <v>97</v>
      </c>
      <c r="E10802" s="265"/>
    </row>
    <row r="10803" spans="1:5">
      <c r="A10803" s="283">
        <v>28625</v>
      </c>
      <c r="B10803" s="176">
        <v>180.5</v>
      </c>
      <c r="C10803" s="176">
        <v>39.9</v>
      </c>
      <c r="D10803" s="282">
        <v>113</v>
      </c>
      <c r="E10803" s="265"/>
    </row>
    <row r="10804" spans="1:5">
      <c r="A10804" s="283">
        <v>28626</v>
      </c>
      <c r="B10804" s="176">
        <v>79.900000000000006</v>
      </c>
      <c r="C10804" s="176">
        <v>43.4</v>
      </c>
      <c r="D10804" s="282">
        <v>87</v>
      </c>
      <c r="E10804" s="265"/>
    </row>
    <row r="10805" spans="1:5">
      <c r="A10805" s="283">
        <v>28627</v>
      </c>
      <c r="B10805" s="176">
        <v>40.799999999999997</v>
      </c>
      <c r="C10805" s="176">
        <v>45.8</v>
      </c>
      <c r="D10805" s="282">
        <v>87</v>
      </c>
      <c r="E10805" s="265"/>
    </row>
    <row r="10806" spans="1:5">
      <c r="A10806" s="283">
        <v>28628</v>
      </c>
      <c r="B10806" s="176">
        <v>348.3</v>
      </c>
      <c r="C10806" s="176">
        <v>39.299999999999997</v>
      </c>
      <c r="D10806" s="282">
        <v>87</v>
      </c>
      <c r="E10806" s="265"/>
    </row>
    <row r="10807" spans="1:5">
      <c r="A10807" s="283">
        <v>28629</v>
      </c>
      <c r="B10807" s="176">
        <v>36.700000000000003</v>
      </c>
      <c r="C10807" s="176">
        <v>46.9</v>
      </c>
      <c r="D10807" s="282">
        <v>87</v>
      </c>
      <c r="E10807" s="265"/>
    </row>
    <row r="10808" spans="1:5">
      <c r="A10808" s="283">
        <v>28630</v>
      </c>
      <c r="B10808" s="176">
        <v>331.6</v>
      </c>
      <c r="C10808" s="176">
        <v>40.1</v>
      </c>
      <c r="D10808" s="282">
        <v>93</v>
      </c>
      <c r="E10808" s="265"/>
    </row>
    <row r="10809" spans="1:5">
      <c r="A10809" s="283">
        <v>28631</v>
      </c>
      <c r="B10809" s="176">
        <v>32.4</v>
      </c>
      <c r="C10809" s="176">
        <v>47.9</v>
      </c>
      <c r="D10809" s="282">
        <v>87</v>
      </c>
      <c r="E10809" s="265"/>
    </row>
    <row r="10810" spans="1:5">
      <c r="A10810" s="283">
        <v>28633</v>
      </c>
      <c r="B10810" s="176">
        <v>0</v>
      </c>
      <c r="C10810" s="176">
        <v>0</v>
      </c>
      <c r="D10810" s="282">
        <v>87</v>
      </c>
      <c r="E10810" s="265"/>
    </row>
    <row r="10811" spans="1:5">
      <c r="A10811" s="283">
        <v>28634</v>
      </c>
      <c r="B10811" s="176">
        <v>73.400000000000006</v>
      </c>
      <c r="C10811" s="176">
        <v>39.6</v>
      </c>
      <c r="D10811" s="282">
        <v>87</v>
      </c>
      <c r="E10811" s="265"/>
    </row>
    <row r="10812" spans="1:5">
      <c r="A10812" s="283">
        <v>28635</v>
      </c>
      <c r="B10812" s="176">
        <v>62</v>
      </c>
      <c r="C10812" s="176">
        <v>41</v>
      </c>
      <c r="D10812" s="282">
        <v>87</v>
      </c>
      <c r="E10812" s="265"/>
    </row>
    <row r="10813" spans="1:5">
      <c r="A10813" s="283">
        <v>28636</v>
      </c>
      <c r="B10813" s="176">
        <v>81</v>
      </c>
      <c r="C10813" s="176">
        <v>40.200000000000003</v>
      </c>
      <c r="D10813" s="282">
        <v>87</v>
      </c>
      <c r="E10813" s="265"/>
    </row>
    <row r="10814" spans="1:5">
      <c r="A10814" s="283">
        <v>28637</v>
      </c>
      <c r="B10814" s="176">
        <v>592.79999999999995</v>
      </c>
      <c r="C10814" s="176">
        <v>41.1</v>
      </c>
      <c r="D10814" s="282">
        <v>87</v>
      </c>
      <c r="E10814" s="265"/>
    </row>
    <row r="10815" spans="1:5">
      <c r="A10815" s="283">
        <v>28638</v>
      </c>
      <c r="B10815" s="176">
        <v>544</v>
      </c>
      <c r="C10815" s="176">
        <v>40.4</v>
      </c>
      <c r="D10815" s="282">
        <v>108</v>
      </c>
      <c r="E10815" s="265"/>
    </row>
    <row r="10816" spans="1:5">
      <c r="A10816" s="283">
        <v>28640</v>
      </c>
      <c r="B10816" s="176">
        <v>89.4</v>
      </c>
      <c r="C10816" s="176">
        <v>46.3</v>
      </c>
      <c r="D10816" s="282">
        <v>95</v>
      </c>
      <c r="E10816" s="265"/>
    </row>
    <row r="10817" spans="1:5">
      <c r="A10817" s="283">
        <v>28641</v>
      </c>
      <c r="B10817" s="176">
        <v>10.5</v>
      </c>
      <c r="C10817" s="176">
        <v>48.5</v>
      </c>
      <c r="D10817" s="282">
        <v>87</v>
      </c>
      <c r="E10817" s="265"/>
    </row>
    <row r="10818" spans="1:5">
      <c r="A10818" s="283">
        <v>28642</v>
      </c>
      <c r="B10818" s="176">
        <v>166.3</v>
      </c>
      <c r="C10818" s="176">
        <v>42.7</v>
      </c>
      <c r="D10818" s="282">
        <v>87</v>
      </c>
      <c r="E10818" s="265"/>
    </row>
    <row r="10819" spans="1:5">
      <c r="A10819" s="283">
        <v>28643</v>
      </c>
      <c r="B10819" s="176">
        <v>47.8</v>
      </c>
      <c r="C10819" s="176">
        <v>45.8</v>
      </c>
      <c r="D10819" s="282">
        <v>87</v>
      </c>
      <c r="E10819" s="265"/>
    </row>
    <row r="10820" spans="1:5">
      <c r="A10820" s="283">
        <v>28644</v>
      </c>
      <c r="B10820" s="176">
        <v>30.2</v>
      </c>
      <c r="C10820" s="176">
        <v>47</v>
      </c>
      <c r="D10820" s="282">
        <v>87</v>
      </c>
      <c r="E10820" s="265"/>
    </row>
    <row r="10821" spans="1:5">
      <c r="A10821" s="283">
        <v>28645</v>
      </c>
      <c r="B10821" s="176">
        <v>140.6</v>
      </c>
      <c r="C10821" s="176">
        <v>41.8</v>
      </c>
      <c r="D10821" s="282">
        <v>94</v>
      </c>
      <c r="E10821" s="265"/>
    </row>
    <row r="10822" spans="1:5">
      <c r="A10822" s="283">
        <v>28646</v>
      </c>
      <c r="B10822" s="176">
        <v>0</v>
      </c>
      <c r="C10822" s="176">
        <v>0</v>
      </c>
      <c r="D10822" s="282">
        <v>87</v>
      </c>
      <c r="E10822" s="265"/>
    </row>
    <row r="10823" spans="1:5">
      <c r="A10823" s="283">
        <v>28647</v>
      </c>
      <c r="B10823" s="176">
        <v>11.3</v>
      </c>
      <c r="C10823" s="176">
        <v>45.9</v>
      </c>
      <c r="D10823" s="282">
        <v>87</v>
      </c>
      <c r="E10823" s="265"/>
    </row>
    <row r="10824" spans="1:5">
      <c r="A10824" s="283">
        <v>28649</v>
      </c>
      <c r="B10824" s="176">
        <v>47.8</v>
      </c>
      <c r="C10824" s="176">
        <v>40.799999999999997</v>
      </c>
      <c r="D10824" s="282">
        <v>87</v>
      </c>
      <c r="E10824" s="265"/>
    </row>
    <row r="10825" spans="1:5">
      <c r="A10825" s="283">
        <v>28650</v>
      </c>
      <c r="B10825" s="176">
        <v>253.7</v>
      </c>
      <c r="C10825" s="176">
        <v>39.4</v>
      </c>
      <c r="D10825" s="282">
        <v>116</v>
      </c>
      <c r="E10825" s="265"/>
    </row>
    <row r="10826" spans="1:5">
      <c r="A10826" s="283">
        <v>28651</v>
      </c>
      <c r="B10826" s="176">
        <v>88</v>
      </c>
      <c r="C10826" s="176">
        <v>41.4</v>
      </c>
      <c r="D10826" s="282">
        <v>95</v>
      </c>
      <c r="E10826" s="265"/>
    </row>
    <row r="10827" spans="1:5">
      <c r="A10827" s="283">
        <v>28652</v>
      </c>
      <c r="B10827" s="176">
        <v>0</v>
      </c>
      <c r="C10827" s="176">
        <v>0</v>
      </c>
      <c r="D10827" s="282">
        <v>87</v>
      </c>
      <c r="E10827" s="265"/>
    </row>
    <row r="10828" spans="1:5">
      <c r="A10828" s="283">
        <v>28653</v>
      </c>
      <c r="B10828" s="176">
        <v>46.5</v>
      </c>
      <c r="C10828" s="176">
        <v>48.1</v>
      </c>
      <c r="D10828" s="282">
        <v>87</v>
      </c>
      <c r="E10828" s="265"/>
    </row>
    <row r="10829" spans="1:5">
      <c r="A10829" s="283">
        <v>28654</v>
      </c>
      <c r="B10829" s="176">
        <v>64.900000000000006</v>
      </c>
      <c r="C10829" s="176">
        <v>44.2</v>
      </c>
      <c r="D10829" s="282">
        <v>95</v>
      </c>
      <c r="E10829" s="265"/>
    </row>
    <row r="10830" spans="1:5">
      <c r="A10830" s="283">
        <v>28655</v>
      </c>
      <c r="B10830" s="176">
        <v>199.3</v>
      </c>
      <c r="C10830" s="176">
        <v>40.299999999999997</v>
      </c>
      <c r="D10830" s="282">
        <v>120</v>
      </c>
      <c r="E10830" s="265"/>
    </row>
    <row r="10831" spans="1:5">
      <c r="A10831" s="283">
        <v>28656</v>
      </c>
      <c r="B10831" s="176">
        <v>0</v>
      </c>
      <c r="C10831" s="176">
        <v>0</v>
      </c>
      <c r="D10831" s="282">
        <v>87</v>
      </c>
      <c r="E10831" s="265"/>
    </row>
    <row r="10832" spans="1:5">
      <c r="A10832" s="283">
        <v>28657</v>
      </c>
      <c r="B10832" s="176">
        <v>60.7</v>
      </c>
      <c r="C10832" s="176">
        <v>43.6</v>
      </c>
      <c r="D10832" s="282">
        <v>95</v>
      </c>
      <c r="E10832" s="265"/>
    </row>
    <row r="10833" spans="1:5">
      <c r="A10833" s="283">
        <v>28658</v>
      </c>
      <c r="B10833" s="176">
        <v>360.2</v>
      </c>
      <c r="C10833" s="176">
        <v>38.9</v>
      </c>
      <c r="D10833" s="282">
        <v>114</v>
      </c>
      <c r="E10833" s="265"/>
    </row>
    <row r="10834" spans="1:5">
      <c r="A10834" s="283">
        <v>28659</v>
      </c>
      <c r="B10834" s="176">
        <v>185.4</v>
      </c>
      <c r="C10834" s="176">
        <v>41.4</v>
      </c>
      <c r="D10834" s="282">
        <v>121</v>
      </c>
      <c r="E10834" s="265"/>
    </row>
    <row r="10835" spans="1:5">
      <c r="A10835" s="283">
        <v>28660</v>
      </c>
      <c r="B10835" s="176">
        <v>66.599999999999994</v>
      </c>
      <c r="C10835" s="176">
        <v>40.4</v>
      </c>
      <c r="D10835" s="282">
        <v>87</v>
      </c>
      <c r="E10835" s="265"/>
    </row>
    <row r="10836" spans="1:5">
      <c r="A10836" s="283">
        <v>28661</v>
      </c>
      <c r="B10836" s="176">
        <v>0</v>
      </c>
      <c r="C10836" s="176">
        <v>0</v>
      </c>
      <c r="D10836" s="282">
        <v>87</v>
      </c>
      <c r="E10836" s="265"/>
    </row>
    <row r="10837" spans="1:5">
      <c r="A10837" s="283">
        <v>28662</v>
      </c>
      <c r="B10837" s="176">
        <v>0</v>
      </c>
      <c r="C10837" s="176">
        <v>0</v>
      </c>
      <c r="D10837" s="282">
        <v>87</v>
      </c>
      <c r="E10837" s="265"/>
    </row>
    <row r="10838" spans="1:5">
      <c r="A10838" s="283">
        <v>28663</v>
      </c>
      <c r="B10838" s="176">
        <v>30.5</v>
      </c>
      <c r="C10838" s="176">
        <v>48.7</v>
      </c>
      <c r="D10838" s="282">
        <v>87</v>
      </c>
      <c r="E10838" s="265"/>
    </row>
    <row r="10839" spans="1:5">
      <c r="A10839" s="283">
        <v>28664</v>
      </c>
      <c r="B10839" s="176">
        <v>109.4</v>
      </c>
      <c r="C10839" s="176">
        <v>41.3</v>
      </c>
      <c r="D10839" s="282">
        <v>87</v>
      </c>
      <c r="E10839" s="265"/>
    </row>
    <row r="10840" spans="1:5">
      <c r="A10840" s="283">
        <v>28665</v>
      </c>
      <c r="B10840" s="176">
        <v>37.200000000000003</v>
      </c>
      <c r="C10840" s="176">
        <v>44.5</v>
      </c>
      <c r="D10840" s="282">
        <v>87</v>
      </c>
      <c r="E10840" s="265"/>
    </row>
    <row r="10841" spans="1:5">
      <c r="A10841" s="283">
        <v>28666</v>
      </c>
      <c r="B10841" s="176">
        <v>132.6</v>
      </c>
      <c r="C10841" s="176">
        <v>39</v>
      </c>
      <c r="D10841" s="282">
        <v>87</v>
      </c>
      <c r="E10841" s="265"/>
    </row>
    <row r="10842" spans="1:5">
      <c r="A10842" s="283">
        <v>28667</v>
      </c>
      <c r="B10842" s="176">
        <v>0</v>
      </c>
      <c r="C10842" s="176">
        <v>0</v>
      </c>
      <c r="D10842" s="282">
        <v>87</v>
      </c>
      <c r="E10842" s="265"/>
    </row>
    <row r="10843" spans="1:5">
      <c r="A10843" s="283">
        <v>28668</v>
      </c>
      <c r="B10843" s="176">
        <v>40.4</v>
      </c>
      <c r="C10843" s="176">
        <v>48.8</v>
      </c>
      <c r="D10843" s="282">
        <v>87</v>
      </c>
      <c r="E10843" s="265"/>
    </row>
    <row r="10844" spans="1:5">
      <c r="A10844" s="283">
        <v>28669</v>
      </c>
      <c r="B10844" s="176">
        <v>81.599999999999994</v>
      </c>
      <c r="C10844" s="176">
        <v>41.3</v>
      </c>
      <c r="D10844" s="282">
        <v>87</v>
      </c>
      <c r="E10844" s="265"/>
    </row>
    <row r="10845" spans="1:5">
      <c r="A10845" s="283">
        <v>28670</v>
      </c>
      <c r="B10845" s="176">
        <v>79.099999999999994</v>
      </c>
      <c r="C10845" s="176">
        <v>43.5</v>
      </c>
      <c r="D10845" s="282">
        <v>87</v>
      </c>
      <c r="E10845" s="265"/>
    </row>
    <row r="10846" spans="1:5">
      <c r="A10846" s="283">
        <v>28671</v>
      </c>
      <c r="B10846" s="176">
        <v>0</v>
      </c>
      <c r="C10846" s="176">
        <v>0</v>
      </c>
      <c r="D10846" s="282">
        <v>87</v>
      </c>
      <c r="E10846" s="265"/>
    </row>
    <row r="10847" spans="1:5">
      <c r="A10847" s="283">
        <v>28672</v>
      </c>
      <c r="B10847" s="176">
        <v>40.9</v>
      </c>
      <c r="C10847" s="176">
        <v>45.9</v>
      </c>
      <c r="D10847" s="282">
        <v>87</v>
      </c>
      <c r="E10847" s="265"/>
    </row>
    <row r="10848" spans="1:5">
      <c r="A10848" s="283">
        <v>28673</v>
      </c>
      <c r="B10848" s="176">
        <v>211.4</v>
      </c>
      <c r="C10848" s="176">
        <v>44.3</v>
      </c>
      <c r="D10848" s="282">
        <v>87</v>
      </c>
      <c r="E10848" s="265"/>
    </row>
    <row r="10849" spans="1:5">
      <c r="A10849" s="283">
        <v>28675</v>
      </c>
      <c r="B10849" s="176">
        <v>61.1</v>
      </c>
      <c r="C10849" s="176">
        <v>45.4</v>
      </c>
      <c r="D10849" s="282">
        <v>87</v>
      </c>
      <c r="E10849" s="265"/>
    </row>
    <row r="10850" spans="1:5">
      <c r="A10850" s="283">
        <v>28676</v>
      </c>
      <c r="B10850" s="176">
        <v>105.8</v>
      </c>
      <c r="C10850" s="176">
        <v>43.7</v>
      </c>
      <c r="D10850" s="282">
        <v>95</v>
      </c>
      <c r="E10850" s="265"/>
    </row>
    <row r="10851" spans="1:5">
      <c r="A10851" s="283">
        <v>28677</v>
      </c>
      <c r="B10851" s="176">
        <v>387</v>
      </c>
      <c r="C10851" s="176">
        <v>38.6</v>
      </c>
      <c r="D10851" s="282">
        <v>133</v>
      </c>
      <c r="E10851" s="265"/>
    </row>
    <row r="10852" spans="1:5">
      <c r="A10852" s="283">
        <v>28678</v>
      </c>
      <c r="B10852" s="176">
        <v>143.1</v>
      </c>
      <c r="C10852" s="176">
        <v>37.4</v>
      </c>
      <c r="D10852" s="282">
        <v>87</v>
      </c>
      <c r="E10852" s="265"/>
    </row>
    <row r="10853" spans="1:5">
      <c r="A10853" s="283">
        <v>28679</v>
      </c>
      <c r="B10853" s="176">
        <v>73.599999999999994</v>
      </c>
      <c r="C10853" s="176">
        <v>43.8</v>
      </c>
      <c r="D10853" s="282">
        <v>127</v>
      </c>
      <c r="E10853" s="265"/>
    </row>
    <row r="10854" spans="1:5">
      <c r="A10854" s="283">
        <v>28680</v>
      </c>
      <c r="B10854" s="176">
        <v>278.8</v>
      </c>
      <c r="C10854" s="176">
        <v>47.7</v>
      </c>
      <c r="D10854" s="282">
        <v>87</v>
      </c>
      <c r="E10854" s="265"/>
    </row>
    <row r="10855" spans="1:5">
      <c r="A10855" s="283">
        <v>28681</v>
      </c>
      <c r="B10855" s="176">
        <v>154</v>
      </c>
      <c r="C10855" s="176">
        <v>40.9</v>
      </c>
      <c r="D10855" s="282">
        <v>87</v>
      </c>
      <c r="E10855" s="265"/>
    </row>
    <row r="10856" spans="1:5">
      <c r="A10856" s="283">
        <v>28682</v>
      </c>
      <c r="B10856" s="176">
        <v>422.9</v>
      </c>
      <c r="C10856" s="176">
        <v>49.1</v>
      </c>
      <c r="D10856" s="282">
        <v>97</v>
      </c>
      <c r="E10856" s="265"/>
    </row>
    <row r="10857" spans="1:5">
      <c r="A10857" s="283">
        <v>28683</v>
      </c>
      <c r="B10857" s="176">
        <v>57.2</v>
      </c>
      <c r="C10857" s="176">
        <v>44.3</v>
      </c>
      <c r="D10857" s="282">
        <v>87</v>
      </c>
      <c r="E10857" s="265"/>
    </row>
    <row r="10858" spans="1:5">
      <c r="A10858" s="283">
        <v>28684</v>
      </c>
      <c r="B10858" s="176">
        <v>63.7</v>
      </c>
      <c r="C10858" s="176">
        <v>43.8</v>
      </c>
      <c r="D10858" s="282">
        <v>97</v>
      </c>
      <c r="E10858" s="265"/>
    </row>
    <row r="10859" spans="1:5">
      <c r="A10859" s="283">
        <v>28685</v>
      </c>
      <c r="B10859" s="176">
        <v>37.200000000000003</v>
      </c>
      <c r="C10859" s="176">
        <v>41.8</v>
      </c>
      <c r="D10859" s="282">
        <v>87</v>
      </c>
      <c r="E10859" s="265"/>
    </row>
    <row r="10860" spans="1:5">
      <c r="A10860" s="283">
        <v>28687</v>
      </c>
      <c r="B10860" s="176">
        <v>0</v>
      </c>
      <c r="C10860" s="176">
        <v>0</v>
      </c>
      <c r="D10860" s="282">
        <v>87</v>
      </c>
      <c r="E10860" s="265"/>
    </row>
    <row r="10861" spans="1:5">
      <c r="A10861" s="283">
        <v>28688</v>
      </c>
      <c r="B10861" s="176">
        <v>0</v>
      </c>
      <c r="C10861" s="176">
        <v>0</v>
      </c>
      <c r="D10861" s="282">
        <v>87</v>
      </c>
      <c r="E10861" s="265"/>
    </row>
    <row r="10862" spans="1:5">
      <c r="A10862" s="283">
        <v>28689</v>
      </c>
      <c r="B10862" s="176">
        <v>54.7</v>
      </c>
      <c r="C10862" s="176">
        <v>43.5</v>
      </c>
      <c r="D10862" s="282">
        <v>87</v>
      </c>
      <c r="E10862" s="265"/>
    </row>
    <row r="10863" spans="1:5">
      <c r="A10863" s="283">
        <v>28690</v>
      </c>
      <c r="B10863" s="176">
        <v>408.1</v>
      </c>
      <c r="C10863" s="176">
        <v>44.1</v>
      </c>
      <c r="D10863" s="282">
        <v>95</v>
      </c>
      <c r="E10863" s="265"/>
    </row>
    <row r="10864" spans="1:5">
      <c r="A10864" s="283">
        <v>28691</v>
      </c>
      <c r="B10864" s="176">
        <v>46.1</v>
      </c>
      <c r="C10864" s="176">
        <v>52</v>
      </c>
      <c r="D10864" s="282">
        <v>116</v>
      </c>
      <c r="E10864" s="265"/>
    </row>
    <row r="10865" spans="1:5">
      <c r="A10865" s="283">
        <v>28692</v>
      </c>
      <c r="B10865" s="176">
        <v>124.6</v>
      </c>
      <c r="C10865" s="176">
        <v>39.5</v>
      </c>
      <c r="D10865" s="282">
        <v>87</v>
      </c>
      <c r="E10865" s="265"/>
    </row>
    <row r="10866" spans="1:5">
      <c r="A10866" s="283">
        <v>28693</v>
      </c>
      <c r="B10866" s="176">
        <v>54.1</v>
      </c>
      <c r="C10866" s="176">
        <v>44.2</v>
      </c>
      <c r="D10866" s="282">
        <v>87</v>
      </c>
      <c r="E10866" s="265"/>
    </row>
    <row r="10867" spans="1:5">
      <c r="A10867" s="283">
        <v>28694</v>
      </c>
      <c r="B10867" s="176">
        <v>102.2</v>
      </c>
      <c r="C10867" s="176">
        <v>44.8</v>
      </c>
      <c r="D10867" s="282">
        <v>87</v>
      </c>
      <c r="E10867" s="265"/>
    </row>
    <row r="10868" spans="1:5">
      <c r="A10868" s="283">
        <v>28697</v>
      </c>
      <c r="B10868" s="176">
        <v>178.7</v>
      </c>
      <c r="C10868" s="176">
        <v>42.9</v>
      </c>
      <c r="D10868" s="282">
        <v>95</v>
      </c>
      <c r="E10868" s="265"/>
    </row>
    <row r="10869" spans="1:5">
      <c r="A10869" s="283">
        <v>28698</v>
      </c>
      <c r="B10869" s="176">
        <v>74.3</v>
      </c>
      <c r="C10869" s="176">
        <v>41.3</v>
      </c>
      <c r="D10869" s="282">
        <v>87</v>
      </c>
      <c r="E10869" s="265"/>
    </row>
    <row r="10870" spans="1:5">
      <c r="A10870" s="283">
        <v>28699</v>
      </c>
      <c r="B10870" s="176">
        <v>115</v>
      </c>
      <c r="C10870" s="176">
        <v>40.700000000000003</v>
      </c>
      <c r="D10870" s="282">
        <v>87</v>
      </c>
      <c r="E10870" s="265"/>
    </row>
    <row r="10871" spans="1:5">
      <c r="A10871" s="283">
        <v>28701</v>
      </c>
      <c r="B10871" s="176">
        <v>228.3</v>
      </c>
      <c r="C10871" s="176">
        <v>40.1</v>
      </c>
      <c r="D10871" s="282">
        <v>87</v>
      </c>
      <c r="E10871" s="265"/>
    </row>
    <row r="10872" spans="1:5">
      <c r="A10872" s="283">
        <v>28702</v>
      </c>
      <c r="B10872" s="176">
        <v>33.1</v>
      </c>
      <c r="C10872" s="176">
        <v>43.8</v>
      </c>
      <c r="D10872" s="282">
        <v>87</v>
      </c>
      <c r="E10872" s="265"/>
    </row>
    <row r="10873" spans="1:5">
      <c r="A10873" s="283">
        <v>28704</v>
      </c>
      <c r="B10873" s="176">
        <v>561.4</v>
      </c>
      <c r="C10873" s="176">
        <v>39.799999999999997</v>
      </c>
      <c r="D10873" s="282">
        <v>125</v>
      </c>
      <c r="E10873" s="265"/>
    </row>
    <row r="10874" spans="1:5">
      <c r="A10874" s="283">
        <v>28705</v>
      </c>
      <c r="B10874" s="176">
        <v>44.4</v>
      </c>
      <c r="C10874" s="176">
        <v>46.9</v>
      </c>
      <c r="D10874" s="282">
        <v>97</v>
      </c>
      <c r="E10874" s="265"/>
    </row>
    <row r="10875" spans="1:5">
      <c r="A10875" s="283">
        <v>28707</v>
      </c>
      <c r="B10875" s="176">
        <v>40.200000000000003</v>
      </c>
      <c r="C10875" s="176">
        <v>46.1</v>
      </c>
      <c r="D10875" s="282">
        <v>97</v>
      </c>
      <c r="E10875" s="265"/>
    </row>
    <row r="10876" spans="1:5">
      <c r="A10876" s="283">
        <v>28708</v>
      </c>
      <c r="B10876" s="176">
        <v>16.3</v>
      </c>
      <c r="C10876" s="176">
        <v>42.3</v>
      </c>
      <c r="D10876" s="282">
        <v>87</v>
      </c>
      <c r="E10876" s="265"/>
    </row>
    <row r="10877" spans="1:5">
      <c r="A10877" s="283">
        <v>28709</v>
      </c>
      <c r="B10877" s="176">
        <v>42.9</v>
      </c>
      <c r="C10877" s="176">
        <v>44.6</v>
      </c>
      <c r="D10877" s="282">
        <v>111</v>
      </c>
      <c r="E10877" s="265"/>
    </row>
    <row r="10878" spans="1:5">
      <c r="A10878" s="283">
        <v>28710</v>
      </c>
      <c r="B10878" s="176">
        <v>0</v>
      </c>
      <c r="C10878" s="176">
        <v>0</v>
      </c>
      <c r="D10878" s="282">
        <v>87</v>
      </c>
      <c r="E10878" s="265"/>
    </row>
    <row r="10879" spans="1:5">
      <c r="A10879" s="283">
        <v>28711</v>
      </c>
      <c r="B10879" s="176">
        <v>162.80000000000001</v>
      </c>
      <c r="C10879" s="176">
        <v>45.2</v>
      </c>
      <c r="D10879" s="282">
        <v>165</v>
      </c>
      <c r="E10879" s="265"/>
    </row>
    <row r="10880" spans="1:5">
      <c r="A10880" s="283">
        <v>28712</v>
      </c>
      <c r="B10880" s="176">
        <v>142.80000000000001</v>
      </c>
      <c r="C10880" s="176">
        <v>49.5</v>
      </c>
      <c r="D10880" s="282">
        <v>141</v>
      </c>
      <c r="E10880" s="265"/>
    </row>
    <row r="10881" spans="1:5">
      <c r="A10881" s="283">
        <v>28713</v>
      </c>
      <c r="B10881" s="176">
        <v>63.3</v>
      </c>
      <c r="C10881" s="176">
        <v>44.9</v>
      </c>
      <c r="D10881" s="282">
        <v>112</v>
      </c>
      <c r="E10881" s="265"/>
    </row>
    <row r="10882" spans="1:5">
      <c r="A10882" s="283">
        <v>28714</v>
      </c>
      <c r="B10882" s="176">
        <v>58.5</v>
      </c>
      <c r="C10882" s="176">
        <v>45.6</v>
      </c>
      <c r="D10882" s="282">
        <v>115</v>
      </c>
      <c r="E10882" s="265"/>
    </row>
    <row r="10883" spans="1:5">
      <c r="A10883" s="283">
        <v>28715</v>
      </c>
      <c r="B10883" s="176">
        <v>343</v>
      </c>
      <c r="C10883" s="176">
        <v>40.200000000000003</v>
      </c>
      <c r="D10883" s="282">
        <v>116</v>
      </c>
      <c r="E10883" s="265"/>
    </row>
    <row r="10884" spans="1:5">
      <c r="A10884" s="283">
        <v>28716</v>
      </c>
      <c r="B10884" s="176">
        <v>126.4</v>
      </c>
      <c r="C10884" s="176">
        <v>42.8</v>
      </c>
      <c r="D10884" s="282">
        <v>108</v>
      </c>
      <c r="E10884" s="265"/>
    </row>
    <row r="10885" spans="1:5">
      <c r="A10885" s="283">
        <v>28717</v>
      </c>
      <c r="B10885" s="176">
        <v>28.3</v>
      </c>
      <c r="C10885" s="176">
        <v>54.6</v>
      </c>
      <c r="D10885" s="282">
        <v>115</v>
      </c>
      <c r="E10885" s="265"/>
    </row>
    <row r="10886" spans="1:5">
      <c r="A10886" s="283">
        <v>28718</v>
      </c>
      <c r="B10886" s="176">
        <v>45.5</v>
      </c>
      <c r="C10886" s="176">
        <v>53.5</v>
      </c>
      <c r="D10886" s="282">
        <v>87</v>
      </c>
      <c r="E10886" s="265"/>
    </row>
    <row r="10887" spans="1:5">
      <c r="A10887" s="283">
        <v>28719</v>
      </c>
      <c r="B10887" s="176">
        <v>112.4</v>
      </c>
      <c r="C10887" s="176">
        <v>32.299999999999997</v>
      </c>
      <c r="D10887" s="282">
        <v>104</v>
      </c>
      <c r="E10887" s="265"/>
    </row>
    <row r="10888" spans="1:5">
      <c r="A10888" s="283">
        <v>28720</v>
      </c>
      <c r="B10888" s="176">
        <v>30.3</v>
      </c>
      <c r="C10888" s="176">
        <v>58.1</v>
      </c>
      <c r="D10888" s="282">
        <v>87</v>
      </c>
      <c r="E10888" s="265"/>
    </row>
    <row r="10889" spans="1:5">
      <c r="A10889" s="283">
        <v>28721</v>
      </c>
      <c r="B10889" s="176">
        <v>91.6</v>
      </c>
      <c r="C10889" s="176">
        <v>43</v>
      </c>
      <c r="D10889" s="282">
        <v>102</v>
      </c>
      <c r="E10889" s="265"/>
    </row>
    <row r="10890" spans="1:5">
      <c r="A10890" s="283">
        <v>28722</v>
      </c>
      <c r="B10890" s="176">
        <v>111.3</v>
      </c>
      <c r="C10890" s="176">
        <v>50.1</v>
      </c>
      <c r="D10890" s="282">
        <v>102</v>
      </c>
      <c r="E10890" s="265"/>
    </row>
    <row r="10891" spans="1:5">
      <c r="A10891" s="283">
        <v>28723</v>
      </c>
      <c r="B10891" s="176">
        <v>99.1</v>
      </c>
      <c r="C10891" s="176">
        <v>23.8</v>
      </c>
      <c r="D10891" s="282">
        <v>144</v>
      </c>
      <c r="E10891" s="265"/>
    </row>
    <row r="10892" spans="1:5">
      <c r="A10892" s="283">
        <v>28724</v>
      </c>
      <c r="B10892" s="176">
        <v>0</v>
      </c>
      <c r="C10892" s="176">
        <v>0</v>
      </c>
      <c r="D10892" s="282">
        <v>87</v>
      </c>
      <c r="E10892" s="265"/>
    </row>
    <row r="10893" spans="1:5">
      <c r="A10893" s="283">
        <v>28725</v>
      </c>
      <c r="B10893" s="176">
        <v>0</v>
      </c>
      <c r="C10893" s="176">
        <v>0</v>
      </c>
      <c r="D10893" s="282">
        <v>87</v>
      </c>
      <c r="E10893" s="265"/>
    </row>
    <row r="10894" spans="1:5">
      <c r="A10894" s="283">
        <v>28726</v>
      </c>
      <c r="B10894" s="176">
        <v>821.5</v>
      </c>
      <c r="C10894" s="176">
        <v>36.6</v>
      </c>
      <c r="D10894" s="282">
        <v>87</v>
      </c>
      <c r="E10894" s="265"/>
    </row>
    <row r="10895" spans="1:5">
      <c r="A10895" s="283">
        <v>28727</v>
      </c>
      <c r="B10895" s="176">
        <v>0</v>
      </c>
      <c r="C10895" s="176">
        <v>0</v>
      </c>
      <c r="D10895" s="282">
        <v>87</v>
      </c>
      <c r="E10895" s="265"/>
    </row>
    <row r="10896" spans="1:5">
      <c r="A10896" s="283">
        <v>28728</v>
      </c>
      <c r="B10896" s="176">
        <v>766.4</v>
      </c>
      <c r="C10896" s="176">
        <v>43.6</v>
      </c>
      <c r="D10896" s="282">
        <v>87</v>
      </c>
      <c r="E10896" s="265"/>
    </row>
    <row r="10897" spans="1:5">
      <c r="A10897" s="283">
        <v>28729</v>
      </c>
      <c r="B10897" s="176">
        <v>507.5</v>
      </c>
      <c r="C10897" s="176">
        <v>49.3</v>
      </c>
      <c r="D10897" s="282">
        <v>95</v>
      </c>
      <c r="E10897" s="265"/>
    </row>
    <row r="10898" spans="1:5">
      <c r="A10898" s="283">
        <v>28730</v>
      </c>
      <c r="B10898" s="176">
        <v>184.8</v>
      </c>
      <c r="C10898" s="176">
        <v>43.9</v>
      </c>
      <c r="D10898" s="282">
        <v>113</v>
      </c>
      <c r="E10898" s="265"/>
    </row>
    <row r="10899" spans="1:5">
      <c r="A10899" s="283">
        <v>28731</v>
      </c>
      <c r="B10899" s="176">
        <v>280.3</v>
      </c>
      <c r="C10899" s="176">
        <v>45.5</v>
      </c>
      <c r="D10899" s="282">
        <v>119</v>
      </c>
      <c r="E10899" s="265"/>
    </row>
    <row r="10900" spans="1:5">
      <c r="A10900" s="283">
        <v>28732</v>
      </c>
      <c r="B10900" s="176">
        <v>397.4</v>
      </c>
      <c r="C10900" s="176">
        <v>40.9</v>
      </c>
      <c r="D10900" s="282">
        <v>130</v>
      </c>
      <c r="E10900" s="265"/>
    </row>
    <row r="10901" spans="1:5">
      <c r="A10901" s="283">
        <v>28733</v>
      </c>
      <c r="B10901" s="176">
        <v>12.1</v>
      </c>
      <c r="C10901" s="176">
        <v>48.2</v>
      </c>
      <c r="D10901" s="282">
        <v>87</v>
      </c>
      <c r="E10901" s="265"/>
    </row>
    <row r="10902" spans="1:5">
      <c r="A10902" s="283">
        <v>28734</v>
      </c>
      <c r="B10902" s="176">
        <v>89.8</v>
      </c>
      <c r="C10902" s="176">
        <v>46.6</v>
      </c>
      <c r="D10902" s="282">
        <v>115</v>
      </c>
      <c r="E10902" s="265"/>
    </row>
    <row r="10903" spans="1:5">
      <c r="A10903" s="283">
        <v>28735</v>
      </c>
      <c r="B10903" s="176">
        <v>49.7</v>
      </c>
      <c r="C10903" s="176">
        <v>47.9</v>
      </c>
      <c r="D10903" s="282">
        <v>87</v>
      </c>
      <c r="E10903" s="265"/>
    </row>
    <row r="10904" spans="1:5">
      <c r="A10904" s="283">
        <v>28736</v>
      </c>
      <c r="B10904" s="176">
        <v>41.6</v>
      </c>
      <c r="C10904" s="176">
        <v>45.6</v>
      </c>
      <c r="D10904" s="282">
        <v>87</v>
      </c>
      <c r="E10904" s="265"/>
    </row>
    <row r="10905" spans="1:5">
      <c r="A10905" s="283">
        <v>28737</v>
      </c>
      <c r="B10905" s="176">
        <v>76.2</v>
      </c>
      <c r="C10905" s="176">
        <v>42.1</v>
      </c>
      <c r="D10905" s="282">
        <v>87</v>
      </c>
      <c r="E10905" s="265"/>
    </row>
    <row r="10906" spans="1:5">
      <c r="A10906" s="283">
        <v>28738</v>
      </c>
      <c r="B10906" s="176">
        <v>1924.7</v>
      </c>
      <c r="C10906" s="176">
        <v>39.5</v>
      </c>
      <c r="D10906" s="282">
        <v>87</v>
      </c>
      <c r="E10906" s="265"/>
    </row>
    <row r="10907" spans="1:5">
      <c r="A10907" s="283">
        <v>28739</v>
      </c>
      <c r="B10907" s="176">
        <v>337.1</v>
      </c>
      <c r="C10907" s="176">
        <v>51.3</v>
      </c>
      <c r="D10907" s="282">
        <v>109</v>
      </c>
      <c r="E10907" s="265"/>
    </row>
    <row r="10908" spans="1:5">
      <c r="A10908" s="283">
        <v>28740</v>
      </c>
      <c r="B10908" s="176">
        <v>45.4</v>
      </c>
      <c r="C10908" s="176">
        <v>45.3</v>
      </c>
      <c r="D10908" s="282">
        <v>87</v>
      </c>
      <c r="E10908" s="265"/>
    </row>
    <row r="10909" spans="1:5">
      <c r="A10909" s="283">
        <v>28741</v>
      </c>
      <c r="B10909" s="176">
        <v>42.7</v>
      </c>
      <c r="C10909" s="176">
        <v>55.4</v>
      </c>
      <c r="D10909" s="282">
        <v>103</v>
      </c>
      <c r="E10909" s="265"/>
    </row>
    <row r="10910" spans="1:5">
      <c r="A10910" s="283">
        <v>28742</v>
      </c>
      <c r="B10910" s="176">
        <v>314.10000000000002</v>
      </c>
      <c r="C10910" s="176">
        <v>48.3</v>
      </c>
      <c r="D10910" s="282">
        <v>122</v>
      </c>
      <c r="E10910" s="265"/>
    </row>
    <row r="10911" spans="1:5">
      <c r="A10911" s="283">
        <v>28743</v>
      </c>
      <c r="B10911" s="176">
        <v>18.5</v>
      </c>
      <c r="C10911" s="176">
        <v>47.3</v>
      </c>
      <c r="D10911" s="282">
        <v>87</v>
      </c>
      <c r="E10911" s="265"/>
    </row>
    <row r="10912" spans="1:5">
      <c r="A10912" s="283">
        <v>28744</v>
      </c>
      <c r="B10912" s="176">
        <v>0</v>
      </c>
      <c r="C10912" s="176">
        <v>0</v>
      </c>
      <c r="D10912" s="282">
        <v>87</v>
      </c>
      <c r="E10912" s="265"/>
    </row>
    <row r="10913" spans="1:5">
      <c r="A10913" s="283">
        <v>28745</v>
      </c>
      <c r="B10913" s="176">
        <v>600.20000000000005</v>
      </c>
      <c r="C10913" s="176">
        <v>56.3</v>
      </c>
      <c r="D10913" s="282">
        <v>87</v>
      </c>
      <c r="E10913" s="265"/>
    </row>
    <row r="10914" spans="1:5">
      <c r="A10914" s="283">
        <v>28746</v>
      </c>
      <c r="B10914" s="176">
        <v>42</v>
      </c>
      <c r="C10914" s="176">
        <v>54.8</v>
      </c>
      <c r="D10914" s="282">
        <v>87</v>
      </c>
      <c r="E10914" s="265"/>
    </row>
    <row r="10915" spans="1:5">
      <c r="A10915" s="283">
        <v>28747</v>
      </c>
      <c r="B10915" s="176">
        <v>36.1</v>
      </c>
      <c r="C10915" s="176">
        <v>47.3</v>
      </c>
      <c r="D10915" s="282">
        <v>87</v>
      </c>
      <c r="E10915" s="265"/>
    </row>
    <row r="10916" spans="1:5">
      <c r="A10916" s="283">
        <v>28748</v>
      </c>
      <c r="B10916" s="176">
        <v>142.4</v>
      </c>
      <c r="C10916" s="176">
        <v>40.200000000000003</v>
      </c>
      <c r="D10916" s="282">
        <v>87</v>
      </c>
      <c r="E10916" s="265"/>
    </row>
    <row r="10917" spans="1:5">
      <c r="A10917" s="283">
        <v>28749</v>
      </c>
      <c r="B10917" s="176">
        <v>17.899999999999999</v>
      </c>
      <c r="C10917" s="176">
        <v>48.4</v>
      </c>
      <c r="D10917" s="282">
        <v>87</v>
      </c>
      <c r="E10917" s="265"/>
    </row>
    <row r="10918" spans="1:5">
      <c r="A10918" s="283">
        <v>28750</v>
      </c>
      <c r="B10918" s="176">
        <v>0</v>
      </c>
      <c r="C10918" s="176">
        <v>0</v>
      </c>
      <c r="D10918" s="282">
        <v>87</v>
      </c>
      <c r="E10918" s="265"/>
    </row>
    <row r="10919" spans="1:5">
      <c r="A10919" s="283">
        <v>28751</v>
      </c>
      <c r="B10919" s="176">
        <v>90.1</v>
      </c>
      <c r="C10919" s="176">
        <v>53.3</v>
      </c>
      <c r="D10919" s="282">
        <v>95</v>
      </c>
      <c r="E10919" s="265"/>
    </row>
    <row r="10920" spans="1:5">
      <c r="A10920" s="283">
        <v>28752</v>
      </c>
      <c r="B10920" s="176">
        <v>117.4</v>
      </c>
      <c r="C10920" s="176">
        <v>40.9</v>
      </c>
      <c r="D10920" s="282">
        <v>112</v>
      </c>
      <c r="E10920" s="265"/>
    </row>
    <row r="10921" spans="1:5">
      <c r="A10921" s="283">
        <v>28753</v>
      </c>
      <c r="B10921" s="176">
        <v>44</v>
      </c>
      <c r="C10921" s="176">
        <v>43.3</v>
      </c>
      <c r="D10921" s="282">
        <v>94</v>
      </c>
      <c r="E10921" s="265"/>
    </row>
    <row r="10922" spans="1:5">
      <c r="A10922" s="283">
        <v>28754</v>
      </c>
      <c r="B10922" s="176">
        <v>82.3</v>
      </c>
      <c r="C10922" s="176">
        <v>41.7</v>
      </c>
      <c r="D10922" s="282">
        <v>149</v>
      </c>
      <c r="E10922" s="265"/>
    </row>
    <row r="10923" spans="1:5">
      <c r="A10923" s="283">
        <v>28755</v>
      </c>
      <c r="B10923" s="176">
        <v>76.3</v>
      </c>
      <c r="C10923" s="176">
        <v>43.9</v>
      </c>
      <c r="D10923" s="282">
        <v>87</v>
      </c>
      <c r="E10923" s="265"/>
    </row>
    <row r="10924" spans="1:5">
      <c r="A10924" s="283">
        <v>28756</v>
      </c>
      <c r="B10924" s="176">
        <v>52.3</v>
      </c>
      <c r="C10924" s="176">
        <v>42.5</v>
      </c>
      <c r="D10924" s="282">
        <v>95</v>
      </c>
      <c r="E10924" s="265"/>
    </row>
    <row r="10925" spans="1:5">
      <c r="A10925" s="283">
        <v>28757</v>
      </c>
      <c r="B10925" s="176">
        <v>104.9</v>
      </c>
      <c r="C10925" s="176">
        <v>47.9</v>
      </c>
      <c r="D10925" s="282">
        <v>128</v>
      </c>
      <c r="E10925" s="265"/>
    </row>
    <row r="10926" spans="1:5">
      <c r="A10926" s="283">
        <v>28758</v>
      </c>
      <c r="B10926" s="176">
        <v>741</v>
      </c>
      <c r="C10926" s="176">
        <v>44.3</v>
      </c>
      <c r="D10926" s="282">
        <v>87</v>
      </c>
      <c r="E10926" s="265"/>
    </row>
    <row r="10927" spans="1:5">
      <c r="A10927" s="283">
        <v>28759</v>
      </c>
      <c r="B10927" s="176">
        <v>188.3</v>
      </c>
      <c r="C10927" s="176">
        <v>45.5</v>
      </c>
      <c r="D10927" s="282">
        <v>112</v>
      </c>
      <c r="E10927" s="265"/>
    </row>
    <row r="10928" spans="1:5">
      <c r="A10928" s="283">
        <v>28760</v>
      </c>
      <c r="B10928" s="176">
        <v>0</v>
      </c>
      <c r="C10928" s="176">
        <v>0</v>
      </c>
      <c r="D10928" s="282">
        <v>87</v>
      </c>
      <c r="E10928" s="265"/>
    </row>
    <row r="10929" spans="1:5">
      <c r="A10929" s="283">
        <v>28761</v>
      </c>
      <c r="B10929" s="176">
        <v>95.5</v>
      </c>
      <c r="C10929" s="176">
        <v>42.2</v>
      </c>
      <c r="D10929" s="282">
        <v>106</v>
      </c>
      <c r="E10929" s="265"/>
    </row>
    <row r="10930" spans="1:5">
      <c r="A10930" s="283">
        <v>28762</v>
      </c>
      <c r="B10930" s="176">
        <v>71.2</v>
      </c>
      <c r="C10930" s="176">
        <v>44.4</v>
      </c>
      <c r="D10930" s="282">
        <v>114</v>
      </c>
      <c r="E10930" s="265"/>
    </row>
    <row r="10931" spans="1:5">
      <c r="A10931" s="283">
        <v>28763</v>
      </c>
      <c r="B10931" s="176">
        <v>41.6</v>
      </c>
      <c r="C10931" s="176">
        <v>46.4</v>
      </c>
      <c r="D10931" s="282">
        <v>87</v>
      </c>
      <c r="E10931" s="265"/>
    </row>
    <row r="10932" spans="1:5">
      <c r="A10932" s="283">
        <v>28765</v>
      </c>
      <c r="B10932" s="176">
        <v>169.3</v>
      </c>
      <c r="C10932" s="176">
        <v>43.8</v>
      </c>
      <c r="D10932" s="282">
        <v>97</v>
      </c>
      <c r="E10932" s="265"/>
    </row>
    <row r="10933" spans="1:5">
      <c r="A10933" s="283">
        <v>28766</v>
      </c>
      <c r="B10933" s="176">
        <v>140.69999999999999</v>
      </c>
      <c r="C10933" s="176">
        <v>46.9</v>
      </c>
      <c r="D10933" s="282">
        <v>112</v>
      </c>
      <c r="E10933" s="265"/>
    </row>
    <row r="10934" spans="1:5">
      <c r="A10934" s="283">
        <v>28768</v>
      </c>
      <c r="B10934" s="176">
        <v>102.1</v>
      </c>
      <c r="C10934" s="176">
        <v>49</v>
      </c>
      <c r="D10934" s="282">
        <v>102</v>
      </c>
      <c r="E10934" s="265"/>
    </row>
    <row r="10935" spans="1:5">
      <c r="A10935" s="283">
        <v>28770</v>
      </c>
      <c r="B10935" s="176">
        <v>333.3</v>
      </c>
      <c r="C10935" s="176">
        <v>43.1</v>
      </c>
      <c r="D10935" s="282">
        <v>87</v>
      </c>
      <c r="E10935" s="265"/>
    </row>
    <row r="10936" spans="1:5">
      <c r="A10936" s="283">
        <v>28771</v>
      </c>
      <c r="B10936" s="176">
        <v>31.1</v>
      </c>
      <c r="C10936" s="176">
        <v>44</v>
      </c>
      <c r="D10936" s="282">
        <v>87</v>
      </c>
      <c r="E10936" s="265"/>
    </row>
    <row r="10937" spans="1:5">
      <c r="A10937" s="283">
        <v>28772</v>
      </c>
      <c r="B10937" s="176">
        <v>62.8</v>
      </c>
      <c r="C10937" s="176">
        <v>43.2</v>
      </c>
      <c r="D10937" s="282">
        <v>87</v>
      </c>
      <c r="E10937" s="265"/>
    </row>
    <row r="10938" spans="1:5">
      <c r="A10938" s="283">
        <v>28773</v>
      </c>
      <c r="B10938" s="176">
        <v>91.3</v>
      </c>
      <c r="C10938" s="176">
        <v>51.5</v>
      </c>
      <c r="D10938" s="282">
        <v>95</v>
      </c>
      <c r="E10938" s="265"/>
    </row>
    <row r="10939" spans="1:5">
      <c r="A10939" s="283">
        <v>28774</v>
      </c>
      <c r="B10939" s="176">
        <v>32.1</v>
      </c>
      <c r="C10939" s="176">
        <v>49.2</v>
      </c>
      <c r="D10939" s="282">
        <v>87</v>
      </c>
      <c r="E10939" s="265"/>
    </row>
    <row r="10940" spans="1:5">
      <c r="A10940" s="283">
        <v>28775</v>
      </c>
      <c r="B10940" s="176">
        <v>43.6</v>
      </c>
      <c r="C10940" s="176">
        <v>50.9</v>
      </c>
      <c r="D10940" s="282">
        <v>87</v>
      </c>
      <c r="E10940" s="265"/>
    </row>
    <row r="10941" spans="1:5">
      <c r="A10941" s="283">
        <v>28776</v>
      </c>
      <c r="B10941" s="176">
        <v>0</v>
      </c>
      <c r="C10941" s="176">
        <v>0</v>
      </c>
      <c r="D10941" s="282">
        <v>87</v>
      </c>
      <c r="E10941" s="265"/>
    </row>
    <row r="10942" spans="1:5">
      <c r="A10942" s="283">
        <v>28777</v>
      </c>
      <c r="B10942" s="176">
        <v>144.9</v>
      </c>
      <c r="C10942" s="176">
        <v>44.3</v>
      </c>
      <c r="D10942" s="282">
        <v>94</v>
      </c>
      <c r="E10942" s="265"/>
    </row>
    <row r="10943" spans="1:5">
      <c r="A10943" s="283">
        <v>28778</v>
      </c>
      <c r="B10943" s="176">
        <v>309.2</v>
      </c>
      <c r="C10943" s="176">
        <v>41</v>
      </c>
      <c r="D10943" s="282">
        <v>165</v>
      </c>
      <c r="E10943" s="265"/>
    </row>
    <row r="10944" spans="1:5">
      <c r="A10944" s="283">
        <v>28779</v>
      </c>
      <c r="B10944" s="176">
        <v>141.19999999999999</v>
      </c>
      <c r="C10944" s="176">
        <v>42</v>
      </c>
      <c r="D10944" s="282">
        <v>129</v>
      </c>
      <c r="E10944" s="265"/>
    </row>
    <row r="10945" spans="1:5">
      <c r="A10945" s="283">
        <v>28781</v>
      </c>
      <c r="B10945" s="176">
        <v>12.2</v>
      </c>
      <c r="C10945" s="176">
        <v>51.2</v>
      </c>
      <c r="D10945" s="282">
        <v>87</v>
      </c>
      <c r="E10945" s="265"/>
    </row>
    <row r="10946" spans="1:5">
      <c r="A10946" s="283">
        <v>28782</v>
      </c>
      <c r="B10946" s="176">
        <v>109.4</v>
      </c>
      <c r="C10946" s="176">
        <v>50.4</v>
      </c>
      <c r="D10946" s="282">
        <v>115</v>
      </c>
      <c r="E10946" s="265"/>
    </row>
    <row r="10947" spans="1:5">
      <c r="A10947" s="283">
        <v>28783</v>
      </c>
      <c r="B10947" s="176">
        <v>13.4</v>
      </c>
      <c r="C10947" s="176">
        <v>46.5</v>
      </c>
      <c r="D10947" s="282">
        <v>87</v>
      </c>
      <c r="E10947" s="265"/>
    </row>
    <row r="10948" spans="1:5">
      <c r="A10948" s="283">
        <v>28784</v>
      </c>
      <c r="B10948" s="176">
        <v>102.9</v>
      </c>
      <c r="C10948" s="176">
        <v>43.3</v>
      </c>
      <c r="D10948" s="282">
        <v>87</v>
      </c>
      <c r="E10948" s="265"/>
    </row>
    <row r="10949" spans="1:5">
      <c r="A10949" s="283">
        <v>28785</v>
      </c>
      <c r="B10949" s="176">
        <v>39.299999999999997</v>
      </c>
      <c r="C10949" s="176">
        <v>48</v>
      </c>
      <c r="D10949" s="282">
        <v>120</v>
      </c>
      <c r="E10949" s="265"/>
    </row>
    <row r="10950" spans="1:5">
      <c r="A10950" s="283">
        <v>28786</v>
      </c>
      <c r="B10950" s="176">
        <v>218.1</v>
      </c>
      <c r="C10950" s="176">
        <v>47</v>
      </c>
      <c r="D10950" s="282">
        <v>101</v>
      </c>
      <c r="E10950" s="265"/>
    </row>
    <row r="10951" spans="1:5">
      <c r="A10951" s="283">
        <v>28787</v>
      </c>
      <c r="B10951" s="176">
        <v>243.9</v>
      </c>
      <c r="C10951" s="176">
        <v>43.7</v>
      </c>
      <c r="D10951" s="282">
        <v>128</v>
      </c>
      <c r="E10951" s="265"/>
    </row>
    <row r="10952" spans="1:5">
      <c r="A10952" s="283">
        <v>28788</v>
      </c>
      <c r="B10952" s="176">
        <v>0</v>
      </c>
      <c r="C10952" s="176">
        <v>0</v>
      </c>
      <c r="D10952" s="282">
        <v>87</v>
      </c>
      <c r="E10952" s="265"/>
    </row>
    <row r="10953" spans="1:5">
      <c r="A10953" s="283">
        <v>28789</v>
      </c>
      <c r="B10953" s="176">
        <v>104.2</v>
      </c>
      <c r="C10953" s="176">
        <v>38.700000000000003</v>
      </c>
      <c r="D10953" s="282">
        <v>102</v>
      </c>
      <c r="E10953" s="265"/>
    </row>
    <row r="10954" spans="1:5">
      <c r="A10954" s="283">
        <v>28790</v>
      </c>
      <c r="B10954" s="176">
        <v>74.099999999999994</v>
      </c>
      <c r="C10954" s="176">
        <v>45.3</v>
      </c>
      <c r="D10954" s="282">
        <v>107</v>
      </c>
      <c r="E10954" s="265"/>
    </row>
    <row r="10955" spans="1:5">
      <c r="A10955" s="283">
        <v>28791</v>
      </c>
      <c r="B10955" s="176">
        <v>851.3</v>
      </c>
      <c r="C10955" s="176">
        <v>51.4</v>
      </c>
      <c r="D10955" s="282">
        <v>126</v>
      </c>
      <c r="E10955" s="265"/>
    </row>
    <row r="10956" spans="1:5">
      <c r="A10956" s="283">
        <v>28792</v>
      </c>
      <c r="B10956" s="176">
        <v>320.60000000000002</v>
      </c>
      <c r="C10956" s="176">
        <v>41.1</v>
      </c>
      <c r="D10956" s="282">
        <v>117</v>
      </c>
      <c r="E10956" s="265"/>
    </row>
    <row r="10957" spans="1:5">
      <c r="A10957" s="283">
        <v>28793</v>
      </c>
      <c r="B10957" s="176">
        <v>873.8</v>
      </c>
      <c r="C10957" s="176">
        <v>51.7</v>
      </c>
      <c r="D10957" s="282">
        <v>87</v>
      </c>
      <c r="E10957" s="265"/>
    </row>
    <row r="10958" spans="1:5">
      <c r="A10958" s="283">
        <v>28801</v>
      </c>
      <c r="B10958" s="176">
        <v>2562.4</v>
      </c>
      <c r="C10958" s="176">
        <v>34</v>
      </c>
      <c r="D10958" s="282">
        <v>166</v>
      </c>
      <c r="E10958" s="265"/>
    </row>
    <row r="10959" spans="1:5">
      <c r="A10959" s="283">
        <v>28802</v>
      </c>
      <c r="B10959" s="176">
        <v>0</v>
      </c>
      <c r="C10959" s="176">
        <v>0</v>
      </c>
      <c r="D10959" s="282">
        <v>87</v>
      </c>
      <c r="E10959" s="265"/>
    </row>
    <row r="10960" spans="1:5">
      <c r="A10960" s="283">
        <v>28803</v>
      </c>
      <c r="B10960" s="176">
        <v>778.6</v>
      </c>
      <c r="C10960" s="176">
        <v>42</v>
      </c>
      <c r="D10960" s="282">
        <v>183</v>
      </c>
      <c r="E10960" s="265"/>
    </row>
    <row r="10961" spans="1:5">
      <c r="A10961" s="283">
        <v>28804</v>
      </c>
      <c r="B10961" s="176">
        <v>767.3</v>
      </c>
      <c r="C10961" s="176">
        <v>43.3</v>
      </c>
      <c r="D10961" s="282">
        <v>128</v>
      </c>
      <c r="E10961" s="265"/>
    </row>
    <row r="10962" spans="1:5">
      <c r="A10962" s="283">
        <v>28805</v>
      </c>
      <c r="B10962" s="176">
        <v>596.29999999999995</v>
      </c>
      <c r="C10962" s="176">
        <v>45.3</v>
      </c>
      <c r="D10962" s="282">
        <v>122</v>
      </c>
      <c r="E10962" s="265"/>
    </row>
    <row r="10963" spans="1:5">
      <c r="A10963" s="283">
        <v>28806</v>
      </c>
      <c r="B10963" s="176">
        <v>785.5</v>
      </c>
      <c r="C10963" s="176">
        <v>36</v>
      </c>
      <c r="D10963" s="282">
        <v>181</v>
      </c>
      <c r="E10963" s="265"/>
    </row>
    <row r="10964" spans="1:5">
      <c r="A10964" s="283">
        <v>28810</v>
      </c>
      <c r="B10964" s="176">
        <v>0</v>
      </c>
      <c r="C10964" s="176">
        <v>0</v>
      </c>
      <c r="D10964" s="282">
        <v>87</v>
      </c>
      <c r="E10964" s="265"/>
    </row>
    <row r="10965" spans="1:5">
      <c r="A10965" s="283">
        <v>28813</v>
      </c>
      <c r="B10965" s="176">
        <v>0</v>
      </c>
      <c r="C10965" s="176">
        <v>0</v>
      </c>
      <c r="D10965" s="282">
        <v>87</v>
      </c>
      <c r="E10965" s="265"/>
    </row>
    <row r="10966" spans="1:5">
      <c r="A10966" s="283">
        <v>28814</v>
      </c>
      <c r="B10966" s="176">
        <v>0</v>
      </c>
      <c r="C10966" s="176">
        <v>0</v>
      </c>
      <c r="D10966" s="282">
        <v>87</v>
      </c>
      <c r="E10966" s="265"/>
    </row>
    <row r="10967" spans="1:5">
      <c r="A10967" s="283">
        <v>28815</v>
      </c>
      <c r="B10967" s="176">
        <v>0</v>
      </c>
      <c r="C10967" s="176">
        <v>0</v>
      </c>
      <c r="D10967" s="282">
        <v>87</v>
      </c>
      <c r="E10967" s="265"/>
    </row>
    <row r="10968" spans="1:5">
      <c r="A10968" s="283">
        <v>28816</v>
      </c>
      <c r="B10968" s="176">
        <v>0</v>
      </c>
      <c r="C10968" s="176">
        <v>0</v>
      </c>
      <c r="D10968" s="282">
        <v>87</v>
      </c>
      <c r="E10968" s="265"/>
    </row>
    <row r="10969" spans="1:5">
      <c r="A10969" s="283">
        <v>28901</v>
      </c>
      <c r="B10969" s="176">
        <v>82.6</v>
      </c>
      <c r="C10969" s="176">
        <v>46.4</v>
      </c>
      <c r="D10969" s="282">
        <v>87</v>
      </c>
      <c r="E10969" s="265"/>
    </row>
    <row r="10970" spans="1:5">
      <c r="A10970" s="283">
        <v>28902</v>
      </c>
      <c r="B10970" s="176">
        <v>74.7</v>
      </c>
      <c r="C10970" s="176">
        <v>47.4</v>
      </c>
      <c r="D10970" s="282">
        <v>115</v>
      </c>
      <c r="E10970" s="265"/>
    </row>
    <row r="10971" spans="1:5">
      <c r="A10971" s="283">
        <v>28903</v>
      </c>
      <c r="B10971" s="176">
        <v>32.200000000000003</v>
      </c>
      <c r="C10971" s="176">
        <v>48.8</v>
      </c>
      <c r="D10971" s="282">
        <v>87</v>
      </c>
      <c r="E10971" s="265"/>
    </row>
    <row r="10972" spans="1:5">
      <c r="A10972" s="283">
        <v>28904</v>
      </c>
      <c r="B10972" s="176">
        <v>44.5</v>
      </c>
      <c r="C10972" s="176">
        <v>49.3</v>
      </c>
      <c r="D10972" s="282">
        <v>87</v>
      </c>
      <c r="E10972" s="265"/>
    </row>
    <row r="10973" spans="1:5">
      <c r="A10973" s="283">
        <v>28905</v>
      </c>
      <c r="B10973" s="176">
        <v>76.8</v>
      </c>
      <c r="C10973" s="176">
        <v>46.5</v>
      </c>
      <c r="D10973" s="282">
        <v>87</v>
      </c>
      <c r="E10973" s="265"/>
    </row>
    <row r="10974" spans="1:5">
      <c r="A10974" s="283">
        <v>28906</v>
      </c>
      <c r="B10974" s="176">
        <v>54.4</v>
      </c>
      <c r="C10974" s="176">
        <v>48.6</v>
      </c>
      <c r="D10974" s="282">
        <v>87</v>
      </c>
      <c r="E10974" s="265"/>
    </row>
    <row r="10975" spans="1:5">
      <c r="A10975" s="283">
        <v>28909</v>
      </c>
      <c r="B10975" s="176">
        <v>102.2</v>
      </c>
      <c r="C10975" s="176">
        <v>48</v>
      </c>
      <c r="D10975" s="282">
        <v>87</v>
      </c>
      <c r="E10975" s="265"/>
    </row>
    <row r="10976" spans="1:5">
      <c r="A10976" s="283">
        <v>29001</v>
      </c>
      <c r="B10976" s="176">
        <v>27.6</v>
      </c>
      <c r="C10976" s="176">
        <v>40.1</v>
      </c>
      <c r="D10976" s="282">
        <v>115</v>
      </c>
      <c r="E10976" s="265"/>
    </row>
    <row r="10977" spans="1:5">
      <c r="A10977" s="283">
        <v>29002</v>
      </c>
      <c r="B10977" s="176">
        <v>0</v>
      </c>
      <c r="C10977" s="176">
        <v>0</v>
      </c>
      <c r="D10977" s="282">
        <v>87</v>
      </c>
      <c r="E10977" s="265"/>
    </row>
    <row r="10978" spans="1:5">
      <c r="A10978" s="283">
        <v>29003</v>
      </c>
      <c r="B10978" s="176">
        <v>55</v>
      </c>
      <c r="C10978" s="176">
        <v>40.299999999999997</v>
      </c>
      <c r="D10978" s="282">
        <v>94</v>
      </c>
      <c r="E10978" s="265"/>
    </row>
    <row r="10979" spans="1:5">
      <c r="A10979" s="283">
        <v>29006</v>
      </c>
      <c r="B10979" s="176">
        <v>69</v>
      </c>
      <c r="C10979" s="176">
        <v>39.700000000000003</v>
      </c>
      <c r="D10979" s="282">
        <v>111</v>
      </c>
      <c r="E10979" s="265"/>
    </row>
    <row r="10980" spans="1:5">
      <c r="A10980" s="283">
        <v>29009</v>
      </c>
      <c r="B10980" s="176">
        <v>27.9</v>
      </c>
      <c r="C10980" s="176">
        <v>43.2</v>
      </c>
      <c r="D10980" s="282">
        <v>87</v>
      </c>
      <c r="E10980" s="265"/>
    </row>
    <row r="10981" spans="1:5">
      <c r="A10981" s="283">
        <v>29010</v>
      </c>
      <c r="B10981" s="176">
        <v>63.2</v>
      </c>
      <c r="C10981" s="176">
        <v>38.1</v>
      </c>
      <c r="D10981" s="282">
        <v>122</v>
      </c>
      <c r="E10981" s="265"/>
    </row>
    <row r="10982" spans="1:5">
      <c r="A10982" s="283">
        <v>29014</v>
      </c>
      <c r="B10982" s="176">
        <v>15.1</v>
      </c>
      <c r="C10982" s="176">
        <v>42.5</v>
      </c>
      <c r="D10982" s="282">
        <v>87</v>
      </c>
      <c r="E10982" s="265"/>
    </row>
    <row r="10983" spans="1:5">
      <c r="A10983" s="283">
        <v>29015</v>
      </c>
      <c r="B10983" s="176">
        <v>14</v>
      </c>
      <c r="C10983" s="176">
        <v>43.7</v>
      </c>
      <c r="D10983" s="282">
        <v>87</v>
      </c>
      <c r="E10983" s="265"/>
    </row>
    <row r="10984" spans="1:5">
      <c r="A10984" s="283">
        <v>29016</v>
      </c>
      <c r="B10984" s="176">
        <v>159.4</v>
      </c>
      <c r="C10984" s="176">
        <v>38.4</v>
      </c>
      <c r="D10984" s="282">
        <v>87</v>
      </c>
      <c r="E10984" s="265"/>
    </row>
    <row r="10985" spans="1:5">
      <c r="A10985" s="283">
        <v>29018</v>
      </c>
      <c r="B10985" s="176">
        <v>29.8</v>
      </c>
      <c r="C10985" s="176">
        <v>42.5</v>
      </c>
      <c r="D10985" s="282">
        <v>87</v>
      </c>
      <c r="E10985" s="265"/>
    </row>
    <row r="10986" spans="1:5">
      <c r="A10986" s="283">
        <v>29020</v>
      </c>
      <c r="B10986" s="176">
        <v>92.9</v>
      </c>
      <c r="C10986" s="176">
        <v>42.9</v>
      </c>
      <c r="D10986" s="282">
        <v>136</v>
      </c>
      <c r="E10986" s="265"/>
    </row>
    <row r="10987" spans="1:5">
      <c r="A10987" s="283">
        <v>29021</v>
      </c>
      <c r="B10987" s="176">
        <v>0</v>
      </c>
      <c r="C10987" s="176">
        <v>0</v>
      </c>
      <c r="D10987" s="282">
        <v>87</v>
      </c>
      <c r="E10987" s="265"/>
    </row>
    <row r="10988" spans="1:5">
      <c r="A10988" s="283">
        <v>29030</v>
      </c>
      <c r="B10988" s="176">
        <v>24.5</v>
      </c>
      <c r="C10988" s="176">
        <v>45.1</v>
      </c>
      <c r="D10988" s="282">
        <v>87</v>
      </c>
      <c r="E10988" s="265"/>
    </row>
    <row r="10989" spans="1:5">
      <c r="A10989" s="283">
        <v>29031</v>
      </c>
      <c r="B10989" s="176">
        <v>14.5</v>
      </c>
      <c r="C10989" s="176">
        <v>43.7</v>
      </c>
      <c r="D10989" s="282">
        <v>87</v>
      </c>
      <c r="E10989" s="265"/>
    </row>
    <row r="10990" spans="1:5">
      <c r="A10990" s="283">
        <v>29032</v>
      </c>
      <c r="B10990" s="176">
        <v>43.7</v>
      </c>
      <c r="C10990" s="176">
        <v>39.6</v>
      </c>
      <c r="D10990" s="282">
        <v>87</v>
      </c>
      <c r="E10990" s="265"/>
    </row>
    <row r="10991" spans="1:5">
      <c r="A10991" s="283">
        <v>29033</v>
      </c>
      <c r="B10991" s="176">
        <v>1026.2</v>
      </c>
      <c r="C10991" s="176">
        <v>38.4</v>
      </c>
      <c r="D10991" s="282">
        <v>121</v>
      </c>
      <c r="E10991" s="265"/>
    </row>
    <row r="10992" spans="1:5">
      <c r="A10992" s="283">
        <v>29036</v>
      </c>
      <c r="B10992" s="176">
        <v>329.5</v>
      </c>
      <c r="C10992" s="176">
        <v>43.5</v>
      </c>
      <c r="D10992" s="282">
        <v>130</v>
      </c>
      <c r="E10992" s="265"/>
    </row>
    <row r="10993" spans="1:5">
      <c r="A10993" s="283">
        <v>29037</v>
      </c>
      <c r="B10993" s="176">
        <v>14.1</v>
      </c>
      <c r="C10993" s="176">
        <v>47</v>
      </c>
      <c r="D10993" s="282">
        <v>87</v>
      </c>
      <c r="E10993" s="265"/>
    </row>
    <row r="10994" spans="1:5">
      <c r="A10994" s="283">
        <v>29038</v>
      </c>
      <c r="B10994" s="176">
        <v>36.299999999999997</v>
      </c>
      <c r="C10994" s="176">
        <v>39.6</v>
      </c>
      <c r="D10994" s="282">
        <v>87</v>
      </c>
      <c r="E10994" s="265"/>
    </row>
    <row r="10995" spans="1:5">
      <c r="A10995" s="283">
        <v>29039</v>
      </c>
      <c r="B10995" s="176">
        <v>159.5</v>
      </c>
      <c r="C10995" s="176">
        <v>35.200000000000003</v>
      </c>
      <c r="D10995" s="282">
        <v>87</v>
      </c>
      <c r="E10995" s="265"/>
    </row>
    <row r="10996" spans="1:5">
      <c r="A10996" s="283">
        <v>29040</v>
      </c>
      <c r="B10996" s="176">
        <v>133.6</v>
      </c>
      <c r="C10996" s="176">
        <v>33.9</v>
      </c>
      <c r="D10996" s="282">
        <v>114</v>
      </c>
      <c r="E10996" s="265"/>
    </row>
    <row r="10997" spans="1:5">
      <c r="A10997" s="283">
        <v>29041</v>
      </c>
      <c r="B10997" s="176">
        <v>77</v>
      </c>
      <c r="C10997" s="176">
        <v>44.3</v>
      </c>
      <c r="D10997" s="282">
        <v>87</v>
      </c>
      <c r="E10997" s="265"/>
    </row>
    <row r="10998" spans="1:5">
      <c r="A10998" s="283">
        <v>29042</v>
      </c>
      <c r="B10998" s="176">
        <v>67.2</v>
      </c>
      <c r="C10998" s="176">
        <v>33.4</v>
      </c>
      <c r="D10998" s="282">
        <v>155</v>
      </c>
      <c r="E10998" s="265"/>
    </row>
    <row r="10999" spans="1:5">
      <c r="A10999" s="283">
        <v>29044</v>
      </c>
      <c r="B10999" s="176">
        <v>46.1</v>
      </c>
      <c r="C10999" s="176">
        <v>40.799999999999997</v>
      </c>
      <c r="D10999" s="282">
        <v>87</v>
      </c>
      <c r="E10999" s="265"/>
    </row>
    <row r="11000" spans="1:5">
      <c r="A11000" s="283">
        <v>29045</v>
      </c>
      <c r="B11000" s="176">
        <v>305.7</v>
      </c>
      <c r="C11000" s="176">
        <v>35.9</v>
      </c>
      <c r="D11000" s="282">
        <v>103</v>
      </c>
      <c r="E11000" s="265"/>
    </row>
    <row r="11001" spans="1:5">
      <c r="A11001" s="283">
        <v>29046</v>
      </c>
      <c r="B11001" s="176">
        <v>0</v>
      </c>
      <c r="C11001" s="176">
        <v>0</v>
      </c>
      <c r="D11001" s="282">
        <v>87</v>
      </c>
      <c r="E11001" s="265"/>
    </row>
    <row r="11002" spans="1:5">
      <c r="A11002" s="283">
        <v>29047</v>
      </c>
      <c r="B11002" s="176">
        <v>43.8</v>
      </c>
      <c r="C11002" s="176">
        <v>46.1</v>
      </c>
      <c r="D11002" s="282">
        <v>87</v>
      </c>
      <c r="E11002" s="265"/>
    </row>
    <row r="11003" spans="1:5">
      <c r="A11003" s="283">
        <v>29048</v>
      </c>
      <c r="B11003" s="176">
        <v>91.9</v>
      </c>
      <c r="C11003" s="176">
        <v>45.3</v>
      </c>
      <c r="D11003" s="282">
        <v>87</v>
      </c>
      <c r="E11003" s="265"/>
    </row>
    <row r="11004" spans="1:5">
      <c r="A11004" s="283">
        <v>29051</v>
      </c>
      <c r="B11004" s="176">
        <v>28.9</v>
      </c>
      <c r="C11004" s="176">
        <v>39.1</v>
      </c>
      <c r="D11004" s="282">
        <v>87</v>
      </c>
      <c r="E11004" s="265"/>
    </row>
    <row r="11005" spans="1:5">
      <c r="A11005" s="283">
        <v>29052</v>
      </c>
      <c r="B11005" s="176">
        <v>27.5</v>
      </c>
      <c r="C11005" s="176">
        <v>40.9</v>
      </c>
      <c r="D11005" s="282">
        <v>87</v>
      </c>
      <c r="E11005" s="265"/>
    </row>
    <row r="11006" spans="1:5">
      <c r="A11006" s="283">
        <v>29053</v>
      </c>
      <c r="B11006" s="176">
        <v>224.8</v>
      </c>
      <c r="C11006" s="176">
        <v>34.9</v>
      </c>
      <c r="D11006" s="282">
        <v>87</v>
      </c>
      <c r="E11006" s="265"/>
    </row>
    <row r="11007" spans="1:5">
      <c r="A11007" s="283">
        <v>29054</v>
      </c>
      <c r="B11007" s="176">
        <v>159.1</v>
      </c>
      <c r="C11007" s="176">
        <v>40.299999999999997</v>
      </c>
      <c r="D11007" s="282">
        <v>96</v>
      </c>
      <c r="E11007" s="265"/>
    </row>
    <row r="11008" spans="1:5">
      <c r="A11008" s="283">
        <v>29055</v>
      </c>
      <c r="B11008" s="176">
        <v>63.4</v>
      </c>
      <c r="C11008" s="176">
        <v>40.9</v>
      </c>
      <c r="D11008" s="282">
        <v>87</v>
      </c>
      <c r="E11008" s="265"/>
    </row>
    <row r="11009" spans="1:5">
      <c r="A11009" s="283">
        <v>29056</v>
      </c>
      <c r="B11009" s="176">
        <v>29</v>
      </c>
      <c r="C11009" s="176">
        <v>42.3</v>
      </c>
      <c r="D11009" s="282">
        <v>87</v>
      </c>
      <c r="E11009" s="265"/>
    </row>
    <row r="11010" spans="1:5">
      <c r="A11010" s="283">
        <v>29058</v>
      </c>
      <c r="B11010" s="176">
        <v>41</v>
      </c>
      <c r="C11010" s="176">
        <v>41</v>
      </c>
      <c r="D11010" s="282">
        <v>87</v>
      </c>
      <c r="E11010" s="265"/>
    </row>
    <row r="11011" spans="1:5">
      <c r="A11011" s="283">
        <v>29059</v>
      </c>
      <c r="B11011" s="176">
        <v>60.5</v>
      </c>
      <c r="C11011" s="176">
        <v>39.6</v>
      </c>
      <c r="D11011" s="282">
        <v>115</v>
      </c>
      <c r="E11011" s="265"/>
    </row>
    <row r="11012" spans="1:5">
      <c r="A11012" s="283">
        <v>29061</v>
      </c>
      <c r="B11012" s="176">
        <v>89.7</v>
      </c>
      <c r="C11012" s="176">
        <v>38.4</v>
      </c>
      <c r="D11012" s="282">
        <v>87</v>
      </c>
      <c r="E11012" s="265"/>
    </row>
    <row r="11013" spans="1:5">
      <c r="A11013" s="283">
        <v>29062</v>
      </c>
      <c r="B11013" s="176">
        <v>0</v>
      </c>
      <c r="C11013" s="176">
        <v>0</v>
      </c>
      <c r="D11013" s="282">
        <v>87</v>
      </c>
      <c r="E11013" s="265"/>
    </row>
    <row r="11014" spans="1:5">
      <c r="A11014" s="283">
        <v>29063</v>
      </c>
      <c r="B11014" s="176">
        <v>678.5</v>
      </c>
      <c r="C11014" s="176">
        <v>36.5</v>
      </c>
      <c r="D11014" s="282">
        <v>111</v>
      </c>
      <c r="E11014" s="265"/>
    </row>
    <row r="11015" spans="1:5">
      <c r="A11015" s="283">
        <v>29065</v>
      </c>
      <c r="B11015" s="176">
        <v>24.2</v>
      </c>
      <c r="C11015" s="176">
        <v>40.299999999999997</v>
      </c>
      <c r="D11015" s="282">
        <v>87</v>
      </c>
      <c r="E11015" s="265"/>
    </row>
    <row r="11016" spans="1:5">
      <c r="A11016" s="283">
        <v>29067</v>
      </c>
      <c r="B11016" s="176">
        <v>56.7</v>
      </c>
      <c r="C11016" s="176">
        <v>39.5</v>
      </c>
      <c r="D11016" s="282">
        <v>87</v>
      </c>
      <c r="E11016" s="265"/>
    </row>
    <row r="11017" spans="1:5">
      <c r="A11017" s="283">
        <v>29069</v>
      </c>
      <c r="B11017" s="176">
        <v>60.7</v>
      </c>
      <c r="C11017" s="176">
        <v>40.299999999999997</v>
      </c>
      <c r="D11017" s="282">
        <v>87</v>
      </c>
      <c r="E11017" s="265"/>
    </row>
    <row r="11018" spans="1:5">
      <c r="A11018" s="283">
        <v>29070</v>
      </c>
      <c r="B11018" s="176">
        <v>97.1</v>
      </c>
      <c r="C11018" s="176">
        <v>41.2</v>
      </c>
      <c r="D11018" s="282">
        <v>101</v>
      </c>
      <c r="E11018" s="265"/>
    </row>
    <row r="11019" spans="1:5">
      <c r="A11019" s="283">
        <v>29071</v>
      </c>
      <c r="B11019" s="176">
        <v>0</v>
      </c>
      <c r="C11019" s="176">
        <v>0</v>
      </c>
      <c r="D11019" s="282">
        <v>87</v>
      </c>
      <c r="E11019" s="265"/>
    </row>
    <row r="11020" spans="1:5">
      <c r="A11020" s="283">
        <v>29072</v>
      </c>
      <c r="B11020" s="176">
        <v>704.1</v>
      </c>
      <c r="C11020" s="176">
        <v>37.299999999999997</v>
      </c>
      <c r="D11020" s="282">
        <v>140</v>
      </c>
      <c r="E11020" s="265"/>
    </row>
    <row r="11021" spans="1:5">
      <c r="A11021" s="283">
        <v>29073</v>
      </c>
      <c r="B11021" s="176">
        <v>509.6</v>
      </c>
      <c r="C11021" s="176">
        <v>35.299999999999997</v>
      </c>
      <c r="D11021" s="282">
        <v>101</v>
      </c>
      <c r="E11021" s="265"/>
    </row>
    <row r="11022" spans="1:5">
      <c r="A11022" s="283">
        <v>29074</v>
      </c>
      <c r="B11022" s="176">
        <v>0</v>
      </c>
      <c r="C11022" s="176">
        <v>0</v>
      </c>
      <c r="D11022" s="282">
        <v>87</v>
      </c>
      <c r="E11022" s="265"/>
    </row>
    <row r="11023" spans="1:5">
      <c r="A11023" s="283">
        <v>29075</v>
      </c>
      <c r="B11023" s="176">
        <v>73.8</v>
      </c>
      <c r="C11023" s="176">
        <v>42.9</v>
      </c>
      <c r="D11023" s="282">
        <v>96</v>
      </c>
      <c r="E11023" s="265"/>
    </row>
    <row r="11024" spans="1:5">
      <c r="A11024" s="283">
        <v>29078</v>
      </c>
      <c r="B11024" s="176">
        <v>115.3</v>
      </c>
      <c r="C11024" s="176">
        <v>38.6</v>
      </c>
      <c r="D11024" s="282">
        <v>101</v>
      </c>
      <c r="E11024" s="265"/>
    </row>
    <row r="11025" spans="1:5">
      <c r="A11025" s="283">
        <v>29079</v>
      </c>
      <c r="B11025" s="176">
        <v>0</v>
      </c>
      <c r="C11025" s="176">
        <v>0</v>
      </c>
      <c r="D11025" s="282">
        <v>87</v>
      </c>
      <c r="E11025" s="265"/>
    </row>
    <row r="11026" spans="1:5">
      <c r="A11026" s="283">
        <v>29080</v>
      </c>
      <c r="B11026" s="176">
        <v>24.5</v>
      </c>
      <c r="C11026" s="176">
        <v>43.2</v>
      </c>
      <c r="D11026" s="282">
        <v>87</v>
      </c>
      <c r="E11026" s="265"/>
    </row>
    <row r="11027" spans="1:5">
      <c r="A11027" s="283">
        <v>29081</v>
      </c>
      <c r="B11027" s="176">
        <v>18</v>
      </c>
      <c r="C11027" s="176">
        <v>44.7</v>
      </c>
      <c r="D11027" s="282">
        <v>114</v>
      </c>
      <c r="E11027" s="265"/>
    </row>
    <row r="11028" spans="1:5">
      <c r="A11028" s="283">
        <v>29082</v>
      </c>
      <c r="B11028" s="176">
        <v>10.8</v>
      </c>
      <c r="C11028" s="176">
        <v>42.3</v>
      </c>
      <c r="D11028" s="282">
        <v>87</v>
      </c>
      <c r="E11028" s="265"/>
    </row>
    <row r="11029" spans="1:5">
      <c r="A11029" s="283">
        <v>29101</v>
      </c>
      <c r="B11029" s="176">
        <v>24.4</v>
      </c>
      <c r="C11029" s="176">
        <v>38.799999999999997</v>
      </c>
      <c r="D11029" s="282">
        <v>87</v>
      </c>
      <c r="E11029" s="265"/>
    </row>
    <row r="11030" spans="1:5">
      <c r="A11030" s="283">
        <v>29102</v>
      </c>
      <c r="B11030" s="176">
        <v>77.900000000000006</v>
      </c>
      <c r="C11030" s="176">
        <v>41.8</v>
      </c>
      <c r="D11030" s="282">
        <v>114</v>
      </c>
      <c r="E11030" s="265"/>
    </row>
    <row r="11031" spans="1:5">
      <c r="A11031" s="283">
        <v>29104</v>
      </c>
      <c r="B11031" s="176">
        <v>41.3</v>
      </c>
      <c r="C11031" s="176">
        <v>42.4</v>
      </c>
      <c r="D11031" s="282">
        <v>108</v>
      </c>
      <c r="E11031" s="265"/>
    </row>
    <row r="11032" spans="1:5">
      <c r="A11032" s="283">
        <v>29105</v>
      </c>
      <c r="B11032" s="176">
        <v>40.299999999999997</v>
      </c>
      <c r="C11032" s="176">
        <v>38.799999999999997</v>
      </c>
      <c r="D11032" s="282">
        <v>87</v>
      </c>
      <c r="E11032" s="265"/>
    </row>
    <row r="11033" spans="1:5">
      <c r="A11033" s="283">
        <v>29107</v>
      </c>
      <c r="B11033" s="176">
        <v>43</v>
      </c>
      <c r="C11033" s="176">
        <v>39</v>
      </c>
      <c r="D11033" s="282">
        <v>87</v>
      </c>
      <c r="E11033" s="265"/>
    </row>
    <row r="11034" spans="1:5">
      <c r="A11034" s="283">
        <v>29108</v>
      </c>
      <c r="B11034" s="176">
        <v>98.5</v>
      </c>
      <c r="C11034" s="176">
        <v>36</v>
      </c>
      <c r="D11034" s="282">
        <v>159</v>
      </c>
      <c r="E11034" s="265"/>
    </row>
    <row r="11035" spans="1:5">
      <c r="A11035" s="283">
        <v>29111</v>
      </c>
      <c r="B11035" s="176">
        <v>47.8</v>
      </c>
      <c r="C11035" s="176">
        <v>28.3</v>
      </c>
      <c r="D11035" s="282">
        <v>87</v>
      </c>
      <c r="E11035" s="265"/>
    </row>
    <row r="11036" spans="1:5">
      <c r="A11036" s="283">
        <v>29112</v>
      </c>
      <c r="B11036" s="176">
        <v>47.3</v>
      </c>
      <c r="C11036" s="176">
        <v>41.8</v>
      </c>
      <c r="D11036" s="282">
        <v>106</v>
      </c>
      <c r="E11036" s="265"/>
    </row>
    <row r="11037" spans="1:5">
      <c r="A11037" s="283">
        <v>29113</v>
      </c>
      <c r="B11037" s="176">
        <v>33.4</v>
      </c>
      <c r="C11037" s="176">
        <v>41.3</v>
      </c>
      <c r="D11037" s="282">
        <v>87</v>
      </c>
      <c r="E11037" s="265"/>
    </row>
    <row r="11038" spans="1:5">
      <c r="A11038" s="283">
        <v>29114</v>
      </c>
      <c r="B11038" s="176">
        <v>46.4</v>
      </c>
      <c r="C11038" s="176">
        <v>39.4</v>
      </c>
      <c r="D11038" s="282">
        <v>97</v>
      </c>
      <c r="E11038" s="265"/>
    </row>
    <row r="11039" spans="1:5">
      <c r="A11039" s="283">
        <v>29115</v>
      </c>
      <c r="B11039" s="176">
        <v>215.1</v>
      </c>
      <c r="C11039" s="176">
        <v>32.6</v>
      </c>
      <c r="D11039" s="282">
        <v>164</v>
      </c>
      <c r="E11039" s="265"/>
    </row>
    <row r="11040" spans="1:5">
      <c r="A11040" s="283">
        <v>29116</v>
      </c>
      <c r="B11040" s="176">
        <v>0</v>
      </c>
      <c r="C11040" s="176">
        <v>0</v>
      </c>
      <c r="D11040" s="282">
        <v>87</v>
      </c>
      <c r="E11040" s="265"/>
    </row>
    <row r="11041" spans="1:5">
      <c r="A11041" s="283">
        <v>29117</v>
      </c>
      <c r="B11041" s="176">
        <v>0</v>
      </c>
      <c r="C11041" s="176">
        <v>0</v>
      </c>
      <c r="D11041" s="282">
        <v>87</v>
      </c>
      <c r="E11041" s="265"/>
    </row>
    <row r="11042" spans="1:5">
      <c r="A11042" s="283">
        <v>29118</v>
      </c>
      <c r="B11042" s="176">
        <v>192.6</v>
      </c>
      <c r="C11042" s="176">
        <v>38.6</v>
      </c>
      <c r="D11042" s="282">
        <v>121</v>
      </c>
      <c r="E11042" s="265"/>
    </row>
    <row r="11043" spans="1:5">
      <c r="A11043" s="283">
        <v>29122</v>
      </c>
      <c r="B11043" s="176">
        <v>71.8</v>
      </c>
      <c r="C11043" s="176">
        <v>41.7</v>
      </c>
      <c r="D11043" s="282">
        <v>87</v>
      </c>
      <c r="E11043" s="265"/>
    </row>
    <row r="11044" spans="1:5">
      <c r="A11044" s="283">
        <v>29123</v>
      </c>
      <c r="B11044" s="176">
        <v>101.7</v>
      </c>
      <c r="C11044" s="176">
        <v>36.200000000000003</v>
      </c>
      <c r="D11044" s="282">
        <v>87</v>
      </c>
      <c r="E11044" s="265"/>
    </row>
    <row r="11045" spans="1:5">
      <c r="A11045" s="283">
        <v>29125</v>
      </c>
      <c r="B11045" s="176">
        <v>32.799999999999997</v>
      </c>
      <c r="C11045" s="176">
        <v>40</v>
      </c>
      <c r="D11045" s="282">
        <v>87</v>
      </c>
      <c r="E11045" s="265"/>
    </row>
    <row r="11046" spans="1:5">
      <c r="A11046" s="283">
        <v>29126</v>
      </c>
      <c r="B11046" s="176">
        <v>26.2</v>
      </c>
      <c r="C11046" s="176">
        <v>41.4</v>
      </c>
      <c r="D11046" s="282">
        <v>87</v>
      </c>
      <c r="E11046" s="265"/>
    </row>
    <row r="11047" spans="1:5">
      <c r="A11047" s="283">
        <v>29127</v>
      </c>
      <c r="B11047" s="176">
        <v>80</v>
      </c>
      <c r="C11047" s="176">
        <v>45.3</v>
      </c>
      <c r="D11047" s="282">
        <v>94</v>
      </c>
      <c r="E11047" s="265"/>
    </row>
    <row r="11048" spans="1:5">
      <c r="A11048" s="283">
        <v>29128</v>
      </c>
      <c r="B11048" s="176">
        <v>56.8</v>
      </c>
      <c r="C11048" s="176">
        <v>37.200000000000003</v>
      </c>
      <c r="D11048" s="282">
        <v>87</v>
      </c>
      <c r="E11048" s="265"/>
    </row>
    <row r="11049" spans="1:5">
      <c r="A11049" s="283">
        <v>29129</v>
      </c>
      <c r="B11049" s="176">
        <v>45.7</v>
      </c>
      <c r="C11049" s="176">
        <v>39.9</v>
      </c>
      <c r="D11049" s="282">
        <v>87</v>
      </c>
      <c r="E11049" s="265"/>
    </row>
    <row r="11050" spans="1:5">
      <c r="A11050" s="283">
        <v>29130</v>
      </c>
      <c r="B11050" s="176">
        <v>40.700000000000003</v>
      </c>
      <c r="C11050" s="176">
        <v>46</v>
      </c>
      <c r="D11050" s="282">
        <v>113</v>
      </c>
      <c r="E11050" s="265"/>
    </row>
    <row r="11051" spans="1:5">
      <c r="A11051" s="283">
        <v>29133</v>
      </c>
      <c r="B11051" s="176">
        <v>26.3</v>
      </c>
      <c r="C11051" s="176">
        <v>38.5</v>
      </c>
      <c r="D11051" s="282">
        <v>87</v>
      </c>
      <c r="E11051" s="265"/>
    </row>
    <row r="11052" spans="1:5">
      <c r="A11052" s="283">
        <v>29135</v>
      </c>
      <c r="B11052" s="176">
        <v>46</v>
      </c>
      <c r="C11052" s="176">
        <v>42</v>
      </c>
      <c r="D11052" s="282">
        <v>122</v>
      </c>
      <c r="E11052" s="265"/>
    </row>
    <row r="11053" spans="1:5">
      <c r="A11053" s="283">
        <v>29137</v>
      </c>
      <c r="B11053" s="176">
        <v>33.6</v>
      </c>
      <c r="C11053" s="176">
        <v>41.9</v>
      </c>
      <c r="D11053" s="282">
        <v>87</v>
      </c>
      <c r="E11053" s="265"/>
    </row>
    <row r="11054" spans="1:5">
      <c r="A11054" s="283">
        <v>29138</v>
      </c>
      <c r="B11054" s="176">
        <v>44.6</v>
      </c>
      <c r="C11054" s="176">
        <v>36.6</v>
      </c>
      <c r="D11054" s="282">
        <v>102</v>
      </c>
      <c r="E11054" s="265"/>
    </row>
    <row r="11055" spans="1:5">
      <c r="A11055" s="283">
        <v>29142</v>
      </c>
      <c r="B11055" s="176">
        <v>73.5</v>
      </c>
      <c r="C11055" s="176">
        <v>44.8</v>
      </c>
      <c r="D11055" s="282">
        <v>87</v>
      </c>
      <c r="E11055" s="265"/>
    </row>
    <row r="11056" spans="1:5">
      <c r="A11056" s="283">
        <v>29145</v>
      </c>
      <c r="B11056" s="176">
        <v>23.5</v>
      </c>
      <c r="C11056" s="176">
        <v>43.7</v>
      </c>
      <c r="D11056" s="282">
        <v>87</v>
      </c>
      <c r="E11056" s="265"/>
    </row>
    <row r="11057" spans="1:5">
      <c r="A11057" s="283">
        <v>29146</v>
      </c>
      <c r="B11057" s="176">
        <v>26.7</v>
      </c>
      <c r="C11057" s="176">
        <v>43.3</v>
      </c>
      <c r="D11057" s="282">
        <v>87</v>
      </c>
      <c r="E11057" s="265"/>
    </row>
    <row r="11058" spans="1:5">
      <c r="A11058" s="283">
        <v>29147</v>
      </c>
      <c r="B11058" s="176">
        <v>1754.1</v>
      </c>
      <c r="C11058" s="176">
        <v>31.3</v>
      </c>
      <c r="D11058" s="282">
        <v>87</v>
      </c>
      <c r="E11058" s="265"/>
    </row>
    <row r="11059" spans="1:5">
      <c r="A11059" s="283">
        <v>29148</v>
      </c>
      <c r="B11059" s="176">
        <v>57.1</v>
      </c>
      <c r="C11059" s="176">
        <v>49.7</v>
      </c>
      <c r="D11059" s="282">
        <v>112</v>
      </c>
      <c r="E11059" s="265"/>
    </row>
    <row r="11060" spans="1:5">
      <c r="A11060" s="283">
        <v>29150</v>
      </c>
      <c r="B11060" s="176">
        <v>754</v>
      </c>
      <c r="C11060" s="176">
        <v>36.1</v>
      </c>
      <c r="D11060" s="282">
        <v>167</v>
      </c>
      <c r="E11060" s="265"/>
    </row>
    <row r="11061" spans="1:5">
      <c r="A11061" s="283">
        <v>29151</v>
      </c>
      <c r="B11061" s="176">
        <v>0</v>
      </c>
      <c r="C11061" s="176">
        <v>0</v>
      </c>
      <c r="D11061" s="282">
        <v>87</v>
      </c>
      <c r="E11061" s="265"/>
    </row>
    <row r="11062" spans="1:5">
      <c r="A11062" s="283">
        <v>29152</v>
      </c>
      <c r="B11062" s="176">
        <v>903.5</v>
      </c>
      <c r="C11062" s="176">
        <v>22.6</v>
      </c>
      <c r="D11062" s="282">
        <v>150</v>
      </c>
      <c r="E11062" s="265"/>
    </row>
    <row r="11063" spans="1:5">
      <c r="A11063" s="283">
        <v>29153</v>
      </c>
      <c r="B11063" s="176">
        <v>111.4</v>
      </c>
      <c r="C11063" s="176">
        <v>36.200000000000003</v>
      </c>
      <c r="D11063" s="282">
        <v>87</v>
      </c>
      <c r="E11063" s="265"/>
    </row>
    <row r="11064" spans="1:5">
      <c r="A11064" s="283">
        <v>29154</v>
      </c>
      <c r="B11064" s="176">
        <v>210.3</v>
      </c>
      <c r="C11064" s="176">
        <v>35.5</v>
      </c>
      <c r="D11064" s="282">
        <v>87</v>
      </c>
      <c r="E11064" s="265"/>
    </row>
    <row r="11065" spans="1:5">
      <c r="A11065" s="283">
        <v>29160</v>
      </c>
      <c r="B11065" s="176">
        <v>73.7</v>
      </c>
      <c r="C11065" s="176">
        <v>39.6</v>
      </c>
      <c r="D11065" s="282">
        <v>87</v>
      </c>
      <c r="E11065" s="265"/>
    </row>
    <row r="11066" spans="1:5">
      <c r="A11066" s="283">
        <v>29161</v>
      </c>
      <c r="B11066" s="176">
        <v>90.4</v>
      </c>
      <c r="C11066" s="176">
        <v>38.299999999999997</v>
      </c>
      <c r="D11066" s="282">
        <v>106</v>
      </c>
      <c r="E11066" s="265"/>
    </row>
    <row r="11067" spans="1:5">
      <c r="A11067" s="283">
        <v>29162</v>
      </c>
      <c r="B11067" s="176">
        <v>80.7</v>
      </c>
      <c r="C11067" s="176">
        <v>36.9</v>
      </c>
      <c r="D11067" s="282">
        <v>87</v>
      </c>
      <c r="E11067" s="265"/>
    </row>
    <row r="11068" spans="1:5">
      <c r="A11068" s="283">
        <v>29163</v>
      </c>
      <c r="B11068" s="176">
        <v>87.3</v>
      </c>
      <c r="C11068" s="176">
        <v>41.4</v>
      </c>
      <c r="D11068" s="282">
        <v>87</v>
      </c>
      <c r="E11068" s="265"/>
    </row>
    <row r="11069" spans="1:5">
      <c r="A11069" s="283">
        <v>29164</v>
      </c>
      <c r="B11069" s="176">
        <v>43.9</v>
      </c>
      <c r="C11069" s="176">
        <v>39.299999999999997</v>
      </c>
      <c r="D11069" s="282">
        <v>102</v>
      </c>
      <c r="E11069" s="265"/>
    </row>
    <row r="11070" spans="1:5">
      <c r="A11070" s="283">
        <v>29166</v>
      </c>
      <c r="B11070" s="176">
        <v>33.4</v>
      </c>
      <c r="C11070" s="176">
        <v>38.4</v>
      </c>
      <c r="D11070" s="282">
        <v>87</v>
      </c>
      <c r="E11070" s="265"/>
    </row>
    <row r="11071" spans="1:5">
      <c r="A11071" s="283">
        <v>29168</v>
      </c>
      <c r="B11071" s="176">
        <v>53.3</v>
      </c>
      <c r="C11071" s="176">
        <v>36.4</v>
      </c>
      <c r="D11071" s="282">
        <v>87</v>
      </c>
      <c r="E11071" s="265"/>
    </row>
    <row r="11072" spans="1:5">
      <c r="A11072" s="283">
        <v>29169</v>
      </c>
      <c r="B11072" s="176">
        <v>1715</v>
      </c>
      <c r="C11072" s="176">
        <v>36.799999999999997</v>
      </c>
      <c r="D11072" s="282">
        <v>146</v>
      </c>
      <c r="E11072" s="265"/>
    </row>
    <row r="11073" spans="1:5">
      <c r="A11073" s="283">
        <v>29170</v>
      </c>
      <c r="B11073" s="176">
        <v>878.6</v>
      </c>
      <c r="C11073" s="176">
        <v>37.299999999999997</v>
      </c>
      <c r="D11073" s="282">
        <v>94</v>
      </c>
      <c r="E11073" s="265"/>
    </row>
    <row r="11074" spans="1:5">
      <c r="A11074" s="283">
        <v>29171</v>
      </c>
      <c r="B11074" s="176">
        <v>0</v>
      </c>
      <c r="C11074" s="176">
        <v>0</v>
      </c>
      <c r="D11074" s="282">
        <v>87</v>
      </c>
      <c r="E11074" s="265"/>
    </row>
    <row r="11075" spans="1:5">
      <c r="A11075" s="283">
        <v>29172</v>
      </c>
      <c r="B11075" s="176">
        <v>385.3</v>
      </c>
      <c r="C11075" s="176">
        <v>35.6</v>
      </c>
      <c r="D11075" s="282">
        <v>113</v>
      </c>
      <c r="E11075" s="265"/>
    </row>
    <row r="11076" spans="1:5">
      <c r="A11076" s="283">
        <v>29175</v>
      </c>
      <c r="B11076" s="176">
        <v>31.3</v>
      </c>
      <c r="C11076" s="176">
        <v>41.4</v>
      </c>
      <c r="D11076" s="282">
        <v>87</v>
      </c>
      <c r="E11076" s="265"/>
    </row>
    <row r="11077" spans="1:5">
      <c r="A11077" s="283">
        <v>29177</v>
      </c>
      <c r="B11077" s="176">
        <v>0</v>
      </c>
      <c r="C11077" s="176">
        <v>0</v>
      </c>
      <c r="D11077" s="282">
        <v>87</v>
      </c>
      <c r="E11077" s="265"/>
    </row>
    <row r="11078" spans="1:5">
      <c r="A11078" s="283">
        <v>29178</v>
      </c>
      <c r="B11078" s="176">
        <v>22.9</v>
      </c>
      <c r="C11078" s="176">
        <v>43.3</v>
      </c>
      <c r="D11078" s="282">
        <v>87</v>
      </c>
      <c r="E11078" s="265"/>
    </row>
    <row r="11079" spans="1:5">
      <c r="A11079" s="283">
        <v>29180</v>
      </c>
      <c r="B11079" s="176">
        <v>49.3</v>
      </c>
      <c r="C11079" s="176">
        <v>40.1</v>
      </c>
      <c r="D11079" s="282">
        <v>117</v>
      </c>
      <c r="E11079" s="265"/>
    </row>
    <row r="11080" spans="1:5">
      <c r="A11080" s="283">
        <v>29201</v>
      </c>
      <c r="B11080" s="176">
        <v>1355.1</v>
      </c>
      <c r="C11080" s="176">
        <v>23.3</v>
      </c>
      <c r="D11080" s="282">
        <v>147</v>
      </c>
      <c r="E11080" s="265"/>
    </row>
    <row r="11081" spans="1:5">
      <c r="A11081" s="283">
        <v>29202</v>
      </c>
      <c r="B11081" s="176">
        <v>0</v>
      </c>
      <c r="C11081" s="176">
        <v>0</v>
      </c>
      <c r="D11081" s="282">
        <v>87</v>
      </c>
      <c r="E11081" s="265"/>
    </row>
    <row r="11082" spans="1:5">
      <c r="A11082" s="283">
        <v>29203</v>
      </c>
      <c r="B11082" s="176">
        <v>626.9</v>
      </c>
      <c r="C11082" s="176">
        <v>35.299999999999997</v>
      </c>
      <c r="D11082" s="282">
        <v>160</v>
      </c>
      <c r="E11082" s="265"/>
    </row>
    <row r="11083" spans="1:5">
      <c r="A11083" s="283">
        <v>29204</v>
      </c>
      <c r="B11083" s="176">
        <v>3156</v>
      </c>
      <c r="C11083" s="176">
        <v>35.299999999999997</v>
      </c>
      <c r="D11083" s="282">
        <v>166</v>
      </c>
      <c r="E11083" s="265"/>
    </row>
    <row r="11084" spans="1:5">
      <c r="A11084" s="283">
        <v>29205</v>
      </c>
      <c r="B11084" s="176">
        <v>3718.2</v>
      </c>
      <c r="C11084" s="176">
        <v>31.9</v>
      </c>
      <c r="D11084" s="282">
        <v>140</v>
      </c>
      <c r="E11084" s="265"/>
    </row>
    <row r="11085" spans="1:5">
      <c r="A11085" s="283">
        <v>29206</v>
      </c>
      <c r="B11085" s="176">
        <v>1718.1</v>
      </c>
      <c r="C11085" s="176">
        <v>37.700000000000003</v>
      </c>
      <c r="D11085" s="282">
        <v>141</v>
      </c>
      <c r="E11085" s="265"/>
    </row>
    <row r="11086" spans="1:5">
      <c r="A11086" s="283">
        <v>29207</v>
      </c>
      <c r="B11086" s="176">
        <v>3043.3</v>
      </c>
      <c r="C11086" s="176">
        <v>22.7</v>
      </c>
      <c r="D11086" s="282">
        <v>126</v>
      </c>
      <c r="E11086" s="265"/>
    </row>
    <row r="11087" spans="1:5">
      <c r="A11087" s="283">
        <v>29208</v>
      </c>
      <c r="B11087" s="176">
        <v>0</v>
      </c>
      <c r="C11087" s="176">
        <v>0</v>
      </c>
      <c r="D11087" s="282">
        <v>87</v>
      </c>
      <c r="E11087" s="265"/>
    </row>
    <row r="11088" spans="1:5">
      <c r="A11088" s="283">
        <v>29209</v>
      </c>
      <c r="B11088" s="176">
        <v>1219.5999999999999</v>
      </c>
      <c r="C11088" s="176">
        <v>33.200000000000003</v>
      </c>
      <c r="D11088" s="282">
        <v>126</v>
      </c>
      <c r="E11088" s="265"/>
    </row>
    <row r="11089" spans="1:5">
      <c r="A11089" s="283">
        <v>29210</v>
      </c>
      <c r="B11089" s="176">
        <v>2445.4</v>
      </c>
      <c r="C11089" s="176">
        <v>32.6</v>
      </c>
      <c r="D11089" s="282">
        <v>188</v>
      </c>
      <c r="E11089" s="265"/>
    </row>
    <row r="11090" spans="1:5">
      <c r="A11090" s="283">
        <v>29211</v>
      </c>
      <c r="B11090" s="176">
        <v>0</v>
      </c>
      <c r="C11090" s="176">
        <v>0</v>
      </c>
      <c r="D11090" s="282">
        <v>87</v>
      </c>
      <c r="E11090" s="265"/>
    </row>
    <row r="11091" spans="1:5">
      <c r="A11091" s="283">
        <v>29212</v>
      </c>
      <c r="B11091" s="176">
        <v>1413.5</v>
      </c>
      <c r="C11091" s="176">
        <v>39.799999999999997</v>
      </c>
      <c r="D11091" s="282">
        <v>117</v>
      </c>
      <c r="E11091" s="265"/>
    </row>
    <row r="11092" spans="1:5">
      <c r="A11092" s="283">
        <v>29214</v>
      </c>
      <c r="B11092" s="176">
        <v>0</v>
      </c>
      <c r="C11092" s="176">
        <v>0</v>
      </c>
      <c r="D11092" s="282">
        <v>87</v>
      </c>
      <c r="E11092" s="265"/>
    </row>
    <row r="11093" spans="1:5">
      <c r="A11093" s="283">
        <v>29215</v>
      </c>
      <c r="B11093" s="176">
        <v>0</v>
      </c>
      <c r="C11093" s="176">
        <v>0</v>
      </c>
      <c r="D11093" s="282">
        <v>87</v>
      </c>
      <c r="E11093" s="265"/>
    </row>
    <row r="11094" spans="1:5">
      <c r="A11094" s="283">
        <v>29216</v>
      </c>
      <c r="B11094" s="176">
        <v>0</v>
      </c>
      <c r="C11094" s="176">
        <v>0</v>
      </c>
      <c r="D11094" s="282">
        <v>87</v>
      </c>
      <c r="E11094" s="265"/>
    </row>
    <row r="11095" spans="1:5">
      <c r="A11095" s="283">
        <v>29217</v>
      </c>
      <c r="B11095" s="176">
        <v>0</v>
      </c>
      <c r="C11095" s="176">
        <v>0</v>
      </c>
      <c r="D11095" s="282">
        <v>87</v>
      </c>
      <c r="E11095" s="265"/>
    </row>
    <row r="11096" spans="1:5">
      <c r="A11096" s="283">
        <v>29218</v>
      </c>
      <c r="B11096" s="176">
        <v>0</v>
      </c>
      <c r="C11096" s="176">
        <v>0</v>
      </c>
      <c r="D11096" s="282">
        <v>87</v>
      </c>
      <c r="E11096" s="265"/>
    </row>
    <row r="11097" spans="1:5">
      <c r="A11097" s="283">
        <v>29219</v>
      </c>
      <c r="B11097" s="176">
        <v>0</v>
      </c>
      <c r="C11097" s="176">
        <v>0</v>
      </c>
      <c r="D11097" s="282">
        <v>87</v>
      </c>
      <c r="E11097" s="265"/>
    </row>
    <row r="11098" spans="1:5">
      <c r="A11098" s="283">
        <v>29220</v>
      </c>
      <c r="B11098" s="176">
        <v>0</v>
      </c>
      <c r="C11098" s="176">
        <v>0</v>
      </c>
      <c r="D11098" s="282">
        <v>87</v>
      </c>
      <c r="E11098" s="265"/>
    </row>
    <row r="11099" spans="1:5">
      <c r="A11099" s="283">
        <v>29221</v>
      </c>
      <c r="B11099" s="176">
        <v>0</v>
      </c>
      <c r="C11099" s="176">
        <v>0</v>
      </c>
      <c r="D11099" s="282">
        <v>87</v>
      </c>
      <c r="E11099" s="265"/>
    </row>
    <row r="11100" spans="1:5">
      <c r="A11100" s="283">
        <v>29222</v>
      </c>
      <c r="B11100" s="176">
        <v>0</v>
      </c>
      <c r="C11100" s="176">
        <v>0</v>
      </c>
      <c r="D11100" s="282">
        <v>87</v>
      </c>
      <c r="E11100" s="265"/>
    </row>
    <row r="11101" spans="1:5">
      <c r="A11101" s="283">
        <v>29223</v>
      </c>
      <c r="B11101" s="176">
        <v>1879.3</v>
      </c>
      <c r="C11101" s="176">
        <v>35.5</v>
      </c>
      <c r="D11101" s="282">
        <v>181</v>
      </c>
      <c r="E11101" s="265"/>
    </row>
    <row r="11102" spans="1:5">
      <c r="A11102" s="283">
        <v>29224</v>
      </c>
      <c r="B11102" s="176">
        <v>0</v>
      </c>
      <c r="C11102" s="176">
        <v>0</v>
      </c>
      <c r="D11102" s="282">
        <v>87</v>
      </c>
      <c r="E11102" s="265"/>
    </row>
    <row r="11103" spans="1:5">
      <c r="A11103" s="283">
        <v>29225</v>
      </c>
      <c r="B11103" s="176">
        <v>0</v>
      </c>
      <c r="C11103" s="176">
        <v>0</v>
      </c>
      <c r="D11103" s="282">
        <v>87</v>
      </c>
      <c r="E11103" s="265"/>
    </row>
    <row r="11104" spans="1:5">
      <c r="A11104" s="283">
        <v>29226</v>
      </c>
      <c r="B11104" s="176">
        <v>0</v>
      </c>
      <c r="C11104" s="176">
        <v>0</v>
      </c>
      <c r="D11104" s="282">
        <v>87</v>
      </c>
      <c r="E11104" s="265"/>
    </row>
    <row r="11105" spans="1:5">
      <c r="A11105" s="283">
        <v>29227</v>
      </c>
      <c r="B11105" s="176">
        <v>0</v>
      </c>
      <c r="C11105" s="176">
        <v>0</v>
      </c>
      <c r="D11105" s="282">
        <v>87</v>
      </c>
      <c r="E11105" s="265"/>
    </row>
    <row r="11106" spans="1:5">
      <c r="A11106" s="283">
        <v>29228</v>
      </c>
      <c r="B11106" s="176">
        <v>0</v>
      </c>
      <c r="C11106" s="176">
        <v>0</v>
      </c>
      <c r="D11106" s="282">
        <v>87</v>
      </c>
      <c r="E11106" s="265"/>
    </row>
    <row r="11107" spans="1:5">
      <c r="A11107" s="283">
        <v>29229</v>
      </c>
      <c r="B11107" s="176">
        <v>2193.6999999999998</v>
      </c>
      <c r="C11107" s="176">
        <v>32.700000000000003</v>
      </c>
      <c r="D11107" s="282">
        <v>119</v>
      </c>
      <c r="E11107" s="265"/>
    </row>
    <row r="11108" spans="1:5">
      <c r="A11108" s="283">
        <v>29230</v>
      </c>
      <c r="B11108" s="176">
        <v>0</v>
      </c>
      <c r="C11108" s="176">
        <v>0</v>
      </c>
      <c r="D11108" s="282">
        <v>87</v>
      </c>
      <c r="E11108" s="265"/>
    </row>
    <row r="11109" spans="1:5">
      <c r="A11109" s="283">
        <v>29240</v>
      </c>
      <c r="B11109" s="176">
        <v>866.4</v>
      </c>
      <c r="C11109" s="176">
        <v>31.3</v>
      </c>
      <c r="D11109" s="282">
        <v>87</v>
      </c>
      <c r="E11109" s="265"/>
    </row>
    <row r="11110" spans="1:5">
      <c r="A11110" s="283">
        <v>29250</v>
      </c>
      <c r="B11110" s="176">
        <v>0</v>
      </c>
      <c r="C11110" s="176">
        <v>0</v>
      </c>
      <c r="D11110" s="282">
        <v>87</v>
      </c>
      <c r="E11110" s="265"/>
    </row>
    <row r="11111" spans="1:5">
      <c r="A11111" s="283">
        <v>29260</v>
      </c>
      <c r="B11111" s="176">
        <v>0</v>
      </c>
      <c r="C11111" s="176">
        <v>0</v>
      </c>
      <c r="D11111" s="282">
        <v>87</v>
      </c>
      <c r="E11111" s="265"/>
    </row>
    <row r="11112" spans="1:5">
      <c r="A11112" s="283">
        <v>29290</v>
      </c>
      <c r="B11112" s="176">
        <v>0</v>
      </c>
      <c r="C11112" s="176">
        <v>0</v>
      </c>
      <c r="D11112" s="282">
        <v>87</v>
      </c>
      <c r="E11112" s="265"/>
    </row>
    <row r="11113" spans="1:5">
      <c r="A11113" s="283">
        <v>29301</v>
      </c>
      <c r="B11113" s="176">
        <v>1125.5</v>
      </c>
      <c r="C11113" s="176">
        <v>36</v>
      </c>
      <c r="D11113" s="282">
        <v>181</v>
      </c>
      <c r="E11113" s="265"/>
    </row>
    <row r="11114" spans="1:5">
      <c r="A11114" s="283">
        <v>29302</v>
      </c>
      <c r="B11114" s="176">
        <v>351.6</v>
      </c>
      <c r="C11114" s="176">
        <v>41</v>
      </c>
      <c r="D11114" s="282">
        <v>149</v>
      </c>
      <c r="E11114" s="265"/>
    </row>
    <row r="11115" spans="1:5">
      <c r="A11115" s="283">
        <v>29303</v>
      </c>
      <c r="B11115" s="176">
        <v>850.4</v>
      </c>
      <c r="C11115" s="176">
        <v>31</v>
      </c>
      <c r="D11115" s="282">
        <v>141</v>
      </c>
      <c r="E11115" s="265"/>
    </row>
    <row r="11116" spans="1:5">
      <c r="A11116" s="283">
        <v>29304</v>
      </c>
      <c r="B11116" s="176">
        <v>0</v>
      </c>
      <c r="C11116" s="176">
        <v>0</v>
      </c>
      <c r="D11116" s="282">
        <v>87</v>
      </c>
      <c r="E11116" s="265"/>
    </row>
    <row r="11117" spans="1:5">
      <c r="A11117" s="283">
        <v>29305</v>
      </c>
      <c r="B11117" s="176">
        <v>0</v>
      </c>
      <c r="C11117" s="176">
        <v>0</v>
      </c>
      <c r="D11117" s="282">
        <v>87</v>
      </c>
      <c r="E11117" s="265"/>
    </row>
    <row r="11118" spans="1:5">
      <c r="A11118" s="283">
        <v>29306</v>
      </c>
      <c r="B11118" s="176">
        <v>735.7</v>
      </c>
      <c r="C11118" s="176">
        <v>36.200000000000003</v>
      </c>
      <c r="D11118" s="282">
        <v>119</v>
      </c>
      <c r="E11118" s="265"/>
    </row>
    <row r="11119" spans="1:5">
      <c r="A11119" s="283">
        <v>29307</v>
      </c>
      <c r="B11119" s="176">
        <v>475</v>
      </c>
      <c r="C11119" s="176">
        <v>43.8</v>
      </c>
      <c r="D11119" s="282">
        <v>127</v>
      </c>
      <c r="E11119" s="265"/>
    </row>
    <row r="11120" spans="1:5">
      <c r="A11120" s="283">
        <v>29316</v>
      </c>
      <c r="B11120" s="176">
        <v>820.6</v>
      </c>
      <c r="C11120" s="176">
        <v>35.4</v>
      </c>
      <c r="D11120" s="282">
        <v>133</v>
      </c>
      <c r="E11120" s="265"/>
    </row>
    <row r="11121" spans="1:5">
      <c r="A11121" s="283">
        <v>29319</v>
      </c>
      <c r="B11121" s="176">
        <v>0</v>
      </c>
      <c r="C11121" s="176">
        <v>0</v>
      </c>
      <c r="D11121" s="282">
        <v>87</v>
      </c>
      <c r="E11121" s="265"/>
    </row>
    <row r="11122" spans="1:5">
      <c r="A11122" s="283">
        <v>29320</v>
      </c>
      <c r="B11122" s="176">
        <v>0</v>
      </c>
      <c r="C11122" s="176">
        <v>0</v>
      </c>
      <c r="D11122" s="282">
        <v>87</v>
      </c>
      <c r="E11122" s="265"/>
    </row>
    <row r="11123" spans="1:5">
      <c r="A11123" s="283">
        <v>29321</v>
      </c>
      <c r="B11123" s="176">
        <v>54.7</v>
      </c>
      <c r="C11123" s="176">
        <v>41.3</v>
      </c>
      <c r="D11123" s="282">
        <v>87</v>
      </c>
      <c r="E11123" s="265"/>
    </row>
    <row r="11124" spans="1:5">
      <c r="A11124" s="283">
        <v>29322</v>
      </c>
      <c r="B11124" s="176">
        <v>161.19999999999999</v>
      </c>
      <c r="C11124" s="176">
        <v>41.6</v>
      </c>
      <c r="D11124" s="282">
        <v>87</v>
      </c>
      <c r="E11124" s="265"/>
    </row>
    <row r="11125" spans="1:5">
      <c r="A11125" s="283">
        <v>29323</v>
      </c>
      <c r="B11125" s="176">
        <v>206</v>
      </c>
      <c r="C11125" s="176">
        <v>39</v>
      </c>
      <c r="D11125" s="282">
        <v>87</v>
      </c>
      <c r="E11125" s="265"/>
    </row>
    <row r="11126" spans="1:5">
      <c r="A11126" s="283">
        <v>29324</v>
      </c>
      <c r="B11126" s="176">
        <v>418.4</v>
      </c>
      <c r="C11126" s="176">
        <v>41.8</v>
      </c>
      <c r="D11126" s="282">
        <v>87</v>
      </c>
      <c r="E11126" s="265"/>
    </row>
    <row r="11127" spans="1:5">
      <c r="A11127" s="283">
        <v>29325</v>
      </c>
      <c r="B11127" s="176">
        <v>95.1</v>
      </c>
      <c r="C11127" s="176">
        <v>37.6</v>
      </c>
      <c r="D11127" s="282">
        <v>143</v>
      </c>
      <c r="E11127" s="265"/>
    </row>
    <row r="11128" spans="1:5">
      <c r="A11128" s="283">
        <v>29329</v>
      </c>
      <c r="B11128" s="176">
        <v>0</v>
      </c>
      <c r="C11128" s="176">
        <v>0</v>
      </c>
      <c r="D11128" s="282">
        <v>87</v>
      </c>
      <c r="E11128" s="265"/>
    </row>
    <row r="11129" spans="1:5">
      <c r="A11129" s="283">
        <v>29330</v>
      </c>
      <c r="B11129" s="176">
        <v>183.6</v>
      </c>
      <c r="C11129" s="176">
        <v>39.1</v>
      </c>
      <c r="D11129" s="282">
        <v>87</v>
      </c>
      <c r="E11129" s="265"/>
    </row>
    <row r="11130" spans="1:5">
      <c r="A11130" s="283">
        <v>29331</v>
      </c>
      <c r="B11130" s="176">
        <v>0</v>
      </c>
      <c r="C11130" s="176">
        <v>0</v>
      </c>
      <c r="D11130" s="282">
        <v>87</v>
      </c>
      <c r="E11130" s="265"/>
    </row>
    <row r="11131" spans="1:5">
      <c r="A11131" s="283">
        <v>29332</v>
      </c>
      <c r="B11131" s="176">
        <v>42.1</v>
      </c>
      <c r="C11131" s="176">
        <v>48.3</v>
      </c>
      <c r="D11131" s="282">
        <v>87</v>
      </c>
      <c r="E11131" s="265"/>
    </row>
    <row r="11132" spans="1:5">
      <c r="A11132" s="283">
        <v>29333</v>
      </c>
      <c r="B11132" s="176">
        <v>1613.2</v>
      </c>
      <c r="C11132" s="176">
        <v>36.299999999999997</v>
      </c>
      <c r="D11132" s="282">
        <v>87</v>
      </c>
      <c r="E11132" s="265"/>
    </row>
    <row r="11133" spans="1:5">
      <c r="A11133" s="283">
        <v>29334</v>
      </c>
      <c r="B11133" s="176">
        <v>524.20000000000005</v>
      </c>
      <c r="C11133" s="176">
        <v>35.6</v>
      </c>
      <c r="D11133" s="282">
        <v>95</v>
      </c>
      <c r="E11133" s="265"/>
    </row>
    <row r="11134" spans="1:5">
      <c r="A11134" s="283">
        <v>29335</v>
      </c>
      <c r="B11134" s="176">
        <v>53.9</v>
      </c>
      <c r="C11134" s="176">
        <v>39.4</v>
      </c>
      <c r="D11134" s="282">
        <v>87</v>
      </c>
      <c r="E11134" s="265"/>
    </row>
    <row r="11135" spans="1:5">
      <c r="A11135" s="283">
        <v>29336</v>
      </c>
      <c r="B11135" s="176">
        <v>436.9</v>
      </c>
      <c r="C11135" s="176">
        <v>32.6</v>
      </c>
      <c r="D11135" s="282">
        <v>87</v>
      </c>
      <c r="E11135" s="265"/>
    </row>
    <row r="11136" spans="1:5">
      <c r="A11136" s="283">
        <v>29338</v>
      </c>
      <c r="B11136" s="176">
        <v>0</v>
      </c>
      <c r="C11136" s="176">
        <v>0</v>
      </c>
      <c r="D11136" s="282">
        <v>87</v>
      </c>
      <c r="E11136" s="265"/>
    </row>
    <row r="11137" spans="1:5">
      <c r="A11137" s="283">
        <v>29340</v>
      </c>
      <c r="B11137" s="176">
        <v>140.30000000000001</v>
      </c>
      <c r="C11137" s="176">
        <v>37.4</v>
      </c>
      <c r="D11137" s="282">
        <v>140</v>
      </c>
      <c r="E11137" s="265"/>
    </row>
    <row r="11138" spans="1:5">
      <c r="A11138" s="283">
        <v>29341</v>
      </c>
      <c r="B11138" s="176">
        <v>214.3</v>
      </c>
      <c r="C11138" s="176">
        <v>38.4</v>
      </c>
      <c r="D11138" s="282">
        <v>132</v>
      </c>
      <c r="E11138" s="265"/>
    </row>
    <row r="11139" spans="1:5">
      <c r="A11139" s="283">
        <v>29342</v>
      </c>
      <c r="B11139" s="176">
        <v>61.4</v>
      </c>
      <c r="C11139" s="176">
        <v>39.5</v>
      </c>
      <c r="D11139" s="282">
        <v>87</v>
      </c>
      <c r="E11139" s="265"/>
    </row>
    <row r="11140" spans="1:5">
      <c r="A11140" s="283">
        <v>29346</v>
      </c>
      <c r="B11140" s="176">
        <v>0</v>
      </c>
      <c r="C11140" s="176">
        <v>0</v>
      </c>
      <c r="D11140" s="282">
        <v>87</v>
      </c>
      <c r="E11140" s="265"/>
    </row>
    <row r="11141" spans="1:5">
      <c r="A11141" s="283">
        <v>29348</v>
      </c>
      <c r="B11141" s="176">
        <v>0</v>
      </c>
      <c r="C11141" s="176">
        <v>0</v>
      </c>
      <c r="D11141" s="282">
        <v>87</v>
      </c>
      <c r="E11141" s="265"/>
    </row>
    <row r="11142" spans="1:5">
      <c r="A11142" s="283">
        <v>29349</v>
      </c>
      <c r="B11142" s="176">
        <v>354.9</v>
      </c>
      <c r="C11142" s="176">
        <v>39.299999999999997</v>
      </c>
      <c r="D11142" s="282">
        <v>95</v>
      </c>
      <c r="E11142" s="265"/>
    </row>
    <row r="11143" spans="1:5">
      <c r="A11143" s="283">
        <v>29351</v>
      </c>
      <c r="B11143" s="176">
        <v>74.599999999999994</v>
      </c>
      <c r="C11143" s="176">
        <v>41.2</v>
      </c>
      <c r="D11143" s="282">
        <v>87</v>
      </c>
      <c r="E11143" s="265"/>
    </row>
    <row r="11144" spans="1:5">
      <c r="A11144" s="283">
        <v>29353</v>
      </c>
      <c r="B11144" s="176">
        <v>53.9</v>
      </c>
      <c r="C11144" s="176">
        <v>42.5</v>
      </c>
      <c r="D11144" s="282">
        <v>87</v>
      </c>
      <c r="E11144" s="265"/>
    </row>
    <row r="11145" spans="1:5">
      <c r="A11145" s="283">
        <v>29355</v>
      </c>
      <c r="B11145" s="176">
        <v>19.8</v>
      </c>
      <c r="C11145" s="176">
        <v>45.7</v>
      </c>
      <c r="D11145" s="282">
        <v>87</v>
      </c>
      <c r="E11145" s="265"/>
    </row>
    <row r="11146" spans="1:5">
      <c r="A11146" s="283">
        <v>29356</v>
      </c>
      <c r="B11146" s="176">
        <v>100.6</v>
      </c>
      <c r="C11146" s="176">
        <v>47</v>
      </c>
      <c r="D11146" s="282">
        <v>118</v>
      </c>
      <c r="E11146" s="265"/>
    </row>
    <row r="11147" spans="1:5">
      <c r="A11147" s="283">
        <v>29360</v>
      </c>
      <c r="B11147" s="176">
        <v>138.80000000000001</v>
      </c>
      <c r="C11147" s="176">
        <v>39.5</v>
      </c>
      <c r="D11147" s="282">
        <v>116</v>
      </c>
      <c r="E11147" s="265"/>
    </row>
    <row r="11148" spans="1:5">
      <c r="A11148" s="283">
        <v>29364</v>
      </c>
      <c r="B11148" s="176">
        <v>0</v>
      </c>
      <c r="C11148" s="176">
        <v>0</v>
      </c>
      <c r="D11148" s="282">
        <v>87</v>
      </c>
      <c r="E11148" s="265"/>
    </row>
    <row r="11149" spans="1:5">
      <c r="A11149" s="283">
        <v>29365</v>
      </c>
      <c r="B11149" s="176">
        <v>480.1</v>
      </c>
      <c r="C11149" s="176">
        <v>38.200000000000003</v>
      </c>
      <c r="D11149" s="282">
        <v>94</v>
      </c>
      <c r="E11149" s="265"/>
    </row>
    <row r="11150" spans="1:5">
      <c r="A11150" s="283">
        <v>29368</v>
      </c>
      <c r="B11150" s="176">
        <v>0</v>
      </c>
      <c r="C11150" s="176">
        <v>0</v>
      </c>
      <c r="D11150" s="282">
        <v>87</v>
      </c>
      <c r="E11150" s="265"/>
    </row>
    <row r="11151" spans="1:5">
      <c r="A11151" s="283">
        <v>29369</v>
      </c>
      <c r="B11151" s="176">
        <v>477.8</v>
      </c>
      <c r="C11151" s="176">
        <v>38.700000000000003</v>
      </c>
      <c r="D11151" s="282">
        <v>93</v>
      </c>
      <c r="E11151" s="265"/>
    </row>
    <row r="11152" spans="1:5">
      <c r="A11152" s="283">
        <v>29370</v>
      </c>
      <c r="B11152" s="176">
        <v>31.4</v>
      </c>
      <c r="C11152" s="176">
        <v>39.299999999999997</v>
      </c>
      <c r="D11152" s="282">
        <v>87</v>
      </c>
      <c r="E11152" s="265"/>
    </row>
    <row r="11153" spans="1:5">
      <c r="A11153" s="283">
        <v>29372</v>
      </c>
      <c r="B11153" s="176">
        <v>118.8</v>
      </c>
      <c r="C11153" s="176">
        <v>42.2</v>
      </c>
      <c r="D11153" s="282">
        <v>87</v>
      </c>
      <c r="E11153" s="265"/>
    </row>
    <row r="11154" spans="1:5">
      <c r="A11154" s="283">
        <v>29373</v>
      </c>
      <c r="B11154" s="176">
        <v>0</v>
      </c>
      <c r="C11154" s="176">
        <v>0</v>
      </c>
      <c r="D11154" s="282">
        <v>87</v>
      </c>
      <c r="E11154" s="265"/>
    </row>
    <row r="11155" spans="1:5">
      <c r="A11155" s="283">
        <v>29374</v>
      </c>
      <c r="B11155" s="176">
        <v>85.5</v>
      </c>
      <c r="C11155" s="176">
        <v>38.799999999999997</v>
      </c>
      <c r="D11155" s="282">
        <v>94</v>
      </c>
      <c r="E11155" s="265"/>
    </row>
    <row r="11156" spans="1:5">
      <c r="A11156" s="283">
        <v>29375</v>
      </c>
      <c r="B11156" s="176">
        <v>0</v>
      </c>
      <c r="C11156" s="176">
        <v>0</v>
      </c>
      <c r="D11156" s="282">
        <v>87</v>
      </c>
      <c r="E11156" s="265"/>
    </row>
    <row r="11157" spans="1:5">
      <c r="A11157" s="283">
        <v>29376</v>
      </c>
      <c r="B11157" s="176">
        <v>203.3</v>
      </c>
      <c r="C11157" s="176">
        <v>37.9</v>
      </c>
      <c r="D11157" s="282">
        <v>95</v>
      </c>
      <c r="E11157" s="265"/>
    </row>
    <row r="11158" spans="1:5">
      <c r="A11158" s="283">
        <v>29377</v>
      </c>
      <c r="B11158" s="176">
        <v>0</v>
      </c>
      <c r="C11158" s="176">
        <v>0</v>
      </c>
      <c r="D11158" s="282">
        <v>87</v>
      </c>
      <c r="E11158" s="265"/>
    </row>
    <row r="11159" spans="1:5">
      <c r="A11159" s="283">
        <v>29378</v>
      </c>
      <c r="B11159" s="176">
        <v>0</v>
      </c>
      <c r="C11159" s="176">
        <v>0</v>
      </c>
      <c r="D11159" s="282">
        <v>87</v>
      </c>
      <c r="E11159" s="265"/>
    </row>
    <row r="11160" spans="1:5">
      <c r="A11160" s="283">
        <v>29379</v>
      </c>
      <c r="B11160" s="176">
        <v>76.2</v>
      </c>
      <c r="C11160" s="176">
        <v>41.5</v>
      </c>
      <c r="D11160" s="282">
        <v>112</v>
      </c>
      <c r="E11160" s="265"/>
    </row>
    <row r="11161" spans="1:5">
      <c r="A11161" s="283">
        <v>29384</v>
      </c>
      <c r="B11161" s="176">
        <v>74.099999999999994</v>
      </c>
      <c r="C11161" s="176">
        <v>45.9</v>
      </c>
      <c r="D11161" s="282">
        <v>87</v>
      </c>
      <c r="E11161" s="265"/>
    </row>
    <row r="11162" spans="1:5">
      <c r="A11162" s="283">
        <v>29385</v>
      </c>
      <c r="B11162" s="176">
        <v>420.5</v>
      </c>
      <c r="C11162" s="176">
        <v>37</v>
      </c>
      <c r="D11162" s="282">
        <v>87</v>
      </c>
      <c r="E11162" s="265"/>
    </row>
    <row r="11163" spans="1:5">
      <c r="A11163" s="283">
        <v>29386</v>
      </c>
      <c r="B11163" s="176">
        <v>0</v>
      </c>
      <c r="C11163" s="176">
        <v>0</v>
      </c>
      <c r="D11163" s="282">
        <v>87</v>
      </c>
      <c r="E11163" s="265"/>
    </row>
    <row r="11164" spans="1:5">
      <c r="A11164" s="283">
        <v>29388</v>
      </c>
      <c r="B11164" s="176">
        <v>148.5</v>
      </c>
      <c r="C11164" s="176">
        <v>39.4</v>
      </c>
      <c r="D11164" s="282">
        <v>93</v>
      </c>
      <c r="E11164" s="265"/>
    </row>
    <row r="11165" spans="1:5">
      <c r="A11165" s="283">
        <v>29395</v>
      </c>
      <c r="B11165" s="176">
        <v>0</v>
      </c>
      <c r="C11165" s="176">
        <v>0</v>
      </c>
      <c r="D11165" s="282">
        <v>87</v>
      </c>
      <c r="E11165" s="265"/>
    </row>
    <row r="11166" spans="1:5">
      <c r="A11166" s="283">
        <v>29401</v>
      </c>
      <c r="B11166" s="176">
        <v>6943.5</v>
      </c>
      <c r="C11166" s="176">
        <v>28.5</v>
      </c>
      <c r="D11166" s="282">
        <v>179</v>
      </c>
      <c r="E11166" s="265"/>
    </row>
    <row r="11167" spans="1:5">
      <c r="A11167" s="283">
        <v>29402</v>
      </c>
      <c r="B11167" s="176">
        <v>0</v>
      </c>
      <c r="C11167" s="176">
        <v>0</v>
      </c>
      <c r="D11167" s="282">
        <v>87</v>
      </c>
      <c r="E11167" s="265"/>
    </row>
    <row r="11168" spans="1:5">
      <c r="A11168" s="283">
        <v>29403</v>
      </c>
      <c r="B11168" s="176">
        <v>3747.2</v>
      </c>
      <c r="C11168" s="176">
        <v>25</v>
      </c>
      <c r="D11168" s="282">
        <v>169</v>
      </c>
      <c r="E11168" s="265"/>
    </row>
    <row r="11169" spans="1:5">
      <c r="A11169" s="283">
        <v>29404</v>
      </c>
      <c r="B11169" s="176">
        <v>307.5</v>
      </c>
      <c r="C11169" s="176">
        <v>22.7</v>
      </c>
      <c r="D11169" s="282">
        <v>127</v>
      </c>
      <c r="E11169" s="265"/>
    </row>
    <row r="11170" spans="1:5">
      <c r="A11170" s="283">
        <v>29405</v>
      </c>
      <c r="B11170" s="176">
        <v>1915.1</v>
      </c>
      <c r="C11170" s="176">
        <v>34.799999999999997</v>
      </c>
      <c r="D11170" s="282">
        <v>173</v>
      </c>
      <c r="E11170" s="265"/>
    </row>
    <row r="11171" spans="1:5">
      <c r="A11171" s="283">
        <v>29406</v>
      </c>
      <c r="B11171" s="176">
        <v>1954.5</v>
      </c>
      <c r="C11171" s="176">
        <v>29.2</v>
      </c>
      <c r="D11171" s="282">
        <v>190</v>
      </c>
      <c r="E11171" s="265"/>
    </row>
    <row r="11172" spans="1:5">
      <c r="A11172" s="283">
        <v>29407</v>
      </c>
      <c r="B11172" s="176">
        <v>2268.3000000000002</v>
      </c>
      <c r="C11172" s="176">
        <v>37.799999999999997</v>
      </c>
      <c r="D11172" s="282">
        <v>137</v>
      </c>
      <c r="E11172" s="265"/>
    </row>
    <row r="11173" spans="1:5">
      <c r="A11173" s="283">
        <v>29409</v>
      </c>
      <c r="B11173" s="176">
        <v>0</v>
      </c>
      <c r="C11173" s="176">
        <v>0</v>
      </c>
      <c r="D11173" s="282">
        <v>87</v>
      </c>
      <c r="E11173" s="265"/>
    </row>
    <row r="11174" spans="1:5">
      <c r="A11174" s="283">
        <v>29410</v>
      </c>
      <c r="B11174" s="176">
        <v>1685.8</v>
      </c>
      <c r="C11174" s="176">
        <v>34.700000000000003</v>
      </c>
      <c r="D11174" s="282">
        <v>116</v>
      </c>
      <c r="E11174" s="265"/>
    </row>
    <row r="11175" spans="1:5">
      <c r="A11175" s="283">
        <v>29412</v>
      </c>
      <c r="B11175" s="176">
        <v>914.6</v>
      </c>
      <c r="C11175" s="176">
        <v>38</v>
      </c>
      <c r="D11175" s="282">
        <v>122</v>
      </c>
      <c r="E11175" s="265"/>
    </row>
    <row r="11176" spans="1:5">
      <c r="A11176" s="283">
        <v>29413</v>
      </c>
      <c r="B11176" s="176">
        <v>0</v>
      </c>
      <c r="C11176" s="176">
        <v>0</v>
      </c>
      <c r="D11176" s="282">
        <v>87</v>
      </c>
      <c r="E11176" s="265"/>
    </row>
    <row r="11177" spans="1:5">
      <c r="A11177" s="283">
        <v>29414</v>
      </c>
      <c r="B11177" s="176">
        <v>741.9</v>
      </c>
      <c r="C11177" s="176">
        <v>36.799999999999997</v>
      </c>
      <c r="D11177" s="282">
        <v>129</v>
      </c>
      <c r="E11177" s="265"/>
    </row>
    <row r="11178" spans="1:5">
      <c r="A11178" s="283">
        <v>29415</v>
      </c>
      <c r="B11178" s="176">
        <v>2136.6</v>
      </c>
      <c r="C11178" s="176">
        <v>38.799999999999997</v>
      </c>
      <c r="D11178" s="282">
        <v>87</v>
      </c>
      <c r="E11178" s="265"/>
    </row>
    <row r="11179" spans="1:5">
      <c r="A11179" s="283">
        <v>29416</v>
      </c>
      <c r="B11179" s="176">
        <v>0</v>
      </c>
      <c r="C11179" s="176">
        <v>0</v>
      </c>
      <c r="D11179" s="282">
        <v>87</v>
      </c>
      <c r="E11179" s="265"/>
    </row>
    <row r="11180" spans="1:5">
      <c r="A11180" s="283">
        <v>29417</v>
      </c>
      <c r="B11180" s="176">
        <v>0</v>
      </c>
      <c r="C11180" s="176">
        <v>0</v>
      </c>
      <c r="D11180" s="282">
        <v>87</v>
      </c>
      <c r="E11180" s="265"/>
    </row>
    <row r="11181" spans="1:5">
      <c r="A11181" s="283">
        <v>29418</v>
      </c>
      <c r="B11181" s="176">
        <v>1836.3</v>
      </c>
      <c r="C11181" s="176">
        <v>32.799999999999997</v>
      </c>
      <c r="D11181" s="282">
        <v>177</v>
      </c>
      <c r="E11181" s="265"/>
    </row>
    <row r="11182" spans="1:5">
      <c r="A11182" s="283">
        <v>29419</v>
      </c>
      <c r="B11182" s="176">
        <v>0</v>
      </c>
      <c r="C11182" s="176">
        <v>0</v>
      </c>
      <c r="D11182" s="282">
        <v>87</v>
      </c>
      <c r="E11182" s="265"/>
    </row>
    <row r="11183" spans="1:5">
      <c r="A11183" s="283">
        <v>29420</v>
      </c>
      <c r="B11183" s="176">
        <v>1487</v>
      </c>
      <c r="C11183" s="176">
        <v>32.299999999999997</v>
      </c>
      <c r="D11183" s="282">
        <v>136</v>
      </c>
      <c r="E11183" s="265"/>
    </row>
    <row r="11184" spans="1:5">
      <c r="A11184" s="283">
        <v>29422</v>
      </c>
      <c r="B11184" s="176">
        <v>0</v>
      </c>
      <c r="C11184" s="176">
        <v>0</v>
      </c>
      <c r="D11184" s="282">
        <v>87</v>
      </c>
      <c r="E11184" s="265"/>
    </row>
    <row r="11185" spans="1:5">
      <c r="A11185" s="283">
        <v>29423</v>
      </c>
      <c r="B11185" s="176">
        <v>1099.7</v>
      </c>
      <c r="C11185" s="176">
        <v>30.8</v>
      </c>
      <c r="D11185" s="282">
        <v>128</v>
      </c>
      <c r="E11185" s="265"/>
    </row>
    <row r="11186" spans="1:5">
      <c r="A11186" s="283">
        <v>29424</v>
      </c>
      <c r="B11186" s="176">
        <v>0</v>
      </c>
      <c r="C11186" s="176">
        <v>0</v>
      </c>
      <c r="D11186" s="282">
        <v>87</v>
      </c>
      <c r="E11186" s="265"/>
    </row>
    <row r="11187" spans="1:5">
      <c r="A11187" s="283">
        <v>29425</v>
      </c>
      <c r="B11187" s="176">
        <v>0</v>
      </c>
      <c r="C11187" s="176">
        <v>0</v>
      </c>
      <c r="D11187" s="282">
        <v>87</v>
      </c>
      <c r="E11187" s="265"/>
    </row>
    <row r="11188" spans="1:5">
      <c r="A11188" s="283">
        <v>29426</v>
      </c>
      <c r="B11188" s="176">
        <v>26</v>
      </c>
      <c r="C11188" s="176">
        <v>39.700000000000003</v>
      </c>
      <c r="D11188" s="282">
        <v>87</v>
      </c>
      <c r="E11188" s="265"/>
    </row>
    <row r="11189" spans="1:5">
      <c r="A11189" s="283">
        <v>29429</v>
      </c>
      <c r="B11189" s="176">
        <v>23.4</v>
      </c>
      <c r="C11189" s="176">
        <v>45.6</v>
      </c>
      <c r="D11189" s="282">
        <v>87</v>
      </c>
      <c r="E11189" s="265"/>
    </row>
    <row r="11190" spans="1:5">
      <c r="A11190" s="283">
        <v>29431</v>
      </c>
      <c r="B11190" s="176">
        <v>73.3</v>
      </c>
      <c r="C11190" s="176">
        <v>41</v>
      </c>
      <c r="D11190" s="282">
        <v>87</v>
      </c>
      <c r="E11190" s="265"/>
    </row>
    <row r="11191" spans="1:5">
      <c r="A11191" s="283">
        <v>29432</v>
      </c>
      <c r="B11191" s="176">
        <v>24.1</v>
      </c>
      <c r="C11191" s="176">
        <v>41</v>
      </c>
      <c r="D11191" s="282">
        <v>87</v>
      </c>
      <c r="E11191" s="265"/>
    </row>
    <row r="11192" spans="1:5">
      <c r="A11192" s="283">
        <v>29433</v>
      </c>
      <c r="B11192" s="176">
        <v>0</v>
      </c>
      <c r="C11192" s="176">
        <v>0</v>
      </c>
      <c r="D11192" s="282">
        <v>87</v>
      </c>
      <c r="E11192" s="265"/>
    </row>
    <row r="11193" spans="1:5">
      <c r="A11193" s="283">
        <v>29434</v>
      </c>
      <c r="B11193" s="176">
        <v>20.6</v>
      </c>
      <c r="C11193" s="176">
        <v>40.299999999999997</v>
      </c>
      <c r="D11193" s="282">
        <v>87</v>
      </c>
      <c r="E11193" s="265"/>
    </row>
    <row r="11194" spans="1:5">
      <c r="A11194" s="283">
        <v>29435</v>
      </c>
      <c r="B11194" s="176">
        <v>42.1</v>
      </c>
      <c r="C11194" s="176">
        <v>41.6</v>
      </c>
      <c r="D11194" s="282">
        <v>87</v>
      </c>
      <c r="E11194" s="265"/>
    </row>
    <row r="11195" spans="1:5">
      <c r="A11195" s="283">
        <v>29436</v>
      </c>
      <c r="B11195" s="176">
        <v>52.3</v>
      </c>
      <c r="C11195" s="176">
        <v>43.5</v>
      </c>
      <c r="D11195" s="282">
        <v>87</v>
      </c>
      <c r="E11195" s="265"/>
    </row>
    <row r="11196" spans="1:5">
      <c r="A11196" s="283">
        <v>29437</v>
      </c>
      <c r="B11196" s="176">
        <v>28.2</v>
      </c>
      <c r="C11196" s="176">
        <v>42.6</v>
      </c>
      <c r="D11196" s="282">
        <v>87</v>
      </c>
      <c r="E11196" s="265"/>
    </row>
    <row r="11197" spans="1:5">
      <c r="A11197" s="283">
        <v>29438</v>
      </c>
      <c r="B11197" s="176">
        <v>47.2</v>
      </c>
      <c r="C11197" s="176">
        <v>51.6</v>
      </c>
      <c r="D11197" s="282">
        <v>95</v>
      </c>
      <c r="E11197" s="265"/>
    </row>
    <row r="11198" spans="1:5">
      <c r="A11198" s="283">
        <v>29439</v>
      </c>
      <c r="B11198" s="176">
        <v>910.5</v>
      </c>
      <c r="C11198" s="176">
        <v>46.3</v>
      </c>
      <c r="D11198" s="282">
        <v>87</v>
      </c>
      <c r="E11198" s="265"/>
    </row>
    <row r="11199" spans="1:5">
      <c r="A11199" s="283">
        <v>29440</v>
      </c>
      <c r="B11199" s="176">
        <v>46.8</v>
      </c>
      <c r="C11199" s="176">
        <v>40.200000000000003</v>
      </c>
      <c r="D11199" s="282">
        <v>119</v>
      </c>
      <c r="E11199" s="265"/>
    </row>
    <row r="11200" spans="1:5">
      <c r="A11200" s="283">
        <v>29442</v>
      </c>
      <c r="B11200" s="176">
        <v>566</v>
      </c>
      <c r="C11200" s="176">
        <v>35.799999999999997</v>
      </c>
      <c r="D11200" s="282">
        <v>87</v>
      </c>
      <c r="E11200" s="265"/>
    </row>
    <row r="11201" spans="1:5">
      <c r="A11201" s="283">
        <v>29445</v>
      </c>
      <c r="B11201" s="176">
        <v>1314.6</v>
      </c>
      <c r="C11201" s="176">
        <v>31.2</v>
      </c>
      <c r="D11201" s="282">
        <v>148</v>
      </c>
      <c r="E11201" s="265"/>
    </row>
    <row r="11202" spans="1:5">
      <c r="A11202" s="283">
        <v>29446</v>
      </c>
      <c r="B11202" s="176">
        <v>6.7</v>
      </c>
      <c r="C11202" s="176">
        <v>44.7</v>
      </c>
      <c r="D11202" s="282">
        <v>87</v>
      </c>
      <c r="E11202" s="265"/>
    </row>
    <row r="11203" spans="1:5">
      <c r="A11203" s="283">
        <v>29447</v>
      </c>
      <c r="B11203" s="176">
        <v>0</v>
      </c>
      <c r="C11203" s="176">
        <v>0</v>
      </c>
      <c r="D11203" s="282">
        <v>87</v>
      </c>
      <c r="E11203" s="265"/>
    </row>
    <row r="11204" spans="1:5">
      <c r="A11204" s="283">
        <v>29448</v>
      </c>
      <c r="B11204" s="176">
        <v>44</v>
      </c>
      <c r="C11204" s="176">
        <v>40.799999999999997</v>
      </c>
      <c r="D11204" s="282">
        <v>87</v>
      </c>
      <c r="E11204" s="265"/>
    </row>
    <row r="11205" spans="1:5">
      <c r="A11205" s="283">
        <v>29449</v>
      </c>
      <c r="B11205" s="176">
        <v>93.5</v>
      </c>
      <c r="C11205" s="176">
        <v>46.6</v>
      </c>
      <c r="D11205" s="282">
        <v>109</v>
      </c>
      <c r="E11205" s="265"/>
    </row>
    <row r="11206" spans="1:5">
      <c r="A11206" s="283">
        <v>29450</v>
      </c>
      <c r="B11206" s="176">
        <v>20.6</v>
      </c>
      <c r="C11206" s="176">
        <v>39</v>
      </c>
      <c r="D11206" s="282">
        <v>87</v>
      </c>
      <c r="E11206" s="265"/>
    </row>
    <row r="11207" spans="1:5">
      <c r="A11207" s="283">
        <v>29451</v>
      </c>
      <c r="B11207" s="176">
        <v>837.5</v>
      </c>
      <c r="C11207" s="176">
        <v>51.9</v>
      </c>
      <c r="D11207" s="282">
        <v>114</v>
      </c>
      <c r="E11207" s="265"/>
    </row>
    <row r="11208" spans="1:5">
      <c r="A11208" s="283">
        <v>29452</v>
      </c>
      <c r="B11208" s="176">
        <v>0</v>
      </c>
      <c r="C11208" s="176">
        <v>0</v>
      </c>
      <c r="D11208" s="282">
        <v>87</v>
      </c>
      <c r="E11208" s="265"/>
    </row>
    <row r="11209" spans="1:5">
      <c r="A11209" s="283">
        <v>29453</v>
      </c>
      <c r="B11209" s="176">
        <v>8.5</v>
      </c>
      <c r="C11209" s="176">
        <v>41.7</v>
      </c>
      <c r="D11209" s="282">
        <v>87</v>
      </c>
      <c r="E11209" s="265"/>
    </row>
    <row r="11210" spans="1:5">
      <c r="A11210" s="283">
        <v>29455</v>
      </c>
      <c r="B11210" s="176">
        <v>194.3</v>
      </c>
      <c r="C11210" s="176">
        <v>44.5</v>
      </c>
      <c r="D11210" s="282">
        <v>126</v>
      </c>
      <c r="E11210" s="265"/>
    </row>
    <row r="11211" spans="1:5">
      <c r="A11211" s="283">
        <v>29456</v>
      </c>
      <c r="B11211" s="176">
        <v>1612.4</v>
      </c>
      <c r="C11211" s="176">
        <v>31.8</v>
      </c>
      <c r="D11211" s="282">
        <v>114</v>
      </c>
      <c r="E11211" s="265"/>
    </row>
    <row r="11212" spans="1:5">
      <c r="A11212" s="283">
        <v>29457</v>
      </c>
      <c r="B11212" s="176">
        <v>0</v>
      </c>
      <c r="C11212" s="176">
        <v>0</v>
      </c>
      <c r="D11212" s="282">
        <v>87</v>
      </c>
      <c r="E11212" s="265"/>
    </row>
    <row r="11213" spans="1:5">
      <c r="A11213" s="283">
        <v>29458</v>
      </c>
      <c r="B11213" s="176">
        <v>16.5</v>
      </c>
      <c r="C11213" s="176">
        <v>46.9</v>
      </c>
      <c r="D11213" s="282">
        <v>110</v>
      </c>
      <c r="E11213" s="265"/>
    </row>
    <row r="11214" spans="1:5">
      <c r="A11214" s="283">
        <v>29461</v>
      </c>
      <c r="B11214" s="176">
        <v>142</v>
      </c>
      <c r="C11214" s="176">
        <v>37.6</v>
      </c>
      <c r="D11214" s="282">
        <v>116</v>
      </c>
      <c r="E11214" s="265"/>
    </row>
    <row r="11215" spans="1:5">
      <c r="A11215" s="283">
        <v>29464</v>
      </c>
      <c r="B11215" s="176">
        <v>1413.2</v>
      </c>
      <c r="C11215" s="176">
        <v>39.9</v>
      </c>
      <c r="D11215" s="282">
        <v>134</v>
      </c>
      <c r="E11215" s="265"/>
    </row>
    <row r="11216" spans="1:5">
      <c r="A11216" s="283">
        <v>29465</v>
      </c>
      <c r="B11216" s="176">
        <v>392</v>
      </c>
      <c r="C11216" s="176">
        <v>39</v>
      </c>
      <c r="D11216" s="282">
        <v>87</v>
      </c>
      <c r="E11216" s="265"/>
    </row>
    <row r="11217" spans="1:5">
      <c r="A11217" s="283">
        <v>29466</v>
      </c>
      <c r="B11217" s="176">
        <v>840.1</v>
      </c>
      <c r="C11217" s="176">
        <v>37.9</v>
      </c>
      <c r="D11217" s="282">
        <v>129</v>
      </c>
      <c r="E11217" s="265"/>
    </row>
    <row r="11218" spans="1:5">
      <c r="A11218" s="283">
        <v>29468</v>
      </c>
      <c r="B11218" s="176">
        <v>28.7</v>
      </c>
      <c r="C11218" s="176">
        <v>44.7</v>
      </c>
      <c r="D11218" s="282">
        <v>87</v>
      </c>
      <c r="E11218" s="265"/>
    </row>
    <row r="11219" spans="1:5">
      <c r="A11219" s="283">
        <v>29469</v>
      </c>
      <c r="B11219" s="176">
        <v>75.099999999999994</v>
      </c>
      <c r="C11219" s="176">
        <v>42.8</v>
      </c>
      <c r="D11219" s="282">
        <v>87</v>
      </c>
      <c r="E11219" s="265"/>
    </row>
    <row r="11220" spans="1:5">
      <c r="A11220" s="283">
        <v>29470</v>
      </c>
      <c r="B11220" s="176">
        <v>59</v>
      </c>
      <c r="C11220" s="176">
        <v>40.9</v>
      </c>
      <c r="D11220" s="282">
        <v>87</v>
      </c>
      <c r="E11220" s="265"/>
    </row>
    <row r="11221" spans="1:5">
      <c r="A11221" s="283">
        <v>29471</v>
      </c>
      <c r="B11221" s="176">
        <v>33</v>
      </c>
      <c r="C11221" s="176">
        <v>42.4</v>
      </c>
      <c r="D11221" s="282">
        <v>87</v>
      </c>
      <c r="E11221" s="265"/>
    </row>
    <row r="11222" spans="1:5">
      <c r="A11222" s="283">
        <v>29472</v>
      </c>
      <c r="B11222" s="176">
        <v>54.1</v>
      </c>
      <c r="C11222" s="176">
        <v>39</v>
      </c>
      <c r="D11222" s="282">
        <v>87</v>
      </c>
      <c r="E11222" s="265"/>
    </row>
    <row r="11223" spans="1:5">
      <c r="A11223" s="283">
        <v>29474</v>
      </c>
      <c r="B11223" s="176">
        <v>22.8</v>
      </c>
      <c r="C11223" s="176">
        <v>40.700000000000003</v>
      </c>
      <c r="D11223" s="282">
        <v>87</v>
      </c>
      <c r="E11223" s="265"/>
    </row>
    <row r="11224" spans="1:5">
      <c r="A11224" s="283">
        <v>29475</v>
      </c>
      <c r="B11224" s="176">
        <v>25.4</v>
      </c>
      <c r="C11224" s="176">
        <v>39.1</v>
      </c>
      <c r="D11224" s="282">
        <v>87</v>
      </c>
      <c r="E11224" s="265"/>
    </row>
    <row r="11225" spans="1:5">
      <c r="A11225" s="283">
        <v>29476</v>
      </c>
      <c r="B11225" s="176">
        <v>59.2</v>
      </c>
      <c r="C11225" s="176">
        <v>41.8</v>
      </c>
      <c r="D11225" s="282">
        <v>87</v>
      </c>
      <c r="E11225" s="265"/>
    </row>
    <row r="11226" spans="1:5">
      <c r="A11226" s="283">
        <v>29477</v>
      </c>
      <c r="B11226" s="176">
        <v>58.8</v>
      </c>
      <c r="C11226" s="176">
        <v>42.1</v>
      </c>
      <c r="D11226" s="282">
        <v>112</v>
      </c>
      <c r="E11226" s="265"/>
    </row>
    <row r="11227" spans="1:5">
      <c r="A11227" s="283">
        <v>29479</v>
      </c>
      <c r="B11227" s="176">
        <v>80.3</v>
      </c>
      <c r="C11227" s="176">
        <v>39.1</v>
      </c>
      <c r="D11227" s="282">
        <v>87</v>
      </c>
      <c r="E11227" s="265"/>
    </row>
    <row r="11228" spans="1:5">
      <c r="A11228" s="283">
        <v>29481</v>
      </c>
      <c r="B11228" s="176">
        <v>21.6</v>
      </c>
      <c r="C11228" s="176">
        <v>41.3</v>
      </c>
      <c r="D11228" s="282">
        <v>87</v>
      </c>
      <c r="E11228" s="265"/>
    </row>
    <row r="11229" spans="1:5">
      <c r="A11229" s="283">
        <v>29482</v>
      </c>
      <c r="B11229" s="176">
        <v>696</v>
      </c>
      <c r="C11229" s="176">
        <v>46.7</v>
      </c>
      <c r="D11229" s="282">
        <v>87</v>
      </c>
      <c r="E11229" s="265"/>
    </row>
    <row r="11230" spans="1:5">
      <c r="A11230" s="283">
        <v>29483</v>
      </c>
      <c r="B11230" s="176">
        <v>570.6</v>
      </c>
      <c r="C11230" s="176">
        <v>34.700000000000003</v>
      </c>
      <c r="D11230" s="282">
        <v>169</v>
      </c>
      <c r="E11230" s="265"/>
    </row>
    <row r="11231" spans="1:5">
      <c r="A11231" s="283">
        <v>29484</v>
      </c>
      <c r="B11231" s="176">
        <v>752.2</v>
      </c>
      <c r="C11231" s="176">
        <v>34</v>
      </c>
      <c r="D11231" s="282">
        <v>87</v>
      </c>
      <c r="E11231" s="265"/>
    </row>
    <row r="11232" spans="1:5">
      <c r="A11232" s="283">
        <v>29485</v>
      </c>
      <c r="B11232" s="176">
        <v>683.4</v>
      </c>
      <c r="C11232" s="176">
        <v>35.700000000000003</v>
      </c>
      <c r="D11232" s="282">
        <v>122</v>
      </c>
      <c r="E11232" s="265"/>
    </row>
    <row r="11233" spans="1:5">
      <c r="A11233" s="283">
        <v>29487</v>
      </c>
      <c r="B11233" s="176">
        <v>65.099999999999994</v>
      </c>
      <c r="C11233" s="176">
        <v>47.3</v>
      </c>
      <c r="D11233" s="282">
        <v>87</v>
      </c>
      <c r="E11233" s="265"/>
    </row>
    <row r="11234" spans="1:5">
      <c r="A11234" s="283">
        <v>29488</v>
      </c>
      <c r="B11234" s="176">
        <v>82.1</v>
      </c>
      <c r="C11234" s="176">
        <v>39</v>
      </c>
      <c r="D11234" s="282">
        <v>133</v>
      </c>
      <c r="E11234" s="265"/>
    </row>
    <row r="11235" spans="1:5">
      <c r="A11235" s="283">
        <v>29492</v>
      </c>
      <c r="B11235" s="176">
        <v>166.4</v>
      </c>
      <c r="C11235" s="176">
        <v>35.6</v>
      </c>
      <c r="D11235" s="282">
        <v>121</v>
      </c>
      <c r="E11235" s="265"/>
    </row>
    <row r="11236" spans="1:5">
      <c r="A11236" s="283">
        <v>29493</v>
      </c>
      <c r="B11236" s="176">
        <v>0</v>
      </c>
      <c r="C11236" s="176">
        <v>0</v>
      </c>
      <c r="D11236" s="282">
        <v>87</v>
      </c>
      <c r="E11236" s="265"/>
    </row>
    <row r="11237" spans="1:5">
      <c r="A11237" s="283">
        <v>29501</v>
      </c>
      <c r="B11237" s="176">
        <v>673.7</v>
      </c>
      <c r="C11237" s="176">
        <v>38.299999999999997</v>
      </c>
      <c r="D11237" s="282">
        <v>142</v>
      </c>
      <c r="E11237" s="265"/>
    </row>
    <row r="11238" spans="1:5">
      <c r="A11238" s="283">
        <v>29502</v>
      </c>
      <c r="B11238" s="176">
        <v>0</v>
      </c>
      <c r="C11238" s="176">
        <v>0</v>
      </c>
      <c r="D11238" s="282">
        <v>87</v>
      </c>
      <c r="E11238" s="265"/>
    </row>
    <row r="11239" spans="1:5">
      <c r="A11239" s="283">
        <v>29503</v>
      </c>
      <c r="B11239" s="176">
        <v>347.5</v>
      </c>
      <c r="C11239" s="176">
        <v>47.6</v>
      </c>
      <c r="D11239" s="282">
        <v>87</v>
      </c>
      <c r="E11239" s="265"/>
    </row>
    <row r="11240" spans="1:5">
      <c r="A11240" s="283">
        <v>29504</v>
      </c>
      <c r="B11240" s="176">
        <v>0</v>
      </c>
      <c r="C11240" s="176">
        <v>0</v>
      </c>
      <c r="D11240" s="282">
        <v>87</v>
      </c>
      <c r="E11240" s="265"/>
    </row>
    <row r="11241" spans="1:5">
      <c r="A11241" s="283">
        <v>29505</v>
      </c>
      <c r="B11241" s="176">
        <v>369.8</v>
      </c>
      <c r="C11241" s="176">
        <v>37.700000000000003</v>
      </c>
      <c r="D11241" s="282">
        <v>120</v>
      </c>
      <c r="E11241" s="265"/>
    </row>
    <row r="11242" spans="1:5">
      <c r="A11242" s="283">
        <v>29506</v>
      </c>
      <c r="B11242" s="176">
        <v>190.1</v>
      </c>
      <c r="C11242" s="176">
        <v>34.200000000000003</v>
      </c>
      <c r="D11242" s="282">
        <v>115</v>
      </c>
      <c r="E11242" s="265"/>
    </row>
    <row r="11243" spans="1:5">
      <c r="A11243" s="283">
        <v>29510</v>
      </c>
      <c r="B11243" s="176">
        <v>37.5</v>
      </c>
      <c r="C11243" s="176">
        <v>37.9</v>
      </c>
      <c r="D11243" s="282">
        <v>108</v>
      </c>
      <c r="E11243" s="265"/>
    </row>
    <row r="11244" spans="1:5">
      <c r="A11244" s="283">
        <v>29511</v>
      </c>
      <c r="B11244" s="176">
        <v>82.4</v>
      </c>
      <c r="C11244" s="176">
        <v>37.200000000000003</v>
      </c>
      <c r="D11244" s="282">
        <v>94</v>
      </c>
      <c r="E11244" s="265"/>
    </row>
    <row r="11245" spans="1:5">
      <c r="A11245" s="283">
        <v>29512</v>
      </c>
      <c r="B11245" s="176">
        <v>87</v>
      </c>
      <c r="C11245" s="176">
        <v>38.1</v>
      </c>
      <c r="D11245" s="282">
        <v>110</v>
      </c>
      <c r="E11245" s="265"/>
    </row>
    <row r="11246" spans="1:5">
      <c r="A11246" s="283">
        <v>29516</v>
      </c>
      <c r="B11246" s="176">
        <v>10.8</v>
      </c>
      <c r="C11246" s="176">
        <v>41.5</v>
      </c>
      <c r="D11246" s="282">
        <v>87</v>
      </c>
      <c r="E11246" s="265"/>
    </row>
    <row r="11247" spans="1:5">
      <c r="A11247" s="283">
        <v>29518</v>
      </c>
      <c r="B11247" s="176">
        <v>30.5</v>
      </c>
      <c r="C11247" s="176">
        <v>45.4</v>
      </c>
      <c r="D11247" s="282">
        <v>87</v>
      </c>
      <c r="E11247" s="265"/>
    </row>
    <row r="11248" spans="1:5">
      <c r="A11248" s="283">
        <v>29519</v>
      </c>
      <c r="B11248" s="176">
        <v>22.3</v>
      </c>
      <c r="C11248" s="176">
        <v>43.8</v>
      </c>
      <c r="D11248" s="282">
        <v>87</v>
      </c>
      <c r="E11248" s="265"/>
    </row>
    <row r="11249" spans="1:5">
      <c r="A11249" s="283">
        <v>29520</v>
      </c>
      <c r="B11249" s="176">
        <v>100.5</v>
      </c>
      <c r="C11249" s="176">
        <v>40.700000000000003</v>
      </c>
      <c r="D11249" s="282">
        <v>87</v>
      </c>
      <c r="E11249" s="265"/>
    </row>
    <row r="11250" spans="1:5">
      <c r="A11250" s="283">
        <v>29525</v>
      </c>
      <c r="B11250" s="176">
        <v>34.299999999999997</v>
      </c>
      <c r="C11250" s="176">
        <v>41.5</v>
      </c>
      <c r="D11250" s="282">
        <v>87</v>
      </c>
      <c r="E11250" s="265"/>
    </row>
    <row r="11251" spans="1:5">
      <c r="A11251" s="283">
        <v>29526</v>
      </c>
      <c r="B11251" s="176">
        <v>229.4</v>
      </c>
      <c r="C11251" s="176">
        <v>35.5</v>
      </c>
      <c r="D11251" s="282">
        <v>119</v>
      </c>
      <c r="E11251" s="265"/>
    </row>
    <row r="11252" spans="1:5">
      <c r="A11252" s="283">
        <v>29527</v>
      </c>
      <c r="B11252" s="176">
        <v>134.6</v>
      </c>
      <c r="C11252" s="176">
        <v>37.299999999999997</v>
      </c>
      <c r="D11252" s="282">
        <v>87</v>
      </c>
      <c r="E11252" s="265"/>
    </row>
    <row r="11253" spans="1:5">
      <c r="A11253" s="283">
        <v>29528</v>
      </c>
      <c r="B11253" s="176">
        <v>0</v>
      </c>
      <c r="C11253" s="176">
        <v>0</v>
      </c>
      <c r="D11253" s="282">
        <v>87</v>
      </c>
      <c r="E11253" s="265"/>
    </row>
    <row r="11254" spans="1:5">
      <c r="A11254" s="283">
        <v>29530</v>
      </c>
      <c r="B11254" s="176">
        <v>73.900000000000006</v>
      </c>
      <c r="C11254" s="176">
        <v>36.700000000000003</v>
      </c>
      <c r="D11254" s="282">
        <v>107</v>
      </c>
      <c r="E11254" s="265"/>
    </row>
    <row r="11255" spans="1:5">
      <c r="A11255" s="283">
        <v>29532</v>
      </c>
      <c r="B11255" s="176">
        <v>181.4</v>
      </c>
      <c r="C11255" s="176">
        <v>39.9</v>
      </c>
      <c r="D11255" s="282">
        <v>115</v>
      </c>
      <c r="E11255" s="265"/>
    </row>
    <row r="11256" spans="1:5">
      <c r="A11256" s="283">
        <v>29536</v>
      </c>
      <c r="B11256" s="176">
        <v>115.7</v>
      </c>
      <c r="C11256" s="176">
        <v>35.5</v>
      </c>
      <c r="D11256" s="282">
        <v>95</v>
      </c>
      <c r="E11256" s="265"/>
    </row>
    <row r="11257" spans="1:5">
      <c r="A11257" s="283">
        <v>29540</v>
      </c>
      <c r="B11257" s="176">
        <v>45.1</v>
      </c>
      <c r="C11257" s="176">
        <v>38.4</v>
      </c>
      <c r="D11257" s="282">
        <v>87</v>
      </c>
      <c r="E11257" s="265"/>
    </row>
    <row r="11258" spans="1:5">
      <c r="A11258" s="283">
        <v>29541</v>
      </c>
      <c r="B11258" s="176">
        <v>123.7</v>
      </c>
      <c r="C11258" s="176">
        <v>38.700000000000003</v>
      </c>
      <c r="D11258" s="282">
        <v>87</v>
      </c>
      <c r="E11258" s="265"/>
    </row>
    <row r="11259" spans="1:5">
      <c r="A11259" s="283">
        <v>29543</v>
      </c>
      <c r="B11259" s="176">
        <v>36.200000000000003</v>
      </c>
      <c r="C11259" s="176">
        <v>52.7</v>
      </c>
      <c r="D11259" s="282">
        <v>87</v>
      </c>
      <c r="E11259" s="265"/>
    </row>
    <row r="11260" spans="1:5">
      <c r="A11260" s="283">
        <v>29544</v>
      </c>
      <c r="B11260" s="176">
        <v>47.1</v>
      </c>
      <c r="C11260" s="176">
        <v>37.299999999999997</v>
      </c>
      <c r="D11260" s="282">
        <v>87</v>
      </c>
      <c r="E11260" s="265"/>
    </row>
    <row r="11261" spans="1:5">
      <c r="A11261" s="283">
        <v>29545</v>
      </c>
      <c r="B11261" s="176">
        <v>40.9</v>
      </c>
      <c r="C11261" s="176">
        <v>40.9</v>
      </c>
      <c r="D11261" s="282">
        <v>87</v>
      </c>
      <c r="E11261" s="265"/>
    </row>
    <row r="11262" spans="1:5">
      <c r="A11262" s="283">
        <v>29546</v>
      </c>
      <c r="B11262" s="176">
        <v>20.9</v>
      </c>
      <c r="C11262" s="176">
        <v>38.299999999999997</v>
      </c>
      <c r="D11262" s="282">
        <v>95</v>
      </c>
      <c r="E11262" s="265"/>
    </row>
    <row r="11263" spans="1:5">
      <c r="A11263" s="283">
        <v>29547</v>
      </c>
      <c r="B11263" s="176">
        <v>84</v>
      </c>
      <c r="C11263" s="176">
        <v>33.1</v>
      </c>
      <c r="D11263" s="282">
        <v>87</v>
      </c>
      <c r="E11263" s="265"/>
    </row>
    <row r="11264" spans="1:5">
      <c r="A11264" s="283">
        <v>29550</v>
      </c>
      <c r="B11264" s="176">
        <v>137.30000000000001</v>
      </c>
      <c r="C11264" s="176">
        <v>39.5</v>
      </c>
      <c r="D11264" s="282">
        <v>160</v>
      </c>
      <c r="E11264" s="265"/>
    </row>
    <row r="11265" spans="1:5">
      <c r="A11265" s="283">
        <v>29551</v>
      </c>
      <c r="B11265" s="176">
        <v>62.1</v>
      </c>
      <c r="C11265" s="176">
        <v>39.700000000000003</v>
      </c>
      <c r="D11265" s="282">
        <v>87</v>
      </c>
      <c r="E11265" s="265"/>
    </row>
    <row r="11266" spans="1:5">
      <c r="A11266" s="283">
        <v>29554</v>
      </c>
      <c r="B11266" s="176">
        <v>43.5</v>
      </c>
      <c r="C11266" s="176">
        <v>41.3</v>
      </c>
      <c r="D11266" s="282">
        <v>96</v>
      </c>
      <c r="E11266" s="265"/>
    </row>
    <row r="11267" spans="1:5">
      <c r="A11267" s="283">
        <v>29555</v>
      </c>
      <c r="B11267" s="176">
        <v>69.099999999999994</v>
      </c>
      <c r="C11267" s="176">
        <v>36.5</v>
      </c>
      <c r="D11267" s="282">
        <v>87</v>
      </c>
      <c r="E11267" s="265"/>
    </row>
    <row r="11268" spans="1:5">
      <c r="A11268" s="283">
        <v>29556</v>
      </c>
      <c r="B11268" s="176">
        <v>71.3</v>
      </c>
      <c r="C11268" s="176">
        <v>38.5</v>
      </c>
      <c r="D11268" s="282">
        <v>110</v>
      </c>
      <c r="E11268" s="265"/>
    </row>
    <row r="11269" spans="1:5">
      <c r="A11269" s="283">
        <v>29560</v>
      </c>
      <c r="B11269" s="176">
        <v>96.5</v>
      </c>
      <c r="C11269" s="176">
        <v>37.5</v>
      </c>
      <c r="D11269" s="282">
        <v>126</v>
      </c>
      <c r="E11269" s="265"/>
    </row>
    <row r="11270" spans="1:5">
      <c r="A11270" s="283">
        <v>29563</v>
      </c>
      <c r="B11270" s="176">
        <v>54.3</v>
      </c>
      <c r="C11270" s="176">
        <v>43.6</v>
      </c>
      <c r="D11270" s="282">
        <v>87</v>
      </c>
      <c r="E11270" s="265"/>
    </row>
    <row r="11271" spans="1:5">
      <c r="A11271" s="283">
        <v>29564</v>
      </c>
      <c r="B11271" s="176">
        <v>15.9</v>
      </c>
      <c r="C11271" s="176">
        <v>43.4</v>
      </c>
      <c r="D11271" s="282">
        <v>87</v>
      </c>
      <c r="E11271" s="265"/>
    </row>
    <row r="11272" spans="1:5">
      <c r="A11272" s="283">
        <v>29565</v>
      </c>
      <c r="B11272" s="176">
        <v>57.9</v>
      </c>
      <c r="C11272" s="176">
        <v>37.5</v>
      </c>
      <c r="D11272" s="282">
        <v>87</v>
      </c>
      <c r="E11272" s="265"/>
    </row>
    <row r="11273" spans="1:5">
      <c r="A11273" s="283">
        <v>29566</v>
      </c>
      <c r="B11273" s="176">
        <v>561.1</v>
      </c>
      <c r="C11273" s="176">
        <v>50.9</v>
      </c>
      <c r="D11273" s="282">
        <v>87</v>
      </c>
      <c r="E11273" s="265"/>
    </row>
    <row r="11274" spans="1:5">
      <c r="A11274" s="283">
        <v>29567</v>
      </c>
      <c r="B11274" s="176">
        <v>23.2</v>
      </c>
      <c r="C11274" s="176">
        <v>37.6</v>
      </c>
      <c r="D11274" s="282">
        <v>87</v>
      </c>
      <c r="E11274" s="265"/>
    </row>
    <row r="11275" spans="1:5">
      <c r="A11275" s="283">
        <v>29568</v>
      </c>
      <c r="B11275" s="176">
        <v>114.3</v>
      </c>
      <c r="C11275" s="176">
        <v>43.7</v>
      </c>
      <c r="D11275" s="282">
        <v>123</v>
      </c>
      <c r="E11275" s="265"/>
    </row>
    <row r="11276" spans="1:5">
      <c r="A11276" s="283">
        <v>29569</v>
      </c>
      <c r="B11276" s="176">
        <v>90.7</v>
      </c>
      <c r="C11276" s="176">
        <v>39</v>
      </c>
      <c r="D11276" s="282">
        <v>149</v>
      </c>
      <c r="E11276" s="265"/>
    </row>
    <row r="11277" spans="1:5">
      <c r="A11277" s="283">
        <v>29570</v>
      </c>
      <c r="B11277" s="176">
        <v>89.2</v>
      </c>
      <c r="C11277" s="176">
        <v>39</v>
      </c>
      <c r="D11277" s="282">
        <v>87</v>
      </c>
      <c r="E11277" s="265"/>
    </row>
    <row r="11278" spans="1:5">
      <c r="A11278" s="283">
        <v>29571</v>
      </c>
      <c r="B11278" s="176">
        <v>76.2</v>
      </c>
      <c r="C11278" s="176">
        <v>38.299999999999997</v>
      </c>
      <c r="D11278" s="282">
        <v>87</v>
      </c>
      <c r="E11278" s="265"/>
    </row>
    <row r="11279" spans="1:5">
      <c r="A11279" s="283">
        <v>29572</v>
      </c>
      <c r="B11279" s="176">
        <v>1046.3</v>
      </c>
      <c r="C11279" s="176">
        <v>50</v>
      </c>
      <c r="D11279" s="282">
        <v>136</v>
      </c>
      <c r="E11279" s="265"/>
    </row>
    <row r="11280" spans="1:5">
      <c r="A11280" s="283">
        <v>29574</v>
      </c>
      <c r="B11280" s="176">
        <v>122.5</v>
      </c>
      <c r="C11280" s="176">
        <v>41.7</v>
      </c>
      <c r="D11280" s="282">
        <v>113</v>
      </c>
      <c r="E11280" s="265"/>
    </row>
    <row r="11281" spans="1:5">
      <c r="A11281" s="283">
        <v>29575</v>
      </c>
      <c r="B11281" s="176">
        <v>1419.7</v>
      </c>
      <c r="C11281" s="176">
        <v>50.2</v>
      </c>
      <c r="D11281" s="282">
        <v>117</v>
      </c>
      <c r="E11281" s="265"/>
    </row>
    <row r="11282" spans="1:5">
      <c r="A11282" s="283">
        <v>29576</v>
      </c>
      <c r="B11282" s="176">
        <v>661.8</v>
      </c>
      <c r="C11282" s="176">
        <v>54.8</v>
      </c>
      <c r="D11282" s="282">
        <v>119</v>
      </c>
      <c r="E11282" s="265"/>
    </row>
    <row r="11283" spans="1:5">
      <c r="A11283" s="283">
        <v>29577</v>
      </c>
      <c r="B11283" s="176">
        <v>1303.4000000000001</v>
      </c>
      <c r="C11283" s="176">
        <v>38.299999999999997</v>
      </c>
      <c r="D11283" s="282">
        <v>161</v>
      </c>
      <c r="E11283" s="265"/>
    </row>
    <row r="11284" spans="1:5">
      <c r="A11284" s="283">
        <v>29578</v>
      </c>
      <c r="B11284" s="176">
        <v>480.3</v>
      </c>
      <c r="C11284" s="176">
        <v>37.5</v>
      </c>
      <c r="D11284" s="282">
        <v>87</v>
      </c>
      <c r="E11284" s="265"/>
    </row>
    <row r="11285" spans="1:5">
      <c r="A11285" s="283">
        <v>29579</v>
      </c>
      <c r="B11285" s="176">
        <v>644.29999999999995</v>
      </c>
      <c r="C11285" s="176">
        <v>33.799999999999997</v>
      </c>
      <c r="D11285" s="282">
        <v>153</v>
      </c>
      <c r="E11285" s="265"/>
    </row>
    <row r="11286" spans="1:5">
      <c r="A11286" s="283">
        <v>29580</v>
      </c>
      <c r="B11286" s="176">
        <v>24.1</v>
      </c>
      <c r="C11286" s="176">
        <v>42.7</v>
      </c>
      <c r="D11286" s="282">
        <v>87</v>
      </c>
      <c r="E11286" s="265"/>
    </row>
    <row r="11287" spans="1:5">
      <c r="A11287" s="283">
        <v>29581</v>
      </c>
      <c r="B11287" s="176">
        <v>32.4</v>
      </c>
      <c r="C11287" s="176">
        <v>41.4</v>
      </c>
      <c r="D11287" s="282">
        <v>87</v>
      </c>
      <c r="E11287" s="265"/>
    </row>
    <row r="11288" spans="1:5">
      <c r="A11288" s="283">
        <v>29582</v>
      </c>
      <c r="B11288" s="176">
        <v>485.4</v>
      </c>
      <c r="C11288" s="176">
        <v>54.5</v>
      </c>
      <c r="D11288" s="282">
        <v>95</v>
      </c>
      <c r="E11288" s="265"/>
    </row>
    <row r="11289" spans="1:5">
      <c r="A11289" s="283">
        <v>29583</v>
      </c>
      <c r="B11289" s="176">
        <v>46.2</v>
      </c>
      <c r="C11289" s="176">
        <v>40.1</v>
      </c>
      <c r="D11289" s="282">
        <v>87</v>
      </c>
      <c r="E11289" s="265"/>
    </row>
    <row r="11290" spans="1:5">
      <c r="A11290" s="283">
        <v>29584</v>
      </c>
      <c r="B11290" s="176">
        <v>33.799999999999997</v>
      </c>
      <c r="C11290" s="176">
        <v>40.299999999999997</v>
      </c>
      <c r="D11290" s="282">
        <v>87</v>
      </c>
      <c r="E11290" s="265"/>
    </row>
    <row r="11291" spans="1:5">
      <c r="A11291" s="283">
        <v>29585</v>
      </c>
      <c r="B11291" s="176">
        <v>437.1</v>
      </c>
      <c r="C11291" s="176">
        <v>55</v>
      </c>
      <c r="D11291" s="282">
        <v>119</v>
      </c>
      <c r="E11291" s="265"/>
    </row>
    <row r="11292" spans="1:5">
      <c r="A11292" s="283">
        <v>29587</v>
      </c>
      <c r="B11292" s="176">
        <v>1275.7</v>
      </c>
      <c r="C11292" s="176">
        <v>46.8</v>
      </c>
      <c r="D11292" s="282">
        <v>87</v>
      </c>
      <c r="E11292" s="265"/>
    </row>
    <row r="11293" spans="1:5">
      <c r="A11293" s="283">
        <v>29588</v>
      </c>
      <c r="B11293" s="176">
        <v>915.1</v>
      </c>
      <c r="C11293" s="176">
        <v>38.700000000000003</v>
      </c>
      <c r="D11293" s="282">
        <v>95</v>
      </c>
      <c r="E11293" s="265"/>
    </row>
    <row r="11294" spans="1:5">
      <c r="A11294" s="283">
        <v>29589</v>
      </c>
      <c r="B11294" s="176">
        <v>0</v>
      </c>
      <c r="C11294" s="176">
        <v>0</v>
      </c>
      <c r="D11294" s="282">
        <v>87</v>
      </c>
      <c r="E11294" s="265"/>
    </row>
    <row r="11295" spans="1:5">
      <c r="A11295" s="283">
        <v>29590</v>
      </c>
      <c r="B11295" s="176">
        <v>31.2</v>
      </c>
      <c r="C11295" s="176">
        <v>37.799999999999997</v>
      </c>
      <c r="D11295" s="282">
        <v>87</v>
      </c>
      <c r="E11295" s="265"/>
    </row>
    <row r="11296" spans="1:5">
      <c r="A11296" s="283">
        <v>29591</v>
      </c>
      <c r="B11296" s="176">
        <v>78.599999999999994</v>
      </c>
      <c r="C11296" s="176">
        <v>39.4</v>
      </c>
      <c r="D11296" s="282">
        <v>106</v>
      </c>
      <c r="E11296" s="265"/>
    </row>
    <row r="11297" spans="1:5">
      <c r="A11297" s="283">
        <v>29592</v>
      </c>
      <c r="B11297" s="176">
        <v>31.9</v>
      </c>
      <c r="C11297" s="176">
        <v>39.1</v>
      </c>
      <c r="D11297" s="282">
        <v>87</v>
      </c>
      <c r="E11297" s="265"/>
    </row>
    <row r="11298" spans="1:5">
      <c r="A11298" s="283">
        <v>29593</v>
      </c>
      <c r="B11298" s="176">
        <v>34</v>
      </c>
      <c r="C11298" s="176">
        <v>40.1</v>
      </c>
      <c r="D11298" s="282">
        <v>87</v>
      </c>
      <c r="E11298" s="265"/>
    </row>
    <row r="11299" spans="1:5">
      <c r="A11299" s="283">
        <v>29594</v>
      </c>
      <c r="B11299" s="176">
        <v>0</v>
      </c>
      <c r="C11299" s="176">
        <v>0</v>
      </c>
      <c r="D11299" s="282">
        <v>87</v>
      </c>
      <c r="E11299" s="265"/>
    </row>
    <row r="11300" spans="1:5">
      <c r="A11300" s="283">
        <v>29596</v>
      </c>
      <c r="B11300" s="176">
        <v>36</v>
      </c>
      <c r="C11300" s="176">
        <v>41.9</v>
      </c>
      <c r="D11300" s="282">
        <v>87</v>
      </c>
      <c r="E11300" s="265"/>
    </row>
    <row r="11301" spans="1:5">
      <c r="A11301" s="283">
        <v>29597</v>
      </c>
      <c r="B11301" s="176">
        <v>0</v>
      </c>
      <c r="C11301" s="176">
        <v>0</v>
      </c>
      <c r="D11301" s="282">
        <v>87</v>
      </c>
      <c r="E11301" s="265"/>
    </row>
    <row r="11302" spans="1:5">
      <c r="A11302" s="283">
        <v>29598</v>
      </c>
      <c r="B11302" s="176">
        <v>1315.8</v>
      </c>
      <c r="C11302" s="176">
        <v>46.7</v>
      </c>
      <c r="D11302" s="282">
        <v>87</v>
      </c>
      <c r="E11302" s="265"/>
    </row>
    <row r="11303" spans="1:5">
      <c r="A11303" s="283">
        <v>29601</v>
      </c>
      <c r="B11303" s="176">
        <v>2348.9</v>
      </c>
      <c r="C11303" s="176">
        <v>41</v>
      </c>
      <c r="D11303" s="282">
        <v>185</v>
      </c>
      <c r="E11303" s="265"/>
    </row>
    <row r="11304" spans="1:5">
      <c r="A11304" s="283">
        <v>29602</v>
      </c>
      <c r="B11304" s="176">
        <v>0</v>
      </c>
      <c r="C11304" s="176">
        <v>0</v>
      </c>
      <c r="D11304" s="282">
        <v>87</v>
      </c>
      <c r="E11304" s="265"/>
    </row>
    <row r="11305" spans="1:5">
      <c r="A11305" s="283">
        <v>29603</v>
      </c>
      <c r="B11305" s="176">
        <v>0</v>
      </c>
      <c r="C11305" s="176">
        <v>0</v>
      </c>
      <c r="D11305" s="282">
        <v>87</v>
      </c>
      <c r="E11305" s="265"/>
    </row>
    <row r="11306" spans="1:5">
      <c r="A11306" s="283">
        <v>29604</v>
      </c>
      <c r="B11306" s="176">
        <v>0</v>
      </c>
      <c r="C11306" s="176">
        <v>0</v>
      </c>
      <c r="D11306" s="282">
        <v>87</v>
      </c>
      <c r="E11306" s="265"/>
    </row>
    <row r="11307" spans="1:5">
      <c r="A11307" s="283">
        <v>29605</v>
      </c>
      <c r="B11307" s="176">
        <v>1228.5999999999999</v>
      </c>
      <c r="C11307" s="176">
        <v>36.700000000000003</v>
      </c>
      <c r="D11307" s="282">
        <v>158</v>
      </c>
      <c r="E11307" s="265"/>
    </row>
    <row r="11308" spans="1:5">
      <c r="A11308" s="283">
        <v>29606</v>
      </c>
      <c r="B11308" s="176">
        <v>0</v>
      </c>
      <c r="C11308" s="176">
        <v>0</v>
      </c>
      <c r="D11308" s="282">
        <v>87</v>
      </c>
      <c r="E11308" s="265"/>
    </row>
    <row r="11309" spans="1:5">
      <c r="A11309" s="283">
        <v>29607</v>
      </c>
      <c r="B11309" s="176">
        <v>1425.1</v>
      </c>
      <c r="C11309" s="176">
        <v>34</v>
      </c>
      <c r="D11309" s="282">
        <v>185</v>
      </c>
      <c r="E11309" s="265"/>
    </row>
    <row r="11310" spans="1:5">
      <c r="A11310" s="283">
        <v>29608</v>
      </c>
      <c r="B11310" s="176">
        <v>0</v>
      </c>
      <c r="C11310" s="176">
        <v>0</v>
      </c>
      <c r="D11310" s="282">
        <v>87</v>
      </c>
      <c r="E11310" s="265"/>
    </row>
    <row r="11311" spans="1:5">
      <c r="A11311" s="283">
        <v>29609</v>
      </c>
      <c r="B11311" s="176">
        <v>1262.3</v>
      </c>
      <c r="C11311" s="176">
        <v>36.700000000000003</v>
      </c>
      <c r="D11311" s="282">
        <v>126</v>
      </c>
      <c r="E11311" s="265"/>
    </row>
    <row r="11312" spans="1:5">
      <c r="A11312" s="283">
        <v>29610</v>
      </c>
      <c r="B11312" s="176">
        <v>0</v>
      </c>
      <c r="C11312" s="176">
        <v>0</v>
      </c>
      <c r="D11312" s="282">
        <v>87</v>
      </c>
      <c r="E11312" s="265"/>
    </row>
    <row r="11313" spans="1:5">
      <c r="A11313" s="283">
        <v>29611</v>
      </c>
      <c r="B11313" s="176">
        <v>1139.8</v>
      </c>
      <c r="C11313" s="176">
        <v>35.799999999999997</v>
      </c>
      <c r="D11313" s="282">
        <v>125</v>
      </c>
      <c r="E11313" s="265"/>
    </row>
    <row r="11314" spans="1:5">
      <c r="A11314" s="283">
        <v>29612</v>
      </c>
      <c r="B11314" s="176">
        <v>0</v>
      </c>
      <c r="C11314" s="176">
        <v>0</v>
      </c>
      <c r="D11314" s="282">
        <v>87</v>
      </c>
      <c r="E11314" s="265"/>
    </row>
    <row r="11315" spans="1:5">
      <c r="A11315" s="283">
        <v>29613</v>
      </c>
      <c r="B11315" s="176">
        <v>0</v>
      </c>
      <c r="C11315" s="176">
        <v>0</v>
      </c>
      <c r="D11315" s="282">
        <v>87</v>
      </c>
      <c r="E11315" s="265"/>
    </row>
    <row r="11316" spans="1:5">
      <c r="A11316" s="283">
        <v>29614</v>
      </c>
      <c r="B11316" s="176">
        <v>0</v>
      </c>
      <c r="C11316" s="176">
        <v>0</v>
      </c>
      <c r="D11316" s="282">
        <v>87</v>
      </c>
      <c r="E11316" s="265"/>
    </row>
    <row r="11317" spans="1:5">
      <c r="A11317" s="283">
        <v>29615</v>
      </c>
      <c r="B11317" s="176">
        <v>1799.2</v>
      </c>
      <c r="C11317" s="176">
        <v>39.1</v>
      </c>
      <c r="D11317" s="282">
        <v>186</v>
      </c>
      <c r="E11317" s="265"/>
    </row>
    <row r="11318" spans="1:5">
      <c r="A11318" s="283">
        <v>29616</v>
      </c>
      <c r="B11318" s="176">
        <v>1416.8</v>
      </c>
      <c r="C11318" s="176">
        <v>29.1</v>
      </c>
      <c r="D11318" s="282">
        <v>87</v>
      </c>
      <c r="E11318" s="265"/>
    </row>
    <row r="11319" spans="1:5">
      <c r="A11319" s="283">
        <v>29617</v>
      </c>
      <c r="B11319" s="176">
        <v>1336.3</v>
      </c>
      <c r="C11319" s="176">
        <v>32.9</v>
      </c>
      <c r="D11319" s="282">
        <v>101</v>
      </c>
      <c r="E11319" s="265"/>
    </row>
    <row r="11320" spans="1:5">
      <c r="A11320" s="283">
        <v>29620</v>
      </c>
      <c r="B11320" s="176">
        <v>58.9</v>
      </c>
      <c r="C11320" s="176">
        <v>41.7</v>
      </c>
      <c r="D11320" s="282">
        <v>115</v>
      </c>
      <c r="E11320" s="265"/>
    </row>
    <row r="11321" spans="1:5">
      <c r="A11321" s="283">
        <v>29621</v>
      </c>
      <c r="B11321" s="176">
        <v>428.8</v>
      </c>
      <c r="C11321" s="176">
        <v>38.799999999999997</v>
      </c>
      <c r="D11321" s="282">
        <v>165</v>
      </c>
      <c r="E11321" s="265"/>
    </row>
    <row r="11322" spans="1:5">
      <c r="A11322" s="283">
        <v>29622</v>
      </c>
      <c r="B11322" s="176">
        <v>0</v>
      </c>
      <c r="C11322" s="176">
        <v>0</v>
      </c>
      <c r="D11322" s="282">
        <v>87</v>
      </c>
      <c r="E11322" s="265"/>
    </row>
    <row r="11323" spans="1:5">
      <c r="A11323" s="283">
        <v>29623</v>
      </c>
      <c r="B11323" s="176">
        <v>178.4</v>
      </c>
      <c r="C11323" s="176">
        <v>44.8</v>
      </c>
      <c r="D11323" s="282">
        <v>87</v>
      </c>
      <c r="E11323" s="265"/>
    </row>
    <row r="11324" spans="1:5">
      <c r="A11324" s="283">
        <v>29624</v>
      </c>
      <c r="B11324" s="176">
        <v>527.6</v>
      </c>
      <c r="C11324" s="176">
        <v>38.700000000000003</v>
      </c>
      <c r="D11324" s="282">
        <v>102</v>
      </c>
      <c r="E11324" s="265"/>
    </row>
    <row r="11325" spans="1:5">
      <c r="A11325" s="283">
        <v>29625</v>
      </c>
      <c r="B11325" s="176">
        <v>558.5</v>
      </c>
      <c r="C11325" s="176">
        <v>39.1</v>
      </c>
      <c r="D11325" s="282">
        <v>109</v>
      </c>
      <c r="E11325" s="265"/>
    </row>
    <row r="11326" spans="1:5">
      <c r="A11326" s="283">
        <v>29626</v>
      </c>
      <c r="B11326" s="176">
        <v>230.1</v>
      </c>
      <c r="C11326" s="176">
        <v>41.6</v>
      </c>
      <c r="D11326" s="282">
        <v>95</v>
      </c>
      <c r="E11326" s="265"/>
    </row>
    <row r="11327" spans="1:5">
      <c r="A11327" s="283">
        <v>29627</v>
      </c>
      <c r="B11327" s="176">
        <v>161.4</v>
      </c>
      <c r="C11327" s="176">
        <v>40.5</v>
      </c>
      <c r="D11327" s="282">
        <v>105</v>
      </c>
      <c r="E11327" s="265"/>
    </row>
    <row r="11328" spans="1:5">
      <c r="A11328" s="283">
        <v>29628</v>
      </c>
      <c r="B11328" s="176">
        <v>35.9</v>
      </c>
      <c r="C11328" s="176">
        <v>45</v>
      </c>
      <c r="D11328" s="282">
        <v>114</v>
      </c>
      <c r="E11328" s="265"/>
    </row>
    <row r="11329" spans="1:5">
      <c r="A11329" s="283">
        <v>29630</v>
      </c>
      <c r="B11329" s="176">
        <v>300.3</v>
      </c>
      <c r="C11329" s="176">
        <v>26.1</v>
      </c>
      <c r="D11329" s="282">
        <v>143</v>
      </c>
      <c r="E11329" s="265"/>
    </row>
    <row r="11330" spans="1:5">
      <c r="A11330" s="283">
        <v>29631</v>
      </c>
      <c r="B11330" s="176">
        <v>1029</v>
      </c>
      <c r="C11330" s="176">
        <v>23.1</v>
      </c>
      <c r="D11330" s="282">
        <v>124</v>
      </c>
      <c r="E11330" s="265"/>
    </row>
    <row r="11331" spans="1:5">
      <c r="A11331" s="283">
        <v>29632</v>
      </c>
      <c r="B11331" s="176">
        <v>0</v>
      </c>
      <c r="C11331" s="176">
        <v>0</v>
      </c>
      <c r="D11331" s="282">
        <v>87</v>
      </c>
      <c r="E11331" s="265"/>
    </row>
    <row r="11332" spans="1:5">
      <c r="A11332" s="283">
        <v>29633</v>
      </c>
      <c r="B11332" s="176">
        <v>0</v>
      </c>
      <c r="C11332" s="176">
        <v>0</v>
      </c>
      <c r="D11332" s="282">
        <v>87</v>
      </c>
      <c r="E11332" s="265"/>
    </row>
    <row r="11333" spans="1:5">
      <c r="A11333" s="283">
        <v>29634</v>
      </c>
      <c r="B11333" s="176">
        <v>0</v>
      </c>
      <c r="C11333" s="176">
        <v>0</v>
      </c>
      <c r="D11333" s="282">
        <v>87</v>
      </c>
      <c r="E11333" s="265"/>
    </row>
    <row r="11334" spans="1:5">
      <c r="A11334" s="283">
        <v>29635</v>
      </c>
      <c r="B11334" s="176">
        <v>18.7</v>
      </c>
      <c r="C11334" s="176">
        <v>47.4</v>
      </c>
      <c r="D11334" s="282">
        <v>96</v>
      </c>
      <c r="E11334" s="265"/>
    </row>
    <row r="11335" spans="1:5">
      <c r="A11335" s="283">
        <v>29636</v>
      </c>
      <c r="B11335" s="176">
        <v>2209.9</v>
      </c>
      <c r="C11335" s="176">
        <v>36.9</v>
      </c>
      <c r="D11335" s="282">
        <v>115</v>
      </c>
      <c r="E11335" s="265"/>
    </row>
    <row r="11336" spans="1:5">
      <c r="A11336" s="283">
        <v>29638</v>
      </c>
      <c r="B11336" s="176">
        <v>68.900000000000006</v>
      </c>
      <c r="C11336" s="176">
        <v>35</v>
      </c>
      <c r="D11336" s="282">
        <v>107</v>
      </c>
      <c r="E11336" s="265"/>
    </row>
    <row r="11337" spans="1:5">
      <c r="A11337" s="283">
        <v>29639</v>
      </c>
      <c r="B11337" s="176">
        <v>47</v>
      </c>
      <c r="C11337" s="176">
        <v>42.1</v>
      </c>
      <c r="D11337" s="282">
        <v>128</v>
      </c>
      <c r="E11337" s="265"/>
    </row>
    <row r="11338" spans="1:5">
      <c r="A11338" s="283">
        <v>29640</v>
      </c>
      <c r="B11338" s="176">
        <v>348.6</v>
      </c>
      <c r="C11338" s="176">
        <v>39.1</v>
      </c>
      <c r="D11338" s="282">
        <v>122</v>
      </c>
      <c r="E11338" s="265"/>
    </row>
    <row r="11339" spans="1:5">
      <c r="A11339" s="283">
        <v>29641</v>
      </c>
      <c r="B11339" s="176">
        <v>0</v>
      </c>
      <c r="C11339" s="176">
        <v>0</v>
      </c>
      <c r="D11339" s="282">
        <v>87</v>
      </c>
      <c r="E11339" s="265"/>
    </row>
    <row r="11340" spans="1:5">
      <c r="A11340" s="283">
        <v>29642</v>
      </c>
      <c r="B11340" s="176">
        <v>583.4</v>
      </c>
      <c r="C11340" s="176">
        <v>39.799999999999997</v>
      </c>
      <c r="D11340" s="282">
        <v>120</v>
      </c>
      <c r="E11340" s="265"/>
    </row>
    <row r="11341" spans="1:5">
      <c r="A11341" s="283">
        <v>29643</v>
      </c>
      <c r="B11341" s="176">
        <v>92</v>
      </c>
      <c r="C11341" s="176">
        <v>45.3</v>
      </c>
      <c r="D11341" s="282">
        <v>114</v>
      </c>
      <c r="E11341" s="265"/>
    </row>
    <row r="11342" spans="1:5">
      <c r="A11342" s="283">
        <v>29644</v>
      </c>
      <c r="B11342" s="176">
        <v>215.1</v>
      </c>
      <c r="C11342" s="176">
        <v>37.299999999999997</v>
      </c>
      <c r="D11342" s="282">
        <v>114</v>
      </c>
      <c r="E11342" s="265"/>
    </row>
    <row r="11343" spans="1:5">
      <c r="A11343" s="283">
        <v>29645</v>
      </c>
      <c r="B11343" s="176">
        <v>96.4</v>
      </c>
      <c r="C11343" s="176">
        <v>40</v>
      </c>
      <c r="D11343" s="282">
        <v>87</v>
      </c>
      <c r="E11343" s="265"/>
    </row>
    <row r="11344" spans="1:5">
      <c r="A11344" s="283">
        <v>29646</v>
      </c>
      <c r="B11344" s="176">
        <v>220.3</v>
      </c>
      <c r="C11344" s="176">
        <v>36.700000000000003</v>
      </c>
      <c r="D11344" s="282">
        <v>93</v>
      </c>
      <c r="E11344" s="265"/>
    </row>
    <row r="11345" spans="1:5">
      <c r="A11345" s="283">
        <v>29647</v>
      </c>
      <c r="B11345" s="176">
        <v>0</v>
      </c>
      <c r="C11345" s="176">
        <v>0</v>
      </c>
      <c r="D11345" s="282">
        <v>87</v>
      </c>
      <c r="E11345" s="265"/>
    </row>
    <row r="11346" spans="1:5">
      <c r="A11346" s="283">
        <v>29648</v>
      </c>
      <c r="B11346" s="176">
        <v>0</v>
      </c>
      <c r="C11346" s="176">
        <v>0</v>
      </c>
      <c r="D11346" s="282">
        <v>87</v>
      </c>
      <c r="E11346" s="265"/>
    </row>
    <row r="11347" spans="1:5">
      <c r="A11347" s="283">
        <v>29649</v>
      </c>
      <c r="B11347" s="176">
        <v>409</v>
      </c>
      <c r="C11347" s="176">
        <v>36.4</v>
      </c>
      <c r="D11347" s="282">
        <v>133</v>
      </c>
      <c r="E11347" s="265"/>
    </row>
    <row r="11348" spans="1:5">
      <c r="A11348" s="283">
        <v>29650</v>
      </c>
      <c r="B11348" s="176">
        <v>1758.8</v>
      </c>
      <c r="C11348" s="176">
        <v>37.5</v>
      </c>
      <c r="D11348" s="282">
        <v>103</v>
      </c>
      <c r="E11348" s="265"/>
    </row>
    <row r="11349" spans="1:5">
      <c r="A11349" s="283">
        <v>29651</v>
      </c>
      <c r="B11349" s="176">
        <v>461.3</v>
      </c>
      <c r="C11349" s="176">
        <v>37.6</v>
      </c>
      <c r="D11349" s="282">
        <v>94</v>
      </c>
      <c r="E11349" s="265"/>
    </row>
    <row r="11350" spans="1:5">
      <c r="A11350" s="283">
        <v>29652</v>
      </c>
      <c r="B11350" s="176">
        <v>0</v>
      </c>
      <c r="C11350" s="176">
        <v>0</v>
      </c>
      <c r="D11350" s="282">
        <v>87</v>
      </c>
      <c r="E11350" s="265"/>
    </row>
    <row r="11351" spans="1:5">
      <c r="A11351" s="283">
        <v>29653</v>
      </c>
      <c r="B11351" s="176">
        <v>79.599999999999994</v>
      </c>
      <c r="C11351" s="176">
        <v>42.2</v>
      </c>
      <c r="D11351" s="282">
        <v>87</v>
      </c>
      <c r="E11351" s="265"/>
    </row>
    <row r="11352" spans="1:5">
      <c r="A11352" s="283">
        <v>29654</v>
      </c>
      <c r="B11352" s="176">
        <v>87.2</v>
      </c>
      <c r="C11352" s="176">
        <v>40.6</v>
      </c>
      <c r="D11352" s="282">
        <v>87</v>
      </c>
      <c r="E11352" s="265"/>
    </row>
    <row r="11353" spans="1:5">
      <c r="A11353" s="283">
        <v>29655</v>
      </c>
      <c r="B11353" s="176">
        <v>55.3</v>
      </c>
      <c r="C11353" s="176">
        <v>42.2</v>
      </c>
      <c r="D11353" s="282">
        <v>87</v>
      </c>
      <c r="E11353" s="265"/>
    </row>
    <row r="11354" spans="1:5">
      <c r="A11354" s="283">
        <v>29656</v>
      </c>
      <c r="B11354" s="176">
        <v>0</v>
      </c>
      <c r="C11354" s="176">
        <v>0</v>
      </c>
      <c r="D11354" s="282">
        <v>87</v>
      </c>
      <c r="E11354" s="265"/>
    </row>
    <row r="11355" spans="1:5">
      <c r="A11355" s="283">
        <v>29657</v>
      </c>
      <c r="B11355" s="176">
        <v>227.6</v>
      </c>
      <c r="C11355" s="176">
        <v>38.799999999999997</v>
      </c>
      <c r="D11355" s="282">
        <v>94</v>
      </c>
      <c r="E11355" s="265"/>
    </row>
    <row r="11356" spans="1:5">
      <c r="A11356" s="283">
        <v>29658</v>
      </c>
      <c r="B11356" s="176">
        <v>14.4</v>
      </c>
      <c r="C11356" s="176">
        <v>43.2</v>
      </c>
      <c r="D11356" s="282">
        <v>87</v>
      </c>
      <c r="E11356" s="265"/>
    </row>
    <row r="11357" spans="1:5">
      <c r="A11357" s="283">
        <v>29659</v>
      </c>
      <c r="B11357" s="176">
        <v>37.799999999999997</v>
      </c>
      <c r="C11357" s="176">
        <v>47.1</v>
      </c>
      <c r="D11357" s="282">
        <v>87</v>
      </c>
      <c r="E11357" s="265"/>
    </row>
    <row r="11358" spans="1:5">
      <c r="A11358" s="283">
        <v>29661</v>
      </c>
      <c r="B11358" s="176">
        <v>91.8</v>
      </c>
      <c r="C11358" s="176">
        <v>40.700000000000003</v>
      </c>
      <c r="D11358" s="282">
        <v>87</v>
      </c>
      <c r="E11358" s="265"/>
    </row>
    <row r="11359" spans="1:5">
      <c r="A11359" s="283">
        <v>29662</v>
      </c>
      <c r="B11359" s="176">
        <v>1673</v>
      </c>
      <c r="C11359" s="176">
        <v>37.1</v>
      </c>
      <c r="D11359" s="282">
        <v>120</v>
      </c>
      <c r="E11359" s="265"/>
    </row>
    <row r="11360" spans="1:5">
      <c r="A11360" s="283">
        <v>29664</v>
      </c>
      <c r="B11360" s="176">
        <v>20.7</v>
      </c>
      <c r="C11360" s="176">
        <v>46.6</v>
      </c>
      <c r="D11360" s="282">
        <v>87</v>
      </c>
      <c r="E11360" s="265"/>
    </row>
    <row r="11361" spans="1:5">
      <c r="A11361" s="283">
        <v>29665</v>
      </c>
      <c r="B11361" s="176">
        <v>230.7</v>
      </c>
      <c r="C11361" s="176">
        <v>42.9</v>
      </c>
      <c r="D11361" s="282">
        <v>87</v>
      </c>
      <c r="E11361" s="265"/>
    </row>
    <row r="11362" spans="1:5">
      <c r="A11362" s="283">
        <v>29666</v>
      </c>
      <c r="B11362" s="176">
        <v>54.9</v>
      </c>
      <c r="C11362" s="176">
        <v>41.6</v>
      </c>
      <c r="D11362" s="282">
        <v>87</v>
      </c>
      <c r="E11362" s="265"/>
    </row>
    <row r="11363" spans="1:5">
      <c r="A11363" s="283">
        <v>29667</v>
      </c>
      <c r="B11363" s="176">
        <v>209.9</v>
      </c>
      <c r="C11363" s="176">
        <v>41.6</v>
      </c>
      <c r="D11363" s="282">
        <v>87</v>
      </c>
      <c r="E11363" s="265"/>
    </row>
    <row r="11364" spans="1:5">
      <c r="A11364" s="283">
        <v>29669</v>
      </c>
      <c r="B11364" s="176">
        <v>206.6</v>
      </c>
      <c r="C11364" s="176">
        <v>39.9</v>
      </c>
      <c r="D11364" s="282">
        <v>87</v>
      </c>
      <c r="E11364" s="265"/>
    </row>
    <row r="11365" spans="1:5">
      <c r="A11365" s="283">
        <v>29670</v>
      </c>
      <c r="B11365" s="176">
        <v>202.7</v>
      </c>
      <c r="C11365" s="176">
        <v>33.299999999999997</v>
      </c>
      <c r="D11365" s="282">
        <v>103</v>
      </c>
      <c r="E11365" s="265"/>
    </row>
    <row r="11366" spans="1:5">
      <c r="A11366" s="283">
        <v>29671</v>
      </c>
      <c r="B11366" s="176">
        <v>118</v>
      </c>
      <c r="C11366" s="176">
        <v>42</v>
      </c>
      <c r="D11366" s="282">
        <v>110</v>
      </c>
      <c r="E11366" s="265"/>
    </row>
    <row r="11367" spans="1:5">
      <c r="A11367" s="283">
        <v>29672</v>
      </c>
      <c r="B11367" s="176">
        <v>275.39999999999998</v>
      </c>
      <c r="C11367" s="176">
        <v>48.2</v>
      </c>
      <c r="D11367" s="282">
        <v>110</v>
      </c>
      <c r="E11367" s="265"/>
    </row>
    <row r="11368" spans="1:5">
      <c r="A11368" s="283">
        <v>29673</v>
      </c>
      <c r="B11368" s="176">
        <v>375</v>
      </c>
      <c r="C11368" s="176">
        <v>37.6</v>
      </c>
      <c r="D11368" s="282">
        <v>107</v>
      </c>
      <c r="E11368" s="265"/>
    </row>
    <row r="11369" spans="1:5">
      <c r="A11369" s="283">
        <v>29675</v>
      </c>
      <c r="B11369" s="176">
        <v>0</v>
      </c>
      <c r="C11369" s="176">
        <v>0</v>
      </c>
      <c r="D11369" s="282">
        <v>87</v>
      </c>
      <c r="E11369" s="265"/>
    </row>
    <row r="11370" spans="1:5">
      <c r="A11370" s="283">
        <v>29676</v>
      </c>
      <c r="B11370" s="176">
        <v>77.599999999999994</v>
      </c>
      <c r="C11370" s="176">
        <v>59.2</v>
      </c>
      <c r="D11370" s="282">
        <v>87</v>
      </c>
      <c r="E11370" s="265"/>
    </row>
    <row r="11371" spans="1:5">
      <c r="A11371" s="283">
        <v>29677</v>
      </c>
      <c r="B11371" s="176">
        <v>90.8</v>
      </c>
      <c r="C11371" s="176">
        <v>41.6</v>
      </c>
      <c r="D11371" s="282">
        <v>87</v>
      </c>
      <c r="E11371" s="265"/>
    </row>
    <row r="11372" spans="1:5">
      <c r="A11372" s="283">
        <v>29678</v>
      </c>
      <c r="B11372" s="176">
        <v>289.10000000000002</v>
      </c>
      <c r="C11372" s="176">
        <v>38.700000000000003</v>
      </c>
      <c r="D11372" s="282">
        <v>114</v>
      </c>
      <c r="E11372" s="265"/>
    </row>
    <row r="11373" spans="1:5">
      <c r="A11373" s="283">
        <v>29679</v>
      </c>
      <c r="B11373" s="176">
        <v>0</v>
      </c>
      <c r="C11373" s="176">
        <v>0</v>
      </c>
      <c r="D11373" s="282">
        <v>87</v>
      </c>
      <c r="E11373" s="265"/>
    </row>
    <row r="11374" spans="1:5">
      <c r="A11374" s="283">
        <v>29680</v>
      </c>
      <c r="B11374" s="176">
        <v>777.8</v>
      </c>
      <c r="C11374" s="176">
        <v>35.6</v>
      </c>
      <c r="D11374" s="282">
        <v>122</v>
      </c>
      <c r="E11374" s="265"/>
    </row>
    <row r="11375" spans="1:5">
      <c r="A11375" s="283">
        <v>29681</v>
      </c>
      <c r="B11375" s="176">
        <v>1061.0999999999999</v>
      </c>
      <c r="C11375" s="176">
        <v>38.1</v>
      </c>
      <c r="D11375" s="282">
        <v>128</v>
      </c>
      <c r="E11375" s="265"/>
    </row>
    <row r="11376" spans="1:5">
      <c r="A11376" s="283">
        <v>29682</v>
      </c>
      <c r="B11376" s="176">
        <v>103.5</v>
      </c>
      <c r="C11376" s="176">
        <v>42.9</v>
      </c>
      <c r="D11376" s="282">
        <v>87</v>
      </c>
      <c r="E11376" s="265"/>
    </row>
    <row r="11377" spans="1:5">
      <c r="A11377" s="283">
        <v>29683</v>
      </c>
      <c r="B11377" s="176">
        <v>0</v>
      </c>
      <c r="C11377" s="176">
        <v>0</v>
      </c>
      <c r="D11377" s="282">
        <v>87</v>
      </c>
      <c r="E11377" s="265"/>
    </row>
    <row r="11378" spans="1:5">
      <c r="A11378" s="283">
        <v>29684</v>
      </c>
      <c r="B11378" s="176">
        <v>80.599999999999994</v>
      </c>
      <c r="C11378" s="176">
        <v>39.700000000000003</v>
      </c>
      <c r="D11378" s="282">
        <v>87</v>
      </c>
      <c r="E11378" s="265"/>
    </row>
    <row r="11379" spans="1:5">
      <c r="A11379" s="283">
        <v>29685</v>
      </c>
      <c r="B11379" s="176">
        <v>23.7</v>
      </c>
      <c r="C11379" s="176">
        <v>47.6</v>
      </c>
      <c r="D11379" s="282">
        <v>87</v>
      </c>
      <c r="E11379" s="265"/>
    </row>
    <row r="11380" spans="1:5">
      <c r="A11380" s="283">
        <v>29686</v>
      </c>
      <c r="B11380" s="176">
        <v>35.299999999999997</v>
      </c>
      <c r="C11380" s="176">
        <v>46.6</v>
      </c>
      <c r="D11380" s="282">
        <v>87</v>
      </c>
      <c r="E11380" s="265"/>
    </row>
    <row r="11381" spans="1:5">
      <c r="A11381" s="283">
        <v>29687</v>
      </c>
      <c r="B11381" s="176">
        <v>868.8</v>
      </c>
      <c r="C11381" s="176">
        <v>38</v>
      </c>
      <c r="D11381" s="282">
        <v>128</v>
      </c>
      <c r="E11381" s="265"/>
    </row>
    <row r="11382" spans="1:5">
      <c r="A11382" s="283">
        <v>29688</v>
      </c>
      <c r="B11382" s="176">
        <v>0</v>
      </c>
      <c r="C11382" s="176">
        <v>0</v>
      </c>
      <c r="D11382" s="282">
        <v>87</v>
      </c>
      <c r="E11382" s="265"/>
    </row>
    <row r="11383" spans="1:5">
      <c r="A11383" s="283">
        <v>29689</v>
      </c>
      <c r="B11383" s="176">
        <v>117.9</v>
      </c>
      <c r="C11383" s="176">
        <v>46.8</v>
      </c>
      <c r="D11383" s="282">
        <v>87</v>
      </c>
      <c r="E11383" s="265"/>
    </row>
    <row r="11384" spans="1:5">
      <c r="A11384" s="283">
        <v>29690</v>
      </c>
      <c r="B11384" s="176">
        <v>183.8</v>
      </c>
      <c r="C11384" s="176">
        <v>38</v>
      </c>
      <c r="D11384" s="282">
        <v>120</v>
      </c>
      <c r="E11384" s="265"/>
    </row>
    <row r="11385" spans="1:5">
      <c r="A11385" s="283">
        <v>29691</v>
      </c>
      <c r="B11385" s="176">
        <v>117.3</v>
      </c>
      <c r="C11385" s="176">
        <v>39.1</v>
      </c>
      <c r="D11385" s="282">
        <v>87</v>
      </c>
      <c r="E11385" s="265"/>
    </row>
    <row r="11386" spans="1:5">
      <c r="A11386" s="283">
        <v>29692</v>
      </c>
      <c r="B11386" s="176">
        <v>81.400000000000006</v>
      </c>
      <c r="C11386" s="176">
        <v>41.7</v>
      </c>
      <c r="D11386" s="282">
        <v>87</v>
      </c>
      <c r="E11386" s="265"/>
    </row>
    <row r="11387" spans="1:5">
      <c r="A11387" s="283">
        <v>29693</v>
      </c>
      <c r="B11387" s="176">
        <v>88.5</v>
      </c>
      <c r="C11387" s="176">
        <v>42</v>
      </c>
      <c r="D11387" s="282">
        <v>110</v>
      </c>
      <c r="E11387" s="265"/>
    </row>
    <row r="11388" spans="1:5">
      <c r="A11388" s="283">
        <v>29696</v>
      </c>
      <c r="B11388" s="176">
        <v>197.7</v>
      </c>
      <c r="C11388" s="176">
        <v>45.3</v>
      </c>
      <c r="D11388" s="282">
        <v>87</v>
      </c>
      <c r="E11388" s="265"/>
    </row>
    <row r="11389" spans="1:5">
      <c r="A11389" s="283">
        <v>29697</v>
      </c>
      <c r="B11389" s="176">
        <v>294.39999999999998</v>
      </c>
      <c r="C11389" s="176">
        <v>38.4</v>
      </c>
      <c r="D11389" s="282">
        <v>87</v>
      </c>
      <c r="E11389" s="265"/>
    </row>
    <row r="11390" spans="1:5">
      <c r="A11390" s="283">
        <v>29702</v>
      </c>
      <c r="B11390" s="176">
        <v>110.6</v>
      </c>
      <c r="C11390" s="176">
        <v>38.799999999999997</v>
      </c>
      <c r="D11390" s="282">
        <v>87</v>
      </c>
      <c r="E11390" s="265"/>
    </row>
    <row r="11391" spans="1:5">
      <c r="A11391" s="283">
        <v>29703</v>
      </c>
      <c r="B11391" s="176">
        <v>188.5</v>
      </c>
      <c r="C11391" s="176">
        <v>40.1</v>
      </c>
      <c r="D11391" s="282">
        <v>87</v>
      </c>
      <c r="E11391" s="265"/>
    </row>
    <row r="11392" spans="1:5">
      <c r="A11392" s="283">
        <v>29704</v>
      </c>
      <c r="B11392" s="176">
        <v>226.7</v>
      </c>
      <c r="C11392" s="176">
        <v>39.9</v>
      </c>
      <c r="D11392" s="282">
        <v>87</v>
      </c>
      <c r="E11392" s="265"/>
    </row>
    <row r="11393" spans="1:5">
      <c r="A11393" s="283">
        <v>29706</v>
      </c>
      <c r="B11393" s="176">
        <v>59.9</v>
      </c>
      <c r="C11393" s="176">
        <v>39.5</v>
      </c>
      <c r="D11393" s="282">
        <v>100</v>
      </c>
      <c r="E11393" s="265"/>
    </row>
    <row r="11394" spans="1:5">
      <c r="A11394" s="283">
        <v>29707</v>
      </c>
      <c r="B11394" s="176">
        <v>434.7</v>
      </c>
      <c r="C11394" s="176">
        <v>41.5</v>
      </c>
      <c r="D11394" s="282">
        <v>87</v>
      </c>
      <c r="E11394" s="265"/>
    </row>
    <row r="11395" spans="1:5">
      <c r="A11395" s="283">
        <v>29708</v>
      </c>
      <c r="B11395" s="176">
        <v>1144.0999999999999</v>
      </c>
      <c r="C11395" s="176">
        <v>37.799999999999997</v>
      </c>
      <c r="D11395" s="282">
        <v>103</v>
      </c>
      <c r="E11395" s="265"/>
    </row>
    <row r="11396" spans="1:5">
      <c r="A11396" s="283">
        <v>29709</v>
      </c>
      <c r="B11396" s="176">
        <v>63.4</v>
      </c>
      <c r="C11396" s="176">
        <v>41</v>
      </c>
      <c r="D11396" s="282">
        <v>87</v>
      </c>
      <c r="E11396" s="265"/>
    </row>
    <row r="11397" spans="1:5">
      <c r="A11397" s="283">
        <v>29710</v>
      </c>
      <c r="B11397" s="176">
        <v>257</v>
      </c>
      <c r="C11397" s="176">
        <v>39.5</v>
      </c>
      <c r="D11397" s="282">
        <v>101</v>
      </c>
      <c r="E11397" s="265"/>
    </row>
    <row r="11398" spans="1:5">
      <c r="A11398" s="283">
        <v>29712</v>
      </c>
      <c r="B11398" s="176">
        <v>73.599999999999994</v>
      </c>
      <c r="C11398" s="176">
        <v>42.1</v>
      </c>
      <c r="D11398" s="282">
        <v>87</v>
      </c>
      <c r="E11398" s="265"/>
    </row>
    <row r="11399" spans="1:5">
      <c r="A11399" s="283">
        <v>29714</v>
      </c>
      <c r="B11399" s="176">
        <v>76.900000000000006</v>
      </c>
      <c r="C11399" s="176">
        <v>40.1</v>
      </c>
      <c r="D11399" s="282">
        <v>87</v>
      </c>
      <c r="E11399" s="265"/>
    </row>
    <row r="11400" spans="1:5">
      <c r="A11400" s="283">
        <v>29715</v>
      </c>
      <c r="B11400" s="176">
        <v>697.4</v>
      </c>
      <c r="C11400" s="176">
        <v>36.5</v>
      </c>
      <c r="D11400" s="282">
        <v>93</v>
      </c>
      <c r="E11400" s="265"/>
    </row>
    <row r="11401" spans="1:5">
      <c r="A11401" s="283">
        <v>29716</v>
      </c>
      <c r="B11401" s="176">
        <v>0</v>
      </c>
      <c r="C11401" s="176">
        <v>0</v>
      </c>
      <c r="D11401" s="282">
        <v>87</v>
      </c>
      <c r="E11401" s="265"/>
    </row>
    <row r="11402" spans="1:5">
      <c r="A11402" s="283">
        <v>29717</v>
      </c>
      <c r="B11402" s="176">
        <v>29.2</v>
      </c>
      <c r="C11402" s="176">
        <v>41.9</v>
      </c>
      <c r="D11402" s="282">
        <v>87</v>
      </c>
      <c r="E11402" s="265"/>
    </row>
    <row r="11403" spans="1:5">
      <c r="A11403" s="283">
        <v>29718</v>
      </c>
      <c r="B11403" s="176">
        <v>46.2</v>
      </c>
      <c r="C11403" s="176">
        <v>37.5</v>
      </c>
      <c r="D11403" s="282">
        <v>87</v>
      </c>
      <c r="E11403" s="265"/>
    </row>
    <row r="11404" spans="1:5">
      <c r="A11404" s="283">
        <v>29720</v>
      </c>
      <c r="B11404" s="176">
        <v>149.4</v>
      </c>
      <c r="C11404" s="176">
        <v>39</v>
      </c>
      <c r="D11404" s="282">
        <v>122</v>
      </c>
      <c r="E11404" s="265"/>
    </row>
    <row r="11405" spans="1:5">
      <c r="A11405" s="283">
        <v>29721</v>
      </c>
      <c r="B11405" s="176">
        <v>0</v>
      </c>
      <c r="C11405" s="176">
        <v>0</v>
      </c>
      <c r="D11405" s="282">
        <v>87</v>
      </c>
      <c r="E11405" s="265"/>
    </row>
    <row r="11406" spans="1:5">
      <c r="A11406" s="283">
        <v>29726</v>
      </c>
      <c r="B11406" s="176">
        <v>45</v>
      </c>
      <c r="C11406" s="176">
        <v>41.2</v>
      </c>
      <c r="D11406" s="282">
        <v>87</v>
      </c>
      <c r="E11406" s="265"/>
    </row>
    <row r="11407" spans="1:5">
      <c r="A11407" s="283">
        <v>29727</v>
      </c>
      <c r="B11407" s="176">
        <v>35.299999999999997</v>
      </c>
      <c r="C11407" s="176">
        <v>37</v>
      </c>
      <c r="D11407" s="282">
        <v>87</v>
      </c>
      <c r="E11407" s="265"/>
    </row>
    <row r="11408" spans="1:5">
      <c r="A11408" s="283">
        <v>29728</v>
      </c>
      <c r="B11408" s="176">
        <v>102.8</v>
      </c>
      <c r="C11408" s="176">
        <v>35.9</v>
      </c>
      <c r="D11408" s="282">
        <v>87</v>
      </c>
      <c r="E11408" s="265"/>
    </row>
    <row r="11409" spans="1:5">
      <c r="A11409" s="283">
        <v>29729</v>
      </c>
      <c r="B11409" s="176">
        <v>39.9</v>
      </c>
      <c r="C11409" s="176">
        <v>41.4</v>
      </c>
      <c r="D11409" s="282">
        <v>87</v>
      </c>
      <c r="E11409" s="265"/>
    </row>
    <row r="11410" spans="1:5">
      <c r="A11410" s="283">
        <v>29730</v>
      </c>
      <c r="B11410" s="176">
        <v>457.5</v>
      </c>
      <c r="C11410" s="176">
        <v>33.700000000000003</v>
      </c>
      <c r="D11410" s="282">
        <v>169</v>
      </c>
      <c r="E11410" s="265"/>
    </row>
    <row r="11411" spans="1:5">
      <c r="A11411" s="283">
        <v>29731</v>
      </c>
      <c r="B11411" s="176">
        <v>0</v>
      </c>
      <c r="C11411" s="176">
        <v>0</v>
      </c>
      <c r="D11411" s="282">
        <v>87</v>
      </c>
      <c r="E11411" s="265"/>
    </row>
    <row r="11412" spans="1:5">
      <c r="A11412" s="283">
        <v>29732</v>
      </c>
      <c r="B11412" s="176">
        <v>793.6</v>
      </c>
      <c r="C11412" s="176">
        <v>37.200000000000003</v>
      </c>
      <c r="D11412" s="282">
        <v>121</v>
      </c>
      <c r="E11412" s="265"/>
    </row>
    <row r="11413" spans="1:5">
      <c r="A11413" s="283">
        <v>29733</v>
      </c>
      <c r="B11413" s="176">
        <v>0</v>
      </c>
      <c r="C11413" s="176">
        <v>0</v>
      </c>
      <c r="D11413" s="282">
        <v>87</v>
      </c>
      <c r="E11413" s="265"/>
    </row>
    <row r="11414" spans="1:5">
      <c r="A11414" s="283">
        <v>29741</v>
      </c>
      <c r="B11414" s="176">
        <v>46.8</v>
      </c>
      <c r="C11414" s="176">
        <v>40.200000000000003</v>
      </c>
      <c r="D11414" s="282">
        <v>87</v>
      </c>
      <c r="E11414" s="265"/>
    </row>
    <row r="11415" spans="1:5">
      <c r="A11415" s="283">
        <v>29742</v>
      </c>
      <c r="B11415" s="176">
        <v>35.200000000000003</v>
      </c>
      <c r="C11415" s="176">
        <v>41</v>
      </c>
      <c r="D11415" s="282">
        <v>87</v>
      </c>
      <c r="E11415" s="265"/>
    </row>
    <row r="11416" spans="1:5">
      <c r="A11416" s="283">
        <v>29743</v>
      </c>
      <c r="B11416" s="176">
        <v>48.6</v>
      </c>
      <c r="C11416" s="176">
        <v>38.9</v>
      </c>
      <c r="D11416" s="282">
        <v>87</v>
      </c>
      <c r="E11416" s="265"/>
    </row>
    <row r="11417" spans="1:5">
      <c r="A11417" s="283">
        <v>29744</v>
      </c>
      <c r="B11417" s="176">
        <v>793.3</v>
      </c>
      <c r="C11417" s="176">
        <v>37.1</v>
      </c>
      <c r="D11417" s="282">
        <v>87</v>
      </c>
      <c r="E11417" s="265"/>
    </row>
    <row r="11418" spans="1:5">
      <c r="A11418" s="283">
        <v>29745</v>
      </c>
      <c r="B11418" s="176">
        <v>197.3</v>
      </c>
      <c r="C11418" s="176">
        <v>38.299999999999997</v>
      </c>
      <c r="D11418" s="282">
        <v>100</v>
      </c>
      <c r="E11418" s="265"/>
    </row>
    <row r="11419" spans="1:5">
      <c r="A11419" s="283">
        <v>29801</v>
      </c>
      <c r="B11419" s="176">
        <v>316.89999999999998</v>
      </c>
      <c r="C11419" s="176">
        <v>38.5</v>
      </c>
      <c r="D11419" s="282">
        <v>130</v>
      </c>
      <c r="E11419" s="265"/>
    </row>
    <row r="11420" spans="1:5">
      <c r="A11420" s="283">
        <v>29802</v>
      </c>
      <c r="B11420" s="176">
        <v>0</v>
      </c>
      <c r="C11420" s="176">
        <v>0</v>
      </c>
      <c r="D11420" s="282">
        <v>87</v>
      </c>
      <c r="E11420" s="265"/>
    </row>
    <row r="11421" spans="1:5">
      <c r="A11421" s="283">
        <v>29803</v>
      </c>
      <c r="B11421" s="176">
        <v>299.3</v>
      </c>
      <c r="C11421" s="176">
        <v>46</v>
      </c>
      <c r="D11421" s="282">
        <v>153</v>
      </c>
      <c r="E11421" s="265"/>
    </row>
    <row r="11422" spans="1:5">
      <c r="A11422" s="283">
        <v>29804</v>
      </c>
      <c r="B11422" s="176">
        <v>0</v>
      </c>
      <c r="C11422" s="176">
        <v>0</v>
      </c>
      <c r="D11422" s="282">
        <v>87</v>
      </c>
      <c r="E11422" s="265"/>
    </row>
    <row r="11423" spans="1:5">
      <c r="A11423" s="283">
        <v>29805</v>
      </c>
      <c r="B11423" s="176">
        <v>52.4</v>
      </c>
      <c r="C11423" s="176">
        <v>39.299999999999997</v>
      </c>
      <c r="D11423" s="282">
        <v>94</v>
      </c>
      <c r="E11423" s="265"/>
    </row>
    <row r="11424" spans="1:5">
      <c r="A11424" s="283">
        <v>29808</v>
      </c>
      <c r="B11424" s="176">
        <v>0</v>
      </c>
      <c r="C11424" s="176">
        <v>0</v>
      </c>
      <c r="D11424" s="282">
        <v>87</v>
      </c>
      <c r="E11424" s="265"/>
    </row>
    <row r="11425" spans="1:5">
      <c r="A11425" s="283">
        <v>29809</v>
      </c>
      <c r="B11425" s="176">
        <v>176.2</v>
      </c>
      <c r="C11425" s="176">
        <v>41</v>
      </c>
      <c r="D11425" s="282">
        <v>87</v>
      </c>
      <c r="E11425" s="265"/>
    </row>
    <row r="11426" spans="1:5">
      <c r="A11426" s="283">
        <v>29810</v>
      </c>
      <c r="B11426" s="176">
        <v>29.1</v>
      </c>
      <c r="C11426" s="176">
        <v>37.799999999999997</v>
      </c>
      <c r="D11426" s="282">
        <v>87</v>
      </c>
      <c r="E11426" s="265"/>
    </row>
    <row r="11427" spans="1:5">
      <c r="A11427" s="283">
        <v>29812</v>
      </c>
      <c r="B11427" s="176">
        <v>62.1</v>
      </c>
      <c r="C11427" s="176">
        <v>37.9</v>
      </c>
      <c r="D11427" s="282">
        <v>113</v>
      </c>
      <c r="E11427" s="265"/>
    </row>
    <row r="11428" spans="1:5">
      <c r="A11428" s="283">
        <v>29813</v>
      </c>
      <c r="B11428" s="176">
        <v>15.7</v>
      </c>
      <c r="C11428" s="176">
        <v>40</v>
      </c>
      <c r="D11428" s="282">
        <v>87</v>
      </c>
      <c r="E11428" s="265"/>
    </row>
    <row r="11429" spans="1:5">
      <c r="A11429" s="283">
        <v>29816</v>
      </c>
      <c r="B11429" s="176">
        <v>0</v>
      </c>
      <c r="C11429" s="176">
        <v>0</v>
      </c>
      <c r="D11429" s="282">
        <v>87</v>
      </c>
      <c r="E11429" s="265"/>
    </row>
    <row r="11430" spans="1:5">
      <c r="A11430" s="283">
        <v>29817</v>
      </c>
      <c r="B11430" s="176">
        <v>54.5</v>
      </c>
      <c r="C11430" s="176">
        <v>39</v>
      </c>
      <c r="D11430" s="282">
        <v>113</v>
      </c>
      <c r="E11430" s="265"/>
    </row>
    <row r="11431" spans="1:5">
      <c r="A11431" s="283">
        <v>29819</v>
      </c>
      <c r="B11431" s="176">
        <v>29.8</v>
      </c>
      <c r="C11431" s="176">
        <v>40.799999999999997</v>
      </c>
      <c r="D11431" s="282">
        <v>87</v>
      </c>
      <c r="E11431" s="265"/>
    </row>
    <row r="11432" spans="1:5">
      <c r="A11432" s="283">
        <v>29821</v>
      </c>
      <c r="B11432" s="176">
        <v>25.6</v>
      </c>
      <c r="C11432" s="176">
        <v>45.7</v>
      </c>
      <c r="D11432" s="282">
        <v>87</v>
      </c>
      <c r="E11432" s="265"/>
    </row>
    <row r="11433" spans="1:5">
      <c r="A11433" s="283">
        <v>29822</v>
      </c>
      <c r="B11433" s="176">
        <v>0</v>
      </c>
      <c r="C11433" s="176">
        <v>0</v>
      </c>
      <c r="D11433" s="282">
        <v>87</v>
      </c>
      <c r="E11433" s="265"/>
    </row>
    <row r="11434" spans="1:5">
      <c r="A11434" s="283">
        <v>29824</v>
      </c>
      <c r="B11434" s="176">
        <v>35.5</v>
      </c>
      <c r="C11434" s="176">
        <v>41.1</v>
      </c>
      <c r="D11434" s="282">
        <v>94</v>
      </c>
      <c r="E11434" s="265"/>
    </row>
    <row r="11435" spans="1:5">
      <c r="A11435" s="283">
        <v>29826</v>
      </c>
      <c r="B11435" s="176">
        <v>32.200000000000003</v>
      </c>
      <c r="C11435" s="176">
        <v>39.299999999999997</v>
      </c>
      <c r="D11435" s="282">
        <v>87</v>
      </c>
      <c r="E11435" s="265"/>
    </row>
    <row r="11436" spans="1:5">
      <c r="A11436" s="283">
        <v>29827</v>
      </c>
      <c r="B11436" s="176">
        <v>36.200000000000003</v>
      </c>
      <c r="C11436" s="176">
        <v>38.6</v>
      </c>
      <c r="D11436" s="282">
        <v>87</v>
      </c>
      <c r="E11436" s="265"/>
    </row>
    <row r="11437" spans="1:5">
      <c r="A11437" s="283">
        <v>29828</v>
      </c>
      <c r="B11437" s="176">
        <v>601.70000000000005</v>
      </c>
      <c r="C11437" s="176">
        <v>38.4</v>
      </c>
      <c r="D11437" s="282">
        <v>87</v>
      </c>
      <c r="E11437" s="265"/>
    </row>
    <row r="11438" spans="1:5">
      <c r="A11438" s="283">
        <v>29829</v>
      </c>
      <c r="B11438" s="176">
        <v>256.3</v>
      </c>
      <c r="C11438" s="176">
        <v>35.299999999999997</v>
      </c>
      <c r="D11438" s="282">
        <v>109</v>
      </c>
      <c r="E11438" s="265"/>
    </row>
    <row r="11439" spans="1:5">
      <c r="A11439" s="283">
        <v>29831</v>
      </c>
      <c r="B11439" s="176">
        <v>70</v>
      </c>
      <c r="C11439" s="176">
        <v>39.6</v>
      </c>
      <c r="D11439" s="282">
        <v>87</v>
      </c>
      <c r="E11439" s="265"/>
    </row>
    <row r="11440" spans="1:5">
      <c r="A11440" s="283">
        <v>29832</v>
      </c>
      <c r="B11440" s="176">
        <v>57.4</v>
      </c>
      <c r="C11440" s="176">
        <v>39.200000000000003</v>
      </c>
      <c r="D11440" s="282">
        <v>113</v>
      </c>
      <c r="E11440" s="265"/>
    </row>
    <row r="11441" spans="1:5">
      <c r="A11441" s="283">
        <v>29834</v>
      </c>
      <c r="B11441" s="176">
        <v>552.4</v>
      </c>
      <c r="C11441" s="176">
        <v>38.6</v>
      </c>
      <c r="D11441" s="282">
        <v>87</v>
      </c>
      <c r="E11441" s="265"/>
    </row>
    <row r="11442" spans="1:5">
      <c r="A11442" s="283">
        <v>29835</v>
      </c>
      <c r="B11442" s="176">
        <v>30.4</v>
      </c>
      <c r="C11442" s="176">
        <v>50.7</v>
      </c>
      <c r="D11442" s="282">
        <v>109</v>
      </c>
      <c r="E11442" s="265"/>
    </row>
    <row r="11443" spans="1:5">
      <c r="A11443" s="283">
        <v>29836</v>
      </c>
      <c r="B11443" s="176">
        <v>10.8</v>
      </c>
      <c r="C11443" s="176">
        <v>42.4</v>
      </c>
      <c r="D11443" s="282">
        <v>87</v>
      </c>
      <c r="E11443" s="265"/>
    </row>
    <row r="11444" spans="1:5">
      <c r="A11444" s="283">
        <v>29838</v>
      </c>
      <c r="B11444" s="176">
        <v>15.5</v>
      </c>
      <c r="C11444" s="176">
        <v>45.6</v>
      </c>
      <c r="D11444" s="282">
        <v>97</v>
      </c>
      <c r="E11444" s="265"/>
    </row>
    <row r="11445" spans="1:5">
      <c r="A11445" s="283">
        <v>29839</v>
      </c>
      <c r="B11445" s="176">
        <v>0</v>
      </c>
      <c r="C11445" s="176">
        <v>0</v>
      </c>
      <c r="D11445" s="282">
        <v>87</v>
      </c>
      <c r="E11445" s="265"/>
    </row>
    <row r="11446" spans="1:5">
      <c r="A11446" s="283">
        <v>29840</v>
      </c>
      <c r="B11446" s="176">
        <v>18.7</v>
      </c>
      <c r="C11446" s="176">
        <v>61.1</v>
      </c>
      <c r="D11446" s="282">
        <v>87</v>
      </c>
      <c r="E11446" s="265"/>
    </row>
    <row r="11447" spans="1:5">
      <c r="A11447" s="283">
        <v>29841</v>
      </c>
      <c r="B11447" s="176">
        <v>969.9</v>
      </c>
      <c r="C11447" s="176">
        <v>37.799999999999997</v>
      </c>
      <c r="D11447" s="282">
        <v>161</v>
      </c>
      <c r="E11447" s="265"/>
    </row>
    <row r="11448" spans="1:5">
      <c r="A11448" s="283">
        <v>29842</v>
      </c>
      <c r="B11448" s="176">
        <v>177.7</v>
      </c>
      <c r="C11448" s="176">
        <v>38.4</v>
      </c>
      <c r="D11448" s="282">
        <v>87</v>
      </c>
      <c r="E11448" s="265"/>
    </row>
    <row r="11449" spans="1:5">
      <c r="A11449" s="283">
        <v>29843</v>
      </c>
      <c r="B11449" s="176">
        <v>16.7</v>
      </c>
      <c r="C11449" s="176">
        <v>46.5</v>
      </c>
      <c r="D11449" s="282">
        <v>87</v>
      </c>
      <c r="E11449" s="265"/>
    </row>
    <row r="11450" spans="1:5">
      <c r="A11450" s="283">
        <v>29844</v>
      </c>
      <c r="B11450" s="176">
        <v>26.1</v>
      </c>
      <c r="C11450" s="176">
        <v>48.2</v>
      </c>
      <c r="D11450" s="282">
        <v>87</v>
      </c>
      <c r="E11450" s="265"/>
    </row>
    <row r="11451" spans="1:5">
      <c r="A11451" s="283">
        <v>29845</v>
      </c>
      <c r="B11451" s="176">
        <v>22.4</v>
      </c>
      <c r="C11451" s="176">
        <v>47.5</v>
      </c>
      <c r="D11451" s="282">
        <v>87</v>
      </c>
      <c r="E11451" s="265"/>
    </row>
    <row r="11452" spans="1:5">
      <c r="A11452" s="283">
        <v>29846</v>
      </c>
      <c r="B11452" s="176">
        <v>11.4</v>
      </c>
      <c r="C11452" s="176">
        <v>43.2</v>
      </c>
      <c r="D11452" s="282">
        <v>87</v>
      </c>
      <c r="E11452" s="265"/>
    </row>
    <row r="11453" spans="1:5">
      <c r="A11453" s="283">
        <v>29847</v>
      </c>
      <c r="B11453" s="176">
        <v>72.7</v>
      </c>
      <c r="C11453" s="176">
        <v>36.799999999999997</v>
      </c>
      <c r="D11453" s="282">
        <v>87</v>
      </c>
      <c r="E11453" s="265"/>
    </row>
    <row r="11454" spans="1:5">
      <c r="A11454" s="283">
        <v>29848</v>
      </c>
      <c r="B11454" s="176">
        <v>22.1</v>
      </c>
      <c r="C11454" s="176">
        <v>43.3</v>
      </c>
      <c r="D11454" s="282">
        <v>87</v>
      </c>
      <c r="E11454" s="265"/>
    </row>
    <row r="11455" spans="1:5">
      <c r="A11455" s="283">
        <v>29849</v>
      </c>
      <c r="B11455" s="176">
        <v>13.9</v>
      </c>
      <c r="C11455" s="176">
        <v>44.4</v>
      </c>
      <c r="D11455" s="282">
        <v>87</v>
      </c>
      <c r="E11455" s="265"/>
    </row>
    <row r="11456" spans="1:5">
      <c r="A11456" s="283">
        <v>29850</v>
      </c>
      <c r="B11456" s="176">
        <v>136.69999999999999</v>
      </c>
      <c r="C11456" s="176">
        <v>39.299999999999997</v>
      </c>
      <c r="D11456" s="282">
        <v>87</v>
      </c>
      <c r="E11456" s="265"/>
    </row>
    <row r="11457" spans="1:5">
      <c r="A11457" s="283">
        <v>29851</v>
      </c>
      <c r="B11457" s="176">
        <v>483.5</v>
      </c>
      <c r="C11457" s="176">
        <v>38.6</v>
      </c>
      <c r="D11457" s="282">
        <v>96</v>
      </c>
      <c r="E11457" s="265"/>
    </row>
    <row r="11458" spans="1:5">
      <c r="A11458" s="283">
        <v>29853</v>
      </c>
      <c r="B11458" s="176">
        <v>54.9</v>
      </c>
      <c r="C11458" s="176">
        <v>39.9</v>
      </c>
      <c r="D11458" s="282">
        <v>106</v>
      </c>
      <c r="E11458" s="265"/>
    </row>
    <row r="11459" spans="1:5">
      <c r="A11459" s="283">
        <v>29856</v>
      </c>
      <c r="B11459" s="176">
        <v>51.8</v>
      </c>
      <c r="C11459" s="176">
        <v>35.9</v>
      </c>
      <c r="D11459" s="282">
        <v>87</v>
      </c>
      <c r="E11459" s="265"/>
    </row>
    <row r="11460" spans="1:5">
      <c r="A11460" s="283">
        <v>29860</v>
      </c>
      <c r="B11460" s="176">
        <v>174.6</v>
      </c>
      <c r="C11460" s="176">
        <v>39.9</v>
      </c>
      <c r="D11460" s="282">
        <v>95</v>
      </c>
      <c r="E11460" s="265"/>
    </row>
    <row r="11461" spans="1:5">
      <c r="A11461" s="283">
        <v>29861</v>
      </c>
      <c r="B11461" s="176">
        <v>1230.8</v>
      </c>
      <c r="C11461" s="176">
        <v>29.6</v>
      </c>
      <c r="D11461" s="282">
        <v>87</v>
      </c>
      <c r="E11461" s="265"/>
    </row>
    <row r="11462" spans="1:5">
      <c r="A11462" s="283">
        <v>29901</v>
      </c>
      <c r="B11462" s="176">
        <v>0</v>
      </c>
      <c r="C11462" s="176">
        <v>0</v>
      </c>
      <c r="D11462" s="282">
        <v>87</v>
      </c>
      <c r="E11462" s="265"/>
    </row>
    <row r="11463" spans="1:5">
      <c r="A11463" s="283">
        <v>29902</v>
      </c>
      <c r="B11463" s="176">
        <v>882.1</v>
      </c>
      <c r="C11463" s="176">
        <v>29</v>
      </c>
      <c r="D11463" s="282">
        <v>156</v>
      </c>
      <c r="E11463" s="265"/>
    </row>
    <row r="11464" spans="1:5">
      <c r="A11464" s="283">
        <v>29903</v>
      </c>
      <c r="B11464" s="176">
        <v>0</v>
      </c>
      <c r="C11464" s="176">
        <v>0</v>
      </c>
      <c r="D11464" s="282">
        <v>87</v>
      </c>
      <c r="E11464" s="265"/>
    </row>
    <row r="11465" spans="1:5">
      <c r="A11465" s="283">
        <v>29904</v>
      </c>
      <c r="B11465" s="176">
        <v>121.2</v>
      </c>
      <c r="C11465" s="176">
        <v>22.1</v>
      </c>
      <c r="D11465" s="282">
        <v>136</v>
      </c>
      <c r="E11465" s="265"/>
    </row>
    <row r="11466" spans="1:5">
      <c r="A11466" s="283">
        <v>29905</v>
      </c>
      <c r="B11466" s="176">
        <v>169.9</v>
      </c>
      <c r="C11466" s="176">
        <v>21.6</v>
      </c>
      <c r="D11466" s="282">
        <v>87</v>
      </c>
      <c r="E11466" s="265"/>
    </row>
    <row r="11467" spans="1:5">
      <c r="A11467" s="283">
        <v>29906</v>
      </c>
      <c r="B11467" s="176">
        <v>490.3</v>
      </c>
      <c r="C11467" s="176">
        <v>27.8</v>
      </c>
      <c r="D11467" s="282">
        <v>118</v>
      </c>
      <c r="E11467" s="265"/>
    </row>
    <row r="11468" spans="1:5">
      <c r="A11468" s="283">
        <v>29907</v>
      </c>
      <c r="B11468" s="176">
        <v>300</v>
      </c>
      <c r="C11468" s="176">
        <v>38.4</v>
      </c>
      <c r="D11468" s="282">
        <v>124</v>
      </c>
      <c r="E11468" s="265"/>
    </row>
    <row r="11469" spans="1:5">
      <c r="A11469" s="283">
        <v>29909</v>
      </c>
      <c r="B11469" s="176">
        <v>193.9</v>
      </c>
      <c r="C11469" s="176">
        <v>65.099999999999994</v>
      </c>
      <c r="D11469" s="282">
        <v>95</v>
      </c>
      <c r="E11469" s="265"/>
    </row>
    <row r="11470" spans="1:5">
      <c r="A11470" s="283">
        <v>29910</v>
      </c>
      <c r="B11470" s="176">
        <v>321.60000000000002</v>
      </c>
      <c r="C11470" s="176">
        <v>34.299999999999997</v>
      </c>
      <c r="D11470" s="282">
        <v>138</v>
      </c>
      <c r="E11470" s="265"/>
    </row>
    <row r="11471" spans="1:5">
      <c r="A11471" s="283">
        <v>29911</v>
      </c>
      <c r="B11471" s="176">
        <v>26.7</v>
      </c>
      <c r="C11471" s="176">
        <v>39.200000000000003</v>
      </c>
      <c r="D11471" s="282">
        <v>87</v>
      </c>
      <c r="E11471" s="265"/>
    </row>
    <row r="11472" spans="1:5">
      <c r="A11472" s="283">
        <v>29912</v>
      </c>
      <c r="B11472" s="176">
        <v>13.8</v>
      </c>
      <c r="C11472" s="176">
        <v>40.700000000000003</v>
      </c>
      <c r="D11472" s="282">
        <v>87</v>
      </c>
      <c r="E11472" s="265"/>
    </row>
    <row r="11473" spans="1:5">
      <c r="A11473" s="283">
        <v>29915</v>
      </c>
      <c r="B11473" s="176">
        <v>39.700000000000003</v>
      </c>
      <c r="C11473" s="176">
        <v>58.6</v>
      </c>
      <c r="D11473" s="282">
        <v>87</v>
      </c>
      <c r="E11473" s="265"/>
    </row>
    <row r="11474" spans="1:5">
      <c r="A11474" s="283">
        <v>29916</v>
      </c>
      <c r="B11474" s="176">
        <v>22.1</v>
      </c>
      <c r="C11474" s="176">
        <v>41.2</v>
      </c>
      <c r="D11474" s="282">
        <v>87</v>
      </c>
      <c r="E11474" s="265"/>
    </row>
    <row r="11475" spans="1:5">
      <c r="A11475" s="283">
        <v>29918</v>
      </c>
      <c r="B11475" s="176">
        <v>42.6</v>
      </c>
      <c r="C11475" s="176">
        <v>38</v>
      </c>
      <c r="D11475" s="282">
        <v>113</v>
      </c>
      <c r="E11475" s="265"/>
    </row>
    <row r="11476" spans="1:5">
      <c r="A11476" s="283">
        <v>29920</v>
      </c>
      <c r="B11476" s="176">
        <v>97</v>
      </c>
      <c r="C11476" s="176">
        <v>49.2</v>
      </c>
      <c r="D11476" s="282">
        <v>95</v>
      </c>
      <c r="E11476" s="265"/>
    </row>
    <row r="11477" spans="1:5">
      <c r="A11477" s="283">
        <v>29921</v>
      </c>
      <c r="B11477" s="176">
        <v>0</v>
      </c>
      <c r="C11477" s="176">
        <v>0</v>
      </c>
      <c r="D11477" s="282">
        <v>87</v>
      </c>
      <c r="E11477" s="265"/>
    </row>
    <row r="11478" spans="1:5">
      <c r="A11478" s="283">
        <v>29922</v>
      </c>
      <c r="B11478" s="176">
        <v>11.8</v>
      </c>
      <c r="C11478" s="176">
        <v>36.5</v>
      </c>
      <c r="D11478" s="282">
        <v>87</v>
      </c>
      <c r="E11478" s="265"/>
    </row>
    <row r="11479" spans="1:5">
      <c r="A11479" s="283">
        <v>29923</v>
      </c>
      <c r="B11479" s="176">
        <v>25.9</v>
      </c>
      <c r="C11479" s="176">
        <v>39.1</v>
      </c>
      <c r="D11479" s="282">
        <v>87</v>
      </c>
      <c r="E11479" s="265"/>
    </row>
    <row r="11480" spans="1:5">
      <c r="A11480" s="283">
        <v>29924</v>
      </c>
      <c r="B11480" s="176">
        <v>69.3</v>
      </c>
      <c r="C11480" s="176">
        <v>39.5</v>
      </c>
      <c r="D11480" s="282">
        <v>87</v>
      </c>
      <c r="E11480" s="265"/>
    </row>
    <row r="11481" spans="1:5">
      <c r="A11481" s="283">
        <v>29925</v>
      </c>
      <c r="B11481" s="176">
        <v>0</v>
      </c>
      <c r="C11481" s="176">
        <v>0</v>
      </c>
      <c r="D11481" s="282">
        <v>87</v>
      </c>
      <c r="E11481" s="265"/>
    </row>
    <row r="11482" spans="1:5">
      <c r="A11482" s="283">
        <v>29926</v>
      </c>
      <c r="B11482" s="176">
        <v>695.8</v>
      </c>
      <c r="C11482" s="176">
        <v>48.4</v>
      </c>
      <c r="D11482" s="282">
        <v>135</v>
      </c>
      <c r="E11482" s="265"/>
    </row>
    <row r="11483" spans="1:5">
      <c r="A11483" s="283">
        <v>29927</v>
      </c>
      <c r="B11483" s="176">
        <v>36.6</v>
      </c>
      <c r="C11483" s="176">
        <v>32.6</v>
      </c>
      <c r="D11483" s="282">
        <v>111</v>
      </c>
      <c r="E11483" s="265"/>
    </row>
    <row r="11484" spans="1:5">
      <c r="A11484" s="283">
        <v>29928</v>
      </c>
      <c r="B11484" s="176">
        <v>791.5</v>
      </c>
      <c r="C11484" s="176">
        <v>55.4</v>
      </c>
      <c r="D11484" s="282">
        <v>145</v>
      </c>
      <c r="E11484" s="265"/>
    </row>
    <row r="11485" spans="1:5">
      <c r="A11485" s="283">
        <v>29929</v>
      </c>
      <c r="B11485" s="176">
        <v>15.3</v>
      </c>
      <c r="C11485" s="176">
        <v>42.2</v>
      </c>
      <c r="D11485" s="282">
        <v>113</v>
      </c>
      <c r="E11485" s="265"/>
    </row>
    <row r="11486" spans="1:5">
      <c r="A11486" s="283">
        <v>29931</v>
      </c>
      <c r="B11486" s="176">
        <v>0</v>
      </c>
      <c r="C11486" s="176">
        <v>0</v>
      </c>
      <c r="D11486" s="282">
        <v>87</v>
      </c>
      <c r="E11486" s="265"/>
    </row>
    <row r="11487" spans="1:5">
      <c r="A11487" s="283">
        <v>29932</v>
      </c>
      <c r="B11487" s="176">
        <v>19.7</v>
      </c>
      <c r="C11487" s="176">
        <v>37.299999999999997</v>
      </c>
      <c r="D11487" s="282">
        <v>87</v>
      </c>
      <c r="E11487" s="265"/>
    </row>
    <row r="11488" spans="1:5">
      <c r="A11488" s="283">
        <v>29933</v>
      </c>
      <c r="B11488" s="176">
        <v>26.5</v>
      </c>
      <c r="C11488" s="176">
        <v>50</v>
      </c>
      <c r="D11488" s="282">
        <v>87</v>
      </c>
      <c r="E11488" s="265"/>
    </row>
    <row r="11489" spans="1:5">
      <c r="A11489" s="283">
        <v>29934</v>
      </c>
      <c r="B11489" s="176">
        <v>18</v>
      </c>
      <c r="C11489" s="176">
        <v>38.5</v>
      </c>
      <c r="D11489" s="282">
        <v>87</v>
      </c>
      <c r="E11489" s="265"/>
    </row>
    <row r="11490" spans="1:5">
      <c r="A11490" s="283">
        <v>29935</v>
      </c>
      <c r="B11490" s="176">
        <v>1735.8</v>
      </c>
      <c r="C11490" s="176">
        <v>33.4</v>
      </c>
      <c r="D11490" s="282">
        <v>87</v>
      </c>
      <c r="E11490" s="265"/>
    </row>
    <row r="11491" spans="1:5">
      <c r="A11491" s="283">
        <v>29936</v>
      </c>
      <c r="B11491" s="176">
        <v>56.3</v>
      </c>
      <c r="C11491" s="176">
        <v>35.200000000000003</v>
      </c>
      <c r="D11491" s="282">
        <v>117</v>
      </c>
      <c r="E11491" s="265"/>
    </row>
    <row r="11492" spans="1:5">
      <c r="A11492" s="283">
        <v>29938</v>
      </c>
      <c r="B11492" s="176">
        <v>801.7</v>
      </c>
      <c r="C11492" s="176">
        <v>56.8</v>
      </c>
      <c r="D11492" s="282">
        <v>87</v>
      </c>
      <c r="E11492" s="265"/>
    </row>
    <row r="11493" spans="1:5">
      <c r="A11493" s="283">
        <v>29939</v>
      </c>
      <c r="B11493" s="176">
        <v>0</v>
      </c>
      <c r="C11493" s="176">
        <v>0</v>
      </c>
      <c r="D11493" s="282">
        <v>87</v>
      </c>
      <c r="E11493" s="265"/>
    </row>
    <row r="11494" spans="1:5">
      <c r="A11494" s="283">
        <v>29940</v>
      </c>
      <c r="B11494" s="176">
        <v>43.1</v>
      </c>
      <c r="C11494" s="176">
        <v>41.4</v>
      </c>
      <c r="D11494" s="282">
        <v>87</v>
      </c>
      <c r="E11494" s="265"/>
    </row>
    <row r="11495" spans="1:5">
      <c r="A11495" s="283">
        <v>29941</v>
      </c>
      <c r="B11495" s="176">
        <v>43.4</v>
      </c>
      <c r="C11495" s="176">
        <v>50.1</v>
      </c>
      <c r="D11495" s="282">
        <v>87</v>
      </c>
      <c r="E11495" s="265"/>
    </row>
    <row r="11496" spans="1:5">
      <c r="A11496" s="283">
        <v>29943</v>
      </c>
      <c r="B11496" s="176">
        <v>15.4</v>
      </c>
      <c r="C11496" s="176">
        <v>39.4</v>
      </c>
      <c r="D11496" s="282">
        <v>87</v>
      </c>
      <c r="E11496" s="265"/>
    </row>
    <row r="11497" spans="1:5">
      <c r="A11497" s="283">
        <v>29944</v>
      </c>
      <c r="B11497" s="176">
        <v>44.9</v>
      </c>
      <c r="C11497" s="176">
        <v>38.299999999999997</v>
      </c>
      <c r="D11497" s="282">
        <v>94</v>
      </c>
      <c r="E11497" s="265"/>
    </row>
    <row r="11498" spans="1:5">
      <c r="A11498" s="283">
        <v>29945</v>
      </c>
      <c r="B11498" s="176">
        <v>27.8</v>
      </c>
      <c r="C11498" s="176">
        <v>39.6</v>
      </c>
      <c r="D11498" s="282">
        <v>87</v>
      </c>
      <c r="E11498" s="265"/>
    </row>
    <row r="11499" spans="1:5">
      <c r="A11499" s="283">
        <v>30002</v>
      </c>
      <c r="B11499" s="176">
        <v>3205.7</v>
      </c>
      <c r="C11499" s="176">
        <v>37.299999999999997</v>
      </c>
      <c r="D11499" s="282">
        <v>110</v>
      </c>
      <c r="E11499" s="265"/>
    </row>
    <row r="11500" spans="1:5">
      <c r="A11500" s="283">
        <v>30003</v>
      </c>
      <c r="B11500" s="176">
        <v>0</v>
      </c>
      <c r="C11500" s="176">
        <v>0</v>
      </c>
      <c r="D11500" s="282">
        <v>87</v>
      </c>
      <c r="E11500" s="265"/>
    </row>
    <row r="11501" spans="1:5">
      <c r="A11501" s="283">
        <v>30004</v>
      </c>
      <c r="B11501" s="176">
        <v>900.7</v>
      </c>
      <c r="C11501" s="176">
        <v>36.5</v>
      </c>
      <c r="D11501" s="282">
        <v>181</v>
      </c>
      <c r="E11501" s="265"/>
    </row>
    <row r="11502" spans="1:5">
      <c r="A11502" s="283">
        <v>30005</v>
      </c>
      <c r="B11502" s="176">
        <v>2325.3000000000002</v>
      </c>
      <c r="C11502" s="176">
        <v>35.700000000000003</v>
      </c>
      <c r="D11502" s="282">
        <v>171</v>
      </c>
      <c r="E11502" s="265"/>
    </row>
    <row r="11503" spans="1:5">
      <c r="A11503" s="283">
        <v>30006</v>
      </c>
      <c r="B11503" s="176">
        <v>0</v>
      </c>
      <c r="C11503" s="176">
        <v>0</v>
      </c>
      <c r="D11503" s="282">
        <v>87</v>
      </c>
      <c r="E11503" s="265"/>
    </row>
    <row r="11504" spans="1:5">
      <c r="A11504" s="283">
        <v>30007</v>
      </c>
      <c r="B11504" s="176">
        <v>0</v>
      </c>
      <c r="C11504" s="176">
        <v>0</v>
      </c>
      <c r="D11504" s="282">
        <v>87</v>
      </c>
      <c r="E11504" s="265"/>
    </row>
    <row r="11505" spans="1:5">
      <c r="A11505" s="283">
        <v>30008</v>
      </c>
      <c r="B11505" s="176">
        <v>3216.6</v>
      </c>
      <c r="C11505" s="176">
        <v>32</v>
      </c>
      <c r="D11505" s="282">
        <v>117</v>
      </c>
      <c r="E11505" s="265"/>
    </row>
    <row r="11506" spans="1:5">
      <c r="A11506" s="283">
        <v>30009</v>
      </c>
      <c r="B11506" s="176">
        <v>1641</v>
      </c>
      <c r="C11506" s="176">
        <v>35.6</v>
      </c>
      <c r="D11506" s="282">
        <v>139</v>
      </c>
      <c r="E11506" s="265"/>
    </row>
    <row r="11507" spans="1:5">
      <c r="A11507" s="283">
        <v>30010</v>
      </c>
      <c r="B11507" s="176">
        <v>0</v>
      </c>
      <c r="C11507" s="176">
        <v>0</v>
      </c>
      <c r="D11507" s="282">
        <v>87</v>
      </c>
      <c r="E11507" s="265"/>
    </row>
    <row r="11508" spans="1:5">
      <c r="A11508" s="283">
        <v>30011</v>
      </c>
      <c r="B11508" s="176">
        <v>538.70000000000005</v>
      </c>
      <c r="C11508" s="176">
        <v>34.5</v>
      </c>
      <c r="D11508" s="282">
        <v>114</v>
      </c>
      <c r="E11508" s="265"/>
    </row>
    <row r="11509" spans="1:5">
      <c r="A11509" s="283">
        <v>30012</v>
      </c>
      <c r="B11509" s="176">
        <v>682.7</v>
      </c>
      <c r="C11509" s="176">
        <v>33.9</v>
      </c>
      <c r="D11509" s="282">
        <v>129</v>
      </c>
      <c r="E11509" s="265"/>
    </row>
    <row r="11510" spans="1:5">
      <c r="A11510" s="283">
        <v>30013</v>
      </c>
      <c r="B11510" s="176">
        <v>839.5</v>
      </c>
      <c r="C11510" s="176">
        <v>35.4</v>
      </c>
      <c r="D11510" s="282">
        <v>141</v>
      </c>
      <c r="E11510" s="265"/>
    </row>
    <row r="11511" spans="1:5">
      <c r="A11511" s="283">
        <v>30014</v>
      </c>
      <c r="B11511" s="176">
        <v>268.8</v>
      </c>
      <c r="C11511" s="176">
        <v>35.6</v>
      </c>
      <c r="D11511" s="282">
        <v>129</v>
      </c>
      <c r="E11511" s="265"/>
    </row>
    <row r="11512" spans="1:5">
      <c r="A11512" s="283">
        <v>30015</v>
      </c>
      <c r="B11512" s="176">
        <v>0</v>
      </c>
      <c r="C11512" s="176">
        <v>0</v>
      </c>
      <c r="D11512" s="282">
        <v>87</v>
      </c>
      <c r="E11512" s="265"/>
    </row>
    <row r="11513" spans="1:5">
      <c r="A11513" s="283">
        <v>30016</v>
      </c>
      <c r="B11513" s="176">
        <v>579</v>
      </c>
      <c r="C11513" s="176">
        <v>33</v>
      </c>
      <c r="D11513" s="282">
        <v>93</v>
      </c>
      <c r="E11513" s="265"/>
    </row>
    <row r="11514" spans="1:5">
      <c r="A11514" s="283">
        <v>30017</v>
      </c>
      <c r="B11514" s="176">
        <v>1692.5</v>
      </c>
      <c r="C11514" s="176">
        <v>37.5</v>
      </c>
      <c r="D11514" s="282">
        <v>123</v>
      </c>
      <c r="E11514" s="265"/>
    </row>
    <row r="11515" spans="1:5">
      <c r="A11515" s="283">
        <v>30018</v>
      </c>
      <c r="B11515" s="176">
        <v>0</v>
      </c>
      <c r="C11515" s="176">
        <v>0</v>
      </c>
      <c r="D11515" s="282">
        <v>87</v>
      </c>
      <c r="E11515" s="265"/>
    </row>
    <row r="11516" spans="1:5">
      <c r="A11516" s="283">
        <v>30019</v>
      </c>
      <c r="B11516" s="176">
        <v>934.9</v>
      </c>
      <c r="C11516" s="176">
        <v>35.299999999999997</v>
      </c>
      <c r="D11516" s="282">
        <v>118</v>
      </c>
      <c r="E11516" s="265"/>
    </row>
    <row r="11517" spans="1:5">
      <c r="A11517" s="283">
        <v>30021</v>
      </c>
      <c r="B11517" s="176">
        <v>5636.3</v>
      </c>
      <c r="C11517" s="176">
        <v>29.9</v>
      </c>
      <c r="D11517" s="282">
        <v>94</v>
      </c>
      <c r="E11517" s="265"/>
    </row>
    <row r="11518" spans="1:5">
      <c r="A11518" s="283">
        <v>30022</v>
      </c>
      <c r="B11518" s="176">
        <v>2634.2</v>
      </c>
      <c r="C11518" s="176">
        <v>37.700000000000003</v>
      </c>
      <c r="D11518" s="282">
        <v>136</v>
      </c>
      <c r="E11518" s="265"/>
    </row>
    <row r="11519" spans="1:5">
      <c r="A11519" s="283">
        <v>30023</v>
      </c>
      <c r="B11519" s="176">
        <v>0</v>
      </c>
      <c r="C11519" s="176">
        <v>0</v>
      </c>
      <c r="D11519" s="282">
        <v>87</v>
      </c>
      <c r="E11519" s="265"/>
    </row>
    <row r="11520" spans="1:5">
      <c r="A11520" s="283">
        <v>30024</v>
      </c>
      <c r="B11520" s="176">
        <v>1605.4</v>
      </c>
      <c r="C11520" s="176">
        <v>36.6</v>
      </c>
      <c r="D11520" s="282">
        <v>138</v>
      </c>
      <c r="E11520" s="265"/>
    </row>
    <row r="11521" spans="1:5">
      <c r="A11521" s="283">
        <v>30025</v>
      </c>
      <c r="B11521" s="176">
        <v>137.80000000000001</v>
      </c>
      <c r="C11521" s="176">
        <v>38.9</v>
      </c>
      <c r="D11521" s="282">
        <v>87</v>
      </c>
      <c r="E11521" s="265"/>
    </row>
    <row r="11522" spans="1:5">
      <c r="A11522" s="283">
        <v>30026</v>
      </c>
      <c r="B11522" s="176">
        <v>0</v>
      </c>
      <c r="C11522" s="176">
        <v>0</v>
      </c>
      <c r="D11522" s="282">
        <v>87</v>
      </c>
      <c r="E11522" s="265"/>
    </row>
    <row r="11523" spans="1:5">
      <c r="A11523" s="283">
        <v>30028</v>
      </c>
      <c r="B11523" s="176">
        <v>423.1</v>
      </c>
      <c r="C11523" s="176">
        <v>35.9</v>
      </c>
      <c r="D11523" s="282">
        <v>121</v>
      </c>
      <c r="E11523" s="265"/>
    </row>
    <row r="11524" spans="1:5">
      <c r="A11524" s="283">
        <v>30029</v>
      </c>
      <c r="B11524" s="176">
        <v>0</v>
      </c>
      <c r="C11524" s="176">
        <v>0</v>
      </c>
      <c r="D11524" s="282">
        <v>87</v>
      </c>
      <c r="E11524" s="265"/>
    </row>
    <row r="11525" spans="1:5">
      <c r="A11525" s="283">
        <v>30030</v>
      </c>
      <c r="B11525" s="176">
        <v>3758.1</v>
      </c>
      <c r="C11525" s="176">
        <v>38.1</v>
      </c>
      <c r="D11525" s="282">
        <v>195</v>
      </c>
      <c r="E11525" s="265"/>
    </row>
    <row r="11526" spans="1:5">
      <c r="A11526" s="283">
        <v>30031</v>
      </c>
      <c r="B11526" s="176">
        <v>0</v>
      </c>
      <c r="C11526" s="176">
        <v>0</v>
      </c>
      <c r="D11526" s="282">
        <v>87</v>
      </c>
      <c r="E11526" s="265"/>
    </row>
    <row r="11527" spans="1:5">
      <c r="A11527" s="283">
        <v>30032</v>
      </c>
      <c r="B11527" s="176">
        <v>3462.2</v>
      </c>
      <c r="C11527" s="176">
        <v>35.799999999999997</v>
      </c>
      <c r="D11527" s="282">
        <v>132</v>
      </c>
      <c r="E11527" s="265"/>
    </row>
    <row r="11528" spans="1:5">
      <c r="A11528" s="283">
        <v>30033</v>
      </c>
      <c r="B11528" s="176">
        <v>3170.3</v>
      </c>
      <c r="C11528" s="176">
        <v>36.5</v>
      </c>
      <c r="D11528" s="282">
        <v>173</v>
      </c>
      <c r="E11528" s="265"/>
    </row>
    <row r="11529" spans="1:5">
      <c r="A11529" s="283">
        <v>30034</v>
      </c>
      <c r="B11529" s="176">
        <v>2524.8000000000002</v>
      </c>
      <c r="C11529" s="176">
        <v>35.9</v>
      </c>
      <c r="D11529" s="282">
        <v>117</v>
      </c>
      <c r="E11529" s="265"/>
    </row>
    <row r="11530" spans="1:5">
      <c r="A11530" s="283">
        <v>30035</v>
      </c>
      <c r="B11530" s="176">
        <v>2505.3000000000002</v>
      </c>
      <c r="C11530" s="176">
        <v>33.9</v>
      </c>
      <c r="D11530" s="282">
        <v>153</v>
      </c>
      <c r="E11530" s="265"/>
    </row>
    <row r="11531" spans="1:5">
      <c r="A11531" s="283">
        <v>30036</v>
      </c>
      <c r="B11531" s="176">
        <v>0</v>
      </c>
      <c r="C11531" s="176">
        <v>0</v>
      </c>
      <c r="D11531" s="282">
        <v>87</v>
      </c>
      <c r="E11531" s="265"/>
    </row>
    <row r="11532" spans="1:5">
      <c r="A11532" s="283">
        <v>30037</v>
      </c>
      <c r="B11532" s="176">
        <v>0</v>
      </c>
      <c r="C11532" s="176">
        <v>0</v>
      </c>
      <c r="D11532" s="282">
        <v>87</v>
      </c>
      <c r="E11532" s="265"/>
    </row>
    <row r="11533" spans="1:5">
      <c r="A11533" s="283">
        <v>30038</v>
      </c>
      <c r="B11533" s="176">
        <v>1275.2</v>
      </c>
      <c r="C11533" s="176">
        <v>33.1</v>
      </c>
      <c r="D11533" s="282">
        <v>170</v>
      </c>
      <c r="E11533" s="265"/>
    </row>
    <row r="11534" spans="1:5">
      <c r="A11534" s="283">
        <v>30039</v>
      </c>
      <c r="B11534" s="176">
        <v>1482.1</v>
      </c>
      <c r="C11534" s="176">
        <v>34.299999999999997</v>
      </c>
      <c r="D11534" s="282">
        <v>121</v>
      </c>
      <c r="E11534" s="265"/>
    </row>
    <row r="11535" spans="1:5">
      <c r="A11535" s="283">
        <v>30040</v>
      </c>
      <c r="B11535" s="176">
        <v>921.3</v>
      </c>
      <c r="C11535" s="176">
        <v>36</v>
      </c>
      <c r="D11535" s="282">
        <v>132</v>
      </c>
      <c r="E11535" s="265"/>
    </row>
    <row r="11536" spans="1:5">
      <c r="A11536" s="283">
        <v>30041</v>
      </c>
      <c r="B11536" s="176">
        <v>829.4</v>
      </c>
      <c r="C11536" s="176">
        <v>37.9</v>
      </c>
      <c r="D11536" s="282">
        <v>126</v>
      </c>
      <c r="E11536" s="265"/>
    </row>
    <row r="11537" spans="1:5">
      <c r="A11537" s="283">
        <v>30042</v>
      </c>
      <c r="B11537" s="176">
        <v>0</v>
      </c>
      <c r="C11537" s="176">
        <v>0</v>
      </c>
      <c r="D11537" s="282">
        <v>87</v>
      </c>
      <c r="E11537" s="265"/>
    </row>
    <row r="11538" spans="1:5">
      <c r="A11538" s="283">
        <v>30043</v>
      </c>
      <c r="B11538" s="176">
        <v>2338.6999999999998</v>
      </c>
      <c r="C11538" s="176">
        <v>34.5</v>
      </c>
      <c r="D11538" s="282">
        <v>135</v>
      </c>
      <c r="E11538" s="265"/>
    </row>
    <row r="11539" spans="1:5">
      <c r="A11539" s="283">
        <v>30044</v>
      </c>
      <c r="B11539" s="176">
        <v>3249.2</v>
      </c>
      <c r="C11539" s="176">
        <v>31.8</v>
      </c>
      <c r="D11539" s="282">
        <v>136</v>
      </c>
      <c r="E11539" s="265"/>
    </row>
    <row r="11540" spans="1:5">
      <c r="A11540" s="283">
        <v>30045</v>
      </c>
      <c r="B11540" s="176">
        <v>1535.4</v>
      </c>
      <c r="C11540" s="176">
        <v>32.6</v>
      </c>
      <c r="D11540" s="282">
        <v>168</v>
      </c>
      <c r="E11540" s="265"/>
    </row>
    <row r="11541" spans="1:5">
      <c r="A11541" s="283">
        <v>30046</v>
      </c>
      <c r="B11541" s="176">
        <v>2341.6999999999998</v>
      </c>
      <c r="C11541" s="176">
        <v>32</v>
      </c>
      <c r="D11541" s="282">
        <v>121</v>
      </c>
      <c r="E11541" s="265"/>
    </row>
    <row r="11542" spans="1:5">
      <c r="A11542" s="283">
        <v>30047</v>
      </c>
      <c r="B11542" s="176">
        <v>2156.4</v>
      </c>
      <c r="C11542" s="176">
        <v>37.5</v>
      </c>
      <c r="D11542" s="282">
        <v>183</v>
      </c>
      <c r="E11542" s="265"/>
    </row>
    <row r="11543" spans="1:5">
      <c r="A11543" s="283">
        <v>30048</v>
      </c>
      <c r="B11543" s="176">
        <v>2417.4</v>
      </c>
      <c r="C11543" s="176">
        <v>43</v>
      </c>
      <c r="D11543" s="282">
        <v>87</v>
      </c>
      <c r="E11543" s="265"/>
    </row>
    <row r="11544" spans="1:5">
      <c r="A11544" s="283">
        <v>30049</v>
      </c>
      <c r="B11544" s="176">
        <v>0</v>
      </c>
      <c r="C11544" s="176">
        <v>0</v>
      </c>
      <c r="D11544" s="282">
        <v>87</v>
      </c>
      <c r="E11544" s="265"/>
    </row>
    <row r="11545" spans="1:5">
      <c r="A11545" s="283">
        <v>30052</v>
      </c>
      <c r="B11545" s="176">
        <v>681.3</v>
      </c>
      <c r="C11545" s="176">
        <v>35.4</v>
      </c>
      <c r="D11545" s="282">
        <v>119</v>
      </c>
      <c r="E11545" s="265"/>
    </row>
    <row r="11546" spans="1:5">
      <c r="A11546" s="283">
        <v>30054</v>
      </c>
      <c r="B11546" s="176">
        <v>267.2</v>
      </c>
      <c r="C11546" s="176">
        <v>38.4</v>
      </c>
      <c r="D11546" s="282">
        <v>148</v>
      </c>
      <c r="E11546" s="265"/>
    </row>
    <row r="11547" spans="1:5">
      <c r="A11547" s="283">
        <v>30055</v>
      </c>
      <c r="B11547" s="176">
        <v>75.099999999999994</v>
      </c>
      <c r="C11547" s="176">
        <v>40.200000000000003</v>
      </c>
      <c r="D11547" s="282">
        <v>87</v>
      </c>
      <c r="E11547" s="265"/>
    </row>
    <row r="11548" spans="1:5">
      <c r="A11548" s="283">
        <v>30056</v>
      </c>
      <c r="B11548" s="176">
        <v>46.9</v>
      </c>
      <c r="C11548" s="176">
        <v>38.6</v>
      </c>
      <c r="D11548" s="282">
        <v>87</v>
      </c>
      <c r="E11548" s="265"/>
    </row>
    <row r="11549" spans="1:5">
      <c r="A11549" s="283">
        <v>30058</v>
      </c>
      <c r="B11549" s="176">
        <v>1854.1</v>
      </c>
      <c r="C11549" s="176">
        <v>32.4</v>
      </c>
      <c r="D11549" s="282">
        <v>101</v>
      </c>
      <c r="E11549" s="265"/>
    </row>
    <row r="11550" spans="1:5">
      <c r="A11550" s="283">
        <v>30060</v>
      </c>
      <c r="B11550" s="176">
        <v>2369.3000000000002</v>
      </c>
      <c r="C11550" s="176">
        <v>30.9</v>
      </c>
      <c r="D11550" s="282">
        <v>167</v>
      </c>
      <c r="E11550" s="265"/>
    </row>
    <row r="11551" spans="1:5">
      <c r="A11551" s="283">
        <v>30061</v>
      </c>
      <c r="B11551" s="176">
        <v>0</v>
      </c>
      <c r="C11551" s="176">
        <v>0</v>
      </c>
      <c r="D11551" s="282">
        <v>87</v>
      </c>
      <c r="E11551" s="265"/>
    </row>
    <row r="11552" spans="1:5">
      <c r="A11552" s="283">
        <v>30062</v>
      </c>
      <c r="B11552" s="176">
        <v>2417</v>
      </c>
      <c r="C11552" s="176">
        <v>39.6</v>
      </c>
      <c r="D11552" s="282">
        <v>145</v>
      </c>
      <c r="E11552" s="265"/>
    </row>
    <row r="11553" spans="1:5">
      <c r="A11553" s="283">
        <v>30063</v>
      </c>
      <c r="B11553" s="176">
        <v>0</v>
      </c>
      <c r="C11553" s="176">
        <v>0</v>
      </c>
      <c r="D11553" s="282">
        <v>87</v>
      </c>
      <c r="E11553" s="265"/>
    </row>
    <row r="11554" spans="1:5">
      <c r="A11554" s="283">
        <v>30064</v>
      </c>
      <c r="B11554" s="176">
        <v>1469.7</v>
      </c>
      <c r="C11554" s="176">
        <v>39.700000000000003</v>
      </c>
      <c r="D11554" s="282">
        <v>131</v>
      </c>
      <c r="E11554" s="265"/>
    </row>
    <row r="11555" spans="1:5">
      <c r="A11555" s="283">
        <v>30065</v>
      </c>
      <c r="B11555" s="176">
        <v>0</v>
      </c>
      <c r="C11555" s="176">
        <v>0</v>
      </c>
      <c r="D11555" s="282">
        <v>87</v>
      </c>
      <c r="E11555" s="265"/>
    </row>
    <row r="11556" spans="1:5">
      <c r="A11556" s="283">
        <v>30066</v>
      </c>
      <c r="B11556" s="176">
        <v>1991.4</v>
      </c>
      <c r="C11556" s="176">
        <v>38.5</v>
      </c>
      <c r="D11556" s="282">
        <v>131</v>
      </c>
      <c r="E11556" s="265"/>
    </row>
    <row r="11557" spans="1:5">
      <c r="A11557" s="283">
        <v>30067</v>
      </c>
      <c r="B11557" s="176">
        <v>3082.3</v>
      </c>
      <c r="C11557" s="176">
        <v>33</v>
      </c>
      <c r="D11557" s="282">
        <v>186</v>
      </c>
      <c r="E11557" s="265"/>
    </row>
    <row r="11558" spans="1:5">
      <c r="A11558" s="283">
        <v>30068</v>
      </c>
      <c r="B11558" s="176">
        <v>2209.1</v>
      </c>
      <c r="C11558" s="176">
        <v>43</v>
      </c>
      <c r="D11558" s="282">
        <v>129</v>
      </c>
      <c r="E11558" s="265"/>
    </row>
    <row r="11559" spans="1:5">
      <c r="A11559" s="283">
        <v>30069</v>
      </c>
      <c r="B11559" s="176">
        <v>0</v>
      </c>
      <c r="C11559" s="176">
        <v>0</v>
      </c>
      <c r="D11559" s="282">
        <v>87</v>
      </c>
      <c r="E11559" s="265"/>
    </row>
    <row r="11560" spans="1:5">
      <c r="A11560" s="283">
        <v>30070</v>
      </c>
      <c r="B11560" s="176">
        <v>0</v>
      </c>
      <c r="C11560" s="176">
        <v>0</v>
      </c>
      <c r="D11560" s="282">
        <v>87</v>
      </c>
      <c r="E11560" s="265"/>
    </row>
    <row r="11561" spans="1:5">
      <c r="A11561" s="283">
        <v>30071</v>
      </c>
      <c r="B11561" s="176">
        <v>2147.6999999999998</v>
      </c>
      <c r="C11561" s="176">
        <v>30.2</v>
      </c>
      <c r="D11561" s="282">
        <v>164</v>
      </c>
      <c r="E11561" s="265"/>
    </row>
    <row r="11562" spans="1:5">
      <c r="A11562" s="283">
        <v>30072</v>
      </c>
      <c r="B11562" s="176">
        <v>0</v>
      </c>
      <c r="C11562" s="176">
        <v>0</v>
      </c>
      <c r="D11562" s="282">
        <v>87</v>
      </c>
      <c r="E11562" s="265"/>
    </row>
    <row r="11563" spans="1:5">
      <c r="A11563" s="283">
        <v>30074</v>
      </c>
      <c r="B11563" s="176">
        <v>0</v>
      </c>
      <c r="C11563" s="176">
        <v>0</v>
      </c>
      <c r="D11563" s="282">
        <v>87</v>
      </c>
      <c r="E11563" s="265"/>
    </row>
    <row r="11564" spans="1:5">
      <c r="A11564" s="283">
        <v>30075</v>
      </c>
      <c r="B11564" s="176">
        <v>1754.6</v>
      </c>
      <c r="C11564" s="176">
        <v>41.2</v>
      </c>
      <c r="D11564" s="282">
        <v>147</v>
      </c>
      <c r="E11564" s="265"/>
    </row>
    <row r="11565" spans="1:5">
      <c r="A11565" s="283">
        <v>30076</v>
      </c>
      <c r="B11565" s="176">
        <v>2631.6</v>
      </c>
      <c r="C11565" s="176">
        <v>34.799999999999997</v>
      </c>
      <c r="D11565" s="282">
        <v>176</v>
      </c>
      <c r="E11565" s="265"/>
    </row>
    <row r="11566" spans="1:5">
      <c r="A11566" s="283">
        <v>30077</v>
      </c>
      <c r="B11566" s="176">
        <v>0</v>
      </c>
      <c r="C11566" s="176">
        <v>0</v>
      </c>
      <c r="D11566" s="282">
        <v>87</v>
      </c>
      <c r="E11566" s="265"/>
    </row>
    <row r="11567" spans="1:5">
      <c r="A11567" s="283">
        <v>30078</v>
      </c>
      <c r="B11567" s="176">
        <v>1929.9</v>
      </c>
      <c r="C11567" s="176">
        <v>38.4</v>
      </c>
      <c r="D11567" s="282">
        <v>146</v>
      </c>
      <c r="E11567" s="265"/>
    </row>
    <row r="11568" spans="1:5">
      <c r="A11568" s="283">
        <v>30079</v>
      </c>
      <c r="B11568" s="176">
        <v>2904.9</v>
      </c>
      <c r="C11568" s="176">
        <v>32.5</v>
      </c>
      <c r="D11568" s="282">
        <v>95</v>
      </c>
      <c r="E11568" s="265"/>
    </row>
    <row r="11569" spans="1:5">
      <c r="A11569" s="283">
        <v>30080</v>
      </c>
      <c r="B11569" s="176">
        <v>3007.9</v>
      </c>
      <c r="C11569" s="176">
        <v>32.9</v>
      </c>
      <c r="D11569" s="282">
        <v>142</v>
      </c>
      <c r="E11569" s="265"/>
    </row>
    <row r="11570" spans="1:5">
      <c r="A11570" s="283">
        <v>30081</v>
      </c>
      <c r="B11570" s="176">
        <v>0</v>
      </c>
      <c r="C11570" s="176">
        <v>0</v>
      </c>
      <c r="D11570" s="282">
        <v>87</v>
      </c>
      <c r="E11570" s="265"/>
    </row>
    <row r="11571" spans="1:5">
      <c r="A11571" s="283">
        <v>30082</v>
      </c>
      <c r="B11571" s="176">
        <v>2571.9</v>
      </c>
      <c r="C11571" s="176">
        <v>36.299999999999997</v>
      </c>
      <c r="D11571" s="282">
        <v>131</v>
      </c>
      <c r="E11571" s="265"/>
    </row>
    <row r="11572" spans="1:5">
      <c r="A11572" s="283">
        <v>30083</v>
      </c>
      <c r="B11572" s="176">
        <v>3371.6</v>
      </c>
      <c r="C11572" s="176">
        <v>32.9</v>
      </c>
      <c r="D11572" s="282">
        <v>131</v>
      </c>
      <c r="E11572" s="265"/>
    </row>
    <row r="11573" spans="1:5">
      <c r="A11573" s="283">
        <v>30084</v>
      </c>
      <c r="B11573" s="176">
        <v>2432.1999999999998</v>
      </c>
      <c r="C11573" s="176">
        <v>37.4</v>
      </c>
      <c r="D11573" s="282">
        <v>120</v>
      </c>
      <c r="E11573" s="265"/>
    </row>
    <row r="11574" spans="1:5">
      <c r="A11574" s="283">
        <v>30085</v>
      </c>
      <c r="B11574" s="176">
        <v>0</v>
      </c>
      <c r="C11574" s="176">
        <v>0</v>
      </c>
      <c r="D11574" s="282">
        <v>87</v>
      </c>
      <c r="E11574" s="265"/>
    </row>
    <row r="11575" spans="1:5">
      <c r="A11575" s="283">
        <v>30086</v>
      </c>
      <c r="B11575" s="176">
        <v>0</v>
      </c>
      <c r="C11575" s="176">
        <v>0</v>
      </c>
      <c r="D11575" s="282">
        <v>87</v>
      </c>
      <c r="E11575" s="265"/>
    </row>
    <row r="11576" spans="1:5">
      <c r="A11576" s="283">
        <v>30087</v>
      </c>
      <c r="B11576" s="176">
        <v>1397.5</v>
      </c>
      <c r="C11576" s="176">
        <v>40.4</v>
      </c>
      <c r="D11576" s="282">
        <v>121</v>
      </c>
      <c r="E11576" s="265"/>
    </row>
    <row r="11577" spans="1:5">
      <c r="A11577" s="283">
        <v>30088</v>
      </c>
      <c r="B11577" s="176">
        <v>3183.1</v>
      </c>
      <c r="C11577" s="176">
        <v>34.9</v>
      </c>
      <c r="D11577" s="282">
        <v>113</v>
      </c>
      <c r="E11577" s="265"/>
    </row>
    <row r="11578" spans="1:5">
      <c r="A11578" s="283">
        <v>30090</v>
      </c>
      <c r="B11578" s="176">
        <v>0</v>
      </c>
      <c r="C11578" s="176">
        <v>0</v>
      </c>
      <c r="D11578" s="282">
        <v>87</v>
      </c>
      <c r="E11578" s="265"/>
    </row>
    <row r="11579" spans="1:5">
      <c r="A11579" s="283">
        <v>30091</v>
      </c>
      <c r="B11579" s="176">
        <v>0</v>
      </c>
      <c r="C11579" s="176">
        <v>0</v>
      </c>
      <c r="D11579" s="282">
        <v>87</v>
      </c>
      <c r="E11579" s="265"/>
    </row>
    <row r="11580" spans="1:5">
      <c r="A11580" s="283">
        <v>30092</v>
      </c>
      <c r="B11580" s="176">
        <v>2420.9</v>
      </c>
      <c r="C11580" s="176">
        <v>34.4</v>
      </c>
      <c r="D11580" s="282">
        <v>139</v>
      </c>
      <c r="E11580" s="265"/>
    </row>
    <row r="11581" spans="1:5">
      <c r="A11581" s="283">
        <v>30093</v>
      </c>
      <c r="B11581" s="176">
        <v>4448.7</v>
      </c>
      <c r="C11581" s="176">
        <v>28.3</v>
      </c>
      <c r="D11581" s="282">
        <v>102</v>
      </c>
      <c r="E11581" s="265"/>
    </row>
    <row r="11582" spans="1:5">
      <c r="A11582" s="283">
        <v>30094</v>
      </c>
      <c r="B11582" s="176">
        <v>773.4</v>
      </c>
      <c r="C11582" s="176">
        <v>39.299999999999997</v>
      </c>
      <c r="D11582" s="282">
        <v>115</v>
      </c>
      <c r="E11582" s="265"/>
    </row>
    <row r="11583" spans="1:5">
      <c r="A11583" s="283">
        <v>30095</v>
      </c>
      <c r="B11583" s="176">
        <v>0</v>
      </c>
      <c r="C11583" s="176">
        <v>0</v>
      </c>
      <c r="D11583" s="282">
        <v>87</v>
      </c>
      <c r="E11583" s="265"/>
    </row>
    <row r="11584" spans="1:5">
      <c r="A11584" s="283">
        <v>30096</v>
      </c>
      <c r="B11584" s="176">
        <v>2797.2</v>
      </c>
      <c r="C11584" s="176">
        <v>33.299999999999997</v>
      </c>
      <c r="D11584" s="282">
        <v>179</v>
      </c>
      <c r="E11584" s="265"/>
    </row>
    <row r="11585" spans="1:5">
      <c r="A11585" s="283">
        <v>30097</v>
      </c>
      <c r="B11585" s="176">
        <v>1926.3</v>
      </c>
      <c r="C11585" s="176">
        <v>37.200000000000003</v>
      </c>
      <c r="D11585" s="282">
        <v>142</v>
      </c>
      <c r="E11585" s="265"/>
    </row>
    <row r="11586" spans="1:5">
      <c r="A11586" s="283">
        <v>30098</v>
      </c>
      <c r="B11586" s="176">
        <v>0</v>
      </c>
      <c r="C11586" s="176">
        <v>0</v>
      </c>
      <c r="D11586" s="282">
        <v>87</v>
      </c>
      <c r="E11586" s="265"/>
    </row>
    <row r="11587" spans="1:5">
      <c r="A11587" s="283">
        <v>30099</v>
      </c>
      <c r="B11587" s="176">
        <v>0</v>
      </c>
      <c r="C11587" s="176">
        <v>0</v>
      </c>
      <c r="D11587" s="282">
        <v>87</v>
      </c>
      <c r="E11587" s="265"/>
    </row>
    <row r="11588" spans="1:5">
      <c r="A11588" s="283">
        <v>30101</v>
      </c>
      <c r="B11588" s="176">
        <v>1235.9000000000001</v>
      </c>
      <c r="C11588" s="176">
        <v>35.700000000000003</v>
      </c>
      <c r="D11588" s="282">
        <v>160</v>
      </c>
      <c r="E11588" s="265"/>
    </row>
    <row r="11589" spans="1:5">
      <c r="A11589" s="283">
        <v>30102</v>
      </c>
      <c r="B11589" s="176">
        <v>1185.0999999999999</v>
      </c>
      <c r="C11589" s="176">
        <v>35.299999999999997</v>
      </c>
      <c r="D11589" s="282">
        <v>126</v>
      </c>
      <c r="E11589" s="265"/>
    </row>
    <row r="11590" spans="1:5">
      <c r="A11590" s="283">
        <v>30103</v>
      </c>
      <c r="B11590" s="176">
        <v>147.19999999999999</v>
      </c>
      <c r="C11590" s="176">
        <v>35.799999999999997</v>
      </c>
      <c r="D11590" s="282">
        <v>114</v>
      </c>
      <c r="E11590" s="265"/>
    </row>
    <row r="11591" spans="1:5">
      <c r="A11591" s="283">
        <v>30104</v>
      </c>
      <c r="B11591" s="176">
        <v>115.2</v>
      </c>
      <c r="C11591" s="176">
        <v>37.5</v>
      </c>
      <c r="D11591" s="282">
        <v>87</v>
      </c>
      <c r="E11591" s="265"/>
    </row>
    <row r="11592" spans="1:5">
      <c r="A11592" s="283">
        <v>30105</v>
      </c>
      <c r="B11592" s="176">
        <v>51.7</v>
      </c>
      <c r="C11592" s="176">
        <v>43.5</v>
      </c>
      <c r="D11592" s="282">
        <v>96</v>
      </c>
      <c r="E11592" s="265"/>
    </row>
    <row r="11593" spans="1:5">
      <c r="A11593" s="283">
        <v>30106</v>
      </c>
      <c r="B11593" s="176">
        <v>1541.6</v>
      </c>
      <c r="C11593" s="176">
        <v>35.4</v>
      </c>
      <c r="D11593" s="282">
        <v>110</v>
      </c>
      <c r="E11593" s="265"/>
    </row>
    <row r="11594" spans="1:5">
      <c r="A11594" s="283">
        <v>30107</v>
      </c>
      <c r="B11594" s="176">
        <v>133.6</v>
      </c>
      <c r="C11594" s="176">
        <v>38.700000000000003</v>
      </c>
      <c r="D11594" s="282">
        <v>95</v>
      </c>
      <c r="E11594" s="265"/>
    </row>
    <row r="11595" spans="1:5">
      <c r="A11595" s="283">
        <v>30108</v>
      </c>
      <c r="B11595" s="176">
        <v>82.7</v>
      </c>
      <c r="C11595" s="176">
        <v>40.799999999999997</v>
      </c>
      <c r="D11595" s="282">
        <v>87</v>
      </c>
      <c r="E11595" s="265"/>
    </row>
    <row r="11596" spans="1:5">
      <c r="A11596" s="283">
        <v>30109</v>
      </c>
      <c r="B11596" s="176">
        <v>106.1</v>
      </c>
      <c r="C11596" s="176">
        <v>35.200000000000003</v>
      </c>
      <c r="D11596" s="282">
        <v>87</v>
      </c>
      <c r="E11596" s="265"/>
    </row>
    <row r="11597" spans="1:5">
      <c r="A11597" s="283">
        <v>30110</v>
      </c>
      <c r="B11597" s="176">
        <v>187.3</v>
      </c>
      <c r="C11597" s="176">
        <v>37.200000000000003</v>
      </c>
      <c r="D11597" s="282">
        <v>93</v>
      </c>
      <c r="E11597" s="265"/>
    </row>
    <row r="11598" spans="1:5">
      <c r="A11598" s="283">
        <v>30111</v>
      </c>
      <c r="B11598" s="176">
        <v>0</v>
      </c>
      <c r="C11598" s="176">
        <v>0</v>
      </c>
      <c r="D11598" s="282">
        <v>87</v>
      </c>
      <c r="E11598" s="265"/>
    </row>
    <row r="11599" spans="1:5">
      <c r="A11599" s="283">
        <v>30112</v>
      </c>
      <c r="B11599" s="176">
        <v>0</v>
      </c>
      <c r="C11599" s="176">
        <v>0</v>
      </c>
      <c r="D11599" s="282">
        <v>87</v>
      </c>
      <c r="E11599" s="265"/>
    </row>
    <row r="11600" spans="1:5">
      <c r="A11600" s="283">
        <v>30113</v>
      </c>
      <c r="B11600" s="176">
        <v>54.1</v>
      </c>
      <c r="C11600" s="176">
        <v>40.4</v>
      </c>
      <c r="D11600" s="282">
        <v>94</v>
      </c>
      <c r="E11600" s="265"/>
    </row>
    <row r="11601" spans="1:5">
      <c r="A11601" s="283">
        <v>30114</v>
      </c>
      <c r="B11601" s="176">
        <v>446.7</v>
      </c>
      <c r="C11601" s="176">
        <v>34.299999999999997</v>
      </c>
      <c r="D11601" s="282">
        <v>130</v>
      </c>
      <c r="E11601" s="265"/>
    </row>
    <row r="11602" spans="1:5">
      <c r="A11602" s="283">
        <v>30115</v>
      </c>
      <c r="B11602" s="176">
        <v>534</v>
      </c>
      <c r="C11602" s="176">
        <v>37.1</v>
      </c>
      <c r="D11602" s="282">
        <v>102</v>
      </c>
      <c r="E11602" s="265"/>
    </row>
    <row r="11603" spans="1:5">
      <c r="A11603" s="283">
        <v>30116</v>
      </c>
      <c r="B11603" s="176">
        <v>232.3</v>
      </c>
      <c r="C11603" s="176">
        <v>35.200000000000003</v>
      </c>
      <c r="D11603" s="282">
        <v>118</v>
      </c>
      <c r="E11603" s="265"/>
    </row>
    <row r="11604" spans="1:5">
      <c r="A11604" s="283">
        <v>30117</v>
      </c>
      <c r="B11604" s="176">
        <v>309.2</v>
      </c>
      <c r="C11604" s="176">
        <v>29.4</v>
      </c>
      <c r="D11604" s="282">
        <v>114</v>
      </c>
      <c r="E11604" s="265"/>
    </row>
    <row r="11605" spans="1:5">
      <c r="A11605" s="283">
        <v>30118</v>
      </c>
      <c r="B11605" s="176">
        <v>0</v>
      </c>
      <c r="C11605" s="176">
        <v>0</v>
      </c>
      <c r="D11605" s="282">
        <v>87</v>
      </c>
      <c r="E11605" s="265"/>
    </row>
    <row r="11606" spans="1:5">
      <c r="A11606" s="283">
        <v>30119</v>
      </c>
      <c r="B11606" s="176">
        <v>0</v>
      </c>
      <c r="C11606" s="176">
        <v>0</v>
      </c>
      <c r="D11606" s="282">
        <v>87</v>
      </c>
      <c r="E11606" s="265"/>
    </row>
    <row r="11607" spans="1:5">
      <c r="A11607" s="283">
        <v>30120</v>
      </c>
      <c r="B11607" s="176">
        <v>376.3</v>
      </c>
      <c r="C11607" s="176">
        <v>35.700000000000003</v>
      </c>
      <c r="D11607" s="282">
        <v>122</v>
      </c>
      <c r="E11607" s="265"/>
    </row>
    <row r="11608" spans="1:5">
      <c r="A11608" s="283">
        <v>30121</v>
      </c>
      <c r="B11608" s="176">
        <v>332.4</v>
      </c>
      <c r="C11608" s="176">
        <v>35.1</v>
      </c>
      <c r="D11608" s="282">
        <v>103</v>
      </c>
      <c r="E11608" s="265"/>
    </row>
    <row r="11609" spans="1:5">
      <c r="A11609" s="283">
        <v>30122</v>
      </c>
      <c r="B11609" s="176">
        <v>961</v>
      </c>
      <c r="C11609" s="176">
        <v>33.6</v>
      </c>
      <c r="D11609" s="282">
        <v>100</v>
      </c>
      <c r="E11609" s="265"/>
    </row>
    <row r="11610" spans="1:5">
      <c r="A11610" s="283">
        <v>30123</v>
      </c>
      <c r="B11610" s="176">
        <v>569.6</v>
      </c>
      <c r="C11610" s="176">
        <v>37.4</v>
      </c>
      <c r="D11610" s="282">
        <v>87</v>
      </c>
      <c r="E11610" s="265"/>
    </row>
    <row r="11611" spans="1:5">
      <c r="A11611" s="283">
        <v>30124</v>
      </c>
      <c r="B11611" s="176">
        <v>41.3</v>
      </c>
      <c r="C11611" s="176">
        <v>44.8</v>
      </c>
      <c r="D11611" s="282">
        <v>87</v>
      </c>
      <c r="E11611" s="265"/>
    </row>
    <row r="11612" spans="1:5">
      <c r="A11612" s="283">
        <v>30125</v>
      </c>
      <c r="B11612" s="176">
        <v>139.9</v>
      </c>
      <c r="C11612" s="176">
        <v>35.1</v>
      </c>
      <c r="D11612" s="282">
        <v>112</v>
      </c>
      <c r="E11612" s="265"/>
    </row>
    <row r="11613" spans="1:5">
      <c r="A11613" s="283">
        <v>30126</v>
      </c>
      <c r="B11613" s="176">
        <v>1735.7</v>
      </c>
      <c r="C11613" s="176">
        <v>34.5</v>
      </c>
      <c r="D11613" s="282">
        <v>137</v>
      </c>
      <c r="E11613" s="265"/>
    </row>
    <row r="11614" spans="1:5">
      <c r="A11614" s="283">
        <v>30127</v>
      </c>
      <c r="B11614" s="176">
        <v>1196.8</v>
      </c>
      <c r="C11614" s="176">
        <v>36.799999999999997</v>
      </c>
      <c r="D11614" s="282">
        <v>129</v>
      </c>
      <c r="E11614" s="265"/>
    </row>
    <row r="11615" spans="1:5">
      <c r="A11615" s="283">
        <v>30129</v>
      </c>
      <c r="B11615" s="176">
        <v>178.7</v>
      </c>
      <c r="C11615" s="176">
        <v>44.4</v>
      </c>
      <c r="D11615" s="282">
        <v>87</v>
      </c>
      <c r="E11615" s="265"/>
    </row>
    <row r="11616" spans="1:5">
      <c r="A11616" s="283">
        <v>30132</v>
      </c>
      <c r="B11616" s="176">
        <v>304.7</v>
      </c>
      <c r="C11616" s="176">
        <v>33.200000000000003</v>
      </c>
      <c r="D11616" s="282">
        <v>109</v>
      </c>
      <c r="E11616" s="265"/>
    </row>
    <row r="11617" spans="1:5">
      <c r="A11617" s="283">
        <v>30133</v>
      </c>
      <c r="B11617" s="176">
        <v>0</v>
      </c>
      <c r="C11617" s="176">
        <v>0</v>
      </c>
      <c r="D11617" s="282">
        <v>87</v>
      </c>
      <c r="E11617" s="265"/>
    </row>
    <row r="11618" spans="1:5">
      <c r="A11618" s="283">
        <v>30134</v>
      </c>
      <c r="B11618" s="176">
        <v>893.6</v>
      </c>
      <c r="C11618" s="176">
        <v>32.799999999999997</v>
      </c>
      <c r="D11618" s="282">
        <v>124</v>
      </c>
      <c r="E11618" s="265"/>
    </row>
    <row r="11619" spans="1:5">
      <c r="A11619" s="283">
        <v>30135</v>
      </c>
      <c r="B11619" s="176">
        <v>712.5</v>
      </c>
      <c r="C11619" s="176">
        <v>36.1</v>
      </c>
      <c r="D11619" s="282">
        <v>159</v>
      </c>
      <c r="E11619" s="265"/>
    </row>
    <row r="11620" spans="1:5">
      <c r="A11620" s="283">
        <v>30137</v>
      </c>
      <c r="B11620" s="176">
        <v>172.5</v>
      </c>
      <c r="C11620" s="176">
        <v>39.4</v>
      </c>
      <c r="D11620" s="282">
        <v>87</v>
      </c>
      <c r="E11620" s="265"/>
    </row>
    <row r="11621" spans="1:5">
      <c r="A11621" s="283">
        <v>30138</v>
      </c>
      <c r="B11621" s="176">
        <v>18.3</v>
      </c>
      <c r="C11621" s="176">
        <v>41.4</v>
      </c>
      <c r="D11621" s="282">
        <v>87</v>
      </c>
      <c r="E11621" s="265"/>
    </row>
    <row r="11622" spans="1:5">
      <c r="A11622" s="283">
        <v>30139</v>
      </c>
      <c r="B11622" s="176">
        <v>62.1</v>
      </c>
      <c r="C11622" s="176">
        <v>40</v>
      </c>
      <c r="D11622" s="282">
        <v>87</v>
      </c>
      <c r="E11622" s="265"/>
    </row>
    <row r="11623" spans="1:5">
      <c r="A11623" s="283">
        <v>30140</v>
      </c>
      <c r="B11623" s="176">
        <v>27.1</v>
      </c>
      <c r="C11623" s="176">
        <v>40.9</v>
      </c>
      <c r="D11623" s="282">
        <v>87</v>
      </c>
      <c r="E11623" s="265"/>
    </row>
    <row r="11624" spans="1:5">
      <c r="A11624" s="283">
        <v>30141</v>
      </c>
      <c r="B11624" s="176">
        <v>809</v>
      </c>
      <c r="C11624" s="176">
        <v>34.200000000000003</v>
      </c>
      <c r="D11624" s="282">
        <v>109</v>
      </c>
      <c r="E11624" s="265"/>
    </row>
    <row r="11625" spans="1:5">
      <c r="A11625" s="283">
        <v>30142</v>
      </c>
      <c r="B11625" s="176">
        <v>711.5</v>
      </c>
      <c r="C11625" s="176">
        <v>34.4</v>
      </c>
      <c r="D11625" s="282">
        <v>87</v>
      </c>
      <c r="E11625" s="265"/>
    </row>
    <row r="11626" spans="1:5">
      <c r="A11626" s="283">
        <v>30143</v>
      </c>
      <c r="B11626" s="176">
        <v>137.30000000000001</v>
      </c>
      <c r="C11626" s="176">
        <v>43.9</v>
      </c>
      <c r="D11626" s="282">
        <v>109</v>
      </c>
      <c r="E11626" s="265"/>
    </row>
    <row r="11627" spans="1:5">
      <c r="A11627" s="283">
        <v>30144</v>
      </c>
      <c r="B11627" s="176">
        <v>2244</v>
      </c>
      <c r="C11627" s="176">
        <v>30.7</v>
      </c>
      <c r="D11627" s="282">
        <v>186</v>
      </c>
      <c r="E11627" s="265"/>
    </row>
    <row r="11628" spans="1:5">
      <c r="A11628" s="283">
        <v>30145</v>
      </c>
      <c r="B11628" s="176">
        <v>137.19999999999999</v>
      </c>
      <c r="C11628" s="176">
        <v>36.4</v>
      </c>
      <c r="D11628" s="282">
        <v>87</v>
      </c>
      <c r="E11628" s="265"/>
    </row>
    <row r="11629" spans="1:5">
      <c r="A11629" s="283">
        <v>30146</v>
      </c>
      <c r="B11629" s="176">
        <v>1513.5</v>
      </c>
      <c r="C11629" s="176">
        <v>32.1</v>
      </c>
      <c r="D11629" s="282">
        <v>87</v>
      </c>
      <c r="E11629" s="265"/>
    </row>
    <row r="11630" spans="1:5">
      <c r="A11630" s="283">
        <v>30147</v>
      </c>
      <c r="B11630" s="176">
        <v>206.6</v>
      </c>
      <c r="C11630" s="176">
        <v>41</v>
      </c>
      <c r="D11630" s="282">
        <v>87</v>
      </c>
      <c r="E11630" s="265"/>
    </row>
    <row r="11631" spans="1:5">
      <c r="A11631" s="283">
        <v>30148</v>
      </c>
      <c r="B11631" s="176">
        <v>72.599999999999994</v>
      </c>
      <c r="C11631" s="176">
        <v>43.3</v>
      </c>
      <c r="D11631" s="282">
        <v>115</v>
      </c>
      <c r="E11631" s="265"/>
    </row>
    <row r="11632" spans="1:5">
      <c r="A11632" s="283">
        <v>30149</v>
      </c>
      <c r="B11632" s="176">
        <v>0</v>
      </c>
      <c r="C11632" s="176">
        <v>0</v>
      </c>
      <c r="D11632" s="282">
        <v>87</v>
      </c>
      <c r="E11632" s="265"/>
    </row>
    <row r="11633" spans="1:5">
      <c r="A11633" s="283">
        <v>30150</v>
      </c>
      <c r="B11633" s="176">
        <v>0</v>
      </c>
      <c r="C11633" s="176">
        <v>0</v>
      </c>
      <c r="D11633" s="282">
        <v>87</v>
      </c>
      <c r="E11633" s="265"/>
    </row>
    <row r="11634" spans="1:5">
      <c r="A11634" s="283">
        <v>30151</v>
      </c>
      <c r="B11634" s="176">
        <v>203.1</v>
      </c>
      <c r="C11634" s="176">
        <v>39.700000000000003</v>
      </c>
      <c r="D11634" s="282">
        <v>87</v>
      </c>
      <c r="E11634" s="265"/>
    </row>
    <row r="11635" spans="1:5">
      <c r="A11635" s="283">
        <v>30152</v>
      </c>
      <c r="B11635" s="176">
        <v>1872.5</v>
      </c>
      <c r="C11635" s="176">
        <v>36.4</v>
      </c>
      <c r="D11635" s="282">
        <v>128</v>
      </c>
      <c r="E11635" s="265"/>
    </row>
    <row r="11636" spans="1:5">
      <c r="A11636" s="283">
        <v>30153</v>
      </c>
      <c r="B11636" s="176">
        <v>147</v>
      </c>
      <c r="C11636" s="176">
        <v>36.299999999999997</v>
      </c>
      <c r="D11636" s="282">
        <v>93</v>
      </c>
      <c r="E11636" s="265"/>
    </row>
    <row r="11637" spans="1:5">
      <c r="A11637" s="283">
        <v>30154</v>
      </c>
      <c r="B11637" s="176">
        <v>433.6</v>
      </c>
      <c r="C11637" s="176">
        <v>36.799999999999997</v>
      </c>
      <c r="D11637" s="282">
        <v>87</v>
      </c>
      <c r="E11637" s="265"/>
    </row>
    <row r="11638" spans="1:5">
      <c r="A11638" s="283">
        <v>30156</v>
      </c>
      <c r="B11638" s="176">
        <v>414.3</v>
      </c>
      <c r="C11638" s="176">
        <v>37.1</v>
      </c>
      <c r="D11638" s="282">
        <v>87</v>
      </c>
      <c r="E11638" s="265"/>
    </row>
    <row r="11639" spans="1:5">
      <c r="A11639" s="283">
        <v>30157</v>
      </c>
      <c r="B11639" s="176">
        <v>544.9</v>
      </c>
      <c r="C11639" s="176">
        <v>34</v>
      </c>
      <c r="D11639" s="282">
        <v>113</v>
      </c>
      <c r="E11639" s="265"/>
    </row>
    <row r="11640" spans="1:5">
      <c r="A11640" s="283">
        <v>30160</v>
      </c>
      <c r="B11640" s="176">
        <v>130.6</v>
      </c>
      <c r="C11640" s="176">
        <v>38.1</v>
      </c>
      <c r="D11640" s="282">
        <v>87</v>
      </c>
      <c r="E11640" s="265"/>
    </row>
    <row r="11641" spans="1:5">
      <c r="A11641" s="283">
        <v>30161</v>
      </c>
      <c r="B11641" s="176">
        <v>271.89999999999998</v>
      </c>
      <c r="C11641" s="176">
        <v>38.799999999999997</v>
      </c>
      <c r="D11641" s="282">
        <v>129</v>
      </c>
      <c r="E11641" s="265"/>
    </row>
    <row r="11642" spans="1:5">
      <c r="A11642" s="283">
        <v>30162</v>
      </c>
      <c r="B11642" s="176">
        <v>1623.5</v>
      </c>
      <c r="C11642" s="176">
        <v>33.200000000000003</v>
      </c>
      <c r="D11642" s="282">
        <v>87</v>
      </c>
      <c r="E11642" s="265"/>
    </row>
    <row r="11643" spans="1:5">
      <c r="A11643" s="283">
        <v>30163</v>
      </c>
      <c r="B11643" s="176">
        <v>0</v>
      </c>
      <c r="C11643" s="176">
        <v>0</v>
      </c>
      <c r="D11643" s="282">
        <v>87</v>
      </c>
      <c r="E11643" s="265"/>
    </row>
    <row r="11644" spans="1:5">
      <c r="A11644" s="283">
        <v>30164</v>
      </c>
      <c r="B11644" s="176">
        <v>1202.5</v>
      </c>
      <c r="C11644" s="176">
        <v>34.200000000000003</v>
      </c>
      <c r="D11644" s="282">
        <v>87</v>
      </c>
      <c r="E11644" s="265"/>
    </row>
    <row r="11645" spans="1:5">
      <c r="A11645" s="283">
        <v>30165</v>
      </c>
      <c r="B11645" s="176">
        <v>215.8</v>
      </c>
      <c r="C11645" s="176">
        <v>34.5</v>
      </c>
      <c r="D11645" s="282">
        <v>140</v>
      </c>
      <c r="E11645" s="265"/>
    </row>
    <row r="11646" spans="1:5">
      <c r="A11646" s="283">
        <v>30168</v>
      </c>
      <c r="B11646" s="176">
        <v>1932.2</v>
      </c>
      <c r="C11646" s="176">
        <v>30.2</v>
      </c>
      <c r="D11646" s="282">
        <v>113</v>
      </c>
      <c r="E11646" s="265"/>
    </row>
    <row r="11647" spans="1:5">
      <c r="A11647" s="283">
        <v>30169</v>
      </c>
      <c r="B11647" s="176">
        <v>148.19999999999999</v>
      </c>
      <c r="C11647" s="176">
        <v>33.1</v>
      </c>
      <c r="D11647" s="282">
        <v>87</v>
      </c>
      <c r="E11647" s="265"/>
    </row>
    <row r="11648" spans="1:5">
      <c r="A11648" s="283">
        <v>30170</v>
      </c>
      <c r="B11648" s="176">
        <v>60</v>
      </c>
      <c r="C11648" s="176">
        <v>38.6</v>
      </c>
      <c r="D11648" s="282">
        <v>114</v>
      </c>
      <c r="E11648" s="265"/>
    </row>
    <row r="11649" spans="1:5">
      <c r="A11649" s="283">
        <v>30171</v>
      </c>
      <c r="B11649" s="176">
        <v>69.900000000000006</v>
      </c>
      <c r="C11649" s="176">
        <v>38.4</v>
      </c>
      <c r="D11649" s="282">
        <v>87</v>
      </c>
      <c r="E11649" s="265"/>
    </row>
    <row r="11650" spans="1:5">
      <c r="A11650" s="283">
        <v>30172</v>
      </c>
      <c r="B11650" s="176">
        <v>130.69999999999999</v>
      </c>
      <c r="C11650" s="176">
        <v>39.299999999999997</v>
      </c>
      <c r="D11650" s="282">
        <v>87</v>
      </c>
      <c r="E11650" s="265"/>
    </row>
    <row r="11651" spans="1:5">
      <c r="A11651" s="283">
        <v>30173</v>
      </c>
      <c r="B11651" s="176">
        <v>173.2</v>
      </c>
      <c r="C11651" s="176">
        <v>38.9</v>
      </c>
      <c r="D11651" s="282">
        <v>87</v>
      </c>
      <c r="E11651" s="265"/>
    </row>
    <row r="11652" spans="1:5">
      <c r="A11652" s="283">
        <v>30175</v>
      </c>
      <c r="B11652" s="176">
        <v>82.8</v>
      </c>
      <c r="C11652" s="176">
        <v>39.5</v>
      </c>
      <c r="D11652" s="282">
        <v>95</v>
      </c>
      <c r="E11652" s="265"/>
    </row>
    <row r="11653" spans="1:5">
      <c r="A11653" s="283">
        <v>30176</v>
      </c>
      <c r="B11653" s="176">
        <v>87.2</v>
      </c>
      <c r="C11653" s="176">
        <v>38.5</v>
      </c>
      <c r="D11653" s="282">
        <v>87</v>
      </c>
      <c r="E11653" s="265"/>
    </row>
    <row r="11654" spans="1:5">
      <c r="A11654" s="283">
        <v>30177</v>
      </c>
      <c r="B11654" s="176">
        <v>247.6</v>
      </c>
      <c r="C11654" s="176">
        <v>41.3</v>
      </c>
      <c r="D11654" s="282">
        <v>114</v>
      </c>
      <c r="E11654" s="265"/>
    </row>
    <row r="11655" spans="1:5">
      <c r="A11655" s="283">
        <v>30178</v>
      </c>
      <c r="B11655" s="176">
        <v>82.7</v>
      </c>
      <c r="C11655" s="176">
        <v>36.799999999999997</v>
      </c>
      <c r="D11655" s="282">
        <v>96</v>
      </c>
      <c r="E11655" s="265"/>
    </row>
    <row r="11656" spans="1:5">
      <c r="A11656" s="283">
        <v>30179</v>
      </c>
      <c r="B11656" s="176">
        <v>214.1</v>
      </c>
      <c r="C11656" s="176">
        <v>34.4</v>
      </c>
      <c r="D11656" s="282">
        <v>94</v>
      </c>
      <c r="E11656" s="265"/>
    </row>
    <row r="11657" spans="1:5">
      <c r="A11657" s="283">
        <v>30180</v>
      </c>
      <c r="B11657" s="176">
        <v>424.6</v>
      </c>
      <c r="C11657" s="176">
        <v>34.5</v>
      </c>
      <c r="D11657" s="282">
        <v>113</v>
      </c>
      <c r="E11657" s="265"/>
    </row>
    <row r="11658" spans="1:5">
      <c r="A11658" s="283">
        <v>30182</v>
      </c>
      <c r="B11658" s="176">
        <v>86.9</v>
      </c>
      <c r="C11658" s="176">
        <v>37.299999999999997</v>
      </c>
      <c r="D11658" s="282">
        <v>87</v>
      </c>
      <c r="E11658" s="265"/>
    </row>
    <row r="11659" spans="1:5">
      <c r="A11659" s="283">
        <v>30183</v>
      </c>
      <c r="B11659" s="176">
        <v>80.8</v>
      </c>
      <c r="C11659" s="176">
        <v>42.1</v>
      </c>
      <c r="D11659" s="282">
        <v>128</v>
      </c>
      <c r="E11659" s="265"/>
    </row>
    <row r="11660" spans="1:5">
      <c r="A11660" s="283">
        <v>30184</v>
      </c>
      <c r="B11660" s="176">
        <v>120.8</v>
      </c>
      <c r="C11660" s="176">
        <v>38.700000000000003</v>
      </c>
      <c r="D11660" s="282">
        <v>94</v>
      </c>
      <c r="E11660" s="265"/>
    </row>
    <row r="11661" spans="1:5">
      <c r="A11661" s="283">
        <v>30185</v>
      </c>
      <c r="B11661" s="176">
        <v>66.099999999999994</v>
      </c>
      <c r="C11661" s="176">
        <v>39.700000000000003</v>
      </c>
      <c r="D11661" s="282">
        <v>87</v>
      </c>
      <c r="E11661" s="265"/>
    </row>
    <row r="11662" spans="1:5">
      <c r="A11662" s="283">
        <v>30187</v>
      </c>
      <c r="B11662" s="176">
        <v>267.60000000000002</v>
      </c>
      <c r="C11662" s="176">
        <v>38.799999999999997</v>
      </c>
      <c r="D11662" s="282">
        <v>87</v>
      </c>
      <c r="E11662" s="265"/>
    </row>
    <row r="11663" spans="1:5">
      <c r="A11663" s="283">
        <v>30188</v>
      </c>
      <c r="B11663" s="176">
        <v>1131.8</v>
      </c>
      <c r="C11663" s="176">
        <v>36.5</v>
      </c>
      <c r="D11663" s="282">
        <v>140</v>
      </c>
      <c r="E11663" s="265"/>
    </row>
    <row r="11664" spans="1:5">
      <c r="A11664" s="283">
        <v>30189</v>
      </c>
      <c r="B11664" s="176">
        <v>1976.5</v>
      </c>
      <c r="C11664" s="176">
        <v>36.1</v>
      </c>
      <c r="D11664" s="282">
        <v>104</v>
      </c>
      <c r="E11664" s="265"/>
    </row>
    <row r="11665" spans="1:5">
      <c r="A11665" s="283">
        <v>30204</v>
      </c>
      <c r="B11665" s="176">
        <v>105.3</v>
      </c>
      <c r="C11665" s="176">
        <v>36.4</v>
      </c>
      <c r="D11665" s="282">
        <v>102</v>
      </c>
      <c r="E11665" s="265"/>
    </row>
    <row r="11666" spans="1:5">
      <c r="A11666" s="283">
        <v>30205</v>
      </c>
      <c r="B11666" s="176">
        <v>102.6</v>
      </c>
      <c r="C11666" s="176">
        <v>42.7</v>
      </c>
      <c r="D11666" s="282">
        <v>95</v>
      </c>
      <c r="E11666" s="265"/>
    </row>
    <row r="11667" spans="1:5">
      <c r="A11667" s="283">
        <v>30206</v>
      </c>
      <c r="B11667" s="176">
        <v>69.8</v>
      </c>
      <c r="C11667" s="176">
        <v>37.700000000000003</v>
      </c>
      <c r="D11667" s="282">
        <v>87</v>
      </c>
      <c r="E11667" s="265"/>
    </row>
    <row r="11668" spans="1:5">
      <c r="A11668" s="283">
        <v>30212</v>
      </c>
      <c r="B11668" s="176">
        <v>0</v>
      </c>
      <c r="C11668" s="176">
        <v>0</v>
      </c>
      <c r="D11668" s="282">
        <v>87</v>
      </c>
      <c r="E11668" s="265"/>
    </row>
    <row r="11669" spans="1:5">
      <c r="A11669" s="283">
        <v>30213</v>
      </c>
      <c r="B11669" s="176">
        <v>523.70000000000005</v>
      </c>
      <c r="C11669" s="176">
        <v>32.700000000000003</v>
      </c>
      <c r="D11669" s="282">
        <v>156</v>
      </c>
      <c r="E11669" s="265"/>
    </row>
    <row r="11670" spans="1:5">
      <c r="A11670" s="283">
        <v>30214</v>
      </c>
      <c r="B11670" s="176">
        <v>551.9</v>
      </c>
      <c r="C11670" s="176">
        <v>43.4</v>
      </c>
      <c r="D11670" s="282">
        <v>145</v>
      </c>
      <c r="E11670" s="265"/>
    </row>
    <row r="11671" spans="1:5">
      <c r="A11671" s="283">
        <v>30215</v>
      </c>
      <c r="B11671" s="176">
        <v>473.8</v>
      </c>
      <c r="C11671" s="176">
        <v>40.9</v>
      </c>
      <c r="D11671" s="282">
        <v>108</v>
      </c>
      <c r="E11671" s="265"/>
    </row>
    <row r="11672" spans="1:5">
      <c r="A11672" s="283">
        <v>30216</v>
      </c>
      <c r="B11672" s="176">
        <v>52.2</v>
      </c>
      <c r="C11672" s="176">
        <v>40.299999999999997</v>
      </c>
      <c r="D11672" s="282">
        <v>87</v>
      </c>
      <c r="E11672" s="265"/>
    </row>
    <row r="11673" spans="1:5">
      <c r="A11673" s="283">
        <v>30217</v>
      </c>
      <c r="B11673" s="176">
        <v>40.1</v>
      </c>
      <c r="C11673" s="176">
        <v>38.799999999999997</v>
      </c>
      <c r="D11673" s="282">
        <v>87</v>
      </c>
      <c r="E11673" s="265"/>
    </row>
    <row r="11674" spans="1:5">
      <c r="A11674" s="283">
        <v>30218</v>
      </c>
      <c r="B11674" s="176">
        <v>27.9</v>
      </c>
      <c r="C11674" s="176">
        <v>41.1</v>
      </c>
      <c r="D11674" s="282">
        <v>87</v>
      </c>
      <c r="E11674" s="265"/>
    </row>
    <row r="11675" spans="1:5">
      <c r="A11675" s="283">
        <v>30220</v>
      </c>
      <c r="B11675" s="176">
        <v>90.6</v>
      </c>
      <c r="C11675" s="176">
        <v>34.299999999999997</v>
      </c>
      <c r="D11675" s="282">
        <v>87</v>
      </c>
      <c r="E11675" s="265"/>
    </row>
    <row r="11676" spans="1:5">
      <c r="A11676" s="283">
        <v>30222</v>
      </c>
      <c r="B11676" s="176">
        <v>28.4</v>
      </c>
      <c r="C11676" s="176">
        <v>40.299999999999997</v>
      </c>
      <c r="D11676" s="282">
        <v>87</v>
      </c>
      <c r="E11676" s="265"/>
    </row>
    <row r="11677" spans="1:5">
      <c r="A11677" s="283">
        <v>30223</v>
      </c>
      <c r="B11677" s="176">
        <v>350.7</v>
      </c>
      <c r="C11677" s="176">
        <v>36.799999999999997</v>
      </c>
      <c r="D11677" s="282">
        <v>121</v>
      </c>
      <c r="E11677" s="265"/>
    </row>
    <row r="11678" spans="1:5">
      <c r="A11678" s="283">
        <v>30224</v>
      </c>
      <c r="B11678" s="176">
        <v>363.7</v>
      </c>
      <c r="C11678" s="176">
        <v>37.200000000000003</v>
      </c>
      <c r="D11678" s="282">
        <v>131</v>
      </c>
      <c r="E11678" s="265"/>
    </row>
    <row r="11679" spans="1:5">
      <c r="A11679" s="283">
        <v>30228</v>
      </c>
      <c r="B11679" s="176">
        <v>524.6</v>
      </c>
      <c r="C11679" s="176">
        <v>33.200000000000003</v>
      </c>
      <c r="D11679" s="282">
        <v>112</v>
      </c>
      <c r="E11679" s="265"/>
    </row>
    <row r="11680" spans="1:5">
      <c r="A11680" s="283">
        <v>30229</v>
      </c>
      <c r="B11680" s="176">
        <v>158.19999999999999</v>
      </c>
      <c r="C11680" s="176">
        <v>40.1</v>
      </c>
      <c r="D11680" s="282">
        <v>87</v>
      </c>
      <c r="E11680" s="265"/>
    </row>
    <row r="11681" spans="1:5">
      <c r="A11681" s="283">
        <v>30230</v>
      </c>
      <c r="B11681" s="176">
        <v>68.7</v>
      </c>
      <c r="C11681" s="176">
        <v>37.6</v>
      </c>
      <c r="D11681" s="282">
        <v>115</v>
      </c>
      <c r="E11681" s="265"/>
    </row>
    <row r="11682" spans="1:5">
      <c r="A11682" s="283">
        <v>30233</v>
      </c>
      <c r="B11682" s="176">
        <v>154.9</v>
      </c>
      <c r="C11682" s="176">
        <v>37.700000000000003</v>
      </c>
      <c r="D11682" s="282">
        <v>113</v>
      </c>
      <c r="E11682" s="265"/>
    </row>
    <row r="11683" spans="1:5">
      <c r="A11683" s="283">
        <v>30234</v>
      </c>
      <c r="B11683" s="176">
        <v>107.9</v>
      </c>
      <c r="C11683" s="176">
        <v>37.799999999999997</v>
      </c>
      <c r="D11683" s="282">
        <v>87</v>
      </c>
      <c r="E11683" s="265"/>
    </row>
    <row r="11684" spans="1:5">
      <c r="A11684" s="283">
        <v>30236</v>
      </c>
      <c r="B11684" s="176">
        <v>1645.4</v>
      </c>
      <c r="C11684" s="176">
        <v>33.5</v>
      </c>
      <c r="D11684" s="282">
        <v>171</v>
      </c>
      <c r="E11684" s="265"/>
    </row>
    <row r="11685" spans="1:5">
      <c r="A11685" s="283">
        <v>30237</v>
      </c>
      <c r="B11685" s="176">
        <v>0</v>
      </c>
      <c r="C11685" s="176">
        <v>0</v>
      </c>
      <c r="D11685" s="282">
        <v>87</v>
      </c>
      <c r="E11685" s="265"/>
    </row>
    <row r="11686" spans="1:5">
      <c r="A11686" s="283">
        <v>30238</v>
      </c>
      <c r="B11686" s="176">
        <v>2038.9</v>
      </c>
      <c r="C11686" s="176">
        <v>31.6</v>
      </c>
      <c r="D11686" s="282">
        <v>100</v>
      </c>
      <c r="E11686" s="265"/>
    </row>
    <row r="11687" spans="1:5">
      <c r="A11687" s="283">
        <v>30240</v>
      </c>
      <c r="B11687" s="176">
        <v>199.9</v>
      </c>
      <c r="C11687" s="176">
        <v>36.700000000000003</v>
      </c>
      <c r="D11687" s="282">
        <v>154</v>
      </c>
      <c r="E11687" s="265"/>
    </row>
    <row r="11688" spans="1:5">
      <c r="A11688" s="283">
        <v>30241</v>
      </c>
      <c r="B11688" s="176">
        <v>203.7</v>
      </c>
      <c r="C11688" s="176">
        <v>35.1</v>
      </c>
      <c r="D11688" s="282">
        <v>118</v>
      </c>
      <c r="E11688" s="265"/>
    </row>
    <row r="11689" spans="1:5">
      <c r="A11689" s="283">
        <v>30248</v>
      </c>
      <c r="B11689" s="176">
        <v>319.7</v>
      </c>
      <c r="C11689" s="176">
        <v>33.799999999999997</v>
      </c>
      <c r="D11689" s="282">
        <v>100</v>
      </c>
      <c r="E11689" s="265"/>
    </row>
    <row r="11690" spans="1:5">
      <c r="A11690" s="283">
        <v>30250</v>
      </c>
      <c r="B11690" s="176">
        <v>0</v>
      </c>
      <c r="C11690" s="176">
        <v>0</v>
      </c>
      <c r="D11690" s="282">
        <v>87</v>
      </c>
      <c r="E11690" s="265"/>
    </row>
    <row r="11691" spans="1:5">
      <c r="A11691" s="283">
        <v>30251</v>
      </c>
      <c r="B11691" s="176">
        <v>61.2</v>
      </c>
      <c r="C11691" s="176">
        <v>38</v>
      </c>
      <c r="D11691" s="282">
        <v>87</v>
      </c>
      <c r="E11691" s="265"/>
    </row>
    <row r="11692" spans="1:5">
      <c r="A11692" s="283">
        <v>30252</v>
      </c>
      <c r="B11692" s="176">
        <v>457.7</v>
      </c>
      <c r="C11692" s="176">
        <v>36.4</v>
      </c>
      <c r="D11692" s="282">
        <v>119</v>
      </c>
      <c r="E11692" s="265"/>
    </row>
    <row r="11693" spans="1:5">
      <c r="A11693" s="283">
        <v>30253</v>
      </c>
      <c r="B11693" s="176">
        <v>968.9</v>
      </c>
      <c r="C11693" s="176">
        <v>33.9</v>
      </c>
      <c r="D11693" s="282">
        <v>171</v>
      </c>
      <c r="E11693" s="265"/>
    </row>
    <row r="11694" spans="1:5">
      <c r="A11694" s="283">
        <v>30256</v>
      </c>
      <c r="B11694" s="176">
        <v>90.5</v>
      </c>
      <c r="C11694" s="176">
        <v>39.799999999999997</v>
      </c>
      <c r="D11694" s="282">
        <v>87</v>
      </c>
      <c r="E11694" s="265"/>
    </row>
    <row r="11695" spans="1:5">
      <c r="A11695" s="283">
        <v>30257</v>
      </c>
      <c r="B11695" s="176">
        <v>91.7</v>
      </c>
      <c r="C11695" s="176">
        <v>40.4</v>
      </c>
      <c r="D11695" s="282">
        <v>115</v>
      </c>
      <c r="E11695" s="265"/>
    </row>
    <row r="11696" spans="1:5">
      <c r="A11696" s="283">
        <v>30258</v>
      </c>
      <c r="B11696" s="176">
        <v>50.6</v>
      </c>
      <c r="C11696" s="176">
        <v>38.6</v>
      </c>
      <c r="D11696" s="282">
        <v>87</v>
      </c>
      <c r="E11696" s="265"/>
    </row>
    <row r="11697" spans="1:5">
      <c r="A11697" s="283">
        <v>30259</v>
      </c>
      <c r="B11697" s="176">
        <v>99.1</v>
      </c>
      <c r="C11697" s="176">
        <v>38.4</v>
      </c>
      <c r="D11697" s="282">
        <v>87</v>
      </c>
      <c r="E11697" s="265"/>
    </row>
    <row r="11698" spans="1:5">
      <c r="A11698" s="283">
        <v>30260</v>
      </c>
      <c r="B11698" s="176">
        <v>2324.8000000000002</v>
      </c>
      <c r="C11698" s="176">
        <v>32</v>
      </c>
      <c r="D11698" s="282">
        <v>151</v>
      </c>
      <c r="E11698" s="265"/>
    </row>
    <row r="11699" spans="1:5">
      <c r="A11699" s="283">
        <v>30261</v>
      </c>
      <c r="B11699" s="176">
        <v>177.7</v>
      </c>
      <c r="C11699" s="176">
        <v>36.700000000000003</v>
      </c>
      <c r="D11699" s="282">
        <v>87</v>
      </c>
      <c r="E11699" s="265"/>
    </row>
    <row r="11700" spans="1:5">
      <c r="A11700" s="283">
        <v>30263</v>
      </c>
      <c r="B11700" s="176">
        <v>259.2</v>
      </c>
      <c r="C11700" s="176">
        <v>35.700000000000003</v>
      </c>
      <c r="D11700" s="282">
        <v>130</v>
      </c>
      <c r="E11700" s="265"/>
    </row>
    <row r="11701" spans="1:5">
      <c r="A11701" s="283">
        <v>30264</v>
      </c>
      <c r="B11701" s="176">
        <v>0</v>
      </c>
      <c r="C11701" s="176">
        <v>0</v>
      </c>
      <c r="D11701" s="282">
        <v>87</v>
      </c>
      <c r="E11701" s="265"/>
    </row>
    <row r="11702" spans="1:5">
      <c r="A11702" s="283">
        <v>30265</v>
      </c>
      <c r="B11702" s="176">
        <v>787.2</v>
      </c>
      <c r="C11702" s="176">
        <v>35.9</v>
      </c>
      <c r="D11702" s="282">
        <v>122</v>
      </c>
      <c r="E11702" s="265"/>
    </row>
    <row r="11703" spans="1:5">
      <c r="A11703" s="283">
        <v>30266</v>
      </c>
      <c r="B11703" s="176">
        <v>130.9</v>
      </c>
      <c r="C11703" s="176">
        <v>37.1</v>
      </c>
      <c r="D11703" s="282">
        <v>87</v>
      </c>
      <c r="E11703" s="265"/>
    </row>
    <row r="11704" spans="1:5">
      <c r="A11704" s="283">
        <v>30268</v>
      </c>
      <c r="B11704" s="176">
        <v>144.5</v>
      </c>
      <c r="C11704" s="176">
        <v>37.5</v>
      </c>
      <c r="D11704" s="282">
        <v>87</v>
      </c>
      <c r="E11704" s="265"/>
    </row>
    <row r="11705" spans="1:5">
      <c r="A11705" s="283">
        <v>30269</v>
      </c>
      <c r="B11705" s="176">
        <v>1162.5</v>
      </c>
      <c r="C11705" s="176">
        <v>41.4</v>
      </c>
      <c r="D11705" s="282">
        <v>139</v>
      </c>
      <c r="E11705" s="265"/>
    </row>
    <row r="11706" spans="1:5">
      <c r="A11706" s="283">
        <v>30271</v>
      </c>
      <c r="B11706" s="176">
        <v>0</v>
      </c>
      <c r="C11706" s="176">
        <v>0</v>
      </c>
      <c r="D11706" s="282">
        <v>87</v>
      </c>
      <c r="E11706" s="265"/>
    </row>
    <row r="11707" spans="1:5">
      <c r="A11707" s="283">
        <v>30272</v>
      </c>
      <c r="B11707" s="176">
        <v>0</v>
      </c>
      <c r="C11707" s="176">
        <v>0</v>
      </c>
      <c r="D11707" s="282">
        <v>87</v>
      </c>
      <c r="E11707" s="265"/>
    </row>
    <row r="11708" spans="1:5">
      <c r="A11708" s="283">
        <v>30273</v>
      </c>
      <c r="B11708" s="176">
        <v>2182.1</v>
      </c>
      <c r="C11708" s="176">
        <v>33</v>
      </c>
      <c r="D11708" s="282">
        <v>95</v>
      </c>
      <c r="E11708" s="265"/>
    </row>
    <row r="11709" spans="1:5">
      <c r="A11709" s="283">
        <v>30274</v>
      </c>
      <c r="B11709" s="176">
        <v>2987</v>
      </c>
      <c r="C11709" s="176">
        <v>31.8</v>
      </c>
      <c r="D11709" s="282">
        <v>120</v>
      </c>
      <c r="E11709" s="265"/>
    </row>
    <row r="11710" spans="1:5">
      <c r="A11710" s="283">
        <v>30275</v>
      </c>
      <c r="B11710" s="176">
        <v>354.4</v>
      </c>
      <c r="C11710" s="176">
        <v>36.700000000000003</v>
      </c>
      <c r="D11710" s="282">
        <v>87</v>
      </c>
      <c r="E11710" s="265"/>
    </row>
    <row r="11711" spans="1:5">
      <c r="A11711" s="283">
        <v>30276</v>
      </c>
      <c r="B11711" s="176">
        <v>148.5</v>
      </c>
      <c r="C11711" s="176">
        <v>36.700000000000003</v>
      </c>
      <c r="D11711" s="282">
        <v>110</v>
      </c>
      <c r="E11711" s="265"/>
    </row>
    <row r="11712" spans="1:5">
      <c r="A11712" s="283">
        <v>30277</v>
      </c>
      <c r="B11712" s="176">
        <v>383.3</v>
      </c>
      <c r="C11712" s="176">
        <v>39.6</v>
      </c>
      <c r="D11712" s="282">
        <v>155</v>
      </c>
      <c r="E11712" s="265"/>
    </row>
    <row r="11713" spans="1:5">
      <c r="A11713" s="283">
        <v>30281</v>
      </c>
      <c r="B11713" s="176">
        <v>930</v>
      </c>
      <c r="C11713" s="176">
        <v>35.4</v>
      </c>
      <c r="D11713" s="282">
        <v>175</v>
      </c>
      <c r="E11713" s="265"/>
    </row>
    <row r="11714" spans="1:5">
      <c r="A11714" s="283">
        <v>30284</v>
      </c>
      <c r="B11714" s="176">
        <v>229</v>
      </c>
      <c r="C11714" s="176">
        <v>36.200000000000003</v>
      </c>
      <c r="D11714" s="282">
        <v>87</v>
      </c>
      <c r="E11714" s="265"/>
    </row>
    <row r="11715" spans="1:5">
      <c r="A11715" s="283">
        <v>30285</v>
      </c>
      <c r="B11715" s="176">
        <v>49</v>
      </c>
      <c r="C11715" s="176">
        <v>39.5</v>
      </c>
      <c r="D11715" s="282">
        <v>87</v>
      </c>
      <c r="E11715" s="265"/>
    </row>
    <row r="11716" spans="1:5">
      <c r="A11716" s="283">
        <v>30286</v>
      </c>
      <c r="B11716" s="176">
        <v>107.2</v>
      </c>
      <c r="C11716" s="176">
        <v>39.799999999999997</v>
      </c>
      <c r="D11716" s="282">
        <v>120</v>
      </c>
      <c r="E11716" s="265"/>
    </row>
    <row r="11717" spans="1:5">
      <c r="A11717" s="283">
        <v>30287</v>
      </c>
      <c r="B11717" s="176">
        <v>0</v>
      </c>
      <c r="C11717" s="176">
        <v>0</v>
      </c>
      <c r="D11717" s="282">
        <v>87</v>
      </c>
      <c r="E11717" s="265"/>
    </row>
    <row r="11718" spans="1:5">
      <c r="A11718" s="283">
        <v>30288</v>
      </c>
      <c r="B11718" s="176">
        <v>1201</v>
      </c>
      <c r="C11718" s="176">
        <v>32</v>
      </c>
      <c r="D11718" s="282">
        <v>96</v>
      </c>
      <c r="E11718" s="265"/>
    </row>
    <row r="11719" spans="1:5">
      <c r="A11719" s="283">
        <v>30289</v>
      </c>
      <c r="B11719" s="176">
        <v>0</v>
      </c>
      <c r="C11719" s="176">
        <v>0</v>
      </c>
      <c r="D11719" s="282">
        <v>87</v>
      </c>
      <c r="E11719" s="265"/>
    </row>
    <row r="11720" spans="1:5">
      <c r="A11720" s="283">
        <v>30290</v>
      </c>
      <c r="B11720" s="176">
        <v>513.79999999999995</v>
      </c>
      <c r="C11720" s="176">
        <v>40.4</v>
      </c>
      <c r="D11720" s="282">
        <v>130</v>
      </c>
      <c r="E11720" s="265"/>
    </row>
    <row r="11721" spans="1:5">
      <c r="A11721" s="283">
        <v>30291</v>
      </c>
      <c r="B11721" s="176">
        <v>1506.6</v>
      </c>
      <c r="C11721" s="176">
        <v>30</v>
      </c>
      <c r="D11721" s="282">
        <v>121</v>
      </c>
      <c r="E11721" s="265"/>
    </row>
    <row r="11722" spans="1:5">
      <c r="A11722" s="283">
        <v>30292</v>
      </c>
      <c r="B11722" s="176">
        <v>89.5</v>
      </c>
      <c r="C11722" s="176">
        <v>37.6</v>
      </c>
      <c r="D11722" s="282">
        <v>94</v>
      </c>
      <c r="E11722" s="265"/>
    </row>
    <row r="11723" spans="1:5">
      <c r="A11723" s="283">
        <v>30293</v>
      </c>
      <c r="B11723" s="176">
        <v>46.1</v>
      </c>
      <c r="C11723" s="176">
        <v>43.1</v>
      </c>
      <c r="D11723" s="282">
        <v>115</v>
      </c>
      <c r="E11723" s="265"/>
    </row>
    <row r="11724" spans="1:5">
      <c r="A11724" s="283">
        <v>30294</v>
      </c>
      <c r="B11724" s="176">
        <v>1220.2</v>
      </c>
      <c r="C11724" s="176">
        <v>34.9</v>
      </c>
      <c r="D11724" s="282">
        <v>111</v>
      </c>
      <c r="E11724" s="265"/>
    </row>
    <row r="11725" spans="1:5">
      <c r="A11725" s="283">
        <v>30295</v>
      </c>
      <c r="B11725" s="176">
        <v>100.9</v>
      </c>
      <c r="C11725" s="176">
        <v>38.5</v>
      </c>
      <c r="D11725" s="282">
        <v>87</v>
      </c>
      <c r="E11725" s="265"/>
    </row>
    <row r="11726" spans="1:5">
      <c r="A11726" s="283">
        <v>30296</v>
      </c>
      <c r="B11726" s="176">
        <v>2403.5</v>
      </c>
      <c r="C11726" s="176">
        <v>33.200000000000003</v>
      </c>
      <c r="D11726" s="282">
        <v>94</v>
      </c>
      <c r="E11726" s="265"/>
    </row>
    <row r="11727" spans="1:5">
      <c r="A11727" s="283">
        <v>30297</v>
      </c>
      <c r="B11727" s="176">
        <v>2165</v>
      </c>
      <c r="C11727" s="176">
        <v>30.6</v>
      </c>
      <c r="D11727" s="282">
        <v>128</v>
      </c>
      <c r="E11727" s="265"/>
    </row>
    <row r="11728" spans="1:5">
      <c r="A11728" s="283">
        <v>30298</v>
      </c>
      <c r="B11728" s="176">
        <v>0</v>
      </c>
      <c r="C11728" s="176">
        <v>0</v>
      </c>
      <c r="D11728" s="282">
        <v>87</v>
      </c>
      <c r="E11728" s="265"/>
    </row>
    <row r="11729" spans="1:5">
      <c r="A11729" s="283">
        <v>30301</v>
      </c>
      <c r="B11729" s="176">
        <v>3726.9</v>
      </c>
      <c r="C11729" s="176">
        <v>26.7</v>
      </c>
      <c r="D11729" s="282">
        <v>97</v>
      </c>
      <c r="E11729" s="265"/>
    </row>
    <row r="11730" spans="1:5">
      <c r="A11730" s="283">
        <v>30302</v>
      </c>
      <c r="B11730" s="176">
        <v>3671.5</v>
      </c>
      <c r="C11730" s="176">
        <v>26.6</v>
      </c>
      <c r="D11730" s="282">
        <v>97</v>
      </c>
      <c r="E11730" s="265"/>
    </row>
    <row r="11731" spans="1:5">
      <c r="A11731" s="283">
        <v>30303</v>
      </c>
      <c r="B11731" s="176">
        <v>5275</v>
      </c>
      <c r="C11731" s="176">
        <v>30.9</v>
      </c>
      <c r="D11731" s="282">
        <v>142</v>
      </c>
      <c r="E11731" s="265"/>
    </row>
    <row r="11732" spans="1:5">
      <c r="A11732" s="283">
        <v>30304</v>
      </c>
      <c r="B11732" s="176">
        <v>0</v>
      </c>
      <c r="C11732" s="176">
        <v>0</v>
      </c>
      <c r="D11732" s="282">
        <v>87</v>
      </c>
      <c r="E11732" s="265"/>
    </row>
    <row r="11733" spans="1:5">
      <c r="A11733" s="283">
        <v>30305</v>
      </c>
      <c r="B11733" s="176">
        <v>3635.1</v>
      </c>
      <c r="C11733" s="176">
        <v>38.299999999999997</v>
      </c>
      <c r="D11733" s="282">
        <v>174</v>
      </c>
      <c r="E11733" s="265"/>
    </row>
    <row r="11734" spans="1:5">
      <c r="A11734" s="283">
        <v>30306</v>
      </c>
      <c r="B11734" s="176">
        <v>5063.6000000000004</v>
      </c>
      <c r="C11734" s="176">
        <v>35.5</v>
      </c>
      <c r="D11734" s="282">
        <v>124</v>
      </c>
      <c r="E11734" s="265"/>
    </row>
    <row r="11735" spans="1:5">
      <c r="A11735" s="283">
        <v>30307</v>
      </c>
      <c r="B11735" s="176">
        <v>4048.2</v>
      </c>
      <c r="C11735" s="176">
        <v>34</v>
      </c>
      <c r="D11735" s="282">
        <v>130</v>
      </c>
      <c r="E11735" s="265"/>
    </row>
    <row r="11736" spans="1:5">
      <c r="A11736" s="283">
        <v>30308</v>
      </c>
      <c r="B11736" s="176">
        <v>9924.7999999999993</v>
      </c>
      <c r="C11736" s="176">
        <v>32.700000000000003</v>
      </c>
      <c r="D11736" s="282">
        <v>155</v>
      </c>
      <c r="E11736" s="265"/>
    </row>
    <row r="11737" spans="1:5">
      <c r="A11737" s="283">
        <v>30309</v>
      </c>
      <c r="B11737" s="176">
        <v>5513</v>
      </c>
      <c r="C11737" s="176">
        <v>34.299999999999997</v>
      </c>
      <c r="D11737" s="282">
        <v>186</v>
      </c>
      <c r="E11737" s="265"/>
    </row>
    <row r="11738" spans="1:5">
      <c r="A11738" s="283">
        <v>30310</v>
      </c>
      <c r="B11738" s="176">
        <v>3352.4</v>
      </c>
      <c r="C11738" s="176">
        <v>33.5</v>
      </c>
      <c r="D11738" s="282">
        <v>152</v>
      </c>
      <c r="E11738" s="265"/>
    </row>
    <row r="11739" spans="1:5">
      <c r="A11739" s="283">
        <v>30311</v>
      </c>
      <c r="B11739" s="176">
        <v>2520.6</v>
      </c>
      <c r="C11739" s="176">
        <v>34.5</v>
      </c>
      <c r="D11739" s="282">
        <v>101</v>
      </c>
      <c r="E11739" s="265"/>
    </row>
    <row r="11740" spans="1:5">
      <c r="A11740" s="283">
        <v>30312</v>
      </c>
      <c r="B11740" s="176">
        <v>5374.3</v>
      </c>
      <c r="C11740" s="176">
        <v>32.6</v>
      </c>
      <c r="D11740" s="282">
        <v>135</v>
      </c>
      <c r="E11740" s="265"/>
    </row>
    <row r="11741" spans="1:5">
      <c r="A11741" s="283">
        <v>30313</v>
      </c>
      <c r="B11741" s="176">
        <v>9065.6</v>
      </c>
      <c r="C11741" s="176">
        <v>25.4</v>
      </c>
      <c r="D11741" s="282">
        <v>95</v>
      </c>
      <c r="E11741" s="265"/>
    </row>
    <row r="11742" spans="1:5">
      <c r="A11742" s="283">
        <v>30314</v>
      </c>
      <c r="B11742" s="176">
        <v>3871.6</v>
      </c>
      <c r="C11742" s="176">
        <v>33.6</v>
      </c>
      <c r="D11742" s="282">
        <v>176</v>
      </c>
      <c r="E11742" s="265"/>
    </row>
    <row r="11743" spans="1:5">
      <c r="A11743" s="283">
        <v>30315</v>
      </c>
      <c r="B11743" s="176">
        <v>2993.6</v>
      </c>
      <c r="C11743" s="176">
        <v>32</v>
      </c>
      <c r="D11743" s="282">
        <v>117</v>
      </c>
      <c r="E11743" s="265"/>
    </row>
    <row r="11744" spans="1:5">
      <c r="A11744" s="283">
        <v>30316</v>
      </c>
      <c r="B11744" s="176">
        <v>2339</v>
      </c>
      <c r="C11744" s="176">
        <v>34.799999999999997</v>
      </c>
      <c r="D11744" s="282">
        <v>158</v>
      </c>
      <c r="E11744" s="265"/>
    </row>
    <row r="11745" spans="1:5">
      <c r="A11745" s="283">
        <v>30317</v>
      </c>
      <c r="B11745" s="176">
        <v>3883.4</v>
      </c>
      <c r="C11745" s="176">
        <v>35</v>
      </c>
      <c r="D11745" s="282">
        <v>121</v>
      </c>
      <c r="E11745" s="265"/>
    </row>
    <row r="11746" spans="1:5">
      <c r="A11746" s="283">
        <v>30318</v>
      </c>
      <c r="B11746" s="176">
        <v>2714.5</v>
      </c>
      <c r="C11746" s="176">
        <v>28.9</v>
      </c>
      <c r="D11746" s="282">
        <v>133</v>
      </c>
      <c r="E11746" s="265"/>
    </row>
    <row r="11747" spans="1:5">
      <c r="A11747" s="283">
        <v>30319</v>
      </c>
      <c r="B11747" s="176">
        <v>3730.2</v>
      </c>
      <c r="C11747" s="176">
        <v>34.9</v>
      </c>
      <c r="D11747" s="282">
        <v>182</v>
      </c>
      <c r="E11747" s="265"/>
    </row>
    <row r="11748" spans="1:5">
      <c r="A11748" s="283">
        <v>30320</v>
      </c>
      <c r="B11748" s="176">
        <v>4433</v>
      </c>
      <c r="C11748" s="176">
        <v>41.7</v>
      </c>
      <c r="D11748" s="282">
        <v>87</v>
      </c>
      <c r="E11748" s="265"/>
    </row>
    <row r="11749" spans="1:5">
      <c r="A11749" s="283">
        <v>30321</v>
      </c>
      <c r="B11749" s="176">
        <v>3768</v>
      </c>
      <c r="C11749" s="176">
        <v>26.9</v>
      </c>
      <c r="D11749" s="282">
        <v>87</v>
      </c>
      <c r="E11749" s="265"/>
    </row>
    <row r="11750" spans="1:5">
      <c r="A11750" s="283">
        <v>30322</v>
      </c>
      <c r="B11750" s="176">
        <v>0</v>
      </c>
      <c r="C11750" s="176">
        <v>0</v>
      </c>
      <c r="D11750" s="282">
        <v>87</v>
      </c>
      <c r="E11750" s="265"/>
    </row>
    <row r="11751" spans="1:5">
      <c r="A11751" s="283">
        <v>30324</v>
      </c>
      <c r="B11751" s="176">
        <v>5262.6</v>
      </c>
      <c r="C11751" s="176">
        <v>32.200000000000003</v>
      </c>
      <c r="D11751" s="282">
        <v>176</v>
      </c>
      <c r="E11751" s="265"/>
    </row>
    <row r="11752" spans="1:5">
      <c r="A11752" s="283">
        <v>30325</v>
      </c>
      <c r="B11752" s="176">
        <v>2596.6</v>
      </c>
      <c r="C11752" s="176">
        <v>52.4</v>
      </c>
      <c r="D11752" s="282">
        <v>96</v>
      </c>
      <c r="E11752" s="265"/>
    </row>
    <row r="11753" spans="1:5">
      <c r="A11753" s="283">
        <v>30326</v>
      </c>
      <c r="B11753" s="176">
        <v>4013.2</v>
      </c>
      <c r="C11753" s="176">
        <v>38.9</v>
      </c>
      <c r="D11753" s="282">
        <v>130</v>
      </c>
      <c r="E11753" s="265"/>
    </row>
    <row r="11754" spans="1:5">
      <c r="A11754" s="283">
        <v>30327</v>
      </c>
      <c r="B11754" s="176">
        <v>1339.5</v>
      </c>
      <c r="C11754" s="176">
        <v>42.6</v>
      </c>
      <c r="D11754" s="282">
        <v>168</v>
      </c>
      <c r="E11754" s="265"/>
    </row>
    <row r="11755" spans="1:5">
      <c r="A11755" s="283">
        <v>30328</v>
      </c>
      <c r="B11755" s="176">
        <v>2384.6999999999998</v>
      </c>
      <c r="C11755" s="176">
        <v>37.799999999999997</v>
      </c>
      <c r="D11755" s="282">
        <v>195</v>
      </c>
      <c r="E11755" s="265"/>
    </row>
    <row r="11756" spans="1:5">
      <c r="A11756" s="283">
        <v>30329</v>
      </c>
      <c r="B11756" s="176">
        <v>5397.8</v>
      </c>
      <c r="C11756" s="176">
        <v>30.3</v>
      </c>
      <c r="D11756" s="282">
        <v>139</v>
      </c>
      <c r="E11756" s="265"/>
    </row>
    <row r="11757" spans="1:5">
      <c r="A11757" s="283">
        <v>30331</v>
      </c>
      <c r="B11757" s="176">
        <v>1174.2</v>
      </c>
      <c r="C11757" s="176">
        <v>35.200000000000003</v>
      </c>
      <c r="D11757" s="282">
        <v>166</v>
      </c>
      <c r="E11757" s="265"/>
    </row>
    <row r="11758" spans="1:5">
      <c r="A11758" s="283">
        <v>30332</v>
      </c>
      <c r="B11758" s="176">
        <v>9569.4</v>
      </c>
      <c r="C11758" s="176">
        <v>21.8</v>
      </c>
      <c r="D11758" s="282">
        <v>128</v>
      </c>
      <c r="E11758" s="265"/>
    </row>
    <row r="11759" spans="1:5">
      <c r="A11759" s="283">
        <v>30333</v>
      </c>
      <c r="B11759" s="176">
        <v>0</v>
      </c>
      <c r="C11759" s="176">
        <v>0</v>
      </c>
      <c r="D11759" s="282">
        <v>87</v>
      </c>
      <c r="E11759" s="265"/>
    </row>
    <row r="11760" spans="1:5">
      <c r="A11760" s="283">
        <v>30334</v>
      </c>
      <c r="B11760" s="176">
        <v>0</v>
      </c>
      <c r="C11760" s="176">
        <v>0</v>
      </c>
      <c r="D11760" s="282">
        <v>87</v>
      </c>
      <c r="E11760" s="265"/>
    </row>
    <row r="11761" spans="1:5">
      <c r="A11761" s="283">
        <v>30336</v>
      </c>
      <c r="B11761" s="176">
        <v>562.4</v>
      </c>
      <c r="C11761" s="176">
        <v>36.1</v>
      </c>
      <c r="D11761" s="282">
        <v>113</v>
      </c>
      <c r="E11761" s="265"/>
    </row>
    <row r="11762" spans="1:5">
      <c r="A11762" s="283">
        <v>30337</v>
      </c>
      <c r="B11762" s="176">
        <v>1824.1</v>
      </c>
      <c r="C11762" s="176">
        <v>33</v>
      </c>
      <c r="D11762" s="282">
        <v>122</v>
      </c>
      <c r="E11762" s="265"/>
    </row>
    <row r="11763" spans="1:5">
      <c r="A11763" s="283">
        <v>30338</v>
      </c>
      <c r="B11763" s="176">
        <v>3157</v>
      </c>
      <c r="C11763" s="176">
        <v>37.4</v>
      </c>
      <c r="D11763" s="282">
        <v>139</v>
      </c>
      <c r="E11763" s="265"/>
    </row>
    <row r="11764" spans="1:5">
      <c r="A11764" s="283">
        <v>30339</v>
      </c>
      <c r="B11764" s="176">
        <v>2462.3000000000002</v>
      </c>
      <c r="C11764" s="176">
        <v>32.6</v>
      </c>
      <c r="D11764" s="282">
        <v>179</v>
      </c>
      <c r="E11764" s="265"/>
    </row>
    <row r="11765" spans="1:5">
      <c r="A11765" s="283">
        <v>30340</v>
      </c>
      <c r="B11765" s="176">
        <v>3423.7</v>
      </c>
      <c r="C11765" s="176">
        <v>31.3</v>
      </c>
      <c r="D11765" s="282">
        <v>142</v>
      </c>
      <c r="E11765" s="265"/>
    </row>
    <row r="11766" spans="1:5">
      <c r="A11766" s="283">
        <v>30341</v>
      </c>
      <c r="B11766" s="176">
        <v>3285.6</v>
      </c>
      <c r="C11766" s="176">
        <v>32.4</v>
      </c>
      <c r="D11766" s="282">
        <v>178</v>
      </c>
      <c r="E11766" s="265"/>
    </row>
    <row r="11767" spans="1:5">
      <c r="A11767" s="283">
        <v>30342</v>
      </c>
      <c r="B11767" s="176">
        <v>3063.3</v>
      </c>
      <c r="C11767" s="176">
        <v>33.200000000000003</v>
      </c>
      <c r="D11767" s="282">
        <v>139</v>
      </c>
      <c r="E11767" s="265"/>
    </row>
    <row r="11768" spans="1:5">
      <c r="A11768" s="283">
        <v>30343</v>
      </c>
      <c r="B11768" s="176">
        <v>8824.7999999999993</v>
      </c>
      <c r="C11768" s="176">
        <v>29.2</v>
      </c>
      <c r="D11768" s="282">
        <v>87</v>
      </c>
      <c r="E11768" s="265"/>
    </row>
    <row r="11769" spans="1:5">
      <c r="A11769" s="283">
        <v>30344</v>
      </c>
      <c r="B11769" s="176">
        <v>2752</v>
      </c>
      <c r="C11769" s="176">
        <v>33.299999999999997</v>
      </c>
      <c r="D11769" s="282">
        <v>170</v>
      </c>
      <c r="E11769" s="265"/>
    </row>
    <row r="11770" spans="1:5">
      <c r="A11770" s="283">
        <v>30345</v>
      </c>
      <c r="B11770" s="176">
        <v>3153.6</v>
      </c>
      <c r="C11770" s="176">
        <v>35.1</v>
      </c>
      <c r="D11770" s="282">
        <v>184</v>
      </c>
      <c r="E11770" s="265"/>
    </row>
    <row r="11771" spans="1:5">
      <c r="A11771" s="283">
        <v>30346</v>
      </c>
      <c r="B11771" s="176">
        <v>6436.7</v>
      </c>
      <c r="C11771" s="176">
        <v>32.1</v>
      </c>
      <c r="D11771" s="282">
        <v>142</v>
      </c>
      <c r="E11771" s="265"/>
    </row>
    <row r="11772" spans="1:5">
      <c r="A11772" s="283">
        <v>30348</v>
      </c>
      <c r="B11772" s="176">
        <v>6635.4</v>
      </c>
      <c r="C11772" s="176">
        <v>70.599999999999994</v>
      </c>
      <c r="D11772" s="282">
        <v>87</v>
      </c>
      <c r="E11772" s="265"/>
    </row>
    <row r="11773" spans="1:5">
      <c r="A11773" s="283">
        <v>30349</v>
      </c>
      <c r="B11773" s="176">
        <v>1320</v>
      </c>
      <c r="C11773" s="176">
        <v>31.3</v>
      </c>
      <c r="D11773" s="282">
        <v>172</v>
      </c>
      <c r="E11773" s="265"/>
    </row>
    <row r="11774" spans="1:5">
      <c r="A11774" s="283">
        <v>30350</v>
      </c>
      <c r="B11774" s="176">
        <v>2742.7</v>
      </c>
      <c r="C11774" s="176">
        <v>33.700000000000003</v>
      </c>
      <c r="D11774" s="282">
        <v>174</v>
      </c>
      <c r="E11774" s="265"/>
    </row>
    <row r="11775" spans="1:5">
      <c r="A11775" s="283">
        <v>30353</v>
      </c>
      <c r="B11775" s="176">
        <v>4065</v>
      </c>
      <c r="C11775" s="176">
        <v>40</v>
      </c>
      <c r="D11775" s="282">
        <v>87</v>
      </c>
      <c r="E11775" s="265"/>
    </row>
    <row r="11776" spans="1:5">
      <c r="A11776" s="283">
        <v>30354</v>
      </c>
      <c r="B11776" s="176">
        <v>1663.7</v>
      </c>
      <c r="C11776" s="176">
        <v>31.9</v>
      </c>
      <c r="D11776" s="282">
        <v>165</v>
      </c>
      <c r="E11776" s="265"/>
    </row>
    <row r="11777" spans="1:5">
      <c r="A11777" s="283">
        <v>30355</v>
      </c>
      <c r="B11777" s="176">
        <v>0</v>
      </c>
      <c r="C11777" s="176">
        <v>0</v>
      </c>
      <c r="D11777" s="282">
        <v>87</v>
      </c>
      <c r="E11777" s="265"/>
    </row>
    <row r="11778" spans="1:5">
      <c r="A11778" s="283">
        <v>30356</v>
      </c>
      <c r="B11778" s="176">
        <v>0</v>
      </c>
      <c r="C11778" s="176">
        <v>0</v>
      </c>
      <c r="D11778" s="282">
        <v>87</v>
      </c>
      <c r="E11778" s="265"/>
    </row>
    <row r="11779" spans="1:5">
      <c r="A11779" s="283">
        <v>30357</v>
      </c>
      <c r="B11779" s="176">
        <v>0</v>
      </c>
      <c r="C11779" s="176">
        <v>0</v>
      </c>
      <c r="D11779" s="282">
        <v>87</v>
      </c>
      <c r="E11779" s="265"/>
    </row>
    <row r="11780" spans="1:5">
      <c r="A11780" s="283">
        <v>30358</v>
      </c>
      <c r="B11780" s="176">
        <v>0</v>
      </c>
      <c r="C11780" s="176">
        <v>0</v>
      </c>
      <c r="D11780" s="282">
        <v>87</v>
      </c>
      <c r="E11780" s="265"/>
    </row>
    <row r="11781" spans="1:5">
      <c r="A11781" s="283">
        <v>30359</v>
      </c>
      <c r="B11781" s="176">
        <v>0</v>
      </c>
      <c r="C11781" s="176">
        <v>0</v>
      </c>
      <c r="D11781" s="282">
        <v>87</v>
      </c>
      <c r="E11781" s="265"/>
    </row>
    <row r="11782" spans="1:5">
      <c r="A11782" s="283">
        <v>30360</v>
      </c>
      <c r="B11782" s="176">
        <v>2914</v>
      </c>
      <c r="C11782" s="176">
        <v>32.4</v>
      </c>
      <c r="D11782" s="282">
        <v>131</v>
      </c>
      <c r="E11782" s="265"/>
    </row>
    <row r="11783" spans="1:5">
      <c r="A11783" s="283">
        <v>30361</v>
      </c>
      <c r="B11783" s="176">
        <v>0</v>
      </c>
      <c r="C11783" s="176">
        <v>0</v>
      </c>
      <c r="D11783" s="282">
        <v>87</v>
      </c>
      <c r="E11783" s="265"/>
    </row>
    <row r="11784" spans="1:5">
      <c r="A11784" s="283">
        <v>30362</v>
      </c>
      <c r="B11784" s="176">
        <v>2699.4</v>
      </c>
      <c r="C11784" s="176">
        <v>29.8</v>
      </c>
      <c r="D11784" s="282">
        <v>87</v>
      </c>
      <c r="E11784" s="265"/>
    </row>
    <row r="11785" spans="1:5">
      <c r="A11785" s="283">
        <v>30363</v>
      </c>
      <c r="B11785" s="176">
        <v>6689.6</v>
      </c>
      <c r="C11785" s="176">
        <v>27</v>
      </c>
      <c r="D11785" s="282">
        <v>87</v>
      </c>
      <c r="E11785" s="265"/>
    </row>
    <row r="11786" spans="1:5">
      <c r="A11786" s="283">
        <v>30364</v>
      </c>
      <c r="B11786" s="176">
        <v>0</v>
      </c>
      <c r="C11786" s="176">
        <v>0</v>
      </c>
      <c r="D11786" s="282">
        <v>87</v>
      </c>
      <c r="E11786" s="265"/>
    </row>
    <row r="11787" spans="1:5">
      <c r="A11787" s="283">
        <v>30366</v>
      </c>
      <c r="B11787" s="176">
        <v>0</v>
      </c>
      <c r="C11787" s="176">
        <v>0</v>
      </c>
      <c r="D11787" s="282">
        <v>87</v>
      </c>
      <c r="E11787" s="265"/>
    </row>
    <row r="11788" spans="1:5">
      <c r="A11788" s="283">
        <v>30370</v>
      </c>
      <c r="B11788" s="176">
        <v>0</v>
      </c>
      <c r="C11788" s="176">
        <v>0</v>
      </c>
      <c r="D11788" s="282">
        <v>87</v>
      </c>
      <c r="E11788" s="265"/>
    </row>
    <row r="11789" spans="1:5">
      <c r="A11789" s="283">
        <v>30371</v>
      </c>
      <c r="B11789" s="176">
        <v>0</v>
      </c>
      <c r="C11789" s="176">
        <v>0</v>
      </c>
      <c r="D11789" s="282">
        <v>87</v>
      </c>
      <c r="E11789" s="265"/>
    </row>
    <row r="11790" spans="1:5">
      <c r="A11790" s="283">
        <v>30374</v>
      </c>
      <c r="B11790" s="176">
        <v>7377.4</v>
      </c>
      <c r="C11790" s="176">
        <v>21.5</v>
      </c>
      <c r="D11790" s="282">
        <v>87</v>
      </c>
      <c r="E11790" s="265"/>
    </row>
    <row r="11791" spans="1:5">
      <c r="A11791" s="283">
        <v>30375</v>
      </c>
      <c r="B11791" s="176">
        <v>0</v>
      </c>
      <c r="C11791" s="176">
        <v>0</v>
      </c>
      <c r="D11791" s="282">
        <v>87</v>
      </c>
      <c r="E11791" s="265"/>
    </row>
    <row r="11792" spans="1:5">
      <c r="A11792" s="283">
        <v>30377</v>
      </c>
      <c r="B11792" s="176">
        <v>8670.7999999999993</v>
      </c>
      <c r="C11792" s="176">
        <v>21.7</v>
      </c>
      <c r="D11792" s="282">
        <v>87</v>
      </c>
      <c r="E11792" s="265"/>
    </row>
    <row r="11793" spans="1:5">
      <c r="A11793" s="283">
        <v>30378</v>
      </c>
      <c r="B11793" s="176">
        <v>0</v>
      </c>
      <c r="C11793" s="176">
        <v>0</v>
      </c>
      <c r="D11793" s="282">
        <v>87</v>
      </c>
      <c r="E11793" s="265"/>
    </row>
    <row r="11794" spans="1:5">
      <c r="A11794" s="283">
        <v>30380</v>
      </c>
      <c r="B11794" s="176">
        <v>0</v>
      </c>
      <c r="C11794" s="176">
        <v>0</v>
      </c>
      <c r="D11794" s="282">
        <v>87</v>
      </c>
      <c r="E11794" s="265"/>
    </row>
    <row r="11795" spans="1:5">
      <c r="A11795" s="283">
        <v>30392</v>
      </c>
      <c r="B11795" s="176">
        <v>0</v>
      </c>
      <c r="C11795" s="176">
        <v>0</v>
      </c>
      <c r="D11795" s="282">
        <v>87</v>
      </c>
      <c r="E11795" s="265"/>
    </row>
    <row r="11796" spans="1:5">
      <c r="A11796" s="283">
        <v>30396</v>
      </c>
      <c r="B11796" s="176">
        <v>0</v>
      </c>
      <c r="C11796" s="176">
        <v>0</v>
      </c>
      <c r="D11796" s="282">
        <v>87</v>
      </c>
      <c r="E11796" s="265"/>
    </row>
    <row r="11797" spans="1:5">
      <c r="A11797" s="283">
        <v>30401</v>
      </c>
      <c r="B11797" s="176">
        <v>51.7</v>
      </c>
      <c r="C11797" s="176">
        <v>36</v>
      </c>
      <c r="D11797" s="282">
        <v>93</v>
      </c>
      <c r="E11797" s="265"/>
    </row>
    <row r="11798" spans="1:5">
      <c r="A11798" s="283">
        <v>30410</v>
      </c>
      <c r="B11798" s="176">
        <v>48.2</v>
      </c>
      <c r="C11798" s="176">
        <v>36.5</v>
      </c>
      <c r="D11798" s="282">
        <v>87</v>
      </c>
      <c r="E11798" s="265"/>
    </row>
    <row r="11799" spans="1:5">
      <c r="A11799" s="283">
        <v>30411</v>
      </c>
      <c r="B11799" s="176">
        <v>34.799999999999997</v>
      </c>
      <c r="C11799" s="176">
        <v>36.9</v>
      </c>
      <c r="D11799" s="282">
        <v>87</v>
      </c>
      <c r="E11799" s="265"/>
    </row>
    <row r="11800" spans="1:5">
      <c r="A11800" s="283">
        <v>30412</v>
      </c>
      <c r="B11800" s="176">
        <v>37.5</v>
      </c>
      <c r="C11800" s="176">
        <v>39.1</v>
      </c>
      <c r="D11800" s="282">
        <v>87</v>
      </c>
      <c r="E11800" s="265"/>
    </row>
    <row r="11801" spans="1:5">
      <c r="A11801" s="283">
        <v>30413</v>
      </c>
      <c r="B11801" s="176">
        <v>16.7</v>
      </c>
      <c r="C11801" s="176">
        <v>41</v>
      </c>
      <c r="D11801" s="282">
        <v>87</v>
      </c>
      <c r="E11801" s="265"/>
    </row>
    <row r="11802" spans="1:5">
      <c r="A11802" s="283">
        <v>30414</v>
      </c>
      <c r="B11802" s="176">
        <v>849.3</v>
      </c>
      <c r="C11802" s="176">
        <v>35</v>
      </c>
      <c r="D11802" s="282">
        <v>116</v>
      </c>
      <c r="E11802" s="265"/>
    </row>
    <row r="11803" spans="1:5">
      <c r="A11803" s="283">
        <v>30415</v>
      </c>
      <c r="B11803" s="176">
        <v>49.9</v>
      </c>
      <c r="C11803" s="176">
        <v>36.1</v>
      </c>
      <c r="D11803" s="282">
        <v>87</v>
      </c>
      <c r="E11803" s="265"/>
    </row>
    <row r="11804" spans="1:5">
      <c r="A11804" s="283">
        <v>30417</v>
      </c>
      <c r="B11804" s="176">
        <v>53.3</v>
      </c>
      <c r="C11804" s="176">
        <v>36.4</v>
      </c>
      <c r="D11804" s="282">
        <v>94</v>
      </c>
      <c r="E11804" s="265"/>
    </row>
    <row r="11805" spans="1:5">
      <c r="A11805" s="283">
        <v>30420</v>
      </c>
      <c r="B11805" s="176">
        <v>31.5</v>
      </c>
      <c r="C11805" s="176">
        <v>40.200000000000003</v>
      </c>
      <c r="D11805" s="282">
        <v>87</v>
      </c>
      <c r="E11805" s="265"/>
    </row>
    <row r="11806" spans="1:5">
      <c r="A11806" s="283">
        <v>30421</v>
      </c>
      <c r="B11806" s="176">
        <v>42.5</v>
      </c>
      <c r="C11806" s="176">
        <v>36</v>
      </c>
      <c r="D11806" s="282">
        <v>87</v>
      </c>
      <c r="E11806" s="265"/>
    </row>
    <row r="11807" spans="1:5">
      <c r="A11807" s="283">
        <v>30423</v>
      </c>
      <c r="B11807" s="176">
        <v>0</v>
      </c>
      <c r="C11807" s="176">
        <v>0</v>
      </c>
      <c r="D11807" s="282">
        <v>87</v>
      </c>
      <c r="E11807" s="265"/>
    </row>
    <row r="11808" spans="1:5">
      <c r="A11808" s="283">
        <v>30424</v>
      </c>
      <c r="B11808" s="176">
        <v>0</v>
      </c>
      <c r="C11808" s="176">
        <v>0</v>
      </c>
      <c r="D11808" s="282">
        <v>87</v>
      </c>
      <c r="E11808" s="265"/>
    </row>
    <row r="11809" spans="1:5">
      <c r="A11809" s="283">
        <v>30425</v>
      </c>
      <c r="B11809" s="176">
        <v>17.899999999999999</v>
      </c>
      <c r="C11809" s="176">
        <v>39.1</v>
      </c>
      <c r="D11809" s="282">
        <v>96</v>
      </c>
      <c r="E11809" s="265"/>
    </row>
    <row r="11810" spans="1:5">
      <c r="A11810" s="283">
        <v>30426</v>
      </c>
      <c r="B11810" s="176">
        <v>10.3</v>
      </c>
      <c r="C11810" s="176">
        <v>39.299999999999997</v>
      </c>
      <c r="D11810" s="282">
        <v>87</v>
      </c>
      <c r="E11810" s="265"/>
    </row>
    <row r="11811" spans="1:5">
      <c r="A11811" s="283">
        <v>30427</v>
      </c>
      <c r="B11811" s="176">
        <v>49.4</v>
      </c>
      <c r="C11811" s="176">
        <v>35.5</v>
      </c>
      <c r="D11811" s="282">
        <v>108</v>
      </c>
      <c r="E11811" s="265"/>
    </row>
    <row r="11812" spans="1:5">
      <c r="A11812" s="283">
        <v>30428</v>
      </c>
      <c r="B11812" s="176">
        <v>17.3</v>
      </c>
      <c r="C11812" s="176">
        <v>39.6</v>
      </c>
      <c r="D11812" s="282">
        <v>87</v>
      </c>
      <c r="E11812" s="265"/>
    </row>
    <row r="11813" spans="1:5">
      <c r="A11813" s="283">
        <v>30429</v>
      </c>
      <c r="B11813" s="176">
        <v>827.3</v>
      </c>
      <c r="C11813" s="176">
        <v>34.200000000000003</v>
      </c>
      <c r="D11813" s="282">
        <v>87</v>
      </c>
      <c r="E11813" s="265"/>
    </row>
    <row r="11814" spans="1:5">
      <c r="A11814" s="283">
        <v>30434</v>
      </c>
      <c r="B11814" s="176">
        <v>30.7</v>
      </c>
      <c r="C11814" s="176">
        <v>37.799999999999997</v>
      </c>
      <c r="D11814" s="282">
        <v>113</v>
      </c>
      <c r="E11814" s="265"/>
    </row>
    <row r="11815" spans="1:5">
      <c r="A11815" s="283">
        <v>30436</v>
      </c>
      <c r="B11815" s="176">
        <v>46.2</v>
      </c>
      <c r="C11815" s="176">
        <v>34.4</v>
      </c>
      <c r="D11815" s="282">
        <v>110</v>
      </c>
      <c r="E11815" s="265"/>
    </row>
    <row r="11816" spans="1:5">
      <c r="A11816" s="283">
        <v>30438</v>
      </c>
      <c r="B11816" s="176">
        <v>41</v>
      </c>
      <c r="C11816" s="176">
        <v>34.700000000000003</v>
      </c>
      <c r="D11816" s="282">
        <v>87</v>
      </c>
      <c r="E11816" s="265"/>
    </row>
    <row r="11817" spans="1:5">
      <c r="A11817" s="283">
        <v>30439</v>
      </c>
      <c r="B11817" s="176">
        <v>47.4</v>
      </c>
      <c r="C11817" s="176">
        <v>37.5</v>
      </c>
      <c r="D11817" s="282">
        <v>94</v>
      </c>
      <c r="E11817" s="265"/>
    </row>
    <row r="11818" spans="1:5">
      <c r="A11818" s="283">
        <v>30441</v>
      </c>
      <c r="B11818" s="176">
        <v>10</v>
      </c>
      <c r="C11818" s="176">
        <v>41.1</v>
      </c>
      <c r="D11818" s="282">
        <v>87</v>
      </c>
      <c r="E11818" s="265"/>
    </row>
    <row r="11819" spans="1:5">
      <c r="A11819" s="283">
        <v>30442</v>
      </c>
      <c r="B11819" s="176">
        <v>23.7</v>
      </c>
      <c r="C11819" s="176">
        <v>38.1</v>
      </c>
      <c r="D11819" s="282">
        <v>87</v>
      </c>
      <c r="E11819" s="265"/>
    </row>
    <row r="11820" spans="1:5">
      <c r="A11820" s="283">
        <v>30445</v>
      </c>
      <c r="B11820" s="176">
        <v>43.8</v>
      </c>
      <c r="C11820" s="176">
        <v>34.4</v>
      </c>
      <c r="D11820" s="282">
        <v>95</v>
      </c>
      <c r="E11820" s="265"/>
    </row>
    <row r="11821" spans="1:5">
      <c r="A11821" s="283">
        <v>30446</v>
      </c>
      <c r="B11821" s="176">
        <v>21.1</v>
      </c>
      <c r="C11821" s="176">
        <v>39.9</v>
      </c>
      <c r="D11821" s="282">
        <v>97</v>
      </c>
      <c r="E11821" s="265"/>
    </row>
    <row r="11822" spans="1:5">
      <c r="A11822" s="283">
        <v>30448</v>
      </c>
      <c r="B11822" s="176">
        <v>186.7</v>
      </c>
      <c r="C11822" s="176">
        <v>34.200000000000003</v>
      </c>
      <c r="D11822" s="282">
        <v>87</v>
      </c>
      <c r="E11822" s="265"/>
    </row>
    <row r="11823" spans="1:5">
      <c r="A11823" s="283">
        <v>30449</v>
      </c>
      <c r="B11823" s="176">
        <v>0</v>
      </c>
      <c r="C11823" s="176">
        <v>0</v>
      </c>
      <c r="D11823" s="282">
        <v>87</v>
      </c>
      <c r="E11823" s="265"/>
    </row>
    <row r="11824" spans="1:5">
      <c r="A11824" s="283">
        <v>30450</v>
      </c>
      <c r="B11824" s="176">
        <v>42.6</v>
      </c>
      <c r="C11824" s="176">
        <v>36.9</v>
      </c>
      <c r="D11824" s="282">
        <v>87</v>
      </c>
      <c r="E11824" s="265"/>
    </row>
    <row r="11825" spans="1:5">
      <c r="A11825" s="283">
        <v>30451</v>
      </c>
      <c r="B11825" s="176">
        <v>0</v>
      </c>
      <c r="C11825" s="176">
        <v>0</v>
      </c>
      <c r="D11825" s="282">
        <v>87</v>
      </c>
      <c r="E11825" s="265"/>
    </row>
    <row r="11826" spans="1:5">
      <c r="A11826" s="283">
        <v>30452</v>
      </c>
      <c r="B11826" s="176">
        <v>42.2</v>
      </c>
      <c r="C11826" s="176">
        <v>36.6</v>
      </c>
      <c r="D11826" s="282">
        <v>87</v>
      </c>
      <c r="E11826" s="265"/>
    </row>
    <row r="11827" spans="1:5">
      <c r="A11827" s="283">
        <v>30453</v>
      </c>
      <c r="B11827" s="176">
        <v>70.900000000000006</v>
      </c>
      <c r="C11827" s="176">
        <v>36</v>
      </c>
      <c r="D11827" s="282">
        <v>95</v>
      </c>
      <c r="E11827" s="265"/>
    </row>
    <row r="11828" spans="1:5">
      <c r="A11828" s="283">
        <v>30454</v>
      </c>
      <c r="B11828" s="176">
        <v>20.3</v>
      </c>
      <c r="C11828" s="176">
        <v>40.5</v>
      </c>
      <c r="D11828" s="282">
        <v>87</v>
      </c>
      <c r="E11828" s="265"/>
    </row>
    <row r="11829" spans="1:5">
      <c r="A11829" s="283">
        <v>30455</v>
      </c>
      <c r="B11829" s="176">
        <v>16.3</v>
      </c>
      <c r="C11829" s="176">
        <v>41.9</v>
      </c>
      <c r="D11829" s="282">
        <v>87</v>
      </c>
      <c r="E11829" s="265"/>
    </row>
    <row r="11830" spans="1:5">
      <c r="A11830" s="283">
        <v>30456</v>
      </c>
      <c r="B11830" s="176">
        <v>27.5</v>
      </c>
      <c r="C11830" s="176">
        <v>36.299999999999997</v>
      </c>
      <c r="D11830" s="282">
        <v>87</v>
      </c>
      <c r="E11830" s="265"/>
    </row>
    <row r="11831" spans="1:5">
      <c r="A11831" s="283">
        <v>30457</v>
      </c>
      <c r="B11831" s="176">
        <v>41.1</v>
      </c>
      <c r="C11831" s="176">
        <v>36.299999999999997</v>
      </c>
      <c r="D11831" s="282">
        <v>95</v>
      </c>
      <c r="E11831" s="265"/>
    </row>
    <row r="11832" spans="1:5">
      <c r="A11832" s="283">
        <v>30458</v>
      </c>
      <c r="B11832" s="176">
        <v>241.5</v>
      </c>
      <c r="C11832" s="176">
        <v>23.7</v>
      </c>
      <c r="D11832" s="282">
        <v>127</v>
      </c>
      <c r="E11832" s="265"/>
    </row>
    <row r="11833" spans="1:5">
      <c r="A11833" s="283">
        <v>30459</v>
      </c>
      <c r="B11833" s="176">
        <v>2133.1</v>
      </c>
      <c r="C11833" s="176">
        <v>36.9</v>
      </c>
      <c r="D11833" s="282">
        <v>87</v>
      </c>
      <c r="E11833" s="265"/>
    </row>
    <row r="11834" spans="1:5">
      <c r="A11834" s="283">
        <v>30460</v>
      </c>
      <c r="B11834" s="176">
        <v>0</v>
      </c>
      <c r="C11834" s="176">
        <v>0</v>
      </c>
      <c r="D11834" s="282">
        <v>87</v>
      </c>
      <c r="E11834" s="265"/>
    </row>
    <row r="11835" spans="1:5">
      <c r="A11835" s="283">
        <v>30461</v>
      </c>
      <c r="B11835" s="176">
        <v>88</v>
      </c>
      <c r="C11835" s="176">
        <v>35</v>
      </c>
      <c r="D11835" s="282">
        <v>87</v>
      </c>
      <c r="E11835" s="265"/>
    </row>
    <row r="11836" spans="1:5">
      <c r="A11836" s="283">
        <v>30464</v>
      </c>
      <c r="B11836" s="176">
        <v>21.4</v>
      </c>
      <c r="C11836" s="176">
        <v>34.5</v>
      </c>
      <c r="D11836" s="282">
        <v>116</v>
      </c>
      <c r="E11836" s="265"/>
    </row>
    <row r="11837" spans="1:5">
      <c r="A11837" s="283">
        <v>30467</v>
      </c>
      <c r="B11837" s="176">
        <v>23.6</v>
      </c>
      <c r="C11837" s="176">
        <v>39</v>
      </c>
      <c r="D11837" s="282">
        <v>87</v>
      </c>
      <c r="E11837" s="265"/>
    </row>
    <row r="11838" spans="1:5">
      <c r="A11838" s="283">
        <v>30470</v>
      </c>
      <c r="B11838" s="176">
        <v>21.3</v>
      </c>
      <c r="C11838" s="176">
        <v>40.700000000000003</v>
      </c>
      <c r="D11838" s="282">
        <v>87</v>
      </c>
      <c r="E11838" s="265"/>
    </row>
    <row r="11839" spans="1:5">
      <c r="A11839" s="283">
        <v>30471</v>
      </c>
      <c r="B11839" s="176">
        <v>30.7</v>
      </c>
      <c r="C11839" s="176">
        <v>37.200000000000003</v>
      </c>
      <c r="D11839" s="282">
        <v>87</v>
      </c>
      <c r="E11839" s="265"/>
    </row>
    <row r="11840" spans="1:5">
      <c r="A11840" s="283">
        <v>30473</v>
      </c>
      <c r="B11840" s="176">
        <v>27.5</v>
      </c>
      <c r="C11840" s="176">
        <v>38.4</v>
      </c>
      <c r="D11840" s="282">
        <v>87</v>
      </c>
      <c r="E11840" s="265"/>
    </row>
    <row r="11841" spans="1:5">
      <c r="A11841" s="283">
        <v>30474</v>
      </c>
      <c r="B11841" s="176">
        <v>108.6</v>
      </c>
      <c r="C11841" s="176">
        <v>37.6</v>
      </c>
      <c r="D11841" s="282">
        <v>120</v>
      </c>
      <c r="E11841" s="265"/>
    </row>
    <row r="11842" spans="1:5">
      <c r="A11842" s="283">
        <v>30475</v>
      </c>
      <c r="B11842" s="176">
        <v>1310.5999999999999</v>
      </c>
      <c r="C11842" s="176">
        <v>34.9</v>
      </c>
      <c r="D11842" s="282">
        <v>87</v>
      </c>
      <c r="E11842" s="265"/>
    </row>
    <row r="11843" spans="1:5">
      <c r="A11843" s="283">
        <v>30477</v>
      </c>
      <c r="B11843" s="176">
        <v>33</v>
      </c>
      <c r="C11843" s="176">
        <v>39.700000000000003</v>
      </c>
      <c r="D11843" s="282">
        <v>87</v>
      </c>
      <c r="E11843" s="265"/>
    </row>
    <row r="11844" spans="1:5">
      <c r="A11844" s="283">
        <v>30501</v>
      </c>
      <c r="B11844" s="176">
        <v>1190</v>
      </c>
      <c r="C11844" s="176">
        <v>30.7</v>
      </c>
      <c r="D11844" s="282">
        <v>178</v>
      </c>
      <c r="E11844" s="265"/>
    </row>
    <row r="11845" spans="1:5">
      <c r="A11845" s="283">
        <v>30502</v>
      </c>
      <c r="B11845" s="176">
        <v>0</v>
      </c>
      <c r="C11845" s="176">
        <v>0</v>
      </c>
      <c r="D11845" s="282">
        <v>87</v>
      </c>
      <c r="E11845" s="265"/>
    </row>
    <row r="11846" spans="1:5">
      <c r="A11846" s="283">
        <v>30503</v>
      </c>
      <c r="B11846" s="176">
        <v>0</v>
      </c>
      <c r="C11846" s="176">
        <v>0</v>
      </c>
      <c r="D11846" s="282">
        <v>87</v>
      </c>
      <c r="E11846" s="265"/>
    </row>
    <row r="11847" spans="1:5">
      <c r="A11847" s="283">
        <v>30504</v>
      </c>
      <c r="B11847" s="176">
        <v>1253.5999999999999</v>
      </c>
      <c r="C11847" s="176">
        <v>29.2</v>
      </c>
      <c r="D11847" s="282">
        <v>122</v>
      </c>
      <c r="E11847" s="265"/>
    </row>
    <row r="11848" spans="1:5">
      <c r="A11848" s="283">
        <v>30506</v>
      </c>
      <c r="B11848" s="176">
        <v>410.1</v>
      </c>
      <c r="C11848" s="176">
        <v>39</v>
      </c>
      <c r="D11848" s="282">
        <v>119</v>
      </c>
      <c r="E11848" s="265"/>
    </row>
    <row r="11849" spans="1:5">
      <c r="A11849" s="283">
        <v>30507</v>
      </c>
      <c r="B11849" s="176">
        <v>386.4</v>
      </c>
      <c r="C11849" s="176">
        <v>31.2</v>
      </c>
      <c r="D11849" s="282">
        <v>87</v>
      </c>
      <c r="E11849" s="265"/>
    </row>
    <row r="11850" spans="1:5">
      <c r="A11850" s="283">
        <v>30510</v>
      </c>
      <c r="B11850" s="176">
        <v>207.6</v>
      </c>
      <c r="C11850" s="176">
        <v>36.799999999999997</v>
      </c>
      <c r="D11850" s="282">
        <v>87</v>
      </c>
      <c r="E11850" s="265"/>
    </row>
    <row r="11851" spans="1:5">
      <c r="A11851" s="283">
        <v>30511</v>
      </c>
      <c r="B11851" s="176">
        <v>100.1</v>
      </c>
      <c r="C11851" s="176">
        <v>37.700000000000003</v>
      </c>
      <c r="D11851" s="282">
        <v>87</v>
      </c>
      <c r="E11851" s="265"/>
    </row>
    <row r="11852" spans="1:5">
      <c r="A11852" s="283">
        <v>30512</v>
      </c>
      <c r="B11852" s="176">
        <v>83.4</v>
      </c>
      <c r="C11852" s="176">
        <v>50.8</v>
      </c>
      <c r="D11852" s="282">
        <v>101</v>
      </c>
      <c r="E11852" s="265"/>
    </row>
    <row r="11853" spans="1:5">
      <c r="A11853" s="283">
        <v>30513</v>
      </c>
      <c r="B11853" s="176">
        <v>64.8</v>
      </c>
      <c r="C11853" s="176">
        <v>47.6</v>
      </c>
      <c r="D11853" s="282">
        <v>95</v>
      </c>
      <c r="E11853" s="265"/>
    </row>
    <row r="11854" spans="1:5">
      <c r="A11854" s="283">
        <v>30514</v>
      </c>
      <c r="B11854" s="176">
        <v>76.400000000000006</v>
      </c>
      <c r="C11854" s="176">
        <v>49.9</v>
      </c>
      <c r="D11854" s="282">
        <v>87</v>
      </c>
      <c r="E11854" s="265"/>
    </row>
    <row r="11855" spans="1:5">
      <c r="A11855" s="283">
        <v>30515</v>
      </c>
      <c r="B11855" s="176">
        <v>0</v>
      </c>
      <c r="C11855" s="176">
        <v>0</v>
      </c>
      <c r="D11855" s="282">
        <v>87</v>
      </c>
      <c r="E11855" s="265"/>
    </row>
    <row r="11856" spans="1:5">
      <c r="A11856" s="283">
        <v>30516</v>
      </c>
      <c r="B11856" s="176">
        <v>92.6</v>
      </c>
      <c r="C11856" s="176">
        <v>39</v>
      </c>
      <c r="D11856" s="282">
        <v>87</v>
      </c>
      <c r="E11856" s="265"/>
    </row>
    <row r="11857" spans="1:5">
      <c r="A11857" s="283">
        <v>30517</v>
      </c>
      <c r="B11857" s="176">
        <v>373.9</v>
      </c>
      <c r="C11857" s="176">
        <v>35.700000000000003</v>
      </c>
      <c r="D11857" s="282">
        <v>129</v>
      </c>
      <c r="E11857" s="265"/>
    </row>
    <row r="11858" spans="1:5">
      <c r="A11858" s="283">
        <v>30518</v>
      </c>
      <c r="B11858" s="176">
        <v>1131.8</v>
      </c>
      <c r="C11858" s="176">
        <v>34.9</v>
      </c>
      <c r="D11858" s="282">
        <v>131</v>
      </c>
      <c r="E11858" s="265"/>
    </row>
    <row r="11859" spans="1:5">
      <c r="A11859" s="283">
        <v>30519</v>
      </c>
      <c r="B11859" s="176">
        <v>1233.9000000000001</v>
      </c>
      <c r="C11859" s="176">
        <v>35</v>
      </c>
      <c r="D11859" s="282">
        <v>137</v>
      </c>
      <c r="E11859" s="265"/>
    </row>
    <row r="11860" spans="1:5">
      <c r="A11860" s="283">
        <v>30520</v>
      </c>
      <c r="B11860" s="176">
        <v>84.9</v>
      </c>
      <c r="C11860" s="176">
        <v>40</v>
      </c>
      <c r="D11860" s="282">
        <v>87</v>
      </c>
      <c r="E11860" s="265"/>
    </row>
    <row r="11861" spans="1:5">
      <c r="A11861" s="283">
        <v>30521</v>
      </c>
      <c r="B11861" s="176">
        <v>56.9</v>
      </c>
      <c r="C11861" s="176">
        <v>41</v>
      </c>
      <c r="D11861" s="282">
        <v>87</v>
      </c>
      <c r="E11861" s="265"/>
    </row>
    <row r="11862" spans="1:5">
      <c r="A11862" s="283">
        <v>30522</v>
      </c>
      <c r="B11862" s="176">
        <v>27.8</v>
      </c>
      <c r="C11862" s="176">
        <v>51.3</v>
      </c>
      <c r="D11862" s="282">
        <v>87</v>
      </c>
      <c r="E11862" s="265"/>
    </row>
    <row r="11863" spans="1:5">
      <c r="A11863" s="283">
        <v>30523</v>
      </c>
      <c r="B11863" s="176">
        <v>71.599999999999994</v>
      </c>
      <c r="C11863" s="176">
        <v>45.2</v>
      </c>
      <c r="D11863" s="282">
        <v>122</v>
      </c>
      <c r="E11863" s="265"/>
    </row>
    <row r="11864" spans="1:5">
      <c r="A11864" s="283">
        <v>30525</v>
      </c>
      <c r="B11864" s="176">
        <v>39.6</v>
      </c>
      <c r="C11864" s="176">
        <v>44.7</v>
      </c>
      <c r="D11864" s="282">
        <v>112</v>
      </c>
      <c r="E11864" s="265"/>
    </row>
    <row r="11865" spans="1:5">
      <c r="A11865" s="283">
        <v>30527</v>
      </c>
      <c r="B11865" s="176">
        <v>150.80000000000001</v>
      </c>
      <c r="C11865" s="176">
        <v>41.1</v>
      </c>
      <c r="D11865" s="282">
        <v>118</v>
      </c>
      <c r="E11865" s="265"/>
    </row>
    <row r="11866" spans="1:5">
      <c r="A11866" s="283">
        <v>30528</v>
      </c>
      <c r="B11866" s="176">
        <v>140.1</v>
      </c>
      <c r="C11866" s="176">
        <v>40.5</v>
      </c>
      <c r="D11866" s="282">
        <v>122</v>
      </c>
      <c r="E11866" s="265"/>
    </row>
    <row r="11867" spans="1:5">
      <c r="A11867" s="283">
        <v>30529</v>
      </c>
      <c r="B11867" s="176">
        <v>192.7</v>
      </c>
      <c r="C11867" s="176">
        <v>37.5</v>
      </c>
      <c r="D11867" s="282">
        <v>113</v>
      </c>
      <c r="E11867" s="265"/>
    </row>
    <row r="11868" spans="1:5">
      <c r="A11868" s="283">
        <v>30530</v>
      </c>
      <c r="B11868" s="176">
        <v>84.9</v>
      </c>
      <c r="C11868" s="176">
        <v>37.299999999999997</v>
      </c>
      <c r="D11868" s="282">
        <v>87</v>
      </c>
      <c r="E11868" s="265"/>
    </row>
    <row r="11869" spans="1:5">
      <c r="A11869" s="283">
        <v>30531</v>
      </c>
      <c r="B11869" s="176">
        <v>312.39999999999998</v>
      </c>
      <c r="C11869" s="176">
        <v>34.4</v>
      </c>
      <c r="D11869" s="282">
        <v>125</v>
      </c>
      <c r="E11869" s="265"/>
    </row>
    <row r="11870" spans="1:5">
      <c r="A11870" s="283">
        <v>30533</v>
      </c>
      <c r="B11870" s="176">
        <v>106</v>
      </c>
      <c r="C11870" s="176">
        <v>36</v>
      </c>
      <c r="D11870" s="282">
        <v>123</v>
      </c>
      <c r="E11870" s="265"/>
    </row>
    <row r="11871" spans="1:5">
      <c r="A11871" s="283">
        <v>30534</v>
      </c>
      <c r="B11871" s="176">
        <v>117.6</v>
      </c>
      <c r="C11871" s="176">
        <v>39.299999999999997</v>
      </c>
      <c r="D11871" s="282">
        <v>157</v>
      </c>
      <c r="E11871" s="265"/>
    </row>
    <row r="11872" spans="1:5">
      <c r="A11872" s="283">
        <v>30535</v>
      </c>
      <c r="B11872" s="176">
        <v>225</v>
      </c>
      <c r="C11872" s="176">
        <v>38.5</v>
      </c>
      <c r="D11872" s="282">
        <v>137</v>
      </c>
      <c r="E11872" s="265"/>
    </row>
    <row r="11873" spans="1:5">
      <c r="A11873" s="283">
        <v>30536</v>
      </c>
      <c r="B11873" s="176">
        <v>49.4</v>
      </c>
      <c r="C11873" s="176">
        <v>44.9</v>
      </c>
      <c r="D11873" s="282">
        <v>102</v>
      </c>
      <c r="E11873" s="265"/>
    </row>
    <row r="11874" spans="1:5">
      <c r="A11874" s="283">
        <v>30537</v>
      </c>
      <c r="B11874" s="176">
        <v>42.6</v>
      </c>
      <c r="C11874" s="176">
        <v>45.6</v>
      </c>
      <c r="D11874" s="282">
        <v>87</v>
      </c>
      <c r="E11874" s="265"/>
    </row>
    <row r="11875" spans="1:5">
      <c r="A11875" s="283">
        <v>30538</v>
      </c>
      <c r="B11875" s="176">
        <v>125.4</v>
      </c>
      <c r="C11875" s="176">
        <v>38.700000000000003</v>
      </c>
      <c r="D11875" s="282">
        <v>87</v>
      </c>
      <c r="E11875" s="265"/>
    </row>
    <row r="11876" spans="1:5">
      <c r="A11876" s="283">
        <v>30539</v>
      </c>
      <c r="B11876" s="176">
        <v>53.2</v>
      </c>
      <c r="C11876" s="176">
        <v>47.1</v>
      </c>
      <c r="D11876" s="282">
        <v>87</v>
      </c>
      <c r="E11876" s="265"/>
    </row>
    <row r="11877" spans="1:5">
      <c r="A11877" s="283">
        <v>30540</v>
      </c>
      <c r="B11877" s="176">
        <v>84.6</v>
      </c>
      <c r="C11877" s="176">
        <v>42.1</v>
      </c>
      <c r="D11877" s="282">
        <v>158</v>
      </c>
      <c r="E11877" s="265"/>
    </row>
    <row r="11878" spans="1:5">
      <c r="A11878" s="283">
        <v>30541</v>
      </c>
      <c r="B11878" s="176">
        <v>37.200000000000003</v>
      </c>
      <c r="C11878" s="176">
        <v>47.2</v>
      </c>
      <c r="D11878" s="282">
        <v>96</v>
      </c>
      <c r="E11878" s="265"/>
    </row>
    <row r="11879" spans="1:5">
      <c r="A11879" s="283">
        <v>30542</v>
      </c>
      <c r="B11879" s="176">
        <v>718.4</v>
      </c>
      <c r="C11879" s="176">
        <v>36.700000000000003</v>
      </c>
      <c r="D11879" s="282">
        <v>122</v>
      </c>
      <c r="E11879" s="265"/>
    </row>
    <row r="11880" spans="1:5">
      <c r="A11880" s="283">
        <v>30543</v>
      </c>
      <c r="B11880" s="176">
        <v>132.6</v>
      </c>
      <c r="C11880" s="176">
        <v>35.200000000000003</v>
      </c>
      <c r="D11880" s="282">
        <v>87</v>
      </c>
      <c r="E11880" s="265"/>
    </row>
    <row r="11881" spans="1:5">
      <c r="A11881" s="283">
        <v>30545</v>
      </c>
      <c r="B11881" s="176">
        <v>40.6</v>
      </c>
      <c r="C11881" s="176">
        <v>53.5</v>
      </c>
      <c r="D11881" s="282">
        <v>87</v>
      </c>
      <c r="E11881" s="265"/>
    </row>
    <row r="11882" spans="1:5">
      <c r="A11882" s="283">
        <v>30546</v>
      </c>
      <c r="B11882" s="176">
        <v>47.9</v>
      </c>
      <c r="C11882" s="176">
        <v>55</v>
      </c>
      <c r="D11882" s="282">
        <v>87</v>
      </c>
      <c r="E11882" s="265"/>
    </row>
    <row r="11883" spans="1:5">
      <c r="A11883" s="283">
        <v>30547</v>
      </c>
      <c r="B11883" s="176">
        <v>67.2</v>
      </c>
      <c r="C11883" s="176">
        <v>38.299999999999997</v>
      </c>
      <c r="D11883" s="282">
        <v>114</v>
      </c>
      <c r="E11883" s="265"/>
    </row>
    <row r="11884" spans="1:5">
      <c r="A11884" s="283">
        <v>30548</v>
      </c>
      <c r="B11884" s="176">
        <v>359.4</v>
      </c>
      <c r="C11884" s="176">
        <v>37.700000000000003</v>
      </c>
      <c r="D11884" s="282">
        <v>120</v>
      </c>
      <c r="E11884" s="265"/>
    </row>
    <row r="11885" spans="1:5">
      <c r="A11885" s="283">
        <v>30549</v>
      </c>
      <c r="B11885" s="176">
        <v>214.4</v>
      </c>
      <c r="C11885" s="176">
        <v>35.9</v>
      </c>
      <c r="D11885" s="282">
        <v>107</v>
      </c>
      <c r="E11885" s="265"/>
    </row>
    <row r="11886" spans="1:5">
      <c r="A11886" s="283">
        <v>30552</v>
      </c>
      <c r="B11886" s="176">
        <v>42.3</v>
      </c>
      <c r="C11886" s="176">
        <v>48.3</v>
      </c>
      <c r="D11886" s="282">
        <v>87</v>
      </c>
      <c r="E11886" s="265"/>
    </row>
    <row r="11887" spans="1:5">
      <c r="A11887" s="283">
        <v>30553</v>
      </c>
      <c r="B11887" s="176">
        <v>123.2</v>
      </c>
      <c r="C11887" s="176">
        <v>42.3</v>
      </c>
      <c r="D11887" s="282">
        <v>119</v>
      </c>
      <c r="E11887" s="265"/>
    </row>
    <row r="11888" spans="1:5">
      <c r="A11888" s="283">
        <v>30554</v>
      </c>
      <c r="B11888" s="176">
        <v>103.8</v>
      </c>
      <c r="C11888" s="176">
        <v>36.9</v>
      </c>
      <c r="D11888" s="282">
        <v>87</v>
      </c>
      <c r="E11888" s="265"/>
    </row>
    <row r="11889" spans="1:5">
      <c r="A11889" s="283">
        <v>30555</v>
      </c>
      <c r="B11889" s="176">
        <v>106.5</v>
      </c>
      <c r="C11889" s="176">
        <v>46.3</v>
      </c>
      <c r="D11889" s="282">
        <v>87</v>
      </c>
      <c r="E11889" s="265"/>
    </row>
    <row r="11890" spans="1:5">
      <c r="A11890" s="283">
        <v>30557</v>
      </c>
      <c r="B11890" s="176">
        <v>91.4</v>
      </c>
      <c r="C11890" s="176">
        <v>43.6</v>
      </c>
      <c r="D11890" s="282">
        <v>87</v>
      </c>
      <c r="E11890" s="265"/>
    </row>
    <row r="11891" spans="1:5">
      <c r="A11891" s="283">
        <v>30558</v>
      </c>
      <c r="B11891" s="176">
        <v>90</v>
      </c>
      <c r="C11891" s="176">
        <v>38</v>
      </c>
      <c r="D11891" s="282">
        <v>87</v>
      </c>
      <c r="E11891" s="265"/>
    </row>
    <row r="11892" spans="1:5">
      <c r="A11892" s="283">
        <v>30559</v>
      </c>
      <c r="B11892" s="176">
        <v>91.7</v>
      </c>
      <c r="C11892" s="176">
        <v>48.2</v>
      </c>
      <c r="D11892" s="282">
        <v>120</v>
      </c>
      <c r="E11892" s="265"/>
    </row>
    <row r="11893" spans="1:5">
      <c r="A11893" s="283">
        <v>30560</v>
      </c>
      <c r="B11893" s="176">
        <v>63.3</v>
      </c>
      <c r="C11893" s="176">
        <v>49.5</v>
      </c>
      <c r="D11893" s="282">
        <v>113</v>
      </c>
      <c r="E11893" s="265"/>
    </row>
    <row r="11894" spans="1:5">
      <c r="A11894" s="283">
        <v>30562</v>
      </c>
      <c r="B11894" s="176">
        <v>0</v>
      </c>
      <c r="C11894" s="176">
        <v>0</v>
      </c>
      <c r="D11894" s="282">
        <v>87</v>
      </c>
      <c r="E11894" s="265"/>
    </row>
    <row r="11895" spans="1:5">
      <c r="A11895" s="283">
        <v>30563</v>
      </c>
      <c r="B11895" s="176">
        <v>164.3</v>
      </c>
      <c r="C11895" s="176">
        <v>38</v>
      </c>
      <c r="D11895" s="282">
        <v>110</v>
      </c>
      <c r="E11895" s="265"/>
    </row>
    <row r="11896" spans="1:5">
      <c r="A11896" s="283">
        <v>30564</v>
      </c>
      <c r="B11896" s="176">
        <v>165.8</v>
      </c>
      <c r="C11896" s="176">
        <v>40.6</v>
      </c>
      <c r="D11896" s="282">
        <v>106</v>
      </c>
      <c r="E11896" s="265"/>
    </row>
    <row r="11897" spans="1:5">
      <c r="A11897" s="283">
        <v>30565</v>
      </c>
      <c r="B11897" s="176">
        <v>137.30000000000001</v>
      </c>
      <c r="C11897" s="176">
        <v>37.799999999999997</v>
      </c>
      <c r="D11897" s="282">
        <v>87</v>
      </c>
      <c r="E11897" s="265"/>
    </row>
    <row r="11898" spans="1:5">
      <c r="A11898" s="283">
        <v>30566</v>
      </c>
      <c r="B11898" s="176">
        <v>838.5</v>
      </c>
      <c r="C11898" s="176">
        <v>35.200000000000003</v>
      </c>
      <c r="D11898" s="282">
        <v>109</v>
      </c>
      <c r="E11898" s="265"/>
    </row>
    <row r="11899" spans="1:5">
      <c r="A11899" s="283">
        <v>30567</v>
      </c>
      <c r="B11899" s="176">
        <v>141.4</v>
      </c>
      <c r="C11899" s="176">
        <v>37.4</v>
      </c>
      <c r="D11899" s="282">
        <v>87</v>
      </c>
      <c r="E11899" s="265"/>
    </row>
    <row r="11900" spans="1:5">
      <c r="A11900" s="283">
        <v>30568</v>
      </c>
      <c r="B11900" s="176">
        <v>88.9</v>
      </c>
      <c r="C11900" s="176">
        <v>44.6</v>
      </c>
      <c r="D11900" s="282">
        <v>116</v>
      </c>
      <c r="E11900" s="265"/>
    </row>
    <row r="11901" spans="1:5">
      <c r="A11901" s="283">
        <v>30571</v>
      </c>
      <c r="B11901" s="176">
        <v>46.7</v>
      </c>
      <c r="C11901" s="176">
        <v>51.3</v>
      </c>
      <c r="D11901" s="282">
        <v>87</v>
      </c>
      <c r="E11901" s="265"/>
    </row>
    <row r="11902" spans="1:5">
      <c r="A11902" s="283">
        <v>30572</v>
      </c>
      <c r="B11902" s="176">
        <v>13.8</v>
      </c>
      <c r="C11902" s="176">
        <v>52.2</v>
      </c>
      <c r="D11902" s="282">
        <v>87</v>
      </c>
      <c r="E11902" s="265"/>
    </row>
    <row r="11903" spans="1:5">
      <c r="A11903" s="283">
        <v>30573</v>
      </c>
      <c r="B11903" s="176">
        <v>73.099999999999994</v>
      </c>
      <c r="C11903" s="176">
        <v>40.299999999999997</v>
      </c>
      <c r="D11903" s="282">
        <v>116</v>
      </c>
      <c r="E11903" s="265"/>
    </row>
    <row r="11904" spans="1:5">
      <c r="A11904" s="283">
        <v>30575</v>
      </c>
      <c r="B11904" s="176">
        <v>146.69999999999999</v>
      </c>
      <c r="C11904" s="176">
        <v>35.700000000000003</v>
      </c>
      <c r="D11904" s="282">
        <v>96</v>
      </c>
      <c r="E11904" s="265"/>
    </row>
    <row r="11905" spans="1:5">
      <c r="A11905" s="283">
        <v>30576</v>
      </c>
      <c r="B11905" s="176">
        <v>53.2</v>
      </c>
      <c r="C11905" s="176">
        <v>46.1</v>
      </c>
      <c r="D11905" s="282">
        <v>108</v>
      </c>
      <c r="E11905" s="265"/>
    </row>
    <row r="11906" spans="1:5">
      <c r="A11906" s="283">
        <v>30577</v>
      </c>
      <c r="B11906" s="176">
        <v>138.5</v>
      </c>
      <c r="C11906" s="176">
        <v>40.4</v>
      </c>
      <c r="D11906" s="282">
        <v>122</v>
      </c>
      <c r="E11906" s="265"/>
    </row>
    <row r="11907" spans="1:5">
      <c r="A11907" s="283">
        <v>30580</v>
      </c>
      <c r="B11907" s="176">
        <v>0</v>
      </c>
      <c r="C11907" s="176">
        <v>0</v>
      </c>
      <c r="D11907" s="282">
        <v>87</v>
      </c>
      <c r="E11907" s="265"/>
    </row>
    <row r="11908" spans="1:5">
      <c r="A11908" s="283">
        <v>30581</v>
      </c>
      <c r="B11908" s="176">
        <v>35</v>
      </c>
      <c r="C11908" s="176">
        <v>45.3</v>
      </c>
      <c r="D11908" s="282">
        <v>87</v>
      </c>
      <c r="E11908" s="265"/>
    </row>
    <row r="11909" spans="1:5">
      <c r="A11909" s="283">
        <v>30582</v>
      </c>
      <c r="B11909" s="176">
        <v>111.7</v>
      </c>
      <c r="C11909" s="176">
        <v>44.4</v>
      </c>
      <c r="D11909" s="282">
        <v>111</v>
      </c>
      <c r="E11909" s="265"/>
    </row>
    <row r="11910" spans="1:5">
      <c r="A11910" s="283">
        <v>30597</v>
      </c>
      <c r="B11910" s="176">
        <v>0</v>
      </c>
      <c r="C11910" s="176">
        <v>0</v>
      </c>
      <c r="D11910" s="282">
        <v>87</v>
      </c>
      <c r="E11910" s="265"/>
    </row>
    <row r="11911" spans="1:5">
      <c r="A11911" s="283">
        <v>30598</v>
      </c>
      <c r="B11911" s="176">
        <v>0</v>
      </c>
      <c r="C11911" s="176">
        <v>0</v>
      </c>
      <c r="D11911" s="282">
        <v>87</v>
      </c>
      <c r="E11911" s="265"/>
    </row>
    <row r="11912" spans="1:5">
      <c r="A11912" s="283">
        <v>30601</v>
      </c>
      <c r="B11912" s="176">
        <v>1032.0999999999999</v>
      </c>
      <c r="C11912" s="176">
        <v>25.8</v>
      </c>
      <c r="D11912" s="282">
        <v>138</v>
      </c>
      <c r="E11912" s="265"/>
    </row>
    <row r="11913" spans="1:5">
      <c r="A11913" s="283">
        <v>30602</v>
      </c>
      <c r="B11913" s="176">
        <v>0</v>
      </c>
      <c r="C11913" s="176">
        <v>0</v>
      </c>
      <c r="D11913" s="282">
        <v>87</v>
      </c>
      <c r="E11913" s="265"/>
    </row>
    <row r="11914" spans="1:5">
      <c r="A11914" s="283">
        <v>30603</v>
      </c>
      <c r="B11914" s="176">
        <v>0</v>
      </c>
      <c r="C11914" s="176">
        <v>0</v>
      </c>
      <c r="D11914" s="282">
        <v>87</v>
      </c>
      <c r="E11914" s="265"/>
    </row>
    <row r="11915" spans="1:5">
      <c r="A11915" s="283">
        <v>30604</v>
      </c>
      <c r="B11915" s="176">
        <v>0</v>
      </c>
      <c r="C11915" s="176">
        <v>0</v>
      </c>
      <c r="D11915" s="282">
        <v>87</v>
      </c>
      <c r="E11915" s="265"/>
    </row>
    <row r="11916" spans="1:5">
      <c r="A11916" s="283">
        <v>30605</v>
      </c>
      <c r="B11916" s="176">
        <v>967.9</v>
      </c>
      <c r="C11916" s="176">
        <v>24</v>
      </c>
      <c r="D11916" s="282">
        <v>137</v>
      </c>
      <c r="E11916" s="265"/>
    </row>
    <row r="11917" spans="1:5">
      <c r="A11917" s="283">
        <v>30606</v>
      </c>
      <c r="B11917" s="176">
        <v>1200.7</v>
      </c>
      <c r="C11917" s="176">
        <v>30.7</v>
      </c>
      <c r="D11917" s="282">
        <v>127</v>
      </c>
      <c r="E11917" s="265"/>
    </row>
    <row r="11918" spans="1:5">
      <c r="A11918" s="283">
        <v>30607</v>
      </c>
      <c r="B11918" s="176">
        <v>285.10000000000002</v>
      </c>
      <c r="C11918" s="176">
        <v>31.4</v>
      </c>
      <c r="D11918" s="282">
        <v>122</v>
      </c>
      <c r="E11918" s="265"/>
    </row>
    <row r="11919" spans="1:5">
      <c r="A11919" s="283">
        <v>30608</v>
      </c>
      <c r="B11919" s="176">
        <v>0</v>
      </c>
      <c r="C11919" s="176">
        <v>0</v>
      </c>
      <c r="D11919" s="282">
        <v>87</v>
      </c>
      <c r="E11919" s="265"/>
    </row>
    <row r="11920" spans="1:5">
      <c r="A11920" s="283">
        <v>30609</v>
      </c>
      <c r="B11920" s="176">
        <v>10980.4</v>
      </c>
      <c r="C11920" s="176">
        <v>21.6</v>
      </c>
      <c r="D11920" s="282">
        <v>87</v>
      </c>
      <c r="E11920" s="265"/>
    </row>
    <row r="11921" spans="1:5">
      <c r="A11921" s="283">
        <v>30612</v>
      </c>
      <c r="B11921" s="176">
        <v>0</v>
      </c>
      <c r="C11921" s="176">
        <v>0</v>
      </c>
      <c r="D11921" s="282">
        <v>87</v>
      </c>
      <c r="E11921" s="265"/>
    </row>
    <row r="11922" spans="1:5">
      <c r="A11922" s="283">
        <v>30619</v>
      </c>
      <c r="B11922" s="176">
        <v>47.1</v>
      </c>
      <c r="C11922" s="176">
        <v>39.4</v>
      </c>
      <c r="D11922" s="282">
        <v>87</v>
      </c>
      <c r="E11922" s="265"/>
    </row>
    <row r="11923" spans="1:5">
      <c r="A11923" s="283">
        <v>30620</v>
      </c>
      <c r="B11923" s="176">
        <v>450.8</v>
      </c>
      <c r="C11923" s="176">
        <v>32.299999999999997</v>
      </c>
      <c r="D11923" s="282">
        <v>87</v>
      </c>
      <c r="E11923" s="265"/>
    </row>
    <row r="11924" spans="1:5">
      <c r="A11924" s="283">
        <v>30621</v>
      </c>
      <c r="B11924" s="176">
        <v>89.9</v>
      </c>
      <c r="C11924" s="176">
        <v>38.4</v>
      </c>
      <c r="D11924" s="282">
        <v>94</v>
      </c>
      <c r="E11924" s="265"/>
    </row>
    <row r="11925" spans="1:5">
      <c r="A11925" s="283">
        <v>30622</v>
      </c>
      <c r="B11925" s="176">
        <v>265.10000000000002</v>
      </c>
      <c r="C11925" s="176">
        <v>37.9</v>
      </c>
      <c r="D11925" s="282">
        <v>103</v>
      </c>
      <c r="E11925" s="265"/>
    </row>
    <row r="11926" spans="1:5">
      <c r="A11926" s="283">
        <v>30623</v>
      </c>
      <c r="B11926" s="176">
        <v>44.2</v>
      </c>
      <c r="C11926" s="176">
        <v>40.299999999999997</v>
      </c>
      <c r="D11926" s="282">
        <v>87</v>
      </c>
      <c r="E11926" s="265"/>
    </row>
    <row r="11927" spans="1:5">
      <c r="A11927" s="283">
        <v>30624</v>
      </c>
      <c r="B11927" s="176">
        <v>66.7</v>
      </c>
      <c r="C11927" s="176">
        <v>40.200000000000003</v>
      </c>
      <c r="D11927" s="282">
        <v>87</v>
      </c>
      <c r="E11927" s="265"/>
    </row>
    <row r="11928" spans="1:5">
      <c r="A11928" s="283">
        <v>30625</v>
      </c>
      <c r="B11928" s="176">
        <v>42.4</v>
      </c>
      <c r="C11928" s="176">
        <v>43.6</v>
      </c>
      <c r="D11928" s="282">
        <v>87</v>
      </c>
      <c r="E11928" s="265"/>
    </row>
    <row r="11929" spans="1:5">
      <c r="A11929" s="283">
        <v>30627</v>
      </c>
      <c r="B11929" s="176">
        <v>20.8</v>
      </c>
      <c r="C11929" s="176">
        <v>42.6</v>
      </c>
      <c r="D11929" s="282">
        <v>87</v>
      </c>
      <c r="E11929" s="265"/>
    </row>
    <row r="11930" spans="1:5">
      <c r="A11930" s="283">
        <v>30628</v>
      </c>
      <c r="B11930" s="176">
        <v>141.30000000000001</v>
      </c>
      <c r="C11930" s="176">
        <v>37.700000000000003</v>
      </c>
      <c r="D11930" s="282">
        <v>95</v>
      </c>
      <c r="E11930" s="265"/>
    </row>
    <row r="11931" spans="1:5">
      <c r="A11931" s="283">
        <v>30629</v>
      </c>
      <c r="B11931" s="176">
        <v>67.7</v>
      </c>
      <c r="C11931" s="176">
        <v>40.299999999999997</v>
      </c>
      <c r="D11931" s="282">
        <v>87</v>
      </c>
      <c r="E11931" s="265"/>
    </row>
    <row r="11932" spans="1:5">
      <c r="A11932" s="283">
        <v>30630</v>
      </c>
      <c r="B11932" s="176">
        <v>64.3</v>
      </c>
      <c r="C11932" s="176">
        <v>39.9</v>
      </c>
      <c r="D11932" s="282">
        <v>97</v>
      </c>
      <c r="E11932" s="265"/>
    </row>
    <row r="11933" spans="1:5">
      <c r="A11933" s="283">
        <v>30631</v>
      </c>
      <c r="B11933" s="176">
        <v>9.1</v>
      </c>
      <c r="C11933" s="176">
        <v>45.7</v>
      </c>
      <c r="D11933" s="282">
        <v>108</v>
      </c>
      <c r="E11933" s="265"/>
    </row>
    <row r="11934" spans="1:5">
      <c r="A11934" s="283">
        <v>30633</v>
      </c>
      <c r="B11934" s="176">
        <v>83</v>
      </c>
      <c r="C11934" s="176">
        <v>40.4</v>
      </c>
      <c r="D11934" s="282">
        <v>87</v>
      </c>
      <c r="E11934" s="265"/>
    </row>
    <row r="11935" spans="1:5">
      <c r="A11935" s="283">
        <v>30634</v>
      </c>
      <c r="B11935" s="176">
        <v>56.3</v>
      </c>
      <c r="C11935" s="176">
        <v>39.700000000000003</v>
      </c>
      <c r="D11935" s="282">
        <v>87</v>
      </c>
      <c r="E11935" s="265"/>
    </row>
    <row r="11936" spans="1:5">
      <c r="A11936" s="283">
        <v>30635</v>
      </c>
      <c r="B11936" s="176">
        <v>55.9</v>
      </c>
      <c r="C11936" s="176">
        <v>40.9</v>
      </c>
      <c r="D11936" s="282">
        <v>105</v>
      </c>
      <c r="E11936" s="265"/>
    </row>
    <row r="11937" spans="1:5">
      <c r="A11937" s="283">
        <v>30638</v>
      </c>
      <c r="B11937" s="176">
        <v>0</v>
      </c>
      <c r="C11937" s="176">
        <v>0</v>
      </c>
      <c r="D11937" s="282">
        <v>87</v>
      </c>
      <c r="E11937" s="265"/>
    </row>
    <row r="11938" spans="1:5">
      <c r="A11938" s="283">
        <v>30639</v>
      </c>
      <c r="B11938" s="176">
        <v>0</v>
      </c>
      <c r="C11938" s="176">
        <v>0</v>
      </c>
      <c r="D11938" s="282">
        <v>87</v>
      </c>
      <c r="E11938" s="265"/>
    </row>
    <row r="11939" spans="1:5">
      <c r="A11939" s="283">
        <v>30641</v>
      </c>
      <c r="B11939" s="176">
        <v>55.3</v>
      </c>
      <c r="C11939" s="176">
        <v>40.299999999999997</v>
      </c>
      <c r="D11939" s="282">
        <v>87</v>
      </c>
      <c r="E11939" s="265"/>
    </row>
    <row r="11940" spans="1:5">
      <c r="A11940" s="283">
        <v>30642</v>
      </c>
      <c r="B11940" s="176">
        <v>55.8</v>
      </c>
      <c r="C11940" s="176">
        <v>48.3</v>
      </c>
      <c r="D11940" s="282">
        <v>96</v>
      </c>
      <c r="E11940" s="265"/>
    </row>
    <row r="11941" spans="1:5">
      <c r="A11941" s="283">
        <v>30643</v>
      </c>
      <c r="B11941" s="176">
        <v>132.1</v>
      </c>
      <c r="C11941" s="176">
        <v>43.8</v>
      </c>
      <c r="D11941" s="282">
        <v>110</v>
      </c>
      <c r="E11941" s="265"/>
    </row>
    <row r="11942" spans="1:5">
      <c r="A11942" s="283">
        <v>30645</v>
      </c>
      <c r="B11942" s="176">
        <v>0</v>
      </c>
      <c r="C11942" s="176">
        <v>0</v>
      </c>
      <c r="D11942" s="282">
        <v>87</v>
      </c>
      <c r="E11942" s="265"/>
    </row>
    <row r="11943" spans="1:5">
      <c r="A11943" s="283">
        <v>30646</v>
      </c>
      <c r="B11943" s="176">
        <v>175.9</v>
      </c>
      <c r="C11943" s="176">
        <v>37.700000000000003</v>
      </c>
      <c r="D11943" s="282">
        <v>87</v>
      </c>
      <c r="E11943" s="265"/>
    </row>
    <row r="11944" spans="1:5">
      <c r="A11944" s="283">
        <v>30647</v>
      </c>
      <c r="B11944" s="176">
        <v>96.7</v>
      </c>
      <c r="C11944" s="176">
        <v>38.5</v>
      </c>
      <c r="D11944" s="282">
        <v>87</v>
      </c>
      <c r="E11944" s="265"/>
    </row>
    <row r="11945" spans="1:5">
      <c r="A11945" s="283">
        <v>30648</v>
      </c>
      <c r="B11945" s="176">
        <v>30.8</v>
      </c>
      <c r="C11945" s="176">
        <v>41.4</v>
      </c>
      <c r="D11945" s="282">
        <v>87</v>
      </c>
      <c r="E11945" s="265"/>
    </row>
    <row r="11946" spans="1:5">
      <c r="A11946" s="283">
        <v>30650</v>
      </c>
      <c r="B11946" s="176">
        <v>51</v>
      </c>
      <c r="C11946" s="176">
        <v>40.4</v>
      </c>
      <c r="D11946" s="282">
        <v>103</v>
      </c>
      <c r="E11946" s="265"/>
    </row>
    <row r="11947" spans="1:5">
      <c r="A11947" s="283">
        <v>30655</v>
      </c>
      <c r="B11947" s="176">
        <v>278.39999999999998</v>
      </c>
      <c r="C11947" s="176">
        <v>36.299999999999997</v>
      </c>
      <c r="D11947" s="282">
        <v>126</v>
      </c>
      <c r="E11947" s="265"/>
    </row>
    <row r="11948" spans="1:5">
      <c r="A11948" s="283">
        <v>30656</v>
      </c>
      <c r="B11948" s="176">
        <v>219.5</v>
      </c>
      <c r="C11948" s="176">
        <v>38</v>
      </c>
      <c r="D11948" s="282">
        <v>87</v>
      </c>
      <c r="E11948" s="265"/>
    </row>
    <row r="11949" spans="1:5">
      <c r="A11949" s="283">
        <v>30660</v>
      </c>
      <c r="B11949" s="176">
        <v>12.5</v>
      </c>
      <c r="C11949" s="176">
        <v>41.6</v>
      </c>
      <c r="D11949" s="282">
        <v>87</v>
      </c>
      <c r="E11949" s="265"/>
    </row>
    <row r="11950" spans="1:5">
      <c r="A11950" s="283">
        <v>30662</v>
      </c>
      <c r="B11950" s="176">
        <v>91.7</v>
      </c>
      <c r="C11950" s="176">
        <v>39.299999999999997</v>
      </c>
      <c r="D11950" s="282">
        <v>87</v>
      </c>
      <c r="E11950" s="265"/>
    </row>
    <row r="11951" spans="1:5">
      <c r="A11951" s="283">
        <v>30663</v>
      </c>
      <c r="B11951" s="176">
        <v>46.1</v>
      </c>
      <c r="C11951" s="176">
        <v>42.4</v>
      </c>
      <c r="D11951" s="282">
        <v>87</v>
      </c>
      <c r="E11951" s="265"/>
    </row>
    <row r="11952" spans="1:5">
      <c r="A11952" s="283">
        <v>30664</v>
      </c>
      <c r="B11952" s="176">
        <v>0</v>
      </c>
      <c r="C11952" s="176">
        <v>0</v>
      </c>
      <c r="D11952" s="282">
        <v>87</v>
      </c>
      <c r="E11952" s="265"/>
    </row>
    <row r="11953" spans="1:5">
      <c r="A11953" s="283">
        <v>30665</v>
      </c>
      <c r="B11953" s="176">
        <v>13.1</v>
      </c>
      <c r="C11953" s="176">
        <v>46.2</v>
      </c>
      <c r="D11953" s="282">
        <v>116</v>
      </c>
      <c r="E11953" s="265"/>
    </row>
    <row r="11954" spans="1:5">
      <c r="A11954" s="283">
        <v>30666</v>
      </c>
      <c r="B11954" s="176">
        <v>248.4</v>
      </c>
      <c r="C11954" s="176">
        <v>34.6</v>
      </c>
      <c r="D11954" s="282">
        <v>132</v>
      </c>
      <c r="E11954" s="265"/>
    </row>
    <row r="11955" spans="1:5">
      <c r="A11955" s="283">
        <v>30667</v>
      </c>
      <c r="B11955" s="176">
        <v>13.9</v>
      </c>
      <c r="C11955" s="176">
        <v>41.2</v>
      </c>
      <c r="D11955" s="282">
        <v>87</v>
      </c>
      <c r="E11955" s="265"/>
    </row>
    <row r="11956" spans="1:5">
      <c r="A11956" s="283">
        <v>30668</v>
      </c>
      <c r="B11956" s="176">
        <v>12.8</v>
      </c>
      <c r="C11956" s="176">
        <v>48.5</v>
      </c>
      <c r="D11956" s="282">
        <v>87</v>
      </c>
      <c r="E11956" s="265"/>
    </row>
    <row r="11957" spans="1:5">
      <c r="A11957" s="283">
        <v>30669</v>
      </c>
      <c r="B11957" s="176">
        <v>30</v>
      </c>
      <c r="C11957" s="176">
        <v>39.799999999999997</v>
      </c>
      <c r="D11957" s="282">
        <v>87</v>
      </c>
      <c r="E11957" s="265"/>
    </row>
    <row r="11958" spans="1:5">
      <c r="A11958" s="283">
        <v>30671</v>
      </c>
      <c r="B11958" s="176">
        <v>15.7</v>
      </c>
      <c r="C11958" s="176">
        <v>42.5</v>
      </c>
      <c r="D11958" s="282">
        <v>87</v>
      </c>
      <c r="E11958" s="265"/>
    </row>
    <row r="11959" spans="1:5">
      <c r="A11959" s="283">
        <v>30673</v>
      </c>
      <c r="B11959" s="176">
        <v>29</v>
      </c>
      <c r="C11959" s="176">
        <v>42.4</v>
      </c>
      <c r="D11959" s="282">
        <v>87</v>
      </c>
      <c r="E11959" s="265"/>
    </row>
    <row r="11960" spans="1:5">
      <c r="A11960" s="283">
        <v>30677</v>
      </c>
      <c r="B11960" s="176">
        <v>147.80000000000001</v>
      </c>
      <c r="C11960" s="176">
        <v>39</v>
      </c>
      <c r="D11960" s="282">
        <v>117</v>
      </c>
      <c r="E11960" s="265"/>
    </row>
    <row r="11961" spans="1:5">
      <c r="A11961" s="283">
        <v>30678</v>
      </c>
      <c r="B11961" s="176">
        <v>21.5</v>
      </c>
      <c r="C11961" s="176">
        <v>45.1</v>
      </c>
      <c r="D11961" s="282">
        <v>87</v>
      </c>
      <c r="E11961" s="265"/>
    </row>
    <row r="11962" spans="1:5">
      <c r="A11962" s="283">
        <v>30680</v>
      </c>
      <c r="B11962" s="176">
        <v>418.6</v>
      </c>
      <c r="C11962" s="176">
        <v>34</v>
      </c>
      <c r="D11962" s="282">
        <v>121</v>
      </c>
      <c r="E11962" s="265"/>
    </row>
    <row r="11963" spans="1:5">
      <c r="A11963" s="283">
        <v>30683</v>
      </c>
      <c r="B11963" s="176">
        <v>192.1</v>
      </c>
      <c r="C11963" s="176">
        <v>36.1</v>
      </c>
      <c r="D11963" s="282">
        <v>95</v>
      </c>
      <c r="E11963" s="265"/>
    </row>
    <row r="11964" spans="1:5">
      <c r="A11964" s="283">
        <v>30701</v>
      </c>
      <c r="B11964" s="176">
        <v>248.8</v>
      </c>
      <c r="C11964" s="176">
        <v>34.9</v>
      </c>
      <c r="D11964" s="282">
        <v>162</v>
      </c>
      <c r="E11964" s="265"/>
    </row>
    <row r="11965" spans="1:5">
      <c r="A11965" s="283">
        <v>30703</v>
      </c>
      <c r="B11965" s="176">
        <v>480.7</v>
      </c>
      <c r="C11965" s="176">
        <v>30.2</v>
      </c>
      <c r="D11965" s="282">
        <v>96</v>
      </c>
      <c r="E11965" s="265"/>
    </row>
    <row r="11966" spans="1:5">
      <c r="A11966" s="283">
        <v>30705</v>
      </c>
      <c r="B11966" s="176">
        <v>148.80000000000001</v>
      </c>
      <c r="C11966" s="176">
        <v>35.6</v>
      </c>
      <c r="D11966" s="282">
        <v>112</v>
      </c>
      <c r="E11966" s="265"/>
    </row>
    <row r="11967" spans="1:5">
      <c r="A11967" s="283">
        <v>30707</v>
      </c>
      <c r="B11967" s="176">
        <v>143.19999999999999</v>
      </c>
      <c r="C11967" s="176">
        <v>39.1</v>
      </c>
      <c r="D11967" s="282">
        <v>87</v>
      </c>
      <c r="E11967" s="265"/>
    </row>
    <row r="11968" spans="1:5">
      <c r="A11968" s="283">
        <v>30708</v>
      </c>
      <c r="B11968" s="176">
        <v>16</v>
      </c>
      <c r="C11968" s="176">
        <v>41.8</v>
      </c>
      <c r="D11968" s="282">
        <v>87</v>
      </c>
      <c r="E11968" s="265"/>
    </row>
    <row r="11969" spans="1:5">
      <c r="A11969" s="283">
        <v>30710</v>
      </c>
      <c r="B11969" s="176">
        <v>152.69999999999999</v>
      </c>
      <c r="C11969" s="176">
        <v>39.4</v>
      </c>
      <c r="D11969" s="282">
        <v>87</v>
      </c>
      <c r="E11969" s="265"/>
    </row>
    <row r="11970" spans="1:5">
      <c r="A11970" s="283">
        <v>30711</v>
      </c>
      <c r="B11970" s="176">
        <v>58</v>
      </c>
      <c r="C11970" s="176">
        <v>38.9</v>
      </c>
      <c r="D11970" s="282">
        <v>87</v>
      </c>
      <c r="E11970" s="265"/>
    </row>
    <row r="11971" spans="1:5">
      <c r="A11971" s="283">
        <v>30719</v>
      </c>
      <c r="B11971" s="176">
        <v>422.6</v>
      </c>
      <c r="C11971" s="176">
        <v>28.4</v>
      </c>
      <c r="D11971" s="282">
        <v>87</v>
      </c>
      <c r="E11971" s="265"/>
    </row>
    <row r="11972" spans="1:5">
      <c r="A11972" s="283">
        <v>30720</v>
      </c>
      <c r="B11972" s="176">
        <v>605.70000000000005</v>
      </c>
      <c r="C11972" s="176">
        <v>35.5</v>
      </c>
      <c r="D11972" s="282">
        <v>101</v>
      </c>
      <c r="E11972" s="265"/>
    </row>
    <row r="11973" spans="1:5">
      <c r="A11973" s="283">
        <v>30721</v>
      </c>
      <c r="B11973" s="176">
        <v>415</v>
      </c>
      <c r="C11973" s="176">
        <v>31.7</v>
      </c>
      <c r="D11973" s="282">
        <v>120</v>
      </c>
      <c r="E11973" s="265"/>
    </row>
    <row r="11974" spans="1:5">
      <c r="A11974" s="283">
        <v>30722</v>
      </c>
      <c r="B11974" s="176">
        <v>736.1</v>
      </c>
      <c r="C11974" s="176">
        <v>37</v>
      </c>
      <c r="D11974" s="282">
        <v>87</v>
      </c>
      <c r="E11974" s="265"/>
    </row>
    <row r="11975" spans="1:5">
      <c r="A11975" s="283">
        <v>30724</v>
      </c>
      <c r="B11975" s="176">
        <v>39.200000000000003</v>
      </c>
      <c r="C11975" s="176">
        <v>39.799999999999997</v>
      </c>
      <c r="D11975" s="282">
        <v>87</v>
      </c>
      <c r="E11975" s="265"/>
    </row>
    <row r="11976" spans="1:5">
      <c r="A11976" s="283">
        <v>30725</v>
      </c>
      <c r="B11976" s="176">
        <v>266.10000000000002</v>
      </c>
      <c r="C11976" s="176">
        <v>40.1</v>
      </c>
      <c r="D11976" s="282">
        <v>87</v>
      </c>
      <c r="E11976" s="265"/>
    </row>
    <row r="11977" spans="1:5">
      <c r="A11977" s="283">
        <v>30726</v>
      </c>
      <c r="B11977" s="176">
        <v>798.6</v>
      </c>
      <c r="C11977" s="176">
        <v>38.6</v>
      </c>
      <c r="D11977" s="282">
        <v>87</v>
      </c>
      <c r="E11977" s="265"/>
    </row>
    <row r="11978" spans="1:5">
      <c r="A11978" s="283">
        <v>30728</v>
      </c>
      <c r="B11978" s="176">
        <v>113.2</v>
      </c>
      <c r="C11978" s="176">
        <v>39.700000000000003</v>
      </c>
      <c r="D11978" s="282">
        <v>102</v>
      </c>
      <c r="E11978" s="265"/>
    </row>
    <row r="11979" spans="1:5">
      <c r="A11979" s="283">
        <v>30730</v>
      </c>
      <c r="B11979" s="176">
        <v>38.5</v>
      </c>
      <c r="C11979" s="176">
        <v>40.1</v>
      </c>
      <c r="D11979" s="282">
        <v>87</v>
      </c>
      <c r="E11979" s="265"/>
    </row>
    <row r="11980" spans="1:5">
      <c r="A11980" s="283">
        <v>30731</v>
      </c>
      <c r="B11980" s="176">
        <v>35.4</v>
      </c>
      <c r="C11980" s="176">
        <v>44.4</v>
      </c>
      <c r="D11980" s="282">
        <v>87</v>
      </c>
      <c r="E11980" s="265"/>
    </row>
    <row r="11981" spans="1:5">
      <c r="A11981" s="283">
        <v>30732</v>
      </c>
      <c r="B11981" s="176">
        <v>0</v>
      </c>
      <c r="C11981" s="176">
        <v>0</v>
      </c>
      <c r="D11981" s="282">
        <v>87</v>
      </c>
      <c r="E11981" s="265"/>
    </row>
    <row r="11982" spans="1:5">
      <c r="A11982" s="283">
        <v>30733</v>
      </c>
      <c r="B11982" s="176">
        <v>134.6</v>
      </c>
      <c r="C11982" s="176">
        <v>39.200000000000003</v>
      </c>
      <c r="D11982" s="282">
        <v>87</v>
      </c>
      <c r="E11982" s="265"/>
    </row>
    <row r="11983" spans="1:5">
      <c r="A11983" s="283">
        <v>30734</v>
      </c>
      <c r="B11983" s="176">
        <v>46.9</v>
      </c>
      <c r="C11983" s="176">
        <v>41.1</v>
      </c>
      <c r="D11983" s="282">
        <v>87</v>
      </c>
      <c r="E11983" s="265"/>
    </row>
    <row r="11984" spans="1:5">
      <c r="A11984" s="283">
        <v>30735</v>
      </c>
      <c r="B11984" s="176">
        <v>98.9</v>
      </c>
      <c r="C11984" s="176">
        <v>37.799999999999997</v>
      </c>
      <c r="D11984" s="282">
        <v>87</v>
      </c>
      <c r="E11984" s="265"/>
    </row>
    <row r="11985" spans="1:5">
      <c r="A11985" s="283">
        <v>30736</v>
      </c>
      <c r="B11985" s="176">
        <v>335.2</v>
      </c>
      <c r="C11985" s="176">
        <v>37.799999999999997</v>
      </c>
      <c r="D11985" s="282">
        <v>118</v>
      </c>
      <c r="E11985" s="265"/>
    </row>
    <row r="11986" spans="1:5">
      <c r="A11986" s="283">
        <v>30738</v>
      </c>
      <c r="B11986" s="176">
        <v>52</v>
      </c>
      <c r="C11986" s="176">
        <v>42.6</v>
      </c>
      <c r="D11986" s="282">
        <v>104</v>
      </c>
      <c r="E11986" s="265"/>
    </row>
    <row r="11987" spans="1:5">
      <c r="A11987" s="283">
        <v>30739</v>
      </c>
      <c r="B11987" s="176">
        <v>224.8</v>
      </c>
      <c r="C11987" s="176">
        <v>38.9</v>
      </c>
      <c r="D11987" s="282">
        <v>87</v>
      </c>
      <c r="E11987" s="265"/>
    </row>
    <row r="11988" spans="1:5">
      <c r="A11988" s="283">
        <v>30740</v>
      </c>
      <c r="B11988" s="176">
        <v>130.19999999999999</v>
      </c>
      <c r="C11988" s="176">
        <v>38.200000000000003</v>
      </c>
      <c r="D11988" s="282">
        <v>106</v>
      </c>
      <c r="E11988" s="265"/>
    </row>
    <row r="11989" spans="1:5">
      <c r="A11989" s="283">
        <v>30741</v>
      </c>
      <c r="B11989" s="176">
        <v>970</v>
      </c>
      <c r="C11989" s="176">
        <v>39.799999999999997</v>
      </c>
      <c r="D11989" s="282">
        <v>112</v>
      </c>
      <c r="E11989" s="265"/>
    </row>
    <row r="11990" spans="1:5">
      <c r="A11990" s="283">
        <v>30742</v>
      </c>
      <c r="B11990" s="176">
        <v>752.6</v>
      </c>
      <c r="C11990" s="176">
        <v>38.200000000000003</v>
      </c>
      <c r="D11990" s="282">
        <v>133</v>
      </c>
      <c r="E11990" s="265"/>
    </row>
    <row r="11991" spans="1:5">
      <c r="A11991" s="283">
        <v>30746</v>
      </c>
      <c r="B11991" s="176">
        <v>53.4</v>
      </c>
      <c r="C11991" s="176">
        <v>41.4</v>
      </c>
      <c r="D11991" s="282">
        <v>87</v>
      </c>
      <c r="E11991" s="265"/>
    </row>
    <row r="11992" spans="1:5">
      <c r="A11992" s="283">
        <v>30747</v>
      </c>
      <c r="B11992" s="176">
        <v>89.5</v>
      </c>
      <c r="C11992" s="176">
        <v>39.700000000000003</v>
      </c>
      <c r="D11992" s="282">
        <v>121</v>
      </c>
      <c r="E11992" s="265"/>
    </row>
    <row r="11993" spans="1:5">
      <c r="A11993" s="283">
        <v>30750</v>
      </c>
      <c r="B11993" s="176">
        <v>206.8</v>
      </c>
      <c r="C11993" s="176">
        <v>31.7</v>
      </c>
      <c r="D11993" s="282">
        <v>135</v>
      </c>
      <c r="E11993" s="265"/>
    </row>
    <row r="11994" spans="1:5">
      <c r="A11994" s="283">
        <v>30751</v>
      </c>
      <c r="B11994" s="176">
        <v>0</v>
      </c>
      <c r="C11994" s="176">
        <v>0</v>
      </c>
      <c r="D11994" s="282">
        <v>87</v>
      </c>
      <c r="E11994" s="265"/>
    </row>
    <row r="11995" spans="1:5">
      <c r="A11995" s="283">
        <v>30752</v>
      </c>
      <c r="B11995" s="176">
        <v>114</v>
      </c>
      <c r="C11995" s="176">
        <v>39.4</v>
      </c>
      <c r="D11995" s="282">
        <v>102</v>
      </c>
      <c r="E11995" s="265"/>
    </row>
    <row r="11996" spans="1:5">
      <c r="A11996" s="283">
        <v>30753</v>
      </c>
      <c r="B11996" s="176">
        <v>149</v>
      </c>
      <c r="C11996" s="176">
        <v>37.4</v>
      </c>
      <c r="D11996" s="282">
        <v>87</v>
      </c>
      <c r="E11996" s="265"/>
    </row>
    <row r="11997" spans="1:5">
      <c r="A11997" s="283">
        <v>30755</v>
      </c>
      <c r="B11997" s="176">
        <v>245.4</v>
      </c>
      <c r="C11997" s="176">
        <v>38.299999999999997</v>
      </c>
      <c r="D11997" s="282">
        <v>107</v>
      </c>
      <c r="E11997" s="265"/>
    </row>
    <row r="11998" spans="1:5">
      <c r="A11998" s="283">
        <v>30756</v>
      </c>
      <c r="B11998" s="176">
        <v>193.8</v>
      </c>
      <c r="C11998" s="176">
        <v>39.5</v>
      </c>
      <c r="D11998" s="282">
        <v>87</v>
      </c>
      <c r="E11998" s="265"/>
    </row>
    <row r="11999" spans="1:5">
      <c r="A11999" s="283">
        <v>30757</v>
      </c>
      <c r="B11999" s="176">
        <v>75.2</v>
      </c>
      <c r="C11999" s="176">
        <v>42.8</v>
      </c>
      <c r="D11999" s="282">
        <v>87</v>
      </c>
      <c r="E11999" s="265"/>
    </row>
    <row r="12000" spans="1:5">
      <c r="A12000" s="283">
        <v>30802</v>
      </c>
      <c r="B12000" s="176">
        <v>47.1</v>
      </c>
      <c r="C12000" s="176">
        <v>43.7</v>
      </c>
      <c r="D12000" s="282">
        <v>87</v>
      </c>
      <c r="E12000" s="265"/>
    </row>
    <row r="12001" spans="1:5">
      <c r="A12001" s="283">
        <v>30803</v>
      </c>
      <c r="B12001" s="176">
        <v>18.8</v>
      </c>
      <c r="C12001" s="176">
        <v>39.6</v>
      </c>
      <c r="D12001" s="282">
        <v>87</v>
      </c>
      <c r="E12001" s="265"/>
    </row>
    <row r="12002" spans="1:5">
      <c r="A12002" s="283">
        <v>30805</v>
      </c>
      <c r="B12002" s="176">
        <v>47</v>
      </c>
      <c r="C12002" s="176">
        <v>32.9</v>
      </c>
      <c r="D12002" s="282">
        <v>87</v>
      </c>
      <c r="E12002" s="265"/>
    </row>
    <row r="12003" spans="1:5">
      <c r="A12003" s="283">
        <v>30806</v>
      </c>
      <c r="B12003" s="176">
        <v>77.5</v>
      </c>
      <c r="C12003" s="176">
        <v>37.200000000000003</v>
      </c>
      <c r="D12003" s="282">
        <v>87</v>
      </c>
      <c r="E12003" s="265"/>
    </row>
    <row r="12004" spans="1:5">
      <c r="A12004" s="283">
        <v>30807</v>
      </c>
      <c r="B12004" s="176">
        <v>22.3</v>
      </c>
      <c r="C12004" s="176">
        <v>44.1</v>
      </c>
      <c r="D12004" s="282">
        <v>87</v>
      </c>
      <c r="E12004" s="265"/>
    </row>
    <row r="12005" spans="1:5">
      <c r="A12005" s="283">
        <v>30808</v>
      </c>
      <c r="B12005" s="176">
        <v>72.5</v>
      </c>
      <c r="C12005" s="176">
        <v>38.5</v>
      </c>
      <c r="D12005" s="282">
        <v>87</v>
      </c>
      <c r="E12005" s="265"/>
    </row>
    <row r="12006" spans="1:5">
      <c r="A12006" s="283">
        <v>30809</v>
      </c>
      <c r="B12006" s="176">
        <v>915.3</v>
      </c>
      <c r="C12006" s="176">
        <v>38.1</v>
      </c>
      <c r="D12006" s="282">
        <v>120</v>
      </c>
      <c r="E12006" s="265"/>
    </row>
    <row r="12007" spans="1:5">
      <c r="A12007" s="283">
        <v>30810</v>
      </c>
      <c r="B12007" s="176">
        <v>24.5</v>
      </c>
      <c r="C12007" s="176">
        <v>39.1</v>
      </c>
      <c r="D12007" s="282">
        <v>87</v>
      </c>
      <c r="E12007" s="265"/>
    </row>
    <row r="12008" spans="1:5">
      <c r="A12008" s="283">
        <v>30812</v>
      </c>
      <c r="B12008" s="176">
        <v>0</v>
      </c>
      <c r="C12008" s="176">
        <v>0</v>
      </c>
      <c r="D12008" s="282">
        <v>87</v>
      </c>
      <c r="E12008" s="265"/>
    </row>
    <row r="12009" spans="1:5">
      <c r="A12009" s="283">
        <v>30813</v>
      </c>
      <c r="B12009" s="176">
        <v>521.6</v>
      </c>
      <c r="C12009" s="176">
        <v>32.200000000000003</v>
      </c>
      <c r="D12009" s="282">
        <v>100</v>
      </c>
      <c r="E12009" s="265"/>
    </row>
    <row r="12010" spans="1:5">
      <c r="A12010" s="283">
        <v>30814</v>
      </c>
      <c r="B12010" s="176">
        <v>162.80000000000001</v>
      </c>
      <c r="C12010" s="176">
        <v>38.299999999999997</v>
      </c>
      <c r="D12010" s="282">
        <v>87</v>
      </c>
      <c r="E12010" s="265"/>
    </row>
    <row r="12011" spans="1:5">
      <c r="A12011" s="283">
        <v>30815</v>
      </c>
      <c r="B12011" s="176">
        <v>264.10000000000002</v>
      </c>
      <c r="C12011" s="176">
        <v>34.9</v>
      </c>
      <c r="D12011" s="282">
        <v>93</v>
      </c>
      <c r="E12011" s="265"/>
    </row>
    <row r="12012" spans="1:5">
      <c r="A12012" s="283">
        <v>30816</v>
      </c>
      <c r="B12012" s="176">
        <v>24.1</v>
      </c>
      <c r="C12012" s="176">
        <v>39.4</v>
      </c>
      <c r="D12012" s="282">
        <v>87</v>
      </c>
      <c r="E12012" s="265"/>
    </row>
    <row r="12013" spans="1:5">
      <c r="A12013" s="283">
        <v>30817</v>
      </c>
      <c r="B12013" s="176">
        <v>41</v>
      </c>
      <c r="C12013" s="176">
        <v>44.6</v>
      </c>
      <c r="D12013" s="282">
        <v>87</v>
      </c>
      <c r="E12013" s="265"/>
    </row>
    <row r="12014" spans="1:5">
      <c r="A12014" s="283">
        <v>30818</v>
      </c>
      <c r="B12014" s="176">
        <v>29.4</v>
      </c>
      <c r="C12014" s="176">
        <v>37.700000000000003</v>
      </c>
      <c r="D12014" s="282">
        <v>87</v>
      </c>
      <c r="E12014" s="265"/>
    </row>
    <row r="12015" spans="1:5">
      <c r="A12015" s="283">
        <v>30819</v>
      </c>
      <c r="B12015" s="176">
        <v>0</v>
      </c>
      <c r="C12015" s="176">
        <v>0</v>
      </c>
      <c r="D12015" s="282">
        <v>87</v>
      </c>
      <c r="E12015" s="265"/>
    </row>
    <row r="12016" spans="1:5">
      <c r="A12016" s="283">
        <v>30820</v>
      </c>
      <c r="B12016" s="176">
        <v>14.4</v>
      </c>
      <c r="C12016" s="176">
        <v>40.200000000000003</v>
      </c>
      <c r="D12016" s="282">
        <v>87</v>
      </c>
      <c r="E12016" s="265"/>
    </row>
    <row r="12017" spans="1:5">
      <c r="A12017" s="283">
        <v>30821</v>
      </c>
      <c r="B12017" s="176">
        <v>13.5</v>
      </c>
      <c r="C12017" s="176">
        <v>43.7</v>
      </c>
      <c r="D12017" s="282">
        <v>87</v>
      </c>
      <c r="E12017" s="265"/>
    </row>
    <row r="12018" spans="1:5">
      <c r="A12018" s="283">
        <v>30822</v>
      </c>
      <c r="B12018" s="176">
        <v>15</v>
      </c>
      <c r="C12018" s="176">
        <v>40.299999999999997</v>
      </c>
      <c r="D12018" s="282">
        <v>87</v>
      </c>
      <c r="E12018" s="265"/>
    </row>
    <row r="12019" spans="1:5">
      <c r="A12019" s="283">
        <v>30823</v>
      </c>
      <c r="B12019" s="176">
        <v>27.3</v>
      </c>
      <c r="C12019" s="176">
        <v>39.5</v>
      </c>
      <c r="D12019" s="282">
        <v>112</v>
      </c>
      <c r="E12019" s="265"/>
    </row>
    <row r="12020" spans="1:5">
      <c r="A12020" s="283">
        <v>30824</v>
      </c>
      <c r="B12020" s="176">
        <v>86.8</v>
      </c>
      <c r="C12020" s="176">
        <v>38.1</v>
      </c>
      <c r="D12020" s="282">
        <v>103</v>
      </c>
      <c r="E12020" s="265"/>
    </row>
    <row r="12021" spans="1:5">
      <c r="A12021" s="283">
        <v>30828</v>
      </c>
      <c r="B12021" s="176">
        <v>25.5</v>
      </c>
      <c r="C12021" s="176">
        <v>42.3</v>
      </c>
      <c r="D12021" s="282">
        <v>114</v>
      </c>
      <c r="E12021" s="265"/>
    </row>
    <row r="12022" spans="1:5">
      <c r="A12022" s="283">
        <v>30830</v>
      </c>
      <c r="B12022" s="176">
        <v>36.200000000000003</v>
      </c>
      <c r="C12022" s="176">
        <v>34.1</v>
      </c>
      <c r="D12022" s="282">
        <v>119</v>
      </c>
      <c r="E12022" s="265"/>
    </row>
    <row r="12023" spans="1:5">
      <c r="A12023" s="283">
        <v>30833</v>
      </c>
      <c r="B12023" s="176">
        <v>45.3</v>
      </c>
      <c r="C12023" s="176">
        <v>38</v>
      </c>
      <c r="D12023" s="282">
        <v>87</v>
      </c>
      <c r="E12023" s="265"/>
    </row>
    <row r="12024" spans="1:5">
      <c r="A12024" s="283">
        <v>30901</v>
      </c>
      <c r="B12024" s="176">
        <v>1234</v>
      </c>
      <c r="C12024" s="176">
        <v>38.1</v>
      </c>
      <c r="D12024" s="282">
        <v>172</v>
      </c>
      <c r="E12024" s="265"/>
    </row>
    <row r="12025" spans="1:5">
      <c r="A12025" s="283">
        <v>30903</v>
      </c>
      <c r="B12025" s="176">
        <v>34.1</v>
      </c>
      <c r="C12025" s="176">
        <v>28.1</v>
      </c>
      <c r="D12025" s="282">
        <v>112</v>
      </c>
      <c r="E12025" s="265"/>
    </row>
    <row r="12026" spans="1:5">
      <c r="A12026" s="283">
        <v>30904</v>
      </c>
      <c r="B12026" s="176">
        <v>2480.8000000000002</v>
      </c>
      <c r="C12026" s="176">
        <v>36</v>
      </c>
      <c r="D12026" s="282">
        <v>128</v>
      </c>
      <c r="E12026" s="265"/>
    </row>
    <row r="12027" spans="1:5">
      <c r="A12027" s="283">
        <v>30905</v>
      </c>
      <c r="B12027" s="176">
        <v>198</v>
      </c>
      <c r="C12027" s="176">
        <v>22.5</v>
      </c>
      <c r="D12027" s="282">
        <v>125</v>
      </c>
      <c r="E12027" s="265"/>
    </row>
    <row r="12028" spans="1:5">
      <c r="A12028" s="283">
        <v>30906</v>
      </c>
      <c r="B12028" s="176">
        <v>705.6</v>
      </c>
      <c r="C12028" s="176">
        <v>34</v>
      </c>
      <c r="D12028" s="282">
        <v>119</v>
      </c>
      <c r="E12028" s="265"/>
    </row>
    <row r="12029" spans="1:5">
      <c r="A12029" s="283">
        <v>30907</v>
      </c>
      <c r="B12029" s="176">
        <v>2024.1</v>
      </c>
      <c r="C12029" s="176">
        <v>37.6</v>
      </c>
      <c r="D12029" s="282">
        <v>181</v>
      </c>
      <c r="E12029" s="265"/>
    </row>
    <row r="12030" spans="1:5">
      <c r="A12030" s="283">
        <v>30909</v>
      </c>
      <c r="B12030" s="176">
        <v>1633.7</v>
      </c>
      <c r="C12030" s="176">
        <v>33.700000000000003</v>
      </c>
      <c r="D12030" s="282">
        <v>179</v>
      </c>
      <c r="E12030" s="265"/>
    </row>
    <row r="12031" spans="1:5">
      <c r="A12031" s="283">
        <v>30912</v>
      </c>
      <c r="B12031" s="176">
        <v>0</v>
      </c>
      <c r="C12031" s="176">
        <v>0</v>
      </c>
      <c r="D12031" s="282">
        <v>87</v>
      </c>
      <c r="E12031" s="265"/>
    </row>
    <row r="12032" spans="1:5">
      <c r="A12032" s="283">
        <v>30914</v>
      </c>
      <c r="B12032" s="176">
        <v>0</v>
      </c>
      <c r="C12032" s="176">
        <v>0</v>
      </c>
      <c r="D12032" s="282">
        <v>87</v>
      </c>
      <c r="E12032" s="265"/>
    </row>
    <row r="12033" spans="1:5">
      <c r="A12033" s="283">
        <v>30916</v>
      </c>
      <c r="B12033" s="176">
        <v>2474.6999999999998</v>
      </c>
      <c r="C12033" s="176">
        <v>34.6</v>
      </c>
      <c r="D12033" s="282">
        <v>87</v>
      </c>
      <c r="E12033" s="265"/>
    </row>
    <row r="12034" spans="1:5">
      <c r="A12034" s="283">
        <v>30917</v>
      </c>
      <c r="B12034" s="176">
        <v>0</v>
      </c>
      <c r="C12034" s="176">
        <v>0</v>
      </c>
      <c r="D12034" s="282">
        <v>87</v>
      </c>
      <c r="E12034" s="265"/>
    </row>
    <row r="12035" spans="1:5">
      <c r="A12035" s="283">
        <v>30919</v>
      </c>
      <c r="B12035" s="176">
        <v>0</v>
      </c>
      <c r="C12035" s="176">
        <v>0</v>
      </c>
      <c r="D12035" s="282">
        <v>87</v>
      </c>
      <c r="E12035" s="265"/>
    </row>
    <row r="12036" spans="1:5">
      <c r="A12036" s="283">
        <v>31001</v>
      </c>
      <c r="B12036" s="176">
        <v>35</v>
      </c>
      <c r="C12036" s="176">
        <v>39</v>
      </c>
      <c r="D12036" s="282">
        <v>87</v>
      </c>
      <c r="E12036" s="265"/>
    </row>
    <row r="12037" spans="1:5">
      <c r="A12037" s="283">
        <v>31002</v>
      </c>
      <c r="B12037" s="176">
        <v>21.1</v>
      </c>
      <c r="C12037" s="176">
        <v>40.200000000000003</v>
      </c>
      <c r="D12037" s="282">
        <v>87</v>
      </c>
      <c r="E12037" s="265"/>
    </row>
    <row r="12038" spans="1:5">
      <c r="A12038" s="283">
        <v>31003</v>
      </c>
      <c r="B12038" s="176">
        <v>0</v>
      </c>
      <c r="C12038" s="176">
        <v>0</v>
      </c>
      <c r="D12038" s="282">
        <v>87</v>
      </c>
      <c r="E12038" s="265"/>
    </row>
    <row r="12039" spans="1:5">
      <c r="A12039" s="283">
        <v>31004</v>
      </c>
      <c r="B12039" s="176">
        <v>114.8</v>
      </c>
      <c r="C12039" s="176">
        <v>46.4</v>
      </c>
      <c r="D12039" s="282">
        <v>87</v>
      </c>
      <c r="E12039" s="265"/>
    </row>
    <row r="12040" spans="1:5">
      <c r="A12040" s="283">
        <v>31005</v>
      </c>
      <c r="B12040" s="176">
        <v>671.5</v>
      </c>
      <c r="C12040" s="176">
        <v>35</v>
      </c>
      <c r="D12040" s="282">
        <v>87</v>
      </c>
      <c r="E12040" s="265"/>
    </row>
    <row r="12041" spans="1:5">
      <c r="A12041" s="283">
        <v>31006</v>
      </c>
      <c r="B12041" s="176">
        <v>25.3</v>
      </c>
      <c r="C12041" s="176">
        <v>38.299999999999997</v>
      </c>
      <c r="D12041" s="282">
        <v>87</v>
      </c>
      <c r="E12041" s="265"/>
    </row>
    <row r="12042" spans="1:5">
      <c r="A12042" s="283">
        <v>31007</v>
      </c>
      <c r="B12042" s="176">
        <v>20.399999999999999</v>
      </c>
      <c r="C12042" s="176">
        <v>43.3</v>
      </c>
      <c r="D12042" s="282">
        <v>87</v>
      </c>
      <c r="E12042" s="265"/>
    </row>
    <row r="12043" spans="1:5">
      <c r="A12043" s="283">
        <v>31008</v>
      </c>
      <c r="B12043" s="176">
        <v>239.4</v>
      </c>
      <c r="C12043" s="176">
        <v>37.200000000000003</v>
      </c>
      <c r="D12043" s="282">
        <v>119</v>
      </c>
      <c r="E12043" s="265"/>
    </row>
    <row r="12044" spans="1:5">
      <c r="A12044" s="283">
        <v>31009</v>
      </c>
      <c r="B12044" s="176">
        <v>17.399999999999999</v>
      </c>
      <c r="C12044" s="176">
        <v>38.9</v>
      </c>
      <c r="D12044" s="282">
        <v>87</v>
      </c>
      <c r="E12044" s="265"/>
    </row>
    <row r="12045" spans="1:5">
      <c r="A12045" s="283">
        <v>31010</v>
      </c>
      <c r="B12045" s="176">
        <v>1345.3</v>
      </c>
      <c r="C12045" s="176">
        <v>38.9</v>
      </c>
      <c r="D12045" s="282">
        <v>87</v>
      </c>
      <c r="E12045" s="265"/>
    </row>
    <row r="12046" spans="1:5">
      <c r="A12046" s="283">
        <v>31011</v>
      </c>
      <c r="B12046" s="176">
        <v>22.7</v>
      </c>
      <c r="C12046" s="176">
        <v>38.4</v>
      </c>
      <c r="D12046" s="282">
        <v>87</v>
      </c>
      <c r="E12046" s="265"/>
    </row>
    <row r="12047" spans="1:5">
      <c r="A12047" s="283">
        <v>31012</v>
      </c>
      <c r="B12047" s="176">
        <v>62.8</v>
      </c>
      <c r="C12047" s="176">
        <v>39.200000000000003</v>
      </c>
      <c r="D12047" s="282">
        <v>87</v>
      </c>
      <c r="E12047" s="265"/>
    </row>
    <row r="12048" spans="1:5">
      <c r="A12048" s="283">
        <v>31013</v>
      </c>
      <c r="B12048" s="176">
        <v>1436.6</v>
      </c>
      <c r="C12048" s="176">
        <v>36.700000000000003</v>
      </c>
      <c r="D12048" s="282">
        <v>87</v>
      </c>
      <c r="E12048" s="265"/>
    </row>
    <row r="12049" spans="1:5">
      <c r="A12049" s="283">
        <v>31014</v>
      </c>
      <c r="B12049" s="176">
        <v>55</v>
      </c>
      <c r="C12049" s="176">
        <v>36.4</v>
      </c>
      <c r="D12049" s="282">
        <v>87</v>
      </c>
      <c r="E12049" s="265"/>
    </row>
    <row r="12050" spans="1:5">
      <c r="A12050" s="283">
        <v>31015</v>
      </c>
      <c r="B12050" s="176">
        <v>97.2</v>
      </c>
      <c r="C12050" s="176">
        <v>37.6</v>
      </c>
      <c r="D12050" s="282">
        <v>114</v>
      </c>
      <c r="E12050" s="265"/>
    </row>
    <row r="12051" spans="1:5">
      <c r="A12051" s="283">
        <v>31016</v>
      </c>
      <c r="B12051" s="176">
        <v>19.600000000000001</v>
      </c>
      <c r="C12051" s="176">
        <v>44.5</v>
      </c>
      <c r="D12051" s="282">
        <v>87</v>
      </c>
      <c r="E12051" s="265"/>
    </row>
    <row r="12052" spans="1:5">
      <c r="A12052" s="283">
        <v>31017</v>
      </c>
      <c r="B12052" s="176">
        <v>23.9</v>
      </c>
      <c r="C12052" s="176">
        <v>45.4</v>
      </c>
      <c r="D12052" s="282">
        <v>87</v>
      </c>
      <c r="E12052" s="265"/>
    </row>
    <row r="12053" spans="1:5">
      <c r="A12053" s="283">
        <v>31018</v>
      </c>
      <c r="B12053" s="176">
        <v>28.5</v>
      </c>
      <c r="C12053" s="176">
        <v>36.799999999999997</v>
      </c>
      <c r="D12053" s="282">
        <v>87</v>
      </c>
      <c r="E12053" s="265"/>
    </row>
    <row r="12054" spans="1:5">
      <c r="A12054" s="283">
        <v>31019</v>
      </c>
      <c r="B12054" s="176">
        <v>40.799999999999997</v>
      </c>
      <c r="C12054" s="176">
        <v>38.1</v>
      </c>
      <c r="D12054" s="282">
        <v>87</v>
      </c>
      <c r="E12054" s="265"/>
    </row>
    <row r="12055" spans="1:5">
      <c r="A12055" s="283">
        <v>31020</v>
      </c>
      <c r="B12055" s="176">
        <v>28.5</v>
      </c>
      <c r="C12055" s="176">
        <v>42.3</v>
      </c>
      <c r="D12055" s="282">
        <v>87</v>
      </c>
      <c r="E12055" s="265"/>
    </row>
    <row r="12056" spans="1:5">
      <c r="A12056" s="283">
        <v>31021</v>
      </c>
      <c r="B12056" s="176">
        <v>109.1</v>
      </c>
      <c r="C12056" s="176">
        <v>37.9</v>
      </c>
      <c r="D12056" s="282">
        <v>134</v>
      </c>
      <c r="E12056" s="265"/>
    </row>
    <row r="12057" spans="1:5">
      <c r="A12057" s="283">
        <v>31022</v>
      </c>
      <c r="B12057" s="176">
        <v>30.6</v>
      </c>
      <c r="C12057" s="176">
        <v>39.299999999999997</v>
      </c>
      <c r="D12057" s="282">
        <v>87</v>
      </c>
      <c r="E12057" s="265"/>
    </row>
    <row r="12058" spans="1:5">
      <c r="A12058" s="283">
        <v>31023</v>
      </c>
      <c r="B12058" s="176">
        <v>53.8</v>
      </c>
      <c r="C12058" s="176">
        <v>37.200000000000003</v>
      </c>
      <c r="D12058" s="282">
        <v>87</v>
      </c>
      <c r="E12058" s="265"/>
    </row>
    <row r="12059" spans="1:5">
      <c r="A12059" s="283">
        <v>31024</v>
      </c>
      <c r="B12059" s="176">
        <v>61.4</v>
      </c>
      <c r="C12059" s="176">
        <v>43.3</v>
      </c>
      <c r="D12059" s="282">
        <v>111</v>
      </c>
      <c r="E12059" s="265"/>
    </row>
    <row r="12060" spans="1:5">
      <c r="A12060" s="283">
        <v>31025</v>
      </c>
      <c r="B12060" s="176">
        <v>24</v>
      </c>
      <c r="C12060" s="176">
        <v>39.6</v>
      </c>
      <c r="D12060" s="282">
        <v>87</v>
      </c>
      <c r="E12060" s="265"/>
    </row>
    <row r="12061" spans="1:5">
      <c r="A12061" s="283">
        <v>31027</v>
      </c>
      <c r="B12061" s="176">
        <v>51.5</v>
      </c>
      <c r="C12061" s="176">
        <v>36.799999999999997</v>
      </c>
      <c r="D12061" s="282">
        <v>87</v>
      </c>
      <c r="E12061" s="265"/>
    </row>
    <row r="12062" spans="1:5">
      <c r="A12062" s="283">
        <v>31028</v>
      </c>
      <c r="B12062" s="176">
        <v>1387.9</v>
      </c>
      <c r="C12062" s="176">
        <v>37.5</v>
      </c>
      <c r="D12062" s="282">
        <v>87</v>
      </c>
      <c r="E12062" s="265"/>
    </row>
    <row r="12063" spans="1:5">
      <c r="A12063" s="283">
        <v>31029</v>
      </c>
      <c r="B12063" s="176">
        <v>66.2</v>
      </c>
      <c r="C12063" s="176">
        <v>38.6</v>
      </c>
      <c r="D12063" s="282">
        <v>93</v>
      </c>
      <c r="E12063" s="265"/>
    </row>
    <row r="12064" spans="1:5">
      <c r="A12064" s="283">
        <v>31030</v>
      </c>
      <c r="B12064" s="176">
        <v>102.9</v>
      </c>
      <c r="C12064" s="176">
        <v>30.7</v>
      </c>
      <c r="D12064" s="282">
        <v>87</v>
      </c>
      <c r="E12064" s="265"/>
    </row>
    <row r="12065" spans="1:5">
      <c r="A12065" s="283">
        <v>31031</v>
      </c>
      <c r="B12065" s="176">
        <v>51.5</v>
      </c>
      <c r="C12065" s="176">
        <v>38.799999999999997</v>
      </c>
      <c r="D12065" s="282">
        <v>106</v>
      </c>
      <c r="E12065" s="265"/>
    </row>
    <row r="12066" spans="1:5">
      <c r="A12066" s="283">
        <v>31032</v>
      </c>
      <c r="B12066" s="176">
        <v>67</v>
      </c>
      <c r="C12066" s="176">
        <v>38.1</v>
      </c>
      <c r="D12066" s="282">
        <v>94</v>
      </c>
      <c r="E12066" s="265"/>
    </row>
    <row r="12067" spans="1:5">
      <c r="A12067" s="283">
        <v>31033</v>
      </c>
      <c r="B12067" s="176">
        <v>40.5</v>
      </c>
      <c r="C12067" s="176">
        <v>41.7</v>
      </c>
      <c r="D12067" s="282">
        <v>87</v>
      </c>
      <c r="E12067" s="265"/>
    </row>
    <row r="12068" spans="1:5">
      <c r="A12068" s="283">
        <v>31034</v>
      </c>
      <c r="B12068" s="176">
        <v>1324.9</v>
      </c>
      <c r="C12068" s="176">
        <v>37.299999999999997</v>
      </c>
      <c r="D12068" s="282">
        <v>87</v>
      </c>
      <c r="E12068" s="265"/>
    </row>
    <row r="12069" spans="1:5">
      <c r="A12069" s="283">
        <v>31035</v>
      </c>
      <c r="B12069" s="176">
        <v>20.8</v>
      </c>
      <c r="C12069" s="176">
        <v>40.700000000000003</v>
      </c>
      <c r="D12069" s="282">
        <v>87</v>
      </c>
      <c r="E12069" s="265"/>
    </row>
    <row r="12070" spans="1:5">
      <c r="A12070" s="283">
        <v>31036</v>
      </c>
      <c r="B12070" s="176">
        <v>45.5</v>
      </c>
      <c r="C12070" s="176">
        <v>40.9</v>
      </c>
      <c r="D12070" s="282">
        <v>87</v>
      </c>
      <c r="E12070" s="265"/>
    </row>
    <row r="12071" spans="1:5">
      <c r="A12071" s="283">
        <v>31037</v>
      </c>
      <c r="B12071" s="176">
        <v>58.8</v>
      </c>
      <c r="C12071" s="176">
        <v>37.5</v>
      </c>
      <c r="D12071" s="282">
        <v>87</v>
      </c>
      <c r="E12071" s="265"/>
    </row>
    <row r="12072" spans="1:5">
      <c r="A12072" s="283">
        <v>31038</v>
      </c>
      <c r="B12072" s="176">
        <v>11.6</v>
      </c>
      <c r="C12072" s="176">
        <v>41.9</v>
      </c>
      <c r="D12072" s="282">
        <v>87</v>
      </c>
      <c r="E12072" s="265"/>
    </row>
    <row r="12073" spans="1:5">
      <c r="A12073" s="283">
        <v>31039</v>
      </c>
      <c r="B12073" s="176">
        <v>0</v>
      </c>
      <c r="C12073" s="176">
        <v>0</v>
      </c>
      <c r="D12073" s="282">
        <v>87</v>
      </c>
      <c r="E12073" s="265"/>
    </row>
    <row r="12074" spans="1:5">
      <c r="A12074" s="283">
        <v>31040</v>
      </c>
      <c r="B12074" s="176">
        <v>0</v>
      </c>
      <c r="C12074" s="176">
        <v>0</v>
      </c>
      <c r="D12074" s="282">
        <v>87</v>
      </c>
      <c r="E12074" s="265"/>
    </row>
    <row r="12075" spans="1:5">
      <c r="A12075" s="283">
        <v>31041</v>
      </c>
      <c r="B12075" s="176">
        <v>12.5</v>
      </c>
      <c r="C12075" s="176">
        <v>46.6</v>
      </c>
      <c r="D12075" s="282">
        <v>87</v>
      </c>
      <c r="E12075" s="265"/>
    </row>
    <row r="12076" spans="1:5">
      <c r="A12076" s="283">
        <v>31042</v>
      </c>
      <c r="B12076" s="176">
        <v>17</v>
      </c>
      <c r="C12076" s="176">
        <v>43</v>
      </c>
      <c r="D12076" s="282">
        <v>87</v>
      </c>
      <c r="E12076" s="265"/>
    </row>
    <row r="12077" spans="1:5">
      <c r="A12077" s="283">
        <v>31044</v>
      </c>
      <c r="B12077" s="176">
        <v>20.7</v>
      </c>
      <c r="C12077" s="176">
        <v>45.6</v>
      </c>
      <c r="D12077" s="282">
        <v>123</v>
      </c>
      <c r="E12077" s="265"/>
    </row>
    <row r="12078" spans="1:5">
      <c r="A12078" s="283">
        <v>31045</v>
      </c>
      <c r="B12078" s="176">
        <v>11</v>
      </c>
      <c r="C12078" s="176">
        <v>43.7</v>
      </c>
      <c r="D12078" s="282">
        <v>87</v>
      </c>
      <c r="E12078" s="265"/>
    </row>
    <row r="12079" spans="1:5">
      <c r="A12079" s="283">
        <v>31046</v>
      </c>
      <c r="B12079" s="176">
        <v>50.2</v>
      </c>
      <c r="C12079" s="176">
        <v>43.4</v>
      </c>
      <c r="D12079" s="282">
        <v>87</v>
      </c>
      <c r="E12079" s="265"/>
    </row>
    <row r="12080" spans="1:5">
      <c r="A12080" s="283">
        <v>31047</v>
      </c>
      <c r="B12080" s="176">
        <v>180.6</v>
      </c>
      <c r="C12080" s="176">
        <v>35.700000000000003</v>
      </c>
      <c r="D12080" s="282">
        <v>95</v>
      </c>
      <c r="E12080" s="265"/>
    </row>
    <row r="12081" spans="1:5">
      <c r="A12081" s="283">
        <v>31049</v>
      </c>
      <c r="B12081" s="176">
        <v>18.2</v>
      </c>
      <c r="C12081" s="176">
        <v>39.6</v>
      </c>
      <c r="D12081" s="282">
        <v>87</v>
      </c>
      <c r="E12081" s="265"/>
    </row>
    <row r="12082" spans="1:5">
      <c r="A12082" s="283">
        <v>31050</v>
      </c>
      <c r="B12082" s="176">
        <v>46.1</v>
      </c>
      <c r="C12082" s="176">
        <v>41.2</v>
      </c>
      <c r="D12082" s="282">
        <v>87</v>
      </c>
      <c r="E12082" s="265"/>
    </row>
    <row r="12083" spans="1:5">
      <c r="A12083" s="283">
        <v>31051</v>
      </c>
      <c r="B12083" s="176">
        <v>22.8</v>
      </c>
      <c r="C12083" s="176">
        <v>36.299999999999997</v>
      </c>
      <c r="D12083" s="282">
        <v>87</v>
      </c>
      <c r="E12083" s="265"/>
    </row>
    <row r="12084" spans="1:5">
      <c r="A12084" s="283">
        <v>31052</v>
      </c>
      <c r="B12084" s="176">
        <v>113.7</v>
      </c>
      <c r="C12084" s="176">
        <v>43.3</v>
      </c>
      <c r="D12084" s="282">
        <v>95</v>
      </c>
      <c r="E12084" s="265"/>
    </row>
    <row r="12085" spans="1:5">
      <c r="A12085" s="283">
        <v>31054</v>
      </c>
      <c r="B12085" s="176">
        <v>25.1</v>
      </c>
      <c r="C12085" s="176">
        <v>38.299999999999997</v>
      </c>
      <c r="D12085" s="282">
        <v>87</v>
      </c>
      <c r="E12085" s="265"/>
    </row>
    <row r="12086" spans="1:5">
      <c r="A12086" s="283">
        <v>31055</v>
      </c>
      <c r="B12086" s="176">
        <v>69.5</v>
      </c>
      <c r="C12086" s="176">
        <v>38.9</v>
      </c>
      <c r="D12086" s="282">
        <v>87</v>
      </c>
      <c r="E12086" s="265"/>
    </row>
    <row r="12087" spans="1:5">
      <c r="A12087" s="283">
        <v>31057</v>
      </c>
      <c r="B12087" s="176">
        <v>27.7</v>
      </c>
      <c r="C12087" s="176">
        <v>41.6</v>
      </c>
      <c r="D12087" s="282">
        <v>87</v>
      </c>
      <c r="E12087" s="265"/>
    </row>
    <row r="12088" spans="1:5">
      <c r="A12088" s="283">
        <v>31058</v>
      </c>
      <c r="B12088" s="176">
        <v>15.9</v>
      </c>
      <c r="C12088" s="176">
        <v>43.2</v>
      </c>
      <c r="D12088" s="282">
        <v>87</v>
      </c>
      <c r="E12088" s="265"/>
    </row>
    <row r="12089" spans="1:5">
      <c r="A12089" s="283">
        <v>31059</v>
      </c>
      <c r="B12089" s="176">
        <v>0</v>
      </c>
      <c r="C12089" s="176">
        <v>0</v>
      </c>
      <c r="D12089" s="282">
        <v>87</v>
      </c>
      <c r="E12089" s="265"/>
    </row>
    <row r="12090" spans="1:5">
      <c r="A12090" s="283">
        <v>31060</v>
      </c>
      <c r="B12090" s="176">
        <v>19</v>
      </c>
      <c r="C12090" s="176">
        <v>44.7</v>
      </c>
      <c r="D12090" s="282">
        <v>87</v>
      </c>
      <c r="E12090" s="265"/>
    </row>
    <row r="12091" spans="1:5">
      <c r="A12091" s="283">
        <v>31061</v>
      </c>
      <c r="B12091" s="176">
        <v>150.5</v>
      </c>
      <c r="C12091" s="176">
        <v>34.4</v>
      </c>
      <c r="D12091" s="282">
        <v>117</v>
      </c>
      <c r="E12091" s="265"/>
    </row>
    <row r="12092" spans="1:5">
      <c r="A12092" s="283">
        <v>31062</v>
      </c>
      <c r="B12092" s="176">
        <v>0</v>
      </c>
      <c r="C12092" s="176">
        <v>0</v>
      </c>
      <c r="D12092" s="282">
        <v>87</v>
      </c>
      <c r="E12092" s="265"/>
    </row>
    <row r="12093" spans="1:5">
      <c r="A12093" s="283">
        <v>31063</v>
      </c>
      <c r="B12093" s="176">
        <v>55.7</v>
      </c>
      <c r="C12093" s="176">
        <v>37.299999999999997</v>
      </c>
      <c r="D12093" s="282">
        <v>106</v>
      </c>
      <c r="E12093" s="265"/>
    </row>
    <row r="12094" spans="1:5">
      <c r="A12094" s="283">
        <v>31064</v>
      </c>
      <c r="B12094" s="176">
        <v>43.7</v>
      </c>
      <c r="C12094" s="176">
        <v>38.5</v>
      </c>
      <c r="D12094" s="282">
        <v>114</v>
      </c>
      <c r="E12094" s="265"/>
    </row>
    <row r="12095" spans="1:5">
      <c r="A12095" s="283">
        <v>31065</v>
      </c>
      <c r="B12095" s="176">
        <v>32.4</v>
      </c>
      <c r="C12095" s="176">
        <v>39.6</v>
      </c>
      <c r="D12095" s="282">
        <v>87</v>
      </c>
      <c r="E12095" s="265"/>
    </row>
    <row r="12096" spans="1:5">
      <c r="A12096" s="283">
        <v>31066</v>
      </c>
      <c r="B12096" s="176">
        <v>28.2</v>
      </c>
      <c r="C12096" s="176">
        <v>43.3</v>
      </c>
      <c r="D12096" s="282">
        <v>87</v>
      </c>
      <c r="E12096" s="265"/>
    </row>
    <row r="12097" spans="1:5">
      <c r="A12097" s="283">
        <v>31067</v>
      </c>
      <c r="B12097" s="176">
        <v>15.7</v>
      </c>
      <c r="C12097" s="176">
        <v>39.299999999999997</v>
      </c>
      <c r="D12097" s="282">
        <v>87</v>
      </c>
      <c r="E12097" s="265"/>
    </row>
    <row r="12098" spans="1:5">
      <c r="A12098" s="283">
        <v>31068</v>
      </c>
      <c r="B12098" s="176">
        <v>35.5</v>
      </c>
      <c r="C12098" s="176">
        <v>39.1</v>
      </c>
      <c r="D12098" s="282">
        <v>95</v>
      </c>
      <c r="E12098" s="265"/>
    </row>
    <row r="12099" spans="1:5">
      <c r="A12099" s="283">
        <v>31069</v>
      </c>
      <c r="B12099" s="176">
        <v>162</v>
      </c>
      <c r="C12099" s="176">
        <v>37.700000000000003</v>
      </c>
      <c r="D12099" s="282">
        <v>119</v>
      </c>
      <c r="E12099" s="265"/>
    </row>
    <row r="12100" spans="1:5">
      <c r="A12100" s="283">
        <v>31070</v>
      </c>
      <c r="B12100" s="176">
        <v>23.1</v>
      </c>
      <c r="C12100" s="176">
        <v>40.6</v>
      </c>
      <c r="D12100" s="282">
        <v>115</v>
      </c>
      <c r="E12100" s="265"/>
    </row>
    <row r="12101" spans="1:5">
      <c r="A12101" s="283">
        <v>31071</v>
      </c>
      <c r="B12101" s="176">
        <v>13.9</v>
      </c>
      <c r="C12101" s="176">
        <v>42.9</v>
      </c>
      <c r="D12101" s="282">
        <v>87</v>
      </c>
      <c r="E12101" s="265"/>
    </row>
    <row r="12102" spans="1:5">
      <c r="A12102" s="283">
        <v>31072</v>
      </c>
      <c r="B12102" s="176">
        <v>17.899999999999999</v>
      </c>
      <c r="C12102" s="176">
        <v>40.299999999999997</v>
      </c>
      <c r="D12102" s="282">
        <v>87</v>
      </c>
      <c r="E12102" s="265"/>
    </row>
    <row r="12103" spans="1:5">
      <c r="A12103" s="283">
        <v>31075</v>
      </c>
      <c r="B12103" s="176">
        <v>39.6</v>
      </c>
      <c r="C12103" s="176">
        <v>36.9</v>
      </c>
      <c r="D12103" s="282">
        <v>87</v>
      </c>
      <c r="E12103" s="265"/>
    </row>
    <row r="12104" spans="1:5">
      <c r="A12104" s="283">
        <v>31076</v>
      </c>
      <c r="B12104" s="176">
        <v>32.200000000000003</v>
      </c>
      <c r="C12104" s="176">
        <v>41</v>
      </c>
      <c r="D12104" s="282">
        <v>87</v>
      </c>
      <c r="E12104" s="265"/>
    </row>
    <row r="12105" spans="1:5">
      <c r="A12105" s="283">
        <v>31077</v>
      </c>
      <c r="B12105" s="176">
        <v>12.8</v>
      </c>
      <c r="C12105" s="176">
        <v>44.9</v>
      </c>
      <c r="D12105" s="282">
        <v>87</v>
      </c>
      <c r="E12105" s="265"/>
    </row>
    <row r="12106" spans="1:5">
      <c r="A12106" s="283">
        <v>31078</v>
      </c>
      <c r="B12106" s="176">
        <v>25.7</v>
      </c>
      <c r="C12106" s="176">
        <v>41.9</v>
      </c>
      <c r="D12106" s="282">
        <v>87</v>
      </c>
      <c r="E12106" s="265"/>
    </row>
    <row r="12107" spans="1:5">
      <c r="A12107" s="283">
        <v>31079</v>
      </c>
      <c r="B12107" s="176">
        <v>28.6</v>
      </c>
      <c r="C12107" s="176">
        <v>38.6</v>
      </c>
      <c r="D12107" s="282">
        <v>87</v>
      </c>
      <c r="E12107" s="265"/>
    </row>
    <row r="12108" spans="1:5">
      <c r="A12108" s="283">
        <v>31081</v>
      </c>
      <c r="B12108" s="176">
        <v>11.6</v>
      </c>
      <c r="C12108" s="176">
        <v>45.3</v>
      </c>
      <c r="D12108" s="282">
        <v>87</v>
      </c>
      <c r="E12108" s="265"/>
    </row>
    <row r="12109" spans="1:5">
      <c r="A12109" s="283">
        <v>31082</v>
      </c>
      <c r="B12109" s="176">
        <v>44.2</v>
      </c>
      <c r="C12109" s="176">
        <v>39.299999999999997</v>
      </c>
      <c r="D12109" s="282">
        <v>120</v>
      </c>
      <c r="E12109" s="265"/>
    </row>
    <row r="12110" spans="1:5">
      <c r="A12110" s="283">
        <v>31083</v>
      </c>
      <c r="B12110" s="176">
        <v>0</v>
      </c>
      <c r="C12110" s="176">
        <v>0</v>
      </c>
      <c r="D12110" s="282">
        <v>87</v>
      </c>
      <c r="E12110" s="265"/>
    </row>
    <row r="12111" spans="1:5">
      <c r="A12111" s="283">
        <v>31085</v>
      </c>
      <c r="B12111" s="176">
        <v>36</v>
      </c>
      <c r="C12111" s="176">
        <v>38.4</v>
      </c>
      <c r="D12111" s="282">
        <v>87</v>
      </c>
      <c r="E12111" s="265"/>
    </row>
    <row r="12112" spans="1:5">
      <c r="A12112" s="283">
        <v>31086</v>
      </c>
      <c r="B12112" s="176">
        <v>39.9</v>
      </c>
      <c r="C12112" s="176">
        <v>41.7</v>
      </c>
      <c r="D12112" s="282">
        <v>87</v>
      </c>
      <c r="E12112" s="265"/>
    </row>
    <row r="12113" spans="1:5">
      <c r="A12113" s="283">
        <v>31087</v>
      </c>
      <c r="B12113" s="176">
        <v>21</v>
      </c>
      <c r="C12113" s="176">
        <v>42.6</v>
      </c>
      <c r="D12113" s="282">
        <v>106</v>
      </c>
      <c r="E12113" s="265"/>
    </row>
    <row r="12114" spans="1:5">
      <c r="A12114" s="283">
        <v>31088</v>
      </c>
      <c r="B12114" s="176">
        <v>1600.2</v>
      </c>
      <c r="C12114" s="176">
        <v>33.6</v>
      </c>
      <c r="D12114" s="282">
        <v>122</v>
      </c>
      <c r="E12114" s="265"/>
    </row>
    <row r="12115" spans="1:5">
      <c r="A12115" s="283">
        <v>31089</v>
      </c>
      <c r="B12115" s="176">
        <v>34.1</v>
      </c>
      <c r="C12115" s="176">
        <v>37</v>
      </c>
      <c r="D12115" s="282">
        <v>87</v>
      </c>
      <c r="E12115" s="265"/>
    </row>
    <row r="12116" spans="1:5">
      <c r="A12116" s="283">
        <v>31090</v>
      </c>
      <c r="B12116" s="176">
        <v>9.1999999999999993</v>
      </c>
      <c r="C12116" s="176">
        <v>47.5</v>
      </c>
      <c r="D12116" s="282">
        <v>87</v>
      </c>
      <c r="E12116" s="265"/>
    </row>
    <row r="12117" spans="1:5">
      <c r="A12117" s="283">
        <v>31091</v>
      </c>
      <c r="B12117" s="176">
        <v>55.4</v>
      </c>
      <c r="C12117" s="176">
        <v>39.5</v>
      </c>
      <c r="D12117" s="282">
        <v>87</v>
      </c>
      <c r="E12117" s="265"/>
    </row>
    <row r="12118" spans="1:5">
      <c r="A12118" s="283">
        <v>31092</v>
      </c>
      <c r="B12118" s="176">
        <v>40</v>
      </c>
      <c r="C12118" s="176">
        <v>39.4</v>
      </c>
      <c r="D12118" s="282">
        <v>87</v>
      </c>
      <c r="E12118" s="265"/>
    </row>
    <row r="12119" spans="1:5">
      <c r="A12119" s="283">
        <v>31093</v>
      </c>
      <c r="B12119" s="176">
        <v>1010</v>
      </c>
      <c r="C12119" s="176">
        <v>34.6</v>
      </c>
      <c r="D12119" s="282">
        <v>128</v>
      </c>
      <c r="E12119" s="265"/>
    </row>
    <row r="12120" spans="1:5">
      <c r="A12120" s="283">
        <v>31094</v>
      </c>
      <c r="B12120" s="176">
        <v>10</v>
      </c>
      <c r="C12120" s="176">
        <v>44</v>
      </c>
      <c r="D12120" s="282">
        <v>87</v>
      </c>
      <c r="E12120" s="265"/>
    </row>
    <row r="12121" spans="1:5">
      <c r="A12121" s="283">
        <v>31095</v>
      </c>
      <c r="B12121" s="176">
        <v>0</v>
      </c>
      <c r="C12121" s="176">
        <v>0</v>
      </c>
      <c r="D12121" s="282">
        <v>87</v>
      </c>
      <c r="E12121" s="265"/>
    </row>
    <row r="12122" spans="1:5">
      <c r="A12122" s="283">
        <v>31096</v>
      </c>
      <c r="B12122" s="176">
        <v>41.8</v>
      </c>
      <c r="C12122" s="176">
        <v>39.9</v>
      </c>
      <c r="D12122" s="282">
        <v>87</v>
      </c>
      <c r="E12122" s="265"/>
    </row>
    <row r="12123" spans="1:5">
      <c r="A12123" s="283">
        <v>31097</v>
      </c>
      <c r="B12123" s="176">
        <v>29</v>
      </c>
      <c r="C12123" s="176">
        <v>42.9</v>
      </c>
      <c r="D12123" s="282">
        <v>87</v>
      </c>
      <c r="E12123" s="265"/>
    </row>
    <row r="12124" spans="1:5">
      <c r="A12124" s="283">
        <v>31098</v>
      </c>
      <c r="B12124" s="176">
        <v>284.60000000000002</v>
      </c>
      <c r="C12124" s="176">
        <v>22.7</v>
      </c>
      <c r="D12124" s="282">
        <v>134</v>
      </c>
      <c r="E12124" s="265"/>
    </row>
    <row r="12125" spans="1:5">
      <c r="A12125" s="283">
        <v>31099</v>
      </c>
      <c r="B12125" s="176">
        <v>1037.9000000000001</v>
      </c>
      <c r="C12125" s="176">
        <v>40.1</v>
      </c>
      <c r="D12125" s="282">
        <v>97</v>
      </c>
      <c r="E12125" s="265"/>
    </row>
    <row r="12126" spans="1:5">
      <c r="A12126" s="283">
        <v>31106</v>
      </c>
      <c r="B12126" s="176">
        <v>0</v>
      </c>
      <c r="C12126" s="176">
        <v>0</v>
      </c>
      <c r="D12126" s="282">
        <v>87</v>
      </c>
      <c r="E12126" s="265"/>
    </row>
    <row r="12127" spans="1:5">
      <c r="A12127" s="283">
        <v>31107</v>
      </c>
      <c r="B12127" s="176">
        <v>0</v>
      </c>
      <c r="C12127" s="176">
        <v>0</v>
      </c>
      <c r="D12127" s="282">
        <v>87</v>
      </c>
      <c r="E12127" s="265"/>
    </row>
    <row r="12128" spans="1:5">
      <c r="A12128" s="283">
        <v>31119</v>
      </c>
      <c r="B12128" s="176">
        <v>3596.1</v>
      </c>
      <c r="C12128" s="176">
        <v>40.6</v>
      </c>
      <c r="D12128" s="282">
        <v>87</v>
      </c>
      <c r="E12128" s="265"/>
    </row>
    <row r="12129" spans="1:5">
      <c r="A12129" s="283">
        <v>31126</v>
      </c>
      <c r="B12129" s="176">
        <v>8975.9</v>
      </c>
      <c r="C12129" s="176">
        <v>37.6</v>
      </c>
      <c r="D12129" s="282">
        <v>87</v>
      </c>
      <c r="E12129" s="265"/>
    </row>
    <row r="12130" spans="1:5">
      <c r="A12130" s="283">
        <v>31131</v>
      </c>
      <c r="B12130" s="176">
        <v>0</v>
      </c>
      <c r="C12130" s="176">
        <v>0</v>
      </c>
      <c r="D12130" s="282">
        <v>87</v>
      </c>
      <c r="E12130" s="265"/>
    </row>
    <row r="12131" spans="1:5">
      <c r="A12131" s="283">
        <v>31139</v>
      </c>
      <c r="B12131" s="176">
        <v>2134.1</v>
      </c>
      <c r="C12131" s="176">
        <v>31.4</v>
      </c>
      <c r="D12131" s="282">
        <v>87</v>
      </c>
      <c r="E12131" s="265"/>
    </row>
    <row r="12132" spans="1:5">
      <c r="A12132" s="283">
        <v>31141</v>
      </c>
      <c r="B12132" s="176">
        <v>0</v>
      </c>
      <c r="C12132" s="176">
        <v>0</v>
      </c>
      <c r="D12132" s="282">
        <v>87</v>
      </c>
      <c r="E12132" s="265"/>
    </row>
    <row r="12133" spans="1:5">
      <c r="A12133" s="283">
        <v>31145</v>
      </c>
      <c r="B12133" s="176">
        <v>0</v>
      </c>
      <c r="C12133" s="176">
        <v>0</v>
      </c>
      <c r="D12133" s="282">
        <v>87</v>
      </c>
      <c r="E12133" s="265"/>
    </row>
    <row r="12134" spans="1:5">
      <c r="A12134" s="283">
        <v>31146</v>
      </c>
      <c r="B12134" s="176">
        <v>0</v>
      </c>
      <c r="C12134" s="176">
        <v>0</v>
      </c>
      <c r="D12134" s="282">
        <v>87</v>
      </c>
      <c r="E12134" s="265"/>
    </row>
    <row r="12135" spans="1:5">
      <c r="A12135" s="283">
        <v>31150</v>
      </c>
      <c r="B12135" s="176">
        <v>0</v>
      </c>
      <c r="C12135" s="176">
        <v>0</v>
      </c>
      <c r="D12135" s="282">
        <v>87</v>
      </c>
      <c r="E12135" s="265"/>
    </row>
    <row r="12136" spans="1:5">
      <c r="A12136" s="283">
        <v>31156</v>
      </c>
      <c r="B12136" s="176">
        <v>0</v>
      </c>
      <c r="C12136" s="176">
        <v>0</v>
      </c>
      <c r="D12136" s="282">
        <v>87</v>
      </c>
      <c r="E12136" s="265"/>
    </row>
    <row r="12137" spans="1:5">
      <c r="A12137" s="283">
        <v>31201</v>
      </c>
      <c r="B12137" s="176">
        <v>2332.8000000000002</v>
      </c>
      <c r="C12137" s="176">
        <v>28.8</v>
      </c>
      <c r="D12137" s="282">
        <v>168</v>
      </c>
      <c r="E12137" s="265"/>
    </row>
    <row r="12138" spans="1:5">
      <c r="A12138" s="283">
        <v>31202</v>
      </c>
      <c r="B12138" s="176">
        <v>222.7</v>
      </c>
      <c r="C12138" s="176">
        <v>35.200000000000003</v>
      </c>
      <c r="D12138" s="282">
        <v>96</v>
      </c>
      <c r="E12138" s="265"/>
    </row>
    <row r="12139" spans="1:5">
      <c r="A12139" s="283">
        <v>31203</v>
      </c>
      <c r="B12139" s="176">
        <v>0</v>
      </c>
      <c r="C12139" s="176">
        <v>0</v>
      </c>
      <c r="D12139" s="282">
        <v>87</v>
      </c>
      <c r="E12139" s="265"/>
    </row>
    <row r="12140" spans="1:5">
      <c r="A12140" s="283">
        <v>31204</v>
      </c>
      <c r="B12140" s="176">
        <v>2031.4</v>
      </c>
      <c r="C12140" s="176">
        <v>35.799999999999997</v>
      </c>
      <c r="D12140" s="282">
        <v>110</v>
      </c>
      <c r="E12140" s="265"/>
    </row>
    <row r="12141" spans="1:5">
      <c r="A12141" s="283">
        <v>31205</v>
      </c>
      <c r="B12141" s="176">
        <v>0</v>
      </c>
      <c r="C12141" s="176">
        <v>0</v>
      </c>
      <c r="D12141" s="282">
        <v>87</v>
      </c>
      <c r="E12141" s="265"/>
    </row>
    <row r="12142" spans="1:5">
      <c r="A12142" s="283">
        <v>31206</v>
      </c>
      <c r="B12142" s="176">
        <v>844.5</v>
      </c>
      <c r="C12142" s="176">
        <v>31.6</v>
      </c>
      <c r="D12142" s="282">
        <v>140</v>
      </c>
      <c r="E12142" s="265"/>
    </row>
    <row r="12143" spans="1:5">
      <c r="A12143" s="283">
        <v>31207</v>
      </c>
      <c r="B12143" s="176">
        <v>0</v>
      </c>
      <c r="C12143" s="176">
        <v>0</v>
      </c>
      <c r="D12143" s="282">
        <v>87</v>
      </c>
      <c r="E12143" s="265"/>
    </row>
    <row r="12144" spans="1:5">
      <c r="A12144" s="283">
        <v>31208</v>
      </c>
      <c r="B12144" s="176">
        <v>286.2</v>
      </c>
      <c r="C12144" s="176">
        <v>41.9</v>
      </c>
      <c r="D12144" s="282">
        <v>87</v>
      </c>
      <c r="E12144" s="265"/>
    </row>
    <row r="12145" spans="1:5">
      <c r="A12145" s="283">
        <v>31209</v>
      </c>
      <c r="B12145" s="176">
        <v>0</v>
      </c>
      <c r="C12145" s="176">
        <v>0</v>
      </c>
      <c r="D12145" s="282">
        <v>87</v>
      </c>
      <c r="E12145" s="265"/>
    </row>
    <row r="12146" spans="1:5">
      <c r="A12146" s="283">
        <v>31210</v>
      </c>
      <c r="B12146" s="176">
        <v>589.1</v>
      </c>
      <c r="C12146" s="176">
        <v>37.9</v>
      </c>
      <c r="D12146" s="282">
        <v>178</v>
      </c>
      <c r="E12146" s="265"/>
    </row>
    <row r="12147" spans="1:5">
      <c r="A12147" s="283">
        <v>31211</v>
      </c>
      <c r="B12147" s="176">
        <v>324.8</v>
      </c>
      <c r="C12147" s="176">
        <v>37</v>
      </c>
      <c r="D12147" s="282">
        <v>87</v>
      </c>
      <c r="E12147" s="265"/>
    </row>
    <row r="12148" spans="1:5">
      <c r="A12148" s="283">
        <v>31213</v>
      </c>
      <c r="B12148" s="176">
        <v>0</v>
      </c>
      <c r="C12148" s="176">
        <v>0</v>
      </c>
      <c r="D12148" s="282">
        <v>87</v>
      </c>
      <c r="E12148" s="265"/>
    </row>
    <row r="12149" spans="1:5">
      <c r="A12149" s="283">
        <v>31216</v>
      </c>
      <c r="B12149" s="176">
        <v>285.5</v>
      </c>
      <c r="C12149" s="176">
        <v>39.299999999999997</v>
      </c>
      <c r="D12149" s="282">
        <v>110</v>
      </c>
      <c r="E12149" s="265"/>
    </row>
    <row r="12150" spans="1:5">
      <c r="A12150" s="283">
        <v>31217</v>
      </c>
      <c r="B12150" s="176">
        <v>107.2</v>
      </c>
      <c r="C12150" s="176">
        <v>37.200000000000003</v>
      </c>
      <c r="D12150" s="282">
        <v>95</v>
      </c>
      <c r="E12150" s="265"/>
    </row>
    <row r="12151" spans="1:5">
      <c r="A12151" s="283">
        <v>31220</v>
      </c>
      <c r="B12151" s="176">
        <v>252.6</v>
      </c>
      <c r="C12151" s="176">
        <v>37.9</v>
      </c>
      <c r="D12151" s="282">
        <v>113</v>
      </c>
      <c r="E12151" s="265"/>
    </row>
    <row r="12152" spans="1:5">
      <c r="A12152" s="283">
        <v>31221</v>
      </c>
      <c r="B12152" s="176">
        <v>0</v>
      </c>
      <c r="C12152" s="176">
        <v>0</v>
      </c>
      <c r="D12152" s="282">
        <v>87</v>
      </c>
      <c r="E12152" s="265"/>
    </row>
    <row r="12153" spans="1:5">
      <c r="A12153" s="283">
        <v>31295</v>
      </c>
      <c r="B12153" s="176">
        <v>0</v>
      </c>
      <c r="C12153" s="176">
        <v>0</v>
      </c>
      <c r="D12153" s="282">
        <v>87</v>
      </c>
      <c r="E12153" s="265"/>
    </row>
    <row r="12154" spans="1:5">
      <c r="A12154" s="283">
        <v>31301</v>
      </c>
      <c r="B12154" s="176">
        <v>40.9</v>
      </c>
      <c r="C12154" s="176">
        <v>32.4</v>
      </c>
      <c r="D12154" s="282">
        <v>87</v>
      </c>
      <c r="E12154" s="265"/>
    </row>
    <row r="12155" spans="1:5">
      <c r="A12155" s="283">
        <v>31302</v>
      </c>
      <c r="B12155" s="176">
        <v>179.2</v>
      </c>
      <c r="C12155" s="176">
        <v>37.4</v>
      </c>
      <c r="D12155" s="282">
        <v>112</v>
      </c>
      <c r="E12155" s="265"/>
    </row>
    <row r="12156" spans="1:5">
      <c r="A12156" s="283">
        <v>31303</v>
      </c>
      <c r="B12156" s="176">
        <v>24</v>
      </c>
      <c r="C12156" s="176">
        <v>40.1</v>
      </c>
      <c r="D12156" s="282">
        <v>87</v>
      </c>
      <c r="E12156" s="265"/>
    </row>
    <row r="12157" spans="1:5">
      <c r="A12157" s="283">
        <v>31304</v>
      </c>
      <c r="B12157" s="176">
        <v>19.8</v>
      </c>
      <c r="C12157" s="176">
        <v>45.3</v>
      </c>
      <c r="D12157" s="282">
        <v>87</v>
      </c>
      <c r="E12157" s="265"/>
    </row>
    <row r="12158" spans="1:5">
      <c r="A12158" s="283">
        <v>31305</v>
      </c>
      <c r="B12158" s="176">
        <v>52.5</v>
      </c>
      <c r="C12158" s="176">
        <v>41.9</v>
      </c>
      <c r="D12158" s="282">
        <v>87</v>
      </c>
      <c r="E12158" s="265"/>
    </row>
    <row r="12159" spans="1:5">
      <c r="A12159" s="283">
        <v>31307</v>
      </c>
      <c r="B12159" s="176">
        <v>156.69999999999999</v>
      </c>
      <c r="C12159" s="176">
        <v>37.1</v>
      </c>
      <c r="D12159" s="282">
        <v>87</v>
      </c>
      <c r="E12159" s="265"/>
    </row>
    <row r="12160" spans="1:5">
      <c r="A12160" s="283">
        <v>31308</v>
      </c>
      <c r="B12160" s="176">
        <v>70.3</v>
      </c>
      <c r="C12160" s="176">
        <v>37.200000000000003</v>
      </c>
      <c r="D12160" s="282">
        <v>87</v>
      </c>
      <c r="E12160" s="265"/>
    </row>
    <row r="12161" spans="1:5">
      <c r="A12161" s="283">
        <v>31309</v>
      </c>
      <c r="B12161" s="176">
        <v>86</v>
      </c>
      <c r="C12161" s="176">
        <v>36.299999999999997</v>
      </c>
      <c r="D12161" s="282">
        <v>96</v>
      </c>
      <c r="E12161" s="265"/>
    </row>
    <row r="12162" spans="1:5">
      <c r="A12162" s="283">
        <v>31310</v>
      </c>
      <c r="B12162" s="176">
        <v>0</v>
      </c>
      <c r="C12162" s="176">
        <v>0</v>
      </c>
      <c r="D12162" s="282">
        <v>87</v>
      </c>
      <c r="E12162" s="265"/>
    </row>
    <row r="12163" spans="1:5">
      <c r="A12163" s="283">
        <v>31312</v>
      </c>
      <c r="B12163" s="176">
        <v>108.8</v>
      </c>
      <c r="C12163" s="176">
        <v>35.799999999999997</v>
      </c>
      <c r="D12163" s="282">
        <v>87</v>
      </c>
      <c r="E12163" s="265"/>
    </row>
    <row r="12164" spans="1:5">
      <c r="A12164" s="283">
        <v>31313</v>
      </c>
      <c r="B12164" s="176">
        <v>237.9</v>
      </c>
      <c r="C12164" s="176">
        <v>28.8</v>
      </c>
      <c r="D12164" s="282">
        <v>120</v>
      </c>
      <c r="E12164" s="265"/>
    </row>
    <row r="12165" spans="1:5">
      <c r="A12165" s="283">
        <v>31314</v>
      </c>
      <c r="B12165" s="176">
        <v>0</v>
      </c>
      <c r="C12165" s="176">
        <v>0</v>
      </c>
      <c r="D12165" s="282">
        <v>87</v>
      </c>
      <c r="E12165" s="265"/>
    </row>
    <row r="12166" spans="1:5">
      <c r="A12166" s="283">
        <v>31315</v>
      </c>
      <c r="B12166" s="176">
        <v>112.2</v>
      </c>
      <c r="C12166" s="176">
        <v>20.7</v>
      </c>
      <c r="D12166" s="282">
        <v>87</v>
      </c>
      <c r="E12166" s="265"/>
    </row>
    <row r="12167" spans="1:5">
      <c r="A12167" s="283">
        <v>31316</v>
      </c>
      <c r="B12167" s="176">
        <v>46.6</v>
      </c>
      <c r="C12167" s="176">
        <v>30.3</v>
      </c>
      <c r="D12167" s="282">
        <v>87</v>
      </c>
      <c r="E12167" s="265"/>
    </row>
    <row r="12168" spans="1:5">
      <c r="A12168" s="283">
        <v>31318</v>
      </c>
      <c r="B12168" s="176">
        <v>280.8</v>
      </c>
      <c r="C12168" s="176">
        <v>35.700000000000003</v>
      </c>
      <c r="D12168" s="282">
        <v>87</v>
      </c>
      <c r="E12168" s="265"/>
    </row>
    <row r="12169" spans="1:5">
      <c r="A12169" s="283">
        <v>31319</v>
      </c>
      <c r="B12169" s="176">
        <v>17.7</v>
      </c>
      <c r="C12169" s="176">
        <v>45</v>
      </c>
      <c r="D12169" s="282">
        <v>87</v>
      </c>
      <c r="E12169" s="265"/>
    </row>
    <row r="12170" spans="1:5">
      <c r="A12170" s="283">
        <v>31320</v>
      </c>
      <c r="B12170" s="176">
        <v>59</v>
      </c>
      <c r="C12170" s="176">
        <v>40.299999999999997</v>
      </c>
      <c r="D12170" s="282">
        <v>87</v>
      </c>
      <c r="E12170" s="265"/>
    </row>
    <row r="12171" spans="1:5">
      <c r="A12171" s="283">
        <v>31321</v>
      </c>
      <c r="B12171" s="176">
        <v>46.7</v>
      </c>
      <c r="C12171" s="176">
        <v>37.4</v>
      </c>
      <c r="D12171" s="282">
        <v>87</v>
      </c>
      <c r="E12171" s="265"/>
    </row>
    <row r="12172" spans="1:5">
      <c r="A12172" s="283">
        <v>31322</v>
      </c>
      <c r="B12172" s="176">
        <v>395.4</v>
      </c>
      <c r="C12172" s="176">
        <v>31.1</v>
      </c>
      <c r="D12172" s="282">
        <v>95</v>
      </c>
      <c r="E12172" s="265"/>
    </row>
    <row r="12173" spans="1:5">
      <c r="A12173" s="283">
        <v>31323</v>
      </c>
      <c r="B12173" s="176">
        <v>14.7</v>
      </c>
      <c r="C12173" s="176">
        <v>43.2</v>
      </c>
      <c r="D12173" s="282">
        <v>87</v>
      </c>
      <c r="E12173" s="265"/>
    </row>
    <row r="12174" spans="1:5">
      <c r="A12174" s="283">
        <v>31324</v>
      </c>
      <c r="B12174" s="176">
        <v>160.1</v>
      </c>
      <c r="C12174" s="176">
        <v>35.200000000000003</v>
      </c>
      <c r="D12174" s="282">
        <v>94</v>
      </c>
      <c r="E12174" s="265"/>
    </row>
    <row r="12175" spans="1:5">
      <c r="A12175" s="283">
        <v>31326</v>
      </c>
      <c r="B12175" s="176">
        <v>220.5</v>
      </c>
      <c r="C12175" s="176">
        <v>33.799999999999997</v>
      </c>
      <c r="D12175" s="282">
        <v>94</v>
      </c>
      <c r="E12175" s="265"/>
    </row>
    <row r="12176" spans="1:5">
      <c r="A12176" s="283">
        <v>31327</v>
      </c>
      <c r="B12176" s="176">
        <v>21.1</v>
      </c>
      <c r="C12176" s="176">
        <v>44.4</v>
      </c>
      <c r="D12176" s="282">
        <v>87</v>
      </c>
      <c r="E12176" s="265"/>
    </row>
    <row r="12177" spans="1:5">
      <c r="A12177" s="283">
        <v>31328</v>
      </c>
      <c r="B12177" s="176">
        <v>222.6</v>
      </c>
      <c r="C12177" s="176">
        <v>53.1</v>
      </c>
      <c r="D12177" s="282">
        <v>96</v>
      </c>
      <c r="E12177" s="265"/>
    </row>
    <row r="12178" spans="1:5">
      <c r="A12178" s="283">
        <v>31329</v>
      </c>
      <c r="B12178" s="176">
        <v>80.599999999999994</v>
      </c>
      <c r="C12178" s="176">
        <v>34</v>
      </c>
      <c r="D12178" s="282">
        <v>107</v>
      </c>
      <c r="E12178" s="265"/>
    </row>
    <row r="12179" spans="1:5">
      <c r="A12179" s="283">
        <v>31331</v>
      </c>
      <c r="B12179" s="176">
        <v>38.4</v>
      </c>
      <c r="C12179" s="176">
        <v>47</v>
      </c>
      <c r="D12179" s="282">
        <v>87</v>
      </c>
      <c r="E12179" s="265"/>
    </row>
    <row r="12180" spans="1:5">
      <c r="A12180" s="283">
        <v>31333</v>
      </c>
      <c r="B12180" s="176">
        <v>984.1</v>
      </c>
      <c r="C12180" s="176">
        <v>30.4</v>
      </c>
      <c r="D12180" s="282">
        <v>87</v>
      </c>
      <c r="E12180" s="265"/>
    </row>
    <row r="12181" spans="1:5">
      <c r="A12181" s="283">
        <v>31401</v>
      </c>
      <c r="B12181" s="176">
        <v>3262.3</v>
      </c>
      <c r="C12181" s="176">
        <v>29.5</v>
      </c>
      <c r="D12181" s="282">
        <v>166</v>
      </c>
      <c r="E12181" s="265"/>
    </row>
    <row r="12182" spans="1:5">
      <c r="A12182" s="283">
        <v>31402</v>
      </c>
      <c r="B12182" s="176">
        <v>0</v>
      </c>
      <c r="C12182" s="176">
        <v>0</v>
      </c>
      <c r="D12182" s="282">
        <v>87</v>
      </c>
      <c r="E12182" s="265"/>
    </row>
    <row r="12183" spans="1:5">
      <c r="A12183" s="283">
        <v>31403</v>
      </c>
      <c r="B12183" s="176">
        <v>0</v>
      </c>
      <c r="C12183" s="176">
        <v>0</v>
      </c>
      <c r="D12183" s="282">
        <v>87</v>
      </c>
      <c r="E12183" s="265"/>
    </row>
    <row r="12184" spans="1:5">
      <c r="A12184" s="283">
        <v>31404</v>
      </c>
      <c r="B12184" s="176">
        <v>2509.1999999999998</v>
      </c>
      <c r="C12184" s="176">
        <v>33.6</v>
      </c>
      <c r="D12184" s="282">
        <v>101</v>
      </c>
      <c r="E12184" s="265"/>
    </row>
    <row r="12185" spans="1:5">
      <c r="A12185" s="283">
        <v>31405</v>
      </c>
      <c r="B12185" s="176">
        <v>1050.2</v>
      </c>
      <c r="C12185" s="176">
        <v>33.4</v>
      </c>
      <c r="D12185" s="282">
        <v>171</v>
      </c>
      <c r="E12185" s="265"/>
    </row>
    <row r="12186" spans="1:5">
      <c r="A12186" s="283">
        <v>31406</v>
      </c>
      <c r="B12186" s="176">
        <v>1368.8</v>
      </c>
      <c r="C12186" s="176">
        <v>35.5</v>
      </c>
      <c r="D12186" s="282">
        <v>183</v>
      </c>
      <c r="E12186" s="265"/>
    </row>
    <row r="12187" spans="1:5">
      <c r="A12187" s="283">
        <v>31407</v>
      </c>
      <c r="B12187" s="176">
        <v>314.89999999999998</v>
      </c>
      <c r="C12187" s="176">
        <v>31.9</v>
      </c>
      <c r="D12187" s="282">
        <v>87</v>
      </c>
      <c r="E12187" s="265"/>
    </row>
    <row r="12188" spans="1:5">
      <c r="A12188" s="283">
        <v>31408</v>
      </c>
      <c r="B12188" s="176">
        <v>641.9</v>
      </c>
      <c r="C12188" s="176">
        <v>34.5</v>
      </c>
      <c r="D12188" s="282">
        <v>96</v>
      </c>
      <c r="E12188" s="265"/>
    </row>
    <row r="12189" spans="1:5">
      <c r="A12189" s="283">
        <v>31409</v>
      </c>
      <c r="B12189" s="176">
        <v>303.89999999999998</v>
      </c>
      <c r="C12189" s="176">
        <v>21.7</v>
      </c>
      <c r="D12189" s="282">
        <v>128</v>
      </c>
      <c r="E12189" s="265"/>
    </row>
    <row r="12190" spans="1:5">
      <c r="A12190" s="283">
        <v>31410</v>
      </c>
      <c r="B12190" s="176">
        <v>596.9</v>
      </c>
      <c r="C12190" s="176">
        <v>40.6</v>
      </c>
      <c r="D12190" s="282">
        <v>126</v>
      </c>
      <c r="E12190" s="265"/>
    </row>
    <row r="12191" spans="1:5">
      <c r="A12191" s="283">
        <v>31411</v>
      </c>
      <c r="B12191" s="176">
        <v>208</v>
      </c>
      <c r="C12191" s="176">
        <v>63.3</v>
      </c>
      <c r="D12191" s="282">
        <v>87</v>
      </c>
      <c r="E12191" s="265"/>
    </row>
    <row r="12192" spans="1:5">
      <c r="A12192" s="283">
        <v>31412</v>
      </c>
      <c r="B12192" s="176">
        <v>0</v>
      </c>
      <c r="C12192" s="176">
        <v>0</v>
      </c>
      <c r="D12192" s="282">
        <v>87</v>
      </c>
      <c r="E12192" s="265"/>
    </row>
    <row r="12193" spans="1:5">
      <c r="A12193" s="283">
        <v>31414</v>
      </c>
      <c r="B12193" s="176">
        <v>0</v>
      </c>
      <c r="C12193" s="176">
        <v>0</v>
      </c>
      <c r="D12193" s="282">
        <v>87</v>
      </c>
      <c r="E12193" s="265"/>
    </row>
    <row r="12194" spans="1:5">
      <c r="A12194" s="283">
        <v>31415</v>
      </c>
      <c r="B12194" s="176">
        <v>1872.3</v>
      </c>
      <c r="C12194" s="176">
        <v>30.5</v>
      </c>
      <c r="D12194" s="282">
        <v>87</v>
      </c>
      <c r="E12194" s="265"/>
    </row>
    <row r="12195" spans="1:5">
      <c r="A12195" s="283">
        <v>31416</v>
      </c>
      <c r="B12195" s="176">
        <v>0</v>
      </c>
      <c r="C12195" s="176">
        <v>0</v>
      </c>
      <c r="D12195" s="282">
        <v>87</v>
      </c>
      <c r="E12195" s="265"/>
    </row>
    <row r="12196" spans="1:5">
      <c r="A12196" s="283">
        <v>31418</v>
      </c>
      <c r="B12196" s="176">
        <v>0</v>
      </c>
      <c r="C12196" s="176">
        <v>0</v>
      </c>
      <c r="D12196" s="282">
        <v>87</v>
      </c>
      <c r="E12196" s="265"/>
    </row>
    <row r="12197" spans="1:5">
      <c r="A12197" s="283">
        <v>31419</v>
      </c>
      <c r="B12197" s="176">
        <v>416.3</v>
      </c>
      <c r="C12197" s="176">
        <v>32.5</v>
      </c>
      <c r="D12197" s="282">
        <v>170</v>
      </c>
      <c r="E12197" s="265"/>
    </row>
    <row r="12198" spans="1:5">
      <c r="A12198" s="283">
        <v>31420</v>
      </c>
      <c r="B12198" s="176">
        <v>0</v>
      </c>
      <c r="C12198" s="176">
        <v>0</v>
      </c>
      <c r="D12198" s="282">
        <v>87</v>
      </c>
      <c r="E12198" s="265"/>
    </row>
    <row r="12199" spans="1:5">
      <c r="A12199" s="283">
        <v>31421</v>
      </c>
      <c r="B12199" s="176">
        <v>0</v>
      </c>
      <c r="C12199" s="176">
        <v>0</v>
      </c>
      <c r="D12199" s="282">
        <v>87</v>
      </c>
      <c r="E12199" s="265"/>
    </row>
    <row r="12200" spans="1:5">
      <c r="A12200" s="283">
        <v>31501</v>
      </c>
      <c r="B12200" s="176">
        <v>601.6</v>
      </c>
      <c r="C12200" s="176">
        <v>39.200000000000003</v>
      </c>
      <c r="D12200" s="282">
        <v>95</v>
      </c>
      <c r="E12200" s="265"/>
    </row>
    <row r="12201" spans="1:5">
      <c r="A12201" s="283">
        <v>31502</v>
      </c>
      <c r="B12201" s="176">
        <v>2043.6</v>
      </c>
      <c r="C12201" s="176">
        <v>43.3</v>
      </c>
      <c r="D12201" s="282">
        <v>87</v>
      </c>
      <c r="E12201" s="265"/>
    </row>
    <row r="12202" spans="1:5">
      <c r="A12202" s="283">
        <v>31503</v>
      </c>
      <c r="B12202" s="176">
        <v>48.8</v>
      </c>
      <c r="C12202" s="176">
        <v>37.299999999999997</v>
      </c>
      <c r="D12202" s="282">
        <v>87</v>
      </c>
      <c r="E12202" s="265"/>
    </row>
    <row r="12203" spans="1:5">
      <c r="A12203" s="283">
        <v>31510</v>
      </c>
      <c r="B12203" s="176">
        <v>44.7</v>
      </c>
      <c r="C12203" s="176">
        <v>37</v>
      </c>
      <c r="D12203" s="282">
        <v>87</v>
      </c>
      <c r="E12203" s="265"/>
    </row>
    <row r="12204" spans="1:5">
      <c r="A12204" s="283">
        <v>31512</v>
      </c>
      <c r="B12204" s="176">
        <v>47.2</v>
      </c>
      <c r="C12204" s="176">
        <v>35.4</v>
      </c>
      <c r="D12204" s="282">
        <v>87</v>
      </c>
      <c r="E12204" s="265"/>
    </row>
    <row r="12205" spans="1:5">
      <c r="A12205" s="283">
        <v>31513</v>
      </c>
      <c r="B12205" s="176">
        <v>47.9</v>
      </c>
      <c r="C12205" s="176">
        <v>37.6</v>
      </c>
      <c r="D12205" s="282">
        <v>125</v>
      </c>
      <c r="E12205" s="265"/>
    </row>
    <row r="12206" spans="1:5">
      <c r="A12206" s="283">
        <v>31515</v>
      </c>
      <c r="B12206" s="176">
        <v>2174.5</v>
      </c>
      <c r="C12206" s="176">
        <v>43.4</v>
      </c>
      <c r="D12206" s="282">
        <v>87</v>
      </c>
      <c r="E12206" s="265"/>
    </row>
    <row r="12207" spans="1:5">
      <c r="A12207" s="283">
        <v>31516</v>
      </c>
      <c r="B12207" s="176">
        <v>89.3</v>
      </c>
      <c r="C12207" s="176">
        <v>38.200000000000003</v>
      </c>
      <c r="D12207" s="282">
        <v>113</v>
      </c>
      <c r="E12207" s="265"/>
    </row>
    <row r="12208" spans="1:5">
      <c r="A12208" s="283">
        <v>31518</v>
      </c>
      <c r="B12208" s="176">
        <v>14.6</v>
      </c>
      <c r="C12208" s="176">
        <v>41.5</v>
      </c>
      <c r="D12208" s="282">
        <v>87</v>
      </c>
      <c r="E12208" s="265"/>
    </row>
    <row r="12209" spans="1:5">
      <c r="A12209" s="283">
        <v>31519</v>
      </c>
      <c r="B12209" s="176">
        <v>31.2</v>
      </c>
      <c r="C12209" s="176">
        <v>39.299999999999997</v>
      </c>
      <c r="D12209" s="282">
        <v>87</v>
      </c>
      <c r="E12209" s="265"/>
    </row>
    <row r="12210" spans="1:5">
      <c r="A12210" s="283">
        <v>31520</v>
      </c>
      <c r="B12210" s="176">
        <v>895.6</v>
      </c>
      <c r="C12210" s="176">
        <v>33.700000000000003</v>
      </c>
      <c r="D12210" s="282">
        <v>124</v>
      </c>
      <c r="E12210" s="265"/>
    </row>
    <row r="12211" spans="1:5">
      <c r="A12211" s="283">
        <v>31521</v>
      </c>
      <c r="B12211" s="176">
        <v>0</v>
      </c>
      <c r="C12211" s="176">
        <v>0</v>
      </c>
      <c r="D12211" s="282">
        <v>87</v>
      </c>
      <c r="E12211" s="265"/>
    </row>
    <row r="12212" spans="1:5">
      <c r="A12212" s="283">
        <v>31522</v>
      </c>
      <c r="B12212" s="176">
        <v>258.60000000000002</v>
      </c>
      <c r="C12212" s="176">
        <v>51.5</v>
      </c>
      <c r="D12212" s="282">
        <v>120</v>
      </c>
      <c r="E12212" s="265"/>
    </row>
    <row r="12213" spans="1:5">
      <c r="A12213" s="283">
        <v>31523</v>
      </c>
      <c r="B12213" s="176">
        <v>71.7</v>
      </c>
      <c r="C12213" s="176">
        <v>39.700000000000003</v>
      </c>
      <c r="D12213" s="282">
        <v>102</v>
      </c>
      <c r="E12213" s="265"/>
    </row>
    <row r="12214" spans="1:5">
      <c r="A12214" s="283">
        <v>31524</v>
      </c>
      <c r="B12214" s="176">
        <v>0</v>
      </c>
      <c r="C12214" s="176">
        <v>0</v>
      </c>
      <c r="D12214" s="282">
        <v>87</v>
      </c>
      <c r="E12214" s="265"/>
    </row>
    <row r="12215" spans="1:5">
      <c r="A12215" s="283">
        <v>31525</v>
      </c>
      <c r="B12215" s="176">
        <v>245.2</v>
      </c>
      <c r="C12215" s="176">
        <v>35.799999999999997</v>
      </c>
      <c r="D12215" s="282">
        <v>93</v>
      </c>
      <c r="E12215" s="265"/>
    </row>
    <row r="12216" spans="1:5">
      <c r="A12216" s="283">
        <v>31527</v>
      </c>
      <c r="B12216" s="176">
        <v>24.2</v>
      </c>
      <c r="C12216" s="176">
        <v>66</v>
      </c>
      <c r="D12216" s="282">
        <v>87</v>
      </c>
      <c r="E12216" s="265"/>
    </row>
    <row r="12217" spans="1:5">
      <c r="A12217" s="283">
        <v>31532</v>
      </c>
      <c r="B12217" s="176">
        <v>11.5</v>
      </c>
      <c r="C12217" s="176">
        <v>41.4</v>
      </c>
      <c r="D12217" s="282">
        <v>87</v>
      </c>
      <c r="E12217" s="265"/>
    </row>
    <row r="12218" spans="1:5">
      <c r="A12218" s="283">
        <v>31533</v>
      </c>
      <c r="B12218" s="176">
        <v>172.4</v>
      </c>
      <c r="C12218" s="176">
        <v>34.6</v>
      </c>
      <c r="D12218" s="282">
        <v>124</v>
      </c>
      <c r="E12218" s="265"/>
    </row>
    <row r="12219" spans="1:5">
      <c r="A12219" s="283">
        <v>31534</v>
      </c>
      <c r="B12219" s="176">
        <v>2652.3</v>
      </c>
      <c r="C12219" s="176">
        <v>33.9</v>
      </c>
      <c r="D12219" s="282">
        <v>87</v>
      </c>
      <c r="E12219" s="265"/>
    </row>
    <row r="12220" spans="1:5">
      <c r="A12220" s="283">
        <v>31535</v>
      </c>
      <c r="B12220" s="176">
        <v>87.9</v>
      </c>
      <c r="C12220" s="176">
        <v>33.6</v>
      </c>
      <c r="D12220" s="282">
        <v>87</v>
      </c>
      <c r="E12220" s="265"/>
    </row>
    <row r="12221" spans="1:5">
      <c r="A12221" s="283">
        <v>31537</v>
      </c>
      <c r="B12221" s="176">
        <v>16.600000000000001</v>
      </c>
      <c r="C12221" s="176">
        <v>37.9</v>
      </c>
      <c r="D12221" s="282">
        <v>94</v>
      </c>
      <c r="E12221" s="265"/>
    </row>
    <row r="12222" spans="1:5">
      <c r="A12222" s="283">
        <v>31539</v>
      </c>
      <c r="B12222" s="176">
        <v>53.7</v>
      </c>
      <c r="C12222" s="176">
        <v>35.700000000000003</v>
      </c>
      <c r="D12222" s="282">
        <v>93</v>
      </c>
      <c r="E12222" s="265"/>
    </row>
    <row r="12223" spans="1:5">
      <c r="A12223" s="283">
        <v>31542</v>
      </c>
      <c r="B12223" s="176">
        <v>28.4</v>
      </c>
      <c r="C12223" s="176">
        <v>38.1</v>
      </c>
      <c r="D12223" s="282">
        <v>87</v>
      </c>
      <c r="E12223" s="265"/>
    </row>
    <row r="12224" spans="1:5">
      <c r="A12224" s="283">
        <v>31543</v>
      </c>
      <c r="B12224" s="176">
        <v>28.6</v>
      </c>
      <c r="C12224" s="176">
        <v>37.6</v>
      </c>
      <c r="D12224" s="282">
        <v>87</v>
      </c>
      <c r="E12224" s="265"/>
    </row>
    <row r="12225" spans="1:5">
      <c r="A12225" s="283">
        <v>31544</v>
      </c>
      <c r="B12225" s="176">
        <v>10.6</v>
      </c>
      <c r="C12225" s="176">
        <v>42.5</v>
      </c>
      <c r="D12225" s="282">
        <v>87</v>
      </c>
      <c r="E12225" s="265"/>
    </row>
    <row r="12226" spans="1:5">
      <c r="A12226" s="283">
        <v>31545</v>
      </c>
      <c r="B12226" s="176">
        <v>122.6</v>
      </c>
      <c r="C12226" s="176">
        <v>36.5</v>
      </c>
      <c r="D12226" s="282">
        <v>102</v>
      </c>
      <c r="E12226" s="265"/>
    </row>
    <row r="12227" spans="1:5">
      <c r="A12227" s="283">
        <v>31546</v>
      </c>
      <c r="B12227" s="176">
        <v>45.5</v>
      </c>
      <c r="C12227" s="176">
        <v>38.299999999999997</v>
      </c>
      <c r="D12227" s="282">
        <v>87</v>
      </c>
      <c r="E12227" s="265"/>
    </row>
    <row r="12228" spans="1:5">
      <c r="A12228" s="283">
        <v>31547</v>
      </c>
      <c r="B12228" s="176">
        <v>92.9</v>
      </c>
      <c r="C12228" s="176">
        <v>22.2</v>
      </c>
      <c r="D12228" s="282">
        <v>126</v>
      </c>
      <c r="E12228" s="265"/>
    </row>
    <row r="12229" spans="1:5">
      <c r="A12229" s="283">
        <v>31548</v>
      </c>
      <c r="B12229" s="176">
        <v>184.1</v>
      </c>
      <c r="C12229" s="176">
        <v>31.9</v>
      </c>
      <c r="D12229" s="282">
        <v>112</v>
      </c>
      <c r="E12229" s="265"/>
    </row>
    <row r="12230" spans="1:5">
      <c r="A12230" s="283">
        <v>31549</v>
      </c>
      <c r="B12230" s="176">
        <v>25.7</v>
      </c>
      <c r="C12230" s="176">
        <v>42.2</v>
      </c>
      <c r="D12230" s="282">
        <v>107</v>
      </c>
      <c r="E12230" s="265"/>
    </row>
    <row r="12231" spans="1:5">
      <c r="A12231" s="283">
        <v>31550</v>
      </c>
      <c r="B12231" s="176">
        <v>2.2999999999999998</v>
      </c>
      <c r="C12231" s="176">
        <v>40.799999999999997</v>
      </c>
      <c r="D12231" s="282">
        <v>87</v>
      </c>
      <c r="E12231" s="265"/>
    </row>
    <row r="12232" spans="1:5">
      <c r="A12232" s="283">
        <v>31551</v>
      </c>
      <c r="B12232" s="176">
        <v>22.2</v>
      </c>
      <c r="C12232" s="176">
        <v>37.1</v>
      </c>
      <c r="D12232" s="282">
        <v>87</v>
      </c>
      <c r="E12232" s="265"/>
    </row>
    <row r="12233" spans="1:5">
      <c r="A12233" s="283">
        <v>31552</v>
      </c>
      <c r="B12233" s="176">
        <v>13.8</v>
      </c>
      <c r="C12233" s="176">
        <v>40.299999999999997</v>
      </c>
      <c r="D12233" s="282">
        <v>87</v>
      </c>
      <c r="E12233" s="265"/>
    </row>
    <row r="12234" spans="1:5">
      <c r="A12234" s="283">
        <v>31553</v>
      </c>
      <c r="B12234" s="176">
        <v>31.7</v>
      </c>
      <c r="C12234" s="176">
        <v>37.299999999999997</v>
      </c>
      <c r="D12234" s="282">
        <v>87</v>
      </c>
      <c r="E12234" s="265"/>
    </row>
    <row r="12235" spans="1:5">
      <c r="A12235" s="283">
        <v>31554</v>
      </c>
      <c r="B12235" s="176">
        <v>43.4</v>
      </c>
      <c r="C12235" s="176">
        <v>35.4</v>
      </c>
      <c r="D12235" s="282">
        <v>87</v>
      </c>
      <c r="E12235" s="265"/>
    </row>
    <row r="12236" spans="1:5">
      <c r="A12236" s="283">
        <v>31555</v>
      </c>
      <c r="B12236" s="176">
        <v>22</v>
      </c>
      <c r="C12236" s="176">
        <v>38.6</v>
      </c>
      <c r="D12236" s="282">
        <v>87</v>
      </c>
      <c r="E12236" s="265"/>
    </row>
    <row r="12237" spans="1:5">
      <c r="A12237" s="283">
        <v>31556</v>
      </c>
      <c r="B12237" s="176">
        <v>24.1</v>
      </c>
      <c r="C12237" s="176">
        <v>39.799999999999997</v>
      </c>
      <c r="D12237" s="282">
        <v>87</v>
      </c>
      <c r="E12237" s="265"/>
    </row>
    <row r="12238" spans="1:5">
      <c r="A12238" s="283">
        <v>31557</v>
      </c>
      <c r="B12238" s="176">
        <v>28.1</v>
      </c>
      <c r="C12238" s="176">
        <v>38.5</v>
      </c>
      <c r="D12238" s="282">
        <v>87</v>
      </c>
      <c r="E12238" s="265"/>
    </row>
    <row r="12239" spans="1:5">
      <c r="A12239" s="283">
        <v>31558</v>
      </c>
      <c r="B12239" s="176">
        <v>220</v>
      </c>
      <c r="C12239" s="176">
        <v>29.7</v>
      </c>
      <c r="D12239" s="282">
        <v>94</v>
      </c>
      <c r="E12239" s="265"/>
    </row>
    <row r="12240" spans="1:5">
      <c r="A12240" s="283">
        <v>31560</v>
      </c>
      <c r="B12240" s="176">
        <v>18.8</v>
      </c>
      <c r="C12240" s="176">
        <v>38.4</v>
      </c>
      <c r="D12240" s="282">
        <v>87</v>
      </c>
      <c r="E12240" s="265"/>
    </row>
    <row r="12241" spans="1:5">
      <c r="A12241" s="283">
        <v>31561</v>
      </c>
      <c r="B12241" s="176">
        <v>116.9</v>
      </c>
      <c r="C12241" s="176">
        <v>61.8</v>
      </c>
      <c r="D12241" s="282">
        <v>87</v>
      </c>
      <c r="E12241" s="265"/>
    </row>
    <row r="12242" spans="1:5">
      <c r="A12242" s="283">
        <v>31562</v>
      </c>
      <c r="B12242" s="176">
        <v>12</v>
      </c>
      <c r="C12242" s="176">
        <v>39.5</v>
      </c>
      <c r="D12242" s="282">
        <v>87</v>
      </c>
      <c r="E12242" s="265"/>
    </row>
    <row r="12243" spans="1:5">
      <c r="A12243" s="283">
        <v>31563</v>
      </c>
      <c r="B12243" s="176">
        <v>13.1</v>
      </c>
      <c r="C12243" s="176">
        <v>41.5</v>
      </c>
      <c r="D12243" s="282">
        <v>87</v>
      </c>
      <c r="E12243" s="265"/>
    </row>
    <row r="12244" spans="1:5">
      <c r="A12244" s="283">
        <v>31564</v>
      </c>
      <c r="B12244" s="176">
        <v>0</v>
      </c>
      <c r="C12244" s="176">
        <v>0</v>
      </c>
      <c r="D12244" s="282">
        <v>87</v>
      </c>
      <c r="E12244" s="265"/>
    </row>
    <row r="12245" spans="1:5">
      <c r="A12245" s="283">
        <v>31565</v>
      </c>
      <c r="B12245" s="176">
        <v>13.9</v>
      </c>
      <c r="C12245" s="176">
        <v>44.2</v>
      </c>
      <c r="D12245" s="282">
        <v>87</v>
      </c>
      <c r="E12245" s="265"/>
    </row>
    <row r="12246" spans="1:5">
      <c r="A12246" s="283">
        <v>31566</v>
      </c>
      <c r="B12246" s="176">
        <v>53.2</v>
      </c>
      <c r="C12246" s="176">
        <v>36.9</v>
      </c>
      <c r="D12246" s="282">
        <v>87</v>
      </c>
      <c r="E12246" s="265"/>
    </row>
    <row r="12247" spans="1:5">
      <c r="A12247" s="283">
        <v>31567</v>
      </c>
      <c r="B12247" s="176">
        <v>17</v>
      </c>
      <c r="C12247" s="176">
        <v>39.6</v>
      </c>
      <c r="D12247" s="282">
        <v>87</v>
      </c>
      <c r="E12247" s="265"/>
    </row>
    <row r="12248" spans="1:5">
      <c r="A12248" s="283">
        <v>31568</v>
      </c>
      <c r="B12248" s="176">
        <v>10.6</v>
      </c>
      <c r="C12248" s="176">
        <v>43.3</v>
      </c>
      <c r="D12248" s="282">
        <v>87</v>
      </c>
      <c r="E12248" s="265"/>
    </row>
    <row r="12249" spans="1:5">
      <c r="A12249" s="283">
        <v>31569</v>
      </c>
      <c r="B12249" s="176">
        <v>41.3</v>
      </c>
      <c r="C12249" s="176">
        <v>37.5</v>
      </c>
      <c r="D12249" s="282">
        <v>96</v>
      </c>
      <c r="E12249" s="265"/>
    </row>
    <row r="12250" spans="1:5">
      <c r="A12250" s="283">
        <v>31598</v>
      </c>
      <c r="B12250" s="176">
        <v>1563.4</v>
      </c>
      <c r="C12250" s="176">
        <v>39.9</v>
      </c>
      <c r="D12250" s="282">
        <v>87</v>
      </c>
      <c r="E12250" s="265"/>
    </row>
    <row r="12251" spans="1:5">
      <c r="A12251" s="283">
        <v>31601</v>
      </c>
      <c r="B12251" s="176">
        <v>207.7</v>
      </c>
      <c r="C12251" s="176">
        <v>29.5</v>
      </c>
      <c r="D12251" s="282">
        <v>125</v>
      </c>
      <c r="E12251" s="265"/>
    </row>
    <row r="12252" spans="1:5">
      <c r="A12252" s="283">
        <v>31602</v>
      </c>
      <c r="B12252" s="176">
        <v>688.6</v>
      </c>
      <c r="C12252" s="176">
        <v>28.8</v>
      </c>
      <c r="D12252" s="282">
        <v>116</v>
      </c>
      <c r="E12252" s="265"/>
    </row>
    <row r="12253" spans="1:5">
      <c r="A12253" s="283">
        <v>31603</v>
      </c>
      <c r="B12253" s="176">
        <v>0</v>
      </c>
      <c r="C12253" s="176">
        <v>0</v>
      </c>
      <c r="D12253" s="282">
        <v>87</v>
      </c>
      <c r="E12253" s="265"/>
    </row>
    <row r="12254" spans="1:5">
      <c r="A12254" s="283">
        <v>31604</v>
      </c>
      <c r="B12254" s="176">
        <v>0</v>
      </c>
      <c r="C12254" s="176">
        <v>0</v>
      </c>
      <c r="D12254" s="282">
        <v>87</v>
      </c>
      <c r="E12254" s="265"/>
    </row>
    <row r="12255" spans="1:5">
      <c r="A12255" s="283">
        <v>31605</v>
      </c>
      <c r="B12255" s="176">
        <v>387</v>
      </c>
      <c r="C12255" s="176">
        <v>29.9</v>
      </c>
      <c r="D12255" s="282">
        <v>112</v>
      </c>
      <c r="E12255" s="265"/>
    </row>
    <row r="12256" spans="1:5">
      <c r="A12256" s="283">
        <v>31606</v>
      </c>
      <c r="B12256" s="176">
        <v>60.7</v>
      </c>
      <c r="C12256" s="176">
        <v>38.5</v>
      </c>
      <c r="D12256" s="282">
        <v>87</v>
      </c>
      <c r="E12256" s="265"/>
    </row>
    <row r="12257" spans="1:5">
      <c r="A12257" s="283">
        <v>31620</v>
      </c>
      <c r="B12257" s="176">
        <v>94</v>
      </c>
      <c r="C12257" s="176">
        <v>36</v>
      </c>
      <c r="D12257" s="282">
        <v>87</v>
      </c>
      <c r="E12257" s="265"/>
    </row>
    <row r="12258" spans="1:5">
      <c r="A12258" s="283">
        <v>31622</v>
      </c>
      <c r="B12258" s="176">
        <v>19.600000000000001</v>
      </c>
      <c r="C12258" s="176">
        <v>39.1</v>
      </c>
      <c r="D12258" s="282">
        <v>95</v>
      </c>
      <c r="E12258" s="265"/>
    </row>
    <row r="12259" spans="1:5">
      <c r="A12259" s="283">
        <v>31623</v>
      </c>
      <c r="B12259" s="176">
        <v>0</v>
      </c>
      <c r="C12259" s="176">
        <v>0</v>
      </c>
      <c r="D12259" s="282">
        <v>87</v>
      </c>
      <c r="E12259" s="265"/>
    </row>
    <row r="12260" spans="1:5">
      <c r="A12260" s="283">
        <v>31624</v>
      </c>
      <c r="B12260" s="176">
        <v>16</v>
      </c>
      <c r="C12260" s="176">
        <v>35.4</v>
      </c>
      <c r="D12260" s="282">
        <v>87</v>
      </c>
      <c r="E12260" s="265"/>
    </row>
    <row r="12261" spans="1:5">
      <c r="A12261" s="283">
        <v>31625</v>
      </c>
      <c r="B12261" s="176">
        <v>22.2</v>
      </c>
      <c r="C12261" s="176">
        <v>44.7</v>
      </c>
      <c r="D12261" s="282">
        <v>87</v>
      </c>
      <c r="E12261" s="265"/>
    </row>
    <row r="12262" spans="1:5">
      <c r="A12262" s="283">
        <v>31626</v>
      </c>
      <c r="B12262" s="176">
        <v>24.3</v>
      </c>
      <c r="C12262" s="176">
        <v>41.9</v>
      </c>
      <c r="D12262" s="282">
        <v>87</v>
      </c>
      <c r="E12262" s="265"/>
    </row>
    <row r="12263" spans="1:5">
      <c r="A12263" s="283">
        <v>31627</v>
      </c>
      <c r="B12263" s="176">
        <v>364.3</v>
      </c>
      <c r="C12263" s="176">
        <v>38.6</v>
      </c>
      <c r="D12263" s="282">
        <v>87</v>
      </c>
      <c r="E12263" s="265"/>
    </row>
    <row r="12264" spans="1:5">
      <c r="A12264" s="283">
        <v>31629</v>
      </c>
      <c r="B12264" s="176">
        <v>19</v>
      </c>
      <c r="C12264" s="176">
        <v>43</v>
      </c>
      <c r="D12264" s="282">
        <v>87</v>
      </c>
      <c r="E12264" s="265"/>
    </row>
    <row r="12265" spans="1:5">
      <c r="A12265" s="283">
        <v>31630</v>
      </c>
      <c r="B12265" s="176">
        <v>9.1</v>
      </c>
      <c r="C12265" s="176">
        <v>37.200000000000003</v>
      </c>
      <c r="D12265" s="282">
        <v>87</v>
      </c>
      <c r="E12265" s="265"/>
    </row>
    <row r="12266" spans="1:5">
      <c r="A12266" s="283">
        <v>31631</v>
      </c>
      <c r="B12266" s="176">
        <v>1.8</v>
      </c>
      <c r="C12266" s="176">
        <v>39.700000000000003</v>
      </c>
      <c r="D12266" s="282">
        <v>87</v>
      </c>
      <c r="E12266" s="265"/>
    </row>
    <row r="12267" spans="1:5">
      <c r="A12267" s="283">
        <v>31632</v>
      </c>
      <c r="B12267" s="176">
        <v>107.6</v>
      </c>
      <c r="C12267" s="176">
        <v>34.799999999999997</v>
      </c>
      <c r="D12267" s="282">
        <v>113</v>
      </c>
      <c r="E12267" s="265"/>
    </row>
    <row r="12268" spans="1:5">
      <c r="A12268" s="283">
        <v>31634</v>
      </c>
      <c r="B12268" s="176">
        <v>14</v>
      </c>
      <c r="C12268" s="176">
        <v>36.5</v>
      </c>
      <c r="D12268" s="282">
        <v>87</v>
      </c>
      <c r="E12268" s="265"/>
    </row>
    <row r="12269" spans="1:5">
      <c r="A12269" s="283">
        <v>31635</v>
      </c>
      <c r="B12269" s="176">
        <v>55</v>
      </c>
      <c r="C12269" s="176">
        <v>33.9</v>
      </c>
      <c r="D12269" s="282">
        <v>87</v>
      </c>
      <c r="E12269" s="265"/>
    </row>
    <row r="12270" spans="1:5">
      <c r="A12270" s="283">
        <v>31636</v>
      </c>
      <c r="B12270" s="176">
        <v>37.4</v>
      </c>
      <c r="C12270" s="176">
        <v>36.200000000000003</v>
      </c>
      <c r="D12270" s="282">
        <v>108</v>
      </c>
      <c r="E12270" s="265"/>
    </row>
    <row r="12271" spans="1:5">
      <c r="A12271" s="283">
        <v>31637</v>
      </c>
      <c r="B12271" s="176">
        <v>40.200000000000003</v>
      </c>
      <c r="C12271" s="176">
        <v>39.200000000000003</v>
      </c>
      <c r="D12271" s="282">
        <v>87</v>
      </c>
      <c r="E12271" s="265"/>
    </row>
    <row r="12272" spans="1:5">
      <c r="A12272" s="283">
        <v>31638</v>
      </c>
      <c r="B12272" s="176">
        <v>33</v>
      </c>
      <c r="C12272" s="176">
        <v>41.9</v>
      </c>
      <c r="D12272" s="282">
        <v>87</v>
      </c>
      <c r="E12272" s="265"/>
    </row>
    <row r="12273" spans="1:5">
      <c r="A12273" s="283">
        <v>31639</v>
      </c>
      <c r="B12273" s="176">
        <v>48.8</v>
      </c>
      <c r="C12273" s="176">
        <v>38.9</v>
      </c>
      <c r="D12273" s="282">
        <v>87</v>
      </c>
      <c r="E12273" s="265"/>
    </row>
    <row r="12274" spans="1:5">
      <c r="A12274" s="283">
        <v>31641</v>
      </c>
      <c r="B12274" s="176">
        <v>29.2</v>
      </c>
      <c r="C12274" s="176">
        <v>38</v>
      </c>
      <c r="D12274" s="282">
        <v>87</v>
      </c>
      <c r="E12274" s="265"/>
    </row>
    <row r="12275" spans="1:5">
      <c r="A12275" s="283">
        <v>31642</v>
      </c>
      <c r="B12275" s="176">
        <v>32</v>
      </c>
      <c r="C12275" s="176">
        <v>32.6</v>
      </c>
      <c r="D12275" s="282">
        <v>109</v>
      </c>
      <c r="E12275" s="265"/>
    </row>
    <row r="12276" spans="1:5">
      <c r="A12276" s="283">
        <v>31643</v>
      </c>
      <c r="B12276" s="176">
        <v>33.9</v>
      </c>
      <c r="C12276" s="176">
        <v>39.5</v>
      </c>
      <c r="D12276" s="282">
        <v>87</v>
      </c>
      <c r="E12276" s="265"/>
    </row>
    <row r="12277" spans="1:5">
      <c r="A12277" s="283">
        <v>31645</v>
      </c>
      <c r="B12277" s="176">
        <v>99.1</v>
      </c>
      <c r="C12277" s="176">
        <v>31.6</v>
      </c>
      <c r="D12277" s="282">
        <v>87</v>
      </c>
      <c r="E12277" s="265"/>
    </row>
    <row r="12278" spans="1:5">
      <c r="A12278" s="283">
        <v>31647</v>
      </c>
      <c r="B12278" s="176">
        <v>66.900000000000006</v>
      </c>
      <c r="C12278" s="176">
        <v>35.9</v>
      </c>
      <c r="D12278" s="282">
        <v>110</v>
      </c>
      <c r="E12278" s="265"/>
    </row>
    <row r="12279" spans="1:5">
      <c r="A12279" s="283">
        <v>31648</v>
      </c>
      <c r="B12279" s="176">
        <v>5.0999999999999996</v>
      </c>
      <c r="C12279" s="176">
        <v>33.9</v>
      </c>
      <c r="D12279" s="282">
        <v>87</v>
      </c>
      <c r="E12279" s="265"/>
    </row>
    <row r="12280" spans="1:5">
      <c r="A12280" s="283">
        <v>31649</v>
      </c>
      <c r="B12280" s="176">
        <v>18.8</v>
      </c>
      <c r="C12280" s="176">
        <v>36.5</v>
      </c>
      <c r="D12280" s="282">
        <v>87</v>
      </c>
      <c r="E12280" s="265"/>
    </row>
    <row r="12281" spans="1:5">
      <c r="A12281" s="283">
        <v>31650</v>
      </c>
      <c r="B12281" s="176">
        <v>26.4</v>
      </c>
      <c r="C12281" s="176">
        <v>32.9</v>
      </c>
      <c r="D12281" s="282">
        <v>87</v>
      </c>
      <c r="E12281" s="265"/>
    </row>
    <row r="12282" spans="1:5">
      <c r="A12282" s="283">
        <v>31698</v>
      </c>
      <c r="B12282" s="176">
        <v>0</v>
      </c>
      <c r="C12282" s="176">
        <v>0</v>
      </c>
      <c r="D12282" s="282">
        <v>87</v>
      </c>
      <c r="E12282" s="265"/>
    </row>
    <row r="12283" spans="1:5">
      <c r="A12283" s="283">
        <v>31699</v>
      </c>
      <c r="B12283" s="176">
        <v>0</v>
      </c>
      <c r="C12283" s="176">
        <v>0</v>
      </c>
      <c r="D12283" s="282">
        <v>87</v>
      </c>
      <c r="E12283" s="265"/>
    </row>
    <row r="12284" spans="1:5">
      <c r="A12284" s="283">
        <v>31701</v>
      </c>
      <c r="B12284" s="176">
        <v>638.79999999999995</v>
      </c>
      <c r="C12284" s="176">
        <v>34.799999999999997</v>
      </c>
      <c r="D12284" s="282">
        <v>120</v>
      </c>
      <c r="E12284" s="265"/>
    </row>
    <row r="12285" spans="1:5">
      <c r="A12285" s="283">
        <v>31702</v>
      </c>
      <c r="B12285" s="176">
        <v>0</v>
      </c>
      <c r="C12285" s="176">
        <v>0</v>
      </c>
      <c r="D12285" s="282">
        <v>87</v>
      </c>
      <c r="E12285" s="265"/>
    </row>
    <row r="12286" spans="1:5">
      <c r="A12286" s="283">
        <v>31703</v>
      </c>
      <c r="B12286" s="176">
        <v>0</v>
      </c>
      <c r="C12286" s="176">
        <v>0</v>
      </c>
      <c r="D12286" s="282">
        <v>87</v>
      </c>
      <c r="E12286" s="265"/>
    </row>
    <row r="12287" spans="1:5">
      <c r="A12287" s="283">
        <v>31704</v>
      </c>
      <c r="B12287" s="176">
        <v>0</v>
      </c>
      <c r="C12287" s="176">
        <v>0</v>
      </c>
      <c r="D12287" s="282">
        <v>87</v>
      </c>
      <c r="E12287" s="265"/>
    </row>
    <row r="12288" spans="1:5">
      <c r="A12288" s="283">
        <v>31705</v>
      </c>
      <c r="B12288" s="176">
        <v>184.2</v>
      </c>
      <c r="C12288" s="176">
        <v>29.5</v>
      </c>
      <c r="D12288" s="282">
        <v>120</v>
      </c>
      <c r="E12288" s="265"/>
    </row>
    <row r="12289" spans="1:5">
      <c r="A12289" s="283">
        <v>31706</v>
      </c>
      <c r="B12289" s="176">
        <v>0</v>
      </c>
      <c r="C12289" s="176">
        <v>0</v>
      </c>
      <c r="D12289" s="282">
        <v>87</v>
      </c>
      <c r="E12289" s="265"/>
    </row>
    <row r="12290" spans="1:5">
      <c r="A12290" s="283">
        <v>31707</v>
      </c>
      <c r="B12290" s="176">
        <v>1034.8</v>
      </c>
      <c r="C12290" s="176">
        <v>35.200000000000003</v>
      </c>
      <c r="D12290" s="282">
        <v>129</v>
      </c>
      <c r="E12290" s="265"/>
    </row>
    <row r="12291" spans="1:5">
      <c r="A12291" s="283">
        <v>31708</v>
      </c>
      <c r="B12291" s="176">
        <v>0</v>
      </c>
      <c r="C12291" s="176">
        <v>0</v>
      </c>
      <c r="D12291" s="282">
        <v>87</v>
      </c>
      <c r="E12291" s="265"/>
    </row>
    <row r="12292" spans="1:5">
      <c r="A12292" s="283">
        <v>31709</v>
      </c>
      <c r="B12292" s="176">
        <v>140.4</v>
      </c>
      <c r="C12292" s="176">
        <v>31.6</v>
      </c>
      <c r="D12292" s="282">
        <v>128</v>
      </c>
      <c r="E12292" s="265"/>
    </row>
    <row r="12293" spans="1:5">
      <c r="A12293" s="283">
        <v>31711</v>
      </c>
      <c r="B12293" s="176">
        <v>33.9</v>
      </c>
      <c r="C12293" s="176">
        <v>36.6</v>
      </c>
      <c r="D12293" s="282">
        <v>87</v>
      </c>
      <c r="E12293" s="265"/>
    </row>
    <row r="12294" spans="1:5">
      <c r="A12294" s="283">
        <v>31712</v>
      </c>
      <c r="B12294" s="176">
        <v>24.1</v>
      </c>
      <c r="C12294" s="176">
        <v>42.2</v>
      </c>
      <c r="D12294" s="282">
        <v>87</v>
      </c>
      <c r="E12294" s="265"/>
    </row>
    <row r="12295" spans="1:5">
      <c r="A12295" s="283">
        <v>31714</v>
      </c>
      <c r="B12295" s="176">
        <v>37.799999999999997</v>
      </c>
      <c r="C12295" s="176">
        <v>38.299999999999997</v>
      </c>
      <c r="D12295" s="282">
        <v>87</v>
      </c>
      <c r="E12295" s="265"/>
    </row>
    <row r="12296" spans="1:5">
      <c r="A12296" s="283">
        <v>31716</v>
      </c>
      <c r="B12296" s="176">
        <v>39.4</v>
      </c>
      <c r="C12296" s="176">
        <v>38.700000000000003</v>
      </c>
      <c r="D12296" s="282">
        <v>87</v>
      </c>
      <c r="E12296" s="265"/>
    </row>
    <row r="12297" spans="1:5">
      <c r="A12297" s="283">
        <v>31719</v>
      </c>
      <c r="B12297" s="176">
        <v>67.099999999999994</v>
      </c>
      <c r="C12297" s="176">
        <v>33.700000000000003</v>
      </c>
      <c r="D12297" s="282">
        <v>124</v>
      </c>
      <c r="E12297" s="265"/>
    </row>
    <row r="12298" spans="1:5">
      <c r="A12298" s="283">
        <v>31720</v>
      </c>
      <c r="B12298" s="176">
        <v>12.2</v>
      </c>
      <c r="C12298" s="176">
        <v>43.3</v>
      </c>
      <c r="D12298" s="282">
        <v>87</v>
      </c>
      <c r="E12298" s="265"/>
    </row>
    <row r="12299" spans="1:5">
      <c r="A12299" s="283">
        <v>31721</v>
      </c>
      <c r="B12299" s="176">
        <v>77.599999999999994</v>
      </c>
      <c r="C12299" s="176">
        <v>38.9</v>
      </c>
      <c r="D12299" s="282">
        <v>111</v>
      </c>
      <c r="E12299" s="265"/>
    </row>
    <row r="12300" spans="1:5">
      <c r="A12300" s="283">
        <v>31722</v>
      </c>
      <c r="B12300" s="176">
        <v>40.700000000000003</v>
      </c>
      <c r="C12300" s="176">
        <v>37.6</v>
      </c>
      <c r="D12300" s="282">
        <v>87</v>
      </c>
      <c r="E12300" s="265"/>
    </row>
    <row r="12301" spans="1:5">
      <c r="A12301" s="283">
        <v>31727</v>
      </c>
      <c r="B12301" s="176">
        <v>0</v>
      </c>
      <c r="C12301" s="176">
        <v>0</v>
      </c>
      <c r="D12301" s="282">
        <v>87</v>
      </c>
      <c r="E12301" s="265"/>
    </row>
    <row r="12302" spans="1:5">
      <c r="A12302" s="283">
        <v>31730</v>
      </c>
      <c r="B12302" s="176">
        <v>45.4</v>
      </c>
      <c r="C12302" s="176">
        <v>35.799999999999997</v>
      </c>
      <c r="D12302" s="282">
        <v>121</v>
      </c>
      <c r="E12302" s="265"/>
    </row>
    <row r="12303" spans="1:5">
      <c r="A12303" s="283">
        <v>31733</v>
      </c>
      <c r="B12303" s="176">
        <v>29.4</v>
      </c>
      <c r="C12303" s="176">
        <v>41.7</v>
      </c>
      <c r="D12303" s="282">
        <v>116</v>
      </c>
      <c r="E12303" s="265"/>
    </row>
    <row r="12304" spans="1:5">
      <c r="A12304" s="283">
        <v>31735</v>
      </c>
      <c r="B12304" s="176">
        <v>18.399999999999999</v>
      </c>
      <c r="C12304" s="176">
        <v>52.1</v>
      </c>
      <c r="D12304" s="282">
        <v>87</v>
      </c>
      <c r="E12304" s="265"/>
    </row>
    <row r="12305" spans="1:5">
      <c r="A12305" s="283">
        <v>31738</v>
      </c>
      <c r="B12305" s="176">
        <v>44.6</v>
      </c>
      <c r="C12305" s="176">
        <v>40.200000000000003</v>
      </c>
      <c r="D12305" s="282">
        <v>87</v>
      </c>
      <c r="E12305" s="265"/>
    </row>
    <row r="12306" spans="1:5">
      <c r="A12306" s="283">
        <v>31739</v>
      </c>
      <c r="B12306" s="176">
        <v>191.2</v>
      </c>
      <c r="C12306" s="176">
        <v>40</v>
      </c>
      <c r="D12306" s="282">
        <v>87</v>
      </c>
      <c r="E12306" s="265"/>
    </row>
    <row r="12307" spans="1:5">
      <c r="A12307" s="283">
        <v>31743</v>
      </c>
      <c r="B12307" s="176">
        <v>26.4</v>
      </c>
      <c r="C12307" s="176">
        <v>44.5</v>
      </c>
      <c r="D12307" s="282">
        <v>87</v>
      </c>
      <c r="E12307" s="265"/>
    </row>
    <row r="12308" spans="1:5">
      <c r="A12308" s="283">
        <v>31744</v>
      </c>
      <c r="B12308" s="176">
        <v>39.200000000000003</v>
      </c>
      <c r="C12308" s="176">
        <v>38.700000000000003</v>
      </c>
      <c r="D12308" s="282">
        <v>87</v>
      </c>
      <c r="E12308" s="265"/>
    </row>
    <row r="12309" spans="1:5">
      <c r="A12309" s="283">
        <v>31747</v>
      </c>
      <c r="B12309" s="176">
        <v>41.1</v>
      </c>
      <c r="C12309" s="176">
        <v>33.5</v>
      </c>
      <c r="D12309" s="282">
        <v>87</v>
      </c>
      <c r="E12309" s="265"/>
    </row>
    <row r="12310" spans="1:5">
      <c r="A12310" s="283">
        <v>31749</v>
      </c>
      <c r="B12310" s="176">
        <v>53</v>
      </c>
      <c r="C12310" s="176">
        <v>34.799999999999997</v>
      </c>
      <c r="D12310" s="282">
        <v>87</v>
      </c>
      <c r="E12310" s="265"/>
    </row>
    <row r="12311" spans="1:5">
      <c r="A12311" s="283">
        <v>31750</v>
      </c>
      <c r="B12311" s="176">
        <v>55.3</v>
      </c>
      <c r="C12311" s="176">
        <v>37.4</v>
      </c>
      <c r="D12311" s="282">
        <v>87</v>
      </c>
      <c r="E12311" s="265"/>
    </row>
    <row r="12312" spans="1:5">
      <c r="A12312" s="283">
        <v>31753</v>
      </c>
      <c r="B12312" s="176">
        <v>59.2</v>
      </c>
      <c r="C12312" s="176">
        <v>35</v>
      </c>
      <c r="D12312" s="282">
        <v>87</v>
      </c>
      <c r="E12312" s="265"/>
    </row>
    <row r="12313" spans="1:5">
      <c r="A12313" s="283">
        <v>31756</v>
      </c>
      <c r="B12313" s="176">
        <v>32</v>
      </c>
      <c r="C12313" s="176">
        <v>38.700000000000003</v>
      </c>
      <c r="D12313" s="282">
        <v>87</v>
      </c>
      <c r="E12313" s="265"/>
    </row>
    <row r="12314" spans="1:5">
      <c r="A12314" s="283">
        <v>31757</v>
      </c>
      <c r="B12314" s="176">
        <v>103.9</v>
      </c>
      <c r="C12314" s="176">
        <v>39.6</v>
      </c>
      <c r="D12314" s="282">
        <v>94</v>
      </c>
      <c r="E12314" s="265"/>
    </row>
    <row r="12315" spans="1:5">
      <c r="A12315" s="283">
        <v>31758</v>
      </c>
      <c r="B12315" s="176">
        <v>180</v>
      </c>
      <c r="C12315" s="176">
        <v>39.299999999999997</v>
      </c>
      <c r="D12315" s="282">
        <v>87</v>
      </c>
      <c r="E12315" s="265"/>
    </row>
    <row r="12316" spans="1:5">
      <c r="A12316" s="283">
        <v>31760</v>
      </c>
      <c r="B12316" s="176">
        <v>0</v>
      </c>
      <c r="C12316" s="176">
        <v>0</v>
      </c>
      <c r="D12316" s="282">
        <v>87</v>
      </c>
      <c r="E12316" s="265"/>
    </row>
    <row r="12317" spans="1:5">
      <c r="A12317" s="283">
        <v>31763</v>
      </c>
      <c r="B12317" s="176">
        <v>86.3</v>
      </c>
      <c r="C12317" s="176">
        <v>35.4</v>
      </c>
      <c r="D12317" s="282">
        <v>87</v>
      </c>
      <c r="E12317" s="265"/>
    </row>
    <row r="12318" spans="1:5">
      <c r="A12318" s="283">
        <v>31764</v>
      </c>
      <c r="B12318" s="176">
        <v>23.2</v>
      </c>
      <c r="C12318" s="176">
        <v>41.6</v>
      </c>
      <c r="D12318" s="282">
        <v>87</v>
      </c>
      <c r="E12318" s="265"/>
    </row>
    <row r="12319" spans="1:5">
      <c r="A12319" s="283">
        <v>31765</v>
      </c>
      <c r="B12319" s="176">
        <v>40.6</v>
      </c>
      <c r="C12319" s="176">
        <v>37.9</v>
      </c>
      <c r="D12319" s="282">
        <v>87</v>
      </c>
      <c r="E12319" s="265"/>
    </row>
    <row r="12320" spans="1:5">
      <c r="A12320" s="283">
        <v>31768</v>
      </c>
      <c r="B12320" s="176">
        <v>146.4</v>
      </c>
      <c r="C12320" s="176">
        <v>34.799999999999997</v>
      </c>
      <c r="D12320" s="282">
        <v>102</v>
      </c>
      <c r="E12320" s="265"/>
    </row>
    <row r="12321" spans="1:5">
      <c r="A12321" s="283">
        <v>31769</v>
      </c>
      <c r="B12321" s="176">
        <v>38.1</v>
      </c>
      <c r="C12321" s="176">
        <v>36.5</v>
      </c>
      <c r="D12321" s="282">
        <v>87</v>
      </c>
      <c r="E12321" s="265"/>
    </row>
    <row r="12322" spans="1:5">
      <c r="A12322" s="283">
        <v>31771</v>
      </c>
      <c r="B12322" s="176">
        <v>49.1</v>
      </c>
      <c r="C12322" s="176">
        <v>34</v>
      </c>
      <c r="D12322" s="282">
        <v>87</v>
      </c>
      <c r="E12322" s="265"/>
    </row>
    <row r="12323" spans="1:5">
      <c r="A12323" s="283">
        <v>31772</v>
      </c>
      <c r="B12323" s="176">
        <v>13.7</v>
      </c>
      <c r="C12323" s="176">
        <v>41.4</v>
      </c>
      <c r="D12323" s="282">
        <v>87</v>
      </c>
      <c r="E12323" s="265"/>
    </row>
    <row r="12324" spans="1:5">
      <c r="A12324" s="283">
        <v>31773</v>
      </c>
      <c r="B12324" s="176">
        <v>50.2</v>
      </c>
      <c r="C12324" s="176">
        <v>39.4</v>
      </c>
      <c r="D12324" s="282">
        <v>87</v>
      </c>
      <c r="E12324" s="265"/>
    </row>
    <row r="12325" spans="1:5">
      <c r="A12325" s="283">
        <v>31774</v>
      </c>
      <c r="B12325" s="176">
        <v>36.1</v>
      </c>
      <c r="C12325" s="176">
        <v>37.799999999999997</v>
      </c>
      <c r="D12325" s="282">
        <v>87</v>
      </c>
      <c r="E12325" s="265"/>
    </row>
    <row r="12326" spans="1:5">
      <c r="A12326" s="283">
        <v>31775</v>
      </c>
      <c r="B12326" s="176">
        <v>60</v>
      </c>
      <c r="C12326" s="176">
        <v>31.3</v>
      </c>
      <c r="D12326" s="282">
        <v>87</v>
      </c>
      <c r="E12326" s="265"/>
    </row>
    <row r="12327" spans="1:5">
      <c r="A12327" s="283">
        <v>31776</v>
      </c>
      <c r="B12327" s="176">
        <v>0</v>
      </c>
      <c r="C12327" s="176">
        <v>0</v>
      </c>
      <c r="D12327" s="282">
        <v>87</v>
      </c>
      <c r="E12327" s="265"/>
    </row>
    <row r="12328" spans="1:5">
      <c r="A12328" s="283">
        <v>31778</v>
      </c>
      <c r="B12328" s="176">
        <v>28.3</v>
      </c>
      <c r="C12328" s="176">
        <v>42</v>
      </c>
      <c r="D12328" s="282">
        <v>87</v>
      </c>
      <c r="E12328" s="265"/>
    </row>
    <row r="12329" spans="1:5">
      <c r="A12329" s="283">
        <v>31779</v>
      </c>
      <c r="B12329" s="176">
        <v>49.9</v>
      </c>
      <c r="C12329" s="176">
        <v>38</v>
      </c>
      <c r="D12329" s="282">
        <v>87</v>
      </c>
      <c r="E12329" s="265"/>
    </row>
    <row r="12330" spans="1:5">
      <c r="A12330" s="283">
        <v>31780</v>
      </c>
      <c r="B12330" s="176">
        <v>27.8</v>
      </c>
      <c r="C12330" s="176">
        <v>44.3</v>
      </c>
      <c r="D12330" s="282">
        <v>87</v>
      </c>
      <c r="E12330" s="265"/>
    </row>
    <row r="12331" spans="1:5">
      <c r="A12331" s="283">
        <v>31781</v>
      </c>
      <c r="B12331" s="176">
        <v>41.4</v>
      </c>
      <c r="C12331" s="176">
        <v>39.4</v>
      </c>
      <c r="D12331" s="282">
        <v>87</v>
      </c>
      <c r="E12331" s="265"/>
    </row>
    <row r="12332" spans="1:5">
      <c r="A12332" s="283">
        <v>31782</v>
      </c>
      <c r="B12332" s="176">
        <v>138.5</v>
      </c>
      <c r="C12332" s="176">
        <v>38.1</v>
      </c>
      <c r="D12332" s="282">
        <v>87</v>
      </c>
      <c r="E12332" s="265"/>
    </row>
    <row r="12333" spans="1:5">
      <c r="A12333" s="283">
        <v>31783</v>
      </c>
      <c r="B12333" s="176">
        <v>12.2</v>
      </c>
      <c r="C12333" s="176">
        <v>42.3</v>
      </c>
      <c r="D12333" s="282">
        <v>87</v>
      </c>
      <c r="E12333" s="265"/>
    </row>
    <row r="12334" spans="1:5">
      <c r="A12334" s="283">
        <v>31784</v>
      </c>
      <c r="B12334" s="176">
        <v>18.7</v>
      </c>
      <c r="C12334" s="176">
        <v>40.4</v>
      </c>
      <c r="D12334" s="282">
        <v>87</v>
      </c>
      <c r="E12334" s="265"/>
    </row>
    <row r="12335" spans="1:5">
      <c r="A12335" s="283">
        <v>31787</v>
      </c>
      <c r="B12335" s="176">
        <v>17.7</v>
      </c>
      <c r="C12335" s="176">
        <v>38.1</v>
      </c>
      <c r="D12335" s="282">
        <v>87</v>
      </c>
      <c r="E12335" s="265"/>
    </row>
    <row r="12336" spans="1:5">
      <c r="A12336" s="283">
        <v>31788</v>
      </c>
      <c r="B12336" s="176">
        <v>84.7</v>
      </c>
      <c r="C12336" s="176">
        <v>33.6</v>
      </c>
      <c r="D12336" s="282">
        <v>87</v>
      </c>
      <c r="E12336" s="265"/>
    </row>
    <row r="12337" spans="1:5">
      <c r="A12337" s="283">
        <v>31789</v>
      </c>
      <c r="B12337" s="176">
        <v>26</v>
      </c>
      <c r="C12337" s="176">
        <v>39.5</v>
      </c>
      <c r="D12337" s="282">
        <v>87</v>
      </c>
      <c r="E12337" s="265"/>
    </row>
    <row r="12338" spans="1:5">
      <c r="A12338" s="283">
        <v>31790</v>
      </c>
      <c r="B12338" s="176">
        <v>32.5</v>
      </c>
      <c r="C12338" s="176">
        <v>37.4</v>
      </c>
      <c r="D12338" s="282">
        <v>87</v>
      </c>
      <c r="E12338" s="265"/>
    </row>
    <row r="12339" spans="1:5">
      <c r="A12339" s="283">
        <v>31791</v>
      </c>
      <c r="B12339" s="176">
        <v>50.3</v>
      </c>
      <c r="C12339" s="176">
        <v>38.5</v>
      </c>
      <c r="D12339" s="282">
        <v>95</v>
      </c>
      <c r="E12339" s="265"/>
    </row>
    <row r="12340" spans="1:5">
      <c r="A12340" s="283">
        <v>31792</v>
      </c>
      <c r="B12340" s="176">
        <v>147.9</v>
      </c>
      <c r="C12340" s="176">
        <v>38.6</v>
      </c>
      <c r="D12340" s="282">
        <v>126</v>
      </c>
      <c r="E12340" s="265"/>
    </row>
    <row r="12341" spans="1:5">
      <c r="A12341" s="283">
        <v>31793</v>
      </c>
      <c r="B12341" s="176">
        <v>87.7</v>
      </c>
      <c r="C12341" s="176">
        <v>33.799999999999997</v>
      </c>
      <c r="D12341" s="282">
        <v>116</v>
      </c>
      <c r="E12341" s="265"/>
    </row>
    <row r="12342" spans="1:5">
      <c r="A12342" s="283">
        <v>31794</v>
      </c>
      <c r="B12342" s="176">
        <v>197.6</v>
      </c>
      <c r="C12342" s="176">
        <v>34.799999999999997</v>
      </c>
      <c r="D12342" s="282">
        <v>101</v>
      </c>
      <c r="E12342" s="265"/>
    </row>
    <row r="12343" spans="1:5">
      <c r="A12343" s="283">
        <v>31795</v>
      </c>
      <c r="B12343" s="176">
        <v>38.9</v>
      </c>
      <c r="C12343" s="176">
        <v>39.299999999999997</v>
      </c>
      <c r="D12343" s="282">
        <v>87</v>
      </c>
      <c r="E12343" s="265"/>
    </row>
    <row r="12344" spans="1:5">
      <c r="A12344" s="283">
        <v>31796</v>
      </c>
      <c r="B12344" s="176">
        <v>20.399999999999999</v>
      </c>
      <c r="C12344" s="176">
        <v>44.9</v>
      </c>
      <c r="D12344" s="282">
        <v>87</v>
      </c>
      <c r="E12344" s="265"/>
    </row>
    <row r="12345" spans="1:5">
      <c r="A12345" s="283">
        <v>31798</v>
      </c>
      <c r="B12345" s="176">
        <v>12.5</v>
      </c>
      <c r="C12345" s="176">
        <v>39.9</v>
      </c>
      <c r="D12345" s="282">
        <v>87</v>
      </c>
      <c r="E12345" s="265"/>
    </row>
    <row r="12346" spans="1:5">
      <c r="A12346" s="283">
        <v>31799</v>
      </c>
      <c r="B12346" s="176">
        <v>0</v>
      </c>
      <c r="C12346" s="176">
        <v>0</v>
      </c>
      <c r="D12346" s="282">
        <v>87</v>
      </c>
      <c r="E12346" s="265"/>
    </row>
    <row r="12347" spans="1:5">
      <c r="A12347" s="283">
        <v>31801</v>
      </c>
      <c r="B12347" s="176">
        <v>23.1</v>
      </c>
      <c r="C12347" s="176">
        <v>44.3</v>
      </c>
      <c r="D12347" s="282">
        <v>87</v>
      </c>
      <c r="E12347" s="265"/>
    </row>
    <row r="12348" spans="1:5">
      <c r="A12348" s="283">
        <v>31803</v>
      </c>
      <c r="B12348" s="176">
        <v>24.3</v>
      </c>
      <c r="C12348" s="176">
        <v>38.4</v>
      </c>
      <c r="D12348" s="282">
        <v>87</v>
      </c>
      <c r="E12348" s="265"/>
    </row>
    <row r="12349" spans="1:5">
      <c r="A12349" s="283">
        <v>31804</v>
      </c>
      <c r="B12349" s="176">
        <v>110.4</v>
      </c>
      <c r="C12349" s="176">
        <v>40.700000000000003</v>
      </c>
      <c r="D12349" s="282">
        <v>95</v>
      </c>
      <c r="E12349" s="265"/>
    </row>
    <row r="12350" spans="1:5">
      <c r="A12350" s="283">
        <v>31805</v>
      </c>
      <c r="B12350" s="176">
        <v>15.4</v>
      </c>
      <c r="C12350" s="176">
        <v>39.700000000000003</v>
      </c>
      <c r="D12350" s="282">
        <v>87</v>
      </c>
      <c r="E12350" s="265"/>
    </row>
    <row r="12351" spans="1:5">
      <c r="A12351" s="283">
        <v>31806</v>
      </c>
      <c r="B12351" s="176">
        <v>29.6</v>
      </c>
      <c r="C12351" s="176">
        <v>37.9</v>
      </c>
      <c r="D12351" s="282">
        <v>95</v>
      </c>
      <c r="E12351" s="265"/>
    </row>
    <row r="12352" spans="1:5">
      <c r="A12352" s="283">
        <v>31807</v>
      </c>
      <c r="B12352" s="176">
        <v>116</v>
      </c>
      <c r="C12352" s="176">
        <v>40.200000000000003</v>
      </c>
      <c r="D12352" s="282">
        <v>87</v>
      </c>
      <c r="E12352" s="265"/>
    </row>
    <row r="12353" spans="1:5">
      <c r="A12353" s="283">
        <v>31808</v>
      </c>
      <c r="B12353" s="176">
        <v>159.5</v>
      </c>
      <c r="C12353" s="176">
        <v>41.6</v>
      </c>
      <c r="D12353" s="282">
        <v>87</v>
      </c>
      <c r="E12353" s="265"/>
    </row>
    <row r="12354" spans="1:5">
      <c r="A12354" s="283">
        <v>31810</v>
      </c>
      <c r="B12354" s="176">
        <v>0</v>
      </c>
      <c r="C12354" s="176">
        <v>0</v>
      </c>
      <c r="D12354" s="282">
        <v>87</v>
      </c>
      <c r="E12354" s="265"/>
    </row>
    <row r="12355" spans="1:5">
      <c r="A12355" s="283">
        <v>31811</v>
      </c>
      <c r="B12355" s="176">
        <v>39.9</v>
      </c>
      <c r="C12355" s="176">
        <v>41.1</v>
      </c>
      <c r="D12355" s="282">
        <v>110</v>
      </c>
      <c r="E12355" s="265"/>
    </row>
    <row r="12356" spans="1:5">
      <c r="A12356" s="283">
        <v>31812</v>
      </c>
      <c r="B12356" s="176">
        <v>11.8</v>
      </c>
      <c r="C12356" s="176">
        <v>47.5</v>
      </c>
      <c r="D12356" s="282">
        <v>87</v>
      </c>
      <c r="E12356" s="265"/>
    </row>
    <row r="12357" spans="1:5">
      <c r="A12357" s="283">
        <v>31814</v>
      </c>
      <c r="B12357" s="176">
        <v>4.7</v>
      </c>
      <c r="C12357" s="176">
        <v>45</v>
      </c>
      <c r="D12357" s="282">
        <v>87</v>
      </c>
      <c r="E12357" s="265"/>
    </row>
    <row r="12358" spans="1:5">
      <c r="A12358" s="283">
        <v>31815</v>
      </c>
      <c r="B12358" s="176">
        <v>15.4</v>
      </c>
      <c r="C12358" s="176">
        <v>35.1</v>
      </c>
      <c r="D12358" s="282">
        <v>112</v>
      </c>
      <c r="E12358" s="265"/>
    </row>
    <row r="12359" spans="1:5">
      <c r="A12359" s="283">
        <v>31816</v>
      </c>
      <c r="B12359" s="176">
        <v>104.3</v>
      </c>
      <c r="C12359" s="176">
        <v>38.9</v>
      </c>
      <c r="D12359" s="282">
        <v>94</v>
      </c>
      <c r="E12359" s="265"/>
    </row>
    <row r="12360" spans="1:5">
      <c r="A12360" s="283">
        <v>31820</v>
      </c>
      <c r="B12360" s="176">
        <v>208.5</v>
      </c>
      <c r="C12360" s="176">
        <v>37.200000000000003</v>
      </c>
      <c r="D12360" s="282">
        <v>87</v>
      </c>
      <c r="E12360" s="265"/>
    </row>
    <row r="12361" spans="1:5">
      <c r="A12361" s="283">
        <v>31821</v>
      </c>
      <c r="B12361" s="176">
        <v>4.9000000000000004</v>
      </c>
      <c r="C12361" s="176">
        <v>44.1</v>
      </c>
      <c r="D12361" s="282">
        <v>87</v>
      </c>
      <c r="E12361" s="265"/>
    </row>
    <row r="12362" spans="1:5">
      <c r="A12362" s="283">
        <v>31822</v>
      </c>
      <c r="B12362" s="176">
        <v>41.5</v>
      </c>
      <c r="C12362" s="176">
        <v>44.1</v>
      </c>
      <c r="D12362" s="282">
        <v>94</v>
      </c>
      <c r="E12362" s="265"/>
    </row>
    <row r="12363" spans="1:5">
      <c r="A12363" s="283">
        <v>31823</v>
      </c>
      <c r="B12363" s="176">
        <v>54.6</v>
      </c>
      <c r="C12363" s="176">
        <v>42.9</v>
      </c>
      <c r="D12363" s="282">
        <v>87</v>
      </c>
      <c r="E12363" s="265"/>
    </row>
    <row r="12364" spans="1:5">
      <c r="A12364" s="283">
        <v>31824</v>
      </c>
      <c r="B12364" s="176">
        <v>13.4</v>
      </c>
      <c r="C12364" s="176">
        <v>40.4</v>
      </c>
      <c r="D12364" s="282">
        <v>87</v>
      </c>
      <c r="E12364" s="265"/>
    </row>
    <row r="12365" spans="1:5">
      <c r="A12365" s="283">
        <v>31825</v>
      </c>
      <c r="B12365" s="176">
        <v>15.6</v>
      </c>
      <c r="C12365" s="176">
        <v>42.2</v>
      </c>
      <c r="D12365" s="282">
        <v>87</v>
      </c>
      <c r="E12365" s="265"/>
    </row>
    <row r="12366" spans="1:5">
      <c r="A12366" s="283">
        <v>31826</v>
      </c>
      <c r="B12366" s="176">
        <v>39.5</v>
      </c>
      <c r="C12366" s="176">
        <v>42.8</v>
      </c>
      <c r="D12366" s="282">
        <v>87</v>
      </c>
      <c r="E12366" s="265"/>
    </row>
    <row r="12367" spans="1:5">
      <c r="A12367" s="283">
        <v>31827</v>
      </c>
      <c r="B12367" s="176">
        <v>13.1</v>
      </c>
      <c r="C12367" s="176">
        <v>45.8</v>
      </c>
      <c r="D12367" s="282">
        <v>87</v>
      </c>
      <c r="E12367" s="265"/>
    </row>
    <row r="12368" spans="1:5">
      <c r="A12368" s="283">
        <v>31829</v>
      </c>
      <c r="B12368" s="176">
        <v>139</v>
      </c>
      <c r="C12368" s="176">
        <v>39.5</v>
      </c>
      <c r="D12368" s="282">
        <v>114</v>
      </c>
      <c r="E12368" s="265"/>
    </row>
    <row r="12369" spans="1:5">
      <c r="A12369" s="283">
        <v>31830</v>
      </c>
      <c r="B12369" s="176">
        <v>39.299999999999997</v>
      </c>
      <c r="C12369" s="176">
        <v>43.4</v>
      </c>
      <c r="D12369" s="282">
        <v>87</v>
      </c>
      <c r="E12369" s="265"/>
    </row>
    <row r="12370" spans="1:5">
      <c r="A12370" s="283">
        <v>31831</v>
      </c>
      <c r="B12370" s="176">
        <v>48.9</v>
      </c>
      <c r="C12370" s="176">
        <v>43.6</v>
      </c>
      <c r="D12370" s="282">
        <v>87</v>
      </c>
      <c r="E12370" s="265"/>
    </row>
    <row r="12371" spans="1:5">
      <c r="A12371" s="283">
        <v>31832</v>
      </c>
      <c r="B12371" s="176">
        <v>13.1</v>
      </c>
      <c r="C12371" s="176">
        <v>41.8</v>
      </c>
      <c r="D12371" s="282">
        <v>87</v>
      </c>
      <c r="E12371" s="265"/>
    </row>
    <row r="12372" spans="1:5">
      <c r="A12372" s="283">
        <v>31833</v>
      </c>
      <c r="B12372" s="176">
        <v>82.6</v>
      </c>
      <c r="C12372" s="176">
        <v>39</v>
      </c>
      <c r="D12372" s="282">
        <v>106</v>
      </c>
      <c r="E12372" s="265"/>
    </row>
    <row r="12373" spans="1:5">
      <c r="A12373" s="283">
        <v>31836</v>
      </c>
      <c r="B12373" s="176">
        <v>15.9</v>
      </c>
      <c r="C12373" s="176">
        <v>46.5</v>
      </c>
      <c r="D12373" s="282">
        <v>87</v>
      </c>
      <c r="E12373" s="265"/>
    </row>
    <row r="12374" spans="1:5">
      <c r="A12374" s="283">
        <v>31901</v>
      </c>
      <c r="B12374" s="176">
        <v>2526.1999999999998</v>
      </c>
      <c r="C12374" s="176">
        <v>34.200000000000003</v>
      </c>
      <c r="D12374" s="282">
        <v>102</v>
      </c>
      <c r="E12374" s="265"/>
    </row>
    <row r="12375" spans="1:5">
      <c r="A12375" s="283">
        <v>31902</v>
      </c>
      <c r="B12375" s="176">
        <v>0</v>
      </c>
      <c r="C12375" s="176">
        <v>0</v>
      </c>
      <c r="D12375" s="282">
        <v>87</v>
      </c>
      <c r="E12375" s="265"/>
    </row>
    <row r="12376" spans="1:5">
      <c r="A12376" s="283">
        <v>31903</v>
      </c>
      <c r="B12376" s="176">
        <v>1091.3</v>
      </c>
      <c r="C12376" s="176">
        <v>31.8</v>
      </c>
      <c r="D12376" s="282">
        <v>116</v>
      </c>
      <c r="E12376" s="265"/>
    </row>
    <row r="12377" spans="1:5">
      <c r="A12377" s="283">
        <v>31904</v>
      </c>
      <c r="B12377" s="176">
        <v>1134.2</v>
      </c>
      <c r="C12377" s="176">
        <v>35.799999999999997</v>
      </c>
      <c r="D12377" s="282">
        <v>166</v>
      </c>
      <c r="E12377" s="265"/>
    </row>
    <row r="12378" spans="1:5">
      <c r="A12378" s="283">
        <v>31905</v>
      </c>
      <c r="B12378" s="176">
        <v>120.6</v>
      </c>
      <c r="C12378" s="176">
        <v>22.3</v>
      </c>
      <c r="D12378" s="282">
        <v>87</v>
      </c>
      <c r="E12378" s="265"/>
    </row>
    <row r="12379" spans="1:5">
      <c r="A12379" s="283">
        <v>31906</v>
      </c>
      <c r="B12379" s="176">
        <v>3186.5</v>
      </c>
      <c r="C12379" s="176">
        <v>36.4</v>
      </c>
      <c r="D12379" s="282">
        <v>94</v>
      </c>
      <c r="E12379" s="265"/>
    </row>
    <row r="12380" spans="1:5">
      <c r="A12380" s="283">
        <v>31907</v>
      </c>
      <c r="B12380" s="176">
        <v>1790.5</v>
      </c>
      <c r="C12380" s="176">
        <v>34.4</v>
      </c>
      <c r="D12380" s="282">
        <v>123</v>
      </c>
      <c r="E12380" s="265"/>
    </row>
    <row r="12381" spans="1:5">
      <c r="A12381" s="283">
        <v>31908</v>
      </c>
      <c r="B12381" s="176">
        <v>0</v>
      </c>
      <c r="C12381" s="176">
        <v>0</v>
      </c>
      <c r="D12381" s="282">
        <v>87</v>
      </c>
      <c r="E12381" s="265"/>
    </row>
    <row r="12382" spans="1:5">
      <c r="A12382" s="283">
        <v>31909</v>
      </c>
      <c r="B12382" s="176">
        <v>1348.5</v>
      </c>
      <c r="C12382" s="176">
        <v>34.6</v>
      </c>
      <c r="D12382" s="282">
        <v>162</v>
      </c>
      <c r="E12382" s="265"/>
    </row>
    <row r="12383" spans="1:5">
      <c r="A12383" s="283">
        <v>31914</v>
      </c>
      <c r="B12383" s="176">
        <v>0</v>
      </c>
      <c r="C12383" s="176">
        <v>0</v>
      </c>
      <c r="D12383" s="282">
        <v>87</v>
      </c>
      <c r="E12383" s="265"/>
    </row>
    <row r="12384" spans="1:5">
      <c r="A12384" s="283">
        <v>31917</v>
      </c>
      <c r="B12384" s="176">
        <v>0</v>
      </c>
      <c r="C12384" s="176">
        <v>0</v>
      </c>
      <c r="D12384" s="282">
        <v>87</v>
      </c>
      <c r="E12384" s="265"/>
    </row>
    <row r="12385" spans="1:5">
      <c r="A12385" s="283">
        <v>31993</v>
      </c>
      <c r="B12385" s="176">
        <v>0</v>
      </c>
      <c r="C12385" s="176">
        <v>0</v>
      </c>
      <c r="D12385" s="282">
        <v>87</v>
      </c>
      <c r="E12385" s="265"/>
    </row>
    <row r="12386" spans="1:5">
      <c r="A12386" s="283">
        <v>31995</v>
      </c>
      <c r="B12386" s="176">
        <v>3100.3</v>
      </c>
      <c r="C12386" s="176">
        <v>26.2</v>
      </c>
      <c r="D12386" s="282">
        <v>87</v>
      </c>
      <c r="E12386" s="265"/>
    </row>
    <row r="12387" spans="1:5">
      <c r="A12387" s="283">
        <v>31999</v>
      </c>
      <c r="B12387" s="176">
        <v>0</v>
      </c>
      <c r="C12387" s="176">
        <v>0</v>
      </c>
      <c r="D12387" s="282">
        <v>87</v>
      </c>
      <c r="E12387" s="265"/>
    </row>
    <row r="12388" spans="1:5">
      <c r="A12388" s="283">
        <v>32003</v>
      </c>
      <c r="B12388" s="176">
        <v>1715.7</v>
      </c>
      <c r="C12388" s="176">
        <v>39.700000000000003</v>
      </c>
      <c r="D12388" s="282">
        <v>110</v>
      </c>
      <c r="E12388" s="265"/>
    </row>
    <row r="12389" spans="1:5">
      <c r="A12389" s="283">
        <v>32004</v>
      </c>
      <c r="B12389" s="176">
        <v>0</v>
      </c>
      <c r="C12389" s="176">
        <v>0</v>
      </c>
      <c r="D12389" s="282">
        <v>87</v>
      </c>
      <c r="E12389" s="265"/>
    </row>
    <row r="12390" spans="1:5">
      <c r="A12390" s="283">
        <v>32006</v>
      </c>
      <c r="B12390" s="176">
        <v>65</v>
      </c>
      <c r="C12390" s="176">
        <v>48.5</v>
      </c>
      <c r="D12390" s="282">
        <v>87</v>
      </c>
      <c r="E12390" s="265"/>
    </row>
    <row r="12391" spans="1:5">
      <c r="A12391" s="283">
        <v>32007</v>
      </c>
      <c r="B12391" s="176">
        <v>58.2</v>
      </c>
      <c r="C12391" s="176">
        <v>48.1</v>
      </c>
      <c r="D12391" s="282">
        <v>87</v>
      </c>
      <c r="E12391" s="265"/>
    </row>
    <row r="12392" spans="1:5">
      <c r="A12392" s="283">
        <v>32008</v>
      </c>
      <c r="B12392" s="176">
        <v>48.8</v>
      </c>
      <c r="C12392" s="176">
        <v>45.8</v>
      </c>
      <c r="D12392" s="282">
        <v>94</v>
      </c>
      <c r="E12392" s="265"/>
    </row>
    <row r="12393" spans="1:5">
      <c r="A12393" s="283">
        <v>32009</v>
      </c>
      <c r="B12393" s="176">
        <v>21.6</v>
      </c>
      <c r="C12393" s="176">
        <v>40.5</v>
      </c>
      <c r="D12393" s="282">
        <v>87</v>
      </c>
      <c r="E12393" s="265"/>
    </row>
    <row r="12394" spans="1:5">
      <c r="A12394" s="283">
        <v>32011</v>
      </c>
      <c r="B12394" s="176">
        <v>97.1</v>
      </c>
      <c r="C12394" s="176">
        <v>39</v>
      </c>
      <c r="D12394" s="282">
        <v>87</v>
      </c>
      <c r="E12394" s="265"/>
    </row>
    <row r="12395" spans="1:5">
      <c r="A12395" s="283">
        <v>32013</v>
      </c>
      <c r="B12395" s="176">
        <v>20720</v>
      </c>
      <c r="C12395" s="176">
        <v>33.5</v>
      </c>
      <c r="D12395" s="282">
        <v>87</v>
      </c>
      <c r="E12395" s="265"/>
    </row>
    <row r="12396" spans="1:5">
      <c r="A12396" s="283">
        <v>32024</v>
      </c>
      <c r="B12396" s="176">
        <v>122.6</v>
      </c>
      <c r="C12396" s="176">
        <v>40.6</v>
      </c>
      <c r="D12396" s="282">
        <v>147</v>
      </c>
      <c r="E12396" s="265"/>
    </row>
    <row r="12397" spans="1:5">
      <c r="A12397" s="283">
        <v>32025</v>
      </c>
      <c r="B12397" s="176">
        <v>211.9</v>
      </c>
      <c r="C12397" s="176">
        <v>39.299999999999997</v>
      </c>
      <c r="D12397" s="282">
        <v>130</v>
      </c>
      <c r="E12397" s="265"/>
    </row>
    <row r="12398" spans="1:5">
      <c r="A12398" s="283">
        <v>32026</v>
      </c>
      <c r="B12398" s="176">
        <v>0</v>
      </c>
      <c r="C12398" s="176">
        <v>0</v>
      </c>
      <c r="D12398" s="282">
        <v>87</v>
      </c>
      <c r="E12398" s="265"/>
    </row>
    <row r="12399" spans="1:5">
      <c r="A12399" s="283">
        <v>32030</v>
      </c>
      <c r="B12399" s="176">
        <v>1127.8</v>
      </c>
      <c r="C12399" s="176">
        <v>35.6</v>
      </c>
      <c r="D12399" s="282">
        <v>87</v>
      </c>
      <c r="E12399" s="265"/>
    </row>
    <row r="12400" spans="1:5">
      <c r="A12400" s="283">
        <v>32033</v>
      </c>
      <c r="B12400" s="176">
        <v>55.8</v>
      </c>
      <c r="C12400" s="176">
        <v>49.8</v>
      </c>
      <c r="D12400" s="282">
        <v>94</v>
      </c>
      <c r="E12400" s="265"/>
    </row>
    <row r="12401" spans="1:5">
      <c r="A12401" s="283">
        <v>32034</v>
      </c>
      <c r="B12401" s="176">
        <v>531.6</v>
      </c>
      <c r="C12401" s="176">
        <v>49.6</v>
      </c>
      <c r="D12401" s="282">
        <v>140</v>
      </c>
      <c r="E12401" s="265"/>
    </row>
    <row r="12402" spans="1:5">
      <c r="A12402" s="283">
        <v>32035</v>
      </c>
      <c r="B12402" s="176">
        <v>0</v>
      </c>
      <c r="C12402" s="176">
        <v>0</v>
      </c>
      <c r="D12402" s="282">
        <v>87</v>
      </c>
      <c r="E12402" s="265"/>
    </row>
    <row r="12403" spans="1:5">
      <c r="A12403" s="283">
        <v>32038</v>
      </c>
      <c r="B12403" s="176">
        <v>85.6</v>
      </c>
      <c r="C12403" s="176">
        <v>44.1</v>
      </c>
      <c r="D12403" s="282">
        <v>94</v>
      </c>
      <c r="E12403" s="265"/>
    </row>
    <row r="12404" spans="1:5">
      <c r="A12404" s="283">
        <v>32040</v>
      </c>
      <c r="B12404" s="176">
        <v>58</v>
      </c>
      <c r="C12404" s="176">
        <v>36.1</v>
      </c>
      <c r="D12404" s="282">
        <v>87</v>
      </c>
      <c r="E12404" s="265"/>
    </row>
    <row r="12405" spans="1:5">
      <c r="A12405" s="283">
        <v>32041</v>
      </c>
      <c r="B12405" s="176">
        <v>141.6</v>
      </c>
      <c r="C12405" s="176">
        <v>40.200000000000003</v>
      </c>
      <c r="D12405" s="282">
        <v>87</v>
      </c>
      <c r="E12405" s="265"/>
    </row>
    <row r="12406" spans="1:5">
      <c r="A12406" s="283">
        <v>32042</v>
      </c>
      <c r="B12406" s="176">
        <v>0</v>
      </c>
      <c r="C12406" s="176">
        <v>0</v>
      </c>
      <c r="D12406" s="282">
        <v>87</v>
      </c>
      <c r="E12406" s="265"/>
    </row>
    <row r="12407" spans="1:5">
      <c r="A12407" s="283">
        <v>32043</v>
      </c>
      <c r="B12407" s="176">
        <v>166.3</v>
      </c>
      <c r="C12407" s="176">
        <v>39</v>
      </c>
      <c r="D12407" s="282">
        <v>119</v>
      </c>
      <c r="E12407" s="265"/>
    </row>
    <row r="12408" spans="1:5">
      <c r="A12408" s="283">
        <v>32044</v>
      </c>
      <c r="B12408" s="176">
        <v>80</v>
      </c>
      <c r="C12408" s="176">
        <v>40.5</v>
      </c>
      <c r="D12408" s="282">
        <v>87</v>
      </c>
      <c r="E12408" s="265"/>
    </row>
    <row r="12409" spans="1:5">
      <c r="A12409" s="283">
        <v>32046</v>
      </c>
      <c r="B12409" s="176">
        <v>44.9</v>
      </c>
      <c r="C12409" s="176">
        <v>38.799999999999997</v>
      </c>
      <c r="D12409" s="282">
        <v>87</v>
      </c>
      <c r="E12409" s="265"/>
    </row>
    <row r="12410" spans="1:5">
      <c r="A12410" s="283">
        <v>32050</v>
      </c>
      <c r="B12410" s="176">
        <v>0</v>
      </c>
      <c r="C12410" s="176">
        <v>0</v>
      </c>
      <c r="D12410" s="282">
        <v>87</v>
      </c>
      <c r="E12410" s="265"/>
    </row>
    <row r="12411" spans="1:5">
      <c r="A12411" s="283">
        <v>32052</v>
      </c>
      <c r="B12411" s="176">
        <v>33.6</v>
      </c>
      <c r="C12411" s="176">
        <v>36</v>
      </c>
      <c r="D12411" s="282">
        <v>109</v>
      </c>
      <c r="E12411" s="265"/>
    </row>
    <row r="12412" spans="1:5">
      <c r="A12412" s="283">
        <v>32053</v>
      </c>
      <c r="B12412" s="176">
        <v>30.9</v>
      </c>
      <c r="C12412" s="176">
        <v>41</v>
      </c>
      <c r="D12412" s="282">
        <v>115</v>
      </c>
      <c r="E12412" s="265"/>
    </row>
    <row r="12413" spans="1:5">
      <c r="A12413" s="283">
        <v>32054</v>
      </c>
      <c r="B12413" s="176">
        <v>64.7</v>
      </c>
      <c r="C12413" s="176">
        <v>36.299999999999997</v>
      </c>
      <c r="D12413" s="282">
        <v>123</v>
      </c>
      <c r="E12413" s="265"/>
    </row>
    <row r="12414" spans="1:5">
      <c r="A12414" s="283">
        <v>32055</v>
      </c>
      <c r="B12414" s="176">
        <v>97.5</v>
      </c>
      <c r="C12414" s="176">
        <v>37.1</v>
      </c>
      <c r="D12414" s="282">
        <v>120</v>
      </c>
      <c r="E12414" s="265"/>
    </row>
    <row r="12415" spans="1:5">
      <c r="A12415" s="283">
        <v>32056</v>
      </c>
      <c r="B12415" s="176">
        <v>9.8000000000000007</v>
      </c>
      <c r="C12415" s="176">
        <v>37.299999999999997</v>
      </c>
      <c r="D12415" s="282">
        <v>87</v>
      </c>
      <c r="E12415" s="265"/>
    </row>
    <row r="12416" spans="1:5">
      <c r="A12416" s="283">
        <v>32058</v>
      </c>
      <c r="B12416" s="176">
        <v>93</v>
      </c>
      <c r="C12416" s="176">
        <v>38.200000000000003</v>
      </c>
      <c r="D12416" s="282">
        <v>87</v>
      </c>
      <c r="E12416" s="265"/>
    </row>
    <row r="12417" spans="1:5">
      <c r="A12417" s="283">
        <v>32059</v>
      </c>
      <c r="B12417" s="176">
        <v>18.100000000000001</v>
      </c>
      <c r="C12417" s="176">
        <v>42.1</v>
      </c>
      <c r="D12417" s="282">
        <v>87</v>
      </c>
      <c r="E12417" s="265"/>
    </row>
    <row r="12418" spans="1:5">
      <c r="A12418" s="283">
        <v>32060</v>
      </c>
      <c r="B12418" s="176">
        <v>57.6</v>
      </c>
      <c r="C12418" s="176">
        <v>43.7</v>
      </c>
      <c r="D12418" s="282">
        <v>94</v>
      </c>
      <c r="E12418" s="265"/>
    </row>
    <row r="12419" spans="1:5">
      <c r="A12419" s="283">
        <v>32061</v>
      </c>
      <c r="B12419" s="176">
        <v>62.5</v>
      </c>
      <c r="C12419" s="176">
        <v>34.700000000000003</v>
      </c>
      <c r="D12419" s="282">
        <v>87</v>
      </c>
      <c r="E12419" s="265"/>
    </row>
    <row r="12420" spans="1:5">
      <c r="A12420" s="283">
        <v>32062</v>
      </c>
      <c r="B12420" s="176">
        <v>41</v>
      </c>
      <c r="C12420" s="176">
        <v>45.3</v>
      </c>
      <c r="D12420" s="282">
        <v>87</v>
      </c>
      <c r="E12420" s="265"/>
    </row>
    <row r="12421" spans="1:5">
      <c r="A12421" s="283">
        <v>32063</v>
      </c>
      <c r="B12421" s="176">
        <v>114.6</v>
      </c>
      <c r="C12421" s="176">
        <v>36</v>
      </c>
      <c r="D12421" s="282">
        <v>116</v>
      </c>
      <c r="E12421" s="265"/>
    </row>
    <row r="12422" spans="1:5">
      <c r="A12422" s="283">
        <v>32064</v>
      </c>
      <c r="B12422" s="176">
        <v>233</v>
      </c>
      <c r="C12422" s="176">
        <v>34.6</v>
      </c>
      <c r="D12422" s="282">
        <v>104</v>
      </c>
      <c r="E12422" s="265"/>
    </row>
    <row r="12423" spans="1:5">
      <c r="A12423" s="283">
        <v>32065</v>
      </c>
      <c r="B12423" s="176">
        <v>1204.2</v>
      </c>
      <c r="C12423" s="176">
        <v>34.700000000000003</v>
      </c>
      <c r="D12423" s="282">
        <v>129</v>
      </c>
      <c r="E12423" s="265"/>
    </row>
    <row r="12424" spans="1:5">
      <c r="A12424" s="283">
        <v>32066</v>
      </c>
      <c r="B12424" s="176">
        <v>12.5</v>
      </c>
      <c r="C12424" s="176">
        <v>37.700000000000003</v>
      </c>
      <c r="D12424" s="282">
        <v>94</v>
      </c>
      <c r="E12424" s="265"/>
    </row>
    <row r="12425" spans="1:5">
      <c r="A12425" s="283">
        <v>32067</v>
      </c>
      <c r="B12425" s="176">
        <v>0</v>
      </c>
      <c r="C12425" s="176">
        <v>0</v>
      </c>
      <c r="D12425" s="282">
        <v>87</v>
      </c>
      <c r="E12425" s="265"/>
    </row>
    <row r="12426" spans="1:5">
      <c r="A12426" s="283">
        <v>32068</v>
      </c>
      <c r="B12426" s="176">
        <v>454.1</v>
      </c>
      <c r="C12426" s="176">
        <v>35.799999999999997</v>
      </c>
      <c r="D12426" s="282">
        <v>112</v>
      </c>
      <c r="E12426" s="265"/>
    </row>
    <row r="12427" spans="1:5">
      <c r="A12427" s="283">
        <v>32071</v>
      </c>
      <c r="B12427" s="176">
        <v>38.1</v>
      </c>
      <c r="C12427" s="176">
        <v>46.1</v>
      </c>
      <c r="D12427" s="282">
        <v>87</v>
      </c>
      <c r="E12427" s="265"/>
    </row>
    <row r="12428" spans="1:5">
      <c r="A12428" s="283">
        <v>32072</v>
      </c>
      <c r="B12428" s="176">
        <v>0</v>
      </c>
      <c r="C12428" s="176">
        <v>0</v>
      </c>
      <c r="D12428" s="282">
        <v>87</v>
      </c>
      <c r="E12428" s="265"/>
    </row>
    <row r="12429" spans="1:5">
      <c r="A12429" s="283">
        <v>32073</v>
      </c>
      <c r="B12429" s="176">
        <v>2020.3</v>
      </c>
      <c r="C12429" s="176">
        <v>38.799999999999997</v>
      </c>
      <c r="D12429" s="282">
        <v>179</v>
      </c>
      <c r="E12429" s="265"/>
    </row>
    <row r="12430" spans="1:5">
      <c r="A12430" s="283">
        <v>32079</v>
      </c>
      <c r="B12430" s="176">
        <v>161.4</v>
      </c>
      <c r="C12430" s="176">
        <v>40.700000000000003</v>
      </c>
      <c r="D12430" s="282">
        <v>87</v>
      </c>
      <c r="E12430" s="265"/>
    </row>
    <row r="12431" spans="1:5">
      <c r="A12431" s="283">
        <v>32080</v>
      </c>
      <c r="B12431" s="176">
        <v>628.4</v>
      </c>
      <c r="C12431" s="176">
        <v>51.6</v>
      </c>
      <c r="D12431" s="282">
        <v>111</v>
      </c>
      <c r="E12431" s="265"/>
    </row>
    <row r="12432" spans="1:5">
      <c r="A12432" s="283">
        <v>32081</v>
      </c>
      <c r="B12432" s="176">
        <v>189.8</v>
      </c>
      <c r="C12432" s="176">
        <v>36.6</v>
      </c>
      <c r="D12432" s="282">
        <v>94</v>
      </c>
      <c r="E12432" s="265"/>
    </row>
    <row r="12433" spans="1:5">
      <c r="A12433" s="283">
        <v>32082</v>
      </c>
      <c r="B12433" s="176">
        <v>692.2</v>
      </c>
      <c r="C12433" s="176">
        <v>48.3</v>
      </c>
      <c r="D12433" s="282">
        <v>128</v>
      </c>
      <c r="E12433" s="265"/>
    </row>
    <row r="12434" spans="1:5">
      <c r="A12434" s="283">
        <v>32083</v>
      </c>
      <c r="B12434" s="176">
        <v>62.7</v>
      </c>
      <c r="C12434" s="176">
        <v>48.6</v>
      </c>
      <c r="D12434" s="282">
        <v>87</v>
      </c>
      <c r="E12434" s="265"/>
    </row>
    <row r="12435" spans="1:5">
      <c r="A12435" s="283">
        <v>32084</v>
      </c>
      <c r="B12435" s="176">
        <v>474.4</v>
      </c>
      <c r="C12435" s="176">
        <v>38.9</v>
      </c>
      <c r="D12435" s="282">
        <v>181</v>
      </c>
      <c r="E12435" s="265"/>
    </row>
    <row r="12436" spans="1:5">
      <c r="A12436" s="283">
        <v>32085</v>
      </c>
      <c r="B12436" s="176">
        <v>0</v>
      </c>
      <c r="C12436" s="176">
        <v>0</v>
      </c>
      <c r="D12436" s="282">
        <v>87</v>
      </c>
      <c r="E12436" s="265"/>
    </row>
    <row r="12437" spans="1:5">
      <c r="A12437" s="283">
        <v>32086</v>
      </c>
      <c r="B12437" s="176">
        <v>492.8</v>
      </c>
      <c r="C12437" s="176">
        <v>47.2</v>
      </c>
      <c r="D12437" s="282">
        <v>153</v>
      </c>
      <c r="E12437" s="265"/>
    </row>
    <row r="12438" spans="1:5">
      <c r="A12438" s="283">
        <v>32087</v>
      </c>
      <c r="B12438" s="176">
        <v>19.399999999999999</v>
      </c>
      <c r="C12438" s="176">
        <v>35.700000000000003</v>
      </c>
      <c r="D12438" s="282">
        <v>87</v>
      </c>
      <c r="E12438" s="265"/>
    </row>
    <row r="12439" spans="1:5">
      <c r="A12439" s="283">
        <v>32091</v>
      </c>
      <c r="B12439" s="176">
        <v>93.5</v>
      </c>
      <c r="C12439" s="176">
        <v>39.1</v>
      </c>
      <c r="D12439" s="282">
        <v>125</v>
      </c>
      <c r="E12439" s="265"/>
    </row>
    <row r="12440" spans="1:5">
      <c r="A12440" s="283">
        <v>32092</v>
      </c>
      <c r="B12440" s="176">
        <v>220.1</v>
      </c>
      <c r="C12440" s="176">
        <v>36.5</v>
      </c>
      <c r="D12440" s="282">
        <v>109</v>
      </c>
      <c r="E12440" s="265"/>
    </row>
    <row r="12441" spans="1:5">
      <c r="A12441" s="283">
        <v>32094</v>
      </c>
      <c r="B12441" s="176">
        <v>51.1</v>
      </c>
      <c r="C12441" s="176">
        <v>39.299999999999997</v>
      </c>
      <c r="D12441" s="282">
        <v>103</v>
      </c>
      <c r="E12441" s="265"/>
    </row>
    <row r="12442" spans="1:5">
      <c r="A12442" s="283">
        <v>32095</v>
      </c>
      <c r="B12442" s="176">
        <v>202.2</v>
      </c>
      <c r="C12442" s="176">
        <v>39</v>
      </c>
      <c r="D12442" s="282">
        <v>141</v>
      </c>
      <c r="E12442" s="265"/>
    </row>
    <row r="12443" spans="1:5">
      <c r="A12443" s="283">
        <v>32096</v>
      </c>
      <c r="B12443" s="176">
        <v>19.399999999999999</v>
      </c>
      <c r="C12443" s="176">
        <v>43.2</v>
      </c>
      <c r="D12443" s="282">
        <v>87</v>
      </c>
      <c r="E12443" s="265"/>
    </row>
    <row r="12444" spans="1:5">
      <c r="A12444" s="283">
        <v>32097</v>
      </c>
      <c r="B12444" s="176">
        <v>127.6</v>
      </c>
      <c r="C12444" s="176">
        <v>37.5</v>
      </c>
      <c r="D12444" s="282">
        <v>123</v>
      </c>
      <c r="E12444" s="265"/>
    </row>
    <row r="12445" spans="1:5">
      <c r="A12445" s="283">
        <v>32099</v>
      </c>
      <c r="B12445" s="176">
        <v>0</v>
      </c>
      <c r="C12445" s="176">
        <v>0</v>
      </c>
      <c r="D12445" s="282">
        <v>87</v>
      </c>
      <c r="E12445" s="265"/>
    </row>
    <row r="12446" spans="1:5">
      <c r="A12446" s="283">
        <v>32102</v>
      </c>
      <c r="B12446" s="176">
        <v>58.7</v>
      </c>
      <c r="C12446" s="176">
        <v>48.4</v>
      </c>
      <c r="D12446" s="282">
        <v>87</v>
      </c>
      <c r="E12446" s="265"/>
    </row>
    <row r="12447" spans="1:5">
      <c r="A12447" s="283">
        <v>32105</v>
      </c>
      <c r="B12447" s="176">
        <v>0</v>
      </c>
      <c r="C12447" s="176">
        <v>0</v>
      </c>
      <c r="D12447" s="282">
        <v>87</v>
      </c>
      <c r="E12447" s="265"/>
    </row>
    <row r="12448" spans="1:5">
      <c r="A12448" s="283">
        <v>32110</v>
      </c>
      <c r="B12448" s="176">
        <v>29.2</v>
      </c>
      <c r="C12448" s="176">
        <v>44</v>
      </c>
      <c r="D12448" s="282">
        <v>95</v>
      </c>
      <c r="E12448" s="265"/>
    </row>
    <row r="12449" spans="1:5">
      <c r="A12449" s="283">
        <v>32111</v>
      </c>
      <c r="B12449" s="176">
        <v>0</v>
      </c>
      <c r="C12449" s="176">
        <v>0</v>
      </c>
      <c r="D12449" s="282">
        <v>87</v>
      </c>
      <c r="E12449" s="265"/>
    </row>
    <row r="12450" spans="1:5">
      <c r="A12450" s="283">
        <v>32112</v>
      </c>
      <c r="B12450" s="176">
        <v>101.5</v>
      </c>
      <c r="C12450" s="176">
        <v>46.2</v>
      </c>
      <c r="D12450" s="282">
        <v>115</v>
      </c>
      <c r="E12450" s="265"/>
    </row>
    <row r="12451" spans="1:5">
      <c r="A12451" s="283">
        <v>32113</v>
      </c>
      <c r="B12451" s="176">
        <v>118.9</v>
      </c>
      <c r="C12451" s="176">
        <v>44</v>
      </c>
      <c r="D12451" s="282">
        <v>87</v>
      </c>
      <c r="E12451" s="265"/>
    </row>
    <row r="12452" spans="1:5">
      <c r="A12452" s="283">
        <v>32114</v>
      </c>
      <c r="B12452" s="176">
        <v>1692.3</v>
      </c>
      <c r="C12452" s="176">
        <v>32.200000000000003</v>
      </c>
      <c r="D12452" s="282">
        <v>171</v>
      </c>
      <c r="E12452" s="265"/>
    </row>
    <row r="12453" spans="1:5">
      <c r="A12453" s="283">
        <v>32115</v>
      </c>
      <c r="B12453" s="176">
        <v>0</v>
      </c>
      <c r="C12453" s="176">
        <v>0</v>
      </c>
      <c r="D12453" s="282">
        <v>87</v>
      </c>
      <c r="E12453" s="265"/>
    </row>
    <row r="12454" spans="1:5">
      <c r="A12454" s="283">
        <v>32116</v>
      </c>
      <c r="B12454" s="176">
        <v>6000.6</v>
      </c>
      <c r="C12454" s="176">
        <v>48.7</v>
      </c>
      <c r="D12454" s="282">
        <v>87</v>
      </c>
      <c r="E12454" s="265"/>
    </row>
    <row r="12455" spans="1:5">
      <c r="A12455" s="283">
        <v>32117</v>
      </c>
      <c r="B12455" s="176">
        <v>2945.1</v>
      </c>
      <c r="C12455" s="176">
        <v>42</v>
      </c>
      <c r="D12455" s="282">
        <v>158</v>
      </c>
      <c r="E12455" s="265"/>
    </row>
    <row r="12456" spans="1:5">
      <c r="A12456" s="283">
        <v>32118</v>
      </c>
      <c r="B12456" s="176">
        <v>3774.6</v>
      </c>
      <c r="C12456" s="176">
        <v>52.7</v>
      </c>
      <c r="D12456" s="282">
        <v>109</v>
      </c>
      <c r="E12456" s="265"/>
    </row>
    <row r="12457" spans="1:5">
      <c r="A12457" s="283">
        <v>32119</v>
      </c>
      <c r="B12457" s="176">
        <v>2596.1</v>
      </c>
      <c r="C12457" s="176">
        <v>46.4</v>
      </c>
      <c r="D12457" s="282">
        <v>138</v>
      </c>
      <c r="E12457" s="265"/>
    </row>
    <row r="12458" spans="1:5">
      <c r="A12458" s="283">
        <v>32120</v>
      </c>
      <c r="B12458" s="176">
        <v>0</v>
      </c>
      <c r="C12458" s="176">
        <v>0</v>
      </c>
      <c r="D12458" s="282">
        <v>87</v>
      </c>
      <c r="E12458" s="265"/>
    </row>
    <row r="12459" spans="1:5">
      <c r="A12459" s="283">
        <v>32121</v>
      </c>
      <c r="B12459" s="176">
        <v>0</v>
      </c>
      <c r="C12459" s="176">
        <v>0</v>
      </c>
      <c r="D12459" s="282">
        <v>87</v>
      </c>
      <c r="E12459" s="265"/>
    </row>
    <row r="12460" spans="1:5">
      <c r="A12460" s="283">
        <v>32122</v>
      </c>
      <c r="B12460" s="176">
        <v>0</v>
      </c>
      <c r="C12460" s="176">
        <v>0</v>
      </c>
      <c r="D12460" s="282">
        <v>87</v>
      </c>
      <c r="E12460" s="265"/>
    </row>
    <row r="12461" spans="1:5">
      <c r="A12461" s="283">
        <v>32123</v>
      </c>
      <c r="B12461" s="176">
        <v>3975.5</v>
      </c>
      <c r="C12461" s="176">
        <v>55.6</v>
      </c>
      <c r="D12461" s="282">
        <v>87</v>
      </c>
      <c r="E12461" s="265"/>
    </row>
    <row r="12462" spans="1:5">
      <c r="A12462" s="283">
        <v>32124</v>
      </c>
      <c r="B12462" s="176">
        <v>49.5</v>
      </c>
      <c r="C12462" s="176">
        <v>40.299999999999997</v>
      </c>
      <c r="D12462" s="282">
        <v>115</v>
      </c>
      <c r="E12462" s="265"/>
    </row>
    <row r="12463" spans="1:5">
      <c r="A12463" s="283">
        <v>32125</v>
      </c>
      <c r="B12463" s="176">
        <v>0</v>
      </c>
      <c r="C12463" s="176">
        <v>0</v>
      </c>
      <c r="D12463" s="282">
        <v>87</v>
      </c>
      <c r="E12463" s="265"/>
    </row>
    <row r="12464" spans="1:5">
      <c r="A12464" s="283">
        <v>32126</v>
      </c>
      <c r="B12464" s="176">
        <v>0</v>
      </c>
      <c r="C12464" s="176">
        <v>0</v>
      </c>
      <c r="D12464" s="282">
        <v>87</v>
      </c>
      <c r="E12464" s="265"/>
    </row>
    <row r="12465" spans="1:5">
      <c r="A12465" s="283">
        <v>32127</v>
      </c>
      <c r="B12465" s="176">
        <v>1939.4</v>
      </c>
      <c r="C12465" s="176">
        <v>50.1</v>
      </c>
      <c r="D12465" s="282">
        <v>102</v>
      </c>
      <c r="E12465" s="265"/>
    </row>
    <row r="12466" spans="1:5">
      <c r="A12466" s="283">
        <v>32128</v>
      </c>
      <c r="B12466" s="176">
        <v>511.2</v>
      </c>
      <c r="C12466" s="176">
        <v>50.3</v>
      </c>
      <c r="D12466" s="282">
        <v>101</v>
      </c>
      <c r="E12466" s="265"/>
    </row>
    <row r="12467" spans="1:5">
      <c r="A12467" s="283">
        <v>32129</v>
      </c>
      <c r="B12467" s="176">
        <v>2631</v>
      </c>
      <c r="C12467" s="176">
        <v>45.5</v>
      </c>
      <c r="D12467" s="282">
        <v>112</v>
      </c>
      <c r="E12467" s="265"/>
    </row>
    <row r="12468" spans="1:5">
      <c r="A12468" s="283">
        <v>32130</v>
      </c>
      <c r="B12468" s="176">
        <v>137.5</v>
      </c>
      <c r="C12468" s="176">
        <v>41.3</v>
      </c>
      <c r="D12468" s="282">
        <v>95</v>
      </c>
      <c r="E12468" s="265"/>
    </row>
    <row r="12469" spans="1:5">
      <c r="A12469" s="283">
        <v>32131</v>
      </c>
      <c r="B12469" s="176">
        <v>117</v>
      </c>
      <c r="C12469" s="176">
        <v>43.7</v>
      </c>
      <c r="D12469" s="282">
        <v>95</v>
      </c>
      <c r="E12469" s="265"/>
    </row>
    <row r="12470" spans="1:5">
      <c r="A12470" s="283">
        <v>32132</v>
      </c>
      <c r="B12470" s="176">
        <v>1039.5999999999999</v>
      </c>
      <c r="C12470" s="176">
        <v>47.8</v>
      </c>
      <c r="D12470" s="282">
        <v>109</v>
      </c>
      <c r="E12470" s="265"/>
    </row>
    <row r="12471" spans="1:5">
      <c r="A12471" s="283">
        <v>32133</v>
      </c>
      <c r="B12471" s="176">
        <v>524</v>
      </c>
      <c r="C12471" s="176">
        <v>46.8</v>
      </c>
      <c r="D12471" s="282">
        <v>87</v>
      </c>
      <c r="E12471" s="265"/>
    </row>
    <row r="12472" spans="1:5">
      <c r="A12472" s="283">
        <v>32134</v>
      </c>
      <c r="B12472" s="176">
        <v>30.6</v>
      </c>
      <c r="C12472" s="176">
        <v>51.6</v>
      </c>
      <c r="D12472" s="282">
        <v>87</v>
      </c>
      <c r="E12472" s="265"/>
    </row>
    <row r="12473" spans="1:5">
      <c r="A12473" s="283">
        <v>32135</v>
      </c>
      <c r="B12473" s="176">
        <v>0</v>
      </c>
      <c r="C12473" s="176">
        <v>0</v>
      </c>
      <c r="D12473" s="282">
        <v>87</v>
      </c>
      <c r="E12473" s="265"/>
    </row>
    <row r="12474" spans="1:5">
      <c r="A12474" s="283">
        <v>32136</v>
      </c>
      <c r="B12474" s="176">
        <v>396.2</v>
      </c>
      <c r="C12474" s="176">
        <v>59</v>
      </c>
      <c r="D12474" s="282">
        <v>128</v>
      </c>
      <c r="E12474" s="265"/>
    </row>
    <row r="12475" spans="1:5">
      <c r="A12475" s="283">
        <v>32137</v>
      </c>
      <c r="B12475" s="176">
        <v>454.4</v>
      </c>
      <c r="C12475" s="176">
        <v>52.6</v>
      </c>
      <c r="D12475" s="282">
        <v>159</v>
      </c>
      <c r="E12475" s="265"/>
    </row>
    <row r="12476" spans="1:5">
      <c r="A12476" s="283">
        <v>32138</v>
      </c>
      <c r="B12476" s="176">
        <v>139.19999999999999</v>
      </c>
      <c r="C12476" s="176">
        <v>45.5</v>
      </c>
      <c r="D12476" s="282">
        <v>87</v>
      </c>
      <c r="E12476" s="265"/>
    </row>
    <row r="12477" spans="1:5">
      <c r="A12477" s="283">
        <v>32139</v>
      </c>
      <c r="B12477" s="176">
        <v>95.1</v>
      </c>
      <c r="C12477" s="176">
        <v>38.1</v>
      </c>
      <c r="D12477" s="282">
        <v>87</v>
      </c>
      <c r="E12477" s="265"/>
    </row>
    <row r="12478" spans="1:5">
      <c r="A12478" s="283">
        <v>32140</v>
      </c>
      <c r="B12478" s="176">
        <v>53.1</v>
      </c>
      <c r="C12478" s="176">
        <v>44.4</v>
      </c>
      <c r="D12478" s="282">
        <v>87</v>
      </c>
      <c r="E12478" s="265"/>
    </row>
    <row r="12479" spans="1:5">
      <c r="A12479" s="283">
        <v>32141</v>
      </c>
      <c r="B12479" s="176">
        <v>831.2</v>
      </c>
      <c r="C12479" s="176">
        <v>49.3</v>
      </c>
      <c r="D12479" s="282">
        <v>101</v>
      </c>
      <c r="E12479" s="265"/>
    </row>
    <row r="12480" spans="1:5">
      <c r="A12480" s="283">
        <v>32142</v>
      </c>
      <c r="B12480" s="176">
        <v>0</v>
      </c>
      <c r="C12480" s="176">
        <v>0</v>
      </c>
      <c r="D12480" s="282">
        <v>87</v>
      </c>
      <c r="E12480" s="265"/>
    </row>
    <row r="12481" spans="1:5">
      <c r="A12481" s="283">
        <v>32145</v>
      </c>
      <c r="B12481" s="176">
        <v>59.3</v>
      </c>
      <c r="C12481" s="176">
        <v>38</v>
      </c>
      <c r="D12481" s="282">
        <v>87</v>
      </c>
      <c r="E12481" s="265"/>
    </row>
    <row r="12482" spans="1:5">
      <c r="A12482" s="283">
        <v>32147</v>
      </c>
      <c r="B12482" s="176">
        <v>32.5</v>
      </c>
      <c r="C12482" s="176">
        <v>40.6</v>
      </c>
      <c r="D12482" s="282">
        <v>87</v>
      </c>
      <c r="E12482" s="265"/>
    </row>
    <row r="12483" spans="1:5">
      <c r="A12483" s="283">
        <v>32148</v>
      </c>
      <c r="B12483" s="176">
        <v>129.30000000000001</v>
      </c>
      <c r="C12483" s="176">
        <v>43.6</v>
      </c>
      <c r="D12483" s="282">
        <v>87</v>
      </c>
      <c r="E12483" s="265"/>
    </row>
    <row r="12484" spans="1:5">
      <c r="A12484" s="283">
        <v>32157</v>
      </c>
      <c r="B12484" s="176">
        <v>111.8</v>
      </c>
      <c r="C12484" s="176">
        <v>45.2</v>
      </c>
      <c r="D12484" s="282">
        <v>87</v>
      </c>
      <c r="E12484" s="265"/>
    </row>
    <row r="12485" spans="1:5">
      <c r="A12485" s="283">
        <v>32158</v>
      </c>
      <c r="B12485" s="176">
        <v>0</v>
      </c>
      <c r="C12485" s="176">
        <v>0</v>
      </c>
      <c r="D12485" s="282">
        <v>87</v>
      </c>
      <c r="E12485" s="265"/>
    </row>
    <row r="12486" spans="1:5">
      <c r="A12486" s="283">
        <v>32159</v>
      </c>
      <c r="B12486" s="176">
        <v>885.8</v>
      </c>
      <c r="C12486" s="176">
        <v>67.5</v>
      </c>
      <c r="D12486" s="282">
        <v>95</v>
      </c>
      <c r="E12486" s="265"/>
    </row>
    <row r="12487" spans="1:5">
      <c r="A12487" s="283">
        <v>32160</v>
      </c>
      <c r="B12487" s="176">
        <v>37.6</v>
      </c>
      <c r="C12487" s="176">
        <v>43.2</v>
      </c>
      <c r="D12487" s="282">
        <v>87</v>
      </c>
      <c r="E12487" s="265"/>
    </row>
    <row r="12488" spans="1:5">
      <c r="A12488" s="283">
        <v>32162</v>
      </c>
      <c r="B12488" s="176">
        <v>1462.2</v>
      </c>
      <c r="C12488" s="176">
        <v>67.900000000000006</v>
      </c>
      <c r="D12488" s="282">
        <v>126</v>
      </c>
      <c r="E12488" s="265"/>
    </row>
    <row r="12489" spans="1:5">
      <c r="A12489" s="283">
        <v>32163</v>
      </c>
      <c r="B12489" s="176">
        <v>3886.5</v>
      </c>
      <c r="C12489" s="176">
        <v>38.1</v>
      </c>
      <c r="D12489" s="282">
        <v>87</v>
      </c>
      <c r="E12489" s="265"/>
    </row>
    <row r="12490" spans="1:5">
      <c r="A12490" s="283">
        <v>32164</v>
      </c>
      <c r="B12490" s="176">
        <v>1119.5</v>
      </c>
      <c r="C12490" s="176">
        <v>40.700000000000003</v>
      </c>
      <c r="D12490" s="282">
        <v>123</v>
      </c>
      <c r="E12490" s="265"/>
    </row>
    <row r="12491" spans="1:5">
      <c r="A12491" s="283">
        <v>32168</v>
      </c>
      <c r="B12491" s="176">
        <v>116.5</v>
      </c>
      <c r="C12491" s="176">
        <v>49.7</v>
      </c>
      <c r="D12491" s="282">
        <v>126</v>
      </c>
      <c r="E12491" s="265"/>
    </row>
    <row r="12492" spans="1:5">
      <c r="A12492" s="283">
        <v>32169</v>
      </c>
      <c r="B12492" s="176">
        <v>319.39999999999998</v>
      </c>
      <c r="C12492" s="176">
        <v>58.7</v>
      </c>
      <c r="D12492" s="282">
        <v>102</v>
      </c>
      <c r="E12492" s="265"/>
    </row>
    <row r="12493" spans="1:5">
      <c r="A12493" s="283">
        <v>32170</v>
      </c>
      <c r="B12493" s="176">
        <v>0</v>
      </c>
      <c r="C12493" s="176">
        <v>0</v>
      </c>
      <c r="D12493" s="282">
        <v>87</v>
      </c>
      <c r="E12493" s="265"/>
    </row>
    <row r="12494" spans="1:5">
      <c r="A12494" s="283">
        <v>32173</v>
      </c>
      <c r="B12494" s="176">
        <v>0</v>
      </c>
      <c r="C12494" s="176">
        <v>0</v>
      </c>
      <c r="D12494" s="282">
        <v>87</v>
      </c>
      <c r="E12494" s="265"/>
    </row>
    <row r="12495" spans="1:5">
      <c r="A12495" s="283">
        <v>32174</v>
      </c>
      <c r="B12495" s="176">
        <v>231.5</v>
      </c>
      <c r="C12495" s="176">
        <v>49</v>
      </c>
      <c r="D12495" s="282">
        <v>130</v>
      </c>
      <c r="E12495" s="265"/>
    </row>
    <row r="12496" spans="1:5">
      <c r="A12496" s="283">
        <v>32175</v>
      </c>
      <c r="B12496" s="176">
        <v>0</v>
      </c>
      <c r="C12496" s="176">
        <v>0</v>
      </c>
      <c r="D12496" s="282">
        <v>87</v>
      </c>
      <c r="E12496" s="265"/>
    </row>
    <row r="12497" spans="1:5">
      <c r="A12497" s="283">
        <v>32176</v>
      </c>
      <c r="B12497" s="176">
        <v>2480.1</v>
      </c>
      <c r="C12497" s="176">
        <v>54.9</v>
      </c>
      <c r="D12497" s="282">
        <v>119</v>
      </c>
      <c r="E12497" s="265"/>
    </row>
    <row r="12498" spans="1:5">
      <c r="A12498" s="283">
        <v>32177</v>
      </c>
      <c r="B12498" s="176">
        <v>132.80000000000001</v>
      </c>
      <c r="C12498" s="176">
        <v>38.1</v>
      </c>
      <c r="D12498" s="282">
        <v>161</v>
      </c>
      <c r="E12498" s="265"/>
    </row>
    <row r="12499" spans="1:5">
      <c r="A12499" s="283">
        <v>32178</v>
      </c>
      <c r="B12499" s="176">
        <v>22.1</v>
      </c>
      <c r="C12499" s="176">
        <v>34.9</v>
      </c>
      <c r="D12499" s="282">
        <v>87</v>
      </c>
      <c r="E12499" s="265"/>
    </row>
    <row r="12500" spans="1:5">
      <c r="A12500" s="283">
        <v>32179</v>
      </c>
      <c r="B12500" s="176">
        <v>132.19999999999999</v>
      </c>
      <c r="C12500" s="176">
        <v>47.4</v>
      </c>
      <c r="D12500" s="282">
        <v>87</v>
      </c>
      <c r="E12500" s="265"/>
    </row>
    <row r="12501" spans="1:5">
      <c r="A12501" s="283">
        <v>32180</v>
      </c>
      <c r="B12501" s="176">
        <v>41.5</v>
      </c>
      <c r="C12501" s="176">
        <v>38.4</v>
      </c>
      <c r="D12501" s="282">
        <v>87</v>
      </c>
      <c r="E12501" s="265"/>
    </row>
    <row r="12502" spans="1:5">
      <c r="A12502" s="283">
        <v>32181</v>
      </c>
      <c r="B12502" s="176">
        <v>97.8</v>
      </c>
      <c r="C12502" s="176">
        <v>49.2</v>
      </c>
      <c r="D12502" s="282">
        <v>96</v>
      </c>
      <c r="E12502" s="265"/>
    </row>
    <row r="12503" spans="1:5">
      <c r="A12503" s="283">
        <v>32182</v>
      </c>
      <c r="B12503" s="176">
        <v>65.8</v>
      </c>
      <c r="C12503" s="176">
        <v>46.3</v>
      </c>
      <c r="D12503" s="282">
        <v>87</v>
      </c>
      <c r="E12503" s="265"/>
    </row>
    <row r="12504" spans="1:5">
      <c r="A12504" s="283">
        <v>32183</v>
      </c>
      <c r="B12504" s="176">
        <v>92.5</v>
      </c>
      <c r="C12504" s="176">
        <v>46.7</v>
      </c>
      <c r="D12504" s="282">
        <v>87</v>
      </c>
      <c r="E12504" s="265"/>
    </row>
    <row r="12505" spans="1:5">
      <c r="A12505" s="283">
        <v>32185</v>
      </c>
      <c r="B12505" s="176">
        <v>75.3</v>
      </c>
      <c r="C12505" s="176">
        <v>46.3</v>
      </c>
      <c r="D12505" s="282">
        <v>87</v>
      </c>
      <c r="E12505" s="265"/>
    </row>
    <row r="12506" spans="1:5">
      <c r="A12506" s="283">
        <v>32187</v>
      </c>
      <c r="B12506" s="176">
        <v>163.4</v>
      </c>
      <c r="C12506" s="176">
        <v>48.2</v>
      </c>
      <c r="D12506" s="282">
        <v>87</v>
      </c>
      <c r="E12506" s="265"/>
    </row>
    <row r="12507" spans="1:5">
      <c r="A12507" s="283">
        <v>32189</v>
      </c>
      <c r="B12507" s="176">
        <v>175.4</v>
      </c>
      <c r="C12507" s="176">
        <v>50.2</v>
      </c>
      <c r="D12507" s="282">
        <v>87</v>
      </c>
      <c r="E12507" s="265"/>
    </row>
    <row r="12508" spans="1:5">
      <c r="A12508" s="283">
        <v>32190</v>
      </c>
      <c r="B12508" s="176">
        <v>33</v>
      </c>
      <c r="C12508" s="176">
        <v>41.8</v>
      </c>
      <c r="D12508" s="282">
        <v>96</v>
      </c>
      <c r="E12508" s="265"/>
    </row>
    <row r="12509" spans="1:5">
      <c r="A12509" s="283">
        <v>32192</v>
      </c>
      <c r="B12509" s="176">
        <v>117.7</v>
      </c>
      <c r="C12509" s="176">
        <v>44.4</v>
      </c>
      <c r="D12509" s="282">
        <v>87</v>
      </c>
      <c r="E12509" s="265"/>
    </row>
    <row r="12510" spans="1:5">
      <c r="A12510" s="283">
        <v>32193</v>
      </c>
      <c r="B12510" s="176">
        <v>74.400000000000006</v>
      </c>
      <c r="C12510" s="176">
        <v>53.8</v>
      </c>
      <c r="D12510" s="282">
        <v>96</v>
      </c>
      <c r="E12510" s="265"/>
    </row>
    <row r="12511" spans="1:5">
      <c r="A12511" s="283">
        <v>32195</v>
      </c>
      <c r="B12511" s="176">
        <v>152.19999999999999</v>
      </c>
      <c r="C12511" s="176">
        <v>53.1</v>
      </c>
      <c r="D12511" s="282">
        <v>87</v>
      </c>
      <c r="E12511" s="265"/>
    </row>
    <row r="12512" spans="1:5">
      <c r="A12512" s="283">
        <v>32201</v>
      </c>
      <c r="B12512" s="176">
        <v>23100.7</v>
      </c>
      <c r="C12512" s="176">
        <v>31.8</v>
      </c>
      <c r="D12512" s="282">
        <v>87</v>
      </c>
      <c r="E12512" s="265"/>
    </row>
    <row r="12513" spans="1:5">
      <c r="A12513" s="283">
        <v>32202</v>
      </c>
      <c r="B12513" s="176">
        <v>2132.1</v>
      </c>
      <c r="C12513" s="176">
        <v>38.299999999999997</v>
      </c>
      <c r="D12513" s="282">
        <v>110</v>
      </c>
      <c r="E12513" s="265"/>
    </row>
    <row r="12514" spans="1:5">
      <c r="A12514" s="283">
        <v>32203</v>
      </c>
      <c r="B12514" s="176">
        <v>1797.1</v>
      </c>
      <c r="C12514" s="176">
        <v>42.6</v>
      </c>
      <c r="D12514" s="282">
        <v>87</v>
      </c>
      <c r="E12514" s="265"/>
    </row>
    <row r="12515" spans="1:5">
      <c r="A12515" s="283">
        <v>32204</v>
      </c>
      <c r="B12515" s="176">
        <v>2692.5</v>
      </c>
      <c r="C12515" s="176">
        <v>40.1</v>
      </c>
      <c r="D12515" s="282">
        <v>125</v>
      </c>
      <c r="E12515" s="265"/>
    </row>
    <row r="12516" spans="1:5">
      <c r="A12516" s="283">
        <v>32205</v>
      </c>
      <c r="B12516" s="176">
        <v>3726</v>
      </c>
      <c r="C12516" s="176">
        <v>36.299999999999997</v>
      </c>
      <c r="D12516" s="282">
        <v>173</v>
      </c>
      <c r="E12516" s="265"/>
    </row>
    <row r="12517" spans="1:5">
      <c r="A12517" s="283">
        <v>32206</v>
      </c>
      <c r="B12517" s="176">
        <v>2804.4</v>
      </c>
      <c r="C12517" s="176">
        <v>34.6</v>
      </c>
      <c r="D12517" s="282">
        <v>125</v>
      </c>
      <c r="E12517" s="265"/>
    </row>
    <row r="12518" spans="1:5">
      <c r="A12518" s="283">
        <v>32207</v>
      </c>
      <c r="B12518" s="176">
        <v>2949.5</v>
      </c>
      <c r="C12518" s="176">
        <v>38.700000000000003</v>
      </c>
      <c r="D12518" s="282">
        <v>186</v>
      </c>
      <c r="E12518" s="265"/>
    </row>
    <row r="12519" spans="1:5">
      <c r="A12519" s="283">
        <v>32208</v>
      </c>
      <c r="B12519" s="176">
        <v>2745.4</v>
      </c>
      <c r="C12519" s="176">
        <v>38.9</v>
      </c>
      <c r="D12519" s="282">
        <v>122</v>
      </c>
      <c r="E12519" s="265"/>
    </row>
    <row r="12520" spans="1:5">
      <c r="A12520" s="283">
        <v>32209</v>
      </c>
      <c r="B12520" s="176">
        <v>3521.4</v>
      </c>
      <c r="C12520" s="176">
        <v>38.299999999999997</v>
      </c>
      <c r="D12520" s="282">
        <v>162</v>
      </c>
      <c r="E12520" s="265"/>
    </row>
    <row r="12521" spans="1:5">
      <c r="A12521" s="283">
        <v>32210</v>
      </c>
      <c r="B12521" s="176">
        <v>2601.6999999999998</v>
      </c>
      <c r="C12521" s="176">
        <v>35.6</v>
      </c>
      <c r="D12521" s="282">
        <v>172</v>
      </c>
      <c r="E12521" s="265"/>
    </row>
    <row r="12522" spans="1:5">
      <c r="A12522" s="283">
        <v>32211</v>
      </c>
      <c r="B12522" s="176">
        <v>3810.6</v>
      </c>
      <c r="C12522" s="176">
        <v>34.9</v>
      </c>
      <c r="D12522" s="282">
        <v>181</v>
      </c>
      <c r="E12522" s="265"/>
    </row>
    <row r="12523" spans="1:5">
      <c r="A12523" s="283">
        <v>32212</v>
      </c>
      <c r="B12523" s="176">
        <v>420.9</v>
      </c>
      <c r="C12523" s="176">
        <v>22.8</v>
      </c>
      <c r="D12523" s="282">
        <v>87</v>
      </c>
      <c r="E12523" s="265"/>
    </row>
    <row r="12524" spans="1:5">
      <c r="A12524" s="283">
        <v>32214</v>
      </c>
      <c r="B12524" s="176">
        <v>0</v>
      </c>
      <c r="C12524" s="176">
        <v>0</v>
      </c>
      <c r="D12524" s="282">
        <v>87</v>
      </c>
      <c r="E12524" s="265"/>
    </row>
    <row r="12525" spans="1:5">
      <c r="A12525" s="283">
        <v>32216</v>
      </c>
      <c r="B12525" s="176">
        <v>2988.6</v>
      </c>
      <c r="C12525" s="176">
        <v>36.4</v>
      </c>
      <c r="D12525" s="282">
        <v>191</v>
      </c>
      <c r="E12525" s="265"/>
    </row>
    <row r="12526" spans="1:5">
      <c r="A12526" s="283">
        <v>32217</v>
      </c>
      <c r="B12526" s="176">
        <v>2726.4</v>
      </c>
      <c r="C12526" s="176">
        <v>41.3</v>
      </c>
      <c r="D12526" s="282">
        <v>138</v>
      </c>
      <c r="E12526" s="265"/>
    </row>
    <row r="12527" spans="1:5">
      <c r="A12527" s="283">
        <v>32218</v>
      </c>
      <c r="B12527" s="176">
        <v>497.9</v>
      </c>
      <c r="C12527" s="176">
        <v>34.9</v>
      </c>
      <c r="D12527" s="282">
        <v>113</v>
      </c>
      <c r="E12527" s="265"/>
    </row>
    <row r="12528" spans="1:5">
      <c r="A12528" s="283">
        <v>32219</v>
      </c>
      <c r="B12528" s="176">
        <v>245.1</v>
      </c>
      <c r="C12528" s="176">
        <v>38</v>
      </c>
      <c r="D12528" s="282">
        <v>87</v>
      </c>
      <c r="E12528" s="265"/>
    </row>
    <row r="12529" spans="1:5">
      <c r="A12529" s="283">
        <v>32220</v>
      </c>
      <c r="B12529" s="176">
        <v>206.6</v>
      </c>
      <c r="C12529" s="176">
        <v>38.1</v>
      </c>
      <c r="D12529" s="282">
        <v>96</v>
      </c>
      <c r="E12529" s="265"/>
    </row>
    <row r="12530" spans="1:5">
      <c r="A12530" s="283">
        <v>32221</v>
      </c>
      <c r="B12530" s="176">
        <v>559.6</v>
      </c>
      <c r="C12530" s="176">
        <v>36</v>
      </c>
      <c r="D12530" s="282">
        <v>129</v>
      </c>
      <c r="E12530" s="265"/>
    </row>
    <row r="12531" spans="1:5">
      <c r="A12531" s="283">
        <v>32222</v>
      </c>
      <c r="B12531" s="176">
        <v>770.8</v>
      </c>
      <c r="C12531" s="176">
        <v>34.4</v>
      </c>
      <c r="D12531" s="282">
        <v>144</v>
      </c>
      <c r="E12531" s="265"/>
    </row>
    <row r="12532" spans="1:5">
      <c r="A12532" s="283">
        <v>32223</v>
      </c>
      <c r="B12532" s="176">
        <v>2094.3000000000002</v>
      </c>
      <c r="C12532" s="176">
        <v>44.4</v>
      </c>
      <c r="D12532" s="282">
        <v>111</v>
      </c>
      <c r="E12532" s="265"/>
    </row>
    <row r="12533" spans="1:5">
      <c r="A12533" s="283">
        <v>32224</v>
      </c>
      <c r="B12533" s="176">
        <v>2426.4</v>
      </c>
      <c r="C12533" s="176">
        <v>31.2</v>
      </c>
      <c r="D12533" s="282">
        <v>120</v>
      </c>
      <c r="E12533" s="265"/>
    </row>
    <row r="12534" spans="1:5">
      <c r="A12534" s="283">
        <v>32225</v>
      </c>
      <c r="B12534" s="176">
        <v>1943.2</v>
      </c>
      <c r="C12534" s="176">
        <v>37</v>
      </c>
      <c r="D12534" s="282">
        <v>178</v>
      </c>
      <c r="E12534" s="265"/>
    </row>
    <row r="12535" spans="1:5">
      <c r="A12535" s="283">
        <v>32226</v>
      </c>
      <c r="B12535" s="176">
        <v>198.2</v>
      </c>
      <c r="C12535" s="176">
        <v>37.5</v>
      </c>
      <c r="D12535" s="282">
        <v>87</v>
      </c>
      <c r="E12535" s="265"/>
    </row>
    <row r="12536" spans="1:5">
      <c r="A12536" s="283">
        <v>32227</v>
      </c>
      <c r="B12536" s="176">
        <v>1813.5</v>
      </c>
      <c r="C12536" s="176">
        <v>21.4</v>
      </c>
      <c r="D12536" s="282">
        <v>87</v>
      </c>
      <c r="E12536" s="265"/>
    </row>
    <row r="12537" spans="1:5">
      <c r="A12537" s="283">
        <v>32228</v>
      </c>
      <c r="B12537" s="176">
        <v>20</v>
      </c>
      <c r="C12537" s="176">
        <v>40</v>
      </c>
      <c r="D12537" s="282">
        <v>137</v>
      </c>
      <c r="E12537" s="265"/>
    </row>
    <row r="12538" spans="1:5">
      <c r="A12538" s="283">
        <v>32229</v>
      </c>
      <c r="B12538" s="176">
        <v>0</v>
      </c>
      <c r="C12538" s="176">
        <v>0</v>
      </c>
      <c r="D12538" s="282">
        <v>87</v>
      </c>
      <c r="E12538" s="265"/>
    </row>
    <row r="12539" spans="1:5">
      <c r="A12539" s="283">
        <v>32231</v>
      </c>
      <c r="B12539" s="176">
        <v>3150.4</v>
      </c>
      <c r="C12539" s="176">
        <v>42.5</v>
      </c>
      <c r="D12539" s="282">
        <v>87</v>
      </c>
      <c r="E12539" s="265"/>
    </row>
    <row r="12540" spans="1:5">
      <c r="A12540" s="283">
        <v>32232</v>
      </c>
      <c r="B12540" s="176">
        <v>0</v>
      </c>
      <c r="C12540" s="176">
        <v>0</v>
      </c>
      <c r="D12540" s="282">
        <v>87</v>
      </c>
      <c r="E12540" s="265"/>
    </row>
    <row r="12541" spans="1:5">
      <c r="A12541" s="283">
        <v>32233</v>
      </c>
      <c r="B12541" s="176">
        <v>2347.5</v>
      </c>
      <c r="C12541" s="176">
        <v>35.4</v>
      </c>
      <c r="D12541" s="282">
        <v>101</v>
      </c>
      <c r="E12541" s="265"/>
    </row>
    <row r="12542" spans="1:5">
      <c r="A12542" s="283">
        <v>32234</v>
      </c>
      <c r="B12542" s="176">
        <v>61.4</v>
      </c>
      <c r="C12542" s="176">
        <v>35.700000000000003</v>
      </c>
      <c r="D12542" s="282">
        <v>87</v>
      </c>
      <c r="E12542" s="265"/>
    </row>
    <row r="12543" spans="1:5">
      <c r="A12543" s="283">
        <v>32235</v>
      </c>
      <c r="B12543" s="176">
        <v>0</v>
      </c>
      <c r="C12543" s="176">
        <v>0</v>
      </c>
      <c r="D12543" s="282">
        <v>87</v>
      </c>
      <c r="E12543" s="265"/>
    </row>
    <row r="12544" spans="1:5">
      <c r="A12544" s="283">
        <v>32236</v>
      </c>
      <c r="B12544" s="176">
        <v>0</v>
      </c>
      <c r="C12544" s="176">
        <v>0</v>
      </c>
      <c r="D12544" s="282">
        <v>87</v>
      </c>
      <c r="E12544" s="265"/>
    </row>
    <row r="12545" spans="1:5">
      <c r="A12545" s="283">
        <v>32238</v>
      </c>
      <c r="B12545" s="176">
        <v>0</v>
      </c>
      <c r="C12545" s="176">
        <v>0</v>
      </c>
      <c r="D12545" s="282">
        <v>87</v>
      </c>
      <c r="E12545" s="265"/>
    </row>
    <row r="12546" spans="1:5">
      <c r="A12546" s="283">
        <v>32239</v>
      </c>
      <c r="B12546" s="176">
        <v>0</v>
      </c>
      <c r="C12546" s="176">
        <v>0</v>
      </c>
      <c r="D12546" s="282">
        <v>87</v>
      </c>
      <c r="E12546" s="265"/>
    </row>
    <row r="12547" spans="1:5">
      <c r="A12547" s="283">
        <v>32240</v>
      </c>
      <c r="B12547" s="176">
        <v>1420</v>
      </c>
      <c r="C12547" s="176">
        <v>31.7</v>
      </c>
      <c r="D12547" s="282">
        <v>87</v>
      </c>
      <c r="E12547" s="265"/>
    </row>
    <row r="12548" spans="1:5">
      <c r="A12548" s="283">
        <v>32241</v>
      </c>
      <c r="B12548" s="176">
        <v>0</v>
      </c>
      <c r="C12548" s="176">
        <v>0</v>
      </c>
      <c r="D12548" s="282">
        <v>87</v>
      </c>
      <c r="E12548" s="265"/>
    </row>
    <row r="12549" spans="1:5">
      <c r="A12549" s="283">
        <v>32244</v>
      </c>
      <c r="B12549" s="176">
        <v>2205.3000000000002</v>
      </c>
      <c r="C12549" s="176">
        <v>32.799999999999997</v>
      </c>
      <c r="D12549" s="282">
        <v>127</v>
      </c>
      <c r="E12549" s="265"/>
    </row>
    <row r="12550" spans="1:5">
      <c r="A12550" s="283">
        <v>32245</v>
      </c>
      <c r="B12550" s="176">
        <v>0</v>
      </c>
      <c r="C12550" s="176">
        <v>0</v>
      </c>
      <c r="D12550" s="282">
        <v>87</v>
      </c>
      <c r="E12550" s="265"/>
    </row>
    <row r="12551" spans="1:5">
      <c r="A12551" s="283">
        <v>32246</v>
      </c>
      <c r="B12551" s="176">
        <v>2595.6</v>
      </c>
      <c r="C12551" s="176">
        <v>32.9</v>
      </c>
      <c r="D12551" s="282">
        <v>158</v>
      </c>
      <c r="E12551" s="265"/>
    </row>
    <row r="12552" spans="1:5">
      <c r="A12552" s="283">
        <v>32247</v>
      </c>
      <c r="B12552" s="176">
        <v>0</v>
      </c>
      <c r="C12552" s="176">
        <v>0</v>
      </c>
      <c r="D12552" s="282">
        <v>87</v>
      </c>
      <c r="E12552" s="265"/>
    </row>
    <row r="12553" spans="1:5">
      <c r="A12553" s="283">
        <v>32250</v>
      </c>
      <c r="B12553" s="176">
        <v>2872.1</v>
      </c>
      <c r="C12553" s="176">
        <v>39.799999999999997</v>
      </c>
      <c r="D12553" s="282">
        <v>129</v>
      </c>
      <c r="E12553" s="265"/>
    </row>
    <row r="12554" spans="1:5">
      <c r="A12554" s="283">
        <v>32254</v>
      </c>
      <c r="B12554" s="176">
        <v>1042</v>
      </c>
      <c r="C12554" s="176">
        <v>33.9</v>
      </c>
      <c r="D12554" s="282">
        <v>122</v>
      </c>
      <c r="E12554" s="265"/>
    </row>
    <row r="12555" spans="1:5">
      <c r="A12555" s="283">
        <v>32255</v>
      </c>
      <c r="B12555" s="176">
        <v>0</v>
      </c>
      <c r="C12555" s="176">
        <v>0</v>
      </c>
      <c r="D12555" s="282">
        <v>87</v>
      </c>
      <c r="E12555" s="265"/>
    </row>
    <row r="12556" spans="1:5">
      <c r="A12556" s="283">
        <v>32256</v>
      </c>
      <c r="B12556" s="176">
        <v>968.9</v>
      </c>
      <c r="C12556" s="176">
        <v>33.299999999999997</v>
      </c>
      <c r="D12556" s="282">
        <v>191</v>
      </c>
      <c r="E12556" s="265"/>
    </row>
    <row r="12557" spans="1:5">
      <c r="A12557" s="283">
        <v>32257</v>
      </c>
      <c r="B12557" s="176">
        <v>2742.1</v>
      </c>
      <c r="C12557" s="176">
        <v>38.799999999999997</v>
      </c>
      <c r="D12557" s="282">
        <v>168</v>
      </c>
      <c r="E12557" s="265"/>
    </row>
    <row r="12558" spans="1:5">
      <c r="A12558" s="283">
        <v>32258</v>
      </c>
      <c r="B12558" s="176">
        <v>598.79999999999995</v>
      </c>
      <c r="C12558" s="176">
        <v>36.5</v>
      </c>
      <c r="D12558" s="282">
        <v>167</v>
      </c>
      <c r="E12558" s="265"/>
    </row>
    <row r="12559" spans="1:5">
      <c r="A12559" s="283">
        <v>32259</v>
      </c>
      <c r="B12559" s="176">
        <v>663.4</v>
      </c>
      <c r="C12559" s="176">
        <v>38.299999999999997</v>
      </c>
      <c r="D12559" s="282">
        <v>124</v>
      </c>
      <c r="E12559" s="265"/>
    </row>
    <row r="12560" spans="1:5">
      <c r="A12560" s="283">
        <v>32260</v>
      </c>
      <c r="B12560" s="176">
        <v>465.4</v>
      </c>
      <c r="C12560" s="176">
        <v>37.700000000000003</v>
      </c>
      <c r="D12560" s="282">
        <v>87</v>
      </c>
      <c r="E12560" s="265"/>
    </row>
    <row r="12561" spans="1:5">
      <c r="A12561" s="283">
        <v>32266</v>
      </c>
      <c r="B12561" s="176">
        <v>3086.5</v>
      </c>
      <c r="C12561" s="176">
        <v>40.9</v>
      </c>
      <c r="D12561" s="282">
        <v>128</v>
      </c>
      <c r="E12561" s="265"/>
    </row>
    <row r="12562" spans="1:5">
      <c r="A12562" s="283">
        <v>32277</v>
      </c>
      <c r="B12562" s="176">
        <v>4075.2</v>
      </c>
      <c r="C12562" s="176">
        <v>34.1</v>
      </c>
      <c r="D12562" s="282">
        <v>125</v>
      </c>
      <c r="E12562" s="265"/>
    </row>
    <row r="12563" spans="1:5">
      <c r="A12563" s="283">
        <v>32301</v>
      </c>
      <c r="B12563" s="176">
        <v>2327</v>
      </c>
      <c r="C12563" s="176">
        <v>27.9</v>
      </c>
      <c r="D12563" s="282">
        <v>141</v>
      </c>
      <c r="E12563" s="265"/>
    </row>
    <row r="12564" spans="1:5">
      <c r="A12564" s="283">
        <v>32302</v>
      </c>
      <c r="B12564" s="176">
        <v>0</v>
      </c>
      <c r="C12564" s="176">
        <v>0</v>
      </c>
      <c r="D12564" s="282">
        <v>87</v>
      </c>
      <c r="E12564" s="265"/>
    </row>
    <row r="12565" spans="1:5">
      <c r="A12565" s="283">
        <v>32303</v>
      </c>
      <c r="B12565" s="176">
        <v>1334.2</v>
      </c>
      <c r="C12565" s="176">
        <v>29.3</v>
      </c>
      <c r="D12565" s="282">
        <v>138</v>
      </c>
      <c r="E12565" s="265"/>
    </row>
    <row r="12566" spans="1:5">
      <c r="A12566" s="283">
        <v>32304</v>
      </c>
      <c r="B12566" s="176">
        <v>2488.8000000000002</v>
      </c>
      <c r="C12566" s="176">
        <v>22.7</v>
      </c>
      <c r="D12566" s="282">
        <v>131</v>
      </c>
      <c r="E12566" s="265"/>
    </row>
    <row r="12567" spans="1:5">
      <c r="A12567" s="283">
        <v>32305</v>
      </c>
      <c r="B12567" s="176">
        <v>161.69999999999999</v>
      </c>
      <c r="C12567" s="176">
        <v>34.200000000000003</v>
      </c>
      <c r="D12567" s="282">
        <v>87</v>
      </c>
      <c r="E12567" s="265"/>
    </row>
    <row r="12568" spans="1:5">
      <c r="A12568" s="283">
        <v>32306</v>
      </c>
      <c r="B12568" s="176">
        <v>0</v>
      </c>
      <c r="C12568" s="176">
        <v>0</v>
      </c>
      <c r="D12568" s="282">
        <v>87</v>
      </c>
      <c r="E12568" s="265"/>
    </row>
    <row r="12569" spans="1:5">
      <c r="A12569" s="283">
        <v>32307</v>
      </c>
      <c r="B12569" s="176">
        <v>2689.4</v>
      </c>
      <c r="C12569" s="176">
        <v>21.5</v>
      </c>
      <c r="D12569" s="282">
        <v>87</v>
      </c>
      <c r="E12569" s="265"/>
    </row>
    <row r="12570" spans="1:5">
      <c r="A12570" s="283">
        <v>32308</v>
      </c>
      <c r="B12570" s="176">
        <v>1509.4</v>
      </c>
      <c r="C12570" s="176">
        <v>40.200000000000003</v>
      </c>
      <c r="D12570" s="282">
        <v>155</v>
      </c>
      <c r="E12570" s="265"/>
    </row>
    <row r="12571" spans="1:5">
      <c r="A12571" s="283">
        <v>32309</v>
      </c>
      <c r="B12571" s="176">
        <v>268.10000000000002</v>
      </c>
      <c r="C12571" s="176">
        <v>42.9</v>
      </c>
      <c r="D12571" s="282">
        <v>133</v>
      </c>
      <c r="E12571" s="265"/>
    </row>
    <row r="12572" spans="1:5">
      <c r="A12572" s="283">
        <v>32310</v>
      </c>
      <c r="B12572" s="176">
        <v>109.6</v>
      </c>
      <c r="C12572" s="176">
        <v>28.5</v>
      </c>
      <c r="D12572" s="282">
        <v>94</v>
      </c>
      <c r="E12572" s="265"/>
    </row>
    <row r="12573" spans="1:5">
      <c r="A12573" s="283">
        <v>32311</v>
      </c>
      <c r="B12573" s="176">
        <v>395.4</v>
      </c>
      <c r="C12573" s="176">
        <v>35.6</v>
      </c>
      <c r="D12573" s="282">
        <v>95</v>
      </c>
      <c r="E12573" s="265"/>
    </row>
    <row r="12574" spans="1:5">
      <c r="A12574" s="283">
        <v>32312</v>
      </c>
      <c r="B12574" s="176">
        <v>315.89999999999998</v>
      </c>
      <c r="C12574" s="176">
        <v>40.6</v>
      </c>
      <c r="D12574" s="282">
        <v>130</v>
      </c>
      <c r="E12574" s="265"/>
    </row>
    <row r="12575" spans="1:5">
      <c r="A12575" s="283">
        <v>32313</v>
      </c>
      <c r="B12575" s="176">
        <v>6184.3</v>
      </c>
      <c r="C12575" s="176">
        <v>22</v>
      </c>
      <c r="D12575" s="282">
        <v>87</v>
      </c>
      <c r="E12575" s="265"/>
    </row>
    <row r="12576" spans="1:5">
      <c r="A12576" s="283">
        <v>32314</v>
      </c>
      <c r="B12576" s="176">
        <v>0</v>
      </c>
      <c r="C12576" s="176">
        <v>0</v>
      </c>
      <c r="D12576" s="282">
        <v>87</v>
      </c>
      <c r="E12576" s="265"/>
    </row>
    <row r="12577" spans="1:5">
      <c r="A12577" s="283">
        <v>32315</v>
      </c>
      <c r="B12577" s="176">
        <v>2964</v>
      </c>
      <c r="C12577" s="176">
        <v>31.1</v>
      </c>
      <c r="D12577" s="282">
        <v>87</v>
      </c>
      <c r="E12577" s="265"/>
    </row>
    <row r="12578" spans="1:5">
      <c r="A12578" s="283">
        <v>32316</v>
      </c>
      <c r="B12578" s="176">
        <v>0</v>
      </c>
      <c r="C12578" s="176">
        <v>0</v>
      </c>
      <c r="D12578" s="282">
        <v>87</v>
      </c>
      <c r="E12578" s="265"/>
    </row>
    <row r="12579" spans="1:5">
      <c r="A12579" s="283">
        <v>32317</v>
      </c>
      <c r="B12579" s="176">
        <v>338.7</v>
      </c>
      <c r="C12579" s="176">
        <v>40.700000000000003</v>
      </c>
      <c r="D12579" s="282">
        <v>102</v>
      </c>
      <c r="E12579" s="265"/>
    </row>
    <row r="12580" spans="1:5">
      <c r="A12580" s="283">
        <v>32318</v>
      </c>
      <c r="B12580" s="176">
        <v>0</v>
      </c>
      <c r="C12580" s="176">
        <v>0</v>
      </c>
      <c r="D12580" s="282">
        <v>87</v>
      </c>
      <c r="E12580" s="265"/>
    </row>
    <row r="12581" spans="1:5">
      <c r="A12581" s="283">
        <v>32320</v>
      </c>
      <c r="B12581" s="176">
        <v>78.400000000000006</v>
      </c>
      <c r="C12581" s="176">
        <v>44.1</v>
      </c>
      <c r="D12581" s="282">
        <v>115</v>
      </c>
      <c r="E12581" s="265"/>
    </row>
    <row r="12582" spans="1:5">
      <c r="A12582" s="283">
        <v>32321</v>
      </c>
      <c r="B12582" s="176">
        <v>15.7</v>
      </c>
      <c r="C12582" s="176">
        <v>37.299999999999997</v>
      </c>
      <c r="D12582" s="282">
        <v>87</v>
      </c>
      <c r="E12582" s="265"/>
    </row>
    <row r="12583" spans="1:5">
      <c r="A12583" s="283">
        <v>32322</v>
      </c>
      <c r="B12583" s="176">
        <v>31.3</v>
      </c>
      <c r="C12583" s="176">
        <v>38.5</v>
      </c>
      <c r="D12583" s="282">
        <v>107</v>
      </c>
      <c r="E12583" s="265"/>
    </row>
    <row r="12584" spans="1:5">
      <c r="A12584" s="283">
        <v>32323</v>
      </c>
      <c r="B12584" s="176">
        <v>15.7</v>
      </c>
      <c r="C12584" s="176">
        <v>52.4</v>
      </c>
      <c r="D12584" s="282">
        <v>87</v>
      </c>
      <c r="E12584" s="265"/>
    </row>
    <row r="12585" spans="1:5">
      <c r="A12585" s="283">
        <v>32324</v>
      </c>
      <c r="B12585" s="176">
        <v>80.2</v>
      </c>
      <c r="C12585" s="176">
        <v>45.1</v>
      </c>
      <c r="D12585" s="282">
        <v>94</v>
      </c>
      <c r="E12585" s="265"/>
    </row>
    <row r="12586" spans="1:5">
      <c r="A12586" s="283">
        <v>32326</v>
      </c>
      <c r="B12586" s="176">
        <v>0</v>
      </c>
      <c r="C12586" s="176">
        <v>0</v>
      </c>
      <c r="D12586" s="282">
        <v>87</v>
      </c>
      <c r="E12586" s="265"/>
    </row>
    <row r="12587" spans="1:5">
      <c r="A12587" s="283">
        <v>32327</v>
      </c>
      <c r="B12587" s="176">
        <v>58.8</v>
      </c>
      <c r="C12587" s="176">
        <v>37.9</v>
      </c>
      <c r="D12587" s="282">
        <v>112</v>
      </c>
      <c r="E12587" s="265"/>
    </row>
    <row r="12588" spans="1:5">
      <c r="A12588" s="283">
        <v>32328</v>
      </c>
      <c r="B12588" s="176">
        <v>12.4</v>
      </c>
      <c r="C12588" s="176">
        <v>45.7</v>
      </c>
      <c r="D12588" s="282">
        <v>114</v>
      </c>
      <c r="E12588" s="265"/>
    </row>
    <row r="12589" spans="1:5">
      <c r="A12589" s="283">
        <v>32329</v>
      </c>
      <c r="B12589" s="176">
        <v>50.2</v>
      </c>
      <c r="C12589" s="176">
        <v>37.700000000000003</v>
      </c>
      <c r="D12589" s="282">
        <v>87</v>
      </c>
      <c r="E12589" s="265"/>
    </row>
    <row r="12590" spans="1:5">
      <c r="A12590" s="283">
        <v>32330</v>
      </c>
      <c r="B12590" s="176">
        <v>120.6</v>
      </c>
      <c r="C12590" s="176">
        <v>33.5</v>
      </c>
      <c r="D12590" s="282">
        <v>87</v>
      </c>
      <c r="E12590" s="265"/>
    </row>
    <row r="12591" spans="1:5">
      <c r="A12591" s="283">
        <v>32331</v>
      </c>
      <c r="B12591" s="176">
        <v>12.3</v>
      </c>
      <c r="C12591" s="176">
        <v>41.5</v>
      </c>
      <c r="D12591" s="282">
        <v>87</v>
      </c>
      <c r="E12591" s="265"/>
    </row>
    <row r="12592" spans="1:5">
      <c r="A12592" s="283">
        <v>32332</v>
      </c>
      <c r="B12592" s="176">
        <v>118.2</v>
      </c>
      <c r="C12592" s="176">
        <v>35.299999999999997</v>
      </c>
      <c r="D12592" s="282">
        <v>87</v>
      </c>
      <c r="E12592" s="265"/>
    </row>
    <row r="12593" spans="1:5">
      <c r="A12593" s="283">
        <v>32333</v>
      </c>
      <c r="B12593" s="176">
        <v>113.3</v>
      </c>
      <c r="C12593" s="176">
        <v>45.4</v>
      </c>
      <c r="D12593" s="282">
        <v>126</v>
      </c>
      <c r="E12593" s="265"/>
    </row>
    <row r="12594" spans="1:5">
      <c r="A12594" s="283">
        <v>32334</v>
      </c>
      <c r="B12594" s="176">
        <v>4.2</v>
      </c>
      <c r="C12594" s="176">
        <v>36.6</v>
      </c>
      <c r="D12594" s="282">
        <v>87</v>
      </c>
      <c r="E12594" s="265"/>
    </row>
    <row r="12595" spans="1:5">
      <c r="A12595" s="283">
        <v>32336</v>
      </c>
      <c r="B12595" s="176">
        <v>8.9</v>
      </c>
      <c r="C12595" s="176">
        <v>45</v>
      </c>
      <c r="D12595" s="282">
        <v>87</v>
      </c>
      <c r="E12595" s="265"/>
    </row>
    <row r="12596" spans="1:5">
      <c r="A12596" s="283">
        <v>32337</v>
      </c>
      <c r="B12596" s="176">
        <v>70.400000000000006</v>
      </c>
      <c r="C12596" s="176">
        <v>44.2</v>
      </c>
      <c r="D12596" s="282">
        <v>97</v>
      </c>
      <c r="E12596" s="265"/>
    </row>
    <row r="12597" spans="1:5">
      <c r="A12597" s="283">
        <v>32340</v>
      </c>
      <c r="B12597" s="176">
        <v>43.3</v>
      </c>
      <c r="C12597" s="176">
        <v>39</v>
      </c>
      <c r="D12597" s="282">
        <v>155</v>
      </c>
      <c r="E12597" s="265"/>
    </row>
    <row r="12598" spans="1:5">
      <c r="A12598" s="283">
        <v>32341</v>
      </c>
      <c r="B12598" s="176">
        <v>381.8</v>
      </c>
      <c r="C12598" s="176">
        <v>38.700000000000003</v>
      </c>
      <c r="D12598" s="282">
        <v>87</v>
      </c>
      <c r="E12598" s="265"/>
    </row>
    <row r="12599" spans="1:5">
      <c r="A12599" s="283">
        <v>32343</v>
      </c>
      <c r="B12599" s="176">
        <v>85.2</v>
      </c>
      <c r="C12599" s="176">
        <v>32</v>
      </c>
      <c r="D12599" s="282">
        <v>95</v>
      </c>
      <c r="E12599" s="265"/>
    </row>
    <row r="12600" spans="1:5">
      <c r="A12600" s="283">
        <v>32344</v>
      </c>
      <c r="B12600" s="176">
        <v>25.9</v>
      </c>
      <c r="C12600" s="176">
        <v>43.6</v>
      </c>
      <c r="D12600" s="282">
        <v>113</v>
      </c>
      <c r="E12600" s="265"/>
    </row>
    <row r="12601" spans="1:5">
      <c r="A12601" s="283">
        <v>32345</v>
      </c>
      <c r="B12601" s="176">
        <v>225.7</v>
      </c>
      <c r="C12601" s="176">
        <v>48.1</v>
      </c>
      <c r="D12601" s="282">
        <v>87</v>
      </c>
      <c r="E12601" s="265"/>
    </row>
    <row r="12602" spans="1:5">
      <c r="A12602" s="283">
        <v>32346</v>
      </c>
      <c r="B12602" s="176">
        <v>20.7</v>
      </c>
      <c r="C12602" s="176">
        <v>49</v>
      </c>
      <c r="D12602" s="282">
        <v>87</v>
      </c>
      <c r="E12602" s="265"/>
    </row>
    <row r="12603" spans="1:5">
      <c r="A12603" s="283">
        <v>32347</v>
      </c>
      <c r="B12603" s="176">
        <v>25.2</v>
      </c>
      <c r="C12603" s="176">
        <v>42.8</v>
      </c>
      <c r="D12603" s="282">
        <v>96</v>
      </c>
      <c r="E12603" s="265"/>
    </row>
    <row r="12604" spans="1:5">
      <c r="A12604" s="283">
        <v>32348</v>
      </c>
      <c r="B12604" s="176">
        <v>25.4</v>
      </c>
      <c r="C12604" s="176">
        <v>38.799999999999997</v>
      </c>
      <c r="D12604" s="282">
        <v>87</v>
      </c>
      <c r="E12604" s="265"/>
    </row>
    <row r="12605" spans="1:5">
      <c r="A12605" s="283">
        <v>32350</v>
      </c>
      <c r="B12605" s="176">
        <v>32.9</v>
      </c>
      <c r="C12605" s="176">
        <v>45.5</v>
      </c>
      <c r="D12605" s="282">
        <v>87</v>
      </c>
      <c r="E12605" s="265"/>
    </row>
    <row r="12606" spans="1:5">
      <c r="A12606" s="283">
        <v>32351</v>
      </c>
      <c r="B12606" s="176">
        <v>77.5</v>
      </c>
      <c r="C12606" s="176">
        <v>35.799999999999997</v>
      </c>
      <c r="D12606" s="282">
        <v>124</v>
      </c>
      <c r="E12606" s="265"/>
    </row>
    <row r="12607" spans="1:5">
      <c r="A12607" s="283">
        <v>32352</v>
      </c>
      <c r="B12607" s="176">
        <v>82</v>
      </c>
      <c r="C12607" s="176">
        <v>38</v>
      </c>
      <c r="D12607" s="282">
        <v>87</v>
      </c>
      <c r="E12607" s="265"/>
    </row>
    <row r="12608" spans="1:5">
      <c r="A12608" s="283">
        <v>32353</v>
      </c>
      <c r="B12608" s="176">
        <v>290.89999999999998</v>
      </c>
      <c r="C12608" s="176">
        <v>30.4</v>
      </c>
      <c r="D12608" s="282">
        <v>87</v>
      </c>
      <c r="E12608" s="265"/>
    </row>
    <row r="12609" spans="1:5">
      <c r="A12609" s="283">
        <v>32355</v>
      </c>
      <c r="B12609" s="176">
        <v>51</v>
      </c>
      <c r="C12609" s="176">
        <v>39.1</v>
      </c>
      <c r="D12609" s="282">
        <v>87</v>
      </c>
      <c r="E12609" s="265"/>
    </row>
    <row r="12610" spans="1:5">
      <c r="A12610" s="283">
        <v>32356</v>
      </c>
      <c r="B12610" s="176">
        <v>4.2</v>
      </c>
      <c r="C12610" s="176">
        <v>50.3</v>
      </c>
      <c r="D12610" s="282">
        <v>87</v>
      </c>
      <c r="E12610" s="265"/>
    </row>
    <row r="12611" spans="1:5">
      <c r="A12611" s="283">
        <v>32357</v>
      </c>
      <c r="B12611" s="176">
        <v>1.9</v>
      </c>
      <c r="C12611" s="176">
        <v>43.9</v>
      </c>
      <c r="D12611" s="282">
        <v>87</v>
      </c>
      <c r="E12611" s="265"/>
    </row>
    <row r="12612" spans="1:5">
      <c r="A12612" s="283">
        <v>32358</v>
      </c>
      <c r="B12612" s="176">
        <v>16.8</v>
      </c>
      <c r="C12612" s="176">
        <v>43.7</v>
      </c>
      <c r="D12612" s="282">
        <v>87</v>
      </c>
      <c r="E12612" s="265"/>
    </row>
    <row r="12613" spans="1:5">
      <c r="A12613" s="283">
        <v>32359</v>
      </c>
      <c r="B12613" s="176">
        <v>57.7</v>
      </c>
      <c r="C12613" s="176">
        <v>57.5</v>
      </c>
      <c r="D12613" s="282">
        <v>87</v>
      </c>
      <c r="E12613" s="265"/>
    </row>
    <row r="12614" spans="1:5">
      <c r="A12614" s="283">
        <v>32360</v>
      </c>
      <c r="B12614" s="176">
        <v>13.3</v>
      </c>
      <c r="C12614" s="176">
        <v>36.5</v>
      </c>
      <c r="D12614" s="282">
        <v>87</v>
      </c>
      <c r="E12614" s="265"/>
    </row>
    <row r="12615" spans="1:5">
      <c r="A12615" s="283">
        <v>32361</v>
      </c>
      <c r="B12615" s="176">
        <v>0</v>
      </c>
      <c r="C12615" s="176">
        <v>0</v>
      </c>
      <c r="D12615" s="282">
        <v>87</v>
      </c>
      <c r="E12615" s="265"/>
    </row>
    <row r="12616" spans="1:5">
      <c r="A12616" s="283">
        <v>32362</v>
      </c>
      <c r="B12616" s="176">
        <v>0</v>
      </c>
      <c r="C12616" s="176">
        <v>0</v>
      </c>
      <c r="D12616" s="282">
        <v>87</v>
      </c>
      <c r="E12616" s="265"/>
    </row>
    <row r="12617" spans="1:5">
      <c r="A12617" s="283">
        <v>32395</v>
      </c>
      <c r="B12617" s="176">
        <v>0</v>
      </c>
      <c r="C12617" s="176">
        <v>0</v>
      </c>
      <c r="D12617" s="282">
        <v>87</v>
      </c>
      <c r="E12617" s="265"/>
    </row>
    <row r="12618" spans="1:5">
      <c r="A12618" s="283">
        <v>32399</v>
      </c>
      <c r="B12618" s="176">
        <v>0</v>
      </c>
      <c r="C12618" s="176">
        <v>0</v>
      </c>
      <c r="D12618" s="282">
        <v>87</v>
      </c>
      <c r="E12618" s="265"/>
    </row>
    <row r="12619" spans="1:5">
      <c r="A12619" s="283">
        <v>32401</v>
      </c>
      <c r="B12619" s="176">
        <v>2206.3000000000002</v>
      </c>
      <c r="C12619" s="176">
        <v>40.700000000000003</v>
      </c>
      <c r="D12619" s="282">
        <v>128</v>
      </c>
      <c r="E12619" s="265"/>
    </row>
    <row r="12620" spans="1:5">
      <c r="A12620" s="283">
        <v>32402</v>
      </c>
      <c r="B12620" s="176">
        <v>0</v>
      </c>
      <c r="C12620" s="176">
        <v>0</v>
      </c>
      <c r="D12620" s="282">
        <v>87</v>
      </c>
      <c r="E12620" s="265"/>
    </row>
    <row r="12621" spans="1:5">
      <c r="A12621" s="283">
        <v>32403</v>
      </c>
      <c r="B12621" s="176">
        <v>64.400000000000006</v>
      </c>
      <c r="C12621" s="176">
        <v>21.9</v>
      </c>
      <c r="D12621" s="282">
        <v>134</v>
      </c>
      <c r="E12621" s="265"/>
    </row>
    <row r="12622" spans="1:5">
      <c r="A12622" s="283">
        <v>32404</v>
      </c>
      <c r="B12622" s="176">
        <v>182.7</v>
      </c>
      <c r="C12622" s="176">
        <v>38.200000000000003</v>
      </c>
      <c r="D12622" s="282">
        <v>94</v>
      </c>
      <c r="E12622" s="265"/>
    </row>
    <row r="12623" spans="1:5">
      <c r="A12623" s="283">
        <v>32405</v>
      </c>
      <c r="B12623" s="176">
        <v>1673.8</v>
      </c>
      <c r="C12623" s="176">
        <v>38.200000000000003</v>
      </c>
      <c r="D12623" s="282">
        <v>119</v>
      </c>
      <c r="E12623" s="265"/>
    </row>
    <row r="12624" spans="1:5">
      <c r="A12624" s="283">
        <v>32406</v>
      </c>
      <c r="B12624" s="176">
        <v>0</v>
      </c>
      <c r="C12624" s="176">
        <v>0</v>
      </c>
      <c r="D12624" s="282">
        <v>87</v>
      </c>
      <c r="E12624" s="265"/>
    </row>
    <row r="12625" spans="1:5">
      <c r="A12625" s="283">
        <v>32407</v>
      </c>
      <c r="B12625" s="176">
        <v>530.1</v>
      </c>
      <c r="C12625" s="176">
        <v>36.200000000000003</v>
      </c>
      <c r="D12625" s="282">
        <v>94</v>
      </c>
      <c r="E12625" s="265"/>
    </row>
    <row r="12626" spans="1:5">
      <c r="A12626" s="283">
        <v>32408</v>
      </c>
      <c r="B12626" s="176">
        <v>1473.5</v>
      </c>
      <c r="C12626" s="176">
        <v>40.5</v>
      </c>
      <c r="D12626" s="282">
        <v>103</v>
      </c>
      <c r="E12626" s="265"/>
    </row>
    <row r="12627" spans="1:5">
      <c r="A12627" s="283">
        <v>32409</v>
      </c>
      <c r="B12627" s="176">
        <v>39.799999999999997</v>
      </c>
      <c r="C12627" s="176">
        <v>40.6</v>
      </c>
      <c r="D12627" s="282">
        <v>87</v>
      </c>
      <c r="E12627" s="265"/>
    </row>
    <row r="12628" spans="1:5">
      <c r="A12628" s="283">
        <v>32410</v>
      </c>
      <c r="B12628" s="176">
        <v>76.7</v>
      </c>
      <c r="C12628" s="176">
        <v>33.299999999999997</v>
      </c>
      <c r="D12628" s="282">
        <v>87</v>
      </c>
      <c r="E12628" s="265"/>
    </row>
    <row r="12629" spans="1:5">
      <c r="A12629" s="283">
        <v>32411</v>
      </c>
      <c r="B12629" s="176">
        <v>1635.9</v>
      </c>
      <c r="C12629" s="176">
        <v>52.6</v>
      </c>
      <c r="D12629" s="282">
        <v>87</v>
      </c>
      <c r="E12629" s="265"/>
    </row>
    <row r="12630" spans="1:5">
      <c r="A12630" s="283">
        <v>32412</v>
      </c>
      <c r="B12630" s="176">
        <v>2255.6999999999998</v>
      </c>
      <c r="C12630" s="176">
        <v>51.1</v>
      </c>
      <c r="D12630" s="282">
        <v>87</v>
      </c>
      <c r="E12630" s="265"/>
    </row>
    <row r="12631" spans="1:5">
      <c r="A12631" s="283">
        <v>32413</v>
      </c>
      <c r="B12631" s="176">
        <v>280.2</v>
      </c>
      <c r="C12631" s="176">
        <v>45.1</v>
      </c>
      <c r="D12631" s="282">
        <v>113</v>
      </c>
      <c r="E12631" s="265"/>
    </row>
    <row r="12632" spans="1:5">
      <c r="A12632" s="283">
        <v>32417</v>
      </c>
      <c r="B12632" s="176">
        <v>0</v>
      </c>
      <c r="C12632" s="176">
        <v>0</v>
      </c>
      <c r="D12632" s="282">
        <v>87</v>
      </c>
      <c r="E12632" s="265"/>
    </row>
    <row r="12633" spans="1:5">
      <c r="A12633" s="283">
        <v>32420</v>
      </c>
      <c r="B12633" s="176">
        <v>44.2</v>
      </c>
      <c r="C12633" s="176">
        <v>46</v>
      </c>
      <c r="D12633" s="282">
        <v>87</v>
      </c>
      <c r="E12633" s="265"/>
    </row>
    <row r="12634" spans="1:5">
      <c r="A12634" s="283">
        <v>32421</v>
      </c>
      <c r="B12634" s="176">
        <v>32.700000000000003</v>
      </c>
      <c r="C12634" s="176">
        <v>40.5</v>
      </c>
      <c r="D12634" s="282">
        <v>94</v>
      </c>
      <c r="E12634" s="265"/>
    </row>
    <row r="12635" spans="1:5">
      <c r="A12635" s="283">
        <v>32422</v>
      </c>
      <c r="B12635" s="176">
        <v>126.7</v>
      </c>
      <c r="C12635" s="176">
        <v>36.9</v>
      </c>
      <c r="D12635" s="282">
        <v>87</v>
      </c>
      <c r="E12635" s="265"/>
    </row>
    <row r="12636" spans="1:5">
      <c r="A12636" s="283">
        <v>32423</v>
      </c>
      <c r="B12636" s="176">
        <v>25.1</v>
      </c>
      <c r="C12636" s="176">
        <v>43.2</v>
      </c>
      <c r="D12636" s="282">
        <v>87</v>
      </c>
      <c r="E12636" s="265"/>
    </row>
    <row r="12637" spans="1:5">
      <c r="A12637" s="283">
        <v>32424</v>
      </c>
      <c r="B12637" s="176">
        <v>50.5</v>
      </c>
      <c r="C12637" s="176">
        <v>38.799999999999997</v>
      </c>
      <c r="D12637" s="282">
        <v>87</v>
      </c>
      <c r="E12637" s="265"/>
    </row>
    <row r="12638" spans="1:5">
      <c r="A12638" s="283">
        <v>32425</v>
      </c>
      <c r="B12638" s="176">
        <v>52.8</v>
      </c>
      <c r="C12638" s="176">
        <v>40.4</v>
      </c>
      <c r="D12638" s="282">
        <v>87</v>
      </c>
      <c r="E12638" s="265"/>
    </row>
    <row r="12639" spans="1:5">
      <c r="A12639" s="283">
        <v>32426</v>
      </c>
      <c r="B12639" s="176">
        <v>23.5</v>
      </c>
      <c r="C12639" s="176">
        <v>38.9</v>
      </c>
      <c r="D12639" s="282">
        <v>87</v>
      </c>
      <c r="E12639" s="265"/>
    </row>
    <row r="12640" spans="1:5">
      <c r="A12640" s="283">
        <v>32427</v>
      </c>
      <c r="B12640" s="176">
        <v>25.3</v>
      </c>
      <c r="C12640" s="176">
        <v>42.1</v>
      </c>
      <c r="D12640" s="282">
        <v>87</v>
      </c>
      <c r="E12640" s="265"/>
    </row>
    <row r="12641" spans="1:5">
      <c r="A12641" s="283">
        <v>32428</v>
      </c>
      <c r="B12641" s="176">
        <v>52.3</v>
      </c>
      <c r="C12641" s="176">
        <v>39.799999999999997</v>
      </c>
      <c r="D12641" s="282">
        <v>109</v>
      </c>
      <c r="E12641" s="265"/>
    </row>
    <row r="12642" spans="1:5">
      <c r="A12642" s="283">
        <v>32430</v>
      </c>
      <c r="B12642" s="176">
        <v>9.5</v>
      </c>
      <c r="C12642" s="176">
        <v>43.3</v>
      </c>
      <c r="D12642" s="282">
        <v>87</v>
      </c>
      <c r="E12642" s="265"/>
    </row>
    <row r="12643" spans="1:5">
      <c r="A12643" s="283">
        <v>32431</v>
      </c>
      <c r="B12643" s="176">
        <v>44.4</v>
      </c>
      <c r="C12643" s="176">
        <v>40.200000000000003</v>
      </c>
      <c r="D12643" s="282">
        <v>87</v>
      </c>
      <c r="E12643" s="265"/>
    </row>
    <row r="12644" spans="1:5">
      <c r="A12644" s="283">
        <v>32432</v>
      </c>
      <c r="B12644" s="176">
        <v>49.9</v>
      </c>
      <c r="C12644" s="176">
        <v>41.2</v>
      </c>
      <c r="D12644" s="282">
        <v>87</v>
      </c>
      <c r="E12644" s="265"/>
    </row>
    <row r="12645" spans="1:5">
      <c r="A12645" s="283">
        <v>32433</v>
      </c>
      <c r="B12645" s="176">
        <v>62.3</v>
      </c>
      <c r="C12645" s="176">
        <v>39.200000000000003</v>
      </c>
      <c r="D12645" s="282">
        <v>107</v>
      </c>
      <c r="E12645" s="265"/>
    </row>
    <row r="12646" spans="1:5">
      <c r="A12646" s="283">
        <v>32434</v>
      </c>
      <c r="B12646" s="176">
        <v>11.1</v>
      </c>
      <c r="C12646" s="176">
        <v>43</v>
      </c>
      <c r="D12646" s="282">
        <v>87</v>
      </c>
      <c r="E12646" s="265"/>
    </row>
    <row r="12647" spans="1:5">
      <c r="A12647" s="283">
        <v>32435</v>
      </c>
      <c r="B12647" s="176">
        <v>22.5</v>
      </c>
      <c r="C12647" s="176">
        <v>42.3</v>
      </c>
      <c r="D12647" s="282">
        <v>112</v>
      </c>
      <c r="E12647" s="265"/>
    </row>
    <row r="12648" spans="1:5">
      <c r="A12648" s="283">
        <v>32437</v>
      </c>
      <c r="B12648" s="176">
        <v>25.9</v>
      </c>
      <c r="C12648" s="176">
        <v>41.6</v>
      </c>
      <c r="D12648" s="282">
        <v>87</v>
      </c>
      <c r="E12648" s="265"/>
    </row>
    <row r="12649" spans="1:5">
      <c r="A12649" s="283">
        <v>32438</v>
      </c>
      <c r="B12649" s="176">
        <v>52.6</v>
      </c>
      <c r="C12649" s="176">
        <v>39.5</v>
      </c>
      <c r="D12649" s="282">
        <v>87</v>
      </c>
      <c r="E12649" s="265"/>
    </row>
    <row r="12650" spans="1:5">
      <c r="A12650" s="283">
        <v>32439</v>
      </c>
      <c r="B12650" s="176">
        <v>50.7</v>
      </c>
      <c r="C12650" s="176">
        <v>41.2</v>
      </c>
      <c r="D12650" s="282">
        <v>87</v>
      </c>
      <c r="E12650" s="265"/>
    </row>
    <row r="12651" spans="1:5">
      <c r="A12651" s="283">
        <v>32440</v>
      </c>
      <c r="B12651" s="176">
        <v>71.3</v>
      </c>
      <c r="C12651" s="176">
        <v>40.4</v>
      </c>
      <c r="D12651" s="282">
        <v>127</v>
      </c>
      <c r="E12651" s="265"/>
    </row>
    <row r="12652" spans="1:5">
      <c r="A12652" s="283">
        <v>32442</v>
      </c>
      <c r="B12652" s="176">
        <v>45</v>
      </c>
      <c r="C12652" s="176">
        <v>40.1</v>
      </c>
      <c r="D12652" s="282">
        <v>87</v>
      </c>
      <c r="E12652" s="265"/>
    </row>
    <row r="12653" spans="1:5">
      <c r="A12653" s="283">
        <v>32443</v>
      </c>
      <c r="B12653" s="176">
        <v>53.6</v>
      </c>
      <c r="C12653" s="176">
        <v>39.799999999999997</v>
      </c>
      <c r="D12653" s="282">
        <v>87</v>
      </c>
      <c r="E12653" s="265"/>
    </row>
    <row r="12654" spans="1:5">
      <c r="A12654" s="283">
        <v>32444</v>
      </c>
      <c r="B12654" s="176">
        <v>1809.4</v>
      </c>
      <c r="C12654" s="176">
        <v>40</v>
      </c>
      <c r="D12654" s="282">
        <v>119</v>
      </c>
      <c r="E12654" s="265"/>
    </row>
    <row r="12655" spans="1:5">
      <c r="A12655" s="283">
        <v>32445</v>
      </c>
      <c r="B12655" s="176">
        <v>54.9</v>
      </c>
      <c r="C12655" s="176">
        <v>39.4</v>
      </c>
      <c r="D12655" s="282">
        <v>87</v>
      </c>
      <c r="E12655" s="265"/>
    </row>
    <row r="12656" spans="1:5">
      <c r="A12656" s="283">
        <v>32446</v>
      </c>
      <c r="B12656" s="176">
        <v>76</v>
      </c>
      <c r="C12656" s="176">
        <v>42.6</v>
      </c>
      <c r="D12656" s="282">
        <v>119</v>
      </c>
      <c r="E12656" s="265"/>
    </row>
    <row r="12657" spans="1:5">
      <c r="A12657" s="283">
        <v>32447</v>
      </c>
      <c r="B12657" s="176">
        <v>0</v>
      </c>
      <c r="C12657" s="176">
        <v>0</v>
      </c>
      <c r="D12657" s="282">
        <v>87</v>
      </c>
      <c r="E12657" s="265"/>
    </row>
    <row r="12658" spans="1:5">
      <c r="A12658" s="283">
        <v>32448</v>
      </c>
      <c r="B12658" s="176">
        <v>47.9</v>
      </c>
      <c r="C12658" s="176">
        <v>38.799999999999997</v>
      </c>
      <c r="D12658" s="282">
        <v>112</v>
      </c>
      <c r="E12658" s="265"/>
    </row>
    <row r="12659" spans="1:5">
      <c r="A12659" s="283">
        <v>32449</v>
      </c>
      <c r="B12659" s="176">
        <v>4.3</v>
      </c>
      <c r="C12659" s="176">
        <v>42</v>
      </c>
      <c r="D12659" s="282">
        <v>87</v>
      </c>
      <c r="E12659" s="265"/>
    </row>
    <row r="12660" spans="1:5">
      <c r="A12660" s="283">
        <v>32452</v>
      </c>
      <c r="B12660" s="176">
        <v>0</v>
      </c>
      <c r="C12660" s="176">
        <v>0</v>
      </c>
      <c r="D12660" s="282">
        <v>87</v>
      </c>
      <c r="E12660" s="265"/>
    </row>
    <row r="12661" spans="1:5">
      <c r="A12661" s="283">
        <v>32455</v>
      </c>
      <c r="B12661" s="176">
        <v>22.6</v>
      </c>
      <c r="C12661" s="176">
        <v>40.799999999999997</v>
      </c>
      <c r="D12661" s="282">
        <v>87</v>
      </c>
      <c r="E12661" s="265"/>
    </row>
    <row r="12662" spans="1:5">
      <c r="A12662" s="283">
        <v>32456</v>
      </c>
      <c r="B12662" s="176">
        <v>53.2</v>
      </c>
      <c r="C12662" s="176">
        <v>49.9</v>
      </c>
      <c r="D12662" s="282">
        <v>94</v>
      </c>
      <c r="E12662" s="265"/>
    </row>
    <row r="12663" spans="1:5">
      <c r="A12663" s="283">
        <v>32457</v>
      </c>
      <c r="B12663" s="176">
        <v>15.7</v>
      </c>
      <c r="C12663" s="176">
        <v>44.1</v>
      </c>
      <c r="D12663" s="282">
        <v>87</v>
      </c>
      <c r="E12663" s="265"/>
    </row>
    <row r="12664" spans="1:5">
      <c r="A12664" s="283">
        <v>32459</v>
      </c>
      <c r="B12664" s="176">
        <v>175.6</v>
      </c>
      <c r="C12664" s="176">
        <v>41.8</v>
      </c>
      <c r="D12664" s="282">
        <v>114</v>
      </c>
      <c r="E12664" s="265"/>
    </row>
    <row r="12665" spans="1:5">
      <c r="A12665" s="283">
        <v>32460</v>
      </c>
      <c r="B12665" s="176">
        <v>72.8</v>
      </c>
      <c r="C12665" s="176">
        <v>40.700000000000003</v>
      </c>
      <c r="D12665" s="282">
        <v>87</v>
      </c>
      <c r="E12665" s="265"/>
    </row>
    <row r="12666" spans="1:5">
      <c r="A12666" s="283">
        <v>32461</v>
      </c>
      <c r="B12666" s="176">
        <v>28.9</v>
      </c>
      <c r="C12666" s="176">
        <v>39.9</v>
      </c>
      <c r="D12666" s="282">
        <v>87</v>
      </c>
      <c r="E12666" s="265"/>
    </row>
    <row r="12667" spans="1:5">
      <c r="A12667" s="283">
        <v>32462</v>
      </c>
      <c r="B12667" s="176">
        <v>27.6</v>
      </c>
      <c r="C12667" s="176">
        <v>40.299999999999997</v>
      </c>
      <c r="D12667" s="282">
        <v>87</v>
      </c>
      <c r="E12667" s="265"/>
    </row>
    <row r="12668" spans="1:5">
      <c r="A12668" s="283">
        <v>32463</v>
      </c>
      <c r="B12668" s="176">
        <v>46.9</v>
      </c>
      <c r="C12668" s="176">
        <v>41.9</v>
      </c>
      <c r="D12668" s="282">
        <v>87</v>
      </c>
      <c r="E12668" s="265"/>
    </row>
    <row r="12669" spans="1:5">
      <c r="A12669" s="283">
        <v>32464</v>
      </c>
      <c r="B12669" s="176">
        <v>24.3</v>
      </c>
      <c r="C12669" s="176">
        <v>45.9</v>
      </c>
      <c r="D12669" s="282">
        <v>87</v>
      </c>
      <c r="E12669" s="265"/>
    </row>
    <row r="12670" spans="1:5">
      <c r="A12670" s="283">
        <v>32465</v>
      </c>
      <c r="B12670" s="176">
        <v>22.3</v>
      </c>
      <c r="C12670" s="176">
        <v>39.299999999999997</v>
      </c>
      <c r="D12670" s="282">
        <v>87</v>
      </c>
      <c r="E12670" s="265"/>
    </row>
    <row r="12671" spans="1:5">
      <c r="A12671" s="283">
        <v>32466</v>
      </c>
      <c r="B12671" s="176">
        <v>78.2</v>
      </c>
      <c r="C12671" s="176">
        <v>39.9</v>
      </c>
      <c r="D12671" s="282">
        <v>87</v>
      </c>
      <c r="E12671" s="265"/>
    </row>
    <row r="12672" spans="1:5">
      <c r="A12672" s="283">
        <v>32501</v>
      </c>
      <c r="B12672" s="176">
        <v>2974</v>
      </c>
      <c r="C12672" s="176">
        <v>41.5</v>
      </c>
      <c r="D12672" s="282">
        <v>176</v>
      </c>
      <c r="E12672" s="265"/>
    </row>
    <row r="12673" spans="1:5">
      <c r="A12673" s="283">
        <v>32502</v>
      </c>
      <c r="B12673" s="176">
        <v>1501.6</v>
      </c>
      <c r="C12673" s="176">
        <v>43.7</v>
      </c>
      <c r="D12673" s="282">
        <v>123</v>
      </c>
      <c r="E12673" s="265"/>
    </row>
    <row r="12674" spans="1:5">
      <c r="A12674" s="283">
        <v>32503</v>
      </c>
      <c r="B12674" s="176">
        <v>2384.4</v>
      </c>
      <c r="C12674" s="176">
        <v>36.200000000000003</v>
      </c>
      <c r="D12674" s="282">
        <v>120</v>
      </c>
      <c r="E12674" s="265"/>
    </row>
    <row r="12675" spans="1:5">
      <c r="A12675" s="283">
        <v>32504</v>
      </c>
      <c r="B12675" s="176">
        <v>2100.8000000000002</v>
      </c>
      <c r="C12675" s="176">
        <v>41.5</v>
      </c>
      <c r="D12675" s="282">
        <v>141</v>
      </c>
      <c r="E12675" s="265"/>
    </row>
    <row r="12676" spans="1:5">
      <c r="A12676" s="283">
        <v>32505</v>
      </c>
      <c r="B12676" s="176">
        <v>2174</v>
      </c>
      <c r="C12676" s="176">
        <v>35.1</v>
      </c>
      <c r="D12676" s="282">
        <v>125</v>
      </c>
      <c r="E12676" s="265"/>
    </row>
    <row r="12677" spans="1:5">
      <c r="A12677" s="283">
        <v>32506</v>
      </c>
      <c r="B12677" s="176">
        <v>1077.4000000000001</v>
      </c>
      <c r="C12677" s="176">
        <v>36</v>
      </c>
      <c r="D12677" s="282">
        <v>101</v>
      </c>
      <c r="E12677" s="265"/>
    </row>
    <row r="12678" spans="1:5">
      <c r="A12678" s="283">
        <v>32507</v>
      </c>
      <c r="B12678" s="176">
        <v>1125.7</v>
      </c>
      <c r="C12678" s="176">
        <v>36.200000000000003</v>
      </c>
      <c r="D12678" s="282">
        <v>114</v>
      </c>
      <c r="E12678" s="265"/>
    </row>
    <row r="12679" spans="1:5">
      <c r="A12679" s="283">
        <v>32508</v>
      </c>
      <c r="B12679" s="176">
        <v>745.8</v>
      </c>
      <c r="C12679" s="176">
        <v>22</v>
      </c>
      <c r="D12679" s="282">
        <v>126</v>
      </c>
      <c r="E12679" s="265"/>
    </row>
    <row r="12680" spans="1:5">
      <c r="A12680" s="283">
        <v>32509</v>
      </c>
      <c r="B12680" s="176">
        <v>0</v>
      </c>
      <c r="C12680" s="176">
        <v>0</v>
      </c>
      <c r="D12680" s="282">
        <v>87</v>
      </c>
      <c r="E12680" s="265"/>
    </row>
    <row r="12681" spans="1:5">
      <c r="A12681" s="283">
        <v>32511</v>
      </c>
      <c r="B12681" s="176">
        <v>0</v>
      </c>
      <c r="C12681" s="176">
        <v>0</v>
      </c>
      <c r="D12681" s="282">
        <v>87</v>
      </c>
      <c r="E12681" s="265"/>
    </row>
    <row r="12682" spans="1:5">
      <c r="A12682" s="283">
        <v>32512</v>
      </c>
      <c r="B12682" s="176">
        <v>0</v>
      </c>
      <c r="C12682" s="176">
        <v>0</v>
      </c>
      <c r="D12682" s="282">
        <v>87</v>
      </c>
      <c r="E12682" s="265"/>
    </row>
    <row r="12683" spans="1:5">
      <c r="A12683" s="283">
        <v>32513</v>
      </c>
      <c r="B12683" s="176">
        <v>0</v>
      </c>
      <c r="C12683" s="176">
        <v>0</v>
      </c>
      <c r="D12683" s="282">
        <v>87</v>
      </c>
      <c r="E12683" s="265"/>
    </row>
    <row r="12684" spans="1:5">
      <c r="A12684" s="283">
        <v>32514</v>
      </c>
      <c r="B12684" s="176">
        <v>1832.9</v>
      </c>
      <c r="C12684" s="176">
        <v>35.799999999999997</v>
      </c>
      <c r="D12684" s="282">
        <v>130</v>
      </c>
      <c r="E12684" s="265"/>
    </row>
    <row r="12685" spans="1:5">
      <c r="A12685" s="283">
        <v>32516</v>
      </c>
      <c r="B12685" s="176">
        <v>0</v>
      </c>
      <c r="C12685" s="176">
        <v>0</v>
      </c>
      <c r="D12685" s="282">
        <v>87</v>
      </c>
      <c r="E12685" s="265"/>
    </row>
    <row r="12686" spans="1:5">
      <c r="A12686" s="283">
        <v>32520</v>
      </c>
      <c r="B12686" s="176">
        <v>0</v>
      </c>
      <c r="C12686" s="176">
        <v>0</v>
      </c>
      <c r="D12686" s="282">
        <v>87</v>
      </c>
      <c r="E12686" s="265"/>
    </row>
    <row r="12687" spans="1:5">
      <c r="A12687" s="283">
        <v>32521</v>
      </c>
      <c r="B12687" s="176">
        <v>0</v>
      </c>
      <c r="C12687" s="176">
        <v>0</v>
      </c>
      <c r="D12687" s="282">
        <v>87</v>
      </c>
      <c r="E12687" s="265"/>
    </row>
    <row r="12688" spans="1:5">
      <c r="A12688" s="283">
        <v>32522</v>
      </c>
      <c r="B12688" s="176">
        <v>0</v>
      </c>
      <c r="C12688" s="176">
        <v>0</v>
      </c>
      <c r="D12688" s="282">
        <v>87</v>
      </c>
      <c r="E12688" s="265"/>
    </row>
    <row r="12689" spans="1:5">
      <c r="A12689" s="283">
        <v>32523</v>
      </c>
      <c r="B12689" s="176">
        <v>0</v>
      </c>
      <c r="C12689" s="176">
        <v>0</v>
      </c>
      <c r="D12689" s="282">
        <v>87</v>
      </c>
      <c r="E12689" s="265"/>
    </row>
    <row r="12690" spans="1:5">
      <c r="A12690" s="283">
        <v>32524</v>
      </c>
      <c r="B12690" s="176">
        <v>0</v>
      </c>
      <c r="C12690" s="176">
        <v>0</v>
      </c>
      <c r="D12690" s="282">
        <v>87</v>
      </c>
      <c r="E12690" s="265"/>
    </row>
    <row r="12691" spans="1:5">
      <c r="A12691" s="283">
        <v>32526</v>
      </c>
      <c r="B12691" s="176">
        <v>593.5</v>
      </c>
      <c r="C12691" s="176">
        <v>39.5</v>
      </c>
      <c r="D12691" s="282">
        <v>123</v>
      </c>
      <c r="E12691" s="265"/>
    </row>
    <row r="12692" spans="1:5">
      <c r="A12692" s="283">
        <v>32530</v>
      </c>
      <c r="B12692" s="176">
        <v>0</v>
      </c>
      <c r="C12692" s="176">
        <v>0</v>
      </c>
      <c r="D12692" s="282">
        <v>87</v>
      </c>
      <c r="E12692" s="265"/>
    </row>
    <row r="12693" spans="1:5">
      <c r="A12693" s="283">
        <v>32531</v>
      </c>
      <c r="B12693" s="176">
        <v>24.4</v>
      </c>
      <c r="C12693" s="176">
        <v>41.9</v>
      </c>
      <c r="D12693" s="282">
        <v>87</v>
      </c>
      <c r="E12693" s="265"/>
    </row>
    <row r="12694" spans="1:5">
      <c r="A12694" s="283">
        <v>32533</v>
      </c>
      <c r="B12694" s="176">
        <v>326.7</v>
      </c>
      <c r="C12694" s="176">
        <v>41</v>
      </c>
      <c r="D12694" s="282">
        <v>113</v>
      </c>
      <c r="E12694" s="265"/>
    </row>
    <row r="12695" spans="1:5">
      <c r="A12695" s="283">
        <v>32534</v>
      </c>
      <c r="B12695" s="176">
        <v>1413</v>
      </c>
      <c r="C12695" s="176">
        <v>38.6</v>
      </c>
      <c r="D12695" s="282">
        <v>101</v>
      </c>
      <c r="E12695" s="265"/>
    </row>
    <row r="12696" spans="1:5">
      <c r="A12696" s="283">
        <v>32535</v>
      </c>
      <c r="B12696" s="176">
        <v>82.2</v>
      </c>
      <c r="C12696" s="176">
        <v>38.799999999999997</v>
      </c>
      <c r="D12696" s="282">
        <v>112</v>
      </c>
      <c r="E12696" s="265"/>
    </row>
    <row r="12697" spans="1:5">
      <c r="A12697" s="283">
        <v>32536</v>
      </c>
      <c r="B12697" s="176">
        <v>329.1</v>
      </c>
      <c r="C12697" s="176">
        <v>33.700000000000003</v>
      </c>
      <c r="D12697" s="282">
        <v>124</v>
      </c>
      <c r="E12697" s="265"/>
    </row>
    <row r="12698" spans="1:5">
      <c r="A12698" s="283">
        <v>32537</v>
      </c>
      <c r="B12698" s="176">
        <v>0</v>
      </c>
      <c r="C12698" s="176">
        <v>0</v>
      </c>
      <c r="D12698" s="282">
        <v>87</v>
      </c>
      <c r="E12698" s="265"/>
    </row>
    <row r="12699" spans="1:5">
      <c r="A12699" s="283">
        <v>32538</v>
      </c>
      <c r="B12699" s="176">
        <v>15.4</v>
      </c>
      <c r="C12699" s="176">
        <v>42</v>
      </c>
      <c r="D12699" s="282">
        <v>87</v>
      </c>
      <c r="E12699" s="265"/>
    </row>
    <row r="12700" spans="1:5">
      <c r="A12700" s="283">
        <v>32539</v>
      </c>
      <c r="B12700" s="176">
        <v>180</v>
      </c>
      <c r="C12700" s="176">
        <v>36.5</v>
      </c>
      <c r="D12700" s="282">
        <v>93</v>
      </c>
      <c r="E12700" s="265"/>
    </row>
    <row r="12701" spans="1:5">
      <c r="A12701" s="283">
        <v>32540</v>
      </c>
      <c r="B12701" s="176">
        <v>0</v>
      </c>
      <c r="C12701" s="176">
        <v>0</v>
      </c>
      <c r="D12701" s="282">
        <v>87</v>
      </c>
      <c r="E12701" s="265"/>
    </row>
    <row r="12702" spans="1:5">
      <c r="A12702" s="283">
        <v>32541</v>
      </c>
      <c r="B12702" s="176">
        <v>1414.1</v>
      </c>
      <c r="C12702" s="176">
        <v>41.7</v>
      </c>
      <c r="D12702" s="282">
        <v>96</v>
      </c>
      <c r="E12702" s="265"/>
    </row>
    <row r="12703" spans="1:5">
      <c r="A12703" s="283">
        <v>32542</v>
      </c>
      <c r="B12703" s="176">
        <v>13.7</v>
      </c>
      <c r="C12703" s="176">
        <v>22.7</v>
      </c>
      <c r="D12703" s="282">
        <v>126</v>
      </c>
      <c r="E12703" s="265"/>
    </row>
    <row r="12704" spans="1:5">
      <c r="A12704" s="283">
        <v>32544</v>
      </c>
      <c r="B12704" s="176">
        <v>256.2</v>
      </c>
      <c r="C12704" s="176">
        <v>21.2</v>
      </c>
      <c r="D12704" s="282">
        <v>87</v>
      </c>
      <c r="E12704" s="265"/>
    </row>
    <row r="12705" spans="1:5">
      <c r="A12705" s="283">
        <v>32547</v>
      </c>
      <c r="B12705" s="176">
        <v>1448.7</v>
      </c>
      <c r="C12705" s="176">
        <v>35.4</v>
      </c>
      <c r="D12705" s="282">
        <v>95</v>
      </c>
      <c r="E12705" s="265"/>
    </row>
    <row r="12706" spans="1:5">
      <c r="A12706" s="283">
        <v>32548</v>
      </c>
      <c r="B12706" s="176">
        <v>1521.2</v>
      </c>
      <c r="C12706" s="176">
        <v>41.4</v>
      </c>
      <c r="D12706" s="282">
        <v>138</v>
      </c>
      <c r="E12706" s="265"/>
    </row>
    <row r="12707" spans="1:5">
      <c r="A12707" s="283">
        <v>32549</v>
      </c>
      <c r="B12707" s="176">
        <v>0</v>
      </c>
      <c r="C12707" s="176">
        <v>0</v>
      </c>
      <c r="D12707" s="282">
        <v>87</v>
      </c>
      <c r="E12707" s="265"/>
    </row>
    <row r="12708" spans="1:5">
      <c r="A12708" s="283">
        <v>32550</v>
      </c>
      <c r="B12708" s="176">
        <v>936.6</v>
      </c>
      <c r="C12708" s="176">
        <v>49.2</v>
      </c>
      <c r="D12708" s="282">
        <v>140</v>
      </c>
      <c r="E12708" s="265"/>
    </row>
    <row r="12709" spans="1:5">
      <c r="A12709" s="283">
        <v>32560</v>
      </c>
      <c r="B12709" s="176">
        <v>0</v>
      </c>
      <c r="C12709" s="176">
        <v>0</v>
      </c>
      <c r="D12709" s="282">
        <v>87</v>
      </c>
      <c r="E12709" s="265"/>
    </row>
    <row r="12710" spans="1:5">
      <c r="A12710" s="283">
        <v>32561</v>
      </c>
      <c r="B12710" s="176">
        <v>646.9</v>
      </c>
      <c r="C12710" s="176">
        <v>47.9</v>
      </c>
      <c r="D12710" s="282">
        <v>162</v>
      </c>
      <c r="E12710" s="265"/>
    </row>
    <row r="12711" spans="1:5">
      <c r="A12711" s="283">
        <v>32562</v>
      </c>
      <c r="B12711" s="176">
        <v>2192.9</v>
      </c>
      <c r="C12711" s="176">
        <v>48.6</v>
      </c>
      <c r="D12711" s="282">
        <v>87</v>
      </c>
      <c r="E12711" s="265"/>
    </row>
    <row r="12712" spans="1:5">
      <c r="A12712" s="283">
        <v>32563</v>
      </c>
      <c r="B12712" s="176">
        <v>1528.4</v>
      </c>
      <c r="C12712" s="176">
        <v>42.2</v>
      </c>
      <c r="D12712" s="282">
        <v>130</v>
      </c>
      <c r="E12712" s="265"/>
    </row>
    <row r="12713" spans="1:5">
      <c r="A12713" s="283">
        <v>32564</v>
      </c>
      <c r="B12713" s="176">
        <v>35.5</v>
      </c>
      <c r="C12713" s="176">
        <v>43</v>
      </c>
      <c r="D12713" s="282">
        <v>87</v>
      </c>
      <c r="E12713" s="265"/>
    </row>
    <row r="12714" spans="1:5">
      <c r="A12714" s="283">
        <v>32565</v>
      </c>
      <c r="B12714" s="176">
        <v>27.1</v>
      </c>
      <c r="C12714" s="176">
        <v>40.299999999999997</v>
      </c>
      <c r="D12714" s="282">
        <v>87</v>
      </c>
      <c r="E12714" s="265"/>
    </row>
    <row r="12715" spans="1:5">
      <c r="A12715" s="283">
        <v>32566</v>
      </c>
      <c r="B12715" s="176">
        <v>241.5</v>
      </c>
      <c r="C12715" s="176">
        <v>36.1</v>
      </c>
      <c r="D12715" s="282">
        <v>130</v>
      </c>
      <c r="E12715" s="265"/>
    </row>
    <row r="12716" spans="1:5">
      <c r="A12716" s="283">
        <v>32567</v>
      </c>
      <c r="B12716" s="176">
        <v>30.2</v>
      </c>
      <c r="C12716" s="176">
        <v>43.5</v>
      </c>
      <c r="D12716" s="282">
        <v>87</v>
      </c>
      <c r="E12716" s="265"/>
    </row>
    <row r="12717" spans="1:5">
      <c r="A12717" s="283">
        <v>32568</v>
      </c>
      <c r="B12717" s="176">
        <v>15.7</v>
      </c>
      <c r="C12717" s="176">
        <v>43.4</v>
      </c>
      <c r="D12717" s="282">
        <v>118</v>
      </c>
      <c r="E12717" s="265"/>
    </row>
    <row r="12718" spans="1:5">
      <c r="A12718" s="283">
        <v>32569</v>
      </c>
      <c r="B12718" s="176">
        <v>2550.8000000000002</v>
      </c>
      <c r="C12718" s="176">
        <v>36.299999999999997</v>
      </c>
      <c r="D12718" s="282">
        <v>87</v>
      </c>
      <c r="E12718" s="265"/>
    </row>
    <row r="12719" spans="1:5">
      <c r="A12719" s="283">
        <v>32570</v>
      </c>
      <c r="B12719" s="176">
        <v>83.6</v>
      </c>
      <c r="C12719" s="176">
        <v>38.299999999999997</v>
      </c>
      <c r="D12719" s="282">
        <v>115</v>
      </c>
      <c r="E12719" s="265"/>
    </row>
    <row r="12720" spans="1:5">
      <c r="A12720" s="283">
        <v>32571</v>
      </c>
      <c r="B12720" s="176">
        <v>253</v>
      </c>
      <c r="C12720" s="176">
        <v>38.9</v>
      </c>
      <c r="D12720" s="282">
        <v>111</v>
      </c>
      <c r="E12720" s="265"/>
    </row>
    <row r="12721" spans="1:5">
      <c r="A12721" s="283">
        <v>32572</v>
      </c>
      <c r="B12721" s="176">
        <v>0</v>
      </c>
      <c r="C12721" s="176">
        <v>0</v>
      </c>
      <c r="D12721" s="282">
        <v>87</v>
      </c>
      <c r="E12721" s="265"/>
    </row>
    <row r="12722" spans="1:5">
      <c r="A12722" s="283">
        <v>32577</v>
      </c>
      <c r="B12722" s="176">
        <v>48.7</v>
      </c>
      <c r="C12722" s="176">
        <v>44.7</v>
      </c>
      <c r="D12722" s="282">
        <v>95</v>
      </c>
      <c r="E12722" s="265"/>
    </row>
    <row r="12723" spans="1:5">
      <c r="A12723" s="283">
        <v>32578</v>
      </c>
      <c r="B12723" s="176">
        <v>512.1</v>
      </c>
      <c r="C12723" s="176">
        <v>43.6</v>
      </c>
      <c r="D12723" s="282">
        <v>123</v>
      </c>
      <c r="E12723" s="265"/>
    </row>
    <row r="12724" spans="1:5">
      <c r="A12724" s="283">
        <v>32579</v>
      </c>
      <c r="B12724" s="176">
        <v>176.9</v>
      </c>
      <c r="C12724" s="176">
        <v>44</v>
      </c>
      <c r="D12724" s="282">
        <v>103</v>
      </c>
      <c r="E12724" s="265"/>
    </row>
    <row r="12725" spans="1:5">
      <c r="A12725" s="283">
        <v>32580</v>
      </c>
      <c r="B12725" s="176">
        <v>1116.3</v>
      </c>
      <c r="C12725" s="176">
        <v>41.3</v>
      </c>
      <c r="D12725" s="282">
        <v>87</v>
      </c>
      <c r="E12725" s="265"/>
    </row>
    <row r="12726" spans="1:5">
      <c r="A12726" s="283">
        <v>32583</v>
      </c>
      <c r="B12726" s="176">
        <v>193.4</v>
      </c>
      <c r="C12726" s="176">
        <v>38.5</v>
      </c>
      <c r="D12726" s="282">
        <v>115</v>
      </c>
      <c r="E12726" s="265"/>
    </row>
    <row r="12727" spans="1:5">
      <c r="A12727" s="283">
        <v>32588</v>
      </c>
      <c r="B12727" s="176">
        <v>0</v>
      </c>
      <c r="C12727" s="176">
        <v>0</v>
      </c>
      <c r="D12727" s="282">
        <v>87</v>
      </c>
      <c r="E12727" s="265"/>
    </row>
    <row r="12728" spans="1:5">
      <c r="A12728" s="283">
        <v>32591</v>
      </c>
      <c r="B12728" s="176">
        <v>2813.1</v>
      </c>
      <c r="C12728" s="176">
        <v>39.4</v>
      </c>
      <c r="D12728" s="282">
        <v>87</v>
      </c>
      <c r="E12728" s="265"/>
    </row>
    <row r="12729" spans="1:5">
      <c r="A12729" s="283">
        <v>32601</v>
      </c>
      <c r="B12729" s="176">
        <v>2540.9</v>
      </c>
      <c r="C12729" s="176">
        <v>24.4</v>
      </c>
      <c r="D12729" s="282">
        <v>173</v>
      </c>
      <c r="E12729" s="265"/>
    </row>
    <row r="12730" spans="1:5">
      <c r="A12730" s="283">
        <v>32602</v>
      </c>
      <c r="B12730" s="176">
        <v>0</v>
      </c>
      <c r="C12730" s="176">
        <v>0</v>
      </c>
      <c r="D12730" s="282">
        <v>87</v>
      </c>
      <c r="E12730" s="265"/>
    </row>
    <row r="12731" spans="1:5">
      <c r="A12731" s="283">
        <v>32603</v>
      </c>
      <c r="B12731" s="176">
        <v>5530.5</v>
      </c>
      <c r="C12731" s="176">
        <v>22.1</v>
      </c>
      <c r="D12731" s="282">
        <v>103</v>
      </c>
      <c r="E12731" s="265"/>
    </row>
    <row r="12732" spans="1:5">
      <c r="A12732" s="283">
        <v>32604</v>
      </c>
      <c r="B12732" s="176">
        <v>0</v>
      </c>
      <c r="C12732" s="176">
        <v>0</v>
      </c>
      <c r="D12732" s="282">
        <v>87</v>
      </c>
      <c r="E12732" s="265"/>
    </row>
    <row r="12733" spans="1:5">
      <c r="A12733" s="283">
        <v>32605</v>
      </c>
      <c r="B12733" s="176">
        <v>1965.1</v>
      </c>
      <c r="C12733" s="176">
        <v>38.799999999999997</v>
      </c>
      <c r="D12733" s="282">
        <v>136</v>
      </c>
      <c r="E12733" s="265"/>
    </row>
    <row r="12734" spans="1:5">
      <c r="A12734" s="283">
        <v>32606</v>
      </c>
      <c r="B12734" s="176">
        <v>1168.8</v>
      </c>
      <c r="C12734" s="176">
        <v>37.9</v>
      </c>
      <c r="D12734" s="282">
        <v>179</v>
      </c>
      <c r="E12734" s="265"/>
    </row>
    <row r="12735" spans="1:5">
      <c r="A12735" s="283">
        <v>32607</v>
      </c>
      <c r="B12735" s="176">
        <v>2320.9</v>
      </c>
      <c r="C12735" s="176">
        <v>24.7</v>
      </c>
      <c r="D12735" s="282">
        <v>127</v>
      </c>
      <c r="E12735" s="265"/>
    </row>
    <row r="12736" spans="1:5">
      <c r="A12736" s="283">
        <v>32608</v>
      </c>
      <c r="B12736" s="176">
        <v>650.6</v>
      </c>
      <c r="C12736" s="176">
        <v>25.1</v>
      </c>
      <c r="D12736" s="282">
        <v>137</v>
      </c>
      <c r="E12736" s="265"/>
    </row>
    <row r="12737" spans="1:5">
      <c r="A12737" s="283">
        <v>32609</v>
      </c>
      <c r="B12737" s="176">
        <v>155.5</v>
      </c>
      <c r="C12737" s="176">
        <v>34</v>
      </c>
      <c r="D12737" s="282">
        <v>126</v>
      </c>
      <c r="E12737" s="265"/>
    </row>
    <row r="12738" spans="1:5">
      <c r="A12738" s="283">
        <v>32610</v>
      </c>
      <c r="B12738" s="176">
        <v>0</v>
      </c>
      <c r="C12738" s="176">
        <v>0</v>
      </c>
      <c r="D12738" s="282">
        <v>87</v>
      </c>
      <c r="E12738" s="265"/>
    </row>
    <row r="12739" spans="1:5">
      <c r="A12739" s="283">
        <v>32611</v>
      </c>
      <c r="B12739" s="176">
        <v>0</v>
      </c>
      <c r="C12739" s="176">
        <v>0</v>
      </c>
      <c r="D12739" s="282">
        <v>87</v>
      </c>
      <c r="E12739" s="265"/>
    </row>
    <row r="12740" spans="1:5">
      <c r="A12740" s="283">
        <v>32614</v>
      </c>
      <c r="B12740" s="176">
        <v>0</v>
      </c>
      <c r="C12740" s="176">
        <v>0</v>
      </c>
      <c r="D12740" s="282">
        <v>87</v>
      </c>
      <c r="E12740" s="265"/>
    </row>
    <row r="12741" spans="1:5">
      <c r="A12741" s="283">
        <v>32615</v>
      </c>
      <c r="B12741" s="176">
        <v>122.8</v>
      </c>
      <c r="C12741" s="176">
        <v>41.5</v>
      </c>
      <c r="D12741" s="282">
        <v>117</v>
      </c>
      <c r="E12741" s="265"/>
    </row>
    <row r="12742" spans="1:5">
      <c r="A12742" s="283">
        <v>32616</v>
      </c>
      <c r="B12742" s="176">
        <v>117.4</v>
      </c>
      <c r="C12742" s="176">
        <v>42.7</v>
      </c>
      <c r="D12742" s="282">
        <v>96</v>
      </c>
      <c r="E12742" s="265"/>
    </row>
    <row r="12743" spans="1:5">
      <c r="A12743" s="283">
        <v>32617</v>
      </c>
      <c r="B12743" s="176">
        <v>149.1</v>
      </c>
      <c r="C12743" s="176">
        <v>42.2</v>
      </c>
      <c r="D12743" s="282">
        <v>87</v>
      </c>
      <c r="E12743" s="265"/>
    </row>
    <row r="12744" spans="1:5">
      <c r="A12744" s="283">
        <v>32618</v>
      </c>
      <c r="B12744" s="176">
        <v>106.1</v>
      </c>
      <c r="C12744" s="176">
        <v>42.3</v>
      </c>
      <c r="D12744" s="282">
        <v>125</v>
      </c>
      <c r="E12744" s="265"/>
    </row>
    <row r="12745" spans="1:5">
      <c r="A12745" s="283">
        <v>32619</v>
      </c>
      <c r="B12745" s="176">
        <v>41.3</v>
      </c>
      <c r="C12745" s="176">
        <v>42.6</v>
      </c>
      <c r="D12745" s="282">
        <v>87</v>
      </c>
      <c r="E12745" s="265"/>
    </row>
    <row r="12746" spans="1:5">
      <c r="A12746" s="283">
        <v>32621</v>
      </c>
      <c r="B12746" s="176">
        <v>51.9</v>
      </c>
      <c r="C12746" s="176">
        <v>40.4</v>
      </c>
      <c r="D12746" s="282">
        <v>94</v>
      </c>
      <c r="E12746" s="265"/>
    </row>
    <row r="12747" spans="1:5">
      <c r="A12747" s="283">
        <v>32622</v>
      </c>
      <c r="B12747" s="176">
        <v>20.100000000000001</v>
      </c>
      <c r="C12747" s="176">
        <v>44.2</v>
      </c>
      <c r="D12747" s="282">
        <v>87</v>
      </c>
      <c r="E12747" s="265"/>
    </row>
    <row r="12748" spans="1:5">
      <c r="A12748" s="283">
        <v>32625</v>
      </c>
      <c r="B12748" s="176">
        <v>7.2</v>
      </c>
      <c r="C12748" s="176">
        <v>50</v>
      </c>
      <c r="D12748" s="282">
        <v>87</v>
      </c>
      <c r="E12748" s="265"/>
    </row>
    <row r="12749" spans="1:5">
      <c r="A12749" s="283">
        <v>32626</v>
      </c>
      <c r="B12749" s="176">
        <v>28</v>
      </c>
      <c r="C12749" s="176">
        <v>45.3</v>
      </c>
      <c r="D12749" s="282">
        <v>130</v>
      </c>
      <c r="E12749" s="265"/>
    </row>
    <row r="12750" spans="1:5">
      <c r="A12750" s="283">
        <v>32627</v>
      </c>
      <c r="B12750" s="176">
        <v>0</v>
      </c>
      <c r="C12750" s="176">
        <v>0</v>
      </c>
      <c r="D12750" s="282">
        <v>87</v>
      </c>
      <c r="E12750" s="265"/>
    </row>
    <row r="12751" spans="1:5">
      <c r="A12751" s="283">
        <v>32628</v>
      </c>
      <c r="B12751" s="176">
        <v>28.9</v>
      </c>
      <c r="C12751" s="176">
        <v>39.299999999999997</v>
      </c>
      <c r="D12751" s="282">
        <v>106</v>
      </c>
      <c r="E12751" s="265"/>
    </row>
    <row r="12752" spans="1:5">
      <c r="A12752" s="283">
        <v>32631</v>
      </c>
      <c r="B12752" s="176">
        <v>54.2</v>
      </c>
      <c r="C12752" s="176">
        <v>49.4</v>
      </c>
      <c r="D12752" s="282">
        <v>87</v>
      </c>
      <c r="E12752" s="265"/>
    </row>
    <row r="12753" spans="1:5">
      <c r="A12753" s="283">
        <v>32633</v>
      </c>
      <c r="B12753" s="176">
        <v>16.3</v>
      </c>
      <c r="C12753" s="176">
        <v>51.3</v>
      </c>
      <c r="D12753" s="282">
        <v>87</v>
      </c>
      <c r="E12753" s="265"/>
    </row>
    <row r="12754" spans="1:5">
      <c r="A12754" s="283">
        <v>32634</v>
      </c>
      <c r="B12754" s="176">
        <v>31.8</v>
      </c>
      <c r="C12754" s="176">
        <v>48</v>
      </c>
      <c r="D12754" s="282">
        <v>87</v>
      </c>
      <c r="E12754" s="265"/>
    </row>
    <row r="12755" spans="1:5">
      <c r="A12755" s="283">
        <v>32635</v>
      </c>
      <c r="B12755" s="176">
        <v>0</v>
      </c>
      <c r="C12755" s="176">
        <v>0</v>
      </c>
      <c r="D12755" s="282">
        <v>87</v>
      </c>
      <c r="E12755" s="265"/>
    </row>
    <row r="12756" spans="1:5">
      <c r="A12756" s="283">
        <v>32639</v>
      </c>
      <c r="B12756" s="176">
        <v>13.6</v>
      </c>
      <c r="C12756" s="176">
        <v>53.2</v>
      </c>
      <c r="D12756" s="282">
        <v>87</v>
      </c>
      <c r="E12756" s="265"/>
    </row>
    <row r="12757" spans="1:5">
      <c r="A12757" s="283">
        <v>32640</v>
      </c>
      <c r="B12757" s="176">
        <v>55.9</v>
      </c>
      <c r="C12757" s="176">
        <v>47.4</v>
      </c>
      <c r="D12757" s="282">
        <v>87</v>
      </c>
      <c r="E12757" s="265"/>
    </row>
    <row r="12758" spans="1:5">
      <c r="A12758" s="283">
        <v>32641</v>
      </c>
      <c r="B12758" s="176">
        <v>288.89999999999998</v>
      </c>
      <c r="C12758" s="176">
        <v>34.299999999999997</v>
      </c>
      <c r="D12758" s="282">
        <v>155</v>
      </c>
      <c r="E12758" s="265"/>
    </row>
    <row r="12759" spans="1:5">
      <c r="A12759" s="283">
        <v>32643</v>
      </c>
      <c r="B12759" s="176">
        <v>83.8</v>
      </c>
      <c r="C12759" s="176">
        <v>42.8</v>
      </c>
      <c r="D12759" s="282">
        <v>118</v>
      </c>
      <c r="E12759" s="265"/>
    </row>
    <row r="12760" spans="1:5">
      <c r="A12760" s="283">
        <v>32644</v>
      </c>
      <c r="B12760" s="176">
        <v>600.1</v>
      </c>
      <c r="C12760" s="176">
        <v>35.299999999999997</v>
      </c>
      <c r="D12760" s="282">
        <v>87</v>
      </c>
      <c r="E12760" s="265"/>
    </row>
    <row r="12761" spans="1:5">
      <c r="A12761" s="283">
        <v>32648</v>
      </c>
      <c r="B12761" s="176">
        <v>4.0999999999999996</v>
      </c>
      <c r="C12761" s="176">
        <v>55.3</v>
      </c>
      <c r="D12761" s="282">
        <v>87</v>
      </c>
      <c r="E12761" s="265"/>
    </row>
    <row r="12762" spans="1:5">
      <c r="A12762" s="283">
        <v>32653</v>
      </c>
      <c r="B12762" s="176">
        <v>340.6</v>
      </c>
      <c r="C12762" s="176">
        <v>41.5</v>
      </c>
      <c r="D12762" s="282">
        <v>103</v>
      </c>
      <c r="E12762" s="265"/>
    </row>
    <row r="12763" spans="1:5">
      <c r="A12763" s="283">
        <v>32654</v>
      </c>
      <c r="B12763" s="176">
        <v>29.4</v>
      </c>
      <c r="C12763" s="176">
        <v>48.8</v>
      </c>
      <c r="D12763" s="282">
        <v>87</v>
      </c>
      <c r="E12763" s="265"/>
    </row>
    <row r="12764" spans="1:5">
      <c r="A12764" s="283">
        <v>32655</v>
      </c>
      <c r="B12764" s="176">
        <v>509.8</v>
      </c>
      <c r="C12764" s="176">
        <v>39.200000000000003</v>
      </c>
      <c r="D12764" s="282">
        <v>87</v>
      </c>
      <c r="E12764" s="265"/>
    </row>
    <row r="12765" spans="1:5">
      <c r="A12765" s="283">
        <v>32656</v>
      </c>
      <c r="B12765" s="176">
        <v>101.6</v>
      </c>
      <c r="C12765" s="176">
        <v>42.8</v>
      </c>
      <c r="D12765" s="282">
        <v>116</v>
      </c>
      <c r="E12765" s="265"/>
    </row>
    <row r="12766" spans="1:5">
      <c r="A12766" s="283">
        <v>32658</v>
      </c>
      <c r="B12766" s="176">
        <v>119.9</v>
      </c>
      <c r="C12766" s="176">
        <v>39.6</v>
      </c>
      <c r="D12766" s="282">
        <v>87</v>
      </c>
      <c r="E12766" s="265"/>
    </row>
    <row r="12767" spans="1:5">
      <c r="A12767" s="283">
        <v>32662</v>
      </c>
      <c r="B12767" s="176">
        <v>38.6</v>
      </c>
      <c r="C12767" s="176">
        <v>53</v>
      </c>
      <c r="D12767" s="282">
        <v>87</v>
      </c>
      <c r="E12767" s="265"/>
    </row>
    <row r="12768" spans="1:5">
      <c r="A12768" s="283">
        <v>32663</v>
      </c>
      <c r="B12768" s="176">
        <v>86.3</v>
      </c>
      <c r="C12768" s="176">
        <v>48.3</v>
      </c>
      <c r="D12768" s="282">
        <v>87</v>
      </c>
      <c r="E12768" s="265"/>
    </row>
    <row r="12769" spans="1:5">
      <c r="A12769" s="283">
        <v>32664</v>
      </c>
      <c r="B12769" s="176">
        <v>118.4</v>
      </c>
      <c r="C12769" s="176">
        <v>48</v>
      </c>
      <c r="D12769" s="282">
        <v>124</v>
      </c>
      <c r="E12769" s="265"/>
    </row>
    <row r="12770" spans="1:5">
      <c r="A12770" s="283">
        <v>32666</v>
      </c>
      <c r="B12770" s="176">
        <v>119.3</v>
      </c>
      <c r="C12770" s="176">
        <v>48</v>
      </c>
      <c r="D12770" s="282">
        <v>94</v>
      </c>
      <c r="E12770" s="265"/>
    </row>
    <row r="12771" spans="1:5">
      <c r="A12771" s="283">
        <v>32667</v>
      </c>
      <c r="B12771" s="176">
        <v>51.7</v>
      </c>
      <c r="C12771" s="176">
        <v>46.4</v>
      </c>
      <c r="D12771" s="282">
        <v>114</v>
      </c>
      <c r="E12771" s="265"/>
    </row>
    <row r="12772" spans="1:5">
      <c r="A12772" s="283">
        <v>32668</v>
      </c>
      <c r="B12772" s="176">
        <v>35.700000000000003</v>
      </c>
      <c r="C12772" s="176">
        <v>46.1</v>
      </c>
      <c r="D12772" s="282">
        <v>95</v>
      </c>
      <c r="E12772" s="265"/>
    </row>
    <row r="12773" spans="1:5">
      <c r="A12773" s="283">
        <v>32669</v>
      </c>
      <c r="B12773" s="176">
        <v>101.7</v>
      </c>
      <c r="C12773" s="176">
        <v>39.9</v>
      </c>
      <c r="D12773" s="282">
        <v>102</v>
      </c>
      <c r="E12773" s="265"/>
    </row>
    <row r="12774" spans="1:5">
      <c r="A12774" s="283">
        <v>32680</v>
      </c>
      <c r="B12774" s="176">
        <v>32</v>
      </c>
      <c r="C12774" s="176">
        <v>47.7</v>
      </c>
      <c r="D12774" s="282">
        <v>106</v>
      </c>
      <c r="E12774" s="265"/>
    </row>
    <row r="12775" spans="1:5">
      <c r="A12775" s="283">
        <v>32681</v>
      </c>
      <c r="B12775" s="176">
        <v>92.1</v>
      </c>
      <c r="C12775" s="176">
        <v>47.7</v>
      </c>
      <c r="D12775" s="282">
        <v>87</v>
      </c>
      <c r="E12775" s="265"/>
    </row>
    <row r="12776" spans="1:5">
      <c r="A12776" s="283">
        <v>32683</v>
      </c>
      <c r="B12776" s="176">
        <v>12.9</v>
      </c>
      <c r="C12776" s="176">
        <v>53.1</v>
      </c>
      <c r="D12776" s="282">
        <v>115</v>
      </c>
      <c r="E12776" s="265"/>
    </row>
    <row r="12777" spans="1:5">
      <c r="A12777" s="283">
        <v>32686</v>
      </c>
      <c r="B12777" s="176">
        <v>57.5</v>
      </c>
      <c r="C12777" s="176">
        <v>43.4</v>
      </c>
      <c r="D12777" s="282">
        <v>87</v>
      </c>
      <c r="E12777" s="265"/>
    </row>
    <row r="12778" spans="1:5">
      <c r="A12778" s="283">
        <v>32692</v>
      </c>
      <c r="B12778" s="176">
        <v>7.8</v>
      </c>
      <c r="C12778" s="176">
        <v>53.5</v>
      </c>
      <c r="D12778" s="282">
        <v>87</v>
      </c>
      <c r="E12778" s="265"/>
    </row>
    <row r="12779" spans="1:5">
      <c r="A12779" s="283">
        <v>32693</v>
      </c>
      <c r="B12779" s="176">
        <v>62.5</v>
      </c>
      <c r="C12779" s="176">
        <v>39.1</v>
      </c>
      <c r="D12779" s="282">
        <v>95</v>
      </c>
      <c r="E12779" s="265"/>
    </row>
    <row r="12780" spans="1:5">
      <c r="A12780" s="283">
        <v>32694</v>
      </c>
      <c r="B12780" s="176">
        <v>61.9</v>
      </c>
      <c r="C12780" s="176">
        <v>43.5</v>
      </c>
      <c r="D12780" s="282">
        <v>87</v>
      </c>
      <c r="E12780" s="265"/>
    </row>
    <row r="12781" spans="1:5">
      <c r="A12781" s="283">
        <v>32696</v>
      </c>
      <c r="B12781" s="176">
        <v>84.5</v>
      </c>
      <c r="C12781" s="176">
        <v>43.8</v>
      </c>
      <c r="D12781" s="282">
        <v>113</v>
      </c>
      <c r="E12781" s="265"/>
    </row>
    <row r="12782" spans="1:5">
      <c r="A12782" s="283">
        <v>32697</v>
      </c>
      <c r="B12782" s="176">
        <v>95</v>
      </c>
      <c r="C12782" s="176">
        <v>34.799999999999997</v>
      </c>
      <c r="D12782" s="282">
        <v>87</v>
      </c>
      <c r="E12782" s="265"/>
    </row>
    <row r="12783" spans="1:5">
      <c r="A12783" s="283">
        <v>32701</v>
      </c>
      <c r="B12783" s="176">
        <v>3685.9</v>
      </c>
      <c r="C12783" s="176">
        <v>39.6</v>
      </c>
      <c r="D12783" s="282">
        <v>127</v>
      </c>
      <c r="E12783" s="265"/>
    </row>
    <row r="12784" spans="1:5">
      <c r="A12784" s="283">
        <v>32702</v>
      </c>
      <c r="B12784" s="176">
        <v>32.700000000000003</v>
      </c>
      <c r="C12784" s="176">
        <v>49.9</v>
      </c>
      <c r="D12784" s="282">
        <v>114</v>
      </c>
      <c r="E12784" s="265"/>
    </row>
    <row r="12785" spans="1:5">
      <c r="A12785" s="283">
        <v>32703</v>
      </c>
      <c r="B12785" s="176">
        <v>1120.9000000000001</v>
      </c>
      <c r="C12785" s="176">
        <v>35.299999999999997</v>
      </c>
      <c r="D12785" s="282">
        <v>173</v>
      </c>
      <c r="E12785" s="265"/>
    </row>
    <row r="12786" spans="1:5">
      <c r="A12786" s="283">
        <v>32704</v>
      </c>
      <c r="B12786" s="176">
        <v>0</v>
      </c>
      <c r="C12786" s="176">
        <v>0</v>
      </c>
      <c r="D12786" s="282">
        <v>87</v>
      </c>
      <c r="E12786" s="265"/>
    </row>
    <row r="12787" spans="1:5">
      <c r="A12787" s="283">
        <v>32706</v>
      </c>
      <c r="B12787" s="176">
        <v>0</v>
      </c>
      <c r="C12787" s="176">
        <v>0</v>
      </c>
      <c r="D12787" s="282">
        <v>87</v>
      </c>
      <c r="E12787" s="265"/>
    </row>
    <row r="12788" spans="1:5">
      <c r="A12788" s="283">
        <v>32707</v>
      </c>
      <c r="B12788" s="176">
        <v>3510.8</v>
      </c>
      <c r="C12788" s="176">
        <v>38.9</v>
      </c>
      <c r="D12788" s="282">
        <v>136</v>
      </c>
      <c r="E12788" s="265"/>
    </row>
    <row r="12789" spans="1:5">
      <c r="A12789" s="283">
        <v>32708</v>
      </c>
      <c r="B12789" s="176">
        <v>2182.3000000000002</v>
      </c>
      <c r="C12789" s="176">
        <v>40.6</v>
      </c>
      <c r="D12789" s="282">
        <v>135</v>
      </c>
      <c r="E12789" s="265"/>
    </row>
    <row r="12790" spans="1:5">
      <c r="A12790" s="283">
        <v>32709</v>
      </c>
      <c r="B12790" s="176">
        <v>49</v>
      </c>
      <c r="C12790" s="176">
        <v>37.299999999999997</v>
      </c>
      <c r="D12790" s="282">
        <v>87</v>
      </c>
      <c r="E12790" s="265"/>
    </row>
    <row r="12791" spans="1:5">
      <c r="A12791" s="283">
        <v>32710</v>
      </c>
      <c r="B12791" s="176">
        <v>0</v>
      </c>
      <c r="C12791" s="176">
        <v>0</v>
      </c>
      <c r="D12791" s="282">
        <v>87</v>
      </c>
      <c r="E12791" s="265"/>
    </row>
    <row r="12792" spans="1:5">
      <c r="A12792" s="283">
        <v>32712</v>
      </c>
      <c r="B12792" s="176">
        <v>681.3</v>
      </c>
      <c r="C12792" s="176">
        <v>38.299999999999997</v>
      </c>
      <c r="D12792" s="282">
        <v>118</v>
      </c>
      <c r="E12792" s="265"/>
    </row>
    <row r="12793" spans="1:5">
      <c r="A12793" s="283">
        <v>32713</v>
      </c>
      <c r="B12793" s="176">
        <v>1092.9000000000001</v>
      </c>
      <c r="C12793" s="176">
        <v>46.8</v>
      </c>
      <c r="D12793" s="282">
        <v>125</v>
      </c>
      <c r="E12793" s="265"/>
    </row>
    <row r="12794" spans="1:5">
      <c r="A12794" s="283">
        <v>32714</v>
      </c>
      <c r="B12794" s="176">
        <v>4234</v>
      </c>
      <c r="C12794" s="176">
        <v>35.4</v>
      </c>
      <c r="D12794" s="282">
        <v>141</v>
      </c>
      <c r="E12794" s="265"/>
    </row>
    <row r="12795" spans="1:5">
      <c r="A12795" s="283">
        <v>32715</v>
      </c>
      <c r="B12795" s="176">
        <v>0</v>
      </c>
      <c r="C12795" s="176">
        <v>0</v>
      </c>
      <c r="D12795" s="282">
        <v>87</v>
      </c>
      <c r="E12795" s="265"/>
    </row>
    <row r="12796" spans="1:5">
      <c r="A12796" s="283">
        <v>32716</v>
      </c>
      <c r="B12796" s="176">
        <v>0</v>
      </c>
      <c r="C12796" s="176">
        <v>0</v>
      </c>
      <c r="D12796" s="282">
        <v>87</v>
      </c>
      <c r="E12796" s="265"/>
    </row>
    <row r="12797" spans="1:5">
      <c r="A12797" s="283">
        <v>32718</v>
      </c>
      <c r="B12797" s="176">
        <v>2278.1999999999998</v>
      </c>
      <c r="C12797" s="176">
        <v>40.9</v>
      </c>
      <c r="D12797" s="282">
        <v>87</v>
      </c>
      <c r="E12797" s="265"/>
    </row>
    <row r="12798" spans="1:5">
      <c r="A12798" s="283">
        <v>32719</v>
      </c>
      <c r="B12798" s="176">
        <v>1888.7</v>
      </c>
      <c r="C12798" s="176">
        <v>40.299999999999997</v>
      </c>
      <c r="D12798" s="282">
        <v>87</v>
      </c>
      <c r="E12798" s="265"/>
    </row>
    <row r="12799" spans="1:5">
      <c r="A12799" s="283">
        <v>32720</v>
      </c>
      <c r="B12799" s="176">
        <v>410.8</v>
      </c>
      <c r="C12799" s="176">
        <v>42.1</v>
      </c>
      <c r="D12799" s="282">
        <v>173</v>
      </c>
      <c r="E12799" s="265"/>
    </row>
    <row r="12800" spans="1:5">
      <c r="A12800" s="283">
        <v>32721</v>
      </c>
      <c r="B12800" s="176">
        <v>145.19999999999999</v>
      </c>
      <c r="C12800" s="176">
        <v>45.5</v>
      </c>
      <c r="D12800" s="282">
        <v>87</v>
      </c>
      <c r="E12800" s="265"/>
    </row>
    <row r="12801" spans="1:5">
      <c r="A12801" s="283">
        <v>32722</v>
      </c>
      <c r="B12801" s="176">
        <v>165.6</v>
      </c>
      <c r="C12801" s="176">
        <v>43</v>
      </c>
      <c r="D12801" s="282">
        <v>87</v>
      </c>
      <c r="E12801" s="265"/>
    </row>
    <row r="12802" spans="1:5">
      <c r="A12802" s="283">
        <v>32723</v>
      </c>
      <c r="B12802" s="176">
        <v>0</v>
      </c>
      <c r="C12802" s="176">
        <v>0</v>
      </c>
      <c r="D12802" s="282">
        <v>87</v>
      </c>
      <c r="E12802" s="265"/>
    </row>
    <row r="12803" spans="1:5">
      <c r="A12803" s="283">
        <v>32724</v>
      </c>
      <c r="B12803" s="176">
        <v>520.29999999999995</v>
      </c>
      <c r="C12803" s="176">
        <v>42.6</v>
      </c>
      <c r="D12803" s="282">
        <v>128</v>
      </c>
      <c r="E12803" s="265"/>
    </row>
    <row r="12804" spans="1:5">
      <c r="A12804" s="283">
        <v>32725</v>
      </c>
      <c r="B12804" s="176">
        <v>1843.1</v>
      </c>
      <c r="C12804" s="176">
        <v>39.6</v>
      </c>
      <c r="D12804" s="282">
        <v>109</v>
      </c>
      <c r="E12804" s="265"/>
    </row>
    <row r="12805" spans="1:5">
      <c r="A12805" s="283">
        <v>32726</v>
      </c>
      <c r="B12805" s="176">
        <v>1541.9</v>
      </c>
      <c r="C12805" s="176">
        <v>43</v>
      </c>
      <c r="D12805" s="282">
        <v>102</v>
      </c>
      <c r="E12805" s="265"/>
    </row>
    <row r="12806" spans="1:5">
      <c r="A12806" s="283">
        <v>32727</v>
      </c>
      <c r="B12806" s="176">
        <v>2355.1</v>
      </c>
      <c r="C12806" s="176">
        <v>36.1</v>
      </c>
      <c r="D12806" s="282">
        <v>87</v>
      </c>
      <c r="E12806" s="265"/>
    </row>
    <row r="12807" spans="1:5">
      <c r="A12807" s="283">
        <v>32728</v>
      </c>
      <c r="B12807" s="176">
        <v>0</v>
      </c>
      <c r="C12807" s="176">
        <v>0</v>
      </c>
      <c r="D12807" s="282">
        <v>87</v>
      </c>
      <c r="E12807" s="265"/>
    </row>
    <row r="12808" spans="1:5">
      <c r="A12808" s="283">
        <v>32730</v>
      </c>
      <c r="B12808" s="176">
        <v>4633.1000000000004</v>
      </c>
      <c r="C12808" s="176">
        <v>37.5</v>
      </c>
      <c r="D12808" s="282">
        <v>124</v>
      </c>
      <c r="E12808" s="265"/>
    </row>
    <row r="12809" spans="1:5">
      <c r="A12809" s="283">
        <v>32732</v>
      </c>
      <c r="B12809" s="176">
        <v>112.9</v>
      </c>
      <c r="C12809" s="176">
        <v>44.1</v>
      </c>
      <c r="D12809" s="282">
        <v>87</v>
      </c>
      <c r="E12809" s="265"/>
    </row>
    <row r="12810" spans="1:5">
      <c r="A12810" s="283">
        <v>32733</v>
      </c>
      <c r="B12810" s="176">
        <v>0</v>
      </c>
      <c r="C12810" s="176">
        <v>0</v>
      </c>
      <c r="D12810" s="282">
        <v>87</v>
      </c>
      <c r="E12810" s="265"/>
    </row>
    <row r="12811" spans="1:5">
      <c r="A12811" s="283">
        <v>32735</v>
      </c>
      <c r="B12811" s="176">
        <v>407.8</v>
      </c>
      <c r="C12811" s="176">
        <v>47.7</v>
      </c>
      <c r="D12811" s="282">
        <v>96</v>
      </c>
      <c r="E12811" s="265"/>
    </row>
    <row r="12812" spans="1:5">
      <c r="A12812" s="283">
        <v>32736</v>
      </c>
      <c r="B12812" s="176">
        <v>105.2</v>
      </c>
      <c r="C12812" s="176">
        <v>42.3</v>
      </c>
      <c r="D12812" s="282">
        <v>106</v>
      </c>
      <c r="E12812" s="265"/>
    </row>
    <row r="12813" spans="1:5">
      <c r="A12813" s="283">
        <v>32738</v>
      </c>
      <c r="B12813" s="176">
        <v>1457.2</v>
      </c>
      <c r="C12813" s="176">
        <v>36.5</v>
      </c>
      <c r="D12813" s="282">
        <v>94</v>
      </c>
      <c r="E12813" s="265"/>
    </row>
    <row r="12814" spans="1:5">
      <c r="A12814" s="283">
        <v>32739</v>
      </c>
      <c r="B12814" s="176">
        <v>0</v>
      </c>
      <c r="C12814" s="176">
        <v>0</v>
      </c>
      <c r="D12814" s="282">
        <v>87</v>
      </c>
      <c r="E12814" s="265"/>
    </row>
    <row r="12815" spans="1:5">
      <c r="A12815" s="283">
        <v>32744</v>
      </c>
      <c r="B12815" s="176">
        <v>258.7</v>
      </c>
      <c r="C12815" s="176">
        <v>45.7</v>
      </c>
      <c r="D12815" s="282">
        <v>107</v>
      </c>
      <c r="E12815" s="265"/>
    </row>
    <row r="12816" spans="1:5">
      <c r="A12816" s="283">
        <v>32745</v>
      </c>
      <c r="B12816" s="176">
        <v>0</v>
      </c>
      <c r="C12816" s="176">
        <v>0</v>
      </c>
      <c r="D12816" s="282">
        <v>87</v>
      </c>
      <c r="E12816" s="265"/>
    </row>
    <row r="12817" spans="1:5">
      <c r="A12817" s="283">
        <v>32746</v>
      </c>
      <c r="B12817" s="176">
        <v>1965.3</v>
      </c>
      <c r="C12817" s="176">
        <v>39.5</v>
      </c>
      <c r="D12817" s="282">
        <v>182</v>
      </c>
      <c r="E12817" s="265"/>
    </row>
    <row r="12818" spans="1:5">
      <c r="A12818" s="283">
        <v>32747</v>
      </c>
      <c r="B12818" s="176">
        <v>0</v>
      </c>
      <c r="C12818" s="176">
        <v>0</v>
      </c>
      <c r="D12818" s="282">
        <v>87</v>
      </c>
      <c r="E12818" s="265"/>
    </row>
    <row r="12819" spans="1:5">
      <c r="A12819" s="283">
        <v>32750</v>
      </c>
      <c r="B12819" s="176">
        <v>2082.9</v>
      </c>
      <c r="C12819" s="176">
        <v>42.2</v>
      </c>
      <c r="D12819" s="282">
        <v>127</v>
      </c>
      <c r="E12819" s="265"/>
    </row>
    <row r="12820" spans="1:5">
      <c r="A12820" s="283">
        <v>32751</v>
      </c>
      <c r="B12820" s="176">
        <v>2937.2</v>
      </c>
      <c r="C12820" s="176">
        <v>42.4</v>
      </c>
      <c r="D12820" s="282">
        <v>175</v>
      </c>
      <c r="E12820" s="265"/>
    </row>
    <row r="12821" spans="1:5">
      <c r="A12821" s="283">
        <v>32752</v>
      </c>
      <c r="B12821" s="176">
        <v>0</v>
      </c>
      <c r="C12821" s="176">
        <v>0</v>
      </c>
      <c r="D12821" s="282">
        <v>87</v>
      </c>
      <c r="E12821" s="265"/>
    </row>
    <row r="12822" spans="1:5">
      <c r="A12822" s="283">
        <v>32753</v>
      </c>
      <c r="B12822" s="176">
        <v>0</v>
      </c>
      <c r="C12822" s="176">
        <v>0</v>
      </c>
      <c r="D12822" s="282">
        <v>87</v>
      </c>
      <c r="E12822" s="265"/>
    </row>
    <row r="12823" spans="1:5">
      <c r="A12823" s="283">
        <v>32754</v>
      </c>
      <c r="B12823" s="176">
        <v>88.3</v>
      </c>
      <c r="C12823" s="176">
        <v>46.7</v>
      </c>
      <c r="D12823" s="282">
        <v>87</v>
      </c>
      <c r="E12823" s="265"/>
    </row>
    <row r="12824" spans="1:5">
      <c r="A12824" s="283">
        <v>32756</v>
      </c>
      <c r="B12824" s="176">
        <v>0</v>
      </c>
      <c r="C12824" s="176">
        <v>0</v>
      </c>
      <c r="D12824" s="282">
        <v>87</v>
      </c>
      <c r="E12824" s="265"/>
    </row>
    <row r="12825" spans="1:5">
      <c r="A12825" s="283">
        <v>32757</v>
      </c>
      <c r="B12825" s="176">
        <v>669</v>
      </c>
      <c r="C12825" s="176">
        <v>46.9</v>
      </c>
      <c r="D12825" s="282">
        <v>121</v>
      </c>
      <c r="E12825" s="265"/>
    </row>
    <row r="12826" spans="1:5">
      <c r="A12826" s="283">
        <v>32759</v>
      </c>
      <c r="B12826" s="176">
        <v>90.1</v>
      </c>
      <c r="C12826" s="176">
        <v>51.5</v>
      </c>
      <c r="D12826" s="282">
        <v>107</v>
      </c>
      <c r="E12826" s="265"/>
    </row>
    <row r="12827" spans="1:5">
      <c r="A12827" s="283">
        <v>32762</v>
      </c>
      <c r="B12827" s="176">
        <v>0</v>
      </c>
      <c r="C12827" s="176">
        <v>0</v>
      </c>
      <c r="D12827" s="282">
        <v>87</v>
      </c>
      <c r="E12827" s="265"/>
    </row>
    <row r="12828" spans="1:5">
      <c r="A12828" s="283">
        <v>32763</v>
      </c>
      <c r="B12828" s="176">
        <v>855.2</v>
      </c>
      <c r="C12828" s="176">
        <v>44.3</v>
      </c>
      <c r="D12828" s="282">
        <v>104</v>
      </c>
      <c r="E12828" s="265"/>
    </row>
    <row r="12829" spans="1:5">
      <c r="A12829" s="283">
        <v>32764</v>
      </c>
      <c r="B12829" s="176">
        <v>61.9</v>
      </c>
      <c r="C12829" s="176">
        <v>46.1</v>
      </c>
      <c r="D12829" s="282">
        <v>96</v>
      </c>
      <c r="E12829" s="265"/>
    </row>
    <row r="12830" spans="1:5">
      <c r="A12830" s="283">
        <v>32765</v>
      </c>
      <c r="B12830" s="176">
        <v>1233.4000000000001</v>
      </c>
      <c r="C12830" s="176">
        <v>33.799999999999997</v>
      </c>
      <c r="D12830" s="282">
        <v>135</v>
      </c>
      <c r="E12830" s="265"/>
    </row>
    <row r="12831" spans="1:5">
      <c r="A12831" s="283">
        <v>32766</v>
      </c>
      <c r="B12831" s="176">
        <v>359.6</v>
      </c>
      <c r="C12831" s="176">
        <v>36.200000000000003</v>
      </c>
      <c r="D12831" s="282">
        <v>130</v>
      </c>
      <c r="E12831" s="265"/>
    </row>
    <row r="12832" spans="1:5">
      <c r="A12832" s="283">
        <v>32767</v>
      </c>
      <c r="B12832" s="176">
        <v>39.700000000000003</v>
      </c>
      <c r="C12832" s="176">
        <v>44</v>
      </c>
      <c r="D12832" s="282">
        <v>87</v>
      </c>
      <c r="E12832" s="265"/>
    </row>
    <row r="12833" spans="1:5">
      <c r="A12833" s="283">
        <v>32768</v>
      </c>
      <c r="B12833" s="176">
        <v>0</v>
      </c>
      <c r="C12833" s="176">
        <v>0</v>
      </c>
      <c r="D12833" s="282">
        <v>87</v>
      </c>
      <c r="E12833" s="265"/>
    </row>
    <row r="12834" spans="1:5">
      <c r="A12834" s="283">
        <v>32771</v>
      </c>
      <c r="B12834" s="176">
        <v>1349.6</v>
      </c>
      <c r="C12834" s="176">
        <v>34.799999999999997</v>
      </c>
      <c r="D12834" s="282">
        <v>130</v>
      </c>
      <c r="E12834" s="265"/>
    </row>
    <row r="12835" spans="1:5">
      <c r="A12835" s="283">
        <v>32772</v>
      </c>
      <c r="B12835" s="176">
        <v>0</v>
      </c>
      <c r="C12835" s="176">
        <v>0</v>
      </c>
      <c r="D12835" s="282">
        <v>87</v>
      </c>
      <c r="E12835" s="265"/>
    </row>
    <row r="12836" spans="1:5">
      <c r="A12836" s="283">
        <v>32773</v>
      </c>
      <c r="B12836" s="176">
        <v>1030.3</v>
      </c>
      <c r="C12836" s="176">
        <v>34.1</v>
      </c>
      <c r="D12836" s="282">
        <v>129</v>
      </c>
      <c r="E12836" s="265"/>
    </row>
    <row r="12837" spans="1:5">
      <c r="A12837" s="283">
        <v>32774</v>
      </c>
      <c r="B12837" s="176">
        <v>0</v>
      </c>
      <c r="C12837" s="176">
        <v>0</v>
      </c>
      <c r="D12837" s="282">
        <v>87</v>
      </c>
      <c r="E12837" s="265"/>
    </row>
    <row r="12838" spans="1:5">
      <c r="A12838" s="283">
        <v>32775</v>
      </c>
      <c r="B12838" s="176">
        <v>0</v>
      </c>
      <c r="C12838" s="176">
        <v>0</v>
      </c>
      <c r="D12838" s="282">
        <v>87</v>
      </c>
      <c r="E12838" s="265"/>
    </row>
    <row r="12839" spans="1:5">
      <c r="A12839" s="283">
        <v>32776</v>
      </c>
      <c r="B12839" s="176">
        <v>216.3</v>
      </c>
      <c r="C12839" s="176">
        <v>40.5</v>
      </c>
      <c r="D12839" s="282">
        <v>111</v>
      </c>
      <c r="E12839" s="265"/>
    </row>
    <row r="12840" spans="1:5">
      <c r="A12840" s="283">
        <v>32777</v>
      </c>
      <c r="B12840" s="176">
        <v>0</v>
      </c>
      <c r="C12840" s="176">
        <v>0</v>
      </c>
      <c r="D12840" s="282">
        <v>87</v>
      </c>
      <c r="E12840" s="265"/>
    </row>
    <row r="12841" spans="1:5">
      <c r="A12841" s="283">
        <v>32778</v>
      </c>
      <c r="B12841" s="176">
        <v>550.79999999999995</v>
      </c>
      <c r="C12841" s="176">
        <v>50.5</v>
      </c>
      <c r="D12841" s="282">
        <v>95</v>
      </c>
      <c r="E12841" s="265"/>
    </row>
    <row r="12842" spans="1:5">
      <c r="A12842" s="283">
        <v>32779</v>
      </c>
      <c r="B12842" s="176">
        <v>1453.8</v>
      </c>
      <c r="C12842" s="176">
        <v>44.5</v>
      </c>
      <c r="D12842" s="282">
        <v>176</v>
      </c>
      <c r="E12842" s="265"/>
    </row>
    <row r="12843" spans="1:5">
      <c r="A12843" s="283">
        <v>32780</v>
      </c>
      <c r="B12843" s="176">
        <v>732.4</v>
      </c>
      <c r="C12843" s="176">
        <v>46.4</v>
      </c>
      <c r="D12843" s="282">
        <v>138</v>
      </c>
      <c r="E12843" s="265"/>
    </row>
    <row r="12844" spans="1:5">
      <c r="A12844" s="283">
        <v>32781</v>
      </c>
      <c r="B12844" s="176">
        <v>0</v>
      </c>
      <c r="C12844" s="176">
        <v>0</v>
      </c>
      <c r="D12844" s="282">
        <v>87</v>
      </c>
      <c r="E12844" s="265"/>
    </row>
    <row r="12845" spans="1:5">
      <c r="A12845" s="283">
        <v>32783</v>
      </c>
      <c r="B12845" s="176">
        <v>0</v>
      </c>
      <c r="C12845" s="176">
        <v>0</v>
      </c>
      <c r="D12845" s="282">
        <v>87</v>
      </c>
      <c r="E12845" s="265"/>
    </row>
    <row r="12846" spans="1:5">
      <c r="A12846" s="283">
        <v>32784</v>
      </c>
      <c r="B12846" s="176">
        <v>97.4</v>
      </c>
      <c r="C12846" s="176">
        <v>43.6</v>
      </c>
      <c r="D12846" s="282">
        <v>117</v>
      </c>
      <c r="E12846" s="265"/>
    </row>
    <row r="12847" spans="1:5">
      <c r="A12847" s="283">
        <v>32789</v>
      </c>
      <c r="B12847" s="176">
        <v>3124.1</v>
      </c>
      <c r="C12847" s="176">
        <v>42.8</v>
      </c>
      <c r="D12847" s="282">
        <v>195</v>
      </c>
      <c r="E12847" s="265"/>
    </row>
    <row r="12848" spans="1:5">
      <c r="A12848" s="283">
        <v>32790</v>
      </c>
      <c r="B12848" s="176">
        <v>0</v>
      </c>
      <c r="C12848" s="176">
        <v>0</v>
      </c>
      <c r="D12848" s="282">
        <v>87</v>
      </c>
      <c r="E12848" s="265"/>
    </row>
    <row r="12849" spans="1:5">
      <c r="A12849" s="283">
        <v>32791</v>
      </c>
      <c r="B12849" s="176">
        <v>0</v>
      </c>
      <c r="C12849" s="176">
        <v>0</v>
      </c>
      <c r="D12849" s="282">
        <v>87</v>
      </c>
      <c r="E12849" s="265"/>
    </row>
    <row r="12850" spans="1:5">
      <c r="A12850" s="283">
        <v>32792</v>
      </c>
      <c r="B12850" s="176">
        <v>3699.3</v>
      </c>
      <c r="C12850" s="176">
        <v>34.799999999999997</v>
      </c>
      <c r="D12850" s="282">
        <v>146</v>
      </c>
      <c r="E12850" s="265"/>
    </row>
    <row r="12851" spans="1:5">
      <c r="A12851" s="283">
        <v>32793</v>
      </c>
      <c r="B12851" s="176">
        <v>0</v>
      </c>
      <c r="C12851" s="176">
        <v>0</v>
      </c>
      <c r="D12851" s="282">
        <v>87</v>
      </c>
      <c r="E12851" s="265"/>
    </row>
    <row r="12852" spans="1:5">
      <c r="A12852" s="283">
        <v>32794</v>
      </c>
      <c r="B12852" s="176">
        <v>0</v>
      </c>
      <c r="C12852" s="176">
        <v>0</v>
      </c>
      <c r="D12852" s="282">
        <v>87</v>
      </c>
      <c r="E12852" s="265"/>
    </row>
    <row r="12853" spans="1:5">
      <c r="A12853" s="283">
        <v>32795</v>
      </c>
      <c r="B12853" s="176">
        <v>0</v>
      </c>
      <c r="C12853" s="176">
        <v>0</v>
      </c>
      <c r="D12853" s="282">
        <v>87</v>
      </c>
      <c r="E12853" s="265"/>
    </row>
    <row r="12854" spans="1:5">
      <c r="A12854" s="283">
        <v>32796</v>
      </c>
      <c r="B12854" s="176">
        <v>1074.5</v>
      </c>
      <c r="C12854" s="176">
        <v>46.1</v>
      </c>
      <c r="D12854" s="282">
        <v>94</v>
      </c>
      <c r="E12854" s="265"/>
    </row>
    <row r="12855" spans="1:5">
      <c r="A12855" s="283">
        <v>32798</v>
      </c>
      <c r="B12855" s="176">
        <v>492.7</v>
      </c>
      <c r="C12855" s="176">
        <v>59.5</v>
      </c>
      <c r="D12855" s="282">
        <v>130</v>
      </c>
      <c r="E12855" s="265"/>
    </row>
    <row r="12856" spans="1:5">
      <c r="A12856" s="283">
        <v>32799</v>
      </c>
      <c r="B12856" s="176">
        <v>0</v>
      </c>
      <c r="C12856" s="176">
        <v>0</v>
      </c>
      <c r="D12856" s="282">
        <v>87</v>
      </c>
      <c r="E12856" s="265"/>
    </row>
    <row r="12857" spans="1:5">
      <c r="A12857" s="283">
        <v>32801</v>
      </c>
      <c r="B12857" s="176">
        <v>5186.8</v>
      </c>
      <c r="C12857" s="176">
        <v>37.5</v>
      </c>
      <c r="D12857" s="282">
        <v>129</v>
      </c>
      <c r="E12857" s="265"/>
    </row>
    <row r="12858" spans="1:5">
      <c r="A12858" s="283">
        <v>32802</v>
      </c>
      <c r="B12858" s="176">
        <v>0</v>
      </c>
      <c r="C12858" s="176">
        <v>0</v>
      </c>
      <c r="D12858" s="282">
        <v>87</v>
      </c>
      <c r="E12858" s="265"/>
    </row>
    <row r="12859" spans="1:5">
      <c r="A12859" s="283">
        <v>32803</v>
      </c>
      <c r="B12859" s="176">
        <v>3398.2</v>
      </c>
      <c r="C12859" s="176">
        <v>37.5</v>
      </c>
      <c r="D12859" s="282">
        <v>185</v>
      </c>
      <c r="E12859" s="265"/>
    </row>
    <row r="12860" spans="1:5">
      <c r="A12860" s="283">
        <v>32804</v>
      </c>
      <c r="B12860" s="176">
        <v>2187.1999999999998</v>
      </c>
      <c r="C12860" s="176">
        <v>40.5</v>
      </c>
      <c r="D12860" s="282">
        <v>186</v>
      </c>
      <c r="E12860" s="265"/>
    </row>
    <row r="12861" spans="1:5">
      <c r="A12861" s="283">
        <v>32805</v>
      </c>
      <c r="B12861" s="176">
        <v>3358.3</v>
      </c>
      <c r="C12861" s="176">
        <v>37.700000000000003</v>
      </c>
      <c r="D12861" s="282">
        <v>123</v>
      </c>
      <c r="E12861" s="265"/>
    </row>
    <row r="12862" spans="1:5">
      <c r="A12862" s="283">
        <v>32806</v>
      </c>
      <c r="B12862" s="176">
        <v>3666.1</v>
      </c>
      <c r="C12862" s="176">
        <v>40.9</v>
      </c>
      <c r="D12862" s="282">
        <v>176</v>
      </c>
      <c r="E12862" s="265"/>
    </row>
    <row r="12863" spans="1:5">
      <c r="A12863" s="283">
        <v>32807</v>
      </c>
      <c r="B12863" s="176">
        <v>3524.4</v>
      </c>
      <c r="C12863" s="176">
        <v>33.5</v>
      </c>
      <c r="D12863" s="282">
        <v>174</v>
      </c>
      <c r="E12863" s="265"/>
    </row>
    <row r="12864" spans="1:5">
      <c r="A12864" s="283">
        <v>32808</v>
      </c>
      <c r="B12864" s="176">
        <v>3786.7</v>
      </c>
      <c r="C12864" s="176">
        <v>31.5</v>
      </c>
      <c r="D12864" s="282">
        <v>168</v>
      </c>
      <c r="E12864" s="265"/>
    </row>
    <row r="12865" spans="1:5">
      <c r="A12865" s="283">
        <v>32809</v>
      </c>
      <c r="B12865" s="176">
        <v>2545.6999999999998</v>
      </c>
      <c r="C12865" s="176">
        <v>34.6</v>
      </c>
      <c r="D12865" s="282">
        <v>187</v>
      </c>
      <c r="E12865" s="265"/>
    </row>
    <row r="12866" spans="1:5">
      <c r="A12866" s="283">
        <v>32810</v>
      </c>
      <c r="B12866" s="176">
        <v>3313.9</v>
      </c>
      <c r="C12866" s="176">
        <v>34.299999999999997</v>
      </c>
      <c r="D12866" s="282">
        <v>175</v>
      </c>
      <c r="E12866" s="265"/>
    </row>
    <row r="12867" spans="1:5">
      <c r="A12867" s="283">
        <v>32811</v>
      </c>
      <c r="B12867" s="176">
        <v>4459.2</v>
      </c>
      <c r="C12867" s="176">
        <v>30.5</v>
      </c>
      <c r="D12867" s="282">
        <v>103</v>
      </c>
      <c r="E12867" s="265"/>
    </row>
    <row r="12868" spans="1:5">
      <c r="A12868" s="283">
        <v>32812</v>
      </c>
      <c r="B12868" s="176">
        <v>3877.9</v>
      </c>
      <c r="C12868" s="176">
        <v>37.299999999999997</v>
      </c>
      <c r="D12868" s="282">
        <v>162</v>
      </c>
      <c r="E12868" s="265"/>
    </row>
    <row r="12869" spans="1:5">
      <c r="A12869" s="283">
        <v>32814</v>
      </c>
      <c r="B12869" s="176">
        <v>4604.8999999999996</v>
      </c>
      <c r="C12869" s="176">
        <v>32.4</v>
      </c>
      <c r="D12869" s="282">
        <v>149</v>
      </c>
      <c r="E12869" s="265"/>
    </row>
    <row r="12870" spans="1:5">
      <c r="A12870" s="283">
        <v>32815</v>
      </c>
      <c r="B12870" s="176">
        <v>0</v>
      </c>
      <c r="C12870" s="176">
        <v>0</v>
      </c>
      <c r="D12870" s="282">
        <v>87</v>
      </c>
      <c r="E12870" s="265"/>
    </row>
    <row r="12871" spans="1:5">
      <c r="A12871" s="283">
        <v>32816</v>
      </c>
      <c r="B12871" s="176">
        <v>0</v>
      </c>
      <c r="C12871" s="176">
        <v>0</v>
      </c>
      <c r="D12871" s="282">
        <v>87</v>
      </c>
      <c r="E12871" s="265"/>
    </row>
    <row r="12872" spans="1:5">
      <c r="A12872" s="283">
        <v>32817</v>
      </c>
      <c r="B12872" s="176">
        <v>3157.2</v>
      </c>
      <c r="C12872" s="176">
        <v>28.5</v>
      </c>
      <c r="D12872" s="282">
        <v>167</v>
      </c>
      <c r="E12872" s="265"/>
    </row>
    <row r="12873" spans="1:5">
      <c r="A12873" s="283">
        <v>32818</v>
      </c>
      <c r="B12873" s="176">
        <v>3994.3</v>
      </c>
      <c r="C12873" s="176">
        <v>33.299999999999997</v>
      </c>
      <c r="D12873" s="282">
        <v>137</v>
      </c>
      <c r="E12873" s="265"/>
    </row>
    <row r="12874" spans="1:5">
      <c r="A12874" s="283">
        <v>32819</v>
      </c>
      <c r="B12874" s="176">
        <v>1259</v>
      </c>
      <c r="C12874" s="176">
        <v>40.6</v>
      </c>
      <c r="D12874" s="282">
        <v>187</v>
      </c>
      <c r="E12874" s="265"/>
    </row>
    <row r="12875" spans="1:5">
      <c r="A12875" s="283">
        <v>32820</v>
      </c>
      <c r="B12875" s="176">
        <v>138.19999999999999</v>
      </c>
      <c r="C12875" s="176">
        <v>36.1</v>
      </c>
      <c r="D12875" s="282">
        <v>87</v>
      </c>
      <c r="E12875" s="265"/>
    </row>
    <row r="12876" spans="1:5">
      <c r="A12876" s="283">
        <v>32821</v>
      </c>
      <c r="B12876" s="176">
        <v>1746</v>
      </c>
      <c r="C12876" s="176">
        <v>27</v>
      </c>
      <c r="D12876" s="282">
        <v>146</v>
      </c>
      <c r="E12876" s="265"/>
    </row>
    <row r="12877" spans="1:5">
      <c r="A12877" s="283">
        <v>32822</v>
      </c>
      <c r="B12877" s="176">
        <v>3673.7</v>
      </c>
      <c r="C12877" s="176">
        <v>34</v>
      </c>
      <c r="D12877" s="282">
        <v>112</v>
      </c>
      <c r="E12877" s="265"/>
    </row>
    <row r="12878" spans="1:5">
      <c r="A12878" s="283">
        <v>32824</v>
      </c>
      <c r="B12878" s="176">
        <v>1342.4</v>
      </c>
      <c r="C12878" s="176">
        <v>32.299999999999997</v>
      </c>
      <c r="D12878" s="282">
        <v>94</v>
      </c>
      <c r="E12878" s="265"/>
    </row>
    <row r="12879" spans="1:5">
      <c r="A12879" s="283">
        <v>32825</v>
      </c>
      <c r="B12879" s="176">
        <v>1585.5</v>
      </c>
      <c r="C12879" s="176">
        <v>32.5</v>
      </c>
      <c r="D12879" s="282">
        <v>133</v>
      </c>
      <c r="E12879" s="265"/>
    </row>
    <row r="12880" spans="1:5">
      <c r="A12880" s="283">
        <v>32826</v>
      </c>
      <c r="B12880" s="176">
        <v>3163.2</v>
      </c>
      <c r="C12880" s="176">
        <v>23.3</v>
      </c>
      <c r="D12880" s="282">
        <v>182</v>
      </c>
      <c r="E12880" s="265"/>
    </row>
    <row r="12881" spans="1:5">
      <c r="A12881" s="283">
        <v>32827</v>
      </c>
      <c r="B12881" s="176">
        <v>169.9</v>
      </c>
      <c r="C12881" s="176">
        <v>35.799999999999997</v>
      </c>
      <c r="D12881" s="282">
        <v>96</v>
      </c>
      <c r="E12881" s="265"/>
    </row>
    <row r="12882" spans="1:5">
      <c r="A12882" s="283">
        <v>32828</v>
      </c>
      <c r="B12882" s="176">
        <v>2295.1</v>
      </c>
      <c r="C12882" s="176">
        <v>30.5</v>
      </c>
      <c r="D12882" s="282">
        <v>103</v>
      </c>
      <c r="E12882" s="265"/>
    </row>
    <row r="12883" spans="1:5">
      <c r="A12883" s="283">
        <v>32829</v>
      </c>
      <c r="B12883" s="176">
        <v>1959.4</v>
      </c>
      <c r="C12883" s="176">
        <v>34.4</v>
      </c>
      <c r="D12883" s="282">
        <v>93</v>
      </c>
      <c r="E12883" s="265"/>
    </row>
    <row r="12884" spans="1:5">
      <c r="A12884" s="283">
        <v>32830</v>
      </c>
      <c r="B12884" s="176">
        <v>477.5</v>
      </c>
      <c r="C12884" s="176">
        <v>29.4</v>
      </c>
      <c r="D12884" s="282">
        <v>87</v>
      </c>
      <c r="E12884" s="265"/>
    </row>
    <row r="12885" spans="1:5">
      <c r="A12885" s="283">
        <v>32831</v>
      </c>
      <c r="B12885" s="176">
        <v>412.8</v>
      </c>
      <c r="C12885" s="176">
        <v>31.3</v>
      </c>
      <c r="D12885" s="282">
        <v>87</v>
      </c>
      <c r="E12885" s="265"/>
    </row>
    <row r="12886" spans="1:5">
      <c r="A12886" s="283">
        <v>32832</v>
      </c>
      <c r="B12886" s="176">
        <v>97.2</v>
      </c>
      <c r="C12886" s="176">
        <v>32.799999999999997</v>
      </c>
      <c r="D12886" s="282">
        <v>95</v>
      </c>
      <c r="E12886" s="265"/>
    </row>
    <row r="12887" spans="1:5">
      <c r="A12887" s="283">
        <v>32833</v>
      </c>
      <c r="B12887" s="176">
        <v>267</v>
      </c>
      <c r="C12887" s="176">
        <v>38.6</v>
      </c>
      <c r="D12887" s="282">
        <v>94</v>
      </c>
      <c r="E12887" s="265"/>
    </row>
    <row r="12888" spans="1:5">
      <c r="A12888" s="283">
        <v>32834</v>
      </c>
      <c r="B12888" s="176">
        <v>0</v>
      </c>
      <c r="C12888" s="176">
        <v>0</v>
      </c>
      <c r="D12888" s="282">
        <v>87</v>
      </c>
      <c r="E12888" s="265"/>
    </row>
    <row r="12889" spans="1:5">
      <c r="A12889" s="283">
        <v>32835</v>
      </c>
      <c r="B12889" s="176">
        <v>3850.4</v>
      </c>
      <c r="C12889" s="176">
        <v>32.700000000000003</v>
      </c>
      <c r="D12889" s="282">
        <v>135</v>
      </c>
      <c r="E12889" s="265"/>
    </row>
    <row r="12890" spans="1:5">
      <c r="A12890" s="283">
        <v>32836</v>
      </c>
      <c r="B12890" s="176">
        <v>900.4</v>
      </c>
      <c r="C12890" s="176">
        <v>37.5</v>
      </c>
      <c r="D12890" s="282">
        <v>116</v>
      </c>
      <c r="E12890" s="265"/>
    </row>
    <row r="12891" spans="1:5">
      <c r="A12891" s="283">
        <v>32837</v>
      </c>
      <c r="B12891" s="176">
        <v>2493.4</v>
      </c>
      <c r="C12891" s="176">
        <v>35</v>
      </c>
      <c r="D12891" s="282">
        <v>102</v>
      </c>
      <c r="E12891" s="265"/>
    </row>
    <row r="12892" spans="1:5">
      <c r="A12892" s="283">
        <v>32839</v>
      </c>
      <c r="B12892" s="176">
        <v>6702.2</v>
      </c>
      <c r="C12892" s="176">
        <v>30.3</v>
      </c>
      <c r="D12892" s="282">
        <v>140</v>
      </c>
      <c r="E12892" s="265"/>
    </row>
    <row r="12893" spans="1:5">
      <c r="A12893" s="283">
        <v>32853</v>
      </c>
      <c r="B12893" s="176">
        <v>0</v>
      </c>
      <c r="C12893" s="176">
        <v>0</v>
      </c>
      <c r="D12893" s="282">
        <v>87</v>
      </c>
      <c r="E12893" s="265"/>
    </row>
    <row r="12894" spans="1:5">
      <c r="A12894" s="283">
        <v>32854</v>
      </c>
      <c r="B12894" s="176">
        <v>0</v>
      </c>
      <c r="C12894" s="176">
        <v>0</v>
      </c>
      <c r="D12894" s="282">
        <v>87</v>
      </c>
      <c r="E12894" s="265"/>
    </row>
    <row r="12895" spans="1:5">
      <c r="A12895" s="283">
        <v>32855</v>
      </c>
      <c r="B12895" s="176">
        <v>0</v>
      </c>
      <c r="C12895" s="176">
        <v>0</v>
      </c>
      <c r="D12895" s="282">
        <v>87</v>
      </c>
      <c r="E12895" s="265"/>
    </row>
    <row r="12896" spans="1:5">
      <c r="A12896" s="283">
        <v>32856</v>
      </c>
      <c r="B12896" s="176">
        <v>0</v>
      </c>
      <c r="C12896" s="176">
        <v>0</v>
      </c>
      <c r="D12896" s="282">
        <v>87</v>
      </c>
      <c r="E12896" s="265"/>
    </row>
    <row r="12897" spans="1:5">
      <c r="A12897" s="283">
        <v>32857</v>
      </c>
      <c r="B12897" s="176">
        <v>0</v>
      </c>
      <c r="C12897" s="176">
        <v>0</v>
      </c>
      <c r="D12897" s="282">
        <v>87</v>
      </c>
      <c r="E12897" s="265"/>
    </row>
    <row r="12898" spans="1:5">
      <c r="A12898" s="283">
        <v>32858</v>
      </c>
      <c r="B12898" s="176">
        <v>0</v>
      </c>
      <c r="C12898" s="176">
        <v>0</v>
      </c>
      <c r="D12898" s="282">
        <v>87</v>
      </c>
      <c r="E12898" s="265"/>
    </row>
    <row r="12899" spans="1:5">
      <c r="A12899" s="283">
        <v>32859</v>
      </c>
      <c r="B12899" s="176">
        <v>0</v>
      </c>
      <c r="C12899" s="176">
        <v>0</v>
      </c>
      <c r="D12899" s="282">
        <v>87</v>
      </c>
      <c r="E12899" s="265"/>
    </row>
    <row r="12900" spans="1:5">
      <c r="A12900" s="283">
        <v>32860</v>
      </c>
      <c r="B12900" s="176">
        <v>0</v>
      </c>
      <c r="C12900" s="176">
        <v>0</v>
      </c>
      <c r="D12900" s="282">
        <v>87</v>
      </c>
      <c r="E12900" s="265"/>
    </row>
    <row r="12901" spans="1:5">
      <c r="A12901" s="283">
        <v>32861</v>
      </c>
      <c r="B12901" s="176">
        <v>0</v>
      </c>
      <c r="C12901" s="176">
        <v>0</v>
      </c>
      <c r="D12901" s="282">
        <v>87</v>
      </c>
      <c r="E12901" s="265"/>
    </row>
    <row r="12902" spans="1:5">
      <c r="A12902" s="283">
        <v>32862</v>
      </c>
      <c r="B12902" s="176">
        <v>0</v>
      </c>
      <c r="C12902" s="176">
        <v>0</v>
      </c>
      <c r="D12902" s="282">
        <v>87</v>
      </c>
      <c r="E12902" s="265"/>
    </row>
    <row r="12903" spans="1:5">
      <c r="A12903" s="283">
        <v>32867</v>
      </c>
      <c r="B12903" s="176">
        <v>0</v>
      </c>
      <c r="C12903" s="176">
        <v>0</v>
      </c>
      <c r="D12903" s="282">
        <v>87</v>
      </c>
      <c r="E12903" s="265"/>
    </row>
    <row r="12904" spans="1:5">
      <c r="A12904" s="283">
        <v>32868</v>
      </c>
      <c r="B12904" s="176">
        <v>0</v>
      </c>
      <c r="C12904" s="176">
        <v>0</v>
      </c>
      <c r="D12904" s="282">
        <v>87</v>
      </c>
      <c r="E12904" s="265"/>
    </row>
    <row r="12905" spans="1:5">
      <c r="A12905" s="283">
        <v>32869</v>
      </c>
      <c r="B12905" s="176">
        <v>0</v>
      </c>
      <c r="C12905" s="176">
        <v>0</v>
      </c>
      <c r="D12905" s="282">
        <v>87</v>
      </c>
      <c r="E12905" s="265"/>
    </row>
    <row r="12906" spans="1:5">
      <c r="A12906" s="283">
        <v>32872</v>
      </c>
      <c r="B12906" s="176">
        <v>0</v>
      </c>
      <c r="C12906" s="176">
        <v>0</v>
      </c>
      <c r="D12906" s="282">
        <v>87</v>
      </c>
      <c r="E12906" s="265"/>
    </row>
    <row r="12907" spans="1:5">
      <c r="A12907" s="283">
        <v>32877</v>
      </c>
      <c r="B12907" s="176">
        <v>948.4</v>
      </c>
      <c r="C12907" s="176">
        <v>37.299999999999997</v>
      </c>
      <c r="D12907" s="282">
        <v>87</v>
      </c>
      <c r="E12907" s="265"/>
    </row>
    <row r="12908" spans="1:5">
      <c r="A12908" s="283">
        <v>32878</v>
      </c>
      <c r="B12908" s="176">
        <v>3748.7</v>
      </c>
      <c r="C12908" s="176">
        <v>26.4</v>
      </c>
      <c r="D12908" s="282">
        <v>87</v>
      </c>
      <c r="E12908" s="265"/>
    </row>
    <row r="12909" spans="1:5">
      <c r="A12909" s="283">
        <v>32887</v>
      </c>
      <c r="B12909" s="176">
        <v>0</v>
      </c>
      <c r="C12909" s="176">
        <v>0</v>
      </c>
      <c r="D12909" s="282">
        <v>87</v>
      </c>
      <c r="E12909" s="265"/>
    </row>
    <row r="12910" spans="1:5">
      <c r="A12910" s="283">
        <v>32897</v>
      </c>
      <c r="B12910" s="176">
        <v>0</v>
      </c>
      <c r="C12910" s="176">
        <v>0</v>
      </c>
      <c r="D12910" s="282">
        <v>87</v>
      </c>
      <c r="E12910" s="265"/>
    </row>
    <row r="12911" spans="1:5">
      <c r="A12911" s="283">
        <v>32899</v>
      </c>
      <c r="B12911" s="176">
        <v>0</v>
      </c>
      <c r="C12911" s="176">
        <v>0</v>
      </c>
      <c r="D12911" s="282">
        <v>87</v>
      </c>
      <c r="E12911" s="265"/>
    </row>
    <row r="12912" spans="1:5">
      <c r="A12912" s="283">
        <v>32901</v>
      </c>
      <c r="B12912" s="176">
        <v>1897</v>
      </c>
      <c r="C12912" s="176">
        <v>44.2</v>
      </c>
      <c r="D12912" s="282">
        <v>179</v>
      </c>
      <c r="E12912" s="265"/>
    </row>
    <row r="12913" spans="1:5">
      <c r="A12913" s="283">
        <v>32902</v>
      </c>
      <c r="B12913" s="176">
        <v>0</v>
      </c>
      <c r="C12913" s="176">
        <v>0</v>
      </c>
      <c r="D12913" s="282">
        <v>87</v>
      </c>
      <c r="E12913" s="265"/>
    </row>
    <row r="12914" spans="1:5">
      <c r="A12914" s="283">
        <v>32903</v>
      </c>
      <c r="B12914" s="176">
        <v>3465.6</v>
      </c>
      <c r="C12914" s="176">
        <v>48.4</v>
      </c>
      <c r="D12914" s="282">
        <v>120</v>
      </c>
      <c r="E12914" s="265"/>
    </row>
    <row r="12915" spans="1:5">
      <c r="A12915" s="283">
        <v>32904</v>
      </c>
      <c r="B12915" s="176">
        <v>966.8</v>
      </c>
      <c r="C12915" s="176">
        <v>45.4</v>
      </c>
      <c r="D12915" s="282">
        <v>122</v>
      </c>
      <c r="E12915" s="265"/>
    </row>
    <row r="12916" spans="1:5">
      <c r="A12916" s="283">
        <v>32905</v>
      </c>
      <c r="B12916" s="176">
        <v>2323</v>
      </c>
      <c r="C12916" s="176">
        <v>45.2</v>
      </c>
      <c r="D12916" s="282">
        <v>131</v>
      </c>
      <c r="E12916" s="265"/>
    </row>
    <row r="12917" spans="1:5">
      <c r="A12917" s="283">
        <v>32906</v>
      </c>
      <c r="B12917" s="176">
        <v>6880.4</v>
      </c>
      <c r="C12917" s="176">
        <v>32.5</v>
      </c>
      <c r="D12917" s="282">
        <v>87</v>
      </c>
      <c r="E12917" s="265"/>
    </row>
    <row r="12918" spans="1:5">
      <c r="A12918" s="283">
        <v>32907</v>
      </c>
      <c r="B12918" s="176">
        <v>2115.3000000000002</v>
      </c>
      <c r="C12918" s="176">
        <v>41</v>
      </c>
      <c r="D12918" s="282">
        <v>94</v>
      </c>
      <c r="E12918" s="265"/>
    </row>
    <row r="12919" spans="1:5">
      <c r="A12919" s="283">
        <v>32908</v>
      </c>
      <c r="B12919" s="176">
        <v>439</v>
      </c>
      <c r="C12919" s="176">
        <v>32.4</v>
      </c>
      <c r="D12919" s="282">
        <v>87</v>
      </c>
      <c r="E12919" s="265"/>
    </row>
    <row r="12920" spans="1:5">
      <c r="A12920" s="283">
        <v>32909</v>
      </c>
      <c r="B12920" s="176">
        <v>247.8</v>
      </c>
      <c r="C12920" s="176">
        <v>38.1</v>
      </c>
      <c r="D12920" s="282">
        <v>163</v>
      </c>
      <c r="E12920" s="265"/>
    </row>
    <row r="12921" spans="1:5">
      <c r="A12921" s="283">
        <v>32910</v>
      </c>
      <c r="B12921" s="176">
        <v>1607.2</v>
      </c>
      <c r="C12921" s="176">
        <v>48</v>
      </c>
      <c r="D12921" s="282">
        <v>87</v>
      </c>
      <c r="E12921" s="265"/>
    </row>
    <row r="12922" spans="1:5">
      <c r="A12922" s="283">
        <v>32911</v>
      </c>
      <c r="B12922" s="176">
        <v>0</v>
      </c>
      <c r="C12922" s="176">
        <v>0</v>
      </c>
      <c r="D12922" s="282">
        <v>87</v>
      </c>
      <c r="E12922" s="265"/>
    </row>
    <row r="12923" spans="1:5">
      <c r="A12923" s="283">
        <v>32912</v>
      </c>
      <c r="B12923" s="176">
        <v>0</v>
      </c>
      <c r="C12923" s="176">
        <v>0</v>
      </c>
      <c r="D12923" s="282">
        <v>87</v>
      </c>
      <c r="E12923" s="265"/>
    </row>
    <row r="12924" spans="1:5">
      <c r="A12924" s="283">
        <v>32919</v>
      </c>
      <c r="B12924" s="176">
        <v>0</v>
      </c>
      <c r="C12924" s="176">
        <v>0</v>
      </c>
      <c r="D12924" s="282">
        <v>87</v>
      </c>
      <c r="E12924" s="265"/>
    </row>
    <row r="12925" spans="1:5">
      <c r="A12925" s="283">
        <v>32920</v>
      </c>
      <c r="B12925" s="176">
        <v>1351.8</v>
      </c>
      <c r="C12925" s="176">
        <v>51.3</v>
      </c>
      <c r="D12925" s="282">
        <v>132</v>
      </c>
      <c r="E12925" s="265"/>
    </row>
    <row r="12926" spans="1:5">
      <c r="A12926" s="283">
        <v>32922</v>
      </c>
      <c r="B12926" s="176">
        <v>2517.8000000000002</v>
      </c>
      <c r="C12926" s="176">
        <v>37.299999999999997</v>
      </c>
      <c r="D12926" s="282">
        <v>101</v>
      </c>
      <c r="E12926" s="265"/>
    </row>
    <row r="12927" spans="1:5">
      <c r="A12927" s="283">
        <v>32923</v>
      </c>
      <c r="B12927" s="176">
        <v>0</v>
      </c>
      <c r="C12927" s="176">
        <v>0</v>
      </c>
      <c r="D12927" s="282">
        <v>87</v>
      </c>
      <c r="E12927" s="265"/>
    </row>
    <row r="12928" spans="1:5">
      <c r="A12928" s="283">
        <v>32924</v>
      </c>
      <c r="B12928" s="176">
        <v>0</v>
      </c>
      <c r="C12928" s="176">
        <v>0</v>
      </c>
      <c r="D12928" s="282">
        <v>87</v>
      </c>
      <c r="E12928" s="265"/>
    </row>
    <row r="12929" spans="1:5">
      <c r="A12929" s="283">
        <v>32925</v>
      </c>
      <c r="B12929" s="176">
        <v>397.9</v>
      </c>
      <c r="C12929" s="176">
        <v>24.1</v>
      </c>
      <c r="D12929" s="282">
        <v>127</v>
      </c>
      <c r="E12929" s="265"/>
    </row>
    <row r="12930" spans="1:5">
      <c r="A12930" s="283">
        <v>32926</v>
      </c>
      <c r="B12930" s="176">
        <v>509.9</v>
      </c>
      <c r="C12930" s="176">
        <v>43.5</v>
      </c>
      <c r="D12930" s="282">
        <v>87</v>
      </c>
      <c r="E12930" s="265"/>
    </row>
    <row r="12931" spans="1:5">
      <c r="A12931" s="283">
        <v>32927</v>
      </c>
      <c r="B12931" s="176">
        <v>1307.8</v>
      </c>
      <c r="C12931" s="176">
        <v>38.799999999999997</v>
      </c>
      <c r="D12931" s="282">
        <v>93</v>
      </c>
      <c r="E12931" s="265"/>
    </row>
    <row r="12932" spans="1:5">
      <c r="A12932" s="283">
        <v>32931</v>
      </c>
      <c r="B12932" s="176">
        <v>2659.4</v>
      </c>
      <c r="C12932" s="176">
        <v>55.2</v>
      </c>
      <c r="D12932" s="282">
        <v>117</v>
      </c>
      <c r="E12932" s="265"/>
    </row>
    <row r="12933" spans="1:5">
      <c r="A12933" s="283">
        <v>32932</v>
      </c>
      <c r="B12933" s="176">
        <v>0</v>
      </c>
      <c r="C12933" s="176">
        <v>0</v>
      </c>
      <c r="D12933" s="282">
        <v>87</v>
      </c>
      <c r="E12933" s="265"/>
    </row>
    <row r="12934" spans="1:5">
      <c r="A12934" s="283">
        <v>32934</v>
      </c>
      <c r="B12934" s="176">
        <v>120.8</v>
      </c>
      <c r="C12934" s="176">
        <v>46.6</v>
      </c>
      <c r="D12934" s="282">
        <v>126</v>
      </c>
      <c r="E12934" s="265"/>
    </row>
    <row r="12935" spans="1:5">
      <c r="A12935" s="283">
        <v>32935</v>
      </c>
      <c r="B12935" s="176">
        <v>2850.6</v>
      </c>
      <c r="C12935" s="176">
        <v>42.8</v>
      </c>
      <c r="D12935" s="282">
        <v>182</v>
      </c>
      <c r="E12935" s="265"/>
    </row>
    <row r="12936" spans="1:5">
      <c r="A12936" s="283">
        <v>32936</v>
      </c>
      <c r="B12936" s="176">
        <v>0</v>
      </c>
      <c r="C12936" s="176">
        <v>0</v>
      </c>
      <c r="D12936" s="282">
        <v>87</v>
      </c>
      <c r="E12936" s="265"/>
    </row>
    <row r="12937" spans="1:5">
      <c r="A12937" s="283">
        <v>32937</v>
      </c>
      <c r="B12937" s="176">
        <v>3590</v>
      </c>
      <c r="C12937" s="176">
        <v>48.1</v>
      </c>
      <c r="D12937" s="282">
        <v>113</v>
      </c>
      <c r="E12937" s="265"/>
    </row>
    <row r="12938" spans="1:5">
      <c r="A12938" s="283">
        <v>32940</v>
      </c>
      <c r="B12938" s="176">
        <v>362</v>
      </c>
      <c r="C12938" s="176">
        <v>47.9</v>
      </c>
      <c r="D12938" s="282">
        <v>136</v>
      </c>
      <c r="E12938" s="265"/>
    </row>
    <row r="12939" spans="1:5">
      <c r="A12939" s="283">
        <v>32941</v>
      </c>
      <c r="B12939" s="176">
        <v>0</v>
      </c>
      <c r="C12939" s="176">
        <v>0</v>
      </c>
      <c r="D12939" s="282">
        <v>87</v>
      </c>
      <c r="E12939" s="265"/>
    </row>
    <row r="12940" spans="1:5">
      <c r="A12940" s="283">
        <v>32948</v>
      </c>
      <c r="B12940" s="176">
        <v>22.7</v>
      </c>
      <c r="C12940" s="176">
        <v>29.1</v>
      </c>
      <c r="D12940" s="282">
        <v>94</v>
      </c>
      <c r="E12940" s="265"/>
    </row>
    <row r="12941" spans="1:5">
      <c r="A12941" s="283">
        <v>32949</v>
      </c>
      <c r="B12941" s="176">
        <v>91.6</v>
      </c>
      <c r="C12941" s="176">
        <v>51.5</v>
      </c>
      <c r="D12941" s="282">
        <v>103</v>
      </c>
      <c r="E12941" s="265"/>
    </row>
    <row r="12942" spans="1:5">
      <c r="A12942" s="283">
        <v>32950</v>
      </c>
      <c r="B12942" s="176">
        <v>234</v>
      </c>
      <c r="C12942" s="176">
        <v>48.2</v>
      </c>
      <c r="D12942" s="282">
        <v>104</v>
      </c>
      <c r="E12942" s="265"/>
    </row>
    <row r="12943" spans="1:5">
      <c r="A12943" s="283">
        <v>32951</v>
      </c>
      <c r="B12943" s="176">
        <v>1306.5999999999999</v>
      </c>
      <c r="C12943" s="176">
        <v>56.2</v>
      </c>
      <c r="D12943" s="282">
        <v>117</v>
      </c>
      <c r="E12943" s="265"/>
    </row>
    <row r="12944" spans="1:5">
      <c r="A12944" s="283">
        <v>32952</v>
      </c>
      <c r="B12944" s="176">
        <v>1603.7</v>
      </c>
      <c r="C12944" s="176">
        <v>48.4</v>
      </c>
      <c r="D12944" s="282">
        <v>132</v>
      </c>
      <c r="E12944" s="265"/>
    </row>
    <row r="12945" spans="1:5">
      <c r="A12945" s="283">
        <v>32953</v>
      </c>
      <c r="B12945" s="176">
        <v>190.3</v>
      </c>
      <c r="C12945" s="176">
        <v>46.7</v>
      </c>
      <c r="D12945" s="282">
        <v>161</v>
      </c>
      <c r="E12945" s="265"/>
    </row>
    <row r="12946" spans="1:5">
      <c r="A12946" s="283">
        <v>32954</v>
      </c>
      <c r="B12946" s="176">
        <v>35.700000000000003</v>
      </c>
      <c r="C12946" s="176">
        <v>49.9</v>
      </c>
      <c r="D12946" s="282">
        <v>87</v>
      </c>
      <c r="E12946" s="265"/>
    </row>
    <row r="12947" spans="1:5">
      <c r="A12947" s="283">
        <v>32955</v>
      </c>
      <c r="B12947" s="176">
        <v>883.6</v>
      </c>
      <c r="C12947" s="176">
        <v>44.1</v>
      </c>
      <c r="D12947" s="282">
        <v>165</v>
      </c>
      <c r="E12947" s="265"/>
    </row>
    <row r="12948" spans="1:5">
      <c r="A12948" s="283">
        <v>32956</v>
      </c>
      <c r="B12948" s="176">
        <v>0</v>
      </c>
      <c r="C12948" s="176">
        <v>0</v>
      </c>
      <c r="D12948" s="282">
        <v>87</v>
      </c>
      <c r="E12948" s="265"/>
    </row>
    <row r="12949" spans="1:5">
      <c r="A12949" s="283">
        <v>32957</v>
      </c>
      <c r="B12949" s="176">
        <v>0</v>
      </c>
      <c r="C12949" s="176">
        <v>0</v>
      </c>
      <c r="D12949" s="282">
        <v>87</v>
      </c>
      <c r="E12949" s="265"/>
    </row>
    <row r="12950" spans="1:5">
      <c r="A12950" s="283">
        <v>32958</v>
      </c>
      <c r="B12950" s="176">
        <v>1205.5</v>
      </c>
      <c r="C12950" s="176">
        <v>51</v>
      </c>
      <c r="D12950" s="282">
        <v>128</v>
      </c>
      <c r="E12950" s="265"/>
    </row>
    <row r="12951" spans="1:5">
      <c r="A12951" s="283">
        <v>32959</v>
      </c>
      <c r="B12951" s="176">
        <v>0</v>
      </c>
      <c r="C12951" s="176">
        <v>0</v>
      </c>
      <c r="D12951" s="282">
        <v>87</v>
      </c>
      <c r="E12951" s="265"/>
    </row>
    <row r="12952" spans="1:5">
      <c r="A12952" s="283">
        <v>32960</v>
      </c>
      <c r="B12952" s="176">
        <v>2147.1999999999998</v>
      </c>
      <c r="C12952" s="176">
        <v>46.3</v>
      </c>
      <c r="D12952" s="282">
        <v>127</v>
      </c>
      <c r="E12952" s="265"/>
    </row>
    <row r="12953" spans="1:5">
      <c r="A12953" s="283">
        <v>32961</v>
      </c>
      <c r="B12953" s="176">
        <v>0</v>
      </c>
      <c r="C12953" s="176">
        <v>0</v>
      </c>
      <c r="D12953" s="282">
        <v>87</v>
      </c>
      <c r="E12953" s="265"/>
    </row>
    <row r="12954" spans="1:5">
      <c r="A12954" s="283">
        <v>32962</v>
      </c>
      <c r="B12954" s="176">
        <v>1810.4</v>
      </c>
      <c r="C12954" s="176">
        <v>44.4</v>
      </c>
      <c r="D12954" s="282">
        <v>105</v>
      </c>
      <c r="E12954" s="265"/>
    </row>
    <row r="12955" spans="1:5">
      <c r="A12955" s="283">
        <v>32963</v>
      </c>
      <c r="B12955" s="176">
        <v>908</v>
      </c>
      <c r="C12955" s="176">
        <v>65.8</v>
      </c>
      <c r="D12955" s="282">
        <v>121</v>
      </c>
      <c r="E12955" s="265"/>
    </row>
    <row r="12956" spans="1:5">
      <c r="A12956" s="283">
        <v>32964</v>
      </c>
      <c r="B12956" s="176">
        <v>0</v>
      </c>
      <c r="C12956" s="176">
        <v>0</v>
      </c>
      <c r="D12956" s="282">
        <v>87</v>
      </c>
      <c r="E12956" s="265"/>
    </row>
    <row r="12957" spans="1:5">
      <c r="A12957" s="283">
        <v>32965</v>
      </c>
      <c r="B12957" s="176">
        <v>0</v>
      </c>
      <c r="C12957" s="176">
        <v>0</v>
      </c>
      <c r="D12957" s="282">
        <v>87</v>
      </c>
      <c r="E12957" s="265"/>
    </row>
    <row r="12958" spans="1:5">
      <c r="A12958" s="283">
        <v>32966</v>
      </c>
      <c r="B12958" s="176">
        <v>163</v>
      </c>
      <c r="C12958" s="176">
        <v>56.7</v>
      </c>
      <c r="D12958" s="282">
        <v>121</v>
      </c>
      <c r="E12958" s="265"/>
    </row>
    <row r="12959" spans="1:5">
      <c r="A12959" s="283">
        <v>32967</v>
      </c>
      <c r="B12959" s="176">
        <v>401.7</v>
      </c>
      <c r="C12959" s="176">
        <v>41.4</v>
      </c>
      <c r="D12959" s="282">
        <v>119</v>
      </c>
      <c r="E12959" s="265"/>
    </row>
    <row r="12960" spans="1:5">
      <c r="A12960" s="283">
        <v>32968</v>
      </c>
      <c r="B12960" s="176">
        <v>685.8</v>
      </c>
      <c r="C12960" s="176">
        <v>43.7</v>
      </c>
      <c r="D12960" s="282">
        <v>95</v>
      </c>
      <c r="E12960" s="265"/>
    </row>
    <row r="12961" spans="1:5">
      <c r="A12961" s="283">
        <v>32969</v>
      </c>
      <c r="B12961" s="176">
        <v>0</v>
      </c>
      <c r="C12961" s="176">
        <v>0</v>
      </c>
      <c r="D12961" s="282">
        <v>87</v>
      </c>
      <c r="E12961" s="265"/>
    </row>
    <row r="12962" spans="1:5">
      <c r="A12962" s="283">
        <v>32970</v>
      </c>
      <c r="B12962" s="176">
        <v>205.9</v>
      </c>
      <c r="C12962" s="176">
        <v>53</v>
      </c>
      <c r="D12962" s="282">
        <v>125</v>
      </c>
      <c r="E12962" s="265"/>
    </row>
    <row r="12963" spans="1:5">
      <c r="A12963" s="283">
        <v>32971</v>
      </c>
      <c r="B12963" s="176">
        <v>674.2</v>
      </c>
      <c r="C12963" s="176">
        <v>57.3</v>
      </c>
      <c r="D12963" s="282">
        <v>87</v>
      </c>
      <c r="E12963" s="265"/>
    </row>
    <row r="12964" spans="1:5">
      <c r="A12964" s="283">
        <v>32976</v>
      </c>
      <c r="B12964" s="176">
        <v>277.10000000000002</v>
      </c>
      <c r="C12964" s="176">
        <v>66.7</v>
      </c>
      <c r="D12964" s="282">
        <v>87</v>
      </c>
      <c r="E12964" s="265"/>
    </row>
    <row r="12965" spans="1:5">
      <c r="A12965" s="283">
        <v>32978</v>
      </c>
      <c r="B12965" s="176">
        <v>0</v>
      </c>
      <c r="C12965" s="176">
        <v>0</v>
      </c>
      <c r="D12965" s="282">
        <v>87</v>
      </c>
      <c r="E12965" s="265"/>
    </row>
    <row r="12966" spans="1:5">
      <c r="A12966" s="283">
        <v>33001</v>
      </c>
      <c r="B12966" s="176">
        <v>187</v>
      </c>
      <c r="C12966" s="176">
        <v>60.1</v>
      </c>
      <c r="D12966" s="282">
        <v>87</v>
      </c>
      <c r="E12966" s="265"/>
    </row>
    <row r="12967" spans="1:5">
      <c r="A12967" s="283">
        <v>33002</v>
      </c>
      <c r="B12967" s="176">
        <v>0</v>
      </c>
      <c r="C12967" s="176">
        <v>0</v>
      </c>
      <c r="D12967" s="282">
        <v>87</v>
      </c>
      <c r="E12967" s="265"/>
    </row>
    <row r="12968" spans="1:5">
      <c r="A12968" s="283">
        <v>33004</v>
      </c>
      <c r="B12968" s="176">
        <v>2430.8000000000002</v>
      </c>
      <c r="C12968" s="176">
        <v>42.8</v>
      </c>
      <c r="D12968" s="282">
        <v>168</v>
      </c>
      <c r="E12968" s="265"/>
    </row>
    <row r="12969" spans="1:5">
      <c r="A12969" s="283">
        <v>33008</v>
      </c>
      <c r="B12969" s="176">
        <v>0</v>
      </c>
      <c r="C12969" s="176">
        <v>0</v>
      </c>
      <c r="D12969" s="282">
        <v>87</v>
      </c>
      <c r="E12969" s="265"/>
    </row>
    <row r="12970" spans="1:5">
      <c r="A12970" s="283">
        <v>33009</v>
      </c>
      <c r="B12970" s="176">
        <v>7042</v>
      </c>
      <c r="C12970" s="176">
        <v>47.7</v>
      </c>
      <c r="D12970" s="282">
        <v>132</v>
      </c>
      <c r="E12970" s="265"/>
    </row>
    <row r="12971" spans="1:5">
      <c r="A12971" s="283">
        <v>33010</v>
      </c>
      <c r="B12971" s="176">
        <v>10817.5</v>
      </c>
      <c r="C12971" s="176">
        <v>43</v>
      </c>
      <c r="D12971" s="282">
        <v>129</v>
      </c>
      <c r="E12971" s="265"/>
    </row>
    <row r="12972" spans="1:5">
      <c r="A12972" s="283">
        <v>33011</v>
      </c>
      <c r="B12972" s="176">
        <v>0</v>
      </c>
      <c r="C12972" s="176">
        <v>0</v>
      </c>
      <c r="D12972" s="282">
        <v>87</v>
      </c>
      <c r="E12972" s="265"/>
    </row>
    <row r="12973" spans="1:5">
      <c r="A12973" s="283">
        <v>33012</v>
      </c>
      <c r="B12973" s="176">
        <v>12263.5</v>
      </c>
      <c r="C12973" s="176">
        <v>44.1</v>
      </c>
      <c r="D12973" s="282">
        <v>176</v>
      </c>
      <c r="E12973" s="265"/>
    </row>
    <row r="12974" spans="1:5">
      <c r="A12974" s="283">
        <v>33013</v>
      </c>
      <c r="B12974" s="176">
        <v>9525.6</v>
      </c>
      <c r="C12974" s="176">
        <v>43.7</v>
      </c>
      <c r="D12974" s="282">
        <v>113</v>
      </c>
      <c r="E12974" s="265"/>
    </row>
    <row r="12975" spans="1:5">
      <c r="A12975" s="283">
        <v>33014</v>
      </c>
      <c r="B12975" s="176">
        <v>6162.5</v>
      </c>
      <c r="C12975" s="176">
        <v>38.5</v>
      </c>
      <c r="D12975" s="282">
        <v>130</v>
      </c>
      <c r="E12975" s="265"/>
    </row>
    <row r="12976" spans="1:5">
      <c r="A12976" s="283">
        <v>33015</v>
      </c>
      <c r="B12976" s="176">
        <v>10815.5</v>
      </c>
      <c r="C12976" s="176">
        <v>34.700000000000003</v>
      </c>
      <c r="D12976" s="282">
        <v>112</v>
      </c>
      <c r="E12976" s="265"/>
    </row>
    <row r="12977" spans="1:5">
      <c r="A12977" s="283">
        <v>33016</v>
      </c>
      <c r="B12977" s="176">
        <v>9520.2999999999993</v>
      </c>
      <c r="C12977" s="176">
        <v>38.4</v>
      </c>
      <c r="D12977" s="282">
        <v>131</v>
      </c>
      <c r="E12977" s="265"/>
    </row>
    <row r="12978" spans="1:5">
      <c r="A12978" s="283">
        <v>33017</v>
      </c>
      <c r="B12978" s="176">
        <v>0</v>
      </c>
      <c r="C12978" s="176">
        <v>0</v>
      </c>
      <c r="D12978" s="282">
        <v>87</v>
      </c>
      <c r="E12978" s="265"/>
    </row>
    <row r="12979" spans="1:5">
      <c r="A12979" s="283">
        <v>33018</v>
      </c>
      <c r="B12979" s="176">
        <v>2325.3000000000002</v>
      </c>
      <c r="C12979" s="176">
        <v>38.200000000000003</v>
      </c>
      <c r="D12979" s="282">
        <v>121</v>
      </c>
      <c r="E12979" s="265"/>
    </row>
    <row r="12980" spans="1:5">
      <c r="A12980" s="283">
        <v>33019</v>
      </c>
      <c r="B12980" s="176">
        <v>2749.4</v>
      </c>
      <c r="C12980" s="176">
        <v>50.5</v>
      </c>
      <c r="D12980" s="282">
        <v>95</v>
      </c>
      <c r="E12980" s="265"/>
    </row>
    <row r="12981" spans="1:5">
      <c r="A12981" s="283">
        <v>33020</v>
      </c>
      <c r="B12981" s="176">
        <v>6685.1</v>
      </c>
      <c r="C12981" s="176">
        <v>39.4</v>
      </c>
      <c r="D12981" s="282">
        <v>141</v>
      </c>
      <c r="E12981" s="265"/>
    </row>
    <row r="12982" spans="1:5">
      <c r="A12982" s="283">
        <v>33021</v>
      </c>
      <c r="B12982" s="176">
        <v>5323.5</v>
      </c>
      <c r="C12982" s="176">
        <v>42.6</v>
      </c>
      <c r="D12982" s="282">
        <v>139</v>
      </c>
      <c r="E12982" s="265"/>
    </row>
    <row r="12983" spans="1:5">
      <c r="A12983" s="283">
        <v>33022</v>
      </c>
      <c r="B12983" s="176">
        <v>7789.2</v>
      </c>
      <c r="C12983" s="176">
        <v>34.700000000000003</v>
      </c>
      <c r="D12983" s="282">
        <v>87</v>
      </c>
      <c r="E12983" s="265"/>
    </row>
    <row r="12984" spans="1:5">
      <c r="A12984" s="283">
        <v>33023</v>
      </c>
      <c r="B12984" s="176">
        <v>6986.7</v>
      </c>
      <c r="C12984" s="176">
        <v>34.200000000000003</v>
      </c>
      <c r="D12984" s="282">
        <v>123</v>
      </c>
      <c r="E12984" s="265"/>
    </row>
    <row r="12985" spans="1:5">
      <c r="A12985" s="283">
        <v>33024</v>
      </c>
      <c r="B12985" s="176">
        <v>5902.9</v>
      </c>
      <c r="C12985" s="176">
        <v>36.9</v>
      </c>
      <c r="D12985" s="282">
        <v>146</v>
      </c>
      <c r="E12985" s="265"/>
    </row>
    <row r="12986" spans="1:5">
      <c r="A12986" s="283">
        <v>33025</v>
      </c>
      <c r="B12986" s="176">
        <v>5469.9</v>
      </c>
      <c r="C12986" s="176">
        <v>32.799999999999997</v>
      </c>
      <c r="D12986" s="282">
        <v>174</v>
      </c>
      <c r="E12986" s="265"/>
    </row>
    <row r="12987" spans="1:5">
      <c r="A12987" s="283">
        <v>33026</v>
      </c>
      <c r="B12987" s="176">
        <v>5988.9</v>
      </c>
      <c r="C12987" s="176">
        <v>42.2</v>
      </c>
      <c r="D12987" s="282">
        <v>122</v>
      </c>
      <c r="E12987" s="265"/>
    </row>
    <row r="12988" spans="1:5">
      <c r="A12988" s="283">
        <v>33027</v>
      </c>
      <c r="B12988" s="176">
        <v>3896</v>
      </c>
      <c r="C12988" s="176">
        <v>39.6</v>
      </c>
      <c r="D12988" s="282">
        <v>175</v>
      </c>
      <c r="E12988" s="265"/>
    </row>
    <row r="12989" spans="1:5">
      <c r="A12989" s="283">
        <v>33028</v>
      </c>
      <c r="B12989" s="176">
        <v>4142.8</v>
      </c>
      <c r="C12989" s="176">
        <v>36.200000000000003</v>
      </c>
      <c r="D12989" s="282">
        <v>115</v>
      </c>
      <c r="E12989" s="265"/>
    </row>
    <row r="12990" spans="1:5">
      <c r="A12990" s="283">
        <v>33029</v>
      </c>
      <c r="B12990" s="176">
        <v>55.1</v>
      </c>
      <c r="C12990" s="176">
        <v>36.6</v>
      </c>
      <c r="D12990" s="282">
        <v>133</v>
      </c>
      <c r="E12990" s="265"/>
    </row>
    <row r="12991" spans="1:5">
      <c r="A12991" s="283">
        <v>33030</v>
      </c>
      <c r="B12991" s="176">
        <v>1790.8</v>
      </c>
      <c r="C12991" s="176">
        <v>30</v>
      </c>
      <c r="D12991" s="282">
        <v>123</v>
      </c>
      <c r="E12991" s="265"/>
    </row>
    <row r="12992" spans="1:5">
      <c r="A12992" s="283">
        <v>33031</v>
      </c>
      <c r="B12992" s="176">
        <v>229.6</v>
      </c>
      <c r="C12992" s="176">
        <v>42.6</v>
      </c>
      <c r="D12992" s="282">
        <v>119</v>
      </c>
      <c r="E12992" s="265"/>
    </row>
    <row r="12993" spans="1:5">
      <c r="A12993" s="283">
        <v>33032</v>
      </c>
      <c r="B12993" s="176">
        <v>1566.4</v>
      </c>
      <c r="C12993" s="176">
        <v>29.3</v>
      </c>
      <c r="D12993" s="282">
        <v>94</v>
      </c>
      <c r="E12993" s="265"/>
    </row>
    <row r="12994" spans="1:5">
      <c r="A12994" s="283">
        <v>33033</v>
      </c>
      <c r="B12994" s="176">
        <v>2630.5</v>
      </c>
      <c r="C12994" s="176">
        <v>30.3</v>
      </c>
      <c r="D12994" s="282">
        <v>114</v>
      </c>
      <c r="E12994" s="265"/>
    </row>
    <row r="12995" spans="1:5">
      <c r="A12995" s="283">
        <v>33034</v>
      </c>
      <c r="B12995" s="176">
        <v>27.6</v>
      </c>
      <c r="C12995" s="176">
        <v>30</v>
      </c>
      <c r="D12995" s="282">
        <v>116</v>
      </c>
      <c r="E12995" s="265"/>
    </row>
    <row r="12996" spans="1:5">
      <c r="A12996" s="283">
        <v>33035</v>
      </c>
      <c r="B12996" s="176">
        <v>155.69999999999999</v>
      </c>
      <c r="C12996" s="176">
        <v>30.4</v>
      </c>
      <c r="D12996" s="282">
        <v>128</v>
      </c>
      <c r="E12996" s="265"/>
    </row>
    <row r="12997" spans="1:5">
      <c r="A12997" s="283">
        <v>33036</v>
      </c>
      <c r="B12997" s="176">
        <v>612.4</v>
      </c>
      <c r="C12997" s="176">
        <v>54.3</v>
      </c>
      <c r="D12997" s="282">
        <v>95</v>
      </c>
      <c r="E12997" s="265"/>
    </row>
    <row r="12998" spans="1:5">
      <c r="A12998" s="283">
        <v>33037</v>
      </c>
      <c r="B12998" s="176">
        <v>13</v>
      </c>
      <c r="C12998" s="176">
        <v>48.9</v>
      </c>
      <c r="D12998" s="282">
        <v>118</v>
      </c>
      <c r="E12998" s="265"/>
    </row>
    <row r="12999" spans="1:5">
      <c r="A12999" s="283">
        <v>33039</v>
      </c>
      <c r="B12999" s="176">
        <v>0</v>
      </c>
      <c r="C12999" s="176">
        <v>0</v>
      </c>
      <c r="D12999" s="282">
        <v>87</v>
      </c>
      <c r="E12999" s="265"/>
    </row>
    <row r="13000" spans="1:5">
      <c r="A13000" s="283">
        <v>33040</v>
      </c>
      <c r="B13000" s="176">
        <v>1555.8</v>
      </c>
      <c r="C13000" s="176">
        <v>41.5</v>
      </c>
      <c r="D13000" s="282">
        <v>167</v>
      </c>
      <c r="E13000" s="265"/>
    </row>
    <row r="13001" spans="1:5">
      <c r="A13001" s="283">
        <v>33041</v>
      </c>
      <c r="B13001" s="176">
        <v>0</v>
      </c>
      <c r="C13001" s="176">
        <v>0</v>
      </c>
      <c r="D13001" s="282">
        <v>87</v>
      </c>
      <c r="E13001" s="265"/>
    </row>
    <row r="13002" spans="1:5">
      <c r="A13002" s="283">
        <v>33042</v>
      </c>
      <c r="B13002" s="176">
        <v>198.6</v>
      </c>
      <c r="C13002" s="176">
        <v>50.6</v>
      </c>
      <c r="D13002" s="282">
        <v>87</v>
      </c>
      <c r="E13002" s="265"/>
    </row>
    <row r="13003" spans="1:5">
      <c r="A13003" s="283">
        <v>33043</v>
      </c>
      <c r="B13003" s="176">
        <v>246.6</v>
      </c>
      <c r="C13003" s="176">
        <v>49.5</v>
      </c>
      <c r="D13003" s="282">
        <v>113</v>
      </c>
      <c r="E13003" s="265"/>
    </row>
    <row r="13004" spans="1:5">
      <c r="A13004" s="283">
        <v>33045</v>
      </c>
      <c r="B13004" s="176">
        <v>0</v>
      </c>
      <c r="C13004" s="176">
        <v>0</v>
      </c>
      <c r="D13004" s="282">
        <v>87</v>
      </c>
      <c r="E13004" s="265"/>
    </row>
    <row r="13005" spans="1:5">
      <c r="A13005" s="283">
        <v>33050</v>
      </c>
      <c r="B13005" s="176">
        <v>1022.6</v>
      </c>
      <c r="C13005" s="176">
        <v>48</v>
      </c>
      <c r="D13005" s="282">
        <v>104</v>
      </c>
      <c r="E13005" s="265"/>
    </row>
    <row r="13006" spans="1:5">
      <c r="A13006" s="283">
        <v>33051</v>
      </c>
      <c r="B13006" s="176">
        <v>889.7</v>
      </c>
      <c r="C13006" s="176">
        <v>59.9</v>
      </c>
      <c r="D13006" s="282">
        <v>87</v>
      </c>
      <c r="E13006" s="265"/>
    </row>
    <row r="13007" spans="1:5">
      <c r="A13007" s="283">
        <v>33052</v>
      </c>
      <c r="B13007" s="176">
        <v>0</v>
      </c>
      <c r="C13007" s="176">
        <v>0</v>
      </c>
      <c r="D13007" s="282">
        <v>87</v>
      </c>
      <c r="E13007" s="265"/>
    </row>
    <row r="13008" spans="1:5">
      <c r="A13008" s="283">
        <v>33054</v>
      </c>
      <c r="B13008" s="176">
        <v>3136.7</v>
      </c>
      <c r="C13008" s="176">
        <v>32.700000000000003</v>
      </c>
      <c r="D13008" s="282">
        <v>175</v>
      </c>
      <c r="E13008" s="265"/>
    </row>
    <row r="13009" spans="1:5">
      <c r="A13009" s="283">
        <v>33055</v>
      </c>
      <c r="B13009" s="176">
        <v>7235.2</v>
      </c>
      <c r="C13009" s="176">
        <v>37.299999999999997</v>
      </c>
      <c r="D13009" s="282">
        <v>106</v>
      </c>
      <c r="E13009" s="265"/>
    </row>
    <row r="13010" spans="1:5">
      <c r="A13010" s="283">
        <v>33056</v>
      </c>
      <c r="B13010" s="176">
        <v>5748.3</v>
      </c>
      <c r="C13010" s="176">
        <v>32.4</v>
      </c>
      <c r="D13010" s="282">
        <v>115</v>
      </c>
      <c r="E13010" s="265"/>
    </row>
    <row r="13011" spans="1:5">
      <c r="A13011" s="283">
        <v>33060</v>
      </c>
      <c r="B13011" s="176">
        <v>4172.6000000000004</v>
      </c>
      <c r="C13011" s="176">
        <v>38.9</v>
      </c>
      <c r="D13011" s="282">
        <v>111</v>
      </c>
      <c r="E13011" s="265"/>
    </row>
    <row r="13012" spans="1:5">
      <c r="A13012" s="283">
        <v>33061</v>
      </c>
      <c r="B13012" s="176">
        <v>0</v>
      </c>
      <c r="C13012" s="176">
        <v>0</v>
      </c>
      <c r="D13012" s="282">
        <v>87</v>
      </c>
      <c r="E13012" s="265"/>
    </row>
    <row r="13013" spans="1:5">
      <c r="A13013" s="283">
        <v>33062</v>
      </c>
      <c r="B13013" s="176">
        <v>5604.9</v>
      </c>
      <c r="C13013" s="176">
        <v>56.6</v>
      </c>
      <c r="D13013" s="282">
        <v>180</v>
      </c>
      <c r="E13013" s="265"/>
    </row>
    <row r="13014" spans="1:5">
      <c r="A13014" s="283">
        <v>33063</v>
      </c>
      <c r="B13014" s="176">
        <v>6038.4</v>
      </c>
      <c r="C13014" s="176">
        <v>42.4</v>
      </c>
      <c r="D13014" s="282">
        <v>138</v>
      </c>
      <c r="E13014" s="265"/>
    </row>
    <row r="13015" spans="1:5">
      <c r="A13015" s="283">
        <v>33064</v>
      </c>
      <c r="B13015" s="176">
        <v>4516.8999999999996</v>
      </c>
      <c r="C13015" s="176">
        <v>38.799999999999997</v>
      </c>
      <c r="D13015" s="282">
        <v>141</v>
      </c>
      <c r="E13015" s="265"/>
    </row>
    <row r="13016" spans="1:5">
      <c r="A13016" s="283">
        <v>33065</v>
      </c>
      <c r="B13016" s="176">
        <v>5784.2</v>
      </c>
      <c r="C13016" s="176">
        <v>34.5</v>
      </c>
      <c r="D13016" s="282">
        <v>145</v>
      </c>
      <c r="E13016" s="265"/>
    </row>
    <row r="13017" spans="1:5">
      <c r="A13017" s="283">
        <v>33066</v>
      </c>
      <c r="B13017" s="176">
        <v>4932.6000000000004</v>
      </c>
      <c r="C13017" s="176">
        <v>58.9</v>
      </c>
      <c r="D13017" s="282">
        <v>125</v>
      </c>
      <c r="E13017" s="265"/>
    </row>
    <row r="13018" spans="1:5">
      <c r="A13018" s="283">
        <v>33067</v>
      </c>
      <c r="B13018" s="176">
        <v>2673.7</v>
      </c>
      <c r="C13018" s="176">
        <v>38.1</v>
      </c>
      <c r="D13018" s="282">
        <v>142</v>
      </c>
      <c r="E13018" s="265"/>
    </row>
    <row r="13019" spans="1:5">
      <c r="A13019" s="283">
        <v>33068</v>
      </c>
      <c r="B13019" s="176">
        <v>7504.2</v>
      </c>
      <c r="C13019" s="176">
        <v>32</v>
      </c>
      <c r="D13019" s="282">
        <v>121</v>
      </c>
      <c r="E13019" s="265"/>
    </row>
    <row r="13020" spans="1:5">
      <c r="A13020" s="283">
        <v>33069</v>
      </c>
      <c r="B13020" s="176">
        <v>3617.3</v>
      </c>
      <c r="C13020" s="176">
        <v>41.7</v>
      </c>
      <c r="D13020" s="282">
        <v>109</v>
      </c>
      <c r="E13020" s="265"/>
    </row>
    <row r="13021" spans="1:5">
      <c r="A13021" s="283">
        <v>33070</v>
      </c>
      <c r="B13021" s="176">
        <v>1122.0999999999999</v>
      </c>
      <c r="C13021" s="176">
        <v>48.5</v>
      </c>
      <c r="D13021" s="282">
        <v>121</v>
      </c>
      <c r="E13021" s="265"/>
    </row>
    <row r="13022" spans="1:5">
      <c r="A13022" s="283">
        <v>33071</v>
      </c>
      <c r="B13022" s="176">
        <v>4847.3999999999996</v>
      </c>
      <c r="C13022" s="176">
        <v>38.4</v>
      </c>
      <c r="D13022" s="282">
        <v>146</v>
      </c>
      <c r="E13022" s="265"/>
    </row>
    <row r="13023" spans="1:5">
      <c r="A13023" s="283">
        <v>33072</v>
      </c>
      <c r="B13023" s="176">
        <v>0</v>
      </c>
      <c r="C13023" s="176">
        <v>0</v>
      </c>
      <c r="D13023" s="282">
        <v>87</v>
      </c>
      <c r="E13023" s="265"/>
    </row>
    <row r="13024" spans="1:5">
      <c r="A13024" s="283">
        <v>33073</v>
      </c>
      <c r="B13024" s="176">
        <v>3835.7</v>
      </c>
      <c r="C13024" s="176">
        <v>35.4</v>
      </c>
      <c r="D13024" s="282">
        <v>123</v>
      </c>
      <c r="E13024" s="265"/>
    </row>
    <row r="13025" spans="1:5">
      <c r="A13025" s="283">
        <v>33074</v>
      </c>
      <c r="B13025" s="176">
        <v>0</v>
      </c>
      <c r="C13025" s="176">
        <v>0</v>
      </c>
      <c r="D13025" s="282">
        <v>87</v>
      </c>
      <c r="E13025" s="265"/>
    </row>
    <row r="13026" spans="1:5">
      <c r="A13026" s="283">
        <v>33075</v>
      </c>
      <c r="B13026" s="176">
        <v>0</v>
      </c>
      <c r="C13026" s="176">
        <v>0</v>
      </c>
      <c r="D13026" s="282">
        <v>87</v>
      </c>
      <c r="E13026" s="265"/>
    </row>
    <row r="13027" spans="1:5">
      <c r="A13027" s="283">
        <v>33076</v>
      </c>
      <c r="B13027" s="176">
        <v>2412.9</v>
      </c>
      <c r="C13027" s="176">
        <v>38</v>
      </c>
      <c r="D13027" s="282">
        <v>155</v>
      </c>
      <c r="E13027" s="265"/>
    </row>
    <row r="13028" spans="1:5">
      <c r="A13028" s="283">
        <v>33077</v>
      </c>
      <c r="B13028" s="176">
        <v>0</v>
      </c>
      <c r="C13028" s="176">
        <v>0</v>
      </c>
      <c r="D13028" s="282">
        <v>87</v>
      </c>
      <c r="E13028" s="265"/>
    </row>
    <row r="13029" spans="1:5">
      <c r="A13029" s="283">
        <v>33081</v>
      </c>
      <c r="B13029" s="176">
        <v>0</v>
      </c>
      <c r="C13029" s="176">
        <v>0</v>
      </c>
      <c r="D13029" s="282">
        <v>87</v>
      </c>
      <c r="E13029" s="265"/>
    </row>
    <row r="13030" spans="1:5">
      <c r="A13030" s="283">
        <v>33082</v>
      </c>
      <c r="B13030" s="176">
        <v>0</v>
      </c>
      <c r="C13030" s="176">
        <v>0</v>
      </c>
      <c r="D13030" s="282">
        <v>87</v>
      </c>
      <c r="E13030" s="265"/>
    </row>
    <row r="13031" spans="1:5">
      <c r="A13031" s="283">
        <v>33083</v>
      </c>
      <c r="B13031" s="176">
        <v>0</v>
      </c>
      <c r="C13031" s="176">
        <v>0</v>
      </c>
      <c r="D13031" s="282">
        <v>87</v>
      </c>
      <c r="E13031" s="265"/>
    </row>
    <row r="13032" spans="1:5">
      <c r="A13032" s="283">
        <v>33084</v>
      </c>
      <c r="B13032" s="176">
        <v>0</v>
      </c>
      <c r="C13032" s="176">
        <v>0</v>
      </c>
      <c r="D13032" s="282">
        <v>87</v>
      </c>
      <c r="E13032" s="265"/>
    </row>
    <row r="13033" spans="1:5">
      <c r="A13033" s="283">
        <v>33090</v>
      </c>
      <c r="B13033" s="176">
        <v>0</v>
      </c>
      <c r="C13033" s="176">
        <v>0</v>
      </c>
      <c r="D13033" s="282">
        <v>87</v>
      </c>
      <c r="E13033" s="265"/>
    </row>
    <row r="13034" spans="1:5">
      <c r="A13034" s="283">
        <v>33092</v>
      </c>
      <c r="B13034" s="176">
        <v>0</v>
      </c>
      <c r="C13034" s="176">
        <v>0</v>
      </c>
      <c r="D13034" s="282">
        <v>87</v>
      </c>
      <c r="E13034" s="265"/>
    </row>
    <row r="13035" spans="1:5">
      <c r="A13035" s="283">
        <v>33093</v>
      </c>
      <c r="B13035" s="176">
        <v>0</v>
      </c>
      <c r="C13035" s="176">
        <v>0</v>
      </c>
      <c r="D13035" s="282">
        <v>87</v>
      </c>
      <c r="E13035" s="265"/>
    </row>
    <row r="13036" spans="1:5">
      <c r="A13036" s="283">
        <v>33097</v>
      </c>
      <c r="B13036" s="176">
        <v>0</v>
      </c>
      <c r="C13036" s="176">
        <v>0</v>
      </c>
      <c r="D13036" s="282">
        <v>87</v>
      </c>
      <c r="E13036" s="265"/>
    </row>
    <row r="13037" spans="1:5">
      <c r="A13037" s="283">
        <v>33101</v>
      </c>
      <c r="B13037" s="176">
        <v>6009.9</v>
      </c>
      <c r="C13037" s="176">
        <v>34.4</v>
      </c>
      <c r="D13037" s="282">
        <v>87</v>
      </c>
      <c r="E13037" s="265"/>
    </row>
    <row r="13038" spans="1:5">
      <c r="A13038" s="283">
        <v>33102</v>
      </c>
      <c r="B13038" s="176">
        <v>0</v>
      </c>
      <c r="C13038" s="176">
        <v>0</v>
      </c>
      <c r="D13038" s="282">
        <v>87</v>
      </c>
      <c r="E13038" s="265"/>
    </row>
    <row r="13039" spans="1:5">
      <c r="A13039" s="283">
        <v>33109</v>
      </c>
      <c r="B13039" s="176">
        <v>1909.4</v>
      </c>
      <c r="C13039" s="176">
        <v>58.6</v>
      </c>
      <c r="D13039" s="282">
        <v>87</v>
      </c>
      <c r="E13039" s="265"/>
    </row>
    <row r="13040" spans="1:5">
      <c r="A13040" s="283">
        <v>33112</v>
      </c>
      <c r="B13040" s="176">
        <v>0</v>
      </c>
      <c r="C13040" s="176">
        <v>0</v>
      </c>
      <c r="D13040" s="282">
        <v>87</v>
      </c>
      <c r="E13040" s="265"/>
    </row>
    <row r="13041" spans="1:5">
      <c r="A13041" s="283">
        <v>33114</v>
      </c>
      <c r="B13041" s="176">
        <v>0</v>
      </c>
      <c r="C13041" s="176">
        <v>0</v>
      </c>
      <c r="D13041" s="282">
        <v>87</v>
      </c>
      <c r="E13041" s="265"/>
    </row>
    <row r="13042" spans="1:5">
      <c r="A13042" s="283">
        <v>33116</v>
      </c>
      <c r="B13042" s="176">
        <v>0</v>
      </c>
      <c r="C13042" s="176">
        <v>0</v>
      </c>
      <c r="D13042" s="282">
        <v>87</v>
      </c>
      <c r="E13042" s="265"/>
    </row>
    <row r="13043" spans="1:5">
      <c r="A13043" s="283">
        <v>33119</v>
      </c>
      <c r="B13043" s="176">
        <v>4743.3</v>
      </c>
      <c r="C13043" s="176">
        <v>35.799999999999997</v>
      </c>
      <c r="D13043" s="282">
        <v>87</v>
      </c>
      <c r="E13043" s="265"/>
    </row>
    <row r="13044" spans="1:5">
      <c r="A13044" s="283">
        <v>33122</v>
      </c>
      <c r="B13044" s="176">
        <v>0</v>
      </c>
      <c r="C13044" s="176">
        <v>0</v>
      </c>
      <c r="D13044" s="282">
        <v>87</v>
      </c>
      <c r="E13044" s="265"/>
    </row>
    <row r="13045" spans="1:5">
      <c r="A13045" s="283">
        <v>33124</v>
      </c>
      <c r="B13045" s="176">
        <v>0</v>
      </c>
      <c r="C13045" s="176">
        <v>0</v>
      </c>
      <c r="D13045" s="282">
        <v>87</v>
      </c>
      <c r="E13045" s="265"/>
    </row>
    <row r="13046" spans="1:5">
      <c r="A13046" s="283">
        <v>33125</v>
      </c>
      <c r="B13046" s="176">
        <v>13105.1</v>
      </c>
      <c r="C13046" s="176">
        <v>40.700000000000003</v>
      </c>
      <c r="D13046" s="282">
        <v>137</v>
      </c>
      <c r="E13046" s="265"/>
    </row>
    <row r="13047" spans="1:5">
      <c r="A13047" s="283">
        <v>33126</v>
      </c>
      <c r="B13047" s="176">
        <v>4821.6000000000004</v>
      </c>
      <c r="C13047" s="176">
        <v>40.9</v>
      </c>
      <c r="D13047" s="282">
        <v>128</v>
      </c>
      <c r="E13047" s="265"/>
    </row>
    <row r="13048" spans="1:5">
      <c r="A13048" s="283">
        <v>33127</v>
      </c>
      <c r="B13048" s="176">
        <v>9123.7999999999993</v>
      </c>
      <c r="C13048" s="176">
        <v>34</v>
      </c>
      <c r="D13048" s="282">
        <v>119</v>
      </c>
      <c r="E13048" s="265"/>
    </row>
    <row r="13049" spans="1:5">
      <c r="A13049" s="283">
        <v>33128</v>
      </c>
      <c r="B13049" s="176">
        <v>16919.3</v>
      </c>
      <c r="C13049" s="176">
        <v>38.700000000000003</v>
      </c>
      <c r="D13049" s="282">
        <v>87</v>
      </c>
      <c r="E13049" s="265"/>
    </row>
    <row r="13050" spans="1:5">
      <c r="A13050" s="283">
        <v>33129</v>
      </c>
      <c r="B13050" s="176">
        <v>11327.2</v>
      </c>
      <c r="C13050" s="176">
        <v>40.299999999999997</v>
      </c>
      <c r="D13050" s="282">
        <v>116</v>
      </c>
      <c r="E13050" s="265"/>
    </row>
    <row r="13051" spans="1:5">
      <c r="A13051" s="283">
        <v>33130</v>
      </c>
      <c r="B13051" s="176">
        <v>913.1</v>
      </c>
      <c r="C13051" s="176">
        <v>35.6</v>
      </c>
      <c r="D13051" s="282">
        <v>128</v>
      </c>
      <c r="E13051" s="265"/>
    </row>
    <row r="13052" spans="1:5">
      <c r="A13052" s="283">
        <v>33131</v>
      </c>
      <c r="B13052" s="176">
        <v>32691.9</v>
      </c>
      <c r="C13052" s="176">
        <v>33.4</v>
      </c>
      <c r="D13052" s="282">
        <v>180</v>
      </c>
      <c r="E13052" s="265"/>
    </row>
    <row r="13053" spans="1:5">
      <c r="A13053" s="283">
        <v>33132</v>
      </c>
      <c r="B13053" s="176">
        <v>6191.4</v>
      </c>
      <c r="C13053" s="176">
        <v>34.200000000000003</v>
      </c>
      <c r="D13053" s="282">
        <v>177</v>
      </c>
      <c r="E13053" s="265"/>
    </row>
    <row r="13054" spans="1:5">
      <c r="A13054" s="283">
        <v>33133</v>
      </c>
      <c r="B13054" s="176">
        <v>7402.5</v>
      </c>
      <c r="C13054" s="176">
        <v>41</v>
      </c>
      <c r="D13054" s="282">
        <v>139</v>
      </c>
      <c r="E13054" s="265"/>
    </row>
    <row r="13055" spans="1:5">
      <c r="A13055" s="283">
        <v>33134</v>
      </c>
      <c r="B13055" s="176">
        <v>7233.6</v>
      </c>
      <c r="C13055" s="176">
        <v>43</v>
      </c>
      <c r="D13055" s="282">
        <v>182</v>
      </c>
      <c r="E13055" s="265"/>
    </row>
    <row r="13056" spans="1:5">
      <c r="A13056" s="283">
        <v>33135</v>
      </c>
      <c r="B13056" s="176">
        <v>17381.5</v>
      </c>
      <c r="C13056" s="176">
        <v>42.4</v>
      </c>
      <c r="D13056" s="282">
        <v>128</v>
      </c>
      <c r="E13056" s="265"/>
    </row>
    <row r="13057" spans="1:5">
      <c r="A13057" s="283">
        <v>33136</v>
      </c>
      <c r="B13057" s="176">
        <v>9768.4</v>
      </c>
      <c r="C13057" s="176">
        <v>34.4</v>
      </c>
      <c r="D13057" s="282">
        <v>160</v>
      </c>
      <c r="E13057" s="265"/>
    </row>
    <row r="13058" spans="1:5">
      <c r="A13058" s="283">
        <v>33137</v>
      </c>
      <c r="B13058" s="176">
        <v>8759.1</v>
      </c>
      <c r="C13058" s="176">
        <v>35.5</v>
      </c>
      <c r="D13058" s="282">
        <v>139</v>
      </c>
      <c r="E13058" s="265"/>
    </row>
    <row r="13059" spans="1:5">
      <c r="A13059" s="283">
        <v>33138</v>
      </c>
      <c r="B13059" s="176">
        <v>6543.3</v>
      </c>
      <c r="C13059" s="176">
        <v>40.200000000000003</v>
      </c>
      <c r="D13059" s="282">
        <v>126</v>
      </c>
      <c r="E13059" s="265"/>
    </row>
    <row r="13060" spans="1:5">
      <c r="A13060" s="283">
        <v>33139</v>
      </c>
      <c r="B13060" s="176">
        <v>13556.4</v>
      </c>
      <c r="C13060" s="176">
        <v>39.1</v>
      </c>
      <c r="D13060" s="282">
        <v>174</v>
      </c>
      <c r="E13060" s="265"/>
    </row>
    <row r="13061" spans="1:5">
      <c r="A13061" s="283">
        <v>33140</v>
      </c>
      <c r="B13061" s="176">
        <v>7503.2</v>
      </c>
      <c r="C13061" s="176">
        <v>42.9</v>
      </c>
      <c r="D13061" s="282">
        <v>136</v>
      </c>
      <c r="E13061" s="265"/>
    </row>
    <row r="13062" spans="1:5">
      <c r="A13062" s="283">
        <v>33141</v>
      </c>
      <c r="B13062" s="176">
        <v>15683.9</v>
      </c>
      <c r="C13062" s="176">
        <v>40</v>
      </c>
      <c r="D13062" s="282">
        <v>132</v>
      </c>
      <c r="E13062" s="265"/>
    </row>
    <row r="13063" spans="1:5">
      <c r="A13063" s="283">
        <v>33142</v>
      </c>
      <c r="B13063" s="176">
        <v>7124.5</v>
      </c>
      <c r="C13063" s="176">
        <v>35.5</v>
      </c>
      <c r="D13063" s="282">
        <v>134</v>
      </c>
      <c r="E13063" s="265"/>
    </row>
    <row r="13064" spans="1:5">
      <c r="A13064" s="283">
        <v>33143</v>
      </c>
      <c r="B13064" s="176">
        <v>4123.1000000000004</v>
      </c>
      <c r="C13064" s="176">
        <v>37.6</v>
      </c>
      <c r="D13064" s="282">
        <v>178</v>
      </c>
      <c r="E13064" s="265"/>
    </row>
    <row r="13065" spans="1:5">
      <c r="A13065" s="283">
        <v>33144</v>
      </c>
      <c r="B13065" s="176">
        <v>8479.2999999999993</v>
      </c>
      <c r="C13065" s="176">
        <v>45.3</v>
      </c>
      <c r="D13065" s="282">
        <v>119</v>
      </c>
      <c r="E13065" s="265"/>
    </row>
    <row r="13066" spans="1:5">
      <c r="A13066" s="283">
        <v>33145</v>
      </c>
      <c r="B13066" s="176">
        <v>11355.9</v>
      </c>
      <c r="C13066" s="176">
        <v>42.1</v>
      </c>
      <c r="D13066" s="282">
        <v>158</v>
      </c>
      <c r="E13066" s="265"/>
    </row>
    <row r="13067" spans="1:5">
      <c r="A13067" s="283">
        <v>33146</v>
      </c>
      <c r="B13067" s="176">
        <v>4719.1000000000004</v>
      </c>
      <c r="C13067" s="176">
        <v>25</v>
      </c>
      <c r="D13067" s="282">
        <v>148</v>
      </c>
      <c r="E13067" s="265"/>
    </row>
    <row r="13068" spans="1:5">
      <c r="A13068" s="283">
        <v>33147</v>
      </c>
      <c r="B13068" s="176">
        <v>6354.4</v>
      </c>
      <c r="C13068" s="176">
        <v>35.5</v>
      </c>
      <c r="D13068" s="282">
        <v>105</v>
      </c>
      <c r="E13068" s="265"/>
    </row>
    <row r="13069" spans="1:5">
      <c r="A13069" s="283">
        <v>33149</v>
      </c>
      <c r="B13069" s="176">
        <v>2712</v>
      </c>
      <c r="C13069" s="176">
        <v>41.8</v>
      </c>
      <c r="D13069" s="282">
        <v>178</v>
      </c>
      <c r="E13069" s="265"/>
    </row>
    <row r="13070" spans="1:5">
      <c r="A13070" s="283">
        <v>33150</v>
      </c>
      <c r="B13070" s="176">
        <v>8124.9</v>
      </c>
      <c r="C13070" s="176">
        <v>33.9</v>
      </c>
      <c r="D13070" s="282">
        <v>115</v>
      </c>
      <c r="E13070" s="265"/>
    </row>
    <row r="13071" spans="1:5">
      <c r="A13071" s="283">
        <v>33152</v>
      </c>
      <c r="B13071" s="176">
        <v>0</v>
      </c>
      <c r="C13071" s="176">
        <v>0</v>
      </c>
      <c r="D13071" s="282">
        <v>87</v>
      </c>
      <c r="E13071" s="265"/>
    </row>
    <row r="13072" spans="1:5">
      <c r="A13072" s="283">
        <v>33153</v>
      </c>
      <c r="B13072" s="176">
        <v>0</v>
      </c>
      <c r="C13072" s="176">
        <v>0</v>
      </c>
      <c r="D13072" s="282">
        <v>87</v>
      </c>
      <c r="E13072" s="265"/>
    </row>
    <row r="13073" spans="1:5">
      <c r="A13073" s="283">
        <v>33154</v>
      </c>
      <c r="B13073" s="176">
        <v>7933.5</v>
      </c>
      <c r="C13073" s="176">
        <v>44.8</v>
      </c>
      <c r="D13073" s="282">
        <v>95</v>
      </c>
      <c r="E13073" s="265"/>
    </row>
    <row r="13074" spans="1:5">
      <c r="A13074" s="283">
        <v>33155</v>
      </c>
      <c r="B13074" s="176">
        <v>6053.1</v>
      </c>
      <c r="C13074" s="176">
        <v>43</v>
      </c>
      <c r="D13074" s="282">
        <v>131</v>
      </c>
      <c r="E13074" s="265"/>
    </row>
    <row r="13075" spans="1:5">
      <c r="A13075" s="283">
        <v>33156</v>
      </c>
      <c r="B13075" s="176">
        <v>1873</v>
      </c>
      <c r="C13075" s="176">
        <v>41.2</v>
      </c>
      <c r="D13075" s="282">
        <v>154</v>
      </c>
      <c r="E13075" s="265"/>
    </row>
    <row r="13076" spans="1:5">
      <c r="A13076" s="283">
        <v>33157</v>
      </c>
      <c r="B13076" s="176">
        <v>4271.2</v>
      </c>
      <c r="C13076" s="176">
        <v>38.200000000000003</v>
      </c>
      <c r="D13076" s="282">
        <v>141</v>
      </c>
      <c r="E13076" s="265"/>
    </row>
    <row r="13077" spans="1:5">
      <c r="A13077" s="283">
        <v>33158</v>
      </c>
      <c r="B13077" s="176">
        <v>2525.1</v>
      </c>
      <c r="C13077" s="176">
        <v>43.5</v>
      </c>
      <c r="D13077" s="282">
        <v>159</v>
      </c>
      <c r="E13077" s="265"/>
    </row>
    <row r="13078" spans="1:5">
      <c r="A13078" s="283">
        <v>33160</v>
      </c>
      <c r="B13078" s="176">
        <v>12087.8</v>
      </c>
      <c r="C13078" s="176">
        <v>44</v>
      </c>
      <c r="D13078" s="282">
        <v>136</v>
      </c>
      <c r="E13078" s="265"/>
    </row>
    <row r="13079" spans="1:5">
      <c r="A13079" s="283">
        <v>33161</v>
      </c>
      <c r="B13079" s="176">
        <v>9718.4</v>
      </c>
      <c r="C13079" s="176">
        <v>34.299999999999997</v>
      </c>
      <c r="D13079" s="282">
        <v>176</v>
      </c>
      <c r="E13079" s="265"/>
    </row>
    <row r="13080" spans="1:5">
      <c r="A13080" s="283">
        <v>33162</v>
      </c>
      <c r="B13080" s="176">
        <v>7707.1</v>
      </c>
      <c r="C13080" s="176">
        <v>34.9</v>
      </c>
      <c r="D13080" s="282">
        <v>176</v>
      </c>
      <c r="E13080" s="265"/>
    </row>
    <row r="13081" spans="1:5">
      <c r="A13081" s="283">
        <v>33163</v>
      </c>
      <c r="B13081" s="176">
        <v>0</v>
      </c>
      <c r="C13081" s="176">
        <v>0</v>
      </c>
      <c r="D13081" s="282">
        <v>87</v>
      </c>
      <c r="E13081" s="265"/>
    </row>
    <row r="13082" spans="1:5">
      <c r="A13082" s="283">
        <v>33164</v>
      </c>
      <c r="B13082" s="176">
        <v>0</v>
      </c>
      <c r="C13082" s="176">
        <v>0</v>
      </c>
      <c r="D13082" s="282">
        <v>87</v>
      </c>
      <c r="E13082" s="265"/>
    </row>
    <row r="13083" spans="1:5">
      <c r="A13083" s="283">
        <v>33165</v>
      </c>
      <c r="B13083" s="176">
        <v>7460.1</v>
      </c>
      <c r="C13083" s="176">
        <v>44.1</v>
      </c>
      <c r="D13083" s="282">
        <v>142</v>
      </c>
      <c r="E13083" s="265"/>
    </row>
    <row r="13084" spans="1:5">
      <c r="A13084" s="283">
        <v>33166</v>
      </c>
      <c r="B13084" s="176">
        <v>3258.6</v>
      </c>
      <c r="C13084" s="176">
        <v>39.4</v>
      </c>
      <c r="D13084" s="282">
        <v>180</v>
      </c>
      <c r="E13084" s="265"/>
    </row>
    <row r="13085" spans="1:5">
      <c r="A13085" s="283">
        <v>33167</v>
      </c>
      <c r="B13085" s="176">
        <v>5428.3</v>
      </c>
      <c r="C13085" s="176">
        <v>33.9</v>
      </c>
      <c r="D13085" s="282">
        <v>107</v>
      </c>
      <c r="E13085" s="265"/>
    </row>
    <row r="13086" spans="1:5">
      <c r="A13086" s="283">
        <v>33168</v>
      </c>
      <c r="B13086" s="176">
        <v>7129.1</v>
      </c>
      <c r="C13086" s="176">
        <v>35.1</v>
      </c>
      <c r="D13086" s="282">
        <v>129</v>
      </c>
      <c r="E13086" s="265"/>
    </row>
    <row r="13087" spans="1:5">
      <c r="A13087" s="283">
        <v>33169</v>
      </c>
      <c r="B13087" s="176">
        <v>6126.6</v>
      </c>
      <c r="C13087" s="176">
        <v>33.299999999999997</v>
      </c>
      <c r="D13087" s="282">
        <v>172</v>
      </c>
      <c r="E13087" s="265"/>
    </row>
    <row r="13088" spans="1:5">
      <c r="A13088" s="283">
        <v>33170</v>
      </c>
      <c r="B13088" s="176">
        <v>768.3</v>
      </c>
      <c r="C13088" s="176">
        <v>32.5</v>
      </c>
      <c r="D13088" s="282">
        <v>117</v>
      </c>
      <c r="E13088" s="265"/>
    </row>
    <row r="13089" spans="1:5">
      <c r="A13089" s="283">
        <v>33172</v>
      </c>
      <c r="B13089" s="176">
        <v>6073.8</v>
      </c>
      <c r="C13089" s="176">
        <v>39.200000000000003</v>
      </c>
      <c r="D13089" s="282">
        <v>171</v>
      </c>
      <c r="E13089" s="265"/>
    </row>
    <row r="13090" spans="1:5">
      <c r="A13090" s="283">
        <v>33173</v>
      </c>
      <c r="B13090" s="176">
        <v>6410.4</v>
      </c>
      <c r="C13090" s="176">
        <v>40.9</v>
      </c>
      <c r="D13090" s="282">
        <v>137</v>
      </c>
      <c r="E13090" s="265"/>
    </row>
    <row r="13091" spans="1:5">
      <c r="A13091" s="283">
        <v>33174</v>
      </c>
      <c r="B13091" s="176">
        <v>10232.5</v>
      </c>
      <c r="C13091" s="176">
        <v>41.5</v>
      </c>
      <c r="D13091" s="282">
        <v>140</v>
      </c>
      <c r="E13091" s="265"/>
    </row>
    <row r="13092" spans="1:5">
      <c r="A13092" s="283">
        <v>33175</v>
      </c>
      <c r="B13092" s="176">
        <v>7199.8</v>
      </c>
      <c r="C13092" s="176">
        <v>41.5</v>
      </c>
      <c r="D13092" s="282">
        <v>132</v>
      </c>
      <c r="E13092" s="265"/>
    </row>
    <row r="13093" spans="1:5">
      <c r="A13093" s="283">
        <v>33176</v>
      </c>
      <c r="B13093" s="176">
        <v>3831.9</v>
      </c>
      <c r="C13093" s="176">
        <v>41.2</v>
      </c>
      <c r="D13093" s="282">
        <v>134</v>
      </c>
      <c r="E13093" s="265"/>
    </row>
    <row r="13094" spans="1:5">
      <c r="A13094" s="283">
        <v>33177</v>
      </c>
      <c r="B13094" s="176">
        <v>3952.1</v>
      </c>
      <c r="C13094" s="176">
        <v>36.5</v>
      </c>
      <c r="D13094" s="282">
        <v>87</v>
      </c>
      <c r="E13094" s="265"/>
    </row>
    <row r="13095" spans="1:5">
      <c r="A13095" s="283">
        <v>33178</v>
      </c>
      <c r="B13095" s="176">
        <v>793.4</v>
      </c>
      <c r="C13095" s="176">
        <v>33.700000000000003</v>
      </c>
      <c r="D13095" s="282">
        <v>138</v>
      </c>
      <c r="E13095" s="265"/>
    </row>
    <row r="13096" spans="1:5">
      <c r="A13096" s="283">
        <v>33179</v>
      </c>
      <c r="B13096" s="176">
        <v>8127.2</v>
      </c>
      <c r="C13096" s="176">
        <v>38.700000000000003</v>
      </c>
      <c r="D13096" s="282">
        <v>128</v>
      </c>
      <c r="E13096" s="265"/>
    </row>
    <row r="13097" spans="1:5">
      <c r="A13097" s="283">
        <v>33180</v>
      </c>
      <c r="B13097" s="176">
        <v>9681</v>
      </c>
      <c r="C13097" s="176">
        <v>44.1</v>
      </c>
      <c r="D13097" s="282">
        <v>139</v>
      </c>
      <c r="E13097" s="265"/>
    </row>
    <row r="13098" spans="1:5">
      <c r="A13098" s="283">
        <v>33181</v>
      </c>
      <c r="B13098" s="176">
        <v>4435.8999999999996</v>
      </c>
      <c r="C13098" s="176">
        <v>34.799999999999997</v>
      </c>
      <c r="D13098" s="282">
        <v>136</v>
      </c>
      <c r="E13098" s="265"/>
    </row>
    <row r="13099" spans="1:5">
      <c r="A13099" s="283">
        <v>33182</v>
      </c>
      <c r="B13099" s="176">
        <v>1063.3</v>
      </c>
      <c r="C13099" s="176">
        <v>37.6</v>
      </c>
      <c r="D13099" s="282">
        <v>146</v>
      </c>
      <c r="E13099" s="265"/>
    </row>
    <row r="13100" spans="1:5">
      <c r="A13100" s="283">
        <v>33183</v>
      </c>
      <c r="B13100" s="176">
        <v>6523</v>
      </c>
      <c r="C13100" s="176">
        <v>39.9</v>
      </c>
      <c r="D13100" s="282">
        <v>170</v>
      </c>
      <c r="E13100" s="265"/>
    </row>
    <row r="13101" spans="1:5">
      <c r="A13101" s="283">
        <v>33184</v>
      </c>
      <c r="B13101" s="176">
        <v>3026.5</v>
      </c>
      <c r="C13101" s="176">
        <v>42.1</v>
      </c>
      <c r="D13101" s="282">
        <v>129</v>
      </c>
      <c r="E13101" s="265"/>
    </row>
    <row r="13102" spans="1:5">
      <c r="A13102" s="283">
        <v>33185</v>
      </c>
      <c r="B13102" s="176">
        <v>3387.3</v>
      </c>
      <c r="C13102" s="176">
        <v>36.6</v>
      </c>
      <c r="D13102" s="282">
        <v>108</v>
      </c>
      <c r="E13102" s="265"/>
    </row>
    <row r="13103" spans="1:5">
      <c r="A13103" s="283">
        <v>33186</v>
      </c>
      <c r="B13103" s="176">
        <v>6300.2</v>
      </c>
      <c r="C13103" s="176">
        <v>37.4</v>
      </c>
      <c r="D13103" s="282">
        <v>178</v>
      </c>
      <c r="E13103" s="265"/>
    </row>
    <row r="13104" spans="1:5">
      <c r="A13104" s="283">
        <v>33187</v>
      </c>
      <c r="B13104" s="176">
        <v>68.2</v>
      </c>
      <c r="C13104" s="176">
        <v>37.700000000000003</v>
      </c>
      <c r="D13104" s="282">
        <v>95</v>
      </c>
      <c r="E13104" s="265"/>
    </row>
    <row r="13105" spans="1:5">
      <c r="A13105" s="283">
        <v>33188</v>
      </c>
      <c r="B13105" s="176">
        <v>0</v>
      </c>
      <c r="C13105" s="176">
        <v>0</v>
      </c>
      <c r="D13105" s="282">
        <v>87</v>
      </c>
      <c r="E13105" s="265"/>
    </row>
    <row r="13106" spans="1:5">
      <c r="A13106" s="283">
        <v>33189</v>
      </c>
      <c r="B13106" s="176">
        <v>2154.1</v>
      </c>
      <c r="C13106" s="176">
        <v>35.299999999999997</v>
      </c>
      <c r="D13106" s="282">
        <v>115</v>
      </c>
      <c r="E13106" s="265"/>
    </row>
    <row r="13107" spans="1:5">
      <c r="A13107" s="283">
        <v>33190</v>
      </c>
      <c r="B13107" s="176">
        <v>3296.3</v>
      </c>
      <c r="C13107" s="176">
        <v>30.6</v>
      </c>
      <c r="D13107" s="282">
        <v>87</v>
      </c>
      <c r="E13107" s="265"/>
    </row>
    <row r="13108" spans="1:5">
      <c r="A13108" s="283">
        <v>33193</v>
      </c>
      <c r="B13108" s="176">
        <v>7897.5</v>
      </c>
      <c r="C13108" s="176">
        <v>36.4</v>
      </c>
      <c r="D13108" s="282">
        <v>101</v>
      </c>
      <c r="E13108" s="265"/>
    </row>
    <row r="13109" spans="1:5">
      <c r="A13109" s="283">
        <v>33194</v>
      </c>
      <c r="B13109" s="176">
        <v>1773.4</v>
      </c>
      <c r="C13109" s="176">
        <v>36.1</v>
      </c>
      <c r="D13109" s="282">
        <v>87</v>
      </c>
      <c r="E13109" s="265"/>
    </row>
    <row r="13110" spans="1:5">
      <c r="A13110" s="283">
        <v>33196</v>
      </c>
      <c r="B13110" s="176">
        <v>110.4</v>
      </c>
      <c r="C13110" s="176">
        <v>35.700000000000003</v>
      </c>
      <c r="D13110" s="282">
        <v>132</v>
      </c>
      <c r="E13110" s="265"/>
    </row>
    <row r="13111" spans="1:5">
      <c r="A13111" s="283">
        <v>33197</v>
      </c>
      <c r="B13111" s="176">
        <v>350.7</v>
      </c>
      <c r="C13111" s="176">
        <v>39.4</v>
      </c>
      <c r="D13111" s="282">
        <v>87</v>
      </c>
      <c r="E13111" s="265"/>
    </row>
    <row r="13112" spans="1:5">
      <c r="A13112" s="283">
        <v>33199</v>
      </c>
      <c r="B13112" s="176">
        <v>0</v>
      </c>
      <c r="C13112" s="176">
        <v>0</v>
      </c>
      <c r="D13112" s="282">
        <v>87</v>
      </c>
      <c r="E13112" s="265"/>
    </row>
    <row r="13113" spans="1:5">
      <c r="A13113" s="283">
        <v>33222</v>
      </c>
      <c r="B13113" s="176">
        <v>0</v>
      </c>
      <c r="C13113" s="176">
        <v>0</v>
      </c>
      <c r="D13113" s="282">
        <v>87</v>
      </c>
      <c r="E13113" s="265"/>
    </row>
    <row r="13114" spans="1:5">
      <c r="A13114" s="283">
        <v>33231</v>
      </c>
      <c r="B13114" s="176">
        <v>0</v>
      </c>
      <c r="C13114" s="176">
        <v>0</v>
      </c>
      <c r="D13114" s="282">
        <v>87</v>
      </c>
      <c r="E13114" s="265"/>
    </row>
    <row r="13115" spans="1:5">
      <c r="A13115" s="283">
        <v>33233</v>
      </c>
      <c r="B13115" s="176">
        <v>0</v>
      </c>
      <c r="C13115" s="176">
        <v>0</v>
      </c>
      <c r="D13115" s="282">
        <v>87</v>
      </c>
      <c r="E13115" s="265"/>
    </row>
    <row r="13116" spans="1:5">
      <c r="A13116" s="283">
        <v>33234</v>
      </c>
      <c r="B13116" s="176">
        <v>8908.1</v>
      </c>
      <c r="C13116" s="176">
        <v>39.4</v>
      </c>
      <c r="D13116" s="282">
        <v>87</v>
      </c>
      <c r="E13116" s="265"/>
    </row>
    <row r="13117" spans="1:5">
      <c r="A13117" s="283">
        <v>33238</v>
      </c>
      <c r="B13117" s="176">
        <v>0</v>
      </c>
      <c r="C13117" s="176">
        <v>0</v>
      </c>
      <c r="D13117" s="282">
        <v>87</v>
      </c>
      <c r="E13117" s="265"/>
    </row>
    <row r="13118" spans="1:5">
      <c r="A13118" s="283">
        <v>33239</v>
      </c>
      <c r="B13118" s="176">
        <v>0</v>
      </c>
      <c r="C13118" s="176">
        <v>0</v>
      </c>
      <c r="D13118" s="282">
        <v>87</v>
      </c>
      <c r="E13118" s="265"/>
    </row>
    <row r="13119" spans="1:5">
      <c r="A13119" s="283">
        <v>33242</v>
      </c>
      <c r="B13119" s="176">
        <v>0</v>
      </c>
      <c r="C13119" s="176">
        <v>0</v>
      </c>
      <c r="D13119" s="282">
        <v>87</v>
      </c>
      <c r="E13119" s="265"/>
    </row>
    <row r="13120" spans="1:5">
      <c r="A13120" s="283">
        <v>33243</v>
      </c>
      <c r="B13120" s="176">
        <v>0</v>
      </c>
      <c r="C13120" s="176">
        <v>0</v>
      </c>
      <c r="D13120" s="282">
        <v>87</v>
      </c>
      <c r="E13120" s="265"/>
    </row>
    <row r="13121" spans="1:5">
      <c r="A13121" s="283">
        <v>33245</v>
      </c>
      <c r="B13121" s="176">
        <v>5537.7</v>
      </c>
      <c r="C13121" s="176">
        <v>44</v>
      </c>
      <c r="D13121" s="282">
        <v>87</v>
      </c>
      <c r="E13121" s="265"/>
    </row>
    <row r="13122" spans="1:5">
      <c r="A13122" s="283">
        <v>33247</v>
      </c>
      <c r="B13122" s="176">
        <v>0</v>
      </c>
      <c r="C13122" s="176">
        <v>0</v>
      </c>
      <c r="D13122" s="282">
        <v>87</v>
      </c>
      <c r="E13122" s="265"/>
    </row>
    <row r="13123" spans="1:5">
      <c r="A13123" s="283">
        <v>33255</v>
      </c>
      <c r="B13123" s="176">
        <v>1601.2</v>
      </c>
      <c r="C13123" s="176">
        <v>44.6</v>
      </c>
      <c r="D13123" s="282">
        <v>87</v>
      </c>
      <c r="E13123" s="265"/>
    </row>
    <row r="13124" spans="1:5">
      <c r="A13124" s="283">
        <v>33256</v>
      </c>
      <c r="B13124" s="176">
        <v>0</v>
      </c>
      <c r="C13124" s="176">
        <v>0</v>
      </c>
      <c r="D13124" s="282">
        <v>87</v>
      </c>
      <c r="E13124" s="265"/>
    </row>
    <row r="13125" spans="1:5">
      <c r="A13125" s="283">
        <v>33257</v>
      </c>
      <c r="B13125" s="176">
        <v>0</v>
      </c>
      <c r="C13125" s="176">
        <v>0</v>
      </c>
      <c r="D13125" s="282">
        <v>87</v>
      </c>
      <c r="E13125" s="265"/>
    </row>
    <row r="13126" spans="1:5">
      <c r="A13126" s="283">
        <v>33261</v>
      </c>
      <c r="B13126" s="176">
        <v>0</v>
      </c>
      <c r="C13126" s="176">
        <v>0</v>
      </c>
      <c r="D13126" s="282">
        <v>87</v>
      </c>
      <c r="E13126" s="265"/>
    </row>
    <row r="13127" spans="1:5">
      <c r="A13127" s="283">
        <v>33265</v>
      </c>
      <c r="B13127" s="176">
        <v>0</v>
      </c>
      <c r="C13127" s="176">
        <v>0</v>
      </c>
      <c r="D13127" s="282">
        <v>87</v>
      </c>
      <c r="E13127" s="265"/>
    </row>
    <row r="13128" spans="1:5">
      <c r="A13128" s="283">
        <v>33266</v>
      </c>
      <c r="B13128" s="176">
        <v>0</v>
      </c>
      <c r="C13128" s="176">
        <v>0</v>
      </c>
      <c r="D13128" s="282">
        <v>87</v>
      </c>
      <c r="E13128" s="265"/>
    </row>
    <row r="13129" spans="1:5">
      <c r="A13129" s="283">
        <v>33269</v>
      </c>
      <c r="B13129" s="176">
        <v>0</v>
      </c>
      <c r="C13129" s="176">
        <v>0</v>
      </c>
      <c r="D13129" s="282">
        <v>87</v>
      </c>
      <c r="E13129" s="265"/>
    </row>
    <row r="13130" spans="1:5">
      <c r="A13130" s="283">
        <v>33280</v>
      </c>
      <c r="B13130" s="176">
        <v>0</v>
      </c>
      <c r="C13130" s="176">
        <v>0</v>
      </c>
      <c r="D13130" s="282">
        <v>87</v>
      </c>
      <c r="E13130" s="265"/>
    </row>
    <row r="13131" spans="1:5">
      <c r="A13131" s="283">
        <v>33283</v>
      </c>
      <c r="B13131" s="176">
        <v>0</v>
      </c>
      <c r="C13131" s="176">
        <v>0</v>
      </c>
      <c r="D13131" s="282">
        <v>87</v>
      </c>
      <c r="E13131" s="265"/>
    </row>
    <row r="13132" spans="1:5">
      <c r="A13132" s="283">
        <v>33296</v>
      </c>
      <c r="B13132" s="176">
        <v>3651.2</v>
      </c>
      <c r="C13132" s="176">
        <v>42.3</v>
      </c>
      <c r="D13132" s="282">
        <v>87</v>
      </c>
      <c r="E13132" s="265"/>
    </row>
    <row r="13133" spans="1:5">
      <c r="A13133" s="283">
        <v>33299</v>
      </c>
      <c r="B13133" s="176">
        <v>0</v>
      </c>
      <c r="C13133" s="176">
        <v>0</v>
      </c>
      <c r="D13133" s="282">
        <v>87</v>
      </c>
      <c r="E13133" s="265"/>
    </row>
    <row r="13134" spans="1:5">
      <c r="A13134" s="283">
        <v>33301</v>
      </c>
      <c r="B13134" s="176">
        <v>5671.3</v>
      </c>
      <c r="C13134" s="176">
        <v>41.4</v>
      </c>
      <c r="D13134" s="282">
        <v>178</v>
      </c>
      <c r="E13134" s="265"/>
    </row>
    <row r="13135" spans="1:5">
      <c r="A13135" s="283">
        <v>33302</v>
      </c>
      <c r="B13135" s="176">
        <v>0</v>
      </c>
      <c r="C13135" s="176">
        <v>0</v>
      </c>
      <c r="D13135" s="282">
        <v>87</v>
      </c>
      <c r="E13135" s="265"/>
    </row>
    <row r="13136" spans="1:5">
      <c r="A13136" s="283">
        <v>33303</v>
      </c>
      <c r="B13136" s="176">
        <v>4464.6000000000004</v>
      </c>
      <c r="C13136" s="176">
        <v>48</v>
      </c>
      <c r="D13136" s="282">
        <v>87</v>
      </c>
      <c r="E13136" s="265"/>
    </row>
    <row r="13137" spans="1:5">
      <c r="A13137" s="283">
        <v>33304</v>
      </c>
      <c r="B13137" s="176">
        <v>5448.9</v>
      </c>
      <c r="C13137" s="176">
        <v>43.3</v>
      </c>
      <c r="D13137" s="282">
        <v>150</v>
      </c>
      <c r="E13137" s="265"/>
    </row>
    <row r="13138" spans="1:5">
      <c r="A13138" s="283">
        <v>33305</v>
      </c>
      <c r="B13138" s="176">
        <v>5192.5</v>
      </c>
      <c r="C13138" s="176">
        <v>47.4</v>
      </c>
      <c r="D13138" s="282">
        <v>132</v>
      </c>
      <c r="E13138" s="265"/>
    </row>
    <row r="13139" spans="1:5">
      <c r="A13139" s="283">
        <v>33306</v>
      </c>
      <c r="B13139" s="176">
        <v>4265</v>
      </c>
      <c r="C13139" s="176">
        <v>49.3</v>
      </c>
      <c r="D13139" s="282">
        <v>120</v>
      </c>
      <c r="E13139" s="265"/>
    </row>
    <row r="13140" spans="1:5">
      <c r="A13140" s="283">
        <v>33307</v>
      </c>
      <c r="B13140" s="176">
        <v>0</v>
      </c>
      <c r="C13140" s="176">
        <v>0</v>
      </c>
      <c r="D13140" s="282">
        <v>87</v>
      </c>
      <c r="E13140" s="265"/>
    </row>
    <row r="13141" spans="1:5">
      <c r="A13141" s="283">
        <v>33308</v>
      </c>
      <c r="B13141" s="176">
        <v>6129.9</v>
      </c>
      <c r="C13141" s="176">
        <v>54.5</v>
      </c>
      <c r="D13141" s="282">
        <v>139</v>
      </c>
      <c r="E13141" s="265"/>
    </row>
    <row r="13142" spans="1:5">
      <c r="A13142" s="283">
        <v>33309</v>
      </c>
      <c r="B13142" s="176">
        <v>3406.8</v>
      </c>
      <c r="C13142" s="176">
        <v>37.6</v>
      </c>
      <c r="D13142" s="282">
        <v>190</v>
      </c>
      <c r="E13142" s="265"/>
    </row>
    <row r="13143" spans="1:5">
      <c r="A13143" s="283">
        <v>33310</v>
      </c>
      <c r="B13143" s="176">
        <v>2512.1999999999998</v>
      </c>
      <c r="C13143" s="176">
        <v>38.1</v>
      </c>
      <c r="D13143" s="282">
        <v>87</v>
      </c>
      <c r="E13143" s="265"/>
    </row>
    <row r="13144" spans="1:5">
      <c r="A13144" s="283">
        <v>33311</v>
      </c>
      <c r="B13144" s="176">
        <v>6086.6</v>
      </c>
      <c r="C13144" s="176">
        <v>34.200000000000003</v>
      </c>
      <c r="D13144" s="282">
        <v>137</v>
      </c>
      <c r="E13144" s="265"/>
    </row>
    <row r="13145" spans="1:5">
      <c r="A13145" s="283">
        <v>33312</v>
      </c>
      <c r="B13145" s="176">
        <v>4284.5</v>
      </c>
      <c r="C13145" s="176">
        <v>37.799999999999997</v>
      </c>
      <c r="D13145" s="282">
        <v>171</v>
      </c>
      <c r="E13145" s="265"/>
    </row>
    <row r="13146" spans="1:5">
      <c r="A13146" s="283">
        <v>33313</v>
      </c>
      <c r="B13146" s="176">
        <v>8858.1</v>
      </c>
      <c r="C13146" s="176">
        <v>34.1</v>
      </c>
      <c r="D13146" s="282">
        <v>168</v>
      </c>
      <c r="E13146" s="265"/>
    </row>
    <row r="13147" spans="1:5">
      <c r="A13147" s="283">
        <v>33314</v>
      </c>
      <c r="B13147" s="176">
        <v>2922.3</v>
      </c>
      <c r="C13147" s="176">
        <v>33.9</v>
      </c>
      <c r="D13147" s="282">
        <v>169</v>
      </c>
      <c r="E13147" s="265"/>
    </row>
    <row r="13148" spans="1:5">
      <c r="A13148" s="283">
        <v>33315</v>
      </c>
      <c r="B13148" s="176">
        <v>2685.6</v>
      </c>
      <c r="C13148" s="176">
        <v>41</v>
      </c>
      <c r="D13148" s="282">
        <v>134</v>
      </c>
      <c r="E13148" s="265"/>
    </row>
    <row r="13149" spans="1:5">
      <c r="A13149" s="283">
        <v>33316</v>
      </c>
      <c r="B13149" s="176">
        <v>3499.7</v>
      </c>
      <c r="C13149" s="176">
        <v>46.7</v>
      </c>
      <c r="D13149" s="282">
        <v>162</v>
      </c>
      <c r="E13149" s="265"/>
    </row>
    <row r="13150" spans="1:5">
      <c r="A13150" s="283">
        <v>33317</v>
      </c>
      <c r="B13150" s="176">
        <v>3806.3</v>
      </c>
      <c r="C13150" s="176">
        <v>38.799999999999997</v>
      </c>
      <c r="D13150" s="282">
        <v>140</v>
      </c>
      <c r="E13150" s="265"/>
    </row>
    <row r="13151" spans="1:5">
      <c r="A13151" s="283">
        <v>33318</v>
      </c>
      <c r="B13151" s="176">
        <v>0</v>
      </c>
      <c r="C13151" s="176">
        <v>0</v>
      </c>
      <c r="D13151" s="282">
        <v>87</v>
      </c>
      <c r="E13151" s="265"/>
    </row>
    <row r="13152" spans="1:5">
      <c r="A13152" s="283">
        <v>33319</v>
      </c>
      <c r="B13152" s="176">
        <v>6254.7</v>
      </c>
      <c r="C13152" s="176">
        <v>41.9</v>
      </c>
      <c r="D13152" s="282">
        <v>169</v>
      </c>
      <c r="E13152" s="265"/>
    </row>
    <row r="13153" spans="1:5">
      <c r="A13153" s="283">
        <v>33320</v>
      </c>
      <c r="B13153" s="176">
        <v>0</v>
      </c>
      <c r="C13153" s="176">
        <v>0</v>
      </c>
      <c r="D13153" s="282">
        <v>87</v>
      </c>
      <c r="E13153" s="265"/>
    </row>
    <row r="13154" spans="1:5">
      <c r="A13154" s="283">
        <v>33321</v>
      </c>
      <c r="B13154" s="176">
        <v>5262.4</v>
      </c>
      <c r="C13154" s="176">
        <v>47.1</v>
      </c>
      <c r="D13154" s="282">
        <v>121</v>
      </c>
      <c r="E13154" s="265"/>
    </row>
    <row r="13155" spans="1:5">
      <c r="A13155" s="283">
        <v>33322</v>
      </c>
      <c r="B13155" s="176">
        <v>6542.8</v>
      </c>
      <c r="C13155" s="176">
        <v>48.8</v>
      </c>
      <c r="D13155" s="282">
        <v>110</v>
      </c>
      <c r="E13155" s="265"/>
    </row>
    <row r="13156" spans="1:5">
      <c r="A13156" s="283">
        <v>33323</v>
      </c>
      <c r="B13156" s="176">
        <v>2390</v>
      </c>
      <c r="C13156" s="176">
        <v>37.299999999999997</v>
      </c>
      <c r="D13156" s="282">
        <v>94</v>
      </c>
      <c r="E13156" s="265"/>
    </row>
    <row r="13157" spans="1:5">
      <c r="A13157" s="283">
        <v>33324</v>
      </c>
      <c r="B13157" s="176">
        <v>4298.8999999999996</v>
      </c>
      <c r="C13157" s="176">
        <v>39.299999999999997</v>
      </c>
      <c r="D13157" s="282">
        <v>179</v>
      </c>
      <c r="E13157" s="265"/>
    </row>
    <row r="13158" spans="1:5">
      <c r="A13158" s="283">
        <v>33325</v>
      </c>
      <c r="B13158" s="176">
        <v>2824.5</v>
      </c>
      <c r="C13158" s="176">
        <v>37.4</v>
      </c>
      <c r="D13158" s="282">
        <v>139</v>
      </c>
      <c r="E13158" s="265"/>
    </row>
    <row r="13159" spans="1:5">
      <c r="A13159" s="283">
        <v>33326</v>
      </c>
      <c r="B13159" s="176">
        <v>3946.9</v>
      </c>
      <c r="C13159" s="176">
        <v>38.5</v>
      </c>
      <c r="D13159" s="282">
        <v>179</v>
      </c>
      <c r="E13159" s="265"/>
    </row>
    <row r="13160" spans="1:5">
      <c r="A13160" s="283">
        <v>33327</v>
      </c>
      <c r="B13160" s="176">
        <v>1803.6</v>
      </c>
      <c r="C13160" s="176">
        <v>35.9</v>
      </c>
      <c r="D13160" s="282">
        <v>134</v>
      </c>
      <c r="E13160" s="265"/>
    </row>
    <row r="13161" spans="1:5">
      <c r="A13161" s="283">
        <v>33328</v>
      </c>
      <c r="B13161" s="176">
        <v>3034.9</v>
      </c>
      <c r="C13161" s="176">
        <v>38.6</v>
      </c>
      <c r="D13161" s="282">
        <v>150</v>
      </c>
      <c r="E13161" s="265"/>
    </row>
    <row r="13162" spans="1:5">
      <c r="A13162" s="283">
        <v>33329</v>
      </c>
      <c r="B13162" s="176">
        <v>0</v>
      </c>
      <c r="C13162" s="176">
        <v>0</v>
      </c>
      <c r="D13162" s="282">
        <v>87</v>
      </c>
      <c r="E13162" s="265"/>
    </row>
    <row r="13163" spans="1:5">
      <c r="A13163" s="283">
        <v>33330</v>
      </c>
      <c r="B13163" s="176">
        <v>1467.6</v>
      </c>
      <c r="C13163" s="176">
        <v>40.200000000000003</v>
      </c>
      <c r="D13163" s="282">
        <v>147</v>
      </c>
      <c r="E13163" s="265"/>
    </row>
    <row r="13164" spans="1:5">
      <c r="A13164" s="283">
        <v>33331</v>
      </c>
      <c r="B13164" s="176">
        <v>2011.8</v>
      </c>
      <c r="C13164" s="176">
        <v>38.799999999999997</v>
      </c>
      <c r="D13164" s="282">
        <v>111</v>
      </c>
      <c r="E13164" s="265"/>
    </row>
    <row r="13165" spans="1:5">
      <c r="A13165" s="283">
        <v>33332</v>
      </c>
      <c r="B13165" s="176">
        <v>1132.5</v>
      </c>
      <c r="C13165" s="176">
        <v>37.6</v>
      </c>
      <c r="D13165" s="282">
        <v>111</v>
      </c>
      <c r="E13165" s="265"/>
    </row>
    <row r="13166" spans="1:5">
      <c r="A13166" s="283">
        <v>33334</v>
      </c>
      <c r="B13166" s="176">
        <v>5814.1</v>
      </c>
      <c r="C13166" s="176">
        <v>39.6</v>
      </c>
      <c r="D13166" s="282">
        <v>175</v>
      </c>
      <c r="E13166" s="265"/>
    </row>
    <row r="13167" spans="1:5">
      <c r="A13167" s="283">
        <v>33335</v>
      </c>
      <c r="B13167" s="176">
        <v>4631.6000000000004</v>
      </c>
      <c r="C13167" s="176">
        <v>36.5</v>
      </c>
      <c r="D13167" s="282">
        <v>87</v>
      </c>
      <c r="E13167" s="265"/>
    </row>
    <row r="13168" spans="1:5">
      <c r="A13168" s="283">
        <v>33336</v>
      </c>
      <c r="B13168" s="176">
        <v>0</v>
      </c>
      <c r="C13168" s="176">
        <v>0</v>
      </c>
      <c r="D13168" s="282">
        <v>87</v>
      </c>
      <c r="E13168" s="265"/>
    </row>
    <row r="13169" spans="1:5">
      <c r="A13169" s="283">
        <v>33337</v>
      </c>
      <c r="B13169" s="176">
        <v>0</v>
      </c>
      <c r="C13169" s="176">
        <v>0</v>
      </c>
      <c r="D13169" s="282">
        <v>87</v>
      </c>
      <c r="E13169" s="265"/>
    </row>
    <row r="13170" spans="1:5">
      <c r="A13170" s="283">
        <v>33338</v>
      </c>
      <c r="B13170" s="176">
        <v>0</v>
      </c>
      <c r="C13170" s="176">
        <v>0</v>
      </c>
      <c r="D13170" s="282">
        <v>87</v>
      </c>
      <c r="E13170" s="265"/>
    </row>
    <row r="13171" spans="1:5">
      <c r="A13171" s="283">
        <v>33339</v>
      </c>
      <c r="B13171" s="176">
        <v>0</v>
      </c>
      <c r="C13171" s="176">
        <v>0</v>
      </c>
      <c r="D13171" s="282">
        <v>87</v>
      </c>
      <c r="E13171" s="265"/>
    </row>
    <row r="13172" spans="1:5">
      <c r="A13172" s="283">
        <v>33345</v>
      </c>
      <c r="B13172" s="176">
        <v>4233.6000000000004</v>
      </c>
      <c r="C13172" s="176">
        <v>37.6</v>
      </c>
      <c r="D13172" s="282">
        <v>87</v>
      </c>
      <c r="E13172" s="265"/>
    </row>
    <row r="13173" spans="1:5">
      <c r="A13173" s="283">
        <v>33346</v>
      </c>
      <c r="B13173" s="176">
        <v>0</v>
      </c>
      <c r="C13173" s="176">
        <v>0</v>
      </c>
      <c r="D13173" s="282">
        <v>87</v>
      </c>
      <c r="E13173" s="265"/>
    </row>
    <row r="13174" spans="1:5">
      <c r="A13174" s="283">
        <v>33348</v>
      </c>
      <c r="B13174" s="176">
        <v>0</v>
      </c>
      <c r="C13174" s="176">
        <v>0</v>
      </c>
      <c r="D13174" s="282">
        <v>87</v>
      </c>
      <c r="E13174" s="265"/>
    </row>
    <row r="13175" spans="1:5">
      <c r="A13175" s="283">
        <v>33349</v>
      </c>
      <c r="B13175" s="176">
        <v>0</v>
      </c>
      <c r="C13175" s="176">
        <v>0</v>
      </c>
      <c r="D13175" s="282">
        <v>87</v>
      </c>
      <c r="E13175" s="265"/>
    </row>
    <row r="13176" spans="1:5">
      <c r="A13176" s="283">
        <v>33351</v>
      </c>
      <c r="B13176" s="176">
        <v>5894.1</v>
      </c>
      <c r="C13176" s="176">
        <v>35.200000000000003</v>
      </c>
      <c r="D13176" s="282">
        <v>142</v>
      </c>
      <c r="E13176" s="265"/>
    </row>
    <row r="13177" spans="1:5">
      <c r="A13177" s="283">
        <v>33355</v>
      </c>
      <c r="B13177" s="176">
        <v>1349.1</v>
      </c>
      <c r="C13177" s="176">
        <v>38.6</v>
      </c>
      <c r="D13177" s="282">
        <v>87</v>
      </c>
      <c r="E13177" s="265"/>
    </row>
    <row r="13178" spans="1:5">
      <c r="A13178" s="283">
        <v>33359</v>
      </c>
      <c r="B13178" s="176">
        <v>1175.3</v>
      </c>
      <c r="C13178" s="176">
        <v>38.299999999999997</v>
      </c>
      <c r="D13178" s="282">
        <v>87</v>
      </c>
      <c r="E13178" s="265"/>
    </row>
    <row r="13179" spans="1:5">
      <c r="A13179" s="283">
        <v>33388</v>
      </c>
      <c r="B13179" s="176">
        <v>0</v>
      </c>
      <c r="C13179" s="176">
        <v>0</v>
      </c>
      <c r="D13179" s="282">
        <v>87</v>
      </c>
      <c r="E13179" s="265"/>
    </row>
    <row r="13180" spans="1:5">
      <c r="A13180" s="283">
        <v>33394</v>
      </c>
      <c r="B13180" s="176">
        <v>0</v>
      </c>
      <c r="C13180" s="176">
        <v>0</v>
      </c>
      <c r="D13180" s="282">
        <v>87</v>
      </c>
      <c r="E13180" s="265"/>
    </row>
    <row r="13181" spans="1:5">
      <c r="A13181" s="283">
        <v>33401</v>
      </c>
      <c r="B13181" s="176">
        <v>4448.2</v>
      </c>
      <c r="C13181" s="176">
        <v>37.4</v>
      </c>
      <c r="D13181" s="282">
        <v>184</v>
      </c>
      <c r="E13181" s="265"/>
    </row>
    <row r="13182" spans="1:5">
      <c r="A13182" s="283">
        <v>33402</v>
      </c>
      <c r="B13182" s="176">
        <v>0</v>
      </c>
      <c r="C13182" s="176">
        <v>0</v>
      </c>
      <c r="D13182" s="282">
        <v>87</v>
      </c>
      <c r="E13182" s="265"/>
    </row>
    <row r="13183" spans="1:5">
      <c r="A13183" s="283">
        <v>33403</v>
      </c>
      <c r="B13183" s="176">
        <v>2843.7</v>
      </c>
      <c r="C13183" s="176">
        <v>37.200000000000003</v>
      </c>
      <c r="D13183" s="282">
        <v>128</v>
      </c>
      <c r="E13183" s="265"/>
    </row>
    <row r="13184" spans="1:5">
      <c r="A13184" s="283">
        <v>33404</v>
      </c>
      <c r="B13184" s="176">
        <v>3962.8</v>
      </c>
      <c r="C13184" s="176">
        <v>41.2</v>
      </c>
      <c r="D13184" s="282">
        <v>133</v>
      </c>
      <c r="E13184" s="265"/>
    </row>
    <row r="13185" spans="1:5">
      <c r="A13185" s="283">
        <v>33405</v>
      </c>
      <c r="B13185" s="176">
        <v>4296.3</v>
      </c>
      <c r="C13185" s="176">
        <v>38.5</v>
      </c>
      <c r="D13185" s="282">
        <v>133</v>
      </c>
      <c r="E13185" s="265"/>
    </row>
    <row r="13186" spans="1:5">
      <c r="A13186" s="283">
        <v>33406</v>
      </c>
      <c r="B13186" s="176">
        <v>4039.7</v>
      </c>
      <c r="C13186" s="176">
        <v>36.799999999999997</v>
      </c>
      <c r="D13186" s="282">
        <v>136</v>
      </c>
      <c r="E13186" s="265"/>
    </row>
    <row r="13187" spans="1:5">
      <c r="A13187" s="283">
        <v>33407</v>
      </c>
      <c r="B13187" s="176">
        <v>3174.4</v>
      </c>
      <c r="C13187" s="176">
        <v>34.4</v>
      </c>
      <c r="D13187" s="282">
        <v>136</v>
      </c>
      <c r="E13187" s="265"/>
    </row>
    <row r="13188" spans="1:5">
      <c r="A13188" s="283">
        <v>33408</v>
      </c>
      <c r="B13188" s="176">
        <v>2460.8000000000002</v>
      </c>
      <c r="C13188" s="176">
        <v>54.3</v>
      </c>
      <c r="D13188" s="282">
        <v>146</v>
      </c>
      <c r="E13188" s="265"/>
    </row>
    <row r="13189" spans="1:5">
      <c r="A13189" s="283">
        <v>33409</v>
      </c>
      <c r="B13189" s="176">
        <v>4432.7</v>
      </c>
      <c r="C13189" s="176">
        <v>32.1</v>
      </c>
      <c r="D13189" s="282">
        <v>177</v>
      </c>
      <c r="E13189" s="265"/>
    </row>
    <row r="13190" spans="1:5">
      <c r="A13190" s="283">
        <v>33410</v>
      </c>
      <c r="B13190" s="176">
        <v>2581.4</v>
      </c>
      <c r="C13190" s="176">
        <v>44.9</v>
      </c>
      <c r="D13190" s="282">
        <v>171</v>
      </c>
      <c r="E13190" s="265"/>
    </row>
    <row r="13191" spans="1:5">
      <c r="A13191" s="283">
        <v>33411</v>
      </c>
      <c r="B13191" s="176">
        <v>1797.9</v>
      </c>
      <c r="C13191" s="176">
        <v>39.5</v>
      </c>
      <c r="D13191" s="282">
        <v>186</v>
      </c>
      <c r="E13191" s="265"/>
    </row>
    <row r="13192" spans="1:5">
      <c r="A13192" s="283">
        <v>33412</v>
      </c>
      <c r="B13192" s="176">
        <v>315.39999999999998</v>
      </c>
      <c r="C13192" s="176">
        <v>45.6</v>
      </c>
      <c r="D13192" s="282">
        <v>109</v>
      </c>
      <c r="E13192" s="265"/>
    </row>
    <row r="13193" spans="1:5">
      <c r="A13193" s="283">
        <v>33413</v>
      </c>
      <c r="B13193" s="176">
        <v>3355.3</v>
      </c>
      <c r="C13193" s="176">
        <v>34.799999999999997</v>
      </c>
      <c r="D13193" s="282">
        <v>95</v>
      </c>
      <c r="E13193" s="265"/>
    </row>
    <row r="13194" spans="1:5">
      <c r="A13194" s="283">
        <v>33414</v>
      </c>
      <c r="B13194" s="176">
        <v>1326.7</v>
      </c>
      <c r="C13194" s="176">
        <v>38.5</v>
      </c>
      <c r="D13194" s="282">
        <v>137</v>
      </c>
      <c r="E13194" s="265"/>
    </row>
    <row r="13195" spans="1:5">
      <c r="A13195" s="283">
        <v>33415</v>
      </c>
      <c r="B13195" s="176">
        <v>5895.9</v>
      </c>
      <c r="C13195" s="176">
        <v>35.4</v>
      </c>
      <c r="D13195" s="282">
        <v>134</v>
      </c>
      <c r="E13195" s="265"/>
    </row>
    <row r="13196" spans="1:5">
      <c r="A13196" s="283">
        <v>33416</v>
      </c>
      <c r="B13196" s="176">
        <v>0</v>
      </c>
      <c r="C13196" s="176">
        <v>0</v>
      </c>
      <c r="D13196" s="282">
        <v>87</v>
      </c>
      <c r="E13196" s="265"/>
    </row>
    <row r="13197" spans="1:5">
      <c r="A13197" s="283">
        <v>33417</v>
      </c>
      <c r="B13197" s="176">
        <v>3740.7</v>
      </c>
      <c r="C13197" s="176">
        <v>46.8</v>
      </c>
      <c r="D13197" s="282">
        <v>119</v>
      </c>
      <c r="E13197" s="265"/>
    </row>
    <row r="13198" spans="1:5">
      <c r="A13198" s="283">
        <v>33418</v>
      </c>
      <c r="B13198" s="176">
        <v>622</v>
      </c>
      <c r="C13198" s="176">
        <v>49.5</v>
      </c>
      <c r="D13198" s="282">
        <v>159</v>
      </c>
      <c r="E13198" s="265"/>
    </row>
    <row r="13199" spans="1:5">
      <c r="A13199" s="283">
        <v>33419</v>
      </c>
      <c r="B13199" s="176">
        <v>2223.4</v>
      </c>
      <c r="C13199" s="176">
        <v>28.4</v>
      </c>
      <c r="D13199" s="282">
        <v>87</v>
      </c>
      <c r="E13199" s="265"/>
    </row>
    <row r="13200" spans="1:5">
      <c r="A13200" s="283">
        <v>33420</v>
      </c>
      <c r="B13200" s="176">
        <v>0</v>
      </c>
      <c r="C13200" s="176">
        <v>0</v>
      </c>
      <c r="D13200" s="282">
        <v>87</v>
      </c>
      <c r="E13200" s="265"/>
    </row>
    <row r="13201" spans="1:5">
      <c r="A13201" s="283">
        <v>33421</v>
      </c>
      <c r="B13201" s="176">
        <v>0</v>
      </c>
      <c r="C13201" s="176">
        <v>0</v>
      </c>
      <c r="D13201" s="282">
        <v>87</v>
      </c>
      <c r="E13201" s="265"/>
    </row>
    <row r="13202" spans="1:5">
      <c r="A13202" s="283">
        <v>33422</v>
      </c>
      <c r="B13202" s="176">
        <v>4808.3999999999996</v>
      </c>
      <c r="C13202" s="176">
        <v>32.5</v>
      </c>
      <c r="D13202" s="282">
        <v>87</v>
      </c>
      <c r="E13202" s="265"/>
    </row>
    <row r="13203" spans="1:5">
      <c r="A13203" s="283">
        <v>33424</v>
      </c>
      <c r="B13203" s="176">
        <v>2686.5</v>
      </c>
      <c r="C13203" s="176">
        <v>79</v>
      </c>
      <c r="D13203" s="282">
        <v>87</v>
      </c>
      <c r="E13203" s="265"/>
    </row>
    <row r="13204" spans="1:5">
      <c r="A13204" s="283">
        <v>33425</v>
      </c>
      <c r="B13204" s="176">
        <v>0</v>
      </c>
      <c r="C13204" s="176">
        <v>0</v>
      </c>
      <c r="D13204" s="282">
        <v>87</v>
      </c>
      <c r="E13204" s="265"/>
    </row>
    <row r="13205" spans="1:5">
      <c r="A13205" s="283">
        <v>33426</v>
      </c>
      <c r="B13205" s="176">
        <v>3274.2</v>
      </c>
      <c r="C13205" s="176">
        <v>43.4</v>
      </c>
      <c r="D13205" s="282">
        <v>173</v>
      </c>
      <c r="E13205" s="265"/>
    </row>
    <row r="13206" spans="1:5">
      <c r="A13206" s="283">
        <v>33427</v>
      </c>
      <c r="B13206" s="176">
        <v>0</v>
      </c>
      <c r="C13206" s="176">
        <v>0</v>
      </c>
      <c r="D13206" s="282">
        <v>87</v>
      </c>
      <c r="E13206" s="265"/>
    </row>
    <row r="13207" spans="1:5">
      <c r="A13207" s="283">
        <v>33428</v>
      </c>
      <c r="B13207" s="176">
        <v>3015.6</v>
      </c>
      <c r="C13207" s="176">
        <v>40.799999999999997</v>
      </c>
      <c r="D13207" s="282">
        <v>136</v>
      </c>
      <c r="E13207" s="265"/>
    </row>
    <row r="13208" spans="1:5">
      <c r="A13208" s="283">
        <v>33429</v>
      </c>
      <c r="B13208" s="176">
        <v>0</v>
      </c>
      <c r="C13208" s="176">
        <v>0</v>
      </c>
      <c r="D13208" s="282">
        <v>87</v>
      </c>
      <c r="E13208" s="265"/>
    </row>
    <row r="13209" spans="1:5">
      <c r="A13209" s="283">
        <v>33430</v>
      </c>
      <c r="B13209" s="176">
        <v>121.2</v>
      </c>
      <c r="C13209" s="176">
        <v>31.7</v>
      </c>
      <c r="D13209" s="282">
        <v>117</v>
      </c>
      <c r="E13209" s="265"/>
    </row>
    <row r="13210" spans="1:5">
      <c r="A13210" s="283">
        <v>33431</v>
      </c>
      <c r="B13210" s="176">
        <v>2571.4</v>
      </c>
      <c r="C13210" s="176">
        <v>41.9</v>
      </c>
      <c r="D13210" s="282">
        <v>188</v>
      </c>
      <c r="E13210" s="265"/>
    </row>
    <row r="13211" spans="1:5">
      <c r="A13211" s="283">
        <v>33432</v>
      </c>
      <c r="B13211" s="176">
        <v>3752.6</v>
      </c>
      <c r="C13211" s="176">
        <v>49.7</v>
      </c>
      <c r="D13211" s="282">
        <v>182</v>
      </c>
      <c r="E13211" s="265"/>
    </row>
    <row r="13212" spans="1:5">
      <c r="A13212" s="283">
        <v>33433</v>
      </c>
      <c r="B13212" s="176">
        <v>4299.8999999999996</v>
      </c>
      <c r="C13212" s="176">
        <v>48.8</v>
      </c>
      <c r="D13212" s="282">
        <v>140</v>
      </c>
      <c r="E13212" s="265"/>
    </row>
    <row r="13213" spans="1:5">
      <c r="A13213" s="283">
        <v>33434</v>
      </c>
      <c r="B13213" s="176">
        <v>2625.9</v>
      </c>
      <c r="C13213" s="176">
        <v>61.2</v>
      </c>
      <c r="D13213" s="282">
        <v>168</v>
      </c>
      <c r="E13213" s="265"/>
    </row>
    <row r="13214" spans="1:5">
      <c r="A13214" s="283">
        <v>33435</v>
      </c>
      <c r="B13214" s="176">
        <v>4654</v>
      </c>
      <c r="C13214" s="176">
        <v>43.7</v>
      </c>
      <c r="D13214" s="282">
        <v>132</v>
      </c>
      <c r="E13214" s="265"/>
    </row>
    <row r="13215" spans="1:5">
      <c r="A13215" s="283">
        <v>33436</v>
      </c>
      <c r="B13215" s="176">
        <v>3385.8</v>
      </c>
      <c r="C13215" s="176">
        <v>46.8</v>
      </c>
      <c r="D13215" s="282">
        <v>95</v>
      </c>
      <c r="E13215" s="265"/>
    </row>
    <row r="13216" spans="1:5">
      <c r="A13216" s="283">
        <v>33437</v>
      </c>
      <c r="B13216" s="176">
        <v>3356.9</v>
      </c>
      <c r="C13216" s="176">
        <v>67</v>
      </c>
      <c r="D13216" s="282">
        <v>108</v>
      </c>
      <c r="E13216" s="265"/>
    </row>
    <row r="13217" spans="1:5">
      <c r="A13217" s="283">
        <v>33438</v>
      </c>
      <c r="B13217" s="176">
        <v>25.2</v>
      </c>
      <c r="C13217" s="176">
        <v>33.700000000000003</v>
      </c>
      <c r="D13217" s="282">
        <v>96</v>
      </c>
      <c r="E13217" s="265"/>
    </row>
    <row r="13218" spans="1:5">
      <c r="A13218" s="283">
        <v>33440</v>
      </c>
      <c r="B13218" s="176">
        <v>85.4</v>
      </c>
      <c r="C13218" s="176">
        <v>33.1</v>
      </c>
      <c r="D13218" s="282">
        <v>158</v>
      </c>
      <c r="E13218" s="265"/>
    </row>
    <row r="13219" spans="1:5">
      <c r="A13219" s="283">
        <v>33441</v>
      </c>
      <c r="B13219" s="176">
        <v>5082.6000000000004</v>
      </c>
      <c r="C13219" s="176">
        <v>41.7</v>
      </c>
      <c r="D13219" s="282">
        <v>142</v>
      </c>
      <c r="E13219" s="265"/>
    </row>
    <row r="13220" spans="1:5">
      <c r="A13220" s="283">
        <v>33442</v>
      </c>
      <c r="B13220" s="176">
        <v>4572.6000000000004</v>
      </c>
      <c r="C13220" s="176">
        <v>50.1</v>
      </c>
      <c r="D13220" s="282">
        <v>109</v>
      </c>
      <c r="E13220" s="265"/>
    </row>
    <row r="13221" spans="1:5">
      <c r="A13221" s="283">
        <v>33443</v>
      </c>
      <c r="B13221" s="176">
        <v>0</v>
      </c>
      <c r="C13221" s="176">
        <v>0</v>
      </c>
      <c r="D13221" s="282">
        <v>87</v>
      </c>
      <c r="E13221" s="265"/>
    </row>
    <row r="13222" spans="1:5">
      <c r="A13222" s="283">
        <v>33444</v>
      </c>
      <c r="B13222" s="176">
        <v>3504.3</v>
      </c>
      <c r="C13222" s="176">
        <v>37.5</v>
      </c>
      <c r="D13222" s="282">
        <v>127</v>
      </c>
      <c r="E13222" s="265"/>
    </row>
    <row r="13223" spans="1:5">
      <c r="A13223" s="283">
        <v>33445</v>
      </c>
      <c r="B13223" s="176">
        <v>3797.9</v>
      </c>
      <c r="C13223" s="176">
        <v>48.7</v>
      </c>
      <c r="D13223" s="282">
        <v>120</v>
      </c>
      <c r="E13223" s="265"/>
    </row>
    <row r="13224" spans="1:5">
      <c r="A13224" s="283">
        <v>33446</v>
      </c>
      <c r="B13224" s="176">
        <v>1142.0999999999999</v>
      </c>
      <c r="C13224" s="176">
        <v>69.5</v>
      </c>
      <c r="D13224" s="282">
        <v>108</v>
      </c>
      <c r="E13224" s="265"/>
    </row>
    <row r="13225" spans="1:5">
      <c r="A13225" s="283">
        <v>33448</v>
      </c>
      <c r="B13225" s="176">
        <v>257.5</v>
      </c>
      <c r="C13225" s="176">
        <v>42.2</v>
      </c>
      <c r="D13225" s="282">
        <v>87</v>
      </c>
      <c r="E13225" s="265"/>
    </row>
    <row r="13226" spans="1:5">
      <c r="A13226" s="283">
        <v>33449</v>
      </c>
      <c r="B13226" s="176">
        <v>631.6</v>
      </c>
      <c r="C13226" s="176">
        <v>41.5</v>
      </c>
      <c r="D13226" s="282">
        <v>95</v>
      </c>
      <c r="E13226" s="265"/>
    </row>
    <row r="13227" spans="1:5">
      <c r="A13227" s="283">
        <v>33454</v>
      </c>
      <c r="B13227" s="176">
        <v>14538.3</v>
      </c>
      <c r="C13227" s="176">
        <v>29.2</v>
      </c>
      <c r="D13227" s="282">
        <v>87</v>
      </c>
      <c r="E13227" s="265"/>
    </row>
    <row r="13228" spans="1:5">
      <c r="A13228" s="283">
        <v>33455</v>
      </c>
      <c r="B13228" s="176">
        <v>519.4</v>
      </c>
      <c r="C13228" s="176">
        <v>56.6</v>
      </c>
      <c r="D13228" s="282">
        <v>134</v>
      </c>
      <c r="E13228" s="265"/>
    </row>
    <row r="13229" spans="1:5">
      <c r="A13229" s="283">
        <v>33458</v>
      </c>
      <c r="B13229" s="176">
        <v>1529.5</v>
      </c>
      <c r="C13229" s="176">
        <v>38.9</v>
      </c>
      <c r="D13229" s="282">
        <v>134</v>
      </c>
      <c r="E13229" s="265"/>
    </row>
    <row r="13230" spans="1:5">
      <c r="A13230" s="283">
        <v>33459</v>
      </c>
      <c r="B13230" s="176">
        <v>41</v>
      </c>
      <c r="C13230" s="176">
        <v>28.3</v>
      </c>
      <c r="D13230" s="282">
        <v>87</v>
      </c>
      <c r="E13230" s="265"/>
    </row>
    <row r="13231" spans="1:5">
      <c r="A13231" s="283">
        <v>33460</v>
      </c>
      <c r="B13231" s="176">
        <v>6269.4</v>
      </c>
      <c r="C13231" s="176">
        <v>34.799999999999997</v>
      </c>
      <c r="D13231" s="282">
        <v>123</v>
      </c>
      <c r="E13231" s="265"/>
    </row>
    <row r="13232" spans="1:5">
      <c r="A13232" s="283">
        <v>33461</v>
      </c>
      <c r="B13232" s="176">
        <v>5125.5</v>
      </c>
      <c r="C13232" s="176">
        <v>34</v>
      </c>
      <c r="D13232" s="282">
        <v>131</v>
      </c>
      <c r="E13232" s="265"/>
    </row>
    <row r="13233" spans="1:5">
      <c r="A13233" s="283">
        <v>33462</v>
      </c>
      <c r="B13233" s="176">
        <v>3932.9</v>
      </c>
      <c r="C13233" s="176">
        <v>40.299999999999997</v>
      </c>
      <c r="D13233" s="282">
        <v>131</v>
      </c>
      <c r="E13233" s="265"/>
    </row>
    <row r="13234" spans="1:5">
      <c r="A13234" s="283">
        <v>33463</v>
      </c>
      <c r="B13234" s="176">
        <v>4980.8999999999996</v>
      </c>
      <c r="C13234" s="176">
        <v>34.700000000000003</v>
      </c>
      <c r="D13234" s="282">
        <v>124</v>
      </c>
      <c r="E13234" s="265"/>
    </row>
    <row r="13235" spans="1:5">
      <c r="A13235" s="283">
        <v>33464</v>
      </c>
      <c r="B13235" s="176">
        <v>0</v>
      </c>
      <c r="C13235" s="176">
        <v>0</v>
      </c>
      <c r="D13235" s="282">
        <v>87</v>
      </c>
      <c r="E13235" s="265"/>
    </row>
    <row r="13236" spans="1:5">
      <c r="A13236" s="283">
        <v>33465</v>
      </c>
      <c r="B13236" s="176">
        <v>0</v>
      </c>
      <c r="C13236" s="176">
        <v>0</v>
      </c>
      <c r="D13236" s="282">
        <v>87</v>
      </c>
      <c r="E13236" s="265"/>
    </row>
    <row r="13237" spans="1:5">
      <c r="A13237" s="283">
        <v>33466</v>
      </c>
      <c r="B13237" s="176">
        <v>0</v>
      </c>
      <c r="C13237" s="176">
        <v>0</v>
      </c>
      <c r="D13237" s="282">
        <v>87</v>
      </c>
      <c r="E13237" s="265"/>
    </row>
    <row r="13238" spans="1:5">
      <c r="A13238" s="283">
        <v>33467</v>
      </c>
      <c r="B13238" s="176">
        <v>2624</v>
      </c>
      <c r="C13238" s="176">
        <v>48</v>
      </c>
      <c r="D13238" s="282">
        <v>118</v>
      </c>
      <c r="E13238" s="265"/>
    </row>
    <row r="13239" spans="1:5">
      <c r="A13239" s="283">
        <v>33468</v>
      </c>
      <c r="B13239" s="176">
        <v>0</v>
      </c>
      <c r="C13239" s="176">
        <v>0</v>
      </c>
      <c r="D13239" s="282">
        <v>87</v>
      </c>
      <c r="E13239" s="265"/>
    </row>
    <row r="13240" spans="1:5">
      <c r="A13240" s="283">
        <v>33469</v>
      </c>
      <c r="B13240" s="176">
        <v>1403.1</v>
      </c>
      <c r="C13240" s="176">
        <v>52.9</v>
      </c>
      <c r="D13240" s="282">
        <v>96</v>
      </c>
      <c r="E13240" s="265"/>
    </row>
    <row r="13241" spans="1:5">
      <c r="A13241" s="283">
        <v>33470</v>
      </c>
      <c r="B13241" s="176">
        <v>30.6</v>
      </c>
      <c r="C13241" s="176">
        <v>38.5</v>
      </c>
      <c r="D13241" s="282">
        <v>101</v>
      </c>
      <c r="E13241" s="265"/>
    </row>
    <row r="13242" spans="1:5">
      <c r="A13242" s="283">
        <v>33471</v>
      </c>
      <c r="B13242" s="176">
        <v>19.100000000000001</v>
      </c>
      <c r="C13242" s="176">
        <v>40.5</v>
      </c>
      <c r="D13242" s="282">
        <v>108</v>
      </c>
      <c r="E13242" s="265"/>
    </row>
    <row r="13243" spans="1:5">
      <c r="A13243" s="283">
        <v>33472</v>
      </c>
      <c r="B13243" s="176">
        <v>1713.1</v>
      </c>
      <c r="C13243" s="176">
        <v>56.5</v>
      </c>
      <c r="D13243" s="282">
        <v>101</v>
      </c>
      <c r="E13243" s="265"/>
    </row>
    <row r="13244" spans="1:5">
      <c r="A13244" s="283">
        <v>33473</v>
      </c>
      <c r="B13244" s="176">
        <v>789.9</v>
      </c>
      <c r="C13244" s="176">
        <v>33.4</v>
      </c>
      <c r="D13244" s="282">
        <v>87</v>
      </c>
      <c r="E13244" s="265"/>
    </row>
    <row r="13245" spans="1:5">
      <c r="A13245" s="283">
        <v>33474</v>
      </c>
      <c r="B13245" s="176">
        <v>7142.4</v>
      </c>
      <c r="C13245" s="176">
        <v>34.200000000000003</v>
      </c>
      <c r="D13245" s="282">
        <v>87</v>
      </c>
      <c r="E13245" s="265"/>
    </row>
    <row r="13246" spans="1:5">
      <c r="A13246" s="283">
        <v>33475</v>
      </c>
      <c r="B13246" s="176">
        <v>0</v>
      </c>
      <c r="C13246" s="176">
        <v>0</v>
      </c>
      <c r="D13246" s="282">
        <v>87</v>
      </c>
      <c r="E13246" s="265"/>
    </row>
    <row r="13247" spans="1:5">
      <c r="A13247" s="283">
        <v>33476</v>
      </c>
      <c r="B13247" s="176">
        <v>195.7</v>
      </c>
      <c r="C13247" s="176">
        <v>30.3</v>
      </c>
      <c r="D13247" s="282">
        <v>87</v>
      </c>
      <c r="E13247" s="265"/>
    </row>
    <row r="13248" spans="1:5">
      <c r="A13248" s="283">
        <v>33477</v>
      </c>
      <c r="B13248" s="176">
        <v>2053</v>
      </c>
      <c r="C13248" s="176">
        <v>65.099999999999994</v>
      </c>
      <c r="D13248" s="282">
        <v>110</v>
      </c>
      <c r="E13248" s="265"/>
    </row>
    <row r="13249" spans="1:5">
      <c r="A13249" s="283">
        <v>33478</v>
      </c>
      <c r="B13249" s="176">
        <v>250.9</v>
      </c>
      <c r="C13249" s="176">
        <v>45.4</v>
      </c>
      <c r="D13249" s="282">
        <v>101</v>
      </c>
      <c r="E13249" s="265"/>
    </row>
    <row r="13250" spans="1:5">
      <c r="A13250" s="283">
        <v>33480</v>
      </c>
      <c r="B13250" s="176">
        <v>2088.1</v>
      </c>
      <c r="C13250" s="176">
        <v>66.099999999999994</v>
      </c>
      <c r="D13250" s="282">
        <v>137</v>
      </c>
      <c r="E13250" s="265"/>
    </row>
    <row r="13251" spans="1:5">
      <c r="A13251" s="283">
        <v>33481</v>
      </c>
      <c r="B13251" s="176">
        <v>0</v>
      </c>
      <c r="C13251" s="176">
        <v>0</v>
      </c>
      <c r="D13251" s="282">
        <v>87</v>
      </c>
      <c r="E13251" s="265"/>
    </row>
    <row r="13252" spans="1:5">
      <c r="A13252" s="283">
        <v>33482</v>
      </c>
      <c r="B13252" s="176">
        <v>2449.6</v>
      </c>
      <c r="C13252" s="176">
        <v>39.9</v>
      </c>
      <c r="D13252" s="282">
        <v>87</v>
      </c>
      <c r="E13252" s="265"/>
    </row>
    <row r="13253" spans="1:5">
      <c r="A13253" s="283">
        <v>33483</v>
      </c>
      <c r="B13253" s="176">
        <v>3505</v>
      </c>
      <c r="C13253" s="176">
        <v>53.2</v>
      </c>
      <c r="D13253" s="282">
        <v>181</v>
      </c>
      <c r="E13253" s="265"/>
    </row>
    <row r="13254" spans="1:5">
      <c r="A13254" s="283">
        <v>33484</v>
      </c>
      <c r="B13254" s="176">
        <v>3733.7</v>
      </c>
      <c r="C13254" s="176">
        <v>70.2</v>
      </c>
      <c r="D13254" s="282">
        <v>129</v>
      </c>
      <c r="E13254" s="265"/>
    </row>
    <row r="13255" spans="1:5">
      <c r="A13255" s="283">
        <v>33486</v>
      </c>
      <c r="B13255" s="176">
        <v>3907.7</v>
      </c>
      <c r="C13255" s="176">
        <v>42</v>
      </c>
      <c r="D13255" s="282">
        <v>117</v>
      </c>
      <c r="E13255" s="265"/>
    </row>
    <row r="13256" spans="1:5">
      <c r="A13256" s="283">
        <v>33487</v>
      </c>
      <c r="B13256" s="176">
        <v>2261.4</v>
      </c>
      <c r="C13256" s="176">
        <v>55.6</v>
      </c>
      <c r="D13256" s="282">
        <v>152</v>
      </c>
      <c r="E13256" s="265"/>
    </row>
    <row r="13257" spans="1:5">
      <c r="A13257" s="283">
        <v>33488</v>
      </c>
      <c r="B13257" s="176">
        <v>1934</v>
      </c>
      <c r="C13257" s="176">
        <v>52.7</v>
      </c>
      <c r="D13257" s="282">
        <v>87</v>
      </c>
      <c r="E13257" s="265"/>
    </row>
    <row r="13258" spans="1:5">
      <c r="A13258" s="283">
        <v>33493</v>
      </c>
      <c r="B13258" s="176">
        <v>554.5</v>
      </c>
      <c r="C13258" s="176">
        <v>35.299999999999997</v>
      </c>
      <c r="D13258" s="282">
        <v>87</v>
      </c>
      <c r="E13258" s="265"/>
    </row>
    <row r="13259" spans="1:5">
      <c r="A13259" s="283">
        <v>33496</v>
      </c>
      <c r="B13259" s="176">
        <v>2269.1999999999998</v>
      </c>
      <c r="C13259" s="176">
        <v>54.7</v>
      </c>
      <c r="D13259" s="282">
        <v>121</v>
      </c>
      <c r="E13259" s="265"/>
    </row>
    <row r="13260" spans="1:5">
      <c r="A13260" s="283">
        <v>33497</v>
      </c>
      <c r="B13260" s="176">
        <v>1078.3</v>
      </c>
      <c r="C13260" s="176">
        <v>21.5</v>
      </c>
      <c r="D13260" s="282">
        <v>87</v>
      </c>
      <c r="E13260" s="265"/>
    </row>
    <row r="13261" spans="1:5">
      <c r="A13261" s="283">
        <v>33498</v>
      </c>
      <c r="B13261" s="176">
        <v>1744.5</v>
      </c>
      <c r="C13261" s="176">
        <v>45.2</v>
      </c>
      <c r="D13261" s="282">
        <v>102</v>
      </c>
      <c r="E13261" s="265"/>
    </row>
    <row r="13262" spans="1:5">
      <c r="A13262" s="283">
        <v>33499</v>
      </c>
      <c r="B13262" s="176">
        <v>0</v>
      </c>
      <c r="C13262" s="176">
        <v>0</v>
      </c>
      <c r="D13262" s="282">
        <v>87</v>
      </c>
      <c r="E13262" s="265"/>
    </row>
    <row r="13263" spans="1:5">
      <c r="A13263" s="283">
        <v>33503</v>
      </c>
      <c r="B13263" s="176">
        <v>142.9</v>
      </c>
      <c r="C13263" s="176">
        <v>34.799999999999997</v>
      </c>
      <c r="D13263" s="282">
        <v>87</v>
      </c>
      <c r="E13263" s="265"/>
    </row>
    <row r="13264" spans="1:5">
      <c r="A13264" s="283">
        <v>33508</v>
      </c>
      <c r="B13264" s="176">
        <v>0</v>
      </c>
      <c r="C13264" s="176">
        <v>0</v>
      </c>
      <c r="D13264" s="282">
        <v>87</v>
      </c>
      <c r="E13264" s="265"/>
    </row>
    <row r="13265" spans="1:5">
      <c r="A13265" s="283">
        <v>33509</v>
      </c>
      <c r="B13265" s="176">
        <v>0</v>
      </c>
      <c r="C13265" s="176">
        <v>0</v>
      </c>
      <c r="D13265" s="282">
        <v>87</v>
      </c>
      <c r="E13265" s="265"/>
    </row>
    <row r="13266" spans="1:5">
      <c r="A13266" s="283">
        <v>33510</v>
      </c>
      <c r="B13266" s="176">
        <v>3509.2</v>
      </c>
      <c r="C13266" s="176">
        <v>36.4</v>
      </c>
      <c r="D13266" s="282">
        <v>108</v>
      </c>
      <c r="E13266" s="265"/>
    </row>
    <row r="13267" spans="1:5">
      <c r="A13267" s="283">
        <v>33511</v>
      </c>
      <c r="B13267" s="176">
        <v>3394.6</v>
      </c>
      <c r="C13267" s="176">
        <v>34.9</v>
      </c>
      <c r="D13267" s="282">
        <v>169</v>
      </c>
      <c r="E13267" s="265"/>
    </row>
    <row r="13268" spans="1:5">
      <c r="A13268" s="283">
        <v>33513</v>
      </c>
      <c r="B13268" s="176">
        <v>120.4</v>
      </c>
      <c r="C13268" s="176">
        <v>44.3</v>
      </c>
      <c r="D13268" s="282">
        <v>93</v>
      </c>
      <c r="E13268" s="265"/>
    </row>
    <row r="13269" spans="1:5">
      <c r="A13269" s="283">
        <v>33514</v>
      </c>
      <c r="B13269" s="176">
        <v>43.2</v>
      </c>
      <c r="C13269" s="176">
        <v>36.6</v>
      </c>
      <c r="D13269" s="282">
        <v>87</v>
      </c>
      <c r="E13269" s="265"/>
    </row>
    <row r="13270" spans="1:5">
      <c r="A13270" s="283">
        <v>33521</v>
      </c>
      <c r="B13270" s="176">
        <v>47.5</v>
      </c>
      <c r="C13270" s="176">
        <v>45.8</v>
      </c>
      <c r="D13270" s="282">
        <v>87</v>
      </c>
      <c r="E13270" s="265"/>
    </row>
    <row r="13271" spans="1:5">
      <c r="A13271" s="283">
        <v>33523</v>
      </c>
      <c r="B13271" s="176">
        <v>126.5</v>
      </c>
      <c r="C13271" s="176">
        <v>38.9</v>
      </c>
      <c r="D13271" s="282">
        <v>87</v>
      </c>
      <c r="E13271" s="265"/>
    </row>
    <row r="13272" spans="1:5">
      <c r="A13272" s="283">
        <v>33524</v>
      </c>
      <c r="B13272" s="176">
        <v>283</v>
      </c>
      <c r="C13272" s="176">
        <v>58.2</v>
      </c>
      <c r="D13272" s="282">
        <v>87</v>
      </c>
      <c r="E13272" s="265"/>
    </row>
    <row r="13273" spans="1:5">
      <c r="A13273" s="283">
        <v>33525</v>
      </c>
      <c r="B13273" s="176">
        <v>200.7</v>
      </c>
      <c r="C13273" s="176">
        <v>44.3</v>
      </c>
      <c r="D13273" s="282">
        <v>129</v>
      </c>
      <c r="E13273" s="265"/>
    </row>
    <row r="13274" spans="1:5">
      <c r="A13274" s="283">
        <v>33526</v>
      </c>
      <c r="B13274" s="176">
        <v>539.6</v>
      </c>
      <c r="C13274" s="176">
        <v>28.1</v>
      </c>
      <c r="D13274" s="282">
        <v>87</v>
      </c>
      <c r="E13274" s="265"/>
    </row>
    <row r="13275" spans="1:5">
      <c r="A13275" s="283">
        <v>33527</v>
      </c>
      <c r="B13275" s="176">
        <v>526.5</v>
      </c>
      <c r="C13275" s="176">
        <v>33.9</v>
      </c>
      <c r="D13275" s="282">
        <v>95</v>
      </c>
      <c r="E13275" s="265"/>
    </row>
    <row r="13276" spans="1:5">
      <c r="A13276" s="283">
        <v>33530</v>
      </c>
      <c r="B13276" s="176">
        <v>0</v>
      </c>
      <c r="C13276" s="176">
        <v>0</v>
      </c>
      <c r="D13276" s="282">
        <v>87</v>
      </c>
      <c r="E13276" s="265"/>
    </row>
    <row r="13277" spans="1:5">
      <c r="A13277" s="283">
        <v>33534</v>
      </c>
      <c r="B13277" s="176">
        <v>1055.5999999999999</v>
      </c>
      <c r="C13277" s="176">
        <v>30.7</v>
      </c>
      <c r="D13277" s="282">
        <v>95</v>
      </c>
      <c r="E13277" s="265"/>
    </row>
    <row r="13278" spans="1:5">
      <c r="A13278" s="283">
        <v>33537</v>
      </c>
      <c r="B13278" s="176">
        <v>31.5</v>
      </c>
      <c r="C13278" s="176">
        <v>32</v>
      </c>
      <c r="D13278" s="282">
        <v>87</v>
      </c>
      <c r="E13278" s="265"/>
    </row>
    <row r="13279" spans="1:5">
      <c r="A13279" s="283">
        <v>33538</v>
      </c>
      <c r="B13279" s="176">
        <v>97.9</v>
      </c>
      <c r="C13279" s="176">
        <v>49.8</v>
      </c>
      <c r="D13279" s="282">
        <v>87</v>
      </c>
      <c r="E13279" s="265"/>
    </row>
    <row r="13280" spans="1:5">
      <c r="A13280" s="283">
        <v>33539</v>
      </c>
      <c r="B13280" s="176">
        <v>196.1</v>
      </c>
      <c r="C13280" s="176">
        <v>55.6</v>
      </c>
      <c r="D13280" s="282">
        <v>87</v>
      </c>
      <c r="E13280" s="265"/>
    </row>
    <row r="13281" spans="1:5">
      <c r="A13281" s="283">
        <v>33540</v>
      </c>
      <c r="B13281" s="176">
        <v>228</v>
      </c>
      <c r="C13281" s="176">
        <v>47.7</v>
      </c>
      <c r="D13281" s="282">
        <v>95</v>
      </c>
      <c r="E13281" s="265"/>
    </row>
    <row r="13282" spans="1:5">
      <c r="A13282" s="283">
        <v>33541</v>
      </c>
      <c r="B13282" s="176">
        <v>874.4</v>
      </c>
      <c r="C13282" s="176">
        <v>58.6</v>
      </c>
      <c r="D13282" s="282">
        <v>94</v>
      </c>
      <c r="E13282" s="265"/>
    </row>
    <row r="13283" spans="1:5">
      <c r="A13283" s="283">
        <v>33542</v>
      </c>
      <c r="B13283" s="176">
        <v>2028.7</v>
      </c>
      <c r="C13283" s="176">
        <v>55</v>
      </c>
      <c r="D13283" s="282">
        <v>95</v>
      </c>
      <c r="E13283" s="265"/>
    </row>
    <row r="13284" spans="1:5">
      <c r="A13284" s="283">
        <v>33543</v>
      </c>
      <c r="B13284" s="176">
        <v>847.5</v>
      </c>
      <c r="C13284" s="176">
        <v>37.4</v>
      </c>
      <c r="D13284" s="282">
        <v>96</v>
      </c>
      <c r="E13284" s="265"/>
    </row>
    <row r="13285" spans="1:5">
      <c r="A13285" s="283">
        <v>33544</v>
      </c>
      <c r="B13285" s="176">
        <v>722</v>
      </c>
      <c r="C13285" s="176">
        <v>36.299999999999997</v>
      </c>
      <c r="D13285" s="282">
        <v>103</v>
      </c>
      <c r="E13285" s="265"/>
    </row>
    <row r="13286" spans="1:5">
      <c r="A13286" s="283">
        <v>33545</v>
      </c>
      <c r="B13286" s="176">
        <v>451.6</v>
      </c>
      <c r="C13286" s="176">
        <v>32</v>
      </c>
      <c r="D13286" s="282">
        <v>107</v>
      </c>
      <c r="E13286" s="265"/>
    </row>
    <row r="13287" spans="1:5">
      <c r="A13287" s="283">
        <v>33547</v>
      </c>
      <c r="B13287" s="176">
        <v>135.5</v>
      </c>
      <c r="C13287" s="176">
        <v>35.200000000000003</v>
      </c>
      <c r="D13287" s="282">
        <v>96</v>
      </c>
      <c r="E13287" s="265"/>
    </row>
    <row r="13288" spans="1:5">
      <c r="A13288" s="283">
        <v>33548</v>
      </c>
      <c r="B13288" s="176">
        <v>846.2</v>
      </c>
      <c r="C13288" s="176">
        <v>45.9</v>
      </c>
      <c r="D13288" s="282">
        <v>112</v>
      </c>
      <c r="E13288" s="265"/>
    </row>
    <row r="13289" spans="1:5">
      <c r="A13289" s="283">
        <v>33549</v>
      </c>
      <c r="B13289" s="176">
        <v>1379.3</v>
      </c>
      <c r="C13289" s="176">
        <v>42.6</v>
      </c>
      <c r="D13289" s="282">
        <v>138</v>
      </c>
      <c r="E13289" s="265"/>
    </row>
    <row r="13290" spans="1:5">
      <c r="A13290" s="283">
        <v>33550</v>
      </c>
      <c r="B13290" s="176">
        <v>679.2</v>
      </c>
      <c r="C13290" s="176">
        <v>32.200000000000003</v>
      </c>
      <c r="D13290" s="282">
        <v>87</v>
      </c>
      <c r="E13290" s="265"/>
    </row>
    <row r="13291" spans="1:5">
      <c r="A13291" s="283">
        <v>33556</v>
      </c>
      <c r="B13291" s="176">
        <v>536.9</v>
      </c>
      <c r="C13291" s="176">
        <v>41.3</v>
      </c>
      <c r="D13291" s="282">
        <v>129</v>
      </c>
      <c r="E13291" s="265"/>
    </row>
    <row r="13292" spans="1:5">
      <c r="A13292" s="283">
        <v>33558</v>
      </c>
      <c r="B13292" s="176">
        <v>1019.7</v>
      </c>
      <c r="C13292" s="176">
        <v>40.1</v>
      </c>
      <c r="D13292" s="282">
        <v>116</v>
      </c>
      <c r="E13292" s="265"/>
    </row>
    <row r="13293" spans="1:5">
      <c r="A13293" s="283">
        <v>33559</v>
      </c>
      <c r="B13293" s="176">
        <v>1134</v>
      </c>
      <c r="C13293" s="176">
        <v>34</v>
      </c>
      <c r="D13293" s="282">
        <v>93</v>
      </c>
      <c r="E13293" s="265"/>
    </row>
    <row r="13294" spans="1:5">
      <c r="A13294" s="283">
        <v>33563</v>
      </c>
      <c r="B13294" s="176">
        <v>1671.6</v>
      </c>
      <c r="C13294" s="176">
        <v>32.799999999999997</v>
      </c>
      <c r="D13294" s="282">
        <v>94</v>
      </c>
      <c r="E13294" s="265"/>
    </row>
    <row r="13295" spans="1:5">
      <c r="A13295" s="283">
        <v>33564</v>
      </c>
      <c r="B13295" s="176">
        <v>0</v>
      </c>
      <c r="C13295" s="176">
        <v>0</v>
      </c>
      <c r="D13295" s="282">
        <v>87</v>
      </c>
      <c r="E13295" s="265"/>
    </row>
    <row r="13296" spans="1:5">
      <c r="A13296" s="283">
        <v>33565</v>
      </c>
      <c r="B13296" s="176">
        <v>219</v>
      </c>
      <c r="C13296" s="176">
        <v>42.9</v>
      </c>
      <c r="D13296" s="282">
        <v>94</v>
      </c>
      <c r="E13296" s="265"/>
    </row>
    <row r="13297" spans="1:5">
      <c r="A13297" s="283">
        <v>33566</v>
      </c>
      <c r="B13297" s="176">
        <v>755.8</v>
      </c>
      <c r="C13297" s="176">
        <v>35.6</v>
      </c>
      <c r="D13297" s="282">
        <v>101</v>
      </c>
      <c r="E13297" s="265"/>
    </row>
    <row r="13298" spans="1:5">
      <c r="A13298" s="283">
        <v>33567</v>
      </c>
      <c r="B13298" s="176">
        <v>311.8</v>
      </c>
      <c r="C13298" s="176">
        <v>33.299999999999997</v>
      </c>
      <c r="D13298" s="282">
        <v>96</v>
      </c>
      <c r="E13298" s="265"/>
    </row>
    <row r="13299" spans="1:5">
      <c r="A13299" s="283">
        <v>33568</v>
      </c>
      <c r="B13299" s="176">
        <v>851</v>
      </c>
      <c r="C13299" s="176">
        <v>37.799999999999997</v>
      </c>
      <c r="D13299" s="282">
        <v>87</v>
      </c>
      <c r="E13299" s="265"/>
    </row>
    <row r="13300" spans="1:5">
      <c r="A13300" s="283">
        <v>33569</v>
      </c>
      <c r="B13300" s="176">
        <v>1830.6</v>
      </c>
      <c r="C13300" s="176">
        <v>37.4</v>
      </c>
      <c r="D13300" s="282">
        <v>135</v>
      </c>
      <c r="E13300" s="265"/>
    </row>
    <row r="13301" spans="1:5">
      <c r="A13301" s="283">
        <v>33570</v>
      </c>
      <c r="B13301" s="176">
        <v>515.9</v>
      </c>
      <c r="C13301" s="176">
        <v>34.9</v>
      </c>
      <c r="D13301" s="282">
        <v>87</v>
      </c>
      <c r="E13301" s="265"/>
    </row>
    <row r="13302" spans="1:5">
      <c r="A13302" s="283">
        <v>33571</v>
      </c>
      <c r="B13302" s="176">
        <v>0</v>
      </c>
      <c r="C13302" s="176">
        <v>0</v>
      </c>
      <c r="D13302" s="282">
        <v>87</v>
      </c>
      <c r="E13302" s="265"/>
    </row>
    <row r="13303" spans="1:5">
      <c r="A13303" s="283">
        <v>33572</v>
      </c>
      <c r="B13303" s="176">
        <v>987.8</v>
      </c>
      <c r="C13303" s="176">
        <v>43.6</v>
      </c>
      <c r="D13303" s="282">
        <v>120</v>
      </c>
      <c r="E13303" s="265"/>
    </row>
    <row r="13304" spans="1:5">
      <c r="A13304" s="283">
        <v>33573</v>
      </c>
      <c r="B13304" s="176">
        <v>1301.5999999999999</v>
      </c>
      <c r="C13304" s="176">
        <v>74.3</v>
      </c>
      <c r="D13304" s="282">
        <v>119</v>
      </c>
      <c r="E13304" s="265"/>
    </row>
    <row r="13305" spans="1:5">
      <c r="A13305" s="283">
        <v>33574</v>
      </c>
      <c r="B13305" s="176">
        <v>291.2</v>
      </c>
      <c r="C13305" s="176">
        <v>30</v>
      </c>
      <c r="D13305" s="282">
        <v>128</v>
      </c>
      <c r="E13305" s="265"/>
    </row>
    <row r="13306" spans="1:5">
      <c r="A13306" s="283">
        <v>33575</v>
      </c>
      <c r="B13306" s="176">
        <v>85.2</v>
      </c>
      <c r="C13306" s="176">
        <v>43.9</v>
      </c>
      <c r="D13306" s="282">
        <v>87</v>
      </c>
      <c r="E13306" s="265"/>
    </row>
    <row r="13307" spans="1:5">
      <c r="A13307" s="283">
        <v>33576</v>
      </c>
      <c r="B13307" s="176">
        <v>396.9</v>
      </c>
      <c r="C13307" s="176">
        <v>55.2</v>
      </c>
      <c r="D13307" s="282">
        <v>152</v>
      </c>
      <c r="E13307" s="265"/>
    </row>
    <row r="13308" spans="1:5">
      <c r="A13308" s="283">
        <v>33578</v>
      </c>
      <c r="B13308" s="176">
        <v>1486.4</v>
      </c>
      <c r="C13308" s="176">
        <v>32.799999999999997</v>
      </c>
      <c r="D13308" s="282">
        <v>119</v>
      </c>
      <c r="E13308" s="265"/>
    </row>
    <row r="13309" spans="1:5">
      <c r="A13309" s="283">
        <v>33579</v>
      </c>
      <c r="B13309" s="176">
        <v>954.9</v>
      </c>
      <c r="C13309" s="176">
        <v>32</v>
      </c>
      <c r="D13309" s="282">
        <v>101</v>
      </c>
      <c r="E13309" s="265"/>
    </row>
    <row r="13310" spans="1:5">
      <c r="A13310" s="283">
        <v>33583</v>
      </c>
      <c r="B13310" s="176">
        <v>0</v>
      </c>
      <c r="C13310" s="176">
        <v>0</v>
      </c>
      <c r="D13310" s="282">
        <v>87</v>
      </c>
      <c r="E13310" s="265"/>
    </row>
    <row r="13311" spans="1:5">
      <c r="A13311" s="283">
        <v>33584</v>
      </c>
      <c r="B13311" s="176">
        <v>1237.3</v>
      </c>
      <c r="C13311" s="176">
        <v>36.700000000000003</v>
      </c>
      <c r="D13311" s="282">
        <v>125</v>
      </c>
      <c r="E13311" s="265"/>
    </row>
    <row r="13312" spans="1:5">
      <c r="A13312" s="283">
        <v>33585</v>
      </c>
      <c r="B13312" s="176">
        <v>328.5</v>
      </c>
      <c r="C13312" s="176">
        <v>39.299999999999997</v>
      </c>
      <c r="D13312" s="282">
        <v>87</v>
      </c>
      <c r="E13312" s="265"/>
    </row>
    <row r="13313" spans="1:5">
      <c r="A13313" s="283">
        <v>33586</v>
      </c>
      <c r="B13313" s="176">
        <v>193.8</v>
      </c>
      <c r="C13313" s="176">
        <v>56.9</v>
      </c>
      <c r="D13313" s="282">
        <v>87</v>
      </c>
      <c r="E13313" s="265"/>
    </row>
    <row r="13314" spans="1:5">
      <c r="A13314" s="283">
        <v>33587</v>
      </c>
      <c r="B13314" s="176">
        <v>341.4</v>
      </c>
      <c r="C13314" s="176">
        <v>30.7</v>
      </c>
      <c r="D13314" s="282">
        <v>87</v>
      </c>
      <c r="E13314" s="265"/>
    </row>
    <row r="13315" spans="1:5">
      <c r="A13315" s="283">
        <v>33592</v>
      </c>
      <c r="B13315" s="176">
        <v>198.2</v>
      </c>
      <c r="C13315" s="176">
        <v>40.4</v>
      </c>
      <c r="D13315" s="282">
        <v>94</v>
      </c>
      <c r="E13315" s="265"/>
    </row>
    <row r="13316" spans="1:5">
      <c r="A13316" s="283">
        <v>33593</v>
      </c>
      <c r="B13316" s="176">
        <v>0</v>
      </c>
      <c r="C13316" s="176">
        <v>0</v>
      </c>
      <c r="D13316" s="282">
        <v>87</v>
      </c>
      <c r="E13316" s="265"/>
    </row>
    <row r="13317" spans="1:5">
      <c r="A13317" s="283">
        <v>33594</v>
      </c>
      <c r="B13317" s="176">
        <v>3117.6</v>
      </c>
      <c r="C13317" s="176">
        <v>38.6</v>
      </c>
      <c r="D13317" s="282">
        <v>109</v>
      </c>
      <c r="E13317" s="265"/>
    </row>
    <row r="13318" spans="1:5">
      <c r="A13318" s="283">
        <v>33595</v>
      </c>
      <c r="B13318" s="176">
        <v>1948.7</v>
      </c>
      <c r="C13318" s="176">
        <v>43.6</v>
      </c>
      <c r="D13318" s="282">
        <v>87</v>
      </c>
      <c r="E13318" s="265"/>
    </row>
    <row r="13319" spans="1:5">
      <c r="A13319" s="283">
        <v>33596</v>
      </c>
      <c r="B13319" s="176">
        <v>2393.1</v>
      </c>
      <c r="C13319" s="176">
        <v>40.5</v>
      </c>
      <c r="D13319" s="282">
        <v>109</v>
      </c>
      <c r="E13319" s="265"/>
    </row>
    <row r="13320" spans="1:5">
      <c r="A13320" s="283">
        <v>33597</v>
      </c>
      <c r="B13320" s="176">
        <v>44.3</v>
      </c>
      <c r="C13320" s="176">
        <v>43.2</v>
      </c>
      <c r="D13320" s="282">
        <v>87</v>
      </c>
      <c r="E13320" s="265"/>
    </row>
    <row r="13321" spans="1:5">
      <c r="A13321" s="283">
        <v>33598</v>
      </c>
      <c r="B13321" s="176">
        <v>95.7</v>
      </c>
      <c r="C13321" s="176">
        <v>30.6</v>
      </c>
      <c r="D13321" s="282">
        <v>95</v>
      </c>
      <c r="E13321" s="265"/>
    </row>
    <row r="13322" spans="1:5">
      <c r="A13322" s="283">
        <v>33601</v>
      </c>
      <c r="B13322" s="176">
        <v>0</v>
      </c>
      <c r="C13322" s="176">
        <v>0</v>
      </c>
      <c r="D13322" s="282">
        <v>87</v>
      </c>
      <c r="E13322" s="265"/>
    </row>
    <row r="13323" spans="1:5">
      <c r="A13323" s="283">
        <v>33602</v>
      </c>
      <c r="B13323" s="176">
        <v>4575.3999999999996</v>
      </c>
      <c r="C13323" s="176">
        <v>35</v>
      </c>
      <c r="D13323" s="282">
        <v>164</v>
      </c>
      <c r="E13323" s="265"/>
    </row>
    <row r="13324" spans="1:5">
      <c r="A13324" s="283">
        <v>33603</v>
      </c>
      <c r="B13324" s="176">
        <v>4593.1000000000004</v>
      </c>
      <c r="C13324" s="176">
        <v>36.799999999999997</v>
      </c>
      <c r="D13324" s="282">
        <v>119</v>
      </c>
      <c r="E13324" s="265"/>
    </row>
    <row r="13325" spans="1:5">
      <c r="A13325" s="283">
        <v>33604</v>
      </c>
      <c r="B13325" s="176">
        <v>4746.2</v>
      </c>
      <c r="C13325" s="176">
        <v>35.799999999999997</v>
      </c>
      <c r="D13325" s="282">
        <v>126</v>
      </c>
      <c r="E13325" s="265"/>
    </row>
    <row r="13326" spans="1:5">
      <c r="A13326" s="283">
        <v>33605</v>
      </c>
      <c r="B13326" s="176">
        <v>2111.1999999999998</v>
      </c>
      <c r="C13326" s="176">
        <v>34.9</v>
      </c>
      <c r="D13326" s="282">
        <v>87</v>
      </c>
      <c r="E13326" s="265"/>
    </row>
    <row r="13327" spans="1:5">
      <c r="A13327" s="283">
        <v>33606</v>
      </c>
      <c r="B13327" s="176">
        <v>5626.1</v>
      </c>
      <c r="C13327" s="176">
        <v>31.5</v>
      </c>
      <c r="D13327" s="282">
        <v>180</v>
      </c>
      <c r="E13327" s="265"/>
    </row>
    <row r="13328" spans="1:5">
      <c r="A13328" s="283">
        <v>33607</v>
      </c>
      <c r="B13328" s="176">
        <v>3744.9</v>
      </c>
      <c r="C13328" s="176">
        <v>35.200000000000003</v>
      </c>
      <c r="D13328" s="282">
        <v>180</v>
      </c>
      <c r="E13328" s="265"/>
    </row>
    <row r="13329" spans="1:5">
      <c r="A13329" s="283">
        <v>33608</v>
      </c>
      <c r="B13329" s="176">
        <v>458.8</v>
      </c>
      <c r="C13329" s="176">
        <v>27.4</v>
      </c>
      <c r="D13329" s="282">
        <v>87</v>
      </c>
      <c r="E13329" s="265"/>
    </row>
    <row r="13330" spans="1:5">
      <c r="A13330" s="283">
        <v>33609</v>
      </c>
      <c r="B13330" s="176">
        <v>3944.7</v>
      </c>
      <c r="C13330" s="176">
        <v>39.1</v>
      </c>
      <c r="D13330" s="282">
        <v>179</v>
      </c>
      <c r="E13330" s="265"/>
    </row>
    <row r="13331" spans="1:5">
      <c r="A13331" s="283">
        <v>33610</v>
      </c>
      <c r="B13331" s="176">
        <v>2200.6</v>
      </c>
      <c r="C13331" s="176">
        <v>32.799999999999997</v>
      </c>
      <c r="D13331" s="282">
        <v>182</v>
      </c>
      <c r="E13331" s="265"/>
    </row>
    <row r="13332" spans="1:5">
      <c r="A13332" s="283">
        <v>33611</v>
      </c>
      <c r="B13332" s="176">
        <v>4770.8</v>
      </c>
      <c r="C13332" s="176">
        <v>40.799999999999997</v>
      </c>
      <c r="D13332" s="282">
        <v>136</v>
      </c>
      <c r="E13332" s="265"/>
    </row>
    <row r="13333" spans="1:5">
      <c r="A13333" s="283">
        <v>33612</v>
      </c>
      <c r="B13333" s="176">
        <v>4709</v>
      </c>
      <c r="C13333" s="176">
        <v>32.799999999999997</v>
      </c>
      <c r="D13333" s="282">
        <v>178</v>
      </c>
      <c r="E13333" s="265"/>
    </row>
    <row r="13334" spans="1:5">
      <c r="A13334" s="283">
        <v>33613</v>
      </c>
      <c r="B13334" s="176">
        <v>5107.2</v>
      </c>
      <c r="C13334" s="176">
        <v>29.9</v>
      </c>
      <c r="D13334" s="282">
        <v>140</v>
      </c>
      <c r="E13334" s="265"/>
    </row>
    <row r="13335" spans="1:5">
      <c r="A13335" s="283">
        <v>33614</v>
      </c>
      <c r="B13335" s="176">
        <v>4732.6000000000004</v>
      </c>
      <c r="C13335" s="176">
        <v>34.700000000000003</v>
      </c>
      <c r="D13335" s="282">
        <v>183</v>
      </c>
      <c r="E13335" s="265"/>
    </row>
    <row r="13336" spans="1:5">
      <c r="A13336" s="283">
        <v>33615</v>
      </c>
      <c r="B13336" s="176">
        <v>4746.8999999999996</v>
      </c>
      <c r="C13336" s="176">
        <v>37.1</v>
      </c>
      <c r="D13336" s="282">
        <v>125</v>
      </c>
      <c r="E13336" s="265"/>
    </row>
    <row r="13337" spans="1:5">
      <c r="A13337" s="283">
        <v>33616</v>
      </c>
      <c r="B13337" s="176">
        <v>3332.1</v>
      </c>
      <c r="C13337" s="176">
        <v>33.5</v>
      </c>
      <c r="D13337" s="282">
        <v>87</v>
      </c>
      <c r="E13337" s="265"/>
    </row>
    <row r="13338" spans="1:5">
      <c r="A13338" s="283">
        <v>33617</v>
      </c>
      <c r="B13338" s="176">
        <v>4148.2</v>
      </c>
      <c r="C13338" s="176">
        <v>29.3</v>
      </c>
      <c r="D13338" s="282">
        <v>167</v>
      </c>
      <c r="E13338" s="265"/>
    </row>
    <row r="13339" spans="1:5">
      <c r="A13339" s="283">
        <v>33618</v>
      </c>
      <c r="B13339" s="176">
        <v>2731.8</v>
      </c>
      <c r="C13339" s="176">
        <v>43.3</v>
      </c>
      <c r="D13339" s="282">
        <v>147</v>
      </c>
      <c r="E13339" s="265"/>
    </row>
    <row r="13340" spans="1:5">
      <c r="A13340" s="283">
        <v>33619</v>
      </c>
      <c r="B13340" s="176">
        <v>1403.8</v>
      </c>
      <c r="C13340" s="176">
        <v>32.5</v>
      </c>
      <c r="D13340" s="282">
        <v>151</v>
      </c>
      <c r="E13340" s="265"/>
    </row>
    <row r="13341" spans="1:5">
      <c r="A13341" s="283">
        <v>33620</v>
      </c>
      <c r="B13341" s="176">
        <v>0</v>
      </c>
      <c r="C13341" s="176">
        <v>0</v>
      </c>
      <c r="D13341" s="282">
        <v>87</v>
      </c>
      <c r="E13341" s="265"/>
    </row>
    <row r="13342" spans="1:5">
      <c r="A13342" s="283">
        <v>33621</v>
      </c>
      <c r="B13342" s="176">
        <v>150.19999999999999</v>
      </c>
      <c r="C13342" s="176">
        <v>22.4</v>
      </c>
      <c r="D13342" s="282">
        <v>136</v>
      </c>
      <c r="E13342" s="265"/>
    </row>
    <row r="13343" spans="1:5">
      <c r="A13343" s="283">
        <v>33622</v>
      </c>
      <c r="B13343" s="176">
        <v>3861.3</v>
      </c>
      <c r="C13343" s="176">
        <v>38.700000000000003</v>
      </c>
      <c r="D13343" s="282">
        <v>87</v>
      </c>
      <c r="E13343" s="265"/>
    </row>
    <row r="13344" spans="1:5">
      <c r="A13344" s="283">
        <v>33623</v>
      </c>
      <c r="B13344" s="176">
        <v>2619.6</v>
      </c>
      <c r="C13344" s="176">
        <v>37.9</v>
      </c>
      <c r="D13344" s="282">
        <v>87</v>
      </c>
      <c r="E13344" s="265"/>
    </row>
    <row r="13345" spans="1:5">
      <c r="A13345" s="283">
        <v>33624</v>
      </c>
      <c r="B13345" s="176">
        <v>3919.3</v>
      </c>
      <c r="C13345" s="176">
        <v>39.200000000000003</v>
      </c>
      <c r="D13345" s="282">
        <v>140</v>
      </c>
      <c r="E13345" s="265"/>
    </row>
    <row r="13346" spans="1:5">
      <c r="A13346" s="283">
        <v>33625</v>
      </c>
      <c r="B13346" s="176">
        <v>2591.1999999999998</v>
      </c>
      <c r="C13346" s="176">
        <v>37.200000000000003</v>
      </c>
      <c r="D13346" s="282">
        <v>128</v>
      </c>
      <c r="E13346" s="265"/>
    </row>
    <row r="13347" spans="1:5">
      <c r="A13347" s="283">
        <v>33626</v>
      </c>
      <c r="B13347" s="176">
        <v>2039.7</v>
      </c>
      <c r="C13347" s="176">
        <v>36.700000000000003</v>
      </c>
      <c r="D13347" s="282">
        <v>110</v>
      </c>
      <c r="E13347" s="265"/>
    </row>
    <row r="13348" spans="1:5">
      <c r="A13348" s="283">
        <v>33629</v>
      </c>
      <c r="B13348" s="176">
        <v>4866.1000000000004</v>
      </c>
      <c r="C13348" s="176">
        <v>41.3</v>
      </c>
      <c r="D13348" s="282">
        <v>182</v>
      </c>
      <c r="E13348" s="265"/>
    </row>
    <row r="13349" spans="1:5">
      <c r="A13349" s="283">
        <v>33630</v>
      </c>
      <c r="B13349" s="176">
        <v>0</v>
      </c>
      <c r="C13349" s="176">
        <v>0</v>
      </c>
      <c r="D13349" s="282">
        <v>87</v>
      </c>
      <c r="E13349" s="265"/>
    </row>
    <row r="13350" spans="1:5">
      <c r="A13350" s="283">
        <v>33633</v>
      </c>
      <c r="B13350" s="176">
        <v>0</v>
      </c>
      <c r="C13350" s="176">
        <v>0</v>
      </c>
      <c r="D13350" s="282">
        <v>87</v>
      </c>
      <c r="E13350" s="265"/>
    </row>
    <row r="13351" spans="1:5">
      <c r="A13351" s="283">
        <v>33634</v>
      </c>
      <c r="B13351" s="176">
        <v>2906</v>
      </c>
      <c r="C13351" s="176">
        <v>36</v>
      </c>
      <c r="D13351" s="282">
        <v>180</v>
      </c>
      <c r="E13351" s="265"/>
    </row>
    <row r="13352" spans="1:5">
      <c r="A13352" s="283">
        <v>33635</v>
      </c>
      <c r="B13352" s="176">
        <v>2169.4</v>
      </c>
      <c r="C13352" s="176">
        <v>38.1</v>
      </c>
      <c r="D13352" s="282">
        <v>102</v>
      </c>
      <c r="E13352" s="265"/>
    </row>
    <row r="13353" spans="1:5">
      <c r="A13353" s="283">
        <v>33637</v>
      </c>
      <c r="B13353" s="176">
        <v>1770</v>
      </c>
      <c r="C13353" s="176">
        <v>31</v>
      </c>
      <c r="D13353" s="282">
        <v>156</v>
      </c>
      <c r="E13353" s="265"/>
    </row>
    <row r="13354" spans="1:5">
      <c r="A13354" s="283">
        <v>33646</v>
      </c>
      <c r="B13354" s="176">
        <v>0</v>
      </c>
      <c r="C13354" s="176">
        <v>0</v>
      </c>
      <c r="D13354" s="282">
        <v>87</v>
      </c>
      <c r="E13354" s="265"/>
    </row>
    <row r="13355" spans="1:5">
      <c r="A13355" s="283">
        <v>33647</v>
      </c>
      <c r="B13355" s="176">
        <v>1653.1</v>
      </c>
      <c r="C13355" s="176">
        <v>32.700000000000003</v>
      </c>
      <c r="D13355" s="282">
        <v>122</v>
      </c>
      <c r="E13355" s="265"/>
    </row>
    <row r="13356" spans="1:5">
      <c r="A13356" s="283">
        <v>33661</v>
      </c>
      <c r="B13356" s="176">
        <v>0</v>
      </c>
      <c r="C13356" s="176">
        <v>0</v>
      </c>
      <c r="D13356" s="282">
        <v>87</v>
      </c>
      <c r="E13356" s="265"/>
    </row>
    <row r="13357" spans="1:5">
      <c r="A13357" s="283">
        <v>33662</v>
      </c>
      <c r="B13357" s="176">
        <v>0</v>
      </c>
      <c r="C13357" s="176">
        <v>0</v>
      </c>
      <c r="D13357" s="282">
        <v>87</v>
      </c>
      <c r="E13357" s="265"/>
    </row>
    <row r="13358" spans="1:5">
      <c r="A13358" s="283">
        <v>33672</v>
      </c>
      <c r="B13358" s="176">
        <v>0</v>
      </c>
      <c r="C13358" s="176">
        <v>0</v>
      </c>
      <c r="D13358" s="282">
        <v>87</v>
      </c>
      <c r="E13358" s="265"/>
    </row>
    <row r="13359" spans="1:5">
      <c r="A13359" s="283">
        <v>33673</v>
      </c>
      <c r="B13359" s="176">
        <v>0</v>
      </c>
      <c r="C13359" s="176">
        <v>0</v>
      </c>
      <c r="D13359" s="282">
        <v>87</v>
      </c>
      <c r="E13359" s="265"/>
    </row>
    <row r="13360" spans="1:5">
      <c r="A13360" s="283">
        <v>33674</v>
      </c>
      <c r="B13360" s="176">
        <v>0</v>
      </c>
      <c r="C13360" s="176">
        <v>0</v>
      </c>
      <c r="D13360" s="282">
        <v>87</v>
      </c>
      <c r="E13360" s="265"/>
    </row>
    <row r="13361" spans="1:5">
      <c r="A13361" s="283">
        <v>33675</v>
      </c>
      <c r="B13361" s="176">
        <v>0</v>
      </c>
      <c r="C13361" s="176">
        <v>0</v>
      </c>
      <c r="D13361" s="282">
        <v>87</v>
      </c>
      <c r="E13361" s="265"/>
    </row>
    <row r="13362" spans="1:5">
      <c r="A13362" s="283">
        <v>33677</v>
      </c>
      <c r="B13362" s="176">
        <v>0</v>
      </c>
      <c r="C13362" s="176">
        <v>0</v>
      </c>
      <c r="D13362" s="282">
        <v>87</v>
      </c>
      <c r="E13362" s="265"/>
    </row>
    <row r="13363" spans="1:5">
      <c r="A13363" s="283">
        <v>33679</v>
      </c>
      <c r="B13363" s="176">
        <v>0</v>
      </c>
      <c r="C13363" s="176">
        <v>0</v>
      </c>
      <c r="D13363" s="282">
        <v>87</v>
      </c>
      <c r="E13363" s="265"/>
    </row>
    <row r="13364" spans="1:5">
      <c r="A13364" s="283">
        <v>33680</v>
      </c>
      <c r="B13364" s="176">
        <v>0</v>
      </c>
      <c r="C13364" s="176">
        <v>0</v>
      </c>
      <c r="D13364" s="282">
        <v>87</v>
      </c>
      <c r="E13364" s="265"/>
    </row>
    <row r="13365" spans="1:5">
      <c r="A13365" s="283">
        <v>33681</v>
      </c>
      <c r="B13365" s="176">
        <v>0</v>
      </c>
      <c r="C13365" s="176">
        <v>0</v>
      </c>
      <c r="D13365" s="282">
        <v>87</v>
      </c>
      <c r="E13365" s="265"/>
    </row>
    <row r="13366" spans="1:5">
      <c r="A13366" s="283">
        <v>33682</v>
      </c>
      <c r="B13366" s="176">
        <v>0</v>
      </c>
      <c r="C13366" s="176">
        <v>0</v>
      </c>
      <c r="D13366" s="282">
        <v>87</v>
      </c>
      <c r="E13366" s="265"/>
    </row>
    <row r="13367" spans="1:5">
      <c r="A13367" s="283">
        <v>33684</v>
      </c>
      <c r="B13367" s="176">
        <v>0</v>
      </c>
      <c r="C13367" s="176">
        <v>0</v>
      </c>
      <c r="D13367" s="282">
        <v>87</v>
      </c>
      <c r="E13367" s="265"/>
    </row>
    <row r="13368" spans="1:5">
      <c r="A13368" s="283">
        <v>33685</v>
      </c>
      <c r="B13368" s="176">
        <v>0</v>
      </c>
      <c r="C13368" s="176">
        <v>0</v>
      </c>
      <c r="D13368" s="282">
        <v>87</v>
      </c>
      <c r="E13368" s="265"/>
    </row>
    <row r="13369" spans="1:5">
      <c r="A13369" s="283">
        <v>33686</v>
      </c>
      <c r="B13369" s="176">
        <v>0</v>
      </c>
      <c r="C13369" s="176">
        <v>0</v>
      </c>
      <c r="D13369" s="282">
        <v>87</v>
      </c>
      <c r="E13369" s="265"/>
    </row>
    <row r="13370" spans="1:5">
      <c r="A13370" s="283">
        <v>33687</v>
      </c>
      <c r="B13370" s="176">
        <v>0</v>
      </c>
      <c r="C13370" s="176">
        <v>0</v>
      </c>
      <c r="D13370" s="282">
        <v>87</v>
      </c>
      <c r="E13370" s="265"/>
    </row>
    <row r="13371" spans="1:5">
      <c r="A13371" s="283">
        <v>33688</v>
      </c>
      <c r="B13371" s="176">
        <v>0</v>
      </c>
      <c r="C13371" s="176">
        <v>0</v>
      </c>
      <c r="D13371" s="282">
        <v>87</v>
      </c>
      <c r="E13371" s="265"/>
    </row>
    <row r="13372" spans="1:5">
      <c r="A13372" s="283">
        <v>33689</v>
      </c>
      <c r="B13372" s="176">
        <v>3027.1</v>
      </c>
      <c r="C13372" s="176">
        <v>49.5</v>
      </c>
      <c r="D13372" s="282">
        <v>87</v>
      </c>
      <c r="E13372" s="265"/>
    </row>
    <row r="13373" spans="1:5">
      <c r="A13373" s="283">
        <v>33694</v>
      </c>
      <c r="B13373" s="176">
        <v>0</v>
      </c>
      <c r="C13373" s="176">
        <v>0</v>
      </c>
      <c r="D13373" s="282">
        <v>87</v>
      </c>
      <c r="E13373" s="265"/>
    </row>
    <row r="13374" spans="1:5">
      <c r="A13374" s="283">
        <v>33701</v>
      </c>
      <c r="B13374" s="176">
        <v>5432.7</v>
      </c>
      <c r="C13374" s="176">
        <v>45.8</v>
      </c>
      <c r="D13374" s="282">
        <v>169</v>
      </c>
      <c r="E13374" s="265"/>
    </row>
    <row r="13375" spans="1:5">
      <c r="A13375" s="283">
        <v>33702</v>
      </c>
      <c r="B13375" s="176">
        <v>2925.6</v>
      </c>
      <c r="C13375" s="176">
        <v>42</v>
      </c>
      <c r="D13375" s="282">
        <v>188</v>
      </c>
      <c r="E13375" s="265"/>
    </row>
    <row r="13376" spans="1:5">
      <c r="A13376" s="283">
        <v>33703</v>
      </c>
      <c r="B13376" s="176">
        <v>4633.1000000000004</v>
      </c>
      <c r="C13376" s="176">
        <v>44.2</v>
      </c>
      <c r="D13376" s="282">
        <v>136</v>
      </c>
      <c r="E13376" s="265"/>
    </row>
    <row r="13377" spans="1:5">
      <c r="A13377" s="283">
        <v>33704</v>
      </c>
      <c r="B13377" s="176">
        <v>4790</v>
      </c>
      <c r="C13377" s="176">
        <v>43</v>
      </c>
      <c r="D13377" s="282">
        <v>142</v>
      </c>
      <c r="E13377" s="265"/>
    </row>
    <row r="13378" spans="1:5">
      <c r="A13378" s="283">
        <v>33705</v>
      </c>
      <c r="B13378" s="176">
        <v>4859.3999999999996</v>
      </c>
      <c r="C13378" s="176">
        <v>40.9</v>
      </c>
      <c r="D13378" s="282">
        <v>94</v>
      </c>
      <c r="E13378" s="265"/>
    </row>
    <row r="13379" spans="1:5">
      <c r="A13379" s="283">
        <v>33706</v>
      </c>
      <c r="B13379" s="176">
        <v>4345</v>
      </c>
      <c r="C13379" s="176">
        <v>55.8</v>
      </c>
      <c r="D13379" s="282">
        <v>122</v>
      </c>
      <c r="E13379" s="265"/>
    </row>
    <row r="13380" spans="1:5">
      <c r="A13380" s="283">
        <v>33707</v>
      </c>
      <c r="B13380" s="176">
        <v>4672.8</v>
      </c>
      <c r="C13380" s="176">
        <v>52.8</v>
      </c>
      <c r="D13380" s="282">
        <v>175</v>
      </c>
      <c r="E13380" s="265"/>
    </row>
    <row r="13381" spans="1:5">
      <c r="A13381" s="283">
        <v>33708</v>
      </c>
      <c r="B13381" s="176">
        <v>3815</v>
      </c>
      <c r="C13381" s="176">
        <v>55.7</v>
      </c>
      <c r="D13381" s="282">
        <v>164</v>
      </c>
      <c r="E13381" s="265"/>
    </row>
    <row r="13382" spans="1:5">
      <c r="A13382" s="283">
        <v>33709</v>
      </c>
      <c r="B13382" s="176">
        <v>4828.2</v>
      </c>
      <c r="C13382" s="176">
        <v>48.1</v>
      </c>
      <c r="D13382" s="282">
        <v>103</v>
      </c>
      <c r="E13382" s="265"/>
    </row>
    <row r="13383" spans="1:5">
      <c r="A13383" s="283">
        <v>33710</v>
      </c>
      <c r="B13383" s="176">
        <v>4217.3999999999996</v>
      </c>
      <c r="C13383" s="176">
        <v>44.2</v>
      </c>
      <c r="D13383" s="282">
        <v>147</v>
      </c>
      <c r="E13383" s="265"/>
    </row>
    <row r="13384" spans="1:5">
      <c r="A13384" s="283">
        <v>33711</v>
      </c>
      <c r="B13384" s="176">
        <v>3890.2</v>
      </c>
      <c r="C13384" s="176">
        <v>37.5</v>
      </c>
      <c r="D13384" s="282">
        <v>121</v>
      </c>
      <c r="E13384" s="265"/>
    </row>
    <row r="13385" spans="1:5">
      <c r="A13385" s="283">
        <v>33712</v>
      </c>
      <c r="B13385" s="176">
        <v>3797.3</v>
      </c>
      <c r="C13385" s="176">
        <v>37.9</v>
      </c>
      <c r="D13385" s="282">
        <v>118</v>
      </c>
      <c r="E13385" s="265"/>
    </row>
    <row r="13386" spans="1:5">
      <c r="A13386" s="283">
        <v>33713</v>
      </c>
      <c r="B13386" s="176">
        <v>4487.5</v>
      </c>
      <c r="C13386" s="176">
        <v>40</v>
      </c>
      <c r="D13386" s="282">
        <v>130</v>
      </c>
      <c r="E13386" s="265"/>
    </row>
    <row r="13387" spans="1:5">
      <c r="A13387" s="283">
        <v>33714</v>
      </c>
      <c r="B13387" s="176">
        <v>4860.2</v>
      </c>
      <c r="C13387" s="176">
        <v>42.3</v>
      </c>
      <c r="D13387" s="282">
        <v>122</v>
      </c>
      <c r="E13387" s="265"/>
    </row>
    <row r="13388" spans="1:5">
      <c r="A13388" s="283">
        <v>33715</v>
      </c>
      <c r="B13388" s="176">
        <v>1841.2</v>
      </c>
      <c r="C13388" s="176">
        <v>61.3</v>
      </c>
      <c r="D13388" s="282">
        <v>101</v>
      </c>
      <c r="E13388" s="265"/>
    </row>
    <row r="13389" spans="1:5">
      <c r="A13389" s="283">
        <v>33716</v>
      </c>
      <c r="B13389" s="176">
        <v>2126.4</v>
      </c>
      <c r="C13389" s="176">
        <v>33.5</v>
      </c>
      <c r="D13389" s="282">
        <v>169</v>
      </c>
      <c r="E13389" s="265"/>
    </row>
    <row r="13390" spans="1:5">
      <c r="A13390" s="283">
        <v>33729</v>
      </c>
      <c r="B13390" s="176">
        <v>0</v>
      </c>
      <c r="C13390" s="176">
        <v>0</v>
      </c>
      <c r="D13390" s="282">
        <v>87</v>
      </c>
      <c r="E13390" s="265"/>
    </row>
    <row r="13391" spans="1:5">
      <c r="A13391" s="283">
        <v>33731</v>
      </c>
      <c r="B13391" s="176">
        <v>0</v>
      </c>
      <c r="C13391" s="176">
        <v>0</v>
      </c>
      <c r="D13391" s="282">
        <v>87</v>
      </c>
      <c r="E13391" s="265"/>
    </row>
    <row r="13392" spans="1:5">
      <c r="A13392" s="283">
        <v>33732</v>
      </c>
      <c r="B13392" s="176">
        <v>0</v>
      </c>
      <c r="C13392" s="176">
        <v>0</v>
      </c>
      <c r="D13392" s="282">
        <v>87</v>
      </c>
      <c r="E13392" s="265"/>
    </row>
    <row r="13393" spans="1:5">
      <c r="A13393" s="283">
        <v>33733</v>
      </c>
      <c r="B13393" s="176">
        <v>0</v>
      </c>
      <c r="C13393" s="176">
        <v>0</v>
      </c>
      <c r="D13393" s="282">
        <v>87</v>
      </c>
      <c r="E13393" s="265"/>
    </row>
    <row r="13394" spans="1:5">
      <c r="A13394" s="283">
        <v>33734</v>
      </c>
      <c r="B13394" s="176">
        <v>0</v>
      </c>
      <c r="C13394" s="176">
        <v>0</v>
      </c>
      <c r="D13394" s="282">
        <v>87</v>
      </c>
      <c r="E13394" s="265"/>
    </row>
    <row r="13395" spans="1:5">
      <c r="A13395" s="283">
        <v>33736</v>
      </c>
      <c r="B13395" s="176">
        <v>0</v>
      </c>
      <c r="C13395" s="176">
        <v>0</v>
      </c>
      <c r="D13395" s="282">
        <v>87</v>
      </c>
      <c r="E13395" s="265"/>
    </row>
    <row r="13396" spans="1:5">
      <c r="A13396" s="283">
        <v>33737</v>
      </c>
      <c r="B13396" s="176">
        <v>0</v>
      </c>
      <c r="C13396" s="176">
        <v>0</v>
      </c>
      <c r="D13396" s="282">
        <v>87</v>
      </c>
      <c r="E13396" s="265"/>
    </row>
    <row r="13397" spans="1:5">
      <c r="A13397" s="283">
        <v>33738</v>
      </c>
      <c r="B13397" s="176">
        <v>0</v>
      </c>
      <c r="C13397" s="176">
        <v>0</v>
      </c>
      <c r="D13397" s="282">
        <v>87</v>
      </c>
      <c r="E13397" s="265"/>
    </row>
    <row r="13398" spans="1:5">
      <c r="A13398" s="283">
        <v>33740</v>
      </c>
      <c r="B13398" s="176">
        <v>0</v>
      </c>
      <c r="C13398" s="176">
        <v>0</v>
      </c>
      <c r="D13398" s="282">
        <v>87</v>
      </c>
      <c r="E13398" s="265"/>
    </row>
    <row r="13399" spans="1:5">
      <c r="A13399" s="283">
        <v>33741</v>
      </c>
      <c r="B13399" s="176">
        <v>0</v>
      </c>
      <c r="C13399" s="176">
        <v>0</v>
      </c>
      <c r="D13399" s="282">
        <v>87</v>
      </c>
      <c r="E13399" s="265"/>
    </row>
    <row r="13400" spans="1:5">
      <c r="A13400" s="283">
        <v>33742</v>
      </c>
      <c r="B13400" s="176">
        <v>3552.4</v>
      </c>
      <c r="C13400" s="176">
        <v>54.9</v>
      </c>
      <c r="D13400" s="282">
        <v>87</v>
      </c>
      <c r="E13400" s="265"/>
    </row>
    <row r="13401" spans="1:5">
      <c r="A13401" s="283">
        <v>33743</v>
      </c>
      <c r="B13401" s="176">
        <v>2535</v>
      </c>
      <c r="C13401" s="176">
        <v>41.6</v>
      </c>
      <c r="D13401" s="282">
        <v>87</v>
      </c>
      <c r="E13401" s="265"/>
    </row>
    <row r="13402" spans="1:5">
      <c r="A13402" s="283">
        <v>33744</v>
      </c>
      <c r="B13402" s="176">
        <v>0</v>
      </c>
      <c r="C13402" s="176">
        <v>0</v>
      </c>
      <c r="D13402" s="282">
        <v>87</v>
      </c>
      <c r="E13402" s="265"/>
    </row>
    <row r="13403" spans="1:5">
      <c r="A13403" s="283">
        <v>33747</v>
      </c>
      <c r="B13403" s="176">
        <v>0</v>
      </c>
      <c r="C13403" s="176">
        <v>0</v>
      </c>
      <c r="D13403" s="282">
        <v>87</v>
      </c>
      <c r="E13403" s="265"/>
    </row>
    <row r="13404" spans="1:5">
      <c r="A13404" s="283">
        <v>33755</v>
      </c>
      <c r="B13404" s="176">
        <v>4899.6000000000004</v>
      </c>
      <c r="C13404" s="176">
        <v>37.5</v>
      </c>
      <c r="D13404" s="282">
        <v>126</v>
      </c>
      <c r="E13404" s="265"/>
    </row>
    <row r="13405" spans="1:5">
      <c r="A13405" s="283">
        <v>33756</v>
      </c>
      <c r="B13405" s="176">
        <v>4232.7</v>
      </c>
      <c r="C13405" s="176">
        <v>44.5</v>
      </c>
      <c r="D13405" s="282">
        <v>133</v>
      </c>
      <c r="E13405" s="265"/>
    </row>
    <row r="13406" spans="1:5">
      <c r="A13406" s="283">
        <v>33757</v>
      </c>
      <c r="B13406" s="176">
        <v>0</v>
      </c>
      <c r="C13406" s="176">
        <v>0</v>
      </c>
      <c r="D13406" s="282">
        <v>87</v>
      </c>
      <c r="E13406" s="265"/>
    </row>
    <row r="13407" spans="1:5">
      <c r="A13407" s="283">
        <v>33758</v>
      </c>
      <c r="B13407" s="176">
        <v>4122.5</v>
      </c>
      <c r="C13407" s="176">
        <v>58.7</v>
      </c>
      <c r="D13407" s="282">
        <v>96</v>
      </c>
      <c r="E13407" s="265"/>
    </row>
    <row r="13408" spans="1:5">
      <c r="A13408" s="283">
        <v>33759</v>
      </c>
      <c r="B13408" s="176">
        <v>3340.2</v>
      </c>
      <c r="C13408" s="176">
        <v>39.299999999999997</v>
      </c>
      <c r="D13408" s="282">
        <v>163</v>
      </c>
      <c r="E13408" s="265"/>
    </row>
    <row r="13409" spans="1:5">
      <c r="A13409" s="283">
        <v>33760</v>
      </c>
      <c r="B13409" s="176">
        <v>3538.7</v>
      </c>
      <c r="C13409" s="176">
        <v>35.799999999999997</v>
      </c>
      <c r="D13409" s="282">
        <v>145</v>
      </c>
      <c r="E13409" s="265"/>
    </row>
    <row r="13410" spans="1:5">
      <c r="A13410" s="283">
        <v>33761</v>
      </c>
      <c r="B13410" s="176">
        <v>3778.6</v>
      </c>
      <c r="C13410" s="176">
        <v>51.9</v>
      </c>
      <c r="D13410" s="282">
        <v>136</v>
      </c>
      <c r="E13410" s="265"/>
    </row>
    <row r="13411" spans="1:5">
      <c r="A13411" s="283">
        <v>33762</v>
      </c>
      <c r="B13411" s="176">
        <v>958.9</v>
      </c>
      <c r="C13411" s="176">
        <v>39.5</v>
      </c>
      <c r="D13411" s="282">
        <v>167</v>
      </c>
      <c r="E13411" s="265"/>
    </row>
    <row r="13412" spans="1:5">
      <c r="A13412" s="283">
        <v>33763</v>
      </c>
      <c r="B13412" s="176">
        <v>5212.6000000000004</v>
      </c>
      <c r="C13412" s="176">
        <v>57</v>
      </c>
      <c r="D13412" s="282">
        <v>132</v>
      </c>
      <c r="E13412" s="265"/>
    </row>
    <row r="13413" spans="1:5">
      <c r="A13413" s="283">
        <v>33764</v>
      </c>
      <c r="B13413" s="176">
        <v>4080.5</v>
      </c>
      <c r="C13413" s="176">
        <v>50.1</v>
      </c>
      <c r="D13413" s="282">
        <v>124</v>
      </c>
      <c r="E13413" s="265"/>
    </row>
    <row r="13414" spans="1:5">
      <c r="A13414" s="283">
        <v>33765</v>
      </c>
      <c r="B13414" s="176">
        <v>3183</v>
      </c>
      <c r="C13414" s="176">
        <v>38.9</v>
      </c>
      <c r="D13414" s="282">
        <v>137</v>
      </c>
      <c r="E13414" s="265"/>
    </row>
    <row r="13415" spans="1:5">
      <c r="A13415" s="283">
        <v>33766</v>
      </c>
      <c r="B13415" s="176">
        <v>3834.7</v>
      </c>
      <c r="C13415" s="176">
        <v>58.2</v>
      </c>
      <c r="D13415" s="282">
        <v>87</v>
      </c>
      <c r="E13415" s="265"/>
    </row>
    <row r="13416" spans="1:5">
      <c r="A13416" s="283">
        <v>33767</v>
      </c>
      <c r="B13416" s="176">
        <v>3953</v>
      </c>
      <c r="C13416" s="176">
        <v>60.4</v>
      </c>
      <c r="D13416" s="282">
        <v>95</v>
      </c>
      <c r="E13416" s="265"/>
    </row>
    <row r="13417" spans="1:5">
      <c r="A13417" s="283">
        <v>33769</v>
      </c>
      <c r="B13417" s="176">
        <v>0</v>
      </c>
      <c r="C13417" s="176">
        <v>0</v>
      </c>
      <c r="D13417" s="282">
        <v>87</v>
      </c>
      <c r="E13417" s="265"/>
    </row>
    <row r="13418" spans="1:5">
      <c r="A13418" s="283">
        <v>33770</v>
      </c>
      <c r="B13418" s="176">
        <v>4860.1000000000004</v>
      </c>
      <c r="C13418" s="176">
        <v>46.9</v>
      </c>
      <c r="D13418" s="282">
        <v>176</v>
      </c>
      <c r="E13418" s="265"/>
    </row>
    <row r="13419" spans="1:5">
      <c r="A13419" s="283">
        <v>33771</v>
      </c>
      <c r="B13419" s="176">
        <v>4250.2</v>
      </c>
      <c r="C13419" s="176">
        <v>49</v>
      </c>
      <c r="D13419" s="282">
        <v>129</v>
      </c>
      <c r="E13419" s="265"/>
    </row>
    <row r="13420" spans="1:5">
      <c r="A13420" s="283">
        <v>33772</v>
      </c>
      <c r="B13420" s="176">
        <v>4350.1000000000004</v>
      </c>
      <c r="C13420" s="176">
        <v>49.4</v>
      </c>
      <c r="D13420" s="282">
        <v>152</v>
      </c>
      <c r="E13420" s="265"/>
    </row>
    <row r="13421" spans="1:5">
      <c r="A13421" s="283">
        <v>33773</v>
      </c>
      <c r="B13421" s="176">
        <v>2957.8</v>
      </c>
      <c r="C13421" s="176">
        <v>46</v>
      </c>
      <c r="D13421" s="282">
        <v>149</v>
      </c>
      <c r="E13421" s="265"/>
    </row>
    <row r="13422" spans="1:5">
      <c r="A13422" s="283">
        <v>33774</v>
      </c>
      <c r="B13422" s="176">
        <v>4006.2</v>
      </c>
      <c r="C13422" s="176">
        <v>49.4</v>
      </c>
      <c r="D13422" s="282">
        <v>116</v>
      </c>
      <c r="E13422" s="265"/>
    </row>
    <row r="13423" spans="1:5">
      <c r="A13423" s="283">
        <v>33775</v>
      </c>
      <c r="B13423" s="176">
        <v>0</v>
      </c>
      <c r="C13423" s="176">
        <v>0</v>
      </c>
      <c r="D13423" s="282">
        <v>87</v>
      </c>
      <c r="E13423" s="265"/>
    </row>
    <row r="13424" spans="1:5">
      <c r="A13424" s="283">
        <v>33776</v>
      </c>
      <c r="B13424" s="176">
        <v>3772.7</v>
      </c>
      <c r="C13424" s="176">
        <v>49.2</v>
      </c>
      <c r="D13424" s="282">
        <v>168</v>
      </c>
      <c r="E13424" s="265"/>
    </row>
    <row r="13425" spans="1:5">
      <c r="A13425" s="283">
        <v>33777</v>
      </c>
      <c r="B13425" s="176">
        <v>3414</v>
      </c>
      <c r="C13425" s="176">
        <v>45.3</v>
      </c>
      <c r="D13425" s="282">
        <v>117</v>
      </c>
      <c r="E13425" s="265"/>
    </row>
    <row r="13426" spans="1:5">
      <c r="A13426" s="283">
        <v>33778</v>
      </c>
      <c r="B13426" s="176">
        <v>3618.8</v>
      </c>
      <c r="C13426" s="176">
        <v>49.1</v>
      </c>
      <c r="D13426" s="282">
        <v>102</v>
      </c>
      <c r="E13426" s="265"/>
    </row>
    <row r="13427" spans="1:5">
      <c r="A13427" s="283">
        <v>33779</v>
      </c>
      <c r="B13427" s="176">
        <v>0</v>
      </c>
      <c r="C13427" s="176">
        <v>0</v>
      </c>
      <c r="D13427" s="282">
        <v>87</v>
      </c>
      <c r="E13427" s="265"/>
    </row>
    <row r="13428" spans="1:5">
      <c r="A13428" s="283">
        <v>33780</v>
      </c>
      <c r="B13428" s="176">
        <v>6915.2</v>
      </c>
      <c r="C13428" s="176">
        <v>40.6</v>
      </c>
      <c r="D13428" s="282">
        <v>87</v>
      </c>
      <c r="E13428" s="265"/>
    </row>
    <row r="13429" spans="1:5">
      <c r="A13429" s="283">
        <v>33781</v>
      </c>
      <c r="B13429" s="176">
        <v>3765.3</v>
      </c>
      <c r="C13429" s="176">
        <v>40.1</v>
      </c>
      <c r="D13429" s="282">
        <v>125</v>
      </c>
      <c r="E13429" s="265"/>
    </row>
    <row r="13430" spans="1:5">
      <c r="A13430" s="283">
        <v>33782</v>
      </c>
      <c r="B13430" s="176">
        <v>3644.9</v>
      </c>
      <c r="C13430" s="176">
        <v>47</v>
      </c>
      <c r="D13430" s="282">
        <v>124</v>
      </c>
      <c r="E13430" s="265"/>
    </row>
    <row r="13431" spans="1:5">
      <c r="A13431" s="283">
        <v>33784</v>
      </c>
      <c r="B13431" s="176">
        <v>0</v>
      </c>
      <c r="C13431" s="176">
        <v>0</v>
      </c>
      <c r="D13431" s="282">
        <v>87</v>
      </c>
      <c r="E13431" s="265"/>
    </row>
    <row r="13432" spans="1:5">
      <c r="A13432" s="283">
        <v>33785</v>
      </c>
      <c r="B13432" s="176">
        <v>4681.8999999999996</v>
      </c>
      <c r="C13432" s="176">
        <v>54.6</v>
      </c>
      <c r="D13432" s="282">
        <v>94</v>
      </c>
      <c r="E13432" s="265"/>
    </row>
    <row r="13433" spans="1:5">
      <c r="A13433" s="283">
        <v>33786</v>
      </c>
      <c r="B13433" s="176">
        <v>3286.5</v>
      </c>
      <c r="C13433" s="176">
        <v>56.7</v>
      </c>
      <c r="D13433" s="282">
        <v>87</v>
      </c>
      <c r="E13433" s="265"/>
    </row>
    <row r="13434" spans="1:5">
      <c r="A13434" s="283">
        <v>33801</v>
      </c>
      <c r="B13434" s="176">
        <v>1502</v>
      </c>
      <c r="C13434" s="176">
        <v>34.700000000000003</v>
      </c>
      <c r="D13434" s="282">
        <v>173</v>
      </c>
      <c r="E13434" s="265"/>
    </row>
    <row r="13435" spans="1:5">
      <c r="A13435" s="283">
        <v>33802</v>
      </c>
      <c r="B13435" s="176">
        <v>0</v>
      </c>
      <c r="C13435" s="176">
        <v>0</v>
      </c>
      <c r="D13435" s="282">
        <v>87</v>
      </c>
      <c r="E13435" s="265"/>
    </row>
    <row r="13436" spans="1:5">
      <c r="A13436" s="283">
        <v>33803</v>
      </c>
      <c r="B13436" s="176">
        <v>2358.4</v>
      </c>
      <c r="C13436" s="176">
        <v>41.9</v>
      </c>
      <c r="D13436" s="282">
        <v>129</v>
      </c>
      <c r="E13436" s="265"/>
    </row>
    <row r="13437" spans="1:5">
      <c r="A13437" s="283">
        <v>33804</v>
      </c>
      <c r="B13437" s="176">
        <v>0</v>
      </c>
      <c r="C13437" s="176">
        <v>0</v>
      </c>
      <c r="D13437" s="282">
        <v>87</v>
      </c>
      <c r="E13437" s="265"/>
    </row>
    <row r="13438" spans="1:5">
      <c r="A13438" s="283">
        <v>33805</v>
      </c>
      <c r="B13438" s="176">
        <v>777.9</v>
      </c>
      <c r="C13438" s="176">
        <v>34.6</v>
      </c>
      <c r="D13438" s="282">
        <v>94</v>
      </c>
      <c r="E13438" s="265"/>
    </row>
    <row r="13439" spans="1:5">
      <c r="A13439" s="283">
        <v>33806</v>
      </c>
      <c r="B13439" s="176">
        <v>0</v>
      </c>
      <c r="C13439" s="176">
        <v>0</v>
      </c>
      <c r="D13439" s="282">
        <v>87</v>
      </c>
      <c r="E13439" s="265"/>
    </row>
    <row r="13440" spans="1:5">
      <c r="A13440" s="283">
        <v>33807</v>
      </c>
      <c r="B13440" s="176">
        <v>0</v>
      </c>
      <c r="C13440" s="176">
        <v>0</v>
      </c>
      <c r="D13440" s="282">
        <v>87</v>
      </c>
      <c r="E13440" s="265"/>
    </row>
    <row r="13441" spans="1:5">
      <c r="A13441" s="283">
        <v>33809</v>
      </c>
      <c r="B13441" s="176">
        <v>321.2</v>
      </c>
      <c r="C13441" s="176">
        <v>41.9</v>
      </c>
      <c r="D13441" s="282">
        <v>133</v>
      </c>
      <c r="E13441" s="265"/>
    </row>
    <row r="13442" spans="1:5">
      <c r="A13442" s="283">
        <v>33810</v>
      </c>
      <c r="B13442" s="176">
        <v>689.4</v>
      </c>
      <c r="C13442" s="176">
        <v>40.200000000000003</v>
      </c>
      <c r="D13442" s="282">
        <v>94</v>
      </c>
      <c r="E13442" s="265"/>
    </row>
    <row r="13443" spans="1:5">
      <c r="A13443" s="283">
        <v>33811</v>
      </c>
      <c r="B13443" s="176">
        <v>815.6</v>
      </c>
      <c r="C13443" s="176">
        <v>37.4</v>
      </c>
      <c r="D13443" s="282">
        <v>112</v>
      </c>
      <c r="E13443" s="265"/>
    </row>
    <row r="13444" spans="1:5">
      <c r="A13444" s="283">
        <v>33812</v>
      </c>
      <c r="B13444" s="176">
        <v>1215.5999999999999</v>
      </c>
      <c r="C13444" s="176">
        <v>36.200000000000003</v>
      </c>
      <c r="D13444" s="282">
        <v>87</v>
      </c>
      <c r="E13444" s="265"/>
    </row>
    <row r="13445" spans="1:5">
      <c r="A13445" s="283">
        <v>33813</v>
      </c>
      <c r="B13445" s="176">
        <v>1075.5999999999999</v>
      </c>
      <c r="C13445" s="176">
        <v>42.4</v>
      </c>
      <c r="D13445" s="282">
        <v>125</v>
      </c>
      <c r="E13445" s="265"/>
    </row>
    <row r="13446" spans="1:5">
      <c r="A13446" s="283">
        <v>33815</v>
      </c>
      <c r="B13446" s="176">
        <v>1230.8</v>
      </c>
      <c r="C13446" s="176">
        <v>41.3</v>
      </c>
      <c r="D13446" s="282">
        <v>166</v>
      </c>
      <c r="E13446" s="265"/>
    </row>
    <row r="13447" spans="1:5">
      <c r="A13447" s="283">
        <v>33820</v>
      </c>
      <c r="B13447" s="176">
        <v>57.5</v>
      </c>
      <c r="C13447" s="176">
        <v>39.799999999999997</v>
      </c>
      <c r="D13447" s="282">
        <v>87</v>
      </c>
      <c r="E13447" s="265"/>
    </row>
    <row r="13448" spans="1:5">
      <c r="A13448" s="283">
        <v>33823</v>
      </c>
      <c r="B13448" s="176">
        <v>704.4</v>
      </c>
      <c r="C13448" s="176">
        <v>40.799999999999997</v>
      </c>
      <c r="D13448" s="282">
        <v>124</v>
      </c>
      <c r="E13448" s="265"/>
    </row>
    <row r="13449" spans="1:5">
      <c r="A13449" s="283">
        <v>33825</v>
      </c>
      <c r="B13449" s="176">
        <v>182</v>
      </c>
      <c r="C13449" s="176">
        <v>46.5</v>
      </c>
      <c r="D13449" s="282">
        <v>138</v>
      </c>
      <c r="E13449" s="265"/>
    </row>
    <row r="13450" spans="1:5">
      <c r="A13450" s="283">
        <v>33826</v>
      </c>
      <c r="B13450" s="176">
        <v>2525.5</v>
      </c>
      <c r="C13450" s="176">
        <v>33.4</v>
      </c>
      <c r="D13450" s="282">
        <v>87</v>
      </c>
      <c r="E13450" s="265"/>
    </row>
    <row r="13451" spans="1:5">
      <c r="A13451" s="283">
        <v>33827</v>
      </c>
      <c r="B13451" s="176">
        <v>111.9</v>
      </c>
      <c r="C13451" s="176">
        <v>39.299999999999997</v>
      </c>
      <c r="D13451" s="282">
        <v>145</v>
      </c>
      <c r="E13451" s="265"/>
    </row>
    <row r="13452" spans="1:5">
      <c r="A13452" s="283">
        <v>33830</v>
      </c>
      <c r="B13452" s="176">
        <v>266.3</v>
      </c>
      <c r="C13452" s="176">
        <v>36.1</v>
      </c>
      <c r="D13452" s="282">
        <v>128</v>
      </c>
      <c r="E13452" s="265"/>
    </row>
    <row r="13453" spans="1:5">
      <c r="A13453" s="283">
        <v>33831</v>
      </c>
      <c r="B13453" s="176">
        <v>0</v>
      </c>
      <c r="C13453" s="176">
        <v>0</v>
      </c>
      <c r="D13453" s="282">
        <v>87</v>
      </c>
      <c r="E13453" s="265"/>
    </row>
    <row r="13454" spans="1:5">
      <c r="A13454" s="283">
        <v>33834</v>
      </c>
      <c r="B13454" s="176">
        <v>54.3</v>
      </c>
      <c r="C13454" s="176">
        <v>31.9</v>
      </c>
      <c r="D13454" s="282">
        <v>87</v>
      </c>
      <c r="E13454" s="265"/>
    </row>
    <row r="13455" spans="1:5">
      <c r="A13455" s="283">
        <v>33835</v>
      </c>
      <c r="B13455" s="176">
        <v>12.8</v>
      </c>
      <c r="C13455" s="176">
        <v>41.3</v>
      </c>
      <c r="D13455" s="282">
        <v>87</v>
      </c>
      <c r="E13455" s="265"/>
    </row>
    <row r="13456" spans="1:5">
      <c r="A13456" s="283">
        <v>33836</v>
      </c>
      <c r="B13456" s="176">
        <v>1763.3</v>
      </c>
      <c r="C13456" s="176">
        <v>41.9</v>
      </c>
      <c r="D13456" s="282">
        <v>87</v>
      </c>
      <c r="E13456" s="265"/>
    </row>
    <row r="13457" spans="1:5">
      <c r="A13457" s="283">
        <v>33837</v>
      </c>
      <c r="B13457" s="176">
        <v>302.7</v>
      </c>
      <c r="C13457" s="176">
        <v>39.799999999999997</v>
      </c>
      <c r="D13457" s="282">
        <v>93</v>
      </c>
      <c r="E13457" s="265"/>
    </row>
    <row r="13458" spans="1:5">
      <c r="A13458" s="283">
        <v>33838</v>
      </c>
      <c r="B13458" s="176">
        <v>538</v>
      </c>
      <c r="C13458" s="176">
        <v>39.9</v>
      </c>
      <c r="D13458" s="282">
        <v>87</v>
      </c>
      <c r="E13458" s="265"/>
    </row>
    <row r="13459" spans="1:5">
      <c r="A13459" s="283">
        <v>33839</v>
      </c>
      <c r="B13459" s="176">
        <v>1165.5999999999999</v>
      </c>
      <c r="C13459" s="176">
        <v>36.1</v>
      </c>
      <c r="D13459" s="282">
        <v>87</v>
      </c>
      <c r="E13459" s="265"/>
    </row>
    <row r="13460" spans="1:5">
      <c r="A13460" s="283">
        <v>33840</v>
      </c>
      <c r="B13460" s="176">
        <v>1479.6</v>
      </c>
      <c r="C13460" s="176">
        <v>30.9</v>
      </c>
      <c r="D13460" s="282">
        <v>87</v>
      </c>
      <c r="E13460" s="265"/>
    </row>
    <row r="13461" spans="1:5">
      <c r="A13461" s="283">
        <v>33841</v>
      </c>
      <c r="B13461" s="176">
        <v>79</v>
      </c>
      <c r="C13461" s="176">
        <v>35.9</v>
      </c>
      <c r="D13461" s="282">
        <v>94</v>
      </c>
      <c r="E13461" s="265"/>
    </row>
    <row r="13462" spans="1:5">
      <c r="A13462" s="283">
        <v>33843</v>
      </c>
      <c r="B13462" s="176">
        <v>56.2</v>
      </c>
      <c r="C13462" s="176">
        <v>40.4</v>
      </c>
      <c r="D13462" s="282">
        <v>87</v>
      </c>
      <c r="E13462" s="265"/>
    </row>
    <row r="13463" spans="1:5">
      <c r="A13463" s="283">
        <v>33844</v>
      </c>
      <c r="B13463" s="176">
        <v>344.2</v>
      </c>
      <c r="C13463" s="176">
        <v>37.799999999999997</v>
      </c>
      <c r="D13463" s="282">
        <v>93</v>
      </c>
      <c r="E13463" s="265"/>
    </row>
    <row r="13464" spans="1:5">
      <c r="A13464" s="283">
        <v>33845</v>
      </c>
      <c r="B13464" s="176">
        <v>625.9</v>
      </c>
      <c r="C13464" s="176">
        <v>57.4</v>
      </c>
      <c r="D13464" s="282">
        <v>87</v>
      </c>
      <c r="E13464" s="265"/>
    </row>
    <row r="13465" spans="1:5">
      <c r="A13465" s="283">
        <v>33846</v>
      </c>
      <c r="B13465" s="176">
        <v>0</v>
      </c>
      <c r="C13465" s="176">
        <v>0</v>
      </c>
      <c r="D13465" s="282">
        <v>87</v>
      </c>
      <c r="E13465" s="265"/>
    </row>
    <row r="13466" spans="1:5">
      <c r="A13466" s="283">
        <v>33847</v>
      </c>
      <c r="B13466" s="176">
        <v>40.9</v>
      </c>
      <c r="C13466" s="176">
        <v>33.9</v>
      </c>
      <c r="D13466" s="282">
        <v>87</v>
      </c>
      <c r="E13466" s="265"/>
    </row>
    <row r="13467" spans="1:5">
      <c r="A13467" s="283">
        <v>33848</v>
      </c>
      <c r="B13467" s="176">
        <v>0</v>
      </c>
      <c r="C13467" s="176">
        <v>0</v>
      </c>
      <c r="D13467" s="282">
        <v>87</v>
      </c>
      <c r="E13467" s="265"/>
    </row>
    <row r="13468" spans="1:5">
      <c r="A13468" s="283">
        <v>33849</v>
      </c>
      <c r="B13468" s="176">
        <v>35.799999999999997</v>
      </c>
      <c r="C13468" s="176">
        <v>36.1</v>
      </c>
      <c r="D13468" s="282">
        <v>87</v>
      </c>
      <c r="E13468" s="265"/>
    </row>
    <row r="13469" spans="1:5">
      <c r="A13469" s="283">
        <v>33850</v>
      </c>
      <c r="B13469" s="176">
        <v>611.4</v>
      </c>
      <c r="C13469" s="176">
        <v>43.5</v>
      </c>
      <c r="D13469" s="282">
        <v>94</v>
      </c>
      <c r="E13469" s="265"/>
    </row>
    <row r="13470" spans="1:5">
      <c r="A13470" s="283">
        <v>33851</v>
      </c>
      <c r="B13470" s="176">
        <v>721.5</v>
      </c>
      <c r="C13470" s="176">
        <v>47.9</v>
      </c>
      <c r="D13470" s="282">
        <v>87</v>
      </c>
      <c r="E13470" s="265"/>
    </row>
    <row r="13471" spans="1:5">
      <c r="A13471" s="283">
        <v>33852</v>
      </c>
      <c r="B13471" s="176">
        <v>71.8</v>
      </c>
      <c r="C13471" s="176">
        <v>51.1</v>
      </c>
      <c r="D13471" s="282">
        <v>120</v>
      </c>
      <c r="E13471" s="265"/>
    </row>
    <row r="13472" spans="1:5">
      <c r="A13472" s="283">
        <v>33853</v>
      </c>
      <c r="B13472" s="176">
        <v>425.4</v>
      </c>
      <c r="C13472" s="176">
        <v>38.4</v>
      </c>
      <c r="D13472" s="282">
        <v>116</v>
      </c>
      <c r="E13472" s="265"/>
    </row>
    <row r="13473" spans="1:5">
      <c r="A13473" s="283">
        <v>33854</v>
      </c>
      <c r="B13473" s="176">
        <v>1501.5</v>
      </c>
      <c r="C13473" s="176">
        <v>36.9</v>
      </c>
      <c r="D13473" s="282">
        <v>87</v>
      </c>
      <c r="E13473" s="265"/>
    </row>
    <row r="13474" spans="1:5">
      <c r="A13474" s="283">
        <v>33855</v>
      </c>
      <c r="B13474" s="176">
        <v>0</v>
      </c>
      <c r="C13474" s="176">
        <v>0</v>
      </c>
      <c r="D13474" s="282">
        <v>87</v>
      </c>
      <c r="E13474" s="265"/>
    </row>
    <row r="13475" spans="1:5">
      <c r="A13475" s="283">
        <v>33856</v>
      </c>
      <c r="B13475" s="176">
        <v>0</v>
      </c>
      <c r="C13475" s="176">
        <v>0</v>
      </c>
      <c r="D13475" s="282">
        <v>87</v>
      </c>
      <c r="E13475" s="265"/>
    </row>
    <row r="13476" spans="1:5">
      <c r="A13476" s="283">
        <v>33857</v>
      </c>
      <c r="B13476" s="176">
        <v>13.5</v>
      </c>
      <c r="C13476" s="176">
        <v>52.1</v>
      </c>
      <c r="D13476" s="282">
        <v>87</v>
      </c>
      <c r="E13476" s="265"/>
    </row>
    <row r="13477" spans="1:5">
      <c r="A13477" s="283">
        <v>33858</v>
      </c>
      <c r="B13477" s="176">
        <v>1765.3</v>
      </c>
      <c r="C13477" s="176">
        <v>40.200000000000003</v>
      </c>
      <c r="D13477" s="282">
        <v>87</v>
      </c>
      <c r="E13477" s="265"/>
    </row>
    <row r="13478" spans="1:5">
      <c r="A13478" s="283">
        <v>33859</v>
      </c>
      <c r="B13478" s="176">
        <v>182.9</v>
      </c>
      <c r="C13478" s="176">
        <v>43.9</v>
      </c>
      <c r="D13478" s="282">
        <v>133</v>
      </c>
      <c r="E13478" s="265"/>
    </row>
    <row r="13479" spans="1:5">
      <c r="A13479" s="283">
        <v>33860</v>
      </c>
      <c r="B13479" s="176">
        <v>320.60000000000002</v>
      </c>
      <c r="C13479" s="176">
        <v>33.700000000000003</v>
      </c>
      <c r="D13479" s="282">
        <v>102</v>
      </c>
      <c r="E13479" s="265"/>
    </row>
    <row r="13480" spans="1:5">
      <c r="A13480" s="283">
        <v>33862</v>
      </c>
      <c r="B13480" s="176">
        <v>58.7</v>
      </c>
      <c r="C13480" s="176">
        <v>48.5</v>
      </c>
      <c r="D13480" s="282">
        <v>87</v>
      </c>
      <c r="E13480" s="265"/>
    </row>
    <row r="13481" spans="1:5">
      <c r="A13481" s="283">
        <v>33863</v>
      </c>
      <c r="B13481" s="176">
        <v>55</v>
      </c>
      <c r="C13481" s="176">
        <v>33.299999999999997</v>
      </c>
      <c r="D13481" s="282">
        <v>87</v>
      </c>
      <c r="E13481" s="265"/>
    </row>
    <row r="13482" spans="1:5">
      <c r="A13482" s="283">
        <v>33865</v>
      </c>
      <c r="B13482" s="176">
        <v>9.1999999999999993</v>
      </c>
      <c r="C13482" s="176">
        <v>37.299999999999997</v>
      </c>
      <c r="D13482" s="282">
        <v>87</v>
      </c>
      <c r="E13482" s="265"/>
    </row>
    <row r="13483" spans="1:5">
      <c r="A13483" s="283">
        <v>33867</v>
      </c>
      <c r="B13483" s="176">
        <v>15.6</v>
      </c>
      <c r="C13483" s="176">
        <v>32.5</v>
      </c>
      <c r="D13483" s="282">
        <v>87</v>
      </c>
      <c r="E13483" s="265"/>
    </row>
    <row r="13484" spans="1:5">
      <c r="A13484" s="283">
        <v>33868</v>
      </c>
      <c r="B13484" s="176">
        <v>86.7</v>
      </c>
      <c r="C13484" s="176">
        <v>42.8</v>
      </c>
      <c r="D13484" s="282">
        <v>94</v>
      </c>
      <c r="E13484" s="265"/>
    </row>
    <row r="13485" spans="1:5">
      <c r="A13485" s="283">
        <v>33870</v>
      </c>
      <c r="B13485" s="176">
        <v>345.5</v>
      </c>
      <c r="C13485" s="176">
        <v>50.4</v>
      </c>
      <c r="D13485" s="282">
        <v>131</v>
      </c>
      <c r="E13485" s="265"/>
    </row>
    <row r="13486" spans="1:5">
      <c r="A13486" s="283">
        <v>33871</v>
      </c>
      <c r="B13486" s="176">
        <v>0</v>
      </c>
      <c r="C13486" s="176">
        <v>0</v>
      </c>
      <c r="D13486" s="282">
        <v>87</v>
      </c>
      <c r="E13486" s="265"/>
    </row>
    <row r="13487" spans="1:5">
      <c r="A13487" s="283">
        <v>33872</v>
      </c>
      <c r="B13487" s="176">
        <v>591.79999999999995</v>
      </c>
      <c r="C13487" s="176">
        <v>59.8</v>
      </c>
      <c r="D13487" s="282">
        <v>93</v>
      </c>
      <c r="E13487" s="265"/>
    </row>
    <row r="13488" spans="1:5">
      <c r="A13488" s="283">
        <v>33873</v>
      </c>
      <c r="B13488" s="176">
        <v>84.8</v>
      </c>
      <c r="C13488" s="176">
        <v>32.1</v>
      </c>
      <c r="D13488" s="282">
        <v>108</v>
      </c>
      <c r="E13488" s="265"/>
    </row>
    <row r="13489" spans="1:5">
      <c r="A13489" s="283">
        <v>33875</v>
      </c>
      <c r="B13489" s="176">
        <v>165.1</v>
      </c>
      <c r="C13489" s="176">
        <v>52.4</v>
      </c>
      <c r="D13489" s="282">
        <v>87</v>
      </c>
      <c r="E13489" s="265"/>
    </row>
    <row r="13490" spans="1:5">
      <c r="A13490" s="283">
        <v>33876</v>
      </c>
      <c r="B13490" s="176">
        <v>165.3</v>
      </c>
      <c r="C13490" s="176">
        <v>55.6</v>
      </c>
      <c r="D13490" s="282">
        <v>87</v>
      </c>
      <c r="E13490" s="265"/>
    </row>
    <row r="13491" spans="1:5">
      <c r="A13491" s="283">
        <v>33877</v>
      </c>
      <c r="B13491" s="176">
        <v>774.2</v>
      </c>
      <c r="C13491" s="176">
        <v>48.1</v>
      </c>
      <c r="D13491" s="282">
        <v>87</v>
      </c>
      <c r="E13491" s="265"/>
    </row>
    <row r="13492" spans="1:5">
      <c r="A13492" s="283">
        <v>33880</v>
      </c>
      <c r="B13492" s="176">
        <v>1134.7</v>
      </c>
      <c r="C13492" s="176">
        <v>35.9</v>
      </c>
      <c r="D13492" s="282">
        <v>134</v>
      </c>
      <c r="E13492" s="265"/>
    </row>
    <row r="13493" spans="1:5">
      <c r="A13493" s="283">
        <v>33881</v>
      </c>
      <c r="B13493" s="176">
        <v>1183.5</v>
      </c>
      <c r="C13493" s="176">
        <v>47.4</v>
      </c>
      <c r="D13493" s="282">
        <v>135</v>
      </c>
      <c r="E13493" s="265"/>
    </row>
    <row r="13494" spans="1:5">
      <c r="A13494" s="283">
        <v>33882</v>
      </c>
      <c r="B13494" s="176">
        <v>0</v>
      </c>
      <c r="C13494" s="176">
        <v>0</v>
      </c>
      <c r="D13494" s="282">
        <v>87</v>
      </c>
      <c r="E13494" s="265"/>
    </row>
    <row r="13495" spans="1:5">
      <c r="A13495" s="283">
        <v>33883</v>
      </c>
      <c r="B13495" s="176">
        <v>0</v>
      </c>
      <c r="C13495" s="176">
        <v>0</v>
      </c>
      <c r="D13495" s="282">
        <v>87</v>
      </c>
      <c r="E13495" s="265"/>
    </row>
    <row r="13496" spans="1:5">
      <c r="A13496" s="283">
        <v>33884</v>
      </c>
      <c r="B13496" s="176">
        <v>1040.5</v>
      </c>
      <c r="C13496" s="176">
        <v>45.3</v>
      </c>
      <c r="D13496" s="282">
        <v>116</v>
      </c>
      <c r="E13496" s="265"/>
    </row>
    <row r="13497" spans="1:5">
      <c r="A13497" s="283">
        <v>33885</v>
      </c>
      <c r="B13497" s="176">
        <v>2524.4</v>
      </c>
      <c r="C13497" s="176">
        <v>43.8</v>
      </c>
      <c r="D13497" s="282">
        <v>87</v>
      </c>
      <c r="E13497" s="265"/>
    </row>
    <row r="13498" spans="1:5">
      <c r="A13498" s="283">
        <v>33888</v>
      </c>
      <c r="B13498" s="176">
        <v>0</v>
      </c>
      <c r="C13498" s="176">
        <v>0</v>
      </c>
      <c r="D13498" s="282">
        <v>87</v>
      </c>
      <c r="E13498" s="265"/>
    </row>
    <row r="13499" spans="1:5">
      <c r="A13499" s="283">
        <v>33890</v>
      </c>
      <c r="B13499" s="176">
        <v>20.8</v>
      </c>
      <c r="C13499" s="176">
        <v>37.6</v>
      </c>
      <c r="D13499" s="282">
        <v>87</v>
      </c>
      <c r="E13499" s="265"/>
    </row>
    <row r="13500" spans="1:5">
      <c r="A13500" s="283">
        <v>33896</v>
      </c>
      <c r="B13500" s="176">
        <v>602.9</v>
      </c>
      <c r="C13500" s="176">
        <v>36.200000000000003</v>
      </c>
      <c r="D13500" s="282">
        <v>115</v>
      </c>
      <c r="E13500" s="265"/>
    </row>
    <row r="13501" spans="1:5">
      <c r="A13501" s="283">
        <v>33897</v>
      </c>
      <c r="B13501" s="176">
        <v>211.8</v>
      </c>
      <c r="C13501" s="176">
        <v>41.3</v>
      </c>
      <c r="D13501" s="282">
        <v>120</v>
      </c>
      <c r="E13501" s="265"/>
    </row>
    <row r="13502" spans="1:5">
      <c r="A13502" s="283">
        <v>33898</v>
      </c>
      <c r="B13502" s="176">
        <v>82.3</v>
      </c>
      <c r="C13502" s="176">
        <v>49.5</v>
      </c>
      <c r="D13502" s="282">
        <v>93</v>
      </c>
      <c r="E13502" s="265"/>
    </row>
    <row r="13503" spans="1:5">
      <c r="A13503" s="283">
        <v>33901</v>
      </c>
      <c r="B13503" s="176">
        <v>3088.6</v>
      </c>
      <c r="C13503" s="176">
        <v>40.5</v>
      </c>
      <c r="D13503" s="282">
        <v>129</v>
      </c>
      <c r="E13503" s="265"/>
    </row>
    <row r="13504" spans="1:5">
      <c r="A13504" s="283">
        <v>33902</v>
      </c>
      <c r="B13504" s="176">
        <v>0</v>
      </c>
      <c r="C13504" s="176">
        <v>0</v>
      </c>
      <c r="D13504" s="282">
        <v>87</v>
      </c>
      <c r="E13504" s="265"/>
    </row>
    <row r="13505" spans="1:5">
      <c r="A13505" s="283">
        <v>33903</v>
      </c>
      <c r="B13505" s="176">
        <v>609.4</v>
      </c>
      <c r="C13505" s="176">
        <v>57.5</v>
      </c>
      <c r="D13505" s="282">
        <v>103</v>
      </c>
      <c r="E13505" s="265"/>
    </row>
    <row r="13506" spans="1:5">
      <c r="A13506" s="283">
        <v>33904</v>
      </c>
      <c r="B13506" s="176">
        <v>3155</v>
      </c>
      <c r="C13506" s="176">
        <v>52.8</v>
      </c>
      <c r="D13506" s="282">
        <v>138</v>
      </c>
      <c r="E13506" s="265"/>
    </row>
    <row r="13507" spans="1:5">
      <c r="A13507" s="283">
        <v>33905</v>
      </c>
      <c r="B13507" s="176">
        <v>684.3</v>
      </c>
      <c r="C13507" s="176">
        <v>37.1</v>
      </c>
      <c r="D13507" s="282">
        <v>104</v>
      </c>
      <c r="E13507" s="265"/>
    </row>
    <row r="13508" spans="1:5">
      <c r="A13508" s="283">
        <v>33906</v>
      </c>
      <c r="B13508" s="176">
        <v>0</v>
      </c>
      <c r="C13508" s="176">
        <v>0</v>
      </c>
      <c r="D13508" s="282">
        <v>87</v>
      </c>
      <c r="E13508" s="265"/>
    </row>
    <row r="13509" spans="1:5">
      <c r="A13509" s="283">
        <v>33907</v>
      </c>
      <c r="B13509" s="176">
        <v>3028.3</v>
      </c>
      <c r="C13509" s="176">
        <v>38.799999999999997</v>
      </c>
      <c r="D13509" s="282">
        <v>140</v>
      </c>
      <c r="E13509" s="265"/>
    </row>
    <row r="13510" spans="1:5">
      <c r="A13510" s="283">
        <v>33908</v>
      </c>
      <c r="B13510" s="176">
        <v>1166.9000000000001</v>
      </c>
      <c r="C13510" s="176">
        <v>59</v>
      </c>
      <c r="D13510" s="282">
        <v>129</v>
      </c>
      <c r="E13510" s="265"/>
    </row>
    <row r="13511" spans="1:5">
      <c r="A13511" s="283">
        <v>33909</v>
      </c>
      <c r="B13511" s="176">
        <v>1271.5</v>
      </c>
      <c r="C13511" s="176">
        <v>35.299999999999997</v>
      </c>
      <c r="D13511" s="282">
        <v>111</v>
      </c>
      <c r="E13511" s="265"/>
    </row>
    <row r="13512" spans="1:5">
      <c r="A13512" s="283">
        <v>33910</v>
      </c>
      <c r="B13512" s="176">
        <v>0</v>
      </c>
      <c r="C13512" s="176">
        <v>0</v>
      </c>
      <c r="D13512" s="282">
        <v>87</v>
      </c>
      <c r="E13512" s="265"/>
    </row>
    <row r="13513" spans="1:5">
      <c r="A13513" s="283">
        <v>33911</v>
      </c>
      <c r="B13513" s="176">
        <v>0</v>
      </c>
      <c r="C13513" s="176">
        <v>0</v>
      </c>
      <c r="D13513" s="282">
        <v>87</v>
      </c>
      <c r="E13513" s="265"/>
    </row>
    <row r="13514" spans="1:5">
      <c r="A13514" s="283">
        <v>33912</v>
      </c>
      <c r="B13514" s="176">
        <v>681.8</v>
      </c>
      <c r="C13514" s="176">
        <v>57.4</v>
      </c>
      <c r="D13514" s="282">
        <v>175</v>
      </c>
      <c r="E13514" s="265"/>
    </row>
    <row r="13515" spans="1:5">
      <c r="A13515" s="283">
        <v>33913</v>
      </c>
      <c r="B13515" s="176">
        <v>212.3</v>
      </c>
      <c r="C13515" s="176">
        <v>37.4</v>
      </c>
      <c r="D13515" s="282">
        <v>173</v>
      </c>
      <c r="E13515" s="265"/>
    </row>
    <row r="13516" spans="1:5">
      <c r="A13516" s="283">
        <v>33914</v>
      </c>
      <c r="B13516" s="176">
        <v>1525.3</v>
      </c>
      <c r="C13516" s="176">
        <v>45.5</v>
      </c>
      <c r="D13516" s="282">
        <v>127</v>
      </c>
      <c r="E13516" s="265"/>
    </row>
    <row r="13517" spans="1:5">
      <c r="A13517" s="283">
        <v>33915</v>
      </c>
      <c r="B13517" s="176">
        <v>0</v>
      </c>
      <c r="C13517" s="176">
        <v>0</v>
      </c>
      <c r="D13517" s="282">
        <v>87</v>
      </c>
      <c r="E13517" s="265"/>
    </row>
    <row r="13518" spans="1:5">
      <c r="A13518" s="283">
        <v>33916</v>
      </c>
      <c r="B13518" s="176">
        <v>2231.1</v>
      </c>
      <c r="C13518" s="176">
        <v>31.4</v>
      </c>
      <c r="D13518" s="282">
        <v>141</v>
      </c>
      <c r="E13518" s="265"/>
    </row>
    <row r="13519" spans="1:5">
      <c r="A13519" s="283">
        <v>33917</v>
      </c>
      <c r="B13519" s="176">
        <v>262.39999999999998</v>
      </c>
      <c r="C13519" s="176">
        <v>56.1</v>
      </c>
      <c r="D13519" s="282">
        <v>108</v>
      </c>
      <c r="E13519" s="265"/>
    </row>
    <row r="13520" spans="1:5">
      <c r="A13520" s="283">
        <v>33918</v>
      </c>
      <c r="B13520" s="176">
        <v>0</v>
      </c>
      <c r="C13520" s="176">
        <v>0</v>
      </c>
      <c r="D13520" s="282">
        <v>87</v>
      </c>
      <c r="E13520" s="265"/>
    </row>
    <row r="13521" spans="1:5">
      <c r="A13521" s="283">
        <v>33919</v>
      </c>
      <c r="B13521" s="176">
        <v>2995.5</v>
      </c>
      <c r="C13521" s="176">
        <v>53.8</v>
      </c>
      <c r="D13521" s="282">
        <v>177</v>
      </c>
      <c r="E13521" s="265"/>
    </row>
    <row r="13522" spans="1:5">
      <c r="A13522" s="283">
        <v>33920</v>
      </c>
      <c r="B13522" s="176">
        <v>89.8</v>
      </c>
      <c r="C13522" s="176">
        <v>45.2</v>
      </c>
      <c r="D13522" s="282">
        <v>87</v>
      </c>
      <c r="E13522" s="265"/>
    </row>
    <row r="13523" spans="1:5">
      <c r="A13523" s="283">
        <v>33921</v>
      </c>
      <c r="B13523" s="176">
        <v>594.5</v>
      </c>
      <c r="C13523" s="176">
        <v>66.7</v>
      </c>
      <c r="D13523" s="282">
        <v>87</v>
      </c>
      <c r="E13523" s="265"/>
    </row>
    <row r="13524" spans="1:5">
      <c r="A13524" s="283">
        <v>33922</v>
      </c>
      <c r="B13524" s="176">
        <v>172.9</v>
      </c>
      <c r="C13524" s="176">
        <v>55.2</v>
      </c>
      <c r="D13524" s="282">
        <v>87</v>
      </c>
      <c r="E13524" s="265"/>
    </row>
    <row r="13525" spans="1:5">
      <c r="A13525" s="283">
        <v>33924</v>
      </c>
      <c r="B13525" s="176">
        <v>355.6</v>
      </c>
      <c r="C13525" s="176">
        <v>53.2</v>
      </c>
      <c r="D13525" s="282">
        <v>87</v>
      </c>
      <c r="E13525" s="265"/>
    </row>
    <row r="13526" spans="1:5">
      <c r="A13526" s="283">
        <v>33927</v>
      </c>
      <c r="B13526" s="176">
        <v>495.4</v>
      </c>
      <c r="C13526" s="176">
        <v>64.8</v>
      </c>
      <c r="D13526" s="282">
        <v>87</v>
      </c>
      <c r="E13526" s="265"/>
    </row>
    <row r="13527" spans="1:5">
      <c r="A13527" s="283">
        <v>33928</v>
      </c>
      <c r="B13527" s="176">
        <v>474.4</v>
      </c>
      <c r="C13527" s="176">
        <v>56.9</v>
      </c>
      <c r="D13527" s="282">
        <v>103</v>
      </c>
      <c r="E13527" s="265"/>
    </row>
    <row r="13528" spans="1:5">
      <c r="A13528" s="283">
        <v>33929</v>
      </c>
      <c r="B13528" s="176">
        <v>3624.3</v>
      </c>
      <c r="C13528" s="176">
        <v>32.700000000000003</v>
      </c>
      <c r="D13528" s="282">
        <v>96</v>
      </c>
      <c r="E13528" s="265"/>
    </row>
    <row r="13529" spans="1:5">
      <c r="A13529" s="283">
        <v>33930</v>
      </c>
      <c r="B13529" s="176">
        <v>6.3</v>
      </c>
      <c r="C13529" s="176">
        <v>35.5</v>
      </c>
      <c r="D13529" s="282">
        <v>87</v>
      </c>
      <c r="E13529" s="265"/>
    </row>
    <row r="13530" spans="1:5">
      <c r="A13530" s="283">
        <v>33931</v>
      </c>
      <c r="B13530" s="176">
        <v>1166</v>
      </c>
      <c r="C13530" s="176">
        <v>65.900000000000006</v>
      </c>
      <c r="D13530" s="282">
        <v>87</v>
      </c>
      <c r="E13530" s="265"/>
    </row>
    <row r="13531" spans="1:5">
      <c r="A13531" s="283">
        <v>33932</v>
      </c>
      <c r="B13531" s="176">
        <v>3766.6</v>
      </c>
      <c r="C13531" s="176">
        <v>53.3</v>
      </c>
      <c r="D13531" s="282">
        <v>87</v>
      </c>
      <c r="E13531" s="265"/>
    </row>
    <row r="13532" spans="1:5">
      <c r="A13532" s="283">
        <v>33935</v>
      </c>
      <c r="B13532" s="176">
        <v>48.6</v>
      </c>
      <c r="C13532" s="176">
        <v>33.6</v>
      </c>
      <c r="D13532" s="282">
        <v>102</v>
      </c>
      <c r="E13532" s="265"/>
    </row>
    <row r="13533" spans="1:5">
      <c r="A13533" s="283">
        <v>33936</v>
      </c>
      <c r="B13533" s="176">
        <v>623.5</v>
      </c>
      <c r="C13533" s="176">
        <v>43.8</v>
      </c>
      <c r="D13533" s="282">
        <v>94</v>
      </c>
      <c r="E13533" s="265"/>
    </row>
    <row r="13534" spans="1:5">
      <c r="A13534" s="283">
        <v>33938</v>
      </c>
      <c r="B13534" s="176">
        <v>0</v>
      </c>
      <c r="C13534" s="176">
        <v>0</v>
      </c>
      <c r="D13534" s="282">
        <v>87</v>
      </c>
      <c r="E13534" s="265"/>
    </row>
    <row r="13535" spans="1:5">
      <c r="A13535" s="283">
        <v>33944</v>
      </c>
      <c r="B13535" s="176">
        <v>10</v>
      </c>
      <c r="C13535" s="176">
        <v>49.2</v>
      </c>
      <c r="D13535" s="282">
        <v>87</v>
      </c>
      <c r="E13535" s="265"/>
    </row>
    <row r="13536" spans="1:5">
      <c r="A13536" s="283">
        <v>33945</v>
      </c>
      <c r="B13536" s="176">
        <v>0</v>
      </c>
      <c r="C13536" s="176">
        <v>0</v>
      </c>
      <c r="D13536" s="282">
        <v>87</v>
      </c>
      <c r="E13536" s="265"/>
    </row>
    <row r="13537" spans="1:5">
      <c r="A13537" s="283">
        <v>33946</v>
      </c>
      <c r="B13537" s="176">
        <v>286.10000000000002</v>
      </c>
      <c r="C13537" s="176">
        <v>63.6</v>
      </c>
      <c r="D13537" s="282">
        <v>87</v>
      </c>
      <c r="E13537" s="265"/>
    </row>
    <row r="13538" spans="1:5">
      <c r="A13538" s="283">
        <v>33947</v>
      </c>
      <c r="B13538" s="176">
        <v>673.6</v>
      </c>
      <c r="C13538" s="176">
        <v>60.4</v>
      </c>
      <c r="D13538" s="282">
        <v>101</v>
      </c>
      <c r="E13538" s="265"/>
    </row>
    <row r="13539" spans="1:5">
      <c r="A13539" s="283">
        <v>33948</v>
      </c>
      <c r="B13539" s="176">
        <v>869.7</v>
      </c>
      <c r="C13539" s="176">
        <v>51.8</v>
      </c>
      <c r="D13539" s="282">
        <v>111</v>
      </c>
      <c r="E13539" s="265"/>
    </row>
    <row r="13540" spans="1:5">
      <c r="A13540" s="283">
        <v>33949</v>
      </c>
      <c r="B13540" s="176">
        <v>0</v>
      </c>
      <c r="C13540" s="176">
        <v>0</v>
      </c>
      <c r="D13540" s="282">
        <v>87</v>
      </c>
      <c r="E13540" s="265"/>
    </row>
    <row r="13541" spans="1:5">
      <c r="A13541" s="283">
        <v>33950</v>
      </c>
      <c r="B13541" s="176">
        <v>706.6</v>
      </c>
      <c r="C13541" s="176">
        <v>63</v>
      </c>
      <c r="D13541" s="282">
        <v>158</v>
      </c>
      <c r="E13541" s="265"/>
    </row>
    <row r="13542" spans="1:5">
      <c r="A13542" s="283">
        <v>33951</v>
      </c>
      <c r="B13542" s="176">
        <v>0</v>
      </c>
      <c r="C13542" s="176">
        <v>0</v>
      </c>
      <c r="D13542" s="282">
        <v>87</v>
      </c>
      <c r="E13542" s="265"/>
    </row>
    <row r="13543" spans="1:5">
      <c r="A13543" s="283">
        <v>33952</v>
      </c>
      <c r="B13543" s="176">
        <v>2535.9</v>
      </c>
      <c r="C13543" s="176">
        <v>50</v>
      </c>
      <c r="D13543" s="282">
        <v>114</v>
      </c>
      <c r="E13543" s="265"/>
    </row>
    <row r="13544" spans="1:5">
      <c r="A13544" s="283">
        <v>33953</v>
      </c>
      <c r="B13544" s="176">
        <v>404.2</v>
      </c>
      <c r="C13544" s="176">
        <v>58.2</v>
      </c>
      <c r="D13544" s="282">
        <v>105</v>
      </c>
      <c r="E13544" s="265"/>
    </row>
    <row r="13545" spans="1:5">
      <c r="A13545" s="283">
        <v>33954</v>
      </c>
      <c r="B13545" s="176">
        <v>870.7</v>
      </c>
      <c r="C13545" s="176">
        <v>47.6</v>
      </c>
      <c r="D13545" s="282">
        <v>95</v>
      </c>
      <c r="E13545" s="265"/>
    </row>
    <row r="13546" spans="1:5">
      <c r="A13546" s="283">
        <v>33955</v>
      </c>
      <c r="B13546" s="176">
        <v>104.6</v>
      </c>
      <c r="C13546" s="176">
        <v>60.3</v>
      </c>
      <c r="D13546" s="282">
        <v>95</v>
      </c>
      <c r="E13546" s="265"/>
    </row>
    <row r="13547" spans="1:5">
      <c r="A13547" s="283">
        <v>33956</v>
      </c>
      <c r="B13547" s="176">
        <v>183.4</v>
      </c>
      <c r="C13547" s="176">
        <v>63.3</v>
      </c>
      <c r="D13547" s="282">
        <v>87</v>
      </c>
      <c r="E13547" s="265"/>
    </row>
    <row r="13548" spans="1:5">
      <c r="A13548" s="283">
        <v>33957</v>
      </c>
      <c r="B13548" s="176">
        <v>398.7</v>
      </c>
      <c r="C13548" s="176">
        <v>65</v>
      </c>
      <c r="D13548" s="282">
        <v>95</v>
      </c>
      <c r="E13548" s="265"/>
    </row>
    <row r="13549" spans="1:5">
      <c r="A13549" s="283">
        <v>33960</v>
      </c>
      <c r="B13549" s="176">
        <v>5.8</v>
      </c>
      <c r="C13549" s="176">
        <v>52.3</v>
      </c>
      <c r="D13549" s="282">
        <v>115</v>
      </c>
      <c r="E13549" s="265"/>
    </row>
    <row r="13550" spans="1:5">
      <c r="A13550" s="283">
        <v>33965</v>
      </c>
      <c r="B13550" s="176">
        <v>0</v>
      </c>
      <c r="C13550" s="176">
        <v>0</v>
      </c>
      <c r="D13550" s="282">
        <v>87</v>
      </c>
      <c r="E13550" s="265"/>
    </row>
    <row r="13551" spans="1:5">
      <c r="A13551" s="283">
        <v>33966</v>
      </c>
      <c r="B13551" s="176">
        <v>1141.7</v>
      </c>
      <c r="C13551" s="176">
        <v>41.6</v>
      </c>
      <c r="D13551" s="282">
        <v>139</v>
      </c>
      <c r="E13551" s="265"/>
    </row>
    <row r="13552" spans="1:5">
      <c r="A13552" s="283">
        <v>33967</v>
      </c>
      <c r="B13552" s="176">
        <v>3000.1</v>
      </c>
      <c r="C13552" s="176">
        <v>35.700000000000003</v>
      </c>
      <c r="D13552" s="282">
        <v>95</v>
      </c>
      <c r="E13552" s="265"/>
    </row>
    <row r="13553" spans="1:5">
      <c r="A13553" s="283">
        <v>33970</v>
      </c>
      <c r="B13553" s="176">
        <v>1461.5</v>
      </c>
      <c r="C13553" s="176">
        <v>53.2</v>
      </c>
      <c r="D13553" s="282">
        <v>87</v>
      </c>
      <c r="E13553" s="265"/>
    </row>
    <row r="13554" spans="1:5">
      <c r="A13554" s="283">
        <v>33971</v>
      </c>
      <c r="B13554" s="176">
        <v>1184.7</v>
      </c>
      <c r="C13554" s="176">
        <v>30</v>
      </c>
      <c r="D13554" s="282">
        <v>94</v>
      </c>
      <c r="E13554" s="265"/>
    </row>
    <row r="13555" spans="1:5">
      <c r="A13555" s="283">
        <v>33972</v>
      </c>
      <c r="B13555" s="176">
        <v>382.3</v>
      </c>
      <c r="C13555" s="176">
        <v>36.4</v>
      </c>
      <c r="D13555" s="282">
        <v>87</v>
      </c>
      <c r="E13555" s="265"/>
    </row>
    <row r="13556" spans="1:5">
      <c r="A13556" s="283">
        <v>33973</v>
      </c>
      <c r="B13556" s="176">
        <v>2749.3</v>
      </c>
      <c r="C13556" s="176">
        <v>26.2</v>
      </c>
      <c r="D13556" s="282">
        <v>87</v>
      </c>
      <c r="E13556" s="265"/>
    </row>
    <row r="13557" spans="1:5">
      <c r="A13557" s="283">
        <v>33974</v>
      </c>
      <c r="B13557" s="176">
        <v>523.6</v>
      </c>
      <c r="C13557" s="176">
        <v>30.1</v>
      </c>
      <c r="D13557" s="282">
        <v>87</v>
      </c>
      <c r="E13557" s="265"/>
    </row>
    <row r="13558" spans="1:5">
      <c r="A13558" s="283">
        <v>33975</v>
      </c>
      <c r="B13558" s="176">
        <v>6.1</v>
      </c>
      <c r="C13558" s="176">
        <v>32.6</v>
      </c>
      <c r="D13558" s="282">
        <v>87</v>
      </c>
      <c r="E13558" s="265"/>
    </row>
    <row r="13559" spans="1:5">
      <c r="A13559" s="283">
        <v>33976</v>
      </c>
      <c r="B13559" s="176">
        <v>1367.5</v>
      </c>
      <c r="C13559" s="176">
        <v>28.1</v>
      </c>
      <c r="D13559" s="282">
        <v>87</v>
      </c>
      <c r="E13559" s="265"/>
    </row>
    <row r="13560" spans="1:5">
      <c r="A13560" s="283">
        <v>33980</v>
      </c>
      <c r="B13560" s="176">
        <v>1122.9000000000001</v>
      </c>
      <c r="C13560" s="176">
        <v>60.1</v>
      </c>
      <c r="D13560" s="282">
        <v>103</v>
      </c>
      <c r="E13560" s="265"/>
    </row>
    <row r="13561" spans="1:5">
      <c r="A13561" s="283">
        <v>33981</v>
      </c>
      <c r="B13561" s="176">
        <v>195.2</v>
      </c>
      <c r="C13561" s="176">
        <v>54.2</v>
      </c>
      <c r="D13561" s="282">
        <v>104</v>
      </c>
      <c r="E13561" s="265"/>
    </row>
    <row r="13562" spans="1:5">
      <c r="A13562" s="283">
        <v>33982</v>
      </c>
      <c r="B13562" s="176">
        <v>25.5</v>
      </c>
      <c r="C13562" s="176">
        <v>48.4</v>
      </c>
      <c r="D13562" s="282">
        <v>95</v>
      </c>
      <c r="E13562" s="265"/>
    </row>
    <row r="13563" spans="1:5">
      <c r="A13563" s="283">
        <v>33983</v>
      </c>
      <c r="B13563" s="176">
        <v>1345.1</v>
      </c>
      <c r="C13563" s="176">
        <v>50.5</v>
      </c>
      <c r="D13563" s="282">
        <v>93</v>
      </c>
      <c r="E13563" s="265"/>
    </row>
    <row r="13564" spans="1:5">
      <c r="A13564" s="283">
        <v>33990</v>
      </c>
      <c r="B13564" s="176">
        <v>2948.7</v>
      </c>
      <c r="C13564" s="176">
        <v>43.7</v>
      </c>
      <c r="D13564" s="282">
        <v>121</v>
      </c>
      <c r="E13564" s="265"/>
    </row>
    <row r="13565" spans="1:5">
      <c r="A13565" s="283">
        <v>33991</v>
      </c>
      <c r="B13565" s="176">
        <v>1405.3</v>
      </c>
      <c r="C13565" s="176">
        <v>38.6</v>
      </c>
      <c r="D13565" s="282">
        <v>94</v>
      </c>
      <c r="E13565" s="265"/>
    </row>
    <row r="13566" spans="1:5">
      <c r="A13566" s="283">
        <v>33993</v>
      </c>
      <c r="B13566" s="176">
        <v>664.4</v>
      </c>
      <c r="C13566" s="176">
        <v>35.5</v>
      </c>
      <c r="D13566" s="282">
        <v>93</v>
      </c>
      <c r="E13566" s="265"/>
    </row>
    <row r="13567" spans="1:5">
      <c r="A13567" s="283">
        <v>33994</v>
      </c>
      <c r="B13567" s="176">
        <v>2312.6</v>
      </c>
      <c r="C13567" s="176">
        <v>24.5</v>
      </c>
      <c r="D13567" s="282">
        <v>87</v>
      </c>
      <c r="E13567" s="265"/>
    </row>
    <row r="13568" spans="1:5">
      <c r="A13568" s="283">
        <v>34101</v>
      </c>
      <c r="B13568" s="176">
        <v>0</v>
      </c>
      <c r="C13568" s="176">
        <v>0</v>
      </c>
      <c r="D13568" s="282">
        <v>87</v>
      </c>
      <c r="E13568" s="265"/>
    </row>
    <row r="13569" spans="1:5">
      <c r="A13569" s="283">
        <v>34102</v>
      </c>
      <c r="B13569" s="176">
        <v>1799.1</v>
      </c>
      <c r="C13569" s="176">
        <v>58.4</v>
      </c>
      <c r="D13569" s="282">
        <v>166</v>
      </c>
      <c r="E13569" s="265"/>
    </row>
    <row r="13570" spans="1:5">
      <c r="A13570" s="283">
        <v>34103</v>
      </c>
      <c r="B13570" s="176">
        <v>3364.3</v>
      </c>
      <c r="C13570" s="176">
        <v>61</v>
      </c>
      <c r="D13570" s="282">
        <v>110</v>
      </c>
      <c r="E13570" s="265"/>
    </row>
    <row r="13571" spans="1:5">
      <c r="A13571" s="283">
        <v>34104</v>
      </c>
      <c r="B13571" s="176">
        <v>2481.3000000000002</v>
      </c>
      <c r="C13571" s="176">
        <v>47.5</v>
      </c>
      <c r="D13571" s="282">
        <v>121</v>
      </c>
      <c r="E13571" s="265"/>
    </row>
    <row r="13572" spans="1:5">
      <c r="A13572" s="283">
        <v>34105</v>
      </c>
      <c r="B13572" s="176">
        <v>1296.2</v>
      </c>
      <c r="C13572" s="176">
        <v>54.2</v>
      </c>
      <c r="D13572" s="282">
        <v>87</v>
      </c>
      <c r="E13572" s="265"/>
    </row>
    <row r="13573" spans="1:5">
      <c r="A13573" s="283">
        <v>34106</v>
      </c>
      <c r="B13573" s="176">
        <v>0</v>
      </c>
      <c r="C13573" s="176">
        <v>0</v>
      </c>
      <c r="D13573" s="282">
        <v>87</v>
      </c>
      <c r="E13573" s="265"/>
    </row>
    <row r="13574" spans="1:5">
      <c r="A13574" s="283">
        <v>34107</v>
      </c>
      <c r="B13574" s="176">
        <v>1178.2</v>
      </c>
      <c r="C13574" s="176">
        <v>36.799999999999997</v>
      </c>
      <c r="D13574" s="282">
        <v>87</v>
      </c>
      <c r="E13574" s="265"/>
    </row>
    <row r="13575" spans="1:5">
      <c r="A13575" s="283">
        <v>34108</v>
      </c>
      <c r="B13575" s="176">
        <v>2297.6</v>
      </c>
      <c r="C13575" s="176">
        <v>61.2</v>
      </c>
      <c r="D13575" s="282">
        <v>151</v>
      </c>
      <c r="E13575" s="265"/>
    </row>
    <row r="13576" spans="1:5">
      <c r="A13576" s="283">
        <v>34109</v>
      </c>
      <c r="B13576" s="176">
        <v>1948.1</v>
      </c>
      <c r="C13576" s="176">
        <v>48.6</v>
      </c>
      <c r="D13576" s="282">
        <v>131</v>
      </c>
      <c r="E13576" s="265"/>
    </row>
    <row r="13577" spans="1:5">
      <c r="A13577" s="283">
        <v>34110</v>
      </c>
      <c r="B13577" s="176">
        <v>1070.5999999999999</v>
      </c>
      <c r="C13577" s="176">
        <v>59.1</v>
      </c>
      <c r="D13577" s="282">
        <v>130</v>
      </c>
      <c r="E13577" s="265"/>
    </row>
    <row r="13578" spans="1:5">
      <c r="A13578" s="283">
        <v>34112</v>
      </c>
      <c r="B13578" s="176">
        <v>1625.6</v>
      </c>
      <c r="C13578" s="176">
        <v>55.2</v>
      </c>
      <c r="D13578" s="282">
        <v>113</v>
      </c>
      <c r="E13578" s="265"/>
    </row>
    <row r="13579" spans="1:5">
      <c r="A13579" s="283">
        <v>34113</v>
      </c>
      <c r="B13579" s="176">
        <v>579.9</v>
      </c>
      <c r="C13579" s="176">
        <v>46</v>
      </c>
      <c r="D13579" s="282">
        <v>109</v>
      </c>
      <c r="E13579" s="265"/>
    </row>
    <row r="13580" spans="1:5">
      <c r="A13580" s="283">
        <v>34114</v>
      </c>
      <c r="B13580" s="176">
        <v>40.5</v>
      </c>
      <c r="C13580" s="176">
        <v>53.8</v>
      </c>
      <c r="D13580" s="282">
        <v>93</v>
      </c>
      <c r="E13580" s="265"/>
    </row>
    <row r="13581" spans="1:5">
      <c r="A13581" s="283">
        <v>34116</v>
      </c>
      <c r="B13581" s="176">
        <v>3065.9</v>
      </c>
      <c r="C13581" s="176">
        <v>31.6</v>
      </c>
      <c r="D13581" s="282">
        <v>117</v>
      </c>
      <c r="E13581" s="265"/>
    </row>
    <row r="13582" spans="1:5">
      <c r="A13582" s="283">
        <v>34117</v>
      </c>
      <c r="B13582" s="176">
        <v>189.4</v>
      </c>
      <c r="C13582" s="176">
        <v>37.9</v>
      </c>
      <c r="D13582" s="282">
        <v>87</v>
      </c>
      <c r="E13582" s="265"/>
    </row>
    <row r="13583" spans="1:5">
      <c r="A13583" s="283">
        <v>34119</v>
      </c>
      <c r="B13583" s="176">
        <v>1153.2</v>
      </c>
      <c r="C13583" s="176">
        <v>48</v>
      </c>
      <c r="D13583" s="282">
        <v>171</v>
      </c>
      <c r="E13583" s="265"/>
    </row>
    <row r="13584" spans="1:5">
      <c r="A13584" s="283">
        <v>34120</v>
      </c>
      <c r="B13584" s="176">
        <v>61.6</v>
      </c>
      <c r="C13584" s="176">
        <v>37.4</v>
      </c>
      <c r="D13584" s="282">
        <v>108</v>
      </c>
      <c r="E13584" s="265"/>
    </row>
    <row r="13585" spans="1:5">
      <c r="A13585" s="283">
        <v>34133</v>
      </c>
      <c r="B13585" s="176">
        <v>0</v>
      </c>
      <c r="C13585" s="176">
        <v>0</v>
      </c>
      <c r="D13585" s="282">
        <v>87</v>
      </c>
      <c r="E13585" s="265"/>
    </row>
    <row r="13586" spans="1:5">
      <c r="A13586" s="283">
        <v>34134</v>
      </c>
      <c r="B13586" s="176">
        <v>1001</v>
      </c>
      <c r="C13586" s="176">
        <v>65.5</v>
      </c>
      <c r="D13586" s="282">
        <v>102</v>
      </c>
      <c r="E13586" s="265"/>
    </row>
    <row r="13587" spans="1:5">
      <c r="A13587" s="283">
        <v>34135</v>
      </c>
      <c r="B13587" s="176">
        <v>556.6</v>
      </c>
      <c r="C13587" s="176">
        <v>50.3</v>
      </c>
      <c r="D13587" s="282">
        <v>135</v>
      </c>
      <c r="E13587" s="265"/>
    </row>
    <row r="13588" spans="1:5">
      <c r="A13588" s="283">
        <v>34136</v>
      </c>
      <c r="B13588" s="176">
        <v>799.8</v>
      </c>
      <c r="C13588" s="176">
        <v>54.2</v>
      </c>
      <c r="D13588" s="282">
        <v>87</v>
      </c>
      <c r="E13588" s="265"/>
    </row>
    <row r="13589" spans="1:5">
      <c r="A13589" s="283">
        <v>34137</v>
      </c>
      <c r="B13589" s="176">
        <v>1.7</v>
      </c>
      <c r="C13589" s="176">
        <v>49.8</v>
      </c>
      <c r="D13589" s="282">
        <v>87</v>
      </c>
      <c r="E13589" s="265"/>
    </row>
    <row r="13590" spans="1:5">
      <c r="A13590" s="283">
        <v>34138</v>
      </c>
      <c r="B13590" s="176">
        <v>0</v>
      </c>
      <c r="C13590" s="176">
        <v>0</v>
      </c>
      <c r="D13590" s="282">
        <v>87</v>
      </c>
      <c r="E13590" s="265"/>
    </row>
    <row r="13591" spans="1:5">
      <c r="A13591" s="283">
        <v>34139</v>
      </c>
      <c r="B13591" s="176">
        <v>0</v>
      </c>
      <c r="C13591" s="176">
        <v>0</v>
      </c>
      <c r="D13591" s="282">
        <v>87</v>
      </c>
      <c r="E13591" s="265"/>
    </row>
    <row r="13592" spans="1:5">
      <c r="A13592" s="283">
        <v>34140</v>
      </c>
      <c r="B13592" s="176">
        <v>0</v>
      </c>
      <c r="C13592" s="176">
        <v>0</v>
      </c>
      <c r="D13592" s="282">
        <v>87</v>
      </c>
      <c r="E13592" s="265"/>
    </row>
    <row r="13593" spans="1:5">
      <c r="A13593" s="283">
        <v>34141</v>
      </c>
      <c r="B13593" s="176">
        <v>1.5</v>
      </c>
      <c r="C13593" s="176">
        <v>49.8</v>
      </c>
      <c r="D13593" s="282">
        <v>87</v>
      </c>
      <c r="E13593" s="265"/>
    </row>
    <row r="13594" spans="1:5">
      <c r="A13594" s="283">
        <v>34142</v>
      </c>
      <c r="B13594" s="176">
        <v>101.8</v>
      </c>
      <c r="C13594" s="176">
        <v>26.9</v>
      </c>
      <c r="D13594" s="282">
        <v>146</v>
      </c>
      <c r="E13594" s="265"/>
    </row>
    <row r="13595" spans="1:5">
      <c r="A13595" s="283">
        <v>34143</v>
      </c>
      <c r="B13595" s="176">
        <v>13148.5</v>
      </c>
      <c r="C13595" s="176">
        <v>28.3</v>
      </c>
      <c r="D13595" s="282">
        <v>87</v>
      </c>
      <c r="E13595" s="265"/>
    </row>
    <row r="13596" spans="1:5">
      <c r="A13596" s="283">
        <v>34145</v>
      </c>
      <c r="B13596" s="176">
        <v>949.5</v>
      </c>
      <c r="C13596" s="176">
        <v>63</v>
      </c>
      <c r="D13596" s="282">
        <v>125</v>
      </c>
      <c r="E13596" s="265"/>
    </row>
    <row r="13597" spans="1:5">
      <c r="A13597" s="283">
        <v>34146</v>
      </c>
      <c r="B13597" s="176">
        <v>0</v>
      </c>
      <c r="C13597" s="176">
        <v>0</v>
      </c>
      <c r="D13597" s="282">
        <v>87</v>
      </c>
      <c r="E13597" s="265"/>
    </row>
    <row r="13598" spans="1:5">
      <c r="A13598" s="283">
        <v>34201</v>
      </c>
      <c r="B13598" s="176">
        <v>1253.5999999999999</v>
      </c>
      <c r="C13598" s="176">
        <v>58.9</v>
      </c>
      <c r="D13598" s="282">
        <v>143</v>
      </c>
      <c r="E13598" s="265"/>
    </row>
    <row r="13599" spans="1:5">
      <c r="A13599" s="283">
        <v>34202</v>
      </c>
      <c r="B13599" s="176">
        <v>838.5</v>
      </c>
      <c r="C13599" s="176">
        <v>44.4</v>
      </c>
      <c r="D13599" s="282">
        <v>124</v>
      </c>
      <c r="E13599" s="265"/>
    </row>
    <row r="13600" spans="1:5">
      <c r="A13600" s="283">
        <v>34203</v>
      </c>
      <c r="B13600" s="176">
        <v>1819.9</v>
      </c>
      <c r="C13600" s="176">
        <v>44.3</v>
      </c>
      <c r="D13600" s="282">
        <v>107</v>
      </c>
      <c r="E13600" s="265"/>
    </row>
    <row r="13601" spans="1:5">
      <c r="A13601" s="283">
        <v>34204</v>
      </c>
      <c r="B13601" s="176">
        <v>0</v>
      </c>
      <c r="C13601" s="176">
        <v>0</v>
      </c>
      <c r="D13601" s="282">
        <v>87</v>
      </c>
      <c r="E13601" s="265"/>
    </row>
    <row r="13602" spans="1:5">
      <c r="A13602" s="283">
        <v>34205</v>
      </c>
      <c r="B13602" s="176">
        <v>4567.2</v>
      </c>
      <c r="C13602" s="176">
        <v>41.3</v>
      </c>
      <c r="D13602" s="282">
        <v>141</v>
      </c>
      <c r="E13602" s="265"/>
    </row>
    <row r="13603" spans="1:5">
      <c r="A13603" s="283">
        <v>34206</v>
      </c>
      <c r="B13603" s="176">
        <v>0</v>
      </c>
      <c r="C13603" s="176">
        <v>0</v>
      </c>
      <c r="D13603" s="282">
        <v>87</v>
      </c>
      <c r="E13603" s="265"/>
    </row>
    <row r="13604" spans="1:5">
      <c r="A13604" s="283">
        <v>34207</v>
      </c>
      <c r="B13604" s="176">
        <v>5018</v>
      </c>
      <c r="C13604" s="176">
        <v>45.3</v>
      </c>
      <c r="D13604" s="282">
        <v>116</v>
      </c>
      <c r="E13604" s="265"/>
    </row>
    <row r="13605" spans="1:5">
      <c r="A13605" s="283">
        <v>34208</v>
      </c>
      <c r="B13605" s="176">
        <v>2275.9</v>
      </c>
      <c r="C13605" s="176">
        <v>34.6</v>
      </c>
      <c r="D13605" s="282">
        <v>129</v>
      </c>
      <c r="E13605" s="265"/>
    </row>
    <row r="13606" spans="1:5">
      <c r="A13606" s="283">
        <v>34209</v>
      </c>
      <c r="B13606" s="176">
        <v>2496.5</v>
      </c>
      <c r="C13606" s="176">
        <v>51.8</v>
      </c>
      <c r="D13606" s="282">
        <v>121</v>
      </c>
      <c r="E13606" s="265"/>
    </row>
    <row r="13607" spans="1:5">
      <c r="A13607" s="283">
        <v>34210</v>
      </c>
      <c r="B13607" s="176">
        <v>1749</v>
      </c>
      <c r="C13607" s="176">
        <v>51.5</v>
      </c>
      <c r="D13607" s="282">
        <v>130</v>
      </c>
      <c r="E13607" s="265"/>
    </row>
    <row r="13608" spans="1:5">
      <c r="A13608" s="283">
        <v>34211</v>
      </c>
      <c r="B13608" s="176">
        <v>94.2</v>
      </c>
      <c r="C13608" s="176">
        <v>51.5</v>
      </c>
      <c r="D13608" s="282">
        <v>132</v>
      </c>
      <c r="E13608" s="265"/>
    </row>
    <row r="13609" spans="1:5">
      <c r="A13609" s="283">
        <v>34212</v>
      </c>
      <c r="B13609" s="176">
        <v>742.1</v>
      </c>
      <c r="C13609" s="176">
        <v>41.3</v>
      </c>
      <c r="D13609" s="282">
        <v>109</v>
      </c>
      <c r="E13609" s="265"/>
    </row>
    <row r="13610" spans="1:5">
      <c r="A13610" s="283">
        <v>34215</v>
      </c>
      <c r="B13610" s="176">
        <v>1767.1</v>
      </c>
      <c r="C13610" s="176">
        <v>61.2</v>
      </c>
      <c r="D13610" s="282">
        <v>87</v>
      </c>
      <c r="E13610" s="265"/>
    </row>
    <row r="13611" spans="1:5">
      <c r="A13611" s="283">
        <v>34216</v>
      </c>
      <c r="B13611" s="176">
        <v>2769.1</v>
      </c>
      <c r="C13611" s="176">
        <v>60.2</v>
      </c>
      <c r="D13611" s="282">
        <v>87</v>
      </c>
      <c r="E13611" s="265"/>
    </row>
    <row r="13612" spans="1:5">
      <c r="A13612" s="283">
        <v>34217</v>
      </c>
      <c r="B13612" s="176">
        <v>2082.1</v>
      </c>
      <c r="C13612" s="176">
        <v>59.5</v>
      </c>
      <c r="D13612" s="282">
        <v>94</v>
      </c>
      <c r="E13612" s="265"/>
    </row>
    <row r="13613" spans="1:5">
      <c r="A13613" s="283">
        <v>34218</v>
      </c>
      <c r="B13613" s="176">
        <v>2483.1</v>
      </c>
      <c r="C13613" s="176">
        <v>60.9</v>
      </c>
      <c r="D13613" s="282">
        <v>96</v>
      </c>
      <c r="E13613" s="265"/>
    </row>
    <row r="13614" spans="1:5">
      <c r="A13614" s="283">
        <v>34219</v>
      </c>
      <c r="B13614" s="176">
        <v>87</v>
      </c>
      <c r="C13614" s="176">
        <v>42.7</v>
      </c>
      <c r="D13614" s="282">
        <v>101</v>
      </c>
      <c r="E13614" s="265"/>
    </row>
    <row r="13615" spans="1:5">
      <c r="A13615" s="283">
        <v>34220</v>
      </c>
      <c r="B13615" s="176">
        <v>0</v>
      </c>
      <c r="C13615" s="176">
        <v>0</v>
      </c>
      <c r="D13615" s="282">
        <v>87</v>
      </c>
      <c r="E13615" s="265"/>
    </row>
    <row r="13616" spans="1:5">
      <c r="A13616" s="283">
        <v>34221</v>
      </c>
      <c r="B13616" s="176">
        <v>797.7</v>
      </c>
      <c r="C13616" s="176">
        <v>42.8</v>
      </c>
      <c r="D13616" s="282">
        <v>136</v>
      </c>
      <c r="E13616" s="265"/>
    </row>
    <row r="13617" spans="1:5">
      <c r="A13617" s="283">
        <v>34222</v>
      </c>
      <c r="B13617" s="176">
        <v>1998.2</v>
      </c>
      <c r="C13617" s="176">
        <v>55.1</v>
      </c>
      <c r="D13617" s="282">
        <v>113</v>
      </c>
      <c r="E13617" s="265"/>
    </row>
    <row r="13618" spans="1:5">
      <c r="A13618" s="283">
        <v>34223</v>
      </c>
      <c r="B13618" s="176">
        <v>418.5</v>
      </c>
      <c r="C13618" s="176">
        <v>62.4</v>
      </c>
      <c r="D13618" s="282">
        <v>104</v>
      </c>
      <c r="E13618" s="265"/>
    </row>
    <row r="13619" spans="1:5">
      <c r="A13619" s="283">
        <v>34224</v>
      </c>
      <c r="B13619" s="176">
        <v>1063.5</v>
      </c>
      <c r="C13619" s="176">
        <v>59.4</v>
      </c>
      <c r="D13619" s="282">
        <v>87</v>
      </c>
      <c r="E13619" s="265"/>
    </row>
    <row r="13620" spans="1:5">
      <c r="A13620" s="283">
        <v>34228</v>
      </c>
      <c r="B13620" s="176">
        <v>1672.1</v>
      </c>
      <c r="C13620" s="176">
        <v>70.2</v>
      </c>
      <c r="D13620" s="282">
        <v>110</v>
      </c>
      <c r="E13620" s="265"/>
    </row>
    <row r="13621" spans="1:5">
      <c r="A13621" s="283">
        <v>34229</v>
      </c>
      <c r="B13621" s="176">
        <v>1215.7</v>
      </c>
      <c r="C13621" s="176">
        <v>57.2</v>
      </c>
      <c r="D13621" s="282">
        <v>110</v>
      </c>
      <c r="E13621" s="265"/>
    </row>
    <row r="13622" spans="1:5">
      <c r="A13622" s="283">
        <v>34230</v>
      </c>
      <c r="B13622" s="176">
        <v>0</v>
      </c>
      <c r="C13622" s="176">
        <v>0</v>
      </c>
      <c r="D13622" s="282">
        <v>87</v>
      </c>
      <c r="E13622" s="265"/>
    </row>
    <row r="13623" spans="1:5">
      <c r="A13623" s="283">
        <v>34231</v>
      </c>
      <c r="B13623" s="176">
        <v>3149.9</v>
      </c>
      <c r="C13623" s="176">
        <v>50.7</v>
      </c>
      <c r="D13623" s="282">
        <v>135</v>
      </c>
      <c r="E13623" s="265"/>
    </row>
    <row r="13624" spans="1:5">
      <c r="A13624" s="283">
        <v>34232</v>
      </c>
      <c r="B13624" s="176">
        <v>2781.3</v>
      </c>
      <c r="C13624" s="176">
        <v>45.1</v>
      </c>
      <c r="D13624" s="282">
        <v>172</v>
      </c>
      <c r="E13624" s="265"/>
    </row>
    <row r="13625" spans="1:5">
      <c r="A13625" s="283">
        <v>34233</v>
      </c>
      <c r="B13625" s="176">
        <v>2855.9</v>
      </c>
      <c r="C13625" s="176">
        <v>49.9</v>
      </c>
      <c r="D13625" s="282">
        <v>135</v>
      </c>
      <c r="E13625" s="265"/>
    </row>
    <row r="13626" spans="1:5">
      <c r="A13626" s="283">
        <v>34234</v>
      </c>
      <c r="B13626" s="176">
        <v>2742.6</v>
      </c>
      <c r="C13626" s="176">
        <v>40.299999999999997</v>
      </c>
      <c r="D13626" s="282">
        <v>159</v>
      </c>
      <c r="E13626" s="265"/>
    </row>
    <row r="13627" spans="1:5">
      <c r="A13627" s="283">
        <v>34235</v>
      </c>
      <c r="B13627" s="176">
        <v>2132.6</v>
      </c>
      <c r="C13627" s="176">
        <v>52.5</v>
      </c>
      <c r="D13627" s="282">
        <v>154</v>
      </c>
      <c r="E13627" s="265"/>
    </row>
    <row r="13628" spans="1:5">
      <c r="A13628" s="283">
        <v>34236</v>
      </c>
      <c r="B13628" s="176">
        <v>3606.8</v>
      </c>
      <c r="C13628" s="176">
        <v>56</v>
      </c>
      <c r="D13628" s="282">
        <v>145</v>
      </c>
      <c r="E13628" s="265"/>
    </row>
    <row r="13629" spans="1:5">
      <c r="A13629" s="283">
        <v>34237</v>
      </c>
      <c r="B13629" s="176">
        <v>3952.6</v>
      </c>
      <c r="C13629" s="176">
        <v>39.299999999999997</v>
      </c>
      <c r="D13629" s="282">
        <v>112</v>
      </c>
      <c r="E13629" s="265"/>
    </row>
    <row r="13630" spans="1:5">
      <c r="A13630" s="283">
        <v>34238</v>
      </c>
      <c r="B13630" s="176">
        <v>1178.7</v>
      </c>
      <c r="C13630" s="176">
        <v>61.3</v>
      </c>
      <c r="D13630" s="282">
        <v>117</v>
      </c>
      <c r="E13630" s="265"/>
    </row>
    <row r="13631" spans="1:5">
      <c r="A13631" s="283">
        <v>34239</v>
      </c>
      <c r="B13631" s="176">
        <v>3395.4</v>
      </c>
      <c r="C13631" s="176">
        <v>47.6</v>
      </c>
      <c r="D13631" s="282">
        <v>125</v>
      </c>
      <c r="E13631" s="265"/>
    </row>
    <row r="13632" spans="1:5">
      <c r="A13632" s="283">
        <v>34240</v>
      </c>
      <c r="B13632" s="176">
        <v>160.9</v>
      </c>
      <c r="C13632" s="176">
        <v>47.8</v>
      </c>
      <c r="D13632" s="282">
        <v>138</v>
      </c>
      <c r="E13632" s="265"/>
    </row>
    <row r="13633" spans="1:5">
      <c r="A13633" s="283">
        <v>34241</v>
      </c>
      <c r="B13633" s="176">
        <v>124.1</v>
      </c>
      <c r="C13633" s="176">
        <v>49.4</v>
      </c>
      <c r="D13633" s="282">
        <v>124</v>
      </c>
      <c r="E13633" s="265"/>
    </row>
    <row r="13634" spans="1:5">
      <c r="A13634" s="283">
        <v>34242</v>
      </c>
      <c r="B13634" s="176">
        <v>2462.6999999999998</v>
      </c>
      <c r="C13634" s="176">
        <v>62.1</v>
      </c>
      <c r="D13634" s="282">
        <v>110</v>
      </c>
      <c r="E13634" s="265"/>
    </row>
    <row r="13635" spans="1:5">
      <c r="A13635" s="283">
        <v>34243</v>
      </c>
      <c r="B13635" s="176">
        <v>1643.5</v>
      </c>
      <c r="C13635" s="176">
        <v>50.4</v>
      </c>
      <c r="D13635" s="282">
        <v>173</v>
      </c>
      <c r="E13635" s="265"/>
    </row>
    <row r="13636" spans="1:5">
      <c r="A13636" s="283">
        <v>34250</v>
      </c>
      <c r="B13636" s="176">
        <v>657.8</v>
      </c>
      <c r="C13636" s="176">
        <v>63.2</v>
      </c>
      <c r="D13636" s="282">
        <v>96</v>
      </c>
      <c r="E13636" s="265"/>
    </row>
    <row r="13637" spans="1:5">
      <c r="A13637" s="283">
        <v>34251</v>
      </c>
      <c r="B13637" s="176">
        <v>21.1</v>
      </c>
      <c r="C13637" s="176">
        <v>38.4</v>
      </c>
      <c r="D13637" s="282">
        <v>116</v>
      </c>
      <c r="E13637" s="265"/>
    </row>
    <row r="13638" spans="1:5">
      <c r="A13638" s="283">
        <v>34264</v>
      </c>
      <c r="B13638" s="176">
        <v>0</v>
      </c>
      <c r="C13638" s="176">
        <v>0</v>
      </c>
      <c r="D13638" s="282">
        <v>87</v>
      </c>
      <c r="E13638" s="265"/>
    </row>
    <row r="13639" spans="1:5">
      <c r="A13639" s="283">
        <v>34265</v>
      </c>
      <c r="B13639" s="176">
        <v>3486.8</v>
      </c>
      <c r="C13639" s="176">
        <v>28.9</v>
      </c>
      <c r="D13639" s="282">
        <v>87</v>
      </c>
      <c r="E13639" s="265"/>
    </row>
    <row r="13640" spans="1:5">
      <c r="A13640" s="283">
        <v>34266</v>
      </c>
      <c r="B13640" s="176">
        <v>49.5</v>
      </c>
      <c r="C13640" s="176">
        <v>36</v>
      </c>
      <c r="D13640" s="282">
        <v>105</v>
      </c>
      <c r="E13640" s="265"/>
    </row>
    <row r="13641" spans="1:5">
      <c r="A13641" s="283">
        <v>34267</v>
      </c>
      <c r="B13641" s="176">
        <v>289.10000000000002</v>
      </c>
      <c r="C13641" s="176">
        <v>35.6</v>
      </c>
      <c r="D13641" s="282">
        <v>87</v>
      </c>
      <c r="E13641" s="265"/>
    </row>
    <row r="13642" spans="1:5">
      <c r="A13642" s="283">
        <v>34268</v>
      </c>
      <c r="B13642" s="176">
        <v>334.2</v>
      </c>
      <c r="C13642" s="176">
        <v>35.200000000000003</v>
      </c>
      <c r="D13642" s="282">
        <v>87</v>
      </c>
      <c r="E13642" s="265"/>
    </row>
    <row r="13643" spans="1:5">
      <c r="A13643" s="283">
        <v>34269</v>
      </c>
      <c r="B13643" s="176">
        <v>68.3</v>
      </c>
      <c r="C13643" s="176">
        <v>58.7</v>
      </c>
      <c r="D13643" s="282">
        <v>87</v>
      </c>
      <c r="E13643" s="265"/>
    </row>
    <row r="13644" spans="1:5">
      <c r="A13644" s="283">
        <v>34270</v>
      </c>
      <c r="B13644" s="176">
        <v>2767.8</v>
      </c>
      <c r="C13644" s="176">
        <v>42.2</v>
      </c>
      <c r="D13644" s="282">
        <v>96</v>
      </c>
      <c r="E13644" s="265"/>
    </row>
    <row r="13645" spans="1:5">
      <c r="A13645" s="283">
        <v>34272</v>
      </c>
      <c r="B13645" s="176">
        <v>0</v>
      </c>
      <c r="C13645" s="176">
        <v>0</v>
      </c>
      <c r="D13645" s="282">
        <v>87</v>
      </c>
      <c r="E13645" s="265"/>
    </row>
    <row r="13646" spans="1:5">
      <c r="A13646" s="283">
        <v>34274</v>
      </c>
      <c r="B13646" s="176">
        <v>0</v>
      </c>
      <c r="C13646" s="176">
        <v>0</v>
      </c>
      <c r="D13646" s="282">
        <v>87</v>
      </c>
      <c r="E13646" s="265"/>
    </row>
    <row r="13647" spans="1:5">
      <c r="A13647" s="283">
        <v>34275</v>
      </c>
      <c r="B13647" s="176">
        <v>159.9</v>
      </c>
      <c r="C13647" s="176">
        <v>58.1</v>
      </c>
      <c r="D13647" s="282">
        <v>103</v>
      </c>
      <c r="E13647" s="265"/>
    </row>
    <row r="13648" spans="1:5">
      <c r="A13648" s="283">
        <v>34276</v>
      </c>
      <c r="B13648" s="176">
        <v>0</v>
      </c>
      <c r="C13648" s="176">
        <v>0</v>
      </c>
      <c r="D13648" s="282">
        <v>87</v>
      </c>
      <c r="E13648" s="265"/>
    </row>
    <row r="13649" spans="1:5">
      <c r="A13649" s="283">
        <v>34277</v>
      </c>
      <c r="B13649" s="176">
        <v>0</v>
      </c>
      <c r="C13649" s="176">
        <v>0</v>
      </c>
      <c r="D13649" s="282">
        <v>87</v>
      </c>
      <c r="E13649" s="265"/>
    </row>
    <row r="13650" spans="1:5">
      <c r="A13650" s="283">
        <v>34278</v>
      </c>
      <c r="B13650" s="176">
        <v>4815</v>
      </c>
      <c r="C13650" s="176">
        <v>51</v>
      </c>
      <c r="D13650" s="282">
        <v>87</v>
      </c>
      <c r="E13650" s="265"/>
    </row>
    <row r="13651" spans="1:5">
      <c r="A13651" s="283">
        <v>34280</v>
      </c>
      <c r="B13651" s="176">
        <v>0</v>
      </c>
      <c r="C13651" s="176">
        <v>0</v>
      </c>
      <c r="D13651" s="282">
        <v>87</v>
      </c>
      <c r="E13651" s="265"/>
    </row>
    <row r="13652" spans="1:5">
      <c r="A13652" s="283">
        <v>34281</v>
      </c>
      <c r="B13652" s="176">
        <v>2707.2</v>
      </c>
      <c r="C13652" s="176">
        <v>63.8</v>
      </c>
      <c r="D13652" s="282">
        <v>87</v>
      </c>
      <c r="E13652" s="265"/>
    </row>
    <row r="13653" spans="1:5">
      <c r="A13653" s="283">
        <v>34282</v>
      </c>
      <c r="B13653" s="176">
        <v>0</v>
      </c>
      <c r="C13653" s="176">
        <v>0</v>
      </c>
      <c r="D13653" s="282">
        <v>87</v>
      </c>
      <c r="E13653" s="265"/>
    </row>
    <row r="13654" spans="1:5">
      <c r="A13654" s="283">
        <v>34284</v>
      </c>
      <c r="B13654" s="176">
        <v>2515.9</v>
      </c>
      <c r="C13654" s="176">
        <v>63.6</v>
      </c>
      <c r="D13654" s="282">
        <v>87</v>
      </c>
      <c r="E13654" s="265"/>
    </row>
    <row r="13655" spans="1:5">
      <c r="A13655" s="283">
        <v>34285</v>
      </c>
      <c r="B13655" s="176">
        <v>2150.6</v>
      </c>
      <c r="C13655" s="176">
        <v>68.400000000000006</v>
      </c>
      <c r="D13655" s="282">
        <v>133</v>
      </c>
      <c r="E13655" s="265"/>
    </row>
    <row r="13656" spans="1:5">
      <c r="A13656" s="283">
        <v>34286</v>
      </c>
      <c r="B13656" s="176">
        <v>1218</v>
      </c>
      <c r="C13656" s="176">
        <v>37.1</v>
      </c>
      <c r="D13656" s="282">
        <v>101</v>
      </c>
      <c r="E13656" s="265"/>
    </row>
    <row r="13657" spans="1:5">
      <c r="A13657" s="283">
        <v>34287</v>
      </c>
      <c r="B13657" s="176">
        <v>1449.7</v>
      </c>
      <c r="C13657" s="176">
        <v>55.7</v>
      </c>
      <c r="D13657" s="282">
        <v>93</v>
      </c>
      <c r="E13657" s="265"/>
    </row>
    <row r="13658" spans="1:5">
      <c r="A13658" s="283">
        <v>34288</v>
      </c>
      <c r="B13658" s="176">
        <v>513.4</v>
      </c>
      <c r="C13658" s="176">
        <v>37.5</v>
      </c>
      <c r="D13658" s="282">
        <v>87</v>
      </c>
      <c r="E13658" s="265"/>
    </row>
    <row r="13659" spans="1:5">
      <c r="A13659" s="283">
        <v>34289</v>
      </c>
      <c r="B13659" s="176">
        <v>1741.9</v>
      </c>
      <c r="C13659" s="176">
        <v>37.1</v>
      </c>
      <c r="D13659" s="282">
        <v>123</v>
      </c>
      <c r="E13659" s="265"/>
    </row>
    <row r="13660" spans="1:5">
      <c r="A13660" s="283">
        <v>34290</v>
      </c>
      <c r="B13660" s="176">
        <v>99.6</v>
      </c>
      <c r="C13660" s="176">
        <v>44.3</v>
      </c>
      <c r="D13660" s="282">
        <v>87</v>
      </c>
      <c r="E13660" s="265"/>
    </row>
    <row r="13661" spans="1:5">
      <c r="A13661" s="283">
        <v>34291</v>
      </c>
      <c r="B13661" s="176">
        <v>492.6</v>
      </c>
      <c r="C13661" s="176">
        <v>38.6</v>
      </c>
      <c r="D13661" s="282">
        <v>87</v>
      </c>
      <c r="E13661" s="265"/>
    </row>
    <row r="13662" spans="1:5">
      <c r="A13662" s="283">
        <v>34292</v>
      </c>
      <c r="B13662" s="176">
        <v>462.4</v>
      </c>
      <c r="C13662" s="176">
        <v>65.7</v>
      </c>
      <c r="D13662" s="282">
        <v>121</v>
      </c>
      <c r="E13662" s="265"/>
    </row>
    <row r="13663" spans="1:5">
      <c r="A13663" s="283">
        <v>34293</v>
      </c>
      <c r="B13663" s="176">
        <v>988.7</v>
      </c>
      <c r="C13663" s="176">
        <v>57.4</v>
      </c>
      <c r="D13663" s="282">
        <v>119</v>
      </c>
      <c r="E13663" s="265"/>
    </row>
    <row r="13664" spans="1:5">
      <c r="A13664" s="283">
        <v>34295</v>
      </c>
      <c r="B13664" s="176">
        <v>0</v>
      </c>
      <c r="C13664" s="176">
        <v>0</v>
      </c>
      <c r="D13664" s="282">
        <v>87</v>
      </c>
      <c r="E13664" s="265"/>
    </row>
    <row r="13665" spans="1:5">
      <c r="A13665" s="283">
        <v>34420</v>
      </c>
      <c r="B13665" s="176">
        <v>584.79999999999995</v>
      </c>
      <c r="C13665" s="176">
        <v>43.7</v>
      </c>
      <c r="D13665" s="282">
        <v>93</v>
      </c>
      <c r="E13665" s="265"/>
    </row>
    <row r="13666" spans="1:5">
      <c r="A13666" s="283">
        <v>34421</v>
      </c>
      <c r="B13666" s="176">
        <v>518.9</v>
      </c>
      <c r="C13666" s="176">
        <v>47.9</v>
      </c>
      <c r="D13666" s="282">
        <v>87</v>
      </c>
      <c r="E13666" s="265"/>
    </row>
    <row r="13667" spans="1:5">
      <c r="A13667" s="283">
        <v>34423</v>
      </c>
      <c r="B13667" s="176">
        <v>0</v>
      </c>
      <c r="C13667" s="176">
        <v>0</v>
      </c>
      <c r="D13667" s="282">
        <v>87</v>
      </c>
      <c r="E13667" s="265"/>
    </row>
    <row r="13668" spans="1:5">
      <c r="A13668" s="283">
        <v>34428</v>
      </c>
      <c r="B13668" s="176">
        <v>144.5</v>
      </c>
      <c r="C13668" s="176">
        <v>50.2</v>
      </c>
      <c r="D13668" s="282">
        <v>107</v>
      </c>
      <c r="E13668" s="265"/>
    </row>
    <row r="13669" spans="1:5">
      <c r="A13669" s="283">
        <v>34429</v>
      </c>
      <c r="B13669" s="176">
        <v>215.1</v>
      </c>
      <c r="C13669" s="176">
        <v>54.9</v>
      </c>
      <c r="D13669" s="282">
        <v>120</v>
      </c>
      <c r="E13669" s="265"/>
    </row>
    <row r="13670" spans="1:5">
      <c r="A13670" s="283">
        <v>34430</v>
      </c>
      <c r="B13670" s="176">
        <v>66.3</v>
      </c>
      <c r="C13670" s="176">
        <v>62.2</v>
      </c>
      <c r="D13670" s="282">
        <v>87</v>
      </c>
      <c r="E13670" s="265"/>
    </row>
    <row r="13671" spans="1:5">
      <c r="A13671" s="283">
        <v>34431</v>
      </c>
      <c r="B13671" s="176">
        <v>66.3</v>
      </c>
      <c r="C13671" s="176">
        <v>51.9</v>
      </c>
      <c r="D13671" s="282">
        <v>94</v>
      </c>
      <c r="E13671" s="265"/>
    </row>
    <row r="13672" spans="1:5">
      <c r="A13672" s="283">
        <v>34432</v>
      </c>
      <c r="B13672" s="176">
        <v>124.6</v>
      </c>
      <c r="C13672" s="176">
        <v>49.4</v>
      </c>
      <c r="D13672" s="282">
        <v>95</v>
      </c>
      <c r="E13672" s="265"/>
    </row>
    <row r="13673" spans="1:5">
      <c r="A13673" s="283">
        <v>34433</v>
      </c>
      <c r="B13673" s="176">
        <v>207</v>
      </c>
      <c r="C13673" s="176">
        <v>50.2</v>
      </c>
      <c r="D13673" s="282">
        <v>87</v>
      </c>
      <c r="E13673" s="265"/>
    </row>
    <row r="13674" spans="1:5">
      <c r="A13674" s="283">
        <v>34434</v>
      </c>
      <c r="B13674" s="176">
        <v>325.10000000000002</v>
      </c>
      <c r="C13674" s="176">
        <v>45.4</v>
      </c>
      <c r="D13674" s="282">
        <v>95</v>
      </c>
      <c r="E13674" s="265"/>
    </row>
    <row r="13675" spans="1:5">
      <c r="A13675" s="283">
        <v>34436</v>
      </c>
      <c r="B13675" s="176">
        <v>142.19999999999999</v>
      </c>
      <c r="C13675" s="176">
        <v>54.2</v>
      </c>
      <c r="D13675" s="282">
        <v>87</v>
      </c>
      <c r="E13675" s="265"/>
    </row>
    <row r="13676" spans="1:5">
      <c r="A13676" s="283">
        <v>34441</v>
      </c>
      <c r="B13676" s="176">
        <v>0</v>
      </c>
      <c r="C13676" s="176">
        <v>0</v>
      </c>
      <c r="D13676" s="282">
        <v>87</v>
      </c>
      <c r="E13676" s="265"/>
    </row>
    <row r="13677" spans="1:5">
      <c r="A13677" s="283">
        <v>34442</v>
      </c>
      <c r="B13677" s="176">
        <v>400.1</v>
      </c>
      <c r="C13677" s="176">
        <v>58.9</v>
      </c>
      <c r="D13677" s="282">
        <v>101</v>
      </c>
      <c r="E13677" s="265"/>
    </row>
    <row r="13678" spans="1:5">
      <c r="A13678" s="283">
        <v>34445</v>
      </c>
      <c r="B13678" s="176">
        <v>0</v>
      </c>
      <c r="C13678" s="176">
        <v>0</v>
      </c>
      <c r="D13678" s="282">
        <v>87</v>
      </c>
      <c r="E13678" s="265"/>
    </row>
    <row r="13679" spans="1:5">
      <c r="A13679" s="283">
        <v>34446</v>
      </c>
      <c r="B13679" s="176">
        <v>365.8</v>
      </c>
      <c r="C13679" s="176">
        <v>58.7</v>
      </c>
      <c r="D13679" s="282">
        <v>87</v>
      </c>
      <c r="E13679" s="265"/>
    </row>
    <row r="13680" spans="1:5">
      <c r="A13680" s="283">
        <v>34447</v>
      </c>
      <c r="B13680" s="176">
        <v>580</v>
      </c>
      <c r="C13680" s="176">
        <v>48.7</v>
      </c>
      <c r="D13680" s="282">
        <v>87</v>
      </c>
      <c r="E13680" s="265"/>
    </row>
    <row r="13681" spans="1:5">
      <c r="A13681" s="283">
        <v>34448</v>
      </c>
      <c r="B13681" s="176">
        <v>134.4</v>
      </c>
      <c r="C13681" s="176">
        <v>54.7</v>
      </c>
      <c r="D13681" s="282">
        <v>87</v>
      </c>
      <c r="E13681" s="265"/>
    </row>
    <row r="13682" spans="1:5">
      <c r="A13682" s="283">
        <v>34449</v>
      </c>
      <c r="B13682" s="176">
        <v>34.700000000000003</v>
      </c>
      <c r="C13682" s="176">
        <v>53.3</v>
      </c>
      <c r="D13682" s="282">
        <v>95</v>
      </c>
      <c r="E13682" s="265"/>
    </row>
    <row r="13683" spans="1:5">
      <c r="A13683" s="283">
        <v>34450</v>
      </c>
      <c r="B13683" s="176">
        <v>410.5</v>
      </c>
      <c r="C13683" s="176">
        <v>56.1</v>
      </c>
      <c r="D13683" s="282">
        <v>96</v>
      </c>
      <c r="E13683" s="265"/>
    </row>
    <row r="13684" spans="1:5">
      <c r="A13684" s="283">
        <v>34451</v>
      </c>
      <c r="B13684" s="176">
        <v>66.2</v>
      </c>
      <c r="C13684" s="176">
        <v>56.2</v>
      </c>
      <c r="D13684" s="282">
        <v>87</v>
      </c>
      <c r="E13684" s="265"/>
    </row>
    <row r="13685" spans="1:5">
      <c r="A13685" s="283">
        <v>34452</v>
      </c>
      <c r="B13685" s="176">
        <v>159</v>
      </c>
      <c r="C13685" s="176">
        <v>47.2</v>
      </c>
      <c r="D13685" s="282">
        <v>94</v>
      </c>
      <c r="E13685" s="265"/>
    </row>
    <row r="13686" spans="1:5">
      <c r="A13686" s="283">
        <v>34453</v>
      </c>
      <c r="B13686" s="176">
        <v>349.3</v>
      </c>
      <c r="C13686" s="176">
        <v>49.8</v>
      </c>
      <c r="D13686" s="282">
        <v>87</v>
      </c>
      <c r="E13686" s="265"/>
    </row>
    <row r="13687" spans="1:5">
      <c r="A13687" s="283">
        <v>34460</v>
      </c>
      <c r="B13687" s="176">
        <v>245.4</v>
      </c>
      <c r="C13687" s="176">
        <v>47.6</v>
      </c>
      <c r="D13687" s="282">
        <v>87</v>
      </c>
      <c r="E13687" s="265"/>
    </row>
    <row r="13688" spans="1:5">
      <c r="A13688" s="283">
        <v>34461</v>
      </c>
      <c r="B13688" s="176">
        <v>299.60000000000002</v>
      </c>
      <c r="C13688" s="176">
        <v>55.7</v>
      </c>
      <c r="D13688" s="282">
        <v>118</v>
      </c>
      <c r="E13688" s="265"/>
    </row>
    <row r="13689" spans="1:5">
      <c r="A13689" s="283">
        <v>34464</v>
      </c>
      <c r="B13689" s="176">
        <v>0</v>
      </c>
      <c r="C13689" s="176">
        <v>0</v>
      </c>
      <c r="D13689" s="282">
        <v>87</v>
      </c>
      <c r="E13689" s="265"/>
    </row>
    <row r="13690" spans="1:5">
      <c r="A13690" s="283">
        <v>34465</v>
      </c>
      <c r="B13690" s="176">
        <v>584.70000000000005</v>
      </c>
      <c r="C13690" s="176">
        <v>55.1</v>
      </c>
      <c r="D13690" s="282">
        <v>87</v>
      </c>
      <c r="E13690" s="265"/>
    </row>
    <row r="13691" spans="1:5">
      <c r="A13691" s="283">
        <v>34470</v>
      </c>
      <c r="B13691" s="176">
        <v>1289.8</v>
      </c>
      <c r="C13691" s="176">
        <v>43.5</v>
      </c>
      <c r="D13691" s="282">
        <v>119</v>
      </c>
      <c r="E13691" s="265"/>
    </row>
    <row r="13692" spans="1:5">
      <c r="A13692" s="283">
        <v>34471</v>
      </c>
      <c r="B13692" s="176">
        <v>1269.4000000000001</v>
      </c>
      <c r="C13692" s="176">
        <v>42.9</v>
      </c>
      <c r="D13692" s="282">
        <v>140</v>
      </c>
      <c r="E13692" s="265"/>
    </row>
    <row r="13693" spans="1:5">
      <c r="A13693" s="283">
        <v>34472</v>
      </c>
      <c r="B13693" s="176">
        <v>576.1</v>
      </c>
      <c r="C13693" s="176">
        <v>37.799999999999997</v>
      </c>
      <c r="D13693" s="282">
        <v>125</v>
      </c>
      <c r="E13693" s="265"/>
    </row>
    <row r="13694" spans="1:5">
      <c r="A13694" s="283">
        <v>34473</v>
      </c>
      <c r="B13694" s="176">
        <v>385.2</v>
      </c>
      <c r="C13694" s="176">
        <v>42.4</v>
      </c>
      <c r="D13694" s="282">
        <v>87</v>
      </c>
      <c r="E13694" s="265"/>
    </row>
    <row r="13695" spans="1:5">
      <c r="A13695" s="283">
        <v>34474</v>
      </c>
      <c r="B13695" s="176">
        <v>682.2</v>
      </c>
      <c r="C13695" s="176">
        <v>37.200000000000003</v>
      </c>
      <c r="D13695" s="282">
        <v>157</v>
      </c>
      <c r="E13695" s="265"/>
    </row>
    <row r="13696" spans="1:5">
      <c r="A13696" s="283">
        <v>34475</v>
      </c>
      <c r="B13696" s="176">
        <v>516.29999999999995</v>
      </c>
      <c r="C13696" s="176">
        <v>35.5</v>
      </c>
      <c r="D13696" s="282">
        <v>87</v>
      </c>
      <c r="E13696" s="265"/>
    </row>
    <row r="13697" spans="1:5">
      <c r="A13697" s="283">
        <v>34476</v>
      </c>
      <c r="B13697" s="176">
        <v>642.5</v>
      </c>
      <c r="C13697" s="176">
        <v>56.7</v>
      </c>
      <c r="D13697" s="282">
        <v>101</v>
      </c>
      <c r="E13697" s="265"/>
    </row>
    <row r="13698" spans="1:5">
      <c r="A13698" s="283">
        <v>34477</v>
      </c>
      <c r="B13698" s="176">
        <v>0</v>
      </c>
      <c r="C13698" s="176">
        <v>0</v>
      </c>
      <c r="D13698" s="282">
        <v>87</v>
      </c>
      <c r="E13698" s="265"/>
    </row>
    <row r="13699" spans="1:5">
      <c r="A13699" s="283">
        <v>34478</v>
      </c>
      <c r="B13699" s="176">
        <v>724</v>
      </c>
      <c r="C13699" s="176">
        <v>45.8</v>
      </c>
      <c r="D13699" s="282">
        <v>87</v>
      </c>
      <c r="E13699" s="265"/>
    </row>
    <row r="13700" spans="1:5">
      <c r="A13700" s="283">
        <v>34479</v>
      </c>
      <c r="B13700" s="176">
        <v>530.5</v>
      </c>
      <c r="C13700" s="176">
        <v>40.4</v>
      </c>
      <c r="D13700" s="282">
        <v>133</v>
      </c>
      <c r="E13700" s="265"/>
    </row>
    <row r="13701" spans="1:5">
      <c r="A13701" s="283">
        <v>34480</v>
      </c>
      <c r="B13701" s="176">
        <v>592.5</v>
      </c>
      <c r="C13701" s="176">
        <v>39.299999999999997</v>
      </c>
      <c r="D13701" s="282">
        <v>116</v>
      </c>
      <c r="E13701" s="265"/>
    </row>
    <row r="13702" spans="1:5">
      <c r="A13702" s="283">
        <v>34481</v>
      </c>
      <c r="B13702" s="176">
        <v>289.2</v>
      </c>
      <c r="C13702" s="176">
        <v>66.7</v>
      </c>
      <c r="D13702" s="282">
        <v>106</v>
      </c>
      <c r="E13702" s="265"/>
    </row>
    <row r="13703" spans="1:5">
      <c r="A13703" s="283">
        <v>34482</v>
      </c>
      <c r="B13703" s="176">
        <v>211.4</v>
      </c>
      <c r="C13703" s="176">
        <v>45.3</v>
      </c>
      <c r="D13703" s="282">
        <v>101</v>
      </c>
      <c r="E13703" s="265"/>
    </row>
    <row r="13704" spans="1:5">
      <c r="A13704" s="283">
        <v>34483</v>
      </c>
      <c r="B13704" s="176">
        <v>797.5</v>
      </c>
      <c r="C13704" s="176">
        <v>38.9</v>
      </c>
      <c r="D13704" s="282">
        <v>87</v>
      </c>
      <c r="E13704" s="265"/>
    </row>
    <row r="13705" spans="1:5">
      <c r="A13705" s="283">
        <v>34484</v>
      </c>
      <c r="B13705" s="176">
        <v>59.5</v>
      </c>
      <c r="C13705" s="176">
        <v>57</v>
      </c>
      <c r="D13705" s="282">
        <v>87</v>
      </c>
      <c r="E13705" s="265"/>
    </row>
    <row r="13706" spans="1:5">
      <c r="A13706" s="283">
        <v>34487</v>
      </c>
      <c r="B13706" s="176">
        <v>0</v>
      </c>
      <c r="C13706" s="176">
        <v>0</v>
      </c>
      <c r="D13706" s="282">
        <v>87</v>
      </c>
      <c r="E13706" s="265"/>
    </row>
    <row r="13707" spans="1:5">
      <c r="A13707" s="283">
        <v>34488</v>
      </c>
      <c r="B13707" s="176">
        <v>48.4</v>
      </c>
      <c r="C13707" s="176">
        <v>48.7</v>
      </c>
      <c r="D13707" s="282">
        <v>96</v>
      </c>
      <c r="E13707" s="265"/>
    </row>
    <row r="13708" spans="1:5">
      <c r="A13708" s="283">
        <v>34489</v>
      </c>
      <c r="B13708" s="176">
        <v>54.3</v>
      </c>
      <c r="C13708" s="176">
        <v>44.1</v>
      </c>
      <c r="D13708" s="282">
        <v>87</v>
      </c>
      <c r="E13708" s="265"/>
    </row>
    <row r="13709" spans="1:5">
      <c r="A13709" s="283">
        <v>34491</v>
      </c>
      <c r="B13709" s="176">
        <v>593.20000000000005</v>
      </c>
      <c r="C13709" s="176">
        <v>58.3</v>
      </c>
      <c r="D13709" s="282">
        <v>87</v>
      </c>
      <c r="E13709" s="265"/>
    </row>
    <row r="13710" spans="1:5">
      <c r="A13710" s="283">
        <v>34492</v>
      </c>
      <c r="B13710" s="176">
        <v>965.9</v>
      </c>
      <c r="C13710" s="176">
        <v>39.6</v>
      </c>
      <c r="D13710" s="282">
        <v>87</v>
      </c>
      <c r="E13710" s="265"/>
    </row>
    <row r="13711" spans="1:5">
      <c r="A13711" s="283">
        <v>34498</v>
      </c>
      <c r="B13711" s="176">
        <v>21.3</v>
      </c>
      <c r="C13711" s="176">
        <v>55.8</v>
      </c>
      <c r="D13711" s="282">
        <v>87</v>
      </c>
      <c r="E13711" s="265"/>
    </row>
    <row r="13712" spans="1:5">
      <c r="A13712" s="283">
        <v>34601</v>
      </c>
      <c r="B13712" s="176">
        <v>168.2</v>
      </c>
      <c r="C13712" s="176">
        <v>47.2</v>
      </c>
      <c r="D13712" s="282">
        <v>113</v>
      </c>
      <c r="E13712" s="265"/>
    </row>
    <row r="13713" spans="1:5">
      <c r="A13713" s="283">
        <v>34602</v>
      </c>
      <c r="B13713" s="176">
        <v>133.4</v>
      </c>
      <c r="C13713" s="176">
        <v>44.6</v>
      </c>
      <c r="D13713" s="282">
        <v>87</v>
      </c>
      <c r="E13713" s="265"/>
    </row>
    <row r="13714" spans="1:5">
      <c r="A13714" s="283">
        <v>34603</v>
      </c>
      <c r="B13714" s="176">
        <v>837.7</v>
      </c>
      <c r="C13714" s="176">
        <v>48.6</v>
      </c>
      <c r="D13714" s="282">
        <v>87</v>
      </c>
      <c r="E13714" s="265"/>
    </row>
    <row r="13715" spans="1:5">
      <c r="A13715" s="283">
        <v>34604</v>
      </c>
      <c r="B13715" s="176">
        <v>285.8</v>
      </c>
      <c r="C13715" s="176">
        <v>40.299999999999997</v>
      </c>
      <c r="D13715" s="282">
        <v>87</v>
      </c>
      <c r="E13715" s="265"/>
    </row>
    <row r="13716" spans="1:5">
      <c r="A13716" s="283">
        <v>34605</v>
      </c>
      <c r="B13716" s="176">
        <v>0</v>
      </c>
      <c r="C13716" s="176">
        <v>0</v>
      </c>
      <c r="D13716" s="282">
        <v>87</v>
      </c>
      <c r="E13716" s="265"/>
    </row>
    <row r="13717" spans="1:5">
      <c r="A13717" s="283">
        <v>34606</v>
      </c>
      <c r="B13717" s="176">
        <v>1885.7</v>
      </c>
      <c r="C13717" s="176">
        <v>53</v>
      </c>
      <c r="D13717" s="282">
        <v>122</v>
      </c>
      <c r="E13717" s="265"/>
    </row>
    <row r="13718" spans="1:5">
      <c r="A13718" s="283">
        <v>34607</v>
      </c>
      <c r="B13718" s="176">
        <v>322.60000000000002</v>
      </c>
      <c r="C13718" s="176">
        <v>54.7</v>
      </c>
      <c r="D13718" s="282">
        <v>112</v>
      </c>
      <c r="E13718" s="265"/>
    </row>
    <row r="13719" spans="1:5">
      <c r="A13719" s="283">
        <v>34608</v>
      </c>
      <c r="B13719" s="176">
        <v>2007.1</v>
      </c>
      <c r="C13719" s="176">
        <v>44.9</v>
      </c>
      <c r="D13719" s="282">
        <v>113</v>
      </c>
      <c r="E13719" s="265"/>
    </row>
    <row r="13720" spans="1:5">
      <c r="A13720" s="283">
        <v>34609</v>
      </c>
      <c r="B13720" s="176">
        <v>1697.4</v>
      </c>
      <c r="C13720" s="176">
        <v>44.9</v>
      </c>
      <c r="D13720" s="282">
        <v>121</v>
      </c>
      <c r="E13720" s="265"/>
    </row>
    <row r="13721" spans="1:5">
      <c r="A13721" s="283">
        <v>34610</v>
      </c>
      <c r="B13721" s="176">
        <v>225.8</v>
      </c>
      <c r="C13721" s="176">
        <v>43.7</v>
      </c>
      <c r="D13721" s="282">
        <v>123</v>
      </c>
      <c r="E13721" s="265"/>
    </row>
    <row r="13722" spans="1:5">
      <c r="A13722" s="283">
        <v>34611</v>
      </c>
      <c r="B13722" s="176">
        <v>0</v>
      </c>
      <c r="C13722" s="176">
        <v>0</v>
      </c>
      <c r="D13722" s="282">
        <v>87</v>
      </c>
      <c r="E13722" s="265"/>
    </row>
    <row r="13723" spans="1:5">
      <c r="A13723" s="283">
        <v>34613</v>
      </c>
      <c r="B13723" s="176">
        <v>221.2</v>
      </c>
      <c r="C13723" s="176">
        <v>58.3</v>
      </c>
      <c r="D13723" s="282">
        <v>93</v>
      </c>
      <c r="E13723" s="265"/>
    </row>
    <row r="13724" spans="1:5">
      <c r="A13724" s="283">
        <v>34614</v>
      </c>
      <c r="B13724" s="176">
        <v>148.6</v>
      </c>
      <c r="C13724" s="176">
        <v>40.200000000000003</v>
      </c>
      <c r="D13724" s="282">
        <v>87</v>
      </c>
      <c r="E13724" s="265"/>
    </row>
    <row r="13725" spans="1:5">
      <c r="A13725" s="283">
        <v>34636</v>
      </c>
      <c r="B13725" s="176">
        <v>0</v>
      </c>
      <c r="C13725" s="176">
        <v>0</v>
      </c>
      <c r="D13725" s="282">
        <v>87</v>
      </c>
      <c r="E13725" s="265"/>
    </row>
    <row r="13726" spans="1:5">
      <c r="A13726" s="283">
        <v>34637</v>
      </c>
      <c r="B13726" s="176">
        <v>396.9</v>
      </c>
      <c r="C13726" s="176">
        <v>46.5</v>
      </c>
      <c r="D13726" s="282">
        <v>95</v>
      </c>
      <c r="E13726" s="265"/>
    </row>
    <row r="13727" spans="1:5">
      <c r="A13727" s="283">
        <v>34638</v>
      </c>
      <c r="B13727" s="176">
        <v>416.7</v>
      </c>
      <c r="C13727" s="176">
        <v>33.1</v>
      </c>
      <c r="D13727" s="282">
        <v>93</v>
      </c>
      <c r="E13727" s="265"/>
    </row>
    <row r="13728" spans="1:5">
      <c r="A13728" s="283">
        <v>34639</v>
      </c>
      <c r="B13728" s="176">
        <v>816.9</v>
      </c>
      <c r="C13728" s="176">
        <v>37.9</v>
      </c>
      <c r="D13728" s="282">
        <v>133</v>
      </c>
      <c r="E13728" s="265"/>
    </row>
    <row r="13729" spans="1:5">
      <c r="A13729" s="283">
        <v>34652</v>
      </c>
      <c r="B13729" s="176">
        <v>2892.3</v>
      </c>
      <c r="C13729" s="176">
        <v>47.4</v>
      </c>
      <c r="D13729" s="282">
        <v>125</v>
      </c>
      <c r="E13729" s="265"/>
    </row>
    <row r="13730" spans="1:5">
      <c r="A13730" s="283">
        <v>34653</v>
      </c>
      <c r="B13730" s="176">
        <v>2838.1</v>
      </c>
      <c r="C13730" s="176">
        <v>46.3</v>
      </c>
      <c r="D13730" s="282">
        <v>135</v>
      </c>
      <c r="E13730" s="265"/>
    </row>
    <row r="13731" spans="1:5">
      <c r="A13731" s="283">
        <v>34654</v>
      </c>
      <c r="B13731" s="176">
        <v>842</v>
      </c>
      <c r="C13731" s="176">
        <v>44.5</v>
      </c>
      <c r="D13731" s="282">
        <v>145</v>
      </c>
      <c r="E13731" s="265"/>
    </row>
    <row r="13732" spans="1:5">
      <c r="A13732" s="283">
        <v>34655</v>
      </c>
      <c r="B13732" s="176">
        <v>946.8</v>
      </c>
      <c r="C13732" s="176">
        <v>46.3</v>
      </c>
      <c r="D13732" s="282">
        <v>159</v>
      </c>
      <c r="E13732" s="265"/>
    </row>
    <row r="13733" spans="1:5">
      <c r="A13733" s="283">
        <v>34656</v>
      </c>
      <c r="B13733" s="176">
        <v>0</v>
      </c>
      <c r="C13733" s="176">
        <v>0</v>
      </c>
      <c r="D13733" s="282">
        <v>87</v>
      </c>
      <c r="E13733" s="265"/>
    </row>
    <row r="13734" spans="1:5">
      <c r="A13734" s="283">
        <v>34660</v>
      </c>
      <c r="B13734" s="176">
        <v>0</v>
      </c>
      <c r="C13734" s="176">
        <v>0</v>
      </c>
      <c r="D13734" s="282">
        <v>87</v>
      </c>
      <c r="E13734" s="265"/>
    </row>
    <row r="13735" spans="1:5">
      <c r="A13735" s="283">
        <v>34661</v>
      </c>
      <c r="B13735" s="176">
        <v>0</v>
      </c>
      <c r="C13735" s="176">
        <v>0</v>
      </c>
      <c r="D13735" s="282">
        <v>87</v>
      </c>
      <c r="E13735" s="265"/>
    </row>
    <row r="13736" spans="1:5">
      <c r="A13736" s="283">
        <v>34667</v>
      </c>
      <c r="B13736" s="176">
        <v>1038.2</v>
      </c>
      <c r="C13736" s="176">
        <v>56</v>
      </c>
      <c r="D13736" s="282">
        <v>95</v>
      </c>
      <c r="E13736" s="265"/>
    </row>
    <row r="13737" spans="1:5">
      <c r="A13737" s="283">
        <v>34668</v>
      </c>
      <c r="B13737" s="176">
        <v>2705.5</v>
      </c>
      <c r="C13737" s="176">
        <v>44.1</v>
      </c>
      <c r="D13737" s="282">
        <v>168</v>
      </c>
      <c r="E13737" s="265"/>
    </row>
    <row r="13738" spans="1:5">
      <c r="A13738" s="283">
        <v>34669</v>
      </c>
      <c r="B13738" s="176">
        <v>720.3</v>
      </c>
      <c r="C13738" s="176">
        <v>44.4</v>
      </c>
      <c r="D13738" s="282">
        <v>87</v>
      </c>
      <c r="E13738" s="265"/>
    </row>
    <row r="13739" spans="1:5">
      <c r="A13739" s="283">
        <v>34673</v>
      </c>
      <c r="B13739" s="176">
        <v>4896.3</v>
      </c>
      <c r="C13739" s="176">
        <v>39.5</v>
      </c>
      <c r="D13739" s="282">
        <v>87</v>
      </c>
      <c r="E13739" s="265"/>
    </row>
    <row r="13740" spans="1:5">
      <c r="A13740" s="283">
        <v>34674</v>
      </c>
      <c r="B13740" s="176">
        <v>384.3</v>
      </c>
      <c r="C13740" s="176">
        <v>47</v>
      </c>
      <c r="D13740" s="282">
        <v>87</v>
      </c>
      <c r="E13740" s="265"/>
    </row>
    <row r="13741" spans="1:5">
      <c r="A13741" s="283">
        <v>34677</v>
      </c>
      <c r="B13741" s="176">
        <v>1831.4</v>
      </c>
      <c r="C13741" s="176">
        <v>43.8</v>
      </c>
      <c r="D13741" s="282">
        <v>102</v>
      </c>
      <c r="E13741" s="265"/>
    </row>
    <row r="13742" spans="1:5">
      <c r="A13742" s="283">
        <v>34679</v>
      </c>
      <c r="B13742" s="176">
        <v>429.1</v>
      </c>
      <c r="C13742" s="176">
        <v>47</v>
      </c>
      <c r="D13742" s="282">
        <v>87</v>
      </c>
      <c r="E13742" s="265"/>
    </row>
    <row r="13743" spans="1:5">
      <c r="A13743" s="283">
        <v>34680</v>
      </c>
      <c r="B13743" s="176">
        <v>0</v>
      </c>
      <c r="C13743" s="176">
        <v>0</v>
      </c>
      <c r="D13743" s="282">
        <v>87</v>
      </c>
      <c r="E13743" s="265"/>
    </row>
    <row r="13744" spans="1:5">
      <c r="A13744" s="283">
        <v>34681</v>
      </c>
      <c r="B13744" s="176">
        <v>0</v>
      </c>
      <c r="C13744" s="176">
        <v>0</v>
      </c>
      <c r="D13744" s="282">
        <v>87</v>
      </c>
      <c r="E13744" s="265"/>
    </row>
    <row r="13745" spans="1:5">
      <c r="A13745" s="283">
        <v>34682</v>
      </c>
      <c r="B13745" s="176">
        <v>4077.7</v>
      </c>
      <c r="C13745" s="176">
        <v>51.6</v>
      </c>
      <c r="D13745" s="282">
        <v>87</v>
      </c>
      <c r="E13745" s="265"/>
    </row>
    <row r="13746" spans="1:5">
      <c r="A13746" s="283">
        <v>34683</v>
      </c>
      <c r="B13746" s="176">
        <v>2855</v>
      </c>
      <c r="C13746" s="176">
        <v>46.3</v>
      </c>
      <c r="D13746" s="282">
        <v>137</v>
      </c>
      <c r="E13746" s="265"/>
    </row>
    <row r="13747" spans="1:5">
      <c r="A13747" s="283">
        <v>34684</v>
      </c>
      <c r="B13747" s="176">
        <v>4135.8999999999996</v>
      </c>
      <c r="C13747" s="176">
        <v>51.8</v>
      </c>
      <c r="D13747" s="282">
        <v>170</v>
      </c>
      <c r="E13747" s="265"/>
    </row>
    <row r="13748" spans="1:5">
      <c r="A13748" s="283">
        <v>34685</v>
      </c>
      <c r="B13748" s="176">
        <v>1408.2</v>
      </c>
      <c r="C13748" s="176">
        <v>46</v>
      </c>
      <c r="D13748" s="282">
        <v>110</v>
      </c>
      <c r="E13748" s="265"/>
    </row>
    <row r="13749" spans="1:5">
      <c r="A13749" s="283">
        <v>34688</v>
      </c>
      <c r="B13749" s="176">
        <v>541.4</v>
      </c>
      <c r="C13749" s="176">
        <v>47.8</v>
      </c>
      <c r="D13749" s="282">
        <v>119</v>
      </c>
      <c r="E13749" s="265"/>
    </row>
    <row r="13750" spans="1:5">
      <c r="A13750" s="283">
        <v>34689</v>
      </c>
      <c r="B13750" s="176">
        <v>2445.8000000000002</v>
      </c>
      <c r="C13750" s="176">
        <v>48.1</v>
      </c>
      <c r="D13750" s="282">
        <v>130</v>
      </c>
      <c r="E13750" s="265"/>
    </row>
    <row r="13751" spans="1:5">
      <c r="A13751" s="283">
        <v>34690</v>
      </c>
      <c r="B13751" s="176">
        <v>3493.8</v>
      </c>
      <c r="C13751" s="176">
        <v>43.5</v>
      </c>
      <c r="D13751" s="282">
        <v>121</v>
      </c>
      <c r="E13751" s="265"/>
    </row>
    <row r="13752" spans="1:5">
      <c r="A13752" s="283">
        <v>34691</v>
      </c>
      <c r="B13752" s="176">
        <v>2531.6</v>
      </c>
      <c r="C13752" s="176">
        <v>43.2</v>
      </c>
      <c r="D13752" s="282">
        <v>87</v>
      </c>
      <c r="E13752" s="265"/>
    </row>
    <row r="13753" spans="1:5">
      <c r="A13753" s="283">
        <v>34692</v>
      </c>
      <c r="B13753" s="176">
        <v>0</v>
      </c>
      <c r="C13753" s="176">
        <v>0</v>
      </c>
      <c r="D13753" s="282">
        <v>87</v>
      </c>
      <c r="E13753" s="265"/>
    </row>
    <row r="13754" spans="1:5">
      <c r="A13754" s="283">
        <v>34695</v>
      </c>
      <c r="B13754" s="176">
        <v>3147</v>
      </c>
      <c r="C13754" s="176">
        <v>48.5</v>
      </c>
      <c r="D13754" s="282">
        <v>134</v>
      </c>
      <c r="E13754" s="265"/>
    </row>
    <row r="13755" spans="1:5">
      <c r="A13755" s="283">
        <v>34697</v>
      </c>
      <c r="B13755" s="176">
        <v>3544.7</v>
      </c>
      <c r="C13755" s="176">
        <v>56</v>
      </c>
      <c r="D13755" s="282">
        <v>87</v>
      </c>
      <c r="E13755" s="265"/>
    </row>
    <row r="13756" spans="1:5">
      <c r="A13756" s="283">
        <v>34698</v>
      </c>
      <c r="B13756" s="176">
        <v>3157.8</v>
      </c>
      <c r="C13756" s="176">
        <v>51.2</v>
      </c>
      <c r="D13756" s="282">
        <v>133</v>
      </c>
      <c r="E13756" s="265"/>
    </row>
    <row r="13757" spans="1:5">
      <c r="A13757" s="283">
        <v>34705</v>
      </c>
      <c r="B13757" s="176">
        <v>204</v>
      </c>
      <c r="C13757" s="176">
        <v>42.6</v>
      </c>
      <c r="D13757" s="282">
        <v>87</v>
      </c>
      <c r="E13757" s="265"/>
    </row>
    <row r="13758" spans="1:5">
      <c r="A13758" s="283">
        <v>34711</v>
      </c>
      <c r="B13758" s="176">
        <v>941.6</v>
      </c>
      <c r="C13758" s="176">
        <v>39.700000000000003</v>
      </c>
      <c r="D13758" s="282">
        <v>132</v>
      </c>
      <c r="E13758" s="265"/>
    </row>
    <row r="13759" spans="1:5">
      <c r="A13759" s="283">
        <v>34712</v>
      </c>
      <c r="B13759" s="176">
        <v>155.4</v>
      </c>
      <c r="C13759" s="176">
        <v>38.4</v>
      </c>
      <c r="D13759" s="282">
        <v>87</v>
      </c>
      <c r="E13759" s="265"/>
    </row>
    <row r="13760" spans="1:5">
      <c r="A13760" s="283">
        <v>34713</v>
      </c>
      <c r="B13760" s="176">
        <v>164.4</v>
      </c>
      <c r="C13760" s="176">
        <v>37.4</v>
      </c>
      <c r="D13760" s="282">
        <v>87</v>
      </c>
      <c r="E13760" s="265"/>
    </row>
    <row r="13761" spans="1:5">
      <c r="A13761" s="283">
        <v>34714</v>
      </c>
      <c r="B13761" s="176">
        <v>139.5</v>
      </c>
      <c r="C13761" s="176">
        <v>32.9</v>
      </c>
      <c r="D13761" s="282">
        <v>87</v>
      </c>
      <c r="E13761" s="265"/>
    </row>
    <row r="13762" spans="1:5">
      <c r="A13762" s="283">
        <v>34715</v>
      </c>
      <c r="B13762" s="176">
        <v>541.29999999999995</v>
      </c>
      <c r="C13762" s="176">
        <v>38.200000000000003</v>
      </c>
      <c r="D13762" s="282">
        <v>128</v>
      </c>
      <c r="E13762" s="265"/>
    </row>
    <row r="13763" spans="1:5">
      <c r="A13763" s="283">
        <v>34729</v>
      </c>
      <c r="B13763" s="176">
        <v>122.9</v>
      </c>
      <c r="C13763" s="176">
        <v>44.6</v>
      </c>
      <c r="D13763" s="282">
        <v>87</v>
      </c>
      <c r="E13763" s="265"/>
    </row>
    <row r="13764" spans="1:5">
      <c r="A13764" s="283">
        <v>34731</v>
      </c>
      <c r="B13764" s="176">
        <v>784.4</v>
      </c>
      <c r="C13764" s="176">
        <v>47.4</v>
      </c>
      <c r="D13764" s="282">
        <v>96</v>
      </c>
      <c r="E13764" s="265"/>
    </row>
    <row r="13765" spans="1:5">
      <c r="A13765" s="283">
        <v>34734</v>
      </c>
      <c r="B13765" s="176">
        <v>2017.6</v>
      </c>
      <c r="C13765" s="176">
        <v>35.799999999999997</v>
      </c>
      <c r="D13765" s="282">
        <v>130</v>
      </c>
      <c r="E13765" s="265"/>
    </row>
    <row r="13766" spans="1:5">
      <c r="A13766" s="283">
        <v>34736</v>
      </c>
      <c r="B13766" s="176">
        <v>156.4</v>
      </c>
      <c r="C13766" s="176">
        <v>39.9</v>
      </c>
      <c r="D13766" s="282">
        <v>102</v>
      </c>
      <c r="E13766" s="265"/>
    </row>
    <row r="13767" spans="1:5">
      <c r="A13767" s="283">
        <v>34737</v>
      </c>
      <c r="B13767" s="176">
        <v>133.19999999999999</v>
      </c>
      <c r="C13767" s="176">
        <v>50.2</v>
      </c>
      <c r="D13767" s="282">
        <v>105</v>
      </c>
      <c r="E13767" s="265"/>
    </row>
    <row r="13768" spans="1:5">
      <c r="A13768" s="283">
        <v>34739</v>
      </c>
      <c r="B13768" s="176">
        <v>2.7</v>
      </c>
      <c r="C13768" s="176">
        <v>43.1</v>
      </c>
      <c r="D13768" s="282">
        <v>87</v>
      </c>
      <c r="E13768" s="265"/>
    </row>
    <row r="13769" spans="1:5">
      <c r="A13769" s="283">
        <v>34740</v>
      </c>
      <c r="B13769" s="176">
        <v>1419.1</v>
      </c>
      <c r="C13769" s="176">
        <v>36.200000000000003</v>
      </c>
      <c r="D13769" s="282">
        <v>97</v>
      </c>
      <c r="E13769" s="265"/>
    </row>
    <row r="13770" spans="1:5">
      <c r="A13770" s="283">
        <v>34741</v>
      </c>
      <c r="B13770" s="176">
        <v>2744.5</v>
      </c>
      <c r="C13770" s="176">
        <v>33.1</v>
      </c>
      <c r="D13770" s="282">
        <v>130</v>
      </c>
      <c r="E13770" s="265"/>
    </row>
    <row r="13771" spans="1:5">
      <c r="A13771" s="283">
        <v>34742</v>
      </c>
      <c r="B13771" s="176">
        <v>0</v>
      </c>
      <c r="C13771" s="176">
        <v>0</v>
      </c>
      <c r="D13771" s="282">
        <v>87</v>
      </c>
      <c r="E13771" s="265"/>
    </row>
    <row r="13772" spans="1:5">
      <c r="A13772" s="283">
        <v>34743</v>
      </c>
      <c r="B13772" s="176">
        <v>4829.3999999999996</v>
      </c>
      <c r="C13772" s="176">
        <v>34.5</v>
      </c>
      <c r="D13772" s="282">
        <v>87</v>
      </c>
      <c r="E13772" s="265"/>
    </row>
    <row r="13773" spans="1:5">
      <c r="A13773" s="283">
        <v>34744</v>
      </c>
      <c r="B13773" s="176">
        <v>1346.4</v>
      </c>
      <c r="C13773" s="176">
        <v>35.6</v>
      </c>
      <c r="D13773" s="282">
        <v>169</v>
      </c>
      <c r="E13773" s="265"/>
    </row>
    <row r="13774" spans="1:5">
      <c r="A13774" s="283">
        <v>34745</v>
      </c>
      <c r="B13774" s="176">
        <v>0</v>
      </c>
      <c r="C13774" s="176">
        <v>0</v>
      </c>
      <c r="D13774" s="282">
        <v>87</v>
      </c>
      <c r="E13774" s="265"/>
    </row>
    <row r="13775" spans="1:5">
      <c r="A13775" s="283">
        <v>34746</v>
      </c>
      <c r="B13775" s="176">
        <v>606.79999999999995</v>
      </c>
      <c r="C13775" s="176">
        <v>36.700000000000003</v>
      </c>
      <c r="D13775" s="282">
        <v>94</v>
      </c>
      <c r="E13775" s="265"/>
    </row>
    <row r="13776" spans="1:5">
      <c r="A13776" s="283">
        <v>34747</v>
      </c>
      <c r="B13776" s="176">
        <v>325</v>
      </c>
      <c r="C13776" s="176">
        <v>37.200000000000003</v>
      </c>
      <c r="D13776" s="282">
        <v>177</v>
      </c>
      <c r="E13776" s="265"/>
    </row>
    <row r="13777" spans="1:5">
      <c r="A13777" s="283">
        <v>34748</v>
      </c>
      <c r="B13777" s="176">
        <v>584</v>
      </c>
      <c r="C13777" s="176">
        <v>57.4</v>
      </c>
      <c r="D13777" s="282">
        <v>168</v>
      </c>
      <c r="E13777" s="265"/>
    </row>
    <row r="13778" spans="1:5">
      <c r="A13778" s="283">
        <v>34749</v>
      </c>
      <c r="B13778" s="176">
        <v>0</v>
      </c>
      <c r="C13778" s="176">
        <v>0</v>
      </c>
      <c r="D13778" s="282">
        <v>87</v>
      </c>
      <c r="E13778" s="265"/>
    </row>
    <row r="13779" spans="1:5">
      <c r="A13779" s="283">
        <v>34753</v>
      </c>
      <c r="B13779" s="176">
        <v>266.10000000000002</v>
      </c>
      <c r="C13779" s="176">
        <v>31.1</v>
      </c>
      <c r="D13779" s="282">
        <v>87</v>
      </c>
      <c r="E13779" s="265"/>
    </row>
    <row r="13780" spans="1:5">
      <c r="A13780" s="283">
        <v>34755</v>
      </c>
      <c r="B13780" s="176">
        <v>0</v>
      </c>
      <c r="C13780" s="176">
        <v>0</v>
      </c>
      <c r="D13780" s="282">
        <v>87</v>
      </c>
      <c r="E13780" s="265"/>
    </row>
    <row r="13781" spans="1:5">
      <c r="A13781" s="283">
        <v>34756</v>
      </c>
      <c r="B13781" s="176">
        <v>243.9</v>
      </c>
      <c r="C13781" s="176">
        <v>44.1</v>
      </c>
      <c r="D13781" s="282">
        <v>130</v>
      </c>
      <c r="E13781" s="265"/>
    </row>
    <row r="13782" spans="1:5">
      <c r="A13782" s="283">
        <v>34758</v>
      </c>
      <c r="B13782" s="176">
        <v>896.1</v>
      </c>
      <c r="C13782" s="176">
        <v>33.1</v>
      </c>
      <c r="D13782" s="282">
        <v>107</v>
      </c>
      <c r="E13782" s="265"/>
    </row>
    <row r="13783" spans="1:5">
      <c r="A13783" s="283">
        <v>34759</v>
      </c>
      <c r="B13783" s="176">
        <v>475</v>
      </c>
      <c r="C13783" s="176">
        <v>37.799999999999997</v>
      </c>
      <c r="D13783" s="282">
        <v>106</v>
      </c>
      <c r="E13783" s="265"/>
    </row>
    <row r="13784" spans="1:5">
      <c r="A13784" s="283">
        <v>34760</v>
      </c>
      <c r="B13784" s="176">
        <v>0</v>
      </c>
      <c r="C13784" s="176">
        <v>0</v>
      </c>
      <c r="D13784" s="282">
        <v>87</v>
      </c>
      <c r="E13784" s="265"/>
    </row>
    <row r="13785" spans="1:5">
      <c r="A13785" s="283">
        <v>34761</v>
      </c>
      <c r="B13785" s="176">
        <v>1946.2</v>
      </c>
      <c r="C13785" s="176">
        <v>36</v>
      </c>
      <c r="D13785" s="282">
        <v>124</v>
      </c>
      <c r="E13785" s="265"/>
    </row>
    <row r="13786" spans="1:5">
      <c r="A13786" s="283">
        <v>34762</v>
      </c>
      <c r="B13786" s="176">
        <v>86.4</v>
      </c>
      <c r="C13786" s="176">
        <v>60.6</v>
      </c>
      <c r="D13786" s="282">
        <v>87</v>
      </c>
      <c r="E13786" s="265"/>
    </row>
    <row r="13787" spans="1:5">
      <c r="A13787" s="283">
        <v>34769</v>
      </c>
      <c r="B13787" s="176">
        <v>2426.4</v>
      </c>
      <c r="C13787" s="176">
        <v>38.6</v>
      </c>
      <c r="D13787" s="282">
        <v>123</v>
      </c>
      <c r="E13787" s="265"/>
    </row>
    <row r="13788" spans="1:5">
      <c r="A13788" s="283">
        <v>34770</v>
      </c>
      <c r="B13788" s="176">
        <v>3315.9</v>
      </c>
      <c r="C13788" s="176">
        <v>40.1</v>
      </c>
      <c r="D13788" s="282">
        <v>87</v>
      </c>
      <c r="E13788" s="265"/>
    </row>
    <row r="13789" spans="1:5">
      <c r="A13789" s="283">
        <v>34771</v>
      </c>
      <c r="B13789" s="176">
        <v>47.8</v>
      </c>
      <c r="C13789" s="176">
        <v>40.5</v>
      </c>
      <c r="D13789" s="282">
        <v>112</v>
      </c>
      <c r="E13789" s="265"/>
    </row>
    <row r="13790" spans="1:5">
      <c r="A13790" s="283">
        <v>34772</v>
      </c>
      <c r="B13790" s="176">
        <v>178.1</v>
      </c>
      <c r="C13790" s="176">
        <v>36.1</v>
      </c>
      <c r="D13790" s="282">
        <v>123</v>
      </c>
      <c r="E13790" s="265"/>
    </row>
    <row r="13791" spans="1:5">
      <c r="A13791" s="283">
        <v>34773</v>
      </c>
      <c r="B13791" s="176">
        <v>10.5</v>
      </c>
      <c r="C13791" s="176">
        <v>39</v>
      </c>
      <c r="D13791" s="282">
        <v>87</v>
      </c>
      <c r="E13791" s="265"/>
    </row>
    <row r="13792" spans="1:5">
      <c r="A13792" s="283">
        <v>34777</v>
      </c>
      <c r="B13792" s="176">
        <v>0</v>
      </c>
      <c r="C13792" s="176">
        <v>0</v>
      </c>
      <c r="D13792" s="282">
        <v>87</v>
      </c>
      <c r="E13792" s="265"/>
    </row>
    <row r="13793" spans="1:5">
      <c r="A13793" s="283">
        <v>34778</v>
      </c>
      <c r="B13793" s="176">
        <v>0</v>
      </c>
      <c r="C13793" s="176">
        <v>0</v>
      </c>
      <c r="D13793" s="282">
        <v>87</v>
      </c>
      <c r="E13793" s="265"/>
    </row>
    <row r="13794" spans="1:5">
      <c r="A13794" s="283">
        <v>34785</v>
      </c>
      <c r="B13794" s="176">
        <v>151.1</v>
      </c>
      <c r="C13794" s="176">
        <v>54.1</v>
      </c>
      <c r="D13794" s="282">
        <v>95</v>
      </c>
      <c r="E13794" s="265"/>
    </row>
    <row r="13795" spans="1:5">
      <c r="A13795" s="283">
        <v>34786</v>
      </c>
      <c r="B13795" s="176">
        <v>563.20000000000005</v>
      </c>
      <c r="C13795" s="176">
        <v>37</v>
      </c>
      <c r="D13795" s="282">
        <v>122</v>
      </c>
      <c r="E13795" s="265"/>
    </row>
    <row r="13796" spans="1:5">
      <c r="A13796" s="283">
        <v>34787</v>
      </c>
      <c r="B13796" s="176">
        <v>950.9</v>
      </c>
      <c r="C13796" s="176">
        <v>35.5</v>
      </c>
      <c r="D13796" s="282">
        <v>140</v>
      </c>
      <c r="E13796" s="265"/>
    </row>
    <row r="13797" spans="1:5">
      <c r="A13797" s="283">
        <v>34788</v>
      </c>
      <c r="B13797" s="176">
        <v>723.2</v>
      </c>
      <c r="C13797" s="176">
        <v>57.6</v>
      </c>
      <c r="D13797" s="282">
        <v>94</v>
      </c>
      <c r="E13797" s="265"/>
    </row>
    <row r="13798" spans="1:5">
      <c r="A13798" s="283">
        <v>34789</v>
      </c>
      <c r="B13798" s="176">
        <v>841.4</v>
      </c>
      <c r="C13798" s="176">
        <v>47.4</v>
      </c>
      <c r="D13798" s="282">
        <v>87</v>
      </c>
      <c r="E13798" s="265"/>
    </row>
    <row r="13799" spans="1:5">
      <c r="A13799" s="283">
        <v>34797</v>
      </c>
      <c r="B13799" s="176">
        <v>432.2</v>
      </c>
      <c r="C13799" s="176">
        <v>64.7</v>
      </c>
      <c r="D13799" s="282">
        <v>87</v>
      </c>
      <c r="E13799" s="265"/>
    </row>
    <row r="13800" spans="1:5">
      <c r="A13800" s="283">
        <v>34945</v>
      </c>
      <c r="B13800" s="176">
        <v>24.2</v>
      </c>
      <c r="C13800" s="176">
        <v>41.5</v>
      </c>
      <c r="D13800" s="282">
        <v>111</v>
      </c>
      <c r="E13800" s="265"/>
    </row>
    <row r="13801" spans="1:5">
      <c r="A13801" s="283">
        <v>34946</v>
      </c>
      <c r="B13801" s="176">
        <v>665.9</v>
      </c>
      <c r="C13801" s="176">
        <v>42.4</v>
      </c>
      <c r="D13801" s="282">
        <v>96</v>
      </c>
      <c r="E13801" s="265"/>
    </row>
    <row r="13802" spans="1:5">
      <c r="A13802" s="283">
        <v>34947</v>
      </c>
      <c r="B13802" s="176">
        <v>1072.9000000000001</v>
      </c>
      <c r="C13802" s="176">
        <v>31.1</v>
      </c>
      <c r="D13802" s="282">
        <v>123</v>
      </c>
      <c r="E13802" s="265"/>
    </row>
    <row r="13803" spans="1:5">
      <c r="A13803" s="283">
        <v>34948</v>
      </c>
      <c r="B13803" s="176">
        <v>1627</v>
      </c>
      <c r="C13803" s="176">
        <v>29.1</v>
      </c>
      <c r="D13803" s="282">
        <v>87</v>
      </c>
      <c r="E13803" s="265"/>
    </row>
    <row r="13804" spans="1:5">
      <c r="A13804" s="283">
        <v>34949</v>
      </c>
      <c r="B13804" s="176">
        <v>754.2</v>
      </c>
      <c r="C13804" s="176">
        <v>62.9</v>
      </c>
      <c r="D13804" s="282">
        <v>87</v>
      </c>
      <c r="E13804" s="265"/>
    </row>
    <row r="13805" spans="1:5">
      <c r="A13805" s="283">
        <v>34950</v>
      </c>
      <c r="B13805" s="176">
        <v>2969.9</v>
      </c>
      <c r="C13805" s="176">
        <v>35.5</v>
      </c>
      <c r="D13805" s="282">
        <v>132</v>
      </c>
      <c r="E13805" s="265"/>
    </row>
    <row r="13806" spans="1:5">
      <c r="A13806" s="283">
        <v>34951</v>
      </c>
      <c r="B13806" s="176">
        <v>170.5</v>
      </c>
      <c r="C13806" s="176">
        <v>52.7</v>
      </c>
      <c r="D13806" s="282">
        <v>87</v>
      </c>
      <c r="E13806" s="265"/>
    </row>
    <row r="13807" spans="1:5">
      <c r="A13807" s="283">
        <v>34952</v>
      </c>
      <c r="B13807" s="176">
        <v>1501.5</v>
      </c>
      <c r="C13807" s="176">
        <v>50.1</v>
      </c>
      <c r="D13807" s="282">
        <v>118</v>
      </c>
      <c r="E13807" s="265"/>
    </row>
    <row r="13808" spans="1:5">
      <c r="A13808" s="283">
        <v>34953</v>
      </c>
      <c r="B13808" s="176">
        <v>2575</v>
      </c>
      <c r="C13808" s="176">
        <v>35.200000000000003</v>
      </c>
      <c r="D13808" s="282">
        <v>129</v>
      </c>
      <c r="E13808" s="265"/>
    </row>
    <row r="13809" spans="1:5">
      <c r="A13809" s="283">
        <v>34954</v>
      </c>
      <c r="B13809" s="176">
        <v>5718.6</v>
      </c>
      <c r="C13809" s="176">
        <v>31.8</v>
      </c>
      <c r="D13809" s="282">
        <v>115</v>
      </c>
      <c r="E13809" s="265"/>
    </row>
    <row r="13810" spans="1:5">
      <c r="A13810" s="283">
        <v>34956</v>
      </c>
      <c r="B13810" s="176">
        <v>53</v>
      </c>
      <c r="C13810" s="176">
        <v>32.5</v>
      </c>
      <c r="D13810" s="282">
        <v>111</v>
      </c>
      <c r="E13810" s="265"/>
    </row>
    <row r="13811" spans="1:5">
      <c r="A13811" s="283">
        <v>34957</v>
      </c>
      <c r="B13811" s="176">
        <v>1333</v>
      </c>
      <c r="C13811" s="176">
        <v>56.7</v>
      </c>
      <c r="D13811" s="282">
        <v>116</v>
      </c>
      <c r="E13811" s="265"/>
    </row>
    <row r="13812" spans="1:5">
      <c r="A13812" s="283">
        <v>34958</v>
      </c>
      <c r="B13812" s="176">
        <v>0</v>
      </c>
      <c r="C13812" s="176">
        <v>0</v>
      </c>
      <c r="D13812" s="282">
        <v>87</v>
      </c>
      <c r="E13812" s="265"/>
    </row>
    <row r="13813" spans="1:5">
      <c r="A13813" s="283">
        <v>34972</v>
      </c>
      <c r="B13813" s="176">
        <v>36.1</v>
      </c>
      <c r="C13813" s="176">
        <v>32.9</v>
      </c>
      <c r="D13813" s="282">
        <v>87</v>
      </c>
      <c r="E13813" s="265"/>
    </row>
    <row r="13814" spans="1:5">
      <c r="A13814" s="283">
        <v>34973</v>
      </c>
      <c r="B13814" s="176">
        <v>6.1</v>
      </c>
      <c r="C13814" s="176">
        <v>40.6</v>
      </c>
      <c r="D13814" s="282">
        <v>87</v>
      </c>
      <c r="E13814" s="265"/>
    </row>
    <row r="13815" spans="1:5">
      <c r="A13815" s="283">
        <v>34974</v>
      </c>
      <c r="B13815" s="176">
        <v>58.9</v>
      </c>
      <c r="C13815" s="176">
        <v>45.8</v>
      </c>
      <c r="D13815" s="282">
        <v>111</v>
      </c>
      <c r="E13815" s="265"/>
    </row>
    <row r="13816" spans="1:5">
      <c r="A13816" s="283">
        <v>34979</v>
      </c>
      <c r="B13816" s="176">
        <v>6459</v>
      </c>
      <c r="C13816" s="176">
        <v>31.8</v>
      </c>
      <c r="D13816" s="282">
        <v>87</v>
      </c>
      <c r="E13816" s="265"/>
    </row>
    <row r="13817" spans="1:5">
      <c r="A13817" s="283">
        <v>34981</v>
      </c>
      <c r="B13817" s="176">
        <v>629.20000000000005</v>
      </c>
      <c r="C13817" s="176">
        <v>34.700000000000003</v>
      </c>
      <c r="D13817" s="282">
        <v>119</v>
      </c>
      <c r="E13817" s="265"/>
    </row>
    <row r="13818" spans="1:5">
      <c r="A13818" s="283">
        <v>34982</v>
      </c>
      <c r="B13818" s="176">
        <v>1363</v>
      </c>
      <c r="C13818" s="176">
        <v>41</v>
      </c>
      <c r="D13818" s="282">
        <v>126</v>
      </c>
      <c r="E13818" s="265"/>
    </row>
    <row r="13819" spans="1:5">
      <c r="A13819" s="283">
        <v>34983</v>
      </c>
      <c r="B13819" s="176">
        <v>2679.6</v>
      </c>
      <c r="C13819" s="176">
        <v>39.9</v>
      </c>
      <c r="D13819" s="282">
        <v>112</v>
      </c>
      <c r="E13819" s="265"/>
    </row>
    <row r="13820" spans="1:5">
      <c r="A13820" s="283">
        <v>34984</v>
      </c>
      <c r="B13820" s="176">
        <v>1707.3</v>
      </c>
      <c r="C13820" s="176">
        <v>41.9</v>
      </c>
      <c r="D13820" s="282">
        <v>103</v>
      </c>
      <c r="E13820" s="265"/>
    </row>
    <row r="13821" spans="1:5">
      <c r="A13821" s="283">
        <v>34985</v>
      </c>
      <c r="B13821" s="176">
        <v>2750</v>
      </c>
      <c r="C13821" s="176">
        <v>35.6</v>
      </c>
      <c r="D13821" s="282">
        <v>87</v>
      </c>
      <c r="E13821" s="265"/>
    </row>
    <row r="13822" spans="1:5">
      <c r="A13822" s="283">
        <v>34986</v>
      </c>
      <c r="B13822" s="176">
        <v>860.5</v>
      </c>
      <c r="C13822" s="176">
        <v>48.9</v>
      </c>
      <c r="D13822" s="282">
        <v>114</v>
      </c>
      <c r="E13822" s="265"/>
    </row>
    <row r="13823" spans="1:5">
      <c r="A13823" s="283">
        <v>34987</v>
      </c>
      <c r="B13823" s="176">
        <v>42.9</v>
      </c>
      <c r="C13823" s="176">
        <v>47.5</v>
      </c>
      <c r="D13823" s="282">
        <v>119</v>
      </c>
      <c r="E13823" s="265"/>
    </row>
    <row r="13824" spans="1:5">
      <c r="A13824" s="283">
        <v>34988</v>
      </c>
      <c r="B13824" s="176">
        <v>2994.2</v>
      </c>
      <c r="C13824" s="176">
        <v>35.700000000000003</v>
      </c>
      <c r="D13824" s="282">
        <v>87</v>
      </c>
      <c r="E13824" s="265"/>
    </row>
    <row r="13825" spans="1:5">
      <c r="A13825" s="283">
        <v>34990</v>
      </c>
      <c r="B13825" s="176">
        <v>309</v>
      </c>
      <c r="C13825" s="176">
        <v>49.6</v>
      </c>
      <c r="D13825" s="282">
        <v>103</v>
      </c>
      <c r="E13825" s="265"/>
    </row>
    <row r="13826" spans="1:5">
      <c r="A13826" s="283">
        <v>34991</v>
      </c>
      <c r="B13826" s="176">
        <v>0</v>
      </c>
      <c r="C13826" s="176">
        <v>0</v>
      </c>
      <c r="D13826" s="282">
        <v>87</v>
      </c>
      <c r="E13826" s="265"/>
    </row>
    <row r="13827" spans="1:5">
      <c r="A13827" s="283">
        <v>34992</v>
      </c>
      <c r="B13827" s="176">
        <v>0</v>
      </c>
      <c r="C13827" s="176">
        <v>0</v>
      </c>
      <c r="D13827" s="282">
        <v>87</v>
      </c>
      <c r="E13827" s="265"/>
    </row>
    <row r="13828" spans="1:5">
      <c r="A13828" s="283">
        <v>34994</v>
      </c>
      <c r="B13828" s="176">
        <v>2302</v>
      </c>
      <c r="C13828" s="176">
        <v>46.1</v>
      </c>
      <c r="D13828" s="282">
        <v>102</v>
      </c>
      <c r="E13828" s="265"/>
    </row>
    <row r="13829" spans="1:5">
      <c r="A13829" s="283">
        <v>34995</v>
      </c>
      <c r="B13829" s="176">
        <v>0</v>
      </c>
      <c r="C13829" s="176">
        <v>0</v>
      </c>
      <c r="D13829" s="282">
        <v>87</v>
      </c>
      <c r="E13829" s="265"/>
    </row>
    <row r="13830" spans="1:5">
      <c r="A13830" s="283">
        <v>34996</v>
      </c>
      <c r="B13830" s="176">
        <v>1621.3</v>
      </c>
      <c r="C13830" s="176">
        <v>60.7</v>
      </c>
      <c r="D13830" s="282">
        <v>136</v>
      </c>
      <c r="E13830" s="265"/>
    </row>
    <row r="13831" spans="1:5">
      <c r="A13831" s="283">
        <v>34997</v>
      </c>
      <c r="B13831" s="176">
        <v>366</v>
      </c>
      <c r="C13831" s="176">
        <v>47.4</v>
      </c>
      <c r="D13831" s="282">
        <v>128</v>
      </c>
      <c r="E13831" s="265"/>
    </row>
    <row r="13832" spans="1:5">
      <c r="A13832" s="283">
        <v>35004</v>
      </c>
      <c r="B13832" s="176">
        <v>434.6</v>
      </c>
      <c r="C13832" s="176">
        <v>35</v>
      </c>
      <c r="D13832" s="282">
        <v>95</v>
      </c>
      <c r="E13832" s="265"/>
    </row>
    <row r="13833" spans="1:5">
      <c r="A13833" s="283">
        <v>35005</v>
      </c>
      <c r="B13833" s="176">
        <v>214.3</v>
      </c>
      <c r="C13833" s="176">
        <v>40.200000000000003</v>
      </c>
      <c r="D13833" s="282">
        <v>87</v>
      </c>
      <c r="E13833" s="265"/>
    </row>
    <row r="13834" spans="1:5">
      <c r="A13834" s="283">
        <v>35006</v>
      </c>
      <c r="B13834" s="176">
        <v>26.7</v>
      </c>
      <c r="C13834" s="176">
        <v>41.1</v>
      </c>
      <c r="D13834" s="282">
        <v>87</v>
      </c>
      <c r="E13834" s="265"/>
    </row>
    <row r="13835" spans="1:5">
      <c r="A13835" s="283">
        <v>35007</v>
      </c>
      <c r="B13835" s="176">
        <v>743.2</v>
      </c>
      <c r="C13835" s="176">
        <v>35.200000000000003</v>
      </c>
      <c r="D13835" s="282">
        <v>127</v>
      </c>
      <c r="E13835" s="265"/>
    </row>
    <row r="13836" spans="1:5">
      <c r="A13836" s="283">
        <v>35010</v>
      </c>
      <c r="B13836" s="176">
        <v>108.7</v>
      </c>
      <c r="C13836" s="176">
        <v>40.4</v>
      </c>
      <c r="D13836" s="282">
        <v>101</v>
      </c>
      <c r="E13836" s="265"/>
    </row>
    <row r="13837" spans="1:5">
      <c r="A13837" s="283">
        <v>35011</v>
      </c>
      <c r="B13837" s="176">
        <v>86.8</v>
      </c>
      <c r="C13837" s="176">
        <v>42.8</v>
      </c>
      <c r="D13837" s="282">
        <v>114</v>
      </c>
      <c r="E13837" s="265"/>
    </row>
    <row r="13838" spans="1:5">
      <c r="A13838" s="283">
        <v>35013</v>
      </c>
      <c r="B13838" s="176">
        <v>488.1</v>
      </c>
      <c r="C13838" s="176">
        <v>43.8</v>
      </c>
      <c r="D13838" s="282">
        <v>87</v>
      </c>
      <c r="E13838" s="265"/>
    </row>
    <row r="13839" spans="1:5">
      <c r="A13839" s="283">
        <v>35014</v>
      </c>
      <c r="B13839" s="176">
        <v>46.1</v>
      </c>
      <c r="C13839" s="176">
        <v>40.700000000000003</v>
      </c>
      <c r="D13839" s="282">
        <v>96</v>
      </c>
      <c r="E13839" s="265"/>
    </row>
    <row r="13840" spans="1:5">
      <c r="A13840" s="283">
        <v>35015</v>
      </c>
      <c r="B13840" s="176">
        <v>0</v>
      </c>
      <c r="C13840" s="176">
        <v>0</v>
      </c>
      <c r="D13840" s="282">
        <v>87</v>
      </c>
      <c r="E13840" s="265"/>
    </row>
    <row r="13841" spans="1:5">
      <c r="A13841" s="283">
        <v>35016</v>
      </c>
      <c r="B13841" s="176">
        <v>212.8</v>
      </c>
      <c r="C13841" s="176">
        <v>40.6</v>
      </c>
      <c r="D13841" s="282">
        <v>93</v>
      </c>
      <c r="E13841" s="265"/>
    </row>
    <row r="13842" spans="1:5">
      <c r="A13842" s="283">
        <v>35019</v>
      </c>
      <c r="B13842" s="176">
        <v>74.099999999999994</v>
      </c>
      <c r="C13842" s="176">
        <v>39.4</v>
      </c>
      <c r="D13842" s="282">
        <v>87</v>
      </c>
      <c r="E13842" s="265"/>
    </row>
    <row r="13843" spans="1:5">
      <c r="A13843" s="283">
        <v>35020</v>
      </c>
      <c r="B13843" s="176">
        <v>1478.6</v>
      </c>
      <c r="C13843" s="176">
        <v>36.6</v>
      </c>
      <c r="D13843" s="282">
        <v>109</v>
      </c>
      <c r="E13843" s="265"/>
    </row>
    <row r="13844" spans="1:5">
      <c r="A13844" s="283">
        <v>35021</v>
      </c>
      <c r="B13844" s="176">
        <v>0</v>
      </c>
      <c r="C13844" s="176">
        <v>0</v>
      </c>
      <c r="D13844" s="282">
        <v>87</v>
      </c>
      <c r="E13844" s="265"/>
    </row>
    <row r="13845" spans="1:5">
      <c r="A13845" s="283">
        <v>35022</v>
      </c>
      <c r="B13845" s="176">
        <v>372.1</v>
      </c>
      <c r="C13845" s="176">
        <v>38.4</v>
      </c>
      <c r="D13845" s="282">
        <v>131</v>
      </c>
      <c r="E13845" s="265"/>
    </row>
    <row r="13846" spans="1:5">
      <c r="A13846" s="283">
        <v>35023</v>
      </c>
      <c r="B13846" s="176">
        <v>278.89999999999998</v>
      </c>
      <c r="C13846" s="176">
        <v>40.299999999999997</v>
      </c>
      <c r="D13846" s="282">
        <v>122</v>
      </c>
      <c r="E13846" s="265"/>
    </row>
    <row r="13847" spans="1:5">
      <c r="A13847" s="283">
        <v>35031</v>
      </c>
      <c r="B13847" s="176">
        <v>66.400000000000006</v>
      </c>
      <c r="C13847" s="176">
        <v>38.299999999999997</v>
      </c>
      <c r="D13847" s="282">
        <v>87</v>
      </c>
      <c r="E13847" s="265"/>
    </row>
    <row r="13848" spans="1:5">
      <c r="A13848" s="283">
        <v>35032</v>
      </c>
      <c r="B13848" s="176">
        <v>253.6</v>
      </c>
      <c r="C13848" s="176">
        <v>29.1</v>
      </c>
      <c r="D13848" s="282">
        <v>87</v>
      </c>
      <c r="E13848" s="265"/>
    </row>
    <row r="13849" spans="1:5">
      <c r="A13849" s="283">
        <v>35033</v>
      </c>
      <c r="B13849" s="176">
        <v>50.9</v>
      </c>
      <c r="C13849" s="176">
        <v>42.6</v>
      </c>
      <c r="D13849" s="282">
        <v>87</v>
      </c>
      <c r="E13849" s="265"/>
    </row>
    <row r="13850" spans="1:5">
      <c r="A13850" s="283">
        <v>35034</v>
      </c>
      <c r="B13850" s="176">
        <v>36.5</v>
      </c>
      <c r="C13850" s="176">
        <v>36</v>
      </c>
      <c r="D13850" s="282">
        <v>87</v>
      </c>
      <c r="E13850" s="265"/>
    </row>
    <row r="13851" spans="1:5">
      <c r="A13851" s="283">
        <v>35035</v>
      </c>
      <c r="B13851" s="176">
        <v>21.6</v>
      </c>
      <c r="C13851" s="176">
        <v>41</v>
      </c>
      <c r="D13851" s="282">
        <v>87</v>
      </c>
      <c r="E13851" s="265"/>
    </row>
    <row r="13852" spans="1:5">
      <c r="A13852" s="283">
        <v>35036</v>
      </c>
      <c r="B13852" s="176">
        <v>0</v>
      </c>
      <c r="C13852" s="176">
        <v>0</v>
      </c>
      <c r="D13852" s="282">
        <v>87</v>
      </c>
      <c r="E13852" s="265"/>
    </row>
    <row r="13853" spans="1:5">
      <c r="A13853" s="283">
        <v>35038</v>
      </c>
      <c r="B13853" s="176">
        <v>0</v>
      </c>
      <c r="C13853" s="176">
        <v>0</v>
      </c>
      <c r="D13853" s="282">
        <v>87</v>
      </c>
      <c r="E13853" s="265"/>
    </row>
    <row r="13854" spans="1:5">
      <c r="A13854" s="283">
        <v>35040</v>
      </c>
      <c r="B13854" s="176">
        <v>177.9</v>
      </c>
      <c r="C13854" s="176">
        <v>33.6</v>
      </c>
      <c r="D13854" s="282">
        <v>93</v>
      </c>
      <c r="E13854" s="265"/>
    </row>
    <row r="13855" spans="1:5">
      <c r="A13855" s="283">
        <v>35042</v>
      </c>
      <c r="B13855" s="176">
        <v>34.200000000000003</v>
      </c>
      <c r="C13855" s="176">
        <v>40.200000000000003</v>
      </c>
      <c r="D13855" s="282">
        <v>121</v>
      </c>
      <c r="E13855" s="265"/>
    </row>
    <row r="13856" spans="1:5">
      <c r="A13856" s="283">
        <v>35043</v>
      </c>
      <c r="B13856" s="176">
        <v>182.1</v>
      </c>
      <c r="C13856" s="176">
        <v>35.6</v>
      </c>
      <c r="D13856" s="282">
        <v>94</v>
      </c>
      <c r="E13856" s="265"/>
    </row>
    <row r="13857" spans="1:5">
      <c r="A13857" s="283">
        <v>35044</v>
      </c>
      <c r="B13857" s="176">
        <v>131.30000000000001</v>
      </c>
      <c r="C13857" s="176">
        <v>38.5</v>
      </c>
      <c r="D13857" s="282">
        <v>94</v>
      </c>
      <c r="E13857" s="265"/>
    </row>
    <row r="13858" spans="1:5">
      <c r="A13858" s="283">
        <v>35045</v>
      </c>
      <c r="B13858" s="176">
        <v>130</v>
      </c>
      <c r="C13858" s="176">
        <v>37.700000000000003</v>
      </c>
      <c r="D13858" s="282">
        <v>87</v>
      </c>
      <c r="E13858" s="265"/>
    </row>
    <row r="13859" spans="1:5">
      <c r="A13859" s="283">
        <v>35046</v>
      </c>
      <c r="B13859" s="176">
        <v>42</v>
      </c>
      <c r="C13859" s="176">
        <v>40</v>
      </c>
      <c r="D13859" s="282">
        <v>118</v>
      </c>
      <c r="E13859" s="265"/>
    </row>
    <row r="13860" spans="1:5">
      <c r="A13860" s="283">
        <v>35048</v>
      </c>
      <c r="B13860" s="176">
        <v>0</v>
      </c>
      <c r="C13860" s="176">
        <v>0</v>
      </c>
      <c r="D13860" s="282">
        <v>87</v>
      </c>
      <c r="E13860" s="265"/>
    </row>
    <row r="13861" spans="1:5">
      <c r="A13861" s="283">
        <v>35049</v>
      </c>
      <c r="B13861" s="176">
        <v>85.1</v>
      </c>
      <c r="C13861" s="176">
        <v>38</v>
      </c>
      <c r="D13861" s="282">
        <v>87</v>
      </c>
      <c r="E13861" s="265"/>
    </row>
    <row r="13862" spans="1:5">
      <c r="A13862" s="283">
        <v>35051</v>
      </c>
      <c r="B13862" s="176">
        <v>115</v>
      </c>
      <c r="C13862" s="176">
        <v>37.6</v>
      </c>
      <c r="D13862" s="282">
        <v>117</v>
      </c>
      <c r="E13862" s="265"/>
    </row>
    <row r="13863" spans="1:5">
      <c r="A13863" s="283">
        <v>35052</v>
      </c>
      <c r="B13863" s="176">
        <v>95.5</v>
      </c>
      <c r="C13863" s="176">
        <v>52.5</v>
      </c>
      <c r="D13863" s="282">
        <v>87</v>
      </c>
      <c r="E13863" s="265"/>
    </row>
    <row r="13864" spans="1:5">
      <c r="A13864" s="283">
        <v>35053</v>
      </c>
      <c r="B13864" s="176">
        <v>50.9</v>
      </c>
      <c r="C13864" s="176">
        <v>46.6</v>
      </c>
      <c r="D13864" s="282">
        <v>87</v>
      </c>
      <c r="E13864" s="265"/>
    </row>
    <row r="13865" spans="1:5">
      <c r="A13865" s="283">
        <v>35054</v>
      </c>
      <c r="B13865" s="176">
        <v>177.5</v>
      </c>
      <c r="C13865" s="176">
        <v>46</v>
      </c>
      <c r="D13865" s="282">
        <v>109</v>
      </c>
      <c r="E13865" s="265"/>
    </row>
    <row r="13866" spans="1:5">
      <c r="A13866" s="283">
        <v>35055</v>
      </c>
      <c r="B13866" s="176">
        <v>289.7</v>
      </c>
      <c r="C13866" s="176">
        <v>39.1</v>
      </c>
      <c r="D13866" s="282">
        <v>118</v>
      </c>
      <c r="E13866" s="265"/>
    </row>
    <row r="13867" spans="1:5">
      <c r="A13867" s="283">
        <v>35056</v>
      </c>
      <c r="B13867" s="176">
        <v>353.1</v>
      </c>
      <c r="C13867" s="176">
        <v>42.4</v>
      </c>
      <c r="D13867" s="282">
        <v>87</v>
      </c>
      <c r="E13867" s="265"/>
    </row>
    <row r="13868" spans="1:5">
      <c r="A13868" s="283">
        <v>35057</v>
      </c>
      <c r="B13868" s="176">
        <v>95.1</v>
      </c>
      <c r="C13868" s="176">
        <v>39.4</v>
      </c>
      <c r="D13868" s="282">
        <v>87</v>
      </c>
      <c r="E13868" s="265"/>
    </row>
    <row r="13869" spans="1:5">
      <c r="A13869" s="283">
        <v>35058</v>
      </c>
      <c r="B13869" s="176">
        <v>141</v>
      </c>
      <c r="C13869" s="176">
        <v>39.200000000000003</v>
      </c>
      <c r="D13869" s="282">
        <v>94</v>
      </c>
      <c r="E13869" s="265"/>
    </row>
    <row r="13870" spans="1:5">
      <c r="A13870" s="283">
        <v>35060</v>
      </c>
      <c r="B13870" s="176">
        <v>142.69999999999999</v>
      </c>
      <c r="C13870" s="176">
        <v>41.2</v>
      </c>
      <c r="D13870" s="282">
        <v>87</v>
      </c>
      <c r="E13870" s="265"/>
    </row>
    <row r="13871" spans="1:5">
      <c r="A13871" s="283">
        <v>35061</v>
      </c>
      <c r="B13871" s="176">
        <v>573</v>
      </c>
      <c r="C13871" s="176">
        <v>43.2</v>
      </c>
      <c r="D13871" s="282">
        <v>87</v>
      </c>
      <c r="E13871" s="265"/>
    </row>
    <row r="13872" spans="1:5">
      <c r="A13872" s="283">
        <v>35062</v>
      </c>
      <c r="B13872" s="176">
        <v>150.4</v>
      </c>
      <c r="C13872" s="176">
        <v>40.5</v>
      </c>
      <c r="D13872" s="282">
        <v>87</v>
      </c>
      <c r="E13872" s="265"/>
    </row>
    <row r="13873" spans="1:5">
      <c r="A13873" s="283">
        <v>35063</v>
      </c>
      <c r="B13873" s="176">
        <v>99.1</v>
      </c>
      <c r="C13873" s="176">
        <v>39</v>
      </c>
      <c r="D13873" s="282">
        <v>87</v>
      </c>
      <c r="E13873" s="265"/>
    </row>
    <row r="13874" spans="1:5">
      <c r="A13874" s="283">
        <v>35064</v>
      </c>
      <c r="B13874" s="176">
        <v>2762</v>
      </c>
      <c r="C13874" s="176">
        <v>36.6</v>
      </c>
      <c r="D13874" s="282">
        <v>147</v>
      </c>
      <c r="E13874" s="265"/>
    </row>
    <row r="13875" spans="1:5">
      <c r="A13875" s="283">
        <v>35068</v>
      </c>
      <c r="B13875" s="176">
        <v>588.1</v>
      </c>
      <c r="C13875" s="176">
        <v>35.1</v>
      </c>
      <c r="D13875" s="282">
        <v>94</v>
      </c>
      <c r="E13875" s="265"/>
    </row>
    <row r="13876" spans="1:5">
      <c r="A13876" s="283">
        <v>35070</v>
      </c>
      <c r="B13876" s="176">
        <v>0</v>
      </c>
      <c r="C13876" s="176">
        <v>0</v>
      </c>
      <c r="D13876" s="282">
        <v>87</v>
      </c>
      <c r="E13876" s="265"/>
    </row>
    <row r="13877" spans="1:5">
      <c r="A13877" s="283">
        <v>35071</v>
      </c>
      <c r="B13877" s="176">
        <v>375.8</v>
      </c>
      <c r="C13877" s="176">
        <v>42.1</v>
      </c>
      <c r="D13877" s="282">
        <v>118</v>
      </c>
      <c r="E13877" s="265"/>
    </row>
    <row r="13878" spans="1:5">
      <c r="A13878" s="283">
        <v>35072</v>
      </c>
      <c r="B13878" s="176">
        <v>23.8</v>
      </c>
      <c r="C13878" s="176">
        <v>42.5</v>
      </c>
      <c r="D13878" s="282">
        <v>87</v>
      </c>
      <c r="E13878" s="265"/>
    </row>
    <row r="13879" spans="1:5">
      <c r="A13879" s="283">
        <v>35073</v>
      </c>
      <c r="B13879" s="176">
        <v>174.3</v>
      </c>
      <c r="C13879" s="176">
        <v>42</v>
      </c>
      <c r="D13879" s="282">
        <v>87</v>
      </c>
      <c r="E13879" s="265"/>
    </row>
    <row r="13880" spans="1:5">
      <c r="A13880" s="283">
        <v>35074</v>
      </c>
      <c r="B13880" s="176">
        <v>0</v>
      </c>
      <c r="C13880" s="176">
        <v>0</v>
      </c>
      <c r="D13880" s="282">
        <v>87</v>
      </c>
      <c r="E13880" s="265"/>
    </row>
    <row r="13881" spans="1:5">
      <c r="A13881" s="283">
        <v>35077</v>
      </c>
      <c r="B13881" s="176">
        <v>84.9</v>
      </c>
      <c r="C13881" s="176">
        <v>40</v>
      </c>
      <c r="D13881" s="282">
        <v>87</v>
      </c>
      <c r="E13881" s="265"/>
    </row>
    <row r="13882" spans="1:5">
      <c r="A13882" s="283">
        <v>35078</v>
      </c>
      <c r="B13882" s="176">
        <v>44.5</v>
      </c>
      <c r="C13882" s="176">
        <v>41.9</v>
      </c>
      <c r="D13882" s="282">
        <v>115</v>
      </c>
      <c r="E13882" s="265"/>
    </row>
    <row r="13883" spans="1:5">
      <c r="A13883" s="283">
        <v>35079</v>
      </c>
      <c r="B13883" s="176">
        <v>91</v>
      </c>
      <c r="C13883" s="176">
        <v>38.200000000000003</v>
      </c>
      <c r="D13883" s="282">
        <v>87</v>
      </c>
      <c r="E13883" s="265"/>
    </row>
    <row r="13884" spans="1:5">
      <c r="A13884" s="283">
        <v>35080</v>
      </c>
      <c r="B13884" s="176">
        <v>456.6</v>
      </c>
      <c r="C13884" s="176">
        <v>34.299999999999997</v>
      </c>
      <c r="D13884" s="282">
        <v>103</v>
      </c>
      <c r="E13884" s="265"/>
    </row>
    <row r="13885" spans="1:5">
      <c r="A13885" s="283">
        <v>35082</v>
      </c>
      <c r="B13885" s="176">
        <v>9.9</v>
      </c>
      <c r="C13885" s="176">
        <v>42.3</v>
      </c>
      <c r="D13885" s="282">
        <v>87</v>
      </c>
      <c r="E13885" s="265"/>
    </row>
    <row r="13886" spans="1:5">
      <c r="A13886" s="283">
        <v>35083</v>
      </c>
      <c r="B13886" s="176">
        <v>88.9</v>
      </c>
      <c r="C13886" s="176">
        <v>39.799999999999997</v>
      </c>
      <c r="D13886" s="282">
        <v>87</v>
      </c>
      <c r="E13886" s="265"/>
    </row>
    <row r="13887" spans="1:5">
      <c r="A13887" s="283">
        <v>35085</v>
      </c>
      <c r="B13887" s="176">
        <v>83.4</v>
      </c>
      <c r="C13887" s="176">
        <v>36.4</v>
      </c>
      <c r="D13887" s="282">
        <v>87</v>
      </c>
      <c r="E13887" s="265"/>
    </row>
    <row r="13888" spans="1:5">
      <c r="A13888" s="283">
        <v>35087</v>
      </c>
      <c r="B13888" s="176">
        <v>66.8</v>
      </c>
      <c r="C13888" s="176">
        <v>41</v>
      </c>
      <c r="D13888" s="282">
        <v>87</v>
      </c>
      <c r="E13888" s="265"/>
    </row>
    <row r="13889" spans="1:5">
      <c r="A13889" s="283">
        <v>35089</v>
      </c>
      <c r="B13889" s="176">
        <v>34.6</v>
      </c>
      <c r="C13889" s="176">
        <v>41.1</v>
      </c>
      <c r="D13889" s="282">
        <v>87</v>
      </c>
      <c r="E13889" s="265"/>
    </row>
    <row r="13890" spans="1:5">
      <c r="A13890" s="283">
        <v>35091</v>
      </c>
      <c r="B13890" s="176">
        <v>319.39999999999998</v>
      </c>
      <c r="C13890" s="176">
        <v>36.6</v>
      </c>
      <c r="D13890" s="282">
        <v>87</v>
      </c>
      <c r="E13890" s="265"/>
    </row>
    <row r="13891" spans="1:5">
      <c r="A13891" s="283">
        <v>35094</v>
      </c>
      <c r="B13891" s="176">
        <v>264.89999999999998</v>
      </c>
      <c r="C13891" s="176">
        <v>39</v>
      </c>
      <c r="D13891" s="282">
        <v>87</v>
      </c>
      <c r="E13891" s="265"/>
    </row>
    <row r="13892" spans="1:5">
      <c r="A13892" s="283">
        <v>35096</v>
      </c>
      <c r="B13892" s="176">
        <v>102.6</v>
      </c>
      <c r="C13892" s="176">
        <v>39.4</v>
      </c>
      <c r="D13892" s="282">
        <v>87</v>
      </c>
      <c r="E13892" s="265"/>
    </row>
    <row r="13893" spans="1:5">
      <c r="A13893" s="283">
        <v>35097</v>
      </c>
      <c r="B13893" s="176">
        <v>92.7</v>
      </c>
      <c r="C13893" s="176">
        <v>40.5</v>
      </c>
      <c r="D13893" s="282">
        <v>87</v>
      </c>
      <c r="E13893" s="265"/>
    </row>
    <row r="13894" spans="1:5">
      <c r="A13894" s="283">
        <v>35098</v>
      </c>
      <c r="B13894" s="176">
        <v>57.5</v>
      </c>
      <c r="C13894" s="176">
        <v>40.4</v>
      </c>
      <c r="D13894" s="282">
        <v>87</v>
      </c>
      <c r="E13894" s="265"/>
    </row>
    <row r="13895" spans="1:5">
      <c r="A13895" s="283">
        <v>35111</v>
      </c>
      <c r="B13895" s="176">
        <v>188.2</v>
      </c>
      <c r="C13895" s="176">
        <v>38.799999999999997</v>
      </c>
      <c r="D13895" s="282">
        <v>101</v>
      </c>
      <c r="E13895" s="265"/>
    </row>
    <row r="13896" spans="1:5">
      <c r="A13896" s="283">
        <v>35112</v>
      </c>
      <c r="B13896" s="176">
        <v>0</v>
      </c>
      <c r="C13896" s="176">
        <v>0</v>
      </c>
      <c r="D13896" s="282">
        <v>87</v>
      </c>
      <c r="E13896" s="265"/>
    </row>
    <row r="13897" spans="1:5">
      <c r="A13897" s="283">
        <v>35114</v>
      </c>
      <c r="B13897" s="176">
        <v>270.8</v>
      </c>
      <c r="C13897" s="176">
        <v>35.200000000000003</v>
      </c>
      <c r="D13897" s="282">
        <v>87</v>
      </c>
      <c r="E13897" s="265"/>
    </row>
    <row r="13898" spans="1:5">
      <c r="A13898" s="283">
        <v>35115</v>
      </c>
      <c r="B13898" s="176">
        <v>128.69999999999999</v>
      </c>
      <c r="C13898" s="176">
        <v>33</v>
      </c>
      <c r="D13898" s="282">
        <v>125</v>
      </c>
      <c r="E13898" s="265"/>
    </row>
    <row r="13899" spans="1:5">
      <c r="A13899" s="283">
        <v>35116</v>
      </c>
      <c r="B13899" s="176">
        <v>194.6</v>
      </c>
      <c r="C13899" s="176">
        <v>39.4</v>
      </c>
      <c r="D13899" s="282">
        <v>87</v>
      </c>
      <c r="E13899" s="265"/>
    </row>
    <row r="13900" spans="1:5">
      <c r="A13900" s="283">
        <v>35117</v>
      </c>
      <c r="B13900" s="176">
        <v>151.4</v>
      </c>
      <c r="C13900" s="176">
        <v>39.299999999999997</v>
      </c>
      <c r="D13900" s="282">
        <v>87</v>
      </c>
      <c r="E13900" s="265"/>
    </row>
    <row r="13901" spans="1:5">
      <c r="A13901" s="283">
        <v>35118</v>
      </c>
      <c r="B13901" s="176">
        <v>74.599999999999994</v>
      </c>
      <c r="C13901" s="176">
        <v>41.3</v>
      </c>
      <c r="D13901" s="282">
        <v>87</v>
      </c>
      <c r="E13901" s="265"/>
    </row>
    <row r="13902" spans="1:5">
      <c r="A13902" s="283">
        <v>35119</v>
      </c>
      <c r="B13902" s="176">
        <v>396.8</v>
      </c>
      <c r="C13902" s="176">
        <v>47.3</v>
      </c>
      <c r="D13902" s="282">
        <v>87</v>
      </c>
      <c r="E13902" s="265"/>
    </row>
    <row r="13903" spans="1:5">
      <c r="A13903" s="283">
        <v>35120</v>
      </c>
      <c r="B13903" s="176">
        <v>204.8</v>
      </c>
      <c r="C13903" s="176">
        <v>36</v>
      </c>
      <c r="D13903" s="282">
        <v>87</v>
      </c>
      <c r="E13903" s="265"/>
    </row>
    <row r="13904" spans="1:5">
      <c r="A13904" s="283">
        <v>35121</v>
      </c>
      <c r="B13904" s="176">
        <v>97.5</v>
      </c>
      <c r="C13904" s="176">
        <v>39.5</v>
      </c>
      <c r="D13904" s="282">
        <v>95</v>
      </c>
      <c r="E13904" s="265"/>
    </row>
    <row r="13905" spans="1:5">
      <c r="A13905" s="283">
        <v>35123</v>
      </c>
      <c r="B13905" s="176">
        <v>295.8</v>
      </c>
      <c r="C13905" s="176">
        <v>43</v>
      </c>
      <c r="D13905" s="282">
        <v>87</v>
      </c>
      <c r="E13905" s="265"/>
    </row>
    <row r="13906" spans="1:5">
      <c r="A13906" s="283">
        <v>35124</v>
      </c>
      <c r="B13906" s="176">
        <v>488.9</v>
      </c>
      <c r="C13906" s="176">
        <v>36.4</v>
      </c>
      <c r="D13906" s="282">
        <v>134</v>
      </c>
      <c r="E13906" s="265"/>
    </row>
    <row r="13907" spans="1:5">
      <c r="A13907" s="283">
        <v>35125</v>
      </c>
      <c r="B13907" s="176">
        <v>205</v>
      </c>
      <c r="C13907" s="176">
        <v>36.9</v>
      </c>
      <c r="D13907" s="282">
        <v>94</v>
      </c>
      <c r="E13907" s="265"/>
    </row>
    <row r="13908" spans="1:5">
      <c r="A13908" s="283">
        <v>35126</v>
      </c>
      <c r="B13908" s="176">
        <v>339.3</v>
      </c>
      <c r="C13908" s="176">
        <v>38.9</v>
      </c>
      <c r="D13908" s="282">
        <v>111</v>
      </c>
      <c r="E13908" s="265"/>
    </row>
    <row r="13909" spans="1:5">
      <c r="A13909" s="283">
        <v>35127</v>
      </c>
      <c r="B13909" s="176">
        <v>604.6</v>
      </c>
      <c r="C13909" s="176">
        <v>41.2</v>
      </c>
      <c r="D13909" s="282">
        <v>113</v>
      </c>
      <c r="E13909" s="265"/>
    </row>
    <row r="13910" spans="1:5">
      <c r="A13910" s="283">
        <v>35128</v>
      </c>
      <c r="B13910" s="176">
        <v>168.2</v>
      </c>
      <c r="C13910" s="176">
        <v>41.4</v>
      </c>
      <c r="D13910" s="282">
        <v>94</v>
      </c>
      <c r="E13910" s="265"/>
    </row>
    <row r="13911" spans="1:5">
      <c r="A13911" s="283">
        <v>35130</v>
      </c>
      <c r="B13911" s="176">
        <v>48.5</v>
      </c>
      <c r="C13911" s="176">
        <v>42.6</v>
      </c>
      <c r="D13911" s="282">
        <v>87</v>
      </c>
      <c r="E13911" s="265"/>
    </row>
    <row r="13912" spans="1:5">
      <c r="A13912" s="283">
        <v>35131</v>
      </c>
      <c r="B13912" s="176">
        <v>50.4</v>
      </c>
      <c r="C13912" s="176">
        <v>39.4</v>
      </c>
      <c r="D13912" s="282">
        <v>87</v>
      </c>
      <c r="E13912" s="265"/>
    </row>
    <row r="13913" spans="1:5">
      <c r="A13913" s="283">
        <v>35133</v>
      </c>
      <c r="B13913" s="176">
        <v>121.8</v>
      </c>
      <c r="C13913" s="176">
        <v>39.6</v>
      </c>
      <c r="D13913" s="282">
        <v>87</v>
      </c>
      <c r="E13913" s="265"/>
    </row>
    <row r="13914" spans="1:5">
      <c r="A13914" s="283">
        <v>35135</v>
      </c>
      <c r="B13914" s="176">
        <v>225.2</v>
      </c>
      <c r="C13914" s="176">
        <v>39.299999999999997</v>
      </c>
      <c r="D13914" s="282">
        <v>87</v>
      </c>
      <c r="E13914" s="265"/>
    </row>
    <row r="13915" spans="1:5">
      <c r="A13915" s="283">
        <v>35136</v>
      </c>
      <c r="B13915" s="176">
        <v>18.3</v>
      </c>
      <c r="C13915" s="176">
        <v>44.5</v>
      </c>
      <c r="D13915" s="282">
        <v>87</v>
      </c>
      <c r="E13915" s="265"/>
    </row>
    <row r="13916" spans="1:5">
      <c r="A13916" s="283">
        <v>35137</v>
      </c>
      <c r="B13916" s="176">
        <v>156.30000000000001</v>
      </c>
      <c r="C13916" s="176">
        <v>38.799999999999997</v>
      </c>
      <c r="D13916" s="282">
        <v>87</v>
      </c>
      <c r="E13916" s="265"/>
    </row>
    <row r="13917" spans="1:5">
      <c r="A13917" s="283">
        <v>35139</v>
      </c>
      <c r="B13917" s="176">
        <v>0</v>
      </c>
      <c r="C13917" s="176">
        <v>0</v>
      </c>
      <c r="D13917" s="282">
        <v>87</v>
      </c>
      <c r="E13917" s="265"/>
    </row>
    <row r="13918" spans="1:5">
      <c r="A13918" s="283">
        <v>35142</v>
      </c>
      <c r="B13918" s="176">
        <v>862.3</v>
      </c>
      <c r="C13918" s="176">
        <v>35.200000000000003</v>
      </c>
      <c r="D13918" s="282">
        <v>97</v>
      </c>
      <c r="E13918" s="265"/>
    </row>
    <row r="13919" spans="1:5">
      <c r="A13919" s="283">
        <v>35143</v>
      </c>
      <c r="B13919" s="176">
        <v>73.599999999999994</v>
      </c>
      <c r="C13919" s="176">
        <v>46.3</v>
      </c>
      <c r="D13919" s="282">
        <v>87</v>
      </c>
      <c r="E13919" s="265"/>
    </row>
    <row r="13920" spans="1:5">
      <c r="A13920" s="283">
        <v>35146</v>
      </c>
      <c r="B13920" s="176">
        <v>100.7</v>
      </c>
      <c r="C13920" s="176">
        <v>40.200000000000003</v>
      </c>
      <c r="D13920" s="282">
        <v>106</v>
      </c>
      <c r="E13920" s="265"/>
    </row>
    <row r="13921" spans="1:5">
      <c r="A13921" s="283">
        <v>35147</v>
      </c>
      <c r="B13921" s="176">
        <v>71.3</v>
      </c>
      <c r="C13921" s="176">
        <v>38.200000000000003</v>
      </c>
      <c r="D13921" s="282">
        <v>96</v>
      </c>
      <c r="E13921" s="265"/>
    </row>
    <row r="13922" spans="1:5">
      <c r="A13922" s="283">
        <v>35148</v>
      </c>
      <c r="B13922" s="176">
        <v>249.2</v>
      </c>
      <c r="C13922" s="176">
        <v>39.5</v>
      </c>
      <c r="D13922" s="282">
        <v>115</v>
      </c>
      <c r="E13922" s="265"/>
    </row>
    <row r="13923" spans="1:5">
      <c r="A13923" s="283">
        <v>35149</v>
      </c>
      <c r="B13923" s="176">
        <v>43.1</v>
      </c>
      <c r="C13923" s="176">
        <v>40</v>
      </c>
      <c r="D13923" s="282">
        <v>87</v>
      </c>
      <c r="E13923" s="265"/>
    </row>
    <row r="13924" spans="1:5">
      <c r="A13924" s="283">
        <v>35150</v>
      </c>
      <c r="B13924" s="176">
        <v>282.39999999999998</v>
      </c>
      <c r="C13924" s="176">
        <v>39.4</v>
      </c>
      <c r="D13924" s="282">
        <v>114</v>
      </c>
      <c r="E13924" s="265"/>
    </row>
    <row r="13925" spans="1:5">
      <c r="A13925" s="283">
        <v>35151</v>
      </c>
      <c r="B13925" s="176">
        <v>29.2</v>
      </c>
      <c r="C13925" s="176">
        <v>41.7</v>
      </c>
      <c r="D13925" s="282">
        <v>87</v>
      </c>
      <c r="E13925" s="265"/>
    </row>
    <row r="13926" spans="1:5">
      <c r="A13926" s="283">
        <v>35160</v>
      </c>
      <c r="B13926" s="176">
        <v>93.9</v>
      </c>
      <c r="C13926" s="176">
        <v>39.6</v>
      </c>
      <c r="D13926" s="282">
        <v>153</v>
      </c>
      <c r="E13926" s="265"/>
    </row>
    <row r="13927" spans="1:5">
      <c r="A13927" s="283">
        <v>35161</v>
      </c>
      <c r="B13927" s="176">
        <v>2112.6</v>
      </c>
      <c r="C13927" s="176">
        <v>34.1</v>
      </c>
      <c r="D13927" s="282">
        <v>87</v>
      </c>
      <c r="E13927" s="265"/>
    </row>
    <row r="13928" spans="1:5">
      <c r="A13928" s="283">
        <v>35171</v>
      </c>
      <c r="B13928" s="176">
        <v>97.1</v>
      </c>
      <c r="C13928" s="176">
        <v>37.1</v>
      </c>
      <c r="D13928" s="282">
        <v>87</v>
      </c>
      <c r="E13928" s="265"/>
    </row>
    <row r="13929" spans="1:5">
      <c r="A13929" s="283">
        <v>35172</v>
      </c>
      <c r="B13929" s="176">
        <v>104.9</v>
      </c>
      <c r="C13929" s="176">
        <v>39.9</v>
      </c>
      <c r="D13929" s="282">
        <v>87</v>
      </c>
      <c r="E13929" s="265"/>
    </row>
    <row r="13930" spans="1:5">
      <c r="A13930" s="283">
        <v>35173</v>
      </c>
      <c r="B13930" s="176">
        <v>386.7</v>
      </c>
      <c r="C13930" s="176">
        <v>39.6</v>
      </c>
      <c r="D13930" s="282">
        <v>102</v>
      </c>
      <c r="E13930" s="265"/>
    </row>
    <row r="13931" spans="1:5">
      <c r="A13931" s="283">
        <v>35175</v>
      </c>
      <c r="B13931" s="176">
        <v>81.900000000000006</v>
      </c>
      <c r="C13931" s="176">
        <v>43.2</v>
      </c>
      <c r="D13931" s="282">
        <v>87</v>
      </c>
      <c r="E13931" s="265"/>
    </row>
    <row r="13932" spans="1:5">
      <c r="A13932" s="283">
        <v>35176</v>
      </c>
      <c r="B13932" s="176">
        <v>63</v>
      </c>
      <c r="C13932" s="176">
        <v>42.1</v>
      </c>
      <c r="D13932" s="282">
        <v>87</v>
      </c>
      <c r="E13932" s="265"/>
    </row>
    <row r="13933" spans="1:5">
      <c r="A13933" s="283">
        <v>35178</v>
      </c>
      <c r="B13933" s="176">
        <v>81.900000000000006</v>
      </c>
      <c r="C13933" s="176">
        <v>42.8</v>
      </c>
      <c r="D13933" s="282">
        <v>87</v>
      </c>
      <c r="E13933" s="265"/>
    </row>
    <row r="13934" spans="1:5">
      <c r="A13934" s="283">
        <v>35179</v>
      </c>
      <c r="B13934" s="176">
        <v>95.6</v>
      </c>
      <c r="C13934" s="176">
        <v>40.299999999999997</v>
      </c>
      <c r="D13934" s="282">
        <v>94</v>
      </c>
      <c r="E13934" s="265"/>
    </row>
    <row r="13935" spans="1:5">
      <c r="A13935" s="283">
        <v>35180</v>
      </c>
      <c r="B13935" s="176">
        <v>158.30000000000001</v>
      </c>
      <c r="C13935" s="176">
        <v>38.700000000000003</v>
      </c>
      <c r="D13935" s="282">
        <v>109</v>
      </c>
      <c r="E13935" s="265"/>
    </row>
    <row r="13936" spans="1:5">
      <c r="A13936" s="283">
        <v>35181</v>
      </c>
      <c r="B13936" s="176">
        <v>35.9</v>
      </c>
      <c r="C13936" s="176">
        <v>39.4</v>
      </c>
      <c r="D13936" s="282">
        <v>87</v>
      </c>
      <c r="E13936" s="265"/>
    </row>
    <row r="13937" spans="1:5">
      <c r="A13937" s="283">
        <v>35182</v>
      </c>
      <c r="B13937" s="176">
        <v>160.1</v>
      </c>
      <c r="C13937" s="176">
        <v>38.1</v>
      </c>
      <c r="D13937" s="282">
        <v>87</v>
      </c>
      <c r="E13937" s="265"/>
    </row>
    <row r="13938" spans="1:5">
      <c r="A13938" s="283">
        <v>35183</v>
      </c>
      <c r="B13938" s="176">
        <v>7.2</v>
      </c>
      <c r="C13938" s="176">
        <v>45.4</v>
      </c>
      <c r="D13938" s="282">
        <v>87</v>
      </c>
      <c r="E13938" s="265"/>
    </row>
    <row r="13939" spans="1:5">
      <c r="A13939" s="283">
        <v>35184</v>
      </c>
      <c r="B13939" s="176">
        <v>41.6</v>
      </c>
      <c r="C13939" s="176">
        <v>37.200000000000003</v>
      </c>
      <c r="D13939" s="282">
        <v>87</v>
      </c>
      <c r="E13939" s="265"/>
    </row>
    <row r="13940" spans="1:5">
      <c r="A13940" s="283">
        <v>35185</v>
      </c>
      <c r="B13940" s="176">
        <v>203.1</v>
      </c>
      <c r="C13940" s="176">
        <v>37.6</v>
      </c>
      <c r="D13940" s="282">
        <v>87</v>
      </c>
      <c r="E13940" s="265"/>
    </row>
    <row r="13941" spans="1:5">
      <c r="A13941" s="283">
        <v>35186</v>
      </c>
      <c r="B13941" s="176">
        <v>74.8</v>
      </c>
      <c r="C13941" s="176">
        <v>40.299999999999997</v>
      </c>
      <c r="D13941" s="282">
        <v>87</v>
      </c>
      <c r="E13941" s="265"/>
    </row>
    <row r="13942" spans="1:5">
      <c r="A13942" s="283">
        <v>35187</v>
      </c>
      <c r="B13942" s="176">
        <v>206.4</v>
      </c>
      <c r="C13942" s="176">
        <v>24.8</v>
      </c>
      <c r="D13942" s="282">
        <v>87</v>
      </c>
      <c r="E13942" s="265"/>
    </row>
    <row r="13943" spans="1:5">
      <c r="A13943" s="283">
        <v>35188</v>
      </c>
      <c r="B13943" s="176">
        <v>119.9</v>
      </c>
      <c r="C13943" s="176">
        <v>35.799999999999997</v>
      </c>
      <c r="D13943" s="282">
        <v>87</v>
      </c>
      <c r="E13943" s="265"/>
    </row>
    <row r="13944" spans="1:5">
      <c r="A13944" s="283">
        <v>35201</v>
      </c>
      <c r="B13944" s="176">
        <v>0</v>
      </c>
      <c r="C13944" s="176">
        <v>0</v>
      </c>
      <c r="D13944" s="282">
        <v>87</v>
      </c>
      <c r="E13944" s="265"/>
    </row>
    <row r="13945" spans="1:5">
      <c r="A13945" s="283">
        <v>35202</v>
      </c>
      <c r="B13945" s="176">
        <v>0</v>
      </c>
      <c r="C13945" s="176">
        <v>0</v>
      </c>
      <c r="D13945" s="282">
        <v>87</v>
      </c>
      <c r="E13945" s="265"/>
    </row>
    <row r="13946" spans="1:5">
      <c r="A13946" s="283">
        <v>35203</v>
      </c>
      <c r="B13946" s="176">
        <v>2267.1</v>
      </c>
      <c r="C13946" s="176">
        <v>37.5</v>
      </c>
      <c r="D13946" s="282">
        <v>187</v>
      </c>
      <c r="E13946" s="265"/>
    </row>
    <row r="13947" spans="1:5">
      <c r="A13947" s="283">
        <v>35204</v>
      </c>
      <c r="B13947" s="176">
        <v>2067.3000000000002</v>
      </c>
      <c r="C13947" s="176">
        <v>39.9</v>
      </c>
      <c r="D13947" s="282">
        <v>115</v>
      </c>
      <c r="E13947" s="265"/>
    </row>
    <row r="13948" spans="1:5">
      <c r="A13948" s="283">
        <v>35205</v>
      </c>
      <c r="B13948" s="176">
        <v>4297.8</v>
      </c>
      <c r="C13948" s="176">
        <v>31.7</v>
      </c>
      <c r="D13948" s="282">
        <v>166</v>
      </c>
      <c r="E13948" s="265"/>
    </row>
    <row r="13949" spans="1:5">
      <c r="A13949" s="283">
        <v>35206</v>
      </c>
      <c r="B13949" s="176">
        <v>1854.7</v>
      </c>
      <c r="C13949" s="176">
        <v>37.6</v>
      </c>
      <c r="D13949" s="282">
        <v>87</v>
      </c>
      <c r="E13949" s="265"/>
    </row>
    <row r="13950" spans="1:5">
      <c r="A13950" s="283">
        <v>35207</v>
      </c>
      <c r="B13950" s="176">
        <v>838.9</v>
      </c>
      <c r="C13950" s="176">
        <v>37.799999999999997</v>
      </c>
      <c r="D13950" s="282">
        <v>87</v>
      </c>
      <c r="E13950" s="265"/>
    </row>
    <row r="13951" spans="1:5">
      <c r="A13951" s="283">
        <v>35208</v>
      </c>
      <c r="B13951" s="176">
        <v>4162.1000000000004</v>
      </c>
      <c r="C13951" s="176">
        <v>34</v>
      </c>
      <c r="D13951" s="282">
        <v>131</v>
      </c>
      <c r="E13951" s="265"/>
    </row>
    <row r="13952" spans="1:5">
      <c r="A13952" s="283">
        <v>35209</v>
      </c>
      <c r="B13952" s="176">
        <v>3095.9</v>
      </c>
      <c r="C13952" s="176">
        <v>29.5</v>
      </c>
      <c r="D13952" s="282">
        <v>189</v>
      </c>
      <c r="E13952" s="265"/>
    </row>
    <row r="13953" spans="1:5">
      <c r="A13953" s="283">
        <v>35210</v>
      </c>
      <c r="B13953" s="176">
        <v>592.4</v>
      </c>
      <c r="C13953" s="176">
        <v>40.4</v>
      </c>
      <c r="D13953" s="282">
        <v>117</v>
      </c>
      <c r="E13953" s="265"/>
    </row>
    <row r="13954" spans="1:5">
      <c r="A13954" s="283">
        <v>35211</v>
      </c>
      <c r="B13954" s="176">
        <v>1285.3</v>
      </c>
      <c r="C13954" s="176">
        <v>38.5</v>
      </c>
      <c r="D13954" s="282">
        <v>160</v>
      </c>
      <c r="E13954" s="265"/>
    </row>
    <row r="13955" spans="1:5">
      <c r="A13955" s="283">
        <v>35212</v>
      </c>
      <c r="B13955" s="176">
        <v>2138.6999999999998</v>
      </c>
      <c r="C13955" s="176">
        <v>34.9</v>
      </c>
      <c r="D13955" s="282">
        <v>87</v>
      </c>
      <c r="E13955" s="265"/>
    </row>
    <row r="13956" spans="1:5">
      <c r="A13956" s="283">
        <v>35213</v>
      </c>
      <c r="B13956" s="176">
        <v>2120</v>
      </c>
      <c r="C13956" s="176">
        <v>38.5</v>
      </c>
      <c r="D13956" s="282">
        <v>121</v>
      </c>
      <c r="E13956" s="265"/>
    </row>
    <row r="13957" spans="1:5">
      <c r="A13957" s="283">
        <v>35214</v>
      </c>
      <c r="B13957" s="176">
        <v>692.4</v>
      </c>
      <c r="C13957" s="176">
        <v>40.799999999999997</v>
      </c>
      <c r="D13957" s="282">
        <v>101</v>
      </c>
      <c r="E13957" s="265"/>
    </row>
    <row r="13958" spans="1:5">
      <c r="A13958" s="283">
        <v>35215</v>
      </c>
      <c r="B13958" s="176">
        <v>1433.2</v>
      </c>
      <c r="C13958" s="176">
        <v>33.299999999999997</v>
      </c>
      <c r="D13958" s="282">
        <v>107</v>
      </c>
      <c r="E13958" s="265"/>
    </row>
    <row r="13959" spans="1:5">
      <c r="A13959" s="283">
        <v>35216</v>
      </c>
      <c r="B13959" s="176">
        <v>2654.7</v>
      </c>
      <c r="C13959" s="176">
        <v>33.9</v>
      </c>
      <c r="D13959" s="282">
        <v>133</v>
      </c>
      <c r="E13959" s="265"/>
    </row>
    <row r="13960" spans="1:5">
      <c r="A13960" s="283">
        <v>35217</v>
      </c>
      <c r="B13960" s="176">
        <v>758.9</v>
      </c>
      <c r="C13960" s="176">
        <v>35.700000000000003</v>
      </c>
      <c r="D13960" s="282">
        <v>95</v>
      </c>
      <c r="E13960" s="265"/>
    </row>
    <row r="13961" spans="1:5">
      <c r="A13961" s="283">
        <v>35218</v>
      </c>
      <c r="B13961" s="176">
        <v>2708.3</v>
      </c>
      <c r="C13961" s="176">
        <v>36.200000000000003</v>
      </c>
      <c r="D13961" s="282">
        <v>106</v>
      </c>
      <c r="E13961" s="265"/>
    </row>
    <row r="13962" spans="1:5">
      <c r="A13962" s="283">
        <v>35219</v>
      </c>
      <c r="B13962" s="176">
        <v>0</v>
      </c>
      <c r="C13962" s="176">
        <v>0</v>
      </c>
      <c r="D13962" s="282">
        <v>87</v>
      </c>
      <c r="E13962" s="265"/>
    </row>
    <row r="13963" spans="1:5">
      <c r="A13963" s="283">
        <v>35220</v>
      </c>
      <c r="B13963" s="176">
        <v>1646.4</v>
      </c>
      <c r="C13963" s="176">
        <v>37.6</v>
      </c>
      <c r="D13963" s="282">
        <v>87</v>
      </c>
      <c r="E13963" s="265"/>
    </row>
    <row r="13964" spans="1:5">
      <c r="A13964" s="283">
        <v>35221</v>
      </c>
      <c r="B13964" s="176">
        <v>1855.8</v>
      </c>
      <c r="C13964" s="176">
        <v>43.8</v>
      </c>
      <c r="D13964" s="282">
        <v>87</v>
      </c>
      <c r="E13964" s="265"/>
    </row>
    <row r="13965" spans="1:5">
      <c r="A13965" s="283">
        <v>35222</v>
      </c>
      <c r="B13965" s="176">
        <v>1744.2</v>
      </c>
      <c r="C13965" s="176">
        <v>38.200000000000003</v>
      </c>
      <c r="D13965" s="282">
        <v>129</v>
      </c>
      <c r="E13965" s="265"/>
    </row>
    <row r="13966" spans="1:5">
      <c r="A13966" s="283">
        <v>35223</v>
      </c>
      <c r="B13966" s="176">
        <v>1316.7</v>
      </c>
      <c r="C13966" s="176">
        <v>43.9</v>
      </c>
      <c r="D13966" s="282">
        <v>95</v>
      </c>
      <c r="E13966" s="265"/>
    </row>
    <row r="13967" spans="1:5">
      <c r="A13967" s="283">
        <v>35224</v>
      </c>
      <c r="B13967" s="176">
        <v>444.8</v>
      </c>
      <c r="C13967" s="176">
        <v>37.200000000000003</v>
      </c>
      <c r="D13967" s="282">
        <v>87</v>
      </c>
      <c r="E13967" s="265"/>
    </row>
    <row r="13968" spans="1:5">
      <c r="A13968" s="283">
        <v>35226</v>
      </c>
      <c r="B13968" s="176">
        <v>1765.2</v>
      </c>
      <c r="C13968" s="176">
        <v>39.4</v>
      </c>
      <c r="D13968" s="282">
        <v>109</v>
      </c>
      <c r="E13968" s="265"/>
    </row>
    <row r="13969" spans="1:5">
      <c r="A13969" s="283">
        <v>35228</v>
      </c>
      <c r="B13969" s="176">
        <v>2193.6999999999998</v>
      </c>
      <c r="C13969" s="176">
        <v>37.9</v>
      </c>
      <c r="D13969" s="282">
        <v>95</v>
      </c>
      <c r="E13969" s="265"/>
    </row>
    <row r="13970" spans="1:5">
      <c r="A13970" s="283">
        <v>35229</v>
      </c>
      <c r="B13970" s="176">
        <v>0</v>
      </c>
      <c r="C13970" s="176">
        <v>0</v>
      </c>
      <c r="D13970" s="282">
        <v>87</v>
      </c>
      <c r="E13970" s="265"/>
    </row>
    <row r="13971" spans="1:5">
      <c r="A13971" s="283">
        <v>35231</v>
      </c>
      <c r="B13971" s="176">
        <v>0</v>
      </c>
      <c r="C13971" s="176">
        <v>0</v>
      </c>
      <c r="D13971" s="282">
        <v>87</v>
      </c>
      <c r="E13971" s="265"/>
    </row>
    <row r="13972" spans="1:5">
      <c r="A13972" s="283">
        <v>35232</v>
      </c>
      <c r="B13972" s="176">
        <v>0</v>
      </c>
      <c r="C13972" s="176">
        <v>0</v>
      </c>
      <c r="D13972" s="282">
        <v>87</v>
      </c>
      <c r="E13972" s="265"/>
    </row>
    <row r="13973" spans="1:5">
      <c r="A13973" s="283">
        <v>35233</v>
      </c>
      <c r="B13973" s="176">
        <v>1872.7</v>
      </c>
      <c r="C13973" s="176">
        <v>24.7</v>
      </c>
      <c r="D13973" s="282">
        <v>132</v>
      </c>
      <c r="E13973" s="265"/>
    </row>
    <row r="13974" spans="1:5">
      <c r="A13974" s="283">
        <v>35234</v>
      </c>
      <c r="B13974" s="176">
        <v>2274.1999999999998</v>
      </c>
      <c r="C13974" s="176">
        <v>42</v>
      </c>
      <c r="D13974" s="282">
        <v>95</v>
      </c>
      <c r="E13974" s="265"/>
    </row>
    <row r="13975" spans="1:5">
      <c r="A13975" s="283">
        <v>35235</v>
      </c>
      <c r="B13975" s="176">
        <v>1318.3</v>
      </c>
      <c r="C13975" s="176">
        <v>37.1</v>
      </c>
      <c r="D13975" s="282">
        <v>101</v>
      </c>
      <c r="E13975" s="265"/>
    </row>
    <row r="13976" spans="1:5">
      <c r="A13976" s="283">
        <v>35236</v>
      </c>
      <c r="B13976" s="176">
        <v>0</v>
      </c>
      <c r="C13976" s="176">
        <v>0</v>
      </c>
      <c r="D13976" s="282">
        <v>87</v>
      </c>
      <c r="E13976" s="265"/>
    </row>
    <row r="13977" spans="1:5">
      <c r="A13977" s="283">
        <v>35238</v>
      </c>
      <c r="B13977" s="176">
        <v>1408.1</v>
      </c>
      <c r="C13977" s="176">
        <v>43</v>
      </c>
      <c r="D13977" s="282">
        <v>96</v>
      </c>
      <c r="E13977" s="265"/>
    </row>
    <row r="13978" spans="1:5">
      <c r="A13978" s="283">
        <v>35242</v>
      </c>
      <c r="B13978" s="176">
        <v>809.7</v>
      </c>
      <c r="C13978" s="176">
        <v>38.299999999999997</v>
      </c>
      <c r="D13978" s="282">
        <v>168</v>
      </c>
      <c r="E13978" s="265"/>
    </row>
    <row r="13979" spans="1:5">
      <c r="A13979" s="283">
        <v>35243</v>
      </c>
      <c r="B13979" s="176">
        <v>1384.1</v>
      </c>
      <c r="C13979" s="176">
        <v>37.299999999999997</v>
      </c>
      <c r="D13979" s="282">
        <v>170</v>
      </c>
      <c r="E13979" s="265"/>
    </row>
    <row r="13980" spans="1:5">
      <c r="A13980" s="283">
        <v>35244</v>
      </c>
      <c r="B13980" s="176">
        <v>1230.0999999999999</v>
      </c>
      <c r="C13980" s="176">
        <v>36.799999999999997</v>
      </c>
      <c r="D13980" s="282">
        <v>180</v>
      </c>
      <c r="E13980" s="265"/>
    </row>
    <row r="13981" spans="1:5">
      <c r="A13981" s="283">
        <v>35246</v>
      </c>
      <c r="B13981" s="176">
        <v>0</v>
      </c>
      <c r="C13981" s="176">
        <v>0</v>
      </c>
      <c r="D13981" s="282">
        <v>87</v>
      </c>
      <c r="E13981" s="265"/>
    </row>
    <row r="13982" spans="1:5">
      <c r="A13982" s="283">
        <v>35249</v>
      </c>
      <c r="B13982" s="176">
        <v>0</v>
      </c>
      <c r="C13982" s="176">
        <v>0</v>
      </c>
      <c r="D13982" s="282">
        <v>87</v>
      </c>
      <c r="E13982" s="265"/>
    </row>
    <row r="13983" spans="1:5">
      <c r="A13983" s="283">
        <v>35253</v>
      </c>
      <c r="B13983" s="176">
        <v>0</v>
      </c>
      <c r="C13983" s="176">
        <v>0</v>
      </c>
      <c r="D13983" s="282">
        <v>87</v>
      </c>
      <c r="E13983" s="265"/>
    </row>
    <row r="13984" spans="1:5">
      <c r="A13984" s="283">
        <v>35254</v>
      </c>
      <c r="B13984" s="176">
        <v>0</v>
      </c>
      <c r="C13984" s="176">
        <v>0</v>
      </c>
      <c r="D13984" s="282">
        <v>87</v>
      </c>
      <c r="E13984" s="265"/>
    </row>
    <row r="13985" spans="1:5">
      <c r="A13985" s="283">
        <v>35255</v>
      </c>
      <c r="B13985" s="176">
        <v>0</v>
      </c>
      <c r="C13985" s="176">
        <v>0</v>
      </c>
      <c r="D13985" s="282">
        <v>87</v>
      </c>
      <c r="E13985" s="265"/>
    </row>
    <row r="13986" spans="1:5">
      <c r="A13986" s="283">
        <v>35259</v>
      </c>
      <c r="B13986" s="176">
        <v>0</v>
      </c>
      <c r="C13986" s="176">
        <v>0</v>
      </c>
      <c r="D13986" s="282">
        <v>87</v>
      </c>
      <c r="E13986" s="265"/>
    </row>
    <row r="13987" spans="1:5">
      <c r="A13987" s="283">
        <v>35260</v>
      </c>
      <c r="B13987" s="176">
        <v>0</v>
      </c>
      <c r="C13987" s="176">
        <v>0</v>
      </c>
      <c r="D13987" s="282">
        <v>87</v>
      </c>
      <c r="E13987" s="265"/>
    </row>
    <row r="13988" spans="1:5">
      <c r="A13988" s="283">
        <v>35261</v>
      </c>
      <c r="B13988" s="176">
        <v>577.20000000000005</v>
      </c>
      <c r="C13988" s="176">
        <v>28.9</v>
      </c>
      <c r="D13988" s="282">
        <v>87</v>
      </c>
      <c r="E13988" s="265"/>
    </row>
    <row r="13989" spans="1:5">
      <c r="A13989" s="283">
        <v>35266</v>
      </c>
      <c r="B13989" s="176">
        <v>0</v>
      </c>
      <c r="C13989" s="176">
        <v>0</v>
      </c>
      <c r="D13989" s="282">
        <v>87</v>
      </c>
      <c r="E13989" s="265"/>
    </row>
    <row r="13990" spans="1:5">
      <c r="A13990" s="283">
        <v>35283</v>
      </c>
      <c r="B13990" s="176">
        <v>1814.1</v>
      </c>
      <c r="C13990" s="176">
        <v>41.7</v>
      </c>
      <c r="D13990" s="282">
        <v>87</v>
      </c>
      <c r="E13990" s="265"/>
    </row>
    <row r="13991" spans="1:5">
      <c r="A13991" s="283">
        <v>35285</v>
      </c>
      <c r="B13991" s="176">
        <v>0</v>
      </c>
      <c r="C13991" s="176">
        <v>0</v>
      </c>
      <c r="D13991" s="282">
        <v>87</v>
      </c>
      <c r="E13991" s="265"/>
    </row>
    <row r="13992" spans="1:5">
      <c r="A13992" s="283">
        <v>35288</v>
      </c>
      <c r="B13992" s="176">
        <v>0</v>
      </c>
      <c r="C13992" s="176">
        <v>0</v>
      </c>
      <c r="D13992" s="282">
        <v>87</v>
      </c>
      <c r="E13992" s="265"/>
    </row>
    <row r="13993" spans="1:5">
      <c r="A13993" s="283">
        <v>35291</v>
      </c>
      <c r="B13993" s="176">
        <v>0</v>
      </c>
      <c r="C13993" s="176">
        <v>0</v>
      </c>
      <c r="D13993" s="282">
        <v>87</v>
      </c>
      <c r="E13993" s="265"/>
    </row>
    <row r="13994" spans="1:5">
      <c r="A13994" s="283">
        <v>35294</v>
      </c>
      <c r="B13994" s="176">
        <v>0</v>
      </c>
      <c r="C13994" s="176">
        <v>0</v>
      </c>
      <c r="D13994" s="282">
        <v>87</v>
      </c>
      <c r="E13994" s="265"/>
    </row>
    <row r="13995" spans="1:5">
      <c r="A13995" s="283">
        <v>35295</v>
      </c>
      <c r="B13995" s="176">
        <v>0</v>
      </c>
      <c r="C13995" s="176">
        <v>0</v>
      </c>
      <c r="D13995" s="282">
        <v>87</v>
      </c>
      <c r="E13995" s="265"/>
    </row>
    <row r="13996" spans="1:5">
      <c r="A13996" s="283">
        <v>35298</v>
      </c>
      <c r="B13996" s="176">
        <v>0</v>
      </c>
      <c r="C13996" s="176">
        <v>0</v>
      </c>
      <c r="D13996" s="282">
        <v>87</v>
      </c>
      <c r="E13996" s="265"/>
    </row>
    <row r="13997" spans="1:5">
      <c r="A13997" s="283">
        <v>35401</v>
      </c>
      <c r="B13997" s="176">
        <v>1149.7</v>
      </c>
      <c r="C13997" s="176">
        <v>23.5</v>
      </c>
      <c r="D13997" s="282">
        <v>121</v>
      </c>
      <c r="E13997" s="265"/>
    </row>
    <row r="13998" spans="1:5">
      <c r="A13998" s="283">
        <v>35402</v>
      </c>
      <c r="B13998" s="176">
        <v>0</v>
      </c>
      <c r="C13998" s="176">
        <v>0</v>
      </c>
      <c r="D13998" s="282">
        <v>87</v>
      </c>
      <c r="E13998" s="265"/>
    </row>
    <row r="13999" spans="1:5">
      <c r="A13999" s="283">
        <v>35403</v>
      </c>
      <c r="B13999" s="176">
        <v>0</v>
      </c>
      <c r="C13999" s="176">
        <v>0</v>
      </c>
      <c r="D13999" s="282">
        <v>87</v>
      </c>
      <c r="E13999" s="265"/>
    </row>
    <row r="14000" spans="1:5">
      <c r="A14000" s="283">
        <v>35404</v>
      </c>
      <c r="B14000" s="176">
        <v>1219.9000000000001</v>
      </c>
      <c r="C14000" s="176">
        <v>29.2</v>
      </c>
      <c r="D14000" s="282">
        <v>159</v>
      </c>
      <c r="E14000" s="265"/>
    </row>
    <row r="14001" spans="1:5">
      <c r="A14001" s="283">
        <v>35405</v>
      </c>
      <c r="B14001" s="176">
        <v>570.6</v>
      </c>
      <c r="C14001" s="176">
        <v>32.200000000000003</v>
      </c>
      <c r="D14001" s="282">
        <v>102</v>
      </c>
      <c r="E14001" s="265"/>
    </row>
    <row r="14002" spans="1:5">
      <c r="A14002" s="283">
        <v>35406</v>
      </c>
      <c r="B14002" s="176">
        <v>116.7</v>
      </c>
      <c r="C14002" s="176">
        <v>38.9</v>
      </c>
      <c r="D14002" s="282">
        <v>121</v>
      </c>
      <c r="E14002" s="265"/>
    </row>
    <row r="14003" spans="1:5">
      <c r="A14003" s="283">
        <v>35407</v>
      </c>
      <c r="B14003" s="176">
        <v>0</v>
      </c>
      <c r="C14003" s="176">
        <v>0</v>
      </c>
      <c r="D14003" s="282">
        <v>87</v>
      </c>
      <c r="E14003" s="265"/>
    </row>
    <row r="14004" spans="1:5">
      <c r="A14004" s="283">
        <v>35440</v>
      </c>
      <c r="B14004" s="176">
        <v>179.3</v>
      </c>
      <c r="C14004" s="176">
        <v>37.4</v>
      </c>
      <c r="D14004" s="282">
        <v>87</v>
      </c>
      <c r="E14004" s="265"/>
    </row>
    <row r="14005" spans="1:5">
      <c r="A14005" s="283">
        <v>35441</v>
      </c>
      <c r="B14005" s="176">
        <v>16.899999999999999</v>
      </c>
      <c r="C14005" s="176">
        <v>43.5</v>
      </c>
      <c r="D14005" s="282">
        <v>87</v>
      </c>
      <c r="E14005" s="265"/>
    </row>
    <row r="14006" spans="1:5">
      <c r="A14006" s="283">
        <v>35442</v>
      </c>
      <c r="B14006" s="176">
        <v>19.2</v>
      </c>
      <c r="C14006" s="176">
        <v>40.6</v>
      </c>
      <c r="D14006" s="282">
        <v>87</v>
      </c>
      <c r="E14006" s="265"/>
    </row>
    <row r="14007" spans="1:5">
      <c r="A14007" s="283">
        <v>35443</v>
      </c>
      <c r="B14007" s="176">
        <v>11</v>
      </c>
      <c r="C14007" s="176">
        <v>37.9</v>
      </c>
      <c r="D14007" s="282">
        <v>87</v>
      </c>
      <c r="E14007" s="265"/>
    </row>
    <row r="14008" spans="1:5">
      <c r="A14008" s="283">
        <v>35444</v>
      </c>
      <c r="B14008" s="176">
        <v>21.7</v>
      </c>
      <c r="C14008" s="176">
        <v>35.299999999999997</v>
      </c>
      <c r="D14008" s="282">
        <v>87</v>
      </c>
      <c r="E14008" s="265"/>
    </row>
    <row r="14009" spans="1:5">
      <c r="A14009" s="283">
        <v>35446</v>
      </c>
      <c r="B14009" s="176">
        <v>46.4</v>
      </c>
      <c r="C14009" s="176">
        <v>38.1</v>
      </c>
      <c r="D14009" s="282">
        <v>87</v>
      </c>
      <c r="E14009" s="265"/>
    </row>
    <row r="14010" spans="1:5">
      <c r="A14010" s="283">
        <v>35447</v>
      </c>
      <c r="B14010" s="176">
        <v>19.2</v>
      </c>
      <c r="C14010" s="176">
        <v>39.5</v>
      </c>
      <c r="D14010" s="282">
        <v>114</v>
      </c>
      <c r="E14010" s="265"/>
    </row>
    <row r="14011" spans="1:5">
      <c r="A14011" s="283">
        <v>35448</v>
      </c>
      <c r="B14011" s="176">
        <v>5.4</v>
      </c>
      <c r="C14011" s="176">
        <v>37.700000000000003</v>
      </c>
      <c r="D14011" s="282">
        <v>87</v>
      </c>
      <c r="E14011" s="265"/>
    </row>
    <row r="14012" spans="1:5">
      <c r="A14012" s="283">
        <v>35449</v>
      </c>
      <c r="B14012" s="176">
        <v>53.8</v>
      </c>
      <c r="C14012" s="176">
        <v>36</v>
      </c>
      <c r="D14012" s="282">
        <v>87</v>
      </c>
      <c r="E14012" s="265"/>
    </row>
    <row r="14013" spans="1:5">
      <c r="A14013" s="283">
        <v>35452</v>
      </c>
      <c r="B14013" s="176">
        <v>71.3</v>
      </c>
      <c r="C14013" s="176">
        <v>37.200000000000003</v>
      </c>
      <c r="D14013" s="282">
        <v>87</v>
      </c>
      <c r="E14013" s="265"/>
    </row>
    <row r="14014" spans="1:5">
      <c r="A14014" s="283">
        <v>35453</v>
      </c>
      <c r="B14014" s="176">
        <v>137.1</v>
      </c>
      <c r="C14014" s="176">
        <v>37.299999999999997</v>
      </c>
      <c r="D14014" s="282">
        <v>118</v>
      </c>
      <c r="E14014" s="265"/>
    </row>
    <row r="14015" spans="1:5">
      <c r="A14015" s="283">
        <v>35456</v>
      </c>
      <c r="B14015" s="176">
        <v>48.2</v>
      </c>
      <c r="C14015" s="176">
        <v>38.1</v>
      </c>
      <c r="D14015" s="282">
        <v>87</v>
      </c>
      <c r="E14015" s="265"/>
    </row>
    <row r="14016" spans="1:5">
      <c r="A14016" s="283">
        <v>35457</v>
      </c>
      <c r="B14016" s="176">
        <v>17.3</v>
      </c>
      <c r="C14016" s="176">
        <v>39.1</v>
      </c>
      <c r="D14016" s="282">
        <v>87</v>
      </c>
      <c r="E14016" s="265"/>
    </row>
    <row r="14017" spans="1:5">
      <c r="A14017" s="283">
        <v>35458</v>
      </c>
      <c r="B14017" s="176">
        <v>17</v>
      </c>
      <c r="C14017" s="176">
        <v>40.299999999999997</v>
      </c>
      <c r="D14017" s="282">
        <v>87</v>
      </c>
      <c r="E14017" s="265"/>
    </row>
    <row r="14018" spans="1:5">
      <c r="A14018" s="283">
        <v>35459</v>
      </c>
      <c r="B14018" s="176">
        <v>9.3000000000000007</v>
      </c>
      <c r="C14018" s="176">
        <v>40.9</v>
      </c>
      <c r="D14018" s="282">
        <v>114</v>
      </c>
      <c r="E14018" s="265"/>
    </row>
    <row r="14019" spans="1:5">
      <c r="A14019" s="283">
        <v>35460</v>
      </c>
      <c r="B14019" s="176">
        <v>16.8</v>
      </c>
      <c r="C14019" s="176">
        <v>34.5</v>
      </c>
      <c r="D14019" s="282">
        <v>87</v>
      </c>
      <c r="E14019" s="265"/>
    </row>
    <row r="14020" spans="1:5">
      <c r="A14020" s="283">
        <v>35461</v>
      </c>
      <c r="B14020" s="176">
        <v>14.4</v>
      </c>
      <c r="C14020" s="176">
        <v>45.7</v>
      </c>
      <c r="D14020" s="282">
        <v>87</v>
      </c>
      <c r="E14020" s="265"/>
    </row>
    <row r="14021" spans="1:5">
      <c r="A14021" s="283">
        <v>35462</v>
      </c>
      <c r="B14021" s="176">
        <v>19.5</v>
      </c>
      <c r="C14021" s="176">
        <v>42</v>
      </c>
      <c r="D14021" s="282">
        <v>111</v>
      </c>
      <c r="E14021" s="265"/>
    </row>
    <row r="14022" spans="1:5">
      <c r="A14022" s="283">
        <v>35463</v>
      </c>
      <c r="B14022" s="176">
        <v>26.3</v>
      </c>
      <c r="C14022" s="176">
        <v>40.9</v>
      </c>
      <c r="D14022" s="282">
        <v>87</v>
      </c>
      <c r="E14022" s="265"/>
    </row>
    <row r="14023" spans="1:5">
      <c r="A14023" s="283">
        <v>35464</v>
      </c>
      <c r="B14023" s="176">
        <v>10.8</v>
      </c>
      <c r="C14023" s="176">
        <v>38.1</v>
      </c>
      <c r="D14023" s="282">
        <v>87</v>
      </c>
      <c r="E14023" s="265"/>
    </row>
    <row r="14024" spans="1:5">
      <c r="A14024" s="283">
        <v>35466</v>
      </c>
      <c r="B14024" s="176">
        <v>27</v>
      </c>
      <c r="C14024" s="176">
        <v>40.1</v>
      </c>
      <c r="D14024" s="282">
        <v>87</v>
      </c>
      <c r="E14024" s="265"/>
    </row>
    <row r="14025" spans="1:5">
      <c r="A14025" s="283">
        <v>35468</v>
      </c>
      <c r="B14025" s="176">
        <v>0</v>
      </c>
      <c r="C14025" s="176">
        <v>0</v>
      </c>
      <c r="D14025" s="282">
        <v>87</v>
      </c>
      <c r="E14025" s="265"/>
    </row>
    <row r="14026" spans="1:5">
      <c r="A14026" s="283">
        <v>35469</v>
      </c>
      <c r="B14026" s="176">
        <v>11.8</v>
      </c>
      <c r="C14026" s="176">
        <v>43.8</v>
      </c>
      <c r="D14026" s="282">
        <v>87</v>
      </c>
      <c r="E14026" s="265"/>
    </row>
    <row r="14027" spans="1:5">
      <c r="A14027" s="283">
        <v>35470</v>
      </c>
      <c r="B14027" s="176">
        <v>14</v>
      </c>
      <c r="C14027" s="176">
        <v>34.9</v>
      </c>
      <c r="D14027" s="282">
        <v>87</v>
      </c>
      <c r="E14027" s="265"/>
    </row>
    <row r="14028" spans="1:5">
      <c r="A14028" s="283">
        <v>35471</v>
      </c>
      <c r="B14028" s="176">
        <v>16</v>
      </c>
      <c r="C14028" s="176">
        <v>45</v>
      </c>
      <c r="D14028" s="282">
        <v>87</v>
      </c>
      <c r="E14028" s="265"/>
    </row>
    <row r="14029" spans="1:5">
      <c r="A14029" s="283">
        <v>35473</v>
      </c>
      <c r="B14029" s="176">
        <v>484.4</v>
      </c>
      <c r="C14029" s="176">
        <v>36.5</v>
      </c>
      <c r="D14029" s="282">
        <v>95</v>
      </c>
      <c r="E14029" s="265"/>
    </row>
    <row r="14030" spans="1:5">
      <c r="A14030" s="283">
        <v>35474</v>
      </c>
      <c r="B14030" s="176">
        <v>30</v>
      </c>
      <c r="C14030" s="176">
        <v>38.5</v>
      </c>
      <c r="D14030" s="282">
        <v>96</v>
      </c>
      <c r="E14030" s="265"/>
    </row>
    <row r="14031" spans="1:5">
      <c r="A14031" s="283">
        <v>35475</v>
      </c>
      <c r="B14031" s="176">
        <v>55.5</v>
      </c>
      <c r="C14031" s="176">
        <v>37.5</v>
      </c>
      <c r="D14031" s="282">
        <v>93</v>
      </c>
      <c r="E14031" s="265"/>
    </row>
    <row r="14032" spans="1:5">
      <c r="A14032" s="283">
        <v>35476</v>
      </c>
      <c r="B14032" s="176">
        <v>618.29999999999995</v>
      </c>
      <c r="C14032" s="176">
        <v>36.200000000000003</v>
      </c>
      <c r="D14032" s="282">
        <v>95</v>
      </c>
      <c r="E14032" s="265"/>
    </row>
    <row r="14033" spans="1:5">
      <c r="A14033" s="283">
        <v>35477</v>
      </c>
      <c r="B14033" s="176">
        <v>7.8</v>
      </c>
      <c r="C14033" s="176">
        <v>42.6</v>
      </c>
      <c r="D14033" s="282">
        <v>87</v>
      </c>
      <c r="E14033" s="265"/>
    </row>
    <row r="14034" spans="1:5">
      <c r="A14034" s="283">
        <v>35478</v>
      </c>
      <c r="B14034" s="176">
        <v>0</v>
      </c>
      <c r="C14034" s="176">
        <v>0</v>
      </c>
      <c r="D14034" s="282">
        <v>87</v>
      </c>
      <c r="E14034" s="265"/>
    </row>
    <row r="14035" spans="1:5">
      <c r="A14035" s="283">
        <v>35480</v>
      </c>
      <c r="B14035" s="176">
        <v>24.3</v>
      </c>
      <c r="C14035" s="176">
        <v>41</v>
      </c>
      <c r="D14035" s="282">
        <v>96</v>
      </c>
      <c r="E14035" s="265"/>
    </row>
    <row r="14036" spans="1:5">
      <c r="A14036" s="283">
        <v>35481</v>
      </c>
      <c r="B14036" s="176">
        <v>27.1</v>
      </c>
      <c r="C14036" s="176">
        <v>43.9</v>
      </c>
      <c r="D14036" s="282">
        <v>87</v>
      </c>
      <c r="E14036" s="265"/>
    </row>
    <row r="14037" spans="1:5">
      <c r="A14037" s="283">
        <v>35482</v>
      </c>
      <c r="B14037" s="176">
        <v>0</v>
      </c>
      <c r="C14037" s="176">
        <v>0</v>
      </c>
      <c r="D14037" s="282">
        <v>87</v>
      </c>
      <c r="E14037" s="265"/>
    </row>
    <row r="14038" spans="1:5">
      <c r="A14038" s="283">
        <v>35486</v>
      </c>
      <c r="B14038" s="176">
        <v>702.5</v>
      </c>
      <c r="C14038" s="176">
        <v>23</v>
      </c>
      <c r="D14038" s="282">
        <v>96</v>
      </c>
      <c r="E14038" s="265"/>
    </row>
    <row r="14039" spans="1:5">
      <c r="A14039" s="283">
        <v>35487</v>
      </c>
      <c r="B14039" s="176">
        <v>0</v>
      </c>
      <c r="C14039" s="176">
        <v>0</v>
      </c>
      <c r="D14039" s="282">
        <v>87</v>
      </c>
      <c r="E14039" s="265"/>
    </row>
    <row r="14040" spans="1:5">
      <c r="A14040" s="283">
        <v>35490</v>
      </c>
      <c r="B14040" s="176">
        <v>79.7</v>
      </c>
      <c r="C14040" s="176">
        <v>33.9</v>
      </c>
      <c r="D14040" s="282">
        <v>96</v>
      </c>
      <c r="E14040" s="265"/>
    </row>
    <row r="14041" spans="1:5">
      <c r="A14041" s="283">
        <v>35491</v>
      </c>
      <c r="B14041" s="176">
        <v>8.3000000000000007</v>
      </c>
      <c r="C14041" s="176">
        <v>46.5</v>
      </c>
      <c r="D14041" s="282">
        <v>87</v>
      </c>
      <c r="E14041" s="265"/>
    </row>
    <row r="14042" spans="1:5">
      <c r="A14042" s="283">
        <v>35501</v>
      </c>
      <c r="B14042" s="176">
        <v>201</v>
      </c>
      <c r="C14042" s="176">
        <v>39.6</v>
      </c>
      <c r="D14042" s="282">
        <v>96</v>
      </c>
      <c r="E14042" s="265"/>
    </row>
    <row r="14043" spans="1:5">
      <c r="A14043" s="283">
        <v>35502</v>
      </c>
      <c r="B14043" s="176">
        <v>400.1</v>
      </c>
      <c r="C14043" s="176">
        <v>43.6</v>
      </c>
      <c r="D14043" s="282">
        <v>87</v>
      </c>
      <c r="E14043" s="265"/>
    </row>
    <row r="14044" spans="1:5">
      <c r="A14044" s="283">
        <v>35503</v>
      </c>
      <c r="B14044" s="176">
        <v>84.3</v>
      </c>
      <c r="C14044" s="176">
        <v>41.4</v>
      </c>
      <c r="D14044" s="282">
        <v>94</v>
      </c>
      <c r="E14044" s="265"/>
    </row>
    <row r="14045" spans="1:5">
      <c r="A14045" s="283">
        <v>35504</v>
      </c>
      <c r="B14045" s="176">
        <v>142.6</v>
      </c>
      <c r="C14045" s="176">
        <v>41.9</v>
      </c>
      <c r="D14045" s="282">
        <v>95</v>
      </c>
      <c r="E14045" s="265"/>
    </row>
    <row r="14046" spans="1:5">
      <c r="A14046" s="283">
        <v>35540</v>
      </c>
      <c r="B14046" s="176">
        <v>26.6</v>
      </c>
      <c r="C14046" s="176">
        <v>42.2</v>
      </c>
      <c r="D14046" s="282">
        <v>87</v>
      </c>
      <c r="E14046" s="265"/>
    </row>
    <row r="14047" spans="1:5">
      <c r="A14047" s="283">
        <v>35541</v>
      </c>
      <c r="B14047" s="176">
        <v>57.8</v>
      </c>
      <c r="C14047" s="176">
        <v>47.5</v>
      </c>
      <c r="D14047" s="282">
        <v>87</v>
      </c>
      <c r="E14047" s="265"/>
    </row>
    <row r="14048" spans="1:5">
      <c r="A14048" s="283">
        <v>35542</v>
      </c>
      <c r="B14048" s="176">
        <v>16.7</v>
      </c>
      <c r="C14048" s="176">
        <v>42.3</v>
      </c>
      <c r="D14048" s="282">
        <v>87</v>
      </c>
      <c r="E14048" s="265"/>
    </row>
    <row r="14049" spans="1:5">
      <c r="A14049" s="283">
        <v>35543</v>
      </c>
      <c r="B14049" s="176">
        <v>39.1</v>
      </c>
      <c r="C14049" s="176">
        <v>41</v>
      </c>
      <c r="D14049" s="282">
        <v>87</v>
      </c>
      <c r="E14049" s="265"/>
    </row>
    <row r="14050" spans="1:5">
      <c r="A14050" s="283">
        <v>35544</v>
      </c>
      <c r="B14050" s="176">
        <v>10.3</v>
      </c>
      <c r="C14050" s="176">
        <v>46.5</v>
      </c>
      <c r="D14050" s="282">
        <v>87</v>
      </c>
      <c r="E14050" s="265"/>
    </row>
    <row r="14051" spans="1:5">
      <c r="A14051" s="283">
        <v>35545</v>
      </c>
      <c r="B14051" s="176">
        <v>289.39999999999998</v>
      </c>
      <c r="C14051" s="176">
        <v>43</v>
      </c>
      <c r="D14051" s="282">
        <v>87</v>
      </c>
      <c r="E14051" s="265"/>
    </row>
    <row r="14052" spans="1:5">
      <c r="A14052" s="283">
        <v>35546</v>
      </c>
      <c r="B14052" s="176">
        <v>20.9</v>
      </c>
      <c r="C14052" s="176">
        <v>39.799999999999997</v>
      </c>
      <c r="D14052" s="282">
        <v>87</v>
      </c>
      <c r="E14052" s="265"/>
    </row>
    <row r="14053" spans="1:5">
      <c r="A14053" s="283">
        <v>35548</v>
      </c>
      <c r="B14053" s="176">
        <v>20</v>
      </c>
      <c r="C14053" s="176">
        <v>43.8</v>
      </c>
      <c r="D14053" s="282">
        <v>87</v>
      </c>
      <c r="E14053" s="265"/>
    </row>
    <row r="14054" spans="1:5">
      <c r="A14054" s="283">
        <v>35549</v>
      </c>
      <c r="B14054" s="176">
        <v>47.6</v>
      </c>
      <c r="C14054" s="176">
        <v>42</v>
      </c>
      <c r="D14054" s="282">
        <v>87</v>
      </c>
      <c r="E14054" s="265"/>
    </row>
    <row r="14055" spans="1:5">
      <c r="A14055" s="283">
        <v>35550</v>
      </c>
      <c r="B14055" s="176">
        <v>90.5</v>
      </c>
      <c r="C14055" s="176">
        <v>41.3</v>
      </c>
      <c r="D14055" s="282">
        <v>87</v>
      </c>
      <c r="E14055" s="265"/>
    </row>
    <row r="14056" spans="1:5">
      <c r="A14056" s="283">
        <v>35551</v>
      </c>
      <c r="B14056" s="176">
        <v>59.5</v>
      </c>
      <c r="C14056" s="176">
        <v>41.7</v>
      </c>
      <c r="D14056" s="282">
        <v>87</v>
      </c>
      <c r="E14056" s="265"/>
    </row>
    <row r="14057" spans="1:5">
      <c r="A14057" s="283">
        <v>35552</v>
      </c>
      <c r="B14057" s="176">
        <v>15.8</v>
      </c>
      <c r="C14057" s="176">
        <v>41</v>
      </c>
      <c r="D14057" s="282">
        <v>87</v>
      </c>
      <c r="E14057" s="265"/>
    </row>
    <row r="14058" spans="1:5">
      <c r="A14058" s="283">
        <v>35553</v>
      </c>
      <c r="B14058" s="176">
        <v>32.1</v>
      </c>
      <c r="C14058" s="176">
        <v>42.7</v>
      </c>
      <c r="D14058" s="282">
        <v>87</v>
      </c>
      <c r="E14058" s="265"/>
    </row>
    <row r="14059" spans="1:5">
      <c r="A14059" s="283">
        <v>35554</v>
      </c>
      <c r="B14059" s="176">
        <v>22.8</v>
      </c>
      <c r="C14059" s="176">
        <v>43.3</v>
      </c>
      <c r="D14059" s="282">
        <v>87</v>
      </c>
      <c r="E14059" s="265"/>
    </row>
    <row r="14060" spans="1:5">
      <c r="A14060" s="283">
        <v>35555</v>
      </c>
      <c r="B14060" s="176">
        <v>34.5</v>
      </c>
      <c r="C14060" s="176">
        <v>42.8</v>
      </c>
      <c r="D14060" s="282">
        <v>109</v>
      </c>
      <c r="E14060" s="265"/>
    </row>
    <row r="14061" spans="1:5">
      <c r="A14061" s="283">
        <v>35559</v>
      </c>
      <c r="B14061" s="176">
        <v>45.4</v>
      </c>
      <c r="C14061" s="176">
        <v>42.4</v>
      </c>
      <c r="D14061" s="282">
        <v>87</v>
      </c>
      <c r="E14061" s="265"/>
    </row>
    <row r="14062" spans="1:5">
      <c r="A14062" s="283">
        <v>35560</v>
      </c>
      <c r="B14062" s="176">
        <v>0</v>
      </c>
      <c r="C14062" s="176">
        <v>0</v>
      </c>
      <c r="D14062" s="282">
        <v>87</v>
      </c>
      <c r="E14062" s="265"/>
    </row>
    <row r="14063" spans="1:5">
      <c r="A14063" s="283">
        <v>35563</v>
      </c>
      <c r="B14063" s="176">
        <v>49.6</v>
      </c>
      <c r="C14063" s="176">
        <v>43.3</v>
      </c>
      <c r="D14063" s="282">
        <v>87</v>
      </c>
      <c r="E14063" s="265"/>
    </row>
    <row r="14064" spans="1:5">
      <c r="A14064" s="283">
        <v>35564</v>
      </c>
      <c r="B14064" s="176">
        <v>34.799999999999997</v>
      </c>
      <c r="C14064" s="176">
        <v>43.2</v>
      </c>
      <c r="D14064" s="282">
        <v>87</v>
      </c>
      <c r="E14064" s="265"/>
    </row>
    <row r="14065" spans="1:5">
      <c r="A14065" s="283">
        <v>35565</v>
      </c>
      <c r="B14065" s="176">
        <v>59.6</v>
      </c>
      <c r="C14065" s="176">
        <v>41.1</v>
      </c>
      <c r="D14065" s="282">
        <v>87</v>
      </c>
      <c r="E14065" s="265"/>
    </row>
    <row r="14066" spans="1:5">
      <c r="A14066" s="283">
        <v>35570</v>
      </c>
      <c r="B14066" s="176">
        <v>39.6</v>
      </c>
      <c r="C14066" s="176">
        <v>42.8</v>
      </c>
      <c r="D14066" s="282">
        <v>87</v>
      </c>
      <c r="E14066" s="265"/>
    </row>
    <row r="14067" spans="1:5">
      <c r="A14067" s="283">
        <v>35571</v>
      </c>
      <c r="B14067" s="176">
        <v>17</v>
      </c>
      <c r="C14067" s="176">
        <v>40.6</v>
      </c>
      <c r="D14067" s="282">
        <v>87</v>
      </c>
      <c r="E14067" s="265"/>
    </row>
    <row r="14068" spans="1:5">
      <c r="A14068" s="283">
        <v>35572</v>
      </c>
      <c r="B14068" s="176">
        <v>17.399999999999999</v>
      </c>
      <c r="C14068" s="176">
        <v>44.3</v>
      </c>
      <c r="D14068" s="282">
        <v>87</v>
      </c>
      <c r="E14068" s="265"/>
    </row>
    <row r="14069" spans="1:5">
      <c r="A14069" s="283">
        <v>35573</v>
      </c>
      <c r="B14069" s="176">
        <v>36.1</v>
      </c>
      <c r="C14069" s="176">
        <v>41.3</v>
      </c>
      <c r="D14069" s="282">
        <v>87</v>
      </c>
      <c r="E14069" s="265"/>
    </row>
    <row r="14070" spans="1:5">
      <c r="A14070" s="283">
        <v>35574</v>
      </c>
      <c r="B14070" s="176">
        <v>19.7</v>
      </c>
      <c r="C14070" s="176">
        <v>44.2</v>
      </c>
      <c r="D14070" s="282">
        <v>87</v>
      </c>
      <c r="E14070" s="265"/>
    </row>
    <row r="14071" spans="1:5">
      <c r="A14071" s="283">
        <v>35575</v>
      </c>
      <c r="B14071" s="176">
        <v>23.1</v>
      </c>
      <c r="C14071" s="176">
        <v>42</v>
      </c>
      <c r="D14071" s="282">
        <v>87</v>
      </c>
      <c r="E14071" s="265"/>
    </row>
    <row r="14072" spans="1:5">
      <c r="A14072" s="283">
        <v>35576</v>
      </c>
      <c r="B14072" s="176">
        <v>22.1</v>
      </c>
      <c r="C14072" s="176">
        <v>45.2</v>
      </c>
      <c r="D14072" s="282">
        <v>87</v>
      </c>
      <c r="E14072" s="265"/>
    </row>
    <row r="14073" spans="1:5">
      <c r="A14073" s="283">
        <v>35577</v>
      </c>
      <c r="B14073" s="176">
        <v>18.3</v>
      </c>
      <c r="C14073" s="176">
        <v>42.3</v>
      </c>
      <c r="D14073" s="282">
        <v>87</v>
      </c>
      <c r="E14073" s="265"/>
    </row>
    <row r="14074" spans="1:5">
      <c r="A14074" s="283">
        <v>35578</v>
      </c>
      <c r="B14074" s="176">
        <v>49</v>
      </c>
      <c r="C14074" s="176">
        <v>40.9</v>
      </c>
      <c r="D14074" s="282">
        <v>87</v>
      </c>
      <c r="E14074" s="265"/>
    </row>
    <row r="14075" spans="1:5">
      <c r="A14075" s="283">
        <v>35579</v>
      </c>
      <c r="B14075" s="176">
        <v>24.1</v>
      </c>
      <c r="C14075" s="176">
        <v>41.6</v>
      </c>
      <c r="D14075" s="282">
        <v>87</v>
      </c>
      <c r="E14075" s="265"/>
    </row>
    <row r="14076" spans="1:5">
      <c r="A14076" s="283">
        <v>35580</v>
      </c>
      <c r="B14076" s="176">
        <v>55.7</v>
      </c>
      <c r="C14076" s="176">
        <v>41.8</v>
      </c>
      <c r="D14076" s="282">
        <v>87</v>
      </c>
      <c r="E14076" s="265"/>
    </row>
    <row r="14077" spans="1:5">
      <c r="A14077" s="283">
        <v>35581</v>
      </c>
      <c r="B14077" s="176">
        <v>50</v>
      </c>
      <c r="C14077" s="176">
        <v>39.700000000000003</v>
      </c>
      <c r="D14077" s="282">
        <v>87</v>
      </c>
      <c r="E14077" s="265"/>
    </row>
    <row r="14078" spans="1:5">
      <c r="A14078" s="283">
        <v>35582</v>
      </c>
      <c r="B14078" s="176">
        <v>40.9</v>
      </c>
      <c r="C14078" s="176">
        <v>40.9</v>
      </c>
      <c r="D14078" s="282">
        <v>87</v>
      </c>
      <c r="E14078" s="265"/>
    </row>
    <row r="14079" spans="1:5">
      <c r="A14079" s="283">
        <v>35584</v>
      </c>
      <c r="B14079" s="176">
        <v>113.5</v>
      </c>
      <c r="C14079" s="176">
        <v>39.1</v>
      </c>
      <c r="D14079" s="282">
        <v>87</v>
      </c>
      <c r="E14079" s="265"/>
    </row>
    <row r="14080" spans="1:5">
      <c r="A14080" s="283">
        <v>35585</v>
      </c>
      <c r="B14080" s="176">
        <v>28.4</v>
      </c>
      <c r="C14080" s="176">
        <v>39.9</v>
      </c>
      <c r="D14080" s="282">
        <v>87</v>
      </c>
      <c r="E14080" s="265"/>
    </row>
    <row r="14081" spans="1:5">
      <c r="A14081" s="283">
        <v>35586</v>
      </c>
      <c r="B14081" s="176">
        <v>29.4</v>
      </c>
      <c r="C14081" s="176">
        <v>44.3</v>
      </c>
      <c r="D14081" s="282">
        <v>87</v>
      </c>
      <c r="E14081" s="265"/>
    </row>
    <row r="14082" spans="1:5">
      <c r="A14082" s="283">
        <v>35587</v>
      </c>
      <c r="B14082" s="176">
        <v>22.5</v>
      </c>
      <c r="C14082" s="176">
        <v>41.4</v>
      </c>
      <c r="D14082" s="282">
        <v>87</v>
      </c>
      <c r="E14082" s="265"/>
    </row>
    <row r="14083" spans="1:5">
      <c r="A14083" s="283">
        <v>35592</v>
      </c>
      <c r="B14083" s="176">
        <v>33.700000000000003</v>
      </c>
      <c r="C14083" s="176">
        <v>41.1</v>
      </c>
      <c r="D14083" s="282">
        <v>87</v>
      </c>
      <c r="E14083" s="265"/>
    </row>
    <row r="14084" spans="1:5">
      <c r="A14084" s="283">
        <v>35593</v>
      </c>
      <c r="B14084" s="176">
        <v>19.3</v>
      </c>
      <c r="C14084" s="176">
        <v>42</v>
      </c>
      <c r="D14084" s="282">
        <v>87</v>
      </c>
      <c r="E14084" s="265"/>
    </row>
    <row r="14085" spans="1:5">
      <c r="A14085" s="283">
        <v>35594</v>
      </c>
      <c r="B14085" s="176">
        <v>49</v>
      </c>
      <c r="C14085" s="176">
        <v>42.5</v>
      </c>
      <c r="D14085" s="282">
        <v>94</v>
      </c>
      <c r="E14085" s="265"/>
    </row>
    <row r="14086" spans="1:5">
      <c r="A14086" s="283">
        <v>35601</v>
      </c>
      <c r="B14086" s="176">
        <v>1561.1</v>
      </c>
      <c r="C14086" s="176">
        <v>36.4</v>
      </c>
      <c r="D14086" s="282">
        <v>132</v>
      </c>
      <c r="E14086" s="265"/>
    </row>
    <row r="14087" spans="1:5">
      <c r="A14087" s="283">
        <v>35602</v>
      </c>
      <c r="B14087" s="176">
        <v>1559.2</v>
      </c>
      <c r="C14087" s="176">
        <v>32.9</v>
      </c>
      <c r="D14087" s="282">
        <v>96</v>
      </c>
      <c r="E14087" s="265"/>
    </row>
    <row r="14088" spans="1:5">
      <c r="A14088" s="283">
        <v>35603</v>
      </c>
      <c r="B14088" s="176">
        <v>412.3</v>
      </c>
      <c r="C14088" s="176">
        <v>39.200000000000003</v>
      </c>
      <c r="D14088" s="282">
        <v>95</v>
      </c>
      <c r="E14088" s="265"/>
    </row>
    <row r="14089" spans="1:5">
      <c r="A14089" s="283">
        <v>35609</v>
      </c>
      <c r="B14089" s="176">
        <v>0</v>
      </c>
      <c r="C14089" s="176">
        <v>0</v>
      </c>
      <c r="D14089" s="282">
        <v>87</v>
      </c>
      <c r="E14089" s="265"/>
    </row>
    <row r="14090" spans="1:5">
      <c r="A14090" s="283">
        <v>35610</v>
      </c>
      <c r="B14090" s="176">
        <v>45.8</v>
      </c>
      <c r="C14090" s="176">
        <v>40.9</v>
      </c>
      <c r="D14090" s="282">
        <v>87</v>
      </c>
      <c r="E14090" s="265"/>
    </row>
    <row r="14091" spans="1:5">
      <c r="A14091" s="283">
        <v>35611</v>
      </c>
      <c r="B14091" s="176">
        <v>212</v>
      </c>
      <c r="C14091" s="176">
        <v>39</v>
      </c>
      <c r="D14091" s="282">
        <v>94</v>
      </c>
      <c r="E14091" s="265"/>
    </row>
    <row r="14092" spans="1:5">
      <c r="A14092" s="283">
        <v>35612</v>
      </c>
      <c r="B14092" s="176">
        <v>400.3</v>
      </c>
      <c r="C14092" s="176">
        <v>43.2</v>
      </c>
      <c r="D14092" s="282">
        <v>87</v>
      </c>
      <c r="E14092" s="265"/>
    </row>
    <row r="14093" spans="1:5">
      <c r="A14093" s="283">
        <v>35613</v>
      </c>
      <c r="B14093" s="176">
        <v>213.8</v>
      </c>
      <c r="C14093" s="176">
        <v>38.4</v>
      </c>
      <c r="D14093" s="282">
        <v>114</v>
      </c>
      <c r="E14093" s="265"/>
    </row>
    <row r="14094" spans="1:5">
      <c r="A14094" s="283">
        <v>35614</v>
      </c>
      <c r="B14094" s="176">
        <v>120.1</v>
      </c>
      <c r="C14094" s="176">
        <v>37.299999999999997</v>
      </c>
      <c r="D14094" s="282">
        <v>87</v>
      </c>
      <c r="E14094" s="265"/>
    </row>
    <row r="14095" spans="1:5">
      <c r="A14095" s="283">
        <v>35615</v>
      </c>
      <c r="B14095" s="176">
        <v>0</v>
      </c>
      <c r="C14095" s="176">
        <v>0</v>
      </c>
      <c r="D14095" s="282">
        <v>87</v>
      </c>
      <c r="E14095" s="265"/>
    </row>
    <row r="14096" spans="1:5">
      <c r="A14096" s="283">
        <v>35616</v>
      </c>
      <c r="B14096" s="176">
        <v>18.399999999999999</v>
      </c>
      <c r="C14096" s="176">
        <v>45.4</v>
      </c>
      <c r="D14096" s="282">
        <v>87</v>
      </c>
      <c r="E14096" s="265"/>
    </row>
    <row r="14097" spans="1:5">
      <c r="A14097" s="283">
        <v>35617</v>
      </c>
      <c r="B14097" s="176">
        <v>88.8</v>
      </c>
      <c r="C14097" s="176">
        <v>42.4</v>
      </c>
      <c r="D14097" s="282">
        <v>87</v>
      </c>
      <c r="E14097" s="265"/>
    </row>
    <row r="14098" spans="1:5">
      <c r="A14098" s="283">
        <v>35618</v>
      </c>
      <c r="B14098" s="176">
        <v>35.700000000000003</v>
      </c>
      <c r="C14098" s="176">
        <v>41.4</v>
      </c>
      <c r="D14098" s="282">
        <v>87</v>
      </c>
      <c r="E14098" s="265"/>
    </row>
    <row r="14099" spans="1:5">
      <c r="A14099" s="283">
        <v>35619</v>
      </c>
      <c r="B14099" s="176">
        <v>41.9</v>
      </c>
      <c r="C14099" s="176">
        <v>39.200000000000003</v>
      </c>
      <c r="D14099" s="282">
        <v>87</v>
      </c>
      <c r="E14099" s="265"/>
    </row>
    <row r="14100" spans="1:5">
      <c r="A14100" s="283">
        <v>35620</v>
      </c>
      <c r="B14100" s="176">
        <v>89.1</v>
      </c>
      <c r="C14100" s="176">
        <v>37.799999999999997</v>
      </c>
      <c r="D14100" s="282">
        <v>111</v>
      </c>
      <c r="E14100" s="265"/>
    </row>
    <row r="14101" spans="1:5">
      <c r="A14101" s="283">
        <v>35621</v>
      </c>
      <c r="B14101" s="176">
        <v>64.099999999999994</v>
      </c>
      <c r="C14101" s="176">
        <v>39.299999999999997</v>
      </c>
      <c r="D14101" s="282">
        <v>87</v>
      </c>
      <c r="E14101" s="265"/>
    </row>
    <row r="14102" spans="1:5">
      <c r="A14102" s="283">
        <v>35622</v>
      </c>
      <c r="B14102" s="176">
        <v>76.900000000000006</v>
      </c>
      <c r="C14102" s="176">
        <v>40.799999999999997</v>
      </c>
      <c r="D14102" s="282">
        <v>87</v>
      </c>
      <c r="E14102" s="265"/>
    </row>
    <row r="14103" spans="1:5">
      <c r="A14103" s="283">
        <v>35630</v>
      </c>
      <c r="B14103" s="176">
        <v>1022.5</v>
      </c>
      <c r="C14103" s="176">
        <v>35.700000000000003</v>
      </c>
      <c r="D14103" s="282">
        <v>165</v>
      </c>
      <c r="E14103" s="265"/>
    </row>
    <row r="14104" spans="1:5">
      <c r="A14104" s="283">
        <v>35631</v>
      </c>
      <c r="B14104" s="176">
        <v>0</v>
      </c>
      <c r="C14104" s="176">
        <v>0</v>
      </c>
      <c r="D14104" s="282">
        <v>87</v>
      </c>
      <c r="E14104" s="265"/>
    </row>
    <row r="14105" spans="1:5">
      <c r="A14105" s="283">
        <v>35632</v>
      </c>
      <c r="B14105" s="176">
        <v>0</v>
      </c>
      <c r="C14105" s="176">
        <v>0</v>
      </c>
      <c r="D14105" s="282">
        <v>87</v>
      </c>
      <c r="E14105" s="265"/>
    </row>
    <row r="14106" spans="1:5">
      <c r="A14106" s="283">
        <v>35633</v>
      </c>
      <c r="B14106" s="176">
        <v>98</v>
      </c>
      <c r="C14106" s="176">
        <v>41.5</v>
      </c>
      <c r="D14106" s="282">
        <v>109</v>
      </c>
      <c r="E14106" s="265"/>
    </row>
    <row r="14107" spans="1:5">
      <c r="A14107" s="283">
        <v>35634</v>
      </c>
      <c r="B14107" s="176">
        <v>147</v>
      </c>
      <c r="C14107" s="176">
        <v>44.5</v>
      </c>
      <c r="D14107" s="282">
        <v>111</v>
      </c>
      <c r="E14107" s="265"/>
    </row>
    <row r="14108" spans="1:5">
      <c r="A14108" s="283">
        <v>35640</v>
      </c>
      <c r="B14108" s="176">
        <v>212.7</v>
      </c>
      <c r="C14108" s="176">
        <v>39.700000000000003</v>
      </c>
      <c r="D14108" s="282">
        <v>87</v>
      </c>
      <c r="E14108" s="265"/>
    </row>
    <row r="14109" spans="1:5">
      <c r="A14109" s="283">
        <v>35643</v>
      </c>
      <c r="B14109" s="176">
        <v>43.1</v>
      </c>
      <c r="C14109" s="176">
        <v>41.7</v>
      </c>
      <c r="D14109" s="282">
        <v>87</v>
      </c>
      <c r="E14109" s="265"/>
    </row>
    <row r="14110" spans="1:5">
      <c r="A14110" s="283">
        <v>35645</v>
      </c>
      <c r="B14110" s="176">
        <v>160.19999999999999</v>
      </c>
      <c r="C14110" s="176">
        <v>41.1</v>
      </c>
      <c r="D14110" s="282">
        <v>114</v>
      </c>
      <c r="E14110" s="265"/>
    </row>
    <row r="14111" spans="1:5">
      <c r="A14111" s="283">
        <v>35646</v>
      </c>
      <c r="B14111" s="176">
        <v>52.1</v>
      </c>
      <c r="C14111" s="176">
        <v>42.4</v>
      </c>
      <c r="D14111" s="282">
        <v>87</v>
      </c>
      <c r="E14111" s="265"/>
    </row>
    <row r="14112" spans="1:5">
      <c r="A14112" s="283">
        <v>35647</v>
      </c>
      <c r="B14112" s="176">
        <v>34.5</v>
      </c>
      <c r="C14112" s="176">
        <v>39.299999999999997</v>
      </c>
      <c r="D14112" s="282">
        <v>87</v>
      </c>
      <c r="E14112" s="265"/>
    </row>
    <row r="14113" spans="1:5">
      <c r="A14113" s="283">
        <v>35648</v>
      </c>
      <c r="B14113" s="176">
        <v>66.3</v>
      </c>
      <c r="C14113" s="176">
        <v>42.6</v>
      </c>
      <c r="D14113" s="282">
        <v>87</v>
      </c>
      <c r="E14113" s="265"/>
    </row>
    <row r="14114" spans="1:5">
      <c r="A14114" s="283">
        <v>35649</v>
      </c>
      <c r="B14114" s="176">
        <v>31.3</v>
      </c>
      <c r="C14114" s="176">
        <v>38.799999999999997</v>
      </c>
      <c r="D14114" s="282">
        <v>87</v>
      </c>
      <c r="E14114" s="265"/>
    </row>
    <row r="14115" spans="1:5">
      <c r="A14115" s="283">
        <v>35650</v>
      </c>
      <c r="B14115" s="176">
        <v>64.099999999999994</v>
      </c>
      <c r="C14115" s="176">
        <v>40.700000000000003</v>
      </c>
      <c r="D14115" s="282">
        <v>101</v>
      </c>
      <c r="E14115" s="265"/>
    </row>
    <row r="14116" spans="1:5">
      <c r="A14116" s="283">
        <v>35651</v>
      </c>
      <c r="B14116" s="176">
        <v>11.4</v>
      </c>
      <c r="C14116" s="176">
        <v>38.5</v>
      </c>
      <c r="D14116" s="282">
        <v>87</v>
      </c>
      <c r="E14116" s="265"/>
    </row>
    <row r="14117" spans="1:5">
      <c r="A14117" s="283">
        <v>35652</v>
      </c>
      <c r="B14117" s="176">
        <v>96.4</v>
      </c>
      <c r="C14117" s="176">
        <v>43</v>
      </c>
      <c r="D14117" s="282">
        <v>87</v>
      </c>
      <c r="E14117" s="265"/>
    </row>
    <row r="14118" spans="1:5">
      <c r="A14118" s="283">
        <v>35653</v>
      </c>
      <c r="B14118" s="176">
        <v>82.3</v>
      </c>
      <c r="C14118" s="176">
        <v>35.6</v>
      </c>
      <c r="D14118" s="282">
        <v>87</v>
      </c>
      <c r="E14118" s="265"/>
    </row>
    <row r="14119" spans="1:5">
      <c r="A14119" s="283">
        <v>35654</v>
      </c>
      <c r="B14119" s="176">
        <v>59.5</v>
      </c>
      <c r="C14119" s="176">
        <v>37.200000000000003</v>
      </c>
      <c r="D14119" s="282">
        <v>87</v>
      </c>
      <c r="E14119" s="265"/>
    </row>
    <row r="14120" spans="1:5">
      <c r="A14120" s="283">
        <v>35660</v>
      </c>
      <c r="B14120" s="176">
        <v>1341.8</v>
      </c>
      <c r="C14120" s="176">
        <v>40.200000000000003</v>
      </c>
      <c r="D14120" s="282">
        <v>102</v>
      </c>
      <c r="E14120" s="265"/>
    </row>
    <row r="14121" spans="1:5">
      <c r="A14121" s="283">
        <v>35661</v>
      </c>
      <c r="B14121" s="176">
        <v>283.3</v>
      </c>
      <c r="C14121" s="176">
        <v>41.5</v>
      </c>
      <c r="D14121" s="282">
        <v>95</v>
      </c>
      <c r="E14121" s="265"/>
    </row>
    <row r="14122" spans="1:5">
      <c r="A14122" s="283">
        <v>35662</v>
      </c>
      <c r="B14122" s="176">
        <v>985.7</v>
      </c>
      <c r="C14122" s="176">
        <v>41.3</v>
      </c>
      <c r="D14122" s="282">
        <v>96</v>
      </c>
      <c r="E14122" s="265"/>
    </row>
    <row r="14123" spans="1:5">
      <c r="A14123" s="283">
        <v>35670</v>
      </c>
      <c r="B14123" s="176">
        <v>84</v>
      </c>
      <c r="C14123" s="176">
        <v>41</v>
      </c>
      <c r="D14123" s="282">
        <v>87</v>
      </c>
      <c r="E14123" s="265"/>
    </row>
    <row r="14124" spans="1:5">
      <c r="A14124" s="283">
        <v>35671</v>
      </c>
      <c r="B14124" s="176">
        <v>65.599999999999994</v>
      </c>
      <c r="C14124" s="176">
        <v>41</v>
      </c>
      <c r="D14124" s="282">
        <v>87</v>
      </c>
      <c r="E14124" s="265"/>
    </row>
    <row r="14125" spans="1:5">
      <c r="A14125" s="283">
        <v>35672</v>
      </c>
      <c r="B14125" s="176">
        <v>48.1</v>
      </c>
      <c r="C14125" s="176">
        <v>40</v>
      </c>
      <c r="D14125" s="282">
        <v>87</v>
      </c>
      <c r="E14125" s="265"/>
    </row>
    <row r="14126" spans="1:5">
      <c r="A14126" s="283">
        <v>35673</v>
      </c>
      <c r="B14126" s="176">
        <v>168</v>
      </c>
      <c r="C14126" s="176">
        <v>39.5</v>
      </c>
      <c r="D14126" s="282">
        <v>87</v>
      </c>
      <c r="E14126" s="265"/>
    </row>
    <row r="14127" spans="1:5">
      <c r="A14127" s="283">
        <v>35674</v>
      </c>
      <c r="B14127" s="176">
        <v>96.7</v>
      </c>
      <c r="C14127" s="176">
        <v>41.6</v>
      </c>
      <c r="D14127" s="282">
        <v>115</v>
      </c>
      <c r="E14127" s="265"/>
    </row>
    <row r="14128" spans="1:5">
      <c r="A14128" s="283">
        <v>35677</v>
      </c>
      <c r="B14128" s="176">
        <v>21.5</v>
      </c>
      <c r="C14128" s="176">
        <v>42.3</v>
      </c>
      <c r="D14128" s="282">
        <v>87</v>
      </c>
      <c r="E14128" s="265"/>
    </row>
    <row r="14129" spans="1:5">
      <c r="A14129" s="283">
        <v>35739</v>
      </c>
      <c r="B14129" s="176">
        <v>174.5</v>
      </c>
      <c r="C14129" s="176">
        <v>37.799999999999997</v>
      </c>
      <c r="D14129" s="282">
        <v>87</v>
      </c>
      <c r="E14129" s="265"/>
    </row>
    <row r="14130" spans="1:5">
      <c r="A14130" s="283">
        <v>35740</v>
      </c>
      <c r="B14130" s="176">
        <v>98.6</v>
      </c>
      <c r="C14130" s="176">
        <v>41.2</v>
      </c>
      <c r="D14130" s="282">
        <v>87</v>
      </c>
      <c r="E14130" s="265"/>
    </row>
    <row r="14131" spans="1:5">
      <c r="A14131" s="283">
        <v>35741</v>
      </c>
      <c r="B14131" s="176">
        <v>168.4</v>
      </c>
      <c r="C14131" s="176">
        <v>40.299999999999997</v>
      </c>
      <c r="D14131" s="282">
        <v>95</v>
      </c>
      <c r="E14131" s="265"/>
    </row>
    <row r="14132" spans="1:5">
      <c r="A14132" s="283">
        <v>35742</v>
      </c>
      <c r="B14132" s="176">
        <v>0</v>
      </c>
      <c r="C14132" s="176">
        <v>0</v>
      </c>
      <c r="D14132" s="282">
        <v>87</v>
      </c>
      <c r="E14132" s="265"/>
    </row>
    <row r="14133" spans="1:5">
      <c r="A14133" s="283">
        <v>35744</v>
      </c>
      <c r="B14133" s="176">
        <v>73.5</v>
      </c>
      <c r="C14133" s="176">
        <v>40.299999999999997</v>
      </c>
      <c r="D14133" s="282">
        <v>87</v>
      </c>
      <c r="E14133" s="265"/>
    </row>
    <row r="14134" spans="1:5">
      <c r="A14134" s="283">
        <v>35745</v>
      </c>
      <c r="B14134" s="176">
        <v>7.7</v>
      </c>
      <c r="C14134" s="176">
        <v>42.3</v>
      </c>
      <c r="D14134" s="282">
        <v>87</v>
      </c>
      <c r="E14134" s="265"/>
    </row>
    <row r="14135" spans="1:5">
      <c r="A14135" s="283">
        <v>35746</v>
      </c>
      <c r="B14135" s="176">
        <v>18.8</v>
      </c>
      <c r="C14135" s="176">
        <v>41.2</v>
      </c>
      <c r="D14135" s="282">
        <v>87</v>
      </c>
      <c r="E14135" s="265"/>
    </row>
    <row r="14136" spans="1:5">
      <c r="A14136" s="283">
        <v>35747</v>
      </c>
      <c r="B14136" s="176">
        <v>71.900000000000006</v>
      </c>
      <c r="C14136" s="176">
        <v>41.9</v>
      </c>
      <c r="D14136" s="282">
        <v>108</v>
      </c>
      <c r="E14136" s="265"/>
    </row>
    <row r="14137" spans="1:5">
      <c r="A14137" s="283">
        <v>35748</v>
      </c>
      <c r="B14137" s="176">
        <v>65.3</v>
      </c>
      <c r="C14137" s="176">
        <v>41.7</v>
      </c>
      <c r="D14137" s="282">
        <v>87</v>
      </c>
      <c r="E14137" s="265"/>
    </row>
    <row r="14138" spans="1:5">
      <c r="A14138" s="283">
        <v>35749</v>
      </c>
      <c r="B14138" s="176">
        <v>520.9</v>
      </c>
      <c r="C14138" s="176">
        <v>36.5</v>
      </c>
      <c r="D14138" s="282">
        <v>87</v>
      </c>
      <c r="E14138" s="265"/>
    </row>
    <row r="14139" spans="1:5">
      <c r="A14139" s="283">
        <v>35750</v>
      </c>
      <c r="B14139" s="176">
        <v>205.7</v>
      </c>
      <c r="C14139" s="176">
        <v>36.799999999999997</v>
      </c>
      <c r="D14139" s="282">
        <v>87</v>
      </c>
      <c r="E14139" s="265"/>
    </row>
    <row r="14140" spans="1:5">
      <c r="A14140" s="283">
        <v>35751</v>
      </c>
      <c r="B14140" s="176">
        <v>6.9</v>
      </c>
      <c r="C14140" s="176">
        <v>42.9</v>
      </c>
      <c r="D14140" s="282">
        <v>87</v>
      </c>
      <c r="E14140" s="265"/>
    </row>
    <row r="14141" spans="1:5">
      <c r="A14141" s="283">
        <v>35752</v>
      </c>
      <c r="B14141" s="176">
        <v>37.799999999999997</v>
      </c>
      <c r="C14141" s="176">
        <v>40.799999999999997</v>
      </c>
      <c r="D14141" s="282">
        <v>87</v>
      </c>
      <c r="E14141" s="265"/>
    </row>
    <row r="14142" spans="1:5">
      <c r="A14142" s="283">
        <v>35754</v>
      </c>
      <c r="B14142" s="176">
        <v>114.8</v>
      </c>
      <c r="C14142" s="176">
        <v>40.9</v>
      </c>
      <c r="D14142" s="282">
        <v>87</v>
      </c>
      <c r="E14142" s="265"/>
    </row>
    <row r="14143" spans="1:5">
      <c r="A14143" s="283">
        <v>35755</v>
      </c>
      <c r="B14143" s="176">
        <v>30.5</v>
      </c>
      <c r="C14143" s="176">
        <v>45.6</v>
      </c>
      <c r="D14143" s="282">
        <v>87</v>
      </c>
      <c r="E14143" s="265"/>
    </row>
    <row r="14144" spans="1:5">
      <c r="A14144" s="283">
        <v>35756</v>
      </c>
      <c r="B14144" s="176">
        <v>114.8</v>
      </c>
      <c r="C14144" s="176">
        <v>36</v>
      </c>
      <c r="D14144" s="282">
        <v>87</v>
      </c>
      <c r="E14144" s="265"/>
    </row>
    <row r="14145" spans="1:5">
      <c r="A14145" s="283">
        <v>35757</v>
      </c>
      <c r="B14145" s="176">
        <v>879.2</v>
      </c>
      <c r="C14145" s="176">
        <v>36.6</v>
      </c>
      <c r="D14145" s="282">
        <v>96</v>
      </c>
      <c r="E14145" s="265"/>
    </row>
    <row r="14146" spans="1:5">
      <c r="A14146" s="283">
        <v>35758</v>
      </c>
      <c r="B14146" s="176">
        <v>1436.4</v>
      </c>
      <c r="C14146" s="176">
        <v>36.299999999999997</v>
      </c>
      <c r="D14146" s="282">
        <v>153</v>
      </c>
      <c r="E14146" s="265"/>
    </row>
    <row r="14147" spans="1:5">
      <c r="A14147" s="283">
        <v>35759</v>
      </c>
      <c r="B14147" s="176">
        <v>318.89999999999998</v>
      </c>
      <c r="C14147" s="176">
        <v>38.200000000000003</v>
      </c>
      <c r="D14147" s="282">
        <v>87</v>
      </c>
      <c r="E14147" s="265"/>
    </row>
    <row r="14148" spans="1:5">
      <c r="A14148" s="283">
        <v>35760</v>
      </c>
      <c r="B14148" s="176">
        <v>83.6</v>
      </c>
      <c r="C14148" s="176">
        <v>40.700000000000003</v>
      </c>
      <c r="D14148" s="282">
        <v>87</v>
      </c>
      <c r="E14148" s="265"/>
    </row>
    <row r="14149" spans="1:5">
      <c r="A14149" s="283">
        <v>35761</v>
      </c>
      <c r="B14149" s="176">
        <v>110</v>
      </c>
      <c r="C14149" s="176">
        <v>37.299999999999997</v>
      </c>
      <c r="D14149" s="282">
        <v>87</v>
      </c>
      <c r="E14149" s="265"/>
    </row>
    <row r="14150" spans="1:5">
      <c r="A14150" s="283">
        <v>35762</v>
      </c>
      <c r="B14150" s="176">
        <v>3374.9</v>
      </c>
      <c r="C14150" s="176">
        <v>39.4</v>
      </c>
      <c r="D14150" s="282">
        <v>87</v>
      </c>
      <c r="E14150" s="265"/>
    </row>
    <row r="14151" spans="1:5">
      <c r="A14151" s="283">
        <v>35763</v>
      </c>
      <c r="B14151" s="176">
        <v>269.39999999999998</v>
      </c>
      <c r="C14151" s="176">
        <v>39.700000000000003</v>
      </c>
      <c r="D14151" s="282">
        <v>95</v>
      </c>
      <c r="E14151" s="265"/>
    </row>
    <row r="14152" spans="1:5">
      <c r="A14152" s="283">
        <v>35764</v>
      </c>
      <c r="B14152" s="176">
        <v>10.9</v>
      </c>
      <c r="C14152" s="176">
        <v>41.9</v>
      </c>
      <c r="D14152" s="282">
        <v>87</v>
      </c>
      <c r="E14152" s="265"/>
    </row>
    <row r="14153" spans="1:5">
      <c r="A14153" s="283">
        <v>35765</v>
      </c>
      <c r="B14153" s="176">
        <v>58.2</v>
      </c>
      <c r="C14153" s="176">
        <v>41.2</v>
      </c>
      <c r="D14153" s="282">
        <v>87</v>
      </c>
      <c r="E14153" s="265"/>
    </row>
    <row r="14154" spans="1:5">
      <c r="A14154" s="283">
        <v>35766</v>
      </c>
      <c r="B14154" s="176">
        <v>10.9</v>
      </c>
      <c r="C14154" s="176">
        <v>42</v>
      </c>
      <c r="D14154" s="282">
        <v>87</v>
      </c>
      <c r="E14154" s="265"/>
    </row>
    <row r="14155" spans="1:5">
      <c r="A14155" s="283">
        <v>35767</v>
      </c>
      <c r="B14155" s="176">
        <v>0</v>
      </c>
      <c r="C14155" s="176">
        <v>0</v>
      </c>
      <c r="D14155" s="282">
        <v>87</v>
      </c>
      <c r="E14155" s="265"/>
    </row>
    <row r="14156" spans="1:5">
      <c r="A14156" s="283">
        <v>35768</v>
      </c>
      <c r="B14156" s="176">
        <v>63.6</v>
      </c>
      <c r="C14156" s="176">
        <v>41.4</v>
      </c>
      <c r="D14156" s="282">
        <v>114</v>
      </c>
      <c r="E14156" s="265"/>
    </row>
    <row r="14157" spans="1:5">
      <c r="A14157" s="283">
        <v>35769</v>
      </c>
      <c r="B14157" s="176">
        <v>143.5</v>
      </c>
      <c r="C14157" s="176">
        <v>43.3</v>
      </c>
      <c r="D14157" s="282">
        <v>87</v>
      </c>
      <c r="E14157" s="265"/>
    </row>
    <row r="14158" spans="1:5">
      <c r="A14158" s="283">
        <v>35771</v>
      </c>
      <c r="B14158" s="176">
        <v>62.7</v>
      </c>
      <c r="C14158" s="176">
        <v>41.6</v>
      </c>
      <c r="D14158" s="282">
        <v>87</v>
      </c>
      <c r="E14158" s="265"/>
    </row>
    <row r="14159" spans="1:5">
      <c r="A14159" s="283">
        <v>35772</v>
      </c>
      <c r="B14159" s="176">
        <v>29.7</v>
      </c>
      <c r="C14159" s="176">
        <v>40.700000000000003</v>
      </c>
      <c r="D14159" s="282">
        <v>87</v>
      </c>
      <c r="E14159" s="265"/>
    </row>
    <row r="14160" spans="1:5">
      <c r="A14160" s="283">
        <v>35773</v>
      </c>
      <c r="B14160" s="176">
        <v>178.1</v>
      </c>
      <c r="C14160" s="176">
        <v>36.9</v>
      </c>
      <c r="D14160" s="282">
        <v>87</v>
      </c>
      <c r="E14160" s="265"/>
    </row>
    <row r="14161" spans="1:5">
      <c r="A14161" s="283">
        <v>35774</v>
      </c>
      <c r="B14161" s="176">
        <v>15.4</v>
      </c>
      <c r="C14161" s="176">
        <v>40.5</v>
      </c>
      <c r="D14161" s="282">
        <v>87</v>
      </c>
      <c r="E14161" s="265"/>
    </row>
    <row r="14162" spans="1:5">
      <c r="A14162" s="283">
        <v>35775</v>
      </c>
      <c r="B14162" s="176">
        <v>54.1</v>
      </c>
      <c r="C14162" s="176">
        <v>42.6</v>
      </c>
      <c r="D14162" s="282">
        <v>87</v>
      </c>
      <c r="E14162" s="265"/>
    </row>
    <row r="14163" spans="1:5">
      <c r="A14163" s="283">
        <v>35776</v>
      </c>
      <c r="B14163" s="176">
        <v>37.1</v>
      </c>
      <c r="C14163" s="176">
        <v>40.700000000000003</v>
      </c>
      <c r="D14163" s="282">
        <v>87</v>
      </c>
      <c r="E14163" s="265"/>
    </row>
    <row r="14164" spans="1:5">
      <c r="A14164" s="283">
        <v>35801</v>
      </c>
      <c r="B14164" s="176">
        <v>1781</v>
      </c>
      <c r="C14164" s="176">
        <v>43.6</v>
      </c>
      <c r="D14164" s="282">
        <v>181</v>
      </c>
      <c r="E14164" s="265"/>
    </row>
    <row r="14165" spans="1:5">
      <c r="A14165" s="283">
        <v>35802</v>
      </c>
      <c r="B14165" s="176">
        <v>1244.3</v>
      </c>
      <c r="C14165" s="176">
        <v>45.6</v>
      </c>
      <c r="D14165" s="282">
        <v>122</v>
      </c>
      <c r="E14165" s="265"/>
    </row>
    <row r="14166" spans="1:5">
      <c r="A14166" s="283">
        <v>35803</v>
      </c>
      <c r="B14166" s="176">
        <v>743.7</v>
      </c>
      <c r="C14166" s="176">
        <v>43.9</v>
      </c>
      <c r="D14166" s="282">
        <v>102</v>
      </c>
      <c r="E14166" s="265"/>
    </row>
    <row r="14167" spans="1:5">
      <c r="A14167" s="283">
        <v>35804</v>
      </c>
      <c r="B14167" s="176">
        <v>0</v>
      </c>
      <c r="C14167" s="176">
        <v>0</v>
      </c>
      <c r="D14167" s="282">
        <v>87</v>
      </c>
      <c r="E14167" s="265"/>
    </row>
    <row r="14168" spans="1:5">
      <c r="A14168" s="283">
        <v>35805</v>
      </c>
      <c r="B14168" s="176">
        <v>1469.7</v>
      </c>
      <c r="C14168" s="176">
        <v>31.1</v>
      </c>
      <c r="D14168" s="282">
        <v>166</v>
      </c>
      <c r="E14168" s="265"/>
    </row>
    <row r="14169" spans="1:5">
      <c r="A14169" s="283">
        <v>35806</v>
      </c>
      <c r="B14169" s="176">
        <v>702.7</v>
      </c>
      <c r="C14169" s="176">
        <v>34.299999999999997</v>
      </c>
      <c r="D14169" s="282">
        <v>129</v>
      </c>
      <c r="E14169" s="265"/>
    </row>
    <row r="14170" spans="1:5">
      <c r="A14170" s="283">
        <v>35807</v>
      </c>
      <c r="B14170" s="176">
        <v>0</v>
      </c>
      <c r="C14170" s="176">
        <v>0</v>
      </c>
      <c r="D14170" s="282">
        <v>87</v>
      </c>
      <c r="E14170" s="265"/>
    </row>
    <row r="14171" spans="1:5">
      <c r="A14171" s="283">
        <v>35808</v>
      </c>
      <c r="B14171" s="176">
        <v>32.299999999999997</v>
      </c>
      <c r="C14171" s="176">
        <v>22.9</v>
      </c>
      <c r="D14171" s="282">
        <v>87</v>
      </c>
      <c r="E14171" s="265"/>
    </row>
    <row r="14172" spans="1:5">
      <c r="A14172" s="283">
        <v>35809</v>
      </c>
      <c r="B14172" s="176">
        <v>0</v>
      </c>
      <c r="C14172" s="176">
        <v>0</v>
      </c>
      <c r="D14172" s="282">
        <v>87</v>
      </c>
      <c r="E14172" s="265"/>
    </row>
    <row r="14173" spans="1:5">
      <c r="A14173" s="283">
        <v>35810</v>
      </c>
      <c r="B14173" s="176">
        <v>1123.9000000000001</v>
      </c>
      <c r="C14173" s="176">
        <v>36.200000000000003</v>
      </c>
      <c r="D14173" s="282">
        <v>108</v>
      </c>
      <c r="E14173" s="265"/>
    </row>
    <row r="14174" spans="1:5">
      <c r="A14174" s="283">
        <v>35811</v>
      </c>
      <c r="B14174" s="176">
        <v>552.6</v>
      </c>
      <c r="C14174" s="176">
        <v>37.9</v>
      </c>
      <c r="D14174" s="282">
        <v>94</v>
      </c>
      <c r="E14174" s="265"/>
    </row>
    <row r="14175" spans="1:5">
      <c r="A14175" s="283">
        <v>35812</v>
      </c>
      <c r="B14175" s="176">
        <v>553.5</v>
      </c>
      <c r="C14175" s="176">
        <v>40.299999999999997</v>
      </c>
      <c r="D14175" s="282">
        <v>87</v>
      </c>
      <c r="E14175" s="265"/>
    </row>
    <row r="14176" spans="1:5">
      <c r="A14176" s="283">
        <v>35813</v>
      </c>
      <c r="B14176" s="176">
        <v>0</v>
      </c>
      <c r="C14176" s="176">
        <v>0</v>
      </c>
      <c r="D14176" s="282">
        <v>87</v>
      </c>
      <c r="E14176" s="265"/>
    </row>
    <row r="14177" spans="1:5">
      <c r="A14177" s="283">
        <v>35814</v>
      </c>
      <c r="B14177" s="176">
        <v>0</v>
      </c>
      <c r="C14177" s="176">
        <v>0</v>
      </c>
      <c r="D14177" s="282">
        <v>87</v>
      </c>
      <c r="E14177" s="265"/>
    </row>
    <row r="14178" spans="1:5">
      <c r="A14178" s="283">
        <v>35815</v>
      </c>
      <c r="B14178" s="176">
        <v>796.8</v>
      </c>
      <c r="C14178" s="176">
        <v>50</v>
      </c>
      <c r="D14178" s="282">
        <v>87</v>
      </c>
      <c r="E14178" s="265"/>
    </row>
    <row r="14179" spans="1:5">
      <c r="A14179" s="283">
        <v>35816</v>
      </c>
      <c r="B14179" s="176">
        <v>2863.6</v>
      </c>
      <c r="C14179" s="176">
        <v>27.1</v>
      </c>
      <c r="D14179" s="282">
        <v>109</v>
      </c>
      <c r="E14179" s="265"/>
    </row>
    <row r="14180" spans="1:5">
      <c r="A14180" s="283">
        <v>35824</v>
      </c>
      <c r="B14180" s="176">
        <v>457.7</v>
      </c>
      <c r="C14180" s="176">
        <v>33.299999999999997</v>
      </c>
      <c r="D14180" s="282">
        <v>120</v>
      </c>
      <c r="E14180" s="265"/>
    </row>
    <row r="14181" spans="1:5">
      <c r="A14181" s="283">
        <v>35893</v>
      </c>
      <c r="B14181" s="176">
        <v>0</v>
      </c>
      <c r="C14181" s="176">
        <v>0</v>
      </c>
      <c r="D14181" s="282">
        <v>87</v>
      </c>
      <c r="E14181" s="265"/>
    </row>
    <row r="14182" spans="1:5">
      <c r="A14182" s="283">
        <v>35896</v>
      </c>
      <c r="B14182" s="176">
        <v>0</v>
      </c>
      <c r="C14182" s="176">
        <v>0</v>
      </c>
      <c r="D14182" s="282">
        <v>87</v>
      </c>
      <c r="E14182" s="265"/>
    </row>
    <row r="14183" spans="1:5">
      <c r="A14183" s="283">
        <v>35898</v>
      </c>
      <c r="B14183" s="176">
        <v>0</v>
      </c>
      <c r="C14183" s="176">
        <v>0</v>
      </c>
      <c r="D14183" s="282">
        <v>87</v>
      </c>
      <c r="E14183" s="265"/>
    </row>
    <row r="14184" spans="1:5">
      <c r="A14184" s="283">
        <v>35899</v>
      </c>
      <c r="B14184" s="176">
        <v>0</v>
      </c>
      <c r="C14184" s="176">
        <v>0</v>
      </c>
      <c r="D14184" s="282">
        <v>87</v>
      </c>
      <c r="E14184" s="265"/>
    </row>
    <row r="14185" spans="1:5">
      <c r="A14185" s="283">
        <v>35901</v>
      </c>
      <c r="B14185" s="176">
        <v>359</v>
      </c>
      <c r="C14185" s="176">
        <v>40.5</v>
      </c>
      <c r="D14185" s="282">
        <v>117</v>
      </c>
      <c r="E14185" s="265"/>
    </row>
    <row r="14186" spans="1:5">
      <c r="A14186" s="283">
        <v>35902</v>
      </c>
      <c r="B14186" s="176">
        <v>1003.2</v>
      </c>
      <c r="C14186" s="176">
        <v>41</v>
      </c>
      <c r="D14186" s="282">
        <v>87</v>
      </c>
      <c r="E14186" s="265"/>
    </row>
    <row r="14187" spans="1:5">
      <c r="A14187" s="283">
        <v>35903</v>
      </c>
      <c r="B14187" s="176">
        <v>274.3</v>
      </c>
      <c r="C14187" s="176">
        <v>39.1</v>
      </c>
      <c r="D14187" s="282">
        <v>107</v>
      </c>
      <c r="E14187" s="265"/>
    </row>
    <row r="14188" spans="1:5">
      <c r="A14188" s="283">
        <v>35904</v>
      </c>
      <c r="B14188" s="176">
        <v>252.4</v>
      </c>
      <c r="C14188" s="176">
        <v>41.2</v>
      </c>
      <c r="D14188" s="282">
        <v>120</v>
      </c>
      <c r="E14188" s="265"/>
    </row>
    <row r="14189" spans="1:5">
      <c r="A14189" s="283">
        <v>35905</v>
      </c>
      <c r="B14189" s="176">
        <v>137.5</v>
      </c>
      <c r="C14189" s="176">
        <v>42.3</v>
      </c>
      <c r="D14189" s="282">
        <v>87</v>
      </c>
      <c r="E14189" s="265"/>
    </row>
    <row r="14190" spans="1:5">
      <c r="A14190" s="283">
        <v>35906</v>
      </c>
      <c r="B14190" s="176">
        <v>247.9</v>
      </c>
      <c r="C14190" s="176">
        <v>41</v>
      </c>
      <c r="D14190" s="282">
        <v>122</v>
      </c>
      <c r="E14190" s="265"/>
    </row>
    <row r="14191" spans="1:5">
      <c r="A14191" s="283">
        <v>35907</v>
      </c>
      <c r="B14191" s="176">
        <v>395.6</v>
      </c>
      <c r="C14191" s="176">
        <v>40.200000000000003</v>
      </c>
      <c r="D14191" s="282">
        <v>87</v>
      </c>
      <c r="E14191" s="265"/>
    </row>
    <row r="14192" spans="1:5">
      <c r="A14192" s="283">
        <v>35950</v>
      </c>
      <c r="B14192" s="176">
        <v>453</v>
      </c>
      <c r="C14192" s="176">
        <v>33</v>
      </c>
      <c r="D14192" s="282">
        <v>102</v>
      </c>
      <c r="E14192" s="265"/>
    </row>
    <row r="14193" spans="1:5">
      <c r="A14193" s="283">
        <v>35951</v>
      </c>
      <c r="B14193" s="176">
        <v>150.80000000000001</v>
      </c>
      <c r="C14193" s="176">
        <v>34.1</v>
      </c>
      <c r="D14193" s="282">
        <v>87</v>
      </c>
      <c r="E14193" s="265"/>
    </row>
    <row r="14194" spans="1:5">
      <c r="A14194" s="283">
        <v>35952</v>
      </c>
      <c r="B14194" s="176">
        <v>73.3</v>
      </c>
      <c r="C14194" s="176">
        <v>39.299999999999997</v>
      </c>
      <c r="D14194" s="282">
        <v>87</v>
      </c>
      <c r="E14194" s="265"/>
    </row>
    <row r="14195" spans="1:5">
      <c r="A14195" s="283">
        <v>35953</v>
      </c>
      <c r="B14195" s="176">
        <v>56.9</v>
      </c>
      <c r="C14195" s="176">
        <v>39.799999999999997</v>
      </c>
      <c r="D14195" s="282">
        <v>87</v>
      </c>
      <c r="E14195" s="265"/>
    </row>
    <row r="14196" spans="1:5">
      <c r="A14196" s="283">
        <v>35954</v>
      </c>
      <c r="B14196" s="176">
        <v>128</v>
      </c>
      <c r="C14196" s="176">
        <v>39.700000000000003</v>
      </c>
      <c r="D14196" s="282">
        <v>87</v>
      </c>
      <c r="E14196" s="265"/>
    </row>
    <row r="14197" spans="1:5">
      <c r="A14197" s="283">
        <v>35956</v>
      </c>
      <c r="B14197" s="176">
        <v>125.4</v>
      </c>
      <c r="C14197" s="176">
        <v>39.4</v>
      </c>
      <c r="D14197" s="282">
        <v>87</v>
      </c>
      <c r="E14197" s="265"/>
    </row>
    <row r="14198" spans="1:5">
      <c r="A14198" s="283">
        <v>35957</v>
      </c>
      <c r="B14198" s="176">
        <v>210</v>
      </c>
      <c r="C14198" s="176">
        <v>35.799999999999997</v>
      </c>
      <c r="D14198" s="282">
        <v>103</v>
      </c>
      <c r="E14198" s="265"/>
    </row>
    <row r="14199" spans="1:5">
      <c r="A14199" s="283">
        <v>35958</v>
      </c>
      <c r="B14199" s="176">
        <v>66.099999999999994</v>
      </c>
      <c r="C14199" s="176">
        <v>41.1</v>
      </c>
      <c r="D14199" s="282">
        <v>87</v>
      </c>
      <c r="E14199" s="265"/>
    </row>
    <row r="14200" spans="1:5">
      <c r="A14200" s="283">
        <v>35959</v>
      </c>
      <c r="B14200" s="176">
        <v>64.2</v>
      </c>
      <c r="C14200" s="176">
        <v>45.1</v>
      </c>
      <c r="D14200" s="282">
        <v>87</v>
      </c>
      <c r="E14200" s="265"/>
    </row>
    <row r="14201" spans="1:5">
      <c r="A14201" s="283">
        <v>35960</v>
      </c>
      <c r="B14201" s="176">
        <v>60.9</v>
      </c>
      <c r="C14201" s="176">
        <v>44.8</v>
      </c>
      <c r="D14201" s="282">
        <v>87</v>
      </c>
      <c r="E14201" s="265"/>
    </row>
    <row r="14202" spans="1:5">
      <c r="A14202" s="283">
        <v>35961</v>
      </c>
      <c r="B14202" s="176">
        <v>56.6</v>
      </c>
      <c r="C14202" s="176">
        <v>36.4</v>
      </c>
      <c r="D14202" s="282">
        <v>87</v>
      </c>
      <c r="E14202" s="265"/>
    </row>
    <row r="14203" spans="1:5">
      <c r="A14203" s="283">
        <v>35962</v>
      </c>
      <c r="B14203" s="176">
        <v>106.6</v>
      </c>
      <c r="C14203" s="176">
        <v>35.5</v>
      </c>
      <c r="D14203" s="282">
        <v>87</v>
      </c>
      <c r="E14203" s="265"/>
    </row>
    <row r="14204" spans="1:5">
      <c r="A14204" s="283">
        <v>35963</v>
      </c>
      <c r="B14204" s="176">
        <v>68.5</v>
      </c>
      <c r="C14204" s="176">
        <v>38.9</v>
      </c>
      <c r="D14204" s="282">
        <v>96</v>
      </c>
      <c r="E14204" s="265"/>
    </row>
    <row r="14205" spans="1:5">
      <c r="A14205" s="283">
        <v>35964</v>
      </c>
      <c r="B14205" s="176">
        <v>113</v>
      </c>
      <c r="C14205" s="176">
        <v>34.4</v>
      </c>
      <c r="D14205" s="282">
        <v>87</v>
      </c>
      <c r="E14205" s="265"/>
    </row>
    <row r="14206" spans="1:5">
      <c r="A14206" s="283">
        <v>35966</v>
      </c>
      <c r="B14206" s="176">
        <v>44.9</v>
      </c>
      <c r="C14206" s="176">
        <v>39.700000000000003</v>
      </c>
      <c r="D14206" s="282">
        <v>87</v>
      </c>
      <c r="E14206" s="265"/>
    </row>
    <row r="14207" spans="1:5">
      <c r="A14207" s="283">
        <v>35967</v>
      </c>
      <c r="B14207" s="176">
        <v>130.6</v>
      </c>
      <c r="C14207" s="176">
        <v>36.4</v>
      </c>
      <c r="D14207" s="282">
        <v>95</v>
      </c>
      <c r="E14207" s="265"/>
    </row>
    <row r="14208" spans="1:5">
      <c r="A14208" s="283">
        <v>35968</v>
      </c>
      <c r="B14208" s="176">
        <v>86</v>
      </c>
      <c r="C14208" s="176">
        <v>39.1</v>
      </c>
      <c r="D14208" s="282">
        <v>87</v>
      </c>
      <c r="E14208" s="265"/>
    </row>
    <row r="14209" spans="1:5">
      <c r="A14209" s="283">
        <v>35971</v>
      </c>
      <c r="B14209" s="176">
        <v>74.8</v>
      </c>
      <c r="C14209" s="176">
        <v>40.200000000000003</v>
      </c>
      <c r="D14209" s="282">
        <v>87</v>
      </c>
      <c r="E14209" s="265"/>
    </row>
    <row r="14210" spans="1:5">
      <c r="A14210" s="283">
        <v>35972</v>
      </c>
      <c r="B14210" s="176">
        <v>47.6</v>
      </c>
      <c r="C14210" s="176">
        <v>40.6</v>
      </c>
      <c r="D14210" s="282">
        <v>87</v>
      </c>
      <c r="E14210" s="265"/>
    </row>
    <row r="14211" spans="1:5">
      <c r="A14211" s="283">
        <v>35973</v>
      </c>
      <c r="B14211" s="176">
        <v>27.1</v>
      </c>
      <c r="C14211" s="176">
        <v>44.2</v>
      </c>
      <c r="D14211" s="282">
        <v>87</v>
      </c>
      <c r="E14211" s="265"/>
    </row>
    <row r="14212" spans="1:5">
      <c r="A14212" s="283">
        <v>35974</v>
      </c>
      <c r="B14212" s="176">
        <v>91.5</v>
      </c>
      <c r="C14212" s="176">
        <v>39.299999999999997</v>
      </c>
      <c r="D14212" s="282">
        <v>87</v>
      </c>
      <c r="E14212" s="265"/>
    </row>
    <row r="14213" spans="1:5">
      <c r="A14213" s="283">
        <v>35975</v>
      </c>
      <c r="B14213" s="176">
        <v>47.5</v>
      </c>
      <c r="C14213" s="176">
        <v>40.4</v>
      </c>
      <c r="D14213" s="282">
        <v>87</v>
      </c>
      <c r="E14213" s="265"/>
    </row>
    <row r="14214" spans="1:5">
      <c r="A14214" s="283">
        <v>35976</v>
      </c>
      <c r="B14214" s="176">
        <v>128.19999999999999</v>
      </c>
      <c r="C14214" s="176">
        <v>43</v>
      </c>
      <c r="D14214" s="282">
        <v>95</v>
      </c>
      <c r="E14214" s="265"/>
    </row>
    <row r="14215" spans="1:5">
      <c r="A14215" s="283">
        <v>35978</v>
      </c>
      <c r="B14215" s="176">
        <v>80.599999999999994</v>
      </c>
      <c r="C14215" s="176">
        <v>40</v>
      </c>
      <c r="D14215" s="282">
        <v>87</v>
      </c>
      <c r="E14215" s="265"/>
    </row>
    <row r="14216" spans="1:5">
      <c r="A14216" s="283">
        <v>35979</v>
      </c>
      <c r="B14216" s="176">
        <v>77.3</v>
      </c>
      <c r="C14216" s="176">
        <v>39.299999999999997</v>
      </c>
      <c r="D14216" s="282">
        <v>87</v>
      </c>
      <c r="E14216" s="265"/>
    </row>
    <row r="14217" spans="1:5">
      <c r="A14217" s="283">
        <v>35980</v>
      </c>
      <c r="B14217" s="176">
        <v>81.599999999999994</v>
      </c>
      <c r="C14217" s="176">
        <v>36.6</v>
      </c>
      <c r="D14217" s="282">
        <v>87</v>
      </c>
      <c r="E14217" s="265"/>
    </row>
    <row r="14218" spans="1:5">
      <c r="A14218" s="283">
        <v>35981</v>
      </c>
      <c r="B14218" s="176">
        <v>82.7</v>
      </c>
      <c r="C14218" s="176">
        <v>40.299999999999997</v>
      </c>
      <c r="D14218" s="282">
        <v>87</v>
      </c>
      <c r="E14218" s="265"/>
    </row>
    <row r="14219" spans="1:5">
      <c r="A14219" s="283">
        <v>35983</v>
      </c>
      <c r="B14219" s="176">
        <v>60</v>
      </c>
      <c r="C14219" s="176">
        <v>41.6</v>
      </c>
      <c r="D14219" s="282">
        <v>87</v>
      </c>
      <c r="E14219" s="265"/>
    </row>
    <row r="14220" spans="1:5">
      <c r="A14220" s="283">
        <v>35984</v>
      </c>
      <c r="B14220" s="176">
        <v>34.4</v>
      </c>
      <c r="C14220" s="176">
        <v>45.7</v>
      </c>
      <c r="D14220" s="282">
        <v>96</v>
      </c>
      <c r="E14220" s="265"/>
    </row>
    <row r="14221" spans="1:5">
      <c r="A14221" s="283">
        <v>35986</v>
      </c>
      <c r="B14221" s="176">
        <v>165.9</v>
      </c>
      <c r="C14221" s="176">
        <v>39.200000000000003</v>
      </c>
      <c r="D14221" s="282">
        <v>122</v>
      </c>
      <c r="E14221" s="265"/>
    </row>
    <row r="14222" spans="1:5">
      <c r="A14222" s="283">
        <v>35987</v>
      </c>
      <c r="B14222" s="176">
        <v>55.6</v>
      </c>
      <c r="C14222" s="176">
        <v>41.1</v>
      </c>
      <c r="D14222" s="282">
        <v>87</v>
      </c>
      <c r="E14222" s="265"/>
    </row>
    <row r="14223" spans="1:5">
      <c r="A14223" s="283">
        <v>35988</v>
      </c>
      <c r="B14223" s="176">
        <v>129.19999999999999</v>
      </c>
      <c r="C14223" s="176">
        <v>36.5</v>
      </c>
      <c r="D14223" s="282">
        <v>87</v>
      </c>
      <c r="E14223" s="265"/>
    </row>
    <row r="14224" spans="1:5">
      <c r="A14224" s="283">
        <v>35989</v>
      </c>
      <c r="B14224" s="176">
        <v>55.9</v>
      </c>
      <c r="C14224" s="176">
        <v>37.799999999999997</v>
      </c>
      <c r="D14224" s="282">
        <v>95</v>
      </c>
      <c r="E14224" s="265"/>
    </row>
    <row r="14225" spans="1:5">
      <c r="A14225" s="283">
        <v>35990</v>
      </c>
      <c r="B14225" s="176">
        <v>75.099999999999994</v>
      </c>
      <c r="C14225" s="176">
        <v>41.1</v>
      </c>
      <c r="D14225" s="282">
        <v>87</v>
      </c>
      <c r="E14225" s="265"/>
    </row>
    <row r="14226" spans="1:5">
      <c r="A14226" s="283">
        <v>36003</v>
      </c>
      <c r="B14226" s="176">
        <v>15.5</v>
      </c>
      <c r="C14226" s="176">
        <v>41.5</v>
      </c>
      <c r="D14226" s="282">
        <v>87</v>
      </c>
      <c r="E14226" s="265"/>
    </row>
    <row r="14227" spans="1:5">
      <c r="A14227" s="283">
        <v>36005</v>
      </c>
      <c r="B14227" s="176">
        <v>12</v>
      </c>
      <c r="C14227" s="176">
        <v>43.8</v>
      </c>
      <c r="D14227" s="282">
        <v>87</v>
      </c>
      <c r="E14227" s="265"/>
    </row>
    <row r="14228" spans="1:5">
      <c r="A14228" s="283">
        <v>36006</v>
      </c>
      <c r="B14228" s="176">
        <v>22.9</v>
      </c>
      <c r="C14228" s="176">
        <v>37.700000000000003</v>
      </c>
      <c r="D14228" s="282">
        <v>87</v>
      </c>
      <c r="E14228" s="265"/>
    </row>
    <row r="14229" spans="1:5">
      <c r="A14229" s="283">
        <v>36008</v>
      </c>
      <c r="B14229" s="176">
        <v>72.2</v>
      </c>
      <c r="C14229" s="176">
        <v>33.6</v>
      </c>
      <c r="D14229" s="282">
        <v>87</v>
      </c>
      <c r="E14229" s="265"/>
    </row>
    <row r="14230" spans="1:5">
      <c r="A14230" s="283">
        <v>36009</v>
      </c>
      <c r="B14230" s="176">
        <v>17.100000000000001</v>
      </c>
      <c r="C14230" s="176">
        <v>42.6</v>
      </c>
      <c r="D14230" s="282">
        <v>87</v>
      </c>
      <c r="E14230" s="265"/>
    </row>
    <row r="14231" spans="1:5">
      <c r="A14231" s="283">
        <v>36010</v>
      </c>
      <c r="B14231" s="176">
        <v>36</v>
      </c>
      <c r="C14231" s="176">
        <v>44.4</v>
      </c>
      <c r="D14231" s="282">
        <v>87</v>
      </c>
      <c r="E14231" s="265"/>
    </row>
    <row r="14232" spans="1:5">
      <c r="A14232" s="283">
        <v>36013</v>
      </c>
      <c r="B14232" s="176">
        <v>21.8</v>
      </c>
      <c r="C14232" s="176">
        <v>40.5</v>
      </c>
      <c r="D14232" s="282">
        <v>116</v>
      </c>
      <c r="E14232" s="265"/>
    </row>
    <row r="14233" spans="1:5">
      <c r="A14233" s="283">
        <v>36015</v>
      </c>
      <c r="B14233" s="176">
        <v>176.9</v>
      </c>
      <c r="C14233" s="176">
        <v>40.700000000000003</v>
      </c>
      <c r="D14233" s="282">
        <v>87</v>
      </c>
      <c r="E14233" s="265"/>
    </row>
    <row r="14234" spans="1:5">
      <c r="A14234" s="283">
        <v>36016</v>
      </c>
      <c r="B14234" s="176">
        <v>18.899999999999999</v>
      </c>
      <c r="C14234" s="176">
        <v>38</v>
      </c>
      <c r="D14234" s="282">
        <v>106</v>
      </c>
      <c r="E14234" s="265"/>
    </row>
    <row r="14235" spans="1:5">
      <c r="A14235" s="283">
        <v>36017</v>
      </c>
      <c r="B14235" s="176">
        <v>43.5</v>
      </c>
      <c r="C14235" s="176">
        <v>37.700000000000003</v>
      </c>
      <c r="D14235" s="282">
        <v>87</v>
      </c>
      <c r="E14235" s="265"/>
    </row>
    <row r="14236" spans="1:5">
      <c r="A14236" s="283">
        <v>36020</v>
      </c>
      <c r="B14236" s="176">
        <v>117.3</v>
      </c>
      <c r="C14236" s="176">
        <v>37.4</v>
      </c>
      <c r="D14236" s="282">
        <v>87</v>
      </c>
      <c r="E14236" s="265"/>
    </row>
    <row r="14237" spans="1:5">
      <c r="A14237" s="283">
        <v>36022</v>
      </c>
      <c r="B14237" s="176">
        <v>166.7</v>
      </c>
      <c r="C14237" s="176">
        <v>35</v>
      </c>
      <c r="D14237" s="282">
        <v>87</v>
      </c>
      <c r="E14237" s="265"/>
    </row>
    <row r="14238" spans="1:5">
      <c r="A14238" s="283">
        <v>36023</v>
      </c>
      <c r="B14238" s="176">
        <v>0</v>
      </c>
      <c r="C14238" s="176">
        <v>0</v>
      </c>
      <c r="D14238" s="282">
        <v>87</v>
      </c>
      <c r="E14238" s="265"/>
    </row>
    <row r="14239" spans="1:5">
      <c r="A14239" s="283">
        <v>36024</v>
      </c>
      <c r="B14239" s="176">
        <v>61.4</v>
      </c>
      <c r="C14239" s="176">
        <v>43.4</v>
      </c>
      <c r="D14239" s="282">
        <v>87</v>
      </c>
      <c r="E14239" s="265"/>
    </row>
    <row r="14240" spans="1:5">
      <c r="A14240" s="283">
        <v>36025</v>
      </c>
      <c r="B14240" s="176">
        <v>270.60000000000002</v>
      </c>
      <c r="C14240" s="176">
        <v>36.1</v>
      </c>
      <c r="D14240" s="282">
        <v>121</v>
      </c>
      <c r="E14240" s="265"/>
    </row>
    <row r="14241" spans="1:5">
      <c r="A14241" s="283">
        <v>36026</v>
      </c>
      <c r="B14241" s="176">
        <v>22.6</v>
      </c>
      <c r="C14241" s="176">
        <v>51.1</v>
      </c>
      <c r="D14241" s="282">
        <v>87</v>
      </c>
      <c r="E14241" s="265"/>
    </row>
    <row r="14242" spans="1:5">
      <c r="A14242" s="283">
        <v>36027</v>
      </c>
      <c r="B14242" s="176">
        <v>54.8</v>
      </c>
      <c r="C14242" s="176">
        <v>39.200000000000003</v>
      </c>
      <c r="D14242" s="282">
        <v>119</v>
      </c>
      <c r="E14242" s="265"/>
    </row>
    <row r="14243" spans="1:5">
      <c r="A14243" s="283">
        <v>36028</v>
      </c>
      <c r="B14243" s="176">
        <v>18.8</v>
      </c>
      <c r="C14243" s="176">
        <v>43.1</v>
      </c>
      <c r="D14243" s="282">
        <v>87</v>
      </c>
      <c r="E14243" s="265"/>
    </row>
    <row r="14244" spans="1:5">
      <c r="A14244" s="283">
        <v>36029</v>
      </c>
      <c r="B14244" s="176">
        <v>10.5</v>
      </c>
      <c r="C14244" s="176">
        <v>42.2</v>
      </c>
      <c r="D14244" s="282">
        <v>87</v>
      </c>
      <c r="E14244" s="265"/>
    </row>
    <row r="14245" spans="1:5">
      <c r="A14245" s="283">
        <v>36030</v>
      </c>
      <c r="B14245" s="176">
        <v>8.4</v>
      </c>
      <c r="C14245" s="176">
        <v>41.8</v>
      </c>
      <c r="D14245" s="282">
        <v>87</v>
      </c>
      <c r="E14245" s="265"/>
    </row>
    <row r="14246" spans="1:5">
      <c r="A14246" s="283">
        <v>36031</v>
      </c>
      <c r="B14246" s="176">
        <v>9.8000000000000007</v>
      </c>
      <c r="C14246" s="176">
        <v>41.5</v>
      </c>
      <c r="D14246" s="282">
        <v>87</v>
      </c>
      <c r="E14246" s="265"/>
    </row>
    <row r="14247" spans="1:5">
      <c r="A14247" s="283">
        <v>36032</v>
      </c>
      <c r="B14247" s="176">
        <v>20.3</v>
      </c>
      <c r="C14247" s="176">
        <v>40.4</v>
      </c>
      <c r="D14247" s="282">
        <v>96</v>
      </c>
      <c r="E14247" s="265"/>
    </row>
    <row r="14248" spans="1:5">
      <c r="A14248" s="283">
        <v>36033</v>
      </c>
      <c r="B14248" s="176">
        <v>19.600000000000001</v>
      </c>
      <c r="C14248" s="176">
        <v>44.5</v>
      </c>
      <c r="D14248" s="282">
        <v>87</v>
      </c>
      <c r="E14248" s="265"/>
    </row>
    <row r="14249" spans="1:5">
      <c r="A14249" s="283">
        <v>36034</v>
      </c>
      <c r="B14249" s="176">
        <v>32.6</v>
      </c>
      <c r="C14249" s="176">
        <v>41.2</v>
      </c>
      <c r="D14249" s="282">
        <v>87</v>
      </c>
      <c r="E14249" s="265"/>
    </row>
    <row r="14250" spans="1:5">
      <c r="A14250" s="283">
        <v>36035</v>
      </c>
      <c r="B14250" s="176">
        <v>32.799999999999997</v>
      </c>
      <c r="C14250" s="176">
        <v>40.6</v>
      </c>
      <c r="D14250" s="282">
        <v>87</v>
      </c>
      <c r="E14250" s="265"/>
    </row>
    <row r="14251" spans="1:5">
      <c r="A14251" s="283">
        <v>36036</v>
      </c>
      <c r="B14251" s="176">
        <v>18.8</v>
      </c>
      <c r="C14251" s="176">
        <v>43</v>
      </c>
      <c r="D14251" s="282">
        <v>115</v>
      </c>
      <c r="E14251" s="265"/>
    </row>
    <row r="14252" spans="1:5">
      <c r="A14252" s="283">
        <v>36037</v>
      </c>
      <c r="B14252" s="176">
        <v>37.9</v>
      </c>
      <c r="C14252" s="176">
        <v>37.9</v>
      </c>
      <c r="D14252" s="282">
        <v>113</v>
      </c>
      <c r="E14252" s="265"/>
    </row>
    <row r="14253" spans="1:5">
      <c r="A14253" s="283">
        <v>36038</v>
      </c>
      <c r="B14253" s="176">
        <v>48.5</v>
      </c>
      <c r="C14253" s="176">
        <v>47.3</v>
      </c>
      <c r="D14253" s="282">
        <v>87</v>
      </c>
      <c r="E14253" s="265"/>
    </row>
    <row r="14254" spans="1:5">
      <c r="A14254" s="283">
        <v>36039</v>
      </c>
      <c r="B14254" s="176">
        <v>17.2</v>
      </c>
      <c r="C14254" s="176">
        <v>39.700000000000003</v>
      </c>
      <c r="D14254" s="282">
        <v>87</v>
      </c>
      <c r="E14254" s="265"/>
    </row>
    <row r="14255" spans="1:5">
      <c r="A14255" s="283">
        <v>36040</v>
      </c>
      <c r="B14255" s="176">
        <v>17.7</v>
      </c>
      <c r="C14255" s="176">
        <v>37.9</v>
      </c>
      <c r="D14255" s="282">
        <v>87</v>
      </c>
      <c r="E14255" s="265"/>
    </row>
    <row r="14256" spans="1:5">
      <c r="A14256" s="283">
        <v>36041</v>
      </c>
      <c r="B14256" s="176">
        <v>23.3</v>
      </c>
      <c r="C14256" s="176">
        <v>38.6</v>
      </c>
      <c r="D14256" s="282">
        <v>87</v>
      </c>
      <c r="E14256" s="265"/>
    </row>
    <row r="14257" spans="1:5">
      <c r="A14257" s="283">
        <v>36042</v>
      </c>
      <c r="B14257" s="176">
        <v>18.7</v>
      </c>
      <c r="C14257" s="176">
        <v>41.8</v>
      </c>
      <c r="D14257" s="282">
        <v>87</v>
      </c>
      <c r="E14257" s="265"/>
    </row>
    <row r="14258" spans="1:5">
      <c r="A14258" s="283">
        <v>36043</v>
      </c>
      <c r="B14258" s="176">
        <v>29</v>
      </c>
      <c r="C14258" s="176">
        <v>45.3</v>
      </c>
      <c r="D14258" s="282">
        <v>115</v>
      </c>
      <c r="E14258" s="265"/>
    </row>
    <row r="14259" spans="1:5">
      <c r="A14259" s="283">
        <v>36045</v>
      </c>
      <c r="B14259" s="176">
        <v>0</v>
      </c>
      <c r="C14259" s="176">
        <v>0</v>
      </c>
      <c r="D14259" s="282">
        <v>87</v>
      </c>
      <c r="E14259" s="265"/>
    </row>
    <row r="14260" spans="1:5">
      <c r="A14260" s="283">
        <v>36046</v>
      </c>
      <c r="B14260" s="176">
        <v>22.7</v>
      </c>
      <c r="C14260" s="176">
        <v>41.9</v>
      </c>
      <c r="D14260" s="282">
        <v>87</v>
      </c>
      <c r="E14260" s="265"/>
    </row>
    <row r="14261" spans="1:5">
      <c r="A14261" s="283">
        <v>36047</v>
      </c>
      <c r="B14261" s="176">
        <v>20.7</v>
      </c>
      <c r="C14261" s="176">
        <v>43.8</v>
      </c>
      <c r="D14261" s="282">
        <v>87</v>
      </c>
      <c r="E14261" s="265"/>
    </row>
    <row r="14262" spans="1:5">
      <c r="A14262" s="283">
        <v>36048</v>
      </c>
      <c r="B14262" s="176">
        <v>12.3</v>
      </c>
      <c r="C14262" s="176">
        <v>43.2</v>
      </c>
      <c r="D14262" s="282">
        <v>114</v>
      </c>
      <c r="E14262" s="265"/>
    </row>
    <row r="14263" spans="1:5">
      <c r="A14263" s="283">
        <v>36049</v>
      </c>
      <c r="B14263" s="176">
        <v>29.3</v>
      </c>
      <c r="C14263" s="176">
        <v>41</v>
      </c>
      <c r="D14263" s="282">
        <v>113</v>
      </c>
      <c r="E14263" s="265"/>
    </row>
    <row r="14264" spans="1:5">
      <c r="A14264" s="283">
        <v>36051</v>
      </c>
      <c r="B14264" s="176">
        <v>44.2</v>
      </c>
      <c r="C14264" s="176">
        <v>38.200000000000003</v>
      </c>
      <c r="D14264" s="282">
        <v>87</v>
      </c>
      <c r="E14264" s="265"/>
    </row>
    <row r="14265" spans="1:5">
      <c r="A14265" s="283">
        <v>36052</v>
      </c>
      <c r="B14265" s="176">
        <v>19.7</v>
      </c>
      <c r="C14265" s="176">
        <v>41.6</v>
      </c>
      <c r="D14265" s="282">
        <v>87</v>
      </c>
      <c r="E14265" s="265"/>
    </row>
    <row r="14266" spans="1:5">
      <c r="A14266" s="283">
        <v>36053</v>
      </c>
      <c r="B14266" s="176">
        <v>11.6</v>
      </c>
      <c r="C14266" s="176">
        <v>38.299999999999997</v>
      </c>
      <c r="D14266" s="282">
        <v>87</v>
      </c>
      <c r="E14266" s="265"/>
    </row>
    <row r="14267" spans="1:5">
      <c r="A14267" s="283">
        <v>36054</v>
      </c>
      <c r="B14267" s="176">
        <v>539.5</v>
      </c>
      <c r="C14267" s="176">
        <v>34.9</v>
      </c>
      <c r="D14267" s="282">
        <v>109</v>
      </c>
      <c r="E14267" s="265"/>
    </row>
    <row r="14268" spans="1:5">
      <c r="A14268" s="283">
        <v>36057</v>
      </c>
      <c r="B14268" s="176">
        <v>0</v>
      </c>
      <c r="C14268" s="176">
        <v>0</v>
      </c>
      <c r="D14268" s="282">
        <v>87</v>
      </c>
      <c r="E14268" s="265"/>
    </row>
    <row r="14269" spans="1:5">
      <c r="A14269" s="283">
        <v>36064</v>
      </c>
      <c r="B14269" s="176">
        <v>71.900000000000006</v>
      </c>
      <c r="C14269" s="176">
        <v>38.799999999999997</v>
      </c>
      <c r="D14269" s="282">
        <v>96</v>
      </c>
      <c r="E14269" s="265"/>
    </row>
    <row r="14270" spans="1:5">
      <c r="A14270" s="283">
        <v>36065</v>
      </c>
      <c r="B14270" s="176">
        <v>10.9</v>
      </c>
      <c r="C14270" s="176">
        <v>45.6</v>
      </c>
      <c r="D14270" s="282">
        <v>87</v>
      </c>
      <c r="E14270" s="265"/>
    </row>
    <row r="14271" spans="1:5">
      <c r="A14271" s="283">
        <v>36066</v>
      </c>
      <c r="B14271" s="176">
        <v>955.7</v>
      </c>
      <c r="C14271" s="176">
        <v>36.1</v>
      </c>
      <c r="D14271" s="282">
        <v>119</v>
      </c>
      <c r="E14271" s="265"/>
    </row>
    <row r="14272" spans="1:5">
      <c r="A14272" s="283">
        <v>36067</v>
      </c>
      <c r="B14272" s="176">
        <v>111.4</v>
      </c>
      <c r="C14272" s="176">
        <v>36.9</v>
      </c>
      <c r="D14272" s="282">
        <v>108</v>
      </c>
      <c r="E14272" s="265"/>
    </row>
    <row r="14273" spans="1:5">
      <c r="A14273" s="283">
        <v>36068</v>
      </c>
      <c r="B14273" s="176">
        <v>0</v>
      </c>
      <c r="C14273" s="176">
        <v>0</v>
      </c>
      <c r="D14273" s="282">
        <v>87</v>
      </c>
      <c r="E14273" s="265"/>
    </row>
    <row r="14274" spans="1:5">
      <c r="A14274" s="283">
        <v>36069</v>
      </c>
      <c r="B14274" s="176">
        <v>17.600000000000001</v>
      </c>
      <c r="C14274" s="176">
        <v>47.8</v>
      </c>
      <c r="D14274" s="282">
        <v>87</v>
      </c>
      <c r="E14274" s="265"/>
    </row>
    <row r="14275" spans="1:5">
      <c r="A14275" s="283">
        <v>36071</v>
      </c>
      <c r="B14275" s="176">
        <v>17.2</v>
      </c>
      <c r="C14275" s="176">
        <v>41</v>
      </c>
      <c r="D14275" s="282">
        <v>87</v>
      </c>
      <c r="E14275" s="265"/>
    </row>
    <row r="14276" spans="1:5">
      <c r="A14276" s="283">
        <v>36072</v>
      </c>
      <c r="B14276" s="176">
        <v>35.700000000000003</v>
      </c>
      <c r="C14276" s="176">
        <v>42.3</v>
      </c>
      <c r="D14276" s="282">
        <v>87</v>
      </c>
      <c r="E14276" s="265"/>
    </row>
    <row r="14277" spans="1:5">
      <c r="A14277" s="283">
        <v>36075</v>
      </c>
      <c r="B14277" s="176">
        <v>24</v>
      </c>
      <c r="C14277" s="176">
        <v>41.8</v>
      </c>
      <c r="D14277" s="282">
        <v>87</v>
      </c>
      <c r="E14277" s="265"/>
    </row>
    <row r="14278" spans="1:5">
      <c r="A14278" s="283">
        <v>36078</v>
      </c>
      <c r="B14278" s="176">
        <v>75.099999999999994</v>
      </c>
      <c r="C14278" s="176">
        <v>38.4</v>
      </c>
      <c r="D14278" s="282">
        <v>114</v>
      </c>
      <c r="E14278" s="265"/>
    </row>
    <row r="14279" spans="1:5">
      <c r="A14279" s="283">
        <v>36079</v>
      </c>
      <c r="B14279" s="176">
        <v>34.299999999999997</v>
      </c>
      <c r="C14279" s="176">
        <v>35</v>
      </c>
      <c r="D14279" s="282">
        <v>87</v>
      </c>
      <c r="E14279" s="265"/>
    </row>
    <row r="14280" spans="1:5">
      <c r="A14280" s="283">
        <v>36080</v>
      </c>
      <c r="B14280" s="176">
        <v>20.7</v>
      </c>
      <c r="C14280" s="176">
        <v>47</v>
      </c>
      <c r="D14280" s="282">
        <v>95</v>
      </c>
      <c r="E14280" s="265"/>
    </row>
    <row r="14281" spans="1:5">
      <c r="A14281" s="283">
        <v>36081</v>
      </c>
      <c r="B14281" s="176">
        <v>108.2</v>
      </c>
      <c r="C14281" s="176">
        <v>25.6</v>
      </c>
      <c r="D14281" s="282">
        <v>125</v>
      </c>
      <c r="E14281" s="265"/>
    </row>
    <row r="14282" spans="1:5">
      <c r="A14282" s="283">
        <v>36082</v>
      </c>
      <c r="B14282" s="176">
        <v>0</v>
      </c>
      <c r="C14282" s="176">
        <v>0</v>
      </c>
      <c r="D14282" s="282">
        <v>87</v>
      </c>
      <c r="E14282" s="265"/>
    </row>
    <row r="14283" spans="1:5">
      <c r="A14283" s="283">
        <v>36083</v>
      </c>
      <c r="B14283" s="176">
        <v>33.4</v>
      </c>
      <c r="C14283" s="176">
        <v>39.799999999999997</v>
      </c>
      <c r="D14283" s="282">
        <v>96</v>
      </c>
      <c r="E14283" s="265"/>
    </row>
    <row r="14284" spans="1:5">
      <c r="A14284" s="283">
        <v>36087</v>
      </c>
      <c r="B14284" s="176">
        <v>644.29999999999995</v>
      </c>
      <c r="C14284" s="176">
        <v>28.4</v>
      </c>
      <c r="D14284" s="282">
        <v>87</v>
      </c>
      <c r="E14284" s="265"/>
    </row>
    <row r="14285" spans="1:5">
      <c r="A14285" s="283">
        <v>36088</v>
      </c>
      <c r="B14285" s="176">
        <v>381.3</v>
      </c>
      <c r="C14285" s="176">
        <v>23.9</v>
      </c>
      <c r="D14285" s="282">
        <v>152</v>
      </c>
      <c r="E14285" s="265"/>
    </row>
    <row r="14286" spans="1:5">
      <c r="A14286" s="283">
        <v>36089</v>
      </c>
      <c r="B14286" s="176">
        <v>21.8</v>
      </c>
      <c r="C14286" s="176">
        <v>37.700000000000003</v>
      </c>
      <c r="D14286" s="282">
        <v>109</v>
      </c>
      <c r="E14286" s="265"/>
    </row>
    <row r="14287" spans="1:5">
      <c r="A14287" s="283">
        <v>36091</v>
      </c>
      <c r="B14287" s="176">
        <v>46.5</v>
      </c>
      <c r="C14287" s="176">
        <v>36.9</v>
      </c>
      <c r="D14287" s="282">
        <v>87</v>
      </c>
      <c r="E14287" s="265"/>
    </row>
    <row r="14288" spans="1:5">
      <c r="A14288" s="283">
        <v>36092</v>
      </c>
      <c r="B14288" s="176">
        <v>134.6</v>
      </c>
      <c r="C14288" s="176">
        <v>37.700000000000003</v>
      </c>
      <c r="D14288" s="282">
        <v>87</v>
      </c>
      <c r="E14288" s="265"/>
    </row>
    <row r="14289" spans="1:5">
      <c r="A14289" s="283">
        <v>36093</v>
      </c>
      <c r="B14289" s="176">
        <v>129.19999999999999</v>
      </c>
      <c r="C14289" s="176">
        <v>41.7</v>
      </c>
      <c r="D14289" s="282">
        <v>94</v>
      </c>
      <c r="E14289" s="265"/>
    </row>
    <row r="14290" spans="1:5">
      <c r="A14290" s="283">
        <v>36101</v>
      </c>
      <c r="B14290" s="176">
        <v>0</v>
      </c>
      <c r="C14290" s="176">
        <v>0</v>
      </c>
      <c r="D14290" s="282">
        <v>87</v>
      </c>
      <c r="E14290" s="265"/>
    </row>
    <row r="14291" spans="1:5">
      <c r="A14291" s="283">
        <v>36102</v>
      </c>
      <c r="B14291" s="176">
        <v>0</v>
      </c>
      <c r="C14291" s="176">
        <v>0</v>
      </c>
      <c r="D14291" s="282">
        <v>87</v>
      </c>
      <c r="E14291" s="265"/>
    </row>
    <row r="14292" spans="1:5">
      <c r="A14292" s="283">
        <v>36103</v>
      </c>
      <c r="B14292" s="176">
        <v>0</v>
      </c>
      <c r="C14292" s="176">
        <v>0</v>
      </c>
      <c r="D14292" s="282">
        <v>87</v>
      </c>
      <c r="E14292" s="265"/>
    </row>
    <row r="14293" spans="1:5">
      <c r="A14293" s="283">
        <v>36104</v>
      </c>
      <c r="B14293" s="176">
        <v>1382.5</v>
      </c>
      <c r="C14293" s="176">
        <v>33.200000000000003</v>
      </c>
      <c r="D14293" s="282">
        <v>128</v>
      </c>
      <c r="E14293" s="265"/>
    </row>
    <row r="14294" spans="1:5">
      <c r="A14294" s="283">
        <v>36105</v>
      </c>
      <c r="B14294" s="176">
        <v>202.7</v>
      </c>
      <c r="C14294" s="176">
        <v>38.700000000000003</v>
      </c>
      <c r="D14294" s="282">
        <v>93</v>
      </c>
      <c r="E14294" s="265"/>
    </row>
    <row r="14295" spans="1:5">
      <c r="A14295" s="283">
        <v>36106</v>
      </c>
      <c r="B14295" s="176">
        <v>2618.6</v>
      </c>
      <c r="C14295" s="176">
        <v>34.700000000000003</v>
      </c>
      <c r="D14295" s="282">
        <v>162</v>
      </c>
      <c r="E14295" s="265"/>
    </row>
    <row r="14296" spans="1:5">
      <c r="A14296" s="283">
        <v>36107</v>
      </c>
      <c r="B14296" s="176">
        <v>3109.7</v>
      </c>
      <c r="C14296" s="176">
        <v>31.9</v>
      </c>
      <c r="D14296" s="282">
        <v>118</v>
      </c>
      <c r="E14296" s="265"/>
    </row>
    <row r="14297" spans="1:5">
      <c r="A14297" s="283">
        <v>36108</v>
      </c>
      <c r="B14297" s="176">
        <v>305</v>
      </c>
      <c r="C14297" s="176">
        <v>36.6</v>
      </c>
      <c r="D14297" s="282">
        <v>121</v>
      </c>
      <c r="E14297" s="265"/>
    </row>
    <row r="14298" spans="1:5">
      <c r="A14298" s="283">
        <v>36109</v>
      </c>
      <c r="B14298" s="176">
        <v>2090.9</v>
      </c>
      <c r="C14298" s="176">
        <v>41.2</v>
      </c>
      <c r="D14298" s="282">
        <v>165</v>
      </c>
      <c r="E14298" s="265"/>
    </row>
    <row r="14299" spans="1:5">
      <c r="A14299" s="283">
        <v>36110</v>
      </c>
      <c r="B14299" s="176">
        <v>353.2</v>
      </c>
      <c r="C14299" s="176">
        <v>33.4</v>
      </c>
      <c r="D14299" s="282">
        <v>87</v>
      </c>
      <c r="E14299" s="265"/>
    </row>
    <row r="14300" spans="1:5">
      <c r="A14300" s="283">
        <v>36111</v>
      </c>
      <c r="B14300" s="176">
        <v>2725.5</v>
      </c>
      <c r="C14300" s="176">
        <v>37</v>
      </c>
      <c r="D14300" s="282">
        <v>115</v>
      </c>
      <c r="E14300" s="265"/>
    </row>
    <row r="14301" spans="1:5">
      <c r="A14301" s="283">
        <v>36112</v>
      </c>
      <c r="B14301" s="176">
        <v>0</v>
      </c>
      <c r="C14301" s="176">
        <v>0</v>
      </c>
      <c r="D14301" s="282">
        <v>87</v>
      </c>
      <c r="E14301" s="265"/>
    </row>
    <row r="14302" spans="1:5">
      <c r="A14302" s="283">
        <v>36113</v>
      </c>
      <c r="B14302" s="176">
        <v>852.3</v>
      </c>
      <c r="C14302" s="176">
        <v>26</v>
      </c>
      <c r="D14302" s="282">
        <v>87</v>
      </c>
      <c r="E14302" s="265"/>
    </row>
    <row r="14303" spans="1:5">
      <c r="A14303" s="283">
        <v>36114</v>
      </c>
      <c r="B14303" s="176">
        <v>0</v>
      </c>
      <c r="C14303" s="176">
        <v>0</v>
      </c>
      <c r="D14303" s="282">
        <v>87</v>
      </c>
      <c r="E14303" s="265"/>
    </row>
    <row r="14304" spans="1:5">
      <c r="A14304" s="283">
        <v>36115</v>
      </c>
      <c r="B14304" s="176">
        <v>1063.0999999999999</v>
      </c>
      <c r="C14304" s="176">
        <v>20.6</v>
      </c>
      <c r="D14304" s="282">
        <v>87</v>
      </c>
      <c r="E14304" s="265"/>
    </row>
    <row r="14305" spans="1:5">
      <c r="A14305" s="283">
        <v>36116</v>
      </c>
      <c r="B14305" s="176">
        <v>627.20000000000005</v>
      </c>
      <c r="C14305" s="176">
        <v>30.7</v>
      </c>
      <c r="D14305" s="282">
        <v>159</v>
      </c>
      <c r="E14305" s="265"/>
    </row>
    <row r="14306" spans="1:5">
      <c r="A14306" s="283">
        <v>36117</v>
      </c>
      <c r="B14306" s="176">
        <v>867.7</v>
      </c>
      <c r="C14306" s="176">
        <v>35</v>
      </c>
      <c r="D14306" s="282">
        <v>178</v>
      </c>
      <c r="E14306" s="265"/>
    </row>
    <row r="14307" spans="1:5">
      <c r="A14307" s="283">
        <v>36120</v>
      </c>
      <c r="B14307" s="176">
        <v>2389.9</v>
      </c>
      <c r="C14307" s="176">
        <v>28.5</v>
      </c>
      <c r="D14307" s="282">
        <v>87</v>
      </c>
      <c r="E14307" s="265"/>
    </row>
    <row r="14308" spans="1:5">
      <c r="A14308" s="283">
        <v>36121</v>
      </c>
      <c r="B14308" s="176">
        <v>0</v>
      </c>
      <c r="C14308" s="176">
        <v>0</v>
      </c>
      <c r="D14308" s="282">
        <v>87</v>
      </c>
      <c r="E14308" s="265"/>
    </row>
    <row r="14309" spans="1:5">
      <c r="A14309" s="283">
        <v>36123</v>
      </c>
      <c r="B14309" s="176">
        <v>0</v>
      </c>
      <c r="C14309" s="176">
        <v>0</v>
      </c>
      <c r="D14309" s="282">
        <v>87</v>
      </c>
      <c r="E14309" s="265"/>
    </row>
    <row r="14310" spans="1:5">
      <c r="A14310" s="283">
        <v>36124</v>
      </c>
      <c r="B14310" s="176">
        <v>0</v>
      </c>
      <c r="C14310" s="176">
        <v>0</v>
      </c>
      <c r="D14310" s="282">
        <v>87</v>
      </c>
      <c r="E14310" s="265"/>
    </row>
    <row r="14311" spans="1:5">
      <c r="A14311" s="283">
        <v>36125</v>
      </c>
      <c r="B14311" s="176">
        <v>0</v>
      </c>
      <c r="C14311" s="176">
        <v>0</v>
      </c>
      <c r="D14311" s="282">
        <v>87</v>
      </c>
      <c r="E14311" s="265"/>
    </row>
    <row r="14312" spans="1:5">
      <c r="A14312" s="283">
        <v>36130</v>
      </c>
      <c r="B14312" s="176">
        <v>0</v>
      </c>
      <c r="C14312" s="176">
        <v>0</v>
      </c>
      <c r="D14312" s="282">
        <v>87</v>
      </c>
      <c r="E14312" s="265"/>
    </row>
    <row r="14313" spans="1:5">
      <c r="A14313" s="283">
        <v>36131</v>
      </c>
      <c r="B14313" s="176">
        <v>0</v>
      </c>
      <c r="C14313" s="176">
        <v>0</v>
      </c>
      <c r="D14313" s="282">
        <v>87</v>
      </c>
      <c r="E14313" s="265"/>
    </row>
    <row r="14314" spans="1:5">
      <c r="A14314" s="283">
        <v>36140</v>
      </c>
      <c r="B14314" s="176">
        <v>0</v>
      </c>
      <c r="C14314" s="176">
        <v>0</v>
      </c>
      <c r="D14314" s="282">
        <v>87</v>
      </c>
      <c r="E14314" s="265"/>
    </row>
    <row r="14315" spans="1:5">
      <c r="A14315" s="283">
        <v>36201</v>
      </c>
      <c r="B14315" s="176">
        <v>373.8</v>
      </c>
      <c r="C14315" s="176">
        <v>38</v>
      </c>
      <c r="D14315" s="282">
        <v>108</v>
      </c>
      <c r="E14315" s="265"/>
    </row>
    <row r="14316" spans="1:5">
      <c r="A14316" s="283">
        <v>36202</v>
      </c>
      <c r="B14316" s="176">
        <v>0</v>
      </c>
      <c r="C14316" s="176">
        <v>0</v>
      </c>
      <c r="D14316" s="282">
        <v>87</v>
      </c>
      <c r="E14316" s="265"/>
    </row>
    <row r="14317" spans="1:5">
      <c r="A14317" s="283">
        <v>36203</v>
      </c>
      <c r="B14317" s="176">
        <v>343.5</v>
      </c>
      <c r="C14317" s="176">
        <v>37.4</v>
      </c>
      <c r="D14317" s="282">
        <v>116</v>
      </c>
      <c r="E14317" s="265"/>
    </row>
    <row r="14318" spans="1:5">
      <c r="A14318" s="283">
        <v>36204</v>
      </c>
      <c r="B14318" s="176">
        <v>0</v>
      </c>
      <c r="C14318" s="176">
        <v>0</v>
      </c>
      <c r="D14318" s="282">
        <v>87</v>
      </c>
      <c r="E14318" s="265"/>
    </row>
    <row r="14319" spans="1:5">
      <c r="A14319" s="283">
        <v>36205</v>
      </c>
      <c r="B14319" s="176">
        <v>42.2</v>
      </c>
      <c r="C14319" s="176">
        <v>41.1</v>
      </c>
      <c r="D14319" s="282">
        <v>87</v>
      </c>
      <c r="E14319" s="265"/>
    </row>
    <row r="14320" spans="1:5">
      <c r="A14320" s="283">
        <v>36206</v>
      </c>
      <c r="B14320" s="176">
        <v>633.4</v>
      </c>
      <c r="C14320" s="176">
        <v>38.6</v>
      </c>
      <c r="D14320" s="282">
        <v>108</v>
      </c>
      <c r="E14320" s="265"/>
    </row>
    <row r="14321" spans="1:5">
      <c r="A14321" s="283">
        <v>36207</v>
      </c>
      <c r="B14321" s="176">
        <v>256.60000000000002</v>
      </c>
      <c r="C14321" s="176">
        <v>42.4</v>
      </c>
      <c r="D14321" s="282">
        <v>114</v>
      </c>
      <c r="E14321" s="265"/>
    </row>
    <row r="14322" spans="1:5">
      <c r="A14322" s="283">
        <v>36250</v>
      </c>
      <c r="B14322" s="176">
        <v>213.1</v>
      </c>
      <c r="C14322" s="176">
        <v>38.700000000000003</v>
      </c>
      <c r="D14322" s="282">
        <v>87</v>
      </c>
      <c r="E14322" s="265"/>
    </row>
    <row r="14323" spans="1:5">
      <c r="A14323" s="283">
        <v>36251</v>
      </c>
      <c r="B14323" s="176">
        <v>30.3</v>
      </c>
      <c r="C14323" s="176">
        <v>41.9</v>
      </c>
      <c r="D14323" s="282">
        <v>114</v>
      </c>
      <c r="E14323" s="265"/>
    </row>
    <row r="14324" spans="1:5">
      <c r="A14324" s="283">
        <v>36253</v>
      </c>
      <c r="B14324" s="176">
        <v>0</v>
      </c>
      <c r="C14324" s="176">
        <v>0</v>
      </c>
      <c r="D14324" s="282">
        <v>87</v>
      </c>
      <c r="E14324" s="265"/>
    </row>
    <row r="14325" spans="1:5">
      <c r="A14325" s="283">
        <v>36254</v>
      </c>
      <c r="B14325" s="176">
        <v>0</v>
      </c>
      <c r="C14325" s="176">
        <v>0</v>
      </c>
      <c r="D14325" s="282">
        <v>87</v>
      </c>
      <c r="E14325" s="265"/>
    </row>
    <row r="14326" spans="1:5">
      <c r="A14326" s="283">
        <v>36255</v>
      </c>
      <c r="B14326" s="176">
        <v>18.5</v>
      </c>
      <c r="C14326" s="176">
        <v>42</v>
      </c>
      <c r="D14326" s="282">
        <v>87</v>
      </c>
      <c r="E14326" s="265"/>
    </row>
    <row r="14327" spans="1:5">
      <c r="A14327" s="283">
        <v>36256</v>
      </c>
      <c r="B14327" s="176">
        <v>15.2</v>
      </c>
      <c r="C14327" s="176">
        <v>41.8</v>
      </c>
      <c r="D14327" s="282">
        <v>87</v>
      </c>
      <c r="E14327" s="265"/>
    </row>
    <row r="14328" spans="1:5">
      <c r="A14328" s="283">
        <v>36257</v>
      </c>
      <c r="B14328" s="176">
        <v>883.6</v>
      </c>
      <c r="C14328" s="176">
        <v>42.5</v>
      </c>
      <c r="D14328" s="282">
        <v>87</v>
      </c>
      <c r="E14328" s="265"/>
    </row>
    <row r="14329" spans="1:5">
      <c r="A14329" s="283">
        <v>36258</v>
      </c>
      <c r="B14329" s="176">
        <v>14.9</v>
      </c>
      <c r="C14329" s="176">
        <v>42.3</v>
      </c>
      <c r="D14329" s="282">
        <v>87</v>
      </c>
      <c r="E14329" s="265"/>
    </row>
    <row r="14330" spans="1:5">
      <c r="A14330" s="283">
        <v>36260</v>
      </c>
      <c r="B14330" s="176">
        <v>146.9</v>
      </c>
      <c r="C14330" s="176">
        <v>39.1</v>
      </c>
      <c r="D14330" s="282">
        <v>87</v>
      </c>
      <c r="E14330" s="265"/>
    </row>
    <row r="14331" spans="1:5">
      <c r="A14331" s="283">
        <v>36261</v>
      </c>
      <c r="B14331" s="176">
        <v>0</v>
      </c>
      <c r="C14331" s="176">
        <v>0</v>
      </c>
      <c r="D14331" s="282">
        <v>87</v>
      </c>
      <c r="E14331" s="265"/>
    </row>
    <row r="14332" spans="1:5">
      <c r="A14332" s="283">
        <v>36262</v>
      </c>
      <c r="B14332" s="176">
        <v>12.4</v>
      </c>
      <c r="C14332" s="176">
        <v>40.5</v>
      </c>
      <c r="D14332" s="282">
        <v>87</v>
      </c>
      <c r="E14332" s="265"/>
    </row>
    <row r="14333" spans="1:5">
      <c r="A14333" s="283">
        <v>36263</v>
      </c>
      <c r="B14333" s="176">
        <v>26.9</v>
      </c>
      <c r="C14333" s="176">
        <v>42.9</v>
      </c>
      <c r="D14333" s="282">
        <v>87</v>
      </c>
      <c r="E14333" s="265"/>
    </row>
    <row r="14334" spans="1:5">
      <c r="A14334" s="283">
        <v>36264</v>
      </c>
      <c r="B14334" s="176">
        <v>31.5</v>
      </c>
      <c r="C14334" s="176">
        <v>40.799999999999997</v>
      </c>
      <c r="D14334" s="282">
        <v>87</v>
      </c>
      <c r="E14334" s="265"/>
    </row>
    <row r="14335" spans="1:5">
      <c r="A14335" s="283">
        <v>36265</v>
      </c>
      <c r="B14335" s="176">
        <v>236.6</v>
      </c>
      <c r="C14335" s="176">
        <v>30.8</v>
      </c>
      <c r="D14335" s="282">
        <v>93</v>
      </c>
      <c r="E14335" s="265"/>
    </row>
    <row r="14336" spans="1:5">
      <c r="A14336" s="283">
        <v>36266</v>
      </c>
      <c r="B14336" s="176">
        <v>33.700000000000003</v>
      </c>
      <c r="C14336" s="176">
        <v>42.2</v>
      </c>
      <c r="D14336" s="282">
        <v>96</v>
      </c>
      <c r="E14336" s="265"/>
    </row>
    <row r="14337" spans="1:5">
      <c r="A14337" s="283">
        <v>36267</v>
      </c>
      <c r="B14337" s="176">
        <v>21.4</v>
      </c>
      <c r="C14337" s="176">
        <v>42.2</v>
      </c>
      <c r="D14337" s="282">
        <v>87</v>
      </c>
      <c r="E14337" s="265"/>
    </row>
    <row r="14338" spans="1:5">
      <c r="A14338" s="283">
        <v>36268</v>
      </c>
      <c r="B14338" s="176">
        <v>67.3</v>
      </c>
      <c r="C14338" s="176">
        <v>39.200000000000003</v>
      </c>
      <c r="D14338" s="282">
        <v>110</v>
      </c>
      <c r="E14338" s="265"/>
    </row>
    <row r="14339" spans="1:5">
      <c r="A14339" s="283">
        <v>36269</v>
      </c>
      <c r="B14339" s="176">
        <v>29.5</v>
      </c>
      <c r="C14339" s="176">
        <v>38.200000000000003</v>
      </c>
      <c r="D14339" s="282">
        <v>87</v>
      </c>
      <c r="E14339" s="265"/>
    </row>
    <row r="14340" spans="1:5">
      <c r="A14340" s="283">
        <v>36271</v>
      </c>
      <c r="B14340" s="176">
        <v>49.7</v>
      </c>
      <c r="C14340" s="176">
        <v>40.799999999999997</v>
      </c>
      <c r="D14340" s="282">
        <v>87</v>
      </c>
      <c r="E14340" s="265"/>
    </row>
    <row r="14341" spans="1:5">
      <c r="A14341" s="283">
        <v>36272</v>
      </c>
      <c r="B14341" s="176">
        <v>48.3</v>
      </c>
      <c r="C14341" s="176">
        <v>41</v>
      </c>
      <c r="D14341" s="282">
        <v>114</v>
      </c>
      <c r="E14341" s="265"/>
    </row>
    <row r="14342" spans="1:5">
      <c r="A14342" s="283">
        <v>36273</v>
      </c>
      <c r="B14342" s="176">
        <v>47.7</v>
      </c>
      <c r="C14342" s="176">
        <v>40.4</v>
      </c>
      <c r="D14342" s="282">
        <v>87</v>
      </c>
      <c r="E14342" s="265"/>
    </row>
    <row r="14343" spans="1:5">
      <c r="A14343" s="283">
        <v>36274</v>
      </c>
      <c r="B14343" s="176">
        <v>56.8</v>
      </c>
      <c r="C14343" s="176">
        <v>39.6</v>
      </c>
      <c r="D14343" s="282">
        <v>96</v>
      </c>
      <c r="E14343" s="265"/>
    </row>
    <row r="14344" spans="1:5">
      <c r="A14344" s="283">
        <v>36275</v>
      </c>
      <c r="B14344" s="176">
        <v>84.5</v>
      </c>
      <c r="C14344" s="176">
        <v>49.4</v>
      </c>
      <c r="D14344" s="282">
        <v>87</v>
      </c>
      <c r="E14344" s="265"/>
    </row>
    <row r="14345" spans="1:5">
      <c r="A14345" s="283">
        <v>36276</v>
      </c>
      <c r="B14345" s="176">
        <v>19.899999999999999</v>
      </c>
      <c r="C14345" s="176">
        <v>37.799999999999997</v>
      </c>
      <c r="D14345" s="282">
        <v>87</v>
      </c>
      <c r="E14345" s="265"/>
    </row>
    <row r="14346" spans="1:5">
      <c r="A14346" s="283">
        <v>36277</v>
      </c>
      <c r="B14346" s="176">
        <v>571.9</v>
      </c>
      <c r="C14346" s="176">
        <v>36.9</v>
      </c>
      <c r="D14346" s="282">
        <v>87</v>
      </c>
      <c r="E14346" s="265"/>
    </row>
    <row r="14347" spans="1:5">
      <c r="A14347" s="283">
        <v>36278</v>
      </c>
      <c r="B14347" s="176">
        <v>29.2</v>
      </c>
      <c r="C14347" s="176">
        <v>45.2</v>
      </c>
      <c r="D14347" s="282">
        <v>111</v>
      </c>
      <c r="E14347" s="265"/>
    </row>
    <row r="14348" spans="1:5">
      <c r="A14348" s="283">
        <v>36279</v>
      </c>
      <c r="B14348" s="176">
        <v>86.4</v>
      </c>
      <c r="C14348" s="176">
        <v>40.200000000000003</v>
      </c>
      <c r="D14348" s="282">
        <v>87</v>
      </c>
      <c r="E14348" s="265"/>
    </row>
    <row r="14349" spans="1:5">
      <c r="A14349" s="283">
        <v>36280</v>
      </c>
      <c r="B14349" s="176">
        <v>31</v>
      </c>
      <c r="C14349" s="176">
        <v>42.1</v>
      </c>
      <c r="D14349" s="282">
        <v>87</v>
      </c>
      <c r="E14349" s="265"/>
    </row>
    <row r="14350" spans="1:5">
      <c r="A14350" s="283">
        <v>36301</v>
      </c>
      <c r="B14350" s="176">
        <v>351.1</v>
      </c>
      <c r="C14350" s="176">
        <v>37.200000000000003</v>
      </c>
      <c r="D14350" s="282">
        <v>146</v>
      </c>
      <c r="E14350" s="265"/>
    </row>
    <row r="14351" spans="1:5">
      <c r="A14351" s="283">
        <v>36302</v>
      </c>
      <c r="B14351" s="176">
        <v>0</v>
      </c>
      <c r="C14351" s="176">
        <v>0</v>
      </c>
      <c r="D14351" s="282">
        <v>87</v>
      </c>
      <c r="E14351" s="265"/>
    </row>
    <row r="14352" spans="1:5">
      <c r="A14352" s="283">
        <v>36303</v>
      </c>
      <c r="B14352" s="176">
        <v>444.4</v>
      </c>
      <c r="C14352" s="176">
        <v>38</v>
      </c>
      <c r="D14352" s="282">
        <v>137</v>
      </c>
      <c r="E14352" s="265"/>
    </row>
    <row r="14353" spans="1:5">
      <c r="A14353" s="283">
        <v>36304</v>
      </c>
      <c r="B14353" s="176">
        <v>1348</v>
      </c>
      <c r="C14353" s="176">
        <v>31.1</v>
      </c>
      <c r="D14353" s="282">
        <v>87</v>
      </c>
      <c r="E14353" s="265"/>
    </row>
    <row r="14354" spans="1:5">
      <c r="A14354" s="283">
        <v>36305</v>
      </c>
      <c r="B14354" s="176">
        <v>511.2</v>
      </c>
      <c r="C14354" s="176">
        <v>38.1</v>
      </c>
      <c r="D14354" s="282">
        <v>129</v>
      </c>
      <c r="E14354" s="265"/>
    </row>
    <row r="14355" spans="1:5">
      <c r="A14355" s="283">
        <v>36310</v>
      </c>
      <c r="B14355" s="176">
        <v>28.6</v>
      </c>
      <c r="C14355" s="176">
        <v>46.1</v>
      </c>
      <c r="D14355" s="282">
        <v>112</v>
      </c>
      <c r="E14355" s="265"/>
    </row>
    <row r="14356" spans="1:5">
      <c r="A14356" s="283">
        <v>36311</v>
      </c>
      <c r="B14356" s="176">
        <v>37.9</v>
      </c>
      <c r="C14356" s="176">
        <v>40.5</v>
      </c>
      <c r="D14356" s="282">
        <v>87</v>
      </c>
      <c r="E14356" s="265"/>
    </row>
    <row r="14357" spans="1:5">
      <c r="A14357" s="283">
        <v>36312</v>
      </c>
      <c r="B14357" s="176">
        <v>83.3</v>
      </c>
      <c r="C14357" s="176">
        <v>41.6</v>
      </c>
      <c r="D14357" s="282">
        <v>112</v>
      </c>
      <c r="E14357" s="265"/>
    </row>
    <row r="14358" spans="1:5">
      <c r="A14358" s="283">
        <v>36313</v>
      </c>
      <c r="B14358" s="176">
        <v>37.1</v>
      </c>
      <c r="C14358" s="176">
        <v>45.5</v>
      </c>
      <c r="D14358" s="282">
        <v>87</v>
      </c>
      <c r="E14358" s="265"/>
    </row>
    <row r="14359" spans="1:5">
      <c r="A14359" s="283">
        <v>36314</v>
      </c>
      <c r="B14359" s="176">
        <v>27</v>
      </c>
      <c r="C14359" s="176">
        <v>40.200000000000003</v>
      </c>
      <c r="D14359" s="282">
        <v>87</v>
      </c>
      <c r="E14359" s="265"/>
    </row>
    <row r="14360" spans="1:5">
      <c r="A14360" s="283">
        <v>36316</v>
      </c>
      <c r="B14360" s="176">
        <v>34.5</v>
      </c>
      <c r="C14360" s="176">
        <v>43.2</v>
      </c>
      <c r="D14360" s="282">
        <v>87</v>
      </c>
      <c r="E14360" s="265"/>
    </row>
    <row r="14361" spans="1:5">
      <c r="A14361" s="283">
        <v>36317</v>
      </c>
      <c r="B14361" s="176">
        <v>12.4</v>
      </c>
      <c r="C14361" s="176">
        <v>47.4</v>
      </c>
      <c r="D14361" s="282">
        <v>87</v>
      </c>
      <c r="E14361" s="265"/>
    </row>
    <row r="14362" spans="1:5">
      <c r="A14362" s="283">
        <v>36318</v>
      </c>
      <c r="B14362" s="176">
        <v>29.9</v>
      </c>
      <c r="C14362" s="176">
        <v>43.9</v>
      </c>
      <c r="D14362" s="282">
        <v>87</v>
      </c>
      <c r="E14362" s="265"/>
    </row>
    <row r="14363" spans="1:5">
      <c r="A14363" s="283">
        <v>36319</v>
      </c>
      <c r="B14363" s="176">
        <v>29.5</v>
      </c>
      <c r="C14363" s="176">
        <v>42.5</v>
      </c>
      <c r="D14363" s="282">
        <v>87</v>
      </c>
      <c r="E14363" s="265"/>
    </row>
    <row r="14364" spans="1:5">
      <c r="A14364" s="283">
        <v>36320</v>
      </c>
      <c r="B14364" s="176">
        <v>60.3</v>
      </c>
      <c r="C14364" s="176">
        <v>41.9</v>
      </c>
      <c r="D14364" s="282">
        <v>87</v>
      </c>
      <c r="E14364" s="265"/>
    </row>
    <row r="14365" spans="1:5">
      <c r="A14365" s="283">
        <v>36321</v>
      </c>
      <c r="B14365" s="176">
        <v>178.6</v>
      </c>
      <c r="C14365" s="176">
        <v>40.9</v>
      </c>
      <c r="D14365" s="282">
        <v>87</v>
      </c>
      <c r="E14365" s="265"/>
    </row>
    <row r="14366" spans="1:5">
      <c r="A14366" s="283">
        <v>36322</v>
      </c>
      <c r="B14366" s="176">
        <v>150.1</v>
      </c>
      <c r="C14366" s="176">
        <v>37.200000000000003</v>
      </c>
      <c r="D14366" s="282">
        <v>105</v>
      </c>
      <c r="E14366" s="265"/>
    </row>
    <row r="14367" spans="1:5">
      <c r="A14367" s="283">
        <v>36323</v>
      </c>
      <c r="B14367" s="176">
        <v>36.700000000000003</v>
      </c>
      <c r="C14367" s="176">
        <v>42.2</v>
      </c>
      <c r="D14367" s="282">
        <v>87</v>
      </c>
      <c r="E14367" s="265"/>
    </row>
    <row r="14368" spans="1:5">
      <c r="A14368" s="283">
        <v>36330</v>
      </c>
      <c r="B14368" s="176">
        <v>251</v>
      </c>
      <c r="C14368" s="176">
        <v>34.6</v>
      </c>
      <c r="D14368" s="282">
        <v>129</v>
      </c>
      <c r="E14368" s="265"/>
    </row>
    <row r="14369" spans="1:5">
      <c r="A14369" s="283">
        <v>36331</v>
      </c>
      <c r="B14369" s="176">
        <v>26.5</v>
      </c>
      <c r="C14369" s="176">
        <v>43.7</v>
      </c>
      <c r="D14369" s="282">
        <v>97</v>
      </c>
      <c r="E14369" s="265"/>
    </row>
    <row r="14370" spans="1:5">
      <c r="A14370" s="283">
        <v>36340</v>
      </c>
      <c r="B14370" s="176">
        <v>75.900000000000006</v>
      </c>
      <c r="C14370" s="176">
        <v>42.5</v>
      </c>
      <c r="D14370" s="282">
        <v>87</v>
      </c>
      <c r="E14370" s="265"/>
    </row>
    <row r="14371" spans="1:5">
      <c r="A14371" s="283">
        <v>36343</v>
      </c>
      <c r="B14371" s="176">
        <v>19.8</v>
      </c>
      <c r="C14371" s="176">
        <v>43.1</v>
      </c>
      <c r="D14371" s="282">
        <v>87</v>
      </c>
      <c r="E14371" s="265"/>
    </row>
    <row r="14372" spans="1:5">
      <c r="A14372" s="283">
        <v>36344</v>
      </c>
      <c r="B14372" s="176">
        <v>51.3</v>
      </c>
      <c r="C14372" s="176">
        <v>42.4</v>
      </c>
      <c r="D14372" s="282">
        <v>87</v>
      </c>
      <c r="E14372" s="265"/>
    </row>
    <row r="14373" spans="1:5">
      <c r="A14373" s="283">
        <v>36345</v>
      </c>
      <c r="B14373" s="176">
        <v>82.2</v>
      </c>
      <c r="C14373" s="176">
        <v>39.299999999999997</v>
      </c>
      <c r="D14373" s="282">
        <v>95</v>
      </c>
      <c r="E14373" s="265"/>
    </row>
    <row r="14374" spans="1:5">
      <c r="A14374" s="283">
        <v>36346</v>
      </c>
      <c r="B14374" s="176">
        <v>20.8</v>
      </c>
      <c r="C14374" s="176">
        <v>41.5</v>
      </c>
      <c r="D14374" s="282">
        <v>87</v>
      </c>
      <c r="E14374" s="265"/>
    </row>
    <row r="14375" spans="1:5">
      <c r="A14375" s="283">
        <v>36349</v>
      </c>
      <c r="B14375" s="176">
        <v>92.1</v>
      </c>
      <c r="C14375" s="176">
        <v>42.5</v>
      </c>
      <c r="D14375" s="282">
        <v>87</v>
      </c>
      <c r="E14375" s="265"/>
    </row>
    <row r="14376" spans="1:5">
      <c r="A14376" s="283">
        <v>36350</v>
      </c>
      <c r="B14376" s="176">
        <v>122.6</v>
      </c>
      <c r="C14376" s="176">
        <v>36.6</v>
      </c>
      <c r="D14376" s="282">
        <v>87</v>
      </c>
      <c r="E14376" s="265"/>
    </row>
    <row r="14377" spans="1:5">
      <c r="A14377" s="283">
        <v>36351</v>
      </c>
      <c r="B14377" s="176">
        <v>43.8</v>
      </c>
      <c r="C14377" s="176">
        <v>41.9</v>
      </c>
      <c r="D14377" s="282">
        <v>87</v>
      </c>
      <c r="E14377" s="265"/>
    </row>
    <row r="14378" spans="1:5">
      <c r="A14378" s="283">
        <v>36352</v>
      </c>
      <c r="B14378" s="176">
        <v>68.2</v>
      </c>
      <c r="C14378" s="176">
        <v>39.299999999999997</v>
      </c>
      <c r="D14378" s="282">
        <v>87</v>
      </c>
      <c r="E14378" s="265"/>
    </row>
    <row r="14379" spans="1:5">
      <c r="A14379" s="283">
        <v>36353</v>
      </c>
      <c r="B14379" s="176">
        <v>24.3</v>
      </c>
      <c r="C14379" s="176">
        <v>42.1</v>
      </c>
      <c r="D14379" s="282">
        <v>87</v>
      </c>
      <c r="E14379" s="265"/>
    </row>
    <row r="14380" spans="1:5">
      <c r="A14380" s="283">
        <v>36360</v>
      </c>
      <c r="B14380" s="176">
        <v>70.3</v>
      </c>
      <c r="C14380" s="176">
        <v>40.299999999999997</v>
      </c>
      <c r="D14380" s="282">
        <v>128</v>
      </c>
      <c r="E14380" s="265"/>
    </row>
    <row r="14381" spans="1:5">
      <c r="A14381" s="283">
        <v>36361</v>
      </c>
      <c r="B14381" s="176">
        <v>92.1</v>
      </c>
      <c r="C14381" s="176">
        <v>44.9</v>
      </c>
      <c r="D14381" s="282">
        <v>108</v>
      </c>
      <c r="E14381" s="265"/>
    </row>
    <row r="14382" spans="1:5">
      <c r="A14382" s="283">
        <v>36362</v>
      </c>
      <c r="B14382" s="176">
        <v>132.30000000000001</v>
      </c>
      <c r="C14382" s="176">
        <v>23</v>
      </c>
      <c r="D14382" s="282">
        <v>134</v>
      </c>
      <c r="E14382" s="265"/>
    </row>
    <row r="14383" spans="1:5">
      <c r="A14383" s="283">
        <v>36370</v>
      </c>
      <c r="B14383" s="176">
        <v>23.6</v>
      </c>
      <c r="C14383" s="176">
        <v>43.6</v>
      </c>
      <c r="D14383" s="282">
        <v>87</v>
      </c>
      <c r="E14383" s="265"/>
    </row>
    <row r="14384" spans="1:5">
      <c r="A14384" s="283">
        <v>36371</v>
      </c>
      <c r="B14384" s="176">
        <v>107.7</v>
      </c>
      <c r="C14384" s="176">
        <v>43.6</v>
      </c>
      <c r="D14384" s="282">
        <v>87</v>
      </c>
      <c r="E14384" s="265"/>
    </row>
    <row r="14385" spans="1:5">
      <c r="A14385" s="283">
        <v>36373</v>
      </c>
      <c r="B14385" s="176">
        <v>14.8</v>
      </c>
      <c r="C14385" s="176">
        <v>45</v>
      </c>
      <c r="D14385" s="282">
        <v>87</v>
      </c>
      <c r="E14385" s="265"/>
    </row>
    <row r="14386" spans="1:5">
      <c r="A14386" s="283">
        <v>36374</v>
      </c>
      <c r="B14386" s="176">
        <v>12.4</v>
      </c>
      <c r="C14386" s="176">
        <v>46.4</v>
      </c>
      <c r="D14386" s="282">
        <v>87</v>
      </c>
      <c r="E14386" s="265"/>
    </row>
    <row r="14387" spans="1:5">
      <c r="A14387" s="283">
        <v>36375</v>
      </c>
      <c r="B14387" s="176">
        <v>59.1</v>
      </c>
      <c r="C14387" s="176">
        <v>40.6</v>
      </c>
      <c r="D14387" s="282">
        <v>87</v>
      </c>
      <c r="E14387" s="265"/>
    </row>
    <row r="14388" spans="1:5">
      <c r="A14388" s="283">
        <v>36376</v>
      </c>
      <c r="B14388" s="176">
        <v>104</v>
      </c>
      <c r="C14388" s="176">
        <v>39</v>
      </c>
      <c r="D14388" s="282">
        <v>87</v>
      </c>
      <c r="E14388" s="265"/>
    </row>
    <row r="14389" spans="1:5">
      <c r="A14389" s="283">
        <v>36401</v>
      </c>
      <c r="B14389" s="176">
        <v>18</v>
      </c>
      <c r="C14389" s="176">
        <v>41.1</v>
      </c>
      <c r="D14389" s="282">
        <v>112</v>
      </c>
      <c r="E14389" s="265"/>
    </row>
    <row r="14390" spans="1:5">
      <c r="A14390" s="283">
        <v>36420</v>
      </c>
      <c r="B14390" s="176">
        <v>37.200000000000003</v>
      </c>
      <c r="C14390" s="176">
        <v>40.799999999999997</v>
      </c>
      <c r="D14390" s="282">
        <v>102</v>
      </c>
      <c r="E14390" s="265"/>
    </row>
    <row r="14391" spans="1:5">
      <c r="A14391" s="283">
        <v>36421</v>
      </c>
      <c r="B14391" s="176">
        <v>46.8</v>
      </c>
      <c r="C14391" s="176">
        <v>41.8</v>
      </c>
      <c r="D14391" s="282">
        <v>87</v>
      </c>
      <c r="E14391" s="265"/>
    </row>
    <row r="14392" spans="1:5">
      <c r="A14392" s="283">
        <v>36425</v>
      </c>
      <c r="B14392" s="176">
        <v>6.9</v>
      </c>
      <c r="C14392" s="176">
        <v>42.4</v>
      </c>
      <c r="D14392" s="282">
        <v>87</v>
      </c>
      <c r="E14392" s="265"/>
    </row>
    <row r="14393" spans="1:5">
      <c r="A14393" s="283">
        <v>36426</v>
      </c>
      <c r="B14393" s="176">
        <v>30.5</v>
      </c>
      <c r="C14393" s="176">
        <v>40.5</v>
      </c>
      <c r="D14393" s="282">
        <v>87</v>
      </c>
      <c r="E14393" s="265"/>
    </row>
    <row r="14394" spans="1:5">
      <c r="A14394" s="283">
        <v>36427</v>
      </c>
      <c r="B14394" s="176">
        <v>492.2</v>
      </c>
      <c r="C14394" s="176">
        <v>46</v>
      </c>
      <c r="D14394" s="282">
        <v>87</v>
      </c>
      <c r="E14394" s="265"/>
    </row>
    <row r="14395" spans="1:5">
      <c r="A14395" s="283">
        <v>36429</v>
      </c>
      <c r="B14395" s="176">
        <v>0</v>
      </c>
      <c r="C14395" s="176">
        <v>0</v>
      </c>
      <c r="D14395" s="282">
        <v>87</v>
      </c>
      <c r="E14395" s="265"/>
    </row>
    <row r="14396" spans="1:5">
      <c r="A14396" s="283">
        <v>36432</v>
      </c>
      <c r="B14396" s="176">
        <v>18</v>
      </c>
      <c r="C14396" s="176">
        <v>44.8</v>
      </c>
      <c r="D14396" s="282">
        <v>87</v>
      </c>
      <c r="E14396" s="265"/>
    </row>
    <row r="14397" spans="1:5">
      <c r="A14397" s="283">
        <v>36435</v>
      </c>
      <c r="B14397" s="176">
        <v>6.6</v>
      </c>
      <c r="C14397" s="176">
        <v>44.3</v>
      </c>
      <c r="D14397" s="282">
        <v>87</v>
      </c>
      <c r="E14397" s="265"/>
    </row>
    <row r="14398" spans="1:5">
      <c r="A14398" s="283">
        <v>36436</v>
      </c>
      <c r="B14398" s="176">
        <v>12.7</v>
      </c>
      <c r="C14398" s="176">
        <v>42.2</v>
      </c>
      <c r="D14398" s="282">
        <v>87</v>
      </c>
      <c r="E14398" s="265"/>
    </row>
    <row r="14399" spans="1:5">
      <c r="A14399" s="283">
        <v>36439</v>
      </c>
      <c r="B14399" s="176">
        <v>0</v>
      </c>
      <c r="C14399" s="176">
        <v>0</v>
      </c>
      <c r="D14399" s="282">
        <v>87</v>
      </c>
      <c r="E14399" s="265"/>
    </row>
    <row r="14400" spans="1:5">
      <c r="A14400" s="283">
        <v>36441</v>
      </c>
      <c r="B14400" s="176">
        <v>31.8</v>
      </c>
      <c r="C14400" s="176">
        <v>39.799999999999997</v>
      </c>
      <c r="D14400" s="282">
        <v>87</v>
      </c>
      <c r="E14400" s="265"/>
    </row>
    <row r="14401" spans="1:5">
      <c r="A14401" s="283">
        <v>36442</v>
      </c>
      <c r="B14401" s="176">
        <v>27.4</v>
      </c>
      <c r="C14401" s="176">
        <v>45.6</v>
      </c>
      <c r="D14401" s="282">
        <v>87</v>
      </c>
      <c r="E14401" s="265"/>
    </row>
    <row r="14402" spans="1:5">
      <c r="A14402" s="283">
        <v>36444</v>
      </c>
      <c r="B14402" s="176">
        <v>8.6</v>
      </c>
      <c r="C14402" s="176">
        <v>42.3</v>
      </c>
      <c r="D14402" s="282">
        <v>87</v>
      </c>
      <c r="E14402" s="265"/>
    </row>
    <row r="14403" spans="1:5">
      <c r="A14403" s="283">
        <v>36445</v>
      </c>
      <c r="B14403" s="176">
        <v>25.4</v>
      </c>
      <c r="C14403" s="176">
        <v>39.4</v>
      </c>
      <c r="D14403" s="282">
        <v>87</v>
      </c>
      <c r="E14403" s="265"/>
    </row>
    <row r="14404" spans="1:5">
      <c r="A14404" s="283">
        <v>36446</v>
      </c>
      <c r="B14404" s="176">
        <v>0</v>
      </c>
      <c r="C14404" s="176">
        <v>0</v>
      </c>
      <c r="D14404" s="282">
        <v>87</v>
      </c>
      <c r="E14404" s="265"/>
    </row>
    <row r="14405" spans="1:5">
      <c r="A14405" s="283">
        <v>36451</v>
      </c>
      <c r="B14405" s="176">
        <v>27.1</v>
      </c>
      <c r="C14405" s="176">
        <v>40.4</v>
      </c>
      <c r="D14405" s="282">
        <v>115</v>
      </c>
      <c r="E14405" s="265"/>
    </row>
    <row r="14406" spans="1:5">
      <c r="A14406" s="283">
        <v>36453</v>
      </c>
      <c r="B14406" s="176">
        <v>27.3</v>
      </c>
      <c r="C14406" s="176">
        <v>44.2</v>
      </c>
      <c r="D14406" s="282">
        <v>87</v>
      </c>
      <c r="E14406" s="265"/>
    </row>
    <row r="14407" spans="1:5">
      <c r="A14407" s="283">
        <v>36454</v>
      </c>
      <c r="B14407" s="176">
        <v>12.1</v>
      </c>
      <c r="C14407" s="176">
        <v>45.7</v>
      </c>
      <c r="D14407" s="282">
        <v>87</v>
      </c>
      <c r="E14407" s="265"/>
    </row>
    <row r="14408" spans="1:5">
      <c r="A14408" s="283">
        <v>36455</v>
      </c>
      <c r="B14408" s="176">
        <v>11.1</v>
      </c>
      <c r="C14408" s="176">
        <v>42.6</v>
      </c>
      <c r="D14408" s="282">
        <v>87</v>
      </c>
      <c r="E14408" s="265"/>
    </row>
    <row r="14409" spans="1:5">
      <c r="A14409" s="283">
        <v>36456</v>
      </c>
      <c r="B14409" s="176">
        <v>12.9</v>
      </c>
      <c r="C14409" s="176">
        <v>46.1</v>
      </c>
      <c r="D14409" s="282">
        <v>87</v>
      </c>
      <c r="E14409" s="265"/>
    </row>
    <row r="14410" spans="1:5">
      <c r="A14410" s="283">
        <v>36458</v>
      </c>
      <c r="B14410" s="176">
        <v>6.9</v>
      </c>
      <c r="C14410" s="176">
        <v>37.799999999999997</v>
      </c>
      <c r="D14410" s="282">
        <v>87</v>
      </c>
      <c r="E14410" s="265"/>
    </row>
    <row r="14411" spans="1:5">
      <c r="A14411" s="283">
        <v>36460</v>
      </c>
      <c r="B14411" s="176">
        <v>72.599999999999994</v>
      </c>
      <c r="C14411" s="176">
        <v>39.299999999999997</v>
      </c>
      <c r="D14411" s="282">
        <v>115</v>
      </c>
      <c r="E14411" s="265"/>
    </row>
    <row r="14412" spans="1:5">
      <c r="A14412" s="283">
        <v>36461</v>
      </c>
      <c r="B14412" s="176">
        <v>94</v>
      </c>
      <c r="C14412" s="176">
        <v>37.6</v>
      </c>
      <c r="D14412" s="282">
        <v>116</v>
      </c>
      <c r="E14412" s="265"/>
    </row>
    <row r="14413" spans="1:5">
      <c r="A14413" s="283">
        <v>36467</v>
      </c>
      <c r="B14413" s="176">
        <v>60</v>
      </c>
      <c r="C14413" s="176">
        <v>42.6</v>
      </c>
      <c r="D14413" s="282">
        <v>87</v>
      </c>
      <c r="E14413" s="265"/>
    </row>
    <row r="14414" spans="1:5">
      <c r="A14414" s="283">
        <v>36470</v>
      </c>
      <c r="B14414" s="176">
        <v>7.6</v>
      </c>
      <c r="C14414" s="176">
        <v>39.299999999999997</v>
      </c>
      <c r="D14414" s="282">
        <v>87</v>
      </c>
      <c r="E14414" s="265"/>
    </row>
    <row r="14415" spans="1:5">
      <c r="A14415" s="283">
        <v>36471</v>
      </c>
      <c r="B14415" s="176">
        <v>10.1</v>
      </c>
      <c r="C14415" s="176">
        <v>41.7</v>
      </c>
      <c r="D14415" s="282">
        <v>87</v>
      </c>
      <c r="E14415" s="265"/>
    </row>
    <row r="14416" spans="1:5">
      <c r="A14416" s="283">
        <v>36473</v>
      </c>
      <c r="B14416" s="176">
        <v>9</v>
      </c>
      <c r="C14416" s="176">
        <v>45.5</v>
      </c>
      <c r="D14416" s="282">
        <v>87</v>
      </c>
      <c r="E14416" s="265"/>
    </row>
    <row r="14417" spans="1:5">
      <c r="A14417" s="283">
        <v>36474</v>
      </c>
      <c r="B14417" s="176">
        <v>18.899999999999999</v>
      </c>
      <c r="C14417" s="176">
        <v>43.9</v>
      </c>
      <c r="D14417" s="282">
        <v>87</v>
      </c>
      <c r="E14417" s="265"/>
    </row>
    <row r="14418" spans="1:5">
      <c r="A14418" s="283">
        <v>36475</v>
      </c>
      <c r="B14418" s="176">
        <v>18</v>
      </c>
      <c r="C14418" s="176">
        <v>42.2</v>
      </c>
      <c r="D14418" s="282">
        <v>87</v>
      </c>
      <c r="E14418" s="265"/>
    </row>
    <row r="14419" spans="1:5">
      <c r="A14419" s="283">
        <v>36476</v>
      </c>
      <c r="B14419" s="176">
        <v>0</v>
      </c>
      <c r="C14419" s="176">
        <v>0</v>
      </c>
      <c r="D14419" s="282">
        <v>87</v>
      </c>
      <c r="E14419" s="265"/>
    </row>
    <row r="14420" spans="1:5">
      <c r="A14420" s="283">
        <v>36477</v>
      </c>
      <c r="B14420" s="176">
        <v>35.799999999999997</v>
      </c>
      <c r="C14420" s="176">
        <v>40.9</v>
      </c>
      <c r="D14420" s="282">
        <v>87</v>
      </c>
      <c r="E14420" s="265"/>
    </row>
    <row r="14421" spans="1:5">
      <c r="A14421" s="283">
        <v>36480</v>
      </c>
      <c r="B14421" s="176">
        <v>10.8</v>
      </c>
      <c r="C14421" s="176">
        <v>44.4</v>
      </c>
      <c r="D14421" s="282">
        <v>87</v>
      </c>
      <c r="E14421" s="265"/>
    </row>
    <row r="14422" spans="1:5">
      <c r="A14422" s="283">
        <v>36481</v>
      </c>
      <c r="B14422" s="176">
        <v>7.2</v>
      </c>
      <c r="C14422" s="176">
        <v>40.6</v>
      </c>
      <c r="D14422" s="282">
        <v>87</v>
      </c>
      <c r="E14422" s="265"/>
    </row>
    <row r="14423" spans="1:5">
      <c r="A14423" s="283">
        <v>36482</v>
      </c>
      <c r="B14423" s="176">
        <v>11.8</v>
      </c>
      <c r="C14423" s="176">
        <v>42.4</v>
      </c>
      <c r="D14423" s="282">
        <v>87</v>
      </c>
      <c r="E14423" s="265"/>
    </row>
    <row r="14424" spans="1:5">
      <c r="A14424" s="283">
        <v>36483</v>
      </c>
      <c r="B14424" s="176">
        <v>8.4</v>
      </c>
      <c r="C14424" s="176">
        <v>42.5</v>
      </c>
      <c r="D14424" s="282">
        <v>87</v>
      </c>
      <c r="E14424" s="265"/>
    </row>
    <row r="14425" spans="1:5">
      <c r="A14425" s="283">
        <v>36502</v>
      </c>
      <c r="B14425" s="176">
        <v>57.1</v>
      </c>
      <c r="C14425" s="176">
        <v>37.799999999999997</v>
      </c>
      <c r="D14425" s="282">
        <v>110</v>
      </c>
      <c r="E14425" s="265"/>
    </row>
    <row r="14426" spans="1:5">
      <c r="A14426" s="283">
        <v>36503</v>
      </c>
      <c r="B14426" s="176">
        <v>0</v>
      </c>
      <c r="C14426" s="176">
        <v>0</v>
      </c>
      <c r="D14426" s="282">
        <v>87</v>
      </c>
      <c r="E14426" s="265"/>
    </row>
    <row r="14427" spans="1:5">
      <c r="A14427" s="283">
        <v>36504</v>
      </c>
      <c r="B14427" s="176">
        <v>45.5</v>
      </c>
      <c r="C14427" s="176">
        <v>39.6</v>
      </c>
      <c r="D14427" s="282">
        <v>87</v>
      </c>
      <c r="E14427" s="265"/>
    </row>
    <row r="14428" spans="1:5">
      <c r="A14428" s="283">
        <v>36505</v>
      </c>
      <c r="B14428" s="176">
        <v>50.3</v>
      </c>
      <c r="C14428" s="176">
        <v>37.299999999999997</v>
      </c>
      <c r="D14428" s="282">
        <v>114</v>
      </c>
      <c r="E14428" s="265"/>
    </row>
    <row r="14429" spans="1:5">
      <c r="A14429" s="283">
        <v>36507</v>
      </c>
      <c r="B14429" s="176">
        <v>62.6</v>
      </c>
      <c r="C14429" s="176">
        <v>37.9</v>
      </c>
      <c r="D14429" s="282">
        <v>122</v>
      </c>
      <c r="E14429" s="265"/>
    </row>
    <row r="14430" spans="1:5">
      <c r="A14430" s="283">
        <v>36509</v>
      </c>
      <c r="B14430" s="176">
        <v>187.3</v>
      </c>
      <c r="C14430" s="176">
        <v>34.9</v>
      </c>
      <c r="D14430" s="282">
        <v>87</v>
      </c>
      <c r="E14430" s="265"/>
    </row>
    <row r="14431" spans="1:5">
      <c r="A14431" s="283">
        <v>36511</v>
      </c>
      <c r="B14431" s="176">
        <v>133.5</v>
      </c>
      <c r="C14431" s="176">
        <v>39</v>
      </c>
      <c r="D14431" s="282">
        <v>87</v>
      </c>
      <c r="E14431" s="265"/>
    </row>
    <row r="14432" spans="1:5">
      <c r="A14432" s="283">
        <v>36512</v>
      </c>
      <c r="B14432" s="176">
        <v>39.299999999999997</v>
      </c>
      <c r="C14432" s="176">
        <v>38.299999999999997</v>
      </c>
      <c r="D14432" s="282">
        <v>87</v>
      </c>
      <c r="E14432" s="265"/>
    </row>
    <row r="14433" spans="1:5">
      <c r="A14433" s="283">
        <v>36513</v>
      </c>
      <c r="B14433" s="176">
        <v>0</v>
      </c>
      <c r="C14433" s="176">
        <v>0</v>
      </c>
      <c r="D14433" s="282">
        <v>87</v>
      </c>
      <c r="E14433" s="265"/>
    </row>
    <row r="14434" spans="1:5">
      <c r="A14434" s="283">
        <v>36518</v>
      </c>
      <c r="B14434" s="176">
        <v>19.3</v>
      </c>
      <c r="C14434" s="176">
        <v>40.200000000000003</v>
      </c>
      <c r="D14434" s="282">
        <v>87</v>
      </c>
      <c r="E14434" s="265"/>
    </row>
    <row r="14435" spans="1:5">
      <c r="A14435" s="283">
        <v>36521</v>
      </c>
      <c r="B14435" s="176">
        <v>37.799999999999997</v>
      </c>
      <c r="C14435" s="176">
        <v>37.6</v>
      </c>
      <c r="D14435" s="282">
        <v>87</v>
      </c>
      <c r="E14435" s="265"/>
    </row>
    <row r="14436" spans="1:5">
      <c r="A14436" s="283">
        <v>36522</v>
      </c>
      <c r="B14436" s="176">
        <v>42.6</v>
      </c>
      <c r="C14436" s="176">
        <v>36.799999999999997</v>
      </c>
      <c r="D14436" s="282">
        <v>95</v>
      </c>
      <c r="E14436" s="265"/>
    </row>
    <row r="14437" spans="1:5">
      <c r="A14437" s="283">
        <v>36523</v>
      </c>
      <c r="B14437" s="176">
        <v>72</v>
      </c>
      <c r="C14437" s="176">
        <v>43.3</v>
      </c>
      <c r="D14437" s="282">
        <v>95</v>
      </c>
      <c r="E14437" s="265"/>
    </row>
    <row r="14438" spans="1:5">
      <c r="A14438" s="283">
        <v>36524</v>
      </c>
      <c r="B14438" s="176">
        <v>9.1</v>
      </c>
      <c r="C14438" s="176">
        <v>44.7</v>
      </c>
      <c r="D14438" s="282">
        <v>87</v>
      </c>
      <c r="E14438" s="265"/>
    </row>
    <row r="14439" spans="1:5">
      <c r="A14439" s="283">
        <v>36525</v>
      </c>
      <c r="B14439" s="176">
        <v>48.9</v>
      </c>
      <c r="C14439" s="176">
        <v>39.200000000000003</v>
      </c>
      <c r="D14439" s="282">
        <v>87</v>
      </c>
      <c r="E14439" s="265"/>
    </row>
    <row r="14440" spans="1:5">
      <c r="A14440" s="283">
        <v>36526</v>
      </c>
      <c r="B14440" s="176">
        <v>517</v>
      </c>
      <c r="C14440" s="176">
        <v>39.1</v>
      </c>
      <c r="D14440" s="282">
        <v>159</v>
      </c>
      <c r="E14440" s="265"/>
    </row>
    <row r="14441" spans="1:5">
      <c r="A14441" s="283">
        <v>36527</v>
      </c>
      <c r="B14441" s="176">
        <v>159.4</v>
      </c>
      <c r="C14441" s="176">
        <v>40.700000000000003</v>
      </c>
      <c r="D14441" s="282">
        <v>87</v>
      </c>
      <c r="E14441" s="265"/>
    </row>
    <row r="14442" spans="1:5">
      <c r="A14442" s="283">
        <v>36528</v>
      </c>
      <c r="B14442" s="176">
        <v>193</v>
      </c>
      <c r="C14442" s="176">
        <v>52.9</v>
      </c>
      <c r="D14442" s="282">
        <v>97</v>
      </c>
      <c r="E14442" s="265"/>
    </row>
    <row r="14443" spans="1:5">
      <c r="A14443" s="283">
        <v>36529</v>
      </c>
      <c r="B14443" s="176">
        <v>6.2</v>
      </c>
      <c r="C14443" s="176">
        <v>36.799999999999997</v>
      </c>
      <c r="D14443" s="282">
        <v>87</v>
      </c>
      <c r="E14443" s="265"/>
    </row>
    <row r="14444" spans="1:5">
      <c r="A14444" s="283">
        <v>36530</v>
      </c>
      <c r="B14444" s="176">
        <v>72.7</v>
      </c>
      <c r="C14444" s="176">
        <v>43.4</v>
      </c>
      <c r="D14444" s="282">
        <v>113</v>
      </c>
      <c r="E14444" s="265"/>
    </row>
    <row r="14445" spans="1:5">
      <c r="A14445" s="283">
        <v>36532</v>
      </c>
      <c r="B14445" s="176">
        <v>390.5</v>
      </c>
      <c r="C14445" s="176">
        <v>44.3</v>
      </c>
      <c r="D14445" s="282">
        <v>115</v>
      </c>
      <c r="E14445" s="265"/>
    </row>
    <row r="14446" spans="1:5">
      <c r="A14446" s="283">
        <v>36533</v>
      </c>
      <c r="B14446" s="176">
        <v>209.8</v>
      </c>
      <c r="C14446" s="176">
        <v>40.200000000000003</v>
      </c>
      <c r="D14446" s="282">
        <v>87</v>
      </c>
      <c r="E14446" s="265"/>
    </row>
    <row r="14447" spans="1:5">
      <c r="A14447" s="283">
        <v>36535</v>
      </c>
      <c r="B14447" s="176">
        <v>276.2</v>
      </c>
      <c r="C14447" s="176">
        <v>40.4</v>
      </c>
      <c r="D14447" s="282">
        <v>157</v>
      </c>
      <c r="E14447" s="265"/>
    </row>
    <row r="14448" spans="1:5">
      <c r="A14448" s="283">
        <v>36536</v>
      </c>
      <c r="B14448" s="176">
        <v>0</v>
      </c>
      <c r="C14448" s="176">
        <v>0</v>
      </c>
      <c r="D14448" s="282">
        <v>87</v>
      </c>
      <c r="E14448" s="265"/>
    </row>
    <row r="14449" spans="1:5">
      <c r="A14449" s="283">
        <v>36538</v>
      </c>
      <c r="B14449" s="176">
        <v>12.3</v>
      </c>
      <c r="C14449" s="176">
        <v>39.700000000000003</v>
      </c>
      <c r="D14449" s="282">
        <v>87</v>
      </c>
      <c r="E14449" s="265"/>
    </row>
    <row r="14450" spans="1:5">
      <c r="A14450" s="283">
        <v>36539</v>
      </c>
      <c r="B14450" s="176">
        <v>11.2</v>
      </c>
      <c r="C14450" s="176">
        <v>39.4</v>
      </c>
      <c r="D14450" s="282">
        <v>87</v>
      </c>
      <c r="E14450" s="265"/>
    </row>
    <row r="14451" spans="1:5">
      <c r="A14451" s="283">
        <v>36540</v>
      </c>
      <c r="B14451" s="176">
        <v>10.6</v>
      </c>
      <c r="C14451" s="176">
        <v>36.200000000000003</v>
      </c>
      <c r="D14451" s="282">
        <v>87</v>
      </c>
      <c r="E14451" s="265"/>
    </row>
    <row r="14452" spans="1:5">
      <c r="A14452" s="283">
        <v>36541</v>
      </c>
      <c r="B14452" s="176">
        <v>160</v>
      </c>
      <c r="C14452" s="176">
        <v>36.4</v>
      </c>
      <c r="D14452" s="282">
        <v>117</v>
      </c>
      <c r="E14452" s="265"/>
    </row>
    <row r="14453" spans="1:5">
      <c r="A14453" s="283">
        <v>36542</v>
      </c>
      <c r="B14453" s="176">
        <v>256.7</v>
      </c>
      <c r="C14453" s="176">
        <v>42</v>
      </c>
      <c r="D14453" s="282">
        <v>95</v>
      </c>
      <c r="E14453" s="265"/>
    </row>
    <row r="14454" spans="1:5">
      <c r="A14454" s="283">
        <v>36543</v>
      </c>
      <c r="B14454" s="176">
        <v>9.5</v>
      </c>
      <c r="C14454" s="176">
        <v>47.9</v>
      </c>
      <c r="D14454" s="282">
        <v>87</v>
      </c>
      <c r="E14454" s="265"/>
    </row>
    <row r="14455" spans="1:5">
      <c r="A14455" s="283">
        <v>36544</v>
      </c>
      <c r="B14455" s="176">
        <v>281.39999999999998</v>
      </c>
      <c r="C14455" s="176">
        <v>35.5</v>
      </c>
      <c r="D14455" s="282">
        <v>87</v>
      </c>
      <c r="E14455" s="265"/>
    </row>
    <row r="14456" spans="1:5">
      <c r="A14456" s="283">
        <v>36545</v>
      </c>
      <c r="B14456" s="176">
        <v>31.3</v>
      </c>
      <c r="C14456" s="176">
        <v>39.9</v>
      </c>
      <c r="D14456" s="282">
        <v>120</v>
      </c>
      <c r="E14456" s="265"/>
    </row>
    <row r="14457" spans="1:5">
      <c r="A14457" s="283">
        <v>36547</v>
      </c>
      <c r="B14457" s="176">
        <v>1094</v>
      </c>
      <c r="C14457" s="176">
        <v>47.5</v>
      </c>
      <c r="D14457" s="282">
        <v>87</v>
      </c>
      <c r="E14457" s="265"/>
    </row>
    <row r="14458" spans="1:5">
      <c r="A14458" s="283">
        <v>36548</v>
      </c>
      <c r="B14458" s="176">
        <v>17.2</v>
      </c>
      <c r="C14458" s="176">
        <v>41.4</v>
      </c>
      <c r="D14458" s="282">
        <v>87</v>
      </c>
      <c r="E14458" s="265"/>
    </row>
    <row r="14459" spans="1:5">
      <c r="A14459" s="283">
        <v>36549</v>
      </c>
      <c r="B14459" s="176">
        <v>157.9</v>
      </c>
      <c r="C14459" s="176">
        <v>60.4</v>
      </c>
      <c r="D14459" s="282">
        <v>87</v>
      </c>
      <c r="E14459" s="265"/>
    </row>
    <row r="14460" spans="1:5">
      <c r="A14460" s="283">
        <v>36550</v>
      </c>
      <c r="B14460" s="176">
        <v>4.9000000000000004</v>
      </c>
      <c r="C14460" s="176">
        <v>45.3</v>
      </c>
      <c r="D14460" s="282">
        <v>87</v>
      </c>
      <c r="E14460" s="265"/>
    </row>
    <row r="14461" spans="1:5">
      <c r="A14461" s="283">
        <v>36551</v>
      </c>
      <c r="B14461" s="176">
        <v>140.30000000000001</v>
      </c>
      <c r="C14461" s="176">
        <v>37</v>
      </c>
      <c r="D14461" s="282">
        <v>116</v>
      </c>
      <c r="E14461" s="265"/>
    </row>
    <row r="14462" spans="1:5">
      <c r="A14462" s="283">
        <v>36553</v>
      </c>
      <c r="B14462" s="176">
        <v>28.9</v>
      </c>
      <c r="C14462" s="176">
        <v>36</v>
      </c>
      <c r="D14462" s="282">
        <v>87</v>
      </c>
      <c r="E14462" s="265"/>
    </row>
    <row r="14463" spans="1:5">
      <c r="A14463" s="283">
        <v>36555</v>
      </c>
      <c r="B14463" s="176">
        <v>232.1</v>
      </c>
      <c r="C14463" s="176">
        <v>51.7</v>
      </c>
      <c r="D14463" s="282">
        <v>87</v>
      </c>
      <c r="E14463" s="265"/>
    </row>
    <row r="14464" spans="1:5">
      <c r="A14464" s="283">
        <v>36556</v>
      </c>
      <c r="B14464" s="176">
        <v>27</v>
      </c>
      <c r="C14464" s="176">
        <v>38.200000000000003</v>
      </c>
      <c r="D14464" s="282">
        <v>87</v>
      </c>
      <c r="E14464" s="265"/>
    </row>
    <row r="14465" spans="1:5">
      <c r="A14465" s="283">
        <v>36558</v>
      </c>
      <c r="B14465" s="176">
        <v>17.3</v>
      </c>
      <c r="C14465" s="176">
        <v>41.3</v>
      </c>
      <c r="D14465" s="282">
        <v>87</v>
      </c>
      <c r="E14465" s="265"/>
    </row>
    <row r="14466" spans="1:5">
      <c r="A14466" s="283">
        <v>36559</v>
      </c>
      <c r="B14466" s="176">
        <v>896</v>
      </c>
      <c r="C14466" s="176">
        <v>40.700000000000003</v>
      </c>
      <c r="D14466" s="282">
        <v>87</v>
      </c>
      <c r="E14466" s="265"/>
    </row>
    <row r="14467" spans="1:5">
      <c r="A14467" s="283">
        <v>36560</v>
      </c>
      <c r="B14467" s="176">
        <v>47.7</v>
      </c>
      <c r="C14467" s="176">
        <v>39.200000000000003</v>
      </c>
      <c r="D14467" s="282">
        <v>87</v>
      </c>
      <c r="E14467" s="265"/>
    </row>
    <row r="14468" spans="1:5">
      <c r="A14468" s="283">
        <v>36561</v>
      </c>
      <c r="B14468" s="176">
        <v>336.8</v>
      </c>
      <c r="C14468" s="176">
        <v>47.5</v>
      </c>
      <c r="D14468" s="282">
        <v>136</v>
      </c>
      <c r="E14468" s="265"/>
    </row>
    <row r="14469" spans="1:5">
      <c r="A14469" s="283">
        <v>36562</v>
      </c>
      <c r="B14469" s="176">
        <v>13.2</v>
      </c>
      <c r="C14469" s="176">
        <v>38.1</v>
      </c>
      <c r="D14469" s="282">
        <v>87</v>
      </c>
      <c r="E14469" s="265"/>
    </row>
    <row r="14470" spans="1:5">
      <c r="A14470" s="283">
        <v>36564</v>
      </c>
      <c r="B14470" s="176">
        <v>701.4</v>
      </c>
      <c r="C14470" s="176">
        <v>43.1</v>
      </c>
      <c r="D14470" s="282">
        <v>87</v>
      </c>
      <c r="E14470" s="265"/>
    </row>
    <row r="14471" spans="1:5">
      <c r="A14471" s="283">
        <v>36567</v>
      </c>
      <c r="B14471" s="176">
        <v>53.5</v>
      </c>
      <c r="C14471" s="176">
        <v>37.5</v>
      </c>
      <c r="D14471" s="282">
        <v>87</v>
      </c>
      <c r="E14471" s="265"/>
    </row>
    <row r="14472" spans="1:5">
      <c r="A14472" s="283">
        <v>36568</v>
      </c>
      <c r="B14472" s="176">
        <v>288.3</v>
      </c>
      <c r="C14472" s="176">
        <v>36.299999999999997</v>
      </c>
      <c r="D14472" s="282">
        <v>87</v>
      </c>
      <c r="E14472" s="265"/>
    </row>
    <row r="14473" spans="1:5">
      <c r="A14473" s="283">
        <v>36569</v>
      </c>
      <c r="B14473" s="176">
        <v>16</v>
      </c>
      <c r="C14473" s="176">
        <v>40.4</v>
      </c>
      <c r="D14473" s="282">
        <v>87</v>
      </c>
      <c r="E14473" s="265"/>
    </row>
    <row r="14474" spans="1:5">
      <c r="A14474" s="283">
        <v>36571</v>
      </c>
      <c r="B14474" s="176">
        <v>249.2</v>
      </c>
      <c r="C14474" s="176">
        <v>39.200000000000003</v>
      </c>
      <c r="D14474" s="282">
        <v>119</v>
      </c>
      <c r="E14474" s="265"/>
    </row>
    <row r="14475" spans="1:5">
      <c r="A14475" s="283">
        <v>36572</v>
      </c>
      <c r="B14475" s="176">
        <v>683.1</v>
      </c>
      <c r="C14475" s="176">
        <v>40.9</v>
      </c>
      <c r="D14475" s="282">
        <v>122</v>
      </c>
      <c r="E14475" s="265"/>
    </row>
    <row r="14476" spans="1:5">
      <c r="A14476" s="283">
        <v>36574</v>
      </c>
      <c r="B14476" s="176">
        <v>36.4</v>
      </c>
      <c r="C14476" s="176">
        <v>45.4</v>
      </c>
      <c r="D14476" s="282">
        <v>87</v>
      </c>
      <c r="E14476" s="265"/>
    </row>
    <row r="14477" spans="1:5">
      <c r="A14477" s="283">
        <v>36575</v>
      </c>
      <c r="B14477" s="176">
        <v>330.8</v>
      </c>
      <c r="C14477" s="176">
        <v>36.299999999999997</v>
      </c>
      <c r="D14477" s="282">
        <v>93</v>
      </c>
      <c r="E14477" s="265"/>
    </row>
    <row r="14478" spans="1:5">
      <c r="A14478" s="283">
        <v>36576</v>
      </c>
      <c r="B14478" s="176">
        <v>249.1</v>
      </c>
      <c r="C14478" s="176">
        <v>36.700000000000003</v>
      </c>
      <c r="D14478" s="282">
        <v>87</v>
      </c>
      <c r="E14478" s="265"/>
    </row>
    <row r="14479" spans="1:5">
      <c r="A14479" s="283">
        <v>36577</v>
      </c>
      <c r="B14479" s="176">
        <v>247.6</v>
      </c>
      <c r="C14479" s="176">
        <v>46.6</v>
      </c>
      <c r="D14479" s="282">
        <v>87</v>
      </c>
      <c r="E14479" s="265"/>
    </row>
    <row r="14480" spans="1:5">
      <c r="A14480" s="283">
        <v>36578</v>
      </c>
      <c r="B14480" s="176">
        <v>42.6</v>
      </c>
      <c r="C14480" s="176">
        <v>38.200000000000003</v>
      </c>
      <c r="D14480" s="282">
        <v>87</v>
      </c>
      <c r="E14480" s="265"/>
    </row>
    <row r="14481" spans="1:5">
      <c r="A14481" s="283">
        <v>36579</v>
      </c>
      <c r="B14481" s="176">
        <v>11</v>
      </c>
      <c r="C14481" s="176">
        <v>43.4</v>
      </c>
      <c r="D14481" s="282">
        <v>87</v>
      </c>
      <c r="E14481" s="265"/>
    </row>
    <row r="14482" spans="1:5">
      <c r="A14482" s="283">
        <v>36580</v>
      </c>
      <c r="B14482" s="176">
        <v>100.9</v>
      </c>
      <c r="C14482" s="176">
        <v>40.200000000000003</v>
      </c>
      <c r="D14482" s="282">
        <v>118</v>
      </c>
      <c r="E14482" s="265"/>
    </row>
    <row r="14483" spans="1:5">
      <c r="A14483" s="283">
        <v>36581</v>
      </c>
      <c r="B14483" s="176">
        <v>14.8</v>
      </c>
      <c r="C14483" s="176">
        <v>40.799999999999997</v>
      </c>
      <c r="D14483" s="282">
        <v>87</v>
      </c>
      <c r="E14483" s="265"/>
    </row>
    <row r="14484" spans="1:5">
      <c r="A14484" s="283">
        <v>36582</v>
      </c>
      <c r="B14484" s="176">
        <v>345.7</v>
      </c>
      <c r="C14484" s="176">
        <v>37.299999999999997</v>
      </c>
      <c r="D14484" s="282">
        <v>95</v>
      </c>
      <c r="E14484" s="265"/>
    </row>
    <row r="14485" spans="1:5">
      <c r="A14485" s="283">
        <v>36583</v>
      </c>
      <c r="B14485" s="176">
        <v>11.8</v>
      </c>
      <c r="C14485" s="176">
        <v>39.9</v>
      </c>
      <c r="D14485" s="282">
        <v>87</v>
      </c>
      <c r="E14485" s="265"/>
    </row>
    <row r="14486" spans="1:5">
      <c r="A14486" s="283">
        <v>36584</v>
      </c>
      <c r="B14486" s="176">
        <v>11.4</v>
      </c>
      <c r="C14486" s="176">
        <v>42.8</v>
      </c>
      <c r="D14486" s="282">
        <v>87</v>
      </c>
      <c r="E14486" s="265"/>
    </row>
    <row r="14487" spans="1:5">
      <c r="A14487" s="283">
        <v>36585</v>
      </c>
      <c r="B14487" s="176">
        <v>15.7</v>
      </c>
      <c r="C14487" s="176">
        <v>39.1</v>
      </c>
      <c r="D14487" s="282">
        <v>87</v>
      </c>
      <c r="E14487" s="265"/>
    </row>
    <row r="14488" spans="1:5">
      <c r="A14488" s="283">
        <v>36587</v>
      </c>
      <c r="B14488" s="176">
        <v>81.8</v>
      </c>
      <c r="C14488" s="176">
        <v>35.299999999999997</v>
      </c>
      <c r="D14488" s="282">
        <v>87</v>
      </c>
      <c r="E14488" s="265"/>
    </row>
    <row r="14489" spans="1:5">
      <c r="A14489" s="283">
        <v>36590</v>
      </c>
      <c r="B14489" s="176">
        <v>223.2</v>
      </c>
      <c r="C14489" s="176">
        <v>33.700000000000003</v>
      </c>
      <c r="D14489" s="282">
        <v>87</v>
      </c>
      <c r="E14489" s="265"/>
    </row>
    <row r="14490" spans="1:5">
      <c r="A14490" s="283">
        <v>36601</v>
      </c>
      <c r="B14490" s="176">
        <v>287.60000000000002</v>
      </c>
      <c r="C14490" s="176">
        <v>29.1</v>
      </c>
      <c r="D14490" s="282">
        <v>87</v>
      </c>
      <c r="E14490" s="265"/>
    </row>
    <row r="14491" spans="1:5">
      <c r="A14491" s="283">
        <v>36602</v>
      </c>
      <c r="B14491" s="176">
        <v>1519.9</v>
      </c>
      <c r="C14491" s="176">
        <v>48.8</v>
      </c>
      <c r="D14491" s="282">
        <v>104</v>
      </c>
      <c r="E14491" s="265"/>
    </row>
    <row r="14492" spans="1:5">
      <c r="A14492" s="283">
        <v>36603</v>
      </c>
      <c r="B14492" s="176">
        <v>1344.1</v>
      </c>
      <c r="C14492" s="176">
        <v>40.700000000000003</v>
      </c>
      <c r="D14492" s="282">
        <v>95</v>
      </c>
      <c r="E14492" s="265"/>
    </row>
    <row r="14493" spans="1:5">
      <c r="A14493" s="283">
        <v>36604</v>
      </c>
      <c r="B14493" s="176">
        <v>4014.6</v>
      </c>
      <c r="C14493" s="176">
        <v>36.200000000000003</v>
      </c>
      <c r="D14493" s="282">
        <v>104</v>
      </c>
      <c r="E14493" s="265"/>
    </row>
    <row r="14494" spans="1:5">
      <c r="A14494" s="283">
        <v>36605</v>
      </c>
      <c r="B14494" s="176">
        <v>1322.9</v>
      </c>
      <c r="C14494" s="176">
        <v>33.700000000000003</v>
      </c>
      <c r="D14494" s="282">
        <v>112</v>
      </c>
      <c r="E14494" s="265"/>
    </row>
    <row r="14495" spans="1:5">
      <c r="A14495" s="283">
        <v>36606</v>
      </c>
      <c r="B14495" s="176">
        <v>2829.6</v>
      </c>
      <c r="C14495" s="176">
        <v>34.299999999999997</v>
      </c>
      <c r="D14495" s="282">
        <v>141</v>
      </c>
      <c r="E14495" s="265"/>
    </row>
    <row r="14496" spans="1:5">
      <c r="A14496" s="283">
        <v>36607</v>
      </c>
      <c r="B14496" s="176">
        <v>2185.8000000000002</v>
      </c>
      <c r="C14496" s="176">
        <v>39.299999999999997</v>
      </c>
      <c r="D14496" s="282">
        <v>123</v>
      </c>
      <c r="E14496" s="265"/>
    </row>
    <row r="14497" spans="1:5">
      <c r="A14497" s="283">
        <v>36608</v>
      </c>
      <c r="B14497" s="176">
        <v>669.8</v>
      </c>
      <c r="C14497" s="176">
        <v>33.299999999999997</v>
      </c>
      <c r="D14497" s="282">
        <v>169</v>
      </c>
      <c r="E14497" s="265"/>
    </row>
    <row r="14498" spans="1:5">
      <c r="A14498" s="283">
        <v>36609</v>
      </c>
      <c r="B14498" s="176">
        <v>3409.5</v>
      </c>
      <c r="C14498" s="176">
        <v>33</v>
      </c>
      <c r="D14498" s="282">
        <v>176</v>
      </c>
      <c r="E14498" s="265"/>
    </row>
    <row r="14499" spans="1:5">
      <c r="A14499" s="283">
        <v>36610</v>
      </c>
      <c r="B14499" s="176">
        <v>725.2</v>
      </c>
      <c r="C14499" s="176">
        <v>35.4</v>
      </c>
      <c r="D14499" s="282">
        <v>118</v>
      </c>
      <c r="E14499" s="265"/>
    </row>
    <row r="14500" spans="1:5">
      <c r="A14500" s="283">
        <v>36611</v>
      </c>
      <c r="B14500" s="176">
        <v>605</v>
      </c>
      <c r="C14500" s="176">
        <v>35.1</v>
      </c>
      <c r="D14500" s="282">
        <v>96</v>
      </c>
      <c r="E14500" s="265"/>
    </row>
    <row r="14501" spans="1:5">
      <c r="A14501" s="283">
        <v>36612</v>
      </c>
      <c r="B14501" s="176">
        <v>1403.9</v>
      </c>
      <c r="C14501" s="176">
        <v>36</v>
      </c>
      <c r="D14501" s="282">
        <v>96</v>
      </c>
      <c r="E14501" s="265"/>
    </row>
    <row r="14502" spans="1:5">
      <c r="A14502" s="283">
        <v>36613</v>
      </c>
      <c r="B14502" s="176">
        <v>200.1</v>
      </c>
      <c r="C14502" s="176">
        <v>39.1</v>
      </c>
      <c r="D14502" s="282">
        <v>154</v>
      </c>
      <c r="E14502" s="265"/>
    </row>
    <row r="14503" spans="1:5">
      <c r="A14503" s="283">
        <v>36615</v>
      </c>
      <c r="B14503" s="176">
        <v>203</v>
      </c>
      <c r="C14503" s="176">
        <v>30</v>
      </c>
      <c r="D14503" s="282">
        <v>96</v>
      </c>
      <c r="E14503" s="265"/>
    </row>
    <row r="14504" spans="1:5">
      <c r="A14504" s="283">
        <v>36616</v>
      </c>
      <c r="B14504" s="176">
        <v>0</v>
      </c>
      <c r="C14504" s="176">
        <v>0</v>
      </c>
      <c r="D14504" s="282">
        <v>87</v>
      </c>
      <c r="E14504" s="265"/>
    </row>
    <row r="14505" spans="1:5">
      <c r="A14505" s="283">
        <v>36617</v>
      </c>
      <c r="B14505" s="176">
        <v>2777</v>
      </c>
      <c r="C14505" s="176">
        <v>40.700000000000003</v>
      </c>
      <c r="D14505" s="282">
        <v>111</v>
      </c>
      <c r="E14505" s="265"/>
    </row>
    <row r="14506" spans="1:5">
      <c r="A14506" s="283">
        <v>36618</v>
      </c>
      <c r="B14506" s="176">
        <v>907.9</v>
      </c>
      <c r="C14506" s="176">
        <v>36</v>
      </c>
      <c r="D14506" s="282">
        <v>113</v>
      </c>
      <c r="E14506" s="265"/>
    </row>
    <row r="14507" spans="1:5">
      <c r="A14507" s="283">
        <v>36619</v>
      </c>
      <c r="B14507" s="176">
        <v>829.3</v>
      </c>
      <c r="C14507" s="176">
        <v>38.4</v>
      </c>
      <c r="D14507" s="282">
        <v>116</v>
      </c>
      <c r="E14507" s="265"/>
    </row>
    <row r="14508" spans="1:5">
      <c r="A14508" s="283">
        <v>36633</v>
      </c>
      <c r="B14508" s="176">
        <v>253.7</v>
      </c>
      <c r="C14508" s="176">
        <v>29.4</v>
      </c>
      <c r="D14508" s="282">
        <v>87</v>
      </c>
      <c r="E14508" s="265"/>
    </row>
    <row r="14509" spans="1:5">
      <c r="A14509" s="283">
        <v>36640</v>
      </c>
      <c r="B14509" s="176">
        <v>0</v>
      </c>
      <c r="C14509" s="176">
        <v>0</v>
      </c>
      <c r="D14509" s="282">
        <v>87</v>
      </c>
      <c r="E14509" s="265"/>
    </row>
    <row r="14510" spans="1:5">
      <c r="A14510" s="283">
        <v>36644</v>
      </c>
      <c r="B14510" s="176">
        <v>0</v>
      </c>
      <c r="C14510" s="176">
        <v>0</v>
      </c>
      <c r="D14510" s="282">
        <v>87</v>
      </c>
      <c r="E14510" s="265"/>
    </row>
    <row r="14511" spans="1:5">
      <c r="A14511" s="283">
        <v>36652</v>
      </c>
      <c r="B14511" s="176">
        <v>283.10000000000002</v>
      </c>
      <c r="C14511" s="176">
        <v>28.9</v>
      </c>
      <c r="D14511" s="282">
        <v>87</v>
      </c>
      <c r="E14511" s="265"/>
    </row>
    <row r="14512" spans="1:5">
      <c r="A14512" s="283">
        <v>36660</v>
      </c>
      <c r="B14512" s="176">
        <v>0</v>
      </c>
      <c r="C14512" s="176">
        <v>0</v>
      </c>
      <c r="D14512" s="282">
        <v>87</v>
      </c>
      <c r="E14512" s="265"/>
    </row>
    <row r="14513" spans="1:5">
      <c r="A14513" s="283">
        <v>36663</v>
      </c>
      <c r="B14513" s="176">
        <v>0</v>
      </c>
      <c r="C14513" s="176">
        <v>0</v>
      </c>
      <c r="D14513" s="282">
        <v>87</v>
      </c>
      <c r="E14513" s="265"/>
    </row>
    <row r="14514" spans="1:5">
      <c r="A14514" s="283">
        <v>36670</v>
      </c>
      <c r="B14514" s="176">
        <v>0</v>
      </c>
      <c r="C14514" s="176">
        <v>0</v>
      </c>
      <c r="D14514" s="282">
        <v>87</v>
      </c>
      <c r="E14514" s="265"/>
    </row>
    <row r="14515" spans="1:5">
      <c r="A14515" s="283">
        <v>36671</v>
      </c>
      <c r="B14515" s="176">
        <v>879.9</v>
      </c>
      <c r="C14515" s="176">
        <v>40.5</v>
      </c>
      <c r="D14515" s="282">
        <v>87</v>
      </c>
      <c r="E14515" s="265"/>
    </row>
    <row r="14516" spans="1:5">
      <c r="A14516" s="283">
        <v>36685</v>
      </c>
      <c r="B14516" s="176">
        <v>0</v>
      </c>
      <c r="C14516" s="176">
        <v>0</v>
      </c>
      <c r="D14516" s="282">
        <v>87</v>
      </c>
      <c r="E14516" s="265"/>
    </row>
    <row r="14517" spans="1:5">
      <c r="A14517" s="283">
        <v>36688</v>
      </c>
      <c r="B14517" s="176">
        <v>0</v>
      </c>
      <c r="C14517" s="176">
        <v>0</v>
      </c>
      <c r="D14517" s="282">
        <v>87</v>
      </c>
      <c r="E14517" s="265"/>
    </row>
    <row r="14518" spans="1:5">
      <c r="A14518" s="283">
        <v>36689</v>
      </c>
      <c r="B14518" s="176">
        <v>2183.6999999999998</v>
      </c>
      <c r="C14518" s="176">
        <v>39.1</v>
      </c>
      <c r="D14518" s="282">
        <v>87</v>
      </c>
      <c r="E14518" s="265"/>
    </row>
    <row r="14519" spans="1:5">
      <c r="A14519" s="283">
        <v>36691</v>
      </c>
      <c r="B14519" s="176">
        <v>0</v>
      </c>
      <c r="C14519" s="176">
        <v>0</v>
      </c>
      <c r="D14519" s="282">
        <v>87</v>
      </c>
      <c r="E14519" s="265"/>
    </row>
    <row r="14520" spans="1:5">
      <c r="A14520" s="283">
        <v>36693</v>
      </c>
      <c r="B14520" s="176">
        <v>1421.8</v>
      </c>
      <c r="C14520" s="176">
        <v>44.2</v>
      </c>
      <c r="D14520" s="282">
        <v>121</v>
      </c>
      <c r="E14520" s="265"/>
    </row>
    <row r="14521" spans="1:5">
      <c r="A14521" s="283">
        <v>36695</v>
      </c>
      <c r="B14521" s="176">
        <v>889.5</v>
      </c>
      <c r="C14521" s="176">
        <v>37</v>
      </c>
      <c r="D14521" s="282">
        <v>119</v>
      </c>
      <c r="E14521" s="265"/>
    </row>
    <row r="14522" spans="1:5">
      <c r="A14522" s="283">
        <v>36701</v>
      </c>
      <c r="B14522" s="176">
        <v>74.5</v>
      </c>
      <c r="C14522" s="176">
        <v>38.200000000000003</v>
      </c>
      <c r="D14522" s="282">
        <v>125</v>
      </c>
      <c r="E14522" s="265"/>
    </row>
    <row r="14523" spans="1:5">
      <c r="A14523" s="283">
        <v>36702</v>
      </c>
      <c r="B14523" s="176">
        <v>1396.6</v>
      </c>
      <c r="C14523" s="176">
        <v>33.299999999999997</v>
      </c>
      <c r="D14523" s="282">
        <v>87</v>
      </c>
      <c r="E14523" s="265"/>
    </row>
    <row r="14524" spans="1:5">
      <c r="A14524" s="283">
        <v>36703</v>
      </c>
      <c r="B14524" s="176">
        <v>114.2</v>
      </c>
      <c r="C14524" s="176">
        <v>34.700000000000003</v>
      </c>
      <c r="D14524" s="282">
        <v>115</v>
      </c>
      <c r="E14524" s="265"/>
    </row>
    <row r="14525" spans="1:5">
      <c r="A14525" s="283">
        <v>36720</v>
      </c>
      <c r="B14525" s="176">
        <v>8.4</v>
      </c>
      <c r="C14525" s="176">
        <v>35.6</v>
      </c>
      <c r="D14525" s="282">
        <v>87</v>
      </c>
      <c r="E14525" s="265"/>
    </row>
    <row r="14526" spans="1:5">
      <c r="A14526" s="283">
        <v>36722</v>
      </c>
      <c r="B14526" s="176">
        <v>17.2</v>
      </c>
      <c r="C14526" s="176">
        <v>35.799999999999997</v>
      </c>
      <c r="D14526" s="282">
        <v>87</v>
      </c>
      <c r="E14526" s="265"/>
    </row>
    <row r="14527" spans="1:5">
      <c r="A14527" s="283">
        <v>36723</v>
      </c>
      <c r="B14527" s="176">
        <v>25.1</v>
      </c>
      <c r="C14527" s="176">
        <v>42.1</v>
      </c>
      <c r="D14527" s="282">
        <v>87</v>
      </c>
      <c r="E14527" s="265"/>
    </row>
    <row r="14528" spans="1:5">
      <c r="A14528" s="283">
        <v>36726</v>
      </c>
      <c r="B14528" s="176">
        <v>20.100000000000001</v>
      </c>
      <c r="C14528" s="176">
        <v>39.6</v>
      </c>
      <c r="D14528" s="282">
        <v>113</v>
      </c>
      <c r="E14528" s="265"/>
    </row>
    <row r="14529" spans="1:5">
      <c r="A14529" s="283">
        <v>36727</v>
      </c>
      <c r="B14529" s="176">
        <v>5.4</v>
      </c>
      <c r="C14529" s="176">
        <v>41.2</v>
      </c>
      <c r="D14529" s="282">
        <v>87</v>
      </c>
      <c r="E14529" s="265"/>
    </row>
    <row r="14530" spans="1:5">
      <c r="A14530" s="283">
        <v>36728</v>
      </c>
      <c r="B14530" s="176">
        <v>8.5</v>
      </c>
      <c r="C14530" s="176">
        <v>35.5</v>
      </c>
      <c r="D14530" s="282">
        <v>87</v>
      </c>
      <c r="E14530" s="265"/>
    </row>
    <row r="14531" spans="1:5">
      <c r="A14531" s="283">
        <v>36732</v>
      </c>
      <c r="B14531" s="176">
        <v>62.9</v>
      </c>
      <c r="C14531" s="176">
        <v>38.299999999999997</v>
      </c>
      <c r="D14531" s="282">
        <v>87</v>
      </c>
      <c r="E14531" s="265"/>
    </row>
    <row r="14532" spans="1:5">
      <c r="A14532" s="283">
        <v>36736</v>
      </c>
      <c r="B14532" s="176">
        <v>22.5</v>
      </c>
      <c r="C14532" s="176">
        <v>37.1</v>
      </c>
      <c r="D14532" s="282">
        <v>87</v>
      </c>
      <c r="E14532" s="265"/>
    </row>
    <row r="14533" spans="1:5">
      <c r="A14533" s="283">
        <v>36738</v>
      </c>
      <c r="B14533" s="176">
        <v>9.5</v>
      </c>
      <c r="C14533" s="176">
        <v>40.200000000000003</v>
      </c>
      <c r="D14533" s="282">
        <v>111</v>
      </c>
      <c r="E14533" s="265"/>
    </row>
    <row r="14534" spans="1:5">
      <c r="A14534" s="283">
        <v>36740</v>
      </c>
      <c r="B14534" s="176">
        <v>12.8</v>
      </c>
      <c r="C14534" s="176">
        <v>41.5</v>
      </c>
      <c r="D14534" s="282">
        <v>87</v>
      </c>
      <c r="E14534" s="265"/>
    </row>
    <row r="14535" spans="1:5">
      <c r="A14535" s="283">
        <v>36741</v>
      </c>
      <c r="B14535" s="176">
        <v>4</v>
      </c>
      <c r="C14535" s="176">
        <v>47</v>
      </c>
      <c r="D14535" s="282">
        <v>87</v>
      </c>
      <c r="E14535" s="265"/>
    </row>
    <row r="14536" spans="1:5">
      <c r="A14536" s="283">
        <v>36742</v>
      </c>
      <c r="B14536" s="176">
        <v>17.899999999999999</v>
      </c>
      <c r="C14536" s="176">
        <v>41.2</v>
      </c>
      <c r="D14536" s="282">
        <v>87</v>
      </c>
      <c r="E14536" s="265"/>
    </row>
    <row r="14537" spans="1:5">
      <c r="A14537" s="283">
        <v>36744</v>
      </c>
      <c r="B14537" s="176">
        <v>31.3</v>
      </c>
      <c r="C14537" s="176">
        <v>39.299999999999997</v>
      </c>
      <c r="D14537" s="282">
        <v>112</v>
      </c>
      <c r="E14537" s="265"/>
    </row>
    <row r="14538" spans="1:5">
      <c r="A14538" s="283">
        <v>36745</v>
      </c>
      <c r="B14538" s="176">
        <v>0</v>
      </c>
      <c r="C14538" s="176">
        <v>0</v>
      </c>
      <c r="D14538" s="282">
        <v>87</v>
      </c>
      <c r="E14538" s="265"/>
    </row>
    <row r="14539" spans="1:5">
      <c r="A14539" s="283">
        <v>36748</v>
      </c>
      <c r="B14539" s="176">
        <v>22.3</v>
      </c>
      <c r="C14539" s="176">
        <v>44.7</v>
      </c>
      <c r="D14539" s="282">
        <v>114</v>
      </c>
      <c r="E14539" s="265"/>
    </row>
    <row r="14540" spans="1:5">
      <c r="A14540" s="283">
        <v>36749</v>
      </c>
      <c r="B14540" s="176">
        <v>15.6</v>
      </c>
      <c r="C14540" s="176">
        <v>40.799999999999997</v>
      </c>
      <c r="D14540" s="282">
        <v>87</v>
      </c>
      <c r="E14540" s="265"/>
    </row>
    <row r="14541" spans="1:5">
      <c r="A14541" s="283">
        <v>36750</v>
      </c>
      <c r="B14541" s="176">
        <v>20</v>
      </c>
      <c r="C14541" s="176">
        <v>38.700000000000003</v>
      </c>
      <c r="D14541" s="282">
        <v>87</v>
      </c>
      <c r="E14541" s="265"/>
    </row>
    <row r="14542" spans="1:5">
      <c r="A14542" s="283">
        <v>36751</v>
      </c>
      <c r="B14542" s="176">
        <v>12.2</v>
      </c>
      <c r="C14542" s="176">
        <v>36.799999999999997</v>
      </c>
      <c r="D14542" s="282">
        <v>87</v>
      </c>
      <c r="E14542" s="265"/>
    </row>
    <row r="14543" spans="1:5">
      <c r="A14543" s="283">
        <v>36752</v>
      </c>
      <c r="B14543" s="176">
        <v>10.199999999999999</v>
      </c>
      <c r="C14543" s="176">
        <v>46.5</v>
      </c>
      <c r="D14543" s="282">
        <v>115</v>
      </c>
      <c r="E14543" s="265"/>
    </row>
    <row r="14544" spans="1:5">
      <c r="A14544" s="283">
        <v>36753</v>
      </c>
      <c r="B14544" s="176">
        <v>1.6</v>
      </c>
      <c r="C14544" s="176">
        <v>49</v>
      </c>
      <c r="D14544" s="282">
        <v>87</v>
      </c>
      <c r="E14544" s="265"/>
    </row>
    <row r="14545" spans="1:5">
      <c r="A14545" s="283">
        <v>36754</v>
      </c>
      <c r="B14545" s="176">
        <v>8.5</v>
      </c>
      <c r="C14545" s="176">
        <v>42.7</v>
      </c>
      <c r="D14545" s="282">
        <v>87</v>
      </c>
      <c r="E14545" s="265"/>
    </row>
    <row r="14546" spans="1:5">
      <c r="A14546" s="283">
        <v>36756</v>
      </c>
      <c r="B14546" s="176">
        <v>15.8</v>
      </c>
      <c r="C14546" s="176">
        <v>37.5</v>
      </c>
      <c r="D14546" s="282">
        <v>157</v>
      </c>
      <c r="E14546" s="265"/>
    </row>
    <row r="14547" spans="1:5">
      <c r="A14547" s="283">
        <v>36758</v>
      </c>
      <c r="B14547" s="176">
        <v>23.4</v>
      </c>
      <c r="C14547" s="176">
        <v>38.5</v>
      </c>
      <c r="D14547" s="282">
        <v>87</v>
      </c>
      <c r="E14547" s="265"/>
    </row>
    <row r="14548" spans="1:5">
      <c r="A14548" s="283">
        <v>36759</v>
      </c>
      <c r="B14548" s="176">
        <v>9.1</v>
      </c>
      <c r="C14548" s="176">
        <v>43.5</v>
      </c>
      <c r="D14548" s="282">
        <v>87</v>
      </c>
      <c r="E14548" s="265"/>
    </row>
    <row r="14549" spans="1:5">
      <c r="A14549" s="283">
        <v>36761</v>
      </c>
      <c r="B14549" s="176">
        <v>4.5999999999999996</v>
      </c>
      <c r="C14549" s="176">
        <v>40.700000000000003</v>
      </c>
      <c r="D14549" s="282">
        <v>87</v>
      </c>
      <c r="E14549" s="265"/>
    </row>
    <row r="14550" spans="1:5">
      <c r="A14550" s="283">
        <v>36763</v>
      </c>
      <c r="B14550" s="176">
        <v>18.7</v>
      </c>
      <c r="C14550" s="176">
        <v>43.3</v>
      </c>
      <c r="D14550" s="282">
        <v>87</v>
      </c>
      <c r="E14550" s="265"/>
    </row>
    <row r="14551" spans="1:5">
      <c r="A14551" s="283">
        <v>36764</v>
      </c>
      <c r="B14551" s="176">
        <v>9.1999999999999993</v>
      </c>
      <c r="C14551" s="176">
        <v>40.9</v>
      </c>
      <c r="D14551" s="282">
        <v>87</v>
      </c>
      <c r="E14551" s="265"/>
    </row>
    <row r="14552" spans="1:5">
      <c r="A14552" s="283">
        <v>36765</v>
      </c>
      <c r="B14552" s="176">
        <v>9.8000000000000007</v>
      </c>
      <c r="C14552" s="176">
        <v>43.2</v>
      </c>
      <c r="D14552" s="282">
        <v>87</v>
      </c>
      <c r="E14552" s="265"/>
    </row>
    <row r="14553" spans="1:5">
      <c r="A14553" s="283">
        <v>36766</v>
      </c>
      <c r="B14553" s="176">
        <v>5</v>
      </c>
      <c r="C14553" s="176">
        <v>48.3</v>
      </c>
      <c r="D14553" s="282">
        <v>87</v>
      </c>
      <c r="E14553" s="265"/>
    </row>
    <row r="14554" spans="1:5">
      <c r="A14554" s="283">
        <v>36767</v>
      </c>
      <c r="B14554" s="176">
        <v>16.3</v>
      </c>
      <c r="C14554" s="176">
        <v>41.9</v>
      </c>
      <c r="D14554" s="282">
        <v>87</v>
      </c>
      <c r="E14554" s="265"/>
    </row>
    <row r="14555" spans="1:5">
      <c r="A14555" s="283">
        <v>36768</v>
      </c>
      <c r="B14555" s="176">
        <v>5.0999999999999996</v>
      </c>
      <c r="C14555" s="176">
        <v>45.6</v>
      </c>
      <c r="D14555" s="282">
        <v>87</v>
      </c>
      <c r="E14555" s="265"/>
    </row>
    <row r="14556" spans="1:5">
      <c r="A14556" s="283">
        <v>36769</v>
      </c>
      <c r="B14556" s="176">
        <v>22.9</v>
      </c>
      <c r="C14556" s="176">
        <v>36.9</v>
      </c>
      <c r="D14556" s="282">
        <v>96</v>
      </c>
      <c r="E14556" s="265"/>
    </row>
    <row r="14557" spans="1:5">
      <c r="A14557" s="283">
        <v>36773</v>
      </c>
      <c r="B14557" s="176">
        <v>4</v>
      </c>
      <c r="C14557" s="176">
        <v>44.4</v>
      </c>
      <c r="D14557" s="282">
        <v>87</v>
      </c>
      <c r="E14557" s="265"/>
    </row>
    <row r="14558" spans="1:5">
      <c r="A14558" s="283">
        <v>36775</v>
      </c>
      <c r="B14558" s="176">
        <v>7.6</v>
      </c>
      <c r="C14558" s="176">
        <v>44.4</v>
      </c>
      <c r="D14558" s="282">
        <v>87</v>
      </c>
      <c r="E14558" s="265"/>
    </row>
    <row r="14559" spans="1:5">
      <c r="A14559" s="283">
        <v>36776</v>
      </c>
      <c r="B14559" s="176">
        <v>20.100000000000001</v>
      </c>
      <c r="C14559" s="176">
        <v>37.1</v>
      </c>
      <c r="D14559" s="282">
        <v>87</v>
      </c>
      <c r="E14559" s="265"/>
    </row>
    <row r="14560" spans="1:5">
      <c r="A14560" s="283">
        <v>36782</v>
      </c>
      <c r="B14560" s="176">
        <v>10.4</v>
      </c>
      <c r="C14560" s="176">
        <v>42.8</v>
      </c>
      <c r="D14560" s="282">
        <v>95</v>
      </c>
      <c r="E14560" s="265"/>
    </row>
    <row r="14561" spans="1:5">
      <c r="A14561" s="283">
        <v>36783</v>
      </c>
      <c r="B14561" s="176">
        <v>10.1</v>
      </c>
      <c r="C14561" s="176">
        <v>41.6</v>
      </c>
      <c r="D14561" s="282">
        <v>87</v>
      </c>
      <c r="E14561" s="265"/>
    </row>
    <row r="14562" spans="1:5">
      <c r="A14562" s="283">
        <v>36784</v>
      </c>
      <c r="B14562" s="176">
        <v>23.2</v>
      </c>
      <c r="C14562" s="176">
        <v>39.799999999999997</v>
      </c>
      <c r="D14562" s="282">
        <v>87</v>
      </c>
      <c r="E14562" s="265"/>
    </row>
    <row r="14563" spans="1:5">
      <c r="A14563" s="283">
        <v>36785</v>
      </c>
      <c r="B14563" s="176">
        <v>19.8</v>
      </c>
      <c r="C14563" s="176">
        <v>38.1</v>
      </c>
      <c r="D14563" s="282">
        <v>87</v>
      </c>
      <c r="E14563" s="265"/>
    </row>
    <row r="14564" spans="1:5">
      <c r="A14564" s="283">
        <v>36786</v>
      </c>
      <c r="B14564" s="176">
        <v>38.700000000000003</v>
      </c>
      <c r="C14564" s="176">
        <v>32.9</v>
      </c>
      <c r="D14564" s="282">
        <v>87</v>
      </c>
      <c r="E14564" s="265"/>
    </row>
    <row r="14565" spans="1:5">
      <c r="A14565" s="283">
        <v>36790</v>
      </c>
      <c r="B14565" s="176">
        <v>16.399999999999999</v>
      </c>
      <c r="C14565" s="176">
        <v>39.9</v>
      </c>
      <c r="D14565" s="282">
        <v>87</v>
      </c>
      <c r="E14565" s="265"/>
    </row>
    <row r="14566" spans="1:5">
      <c r="A14566" s="283">
        <v>36792</v>
      </c>
      <c r="B14566" s="176">
        <v>27</v>
      </c>
      <c r="C14566" s="176">
        <v>39.9</v>
      </c>
      <c r="D14566" s="282">
        <v>87</v>
      </c>
      <c r="E14566" s="265"/>
    </row>
    <row r="14567" spans="1:5">
      <c r="A14567" s="283">
        <v>36793</v>
      </c>
      <c r="B14567" s="176">
        <v>14.5</v>
      </c>
      <c r="C14567" s="176">
        <v>39.200000000000003</v>
      </c>
      <c r="D14567" s="282">
        <v>87</v>
      </c>
      <c r="E14567" s="265"/>
    </row>
    <row r="14568" spans="1:5">
      <c r="A14568" s="283">
        <v>36801</v>
      </c>
      <c r="B14568" s="176">
        <v>369.2</v>
      </c>
      <c r="C14568" s="176">
        <v>35.700000000000003</v>
      </c>
      <c r="D14568" s="282">
        <v>110</v>
      </c>
      <c r="E14568" s="265"/>
    </row>
    <row r="14569" spans="1:5">
      <c r="A14569" s="283">
        <v>36802</v>
      </c>
      <c r="B14569" s="176">
        <v>0</v>
      </c>
      <c r="C14569" s="176">
        <v>0</v>
      </c>
      <c r="D14569" s="282">
        <v>87</v>
      </c>
      <c r="E14569" s="265"/>
    </row>
    <row r="14570" spans="1:5">
      <c r="A14570" s="283">
        <v>36803</v>
      </c>
      <c r="B14570" s="176">
        <v>158.9</v>
      </c>
      <c r="C14570" s="176">
        <v>33.799999999999997</v>
      </c>
      <c r="D14570" s="282">
        <v>87</v>
      </c>
      <c r="E14570" s="265"/>
    </row>
    <row r="14571" spans="1:5">
      <c r="A14571" s="283">
        <v>36804</v>
      </c>
      <c r="B14571" s="176">
        <v>93.4</v>
      </c>
      <c r="C14571" s="176">
        <v>36.799999999999997</v>
      </c>
      <c r="D14571" s="282">
        <v>121</v>
      </c>
      <c r="E14571" s="265"/>
    </row>
    <row r="14572" spans="1:5">
      <c r="A14572" s="283">
        <v>36830</v>
      </c>
      <c r="B14572" s="176">
        <v>256.2</v>
      </c>
      <c r="C14572" s="176">
        <v>28.9</v>
      </c>
      <c r="D14572" s="282">
        <v>118</v>
      </c>
      <c r="E14572" s="265"/>
    </row>
    <row r="14573" spans="1:5">
      <c r="A14573" s="283">
        <v>36831</v>
      </c>
      <c r="B14573" s="176">
        <v>0</v>
      </c>
      <c r="C14573" s="176">
        <v>0</v>
      </c>
      <c r="D14573" s="282">
        <v>87</v>
      </c>
      <c r="E14573" s="265"/>
    </row>
    <row r="14574" spans="1:5">
      <c r="A14574" s="283">
        <v>36832</v>
      </c>
      <c r="B14574" s="176">
        <v>373.8</v>
      </c>
      <c r="C14574" s="176">
        <v>22.8</v>
      </c>
      <c r="D14574" s="282">
        <v>87</v>
      </c>
      <c r="E14574" s="265"/>
    </row>
    <row r="14575" spans="1:5">
      <c r="A14575" s="283">
        <v>36849</v>
      </c>
      <c r="B14575" s="176">
        <v>0</v>
      </c>
      <c r="C14575" s="176">
        <v>0</v>
      </c>
      <c r="D14575" s="282">
        <v>87</v>
      </c>
      <c r="E14575" s="265"/>
    </row>
    <row r="14576" spans="1:5">
      <c r="A14576" s="283">
        <v>36850</v>
      </c>
      <c r="B14576" s="176">
        <v>22.5</v>
      </c>
      <c r="C14576" s="176">
        <v>44.8</v>
      </c>
      <c r="D14576" s="282">
        <v>114</v>
      </c>
      <c r="E14576" s="265"/>
    </row>
    <row r="14577" spans="1:5">
      <c r="A14577" s="283">
        <v>36851</v>
      </c>
      <c r="B14577" s="176">
        <v>0</v>
      </c>
      <c r="C14577" s="176">
        <v>0</v>
      </c>
      <c r="D14577" s="282">
        <v>87</v>
      </c>
      <c r="E14577" s="265"/>
    </row>
    <row r="14578" spans="1:5">
      <c r="A14578" s="283">
        <v>36852</v>
      </c>
      <c r="B14578" s="176">
        <v>60.8</v>
      </c>
      <c r="C14578" s="176">
        <v>36</v>
      </c>
      <c r="D14578" s="282">
        <v>87</v>
      </c>
      <c r="E14578" s="265"/>
    </row>
    <row r="14579" spans="1:5">
      <c r="A14579" s="283">
        <v>36853</v>
      </c>
      <c r="B14579" s="176">
        <v>45.8</v>
      </c>
      <c r="C14579" s="176">
        <v>47.4</v>
      </c>
      <c r="D14579" s="282">
        <v>87</v>
      </c>
      <c r="E14579" s="265"/>
    </row>
    <row r="14580" spans="1:5">
      <c r="A14580" s="283">
        <v>36854</v>
      </c>
      <c r="B14580" s="176">
        <v>246.3</v>
      </c>
      <c r="C14580" s="176">
        <v>38.9</v>
      </c>
      <c r="D14580" s="282">
        <v>87</v>
      </c>
      <c r="E14580" s="265"/>
    </row>
    <row r="14581" spans="1:5">
      <c r="A14581" s="283">
        <v>36855</v>
      </c>
      <c r="B14581" s="176">
        <v>21.7</v>
      </c>
      <c r="C14581" s="176">
        <v>45.9</v>
      </c>
      <c r="D14581" s="282">
        <v>87</v>
      </c>
      <c r="E14581" s="265"/>
    </row>
    <row r="14582" spans="1:5">
      <c r="A14582" s="283">
        <v>36856</v>
      </c>
      <c r="B14582" s="176">
        <v>51.4</v>
      </c>
      <c r="C14582" s="176">
        <v>32.9</v>
      </c>
      <c r="D14582" s="282">
        <v>125</v>
      </c>
      <c r="E14582" s="265"/>
    </row>
    <row r="14583" spans="1:5">
      <c r="A14583" s="283">
        <v>36858</v>
      </c>
      <c r="B14583" s="176">
        <v>9.9</v>
      </c>
      <c r="C14583" s="176">
        <v>47.5</v>
      </c>
      <c r="D14583" s="282">
        <v>87</v>
      </c>
      <c r="E14583" s="265"/>
    </row>
    <row r="14584" spans="1:5">
      <c r="A14584" s="283">
        <v>36859</v>
      </c>
      <c r="B14584" s="176">
        <v>0</v>
      </c>
      <c r="C14584" s="176">
        <v>0</v>
      </c>
      <c r="D14584" s="282">
        <v>87</v>
      </c>
      <c r="E14584" s="265"/>
    </row>
    <row r="14585" spans="1:5">
      <c r="A14585" s="283">
        <v>36860</v>
      </c>
      <c r="B14585" s="176">
        <v>11.8</v>
      </c>
      <c r="C14585" s="176">
        <v>46.8</v>
      </c>
      <c r="D14585" s="282">
        <v>87</v>
      </c>
      <c r="E14585" s="265"/>
    </row>
    <row r="14586" spans="1:5">
      <c r="A14586" s="283">
        <v>36861</v>
      </c>
      <c r="B14586" s="176">
        <v>67</v>
      </c>
      <c r="C14586" s="176">
        <v>47.7</v>
      </c>
      <c r="D14586" s="282">
        <v>87</v>
      </c>
      <c r="E14586" s="265"/>
    </row>
    <row r="14587" spans="1:5">
      <c r="A14587" s="283">
        <v>36862</v>
      </c>
      <c r="B14587" s="176">
        <v>27.5</v>
      </c>
      <c r="C14587" s="176">
        <v>43.4</v>
      </c>
      <c r="D14587" s="282">
        <v>113</v>
      </c>
      <c r="E14587" s="265"/>
    </row>
    <row r="14588" spans="1:5">
      <c r="A14588" s="283">
        <v>36863</v>
      </c>
      <c r="B14588" s="176">
        <v>129.19999999999999</v>
      </c>
      <c r="C14588" s="176">
        <v>41.9</v>
      </c>
      <c r="D14588" s="282">
        <v>113</v>
      </c>
      <c r="E14588" s="265"/>
    </row>
    <row r="14589" spans="1:5">
      <c r="A14589" s="283">
        <v>36865</v>
      </c>
      <c r="B14589" s="176">
        <v>0</v>
      </c>
      <c r="C14589" s="176">
        <v>0</v>
      </c>
      <c r="D14589" s="282">
        <v>87</v>
      </c>
      <c r="E14589" s="265"/>
    </row>
    <row r="14590" spans="1:5">
      <c r="A14590" s="283">
        <v>36866</v>
      </c>
      <c r="B14590" s="176">
        <v>32.5</v>
      </c>
      <c r="C14590" s="176">
        <v>40.5</v>
      </c>
      <c r="D14590" s="282">
        <v>87</v>
      </c>
      <c r="E14590" s="265"/>
    </row>
    <row r="14591" spans="1:5">
      <c r="A14591" s="283">
        <v>36867</v>
      </c>
      <c r="B14591" s="176">
        <v>1563.6</v>
      </c>
      <c r="C14591" s="176">
        <v>34.200000000000003</v>
      </c>
      <c r="D14591" s="282">
        <v>111</v>
      </c>
      <c r="E14591" s="265"/>
    </row>
    <row r="14592" spans="1:5">
      <c r="A14592" s="283">
        <v>36868</v>
      </c>
      <c r="B14592" s="176">
        <v>0</v>
      </c>
      <c r="C14592" s="176">
        <v>0</v>
      </c>
      <c r="D14592" s="282">
        <v>87</v>
      </c>
      <c r="E14592" s="265"/>
    </row>
    <row r="14593" spans="1:5">
      <c r="A14593" s="283">
        <v>36869</v>
      </c>
      <c r="B14593" s="176">
        <v>234.5</v>
      </c>
      <c r="C14593" s="176">
        <v>35</v>
      </c>
      <c r="D14593" s="282">
        <v>107</v>
      </c>
      <c r="E14593" s="265"/>
    </row>
    <row r="14594" spans="1:5">
      <c r="A14594" s="283">
        <v>36870</v>
      </c>
      <c r="B14594" s="176">
        <v>586.20000000000005</v>
      </c>
      <c r="C14594" s="176">
        <v>33.299999999999997</v>
      </c>
      <c r="D14594" s="282">
        <v>94</v>
      </c>
      <c r="E14594" s="265"/>
    </row>
    <row r="14595" spans="1:5">
      <c r="A14595" s="283">
        <v>36871</v>
      </c>
      <c r="B14595" s="176">
        <v>14</v>
      </c>
      <c r="C14595" s="176">
        <v>44.4</v>
      </c>
      <c r="D14595" s="282">
        <v>87</v>
      </c>
      <c r="E14595" s="265"/>
    </row>
    <row r="14596" spans="1:5">
      <c r="A14596" s="283">
        <v>36874</v>
      </c>
      <c r="B14596" s="176">
        <v>78.400000000000006</v>
      </c>
      <c r="C14596" s="176">
        <v>38.9</v>
      </c>
      <c r="D14596" s="282">
        <v>87</v>
      </c>
      <c r="E14596" s="265"/>
    </row>
    <row r="14597" spans="1:5">
      <c r="A14597" s="283">
        <v>36875</v>
      </c>
      <c r="B14597" s="176">
        <v>28.4</v>
      </c>
      <c r="C14597" s="176">
        <v>40.799999999999997</v>
      </c>
      <c r="D14597" s="282">
        <v>87</v>
      </c>
      <c r="E14597" s="265"/>
    </row>
    <row r="14598" spans="1:5">
      <c r="A14598" s="283">
        <v>36877</v>
      </c>
      <c r="B14598" s="176">
        <v>230.2</v>
      </c>
      <c r="C14598" s="176">
        <v>37.799999999999997</v>
      </c>
      <c r="D14598" s="282">
        <v>87</v>
      </c>
      <c r="E14598" s="265"/>
    </row>
    <row r="14599" spans="1:5">
      <c r="A14599" s="283">
        <v>36879</v>
      </c>
      <c r="B14599" s="176">
        <v>17.7</v>
      </c>
      <c r="C14599" s="176">
        <v>42.8</v>
      </c>
      <c r="D14599" s="282">
        <v>87</v>
      </c>
      <c r="E14599" s="265"/>
    </row>
    <row r="14600" spans="1:5">
      <c r="A14600" s="283">
        <v>36901</v>
      </c>
      <c r="B14600" s="176">
        <v>8</v>
      </c>
      <c r="C14600" s="176">
        <v>45.6</v>
      </c>
      <c r="D14600" s="282">
        <v>87</v>
      </c>
      <c r="E14600" s="265"/>
    </row>
    <row r="14601" spans="1:5">
      <c r="A14601" s="283">
        <v>36904</v>
      </c>
      <c r="B14601" s="176">
        <v>18.3</v>
      </c>
      <c r="C14601" s="176">
        <v>45.1</v>
      </c>
      <c r="D14601" s="282">
        <v>114</v>
      </c>
      <c r="E14601" s="265"/>
    </row>
    <row r="14602" spans="1:5">
      <c r="A14602" s="283">
        <v>36907</v>
      </c>
      <c r="B14602" s="176">
        <v>12.8</v>
      </c>
      <c r="C14602" s="176">
        <v>42.6</v>
      </c>
      <c r="D14602" s="282">
        <v>87</v>
      </c>
      <c r="E14602" s="265"/>
    </row>
    <row r="14603" spans="1:5">
      <c r="A14603" s="283">
        <v>36908</v>
      </c>
      <c r="B14603" s="176">
        <v>17.2</v>
      </c>
      <c r="C14603" s="176">
        <v>42.3</v>
      </c>
      <c r="D14603" s="282">
        <v>87</v>
      </c>
      <c r="E14603" s="265"/>
    </row>
    <row r="14604" spans="1:5">
      <c r="A14604" s="283">
        <v>36910</v>
      </c>
      <c r="B14604" s="176">
        <v>18.3</v>
      </c>
      <c r="C14604" s="176">
        <v>40.5</v>
      </c>
      <c r="D14604" s="282">
        <v>87</v>
      </c>
      <c r="E14604" s="265"/>
    </row>
    <row r="14605" spans="1:5">
      <c r="A14605" s="283">
        <v>36912</v>
      </c>
      <c r="B14605" s="176">
        <v>13.9</v>
      </c>
      <c r="C14605" s="176">
        <v>43.7</v>
      </c>
      <c r="D14605" s="282">
        <v>87</v>
      </c>
      <c r="E14605" s="265"/>
    </row>
    <row r="14606" spans="1:5">
      <c r="A14606" s="283">
        <v>36913</v>
      </c>
      <c r="B14606" s="176">
        <v>13.8</v>
      </c>
      <c r="C14606" s="176">
        <v>38.799999999999997</v>
      </c>
      <c r="D14606" s="282">
        <v>87</v>
      </c>
      <c r="E14606" s="265"/>
    </row>
    <row r="14607" spans="1:5">
      <c r="A14607" s="283">
        <v>36915</v>
      </c>
      <c r="B14607" s="176">
        <v>13.8</v>
      </c>
      <c r="C14607" s="176">
        <v>40.299999999999997</v>
      </c>
      <c r="D14607" s="282">
        <v>87</v>
      </c>
      <c r="E14607" s="265"/>
    </row>
    <row r="14608" spans="1:5">
      <c r="A14608" s="283">
        <v>36916</v>
      </c>
      <c r="B14608" s="176">
        <v>13.8</v>
      </c>
      <c r="C14608" s="176">
        <v>45.6</v>
      </c>
      <c r="D14608" s="282">
        <v>87</v>
      </c>
      <c r="E14608" s="265"/>
    </row>
    <row r="14609" spans="1:5">
      <c r="A14609" s="283">
        <v>36919</v>
      </c>
      <c r="B14609" s="176">
        <v>14.3</v>
      </c>
      <c r="C14609" s="176">
        <v>40.700000000000003</v>
      </c>
      <c r="D14609" s="282">
        <v>87</v>
      </c>
      <c r="E14609" s="265"/>
    </row>
    <row r="14610" spans="1:5">
      <c r="A14610" s="283">
        <v>36921</v>
      </c>
      <c r="B14610" s="176">
        <v>10.7</v>
      </c>
      <c r="C14610" s="176">
        <v>41.8</v>
      </c>
      <c r="D14610" s="282">
        <v>115</v>
      </c>
      <c r="E14610" s="265"/>
    </row>
    <row r="14611" spans="1:5">
      <c r="A14611" s="283">
        <v>36922</v>
      </c>
      <c r="B14611" s="176">
        <v>12.5</v>
      </c>
      <c r="C14611" s="176">
        <v>45.4</v>
      </c>
      <c r="D14611" s="282">
        <v>87</v>
      </c>
      <c r="E14611" s="265"/>
    </row>
    <row r="14612" spans="1:5">
      <c r="A14612" s="283">
        <v>36925</v>
      </c>
      <c r="B14612" s="176">
        <v>38.6</v>
      </c>
      <c r="C14612" s="176">
        <v>36.9</v>
      </c>
      <c r="D14612" s="282">
        <v>114</v>
      </c>
      <c r="E14612" s="265"/>
    </row>
    <row r="14613" spans="1:5">
      <c r="A14613" s="283">
        <v>37010</v>
      </c>
      <c r="B14613" s="176">
        <v>68.400000000000006</v>
      </c>
      <c r="C14613" s="176">
        <v>36.299999999999997</v>
      </c>
      <c r="D14613" s="282">
        <v>114</v>
      </c>
      <c r="E14613" s="265"/>
    </row>
    <row r="14614" spans="1:5">
      <c r="A14614" s="283">
        <v>37011</v>
      </c>
      <c r="B14614" s="176">
        <v>1029.0999999999999</v>
      </c>
      <c r="C14614" s="176">
        <v>30.5</v>
      </c>
      <c r="D14614" s="282">
        <v>87</v>
      </c>
      <c r="E14614" s="265"/>
    </row>
    <row r="14615" spans="1:5">
      <c r="A14615" s="283">
        <v>37012</v>
      </c>
      <c r="B14615" s="176">
        <v>72.5</v>
      </c>
      <c r="C14615" s="176">
        <v>40.9</v>
      </c>
      <c r="D14615" s="282">
        <v>87</v>
      </c>
      <c r="E14615" s="265"/>
    </row>
    <row r="14616" spans="1:5">
      <c r="A14616" s="283">
        <v>37013</v>
      </c>
      <c r="B14616" s="176">
        <v>1746.3</v>
      </c>
      <c r="C14616" s="176">
        <v>31.3</v>
      </c>
      <c r="D14616" s="282">
        <v>121</v>
      </c>
      <c r="E14616" s="265"/>
    </row>
    <row r="14617" spans="1:5">
      <c r="A14617" s="283">
        <v>37014</v>
      </c>
      <c r="B14617" s="176">
        <v>78.7</v>
      </c>
      <c r="C14617" s="176">
        <v>42.6</v>
      </c>
      <c r="D14617" s="282">
        <v>87</v>
      </c>
      <c r="E14617" s="265"/>
    </row>
    <row r="14618" spans="1:5">
      <c r="A14618" s="283">
        <v>37015</v>
      </c>
      <c r="B14618" s="176">
        <v>114.8</v>
      </c>
      <c r="C14618" s="176">
        <v>38.6</v>
      </c>
      <c r="D14618" s="282">
        <v>96</v>
      </c>
      <c r="E14618" s="265"/>
    </row>
    <row r="14619" spans="1:5">
      <c r="A14619" s="283">
        <v>37016</v>
      </c>
      <c r="B14619" s="176">
        <v>36.4</v>
      </c>
      <c r="C14619" s="176">
        <v>42.6</v>
      </c>
      <c r="D14619" s="282">
        <v>111</v>
      </c>
      <c r="E14619" s="265"/>
    </row>
    <row r="14620" spans="1:5">
      <c r="A14620" s="283">
        <v>37018</v>
      </c>
      <c r="B14620" s="176">
        <v>57.2</v>
      </c>
      <c r="C14620" s="176">
        <v>42.9</v>
      </c>
      <c r="D14620" s="282">
        <v>87</v>
      </c>
      <c r="E14620" s="265"/>
    </row>
    <row r="14621" spans="1:5">
      <c r="A14621" s="283">
        <v>37019</v>
      </c>
      <c r="B14621" s="176">
        <v>32.6</v>
      </c>
      <c r="C14621" s="176">
        <v>41.3</v>
      </c>
      <c r="D14621" s="282">
        <v>87</v>
      </c>
      <c r="E14621" s="265"/>
    </row>
    <row r="14622" spans="1:5">
      <c r="A14622" s="283">
        <v>37020</v>
      </c>
      <c r="B14622" s="176">
        <v>52.7</v>
      </c>
      <c r="C14622" s="176">
        <v>37</v>
      </c>
      <c r="D14622" s="282">
        <v>115</v>
      </c>
      <c r="E14622" s="265"/>
    </row>
    <row r="14623" spans="1:5">
      <c r="A14623" s="283">
        <v>37022</v>
      </c>
      <c r="B14623" s="176">
        <v>69.5</v>
      </c>
      <c r="C14623" s="176">
        <v>39.799999999999997</v>
      </c>
      <c r="D14623" s="282">
        <v>87</v>
      </c>
      <c r="E14623" s="265"/>
    </row>
    <row r="14624" spans="1:5">
      <c r="A14624" s="283">
        <v>37023</v>
      </c>
      <c r="B14624" s="176">
        <v>64.3</v>
      </c>
      <c r="C14624" s="176">
        <v>39.4</v>
      </c>
      <c r="D14624" s="282">
        <v>87</v>
      </c>
      <c r="E14624" s="265"/>
    </row>
    <row r="14625" spans="1:5">
      <c r="A14625" s="283">
        <v>37024</v>
      </c>
      <c r="B14625" s="176">
        <v>1090.4000000000001</v>
      </c>
      <c r="C14625" s="176">
        <v>44.9</v>
      </c>
      <c r="D14625" s="282">
        <v>87</v>
      </c>
      <c r="E14625" s="265"/>
    </row>
    <row r="14626" spans="1:5">
      <c r="A14626" s="283">
        <v>37025</v>
      </c>
      <c r="B14626" s="176">
        <v>97.9</v>
      </c>
      <c r="C14626" s="176">
        <v>38.299999999999997</v>
      </c>
      <c r="D14626" s="282">
        <v>87</v>
      </c>
      <c r="E14626" s="265"/>
    </row>
    <row r="14627" spans="1:5">
      <c r="A14627" s="283">
        <v>37026</v>
      </c>
      <c r="B14627" s="176">
        <v>49.3</v>
      </c>
      <c r="C14627" s="176">
        <v>40.1</v>
      </c>
      <c r="D14627" s="282">
        <v>87</v>
      </c>
      <c r="E14627" s="265"/>
    </row>
    <row r="14628" spans="1:5">
      <c r="A14628" s="283">
        <v>37027</v>
      </c>
      <c r="B14628" s="176">
        <v>896.5</v>
      </c>
      <c r="C14628" s="176">
        <v>41.5</v>
      </c>
      <c r="D14628" s="282">
        <v>146</v>
      </c>
      <c r="E14628" s="265"/>
    </row>
    <row r="14629" spans="1:5">
      <c r="A14629" s="283">
        <v>37028</v>
      </c>
      <c r="B14629" s="176">
        <v>49.1</v>
      </c>
      <c r="C14629" s="176">
        <v>38.799999999999997</v>
      </c>
      <c r="D14629" s="282">
        <v>87</v>
      </c>
      <c r="E14629" s="265"/>
    </row>
    <row r="14630" spans="1:5">
      <c r="A14630" s="283">
        <v>37029</v>
      </c>
      <c r="B14630" s="176">
        <v>131.30000000000001</v>
      </c>
      <c r="C14630" s="176">
        <v>39.799999999999997</v>
      </c>
      <c r="D14630" s="282">
        <v>108</v>
      </c>
      <c r="E14630" s="265"/>
    </row>
    <row r="14631" spans="1:5">
      <c r="A14631" s="283">
        <v>37030</v>
      </c>
      <c r="B14631" s="176">
        <v>96.3</v>
      </c>
      <c r="C14631" s="176">
        <v>40.1</v>
      </c>
      <c r="D14631" s="282">
        <v>87</v>
      </c>
      <c r="E14631" s="265"/>
    </row>
    <row r="14632" spans="1:5">
      <c r="A14632" s="283">
        <v>37031</v>
      </c>
      <c r="B14632" s="176">
        <v>92.5</v>
      </c>
      <c r="C14632" s="176">
        <v>39.700000000000003</v>
      </c>
      <c r="D14632" s="282">
        <v>87</v>
      </c>
      <c r="E14632" s="265"/>
    </row>
    <row r="14633" spans="1:5">
      <c r="A14633" s="283">
        <v>37032</v>
      </c>
      <c r="B14633" s="176">
        <v>54.1</v>
      </c>
      <c r="C14633" s="176">
        <v>37.6</v>
      </c>
      <c r="D14633" s="282">
        <v>87</v>
      </c>
      <c r="E14633" s="265"/>
    </row>
    <row r="14634" spans="1:5">
      <c r="A14634" s="283">
        <v>37033</v>
      </c>
      <c r="B14634" s="176">
        <v>31</v>
      </c>
      <c r="C14634" s="176">
        <v>43.3</v>
      </c>
      <c r="D14634" s="282">
        <v>87</v>
      </c>
      <c r="E14634" s="265"/>
    </row>
    <row r="14635" spans="1:5">
      <c r="A14635" s="283">
        <v>37034</v>
      </c>
      <c r="B14635" s="176">
        <v>90.9</v>
      </c>
      <c r="C14635" s="176">
        <v>37</v>
      </c>
      <c r="D14635" s="282">
        <v>87</v>
      </c>
      <c r="E14635" s="265"/>
    </row>
    <row r="14636" spans="1:5">
      <c r="A14636" s="283">
        <v>37035</v>
      </c>
      <c r="B14636" s="176">
        <v>118.2</v>
      </c>
      <c r="C14636" s="176">
        <v>37.6</v>
      </c>
      <c r="D14636" s="282">
        <v>87</v>
      </c>
      <c r="E14636" s="265"/>
    </row>
    <row r="14637" spans="1:5">
      <c r="A14637" s="283">
        <v>37036</v>
      </c>
      <c r="B14637" s="176">
        <v>60.7</v>
      </c>
      <c r="C14637" s="176">
        <v>39</v>
      </c>
      <c r="D14637" s="282">
        <v>87</v>
      </c>
      <c r="E14637" s="265"/>
    </row>
    <row r="14638" spans="1:5">
      <c r="A14638" s="283">
        <v>37037</v>
      </c>
      <c r="B14638" s="176">
        <v>83.2</v>
      </c>
      <c r="C14638" s="176">
        <v>34.6</v>
      </c>
      <c r="D14638" s="282">
        <v>108</v>
      </c>
      <c r="E14638" s="265"/>
    </row>
    <row r="14639" spans="1:5">
      <c r="A14639" s="283">
        <v>37040</v>
      </c>
      <c r="B14639" s="176">
        <v>451.1</v>
      </c>
      <c r="C14639" s="176">
        <v>30.1</v>
      </c>
      <c r="D14639" s="282">
        <v>169</v>
      </c>
      <c r="E14639" s="265"/>
    </row>
    <row r="14640" spans="1:5">
      <c r="A14640" s="283">
        <v>37041</v>
      </c>
      <c r="B14640" s="176">
        <v>0</v>
      </c>
      <c r="C14640" s="176">
        <v>0</v>
      </c>
      <c r="D14640" s="282">
        <v>87</v>
      </c>
      <c r="E14640" s="265"/>
    </row>
    <row r="14641" spans="1:5">
      <c r="A14641" s="283">
        <v>37042</v>
      </c>
      <c r="B14641" s="176">
        <v>1105.3</v>
      </c>
      <c r="C14641" s="176">
        <v>27.9</v>
      </c>
      <c r="D14641" s="282">
        <v>100</v>
      </c>
      <c r="E14641" s="265"/>
    </row>
    <row r="14642" spans="1:5">
      <c r="A14642" s="283">
        <v>37043</v>
      </c>
      <c r="B14642" s="176">
        <v>339.5</v>
      </c>
      <c r="C14642" s="176">
        <v>37.700000000000003</v>
      </c>
      <c r="D14642" s="282">
        <v>124</v>
      </c>
      <c r="E14642" s="265"/>
    </row>
    <row r="14643" spans="1:5">
      <c r="A14643" s="283">
        <v>37044</v>
      </c>
      <c r="B14643" s="176">
        <v>0</v>
      </c>
      <c r="C14643" s="176">
        <v>0</v>
      </c>
      <c r="D14643" s="282">
        <v>87</v>
      </c>
      <c r="E14643" s="265"/>
    </row>
    <row r="14644" spans="1:5">
      <c r="A14644" s="283">
        <v>37046</v>
      </c>
      <c r="B14644" s="176">
        <v>57.2</v>
      </c>
      <c r="C14644" s="176">
        <v>44.1</v>
      </c>
      <c r="D14644" s="282">
        <v>87</v>
      </c>
      <c r="E14644" s="265"/>
    </row>
    <row r="14645" spans="1:5">
      <c r="A14645" s="283">
        <v>37047</v>
      </c>
      <c r="B14645" s="176">
        <v>42.3</v>
      </c>
      <c r="C14645" s="176">
        <v>41.1</v>
      </c>
      <c r="D14645" s="282">
        <v>87</v>
      </c>
      <c r="E14645" s="265"/>
    </row>
    <row r="14646" spans="1:5">
      <c r="A14646" s="283">
        <v>37048</v>
      </c>
      <c r="B14646" s="176">
        <v>149.4</v>
      </c>
      <c r="C14646" s="176">
        <v>40.6</v>
      </c>
      <c r="D14646" s="282">
        <v>87</v>
      </c>
      <c r="E14646" s="265"/>
    </row>
    <row r="14647" spans="1:5">
      <c r="A14647" s="283">
        <v>37049</v>
      </c>
      <c r="B14647" s="176">
        <v>95.3</v>
      </c>
      <c r="C14647" s="176">
        <v>39.299999999999997</v>
      </c>
      <c r="D14647" s="282">
        <v>87</v>
      </c>
      <c r="E14647" s="265"/>
    </row>
    <row r="14648" spans="1:5">
      <c r="A14648" s="283">
        <v>37050</v>
      </c>
      <c r="B14648" s="176">
        <v>39.4</v>
      </c>
      <c r="C14648" s="176">
        <v>42.9</v>
      </c>
      <c r="D14648" s="282">
        <v>87</v>
      </c>
      <c r="E14648" s="265"/>
    </row>
    <row r="14649" spans="1:5">
      <c r="A14649" s="283">
        <v>37051</v>
      </c>
      <c r="B14649" s="176">
        <v>46.7</v>
      </c>
      <c r="C14649" s="176">
        <v>40.4</v>
      </c>
      <c r="D14649" s="282">
        <v>87</v>
      </c>
      <c r="E14649" s="265"/>
    </row>
    <row r="14650" spans="1:5">
      <c r="A14650" s="283">
        <v>37052</v>
      </c>
      <c r="B14650" s="176">
        <v>69</v>
      </c>
      <c r="C14650" s="176">
        <v>40.6</v>
      </c>
      <c r="D14650" s="282">
        <v>87</v>
      </c>
      <c r="E14650" s="265"/>
    </row>
    <row r="14651" spans="1:5">
      <c r="A14651" s="283">
        <v>37055</v>
      </c>
      <c r="B14651" s="176">
        <v>124.8</v>
      </c>
      <c r="C14651" s="176">
        <v>38</v>
      </c>
      <c r="D14651" s="282">
        <v>114</v>
      </c>
      <c r="E14651" s="265"/>
    </row>
    <row r="14652" spans="1:5">
      <c r="A14652" s="283">
        <v>37056</v>
      </c>
      <c r="B14652" s="176">
        <v>0</v>
      </c>
      <c r="C14652" s="176">
        <v>0</v>
      </c>
      <c r="D14652" s="282">
        <v>87</v>
      </c>
      <c r="E14652" s="265"/>
    </row>
    <row r="14653" spans="1:5">
      <c r="A14653" s="283">
        <v>37057</v>
      </c>
      <c r="B14653" s="176">
        <v>34.6</v>
      </c>
      <c r="C14653" s="176">
        <v>40.299999999999997</v>
      </c>
      <c r="D14653" s="282">
        <v>87</v>
      </c>
      <c r="E14653" s="265"/>
    </row>
    <row r="14654" spans="1:5">
      <c r="A14654" s="283">
        <v>37058</v>
      </c>
      <c r="B14654" s="176">
        <v>42.2</v>
      </c>
      <c r="C14654" s="176">
        <v>44.4</v>
      </c>
      <c r="D14654" s="282">
        <v>87</v>
      </c>
      <c r="E14654" s="265"/>
    </row>
    <row r="14655" spans="1:5">
      <c r="A14655" s="283">
        <v>37059</v>
      </c>
      <c r="B14655" s="176">
        <v>36.1</v>
      </c>
      <c r="C14655" s="176">
        <v>41</v>
      </c>
      <c r="D14655" s="282">
        <v>87</v>
      </c>
      <c r="E14655" s="265"/>
    </row>
    <row r="14656" spans="1:5">
      <c r="A14656" s="283">
        <v>37060</v>
      </c>
      <c r="B14656" s="176">
        <v>58.2</v>
      </c>
      <c r="C14656" s="176">
        <v>40.5</v>
      </c>
      <c r="D14656" s="282">
        <v>87</v>
      </c>
      <c r="E14656" s="265"/>
    </row>
    <row r="14657" spans="1:5">
      <c r="A14657" s="283">
        <v>37061</v>
      </c>
      <c r="B14657" s="176">
        <v>45</v>
      </c>
      <c r="C14657" s="176">
        <v>41</v>
      </c>
      <c r="D14657" s="282">
        <v>106</v>
      </c>
      <c r="E14657" s="265"/>
    </row>
    <row r="14658" spans="1:5">
      <c r="A14658" s="283">
        <v>37062</v>
      </c>
      <c r="B14658" s="176">
        <v>152.5</v>
      </c>
      <c r="C14658" s="176">
        <v>37.4</v>
      </c>
      <c r="D14658" s="282">
        <v>87</v>
      </c>
      <c r="E14658" s="265"/>
    </row>
    <row r="14659" spans="1:5">
      <c r="A14659" s="283">
        <v>37063</v>
      </c>
      <c r="B14659" s="176">
        <v>0</v>
      </c>
      <c r="C14659" s="176">
        <v>0</v>
      </c>
      <c r="D14659" s="282">
        <v>87</v>
      </c>
      <c r="E14659" s="265"/>
    </row>
    <row r="14660" spans="1:5">
      <c r="A14660" s="283">
        <v>37064</v>
      </c>
      <c r="B14660" s="176">
        <v>259.8</v>
      </c>
      <c r="C14660" s="176">
        <v>38.6</v>
      </c>
      <c r="D14660" s="282">
        <v>175</v>
      </c>
      <c r="E14660" s="265"/>
    </row>
    <row r="14661" spans="1:5">
      <c r="A14661" s="283">
        <v>37065</v>
      </c>
      <c r="B14661" s="176">
        <v>2360.3000000000002</v>
      </c>
      <c r="C14661" s="176">
        <v>39.799999999999997</v>
      </c>
      <c r="D14661" s="282">
        <v>87</v>
      </c>
      <c r="E14661" s="265"/>
    </row>
    <row r="14662" spans="1:5">
      <c r="A14662" s="283">
        <v>37066</v>
      </c>
      <c r="B14662" s="176">
        <v>368.4</v>
      </c>
      <c r="C14662" s="176">
        <v>38.799999999999997</v>
      </c>
      <c r="D14662" s="282">
        <v>122</v>
      </c>
      <c r="E14662" s="265"/>
    </row>
    <row r="14663" spans="1:5">
      <c r="A14663" s="283">
        <v>37067</v>
      </c>
      <c r="B14663" s="176">
        <v>586.4</v>
      </c>
      <c r="C14663" s="176">
        <v>37</v>
      </c>
      <c r="D14663" s="282">
        <v>132</v>
      </c>
      <c r="E14663" s="265"/>
    </row>
    <row r="14664" spans="1:5">
      <c r="A14664" s="283">
        <v>37068</v>
      </c>
      <c r="B14664" s="176">
        <v>2316.8000000000002</v>
      </c>
      <c r="C14664" s="176">
        <v>40.799999999999997</v>
      </c>
      <c r="D14664" s="282">
        <v>96</v>
      </c>
      <c r="E14664" s="265"/>
    </row>
    <row r="14665" spans="1:5">
      <c r="A14665" s="283">
        <v>37069</v>
      </c>
      <c r="B14665" s="176">
        <v>503.4</v>
      </c>
      <c r="C14665" s="176">
        <v>40.200000000000003</v>
      </c>
      <c r="D14665" s="282">
        <v>137</v>
      </c>
      <c r="E14665" s="265"/>
    </row>
    <row r="14666" spans="1:5">
      <c r="A14666" s="283">
        <v>37070</v>
      </c>
      <c r="B14666" s="176">
        <v>111.3</v>
      </c>
      <c r="C14666" s="176">
        <v>47.9</v>
      </c>
      <c r="D14666" s="282">
        <v>96</v>
      </c>
      <c r="E14666" s="265"/>
    </row>
    <row r="14667" spans="1:5">
      <c r="A14667" s="283">
        <v>37071</v>
      </c>
      <c r="B14667" s="176">
        <v>59</v>
      </c>
      <c r="C14667" s="176">
        <v>42.8</v>
      </c>
      <c r="D14667" s="282">
        <v>87</v>
      </c>
      <c r="E14667" s="265"/>
    </row>
    <row r="14668" spans="1:5">
      <c r="A14668" s="283">
        <v>37072</v>
      </c>
      <c r="B14668" s="176">
        <v>401.9</v>
      </c>
      <c r="C14668" s="176">
        <v>39.6</v>
      </c>
      <c r="D14668" s="282">
        <v>105</v>
      </c>
      <c r="E14668" s="265"/>
    </row>
    <row r="14669" spans="1:5">
      <c r="A14669" s="283">
        <v>37073</v>
      </c>
      <c r="B14669" s="176">
        <v>266.60000000000002</v>
      </c>
      <c r="C14669" s="176">
        <v>38.299999999999997</v>
      </c>
      <c r="D14669" s="282">
        <v>93</v>
      </c>
      <c r="E14669" s="265"/>
    </row>
    <row r="14670" spans="1:5">
      <c r="A14670" s="283">
        <v>37074</v>
      </c>
      <c r="B14670" s="176">
        <v>76.2</v>
      </c>
      <c r="C14670" s="176">
        <v>38.799999999999997</v>
      </c>
      <c r="D14670" s="282">
        <v>87</v>
      </c>
      <c r="E14670" s="265"/>
    </row>
    <row r="14671" spans="1:5">
      <c r="A14671" s="283">
        <v>37075</v>
      </c>
      <c r="B14671" s="176">
        <v>957.8</v>
      </c>
      <c r="C14671" s="176">
        <v>38.799999999999997</v>
      </c>
      <c r="D14671" s="282">
        <v>126</v>
      </c>
      <c r="E14671" s="265"/>
    </row>
    <row r="14672" spans="1:5">
      <c r="A14672" s="283">
        <v>37076</v>
      </c>
      <c r="B14672" s="176">
        <v>1394.1</v>
      </c>
      <c r="C14672" s="176">
        <v>34.9</v>
      </c>
      <c r="D14672" s="282">
        <v>102</v>
      </c>
      <c r="E14672" s="265"/>
    </row>
    <row r="14673" spans="1:5">
      <c r="A14673" s="283">
        <v>37077</v>
      </c>
      <c r="B14673" s="176">
        <v>0</v>
      </c>
      <c r="C14673" s="176">
        <v>0</v>
      </c>
      <c r="D14673" s="282">
        <v>87</v>
      </c>
      <c r="E14673" s="265"/>
    </row>
    <row r="14674" spans="1:5">
      <c r="A14674" s="283">
        <v>37078</v>
      </c>
      <c r="B14674" s="176">
        <v>10.8</v>
      </c>
      <c r="C14674" s="176">
        <v>43.6</v>
      </c>
      <c r="D14674" s="282">
        <v>87</v>
      </c>
      <c r="E14674" s="265"/>
    </row>
    <row r="14675" spans="1:5">
      <c r="A14675" s="283">
        <v>37079</v>
      </c>
      <c r="B14675" s="176">
        <v>37.6</v>
      </c>
      <c r="C14675" s="176">
        <v>40.299999999999997</v>
      </c>
      <c r="D14675" s="282">
        <v>87</v>
      </c>
      <c r="E14675" s="265"/>
    </row>
    <row r="14676" spans="1:5">
      <c r="A14676" s="283">
        <v>37080</v>
      </c>
      <c r="B14676" s="176">
        <v>146.6</v>
      </c>
      <c r="C14676" s="176">
        <v>43.7</v>
      </c>
      <c r="D14676" s="282">
        <v>102</v>
      </c>
      <c r="E14676" s="265"/>
    </row>
    <row r="14677" spans="1:5">
      <c r="A14677" s="283">
        <v>37082</v>
      </c>
      <c r="B14677" s="176">
        <v>149.4</v>
      </c>
      <c r="C14677" s="176">
        <v>41.1</v>
      </c>
      <c r="D14677" s="282">
        <v>87</v>
      </c>
      <c r="E14677" s="265"/>
    </row>
    <row r="14678" spans="1:5">
      <c r="A14678" s="283">
        <v>37083</v>
      </c>
      <c r="B14678" s="176">
        <v>84.4</v>
      </c>
      <c r="C14678" s="176">
        <v>38.299999999999997</v>
      </c>
      <c r="D14678" s="282">
        <v>106</v>
      </c>
      <c r="E14678" s="265"/>
    </row>
    <row r="14679" spans="1:5">
      <c r="A14679" s="283">
        <v>37085</v>
      </c>
      <c r="B14679" s="176">
        <v>76</v>
      </c>
      <c r="C14679" s="176">
        <v>37.700000000000003</v>
      </c>
      <c r="D14679" s="282">
        <v>94</v>
      </c>
      <c r="E14679" s="265"/>
    </row>
    <row r="14680" spans="1:5">
      <c r="A14680" s="283">
        <v>37086</v>
      </c>
      <c r="B14680" s="176">
        <v>1279.5</v>
      </c>
      <c r="C14680" s="176">
        <v>30.9</v>
      </c>
      <c r="D14680" s="282">
        <v>101</v>
      </c>
      <c r="E14680" s="265"/>
    </row>
    <row r="14681" spans="1:5">
      <c r="A14681" s="283">
        <v>37087</v>
      </c>
      <c r="B14681" s="176">
        <v>241.1</v>
      </c>
      <c r="C14681" s="176">
        <v>37.799999999999997</v>
      </c>
      <c r="D14681" s="282">
        <v>143</v>
      </c>
      <c r="E14681" s="265"/>
    </row>
    <row r="14682" spans="1:5">
      <c r="A14682" s="283">
        <v>37088</v>
      </c>
      <c r="B14682" s="176">
        <v>1914.8</v>
      </c>
      <c r="C14682" s="176">
        <v>42.9</v>
      </c>
      <c r="D14682" s="282">
        <v>116</v>
      </c>
      <c r="E14682" s="265"/>
    </row>
    <row r="14683" spans="1:5">
      <c r="A14683" s="283">
        <v>37090</v>
      </c>
      <c r="B14683" s="176">
        <v>85.6</v>
      </c>
      <c r="C14683" s="176">
        <v>41.4</v>
      </c>
      <c r="D14683" s="282">
        <v>132</v>
      </c>
      <c r="E14683" s="265"/>
    </row>
    <row r="14684" spans="1:5">
      <c r="A14684" s="283">
        <v>37091</v>
      </c>
      <c r="B14684" s="176">
        <v>95</v>
      </c>
      <c r="C14684" s="176">
        <v>39</v>
      </c>
      <c r="D14684" s="282">
        <v>87</v>
      </c>
      <c r="E14684" s="265"/>
    </row>
    <row r="14685" spans="1:5">
      <c r="A14685" s="283">
        <v>37095</v>
      </c>
      <c r="B14685" s="176">
        <v>29.6</v>
      </c>
      <c r="C14685" s="176">
        <v>42.3</v>
      </c>
      <c r="D14685" s="282">
        <v>87</v>
      </c>
      <c r="E14685" s="265"/>
    </row>
    <row r="14686" spans="1:5">
      <c r="A14686" s="283">
        <v>37096</v>
      </c>
      <c r="B14686" s="176">
        <v>17.899999999999999</v>
      </c>
      <c r="C14686" s="176">
        <v>44.2</v>
      </c>
      <c r="D14686" s="282">
        <v>87</v>
      </c>
      <c r="E14686" s="265"/>
    </row>
    <row r="14687" spans="1:5">
      <c r="A14687" s="283">
        <v>37097</v>
      </c>
      <c r="B14687" s="176">
        <v>21.5</v>
      </c>
      <c r="C14687" s="176">
        <v>40.4</v>
      </c>
      <c r="D14687" s="282">
        <v>87</v>
      </c>
      <c r="E14687" s="265"/>
    </row>
    <row r="14688" spans="1:5">
      <c r="A14688" s="283">
        <v>37098</v>
      </c>
      <c r="B14688" s="176">
        <v>73.7</v>
      </c>
      <c r="C14688" s="176">
        <v>37.5</v>
      </c>
      <c r="D14688" s="282">
        <v>87</v>
      </c>
      <c r="E14688" s="265"/>
    </row>
    <row r="14689" spans="1:5">
      <c r="A14689" s="283">
        <v>37101</v>
      </c>
      <c r="B14689" s="176">
        <v>33</v>
      </c>
      <c r="C14689" s="176">
        <v>40.299999999999997</v>
      </c>
      <c r="D14689" s="282">
        <v>117</v>
      </c>
      <c r="E14689" s="265"/>
    </row>
    <row r="14690" spans="1:5">
      <c r="A14690" s="283">
        <v>37110</v>
      </c>
      <c r="B14690" s="176">
        <v>97.4</v>
      </c>
      <c r="C14690" s="176">
        <v>39.1</v>
      </c>
      <c r="D14690" s="282">
        <v>121</v>
      </c>
      <c r="E14690" s="265"/>
    </row>
    <row r="14691" spans="1:5">
      <c r="A14691" s="283">
        <v>37111</v>
      </c>
      <c r="B14691" s="176">
        <v>1511.2</v>
      </c>
      <c r="C14691" s="176">
        <v>41.9</v>
      </c>
      <c r="D14691" s="282">
        <v>87</v>
      </c>
      <c r="E14691" s="265"/>
    </row>
    <row r="14692" spans="1:5">
      <c r="A14692" s="283">
        <v>37115</v>
      </c>
      <c r="B14692" s="176">
        <v>1715.3</v>
      </c>
      <c r="C14692" s="176">
        <v>35.6</v>
      </c>
      <c r="D14692" s="282">
        <v>179</v>
      </c>
      <c r="E14692" s="265"/>
    </row>
    <row r="14693" spans="1:5">
      <c r="A14693" s="283">
        <v>37116</v>
      </c>
      <c r="B14693" s="176">
        <v>2382.4</v>
      </c>
      <c r="C14693" s="176">
        <v>34.4</v>
      </c>
      <c r="D14693" s="282">
        <v>116</v>
      </c>
      <c r="E14693" s="265"/>
    </row>
    <row r="14694" spans="1:5">
      <c r="A14694" s="283">
        <v>37118</v>
      </c>
      <c r="B14694" s="176">
        <v>40.700000000000003</v>
      </c>
      <c r="C14694" s="176">
        <v>40.799999999999997</v>
      </c>
      <c r="D14694" s="282">
        <v>87</v>
      </c>
      <c r="E14694" s="265"/>
    </row>
    <row r="14695" spans="1:5">
      <c r="A14695" s="283">
        <v>37119</v>
      </c>
      <c r="B14695" s="176">
        <v>0</v>
      </c>
      <c r="C14695" s="176">
        <v>0</v>
      </c>
      <c r="D14695" s="282">
        <v>87</v>
      </c>
      <c r="E14695" s="265"/>
    </row>
    <row r="14696" spans="1:5">
      <c r="A14696" s="283">
        <v>37121</v>
      </c>
      <c r="B14696" s="176">
        <v>834.7</v>
      </c>
      <c r="C14696" s="176">
        <v>42</v>
      </c>
      <c r="D14696" s="282">
        <v>96</v>
      </c>
      <c r="E14696" s="265"/>
    </row>
    <row r="14697" spans="1:5">
      <c r="A14697" s="283">
        <v>37122</v>
      </c>
      <c r="B14697" s="176">
        <v>395.8</v>
      </c>
      <c r="C14697" s="176">
        <v>38.799999999999997</v>
      </c>
      <c r="D14697" s="282">
        <v>95</v>
      </c>
      <c r="E14697" s="265"/>
    </row>
    <row r="14698" spans="1:5">
      <c r="A14698" s="283">
        <v>37127</v>
      </c>
      <c r="B14698" s="176">
        <v>266.3</v>
      </c>
      <c r="C14698" s="176">
        <v>35.6</v>
      </c>
      <c r="D14698" s="282">
        <v>94</v>
      </c>
      <c r="E14698" s="265"/>
    </row>
    <row r="14699" spans="1:5">
      <c r="A14699" s="283">
        <v>37128</v>
      </c>
      <c r="B14699" s="176">
        <v>686.4</v>
      </c>
      <c r="C14699" s="176">
        <v>31.6</v>
      </c>
      <c r="D14699" s="282">
        <v>101</v>
      </c>
      <c r="E14699" s="265"/>
    </row>
    <row r="14700" spans="1:5">
      <c r="A14700" s="283">
        <v>37129</v>
      </c>
      <c r="B14700" s="176">
        <v>599</v>
      </c>
      <c r="C14700" s="176">
        <v>35.9</v>
      </c>
      <c r="D14700" s="282">
        <v>170</v>
      </c>
      <c r="E14700" s="265"/>
    </row>
    <row r="14701" spans="1:5">
      <c r="A14701" s="283">
        <v>37130</v>
      </c>
      <c r="B14701" s="176">
        <v>908.7</v>
      </c>
      <c r="C14701" s="176">
        <v>27.3</v>
      </c>
      <c r="D14701" s="282">
        <v>123</v>
      </c>
      <c r="E14701" s="265"/>
    </row>
    <row r="14702" spans="1:5">
      <c r="A14702" s="283">
        <v>37131</v>
      </c>
      <c r="B14702" s="176">
        <v>0</v>
      </c>
      <c r="C14702" s="176">
        <v>0</v>
      </c>
      <c r="D14702" s="282">
        <v>87</v>
      </c>
      <c r="E14702" s="265"/>
    </row>
    <row r="14703" spans="1:5">
      <c r="A14703" s="283">
        <v>37132</v>
      </c>
      <c r="B14703" s="176">
        <v>0</v>
      </c>
      <c r="C14703" s="176">
        <v>0</v>
      </c>
      <c r="D14703" s="282">
        <v>87</v>
      </c>
      <c r="E14703" s="265"/>
    </row>
    <row r="14704" spans="1:5">
      <c r="A14704" s="283">
        <v>37133</v>
      </c>
      <c r="B14704" s="176">
        <v>0</v>
      </c>
      <c r="C14704" s="176">
        <v>0</v>
      </c>
      <c r="D14704" s="282">
        <v>87</v>
      </c>
      <c r="E14704" s="265"/>
    </row>
    <row r="14705" spans="1:5">
      <c r="A14705" s="283">
        <v>37134</v>
      </c>
      <c r="B14705" s="176">
        <v>83.8</v>
      </c>
      <c r="C14705" s="176">
        <v>41.2</v>
      </c>
      <c r="D14705" s="282">
        <v>87</v>
      </c>
      <c r="E14705" s="265"/>
    </row>
    <row r="14706" spans="1:5">
      <c r="A14706" s="283">
        <v>37135</v>
      </c>
      <c r="B14706" s="176">
        <v>304.89999999999998</v>
      </c>
      <c r="C14706" s="176">
        <v>35.700000000000003</v>
      </c>
      <c r="D14706" s="282">
        <v>97</v>
      </c>
      <c r="E14706" s="265"/>
    </row>
    <row r="14707" spans="1:5">
      <c r="A14707" s="283">
        <v>37137</v>
      </c>
      <c r="B14707" s="176">
        <v>31.8</v>
      </c>
      <c r="C14707" s="176">
        <v>39</v>
      </c>
      <c r="D14707" s="282">
        <v>87</v>
      </c>
      <c r="E14707" s="265"/>
    </row>
    <row r="14708" spans="1:5">
      <c r="A14708" s="283">
        <v>37138</v>
      </c>
      <c r="B14708" s="176">
        <v>1440.9</v>
      </c>
      <c r="C14708" s="176">
        <v>40.9</v>
      </c>
      <c r="D14708" s="282">
        <v>94</v>
      </c>
      <c r="E14708" s="265"/>
    </row>
    <row r="14709" spans="1:5">
      <c r="A14709" s="283">
        <v>37140</v>
      </c>
      <c r="B14709" s="176">
        <v>22.1</v>
      </c>
      <c r="C14709" s="176">
        <v>38.9</v>
      </c>
      <c r="D14709" s="282">
        <v>87</v>
      </c>
      <c r="E14709" s="265"/>
    </row>
    <row r="14710" spans="1:5">
      <c r="A14710" s="283">
        <v>37141</v>
      </c>
      <c r="B14710" s="176">
        <v>53.7</v>
      </c>
      <c r="C14710" s="176">
        <v>36.799999999999997</v>
      </c>
      <c r="D14710" s="282">
        <v>87</v>
      </c>
      <c r="E14710" s="265"/>
    </row>
    <row r="14711" spans="1:5">
      <c r="A14711" s="283">
        <v>37142</v>
      </c>
      <c r="B14711" s="176">
        <v>44.5</v>
      </c>
      <c r="C14711" s="176">
        <v>40.1</v>
      </c>
      <c r="D14711" s="282">
        <v>87</v>
      </c>
      <c r="E14711" s="265"/>
    </row>
    <row r="14712" spans="1:5">
      <c r="A14712" s="283">
        <v>37143</v>
      </c>
      <c r="B14712" s="176">
        <v>98.6</v>
      </c>
      <c r="C14712" s="176">
        <v>42.5</v>
      </c>
      <c r="D14712" s="282">
        <v>94</v>
      </c>
      <c r="E14712" s="265"/>
    </row>
    <row r="14713" spans="1:5">
      <c r="A14713" s="283">
        <v>37144</v>
      </c>
      <c r="B14713" s="176">
        <v>27</v>
      </c>
      <c r="C14713" s="176">
        <v>42.1</v>
      </c>
      <c r="D14713" s="282">
        <v>95</v>
      </c>
      <c r="E14713" s="265"/>
    </row>
    <row r="14714" spans="1:5">
      <c r="A14714" s="283">
        <v>37145</v>
      </c>
      <c r="B14714" s="176">
        <v>35.6</v>
      </c>
      <c r="C14714" s="176">
        <v>40.299999999999997</v>
      </c>
      <c r="D14714" s="282">
        <v>87</v>
      </c>
      <c r="E14714" s="265"/>
    </row>
    <row r="14715" spans="1:5">
      <c r="A14715" s="283">
        <v>37146</v>
      </c>
      <c r="B14715" s="176">
        <v>171.5</v>
      </c>
      <c r="C14715" s="176">
        <v>37.299999999999997</v>
      </c>
      <c r="D14715" s="282">
        <v>121</v>
      </c>
      <c r="E14715" s="265"/>
    </row>
    <row r="14716" spans="1:5">
      <c r="A14716" s="283">
        <v>37148</v>
      </c>
      <c r="B14716" s="176">
        <v>166.4</v>
      </c>
      <c r="C14716" s="176">
        <v>35.5</v>
      </c>
      <c r="D14716" s="282">
        <v>113</v>
      </c>
      <c r="E14716" s="265"/>
    </row>
    <row r="14717" spans="1:5">
      <c r="A14717" s="283">
        <v>37149</v>
      </c>
      <c r="B14717" s="176">
        <v>41</v>
      </c>
      <c r="C14717" s="176">
        <v>42.2</v>
      </c>
      <c r="D14717" s="282">
        <v>87</v>
      </c>
      <c r="E14717" s="265"/>
    </row>
    <row r="14718" spans="1:5">
      <c r="A14718" s="283">
        <v>37150</v>
      </c>
      <c r="B14718" s="176">
        <v>45.6</v>
      </c>
      <c r="C14718" s="176">
        <v>41.3</v>
      </c>
      <c r="D14718" s="282">
        <v>87</v>
      </c>
      <c r="E14718" s="265"/>
    </row>
    <row r="14719" spans="1:5">
      <c r="A14719" s="283">
        <v>37151</v>
      </c>
      <c r="B14719" s="176">
        <v>21.8</v>
      </c>
      <c r="C14719" s="176">
        <v>39.5</v>
      </c>
      <c r="D14719" s="282">
        <v>87</v>
      </c>
      <c r="E14719" s="265"/>
    </row>
    <row r="14720" spans="1:5">
      <c r="A14720" s="283">
        <v>37152</v>
      </c>
      <c r="B14720" s="176">
        <v>625.9</v>
      </c>
      <c r="C14720" s="176">
        <v>37.4</v>
      </c>
      <c r="D14720" s="282">
        <v>87</v>
      </c>
      <c r="E14720" s="265"/>
    </row>
    <row r="14721" spans="1:5">
      <c r="A14721" s="283">
        <v>37153</v>
      </c>
      <c r="B14721" s="176">
        <v>98.7</v>
      </c>
      <c r="C14721" s="176">
        <v>37</v>
      </c>
      <c r="D14721" s="282">
        <v>87</v>
      </c>
      <c r="E14721" s="265"/>
    </row>
    <row r="14722" spans="1:5">
      <c r="A14722" s="283">
        <v>37160</v>
      </c>
      <c r="B14722" s="176">
        <v>134.9</v>
      </c>
      <c r="C14722" s="176">
        <v>35.5</v>
      </c>
      <c r="D14722" s="282">
        <v>95</v>
      </c>
      <c r="E14722" s="265"/>
    </row>
    <row r="14723" spans="1:5">
      <c r="A14723" s="283">
        <v>37162</v>
      </c>
      <c r="B14723" s="176">
        <v>39.6</v>
      </c>
      <c r="C14723" s="176">
        <v>40.299999999999997</v>
      </c>
      <c r="D14723" s="282">
        <v>87</v>
      </c>
      <c r="E14723" s="265"/>
    </row>
    <row r="14724" spans="1:5">
      <c r="A14724" s="283">
        <v>37165</v>
      </c>
      <c r="B14724" s="176">
        <v>0</v>
      </c>
      <c r="C14724" s="176">
        <v>0</v>
      </c>
      <c r="D14724" s="282">
        <v>87</v>
      </c>
      <c r="E14724" s="265"/>
    </row>
    <row r="14725" spans="1:5">
      <c r="A14725" s="283">
        <v>37166</v>
      </c>
      <c r="B14725" s="176">
        <v>82</v>
      </c>
      <c r="C14725" s="176">
        <v>39.799999999999997</v>
      </c>
      <c r="D14725" s="282">
        <v>94</v>
      </c>
      <c r="E14725" s="265"/>
    </row>
    <row r="14726" spans="1:5">
      <c r="A14726" s="283">
        <v>37167</v>
      </c>
      <c r="B14726" s="176">
        <v>880</v>
      </c>
      <c r="C14726" s="176">
        <v>33.700000000000003</v>
      </c>
      <c r="D14726" s="282">
        <v>125</v>
      </c>
      <c r="E14726" s="265"/>
    </row>
    <row r="14727" spans="1:5">
      <c r="A14727" s="283">
        <v>37171</v>
      </c>
      <c r="B14727" s="176">
        <v>57.6</v>
      </c>
      <c r="C14727" s="176">
        <v>40.9</v>
      </c>
      <c r="D14727" s="282">
        <v>87</v>
      </c>
      <c r="E14727" s="265"/>
    </row>
    <row r="14728" spans="1:5">
      <c r="A14728" s="283">
        <v>37172</v>
      </c>
      <c r="B14728" s="176">
        <v>160.80000000000001</v>
      </c>
      <c r="C14728" s="176">
        <v>36.799999999999997</v>
      </c>
      <c r="D14728" s="282">
        <v>124</v>
      </c>
      <c r="E14728" s="265"/>
    </row>
    <row r="14729" spans="1:5">
      <c r="A14729" s="283">
        <v>37174</v>
      </c>
      <c r="B14729" s="176">
        <v>307.89999999999998</v>
      </c>
      <c r="C14729" s="176">
        <v>33.299999999999997</v>
      </c>
      <c r="D14729" s="282">
        <v>114</v>
      </c>
      <c r="E14729" s="265"/>
    </row>
    <row r="14730" spans="1:5">
      <c r="A14730" s="283">
        <v>37175</v>
      </c>
      <c r="B14730" s="176">
        <v>16.899999999999999</v>
      </c>
      <c r="C14730" s="176">
        <v>50.8</v>
      </c>
      <c r="D14730" s="282">
        <v>87</v>
      </c>
      <c r="E14730" s="265"/>
    </row>
    <row r="14731" spans="1:5">
      <c r="A14731" s="283">
        <v>37178</v>
      </c>
      <c r="B14731" s="176">
        <v>67.900000000000006</v>
      </c>
      <c r="C14731" s="176">
        <v>41</v>
      </c>
      <c r="D14731" s="282">
        <v>87</v>
      </c>
      <c r="E14731" s="265"/>
    </row>
    <row r="14732" spans="1:5">
      <c r="A14732" s="283">
        <v>37179</v>
      </c>
      <c r="B14732" s="176">
        <v>232.8</v>
      </c>
      <c r="C14732" s="176">
        <v>34.4</v>
      </c>
      <c r="D14732" s="282">
        <v>101</v>
      </c>
      <c r="E14732" s="265"/>
    </row>
    <row r="14733" spans="1:5">
      <c r="A14733" s="283">
        <v>37180</v>
      </c>
      <c r="B14733" s="176">
        <v>77.3</v>
      </c>
      <c r="C14733" s="176">
        <v>36.799999999999997</v>
      </c>
      <c r="D14733" s="282">
        <v>87</v>
      </c>
      <c r="E14733" s="265"/>
    </row>
    <row r="14734" spans="1:5">
      <c r="A14734" s="283">
        <v>37181</v>
      </c>
      <c r="B14734" s="176">
        <v>41.9</v>
      </c>
      <c r="C14734" s="176">
        <v>39.9</v>
      </c>
      <c r="D14734" s="282">
        <v>87</v>
      </c>
      <c r="E14734" s="265"/>
    </row>
    <row r="14735" spans="1:5">
      <c r="A14735" s="283">
        <v>37183</v>
      </c>
      <c r="B14735" s="176">
        <v>45.6</v>
      </c>
      <c r="C14735" s="176">
        <v>41</v>
      </c>
      <c r="D14735" s="282">
        <v>87</v>
      </c>
      <c r="E14735" s="265"/>
    </row>
    <row r="14736" spans="1:5">
      <c r="A14736" s="283">
        <v>37184</v>
      </c>
      <c r="B14736" s="176">
        <v>51.3</v>
      </c>
      <c r="C14736" s="176">
        <v>40.4</v>
      </c>
      <c r="D14736" s="282">
        <v>87</v>
      </c>
      <c r="E14736" s="265"/>
    </row>
    <row r="14737" spans="1:5">
      <c r="A14737" s="283">
        <v>37185</v>
      </c>
      <c r="B14737" s="176">
        <v>33.6</v>
      </c>
      <c r="C14737" s="176">
        <v>43.3</v>
      </c>
      <c r="D14737" s="282">
        <v>87</v>
      </c>
      <c r="E14737" s="265"/>
    </row>
    <row r="14738" spans="1:5">
      <c r="A14738" s="283">
        <v>37186</v>
      </c>
      <c r="B14738" s="176">
        <v>81.7</v>
      </c>
      <c r="C14738" s="176">
        <v>37.700000000000003</v>
      </c>
      <c r="D14738" s="282">
        <v>87</v>
      </c>
      <c r="E14738" s="265"/>
    </row>
    <row r="14739" spans="1:5">
      <c r="A14739" s="283">
        <v>37187</v>
      </c>
      <c r="B14739" s="176">
        <v>106.6</v>
      </c>
      <c r="C14739" s="176">
        <v>37.6</v>
      </c>
      <c r="D14739" s="282">
        <v>87</v>
      </c>
      <c r="E14739" s="265"/>
    </row>
    <row r="14740" spans="1:5">
      <c r="A14740" s="283">
        <v>37188</v>
      </c>
      <c r="B14740" s="176">
        <v>400.9</v>
      </c>
      <c r="C14740" s="176">
        <v>36.4</v>
      </c>
      <c r="D14740" s="282">
        <v>116</v>
      </c>
      <c r="E14740" s="265"/>
    </row>
    <row r="14741" spans="1:5">
      <c r="A14741" s="283">
        <v>37189</v>
      </c>
      <c r="B14741" s="176">
        <v>228</v>
      </c>
      <c r="C14741" s="176">
        <v>39.4</v>
      </c>
      <c r="D14741" s="282">
        <v>107</v>
      </c>
      <c r="E14741" s="265"/>
    </row>
    <row r="14742" spans="1:5">
      <c r="A14742" s="283">
        <v>37190</v>
      </c>
      <c r="B14742" s="176">
        <v>58.8</v>
      </c>
      <c r="C14742" s="176">
        <v>41.4</v>
      </c>
      <c r="D14742" s="282">
        <v>102</v>
      </c>
      <c r="E14742" s="265"/>
    </row>
    <row r="14743" spans="1:5">
      <c r="A14743" s="283">
        <v>37191</v>
      </c>
      <c r="B14743" s="176">
        <v>92.6</v>
      </c>
      <c r="C14743" s="176">
        <v>35.799999999999997</v>
      </c>
      <c r="D14743" s="282">
        <v>87</v>
      </c>
      <c r="E14743" s="265"/>
    </row>
    <row r="14744" spans="1:5">
      <c r="A14744" s="283">
        <v>37201</v>
      </c>
      <c r="B14744" s="176">
        <v>4778.2</v>
      </c>
      <c r="C14744" s="176">
        <v>34.799999999999997</v>
      </c>
      <c r="D14744" s="282">
        <v>96</v>
      </c>
      <c r="E14744" s="265"/>
    </row>
    <row r="14745" spans="1:5">
      <c r="A14745" s="283">
        <v>37202</v>
      </c>
      <c r="B14745" s="176">
        <v>0</v>
      </c>
      <c r="C14745" s="176">
        <v>0</v>
      </c>
      <c r="D14745" s="282">
        <v>87</v>
      </c>
      <c r="E14745" s="265"/>
    </row>
    <row r="14746" spans="1:5">
      <c r="A14746" s="283">
        <v>37203</v>
      </c>
      <c r="B14746" s="176">
        <v>3011.5</v>
      </c>
      <c r="C14746" s="176">
        <v>29.5</v>
      </c>
      <c r="D14746" s="282">
        <v>120</v>
      </c>
      <c r="E14746" s="265"/>
    </row>
    <row r="14747" spans="1:5">
      <c r="A14747" s="283">
        <v>37204</v>
      </c>
      <c r="B14747" s="176">
        <v>1770.8</v>
      </c>
      <c r="C14747" s="176">
        <v>36.1</v>
      </c>
      <c r="D14747" s="282">
        <v>172</v>
      </c>
      <c r="E14747" s="265"/>
    </row>
    <row r="14748" spans="1:5">
      <c r="A14748" s="283">
        <v>37205</v>
      </c>
      <c r="B14748" s="176">
        <v>1474.7</v>
      </c>
      <c r="C14748" s="176">
        <v>43.3</v>
      </c>
      <c r="D14748" s="282">
        <v>193</v>
      </c>
      <c r="E14748" s="265"/>
    </row>
    <row r="14749" spans="1:5">
      <c r="A14749" s="283">
        <v>37206</v>
      </c>
      <c r="B14749" s="176">
        <v>3030.8</v>
      </c>
      <c r="C14749" s="176">
        <v>33.1</v>
      </c>
      <c r="D14749" s="282">
        <v>162</v>
      </c>
      <c r="E14749" s="265"/>
    </row>
    <row r="14750" spans="1:5">
      <c r="A14750" s="283">
        <v>37207</v>
      </c>
      <c r="B14750" s="176">
        <v>1601.3</v>
      </c>
      <c r="C14750" s="176">
        <v>33.200000000000003</v>
      </c>
      <c r="D14750" s="282">
        <v>158</v>
      </c>
      <c r="E14750" s="265"/>
    </row>
    <row r="14751" spans="1:5">
      <c r="A14751" s="283">
        <v>37208</v>
      </c>
      <c r="B14751" s="176">
        <v>3344.6</v>
      </c>
      <c r="C14751" s="176">
        <v>31.5</v>
      </c>
      <c r="D14751" s="282">
        <v>174</v>
      </c>
      <c r="E14751" s="265"/>
    </row>
    <row r="14752" spans="1:5">
      <c r="A14752" s="283">
        <v>37209</v>
      </c>
      <c r="B14752" s="176">
        <v>932.7</v>
      </c>
      <c r="C14752" s="176">
        <v>33.299999999999997</v>
      </c>
      <c r="D14752" s="282">
        <v>126</v>
      </c>
      <c r="E14752" s="265"/>
    </row>
    <row r="14753" spans="1:5">
      <c r="A14753" s="283">
        <v>37210</v>
      </c>
      <c r="B14753" s="176">
        <v>1760.1</v>
      </c>
      <c r="C14753" s="176">
        <v>32.5</v>
      </c>
      <c r="D14753" s="282">
        <v>171</v>
      </c>
      <c r="E14753" s="265"/>
    </row>
    <row r="14754" spans="1:5">
      <c r="A14754" s="283">
        <v>37211</v>
      </c>
      <c r="B14754" s="176">
        <v>2948.9</v>
      </c>
      <c r="C14754" s="176">
        <v>31.7</v>
      </c>
      <c r="D14754" s="282">
        <v>177</v>
      </c>
      <c r="E14754" s="265"/>
    </row>
    <row r="14755" spans="1:5">
      <c r="A14755" s="283">
        <v>37212</v>
      </c>
      <c r="B14755" s="176">
        <v>7048.3</v>
      </c>
      <c r="C14755" s="176">
        <v>24.2</v>
      </c>
      <c r="D14755" s="282">
        <v>188</v>
      </c>
      <c r="E14755" s="265"/>
    </row>
    <row r="14756" spans="1:5">
      <c r="A14756" s="283">
        <v>37213</v>
      </c>
      <c r="B14756" s="176">
        <v>985.5</v>
      </c>
      <c r="C14756" s="176">
        <v>37.5</v>
      </c>
      <c r="D14756" s="282">
        <v>87</v>
      </c>
      <c r="E14756" s="265"/>
    </row>
    <row r="14757" spans="1:5">
      <c r="A14757" s="283">
        <v>37214</v>
      </c>
      <c r="B14757" s="176">
        <v>1364.7</v>
      </c>
      <c r="C14757" s="176">
        <v>38.4</v>
      </c>
      <c r="D14757" s="282">
        <v>194</v>
      </c>
      <c r="E14757" s="265"/>
    </row>
    <row r="14758" spans="1:5">
      <c r="A14758" s="283">
        <v>37215</v>
      </c>
      <c r="B14758" s="176">
        <v>1534.9</v>
      </c>
      <c r="C14758" s="176">
        <v>42.3</v>
      </c>
      <c r="D14758" s="282">
        <v>145</v>
      </c>
      <c r="E14758" s="265"/>
    </row>
    <row r="14759" spans="1:5">
      <c r="A14759" s="283">
        <v>37216</v>
      </c>
      <c r="B14759" s="176">
        <v>2683.7</v>
      </c>
      <c r="C14759" s="176">
        <v>38.1</v>
      </c>
      <c r="D14759" s="282">
        <v>96</v>
      </c>
      <c r="E14759" s="265"/>
    </row>
    <row r="14760" spans="1:5">
      <c r="A14760" s="283">
        <v>37217</v>
      </c>
      <c r="B14760" s="176">
        <v>2430.1</v>
      </c>
      <c r="C14760" s="176">
        <v>32.200000000000003</v>
      </c>
      <c r="D14760" s="282">
        <v>144</v>
      </c>
      <c r="E14760" s="265"/>
    </row>
    <row r="14761" spans="1:5">
      <c r="A14761" s="283">
        <v>37218</v>
      </c>
      <c r="B14761" s="176">
        <v>357.4</v>
      </c>
      <c r="C14761" s="176">
        <v>41.4</v>
      </c>
      <c r="D14761" s="282">
        <v>87</v>
      </c>
      <c r="E14761" s="265"/>
    </row>
    <row r="14762" spans="1:5">
      <c r="A14762" s="283">
        <v>37219</v>
      </c>
      <c r="B14762" s="176">
        <v>2976.4</v>
      </c>
      <c r="C14762" s="176">
        <v>33.700000000000003</v>
      </c>
      <c r="D14762" s="282">
        <v>105</v>
      </c>
      <c r="E14762" s="265"/>
    </row>
    <row r="14763" spans="1:5">
      <c r="A14763" s="283">
        <v>37220</v>
      </c>
      <c r="B14763" s="176">
        <v>818.3</v>
      </c>
      <c r="C14763" s="176">
        <v>43.9</v>
      </c>
      <c r="D14763" s="282">
        <v>130</v>
      </c>
      <c r="E14763" s="265"/>
    </row>
    <row r="14764" spans="1:5">
      <c r="A14764" s="283">
        <v>37221</v>
      </c>
      <c r="B14764" s="176">
        <v>795.1</v>
      </c>
      <c r="C14764" s="176">
        <v>39.299999999999997</v>
      </c>
      <c r="D14764" s="282">
        <v>121</v>
      </c>
      <c r="E14764" s="265"/>
    </row>
    <row r="14765" spans="1:5">
      <c r="A14765" s="283">
        <v>37222</v>
      </c>
      <c r="B14765" s="176">
        <v>0</v>
      </c>
      <c r="C14765" s="176">
        <v>0</v>
      </c>
      <c r="D14765" s="282">
        <v>87</v>
      </c>
      <c r="E14765" s="265"/>
    </row>
    <row r="14766" spans="1:5">
      <c r="A14766" s="283">
        <v>37224</v>
      </c>
      <c r="B14766" s="176">
        <v>0</v>
      </c>
      <c r="C14766" s="176">
        <v>0</v>
      </c>
      <c r="D14766" s="282">
        <v>87</v>
      </c>
      <c r="E14766" s="265"/>
    </row>
    <row r="14767" spans="1:5">
      <c r="A14767" s="283">
        <v>37227</v>
      </c>
      <c r="B14767" s="176">
        <v>0</v>
      </c>
      <c r="C14767" s="176">
        <v>0</v>
      </c>
      <c r="D14767" s="282">
        <v>87</v>
      </c>
      <c r="E14767" s="265"/>
    </row>
    <row r="14768" spans="1:5">
      <c r="A14768" s="283">
        <v>37228</v>
      </c>
      <c r="B14768" s="176">
        <v>1610.6</v>
      </c>
      <c r="C14768" s="176">
        <v>27.2</v>
      </c>
      <c r="D14768" s="282">
        <v>154</v>
      </c>
      <c r="E14768" s="265"/>
    </row>
    <row r="14769" spans="1:5">
      <c r="A14769" s="283">
        <v>37229</v>
      </c>
      <c r="B14769" s="176">
        <v>0</v>
      </c>
      <c r="C14769" s="176">
        <v>0</v>
      </c>
      <c r="D14769" s="282">
        <v>87</v>
      </c>
      <c r="E14769" s="265"/>
    </row>
    <row r="14770" spans="1:5">
      <c r="A14770" s="283">
        <v>37230</v>
      </c>
      <c r="B14770" s="176">
        <v>10416.700000000001</v>
      </c>
      <c r="C14770" s="176">
        <v>22.2</v>
      </c>
      <c r="D14770" s="282">
        <v>87</v>
      </c>
      <c r="E14770" s="265"/>
    </row>
    <row r="14771" spans="1:5">
      <c r="A14771" s="283">
        <v>37232</v>
      </c>
      <c r="B14771" s="176">
        <v>0</v>
      </c>
      <c r="C14771" s="176">
        <v>0</v>
      </c>
      <c r="D14771" s="282">
        <v>87</v>
      </c>
      <c r="E14771" s="265"/>
    </row>
    <row r="14772" spans="1:5">
      <c r="A14772" s="283">
        <v>37234</v>
      </c>
      <c r="B14772" s="176">
        <v>0</v>
      </c>
      <c r="C14772" s="176">
        <v>0</v>
      </c>
      <c r="D14772" s="282">
        <v>87</v>
      </c>
      <c r="E14772" s="265"/>
    </row>
    <row r="14773" spans="1:5">
      <c r="A14773" s="283">
        <v>37235</v>
      </c>
      <c r="B14773" s="176">
        <v>16528.900000000001</v>
      </c>
      <c r="C14773" s="176">
        <v>21.6</v>
      </c>
      <c r="D14773" s="282">
        <v>87</v>
      </c>
      <c r="E14773" s="265"/>
    </row>
    <row r="14774" spans="1:5">
      <c r="A14774" s="283">
        <v>37236</v>
      </c>
      <c r="B14774" s="176">
        <v>0</v>
      </c>
      <c r="C14774" s="176">
        <v>0</v>
      </c>
      <c r="D14774" s="282">
        <v>87</v>
      </c>
      <c r="E14774" s="265"/>
    </row>
    <row r="14775" spans="1:5">
      <c r="A14775" s="283">
        <v>37238</v>
      </c>
      <c r="B14775" s="176">
        <v>0</v>
      </c>
      <c r="C14775" s="176">
        <v>0</v>
      </c>
      <c r="D14775" s="282">
        <v>87</v>
      </c>
      <c r="E14775" s="265"/>
    </row>
    <row r="14776" spans="1:5">
      <c r="A14776" s="283">
        <v>37240</v>
      </c>
      <c r="B14776" s="176">
        <v>0</v>
      </c>
      <c r="C14776" s="176">
        <v>0</v>
      </c>
      <c r="D14776" s="282">
        <v>87</v>
      </c>
      <c r="E14776" s="265"/>
    </row>
    <row r="14777" spans="1:5">
      <c r="A14777" s="283">
        <v>37242</v>
      </c>
      <c r="B14777" s="176">
        <v>0</v>
      </c>
      <c r="C14777" s="176">
        <v>0</v>
      </c>
      <c r="D14777" s="282">
        <v>87</v>
      </c>
      <c r="E14777" s="265"/>
    </row>
    <row r="14778" spans="1:5">
      <c r="A14778" s="283">
        <v>37243</v>
      </c>
      <c r="B14778" s="176">
        <v>0</v>
      </c>
      <c r="C14778" s="176">
        <v>0</v>
      </c>
      <c r="D14778" s="282">
        <v>87</v>
      </c>
      <c r="E14778" s="265"/>
    </row>
    <row r="14779" spans="1:5">
      <c r="A14779" s="283">
        <v>37244</v>
      </c>
      <c r="B14779" s="176">
        <v>0</v>
      </c>
      <c r="C14779" s="176">
        <v>0</v>
      </c>
      <c r="D14779" s="282">
        <v>87</v>
      </c>
      <c r="E14779" s="265"/>
    </row>
    <row r="14780" spans="1:5">
      <c r="A14780" s="283">
        <v>37250</v>
      </c>
      <c r="B14780" s="176">
        <v>0</v>
      </c>
      <c r="C14780" s="176">
        <v>0</v>
      </c>
      <c r="D14780" s="282">
        <v>87</v>
      </c>
      <c r="E14780" s="265"/>
    </row>
    <row r="14781" spans="1:5">
      <c r="A14781" s="283">
        <v>37301</v>
      </c>
      <c r="B14781" s="176">
        <v>21.9</v>
      </c>
      <c r="C14781" s="176">
        <v>39.700000000000003</v>
      </c>
      <c r="D14781" s="282">
        <v>96</v>
      </c>
      <c r="E14781" s="265"/>
    </row>
    <row r="14782" spans="1:5">
      <c r="A14782" s="283">
        <v>37302</v>
      </c>
      <c r="B14782" s="176">
        <v>252.8</v>
      </c>
      <c r="C14782" s="176">
        <v>41.2</v>
      </c>
      <c r="D14782" s="282">
        <v>95</v>
      </c>
      <c r="E14782" s="265"/>
    </row>
    <row r="14783" spans="1:5">
      <c r="A14783" s="283">
        <v>37303</v>
      </c>
      <c r="B14783" s="176">
        <v>183.9</v>
      </c>
      <c r="C14783" s="176">
        <v>40.6</v>
      </c>
      <c r="D14783" s="282">
        <v>150</v>
      </c>
      <c r="E14783" s="265"/>
    </row>
    <row r="14784" spans="1:5">
      <c r="A14784" s="283">
        <v>37304</v>
      </c>
      <c r="B14784" s="176">
        <v>0</v>
      </c>
      <c r="C14784" s="176">
        <v>0</v>
      </c>
      <c r="D14784" s="282">
        <v>87</v>
      </c>
      <c r="E14784" s="265"/>
    </row>
    <row r="14785" spans="1:5">
      <c r="A14785" s="283">
        <v>37305</v>
      </c>
      <c r="B14785" s="176">
        <v>16</v>
      </c>
      <c r="C14785" s="176">
        <v>43.5</v>
      </c>
      <c r="D14785" s="282">
        <v>87</v>
      </c>
      <c r="E14785" s="265"/>
    </row>
    <row r="14786" spans="1:5">
      <c r="A14786" s="283">
        <v>37306</v>
      </c>
      <c r="B14786" s="176">
        <v>38.200000000000003</v>
      </c>
      <c r="C14786" s="176">
        <v>41.1</v>
      </c>
      <c r="D14786" s="282">
        <v>87</v>
      </c>
      <c r="E14786" s="265"/>
    </row>
    <row r="14787" spans="1:5">
      <c r="A14787" s="283">
        <v>37307</v>
      </c>
      <c r="B14787" s="176">
        <v>66</v>
      </c>
      <c r="C14787" s="176">
        <v>40.5</v>
      </c>
      <c r="D14787" s="282">
        <v>95</v>
      </c>
      <c r="E14787" s="265"/>
    </row>
    <row r="14788" spans="1:5">
      <c r="A14788" s="283">
        <v>37308</v>
      </c>
      <c r="B14788" s="176">
        <v>78.599999999999994</v>
      </c>
      <c r="C14788" s="176">
        <v>42.4</v>
      </c>
      <c r="D14788" s="282">
        <v>87</v>
      </c>
      <c r="E14788" s="265"/>
    </row>
    <row r="14789" spans="1:5">
      <c r="A14789" s="283">
        <v>37309</v>
      </c>
      <c r="B14789" s="176">
        <v>54.1</v>
      </c>
      <c r="C14789" s="176">
        <v>42.3</v>
      </c>
      <c r="D14789" s="282">
        <v>108</v>
      </c>
      <c r="E14789" s="265"/>
    </row>
    <row r="14790" spans="1:5">
      <c r="A14790" s="283">
        <v>37310</v>
      </c>
      <c r="B14790" s="176">
        <v>123.8</v>
      </c>
      <c r="C14790" s="176">
        <v>40.9</v>
      </c>
      <c r="D14790" s="282">
        <v>94</v>
      </c>
      <c r="E14790" s="265"/>
    </row>
    <row r="14791" spans="1:5">
      <c r="A14791" s="283">
        <v>37311</v>
      </c>
      <c r="B14791" s="176">
        <v>539.4</v>
      </c>
      <c r="C14791" s="176">
        <v>32.799999999999997</v>
      </c>
      <c r="D14791" s="282">
        <v>163</v>
      </c>
      <c r="E14791" s="265"/>
    </row>
    <row r="14792" spans="1:5">
      <c r="A14792" s="283">
        <v>37312</v>
      </c>
      <c r="B14792" s="176">
        <v>490.6</v>
      </c>
      <c r="C14792" s="176">
        <v>40.700000000000003</v>
      </c>
      <c r="D14792" s="282">
        <v>110</v>
      </c>
      <c r="E14792" s="265"/>
    </row>
    <row r="14793" spans="1:5">
      <c r="A14793" s="283">
        <v>37313</v>
      </c>
      <c r="B14793" s="176">
        <v>38.9</v>
      </c>
      <c r="C14793" s="176">
        <v>40.9</v>
      </c>
      <c r="D14793" s="282">
        <v>87</v>
      </c>
      <c r="E14793" s="265"/>
    </row>
    <row r="14794" spans="1:5">
      <c r="A14794" s="283">
        <v>37314</v>
      </c>
      <c r="B14794" s="176">
        <v>33.9</v>
      </c>
      <c r="C14794" s="176">
        <v>43.2</v>
      </c>
      <c r="D14794" s="282">
        <v>87</v>
      </c>
      <c r="E14794" s="265"/>
    </row>
    <row r="14795" spans="1:5">
      <c r="A14795" s="283">
        <v>37315</v>
      </c>
      <c r="B14795" s="176">
        <v>247.5</v>
      </c>
      <c r="C14795" s="176">
        <v>33.9</v>
      </c>
      <c r="D14795" s="282">
        <v>128</v>
      </c>
      <c r="E14795" s="265"/>
    </row>
    <row r="14796" spans="1:5">
      <c r="A14796" s="283">
        <v>37316</v>
      </c>
      <c r="B14796" s="176">
        <v>87.7</v>
      </c>
      <c r="C14796" s="176">
        <v>39.4</v>
      </c>
      <c r="D14796" s="282">
        <v>87</v>
      </c>
      <c r="E14796" s="265"/>
    </row>
    <row r="14797" spans="1:5">
      <c r="A14797" s="283">
        <v>37317</v>
      </c>
      <c r="B14797" s="176">
        <v>31</v>
      </c>
      <c r="C14797" s="176">
        <v>46.7</v>
      </c>
      <c r="D14797" s="282">
        <v>87</v>
      </c>
      <c r="E14797" s="265"/>
    </row>
    <row r="14798" spans="1:5">
      <c r="A14798" s="283">
        <v>37318</v>
      </c>
      <c r="B14798" s="176">
        <v>111.1</v>
      </c>
      <c r="C14798" s="176">
        <v>40.700000000000003</v>
      </c>
      <c r="D14798" s="282">
        <v>87</v>
      </c>
      <c r="E14798" s="265"/>
    </row>
    <row r="14799" spans="1:5">
      <c r="A14799" s="283">
        <v>37320</v>
      </c>
      <c r="B14799" s="176">
        <v>119.7</v>
      </c>
      <c r="C14799" s="176">
        <v>43.1</v>
      </c>
      <c r="D14799" s="282">
        <v>96</v>
      </c>
      <c r="E14799" s="265"/>
    </row>
    <row r="14800" spans="1:5">
      <c r="A14800" s="283">
        <v>37321</v>
      </c>
      <c r="B14800" s="176">
        <v>141.30000000000001</v>
      </c>
      <c r="C14800" s="176">
        <v>37.200000000000003</v>
      </c>
      <c r="D14800" s="282">
        <v>152</v>
      </c>
      <c r="E14800" s="265"/>
    </row>
    <row r="14801" spans="1:5">
      <c r="A14801" s="283">
        <v>37322</v>
      </c>
      <c r="B14801" s="176">
        <v>66.8</v>
      </c>
      <c r="C14801" s="176">
        <v>42.3</v>
      </c>
      <c r="D14801" s="282">
        <v>106</v>
      </c>
      <c r="E14801" s="265"/>
    </row>
    <row r="14802" spans="1:5">
      <c r="A14802" s="283">
        <v>37323</v>
      </c>
      <c r="B14802" s="176">
        <v>240.3</v>
      </c>
      <c r="C14802" s="176">
        <v>38.200000000000003</v>
      </c>
      <c r="D14802" s="282">
        <v>94</v>
      </c>
      <c r="E14802" s="265"/>
    </row>
    <row r="14803" spans="1:5">
      <c r="A14803" s="283">
        <v>37324</v>
      </c>
      <c r="B14803" s="176">
        <v>80.7</v>
      </c>
      <c r="C14803" s="176">
        <v>41.3</v>
      </c>
      <c r="D14803" s="282">
        <v>87</v>
      </c>
      <c r="E14803" s="265"/>
    </row>
    <row r="14804" spans="1:5">
      <c r="A14804" s="283">
        <v>37325</v>
      </c>
      <c r="B14804" s="176">
        <v>37</v>
      </c>
      <c r="C14804" s="176">
        <v>42.8</v>
      </c>
      <c r="D14804" s="282">
        <v>108</v>
      </c>
      <c r="E14804" s="265"/>
    </row>
    <row r="14805" spans="1:5">
      <c r="A14805" s="283">
        <v>37326</v>
      </c>
      <c r="B14805" s="176">
        <v>103.8</v>
      </c>
      <c r="C14805" s="176">
        <v>54.2</v>
      </c>
      <c r="D14805" s="282">
        <v>87</v>
      </c>
      <c r="E14805" s="265"/>
    </row>
    <row r="14806" spans="1:5">
      <c r="A14806" s="283">
        <v>37327</v>
      </c>
      <c r="B14806" s="176">
        <v>48.5</v>
      </c>
      <c r="C14806" s="176">
        <v>39.9</v>
      </c>
      <c r="D14806" s="282">
        <v>87</v>
      </c>
      <c r="E14806" s="265"/>
    </row>
    <row r="14807" spans="1:5">
      <c r="A14807" s="283">
        <v>37328</v>
      </c>
      <c r="B14807" s="176">
        <v>43.7</v>
      </c>
      <c r="C14807" s="176">
        <v>40</v>
      </c>
      <c r="D14807" s="282">
        <v>87</v>
      </c>
      <c r="E14807" s="265"/>
    </row>
    <row r="14808" spans="1:5">
      <c r="A14808" s="283">
        <v>37329</v>
      </c>
      <c r="B14808" s="176">
        <v>110</v>
      </c>
      <c r="C14808" s="176">
        <v>42.4</v>
      </c>
      <c r="D14808" s="282">
        <v>87</v>
      </c>
      <c r="E14808" s="265"/>
    </row>
    <row r="14809" spans="1:5">
      <c r="A14809" s="283">
        <v>37330</v>
      </c>
      <c r="B14809" s="176">
        <v>135.1</v>
      </c>
      <c r="C14809" s="176">
        <v>43.4</v>
      </c>
      <c r="D14809" s="282">
        <v>87</v>
      </c>
      <c r="E14809" s="265"/>
    </row>
    <row r="14810" spans="1:5">
      <c r="A14810" s="283">
        <v>37331</v>
      </c>
      <c r="B14810" s="176">
        <v>142.9</v>
      </c>
      <c r="C14810" s="176">
        <v>43.4</v>
      </c>
      <c r="D14810" s="282">
        <v>106</v>
      </c>
      <c r="E14810" s="265"/>
    </row>
    <row r="14811" spans="1:5">
      <c r="A14811" s="283">
        <v>37332</v>
      </c>
      <c r="B14811" s="176">
        <v>55.4</v>
      </c>
      <c r="C14811" s="176">
        <v>38.700000000000003</v>
      </c>
      <c r="D14811" s="282">
        <v>87</v>
      </c>
      <c r="E14811" s="265"/>
    </row>
    <row r="14812" spans="1:5">
      <c r="A14812" s="283">
        <v>37333</v>
      </c>
      <c r="B14812" s="176">
        <v>28.5</v>
      </c>
      <c r="C14812" s="176">
        <v>44.2</v>
      </c>
      <c r="D14812" s="282">
        <v>87</v>
      </c>
      <c r="E14812" s="265"/>
    </row>
    <row r="14813" spans="1:5">
      <c r="A14813" s="283">
        <v>37334</v>
      </c>
      <c r="B14813" s="176">
        <v>86.6</v>
      </c>
      <c r="C14813" s="176">
        <v>41.8</v>
      </c>
      <c r="D14813" s="282">
        <v>110</v>
      </c>
      <c r="E14813" s="265"/>
    </row>
    <row r="14814" spans="1:5">
      <c r="A14814" s="283">
        <v>37335</v>
      </c>
      <c r="B14814" s="176">
        <v>49.9</v>
      </c>
      <c r="C14814" s="176">
        <v>39.700000000000003</v>
      </c>
      <c r="D14814" s="282">
        <v>87</v>
      </c>
      <c r="E14814" s="265"/>
    </row>
    <row r="14815" spans="1:5">
      <c r="A14815" s="283">
        <v>37336</v>
      </c>
      <c r="B14815" s="176">
        <v>81.8</v>
      </c>
      <c r="C14815" s="176">
        <v>42.5</v>
      </c>
      <c r="D14815" s="282">
        <v>87</v>
      </c>
      <c r="E14815" s="265"/>
    </row>
    <row r="14816" spans="1:5">
      <c r="A14816" s="283">
        <v>37337</v>
      </c>
      <c r="B14816" s="176">
        <v>27.5</v>
      </c>
      <c r="C14816" s="176">
        <v>45.2</v>
      </c>
      <c r="D14816" s="282">
        <v>87</v>
      </c>
      <c r="E14816" s="265"/>
    </row>
    <row r="14817" spans="1:5">
      <c r="A14817" s="283">
        <v>37338</v>
      </c>
      <c r="B14817" s="176">
        <v>51.7</v>
      </c>
      <c r="C14817" s="176">
        <v>40</v>
      </c>
      <c r="D14817" s="282">
        <v>87</v>
      </c>
      <c r="E14817" s="265"/>
    </row>
    <row r="14818" spans="1:5">
      <c r="A14818" s="283">
        <v>37339</v>
      </c>
      <c r="B14818" s="176">
        <v>49.1</v>
      </c>
      <c r="C14818" s="176">
        <v>39.6</v>
      </c>
      <c r="D14818" s="282">
        <v>87</v>
      </c>
      <c r="E14818" s="265"/>
    </row>
    <row r="14819" spans="1:5">
      <c r="A14819" s="283">
        <v>37340</v>
      </c>
      <c r="B14819" s="176">
        <v>35</v>
      </c>
      <c r="C14819" s="176">
        <v>49.5</v>
      </c>
      <c r="D14819" s="282">
        <v>87</v>
      </c>
      <c r="E14819" s="265"/>
    </row>
    <row r="14820" spans="1:5">
      <c r="A14820" s="283">
        <v>37341</v>
      </c>
      <c r="B14820" s="176">
        <v>365.3</v>
      </c>
      <c r="C14820" s="176">
        <v>40.5</v>
      </c>
      <c r="D14820" s="282">
        <v>95</v>
      </c>
      <c r="E14820" s="265"/>
    </row>
    <row r="14821" spans="1:5">
      <c r="A14821" s="283">
        <v>37342</v>
      </c>
      <c r="B14821" s="176">
        <v>37.5</v>
      </c>
      <c r="C14821" s="176">
        <v>38.200000000000003</v>
      </c>
      <c r="D14821" s="282">
        <v>87</v>
      </c>
      <c r="E14821" s="265"/>
    </row>
    <row r="14822" spans="1:5">
      <c r="A14822" s="283">
        <v>37343</v>
      </c>
      <c r="B14822" s="176">
        <v>962</v>
      </c>
      <c r="C14822" s="176">
        <v>41.9</v>
      </c>
      <c r="D14822" s="282">
        <v>107</v>
      </c>
      <c r="E14822" s="265"/>
    </row>
    <row r="14823" spans="1:5">
      <c r="A14823" s="283">
        <v>37345</v>
      </c>
      <c r="B14823" s="176">
        <v>43.4</v>
      </c>
      <c r="C14823" s="176">
        <v>39.4</v>
      </c>
      <c r="D14823" s="282">
        <v>87</v>
      </c>
      <c r="E14823" s="265"/>
    </row>
    <row r="14824" spans="1:5">
      <c r="A14824" s="283">
        <v>37347</v>
      </c>
      <c r="B14824" s="176">
        <v>132.80000000000001</v>
      </c>
      <c r="C14824" s="176">
        <v>42.3</v>
      </c>
      <c r="D14824" s="282">
        <v>87</v>
      </c>
      <c r="E14824" s="265"/>
    </row>
    <row r="14825" spans="1:5">
      <c r="A14825" s="283">
        <v>37348</v>
      </c>
      <c r="B14825" s="176">
        <v>43.6</v>
      </c>
      <c r="C14825" s="176">
        <v>39.9</v>
      </c>
      <c r="D14825" s="282">
        <v>87</v>
      </c>
      <c r="E14825" s="265"/>
    </row>
    <row r="14826" spans="1:5">
      <c r="A14826" s="283">
        <v>37349</v>
      </c>
      <c r="B14826" s="176">
        <v>105.5</v>
      </c>
      <c r="C14826" s="176">
        <v>55.5</v>
      </c>
      <c r="D14826" s="282">
        <v>87</v>
      </c>
      <c r="E14826" s="265"/>
    </row>
    <row r="14827" spans="1:5">
      <c r="A14827" s="283">
        <v>37350</v>
      </c>
      <c r="B14827" s="176">
        <v>1136</v>
      </c>
      <c r="C14827" s="176">
        <v>46</v>
      </c>
      <c r="D14827" s="282">
        <v>87</v>
      </c>
      <c r="E14827" s="265"/>
    </row>
    <row r="14828" spans="1:5">
      <c r="A14828" s="283">
        <v>37351</v>
      </c>
      <c r="B14828" s="176">
        <v>981.9</v>
      </c>
      <c r="C14828" s="176">
        <v>39.299999999999997</v>
      </c>
      <c r="D14828" s="282">
        <v>87</v>
      </c>
      <c r="E14828" s="265"/>
    </row>
    <row r="14829" spans="1:5">
      <c r="A14829" s="283">
        <v>37352</v>
      </c>
      <c r="B14829" s="176">
        <v>49.6</v>
      </c>
      <c r="C14829" s="176">
        <v>43.6</v>
      </c>
      <c r="D14829" s="282">
        <v>87</v>
      </c>
      <c r="E14829" s="265"/>
    </row>
    <row r="14830" spans="1:5">
      <c r="A14830" s="283">
        <v>37353</v>
      </c>
      <c r="B14830" s="176">
        <v>125.1</v>
      </c>
      <c r="C14830" s="176">
        <v>44</v>
      </c>
      <c r="D14830" s="282">
        <v>114</v>
      </c>
      <c r="E14830" s="265"/>
    </row>
    <row r="14831" spans="1:5">
      <c r="A14831" s="283">
        <v>37354</v>
      </c>
      <c r="B14831" s="176">
        <v>135.4</v>
      </c>
      <c r="C14831" s="176">
        <v>40.4</v>
      </c>
      <c r="D14831" s="282">
        <v>95</v>
      </c>
      <c r="E14831" s="265"/>
    </row>
    <row r="14832" spans="1:5">
      <c r="A14832" s="283">
        <v>37355</v>
      </c>
      <c r="B14832" s="176">
        <v>125.9</v>
      </c>
      <c r="C14832" s="176">
        <v>38.799999999999997</v>
      </c>
      <c r="D14832" s="282">
        <v>101</v>
      </c>
      <c r="E14832" s="265"/>
    </row>
    <row r="14833" spans="1:5">
      <c r="A14833" s="283">
        <v>37356</v>
      </c>
      <c r="B14833" s="176">
        <v>42.3</v>
      </c>
      <c r="C14833" s="176">
        <v>47.3</v>
      </c>
      <c r="D14833" s="282">
        <v>87</v>
      </c>
      <c r="E14833" s="265"/>
    </row>
    <row r="14834" spans="1:5">
      <c r="A14834" s="283">
        <v>37357</v>
      </c>
      <c r="B14834" s="176">
        <v>57</v>
      </c>
      <c r="C14834" s="176">
        <v>38.799999999999997</v>
      </c>
      <c r="D14834" s="282">
        <v>113</v>
      </c>
      <c r="E14834" s="265"/>
    </row>
    <row r="14835" spans="1:5">
      <c r="A14835" s="283">
        <v>37359</v>
      </c>
      <c r="B14835" s="176">
        <v>21.8</v>
      </c>
      <c r="C14835" s="176">
        <v>44.5</v>
      </c>
      <c r="D14835" s="282">
        <v>87</v>
      </c>
      <c r="E14835" s="265"/>
    </row>
    <row r="14836" spans="1:5">
      <c r="A14836" s="283">
        <v>37360</v>
      </c>
      <c r="B14836" s="176">
        <v>51.1</v>
      </c>
      <c r="C14836" s="176">
        <v>44.5</v>
      </c>
      <c r="D14836" s="282">
        <v>87</v>
      </c>
      <c r="E14836" s="265"/>
    </row>
    <row r="14837" spans="1:5">
      <c r="A14837" s="283">
        <v>37361</v>
      </c>
      <c r="B14837" s="176">
        <v>30.3</v>
      </c>
      <c r="C14837" s="176">
        <v>39.6</v>
      </c>
      <c r="D14837" s="282">
        <v>87</v>
      </c>
      <c r="E14837" s="265"/>
    </row>
    <row r="14838" spans="1:5">
      <c r="A14838" s="283">
        <v>37362</v>
      </c>
      <c r="B14838" s="176">
        <v>120.4</v>
      </c>
      <c r="C14838" s="176">
        <v>39.299999999999997</v>
      </c>
      <c r="D14838" s="282">
        <v>87</v>
      </c>
      <c r="E14838" s="265"/>
    </row>
    <row r="14839" spans="1:5">
      <c r="A14839" s="283">
        <v>37363</v>
      </c>
      <c r="B14839" s="176">
        <v>486.5</v>
      </c>
      <c r="C14839" s="176">
        <v>38.5</v>
      </c>
      <c r="D14839" s="282">
        <v>120</v>
      </c>
      <c r="E14839" s="265"/>
    </row>
    <row r="14840" spans="1:5">
      <c r="A14840" s="283">
        <v>37364</v>
      </c>
      <c r="B14840" s="176">
        <v>1509.7</v>
      </c>
      <c r="C14840" s="176">
        <v>38.299999999999997</v>
      </c>
      <c r="D14840" s="282">
        <v>87</v>
      </c>
      <c r="E14840" s="265"/>
    </row>
    <row r="14841" spans="1:5">
      <c r="A14841" s="283">
        <v>37365</v>
      </c>
      <c r="B14841" s="176">
        <v>37.700000000000003</v>
      </c>
      <c r="C14841" s="176">
        <v>41.5</v>
      </c>
      <c r="D14841" s="282">
        <v>87</v>
      </c>
      <c r="E14841" s="265"/>
    </row>
    <row r="14842" spans="1:5">
      <c r="A14842" s="283">
        <v>37366</v>
      </c>
      <c r="B14842" s="176">
        <v>19.7</v>
      </c>
      <c r="C14842" s="176">
        <v>43.3</v>
      </c>
      <c r="D14842" s="282">
        <v>87</v>
      </c>
      <c r="E14842" s="265"/>
    </row>
    <row r="14843" spans="1:5">
      <c r="A14843" s="283">
        <v>37367</v>
      </c>
      <c r="B14843" s="176">
        <v>32.700000000000003</v>
      </c>
      <c r="C14843" s="176">
        <v>41.8</v>
      </c>
      <c r="D14843" s="282">
        <v>87</v>
      </c>
      <c r="E14843" s="265"/>
    </row>
    <row r="14844" spans="1:5">
      <c r="A14844" s="283">
        <v>37369</v>
      </c>
      <c r="B14844" s="176">
        <v>20</v>
      </c>
      <c r="C14844" s="176">
        <v>42.7</v>
      </c>
      <c r="D14844" s="282">
        <v>87</v>
      </c>
      <c r="E14844" s="265"/>
    </row>
    <row r="14845" spans="1:5">
      <c r="A14845" s="283">
        <v>37370</v>
      </c>
      <c r="B14845" s="176">
        <v>74.7</v>
      </c>
      <c r="C14845" s="176">
        <v>42.5</v>
      </c>
      <c r="D14845" s="282">
        <v>87</v>
      </c>
      <c r="E14845" s="265"/>
    </row>
    <row r="14846" spans="1:5">
      <c r="A14846" s="283">
        <v>37371</v>
      </c>
      <c r="B14846" s="176">
        <v>147.30000000000001</v>
      </c>
      <c r="C14846" s="176">
        <v>37.4</v>
      </c>
      <c r="D14846" s="282">
        <v>87</v>
      </c>
      <c r="E14846" s="265"/>
    </row>
    <row r="14847" spans="1:5">
      <c r="A14847" s="283">
        <v>37373</v>
      </c>
      <c r="B14847" s="176">
        <v>79</v>
      </c>
      <c r="C14847" s="176">
        <v>45.2</v>
      </c>
      <c r="D14847" s="282">
        <v>87</v>
      </c>
      <c r="E14847" s="265"/>
    </row>
    <row r="14848" spans="1:5">
      <c r="A14848" s="283">
        <v>37374</v>
      </c>
      <c r="B14848" s="176">
        <v>30.3</v>
      </c>
      <c r="C14848" s="176">
        <v>38.9</v>
      </c>
      <c r="D14848" s="282">
        <v>87</v>
      </c>
      <c r="E14848" s="265"/>
    </row>
    <row r="14849" spans="1:5">
      <c r="A14849" s="283">
        <v>37375</v>
      </c>
      <c r="B14849" s="176">
        <v>39.4</v>
      </c>
      <c r="C14849" s="176">
        <v>24.4</v>
      </c>
      <c r="D14849" s="282">
        <v>115</v>
      </c>
      <c r="E14849" s="265"/>
    </row>
    <row r="14850" spans="1:5">
      <c r="A14850" s="283">
        <v>37376</v>
      </c>
      <c r="B14850" s="176">
        <v>10.6</v>
      </c>
      <c r="C14850" s="176">
        <v>41</v>
      </c>
      <c r="D14850" s="282">
        <v>87</v>
      </c>
      <c r="E14850" s="265"/>
    </row>
    <row r="14851" spans="1:5">
      <c r="A14851" s="283">
        <v>37377</v>
      </c>
      <c r="B14851" s="176">
        <v>226.6</v>
      </c>
      <c r="C14851" s="176">
        <v>44.2</v>
      </c>
      <c r="D14851" s="282">
        <v>125</v>
      </c>
      <c r="E14851" s="265"/>
    </row>
    <row r="14852" spans="1:5">
      <c r="A14852" s="283">
        <v>37378</v>
      </c>
      <c r="B14852" s="176">
        <v>0</v>
      </c>
      <c r="C14852" s="176">
        <v>0</v>
      </c>
      <c r="D14852" s="282">
        <v>87</v>
      </c>
      <c r="E14852" s="265"/>
    </row>
    <row r="14853" spans="1:5">
      <c r="A14853" s="283">
        <v>37379</v>
      </c>
      <c r="B14853" s="176">
        <v>187.4</v>
      </c>
      <c r="C14853" s="176">
        <v>41.4</v>
      </c>
      <c r="D14853" s="282">
        <v>101</v>
      </c>
      <c r="E14853" s="265"/>
    </row>
    <row r="14854" spans="1:5">
      <c r="A14854" s="283">
        <v>37380</v>
      </c>
      <c r="B14854" s="176">
        <v>53.5</v>
      </c>
      <c r="C14854" s="176">
        <v>42.7</v>
      </c>
      <c r="D14854" s="282">
        <v>87</v>
      </c>
      <c r="E14854" s="265"/>
    </row>
    <row r="14855" spans="1:5">
      <c r="A14855" s="283">
        <v>37381</v>
      </c>
      <c r="B14855" s="176">
        <v>61.8</v>
      </c>
      <c r="C14855" s="176">
        <v>46.6</v>
      </c>
      <c r="D14855" s="282">
        <v>87</v>
      </c>
      <c r="E14855" s="265"/>
    </row>
    <row r="14856" spans="1:5">
      <c r="A14856" s="283">
        <v>37382</v>
      </c>
      <c r="B14856" s="176">
        <v>0</v>
      </c>
      <c r="C14856" s="176">
        <v>0</v>
      </c>
      <c r="D14856" s="282">
        <v>87</v>
      </c>
      <c r="E14856" s="265"/>
    </row>
    <row r="14857" spans="1:5">
      <c r="A14857" s="283">
        <v>37383</v>
      </c>
      <c r="B14857" s="176">
        <v>0</v>
      </c>
      <c r="C14857" s="176">
        <v>0</v>
      </c>
      <c r="D14857" s="282">
        <v>87</v>
      </c>
      <c r="E14857" s="265"/>
    </row>
    <row r="14858" spans="1:5">
      <c r="A14858" s="283">
        <v>37384</v>
      </c>
      <c r="B14858" s="176">
        <v>0</v>
      </c>
      <c r="C14858" s="176">
        <v>0</v>
      </c>
      <c r="D14858" s="282">
        <v>87</v>
      </c>
      <c r="E14858" s="265"/>
    </row>
    <row r="14859" spans="1:5">
      <c r="A14859" s="283">
        <v>37385</v>
      </c>
      <c r="B14859" s="176">
        <v>29.4</v>
      </c>
      <c r="C14859" s="176">
        <v>42.8</v>
      </c>
      <c r="D14859" s="282">
        <v>87</v>
      </c>
      <c r="E14859" s="265"/>
    </row>
    <row r="14860" spans="1:5">
      <c r="A14860" s="283">
        <v>37387</v>
      </c>
      <c r="B14860" s="176">
        <v>77.599999999999994</v>
      </c>
      <c r="C14860" s="176">
        <v>40.4</v>
      </c>
      <c r="D14860" s="282">
        <v>87</v>
      </c>
      <c r="E14860" s="265"/>
    </row>
    <row r="14861" spans="1:5">
      <c r="A14861" s="283">
        <v>37388</v>
      </c>
      <c r="B14861" s="176">
        <v>233</v>
      </c>
      <c r="C14861" s="176">
        <v>41</v>
      </c>
      <c r="D14861" s="282">
        <v>120</v>
      </c>
      <c r="E14861" s="265"/>
    </row>
    <row r="14862" spans="1:5">
      <c r="A14862" s="283">
        <v>37389</v>
      </c>
      <c r="B14862" s="176">
        <v>0</v>
      </c>
      <c r="C14862" s="176">
        <v>0</v>
      </c>
      <c r="D14862" s="282">
        <v>87</v>
      </c>
      <c r="E14862" s="265"/>
    </row>
    <row r="14863" spans="1:5">
      <c r="A14863" s="283">
        <v>37391</v>
      </c>
      <c r="B14863" s="176">
        <v>31.5</v>
      </c>
      <c r="C14863" s="176">
        <v>45.8</v>
      </c>
      <c r="D14863" s="282">
        <v>87</v>
      </c>
      <c r="E14863" s="265"/>
    </row>
    <row r="14864" spans="1:5">
      <c r="A14864" s="283">
        <v>37394</v>
      </c>
      <c r="B14864" s="176">
        <v>48.1</v>
      </c>
      <c r="C14864" s="176">
        <v>41.1</v>
      </c>
      <c r="D14864" s="282">
        <v>87</v>
      </c>
      <c r="E14864" s="265"/>
    </row>
    <row r="14865" spans="1:5">
      <c r="A14865" s="283">
        <v>37396</v>
      </c>
      <c r="B14865" s="176">
        <v>35.200000000000003</v>
      </c>
      <c r="C14865" s="176">
        <v>49.6</v>
      </c>
      <c r="D14865" s="282">
        <v>87</v>
      </c>
      <c r="E14865" s="265"/>
    </row>
    <row r="14866" spans="1:5">
      <c r="A14866" s="283">
        <v>37397</v>
      </c>
      <c r="B14866" s="176">
        <v>70.8</v>
      </c>
      <c r="C14866" s="176">
        <v>40.799999999999997</v>
      </c>
      <c r="D14866" s="282">
        <v>94</v>
      </c>
      <c r="E14866" s="265"/>
    </row>
    <row r="14867" spans="1:5">
      <c r="A14867" s="283">
        <v>37398</v>
      </c>
      <c r="B14867" s="176">
        <v>106.4</v>
      </c>
      <c r="C14867" s="176">
        <v>43.2</v>
      </c>
      <c r="D14867" s="282">
        <v>87</v>
      </c>
      <c r="E14867" s="265"/>
    </row>
    <row r="14868" spans="1:5">
      <c r="A14868" s="283">
        <v>37401</v>
      </c>
      <c r="B14868" s="176">
        <v>0</v>
      </c>
      <c r="C14868" s="176">
        <v>0</v>
      </c>
      <c r="D14868" s="282">
        <v>87</v>
      </c>
      <c r="E14868" s="265"/>
    </row>
    <row r="14869" spans="1:5">
      <c r="A14869" s="283">
        <v>37402</v>
      </c>
      <c r="B14869" s="176">
        <v>2638.4</v>
      </c>
      <c r="C14869" s="176">
        <v>38</v>
      </c>
      <c r="D14869" s="282">
        <v>114</v>
      </c>
      <c r="E14869" s="265"/>
    </row>
    <row r="14870" spans="1:5">
      <c r="A14870" s="283">
        <v>37403</v>
      </c>
      <c r="B14870" s="176">
        <v>3497.5</v>
      </c>
      <c r="C14870" s="176">
        <v>23.5</v>
      </c>
      <c r="D14870" s="282">
        <v>124</v>
      </c>
      <c r="E14870" s="265"/>
    </row>
    <row r="14871" spans="1:5">
      <c r="A14871" s="283">
        <v>37404</v>
      </c>
      <c r="B14871" s="176">
        <v>2703.7</v>
      </c>
      <c r="C14871" s="176">
        <v>32.9</v>
      </c>
      <c r="D14871" s="282">
        <v>162</v>
      </c>
      <c r="E14871" s="265"/>
    </row>
    <row r="14872" spans="1:5">
      <c r="A14872" s="283">
        <v>37405</v>
      </c>
      <c r="B14872" s="176">
        <v>273.60000000000002</v>
      </c>
      <c r="C14872" s="176">
        <v>36</v>
      </c>
      <c r="D14872" s="282">
        <v>131</v>
      </c>
      <c r="E14872" s="265"/>
    </row>
    <row r="14873" spans="1:5">
      <c r="A14873" s="283">
        <v>37406</v>
      </c>
      <c r="B14873" s="176">
        <v>1127</v>
      </c>
      <c r="C14873" s="176">
        <v>36</v>
      </c>
      <c r="D14873" s="282">
        <v>112</v>
      </c>
      <c r="E14873" s="265"/>
    </row>
    <row r="14874" spans="1:5">
      <c r="A14874" s="283">
        <v>37407</v>
      </c>
      <c r="B14874" s="176">
        <v>2445</v>
      </c>
      <c r="C14874" s="176">
        <v>30.8</v>
      </c>
      <c r="D14874" s="282">
        <v>87</v>
      </c>
      <c r="E14874" s="265"/>
    </row>
    <row r="14875" spans="1:5">
      <c r="A14875" s="283">
        <v>37408</v>
      </c>
      <c r="B14875" s="176">
        <v>1083.8</v>
      </c>
      <c r="C14875" s="176">
        <v>32.9</v>
      </c>
      <c r="D14875" s="282">
        <v>87</v>
      </c>
      <c r="E14875" s="265"/>
    </row>
    <row r="14876" spans="1:5">
      <c r="A14876" s="283">
        <v>37409</v>
      </c>
      <c r="B14876" s="176">
        <v>1004</v>
      </c>
      <c r="C14876" s="176">
        <v>35.700000000000003</v>
      </c>
      <c r="D14876" s="282">
        <v>116</v>
      </c>
      <c r="E14876" s="265"/>
    </row>
    <row r="14877" spans="1:5">
      <c r="A14877" s="283">
        <v>37410</v>
      </c>
      <c r="B14877" s="176">
        <v>1308.4000000000001</v>
      </c>
      <c r="C14877" s="176">
        <v>31.9</v>
      </c>
      <c r="D14877" s="282">
        <v>87</v>
      </c>
      <c r="E14877" s="265"/>
    </row>
    <row r="14878" spans="1:5">
      <c r="A14878" s="283">
        <v>37411</v>
      </c>
      <c r="B14878" s="176">
        <v>2369.5</v>
      </c>
      <c r="C14878" s="176">
        <v>38.5</v>
      </c>
      <c r="D14878" s="282">
        <v>193</v>
      </c>
      <c r="E14878" s="265"/>
    </row>
    <row r="14879" spans="1:5">
      <c r="A14879" s="283">
        <v>37412</v>
      </c>
      <c r="B14879" s="176">
        <v>2380.6999999999998</v>
      </c>
      <c r="C14879" s="176">
        <v>40.299999999999997</v>
      </c>
      <c r="D14879" s="282">
        <v>119</v>
      </c>
      <c r="E14879" s="265"/>
    </row>
    <row r="14880" spans="1:5">
      <c r="A14880" s="283">
        <v>37414</v>
      </c>
      <c r="B14880" s="176">
        <v>0</v>
      </c>
      <c r="C14880" s="176">
        <v>0</v>
      </c>
      <c r="D14880" s="282">
        <v>87</v>
      </c>
      <c r="E14880" s="265"/>
    </row>
    <row r="14881" spans="1:5">
      <c r="A14881" s="283">
        <v>37415</v>
      </c>
      <c r="B14881" s="176">
        <v>1315.5</v>
      </c>
      <c r="C14881" s="176">
        <v>39.5</v>
      </c>
      <c r="D14881" s="282">
        <v>119</v>
      </c>
      <c r="E14881" s="265"/>
    </row>
    <row r="14882" spans="1:5">
      <c r="A14882" s="283">
        <v>37416</v>
      </c>
      <c r="B14882" s="176">
        <v>1287.8</v>
      </c>
      <c r="C14882" s="176">
        <v>40.299999999999997</v>
      </c>
      <c r="D14882" s="282">
        <v>101</v>
      </c>
      <c r="E14882" s="265"/>
    </row>
    <row r="14883" spans="1:5">
      <c r="A14883" s="283">
        <v>37419</v>
      </c>
      <c r="B14883" s="176">
        <v>154.9</v>
      </c>
      <c r="C14883" s="176">
        <v>45.6</v>
      </c>
      <c r="D14883" s="282">
        <v>95</v>
      </c>
      <c r="E14883" s="265"/>
    </row>
    <row r="14884" spans="1:5">
      <c r="A14884" s="283">
        <v>37421</v>
      </c>
      <c r="B14884" s="176">
        <v>1249.2</v>
      </c>
      <c r="C14884" s="176">
        <v>40.200000000000003</v>
      </c>
      <c r="D14884" s="282">
        <v>174</v>
      </c>
      <c r="E14884" s="265"/>
    </row>
    <row r="14885" spans="1:5">
      <c r="A14885" s="283">
        <v>37422</v>
      </c>
      <c r="B14885" s="176">
        <v>0</v>
      </c>
      <c r="C14885" s="176">
        <v>0</v>
      </c>
      <c r="D14885" s="282">
        <v>87</v>
      </c>
      <c r="E14885" s="265"/>
    </row>
    <row r="14886" spans="1:5">
      <c r="A14886" s="283">
        <v>37424</v>
      </c>
      <c r="B14886" s="176">
        <v>0</v>
      </c>
      <c r="C14886" s="176">
        <v>0</v>
      </c>
      <c r="D14886" s="282">
        <v>87</v>
      </c>
      <c r="E14886" s="265"/>
    </row>
    <row r="14887" spans="1:5">
      <c r="A14887" s="283">
        <v>37450</v>
      </c>
      <c r="B14887" s="176">
        <v>1612.9</v>
      </c>
      <c r="C14887" s="176">
        <v>40</v>
      </c>
      <c r="D14887" s="282">
        <v>87</v>
      </c>
      <c r="E14887" s="265"/>
    </row>
    <row r="14888" spans="1:5">
      <c r="A14888" s="283">
        <v>37501</v>
      </c>
      <c r="B14888" s="176">
        <v>0</v>
      </c>
      <c r="C14888" s="176">
        <v>0</v>
      </c>
      <c r="D14888" s="282">
        <v>87</v>
      </c>
      <c r="E14888" s="265"/>
    </row>
    <row r="14889" spans="1:5">
      <c r="A14889" s="283">
        <v>37601</v>
      </c>
      <c r="B14889" s="176">
        <v>744.2</v>
      </c>
      <c r="C14889" s="176">
        <v>39</v>
      </c>
      <c r="D14889" s="282">
        <v>147</v>
      </c>
      <c r="E14889" s="265"/>
    </row>
    <row r="14890" spans="1:5">
      <c r="A14890" s="283">
        <v>37602</v>
      </c>
      <c r="B14890" s="176">
        <v>540.70000000000005</v>
      </c>
      <c r="C14890" s="176">
        <v>44.1</v>
      </c>
      <c r="D14890" s="282">
        <v>96</v>
      </c>
      <c r="E14890" s="265"/>
    </row>
    <row r="14891" spans="1:5">
      <c r="A14891" s="283">
        <v>37604</v>
      </c>
      <c r="B14891" s="176">
        <v>1024.0999999999999</v>
      </c>
      <c r="C14891" s="176">
        <v>35.200000000000003</v>
      </c>
      <c r="D14891" s="282">
        <v>129</v>
      </c>
      <c r="E14891" s="265"/>
    </row>
    <row r="14892" spans="1:5">
      <c r="A14892" s="283">
        <v>37605</v>
      </c>
      <c r="B14892" s="176">
        <v>0</v>
      </c>
      <c r="C14892" s="176">
        <v>0</v>
      </c>
      <c r="D14892" s="282">
        <v>87</v>
      </c>
      <c r="E14892" s="265"/>
    </row>
    <row r="14893" spans="1:5">
      <c r="A14893" s="283">
        <v>37614</v>
      </c>
      <c r="B14893" s="176">
        <v>0</v>
      </c>
      <c r="C14893" s="176">
        <v>0</v>
      </c>
      <c r="D14893" s="282">
        <v>87</v>
      </c>
      <c r="E14893" s="265"/>
    </row>
    <row r="14894" spans="1:5">
      <c r="A14894" s="283">
        <v>37615</v>
      </c>
      <c r="B14894" s="176">
        <v>483.8</v>
      </c>
      <c r="C14894" s="176">
        <v>40.200000000000003</v>
      </c>
      <c r="D14894" s="282">
        <v>132</v>
      </c>
      <c r="E14894" s="265"/>
    </row>
    <row r="14895" spans="1:5">
      <c r="A14895" s="283">
        <v>37616</v>
      </c>
      <c r="B14895" s="176">
        <v>117.3</v>
      </c>
      <c r="C14895" s="176">
        <v>41.6</v>
      </c>
      <c r="D14895" s="282">
        <v>87</v>
      </c>
      <c r="E14895" s="265"/>
    </row>
    <row r="14896" spans="1:5">
      <c r="A14896" s="283">
        <v>37617</v>
      </c>
      <c r="B14896" s="176">
        <v>259.5</v>
      </c>
      <c r="C14896" s="176">
        <v>43.8</v>
      </c>
      <c r="D14896" s="282">
        <v>127</v>
      </c>
      <c r="E14896" s="265"/>
    </row>
    <row r="14897" spans="1:5">
      <c r="A14897" s="283">
        <v>37618</v>
      </c>
      <c r="B14897" s="176">
        <v>186.9</v>
      </c>
      <c r="C14897" s="176">
        <v>43.1</v>
      </c>
      <c r="D14897" s="282">
        <v>87</v>
      </c>
      <c r="E14897" s="265"/>
    </row>
    <row r="14898" spans="1:5">
      <c r="A14898" s="283">
        <v>37620</v>
      </c>
      <c r="B14898" s="176">
        <v>300.39999999999998</v>
      </c>
      <c r="C14898" s="176">
        <v>43</v>
      </c>
      <c r="D14898" s="282">
        <v>166</v>
      </c>
      <c r="E14898" s="265"/>
    </row>
    <row r="14899" spans="1:5">
      <c r="A14899" s="283">
        <v>37621</v>
      </c>
      <c r="B14899" s="176">
        <v>0</v>
      </c>
      <c r="C14899" s="176">
        <v>0</v>
      </c>
      <c r="D14899" s="282">
        <v>87</v>
      </c>
      <c r="E14899" s="265"/>
    </row>
    <row r="14900" spans="1:5">
      <c r="A14900" s="283">
        <v>37625</v>
      </c>
      <c r="B14900" s="176">
        <v>0</v>
      </c>
      <c r="C14900" s="176">
        <v>0</v>
      </c>
      <c r="D14900" s="282">
        <v>87</v>
      </c>
      <c r="E14900" s="265"/>
    </row>
    <row r="14901" spans="1:5">
      <c r="A14901" s="283">
        <v>37640</v>
      </c>
      <c r="B14901" s="176">
        <v>32.6</v>
      </c>
      <c r="C14901" s="176">
        <v>44.6</v>
      </c>
      <c r="D14901" s="282">
        <v>87</v>
      </c>
      <c r="E14901" s="265"/>
    </row>
    <row r="14902" spans="1:5">
      <c r="A14902" s="283">
        <v>37641</v>
      </c>
      <c r="B14902" s="176">
        <v>90</v>
      </c>
      <c r="C14902" s="176">
        <v>43.1</v>
      </c>
      <c r="D14902" s="282">
        <v>87</v>
      </c>
      <c r="E14902" s="265"/>
    </row>
    <row r="14903" spans="1:5">
      <c r="A14903" s="283">
        <v>37642</v>
      </c>
      <c r="B14903" s="176">
        <v>205.9</v>
      </c>
      <c r="C14903" s="176">
        <v>41.9</v>
      </c>
      <c r="D14903" s="282">
        <v>87</v>
      </c>
      <c r="E14903" s="265"/>
    </row>
    <row r="14904" spans="1:5">
      <c r="A14904" s="283">
        <v>37643</v>
      </c>
      <c r="B14904" s="176">
        <v>265.7</v>
      </c>
      <c r="C14904" s="176">
        <v>42.6</v>
      </c>
      <c r="D14904" s="282">
        <v>121</v>
      </c>
      <c r="E14904" s="265"/>
    </row>
    <row r="14905" spans="1:5">
      <c r="A14905" s="283">
        <v>37644</v>
      </c>
      <c r="B14905" s="176">
        <v>210.9</v>
      </c>
      <c r="C14905" s="176">
        <v>43.2</v>
      </c>
      <c r="D14905" s="282">
        <v>87</v>
      </c>
      <c r="E14905" s="265"/>
    </row>
    <row r="14906" spans="1:5">
      <c r="A14906" s="283">
        <v>37645</v>
      </c>
      <c r="B14906" s="176">
        <v>580.20000000000005</v>
      </c>
      <c r="C14906" s="176">
        <v>40.799999999999997</v>
      </c>
      <c r="D14906" s="282">
        <v>87</v>
      </c>
      <c r="E14906" s="265"/>
    </row>
    <row r="14907" spans="1:5">
      <c r="A14907" s="283">
        <v>37650</v>
      </c>
      <c r="B14907" s="176">
        <v>119.7</v>
      </c>
      <c r="C14907" s="176">
        <v>45</v>
      </c>
      <c r="D14907" s="282">
        <v>87</v>
      </c>
      <c r="E14907" s="265"/>
    </row>
    <row r="14908" spans="1:5">
      <c r="A14908" s="283">
        <v>37656</v>
      </c>
      <c r="B14908" s="176">
        <v>117.7</v>
      </c>
      <c r="C14908" s="176">
        <v>44</v>
      </c>
      <c r="D14908" s="282">
        <v>87</v>
      </c>
      <c r="E14908" s="265"/>
    </row>
    <row r="14909" spans="1:5">
      <c r="A14909" s="283">
        <v>37657</v>
      </c>
      <c r="B14909" s="176">
        <v>28.8</v>
      </c>
      <c r="C14909" s="176">
        <v>46.4</v>
      </c>
      <c r="D14909" s="282">
        <v>87</v>
      </c>
      <c r="E14909" s="265"/>
    </row>
    <row r="14910" spans="1:5">
      <c r="A14910" s="283">
        <v>37658</v>
      </c>
      <c r="B14910" s="176">
        <v>103.5</v>
      </c>
      <c r="C14910" s="176">
        <v>44</v>
      </c>
      <c r="D14910" s="282">
        <v>87</v>
      </c>
      <c r="E14910" s="265"/>
    </row>
    <row r="14911" spans="1:5">
      <c r="A14911" s="283">
        <v>37659</v>
      </c>
      <c r="B14911" s="176">
        <v>234.9</v>
      </c>
      <c r="C14911" s="176">
        <v>41.2</v>
      </c>
      <c r="D14911" s="282">
        <v>102</v>
      </c>
      <c r="E14911" s="265"/>
    </row>
    <row r="14912" spans="1:5">
      <c r="A14912" s="283">
        <v>37660</v>
      </c>
      <c r="B14912" s="176">
        <v>613.4</v>
      </c>
      <c r="C14912" s="176">
        <v>43.7</v>
      </c>
      <c r="D14912" s="282">
        <v>121</v>
      </c>
      <c r="E14912" s="265"/>
    </row>
    <row r="14913" spans="1:5">
      <c r="A14913" s="283">
        <v>37662</v>
      </c>
      <c r="B14913" s="176">
        <v>0</v>
      </c>
      <c r="C14913" s="176">
        <v>0</v>
      </c>
      <c r="D14913" s="282">
        <v>87</v>
      </c>
      <c r="E14913" s="265"/>
    </row>
    <row r="14914" spans="1:5">
      <c r="A14914" s="283">
        <v>37663</v>
      </c>
      <c r="B14914" s="176">
        <v>521.5</v>
      </c>
      <c r="C14914" s="176">
        <v>44.5</v>
      </c>
      <c r="D14914" s="282">
        <v>93</v>
      </c>
      <c r="E14914" s="265"/>
    </row>
    <row r="14915" spans="1:5">
      <c r="A14915" s="283">
        <v>37664</v>
      </c>
      <c r="B14915" s="176">
        <v>701.4</v>
      </c>
      <c r="C14915" s="176">
        <v>44.4</v>
      </c>
      <c r="D14915" s="282">
        <v>113</v>
      </c>
      <c r="E14915" s="265"/>
    </row>
    <row r="14916" spans="1:5">
      <c r="A14916" s="283">
        <v>37665</v>
      </c>
      <c r="B14916" s="176">
        <v>1492.3</v>
      </c>
      <c r="C14916" s="176">
        <v>40.9</v>
      </c>
      <c r="D14916" s="282">
        <v>87</v>
      </c>
      <c r="E14916" s="265"/>
    </row>
    <row r="14917" spans="1:5">
      <c r="A14917" s="283">
        <v>37680</v>
      </c>
      <c r="B14917" s="176">
        <v>38.799999999999997</v>
      </c>
      <c r="C14917" s="176">
        <v>43.4</v>
      </c>
      <c r="D14917" s="282">
        <v>87</v>
      </c>
      <c r="E14917" s="265"/>
    </row>
    <row r="14918" spans="1:5">
      <c r="A14918" s="283">
        <v>37681</v>
      </c>
      <c r="B14918" s="176">
        <v>104</v>
      </c>
      <c r="C14918" s="176">
        <v>42.3</v>
      </c>
      <c r="D14918" s="282">
        <v>114</v>
      </c>
      <c r="E14918" s="265"/>
    </row>
    <row r="14919" spans="1:5">
      <c r="A14919" s="283">
        <v>37682</v>
      </c>
      <c r="B14919" s="176">
        <v>0</v>
      </c>
      <c r="C14919" s="176">
        <v>0</v>
      </c>
      <c r="D14919" s="282">
        <v>87</v>
      </c>
      <c r="E14919" s="265"/>
    </row>
    <row r="14920" spans="1:5">
      <c r="A14920" s="283">
        <v>37683</v>
      </c>
      <c r="B14920" s="176">
        <v>88.3</v>
      </c>
      <c r="C14920" s="176">
        <v>42.3</v>
      </c>
      <c r="D14920" s="282">
        <v>95</v>
      </c>
      <c r="E14920" s="265"/>
    </row>
    <row r="14921" spans="1:5">
      <c r="A14921" s="283">
        <v>37684</v>
      </c>
      <c r="B14921" s="176">
        <v>1160.8</v>
      </c>
      <c r="C14921" s="176">
        <v>45.1</v>
      </c>
      <c r="D14921" s="282">
        <v>87</v>
      </c>
      <c r="E14921" s="265"/>
    </row>
    <row r="14922" spans="1:5">
      <c r="A14922" s="283">
        <v>37686</v>
      </c>
      <c r="B14922" s="176">
        <v>237.2</v>
      </c>
      <c r="C14922" s="176">
        <v>43.2</v>
      </c>
      <c r="D14922" s="282">
        <v>87</v>
      </c>
      <c r="E14922" s="265"/>
    </row>
    <row r="14923" spans="1:5">
      <c r="A14923" s="283">
        <v>37687</v>
      </c>
      <c r="B14923" s="176">
        <v>61.1</v>
      </c>
      <c r="C14923" s="176">
        <v>42.9</v>
      </c>
      <c r="D14923" s="282">
        <v>87</v>
      </c>
      <c r="E14923" s="265"/>
    </row>
    <row r="14924" spans="1:5">
      <c r="A14924" s="283">
        <v>37688</v>
      </c>
      <c r="B14924" s="176">
        <v>19.8</v>
      </c>
      <c r="C14924" s="176">
        <v>49.9</v>
      </c>
      <c r="D14924" s="282">
        <v>87</v>
      </c>
      <c r="E14924" s="265"/>
    </row>
    <row r="14925" spans="1:5">
      <c r="A14925" s="283">
        <v>37690</v>
      </c>
      <c r="B14925" s="176">
        <v>161.9</v>
      </c>
      <c r="C14925" s="176">
        <v>41.5</v>
      </c>
      <c r="D14925" s="282">
        <v>87</v>
      </c>
      <c r="E14925" s="265"/>
    </row>
    <row r="14926" spans="1:5">
      <c r="A14926" s="283">
        <v>37691</v>
      </c>
      <c r="B14926" s="176">
        <v>54.4</v>
      </c>
      <c r="C14926" s="176">
        <v>42.8</v>
      </c>
      <c r="D14926" s="282">
        <v>87</v>
      </c>
      <c r="E14926" s="265"/>
    </row>
    <row r="14927" spans="1:5">
      <c r="A14927" s="283">
        <v>37692</v>
      </c>
      <c r="B14927" s="176">
        <v>81.5</v>
      </c>
      <c r="C14927" s="176">
        <v>44.3</v>
      </c>
      <c r="D14927" s="282">
        <v>87</v>
      </c>
      <c r="E14927" s="265"/>
    </row>
    <row r="14928" spans="1:5">
      <c r="A14928" s="283">
        <v>37694</v>
      </c>
      <c r="B14928" s="176">
        <v>179.7</v>
      </c>
      <c r="C14928" s="176">
        <v>43.5</v>
      </c>
      <c r="D14928" s="282">
        <v>87</v>
      </c>
      <c r="E14928" s="265"/>
    </row>
    <row r="14929" spans="1:5">
      <c r="A14929" s="283">
        <v>37701</v>
      </c>
      <c r="B14929" s="176">
        <v>868.1</v>
      </c>
      <c r="C14929" s="176">
        <v>39.799999999999997</v>
      </c>
      <c r="D14929" s="282">
        <v>104</v>
      </c>
      <c r="E14929" s="265"/>
    </row>
    <row r="14930" spans="1:5">
      <c r="A14930" s="283">
        <v>37705</v>
      </c>
      <c r="B14930" s="176">
        <v>108.7</v>
      </c>
      <c r="C14930" s="176">
        <v>42.9</v>
      </c>
      <c r="D14930" s="282">
        <v>87</v>
      </c>
      <c r="E14930" s="265"/>
    </row>
    <row r="14931" spans="1:5">
      <c r="A14931" s="283">
        <v>37707</v>
      </c>
      <c r="B14931" s="176">
        <v>152.80000000000001</v>
      </c>
      <c r="C14931" s="176">
        <v>29</v>
      </c>
      <c r="D14931" s="282">
        <v>87</v>
      </c>
      <c r="E14931" s="265"/>
    </row>
    <row r="14932" spans="1:5">
      <c r="A14932" s="283">
        <v>37708</v>
      </c>
      <c r="B14932" s="176">
        <v>150.19999999999999</v>
      </c>
      <c r="C14932" s="176">
        <v>42.3</v>
      </c>
      <c r="D14932" s="282">
        <v>87</v>
      </c>
      <c r="E14932" s="265"/>
    </row>
    <row r="14933" spans="1:5">
      <c r="A14933" s="283">
        <v>37709</v>
      </c>
      <c r="B14933" s="176">
        <v>87.1</v>
      </c>
      <c r="C14933" s="176">
        <v>41</v>
      </c>
      <c r="D14933" s="282">
        <v>87</v>
      </c>
      <c r="E14933" s="265"/>
    </row>
    <row r="14934" spans="1:5">
      <c r="A14934" s="283">
        <v>37710</v>
      </c>
      <c r="B14934" s="176">
        <v>21.5</v>
      </c>
      <c r="C14934" s="176">
        <v>41.7</v>
      </c>
      <c r="D14934" s="282">
        <v>87</v>
      </c>
      <c r="E14934" s="265"/>
    </row>
    <row r="14935" spans="1:5">
      <c r="A14935" s="283">
        <v>37711</v>
      </c>
      <c r="B14935" s="176">
        <v>94.2</v>
      </c>
      <c r="C14935" s="176">
        <v>41.3</v>
      </c>
      <c r="D14935" s="282">
        <v>87</v>
      </c>
      <c r="E14935" s="265"/>
    </row>
    <row r="14936" spans="1:5">
      <c r="A14936" s="283">
        <v>37713</v>
      </c>
      <c r="B14936" s="176">
        <v>57</v>
      </c>
      <c r="C14936" s="176">
        <v>44.9</v>
      </c>
      <c r="D14936" s="282">
        <v>87</v>
      </c>
      <c r="E14936" s="265"/>
    </row>
    <row r="14937" spans="1:5">
      <c r="A14937" s="283">
        <v>37714</v>
      </c>
      <c r="B14937" s="176">
        <v>46.2</v>
      </c>
      <c r="C14937" s="176">
        <v>42.1</v>
      </c>
      <c r="D14937" s="282">
        <v>87</v>
      </c>
      <c r="E14937" s="265"/>
    </row>
    <row r="14938" spans="1:5">
      <c r="A14938" s="283">
        <v>37715</v>
      </c>
      <c r="B14938" s="176">
        <v>14.4</v>
      </c>
      <c r="C14938" s="176">
        <v>40.700000000000003</v>
      </c>
      <c r="D14938" s="282">
        <v>87</v>
      </c>
      <c r="E14938" s="265"/>
    </row>
    <row r="14939" spans="1:5">
      <c r="A14939" s="283">
        <v>37716</v>
      </c>
      <c r="B14939" s="176">
        <v>290.8</v>
      </c>
      <c r="C14939" s="176">
        <v>42.5</v>
      </c>
      <c r="D14939" s="282">
        <v>94</v>
      </c>
      <c r="E14939" s="265"/>
    </row>
    <row r="14940" spans="1:5">
      <c r="A14940" s="283">
        <v>37717</v>
      </c>
      <c r="B14940" s="176">
        <v>266.3</v>
      </c>
      <c r="C14940" s="176">
        <v>46.6</v>
      </c>
      <c r="D14940" s="282">
        <v>87</v>
      </c>
      <c r="E14940" s="265"/>
    </row>
    <row r="14941" spans="1:5">
      <c r="A14941" s="283">
        <v>37719</v>
      </c>
      <c r="B14941" s="176">
        <v>122.9</v>
      </c>
      <c r="C14941" s="176">
        <v>39.299999999999997</v>
      </c>
      <c r="D14941" s="282">
        <v>87</v>
      </c>
      <c r="E14941" s="265"/>
    </row>
    <row r="14942" spans="1:5">
      <c r="A14942" s="283">
        <v>37721</v>
      </c>
      <c r="B14942" s="176">
        <v>235.8</v>
      </c>
      <c r="C14942" s="176">
        <v>39.799999999999997</v>
      </c>
      <c r="D14942" s="282">
        <v>94</v>
      </c>
      <c r="E14942" s="265"/>
    </row>
    <row r="14943" spans="1:5">
      <c r="A14943" s="283">
        <v>37722</v>
      </c>
      <c r="B14943" s="176">
        <v>61.3</v>
      </c>
      <c r="C14943" s="176">
        <v>44</v>
      </c>
      <c r="D14943" s="282">
        <v>87</v>
      </c>
      <c r="E14943" s="265"/>
    </row>
    <row r="14944" spans="1:5">
      <c r="A14944" s="283">
        <v>37723</v>
      </c>
      <c r="B14944" s="176">
        <v>23</v>
      </c>
      <c r="C14944" s="176">
        <v>45.1</v>
      </c>
      <c r="D14944" s="282">
        <v>87</v>
      </c>
      <c r="E14944" s="265"/>
    </row>
    <row r="14945" spans="1:5">
      <c r="A14945" s="283">
        <v>37724</v>
      </c>
      <c r="B14945" s="176">
        <v>132.6</v>
      </c>
      <c r="C14945" s="176">
        <v>34.5</v>
      </c>
      <c r="D14945" s="282">
        <v>87</v>
      </c>
      <c r="E14945" s="265"/>
    </row>
    <row r="14946" spans="1:5">
      <c r="A14946" s="283">
        <v>37725</v>
      </c>
      <c r="B14946" s="176">
        <v>171.8</v>
      </c>
      <c r="C14946" s="176">
        <v>44.5</v>
      </c>
      <c r="D14946" s="282">
        <v>95</v>
      </c>
      <c r="E14946" s="265"/>
    </row>
    <row r="14947" spans="1:5">
      <c r="A14947" s="283">
        <v>37726</v>
      </c>
      <c r="B14947" s="176">
        <v>23.4</v>
      </c>
      <c r="C14947" s="176">
        <v>42.7</v>
      </c>
      <c r="D14947" s="282">
        <v>87</v>
      </c>
      <c r="E14947" s="265"/>
    </row>
    <row r="14948" spans="1:5">
      <c r="A14948" s="283">
        <v>37727</v>
      </c>
      <c r="B14948" s="176">
        <v>19.399999999999999</v>
      </c>
      <c r="C14948" s="176">
        <v>47</v>
      </c>
      <c r="D14948" s="282">
        <v>87</v>
      </c>
      <c r="E14948" s="265"/>
    </row>
    <row r="14949" spans="1:5">
      <c r="A14949" s="283">
        <v>37729</v>
      </c>
      <c r="B14949" s="176">
        <v>30.4</v>
      </c>
      <c r="C14949" s="176">
        <v>40.700000000000003</v>
      </c>
      <c r="D14949" s="282">
        <v>87</v>
      </c>
      <c r="E14949" s="265"/>
    </row>
    <row r="14950" spans="1:5">
      <c r="A14950" s="283">
        <v>37730</v>
      </c>
      <c r="B14950" s="176">
        <v>11.2</v>
      </c>
      <c r="C14950" s="176">
        <v>41.3</v>
      </c>
      <c r="D14950" s="282">
        <v>87</v>
      </c>
      <c r="E14950" s="265"/>
    </row>
    <row r="14951" spans="1:5">
      <c r="A14951" s="283">
        <v>37731</v>
      </c>
      <c r="B14951" s="176">
        <v>21</v>
      </c>
      <c r="C14951" s="176">
        <v>44.5</v>
      </c>
      <c r="D14951" s="282">
        <v>87</v>
      </c>
      <c r="E14951" s="265"/>
    </row>
    <row r="14952" spans="1:5">
      <c r="A14952" s="283">
        <v>37732</v>
      </c>
      <c r="B14952" s="176">
        <v>40.200000000000003</v>
      </c>
      <c r="C14952" s="176">
        <v>40.700000000000003</v>
      </c>
      <c r="D14952" s="282">
        <v>87</v>
      </c>
      <c r="E14952" s="265"/>
    </row>
    <row r="14953" spans="1:5">
      <c r="A14953" s="283">
        <v>37733</v>
      </c>
      <c r="B14953" s="176">
        <v>0</v>
      </c>
      <c r="C14953" s="176">
        <v>0</v>
      </c>
      <c r="D14953" s="282">
        <v>87</v>
      </c>
      <c r="E14953" s="265"/>
    </row>
    <row r="14954" spans="1:5">
      <c r="A14954" s="283">
        <v>37737</v>
      </c>
      <c r="B14954" s="176">
        <v>220.4</v>
      </c>
      <c r="C14954" s="176">
        <v>43.5</v>
      </c>
      <c r="D14954" s="282">
        <v>87</v>
      </c>
      <c r="E14954" s="265"/>
    </row>
    <row r="14955" spans="1:5">
      <c r="A14955" s="283">
        <v>37738</v>
      </c>
      <c r="B14955" s="176">
        <v>25.4</v>
      </c>
      <c r="C14955" s="176">
        <v>45.3</v>
      </c>
      <c r="D14955" s="282">
        <v>115</v>
      </c>
      <c r="E14955" s="265"/>
    </row>
    <row r="14956" spans="1:5">
      <c r="A14956" s="283">
        <v>37742</v>
      </c>
      <c r="B14956" s="176">
        <v>115.3</v>
      </c>
      <c r="C14956" s="176">
        <v>43.3</v>
      </c>
      <c r="D14956" s="282">
        <v>87</v>
      </c>
      <c r="E14956" s="265"/>
    </row>
    <row r="14957" spans="1:5">
      <c r="A14957" s="283">
        <v>37743</v>
      </c>
      <c r="B14957" s="176">
        <v>112.2</v>
      </c>
      <c r="C14957" s="176">
        <v>43.5</v>
      </c>
      <c r="D14957" s="282">
        <v>151</v>
      </c>
      <c r="E14957" s="265"/>
    </row>
    <row r="14958" spans="1:5">
      <c r="A14958" s="283">
        <v>37744</v>
      </c>
      <c r="B14958" s="176">
        <v>100.7</v>
      </c>
      <c r="C14958" s="176">
        <v>44.5</v>
      </c>
      <c r="D14958" s="282">
        <v>115</v>
      </c>
      <c r="E14958" s="265"/>
    </row>
    <row r="14959" spans="1:5">
      <c r="A14959" s="283">
        <v>37745</v>
      </c>
      <c r="B14959" s="176">
        <v>166.8</v>
      </c>
      <c r="C14959" s="176">
        <v>41.8</v>
      </c>
      <c r="D14959" s="282">
        <v>95</v>
      </c>
      <c r="E14959" s="265"/>
    </row>
    <row r="14960" spans="1:5">
      <c r="A14960" s="283">
        <v>37748</v>
      </c>
      <c r="B14960" s="176">
        <v>178.7</v>
      </c>
      <c r="C14960" s="176">
        <v>43.3</v>
      </c>
      <c r="D14960" s="282">
        <v>93</v>
      </c>
      <c r="E14960" s="265"/>
    </row>
    <row r="14961" spans="1:5">
      <c r="A14961" s="283">
        <v>37752</v>
      </c>
      <c r="B14961" s="176">
        <v>119.1</v>
      </c>
      <c r="C14961" s="176">
        <v>41.9</v>
      </c>
      <c r="D14961" s="282">
        <v>128</v>
      </c>
      <c r="E14961" s="265"/>
    </row>
    <row r="14962" spans="1:5">
      <c r="A14962" s="283">
        <v>37753</v>
      </c>
      <c r="B14962" s="176">
        <v>32.700000000000003</v>
      </c>
      <c r="C14962" s="176">
        <v>44.9</v>
      </c>
      <c r="D14962" s="282">
        <v>87</v>
      </c>
      <c r="E14962" s="265"/>
    </row>
    <row r="14963" spans="1:5">
      <c r="A14963" s="283">
        <v>37754</v>
      </c>
      <c r="B14963" s="176">
        <v>128.30000000000001</v>
      </c>
      <c r="C14963" s="176">
        <v>42</v>
      </c>
      <c r="D14963" s="282">
        <v>87</v>
      </c>
      <c r="E14963" s="265"/>
    </row>
    <row r="14964" spans="1:5">
      <c r="A14964" s="283">
        <v>37755</v>
      </c>
      <c r="B14964" s="176">
        <v>102.8</v>
      </c>
      <c r="C14964" s="176">
        <v>38.299999999999997</v>
      </c>
      <c r="D14964" s="282">
        <v>87</v>
      </c>
      <c r="E14964" s="265"/>
    </row>
    <row r="14965" spans="1:5">
      <c r="A14965" s="283">
        <v>37756</v>
      </c>
      <c r="B14965" s="176">
        <v>28</v>
      </c>
      <c r="C14965" s="176">
        <v>38.5</v>
      </c>
      <c r="D14965" s="282">
        <v>87</v>
      </c>
      <c r="E14965" s="265"/>
    </row>
    <row r="14966" spans="1:5">
      <c r="A14966" s="283">
        <v>37757</v>
      </c>
      <c r="B14966" s="176">
        <v>310.39999999999998</v>
      </c>
      <c r="C14966" s="176">
        <v>39.4</v>
      </c>
      <c r="D14966" s="282">
        <v>94</v>
      </c>
      <c r="E14966" s="265"/>
    </row>
    <row r="14967" spans="1:5">
      <c r="A14967" s="283">
        <v>37760</v>
      </c>
      <c r="B14967" s="176">
        <v>328.7</v>
      </c>
      <c r="C14967" s="176">
        <v>35.200000000000003</v>
      </c>
      <c r="D14967" s="282">
        <v>152</v>
      </c>
      <c r="E14967" s="265"/>
    </row>
    <row r="14968" spans="1:5">
      <c r="A14968" s="283">
        <v>37762</v>
      </c>
      <c r="B14968" s="176">
        <v>141.4</v>
      </c>
      <c r="C14968" s="176">
        <v>43</v>
      </c>
      <c r="D14968" s="282">
        <v>87</v>
      </c>
      <c r="E14968" s="265"/>
    </row>
    <row r="14969" spans="1:5">
      <c r="A14969" s="283">
        <v>37763</v>
      </c>
      <c r="B14969" s="176">
        <v>166.3</v>
      </c>
      <c r="C14969" s="176">
        <v>45.1</v>
      </c>
      <c r="D14969" s="282">
        <v>96</v>
      </c>
      <c r="E14969" s="265"/>
    </row>
    <row r="14970" spans="1:5">
      <c r="A14970" s="283">
        <v>37764</v>
      </c>
      <c r="B14970" s="176">
        <v>283.3</v>
      </c>
      <c r="C14970" s="176">
        <v>40.700000000000003</v>
      </c>
      <c r="D14970" s="282">
        <v>87</v>
      </c>
      <c r="E14970" s="265"/>
    </row>
    <row r="14971" spans="1:5">
      <c r="A14971" s="283">
        <v>37765</v>
      </c>
      <c r="B14971" s="176">
        <v>17.8</v>
      </c>
      <c r="C14971" s="176">
        <v>45.7</v>
      </c>
      <c r="D14971" s="282">
        <v>87</v>
      </c>
      <c r="E14971" s="265"/>
    </row>
    <row r="14972" spans="1:5">
      <c r="A14972" s="283">
        <v>37766</v>
      </c>
      <c r="B14972" s="176">
        <v>106.2</v>
      </c>
      <c r="C14972" s="176">
        <v>42.6</v>
      </c>
      <c r="D14972" s="282">
        <v>107</v>
      </c>
      <c r="E14972" s="265"/>
    </row>
    <row r="14973" spans="1:5">
      <c r="A14973" s="283">
        <v>37769</v>
      </c>
      <c r="B14973" s="176">
        <v>148.4</v>
      </c>
      <c r="C14973" s="176">
        <v>43.2</v>
      </c>
      <c r="D14973" s="282">
        <v>87</v>
      </c>
      <c r="E14973" s="265"/>
    </row>
    <row r="14974" spans="1:5">
      <c r="A14974" s="283">
        <v>37770</v>
      </c>
      <c r="B14974" s="176">
        <v>23.3</v>
      </c>
      <c r="C14974" s="176">
        <v>42.9</v>
      </c>
      <c r="D14974" s="282">
        <v>87</v>
      </c>
      <c r="E14974" s="265"/>
    </row>
    <row r="14975" spans="1:5">
      <c r="A14975" s="283">
        <v>37771</v>
      </c>
      <c r="B14975" s="176">
        <v>273.5</v>
      </c>
      <c r="C14975" s="176">
        <v>38.4</v>
      </c>
      <c r="D14975" s="282">
        <v>95</v>
      </c>
      <c r="E14975" s="265"/>
    </row>
    <row r="14976" spans="1:5">
      <c r="A14976" s="283">
        <v>37772</v>
      </c>
      <c r="B14976" s="176">
        <v>280.7</v>
      </c>
      <c r="C14976" s="176">
        <v>45.8</v>
      </c>
      <c r="D14976" s="282">
        <v>117</v>
      </c>
      <c r="E14976" s="265"/>
    </row>
    <row r="14977" spans="1:5">
      <c r="A14977" s="283">
        <v>37773</v>
      </c>
      <c r="B14977" s="176">
        <v>175.9</v>
      </c>
      <c r="C14977" s="176">
        <v>40</v>
      </c>
      <c r="D14977" s="282">
        <v>87</v>
      </c>
      <c r="E14977" s="265"/>
    </row>
    <row r="14978" spans="1:5">
      <c r="A14978" s="283">
        <v>37774</v>
      </c>
      <c r="B14978" s="176">
        <v>231.4</v>
      </c>
      <c r="C14978" s="176">
        <v>53.5</v>
      </c>
      <c r="D14978" s="282">
        <v>96</v>
      </c>
      <c r="E14978" s="265"/>
    </row>
    <row r="14979" spans="1:5">
      <c r="A14979" s="283">
        <v>37777</v>
      </c>
      <c r="B14979" s="176">
        <v>323.89999999999998</v>
      </c>
      <c r="C14979" s="176">
        <v>41.1</v>
      </c>
      <c r="D14979" s="282">
        <v>121</v>
      </c>
      <c r="E14979" s="265"/>
    </row>
    <row r="14980" spans="1:5">
      <c r="A14980" s="283">
        <v>37778</v>
      </c>
      <c r="B14980" s="176">
        <v>397.8</v>
      </c>
      <c r="C14980" s="176">
        <v>40</v>
      </c>
      <c r="D14980" s="282">
        <v>87</v>
      </c>
      <c r="E14980" s="265"/>
    </row>
    <row r="14981" spans="1:5">
      <c r="A14981" s="283">
        <v>37779</v>
      </c>
      <c r="B14981" s="176">
        <v>148.80000000000001</v>
      </c>
      <c r="C14981" s="176">
        <v>38.299999999999997</v>
      </c>
      <c r="D14981" s="282">
        <v>87</v>
      </c>
      <c r="E14981" s="265"/>
    </row>
    <row r="14982" spans="1:5">
      <c r="A14982" s="283">
        <v>37801</v>
      </c>
      <c r="B14982" s="176">
        <v>267.5</v>
      </c>
      <c r="C14982" s="176">
        <v>39.6</v>
      </c>
      <c r="D14982" s="282">
        <v>125</v>
      </c>
      <c r="E14982" s="265"/>
    </row>
    <row r="14983" spans="1:5">
      <c r="A14983" s="283">
        <v>37802</v>
      </c>
      <c r="B14983" s="176">
        <v>766.9</v>
      </c>
      <c r="C14983" s="176">
        <v>45.2</v>
      </c>
      <c r="D14983" s="282">
        <v>87</v>
      </c>
      <c r="E14983" s="265"/>
    </row>
    <row r="14984" spans="1:5">
      <c r="A14984" s="283">
        <v>37803</v>
      </c>
      <c r="B14984" s="176">
        <v>303.10000000000002</v>
      </c>
      <c r="C14984" s="176">
        <v>42.2</v>
      </c>
      <c r="D14984" s="282">
        <v>111</v>
      </c>
      <c r="E14984" s="265"/>
    </row>
    <row r="14985" spans="1:5">
      <c r="A14985" s="283">
        <v>37804</v>
      </c>
      <c r="B14985" s="176">
        <v>665.6</v>
      </c>
      <c r="C14985" s="176">
        <v>40.200000000000003</v>
      </c>
      <c r="D14985" s="282">
        <v>143</v>
      </c>
      <c r="E14985" s="265"/>
    </row>
    <row r="14986" spans="1:5">
      <c r="A14986" s="283">
        <v>37806</v>
      </c>
      <c r="B14986" s="176">
        <v>193.1</v>
      </c>
      <c r="C14986" s="176">
        <v>41.4</v>
      </c>
      <c r="D14986" s="282">
        <v>87</v>
      </c>
      <c r="E14986" s="265"/>
    </row>
    <row r="14987" spans="1:5">
      <c r="A14987" s="283">
        <v>37807</v>
      </c>
      <c r="B14987" s="176">
        <v>114.1</v>
      </c>
      <c r="C14987" s="176">
        <v>39.5</v>
      </c>
      <c r="D14987" s="282">
        <v>87</v>
      </c>
      <c r="E14987" s="265"/>
    </row>
    <row r="14988" spans="1:5">
      <c r="A14988" s="283">
        <v>37809</v>
      </c>
      <c r="B14988" s="176">
        <v>60.7</v>
      </c>
      <c r="C14988" s="176">
        <v>42.1</v>
      </c>
      <c r="D14988" s="282">
        <v>87</v>
      </c>
      <c r="E14988" s="265"/>
    </row>
    <row r="14989" spans="1:5">
      <c r="A14989" s="283">
        <v>37810</v>
      </c>
      <c r="B14989" s="176">
        <v>58.6</v>
      </c>
      <c r="C14989" s="176">
        <v>41.1</v>
      </c>
      <c r="D14989" s="282">
        <v>87</v>
      </c>
      <c r="E14989" s="265"/>
    </row>
    <row r="14990" spans="1:5">
      <c r="A14990" s="283">
        <v>37811</v>
      </c>
      <c r="B14990" s="176">
        <v>73.8</v>
      </c>
      <c r="C14990" s="176">
        <v>44.8</v>
      </c>
      <c r="D14990" s="282">
        <v>87</v>
      </c>
      <c r="E14990" s="265"/>
    </row>
    <row r="14991" spans="1:5">
      <c r="A14991" s="283">
        <v>37813</v>
      </c>
      <c r="B14991" s="176">
        <v>296.7</v>
      </c>
      <c r="C14991" s="176">
        <v>38.1</v>
      </c>
      <c r="D14991" s="282">
        <v>95</v>
      </c>
      <c r="E14991" s="265"/>
    </row>
    <row r="14992" spans="1:5">
      <c r="A14992" s="283">
        <v>37814</v>
      </c>
      <c r="B14992" s="176">
        <v>771.3</v>
      </c>
      <c r="C14992" s="176">
        <v>39.200000000000003</v>
      </c>
      <c r="D14992" s="282">
        <v>125</v>
      </c>
      <c r="E14992" s="265"/>
    </row>
    <row r="14993" spans="1:5">
      <c r="A14993" s="283">
        <v>37815</v>
      </c>
      <c r="B14993" s="176">
        <v>2783.6</v>
      </c>
      <c r="C14993" s="176">
        <v>29.1</v>
      </c>
      <c r="D14993" s="282">
        <v>87</v>
      </c>
      <c r="E14993" s="265"/>
    </row>
    <row r="14994" spans="1:5">
      <c r="A14994" s="283">
        <v>37816</v>
      </c>
      <c r="B14994" s="176">
        <v>0</v>
      </c>
      <c r="C14994" s="176">
        <v>0</v>
      </c>
      <c r="D14994" s="282">
        <v>87</v>
      </c>
      <c r="E14994" s="265"/>
    </row>
    <row r="14995" spans="1:5">
      <c r="A14995" s="283">
        <v>37818</v>
      </c>
      <c r="B14995" s="176">
        <v>101.3</v>
      </c>
      <c r="C14995" s="176">
        <v>42.6</v>
      </c>
      <c r="D14995" s="282">
        <v>87</v>
      </c>
      <c r="E14995" s="265"/>
    </row>
    <row r="14996" spans="1:5">
      <c r="A14996" s="283">
        <v>37819</v>
      </c>
      <c r="B14996" s="176">
        <v>53.7</v>
      </c>
      <c r="C14996" s="176">
        <v>40.799999999999997</v>
      </c>
      <c r="D14996" s="282">
        <v>97</v>
      </c>
      <c r="E14996" s="265"/>
    </row>
    <row r="14997" spans="1:5">
      <c r="A14997" s="283">
        <v>37820</v>
      </c>
      <c r="B14997" s="176">
        <v>132</v>
      </c>
      <c r="C14997" s="176">
        <v>40.200000000000003</v>
      </c>
      <c r="D14997" s="282">
        <v>96</v>
      </c>
      <c r="E14997" s="265"/>
    </row>
    <row r="14998" spans="1:5">
      <c r="A14998" s="283">
        <v>37821</v>
      </c>
      <c r="B14998" s="176">
        <v>171.6</v>
      </c>
      <c r="C14998" s="176">
        <v>41.7</v>
      </c>
      <c r="D14998" s="282">
        <v>93</v>
      </c>
      <c r="E14998" s="265"/>
    </row>
    <row r="14999" spans="1:5">
      <c r="A14999" s="283">
        <v>37822</v>
      </c>
      <c r="B14999" s="176">
        <v>336.7</v>
      </c>
      <c r="C14999" s="176">
        <v>47.6</v>
      </c>
      <c r="D14999" s="282">
        <v>87</v>
      </c>
      <c r="E14999" s="265"/>
    </row>
    <row r="15000" spans="1:5">
      <c r="A15000" s="283">
        <v>37824</v>
      </c>
      <c r="B15000" s="176">
        <v>339.5</v>
      </c>
      <c r="C15000" s="176">
        <v>47.4</v>
      </c>
      <c r="D15000" s="282">
        <v>87</v>
      </c>
      <c r="E15000" s="265"/>
    </row>
    <row r="15001" spans="1:5">
      <c r="A15001" s="283">
        <v>37825</v>
      </c>
      <c r="B15001" s="176">
        <v>90.1</v>
      </c>
      <c r="C15001" s="176">
        <v>41.7</v>
      </c>
      <c r="D15001" s="282">
        <v>87</v>
      </c>
      <c r="E15001" s="265"/>
    </row>
    <row r="15002" spans="1:5">
      <c r="A15002" s="283">
        <v>37826</v>
      </c>
      <c r="B15002" s="176">
        <v>82.6</v>
      </c>
      <c r="C15002" s="176">
        <v>41.4</v>
      </c>
      <c r="D15002" s="282">
        <v>87</v>
      </c>
      <c r="E15002" s="265"/>
    </row>
    <row r="15003" spans="1:5">
      <c r="A15003" s="283">
        <v>37828</v>
      </c>
      <c r="B15003" s="176">
        <v>505</v>
      </c>
      <c r="C15003" s="176">
        <v>48.9</v>
      </c>
      <c r="D15003" s="282">
        <v>109</v>
      </c>
      <c r="E15003" s="265"/>
    </row>
    <row r="15004" spans="1:5">
      <c r="A15004" s="283">
        <v>37829</v>
      </c>
      <c r="B15004" s="176">
        <v>34</v>
      </c>
      <c r="C15004" s="176">
        <v>40.4</v>
      </c>
      <c r="D15004" s="282">
        <v>87</v>
      </c>
      <c r="E15004" s="265"/>
    </row>
    <row r="15005" spans="1:5">
      <c r="A15005" s="283">
        <v>37830</v>
      </c>
      <c r="B15005" s="176">
        <v>827.2</v>
      </c>
      <c r="C15005" s="176">
        <v>43.4</v>
      </c>
      <c r="D15005" s="282">
        <v>110</v>
      </c>
      <c r="E15005" s="265"/>
    </row>
    <row r="15006" spans="1:5">
      <c r="A15006" s="283">
        <v>37831</v>
      </c>
      <c r="B15006" s="176">
        <v>0</v>
      </c>
      <c r="C15006" s="176">
        <v>0</v>
      </c>
      <c r="D15006" s="282">
        <v>87</v>
      </c>
      <c r="E15006" s="265"/>
    </row>
    <row r="15007" spans="1:5">
      <c r="A15007" s="283">
        <v>37840</v>
      </c>
      <c r="B15007" s="176">
        <v>131.9</v>
      </c>
      <c r="C15007" s="176">
        <v>41.9</v>
      </c>
      <c r="D15007" s="282">
        <v>87</v>
      </c>
      <c r="E15007" s="265"/>
    </row>
    <row r="15008" spans="1:5">
      <c r="A15008" s="283">
        <v>37841</v>
      </c>
      <c r="B15008" s="176">
        <v>47.7</v>
      </c>
      <c r="C15008" s="176">
        <v>37.5</v>
      </c>
      <c r="D15008" s="282">
        <v>87</v>
      </c>
      <c r="E15008" s="265"/>
    </row>
    <row r="15009" spans="1:5">
      <c r="A15009" s="283">
        <v>37843</v>
      </c>
      <c r="B15009" s="176">
        <v>61.6</v>
      </c>
      <c r="C15009" s="176">
        <v>44.5</v>
      </c>
      <c r="D15009" s="282">
        <v>87</v>
      </c>
      <c r="E15009" s="265"/>
    </row>
    <row r="15010" spans="1:5">
      <c r="A15010" s="283">
        <v>37845</v>
      </c>
      <c r="B15010" s="176">
        <v>66.8</v>
      </c>
      <c r="C15010" s="176">
        <v>41.1</v>
      </c>
      <c r="D15010" s="282">
        <v>87</v>
      </c>
      <c r="E15010" s="265"/>
    </row>
    <row r="15011" spans="1:5">
      <c r="A15011" s="283">
        <v>37846</v>
      </c>
      <c r="B15011" s="176">
        <v>70.599999999999994</v>
      </c>
      <c r="C15011" s="176">
        <v>39.4</v>
      </c>
      <c r="D15011" s="282">
        <v>87</v>
      </c>
      <c r="E15011" s="265"/>
    </row>
    <row r="15012" spans="1:5">
      <c r="A15012" s="283">
        <v>37847</v>
      </c>
      <c r="B15012" s="176">
        <v>27.1</v>
      </c>
      <c r="C15012" s="176">
        <v>38.4</v>
      </c>
      <c r="D15012" s="282">
        <v>87</v>
      </c>
      <c r="E15012" s="265"/>
    </row>
    <row r="15013" spans="1:5">
      <c r="A15013" s="283">
        <v>37848</v>
      </c>
      <c r="B15013" s="176">
        <v>86.5</v>
      </c>
      <c r="C15013" s="176">
        <v>40.4</v>
      </c>
      <c r="D15013" s="282">
        <v>87</v>
      </c>
      <c r="E15013" s="265"/>
    </row>
    <row r="15014" spans="1:5">
      <c r="A15014" s="283">
        <v>37849</v>
      </c>
      <c r="B15014" s="176">
        <v>634.79999999999995</v>
      </c>
      <c r="C15014" s="176">
        <v>39.1</v>
      </c>
      <c r="D15014" s="282">
        <v>103</v>
      </c>
      <c r="E15014" s="265"/>
    </row>
    <row r="15015" spans="1:5">
      <c r="A15015" s="283">
        <v>37852</v>
      </c>
      <c r="B15015" s="176">
        <v>23.1</v>
      </c>
      <c r="C15015" s="176">
        <v>39.700000000000003</v>
      </c>
      <c r="D15015" s="282">
        <v>87</v>
      </c>
      <c r="E15015" s="265"/>
    </row>
    <row r="15016" spans="1:5">
      <c r="A15016" s="283">
        <v>37853</v>
      </c>
      <c r="B15016" s="176">
        <v>219.5</v>
      </c>
      <c r="C15016" s="176">
        <v>42.9</v>
      </c>
      <c r="D15016" s="282">
        <v>97</v>
      </c>
      <c r="E15016" s="265"/>
    </row>
    <row r="15017" spans="1:5">
      <c r="A15017" s="283">
        <v>37854</v>
      </c>
      <c r="B15017" s="176">
        <v>75.5</v>
      </c>
      <c r="C15017" s="176">
        <v>45</v>
      </c>
      <c r="D15017" s="282">
        <v>87</v>
      </c>
      <c r="E15017" s="265"/>
    </row>
    <row r="15018" spans="1:5">
      <c r="A15018" s="283">
        <v>37857</v>
      </c>
      <c r="B15018" s="176">
        <v>95.9</v>
      </c>
      <c r="C15018" s="176">
        <v>42.2</v>
      </c>
      <c r="D15018" s="282">
        <v>87</v>
      </c>
      <c r="E15018" s="265"/>
    </row>
    <row r="15019" spans="1:5">
      <c r="A15019" s="283">
        <v>37860</v>
      </c>
      <c r="B15019" s="176">
        <v>185.2</v>
      </c>
      <c r="C15019" s="176">
        <v>40.299999999999997</v>
      </c>
      <c r="D15019" s="282">
        <v>95</v>
      </c>
      <c r="E15019" s="265"/>
    </row>
    <row r="15020" spans="1:5">
      <c r="A15020" s="283">
        <v>37861</v>
      </c>
      <c r="B15020" s="176">
        <v>82.6</v>
      </c>
      <c r="C15020" s="176">
        <v>42.5</v>
      </c>
      <c r="D15020" s="282">
        <v>87</v>
      </c>
      <c r="E15020" s="265"/>
    </row>
    <row r="15021" spans="1:5">
      <c r="A15021" s="283">
        <v>37862</v>
      </c>
      <c r="B15021" s="176">
        <v>258.2</v>
      </c>
      <c r="C15021" s="176">
        <v>40.6</v>
      </c>
      <c r="D15021" s="282">
        <v>101</v>
      </c>
      <c r="E15021" s="265"/>
    </row>
    <row r="15022" spans="1:5">
      <c r="A15022" s="283">
        <v>37863</v>
      </c>
      <c r="B15022" s="176">
        <v>283.10000000000002</v>
      </c>
      <c r="C15022" s="176">
        <v>39.299999999999997</v>
      </c>
      <c r="D15022" s="282">
        <v>87</v>
      </c>
      <c r="E15022" s="265"/>
    </row>
    <row r="15023" spans="1:5">
      <c r="A15023" s="283">
        <v>37864</v>
      </c>
      <c r="B15023" s="176">
        <v>0</v>
      </c>
      <c r="C15023" s="176">
        <v>0</v>
      </c>
      <c r="D15023" s="282">
        <v>87</v>
      </c>
      <c r="E15023" s="265"/>
    </row>
    <row r="15024" spans="1:5">
      <c r="A15024" s="283">
        <v>37865</v>
      </c>
      <c r="B15024" s="176">
        <v>333.8</v>
      </c>
      <c r="C15024" s="176">
        <v>40.5</v>
      </c>
      <c r="D15024" s="282">
        <v>118</v>
      </c>
      <c r="E15024" s="265"/>
    </row>
    <row r="15025" spans="1:5">
      <c r="A15025" s="283">
        <v>37866</v>
      </c>
      <c r="B15025" s="176">
        <v>29.1</v>
      </c>
      <c r="C15025" s="176">
        <v>46.9</v>
      </c>
      <c r="D15025" s="282">
        <v>87</v>
      </c>
      <c r="E15025" s="265"/>
    </row>
    <row r="15026" spans="1:5">
      <c r="A15026" s="283">
        <v>37867</v>
      </c>
      <c r="B15026" s="176">
        <v>20.399999999999999</v>
      </c>
      <c r="C15026" s="176">
        <v>47.7</v>
      </c>
      <c r="D15026" s="282">
        <v>87</v>
      </c>
      <c r="E15026" s="265"/>
    </row>
    <row r="15027" spans="1:5">
      <c r="A15027" s="283">
        <v>37868</v>
      </c>
      <c r="B15027" s="176">
        <v>0</v>
      </c>
      <c r="C15027" s="176">
        <v>0</v>
      </c>
      <c r="D15027" s="282">
        <v>87</v>
      </c>
      <c r="E15027" s="265"/>
    </row>
    <row r="15028" spans="1:5">
      <c r="A15028" s="283">
        <v>37869</v>
      </c>
      <c r="B15028" s="176">
        <v>38.6</v>
      </c>
      <c r="C15028" s="176">
        <v>40.9</v>
      </c>
      <c r="D15028" s="282">
        <v>87</v>
      </c>
      <c r="E15028" s="265"/>
    </row>
    <row r="15029" spans="1:5">
      <c r="A15029" s="283">
        <v>37870</v>
      </c>
      <c r="B15029" s="176">
        <v>53.8</v>
      </c>
      <c r="C15029" s="176">
        <v>45.1</v>
      </c>
      <c r="D15029" s="282">
        <v>87</v>
      </c>
      <c r="E15029" s="265"/>
    </row>
    <row r="15030" spans="1:5">
      <c r="A15030" s="283">
        <v>37871</v>
      </c>
      <c r="B15030" s="176">
        <v>206.9</v>
      </c>
      <c r="C15030" s="176">
        <v>40.1</v>
      </c>
      <c r="D15030" s="282">
        <v>87</v>
      </c>
      <c r="E15030" s="265"/>
    </row>
    <row r="15031" spans="1:5">
      <c r="A15031" s="283">
        <v>37872</v>
      </c>
      <c r="B15031" s="176">
        <v>23.6</v>
      </c>
      <c r="C15031" s="176">
        <v>42.1</v>
      </c>
      <c r="D15031" s="282">
        <v>87</v>
      </c>
      <c r="E15031" s="265"/>
    </row>
    <row r="15032" spans="1:5">
      <c r="A15032" s="283">
        <v>37873</v>
      </c>
      <c r="B15032" s="176">
        <v>81.7</v>
      </c>
      <c r="C15032" s="176">
        <v>41.6</v>
      </c>
      <c r="D15032" s="282">
        <v>87</v>
      </c>
      <c r="E15032" s="265"/>
    </row>
    <row r="15033" spans="1:5">
      <c r="A15033" s="283">
        <v>37874</v>
      </c>
      <c r="B15033" s="176">
        <v>141.5</v>
      </c>
      <c r="C15033" s="176">
        <v>40.6</v>
      </c>
      <c r="D15033" s="282">
        <v>93</v>
      </c>
      <c r="E15033" s="265"/>
    </row>
    <row r="15034" spans="1:5">
      <c r="A15034" s="283">
        <v>37876</v>
      </c>
      <c r="B15034" s="176">
        <v>162.6</v>
      </c>
      <c r="C15034" s="176">
        <v>41.2</v>
      </c>
      <c r="D15034" s="282">
        <v>103</v>
      </c>
      <c r="E15034" s="265"/>
    </row>
    <row r="15035" spans="1:5">
      <c r="A15035" s="283">
        <v>37877</v>
      </c>
      <c r="B15035" s="176">
        <v>297</v>
      </c>
      <c r="C15035" s="176">
        <v>42.7</v>
      </c>
      <c r="D15035" s="282">
        <v>87</v>
      </c>
      <c r="E15035" s="265"/>
    </row>
    <row r="15036" spans="1:5">
      <c r="A15036" s="283">
        <v>37878</v>
      </c>
      <c r="B15036" s="176">
        <v>15.7</v>
      </c>
      <c r="C15036" s="176">
        <v>48.2</v>
      </c>
      <c r="D15036" s="282">
        <v>87</v>
      </c>
      <c r="E15036" s="265"/>
    </row>
    <row r="15037" spans="1:5">
      <c r="A15037" s="283">
        <v>37879</v>
      </c>
      <c r="B15037" s="176">
        <v>63.6</v>
      </c>
      <c r="C15037" s="176">
        <v>41</v>
      </c>
      <c r="D15037" s="282">
        <v>87</v>
      </c>
      <c r="E15037" s="265"/>
    </row>
    <row r="15038" spans="1:5">
      <c r="A15038" s="283">
        <v>37880</v>
      </c>
      <c r="B15038" s="176">
        <v>52.3</v>
      </c>
      <c r="C15038" s="176">
        <v>46.1</v>
      </c>
      <c r="D15038" s="282">
        <v>95</v>
      </c>
      <c r="E15038" s="265"/>
    </row>
    <row r="15039" spans="1:5">
      <c r="A15039" s="283">
        <v>37881</v>
      </c>
      <c r="B15039" s="176">
        <v>31.6</v>
      </c>
      <c r="C15039" s="176">
        <v>42.4</v>
      </c>
      <c r="D15039" s="282">
        <v>87</v>
      </c>
      <c r="E15039" s="265"/>
    </row>
    <row r="15040" spans="1:5">
      <c r="A15040" s="283">
        <v>37882</v>
      </c>
      <c r="B15040" s="176">
        <v>16.600000000000001</v>
      </c>
      <c r="C15040" s="176">
        <v>51</v>
      </c>
      <c r="D15040" s="282">
        <v>87</v>
      </c>
      <c r="E15040" s="265"/>
    </row>
    <row r="15041" spans="1:5">
      <c r="A15041" s="283">
        <v>37885</v>
      </c>
      <c r="B15041" s="176">
        <v>43.3</v>
      </c>
      <c r="C15041" s="176">
        <v>46.3</v>
      </c>
      <c r="D15041" s="282">
        <v>87</v>
      </c>
      <c r="E15041" s="265"/>
    </row>
    <row r="15042" spans="1:5">
      <c r="A15042" s="283">
        <v>37886</v>
      </c>
      <c r="B15042" s="176">
        <v>114.3</v>
      </c>
      <c r="C15042" s="176">
        <v>43.9</v>
      </c>
      <c r="D15042" s="282">
        <v>87</v>
      </c>
      <c r="E15042" s="265"/>
    </row>
    <row r="15043" spans="1:5">
      <c r="A15043" s="283">
        <v>37887</v>
      </c>
      <c r="B15043" s="176">
        <v>97.2</v>
      </c>
      <c r="C15043" s="176">
        <v>37.5</v>
      </c>
      <c r="D15043" s="282">
        <v>87</v>
      </c>
      <c r="E15043" s="265"/>
    </row>
    <row r="15044" spans="1:5">
      <c r="A15044" s="283">
        <v>37888</v>
      </c>
      <c r="B15044" s="176">
        <v>48.7</v>
      </c>
      <c r="C15044" s="176">
        <v>40.700000000000003</v>
      </c>
      <c r="D15044" s="282">
        <v>87</v>
      </c>
      <c r="E15044" s="265"/>
    </row>
    <row r="15045" spans="1:5">
      <c r="A15045" s="283">
        <v>37890</v>
      </c>
      <c r="B15045" s="176">
        <v>183.3</v>
      </c>
      <c r="C15045" s="176">
        <v>40.9</v>
      </c>
      <c r="D15045" s="282">
        <v>87</v>
      </c>
      <c r="E15045" s="265"/>
    </row>
    <row r="15046" spans="1:5">
      <c r="A15046" s="283">
        <v>37891</v>
      </c>
      <c r="B15046" s="176">
        <v>116.4</v>
      </c>
      <c r="C15046" s="176">
        <v>40.700000000000003</v>
      </c>
      <c r="D15046" s="282">
        <v>87</v>
      </c>
      <c r="E15046" s="265"/>
    </row>
    <row r="15047" spans="1:5">
      <c r="A15047" s="283">
        <v>37892</v>
      </c>
      <c r="B15047" s="176">
        <v>47.3</v>
      </c>
      <c r="C15047" s="176">
        <v>37</v>
      </c>
      <c r="D15047" s="282">
        <v>87</v>
      </c>
      <c r="E15047" s="265"/>
    </row>
    <row r="15048" spans="1:5">
      <c r="A15048" s="283">
        <v>37901</v>
      </c>
      <c r="B15048" s="176">
        <v>0</v>
      </c>
      <c r="C15048" s="176">
        <v>0</v>
      </c>
      <c r="D15048" s="282">
        <v>87</v>
      </c>
      <c r="E15048" s="265"/>
    </row>
    <row r="15049" spans="1:5">
      <c r="A15049" s="283">
        <v>37902</v>
      </c>
      <c r="B15049" s="176">
        <v>2900.8</v>
      </c>
      <c r="C15049" s="176">
        <v>32.700000000000003</v>
      </c>
      <c r="D15049" s="282">
        <v>143</v>
      </c>
      <c r="E15049" s="265"/>
    </row>
    <row r="15050" spans="1:5">
      <c r="A15050" s="283">
        <v>37909</v>
      </c>
      <c r="B15050" s="176">
        <v>2313.4</v>
      </c>
      <c r="C15050" s="176">
        <v>32.1</v>
      </c>
      <c r="D15050" s="282">
        <v>121</v>
      </c>
      <c r="E15050" s="265"/>
    </row>
    <row r="15051" spans="1:5">
      <c r="A15051" s="283">
        <v>37912</v>
      </c>
      <c r="B15051" s="176">
        <v>2031.3</v>
      </c>
      <c r="C15051" s="176">
        <v>36.200000000000003</v>
      </c>
      <c r="D15051" s="282">
        <v>113</v>
      </c>
      <c r="E15051" s="265"/>
    </row>
    <row r="15052" spans="1:5">
      <c r="A15052" s="283">
        <v>37914</v>
      </c>
      <c r="B15052" s="176">
        <v>512.79999999999995</v>
      </c>
      <c r="C15052" s="176">
        <v>42.4</v>
      </c>
      <c r="D15052" s="282">
        <v>109</v>
      </c>
      <c r="E15052" s="265"/>
    </row>
    <row r="15053" spans="1:5">
      <c r="A15053" s="283">
        <v>37915</v>
      </c>
      <c r="B15053" s="176">
        <v>2641.5</v>
      </c>
      <c r="C15053" s="176">
        <v>34.1</v>
      </c>
      <c r="D15053" s="282">
        <v>102</v>
      </c>
      <c r="E15053" s="265"/>
    </row>
    <row r="15054" spans="1:5">
      <c r="A15054" s="283">
        <v>37916</v>
      </c>
      <c r="B15054" s="176">
        <v>8617.6</v>
      </c>
      <c r="C15054" s="176">
        <v>21.9</v>
      </c>
      <c r="D15054" s="282">
        <v>111</v>
      </c>
      <c r="E15054" s="265"/>
    </row>
    <row r="15055" spans="1:5">
      <c r="A15055" s="283">
        <v>37917</v>
      </c>
      <c r="B15055" s="176">
        <v>2493.5</v>
      </c>
      <c r="C15055" s="176">
        <v>38.6</v>
      </c>
      <c r="D15055" s="282">
        <v>138</v>
      </c>
      <c r="E15055" s="265"/>
    </row>
    <row r="15056" spans="1:5">
      <c r="A15056" s="283">
        <v>37918</v>
      </c>
      <c r="B15056" s="176">
        <v>1236.4000000000001</v>
      </c>
      <c r="C15056" s="176">
        <v>37.700000000000003</v>
      </c>
      <c r="D15056" s="282">
        <v>124</v>
      </c>
      <c r="E15056" s="265"/>
    </row>
    <row r="15057" spans="1:5">
      <c r="A15057" s="283">
        <v>37919</v>
      </c>
      <c r="B15057" s="176">
        <v>1420.7</v>
      </c>
      <c r="C15057" s="176">
        <v>38.1</v>
      </c>
      <c r="D15057" s="282">
        <v>140</v>
      </c>
      <c r="E15057" s="265"/>
    </row>
    <row r="15058" spans="1:5">
      <c r="A15058" s="283">
        <v>37920</v>
      </c>
      <c r="B15058" s="176">
        <v>536.29999999999995</v>
      </c>
      <c r="C15058" s="176">
        <v>36.799999999999997</v>
      </c>
      <c r="D15058" s="282">
        <v>93</v>
      </c>
      <c r="E15058" s="265"/>
    </row>
    <row r="15059" spans="1:5">
      <c r="A15059" s="283">
        <v>37921</v>
      </c>
      <c r="B15059" s="176">
        <v>1794.2</v>
      </c>
      <c r="C15059" s="176">
        <v>32.9</v>
      </c>
      <c r="D15059" s="282">
        <v>139</v>
      </c>
      <c r="E15059" s="265"/>
    </row>
    <row r="15060" spans="1:5">
      <c r="A15060" s="283">
        <v>37922</v>
      </c>
      <c r="B15060" s="176">
        <v>1223.2</v>
      </c>
      <c r="C15060" s="176">
        <v>39.700000000000003</v>
      </c>
      <c r="D15060" s="282">
        <v>167</v>
      </c>
      <c r="E15060" s="265"/>
    </row>
    <row r="15061" spans="1:5">
      <c r="A15061" s="283">
        <v>37923</v>
      </c>
      <c r="B15061" s="176">
        <v>2449.6999999999998</v>
      </c>
      <c r="C15061" s="176">
        <v>35.799999999999997</v>
      </c>
      <c r="D15061" s="282">
        <v>131</v>
      </c>
      <c r="E15061" s="265"/>
    </row>
    <row r="15062" spans="1:5">
      <c r="A15062" s="283">
        <v>37924</v>
      </c>
      <c r="B15062" s="176">
        <v>357.7</v>
      </c>
      <c r="C15062" s="176">
        <v>40.4</v>
      </c>
      <c r="D15062" s="282">
        <v>87</v>
      </c>
      <c r="E15062" s="265"/>
    </row>
    <row r="15063" spans="1:5">
      <c r="A15063" s="283">
        <v>37927</v>
      </c>
      <c r="B15063" s="176">
        <v>4273</v>
      </c>
      <c r="C15063" s="176">
        <v>41.8</v>
      </c>
      <c r="D15063" s="282">
        <v>115</v>
      </c>
      <c r="E15063" s="265"/>
    </row>
    <row r="15064" spans="1:5">
      <c r="A15064" s="283">
        <v>37928</v>
      </c>
      <c r="B15064" s="176">
        <v>0</v>
      </c>
      <c r="C15064" s="176">
        <v>0</v>
      </c>
      <c r="D15064" s="282">
        <v>87</v>
      </c>
      <c r="E15064" s="265"/>
    </row>
    <row r="15065" spans="1:5">
      <c r="A15065" s="283">
        <v>37929</v>
      </c>
      <c r="B15065" s="176">
        <v>0</v>
      </c>
      <c r="C15065" s="176">
        <v>0</v>
      </c>
      <c r="D15065" s="282">
        <v>87</v>
      </c>
      <c r="E15065" s="265"/>
    </row>
    <row r="15066" spans="1:5">
      <c r="A15066" s="283">
        <v>37930</v>
      </c>
      <c r="B15066" s="176">
        <v>0</v>
      </c>
      <c r="C15066" s="176">
        <v>0</v>
      </c>
      <c r="D15066" s="282">
        <v>87</v>
      </c>
      <c r="E15066" s="265"/>
    </row>
    <row r="15067" spans="1:5">
      <c r="A15067" s="283">
        <v>37931</v>
      </c>
      <c r="B15067" s="176">
        <v>984.7</v>
      </c>
      <c r="C15067" s="176">
        <v>37.5</v>
      </c>
      <c r="D15067" s="282">
        <v>123</v>
      </c>
      <c r="E15067" s="265"/>
    </row>
    <row r="15068" spans="1:5">
      <c r="A15068" s="283">
        <v>37932</v>
      </c>
      <c r="B15068" s="176">
        <v>495.7</v>
      </c>
      <c r="C15068" s="176">
        <v>38.700000000000003</v>
      </c>
      <c r="D15068" s="282">
        <v>169</v>
      </c>
      <c r="E15068" s="265"/>
    </row>
    <row r="15069" spans="1:5">
      <c r="A15069" s="283">
        <v>37933</v>
      </c>
      <c r="B15069" s="176">
        <v>0</v>
      </c>
      <c r="C15069" s="176">
        <v>0</v>
      </c>
      <c r="D15069" s="282">
        <v>87</v>
      </c>
      <c r="E15069" s="265"/>
    </row>
    <row r="15070" spans="1:5">
      <c r="A15070" s="283">
        <v>37934</v>
      </c>
      <c r="B15070" s="176">
        <v>1382.3</v>
      </c>
      <c r="C15070" s="176">
        <v>44</v>
      </c>
      <c r="D15070" s="282">
        <v>121</v>
      </c>
      <c r="E15070" s="265"/>
    </row>
    <row r="15071" spans="1:5">
      <c r="A15071" s="283">
        <v>37938</v>
      </c>
      <c r="B15071" s="176">
        <v>515.20000000000005</v>
      </c>
      <c r="C15071" s="176">
        <v>40.799999999999997</v>
      </c>
      <c r="D15071" s="282">
        <v>87</v>
      </c>
      <c r="E15071" s="265"/>
    </row>
    <row r="15072" spans="1:5">
      <c r="A15072" s="283">
        <v>37939</v>
      </c>
      <c r="B15072" s="176">
        <v>0</v>
      </c>
      <c r="C15072" s="176">
        <v>0</v>
      </c>
      <c r="D15072" s="282">
        <v>87</v>
      </c>
      <c r="E15072" s="265"/>
    </row>
    <row r="15073" spans="1:5">
      <c r="A15073" s="283">
        <v>37940</v>
      </c>
      <c r="B15073" s="176">
        <v>518.79999999999995</v>
      </c>
      <c r="C15073" s="176">
        <v>42.8</v>
      </c>
      <c r="D15073" s="282">
        <v>87</v>
      </c>
      <c r="E15073" s="265"/>
    </row>
    <row r="15074" spans="1:5">
      <c r="A15074" s="283">
        <v>37950</v>
      </c>
      <c r="B15074" s="176">
        <v>0</v>
      </c>
      <c r="C15074" s="176">
        <v>0</v>
      </c>
      <c r="D15074" s="282">
        <v>87</v>
      </c>
      <c r="E15074" s="265"/>
    </row>
    <row r="15075" spans="1:5">
      <c r="A15075" s="283">
        <v>37996</v>
      </c>
      <c r="B15075" s="176">
        <v>0</v>
      </c>
      <c r="C15075" s="176">
        <v>0</v>
      </c>
      <c r="D15075" s="282">
        <v>87</v>
      </c>
      <c r="E15075" s="265"/>
    </row>
    <row r="15076" spans="1:5">
      <c r="A15076" s="283">
        <v>37998</v>
      </c>
      <c r="B15076" s="176">
        <v>0</v>
      </c>
      <c r="C15076" s="176">
        <v>0</v>
      </c>
      <c r="D15076" s="282">
        <v>87</v>
      </c>
      <c r="E15076" s="265"/>
    </row>
    <row r="15077" spans="1:5">
      <c r="A15077" s="283">
        <v>38001</v>
      </c>
      <c r="B15077" s="176">
        <v>58.8</v>
      </c>
      <c r="C15077" s="176">
        <v>40.299999999999997</v>
      </c>
      <c r="D15077" s="282">
        <v>113</v>
      </c>
      <c r="E15077" s="265"/>
    </row>
    <row r="15078" spans="1:5">
      <c r="A15078" s="283">
        <v>38002</v>
      </c>
      <c r="B15078" s="176">
        <v>363.6</v>
      </c>
      <c r="C15078" s="176">
        <v>36.1</v>
      </c>
      <c r="D15078" s="282">
        <v>102</v>
      </c>
      <c r="E15078" s="265"/>
    </row>
    <row r="15079" spans="1:5">
      <c r="A15079" s="283">
        <v>38004</v>
      </c>
      <c r="B15079" s="176">
        <v>326.89999999999998</v>
      </c>
      <c r="C15079" s="176">
        <v>35.6</v>
      </c>
      <c r="D15079" s="282">
        <v>96</v>
      </c>
      <c r="E15079" s="265"/>
    </row>
    <row r="15080" spans="1:5">
      <c r="A15080" s="283">
        <v>38006</v>
      </c>
      <c r="B15080" s="176">
        <v>60.3</v>
      </c>
      <c r="C15080" s="176">
        <v>37.200000000000003</v>
      </c>
      <c r="D15080" s="282">
        <v>87</v>
      </c>
      <c r="E15080" s="265"/>
    </row>
    <row r="15081" spans="1:5">
      <c r="A15081" s="283">
        <v>38007</v>
      </c>
      <c r="B15081" s="176">
        <v>36.799999999999997</v>
      </c>
      <c r="C15081" s="176">
        <v>40.299999999999997</v>
      </c>
      <c r="D15081" s="282">
        <v>87</v>
      </c>
      <c r="E15081" s="265"/>
    </row>
    <row r="15082" spans="1:5">
      <c r="A15082" s="283">
        <v>38008</v>
      </c>
      <c r="B15082" s="176">
        <v>64.5</v>
      </c>
      <c r="C15082" s="176">
        <v>39.9</v>
      </c>
      <c r="D15082" s="282">
        <v>94</v>
      </c>
      <c r="E15082" s="265"/>
    </row>
    <row r="15083" spans="1:5">
      <c r="A15083" s="283">
        <v>38010</v>
      </c>
      <c r="B15083" s="176">
        <v>90.4</v>
      </c>
      <c r="C15083" s="176">
        <v>38.799999999999997</v>
      </c>
      <c r="D15083" s="282">
        <v>87</v>
      </c>
      <c r="E15083" s="265"/>
    </row>
    <row r="15084" spans="1:5">
      <c r="A15084" s="283">
        <v>38011</v>
      </c>
      <c r="B15084" s="176">
        <v>151.5</v>
      </c>
      <c r="C15084" s="176">
        <v>36.5</v>
      </c>
      <c r="D15084" s="282">
        <v>87</v>
      </c>
      <c r="E15084" s="265"/>
    </row>
    <row r="15085" spans="1:5">
      <c r="A15085" s="283">
        <v>38012</v>
      </c>
      <c r="B15085" s="176">
        <v>53.3</v>
      </c>
      <c r="C15085" s="176">
        <v>37.799999999999997</v>
      </c>
      <c r="D15085" s="282">
        <v>87</v>
      </c>
      <c r="E15085" s="265"/>
    </row>
    <row r="15086" spans="1:5">
      <c r="A15086" s="283">
        <v>38014</v>
      </c>
      <c r="B15086" s="176">
        <v>0</v>
      </c>
      <c r="C15086" s="176">
        <v>0</v>
      </c>
      <c r="D15086" s="282">
        <v>87</v>
      </c>
      <c r="E15086" s="265"/>
    </row>
    <row r="15087" spans="1:5">
      <c r="A15087" s="283">
        <v>38015</v>
      </c>
      <c r="B15087" s="176">
        <v>69.900000000000006</v>
      </c>
      <c r="C15087" s="176">
        <v>39.200000000000003</v>
      </c>
      <c r="D15087" s="282">
        <v>87</v>
      </c>
      <c r="E15087" s="265"/>
    </row>
    <row r="15088" spans="1:5">
      <c r="A15088" s="283">
        <v>38016</v>
      </c>
      <c r="B15088" s="176">
        <v>1516.4</v>
      </c>
      <c r="C15088" s="176">
        <v>34.4</v>
      </c>
      <c r="D15088" s="282">
        <v>165</v>
      </c>
      <c r="E15088" s="265"/>
    </row>
    <row r="15089" spans="1:5">
      <c r="A15089" s="283">
        <v>38017</v>
      </c>
      <c r="B15089" s="176">
        <v>542.6</v>
      </c>
      <c r="C15089" s="176">
        <v>38.799999999999997</v>
      </c>
      <c r="D15089" s="282">
        <v>136</v>
      </c>
      <c r="E15089" s="265"/>
    </row>
    <row r="15090" spans="1:5">
      <c r="A15090" s="283">
        <v>38018</v>
      </c>
      <c r="B15090" s="176">
        <v>1159</v>
      </c>
      <c r="C15090" s="176">
        <v>35.4</v>
      </c>
      <c r="D15090" s="282">
        <v>157</v>
      </c>
      <c r="E15090" s="265"/>
    </row>
    <row r="15091" spans="1:5">
      <c r="A15091" s="283">
        <v>38019</v>
      </c>
      <c r="B15091" s="176">
        <v>117</v>
      </c>
      <c r="C15091" s="176">
        <v>36.6</v>
      </c>
      <c r="D15091" s="282">
        <v>112</v>
      </c>
      <c r="E15091" s="265"/>
    </row>
    <row r="15092" spans="1:5">
      <c r="A15092" s="283">
        <v>38021</v>
      </c>
      <c r="B15092" s="176">
        <v>77.7</v>
      </c>
      <c r="C15092" s="176">
        <v>38.299999999999997</v>
      </c>
      <c r="D15092" s="282">
        <v>87</v>
      </c>
      <c r="E15092" s="265"/>
    </row>
    <row r="15093" spans="1:5">
      <c r="A15093" s="283">
        <v>38023</v>
      </c>
      <c r="B15093" s="176">
        <v>101.9</v>
      </c>
      <c r="C15093" s="176">
        <v>38.1</v>
      </c>
      <c r="D15093" s="282">
        <v>87</v>
      </c>
      <c r="E15093" s="265"/>
    </row>
    <row r="15094" spans="1:5">
      <c r="A15094" s="283">
        <v>38024</v>
      </c>
      <c r="B15094" s="176">
        <v>102</v>
      </c>
      <c r="C15094" s="176">
        <v>39.200000000000003</v>
      </c>
      <c r="D15094" s="282">
        <v>123</v>
      </c>
      <c r="E15094" s="265"/>
    </row>
    <row r="15095" spans="1:5">
      <c r="A15095" s="283">
        <v>38025</v>
      </c>
      <c r="B15095" s="176">
        <v>0</v>
      </c>
      <c r="C15095" s="176">
        <v>0</v>
      </c>
      <c r="D15095" s="282">
        <v>87</v>
      </c>
      <c r="E15095" s="265"/>
    </row>
    <row r="15096" spans="1:5">
      <c r="A15096" s="283">
        <v>38027</v>
      </c>
      <c r="B15096" s="176">
        <v>0</v>
      </c>
      <c r="C15096" s="176">
        <v>0</v>
      </c>
      <c r="D15096" s="282">
        <v>87</v>
      </c>
      <c r="E15096" s="265"/>
    </row>
    <row r="15097" spans="1:5">
      <c r="A15097" s="283">
        <v>38028</v>
      </c>
      <c r="B15097" s="176">
        <v>190.2</v>
      </c>
      <c r="C15097" s="176">
        <v>40</v>
      </c>
      <c r="D15097" s="282">
        <v>116</v>
      </c>
      <c r="E15097" s="265"/>
    </row>
    <row r="15098" spans="1:5">
      <c r="A15098" s="283">
        <v>38029</v>
      </c>
      <c r="B15098" s="176">
        <v>0</v>
      </c>
      <c r="C15098" s="176">
        <v>0</v>
      </c>
      <c r="D15098" s="282">
        <v>87</v>
      </c>
      <c r="E15098" s="265"/>
    </row>
    <row r="15099" spans="1:5">
      <c r="A15099" s="283">
        <v>38030</v>
      </c>
      <c r="B15099" s="176">
        <v>38.6</v>
      </c>
      <c r="C15099" s="176">
        <v>41.1</v>
      </c>
      <c r="D15099" s="282">
        <v>87</v>
      </c>
      <c r="E15099" s="265"/>
    </row>
    <row r="15100" spans="1:5">
      <c r="A15100" s="283">
        <v>38034</v>
      </c>
      <c r="B15100" s="176">
        <v>36.6</v>
      </c>
      <c r="C15100" s="176">
        <v>40.700000000000003</v>
      </c>
      <c r="D15100" s="282">
        <v>87</v>
      </c>
      <c r="E15100" s="265"/>
    </row>
    <row r="15101" spans="1:5">
      <c r="A15101" s="283">
        <v>38036</v>
      </c>
      <c r="B15101" s="176">
        <v>0</v>
      </c>
      <c r="C15101" s="176">
        <v>0</v>
      </c>
      <c r="D15101" s="282">
        <v>87</v>
      </c>
      <c r="E15101" s="265"/>
    </row>
    <row r="15102" spans="1:5">
      <c r="A15102" s="283">
        <v>38037</v>
      </c>
      <c r="B15102" s="176">
        <v>43.6</v>
      </c>
      <c r="C15102" s="176">
        <v>38.5</v>
      </c>
      <c r="D15102" s="282">
        <v>87</v>
      </c>
      <c r="E15102" s="265"/>
    </row>
    <row r="15103" spans="1:5">
      <c r="A15103" s="283">
        <v>38039</v>
      </c>
      <c r="B15103" s="176">
        <v>24.9</v>
      </c>
      <c r="C15103" s="176">
        <v>38.6</v>
      </c>
      <c r="D15103" s="282">
        <v>87</v>
      </c>
      <c r="E15103" s="265"/>
    </row>
    <row r="15104" spans="1:5">
      <c r="A15104" s="283">
        <v>38040</v>
      </c>
      <c r="B15104" s="176">
        <v>50.9</v>
      </c>
      <c r="C15104" s="176">
        <v>38.799999999999997</v>
      </c>
      <c r="D15104" s="282">
        <v>87</v>
      </c>
      <c r="E15104" s="265"/>
    </row>
    <row r="15105" spans="1:5">
      <c r="A15105" s="283">
        <v>38041</v>
      </c>
      <c r="B15105" s="176">
        <v>41.3</v>
      </c>
      <c r="C15105" s="176">
        <v>35.6</v>
      </c>
      <c r="D15105" s="282">
        <v>87</v>
      </c>
      <c r="E15105" s="265"/>
    </row>
    <row r="15106" spans="1:5">
      <c r="A15106" s="283">
        <v>38042</v>
      </c>
      <c r="B15106" s="176">
        <v>21.5</v>
      </c>
      <c r="C15106" s="176">
        <v>39.9</v>
      </c>
      <c r="D15106" s="282">
        <v>87</v>
      </c>
      <c r="E15106" s="265"/>
    </row>
    <row r="15107" spans="1:5">
      <c r="A15107" s="283">
        <v>38044</v>
      </c>
      <c r="B15107" s="176">
        <v>20</v>
      </c>
      <c r="C15107" s="176">
        <v>43.1</v>
      </c>
      <c r="D15107" s="282">
        <v>87</v>
      </c>
      <c r="E15107" s="265"/>
    </row>
    <row r="15108" spans="1:5">
      <c r="A15108" s="283">
        <v>38046</v>
      </c>
      <c r="B15108" s="176">
        <v>0</v>
      </c>
      <c r="C15108" s="176">
        <v>0</v>
      </c>
      <c r="D15108" s="282">
        <v>87</v>
      </c>
      <c r="E15108" s="265"/>
    </row>
    <row r="15109" spans="1:5">
      <c r="A15109" s="283">
        <v>38047</v>
      </c>
      <c r="B15109" s="176">
        <v>10</v>
      </c>
      <c r="C15109" s="176">
        <v>41.4</v>
      </c>
      <c r="D15109" s="282">
        <v>87</v>
      </c>
      <c r="E15109" s="265"/>
    </row>
    <row r="15110" spans="1:5">
      <c r="A15110" s="283">
        <v>38048</v>
      </c>
      <c r="B15110" s="176">
        <v>58.7</v>
      </c>
      <c r="C15110" s="176">
        <v>41</v>
      </c>
      <c r="D15110" s="282">
        <v>87</v>
      </c>
      <c r="E15110" s="265"/>
    </row>
    <row r="15111" spans="1:5">
      <c r="A15111" s="283">
        <v>38049</v>
      </c>
      <c r="B15111" s="176">
        <v>50.2</v>
      </c>
      <c r="C15111" s="176">
        <v>36.9</v>
      </c>
      <c r="D15111" s="282">
        <v>87</v>
      </c>
      <c r="E15111" s="265"/>
    </row>
    <row r="15112" spans="1:5">
      <c r="A15112" s="283">
        <v>38050</v>
      </c>
      <c r="B15112" s="176">
        <v>0</v>
      </c>
      <c r="C15112" s="176">
        <v>0</v>
      </c>
      <c r="D15112" s="282">
        <v>87</v>
      </c>
      <c r="E15112" s="265"/>
    </row>
    <row r="15113" spans="1:5">
      <c r="A15113" s="283">
        <v>38052</v>
      </c>
      <c r="B15113" s="176">
        <v>33.299999999999997</v>
      </c>
      <c r="C15113" s="176">
        <v>41.7</v>
      </c>
      <c r="D15113" s="282">
        <v>87</v>
      </c>
      <c r="E15113" s="265"/>
    </row>
    <row r="15114" spans="1:5">
      <c r="A15114" s="283">
        <v>38053</v>
      </c>
      <c r="B15114" s="176">
        <v>131.4</v>
      </c>
      <c r="C15114" s="176">
        <v>38.9</v>
      </c>
      <c r="D15114" s="282">
        <v>124</v>
      </c>
      <c r="E15114" s="265"/>
    </row>
    <row r="15115" spans="1:5">
      <c r="A15115" s="283">
        <v>38054</v>
      </c>
      <c r="B15115" s="176">
        <v>50</v>
      </c>
      <c r="C15115" s="176">
        <v>23.4</v>
      </c>
      <c r="D15115" s="282">
        <v>128</v>
      </c>
      <c r="E15115" s="265"/>
    </row>
    <row r="15116" spans="1:5">
      <c r="A15116" s="283">
        <v>38055</v>
      </c>
      <c r="B15116" s="176">
        <v>0</v>
      </c>
      <c r="C15116" s="176">
        <v>0</v>
      </c>
      <c r="D15116" s="282">
        <v>87</v>
      </c>
      <c r="E15116" s="265"/>
    </row>
    <row r="15117" spans="1:5">
      <c r="A15117" s="283">
        <v>38057</v>
      </c>
      <c r="B15117" s="176">
        <v>26.6</v>
      </c>
      <c r="C15117" s="176">
        <v>42.4</v>
      </c>
      <c r="D15117" s="282">
        <v>87</v>
      </c>
      <c r="E15117" s="265"/>
    </row>
    <row r="15118" spans="1:5">
      <c r="A15118" s="283">
        <v>38058</v>
      </c>
      <c r="B15118" s="176">
        <v>305.39999999999998</v>
      </c>
      <c r="C15118" s="176">
        <v>36.6</v>
      </c>
      <c r="D15118" s="282">
        <v>87</v>
      </c>
      <c r="E15118" s="265"/>
    </row>
    <row r="15119" spans="1:5">
      <c r="A15119" s="283">
        <v>38059</v>
      </c>
      <c r="B15119" s="176">
        <v>81.599999999999994</v>
      </c>
      <c r="C15119" s="176">
        <v>37.799999999999997</v>
      </c>
      <c r="D15119" s="282">
        <v>95</v>
      </c>
      <c r="E15119" s="265"/>
    </row>
    <row r="15120" spans="1:5">
      <c r="A15120" s="283">
        <v>38060</v>
      </c>
      <c r="B15120" s="176">
        <v>180</v>
      </c>
      <c r="C15120" s="176">
        <v>37.1</v>
      </c>
      <c r="D15120" s="282">
        <v>94</v>
      </c>
      <c r="E15120" s="265"/>
    </row>
    <row r="15121" spans="1:5">
      <c r="A15121" s="283">
        <v>38061</v>
      </c>
      <c r="B15121" s="176">
        <v>23.2</v>
      </c>
      <c r="C15121" s="176">
        <v>41</v>
      </c>
      <c r="D15121" s="282">
        <v>87</v>
      </c>
      <c r="E15121" s="265"/>
    </row>
    <row r="15122" spans="1:5">
      <c r="A15122" s="283">
        <v>38063</v>
      </c>
      <c r="B15122" s="176">
        <v>58.3</v>
      </c>
      <c r="C15122" s="176">
        <v>36.299999999999997</v>
      </c>
      <c r="D15122" s="282">
        <v>87</v>
      </c>
      <c r="E15122" s="265"/>
    </row>
    <row r="15123" spans="1:5">
      <c r="A15123" s="283">
        <v>38066</v>
      </c>
      <c r="B15123" s="176">
        <v>47.5</v>
      </c>
      <c r="C15123" s="176">
        <v>45.4</v>
      </c>
      <c r="D15123" s="282">
        <v>114</v>
      </c>
      <c r="E15123" s="265"/>
    </row>
    <row r="15124" spans="1:5">
      <c r="A15124" s="283">
        <v>38067</v>
      </c>
      <c r="B15124" s="176">
        <v>22.1</v>
      </c>
      <c r="C15124" s="176">
        <v>40.9</v>
      </c>
      <c r="D15124" s="282">
        <v>87</v>
      </c>
      <c r="E15124" s="265"/>
    </row>
    <row r="15125" spans="1:5">
      <c r="A15125" s="283">
        <v>38068</v>
      </c>
      <c r="B15125" s="176">
        <v>46.2</v>
      </c>
      <c r="C15125" s="176">
        <v>41.2</v>
      </c>
      <c r="D15125" s="282">
        <v>113</v>
      </c>
      <c r="E15125" s="265"/>
    </row>
    <row r="15126" spans="1:5">
      <c r="A15126" s="283">
        <v>38069</v>
      </c>
      <c r="B15126" s="176">
        <v>17.7</v>
      </c>
      <c r="C15126" s="176">
        <v>42.9</v>
      </c>
      <c r="D15126" s="282">
        <v>87</v>
      </c>
      <c r="E15126" s="265"/>
    </row>
    <row r="15127" spans="1:5">
      <c r="A15127" s="283">
        <v>38070</v>
      </c>
      <c r="B15127" s="176">
        <v>28.5</v>
      </c>
      <c r="C15127" s="176">
        <v>41.9</v>
      </c>
      <c r="D15127" s="282">
        <v>87</v>
      </c>
      <c r="E15127" s="265"/>
    </row>
    <row r="15128" spans="1:5">
      <c r="A15128" s="283">
        <v>38071</v>
      </c>
      <c r="B15128" s="176">
        <v>0</v>
      </c>
      <c r="C15128" s="176">
        <v>0</v>
      </c>
      <c r="D15128" s="282">
        <v>87</v>
      </c>
      <c r="E15128" s="265"/>
    </row>
    <row r="15129" spans="1:5">
      <c r="A15129" s="283">
        <v>38075</v>
      </c>
      <c r="B15129" s="176">
        <v>53.1</v>
      </c>
      <c r="C15129" s="176">
        <v>36.1</v>
      </c>
      <c r="D15129" s="282">
        <v>87</v>
      </c>
      <c r="E15129" s="265"/>
    </row>
    <row r="15130" spans="1:5">
      <c r="A15130" s="283">
        <v>38076</v>
      </c>
      <c r="B15130" s="176">
        <v>34.299999999999997</v>
      </c>
      <c r="C15130" s="176">
        <v>45.4</v>
      </c>
      <c r="D15130" s="282">
        <v>87</v>
      </c>
      <c r="E15130" s="265"/>
    </row>
    <row r="15131" spans="1:5">
      <c r="A15131" s="283">
        <v>38077</v>
      </c>
      <c r="B15131" s="176">
        <v>0</v>
      </c>
      <c r="C15131" s="176">
        <v>0</v>
      </c>
      <c r="D15131" s="282">
        <v>87</v>
      </c>
      <c r="E15131" s="265"/>
    </row>
    <row r="15132" spans="1:5">
      <c r="A15132" s="283">
        <v>38079</v>
      </c>
      <c r="B15132" s="176">
        <v>61.8</v>
      </c>
      <c r="C15132" s="176">
        <v>37.4</v>
      </c>
      <c r="D15132" s="282">
        <v>87</v>
      </c>
      <c r="E15132" s="265"/>
    </row>
    <row r="15133" spans="1:5">
      <c r="A15133" s="283">
        <v>38080</v>
      </c>
      <c r="B15133" s="176">
        <v>20.3</v>
      </c>
      <c r="C15133" s="176">
        <v>41.2</v>
      </c>
      <c r="D15133" s="282">
        <v>87</v>
      </c>
      <c r="E15133" s="265"/>
    </row>
    <row r="15134" spans="1:5">
      <c r="A15134" s="283">
        <v>38083</v>
      </c>
      <c r="B15134" s="176">
        <v>3208.7</v>
      </c>
      <c r="C15134" s="176">
        <v>35.200000000000003</v>
      </c>
      <c r="D15134" s="282">
        <v>87</v>
      </c>
      <c r="E15134" s="265"/>
    </row>
    <row r="15135" spans="1:5">
      <c r="A15135" s="283">
        <v>38088</v>
      </c>
      <c r="B15135" s="176">
        <v>0</v>
      </c>
      <c r="C15135" s="176">
        <v>0</v>
      </c>
      <c r="D15135" s="282">
        <v>87</v>
      </c>
      <c r="E15135" s="265"/>
    </row>
    <row r="15136" spans="1:5">
      <c r="A15136" s="283">
        <v>38101</v>
      </c>
      <c r="B15136" s="176">
        <v>2588.6999999999998</v>
      </c>
      <c r="C15136" s="176">
        <v>38.700000000000003</v>
      </c>
      <c r="D15136" s="282">
        <v>87</v>
      </c>
      <c r="E15136" s="265"/>
    </row>
    <row r="15137" spans="1:5">
      <c r="A15137" s="283">
        <v>38103</v>
      </c>
      <c r="B15137" s="176">
        <v>3438.4</v>
      </c>
      <c r="C15137" s="176">
        <v>32.6</v>
      </c>
      <c r="D15137" s="282">
        <v>183</v>
      </c>
      <c r="E15137" s="265"/>
    </row>
    <row r="15138" spans="1:5">
      <c r="A15138" s="283">
        <v>38104</v>
      </c>
      <c r="B15138" s="176">
        <v>4445.6000000000004</v>
      </c>
      <c r="C15138" s="176">
        <v>37.9</v>
      </c>
      <c r="D15138" s="282">
        <v>178</v>
      </c>
      <c r="E15138" s="265"/>
    </row>
    <row r="15139" spans="1:5">
      <c r="A15139" s="283">
        <v>38105</v>
      </c>
      <c r="B15139" s="176">
        <v>3598.2</v>
      </c>
      <c r="C15139" s="176">
        <v>37.299999999999997</v>
      </c>
      <c r="D15139" s="282">
        <v>121</v>
      </c>
      <c r="E15139" s="265"/>
    </row>
    <row r="15140" spans="1:5">
      <c r="A15140" s="283">
        <v>38106</v>
      </c>
      <c r="B15140" s="176">
        <v>2779</v>
      </c>
      <c r="C15140" s="176">
        <v>38.200000000000003</v>
      </c>
      <c r="D15140" s="282">
        <v>124</v>
      </c>
      <c r="E15140" s="265"/>
    </row>
    <row r="15141" spans="1:5">
      <c r="A15141" s="283">
        <v>38107</v>
      </c>
      <c r="B15141" s="176">
        <v>2711.4</v>
      </c>
      <c r="C15141" s="176">
        <v>35</v>
      </c>
      <c r="D15141" s="282">
        <v>124</v>
      </c>
      <c r="E15141" s="265"/>
    </row>
    <row r="15142" spans="1:5">
      <c r="A15142" s="283">
        <v>38108</v>
      </c>
      <c r="B15142" s="176">
        <v>2834.5</v>
      </c>
      <c r="C15142" s="176">
        <v>33.4</v>
      </c>
      <c r="D15142" s="282">
        <v>128</v>
      </c>
      <c r="E15142" s="265"/>
    </row>
    <row r="15143" spans="1:5">
      <c r="A15143" s="283">
        <v>38109</v>
      </c>
      <c r="B15143" s="176">
        <v>1685.9</v>
      </c>
      <c r="C15143" s="176">
        <v>37.200000000000003</v>
      </c>
      <c r="D15143" s="282">
        <v>87</v>
      </c>
      <c r="E15143" s="265"/>
    </row>
    <row r="15144" spans="1:5">
      <c r="A15144" s="283">
        <v>38111</v>
      </c>
      <c r="B15144" s="176">
        <v>4213</v>
      </c>
      <c r="C15144" s="176">
        <v>31.9</v>
      </c>
      <c r="D15144" s="282">
        <v>135</v>
      </c>
      <c r="E15144" s="265"/>
    </row>
    <row r="15145" spans="1:5">
      <c r="A15145" s="283">
        <v>38112</v>
      </c>
      <c r="B15145" s="176">
        <v>3865.2</v>
      </c>
      <c r="C15145" s="176">
        <v>33</v>
      </c>
      <c r="D15145" s="282">
        <v>160</v>
      </c>
      <c r="E15145" s="265"/>
    </row>
    <row r="15146" spans="1:5">
      <c r="A15146" s="283">
        <v>38113</v>
      </c>
      <c r="B15146" s="176">
        <v>6.5</v>
      </c>
      <c r="C15146" s="176">
        <v>36.700000000000003</v>
      </c>
      <c r="D15146" s="282">
        <v>87</v>
      </c>
      <c r="E15146" s="265"/>
    </row>
    <row r="15147" spans="1:5">
      <c r="A15147" s="283">
        <v>38114</v>
      </c>
      <c r="B15147" s="176">
        <v>3533.6</v>
      </c>
      <c r="C15147" s="176">
        <v>35.6</v>
      </c>
      <c r="D15147" s="282">
        <v>87</v>
      </c>
      <c r="E15147" s="265"/>
    </row>
    <row r="15148" spans="1:5">
      <c r="A15148" s="283">
        <v>38115</v>
      </c>
      <c r="B15148" s="176">
        <v>4636.6000000000004</v>
      </c>
      <c r="C15148" s="176">
        <v>28.8</v>
      </c>
      <c r="D15148" s="282">
        <v>125</v>
      </c>
      <c r="E15148" s="265"/>
    </row>
    <row r="15149" spans="1:5">
      <c r="A15149" s="283">
        <v>38116</v>
      </c>
      <c r="B15149" s="176">
        <v>2167.5</v>
      </c>
      <c r="C15149" s="176">
        <v>32.9</v>
      </c>
      <c r="D15149" s="282">
        <v>94</v>
      </c>
      <c r="E15149" s="265"/>
    </row>
    <row r="15150" spans="1:5">
      <c r="A15150" s="283">
        <v>38117</v>
      </c>
      <c r="B15150" s="176">
        <v>2759.1</v>
      </c>
      <c r="C15150" s="176">
        <v>40</v>
      </c>
      <c r="D15150" s="282">
        <v>140</v>
      </c>
      <c r="E15150" s="265"/>
    </row>
    <row r="15151" spans="1:5">
      <c r="A15151" s="283">
        <v>38118</v>
      </c>
      <c r="B15151" s="176">
        <v>1411.3</v>
      </c>
      <c r="C15151" s="176">
        <v>29.1</v>
      </c>
      <c r="D15151" s="282">
        <v>156</v>
      </c>
      <c r="E15151" s="265"/>
    </row>
    <row r="15152" spans="1:5">
      <c r="A15152" s="283">
        <v>38119</v>
      </c>
      <c r="B15152" s="176">
        <v>2437</v>
      </c>
      <c r="C15152" s="176">
        <v>39.700000000000003</v>
      </c>
      <c r="D15152" s="282">
        <v>176</v>
      </c>
      <c r="E15152" s="265"/>
    </row>
    <row r="15153" spans="1:5">
      <c r="A15153" s="283">
        <v>38120</v>
      </c>
      <c r="B15153" s="176">
        <v>1206.4000000000001</v>
      </c>
      <c r="C15153" s="176">
        <v>44.6</v>
      </c>
      <c r="D15153" s="282">
        <v>133</v>
      </c>
      <c r="E15153" s="265"/>
    </row>
    <row r="15154" spans="1:5">
      <c r="A15154" s="283">
        <v>38122</v>
      </c>
      <c r="B15154" s="176">
        <v>3467.4</v>
      </c>
      <c r="C15154" s="176">
        <v>32.799999999999997</v>
      </c>
      <c r="D15154" s="282">
        <v>117</v>
      </c>
      <c r="E15154" s="265"/>
    </row>
    <row r="15155" spans="1:5">
      <c r="A15155" s="283">
        <v>38124</v>
      </c>
      <c r="B15155" s="176">
        <v>0</v>
      </c>
      <c r="C15155" s="176">
        <v>0</v>
      </c>
      <c r="D15155" s="282">
        <v>87</v>
      </c>
      <c r="E15155" s="265"/>
    </row>
    <row r="15156" spans="1:5">
      <c r="A15156" s="283">
        <v>38125</v>
      </c>
      <c r="B15156" s="176">
        <v>1923.2</v>
      </c>
      <c r="C15156" s="176">
        <v>34.5</v>
      </c>
      <c r="D15156" s="282">
        <v>142</v>
      </c>
      <c r="E15156" s="265"/>
    </row>
    <row r="15157" spans="1:5">
      <c r="A15157" s="283">
        <v>38126</v>
      </c>
      <c r="B15157" s="176">
        <v>3820.6</v>
      </c>
      <c r="C15157" s="176">
        <v>28.9</v>
      </c>
      <c r="D15157" s="282">
        <v>157</v>
      </c>
      <c r="E15157" s="265"/>
    </row>
    <row r="15158" spans="1:5">
      <c r="A15158" s="283">
        <v>38127</v>
      </c>
      <c r="B15158" s="176">
        <v>991.1</v>
      </c>
      <c r="C15158" s="176">
        <v>29.4</v>
      </c>
      <c r="D15158" s="282">
        <v>107</v>
      </c>
      <c r="E15158" s="265"/>
    </row>
    <row r="15159" spans="1:5">
      <c r="A15159" s="283">
        <v>38128</v>
      </c>
      <c r="B15159" s="176">
        <v>1767.2</v>
      </c>
      <c r="C15159" s="176">
        <v>29.7</v>
      </c>
      <c r="D15159" s="282">
        <v>123</v>
      </c>
      <c r="E15159" s="265"/>
    </row>
    <row r="15160" spans="1:5">
      <c r="A15160" s="283">
        <v>38130</v>
      </c>
      <c r="B15160" s="176">
        <v>0</v>
      </c>
      <c r="C15160" s="176">
        <v>0</v>
      </c>
      <c r="D15160" s="282">
        <v>87</v>
      </c>
      <c r="E15160" s="265"/>
    </row>
    <row r="15161" spans="1:5">
      <c r="A15161" s="283">
        <v>38131</v>
      </c>
      <c r="B15161" s="176">
        <v>0</v>
      </c>
      <c r="C15161" s="176">
        <v>0</v>
      </c>
      <c r="D15161" s="282">
        <v>87</v>
      </c>
      <c r="E15161" s="265"/>
    </row>
    <row r="15162" spans="1:5">
      <c r="A15162" s="283">
        <v>38132</v>
      </c>
      <c r="B15162" s="176">
        <v>361.7</v>
      </c>
      <c r="C15162" s="176">
        <v>40</v>
      </c>
      <c r="D15162" s="282">
        <v>137</v>
      </c>
      <c r="E15162" s="265"/>
    </row>
    <row r="15163" spans="1:5">
      <c r="A15163" s="283">
        <v>38133</v>
      </c>
      <c r="B15163" s="176">
        <v>1647</v>
      </c>
      <c r="C15163" s="176">
        <v>34.9</v>
      </c>
      <c r="D15163" s="282">
        <v>102</v>
      </c>
      <c r="E15163" s="265"/>
    </row>
    <row r="15164" spans="1:5">
      <c r="A15164" s="283">
        <v>38134</v>
      </c>
      <c r="B15164" s="176">
        <v>2459.3000000000002</v>
      </c>
      <c r="C15164" s="176">
        <v>33.799999999999997</v>
      </c>
      <c r="D15164" s="282">
        <v>170</v>
      </c>
      <c r="E15164" s="265"/>
    </row>
    <row r="15165" spans="1:5">
      <c r="A15165" s="283">
        <v>38135</v>
      </c>
      <c r="B15165" s="176">
        <v>2255.6</v>
      </c>
      <c r="C15165" s="176">
        <v>38.1</v>
      </c>
      <c r="D15165" s="282">
        <v>87</v>
      </c>
      <c r="E15165" s="265"/>
    </row>
    <row r="15166" spans="1:5">
      <c r="A15166" s="283">
        <v>38137</v>
      </c>
      <c r="B15166" s="176">
        <v>0</v>
      </c>
      <c r="C15166" s="176">
        <v>0</v>
      </c>
      <c r="D15166" s="282">
        <v>87</v>
      </c>
      <c r="E15166" s="265"/>
    </row>
    <row r="15167" spans="1:5">
      <c r="A15167" s="283">
        <v>38138</v>
      </c>
      <c r="B15167" s="176">
        <v>2166.1</v>
      </c>
      <c r="C15167" s="176">
        <v>46.3</v>
      </c>
      <c r="D15167" s="282">
        <v>125</v>
      </c>
      <c r="E15167" s="265"/>
    </row>
    <row r="15168" spans="1:5">
      <c r="A15168" s="283">
        <v>38139</v>
      </c>
      <c r="B15168" s="176">
        <v>1829.7</v>
      </c>
      <c r="C15168" s="176">
        <v>44.1</v>
      </c>
      <c r="D15168" s="282">
        <v>109</v>
      </c>
      <c r="E15168" s="265"/>
    </row>
    <row r="15169" spans="1:5">
      <c r="A15169" s="283">
        <v>38141</v>
      </c>
      <c r="B15169" s="176">
        <v>2113.6</v>
      </c>
      <c r="C15169" s="176">
        <v>30.9</v>
      </c>
      <c r="D15169" s="282">
        <v>116</v>
      </c>
      <c r="E15169" s="265"/>
    </row>
    <row r="15170" spans="1:5">
      <c r="A15170" s="283">
        <v>38150</v>
      </c>
      <c r="B15170" s="176">
        <v>0</v>
      </c>
      <c r="C15170" s="176">
        <v>0</v>
      </c>
      <c r="D15170" s="282">
        <v>87</v>
      </c>
      <c r="E15170" s="265"/>
    </row>
    <row r="15171" spans="1:5">
      <c r="A15171" s="283">
        <v>38151</v>
      </c>
      <c r="B15171" s="176">
        <v>0</v>
      </c>
      <c r="C15171" s="176">
        <v>0</v>
      </c>
      <c r="D15171" s="282">
        <v>87</v>
      </c>
      <c r="E15171" s="265"/>
    </row>
    <row r="15172" spans="1:5">
      <c r="A15172" s="283">
        <v>38152</v>
      </c>
      <c r="B15172" s="176">
        <v>0</v>
      </c>
      <c r="C15172" s="176">
        <v>0</v>
      </c>
      <c r="D15172" s="282">
        <v>87</v>
      </c>
      <c r="E15172" s="265"/>
    </row>
    <row r="15173" spans="1:5">
      <c r="A15173" s="283">
        <v>38157</v>
      </c>
      <c r="B15173" s="176">
        <v>0</v>
      </c>
      <c r="C15173" s="176">
        <v>0</v>
      </c>
      <c r="D15173" s="282">
        <v>87</v>
      </c>
      <c r="E15173" s="265"/>
    </row>
    <row r="15174" spans="1:5">
      <c r="A15174" s="283">
        <v>38159</v>
      </c>
      <c r="B15174" s="176">
        <v>0</v>
      </c>
      <c r="C15174" s="176">
        <v>0</v>
      </c>
      <c r="D15174" s="282">
        <v>87</v>
      </c>
      <c r="E15174" s="265"/>
    </row>
    <row r="15175" spans="1:5">
      <c r="A15175" s="283">
        <v>38163</v>
      </c>
      <c r="B15175" s="176">
        <v>0</v>
      </c>
      <c r="C15175" s="176">
        <v>0</v>
      </c>
      <c r="D15175" s="282">
        <v>87</v>
      </c>
      <c r="E15175" s="265"/>
    </row>
    <row r="15176" spans="1:5">
      <c r="A15176" s="283">
        <v>38167</v>
      </c>
      <c r="B15176" s="176">
        <v>311.60000000000002</v>
      </c>
      <c r="C15176" s="176">
        <v>30.7</v>
      </c>
      <c r="D15176" s="282">
        <v>87</v>
      </c>
      <c r="E15176" s="265"/>
    </row>
    <row r="15177" spans="1:5">
      <c r="A15177" s="283">
        <v>38168</v>
      </c>
      <c r="B15177" s="176">
        <v>0</v>
      </c>
      <c r="C15177" s="176">
        <v>0</v>
      </c>
      <c r="D15177" s="282">
        <v>87</v>
      </c>
      <c r="E15177" s="265"/>
    </row>
    <row r="15178" spans="1:5">
      <c r="A15178" s="283">
        <v>38173</v>
      </c>
      <c r="B15178" s="176">
        <v>0</v>
      </c>
      <c r="C15178" s="176">
        <v>0</v>
      </c>
      <c r="D15178" s="282">
        <v>87</v>
      </c>
      <c r="E15178" s="265"/>
    </row>
    <row r="15179" spans="1:5">
      <c r="A15179" s="283">
        <v>38174</v>
      </c>
      <c r="B15179" s="176">
        <v>0</v>
      </c>
      <c r="C15179" s="176">
        <v>0</v>
      </c>
      <c r="D15179" s="282">
        <v>87</v>
      </c>
      <c r="E15179" s="265"/>
    </row>
    <row r="15180" spans="1:5">
      <c r="A15180" s="283">
        <v>38175</v>
      </c>
      <c r="B15180" s="176">
        <v>0</v>
      </c>
      <c r="C15180" s="176">
        <v>0</v>
      </c>
      <c r="D15180" s="282">
        <v>87</v>
      </c>
      <c r="E15180" s="265"/>
    </row>
    <row r="15181" spans="1:5">
      <c r="A15181" s="283">
        <v>38177</v>
      </c>
      <c r="B15181" s="176">
        <v>0</v>
      </c>
      <c r="C15181" s="176">
        <v>0</v>
      </c>
      <c r="D15181" s="282">
        <v>87</v>
      </c>
      <c r="E15181" s="265"/>
    </row>
    <row r="15182" spans="1:5">
      <c r="A15182" s="283">
        <v>38181</v>
      </c>
      <c r="B15182" s="176">
        <v>0</v>
      </c>
      <c r="C15182" s="176">
        <v>0</v>
      </c>
      <c r="D15182" s="282">
        <v>87</v>
      </c>
      <c r="E15182" s="265"/>
    </row>
    <row r="15183" spans="1:5">
      <c r="A15183" s="283">
        <v>38182</v>
      </c>
      <c r="B15183" s="176">
        <v>0</v>
      </c>
      <c r="C15183" s="176">
        <v>0</v>
      </c>
      <c r="D15183" s="282">
        <v>87</v>
      </c>
      <c r="E15183" s="265"/>
    </row>
    <row r="15184" spans="1:5">
      <c r="A15184" s="283">
        <v>38183</v>
      </c>
      <c r="B15184" s="176">
        <v>0</v>
      </c>
      <c r="C15184" s="176">
        <v>0</v>
      </c>
      <c r="D15184" s="282">
        <v>87</v>
      </c>
      <c r="E15184" s="265"/>
    </row>
    <row r="15185" spans="1:5">
      <c r="A15185" s="283">
        <v>38184</v>
      </c>
      <c r="B15185" s="176">
        <v>0</v>
      </c>
      <c r="C15185" s="176">
        <v>0</v>
      </c>
      <c r="D15185" s="282">
        <v>87</v>
      </c>
      <c r="E15185" s="265"/>
    </row>
    <row r="15186" spans="1:5">
      <c r="A15186" s="283">
        <v>38186</v>
      </c>
      <c r="B15186" s="176">
        <v>6581.5</v>
      </c>
      <c r="C15186" s="176">
        <v>23.1</v>
      </c>
      <c r="D15186" s="282">
        <v>87</v>
      </c>
      <c r="E15186" s="265"/>
    </row>
    <row r="15187" spans="1:5">
      <c r="A15187" s="283">
        <v>38187</v>
      </c>
      <c r="B15187" s="176">
        <v>0</v>
      </c>
      <c r="C15187" s="176">
        <v>0</v>
      </c>
      <c r="D15187" s="282">
        <v>87</v>
      </c>
      <c r="E15187" s="265"/>
    </row>
    <row r="15188" spans="1:5">
      <c r="A15188" s="283">
        <v>38190</v>
      </c>
      <c r="B15188" s="176">
        <v>429.9</v>
      </c>
      <c r="C15188" s="176">
        <v>39.6</v>
      </c>
      <c r="D15188" s="282">
        <v>87</v>
      </c>
      <c r="E15188" s="265"/>
    </row>
    <row r="15189" spans="1:5">
      <c r="A15189" s="283">
        <v>38193</v>
      </c>
      <c r="B15189" s="176">
        <v>0</v>
      </c>
      <c r="C15189" s="176">
        <v>0</v>
      </c>
      <c r="D15189" s="282">
        <v>87</v>
      </c>
      <c r="E15189" s="265"/>
    </row>
    <row r="15190" spans="1:5">
      <c r="A15190" s="283">
        <v>38194</v>
      </c>
      <c r="B15190" s="176">
        <v>0</v>
      </c>
      <c r="C15190" s="176">
        <v>0</v>
      </c>
      <c r="D15190" s="282">
        <v>87</v>
      </c>
      <c r="E15190" s="265"/>
    </row>
    <row r="15191" spans="1:5">
      <c r="A15191" s="283">
        <v>38197</v>
      </c>
      <c r="B15191" s="176">
        <v>0</v>
      </c>
      <c r="C15191" s="176">
        <v>0</v>
      </c>
      <c r="D15191" s="282">
        <v>87</v>
      </c>
      <c r="E15191" s="265"/>
    </row>
    <row r="15192" spans="1:5">
      <c r="A15192" s="283">
        <v>38201</v>
      </c>
      <c r="B15192" s="176">
        <v>72.8</v>
      </c>
      <c r="C15192" s="176">
        <v>39.4</v>
      </c>
      <c r="D15192" s="282">
        <v>128</v>
      </c>
      <c r="E15192" s="265"/>
    </row>
    <row r="15193" spans="1:5">
      <c r="A15193" s="283">
        <v>38220</v>
      </c>
      <c r="B15193" s="176">
        <v>59.4</v>
      </c>
      <c r="C15193" s="176">
        <v>43.9</v>
      </c>
      <c r="D15193" s="282">
        <v>87</v>
      </c>
      <c r="E15193" s="265"/>
    </row>
    <row r="15194" spans="1:5">
      <c r="A15194" s="283">
        <v>38221</v>
      </c>
      <c r="B15194" s="176">
        <v>27.2</v>
      </c>
      <c r="C15194" s="176">
        <v>49.2</v>
      </c>
      <c r="D15194" s="282">
        <v>87</v>
      </c>
      <c r="E15194" s="265"/>
    </row>
    <row r="15195" spans="1:5">
      <c r="A15195" s="283">
        <v>38222</v>
      </c>
      <c r="B15195" s="176">
        <v>39.200000000000003</v>
      </c>
      <c r="C15195" s="176">
        <v>50.1</v>
      </c>
      <c r="D15195" s="282">
        <v>95</v>
      </c>
      <c r="E15195" s="265"/>
    </row>
    <row r="15196" spans="1:5">
      <c r="A15196" s="283">
        <v>38223</v>
      </c>
      <c r="B15196" s="176">
        <v>15.3</v>
      </c>
      <c r="C15196" s="176">
        <v>37.5</v>
      </c>
      <c r="D15196" s="282">
        <v>87</v>
      </c>
      <c r="E15196" s="265"/>
    </row>
    <row r="15197" spans="1:5">
      <c r="A15197" s="283">
        <v>38224</v>
      </c>
      <c r="B15197" s="176">
        <v>19.7</v>
      </c>
      <c r="C15197" s="176">
        <v>41.4</v>
      </c>
      <c r="D15197" s="282">
        <v>112</v>
      </c>
      <c r="E15197" s="265"/>
    </row>
    <row r="15198" spans="1:5">
      <c r="A15198" s="283">
        <v>38225</v>
      </c>
      <c r="B15198" s="176">
        <v>53.4</v>
      </c>
      <c r="C15198" s="176">
        <v>42.2</v>
      </c>
      <c r="D15198" s="282">
        <v>87</v>
      </c>
      <c r="E15198" s="265"/>
    </row>
    <row r="15199" spans="1:5">
      <c r="A15199" s="283">
        <v>38226</v>
      </c>
      <c r="B15199" s="176">
        <v>15.3</v>
      </c>
      <c r="C15199" s="176">
        <v>43.6</v>
      </c>
      <c r="D15199" s="282">
        <v>87</v>
      </c>
      <c r="E15199" s="265"/>
    </row>
    <row r="15200" spans="1:5">
      <c r="A15200" s="283">
        <v>38229</v>
      </c>
      <c r="B15200" s="176">
        <v>42.5</v>
      </c>
      <c r="C15200" s="176">
        <v>41.2</v>
      </c>
      <c r="D15200" s="282">
        <v>87</v>
      </c>
      <c r="E15200" s="265"/>
    </row>
    <row r="15201" spans="1:5">
      <c r="A15201" s="283">
        <v>38230</v>
      </c>
      <c r="B15201" s="176">
        <v>50.2</v>
      </c>
      <c r="C15201" s="176">
        <v>41.8</v>
      </c>
      <c r="D15201" s="282">
        <v>87</v>
      </c>
      <c r="E15201" s="265"/>
    </row>
    <row r="15202" spans="1:5">
      <c r="A15202" s="283">
        <v>38231</v>
      </c>
      <c r="B15202" s="176">
        <v>28.9</v>
      </c>
      <c r="C15202" s="176">
        <v>41.8</v>
      </c>
      <c r="D15202" s="282">
        <v>87</v>
      </c>
      <c r="E15202" s="265"/>
    </row>
    <row r="15203" spans="1:5">
      <c r="A15203" s="283">
        <v>38232</v>
      </c>
      <c r="B15203" s="176">
        <v>37.9</v>
      </c>
      <c r="C15203" s="176">
        <v>43.8</v>
      </c>
      <c r="D15203" s="282">
        <v>87</v>
      </c>
      <c r="E15203" s="265"/>
    </row>
    <row r="15204" spans="1:5">
      <c r="A15204" s="283">
        <v>38233</v>
      </c>
      <c r="B15204" s="176">
        <v>28.1</v>
      </c>
      <c r="C15204" s="176">
        <v>42</v>
      </c>
      <c r="D15204" s="282">
        <v>87</v>
      </c>
      <c r="E15204" s="265"/>
    </row>
    <row r="15205" spans="1:5">
      <c r="A15205" s="283">
        <v>38235</v>
      </c>
      <c r="B15205" s="176">
        <v>0</v>
      </c>
      <c r="C15205" s="176">
        <v>0</v>
      </c>
      <c r="D15205" s="282">
        <v>87</v>
      </c>
      <c r="E15205" s="265"/>
    </row>
    <row r="15206" spans="1:5">
      <c r="A15206" s="283">
        <v>38236</v>
      </c>
      <c r="B15206" s="176">
        <v>23.6</v>
      </c>
      <c r="C15206" s="176">
        <v>41.4</v>
      </c>
      <c r="D15206" s="282">
        <v>87</v>
      </c>
      <c r="E15206" s="265"/>
    </row>
    <row r="15207" spans="1:5">
      <c r="A15207" s="283">
        <v>38237</v>
      </c>
      <c r="B15207" s="176">
        <v>118.4</v>
      </c>
      <c r="C15207" s="176">
        <v>29.3</v>
      </c>
      <c r="D15207" s="282">
        <v>103</v>
      </c>
      <c r="E15207" s="265"/>
    </row>
    <row r="15208" spans="1:5">
      <c r="A15208" s="283">
        <v>38238</v>
      </c>
      <c r="B15208" s="176">
        <v>0</v>
      </c>
      <c r="C15208" s="176">
        <v>0</v>
      </c>
      <c r="D15208" s="282">
        <v>87</v>
      </c>
      <c r="E15208" s="265"/>
    </row>
    <row r="15209" spans="1:5">
      <c r="A15209" s="283">
        <v>38240</v>
      </c>
      <c r="B15209" s="176">
        <v>29.4</v>
      </c>
      <c r="C15209" s="176">
        <v>41.7</v>
      </c>
      <c r="D15209" s="282">
        <v>87</v>
      </c>
      <c r="E15209" s="265"/>
    </row>
    <row r="15210" spans="1:5">
      <c r="A15210" s="283">
        <v>38241</v>
      </c>
      <c r="B15210" s="176">
        <v>18.2</v>
      </c>
      <c r="C15210" s="176">
        <v>45.3</v>
      </c>
      <c r="D15210" s="282">
        <v>87</v>
      </c>
      <c r="E15210" s="265"/>
    </row>
    <row r="15211" spans="1:5">
      <c r="A15211" s="283">
        <v>38242</v>
      </c>
      <c r="B15211" s="176">
        <v>103.3</v>
      </c>
      <c r="C15211" s="176">
        <v>42</v>
      </c>
      <c r="D15211" s="282">
        <v>101</v>
      </c>
      <c r="E15211" s="265"/>
    </row>
    <row r="15212" spans="1:5">
      <c r="A15212" s="283">
        <v>38251</v>
      </c>
      <c r="B15212" s="176">
        <v>29</v>
      </c>
      <c r="C15212" s="176">
        <v>45.1</v>
      </c>
      <c r="D15212" s="282">
        <v>87</v>
      </c>
      <c r="E15212" s="265"/>
    </row>
    <row r="15213" spans="1:5">
      <c r="A15213" s="283">
        <v>38253</v>
      </c>
      <c r="B15213" s="176">
        <v>21.6</v>
      </c>
      <c r="C15213" s="176">
        <v>40.9</v>
      </c>
      <c r="D15213" s="282">
        <v>87</v>
      </c>
      <c r="E15213" s="265"/>
    </row>
    <row r="15214" spans="1:5">
      <c r="A15214" s="283">
        <v>38254</v>
      </c>
      <c r="B15214" s="176">
        <v>43.5</v>
      </c>
      <c r="C15214" s="176">
        <v>44.7</v>
      </c>
      <c r="D15214" s="282">
        <v>87</v>
      </c>
      <c r="E15214" s="265"/>
    </row>
    <row r="15215" spans="1:5">
      <c r="A15215" s="283">
        <v>38255</v>
      </c>
      <c r="B15215" s="176">
        <v>46.8</v>
      </c>
      <c r="C15215" s="176">
        <v>42.6</v>
      </c>
      <c r="D15215" s="282">
        <v>96</v>
      </c>
      <c r="E15215" s="265"/>
    </row>
    <row r="15216" spans="1:5">
      <c r="A15216" s="283">
        <v>38256</v>
      </c>
      <c r="B15216" s="176">
        <v>43.9</v>
      </c>
      <c r="C15216" s="176">
        <v>52.9</v>
      </c>
      <c r="D15216" s="282">
        <v>87</v>
      </c>
      <c r="E15216" s="265"/>
    </row>
    <row r="15217" spans="1:5">
      <c r="A15217" s="283">
        <v>38257</v>
      </c>
      <c r="B15217" s="176">
        <v>70.8</v>
      </c>
      <c r="C15217" s="176">
        <v>44</v>
      </c>
      <c r="D15217" s="282">
        <v>87</v>
      </c>
      <c r="E15217" s="265"/>
    </row>
    <row r="15218" spans="1:5">
      <c r="A15218" s="283">
        <v>38258</v>
      </c>
      <c r="B15218" s="176">
        <v>43</v>
      </c>
      <c r="C15218" s="176">
        <v>43.5</v>
      </c>
      <c r="D15218" s="282">
        <v>87</v>
      </c>
      <c r="E15218" s="265"/>
    </row>
    <row r="15219" spans="1:5">
      <c r="A15219" s="283">
        <v>38259</v>
      </c>
      <c r="B15219" s="176">
        <v>36.4</v>
      </c>
      <c r="C15219" s="176">
        <v>42.9</v>
      </c>
      <c r="D15219" s="282">
        <v>87</v>
      </c>
      <c r="E15219" s="265"/>
    </row>
    <row r="15220" spans="1:5">
      <c r="A15220" s="283">
        <v>38260</v>
      </c>
      <c r="B15220" s="176">
        <v>37</v>
      </c>
      <c r="C15220" s="176">
        <v>41.2</v>
      </c>
      <c r="D15220" s="282">
        <v>87</v>
      </c>
      <c r="E15220" s="265"/>
    </row>
    <row r="15221" spans="1:5">
      <c r="A15221" s="283">
        <v>38261</v>
      </c>
      <c r="B15221" s="176">
        <v>105.6</v>
      </c>
      <c r="C15221" s="176">
        <v>40.4</v>
      </c>
      <c r="D15221" s="282">
        <v>87</v>
      </c>
      <c r="E15221" s="265"/>
    </row>
    <row r="15222" spans="1:5">
      <c r="A15222" s="283">
        <v>38271</v>
      </c>
      <c r="B15222" s="176">
        <v>0</v>
      </c>
      <c r="C15222" s="176">
        <v>0</v>
      </c>
      <c r="D15222" s="282">
        <v>87</v>
      </c>
      <c r="E15222" s="265"/>
    </row>
    <row r="15223" spans="1:5">
      <c r="A15223" s="283">
        <v>38281</v>
      </c>
      <c r="B15223" s="176">
        <v>96.8</v>
      </c>
      <c r="C15223" s="176">
        <v>38.5</v>
      </c>
      <c r="D15223" s="282">
        <v>87</v>
      </c>
      <c r="E15223" s="265"/>
    </row>
    <row r="15224" spans="1:5">
      <c r="A15224" s="283">
        <v>38301</v>
      </c>
      <c r="B15224" s="176">
        <v>221.1</v>
      </c>
      <c r="C15224" s="176">
        <v>35.4</v>
      </c>
      <c r="D15224" s="282">
        <v>162</v>
      </c>
      <c r="E15224" s="265"/>
    </row>
    <row r="15225" spans="1:5">
      <c r="A15225" s="283">
        <v>38302</v>
      </c>
      <c r="B15225" s="176">
        <v>57.8</v>
      </c>
      <c r="C15225" s="176">
        <v>46.1</v>
      </c>
      <c r="D15225" s="282">
        <v>87</v>
      </c>
      <c r="E15225" s="265"/>
    </row>
    <row r="15226" spans="1:5">
      <c r="A15226" s="283">
        <v>38303</v>
      </c>
      <c r="B15226" s="176">
        <v>4194.5</v>
      </c>
      <c r="C15226" s="176">
        <v>38.5</v>
      </c>
      <c r="D15226" s="282">
        <v>97</v>
      </c>
      <c r="E15226" s="265"/>
    </row>
    <row r="15227" spans="1:5">
      <c r="A15227" s="283">
        <v>38305</v>
      </c>
      <c r="B15227" s="176">
        <v>354.9</v>
      </c>
      <c r="C15227" s="176">
        <v>36.200000000000003</v>
      </c>
      <c r="D15227" s="282">
        <v>183</v>
      </c>
      <c r="E15227" s="265"/>
    </row>
    <row r="15228" spans="1:5">
      <c r="A15228" s="283">
        <v>38308</v>
      </c>
      <c r="B15228" s="176">
        <v>0</v>
      </c>
      <c r="C15228" s="176">
        <v>0</v>
      </c>
      <c r="D15228" s="282">
        <v>87</v>
      </c>
      <c r="E15228" s="265"/>
    </row>
    <row r="15229" spans="1:5">
      <c r="A15229" s="283">
        <v>38310</v>
      </c>
      <c r="B15229" s="176">
        <v>58.4</v>
      </c>
      <c r="C15229" s="176">
        <v>42.9</v>
      </c>
      <c r="D15229" s="282">
        <v>96</v>
      </c>
      <c r="E15229" s="265"/>
    </row>
    <row r="15230" spans="1:5">
      <c r="A15230" s="283">
        <v>38311</v>
      </c>
      <c r="B15230" s="176">
        <v>16.8</v>
      </c>
      <c r="C15230" s="176">
        <v>48</v>
      </c>
      <c r="D15230" s="282">
        <v>87</v>
      </c>
      <c r="E15230" s="265"/>
    </row>
    <row r="15231" spans="1:5">
      <c r="A15231" s="283">
        <v>38313</v>
      </c>
      <c r="B15231" s="176">
        <v>43.8</v>
      </c>
      <c r="C15231" s="176">
        <v>40.200000000000003</v>
      </c>
      <c r="D15231" s="282">
        <v>87</v>
      </c>
      <c r="E15231" s="265"/>
    </row>
    <row r="15232" spans="1:5">
      <c r="A15232" s="283">
        <v>38314</v>
      </c>
      <c r="B15232" s="176">
        <v>580.20000000000005</v>
      </c>
      <c r="C15232" s="176">
        <v>38.1</v>
      </c>
      <c r="D15232" s="282">
        <v>87</v>
      </c>
      <c r="E15232" s="265"/>
    </row>
    <row r="15233" spans="1:5">
      <c r="A15233" s="283">
        <v>38315</v>
      </c>
      <c r="B15233" s="176">
        <v>38.1</v>
      </c>
      <c r="C15233" s="176">
        <v>40</v>
      </c>
      <c r="D15233" s="282">
        <v>87</v>
      </c>
      <c r="E15233" s="265"/>
    </row>
    <row r="15234" spans="1:5">
      <c r="A15234" s="283">
        <v>38316</v>
      </c>
      <c r="B15234" s="176">
        <v>46.4</v>
      </c>
      <c r="C15234" s="176">
        <v>42.1</v>
      </c>
      <c r="D15234" s="282">
        <v>87</v>
      </c>
      <c r="E15234" s="265"/>
    </row>
    <row r="15235" spans="1:5">
      <c r="A15235" s="283">
        <v>38317</v>
      </c>
      <c r="B15235" s="176">
        <v>64.900000000000006</v>
      </c>
      <c r="C15235" s="176">
        <v>43.2</v>
      </c>
      <c r="D15235" s="282">
        <v>87</v>
      </c>
      <c r="E15235" s="265"/>
    </row>
    <row r="15236" spans="1:5">
      <c r="A15236" s="283">
        <v>38318</v>
      </c>
      <c r="B15236" s="176">
        <v>23.4</v>
      </c>
      <c r="C15236" s="176">
        <v>42.5</v>
      </c>
      <c r="D15236" s="282">
        <v>87</v>
      </c>
      <c r="E15236" s="265"/>
    </row>
    <row r="15237" spans="1:5">
      <c r="A15237" s="283">
        <v>38320</v>
      </c>
      <c r="B15237" s="176">
        <v>71.5</v>
      </c>
      <c r="C15237" s="176">
        <v>43.9</v>
      </c>
      <c r="D15237" s="282">
        <v>102</v>
      </c>
      <c r="E15237" s="265"/>
    </row>
    <row r="15238" spans="1:5">
      <c r="A15238" s="283">
        <v>38321</v>
      </c>
      <c r="B15238" s="176">
        <v>29.4</v>
      </c>
      <c r="C15238" s="176">
        <v>43.3</v>
      </c>
      <c r="D15238" s="282">
        <v>95</v>
      </c>
      <c r="E15238" s="265"/>
    </row>
    <row r="15239" spans="1:5">
      <c r="A15239" s="283">
        <v>38324</v>
      </c>
      <c r="B15239" s="176">
        <v>35.1</v>
      </c>
      <c r="C15239" s="176">
        <v>41.2</v>
      </c>
      <c r="D15239" s="282">
        <v>87</v>
      </c>
      <c r="E15239" s="265"/>
    </row>
    <row r="15240" spans="1:5">
      <c r="A15240" s="283">
        <v>38326</v>
      </c>
      <c r="B15240" s="176">
        <v>49.4</v>
      </c>
      <c r="C15240" s="176">
        <v>50</v>
      </c>
      <c r="D15240" s="282">
        <v>87</v>
      </c>
      <c r="E15240" s="265"/>
    </row>
    <row r="15241" spans="1:5">
      <c r="A15241" s="283">
        <v>38327</v>
      </c>
      <c r="B15241" s="176">
        <v>74.400000000000006</v>
      </c>
      <c r="C15241" s="176">
        <v>44.1</v>
      </c>
      <c r="D15241" s="282">
        <v>87</v>
      </c>
      <c r="E15241" s="265"/>
    </row>
    <row r="15242" spans="1:5">
      <c r="A15242" s="283">
        <v>38328</v>
      </c>
      <c r="B15242" s="176">
        <v>30.3</v>
      </c>
      <c r="C15242" s="176">
        <v>41.1</v>
      </c>
      <c r="D15242" s="282">
        <v>87</v>
      </c>
      <c r="E15242" s="265"/>
    </row>
    <row r="15243" spans="1:5">
      <c r="A15243" s="283">
        <v>38329</v>
      </c>
      <c r="B15243" s="176">
        <v>32</v>
      </c>
      <c r="C15243" s="176">
        <v>44.5</v>
      </c>
      <c r="D15243" s="282">
        <v>87</v>
      </c>
      <c r="E15243" s="265"/>
    </row>
    <row r="15244" spans="1:5">
      <c r="A15244" s="283">
        <v>38330</v>
      </c>
      <c r="B15244" s="176">
        <v>52.6</v>
      </c>
      <c r="C15244" s="176">
        <v>41.5</v>
      </c>
      <c r="D15244" s="282">
        <v>87</v>
      </c>
      <c r="E15244" s="265"/>
    </row>
    <row r="15245" spans="1:5">
      <c r="A15245" s="283">
        <v>38332</v>
      </c>
      <c r="B15245" s="176">
        <v>27.5</v>
      </c>
      <c r="C15245" s="176">
        <v>42.8</v>
      </c>
      <c r="D15245" s="282">
        <v>87</v>
      </c>
      <c r="E15245" s="265"/>
    </row>
    <row r="15246" spans="1:5">
      <c r="A15246" s="283">
        <v>38333</v>
      </c>
      <c r="B15246" s="176">
        <v>48.8</v>
      </c>
      <c r="C15246" s="176">
        <v>48.3</v>
      </c>
      <c r="D15246" s="282">
        <v>87</v>
      </c>
      <c r="E15246" s="265"/>
    </row>
    <row r="15247" spans="1:5">
      <c r="A15247" s="283">
        <v>38334</v>
      </c>
      <c r="B15247" s="176">
        <v>33.6</v>
      </c>
      <c r="C15247" s="176">
        <v>40.5</v>
      </c>
      <c r="D15247" s="282">
        <v>87</v>
      </c>
      <c r="E15247" s="265"/>
    </row>
    <row r="15248" spans="1:5">
      <c r="A15248" s="283">
        <v>38337</v>
      </c>
      <c r="B15248" s="176">
        <v>44</v>
      </c>
      <c r="C15248" s="176">
        <v>42.5</v>
      </c>
      <c r="D15248" s="282">
        <v>87</v>
      </c>
      <c r="E15248" s="265"/>
    </row>
    <row r="15249" spans="1:5">
      <c r="A15249" s="283">
        <v>38338</v>
      </c>
      <c r="B15249" s="176">
        <v>0</v>
      </c>
      <c r="C15249" s="176">
        <v>0</v>
      </c>
      <c r="D15249" s="282">
        <v>87</v>
      </c>
      <c r="E15249" s="265"/>
    </row>
    <row r="15250" spans="1:5">
      <c r="A15250" s="283">
        <v>38339</v>
      </c>
      <c r="B15250" s="176">
        <v>43.2</v>
      </c>
      <c r="C15250" s="176">
        <v>40.299999999999997</v>
      </c>
      <c r="D15250" s="282">
        <v>87</v>
      </c>
      <c r="E15250" s="265"/>
    </row>
    <row r="15251" spans="1:5">
      <c r="A15251" s="283">
        <v>38340</v>
      </c>
      <c r="B15251" s="176">
        <v>74.599999999999994</v>
      </c>
      <c r="C15251" s="176">
        <v>34.299999999999997</v>
      </c>
      <c r="D15251" s="282">
        <v>128</v>
      </c>
      <c r="E15251" s="265"/>
    </row>
    <row r="15252" spans="1:5">
      <c r="A15252" s="283">
        <v>38341</v>
      </c>
      <c r="B15252" s="176">
        <v>17.8</v>
      </c>
      <c r="C15252" s="176">
        <v>45.6</v>
      </c>
      <c r="D15252" s="282">
        <v>87</v>
      </c>
      <c r="E15252" s="265"/>
    </row>
    <row r="15253" spans="1:5">
      <c r="A15253" s="283">
        <v>38342</v>
      </c>
      <c r="B15253" s="176">
        <v>32.1</v>
      </c>
      <c r="C15253" s="176">
        <v>41.8</v>
      </c>
      <c r="D15253" s="282">
        <v>87</v>
      </c>
      <c r="E15253" s="265"/>
    </row>
    <row r="15254" spans="1:5">
      <c r="A15254" s="283">
        <v>38343</v>
      </c>
      <c r="B15254" s="176">
        <v>118.1</v>
      </c>
      <c r="C15254" s="176">
        <v>41.8</v>
      </c>
      <c r="D15254" s="282">
        <v>87</v>
      </c>
      <c r="E15254" s="265"/>
    </row>
    <row r="15255" spans="1:5">
      <c r="A15255" s="283">
        <v>38344</v>
      </c>
      <c r="B15255" s="176">
        <v>49.6</v>
      </c>
      <c r="C15255" s="176">
        <v>42.3</v>
      </c>
      <c r="D15255" s="282">
        <v>94</v>
      </c>
      <c r="E15255" s="265"/>
    </row>
    <row r="15256" spans="1:5">
      <c r="A15256" s="283">
        <v>38345</v>
      </c>
      <c r="B15256" s="176">
        <v>45.1</v>
      </c>
      <c r="C15256" s="176">
        <v>38.700000000000003</v>
      </c>
      <c r="D15256" s="282">
        <v>87</v>
      </c>
      <c r="E15256" s="265"/>
    </row>
    <row r="15257" spans="1:5">
      <c r="A15257" s="283">
        <v>38346</v>
      </c>
      <c r="B15257" s="176">
        <v>0</v>
      </c>
      <c r="C15257" s="176">
        <v>0</v>
      </c>
      <c r="D15257" s="282">
        <v>87</v>
      </c>
      <c r="E15257" s="265"/>
    </row>
    <row r="15258" spans="1:5">
      <c r="A15258" s="283">
        <v>38347</v>
      </c>
      <c r="B15258" s="176">
        <v>44</v>
      </c>
      <c r="C15258" s="176">
        <v>38.700000000000003</v>
      </c>
      <c r="D15258" s="282">
        <v>87</v>
      </c>
      <c r="E15258" s="265"/>
    </row>
    <row r="15259" spans="1:5">
      <c r="A15259" s="283">
        <v>38348</v>
      </c>
      <c r="B15259" s="176">
        <v>24.7</v>
      </c>
      <c r="C15259" s="176">
        <v>42.9</v>
      </c>
      <c r="D15259" s="282">
        <v>87</v>
      </c>
      <c r="E15259" s="265"/>
    </row>
    <row r="15260" spans="1:5">
      <c r="A15260" s="283">
        <v>38351</v>
      </c>
      <c r="B15260" s="176">
        <v>69.8</v>
      </c>
      <c r="C15260" s="176">
        <v>39.200000000000003</v>
      </c>
      <c r="D15260" s="282">
        <v>121</v>
      </c>
      <c r="E15260" s="265"/>
    </row>
    <row r="15261" spans="1:5">
      <c r="A15261" s="283">
        <v>38352</v>
      </c>
      <c r="B15261" s="176">
        <v>47.3</v>
      </c>
      <c r="C15261" s="176">
        <v>38</v>
      </c>
      <c r="D15261" s="282">
        <v>87</v>
      </c>
      <c r="E15261" s="265"/>
    </row>
    <row r="15262" spans="1:5">
      <c r="A15262" s="283">
        <v>38355</v>
      </c>
      <c r="B15262" s="176">
        <v>163.5</v>
      </c>
      <c r="C15262" s="176">
        <v>34.200000000000003</v>
      </c>
      <c r="D15262" s="282">
        <v>87</v>
      </c>
      <c r="E15262" s="265"/>
    </row>
    <row r="15263" spans="1:5">
      <c r="A15263" s="283">
        <v>38356</v>
      </c>
      <c r="B15263" s="176">
        <v>31.3</v>
      </c>
      <c r="C15263" s="176">
        <v>42.3</v>
      </c>
      <c r="D15263" s="282">
        <v>87</v>
      </c>
      <c r="E15263" s="265"/>
    </row>
    <row r="15264" spans="1:5">
      <c r="A15264" s="283">
        <v>38357</v>
      </c>
      <c r="B15264" s="176">
        <v>40.4</v>
      </c>
      <c r="C15264" s="176">
        <v>42.9</v>
      </c>
      <c r="D15264" s="282">
        <v>87</v>
      </c>
      <c r="E15264" s="265"/>
    </row>
    <row r="15265" spans="1:5">
      <c r="A15265" s="283">
        <v>38358</v>
      </c>
      <c r="B15265" s="176">
        <v>132.5</v>
      </c>
      <c r="C15265" s="176">
        <v>39</v>
      </c>
      <c r="D15265" s="282">
        <v>87</v>
      </c>
      <c r="E15265" s="265"/>
    </row>
    <row r="15266" spans="1:5">
      <c r="A15266" s="283">
        <v>38359</v>
      </c>
      <c r="B15266" s="176">
        <v>23.2</v>
      </c>
      <c r="C15266" s="176">
        <v>43.8</v>
      </c>
      <c r="D15266" s="282">
        <v>87</v>
      </c>
      <c r="E15266" s="265"/>
    </row>
    <row r="15267" spans="1:5">
      <c r="A15267" s="283">
        <v>38361</v>
      </c>
      <c r="B15267" s="176">
        <v>23.4</v>
      </c>
      <c r="C15267" s="176">
        <v>45</v>
      </c>
      <c r="D15267" s="282">
        <v>87</v>
      </c>
      <c r="E15267" s="265"/>
    </row>
    <row r="15268" spans="1:5">
      <c r="A15268" s="283">
        <v>38362</v>
      </c>
      <c r="B15268" s="176">
        <v>98.4</v>
      </c>
      <c r="C15268" s="176">
        <v>37.299999999999997</v>
      </c>
      <c r="D15268" s="282">
        <v>87</v>
      </c>
      <c r="E15268" s="265"/>
    </row>
    <row r="15269" spans="1:5">
      <c r="A15269" s="283">
        <v>38363</v>
      </c>
      <c r="B15269" s="176">
        <v>62.8</v>
      </c>
      <c r="C15269" s="176">
        <v>42.3</v>
      </c>
      <c r="D15269" s="282">
        <v>87</v>
      </c>
      <c r="E15269" s="265"/>
    </row>
    <row r="15270" spans="1:5">
      <c r="A15270" s="283">
        <v>38365</v>
      </c>
      <c r="B15270" s="176">
        <v>29.2</v>
      </c>
      <c r="C15270" s="176">
        <v>43.2</v>
      </c>
      <c r="D15270" s="282">
        <v>87</v>
      </c>
      <c r="E15270" s="265"/>
    </row>
    <row r="15271" spans="1:5">
      <c r="A15271" s="283">
        <v>38366</v>
      </c>
      <c r="B15271" s="176">
        <v>60</v>
      </c>
      <c r="C15271" s="176">
        <v>42.3</v>
      </c>
      <c r="D15271" s="282">
        <v>87</v>
      </c>
      <c r="E15271" s="265"/>
    </row>
    <row r="15272" spans="1:5">
      <c r="A15272" s="283">
        <v>38367</v>
      </c>
      <c r="B15272" s="176">
        <v>28.1</v>
      </c>
      <c r="C15272" s="176">
        <v>40.799999999999997</v>
      </c>
      <c r="D15272" s="282">
        <v>87</v>
      </c>
      <c r="E15272" s="265"/>
    </row>
    <row r="15273" spans="1:5">
      <c r="A15273" s="283">
        <v>38368</v>
      </c>
      <c r="B15273" s="176">
        <v>34.1</v>
      </c>
      <c r="C15273" s="176">
        <v>41.1</v>
      </c>
      <c r="D15273" s="282">
        <v>87</v>
      </c>
      <c r="E15273" s="265"/>
    </row>
    <row r="15274" spans="1:5">
      <c r="A15274" s="283">
        <v>38369</v>
      </c>
      <c r="B15274" s="176">
        <v>55.8</v>
      </c>
      <c r="C15274" s="176">
        <v>42.1</v>
      </c>
      <c r="D15274" s="282">
        <v>87</v>
      </c>
      <c r="E15274" s="265"/>
    </row>
    <row r="15275" spans="1:5">
      <c r="A15275" s="283">
        <v>38370</v>
      </c>
      <c r="B15275" s="176">
        <v>26.2</v>
      </c>
      <c r="C15275" s="176">
        <v>49.2</v>
      </c>
      <c r="D15275" s="282">
        <v>87</v>
      </c>
      <c r="E15275" s="265"/>
    </row>
    <row r="15276" spans="1:5">
      <c r="A15276" s="283">
        <v>38371</v>
      </c>
      <c r="B15276" s="176">
        <v>33</v>
      </c>
      <c r="C15276" s="176">
        <v>45.2</v>
      </c>
      <c r="D15276" s="282">
        <v>87</v>
      </c>
      <c r="E15276" s="265"/>
    </row>
    <row r="15277" spans="1:5">
      <c r="A15277" s="283">
        <v>38372</v>
      </c>
      <c r="B15277" s="176">
        <v>50.2</v>
      </c>
      <c r="C15277" s="176">
        <v>41.8</v>
      </c>
      <c r="D15277" s="282">
        <v>114</v>
      </c>
      <c r="E15277" s="265"/>
    </row>
    <row r="15278" spans="1:5">
      <c r="A15278" s="283">
        <v>38374</v>
      </c>
      <c r="B15278" s="176">
        <v>29.6</v>
      </c>
      <c r="C15278" s="176">
        <v>43.9</v>
      </c>
      <c r="D15278" s="282">
        <v>87</v>
      </c>
      <c r="E15278" s="265"/>
    </row>
    <row r="15279" spans="1:5">
      <c r="A15279" s="283">
        <v>38375</v>
      </c>
      <c r="B15279" s="176">
        <v>74.5</v>
      </c>
      <c r="C15279" s="176">
        <v>41.4</v>
      </c>
      <c r="D15279" s="282">
        <v>94</v>
      </c>
      <c r="E15279" s="265"/>
    </row>
    <row r="15280" spans="1:5">
      <c r="A15280" s="283">
        <v>38376</v>
      </c>
      <c r="B15280" s="176">
        <v>33.1</v>
      </c>
      <c r="C15280" s="176">
        <v>42.8</v>
      </c>
      <c r="D15280" s="282">
        <v>87</v>
      </c>
      <c r="E15280" s="265"/>
    </row>
    <row r="15281" spans="1:5">
      <c r="A15281" s="283">
        <v>38378</v>
      </c>
      <c r="B15281" s="176">
        <v>60.7</v>
      </c>
      <c r="C15281" s="176">
        <v>39.4</v>
      </c>
      <c r="D15281" s="282">
        <v>87</v>
      </c>
      <c r="E15281" s="265"/>
    </row>
    <row r="15282" spans="1:5">
      <c r="A15282" s="283">
        <v>38379</v>
      </c>
      <c r="B15282" s="176">
        <v>45.4</v>
      </c>
      <c r="C15282" s="176">
        <v>45.3</v>
      </c>
      <c r="D15282" s="282">
        <v>87</v>
      </c>
      <c r="E15282" s="265"/>
    </row>
    <row r="15283" spans="1:5">
      <c r="A15283" s="283">
        <v>38380</v>
      </c>
      <c r="B15283" s="176">
        <v>15.6</v>
      </c>
      <c r="C15283" s="176">
        <v>50.2</v>
      </c>
      <c r="D15283" s="282">
        <v>87</v>
      </c>
      <c r="E15283" s="265"/>
    </row>
    <row r="15284" spans="1:5">
      <c r="A15284" s="283">
        <v>38381</v>
      </c>
      <c r="B15284" s="176">
        <v>23.5</v>
      </c>
      <c r="C15284" s="176">
        <v>41.8</v>
      </c>
      <c r="D15284" s="282">
        <v>87</v>
      </c>
      <c r="E15284" s="265"/>
    </row>
    <row r="15285" spans="1:5">
      <c r="A15285" s="283">
        <v>38382</v>
      </c>
      <c r="B15285" s="176">
        <v>57</v>
      </c>
      <c r="C15285" s="176">
        <v>41.5</v>
      </c>
      <c r="D15285" s="282">
        <v>87</v>
      </c>
      <c r="E15285" s="265"/>
    </row>
    <row r="15286" spans="1:5">
      <c r="A15286" s="283">
        <v>38387</v>
      </c>
      <c r="B15286" s="176">
        <v>15</v>
      </c>
      <c r="C15286" s="176">
        <v>42.7</v>
      </c>
      <c r="D15286" s="282">
        <v>87</v>
      </c>
      <c r="E15286" s="265"/>
    </row>
    <row r="15287" spans="1:5">
      <c r="A15287" s="283">
        <v>38388</v>
      </c>
      <c r="B15287" s="176">
        <v>32.700000000000003</v>
      </c>
      <c r="C15287" s="176">
        <v>38.799999999999997</v>
      </c>
      <c r="D15287" s="282">
        <v>87</v>
      </c>
      <c r="E15287" s="265"/>
    </row>
    <row r="15288" spans="1:5">
      <c r="A15288" s="283">
        <v>38389</v>
      </c>
      <c r="B15288" s="176">
        <v>0</v>
      </c>
      <c r="C15288" s="176">
        <v>0</v>
      </c>
      <c r="D15288" s="282">
        <v>87</v>
      </c>
      <c r="E15288" s="265"/>
    </row>
    <row r="15289" spans="1:5">
      <c r="A15289" s="283">
        <v>38390</v>
      </c>
      <c r="B15289" s="176">
        <v>25.2</v>
      </c>
      <c r="C15289" s="176">
        <v>41.7</v>
      </c>
      <c r="D15289" s="282">
        <v>87</v>
      </c>
      <c r="E15289" s="265"/>
    </row>
    <row r="15290" spans="1:5">
      <c r="A15290" s="283">
        <v>38391</v>
      </c>
      <c r="B15290" s="176">
        <v>20.2</v>
      </c>
      <c r="C15290" s="176">
        <v>43.8</v>
      </c>
      <c r="D15290" s="282">
        <v>87</v>
      </c>
      <c r="E15290" s="265"/>
    </row>
    <row r="15291" spans="1:5">
      <c r="A15291" s="283">
        <v>38392</v>
      </c>
      <c r="B15291" s="176">
        <v>21.2</v>
      </c>
      <c r="C15291" s="176">
        <v>42.8</v>
      </c>
      <c r="D15291" s="282">
        <v>87</v>
      </c>
      <c r="E15291" s="265"/>
    </row>
    <row r="15292" spans="1:5">
      <c r="A15292" s="283">
        <v>38393</v>
      </c>
      <c r="B15292" s="176">
        <v>0</v>
      </c>
      <c r="C15292" s="176">
        <v>0</v>
      </c>
      <c r="D15292" s="282">
        <v>87</v>
      </c>
      <c r="E15292" s="265"/>
    </row>
    <row r="15293" spans="1:5">
      <c r="A15293" s="283">
        <v>38401</v>
      </c>
      <c r="B15293" s="176">
        <v>181.4</v>
      </c>
      <c r="C15293" s="176">
        <v>38.5</v>
      </c>
      <c r="D15293" s="282">
        <v>135</v>
      </c>
      <c r="E15293" s="265"/>
    </row>
    <row r="15294" spans="1:5">
      <c r="A15294" s="283">
        <v>38402</v>
      </c>
      <c r="B15294" s="176">
        <v>822.1</v>
      </c>
      <c r="C15294" s="176">
        <v>40.4</v>
      </c>
      <c r="D15294" s="282">
        <v>87</v>
      </c>
      <c r="E15294" s="265"/>
    </row>
    <row r="15295" spans="1:5">
      <c r="A15295" s="283">
        <v>38425</v>
      </c>
      <c r="B15295" s="176">
        <v>28.5</v>
      </c>
      <c r="C15295" s="176">
        <v>37.9</v>
      </c>
      <c r="D15295" s="282">
        <v>87</v>
      </c>
      <c r="E15295" s="265"/>
    </row>
    <row r="15296" spans="1:5">
      <c r="A15296" s="283">
        <v>38449</v>
      </c>
      <c r="B15296" s="176">
        <v>53.6</v>
      </c>
      <c r="C15296" s="176">
        <v>43.8</v>
      </c>
      <c r="D15296" s="282">
        <v>87</v>
      </c>
      <c r="E15296" s="265"/>
    </row>
    <row r="15297" spans="1:5">
      <c r="A15297" s="283">
        <v>38450</v>
      </c>
      <c r="B15297" s="176">
        <v>25</v>
      </c>
      <c r="C15297" s="176">
        <v>40.1</v>
      </c>
      <c r="D15297" s="282">
        <v>87</v>
      </c>
      <c r="E15297" s="265"/>
    </row>
    <row r="15298" spans="1:5">
      <c r="A15298" s="283">
        <v>38451</v>
      </c>
      <c r="B15298" s="176">
        <v>63.6</v>
      </c>
      <c r="C15298" s="176">
        <v>40.700000000000003</v>
      </c>
      <c r="D15298" s="282">
        <v>87</v>
      </c>
      <c r="E15298" s="265"/>
    </row>
    <row r="15299" spans="1:5">
      <c r="A15299" s="283">
        <v>38452</v>
      </c>
      <c r="B15299" s="176">
        <v>18</v>
      </c>
      <c r="C15299" s="176">
        <v>42.4</v>
      </c>
      <c r="D15299" s="282">
        <v>87</v>
      </c>
      <c r="E15299" s="265"/>
    </row>
    <row r="15300" spans="1:5">
      <c r="A15300" s="283">
        <v>38453</v>
      </c>
      <c r="B15300" s="176">
        <v>19.600000000000001</v>
      </c>
      <c r="C15300" s="176">
        <v>45.4</v>
      </c>
      <c r="D15300" s="282">
        <v>87</v>
      </c>
      <c r="E15300" s="265"/>
    </row>
    <row r="15301" spans="1:5">
      <c r="A15301" s="283">
        <v>38454</v>
      </c>
      <c r="B15301" s="176">
        <v>17.399999999999999</v>
      </c>
      <c r="C15301" s="176">
        <v>42.4</v>
      </c>
      <c r="D15301" s="282">
        <v>87</v>
      </c>
      <c r="E15301" s="265"/>
    </row>
    <row r="15302" spans="1:5">
      <c r="A15302" s="283">
        <v>38455</v>
      </c>
      <c r="B15302" s="176">
        <v>0</v>
      </c>
      <c r="C15302" s="176">
        <v>0</v>
      </c>
      <c r="D15302" s="282">
        <v>87</v>
      </c>
      <c r="E15302" s="265"/>
    </row>
    <row r="15303" spans="1:5">
      <c r="A15303" s="283">
        <v>38456</v>
      </c>
      <c r="B15303" s="176">
        <v>59.7</v>
      </c>
      <c r="C15303" s="176">
        <v>32.6</v>
      </c>
      <c r="D15303" s="282">
        <v>87</v>
      </c>
      <c r="E15303" s="265"/>
    </row>
    <row r="15304" spans="1:5">
      <c r="A15304" s="283">
        <v>38457</v>
      </c>
      <c r="B15304" s="176">
        <v>30.8</v>
      </c>
      <c r="C15304" s="176">
        <v>40.6</v>
      </c>
      <c r="D15304" s="282">
        <v>87</v>
      </c>
      <c r="E15304" s="265"/>
    </row>
    <row r="15305" spans="1:5">
      <c r="A15305" s="283">
        <v>38459</v>
      </c>
      <c r="B15305" s="176">
        <v>22.9</v>
      </c>
      <c r="C15305" s="176">
        <v>45.1</v>
      </c>
      <c r="D15305" s="282">
        <v>87</v>
      </c>
      <c r="E15305" s="265"/>
    </row>
    <row r="15306" spans="1:5">
      <c r="A15306" s="283">
        <v>38460</v>
      </c>
      <c r="B15306" s="176">
        <v>35.700000000000003</v>
      </c>
      <c r="C15306" s="176">
        <v>41.3</v>
      </c>
      <c r="D15306" s="282">
        <v>87</v>
      </c>
      <c r="E15306" s="265"/>
    </row>
    <row r="15307" spans="1:5">
      <c r="A15307" s="283">
        <v>38461</v>
      </c>
      <c r="B15307" s="176">
        <v>36.299999999999997</v>
      </c>
      <c r="C15307" s="176">
        <v>40</v>
      </c>
      <c r="D15307" s="282">
        <v>87</v>
      </c>
      <c r="E15307" s="265"/>
    </row>
    <row r="15308" spans="1:5">
      <c r="A15308" s="283">
        <v>38462</v>
      </c>
      <c r="B15308" s="176">
        <v>51.2</v>
      </c>
      <c r="C15308" s="176">
        <v>41.2</v>
      </c>
      <c r="D15308" s="282">
        <v>95</v>
      </c>
      <c r="E15308" s="265"/>
    </row>
    <row r="15309" spans="1:5">
      <c r="A15309" s="283">
        <v>38463</v>
      </c>
      <c r="B15309" s="176">
        <v>31.3</v>
      </c>
      <c r="C15309" s="176">
        <v>43</v>
      </c>
      <c r="D15309" s="282">
        <v>87</v>
      </c>
      <c r="E15309" s="265"/>
    </row>
    <row r="15310" spans="1:5">
      <c r="A15310" s="283">
        <v>38464</v>
      </c>
      <c r="B15310" s="176">
        <v>84.1</v>
      </c>
      <c r="C15310" s="176">
        <v>41.1</v>
      </c>
      <c r="D15310" s="282">
        <v>114</v>
      </c>
      <c r="E15310" s="265"/>
    </row>
    <row r="15311" spans="1:5">
      <c r="A15311" s="283">
        <v>38468</v>
      </c>
      <c r="B15311" s="176">
        <v>51.7</v>
      </c>
      <c r="C15311" s="176">
        <v>40.299999999999997</v>
      </c>
      <c r="D15311" s="282">
        <v>87</v>
      </c>
      <c r="E15311" s="265"/>
    </row>
    <row r="15312" spans="1:5">
      <c r="A15312" s="283">
        <v>38469</v>
      </c>
      <c r="B15312" s="176">
        <v>59.8</v>
      </c>
      <c r="C15312" s="176">
        <v>41.4</v>
      </c>
      <c r="D15312" s="282">
        <v>111</v>
      </c>
      <c r="E15312" s="265"/>
    </row>
    <row r="15313" spans="1:5">
      <c r="A15313" s="283">
        <v>38471</v>
      </c>
      <c r="B15313" s="176">
        <v>7.8</v>
      </c>
      <c r="C15313" s="176">
        <v>44.7</v>
      </c>
      <c r="D15313" s="282">
        <v>87</v>
      </c>
      <c r="E15313" s="265"/>
    </row>
    <row r="15314" spans="1:5">
      <c r="A15314" s="283">
        <v>38472</v>
      </c>
      <c r="B15314" s="176">
        <v>30</v>
      </c>
      <c r="C15314" s="176">
        <v>42.1</v>
      </c>
      <c r="D15314" s="282">
        <v>87</v>
      </c>
      <c r="E15314" s="265"/>
    </row>
    <row r="15315" spans="1:5">
      <c r="A15315" s="283">
        <v>38473</v>
      </c>
      <c r="B15315" s="176">
        <v>40.6</v>
      </c>
      <c r="C15315" s="176">
        <v>40.6</v>
      </c>
      <c r="D15315" s="282">
        <v>87</v>
      </c>
      <c r="E15315" s="265"/>
    </row>
    <row r="15316" spans="1:5">
      <c r="A15316" s="283">
        <v>38474</v>
      </c>
      <c r="B15316" s="176">
        <v>66.599999999999994</v>
      </c>
      <c r="C15316" s="176">
        <v>39.9</v>
      </c>
      <c r="D15316" s="282">
        <v>87</v>
      </c>
      <c r="E15316" s="265"/>
    </row>
    <row r="15317" spans="1:5">
      <c r="A15317" s="283">
        <v>38475</v>
      </c>
      <c r="B15317" s="176">
        <v>22.1</v>
      </c>
      <c r="C15317" s="176">
        <v>40.200000000000003</v>
      </c>
      <c r="D15317" s="282">
        <v>87</v>
      </c>
      <c r="E15317" s="265"/>
    </row>
    <row r="15318" spans="1:5">
      <c r="A15318" s="283">
        <v>38476</v>
      </c>
      <c r="B15318" s="176">
        <v>35.9</v>
      </c>
      <c r="C15318" s="176">
        <v>43.1</v>
      </c>
      <c r="D15318" s="282">
        <v>87</v>
      </c>
      <c r="E15318" s="265"/>
    </row>
    <row r="15319" spans="1:5">
      <c r="A15319" s="283">
        <v>38477</v>
      </c>
      <c r="B15319" s="176">
        <v>31.9</v>
      </c>
      <c r="C15319" s="176">
        <v>44.7</v>
      </c>
      <c r="D15319" s="282">
        <v>87</v>
      </c>
      <c r="E15319" s="265"/>
    </row>
    <row r="15320" spans="1:5">
      <c r="A15320" s="283">
        <v>38478</v>
      </c>
      <c r="B15320" s="176">
        <v>63.8</v>
      </c>
      <c r="C15320" s="176">
        <v>41.2</v>
      </c>
      <c r="D15320" s="282">
        <v>101</v>
      </c>
      <c r="E15320" s="265"/>
    </row>
    <row r="15321" spans="1:5">
      <c r="A15321" s="283">
        <v>38481</v>
      </c>
      <c r="B15321" s="176">
        <v>58.8</v>
      </c>
      <c r="C15321" s="176">
        <v>43.1</v>
      </c>
      <c r="D15321" s="282">
        <v>87</v>
      </c>
      <c r="E15321" s="265"/>
    </row>
    <row r="15322" spans="1:5">
      <c r="A15322" s="283">
        <v>38482</v>
      </c>
      <c r="B15322" s="176">
        <v>40.5</v>
      </c>
      <c r="C15322" s="176">
        <v>41.3</v>
      </c>
      <c r="D15322" s="282">
        <v>96</v>
      </c>
      <c r="E15322" s="265"/>
    </row>
    <row r="15323" spans="1:5">
      <c r="A15323" s="283">
        <v>38483</v>
      </c>
      <c r="B15323" s="176">
        <v>46.5</v>
      </c>
      <c r="C15323" s="176">
        <v>36.799999999999997</v>
      </c>
      <c r="D15323" s="282">
        <v>108</v>
      </c>
      <c r="E15323" s="265"/>
    </row>
    <row r="15324" spans="1:5">
      <c r="A15324" s="283">
        <v>38485</v>
      </c>
      <c r="B15324" s="176">
        <v>26</v>
      </c>
      <c r="C15324" s="176">
        <v>41.6</v>
      </c>
      <c r="D15324" s="282">
        <v>94</v>
      </c>
      <c r="E15324" s="265"/>
    </row>
    <row r="15325" spans="1:5">
      <c r="A15325" s="283">
        <v>38486</v>
      </c>
      <c r="B15325" s="176">
        <v>16.8</v>
      </c>
      <c r="C15325" s="176">
        <v>40</v>
      </c>
      <c r="D15325" s="282">
        <v>87</v>
      </c>
      <c r="E15325" s="265"/>
    </row>
    <row r="15326" spans="1:5">
      <c r="A15326" s="283">
        <v>38487</v>
      </c>
      <c r="B15326" s="176">
        <v>33.5</v>
      </c>
      <c r="C15326" s="176">
        <v>40.1</v>
      </c>
      <c r="D15326" s="282">
        <v>87</v>
      </c>
      <c r="E15326" s="265"/>
    </row>
    <row r="15327" spans="1:5">
      <c r="A15327" s="283">
        <v>38488</v>
      </c>
      <c r="B15327" s="176">
        <v>45.3</v>
      </c>
      <c r="C15327" s="176">
        <v>41.8</v>
      </c>
      <c r="D15327" s="282">
        <v>87</v>
      </c>
      <c r="E15327" s="265"/>
    </row>
    <row r="15328" spans="1:5">
      <c r="A15328" s="283">
        <v>38501</v>
      </c>
      <c r="B15328" s="176">
        <v>418.7</v>
      </c>
      <c r="C15328" s="176">
        <v>31.5</v>
      </c>
      <c r="D15328" s="282">
        <v>109</v>
      </c>
      <c r="E15328" s="265"/>
    </row>
    <row r="15329" spans="1:5">
      <c r="A15329" s="283">
        <v>38502</v>
      </c>
      <c r="B15329" s="176">
        <v>189.6</v>
      </c>
      <c r="C15329" s="176">
        <v>41.5</v>
      </c>
      <c r="D15329" s="282">
        <v>87</v>
      </c>
      <c r="E15329" s="265"/>
    </row>
    <row r="15330" spans="1:5">
      <c r="A15330" s="283">
        <v>38503</v>
      </c>
      <c r="B15330" s="176">
        <v>0</v>
      </c>
      <c r="C15330" s="176">
        <v>0</v>
      </c>
      <c r="D15330" s="282">
        <v>87</v>
      </c>
      <c r="E15330" s="265"/>
    </row>
    <row r="15331" spans="1:5">
      <c r="A15331" s="283">
        <v>38504</v>
      </c>
      <c r="B15331" s="176">
        <v>22.4</v>
      </c>
      <c r="C15331" s="176">
        <v>45.1</v>
      </c>
      <c r="D15331" s="282">
        <v>87</v>
      </c>
      <c r="E15331" s="265"/>
    </row>
    <row r="15332" spans="1:5">
      <c r="A15332" s="283">
        <v>38505</v>
      </c>
      <c r="B15332" s="176">
        <v>0</v>
      </c>
      <c r="C15332" s="176">
        <v>0</v>
      </c>
      <c r="D15332" s="282">
        <v>87</v>
      </c>
      <c r="E15332" s="265"/>
    </row>
    <row r="15333" spans="1:5">
      <c r="A15333" s="283">
        <v>38506</v>
      </c>
      <c r="B15333" s="176">
        <v>152.1</v>
      </c>
      <c r="C15333" s="176">
        <v>40.6</v>
      </c>
      <c r="D15333" s="282">
        <v>102</v>
      </c>
      <c r="E15333" s="265"/>
    </row>
    <row r="15334" spans="1:5">
      <c r="A15334" s="283">
        <v>38541</v>
      </c>
      <c r="B15334" s="176">
        <v>29.5</v>
      </c>
      <c r="C15334" s="176">
        <v>45.1</v>
      </c>
      <c r="D15334" s="282">
        <v>87</v>
      </c>
      <c r="E15334" s="265"/>
    </row>
    <row r="15335" spans="1:5">
      <c r="A15335" s="283">
        <v>38542</v>
      </c>
      <c r="B15335" s="176">
        <v>18.8</v>
      </c>
      <c r="C15335" s="176">
        <v>40.700000000000003</v>
      </c>
      <c r="D15335" s="282">
        <v>87</v>
      </c>
      <c r="E15335" s="265"/>
    </row>
    <row r="15336" spans="1:5">
      <c r="A15336" s="283">
        <v>38543</v>
      </c>
      <c r="B15336" s="176">
        <v>16.8</v>
      </c>
      <c r="C15336" s="176">
        <v>45.3</v>
      </c>
      <c r="D15336" s="282">
        <v>87</v>
      </c>
      <c r="E15336" s="265"/>
    </row>
    <row r="15337" spans="1:5">
      <c r="A15337" s="283">
        <v>38544</v>
      </c>
      <c r="B15337" s="176">
        <v>76.8</v>
      </c>
      <c r="C15337" s="176">
        <v>41.5</v>
      </c>
      <c r="D15337" s="282">
        <v>87</v>
      </c>
      <c r="E15337" s="265"/>
    </row>
    <row r="15338" spans="1:5">
      <c r="A15338" s="283">
        <v>38545</v>
      </c>
      <c r="B15338" s="176">
        <v>62.5</v>
      </c>
      <c r="C15338" s="176">
        <v>38.700000000000003</v>
      </c>
      <c r="D15338" s="282">
        <v>87</v>
      </c>
      <c r="E15338" s="265"/>
    </row>
    <row r="15339" spans="1:5">
      <c r="A15339" s="283">
        <v>38547</v>
      </c>
      <c r="B15339" s="176">
        <v>59.6</v>
      </c>
      <c r="C15339" s="176">
        <v>40.6</v>
      </c>
      <c r="D15339" s="282">
        <v>87</v>
      </c>
      <c r="E15339" s="265"/>
    </row>
    <row r="15340" spans="1:5">
      <c r="A15340" s="283">
        <v>38548</v>
      </c>
      <c r="B15340" s="176">
        <v>33.9</v>
      </c>
      <c r="C15340" s="176">
        <v>42.7</v>
      </c>
      <c r="D15340" s="282">
        <v>87</v>
      </c>
      <c r="E15340" s="265"/>
    </row>
    <row r="15341" spans="1:5">
      <c r="A15341" s="283">
        <v>38549</v>
      </c>
      <c r="B15341" s="176">
        <v>39.200000000000003</v>
      </c>
      <c r="C15341" s="176">
        <v>48</v>
      </c>
      <c r="D15341" s="282">
        <v>87</v>
      </c>
      <c r="E15341" s="265"/>
    </row>
    <row r="15342" spans="1:5">
      <c r="A15342" s="283">
        <v>38550</v>
      </c>
      <c r="B15342" s="176">
        <v>0</v>
      </c>
      <c r="C15342" s="176">
        <v>0</v>
      </c>
      <c r="D15342" s="282">
        <v>87</v>
      </c>
      <c r="E15342" s="265"/>
    </row>
    <row r="15343" spans="1:5">
      <c r="A15343" s="283">
        <v>38551</v>
      </c>
      <c r="B15343" s="176">
        <v>39</v>
      </c>
      <c r="C15343" s="176">
        <v>45.9</v>
      </c>
      <c r="D15343" s="282">
        <v>87</v>
      </c>
      <c r="E15343" s="265"/>
    </row>
    <row r="15344" spans="1:5">
      <c r="A15344" s="283">
        <v>38552</v>
      </c>
      <c r="B15344" s="176">
        <v>37.799999999999997</v>
      </c>
      <c r="C15344" s="176">
        <v>40.299999999999997</v>
      </c>
      <c r="D15344" s="282">
        <v>87</v>
      </c>
      <c r="E15344" s="265"/>
    </row>
    <row r="15345" spans="1:5">
      <c r="A15345" s="283">
        <v>38553</v>
      </c>
      <c r="B15345" s="176">
        <v>40</v>
      </c>
      <c r="C15345" s="176">
        <v>39.700000000000003</v>
      </c>
      <c r="D15345" s="282">
        <v>87</v>
      </c>
      <c r="E15345" s="265"/>
    </row>
    <row r="15346" spans="1:5">
      <c r="A15346" s="283">
        <v>38554</v>
      </c>
      <c r="B15346" s="176">
        <v>25.4</v>
      </c>
      <c r="C15346" s="176">
        <v>39.6</v>
      </c>
      <c r="D15346" s="282">
        <v>87</v>
      </c>
      <c r="E15346" s="265"/>
    </row>
    <row r="15347" spans="1:5">
      <c r="A15347" s="283">
        <v>38555</v>
      </c>
      <c r="B15347" s="176">
        <v>198.8</v>
      </c>
      <c r="C15347" s="176">
        <v>42.3</v>
      </c>
      <c r="D15347" s="282">
        <v>115</v>
      </c>
      <c r="E15347" s="265"/>
    </row>
    <row r="15348" spans="1:5">
      <c r="A15348" s="283">
        <v>38556</v>
      </c>
      <c r="B15348" s="176">
        <v>39.9</v>
      </c>
      <c r="C15348" s="176">
        <v>42.7</v>
      </c>
      <c r="D15348" s="282">
        <v>106</v>
      </c>
      <c r="E15348" s="265"/>
    </row>
    <row r="15349" spans="1:5">
      <c r="A15349" s="283">
        <v>38557</v>
      </c>
      <c r="B15349" s="176">
        <v>487.9</v>
      </c>
      <c r="C15349" s="176">
        <v>31.1</v>
      </c>
      <c r="D15349" s="282">
        <v>87</v>
      </c>
      <c r="E15349" s="265"/>
    </row>
    <row r="15350" spans="1:5">
      <c r="A15350" s="283">
        <v>38558</v>
      </c>
      <c r="B15350" s="176">
        <v>155.19999999999999</v>
      </c>
      <c r="C15350" s="176">
        <v>66.8</v>
      </c>
      <c r="D15350" s="282">
        <v>87</v>
      </c>
      <c r="E15350" s="265"/>
    </row>
    <row r="15351" spans="1:5">
      <c r="A15351" s="283">
        <v>38559</v>
      </c>
      <c r="B15351" s="176">
        <v>73.599999999999994</v>
      </c>
      <c r="C15351" s="176">
        <v>42.6</v>
      </c>
      <c r="D15351" s="282">
        <v>87</v>
      </c>
      <c r="E15351" s="265"/>
    </row>
    <row r="15352" spans="1:5">
      <c r="A15352" s="283">
        <v>38560</v>
      </c>
      <c r="B15352" s="176">
        <v>37.799999999999997</v>
      </c>
      <c r="C15352" s="176">
        <v>40.4</v>
      </c>
      <c r="D15352" s="282">
        <v>87</v>
      </c>
      <c r="E15352" s="265"/>
    </row>
    <row r="15353" spans="1:5">
      <c r="A15353" s="283">
        <v>38562</v>
      </c>
      <c r="B15353" s="176">
        <v>40.200000000000003</v>
      </c>
      <c r="C15353" s="176">
        <v>45</v>
      </c>
      <c r="D15353" s="282">
        <v>87</v>
      </c>
      <c r="E15353" s="265"/>
    </row>
    <row r="15354" spans="1:5">
      <c r="A15354" s="283">
        <v>38563</v>
      </c>
      <c r="B15354" s="176">
        <v>63.1</v>
      </c>
      <c r="C15354" s="176">
        <v>39</v>
      </c>
      <c r="D15354" s="282">
        <v>95</v>
      </c>
      <c r="E15354" s="265"/>
    </row>
    <row r="15355" spans="1:5">
      <c r="A15355" s="283">
        <v>38564</v>
      </c>
      <c r="B15355" s="176">
        <v>22</v>
      </c>
      <c r="C15355" s="176">
        <v>49.3</v>
      </c>
      <c r="D15355" s="282">
        <v>87</v>
      </c>
      <c r="E15355" s="265"/>
    </row>
    <row r="15356" spans="1:5">
      <c r="A15356" s="283">
        <v>38565</v>
      </c>
      <c r="B15356" s="176">
        <v>36.5</v>
      </c>
      <c r="C15356" s="176">
        <v>39</v>
      </c>
      <c r="D15356" s="282">
        <v>87</v>
      </c>
      <c r="E15356" s="265"/>
    </row>
    <row r="15357" spans="1:5">
      <c r="A15357" s="283">
        <v>38567</v>
      </c>
      <c r="B15357" s="176">
        <v>62</v>
      </c>
      <c r="C15357" s="176">
        <v>39.299999999999997</v>
      </c>
      <c r="D15357" s="282">
        <v>87</v>
      </c>
      <c r="E15357" s="265"/>
    </row>
    <row r="15358" spans="1:5">
      <c r="A15358" s="283">
        <v>38568</v>
      </c>
      <c r="B15358" s="176">
        <v>34.1</v>
      </c>
      <c r="C15358" s="176">
        <v>43.1</v>
      </c>
      <c r="D15358" s="282">
        <v>96</v>
      </c>
      <c r="E15358" s="265"/>
    </row>
    <row r="15359" spans="1:5">
      <c r="A15359" s="283">
        <v>38569</v>
      </c>
      <c r="B15359" s="176">
        <v>45.8</v>
      </c>
      <c r="C15359" s="176">
        <v>40.299999999999997</v>
      </c>
      <c r="D15359" s="282">
        <v>87</v>
      </c>
      <c r="E15359" s="265"/>
    </row>
    <row r="15360" spans="1:5">
      <c r="A15360" s="283">
        <v>38570</v>
      </c>
      <c r="B15360" s="176">
        <v>88.4</v>
      </c>
      <c r="C15360" s="176">
        <v>42.4</v>
      </c>
      <c r="D15360" s="282">
        <v>87</v>
      </c>
      <c r="E15360" s="265"/>
    </row>
    <row r="15361" spans="1:5">
      <c r="A15361" s="283">
        <v>38571</v>
      </c>
      <c r="B15361" s="176">
        <v>67.900000000000006</v>
      </c>
      <c r="C15361" s="176">
        <v>46</v>
      </c>
      <c r="D15361" s="282">
        <v>101</v>
      </c>
      <c r="E15361" s="265"/>
    </row>
    <row r="15362" spans="1:5">
      <c r="A15362" s="283">
        <v>38572</v>
      </c>
      <c r="B15362" s="176">
        <v>72.599999999999994</v>
      </c>
      <c r="C15362" s="176">
        <v>48.3</v>
      </c>
      <c r="D15362" s="282">
        <v>87</v>
      </c>
      <c r="E15362" s="265"/>
    </row>
    <row r="15363" spans="1:5">
      <c r="A15363" s="283">
        <v>38573</v>
      </c>
      <c r="B15363" s="176">
        <v>31.9</v>
      </c>
      <c r="C15363" s="176">
        <v>43.7</v>
      </c>
      <c r="D15363" s="282">
        <v>87</v>
      </c>
      <c r="E15363" s="265"/>
    </row>
    <row r="15364" spans="1:5">
      <c r="A15364" s="283">
        <v>38574</v>
      </c>
      <c r="B15364" s="176">
        <v>48.8</v>
      </c>
      <c r="C15364" s="176">
        <v>41</v>
      </c>
      <c r="D15364" s="282">
        <v>112</v>
      </c>
      <c r="E15364" s="265"/>
    </row>
    <row r="15365" spans="1:5">
      <c r="A15365" s="283">
        <v>38575</v>
      </c>
      <c r="B15365" s="176">
        <v>31.8</v>
      </c>
      <c r="C15365" s="176">
        <v>42</v>
      </c>
      <c r="D15365" s="282">
        <v>87</v>
      </c>
      <c r="E15365" s="265"/>
    </row>
    <row r="15366" spans="1:5">
      <c r="A15366" s="283">
        <v>38577</v>
      </c>
      <c r="B15366" s="176">
        <v>14.9</v>
      </c>
      <c r="C15366" s="176">
        <v>45.6</v>
      </c>
      <c r="D15366" s="282">
        <v>87</v>
      </c>
      <c r="E15366" s="265"/>
    </row>
    <row r="15367" spans="1:5">
      <c r="A15367" s="283">
        <v>38578</v>
      </c>
      <c r="B15367" s="176">
        <v>0</v>
      </c>
      <c r="C15367" s="176">
        <v>0</v>
      </c>
      <c r="D15367" s="282">
        <v>87</v>
      </c>
      <c r="E15367" s="265"/>
    </row>
    <row r="15368" spans="1:5">
      <c r="A15368" s="283">
        <v>38579</v>
      </c>
      <c r="B15368" s="176">
        <v>59.2</v>
      </c>
      <c r="C15368" s="176">
        <v>42.8</v>
      </c>
      <c r="D15368" s="282">
        <v>87</v>
      </c>
      <c r="E15368" s="265"/>
    </row>
    <row r="15369" spans="1:5">
      <c r="A15369" s="283">
        <v>38580</v>
      </c>
      <c r="B15369" s="176">
        <v>69.7</v>
      </c>
      <c r="C15369" s="176">
        <v>39.6</v>
      </c>
      <c r="D15369" s="282">
        <v>87</v>
      </c>
      <c r="E15369" s="265"/>
    </row>
    <row r="15370" spans="1:5">
      <c r="A15370" s="283">
        <v>38581</v>
      </c>
      <c r="B15370" s="176">
        <v>44.8</v>
      </c>
      <c r="C15370" s="176">
        <v>41.6</v>
      </c>
      <c r="D15370" s="282">
        <v>87</v>
      </c>
      <c r="E15370" s="265"/>
    </row>
    <row r="15371" spans="1:5">
      <c r="A15371" s="283">
        <v>38582</v>
      </c>
      <c r="B15371" s="176">
        <v>32.799999999999997</v>
      </c>
      <c r="C15371" s="176">
        <v>45.4</v>
      </c>
      <c r="D15371" s="282">
        <v>87</v>
      </c>
      <c r="E15371" s="265"/>
    </row>
    <row r="15372" spans="1:5">
      <c r="A15372" s="283">
        <v>38583</v>
      </c>
      <c r="B15372" s="176">
        <v>65.400000000000006</v>
      </c>
      <c r="C15372" s="176">
        <v>42.3</v>
      </c>
      <c r="D15372" s="282">
        <v>106</v>
      </c>
      <c r="E15372" s="265"/>
    </row>
    <row r="15373" spans="1:5">
      <c r="A15373" s="283">
        <v>38585</v>
      </c>
      <c r="B15373" s="176">
        <v>20.5</v>
      </c>
      <c r="C15373" s="176">
        <v>44.3</v>
      </c>
      <c r="D15373" s="282">
        <v>87</v>
      </c>
      <c r="E15373" s="265"/>
    </row>
    <row r="15374" spans="1:5">
      <c r="A15374" s="283">
        <v>38587</v>
      </c>
      <c r="B15374" s="176">
        <v>57.2</v>
      </c>
      <c r="C15374" s="176">
        <v>41.4</v>
      </c>
      <c r="D15374" s="282">
        <v>87</v>
      </c>
      <c r="E15374" s="265"/>
    </row>
    <row r="15375" spans="1:5">
      <c r="A15375" s="283">
        <v>38588</v>
      </c>
      <c r="B15375" s="176">
        <v>17.7</v>
      </c>
      <c r="C15375" s="176">
        <v>45.4</v>
      </c>
      <c r="D15375" s="282">
        <v>87</v>
      </c>
      <c r="E15375" s="265"/>
    </row>
    <row r="15376" spans="1:5">
      <c r="A15376" s="283">
        <v>38589</v>
      </c>
      <c r="B15376" s="176">
        <v>23.1</v>
      </c>
      <c r="C15376" s="176">
        <v>40.799999999999997</v>
      </c>
      <c r="D15376" s="282">
        <v>87</v>
      </c>
      <c r="E15376" s="265"/>
    </row>
    <row r="15377" spans="1:5">
      <c r="A15377" s="283">
        <v>38601</v>
      </c>
      <c r="B15377" s="176">
        <v>35.200000000000003</v>
      </c>
      <c r="C15377" s="176">
        <v>38.200000000000003</v>
      </c>
      <c r="D15377" s="282">
        <v>87</v>
      </c>
      <c r="E15377" s="265"/>
    </row>
    <row r="15378" spans="1:5">
      <c r="A15378" s="283">
        <v>38602</v>
      </c>
      <c r="B15378" s="176">
        <v>44.9</v>
      </c>
      <c r="C15378" s="176">
        <v>38.299999999999997</v>
      </c>
      <c r="D15378" s="282">
        <v>87</v>
      </c>
      <c r="E15378" s="265"/>
    </row>
    <row r="15379" spans="1:5">
      <c r="A15379" s="283">
        <v>38603</v>
      </c>
      <c r="B15379" s="176">
        <v>24.8</v>
      </c>
      <c r="C15379" s="176">
        <v>43.1</v>
      </c>
      <c r="D15379" s="282">
        <v>87</v>
      </c>
      <c r="E15379" s="265"/>
    </row>
    <row r="15380" spans="1:5">
      <c r="A15380" s="283">
        <v>38606</v>
      </c>
      <c r="B15380" s="176">
        <v>63.6</v>
      </c>
      <c r="C15380" s="176">
        <v>35.799999999999997</v>
      </c>
      <c r="D15380" s="282">
        <v>126</v>
      </c>
      <c r="E15380" s="265"/>
    </row>
    <row r="15381" spans="1:5">
      <c r="A15381" s="283">
        <v>38610</v>
      </c>
      <c r="B15381" s="176">
        <v>39.700000000000003</v>
      </c>
      <c r="C15381" s="176">
        <v>35.9</v>
      </c>
      <c r="D15381" s="282">
        <v>127</v>
      </c>
      <c r="E15381" s="265"/>
    </row>
    <row r="15382" spans="1:5">
      <c r="A15382" s="283">
        <v>38611</v>
      </c>
      <c r="B15382" s="176">
        <v>85.3</v>
      </c>
      <c r="C15382" s="176">
        <v>39.700000000000003</v>
      </c>
      <c r="D15382" s="282">
        <v>93</v>
      </c>
      <c r="E15382" s="265"/>
    </row>
    <row r="15383" spans="1:5">
      <c r="A15383" s="283">
        <v>38614</v>
      </c>
      <c r="B15383" s="176">
        <v>82.1</v>
      </c>
      <c r="C15383" s="176">
        <v>32.6</v>
      </c>
      <c r="D15383" s="282">
        <v>120</v>
      </c>
      <c r="E15383" s="265"/>
    </row>
    <row r="15384" spans="1:5">
      <c r="A15384" s="283">
        <v>38617</v>
      </c>
      <c r="B15384" s="176">
        <v>18.100000000000001</v>
      </c>
      <c r="C15384" s="176">
        <v>30.3</v>
      </c>
      <c r="D15384" s="282">
        <v>87</v>
      </c>
      <c r="E15384" s="265"/>
    </row>
    <row r="15385" spans="1:5">
      <c r="A15385" s="283">
        <v>38618</v>
      </c>
      <c r="B15385" s="176">
        <v>61.8</v>
      </c>
      <c r="C15385" s="176">
        <v>38.9</v>
      </c>
      <c r="D15385" s="282">
        <v>87</v>
      </c>
      <c r="E15385" s="265"/>
    </row>
    <row r="15386" spans="1:5">
      <c r="A15386" s="283">
        <v>38619</v>
      </c>
      <c r="B15386" s="176">
        <v>35.700000000000003</v>
      </c>
      <c r="C15386" s="176">
        <v>40.799999999999997</v>
      </c>
      <c r="D15386" s="282">
        <v>87</v>
      </c>
      <c r="E15386" s="265"/>
    </row>
    <row r="15387" spans="1:5">
      <c r="A15387" s="283">
        <v>38620</v>
      </c>
      <c r="B15387" s="176">
        <v>54.2</v>
      </c>
      <c r="C15387" s="176">
        <v>35.9</v>
      </c>
      <c r="D15387" s="282">
        <v>87</v>
      </c>
      <c r="E15387" s="265"/>
    </row>
    <row r="15388" spans="1:5">
      <c r="A15388" s="283">
        <v>38621</v>
      </c>
      <c r="B15388" s="176">
        <v>25.4</v>
      </c>
      <c r="C15388" s="176">
        <v>33.9</v>
      </c>
      <c r="D15388" s="282">
        <v>87</v>
      </c>
      <c r="E15388" s="265"/>
    </row>
    <row r="15389" spans="1:5">
      <c r="A15389" s="283">
        <v>38622</v>
      </c>
      <c r="B15389" s="176">
        <v>0</v>
      </c>
      <c r="C15389" s="176">
        <v>0</v>
      </c>
      <c r="D15389" s="282">
        <v>87</v>
      </c>
      <c r="E15389" s="265"/>
    </row>
    <row r="15390" spans="1:5">
      <c r="A15390" s="283">
        <v>38623</v>
      </c>
      <c r="B15390" s="176">
        <v>0</v>
      </c>
      <c r="C15390" s="176">
        <v>0</v>
      </c>
      <c r="D15390" s="282">
        <v>87</v>
      </c>
      <c r="E15390" s="265"/>
    </row>
    <row r="15391" spans="1:5">
      <c r="A15391" s="283">
        <v>38625</v>
      </c>
      <c r="B15391" s="176">
        <v>30.6</v>
      </c>
      <c r="C15391" s="176">
        <v>39.1</v>
      </c>
      <c r="D15391" s="282">
        <v>87</v>
      </c>
      <c r="E15391" s="265"/>
    </row>
    <row r="15392" spans="1:5">
      <c r="A15392" s="283">
        <v>38626</v>
      </c>
      <c r="B15392" s="176">
        <v>7.4</v>
      </c>
      <c r="C15392" s="176">
        <v>37.200000000000003</v>
      </c>
      <c r="D15392" s="282">
        <v>87</v>
      </c>
      <c r="E15392" s="265"/>
    </row>
    <row r="15393" spans="1:5">
      <c r="A15393" s="283">
        <v>38627</v>
      </c>
      <c r="B15393" s="176">
        <v>32.799999999999997</v>
      </c>
      <c r="C15393" s="176">
        <v>37.5</v>
      </c>
      <c r="D15393" s="282">
        <v>87</v>
      </c>
      <c r="E15393" s="265"/>
    </row>
    <row r="15394" spans="1:5">
      <c r="A15394" s="283">
        <v>38629</v>
      </c>
      <c r="B15394" s="176">
        <v>34.799999999999997</v>
      </c>
      <c r="C15394" s="176">
        <v>37.1</v>
      </c>
      <c r="D15394" s="282">
        <v>87</v>
      </c>
      <c r="E15394" s="265"/>
    </row>
    <row r="15395" spans="1:5">
      <c r="A15395" s="283">
        <v>38631</v>
      </c>
      <c r="B15395" s="176">
        <v>0</v>
      </c>
      <c r="C15395" s="176">
        <v>0</v>
      </c>
      <c r="D15395" s="282">
        <v>87</v>
      </c>
      <c r="E15395" s="265"/>
    </row>
    <row r="15396" spans="1:5">
      <c r="A15396" s="283">
        <v>38632</v>
      </c>
      <c r="B15396" s="176">
        <v>139</v>
      </c>
      <c r="C15396" s="176">
        <v>38</v>
      </c>
      <c r="D15396" s="282">
        <v>114</v>
      </c>
      <c r="E15396" s="265"/>
    </row>
    <row r="15397" spans="1:5">
      <c r="A15397" s="283">
        <v>38633</v>
      </c>
      <c r="B15397" s="176">
        <v>26.8</v>
      </c>
      <c r="C15397" s="176">
        <v>35.9</v>
      </c>
      <c r="D15397" s="282">
        <v>87</v>
      </c>
      <c r="E15397" s="265"/>
    </row>
    <row r="15398" spans="1:5">
      <c r="A15398" s="283">
        <v>38634</v>
      </c>
      <c r="B15398" s="176">
        <v>393.8</v>
      </c>
      <c r="C15398" s="176">
        <v>35.700000000000003</v>
      </c>
      <c r="D15398" s="282">
        <v>87</v>
      </c>
      <c r="E15398" s="265"/>
    </row>
    <row r="15399" spans="1:5">
      <c r="A15399" s="283">
        <v>38635</v>
      </c>
      <c r="B15399" s="176">
        <v>53.4</v>
      </c>
      <c r="C15399" s="176">
        <v>35.700000000000003</v>
      </c>
      <c r="D15399" s="282">
        <v>162</v>
      </c>
      <c r="E15399" s="265"/>
    </row>
    <row r="15400" spans="1:5">
      <c r="A15400" s="283">
        <v>38637</v>
      </c>
      <c r="B15400" s="176">
        <v>1378.8</v>
      </c>
      <c r="C15400" s="176">
        <v>31</v>
      </c>
      <c r="D15400" s="282">
        <v>87</v>
      </c>
      <c r="E15400" s="265"/>
    </row>
    <row r="15401" spans="1:5">
      <c r="A15401" s="283">
        <v>38638</v>
      </c>
      <c r="B15401" s="176">
        <v>0</v>
      </c>
      <c r="C15401" s="176">
        <v>0</v>
      </c>
      <c r="D15401" s="282">
        <v>87</v>
      </c>
      <c r="E15401" s="265"/>
    </row>
    <row r="15402" spans="1:5">
      <c r="A15402" s="283">
        <v>38639</v>
      </c>
      <c r="B15402" s="176">
        <v>18.8</v>
      </c>
      <c r="C15402" s="176">
        <v>35.299999999999997</v>
      </c>
      <c r="D15402" s="282">
        <v>87</v>
      </c>
      <c r="E15402" s="265"/>
    </row>
    <row r="15403" spans="1:5">
      <c r="A15403" s="283">
        <v>38641</v>
      </c>
      <c r="B15403" s="176">
        <v>57</v>
      </c>
      <c r="C15403" s="176">
        <v>38.4</v>
      </c>
      <c r="D15403" s="282">
        <v>97</v>
      </c>
      <c r="E15403" s="265"/>
    </row>
    <row r="15404" spans="1:5">
      <c r="A15404" s="283">
        <v>38642</v>
      </c>
      <c r="B15404" s="176">
        <v>26.8</v>
      </c>
      <c r="C15404" s="176">
        <v>37.5</v>
      </c>
      <c r="D15404" s="282">
        <v>87</v>
      </c>
      <c r="E15404" s="265"/>
    </row>
    <row r="15405" spans="1:5">
      <c r="A15405" s="283">
        <v>38643</v>
      </c>
      <c r="B15405" s="176">
        <v>27.1</v>
      </c>
      <c r="C15405" s="176">
        <v>36.200000000000003</v>
      </c>
      <c r="D15405" s="282">
        <v>87</v>
      </c>
      <c r="E15405" s="265"/>
    </row>
    <row r="15406" spans="1:5">
      <c r="A15406" s="283">
        <v>38644</v>
      </c>
      <c r="B15406" s="176">
        <v>18.399999999999999</v>
      </c>
      <c r="C15406" s="176">
        <v>35.5</v>
      </c>
      <c r="D15406" s="282">
        <v>87</v>
      </c>
      <c r="E15406" s="265"/>
    </row>
    <row r="15407" spans="1:5">
      <c r="A15407" s="283">
        <v>38645</v>
      </c>
      <c r="B15407" s="176">
        <v>24.7</v>
      </c>
      <c r="C15407" s="176">
        <v>39.700000000000003</v>
      </c>
      <c r="D15407" s="282">
        <v>87</v>
      </c>
      <c r="E15407" s="265"/>
    </row>
    <row r="15408" spans="1:5">
      <c r="A15408" s="283">
        <v>38646</v>
      </c>
      <c r="B15408" s="176">
        <v>24.1</v>
      </c>
      <c r="C15408" s="176">
        <v>41</v>
      </c>
      <c r="D15408" s="282">
        <v>114</v>
      </c>
      <c r="E15408" s="265"/>
    </row>
    <row r="15409" spans="1:5">
      <c r="A15409" s="283">
        <v>38647</v>
      </c>
      <c r="B15409" s="176">
        <v>17.7</v>
      </c>
      <c r="C15409" s="176">
        <v>37.700000000000003</v>
      </c>
      <c r="D15409" s="282">
        <v>87</v>
      </c>
      <c r="E15409" s="265"/>
    </row>
    <row r="15410" spans="1:5">
      <c r="A15410" s="283">
        <v>38649</v>
      </c>
      <c r="B15410" s="176">
        <v>0</v>
      </c>
      <c r="C15410" s="176">
        <v>0</v>
      </c>
      <c r="D15410" s="282">
        <v>87</v>
      </c>
      <c r="E15410" s="265"/>
    </row>
    <row r="15411" spans="1:5">
      <c r="A15411" s="283">
        <v>38650</v>
      </c>
      <c r="B15411" s="176">
        <v>47.6</v>
      </c>
      <c r="C15411" s="176">
        <v>36.299999999999997</v>
      </c>
      <c r="D15411" s="282">
        <v>87</v>
      </c>
      <c r="E15411" s="265"/>
    </row>
    <row r="15412" spans="1:5">
      <c r="A15412" s="283">
        <v>38651</v>
      </c>
      <c r="B15412" s="176">
        <v>286.5</v>
      </c>
      <c r="C15412" s="176">
        <v>38.9</v>
      </c>
      <c r="D15412" s="282">
        <v>95</v>
      </c>
      <c r="E15412" s="265"/>
    </row>
    <row r="15413" spans="1:5">
      <c r="A15413" s="283">
        <v>38652</v>
      </c>
      <c r="B15413" s="176">
        <v>92.4</v>
      </c>
      <c r="C15413" s="176">
        <v>37.299999999999997</v>
      </c>
      <c r="D15413" s="282">
        <v>117</v>
      </c>
      <c r="E15413" s="265"/>
    </row>
    <row r="15414" spans="1:5">
      <c r="A15414" s="283">
        <v>38654</v>
      </c>
      <c r="B15414" s="176">
        <v>506.7</v>
      </c>
      <c r="C15414" s="176">
        <v>36.700000000000003</v>
      </c>
      <c r="D15414" s="282">
        <v>127</v>
      </c>
      <c r="E15414" s="265"/>
    </row>
    <row r="15415" spans="1:5">
      <c r="A15415" s="283">
        <v>38655</v>
      </c>
      <c r="B15415" s="176">
        <v>89.9</v>
      </c>
      <c r="C15415" s="176">
        <v>27.1</v>
      </c>
      <c r="D15415" s="282">
        <v>131</v>
      </c>
      <c r="E15415" s="265"/>
    </row>
    <row r="15416" spans="1:5">
      <c r="A15416" s="283">
        <v>38658</v>
      </c>
      <c r="B15416" s="176">
        <v>42.5</v>
      </c>
      <c r="C15416" s="176">
        <v>37.1</v>
      </c>
      <c r="D15416" s="282">
        <v>87</v>
      </c>
      <c r="E15416" s="265"/>
    </row>
    <row r="15417" spans="1:5">
      <c r="A15417" s="283">
        <v>38659</v>
      </c>
      <c r="B15417" s="176">
        <v>19.2</v>
      </c>
      <c r="C15417" s="176">
        <v>38.5</v>
      </c>
      <c r="D15417" s="282">
        <v>87</v>
      </c>
      <c r="E15417" s="265"/>
    </row>
    <row r="15418" spans="1:5">
      <c r="A15418" s="283">
        <v>38661</v>
      </c>
      <c r="B15418" s="176">
        <v>82</v>
      </c>
      <c r="C15418" s="176">
        <v>39.1</v>
      </c>
      <c r="D15418" s="282">
        <v>87</v>
      </c>
      <c r="E15418" s="265"/>
    </row>
    <row r="15419" spans="1:5">
      <c r="A15419" s="283">
        <v>38663</v>
      </c>
      <c r="B15419" s="176">
        <v>56</v>
      </c>
      <c r="C15419" s="176">
        <v>37.799999999999997</v>
      </c>
      <c r="D15419" s="282">
        <v>119</v>
      </c>
      <c r="E15419" s="265"/>
    </row>
    <row r="15420" spans="1:5">
      <c r="A15420" s="283">
        <v>38664</v>
      </c>
      <c r="B15420" s="176">
        <v>25.6</v>
      </c>
      <c r="C15420" s="176">
        <v>29.7</v>
      </c>
      <c r="D15420" s="282">
        <v>87</v>
      </c>
      <c r="E15420" s="265"/>
    </row>
    <row r="15421" spans="1:5">
      <c r="A15421" s="283">
        <v>38665</v>
      </c>
      <c r="B15421" s="176">
        <v>39.1</v>
      </c>
      <c r="C15421" s="176">
        <v>35.4</v>
      </c>
      <c r="D15421" s="282">
        <v>87</v>
      </c>
      <c r="E15421" s="265"/>
    </row>
    <row r="15422" spans="1:5">
      <c r="A15422" s="283">
        <v>38666</v>
      </c>
      <c r="B15422" s="176">
        <v>48</v>
      </c>
      <c r="C15422" s="176">
        <v>36.6</v>
      </c>
      <c r="D15422" s="282">
        <v>87</v>
      </c>
      <c r="E15422" s="265"/>
    </row>
    <row r="15423" spans="1:5">
      <c r="A15423" s="283">
        <v>38668</v>
      </c>
      <c r="B15423" s="176">
        <v>94.5</v>
      </c>
      <c r="C15423" s="176">
        <v>33.299999999999997</v>
      </c>
      <c r="D15423" s="282">
        <v>128</v>
      </c>
      <c r="E15423" s="265"/>
    </row>
    <row r="15424" spans="1:5">
      <c r="A15424" s="283">
        <v>38670</v>
      </c>
      <c r="B15424" s="176">
        <v>11.7</v>
      </c>
      <c r="C15424" s="176">
        <v>32.9</v>
      </c>
      <c r="D15424" s="282">
        <v>87</v>
      </c>
      <c r="E15424" s="265"/>
    </row>
    <row r="15425" spans="1:5">
      <c r="A15425" s="283">
        <v>38671</v>
      </c>
      <c r="B15425" s="176">
        <v>1559.6</v>
      </c>
      <c r="C15425" s="176">
        <v>32.700000000000003</v>
      </c>
      <c r="D15425" s="282">
        <v>122</v>
      </c>
      <c r="E15425" s="265"/>
    </row>
    <row r="15426" spans="1:5">
      <c r="A15426" s="283">
        <v>38672</v>
      </c>
      <c r="B15426" s="176">
        <v>688.6</v>
      </c>
      <c r="C15426" s="176">
        <v>35.9</v>
      </c>
      <c r="D15426" s="282">
        <v>160</v>
      </c>
      <c r="E15426" s="265"/>
    </row>
    <row r="15427" spans="1:5">
      <c r="A15427" s="283">
        <v>38673</v>
      </c>
      <c r="B15427" s="176">
        <v>58.4</v>
      </c>
      <c r="C15427" s="176">
        <v>29.5</v>
      </c>
      <c r="D15427" s="282">
        <v>87</v>
      </c>
      <c r="E15427" s="265"/>
    </row>
    <row r="15428" spans="1:5">
      <c r="A15428" s="283">
        <v>38674</v>
      </c>
      <c r="B15428" s="176">
        <v>40</v>
      </c>
      <c r="C15428" s="176">
        <v>38.1</v>
      </c>
      <c r="D15428" s="282">
        <v>87</v>
      </c>
      <c r="E15428" s="265"/>
    </row>
    <row r="15429" spans="1:5">
      <c r="A15429" s="283">
        <v>38676</v>
      </c>
      <c r="B15429" s="176">
        <v>44.7</v>
      </c>
      <c r="C15429" s="176">
        <v>33.6</v>
      </c>
      <c r="D15429" s="282">
        <v>104</v>
      </c>
      <c r="E15429" s="265"/>
    </row>
    <row r="15430" spans="1:5">
      <c r="A15430" s="283">
        <v>38677</v>
      </c>
      <c r="B15430" s="176">
        <v>0</v>
      </c>
      <c r="C15430" s="176">
        <v>0</v>
      </c>
      <c r="D15430" s="282">
        <v>87</v>
      </c>
      <c r="E15430" s="265"/>
    </row>
    <row r="15431" spans="1:5">
      <c r="A15431" s="283">
        <v>38679</v>
      </c>
      <c r="B15431" s="176">
        <v>25.2</v>
      </c>
      <c r="C15431" s="176">
        <v>38.9</v>
      </c>
      <c r="D15431" s="282">
        <v>87</v>
      </c>
      <c r="E15431" s="265"/>
    </row>
    <row r="15432" spans="1:5">
      <c r="A15432" s="283">
        <v>38680</v>
      </c>
      <c r="B15432" s="176">
        <v>127.6</v>
      </c>
      <c r="C15432" s="176">
        <v>32.6</v>
      </c>
      <c r="D15432" s="282">
        <v>87</v>
      </c>
      <c r="E15432" s="265"/>
    </row>
    <row r="15433" spans="1:5">
      <c r="A15433" s="283">
        <v>38683</v>
      </c>
      <c r="B15433" s="176">
        <v>42.2</v>
      </c>
      <c r="C15433" s="176">
        <v>39.200000000000003</v>
      </c>
      <c r="D15433" s="282">
        <v>113</v>
      </c>
      <c r="E15433" s="265"/>
    </row>
    <row r="15434" spans="1:5">
      <c r="A15434" s="283">
        <v>38685</v>
      </c>
      <c r="B15434" s="176">
        <v>18.2</v>
      </c>
      <c r="C15434" s="176">
        <v>40.299999999999997</v>
      </c>
      <c r="D15434" s="282">
        <v>87</v>
      </c>
      <c r="E15434" s="265"/>
    </row>
    <row r="15435" spans="1:5">
      <c r="A15435" s="283">
        <v>38701</v>
      </c>
      <c r="B15435" s="176">
        <v>227.2</v>
      </c>
      <c r="C15435" s="176">
        <v>35.1</v>
      </c>
      <c r="D15435" s="282">
        <v>134</v>
      </c>
      <c r="E15435" s="265"/>
    </row>
    <row r="15436" spans="1:5">
      <c r="A15436" s="283">
        <v>38702</v>
      </c>
      <c r="B15436" s="176">
        <v>56.8</v>
      </c>
      <c r="C15436" s="176">
        <v>41.2</v>
      </c>
      <c r="D15436" s="282">
        <v>87</v>
      </c>
      <c r="E15436" s="265"/>
    </row>
    <row r="15437" spans="1:5">
      <c r="A15437" s="283">
        <v>38703</v>
      </c>
      <c r="B15437" s="176">
        <v>143.80000000000001</v>
      </c>
      <c r="C15437" s="176">
        <v>34.5</v>
      </c>
      <c r="D15437" s="282">
        <v>114</v>
      </c>
      <c r="E15437" s="265"/>
    </row>
    <row r="15438" spans="1:5">
      <c r="A15438" s="283">
        <v>38704</v>
      </c>
      <c r="B15438" s="176">
        <v>57.9</v>
      </c>
      <c r="C15438" s="176">
        <v>41.1</v>
      </c>
      <c r="D15438" s="282">
        <v>113</v>
      </c>
      <c r="E15438" s="265"/>
    </row>
    <row r="15439" spans="1:5">
      <c r="A15439" s="283">
        <v>38720</v>
      </c>
      <c r="B15439" s="176">
        <v>9.9</v>
      </c>
      <c r="C15439" s="176">
        <v>37</v>
      </c>
      <c r="D15439" s="282">
        <v>87</v>
      </c>
      <c r="E15439" s="265"/>
    </row>
    <row r="15440" spans="1:5">
      <c r="A15440" s="283">
        <v>38721</v>
      </c>
      <c r="B15440" s="176">
        <v>16.8</v>
      </c>
      <c r="C15440" s="176">
        <v>37.5</v>
      </c>
      <c r="D15440" s="282">
        <v>87</v>
      </c>
      <c r="E15440" s="265"/>
    </row>
    <row r="15441" spans="1:5">
      <c r="A15441" s="283">
        <v>38722</v>
      </c>
      <c r="B15441" s="176">
        <v>0</v>
      </c>
      <c r="C15441" s="176">
        <v>0</v>
      </c>
      <c r="D15441" s="282">
        <v>87</v>
      </c>
      <c r="E15441" s="265"/>
    </row>
    <row r="15442" spans="1:5">
      <c r="A15442" s="283">
        <v>38723</v>
      </c>
      <c r="B15442" s="176">
        <v>23.5</v>
      </c>
      <c r="C15442" s="176">
        <v>37.700000000000003</v>
      </c>
      <c r="D15442" s="282">
        <v>87</v>
      </c>
      <c r="E15442" s="265"/>
    </row>
    <row r="15443" spans="1:5">
      <c r="A15443" s="283">
        <v>38725</v>
      </c>
      <c r="B15443" s="176">
        <v>8</v>
      </c>
      <c r="C15443" s="176">
        <v>36.700000000000003</v>
      </c>
      <c r="D15443" s="282">
        <v>87</v>
      </c>
      <c r="E15443" s="265"/>
    </row>
    <row r="15444" spans="1:5">
      <c r="A15444" s="283">
        <v>38726</v>
      </c>
      <c r="B15444" s="176">
        <v>8.6</v>
      </c>
      <c r="C15444" s="176">
        <v>37.6</v>
      </c>
      <c r="D15444" s="282">
        <v>87</v>
      </c>
      <c r="E15444" s="265"/>
    </row>
    <row r="15445" spans="1:5">
      <c r="A15445" s="283">
        <v>38730</v>
      </c>
      <c r="B15445" s="176">
        <v>24.4</v>
      </c>
      <c r="C15445" s="176">
        <v>37.6</v>
      </c>
      <c r="D15445" s="282">
        <v>87</v>
      </c>
      <c r="E15445" s="265"/>
    </row>
    <row r="15446" spans="1:5">
      <c r="A15446" s="283">
        <v>38731</v>
      </c>
      <c r="B15446" s="176">
        <v>5.5</v>
      </c>
      <c r="C15446" s="176">
        <v>39.4</v>
      </c>
      <c r="D15446" s="282">
        <v>87</v>
      </c>
      <c r="E15446" s="265"/>
    </row>
    <row r="15447" spans="1:5">
      <c r="A15447" s="283">
        <v>38732</v>
      </c>
      <c r="B15447" s="176">
        <v>113</v>
      </c>
      <c r="C15447" s="176">
        <v>33.200000000000003</v>
      </c>
      <c r="D15447" s="282">
        <v>129</v>
      </c>
      <c r="E15447" s="265"/>
    </row>
    <row r="15448" spans="1:5">
      <c r="A15448" s="283">
        <v>38733</v>
      </c>
      <c r="B15448" s="176">
        <v>0</v>
      </c>
      <c r="C15448" s="176">
        <v>0</v>
      </c>
      <c r="D15448" s="282">
        <v>87</v>
      </c>
      <c r="E15448" s="265"/>
    </row>
    <row r="15449" spans="1:5">
      <c r="A15449" s="283">
        <v>38736</v>
      </c>
      <c r="B15449" s="176">
        <v>10.9</v>
      </c>
      <c r="C15449" s="176">
        <v>37.200000000000003</v>
      </c>
      <c r="D15449" s="282">
        <v>87</v>
      </c>
      <c r="E15449" s="265"/>
    </row>
    <row r="15450" spans="1:5">
      <c r="A15450" s="283">
        <v>38737</v>
      </c>
      <c r="B15450" s="176">
        <v>41.3</v>
      </c>
      <c r="C15450" s="176">
        <v>34.700000000000003</v>
      </c>
      <c r="D15450" s="282">
        <v>113</v>
      </c>
      <c r="E15450" s="265"/>
    </row>
    <row r="15451" spans="1:5">
      <c r="A15451" s="283">
        <v>38738</v>
      </c>
      <c r="B15451" s="176">
        <v>29.1</v>
      </c>
      <c r="C15451" s="176">
        <v>35.9</v>
      </c>
      <c r="D15451" s="282">
        <v>87</v>
      </c>
      <c r="E15451" s="265"/>
    </row>
    <row r="15452" spans="1:5">
      <c r="A15452" s="283">
        <v>38739</v>
      </c>
      <c r="B15452" s="176">
        <v>33.9</v>
      </c>
      <c r="C15452" s="176">
        <v>38.299999999999997</v>
      </c>
      <c r="D15452" s="282">
        <v>87</v>
      </c>
      <c r="E15452" s="265"/>
    </row>
    <row r="15453" spans="1:5">
      <c r="A15453" s="283">
        <v>38740</v>
      </c>
      <c r="B15453" s="176">
        <v>11.8</v>
      </c>
      <c r="C15453" s="176">
        <v>37.1</v>
      </c>
      <c r="D15453" s="282">
        <v>87</v>
      </c>
      <c r="E15453" s="265"/>
    </row>
    <row r="15454" spans="1:5">
      <c r="A15454" s="283">
        <v>38744</v>
      </c>
      <c r="B15454" s="176">
        <v>8.1</v>
      </c>
      <c r="C15454" s="176">
        <v>40.9</v>
      </c>
      <c r="D15454" s="282">
        <v>87</v>
      </c>
      <c r="E15454" s="265"/>
    </row>
    <row r="15455" spans="1:5">
      <c r="A15455" s="283">
        <v>38745</v>
      </c>
      <c r="B15455" s="176">
        <v>3.1</v>
      </c>
      <c r="C15455" s="176">
        <v>38.5</v>
      </c>
      <c r="D15455" s="282">
        <v>87</v>
      </c>
      <c r="E15455" s="265"/>
    </row>
    <row r="15456" spans="1:5">
      <c r="A15456" s="283">
        <v>38746</v>
      </c>
      <c r="B15456" s="176">
        <v>6.4</v>
      </c>
      <c r="C15456" s="176">
        <v>35.9</v>
      </c>
      <c r="D15456" s="282">
        <v>87</v>
      </c>
      <c r="E15456" s="265"/>
    </row>
    <row r="15457" spans="1:5">
      <c r="A15457" s="283">
        <v>38748</v>
      </c>
      <c r="B15457" s="176">
        <v>25</v>
      </c>
      <c r="C15457" s="176">
        <v>36.5</v>
      </c>
      <c r="D15457" s="282">
        <v>114</v>
      </c>
      <c r="E15457" s="265"/>
    </row>
    <row r="15458" spans="1:5">
      <c r="A15458" s="283">
        <v>38751</v>
      </c>
      <c r="B15458" s="176">
        <v>83.2</v>
      </c>
      <c r="C15458" s="176">
        <v>33.200000000000003</v>
      </c>
      <c r="D15458" s="282">
        <v>127</v>
      </c>
      <c r="E15458" s="265"/>
    </row>
    <row r="15459" spans="1:5">
      <c r="A15459" s="283">
        <v>38753</v>
      </c>
      <c r="B15459" s="176">
        <v>16.600000000000001</v>
      </c>
      <c r="C15459" s="176">
        <v>34.5</v>
      </c>
      <c r="D15459" s="282">
        <v>87</v>
      </c>
      <c r="E15459" s="265"/>
    </row>
    <row r="15460" spans="1:5">
      <c r="A15460" s="283">
        <v>38754</v>
      </c>
      <c r="B15460" s="176">
        <v>23.4</v>
      </c>
      <c r="C15460" s="176">
        <v>30.9</v>
      </c>
      <c r="D15460" s="282">
        <v>115</v>
      </c>
      <c r="E15460" s="265"/>
    </row>
    <row r="15461" spans="1:5">
      <c r="A15461" s="283">
        <v>38756</v>
      </c>
      <c r="B15461" s="176">
        <v>24.8</v>
      </c>
      <c r="C15461" s="176">
        <v>36.5</v>
      </c>
      <c r="D15461" s="282">
        <v>113</v>
      </c>
      <c r="E15461" s="265"/>
    </row>
    <row r="15462" spans="1:5">
      <c r="A15462" s="283">
        <v>38759</v>
      </c>
      <c r="B15462" s="176">
        <v>24</v>
      </c>
      <c r="C15462" s="176">
        <v>36</v>
      </c>
      <c r="D15462" s="282">
        <v>87</v>
      </c>
      <c r="E15462" s="265"/>
    </row>
    <row r="15463" spans="1:5">
      <c r="A15463" s="283">
        <v>38760</v>
      </c>
      <c r="B15463" s="176">
        <v>67.8</v>
      </c>
      <c r="C15463" s="176">
        <v>29.9</v>
      </c>
      <c r="D15463" s="282">
        <v>87</v>
      </c>
      <c r="E15463" s="265"/>
    </row>
    <row r="15464" spans="1:5">
      <c r="A15464" s="283">
        <v>38761</v>
      </c>
      <c r="B15464" s="176">
        <v>42.5</v>
      </c>
      <c r="C15464" s="176">
        <v>26.8</v>
      </c>
      <c r="D15464" s="282">
        <v>87</v>
      </c>
      <c r="E15464" s="265"/>
    </row>
    <row r="15465" spans="1:5">
      <c r="A15465" s="283">
        <v>38762</v>
      </c>
      <c r="B15465" s="176">
        <v>58</v>
      </c>
      <c r="C15465" s="176">
        <v>35.4</v>
      </c>
      <c r="D15465" s="282">
        <v>87</v>
      </c>
      <c r="E15465" s="265"/>
    </row>
    <row r="15466" spans="1:5">
      <c r="A15466" s="283">
        <v>38764</v>
      </c>
      <c r="B15466" s="176">
        <v>14.8</v>
      </c>
      <c r="C15466" s="176">
        <v>37.4</v>
      </c>
      <c r="D15466" s="282">
        <v>87</v>
      </c>
      <c r="E15466" s="265"/>
    </row>
    <row r="15467" spans="1:5">
      <c r="A15467" s="283">
        <v>38765</v>
      </c>
      <c r="B15467" s="176">
        <v>0</v>
      </c>
      <c r="C15467" s="176">
        <v>0</v>
      </c>
      <c r="D15467" s="282">
        <v>87</v>
      </c>
      <c r="E15467" s="265"/>
    </row>
    <row r="15468" spans="1:5">
      <c r="A15468" s="283">
        <v>38767</v>
      </c>
      <c r="B15468" s="176">
        <v>8.6999999999999993</v>
      </c>
      <c r="C15468" s="176">
        <v>38.6</v>
      </c>
      <c r="D15468" s="282">
        <v>87</v>
      </c>
      <c r="E15468" s="265"/>
    </row>
    <row r="15469" spans="1:5">
      <c r="A15469" s="283">
        <v>38768</v>
      </c>
      <c r="B15469" s="176">
        <v>122</v>
      </c>
      <c r="C15469" s="176">
        <v>35.6</v>
      </c>
      <c r="D15469" s="282">
        <v>87</v>
      </c>
      <c r="E15469" s="265"/>
    </row>
    <row r="15470" spans="1:5">
      <c r="A15470" s="283">
        <v>38769</v>
      </c>
      <c r="B15470" s="176">
        <v>31.9</v>
      </c>
      <c r="C15470" s="176">
        <v>33.4</v>
      </c>
      <c r="D15470" s="282">
        <v>87</v>
      </c>
      <c r="E15470" s="265"/>
    </row>
    <row r="15471" spans="1:5">
      <c r="A15471" s="283">
        <v>38771</v>
      </c>
      <c r="B15471" s="176">
        <v>52.5</v>
      </c>
      <c r="C15471" s="176">
        <v>33.9</v>
      </c>
      <c r="D15471" s="282">
        <v>87</v>
      </c>
      <c r="E15471" s="265"/>
    </row>
    <row r="15472" spans="1:5">
      <c r="A15472" s="283">
        <v>38772</v>
      </c>
      <c r="B15472" s="176">
        <v>0</v>
      </c>
      <c r="C15472" s="176">
        <v>0</v>
      </c>
      <c r="D15472" s="282">
        <v>87</v>
      </c>
      <c r="E15472" s="265"/>
    </row>
    <row r="15473" spans="1:5">
      <c r="A15473" s="283">
        <v>38773</v>
      </c>
      <c r="B15473" s="176">
        <v>26.3</v>
      </c>
      <c r="C15473" s="176">
        <v>36.9</v>
      </c>
      <c r="D15473" s="282">
        <v>87</v>
      </c>
      <c r="E15473" s="265"/>
    </row>
    <row r="15474" spans="1:5">
      <c r="A15474" s="283">
        <v>38774</v>
      </c>
      <c r="B15474" s="176">
        <v>34</v>
      </c>
      <c r="C15474" s="176">
        <v>32.799999999999997</v>
      </c>
      <c r="D15474" s="282">
        <v>97</v>
      </c>
      <c r="E15474" s="265"/>
    </row>
    <row r="15475" spans="1:5">
      <c r="A15475" s="283">
        <v>38776</v>
      </c>
      <c r="B15475" s="176">
        <v>0</v>
      </c>
      <c r="C15475" s="176">
        <v>0</v>
      </c>
      <c r="D15475" s="282">
        <v>87</v>
      </c>
      <c r="E15475" s="265"/>
    </row>
    <row r="15476" spans="1:5">
      <c r="A15476" s="283">
        <v>38778</v>
      </c>
      <c r="B15476" s="176">
        <v>22.4</v>
      </c>
      <c r="C15476" s="176">
        <v>32.1</v>
      </c>
      <c r="D15476" s="282">
        <v>96</v>
      </c>
      <c r="E15476" s="265"/>
    </row>
    <row r="15477" spans="1:5">
      <c r="A15477" s="283">
        <v>38780</v>
      </c>
      <c r="B15477" s="176">
        <v>20.399999999999999</v>
      </c>
      <c r="C15477" s="176">
        <v>43.6</v>
      </c>
      <c r="D15477" s="282">
        <v>87</v>
      </c>
      <c r="E15477" s="265"/>
    </row>
    <row r="15478" spans="1:5">
      <c r="A15478" s="283">
        <v>38781</v>
      </c>
      <c r="B15478" s="176">
        <v>17.600000000000001</v>
      </c>
      <c r="C15478" s="176">
        <v>42.6</v>
      </c>
      <c r="D15478" s="282">
        <v>87</v>
      </c>
      <c r="E15478" s="265"/>
    </row>
    <row r="15479" spans="1:5">
      <c r="A15479" s="283">
        <v>38782</v>
      </c>
      <c r="B15479" s="176">
        <v>0</v>
      </c>
      <c r="C15479" s="176">
        <v>0</v>
      </c>
      <c r="D15479" s="282">
        <v>87</v>
      </c>
      <c r="E15479" s="265"/>
    </row>
    <row r="15480" spans="1:5">
      <c r="A15480" s="283">
        <v>38801</v>
      </c>
      <c r="B15480" s="176">
        <v>379.6</v>
      </c>
      <c r="C15480" s="176">
        <v>35.4</v>
      </c>
      <c r="D15480" s="282">
        <v>133</v>
      </c>
      <c r="E15480" s="265"/>
    </row>
    <row r="15481" spans="1:5">
      <c r="A15481" s="283">
        <v>38802</v>
      </c>
      <c r="B15481" s="176">
        <v>654.6</v>
      </c>
      <c r="C15481" s="176">
        <v>36.9</v>
      </c>
      <c r="D15481" s="282">
        <v>87</v>
      </c>
      <c r="E15481" s="265"/>
    </row>
    <row r="15482" spans="1:5">
      <c r="A15482" s="283">
        <v>38803</v>
      </c>
      <c r="B15482" s="176">
        <v>0</v>
      </c>
      <c r="C15482" s="176">
        <v>0</v>
      </c>
      <c r="D15482" s="282">
        <v>87</v>
      </c>
      <c r="E15482" s="265"/>
    </row>
    <row r="15483" spans="1:5">
      <c r="A15483" s="283">
        <v>38804</v>
      </c>
      <c r="B15483" s="176">
        <v>214</v>
      </c>
      <c r="C15483" s="176">
        <v>37.200000000000003</v>
      </c>
      <c r="D15483" s="282">
        <v>102</v>
      </c>
      <c r="E15483" s="265"/>
    </row>
    <row r="15484" spans="1:5">
      <c r="A15484" s="283">
        <v>38820</v>
      </c>
      <c r="B15484" s="176">
        <v>0</v>
      </c>
      <c r="C15484" s="176">
        <v>0</v>
      </c>
      <c r="D15484" s="282">
        <v>87</v>
      </c>
      <c r="E15484" s="265"/>
    </row>
    <row r="15485" spans="1:5">
      <c r="A15485" s="283">
        <v>38821</v>
      </c>
      <c r="B15485" s="176">
        <v>100.8</v>
      </c>
      <c r="C15485" s="176">
        <v>40.700000000000003</v>
      </c>
      <c r="D15485" s="282">
        <v>115</v>
      </c>
      <c r="E15485" s="265"/>
    </row>
    <row r="15486" spans="1:5">
      <c r="A15486" s="283">
        <v>38824</v>
      </c>
      <c r="B15486" s="176">
        <v>61.4</v>
      </c>
      <c r="C15486" s="176">
        <v>38.5</v>
      </c>
      <c r="D15486" s="282">
        <v>87</v>
      </c>
      <c r="E15486" s="265"/>
    </row>
    <row r="15487" spans="1:5">
      <c r="A15487" s="283">
        <v>38825</v>
      </c>
      <c r="B15487" s="176">
        <v>41.9</v>
      </c>
      <c r="C15487" s="176">
        <v>40.6</v>
      </c>
      <c r="D15487" s="282">
        <v>87</v>
      </c>
      <c r="E15487" s="265"/>
    </row>
    <row r="15488" spans="1:5">
      <c r="A15488" s="283">
        <v>38826</v>
      </c>
      <c r="B15488" s="176">
        <v>166.5</v>
      </c>
      <c r="C15488" s="176">
        <v>39.5</v>
      </c>
      <c r="D15488" s="282">
        <v>87</v>
      </c>
      <c r="E15488" s="265"/>
    </row>
    <row r="15489" spans="1:5">
      <c r="A15489" s="283">
        <v>38827</v>
      </c>
      <c r="B15489" s="176">
        <v>97.8</v>
      </c>
      <c r="C15489" s="176">
        <v>37</v>
      </c>
      <c r="D15489" s="282">
        <v>114</v>
      </c>
      <c r="E15489" s="265"/>
    </row>
    <row r="15490" spans="1:5">
      <c r="A15490" s="283">
        <v>38828</v>
      </c>
      <c r="B15490" s="176">
        <v>52.7</v>
      </c>
      <c r="C15490" s="176">
        <v>39.1</v>
      </c>
      <c r="D15490" s="282">
        <v>87</v>
      </c>
      <c r="E15490" s="265"/>
    </row>
    <row r="15491" spans="1:5">
      <c r="A15491" s="283">
        <v>38829</v>
      </c>
      <c r="B15491" s="176">
        <v>67.400000000000006</v>
      </c>
      <c r="C15491" s="176">
        <v>38</v>
      </c>
      <c r="D15491" s="282">
        <v>116</v>
      </c>
      <c r="E15491" s="265"/>
    </row>
    <row r="15492" spans="1:5">
      <c r="A15492" s="283">
        <v>38833</v>
      </c>
      <c r="B15492" s="176">
        <v>49.5</v>
      </c>
      <c r="C15492" s="176">
        <v>39.9</v>
      </c>
      <c r="D15492" s="282">
        <v>115</v>
      </c>
      <c r="E15492" s="265"/>
    </row>
    <row r="15493" spans="1:5">
      <c r="A15493" s="283">
        <v>38834</v>
      </c>
      <c r="B15493" s="176">
        <v>127.6</v>
      </c>
      <c r="C15493" s="176">
        <v>39.299999999999997</v>
      </c>
      <c r="D15493" s="282">
        <v>121</v>
      </c>
      <c r="E15493" s="265"/>
    </row>
    <row r="15494" spans="1:5">
      <c r="A15494" s="283">
        <v>38835</v>
      </c>
      <c r="B15494" s="176">
        <v>1680.3</v>
      </c>
      <c r="C15494" s="176">
        <v>38.799999999999997</v>
      </c>
      <c r="D15494" s="282">
        <v>87</v>
      </c>
      <c r="E15494" s="265"/>
    </row>
    <row r="15495" spans="1:5">
      <c r="A15495" s="283">
        <v>38838</v>
      </c>
      <c r="B15495" s="176">
        <v>31.9</v>
      </c>
      <c r="C15495" s="176">
        <v>40.200000000000003</v>
      </c>
      <c r="D15495" s="282">
        <v>87</v>
      </c>
      <c r="E15495" s="265"/>
    </row>
    <row r="15496" spans="1:5">
      <c r="A15496" s="283">
        <v>38839</v>
      </c>
      <c r="B15496" s="176">
        <v>0</v>
      </c>
      <c r="C15496" s="176">
        <v>0</v>
      </c>
      <c r="D15496" s="282">
        <v>87</v>
      </c>
      <c r="E15496" s="265"/>
    </row>
    <row r="15497" spans="1:5">
      <c r="A15497" s="283">
        <v>38841</v>
      </c>
      <c r="B15497" s="176">
        <v>93.6</v>
      </c>
      <c r="C15497" s="176">
        <v>34.5</v>
      </c>
      <c r="D15497" s="282">
        <v>107</v>
      </c>
      <c r="E15497" s="265"/>
    </row>
    <row r="15498" spans="1:5">
      <c r="A15498" s="283">
        <v>38843</v>
      </c>
      <c r="B15498" s="176">
        <v>59</v>
      </c>
      <c r="C15498" s="176">
        <v>38.4</v>
      </c>
      <c r="D15498" s="282">
        <v>132</v>
      </c>
      <c r="E15498" s="265"/>
    </row>
    <row r="15499" spans="1:5">
      <c r="A15499" s="283">
        <v>38844</v>
      </c>
      <c r="B15499" s="176">
        <v>20.100000000000001</v>
      </c>
      <c r="C15499" s="176">
        <v>39.200000000000003</v>
      </c>
      <c r="D15499" s="282">
        <v>87</v>
      </c>
      <c r="E15499" s="265"/>
    </row>
    <row r="15500" spans="1:5">
      <c r="A15500" s="283">
        <v>38846</v>
      </c>
      <c r="B15500" s="176">
        <v>57.7</v>
      </c>
      <c r="C15500" s="176">
        <v>37.799999999999997</v>
      </c>
      <c r="D15500" s="282">
        <v>113</v>
      </c>
      <c r="E15500" s="265"/>
    </row>
    <row r="15501" spans="1:5">
      <c r="A15501" s="283">
        <v>38847</v>
      </c>
      <c r="B15501" s="176">
        <v>36.6</v>
      </c>
      <c r="C15501" s="176">
        <v>39.4</v>
      </c>
      <c r="D15501" s="282">
        <v>114</v>
      </c>
      <c r="E15501" s="265"/>
    </row>
    <row r="15502" spans="1:5">
      <c r="A15502" s="283">
        <v>38848</v>
      </c>
      <c r="B15502" s="176">
        <v>21.2</v>
      </c>
      <c r="C15502" s="176">
        <v>39.700000000000003</v>
      </c>
      <c r="D15502" s="282">
        <v>87</v>
      </c>
      <c r="E15502" s="265"/>
    </row>
    <row r="15503" spans="1:5">
      <c r="A15503" s="283">
        <v>38849</v>
      </c>
      <c r="B15503" s="176">
        <v>68.5</v>
      </c>
      <c r="C15503" s="176">
        <v>35.299999999999997</v>
      </c>
      <c r="D15503" s="282">
        <v>87</v>
      </c>
      <c r="E15503" s="265"/>
    </row>
    <row r="15504" spans="1:5">
      <c r="A15504" s="283">
        <v>38850</v>
      </c>
      <c r="B15504" s="176">
        <v>30.1</v>
      </c>
      <c r="C15504" s="176">
        <v>37.700000000000003</v>
      </c>
      <c r="D15504" s="282">
        <v>87</v>
      </c>
      <c r="E15504" s="265"/>
    </row>
    <row r="15505" spans="1:5">
      <c r="A15505" s="283">
        <v>38851</v>
      </c>
      <c r="B15505" s="176">
        <v>35.700000000000003</v>
      </c>
      <c r="C15505" s="176">
        <v>36.700000000000003</v>
      </c>
      <c r="D15505" s="282">
        <v>109</v>
      </c>
      <c r="E15505" s="265"/>
    </row>
    <row r="15506" spans="1:5">
      <c r="A15506" s="283">
        <v>38852</v>
      </c>
      <c r="B15506" s="176">
        <v>46.8</v>
      </c>
      <c r="C15506" s="176">
        <v>44.8</v>
      </c>
      <c r="D15506" s="282">
        <v>117</v>
      </c>
      <c r="E15506" s="265"/>
    </row>
    <row r="15507" spans="1:5">
      <c r="A15507" s="283">
        <v>38855</v>
      </c>
      <c r="B15507" s="176">
        <v>76</v>
      </c>
      <c r="C15507" s="176">
        <v>37.700000000000003</v>
      </c>
      <c r="D15507" s="282">
        <v>87</v>
      </c>
      <c r="E15507" s="265"/>
    </row>
    <row r="15508" spans="1:5">
      <c r="A15508" s="283">
        <v>38856</v>
      </c>
      <c r="B15508" s="176">
        <v>32.9</v>
      </c>
      <c r="C15508" s="176">
        <v>40.1</v>
      </c>
      <c r="D15508" s="282">
        <v>115</v>
      </c>
      <c r="E15508" s="265"/>
    </row>
    <row r="15509" spans="1:5">
      <c r="A15509" s="283">
        <v>38857</v>
      </c>
      <c r="B15509" s="176">
        <v>150.19999999999999</v>
      </c>
      <c r="C15509" s="176">
        <v>37.700000000000003</v>
      </c>
      <c r="D15509" s="282">
        <v>87</v>
      </c>
      <c r="E15509" s="265"/>
    </row>
    <row r="15510" spans="1:5">
      <c r="A15510" s="283">
        <v>38858</v>
      </c>
      <c r="B15510" s="176">
        <v>55.9</v>
      </c>
      <c r="C15510" s="176">
        <v>37.5</v>
      </c>
      <c r="D15510" s="282">
        <v>87</v>
      </c>
      <c r="E15510" s="265"/>
    </row>
    <row r="15511" spans="1:5">
      <c r="A15511" s="283">
        <v>38859</v>
      </c>
      <c r="B15511" s="176">
        <v>18.8</v>
      </c>
      <c r="C15511" s="176">
        <v>42.1</v>
      </c>
      <c r="D15511" s="282">
        <v>87</v>
      </c>
      <c r="E15511" s="265"/>
    </row>
    <row r="15512" spans="1:5">
      <c r="A15512" s="283">
        <v>38860</v>
      </c>
      <c r="B15512" s="176">
        <v>44.1</v>
      </c>
      <c r="C15512" s="176">
        <v>38.4</v>
      </c>
      <c r="D15512" s="282">
        <v>118</v>
      </c>
      <c r="E15512" s="265"/>
    </row>
    <row r="15513" spans="1:5">
      <c r="A15513" s="283">
        <v>38862</v>
      </c>
      <c r="B15513" s="176">
        <v>93.9</v>
      </c>
      <c r="C15513" s="176">
        <v>39.5</v>
      </c>
      <c r="D15513" s="282">
        <v>87</v>
      </c>
      <c r="E15513" s="265"/>
    </row>
    <row r="15514" spans="1:5">
      <c r="A15514" s="283">
        <v>38863</v>
      </c>
      <c r="B15514" s="176">
        <v>62.7</v>
      </c>
      <c r="C15514" s="176">
        <v>36.1</v>
      </c>
      <c r="D15514" s="282">
        <v>119</v>
      </c>
      <c r="E15514" s="265"/>
    </row>
    <row r="15515" spans="1:5">
      <c r="A15515" s="283">
        <v>38864</v>
      </c>
      <c r="B15515" s="176">
        <v>23.2</v>
      </c>
      <c r="C15515" s="176">
        <v>36.700000000000003</v>
      </c>
      <c r="D15515" s="282">
        <v>87</v>
      </c>
      <c r="E15515" s="265"/>
    </row>
    <row r="15516" spans="1:5">
      <c r="A15516" s="283">
        <v>38865</v>
      </c>
      <c r="B15516" s="176">
        <v>40.6</v>
      </c>
      <c r="C15516" s="176">
        <v>39.299999999999997</v>
      </c>
      <c r="D15516" s="282">
        <v>111</v>
      </c>
      <c r="E15516" s="265"/>
    </row>
    <row r="15517" spans="1:5">
      <c r="A15517" s="283">
        <v>38866</v>
      </c>
      <c r="B15517" s="176">
        <v>173</v>
      </c>
      <c r="C15517" s="176">
        <v>36.5</v>
      </c>
      <c r="D15517" s="282">
        <v>95</v>
      </c>
      <c r="E15517" s="265"/>
    </row>
    <row r="15518" spans="1:5">
      <c r="A15518" s="283">
        <v>38868</v>
      </c>
      <c r="B15518" s="176">
        <v>70</v>
      </c>
      <c r="C15518" s="176">
        <v>36.9</v>
      </c>
      <c r="D15518" s="282">
        <v>87</v>
      </c>
      <c r="E15518" s="265"/>
    </row>
    <row r="15519" spans="1:5">
      <c r="A15519" s="283">
        <v>38869</v>
      </c>
      <c r="B15519" s="176">
        <v>85.5</v>
      </c>
      <c r="C15519" s="176">
        <v>40.6</v>
      </c>
      <c r="D15519" s="282">
        <v>87</v>
      </c>
      <c r="E15519" s="265"/>
    </row>
    <row r="15520" spans="1:5">
      <c r="A15520" s="283">
        <v>38870</v>
      </c>
      <c r="B15520" s="176">
        <v>37.4</v>
      </c>
      <c r="C15520" s="176">
        <v>40.200000000000003</v>
      </c>
      <c r="D15520" s="282">
        <v>87</v>
      </c>
      <c r="E15520" s="265"/>
    </row>
    <row r="15521" spans="1:5">
      <c r="A15521" s="283">
        <v>38871</v>
      </c>
      <c r="B15521" s="176">
        <v>36.5</v>
      </c>
      <c r="C15521" s="176">
        <v>38.1</v>
      </c>
      <c r="D15521" s="282">
        <v>87</v>
      </c>
      <c r="E15521" s="265"/>
    </row>
    <row r="15522" spans="1:5">
      <c r="A15522" s="283">
        <v>38873</v>
      </c>
      <c r="B15522" s="176">
        <v>31.4</v>
      </c>
      <c r="C15522" s="176">
        <v>41.6</v>
      </c>
      <c r="D15522" s="282">
        <v>87</v>
      </c>
      <c r="E15522" s="265"/>
    </row>
    <row r="15523" spans="1:5">
      <c r="A15523" s="283">
        <v>38874</v>
      </c>
      <c r="B15523" s="176">
        <v>23.7</v>
      </c>
      <c r="C15523" s="176">
        <v>35.4</v>
      </c>
      <c r="D15523" s="282">
        <v>87</v>
      </c>
      <c r="E15523" s="265"/>
    </row>
    <row r="15524" spans="1:5">
      <c r="A15524" s="283">
        <v>38875</v>
      </c>
      <c r="B15524" s="176">
        <v>0</v>
      </c>
      <c r="C15524" s="176">
        <v>0</v>
      </c>
      <c r="D15524" s="282">
        <v>87</v>
      </c>
      <c r="E15524" s="265"/>
    </row>
    <row r="15525" spans="1:5">
      <c r="A15525" s="283">
        <v>38876</v>
      </c>
      <c r="B15525" s="176">
        <v>15.3</v>
      </c>
      <c r="C15525" s="176">
        <v>39.5</v>
      </c>
      <c r="D15525" s="282">
        <v>87</v>
      </c>
      <c r="E15525" s="265"/>
    </row>
    <row r="15526" spans="1:5">
      <c r="A15526" s="283">
        <v>38877</v>
      </c>
      <c r="B15526" s="176">
        <v>35.9</v>
      </c>
      <c r="C15526" s="176">
        <v>36.200000000000003</v>
      </c>
      <c r="D15526" s="282">
        <v>87</v>
      </c>
      <c r="E15526" s="265"/>
    </row>
    <row r="15527" spans="1:5">
      <c r="A15527" s="283">
        <v>38878</v>
      </c>
      <c r="B15527" s="176">
        <v>31.6</v>
      </c>
      <c r="C15527" s="176">
        <v>35.9</v>
      </c>
      <c r="D15527" s="282">
        <v>87</v>
      </c>
      <c r="E15527" s="265"/>
    </row>
    <row r="15528" spans="1:5">
      <c r="A15528" s="283">
        <v>38879</v>
      </c>
      <c r="B15528" s="176">
        <v>524.79999999999995</v>
      </c>
      <c r="C15528" s="176">
        <v>25.4</v>
      </c>
      <c r="D15528" s="282">
        <v>87</v>
      </c>
      <c r="E15528" s="265"/>
    </row>
    <row r="15529" spans="1:5">
      <c r="A15529" s="283">
        <v>38880</v>
      </c>
      <c r="B15529" s="176">
        <v>57.2</v>
      </c>
      <c r="C15529" s="176">
        <v>40.6</v>
      </c>
      <c r="D15529" s="282">
        <v>116</v>
      </c>
      <c r="E15529" s="265"/>
    </row>
    <row r="15530" spans="1:5">
      <c r="A15530" s="283">
        <v>38901</v>
      </c>
      <c r="B15530" s="176">
        <v>84.4</v>
      </c>
      <c r="C15530" s="176">
        <v>38.799999999999997</v>
      </c>
      <c r="D15530" s="282">
        <v>117</v>
      </c>
      <c r="E15530" s="265"/>
    </row>
    <row r="15531" spans="1:5">
      <c r="A15531" s="283">
        <v>38902</v>
      </c>
      <c r="B15531" s="176">
        <v>3984.7</v>
      </c>
      <c r="C15531" s="176">
        <v>32.9</v>
      </c>
      <c r="D15531" s="282">
        <v>87</v>
      </c>
      <c r="E15531" s="265"/>
    </row>
    <row r="15532" spans="1:5">
      <c r="A15532" s="283">
        <v>38913</v>
      </c>
      <c r="B15532" s="176">
        <v>12.4</v>
      </c>
      <c r="C15532" s="176">
        <v>41.2</v>
      </c>
      <c r="D15532" s="282">
        <v>87</v>
      </c>
      <c r="E15532" s="265"/>
    </row>
    <row r="15533" spans="1:5">
      <c r="A15533" s="283">
        <v>38914</v>
      </c>
      <c r="B15533" s="176">
        <v>16.600000000000001</v>
      </c>
      <c r="C15533" s="176">
        <v>42.4</v>
      </c>
      <c r="D15533" s="282">
        <v>87</v>
      </c>
      <c r="E15533" s="265"/>
    </row>
    <row r="15534" spans="1:5">
      <c r="A15534" s="283">
        <v>38915</v>
      </c>
      <c r="B15534" s="176">
        <v>29.3</v>
      </c>
      <c r="C15534" s="176">
        <v>39.9</v>
      </c>
      <c r="D15534" s="282">
        <v>87</v>
      </c>
      <c r="E15534" s="265"/>
    </row>
    <row r="15535" spans="1:5">
      <c r="A15535" s="283">
        <v>38916</v>
      </c>
      <c r="B15535" s="176">
        <v>30.9</v>
      </c>
      <c r="C15535" s="176">
        <v>39.9</v>
      </c>
      <c r="D15535" s="282">
        <v>115</v>
      </c>
      <c r="E15535" s="265"/>
    </row>
    <row r="15536" spans="1:5">
      <c r="A15536" s="283">
        <v>38917</v>
      </c>
      <c r="B15536" s="176">
        <v>23.7</v>
      </c>
      <c r="C15536" s="176">
        <v>44.4</v>
      </c>
      <c r="D15536" s="282">
        <v>115</v>
      </c>
      <c r="E15536" s="265"/>
    </row>
    <row r="15537" spans="1:5">
      <c r="A15537" s="283">
        <v>38920</v>
      </c>
      <c r="B15537" s="176">
        <v>15.7</v>
      </c>
      <c r="C15537" s="176">
        <v>41</v>
      </c>
      <c r="D15537" s="282">
        <v>87</v>
      </c>
      <c r="E15537" s="265"/>
    </row>
    <row r="15538" spans="1:5">
      <c r="A15538" s="283">
        <v>38921</v>
      </c>
      <c r="B15538" s="176">
        <v>26.2</v>
      </c>
      <c r="C15538" s="176">
        <v>36.6</v>
      </c>
      <c r="D15538" s="282">
        <v>114</v>
      </c>
      <c r="E15538" s="265"/>
    </row>
    <row r="15539" spans="1:5">
      <c r="A15539" s="283">
        <v>38922</v>
      </c>
      <c r="B15539" s="176">
        <v>17.7</v>
      </c>
      <c r="C15539" s="176">
        <v>40.9</v>
      </c>
      <c r="D15539" s="282">
        <v>112</v>
      </c>
      <c r="E15539" s="265"/>
    </row>
    <row r="15540" spans="1:5">
      <c r="A15540" s="283">
        <v>38923</v>
      </c>
      <c r="B15540" s="176">
        <v>11.8</v>
      </c>
      <c r="C15540" s="176">
        <v>43.6</v>
      </c>
      <c r="D15540" s="282">
        <v>87</v>
      </c>
      <c r="E15540" s="265"/>
    </row>
    <row r="15541" spans="1:5">
      <c r="A15541" s="283">
        <v>38924</v>
      </c>
      <c r="B15541" s="176">
        <v>7.8</v>
      </c>
      <c r="C15541" s="176">
        <v>39.200000000000003</v>
      </c>
      <c r="D15541" s="282">
        <v>87</v>
      </c>
      <c r="E15541" s="265"/>
    </row>
    <row r="15542" spans="1:5">
      <c r="A15542" s="283">
        <v>38925</v>
      </c>
      <c r="B15542" s="176">
        <v>15.3</v>
      </c>
      <c r="C15542" s="176">
        <v>43.8</v>
      </c>
      <c r="D15542" s="282">
        <v>107</v>
      </c>
      <c r="E15542" s="265"/>
    </row>
    <row r="15543" spans="1:5">
      <c r="A15543" s="283">
        <v>38926</v>
      </c>
      <c r="B15543" s="176">
        <v>0</v>
      </c>
      <c r="C15543" s="176">
        <v>0</v>
      </c>
      <c r="D15543" s="282">
        <v>87</v>
      </c>
      <c r="E15543" s="265"/>
    </row>
    <row r="15544" spans="1:5">
      <c r="A15544" s="283">
        <v>38927</v>
      </c>
      <c r="B15544" s="176">
        <v>16.3</v>
      </c>
      <c r="C15544" s="176">
        <v>39.9</v>
      </c>
      <c r="D15544" s="282">
        <v>87</v>
      </c>
      <c r="E15544" s="265"/>
    </row>
    <row r="15545" spans="1:5">
      <c r="A15545" s="283">
        <v>38928</v>
      </c>
      <c r="B15545" s="176">
        <v>10.199999999999999</v>
      </c>
      <c r="C15545" s="176">
        <v>33.4</v>
      </c>
      <c r="D15545" s="282">
        <v>87</v>
      </c>
      <c r="E15545" s="265"/>
    </row>
    <row r="15546" spans="1:5">
      <c r="A15546" s="283">
        <v>38929</v>
      </c>
      <c r="B15546" s="176">
        <v>15.4</v>
      </c>
      <c r="C15546" s="176">
        <v>43.5</v>
      </c>
      <c r="D15546" s="282">
        <v>87</v>
      </c>
      <c r="E15546" s="265"/>
    </row>
    <row r="15547" spans="1:5">
      <c r="A15547" s="283">
        <v>38930</v>
      </c>
      <c r="B15547" s="176">
        <v>144.9</v>
      </c>
      <c r="C15547" s="176">
        <v>34</v>
      </c>
      <c r="D15547" s="282">
        <v>130</v>
      </c>
      <c r="E15547" s="265"/>
    </row>
    <row r="15548" spans="1:5">
      <c r="A15548" s="283">
        <v>38935</v>
      </c>
      <c r="B15548" s="176">
        <v>833.5</v>
      </c>
      <c r="C15548" s="176">
        <v>42.6</v>
      </c>
      <c r="D15548" s="282">
        <v>87</v>
      </c>
      <c r="E15548" s="265"/>
    </row>
    <row r="15549" spans="1:5">
      <c r="A15549" s="283">
        <v>38940</v>
      </c>
      <c r="B15549" s="176">
        <v>15.6</v>
      </c>
      <c r="C15549" s="176">
        <v>40.6</v>
      </c>
      <c r="D15549" s="282">
        <v>87</v>
      </c>
      <c r="E15549" s="265"/>
    </row>
    <row r="15550" spans="1:5">
      <c r="A15550" s="283">
        <v>38941</v>
      </c>
      <c r="B15550" s="176">
        <v>57</v>
      </c>
      <c r="C15550" s="176">
        <v>26.7</v>
      </c>
      <c r="D15550" s="282">
        <v>113</v>
      </c>
      <c r="E15550" s="265"/>
    </row>
    <row r="15551" spans="1:5">
      <c r="A15551" s="283">
        <v>38943</v>
      </c>
      <c r="B15551" s="176">
        <v>15.3</v>
      </c>
      <c r="C15551" s="176">
        <v>41.9</v>
      </c>
      <c r="D15551" s="282">
        <v>87</v>
      </c>
      <c r="E15551" s="265"/>
    </row>
    <row r="15552" spans="1:5">
      <c r="A15552" s="283">
        <v>38944</v>
      </c>
      <c r="B15552" s="176">
        <v>4.9000000000000004</v>
      </c>
      <c r="C15552" s="176">
        <v>41</v>
      </c>
      <c r="D15552" s="282">
        <v>87</v>
      </c>
      <c r="E15552" s="265"/>
    </row>
    <row r="15553" spans="1:5">
      <c r="A15553" s="283">
        <v>38946</v>
      </c>
      <c r="B15553" s="176">
        <v>6.1</v>
      </c>
      <c r="C15553" s="176">
        <v>33.9</v>
      </c>
      <c r="D15553" s="282">
        <v>87</v>
      </c>
      <c r="E15553" s="265"/>
    </row>
    <row r="15554" spans="1:5">
      <c r="A15554" s="283">
        <v>38947</v>
      </c>
      <c r="B15554" s="176">
        <v>0</v>
      </c>
      <c r="C15554" s="176">
        <v>0</v>
      </c>
      <c r="D15554" s="282">
        <v>87</v>
      </c>
      <c r="E15554" s="265"/>
    </row>
    <row r="15555" spans="1:5">
      <c r="A15555" s="283">
        <v>38948</v>
      </c>
      <c r="B15555" s="176">
        <v>31</v>
      </c>
      <c r="C15555" s="176">
        <v>43.4</v>
      </c>
      <c r="D15555" s="282">
        <v>96</v>
      </c>
      <c r="E15555" s="265"/>
    </row>
    <row r="15556" spans="1:5">
      <c r="A15556" s="283">
        <v>38949</v>
      </c>
      <c r="B15556" s="176">
        <v>24.2</v>
      </c>
      <c r="C15556" s="176">
        <v>39.9</v>
      </c>
      <c r="D15556" s="282">
        <v>87</v>
      </c>
      <c r="E15556" s="265"/>
    </row>
    <row r="15557" spans="1:5">
      <c r="A15557" s="283">
        <v>38950</v>
      </c>
      <c r="B15557" s="176">
        <v>6.4</v>
      </c>
      <c r="C15557" s="176">
        <v>47.2</v>
      </c>
      <c r="D15557" s="282">
        <v>87</v>
      </c>
      <c r="E15557" s="265"/>
    </row>
    <row r="15558" spans="1:5">
      <c r="A15558" s="283">
        <v>38951</v>
      </c>
      <c r="B15558" s="176">
        <v>20.5</v>
      </c>
      <c r="C15558" s="176">
        <v>42.1</v>
      </c>
      <c r="D15558" s="282">
        <v>87</v>
      </c>
      <c r="E15558" s="265"/>
    </row>
    <row r="15559" spans="1:5">
      <c r="A15559" s="283">
        <v>38952</v>
      </c>
      <c r="B15559" s="176">
        <v>7.3</v>
      </c>
      <c r="C15559" s="176">
        <v>35.799999999999997</v>
      </c>
      <c r="D15559" s="282">
        <v>87</v>
      </c>
      <c r="E15559" s="265"/>
    </row>
    <row r="15560" spans="1:5">
      <c r="A15560" s="283">
        <v>38953</v>
      </c>
      <c r="B15560" s="176">
        <v>17.399999999999999</v>
      </c>
      <c r="C15560" s="176">
        <v>40.4</v>
      </c>
      <c r="D15560" s="282">
        <v>87</v>
      </c>
      <c r="E15560" s="265"/>
    </row>
    <row r="15561" spans="1:5">
      <c r="A15561" s="283">
        <v>38954</v>
      </c>
      <c r="B15561" s="176">
        <v>26.3</v>
      </c>
      <c r="C15561" s="176">
        <v>32.700000000000003</v>
      </c>
      <c r="D15561" s="282">
        <v>87</v>
      </c>
      <c r="E15561" s="265"/>
    </row>
    <row r="15562" spans="1:5">
      <c r="A15562" s="283">
        <v>38957</v>
      </c>
      <c r="B15562" s="176">
        <v>0</v>
      </c>
      <c r="C15562" s="176">
        <v>0</v>
      </c>
      <c r="D15562" s="282">
        <v>87</v>
      </c>
      <c r="E15562" s="265"/>
    </row>
    <row r="15563" spans="1:5">
      <c r="A15563" s="283">
        <v>38960</v>
      </c>
      <c r="B15563" s="176">
        <v>0</v>
      </c>
      <c r="C15563" s="176">
        <v>0</v>
      </c>
      <c r="D15563" s="282">
        <v>87</v>
      </c>
      <c r="E15563" s="265"/>
    </row>
    <row r="15564" spans="1:5">
      <c r="A15564" s="283">
        <v>38961</v>
      </c>
      <c r="B15564" s="176">
        <v>14</v>
      </c>
      <c r="C15564" s="176">
        <v>40</v>
      </c>
      <c r="D15564" s="282">
        <v>87</v>
      </c>
      <c r="E15564" s="265"/>
    </row>
    <row r="15565" spans="1:5">
      <c r="A15565" s="283">
        <v>38962</v>
      </c>
      <c r="B15565" s="176">
        <v>13.1</v>
      </c>
      <c r="C15565" s="176">
        <v>40.4</v>
      </c>
      <c r="D15565" s="282">
        <v>87</v>
      </c>
      <c r="E15565" s="265"/>
    </row>
    <row r="15566" spans="1:5">
      <c r="A15566" s="283">
        <v>38963</v>
      </c>
      <c r="B15566" s="176">
        <v>33.799999999999997</v>
      </c>
      <c r="C15566" s="176">
        <v>32.200000000000003</v>
      </c>
      <c r="D15566" s="282">
        <v>87</v>
      </c>
      <c r="E15566" s="265"/>
    </row>
    <row r="15567" spans="1:5">
      <c r="A15567" s="283">
        <v>38964</v>
      </c>
      <c r="B15567" s="176">
        <v>4.9000000000000004</v>
      </c>
      <c r="C15567" s="176">
        <v>43.1</v>
      </c>
      <c r="D15567" s="282">
        <v>87</v>
      </c>
      <c r="E15567" s="265"/>
    </row>
    <row r="15568" spans="1:5">
      <c r="A15568" s="283">
        <v>38965</v>
      </c>
      <c r="B15568" s="176">
        <v>42</v>
      </c>
      <c r="C15568" s="176">
        <v>39.9</v>
      </c>
      <c r="D15568" s="282">
        <v>112</v>
      </c>
      <c r="E15568" s="265"/>
    </row>
    <row r="15569" spans="1:5">
      <c r="A15569" s="283">
        <v>38966</v>
      </c>
      <c r="B15569" s="176">
        <v>1591.2</v>
      </c>
      <c r="C15569" s="176">
        <v>33.700000000000003</v>
      </c>
      <c r="D15569" s="282">
        <v>87</v>
      </c>
      <c r="E15569" s="265"/>
    </row>
    <row r="15570" spans="1:5">
      <c r="A15570" s="283">
        <v>38967</v>
      </c>
      <c r="B15570" s="176">
        <v>60.9</v>
      </c>
      <c r="C15570" s="176">
        <v>38.9</v>
      </c>
      <c r="D15570" s="282">
        <v>112</v>
      </c>
      <c r="E15570" s="265"/>
    </row>
    <row r="15571" spans="1:5">
      <c r="A15571" s="283">
        <v>39038</v>
      </c>
      <c r="B15571" s="176">
        <v>26</v>
      </c>
      <c r="C15571" s="176">
        <v>33.700000000000003</v>
      </c>
      <c r="D15571" s="282">
        <v>113</v>
      </c>
      <c r="E15571" s="265"/>
    </row>
    <row r="15572" spans="1:5">
      <c r="A15572" s="283">
        <v>39039</v>
      </c>
      <c r="B15572" s="176">
        <v>16.100000000000001</v>
      </c>
      <c r="C15572" s="176">
        <v>41.2</v>
      </c>
      <c r="D15572" s="282">
        <v>123</v>
      </c>
      <c r="E15572" s="265"/>
    </row>
    <row r="15573" spans="1:5">
      <c r="A15573" s="283">
        <v>39040</v>
      </c>
      <c r="B15573" s="176">
        <v>12.3</v>
      </c>
      <c r="C15573" s="176">
        <v>40</v>
      </c>
      <c r="D15573" s="282">
        <v>87</v>
      </c>
      <c r="E15573" s="265"/>
    </row>
    <row r="15574" spans="1:5">
      <c r="A15574" s="283">
        <v>39041</v>
      </c>
      <c r="B15574" s="176">
        <v>30.7</v>
      </c>
      <c r="C15574" s="176">
        <v>41.1</v>
      </c>
      <c r="D15574" s="282">
        <v>87</v>
      </c>
      <c r="E15574" s="265"/>
    </row>
    <row r="15575" spans="1:5">
      <c r="A15575" s="283">
        <v>39042</v>
      </c>
      <c r="B15575" s="176">
        <v>146.1</v>
      </c>
      <c r="C15575" s="176">
        <v>37.5</v>
      </c>
      <c r="D15575" s="282">
        <v>127</v>
      </c>
      <c r="E15575" s="265"/>
    </row>
    <row r="15576" spans="1:5">
      <c r="A15576" s="283">
        <v>39043</v>
      </c>
      <c r="B15576" s="176">
        <v>2054.1999999999998</v>
      </c>
      <c r="C15576" s="176">
        <v>38.9</v>
      </c>
      <c r="D15576" s="282">
        <v>87</v>
      </c>
      <c r="E15576" s="265"/>
    </row>
    <row r="15577" spans="1:5">
      <c r="A15577" s="283">
        <v>39044</v>
      </c>
      <c r="B15577" s="176">
        <v>40.9</v>
      </c>
      <c r="C15577" s="176">
        <v>39.799999999999997</v>
      </c>
      <c r="D15577" s="282">
        <v>87</v>
      </c>
      <c r="E15577" s="265"/>
    </row>
    <row r="15578" spans="1:5">
      <c r="A15578" s="283">
        <v>39045</v>
      </c>
      <c r="B15578" s="176">
        <v>10.9</v>
      </c>
      <c r="C15578" s="176">
        <v>37.700000000000003</v>
      </c>
      <c r="D15578" s="282">
        <v>87</v>
      </c>
      <c r="E15578" s="265"/>
    </row>
    <row r="15579" spans="1:5">
      <c r="A15579" s="283">
        <v>39046</v>
      </c>
      <c r="B15579" s="176">
        <v>88.1</v>
      </c>
      <c r="C15579" s="176">
        <v>33.1</v>
      </c>
      <c r="D15579" s="282">
        <v>120</v>
      </c>
      <c r="E15579" s="265"/>
    </row>
    <row r="15580" spans="1:5">
      <c r="A15580" s="283">
        <v>39047</v>
      </c>
      <c r="B15580" s="176">
        <v>306.39999999999998</v>
      </c>
      <c r="C15580" s="176">
        <v>36.4</v>
      </c>
      <c r="D15580" s="282">
        <v>132</v>
      </c>
      <c r="E15580" s="265"/>
    </row>
    <row r="15581" spans="1:5">
      <c r="A15581" s="283">
        <v>39051</v>
      </c>
      <c r="B15581" s="176">
        <v>43.6</v>
      </c>
      <c r="C15581" s="176">
        <v>34.5</v>
      </c>
      <c r="D15581" s="282">
        <v>109</v>
      </c>
      <c r="E15581" s="265"/>
    </row>
    <row r="15582" spans="1:5">
      <c r="A15582" s="283">
        <v>39054</v>
      </c>
      <c r="B15582" s="176">
        <v>3.8</v>
      </c>
      <c r="C15582" s="176">
        <v>41.1</v>
      </c>
      <c r="D15582" s="282">
        <v>87</v>
      </c>
      <c r="E15582" s="265"/>
    </row>
    <row r="15583" spans="1:5">
      <c r="A15583" s="283">
        <v>39056</v>
      </c>
      <c r="B15583" s="176">
        <v>355.6</v>
      </c>
      <c r="C15583" s="176">
        <v>36.5</v>
      </c>
      <c r="D15583" s="282">
        <v>139</v>
      </c>
      <c r="E15583" s="265"/>
    </row>
    <row r="15584" spans="1:5">
      <c r="A15584" s="283">
        <v>39057</v>
      </c>
      <c r="B15584" s="176">
        <v>41.1</v>
      </c>
      <c r="C15584" s="176">
        <v>28.8</v>
      </c>
      <c r="D15584" s="282">
        <v>87</v>
      </c>
      <c r="E15584" s="265"/>
    </row>
    <row r="15585" spans="1:5">
      <c r="A15585" s="283">
        <v>39058</v>
      </c>
      <c r="B15585" s="176">
        <v>0</v>
      </c>
      <c r="C15585" s="176">
        <v>0</v>
      </c>
      <c r="D15585" s="282">
        <v>87</v>
      </c>
      <c r="E15585" s="265"/>
    </row>
    <row r="15586" spans="1:5">
      <c r="A15586" s="283">
        <v>39059</v>
      </c>
      <c r="B15586" s="176">
        <v>70.900000000000006</v>
      </c>
      <c r="C15586" s="176">
        <v>37.700000000000003</v>
      </c>
      <c r="D15586" s="282">
        <v>110</v>
      </c>
      <c r="E15586" s="265"/>
    </row>
    <row r="15587" spans="1:5">
      <c r="A15587" s="283">
        <v>39060</v>
      </c>
      <c r="B15587" s="176">
        <v>0</v>
      </c>
      <c r="C15587" s="176">
        <v>0</v>
      </c>
      <c r="D15587" s="282">
        <v>87</v>
      </c>
      <c r="E15587" s="265"/>
    </row>
    <row r="15588" spans="1:5">
      <c r="A15588" s="283">
        <v>39061</v>
      </c>
      <c r="B15588" s="176">
        <v>4.0999999999999996</v>
      </c>
      <c r="C15588" s="176">
        <v>41.7</v>
      </c>
      <c r="D15588" s="282">
        <v>87</v>
      </c>
      <c r="E15588" s="265"/>
    </row>
    <row r="15589" spans="1:5">
      <c r="A15589" s="283">
        <v>39062</v>
      </c>
      <c r="B15589" s="176">
        <v>134.4</v>
      </c>
      <c r="C15589" s="176">
        <v>36.799999999999997</v>
      </c>
      <c r="D15589" s="282">
        <v>87</v>
      </c>
      <c r="E15589" s="265"/>
    </row>
    <row r="15590" spans="1:5">
      <c r="A15590" s="283">
        <v>39063</v>
      </c>
      <c r="B15590" s="176">
        <v>55.4</v>
      </c>
      <c r="C15590" s="176">
        <v>33.6</v>
      </c>
      <c r="D15590" s="282">
        <v>95</v>
      </c>
      <c r="E15590" s="265"/>
    </row>
    <row r="15591" spans="1:5">
      <c r="A15591" s="283">
        <v>39066</v>
      </c>
      <c r="B15591" s="176">
        <v>30.3</v>
      </c>
      <c r="C15591" s="176">
        <v>39.200000000000003</v>
      </c>
      <c r="D15591" s="282">
        <v>109</v>
      </c>
      <c r="E15591" s="265"/>
    </row>
    <row r="15592" spans="1:5">
      <c r="A15592" s="283">
        <v>39067</v>
      </c>
      <c r="B15592" s="176">
        <v>14.9</v>
      </c>
      <c r="C15592" s="176">
        <v>42.2</v>
      </c>
      <c r="D15592" s="282">
        <v>87</v>
      </c>
      <c r="E15592" s="265"/>
    </row>
    <row r="15593" spans="1:5">
      <c r="A15593" s="283">
        <v>39069</v>
      </c>
      <c r="B15593" s="176">
        <v>33.9</v>
      </c>
      <c r="C15593" s="176">
        <v>35.299999999999997</v>
      </c>
      <c r="D15593" s="282">
        <v>87</v>
      </c>
      <c r="E15593" s="265"/>
    </row>
    <row r="15594" spans="1:5">
      <c r="A15594" s="283">
        <v>39071</v>
      </c>
      <c r="B15594" s="176">
        <v>48.5</v>
      </c>
      <c r="C15594" s="176">
        <v>37.9</v>
      </c>
      <c r="D15594" s="282">
        <v>123</v>
      </c>
      <c r="E15594" s="265"/>
    </row>
    <row r="15595" spans="1:5">
      <c r="A15595" s="283">
        <v>39073</v>
      </c>
      <c r="B15595" s="176">
        <v>127.5</v>
      </c>
      <c r="C15595" s="176">
        <v>36.799999999999997</v>
      </c>
      <c r="D15595" s="282">
        <v>124</v>
      </c>
      <c r="E15595" s="265"/>
    </row>
    <row r="15596" spans="1:5">
      <c r="A15596" s="283">
        <v>39074</v>
      </c>
      <c r="B15596" s="176">
        <v>59.1</v>
      </c>
      <c r="C15596" s="176">
        <v>33.700000000000003</v>
      </c>
      <c r="D15596" s="282">
        <v>113</v>
      </c>
      <c r="E15596" s="265"/>
    </row>
    <row r="15597" spans="1:5">
      <c r="A15597" s="283">
        <v>39077</v>
      </c>
      <c r="B15597" s="176">
        <v>39.299999999999997</v>
      </c>
      <c r="C15597" s="176">
        <v>41.4</v>
      </c>
      <c r="D15597" s="282">
        <v>116</v>
      </c>
      <c r="E15597" s="265"/>
    </row>
    <row r="15598" spans="1:5">
      <c r="A15598" s="283">
        <v>39078</v>
      </c>
      <c r="B15598" s="176">
        <v>27.1</v>
      </c>
      <c r="C15598" s="176">
        <v>39.9</v>
      </c>
      <c r="D15598" s="282">
        <v>87</v>
      </c>
      <c r="E15598" s="265"/>
    </row>
    <row r="15599" spans="1:5">
      <c r="A15599" s="283">
        <v>39079</v>
      </c>
      <c r="B15599" s="176">
        <v>22.3</v>
      </c>
      <c r="C15599" s="176">
        <v>27.8</v>
      </c>
      <c r="D15599" s="282">
        <v>95</v>
      </c>
      <c r="E15599" s="265"/>
    </row>
    <row r="15600" spans="1:5">
      <c r="A15600" s="283">
        <v>39080</v>
      </c>
      <c r="B15600" s="176">
        <v>0</v>
      </c>
      <c r="C15600" s="176">
        <v>0</v>
      </c>
      <c r="D15600" s="282">
        <v>87</v>
      </c>
      <c r="E15600" s="265"/>
    </row>
    <row r="15601" spans="1:5">
      <c r="A15601" s="283">
        <v>39082</v>
      </c>
      <c r="B15601" s="176">
        <v>25.9</v>
      </c>
      <c r="C15601" s="176">
        <v>38.799999999999997</v>
      </c>
      <c r="D15601" s="282">
        <v>87</v>
      </c>
      <c r="E15601" s="265"/>
    </row>
    <row r="15602" spans="1:5">
      <c r="A15602" s="283">
        <v>39083</v>
      </c>
      <c r="B15602" s="176">
        <v>37.200000000000003</v>
      </c>
      <c r="C15602" s="176">
        <v>36.6</v>
      </c>
      <c r="D15602" s="282">
        <v>111</v>
      </c>
      <c r="E15602" s="265"/>
    </row>
    <row r="15603" spans="1:5">
      <c r="A15603" s="283">
        <v>39086</v>
      </c>
      <c r="B15603" s="176">
        <v>7.6</v>
      </c>
      <c r="C15603" s="176">
        <v>39.799999999999997</v>
      </c>
      <c r="D15603" s="282">
        <v>87</v>
      </c>
      <c r="E15603" s="265"/>
    </row>
    <row r="15604" spans="1:5">
      <c r="A15604" s="283">
        <v>39087</v>
      </c>
      <c r="B15604" s="176">
        <v>80.7</v>
      </c>
      <c r="C15604" s="176">
        <v>37.5</v>
      </c>
      <c r="D15604" s="282">
        <v>87</v>
      </c>
      <c r="E15604" s="265"/>
    </row>
    <row r="15605" spans="1:5">
      <c r="A15605" s="283">
        <v>39088</v>
      </c>
      <c r="B15605" s="176">
        <v>8.9</v>
      </c>
      <c r="C15605" s="176">
        <v>37.5</v>
      </c>
      <c r="D15605" s="282">
        <v>87</v>
      </c>
      <c r="E15605" s="265"/>
    </row>
    <row r="15606" spans="1:5">
      <c r="A15606" s="283">
        <v>39090</v>
      </c>
      <c r="B15606" s="176">
        <v>38.1</v>
      </c>
      <c r="C15606" s="176">
        <v>38.5</v>
      </c>
      <c r="D15606" s="282">
        <v>115</v>
      </c>
      <c r="E15606" s="265"/>
    </row>
    <row r="15607" spans="1:5">
      <c r="A15607" s="283">
        <v>39092</v>
      </c>
      <c r="B15607" s="176">
        <v>26.6</v>
      </c>
      <c r="C15607" s="176">
        <v>37.200000000000003</v>
      </c>
      <c r="D15607" s="282">
        <v>87</v>
      </c>
      <c r="E15607" s="265"/>
    </row>
    <row r="15608" spans="1:5">
      <c r="A15608" s="283">
        <v>39094</v>
      </c>
      <c r="B15608" s="176">
        <v>25.1</v>
      </c>
      <c r="C15608" s="176">
        <v>40.1</v>
      </c>
      <c r="D15608" s="282">
        <v>87</v>
      </c>
      <c r="E15608" s="265"/>
    </row>
    <row r="15609" spans="1:5">
      <c r="A15609" s="283">
        <v>39095</v>
      </c>
      <c r="B15609" s="176">
        <v>23.1</v>
      </c>
      <c r="C15609" s="176">
        <v>35.799999999999997</v>
      </c>
      <c r="D15609" s="282">
        <v>124</v>
      </c>
      <c r="E15609" s="265"/>
    </row>
    <row r="15610" spans="1:5">
      <c r="A15610" s="283">
        <v>39096</v>
      </c>
      <c r="B15610" s="176">
        <v>13.9</v>
      </c>
      <c r="C15610" s="176">
        <v>24.6</v>
      </c>
      <c r="D15610" s="282">
        <v>87</v>
      </c>
      <c r="E15610" s="265"/>
    </row>
    <row r="15611" spans="1:5">
      <c r="A15611" s="283">
        <v>39097</v>
      </c>
      <c r="B15611" s="176">
        <v>15.1</v>
      </c>
      <c r="C15611" s="176">
        <v>38.799999999999997</v>
      </c>
      <c r="D15611" s="282">
        <v>115</v>
      </c>
      <c r="E15611" s="265"/>
    </row>
    <row r="15612" spans="1:5">
      <c r="A15612" s="283">
        <v>39098</v>
      </c>
      <c r="B15612" s="176">
        <v>0</v>
      </c>
      <c r="C15612" s="176">
        <v>0</v>
      </c>
      <c r="D15612" s="282">
        <v>87</v>
      </c>
      <c r="E15612" s="265"/>
    </row>
    <row r="15613" spans="1:5">
      <c r="A15613" s="283">
        <v>39107</v>
      </c>
      <c r="B15613" s="176">
        <v>6.2</v>
      </c>
      <c r="C15613" s="176">
        <v>50</v>
      </c>
      <c r="D15613" s="282">
        <v>87</v>
      </c>
      <c r="E15613" s="265"/>
    </row>
    <row r="15614" spans="1:5">
      <c r="A15614" s="283">
        <v>39108</v>
      </c>
      <c r="B15614" s="176">
        <v>11.6</v>
      </c>
      <c r="C15614" s="176">
        <v>45.3</v>
      </c>
      <c r="D15614" s="282">
        <v>87</v>
      </c>
      <c r="E15614" s="265"/>
    </row>
    <row r="15615" spans="1:5">
      <c r="A15615" s="283">
        <v>39109</v>
      </c>
      <c r="B15615" s="176">
        <v>29.4</v>
      </c>
      <c r="C15615" s="176">
        <v>38</v>
      </c>
      <c r="D15615" s="282">
        <v>116</v>
      </c>
      <c r="E15615" s="265"/>
    </row>
    <row r="15616" spans="1:5">
      <c r="A15616" s="283">
        <v>39110</v>
      </c>
      <c r="B15616" s="176">
        <v>336.4</v>
      </c>
      <c r="C15616" s="176">
        <v>38.700000000000003</v>
      </c>
      <c r="D15616" s="282">
        <v>152</v>
      </c>
      <c r="E15616" s="265"/>
    </row>
    <row r="15617" spans="1:5">
      <c r="A15617" s="283">
        <v>39111</v>
      </c>
      <c r="B15617" s="176">
        <v>89.2</v>
      </c>
      <c r="C15617" s="176">
        <v>35.5</v>
      </c>
      <c r="D15617" s="282">
        <v>113</v>
      </c>
      <c r="E15617" s="265"/>
    </row>
    <row r="15618" spans="1:5">
      <c r="A15618" s="283">
        <v>39113</v>
      </c>
      <c r="B15618" s="176">
        <v>3.1</v>
      </c>
      <c r="C15618" s="176">
        <v>35.6</v>
      </c>
      <c r="D15618" s="282">
        <v>116</v>
      </c>
      <c r="E15618" s="265"/>
    </row>
    <row r="15619" spans="1:5">
      <c r="A15619" s="283">
        <v>39114</v>
      </c>
      <c r="B15619" s="176">
        <v>47.7</v>
      </c>
      <c r="C15619" s="176">
        <v>38.4</v>
      </c>
      <c r="D15619" s="282">
        <v>113</v>
      </c>
      <c r="E15619" s="265"/>
    </row>
    <row r="15620" spans="1:5">
      <c r="A15620" s="283">
        <v>39115</v>
      </c>
      <c r="B15620" s="176">
        <v>10</v>
      </c>
      <c r="C15620" s="176">
        <v>40.799999999999997</v>
      </c>
      <c r="D15620" s="282">
        <v>87</v>
      </c>
      <c r="E15620" s="265"/>
    </row>
    <row r="15621" spans="1:5">
      <c r="A15621" s="283">
        <v>39116</v>
      </c>
      <c r="B15621" s="176">
        <v>33.200000000000003</v>
      </c>
      <c r="C15621" s="176">
        <v>36.5</v>
      </c>
      <c r="D15621" s="282">
        <v>87</v>
      </c>
      <c r="E15621" s="265"/>
    </row>
    <row r="15622" spans="1:5">
      <c r="A15622" s="283">
        <v>39117</v>
      </c>
      <c r="B15622" s="176">
        <v>48.3</v>
      </c>
      <c r="C15622" s="176">
        <v>36.299999999999997</v>
      </c>
      <c r="D15622" s="282">
        <v>87</v>
      </c>
      <c r="E15622" s="265"/>
    </row>
    <row r="15623" spans="1:5">
      <c r="A15623" s="283">
        <v>39119</v>
      </c>
      <c r="B15623" s="176">
        <v>37.799999999999997</v>
      </c>
      <c r="C15623" s="176">
        <v>38.1</v>
      </c>
      <c r="D15623" s="282">
        <v>87</v>
      </c>
      <c r="E15623" s="265"/>
    </row>
    <row r="15624" spans="1:5">
      <c r="A15624" s="283">
        <v>39120</v>
      </c>
      <c r="B15624" s="176">
        <v>63.6</v>
      </c>
      <c r="C15624" s="176">
        <v>41.2</v>
      </c>
      <c r="D15624" s="282">
        <v>127</v>
      </c>
      <c r="E15624" s="265"/>
    </row>
    <row r="15625" spans="1:5">
      <c r="A15625" s="283">
        <v>39121</v>
      </c>
      <c r="B15625" s="176">
        <v>0</v>
      </c>
      <c r="C15625" s="176">
        <v>0</v>
      </c>
      <c r="D15625" s="282">
        <v>87</v>
      </c>
      <c r="E15625" s="265"/>
    </row>
    <row r="15626" spans="1:5">
      <c r="A15626" s="283">
        <v>39122</v>
      </c>
      <c r="B15626" s="176">
        <v>0</v>
      </c>
      <c r="C15626" s="176">
        <v>0</v>
      </c>
      <c r="D15626" s="282">
        <v>87</v>
      </c>
      <c r="E15626" s="265"/>
    </row>
    <row r="15627" spans="1:5">
      <c r="A15627" s="283">
        <v>39130</v>
      </c>
      <c r="B15627" s="176">
        <v>1932.7</v>
      </c>
      <c r="C15627" s="176">
        <v>37.4</v>
      </c>
      <c r="D15627" s="282">
        <v>96</v>
      </c>
      <c r="E15627" s="265"/>
    </row>
    <row r="15628" spans="1:5">
      <c r="A15628" s="283">
        <v>39140</v>
      </c>
      <c r="B15628" s="176">
        <v>37.700000000000003</v>
      </c>
      <c r="C15628" s="176">
        <v>40.1</v>
      </c>
      <c r="D15628" s="282">
        <v>113</v>
      </c>
      <c r="E15628" s="265"/>
    </row>
    <row r="15629" spans="1:5">
      <c r="A15629" s="283">
        <v>39144</v>
      </c>
      <c r="B15629" s="176">
        <v>9.6999999999999993</v>
      </c>
      <c r="C15629" s="176">
        <v>38.799999999999997</v>
      </c>
      <c r="D15629" s="282">
        <v>87</v>
      </c>
      <c r="E15629" s="265"/>
    </row>
    <row r="15630" spans="1:5">
      <c r="A15630" s="283">
        <v>39145</v>
      </c>
      <c r="B15630" s="176">
        <v>41.5</v>
      </c>
      <c r="C15630" s="176">
        <v>37.9</v>
      </c>
      <c r="D15630" s="282">
        <v>123</v>
      </c>
      <c r="E15630" s="265"/>
    </row>
    <row r="15631" spans="1:5">
      <c r="A15631" s="283">
        <v>39146</v>
      </c>
      <c r="B15631" s="176">
        <v>23.6</v>
      </c>
      <c r="C15631" s="176">
        <v>35.6</v>
      </c>
      <c r="D15631" s="282">
        <v>87</v>
      </c>
      <c r="E15631" s="265"/>
    </row>
    <row r="15632" spans="1:5">
      <c r="A15632" s="283">
        <v>39148</v>
      </c>
      <c r="B15632" s="176">
        <v>29.3</v>
      </c>
      <c r="C15632" s="176">
        <v>47</v>
      </c>
      <c r="D15632" s="282">
        <v>116</v>
      </c>
      <c r="E15632" s="265"/>
    </row>
    <row r="15633" spans="1:5">
      <c r="A15633" s="283">
        <v>39149</v>
      </c>
      <c r="B15633" s="176">
        <v>16.899999999999999</v>
      </c>
      <c r="C15633" s="176">
        <v>40.1</v>
      </c>
      <c r="D15633" s="282">
        <v>87</v>
      </c>
      <c r="E15633" s="265"/>
    </row>
    <row r="15634" spans="1:5">
      <c r="A15634" s="283">
        <v>39150</v>
      </c>
      <c r="B15634" s="176">
        <v>27.3</v>
      </c>
      <c r="C15634" s="176">
        <v>37.9</v>
      </c>
      <c r="D15634" s="282">
        <v>115</v>
      </c>
      <c r="E15634" s="265"/>
    </row>
    <row r="15635" spans="1:5">
      <c r="A15635" s="283">
        <v>39151</v>
      </c>
      <c r="B15635" s="176">
        <v>23.2</v>
      </c>
      <c r="C15635" s="176">
        <v>39.299999999999997</v>
      </c>
      <c r="D15635" s="282">
        <v>87</v>
      </c>
      <c r="E15635" s="265"/>
    </row>
    <row r="15636" spans="1:5">
      <c r="A15636" s="283">
        <v>39152</v>
      </c>
      <c r="B15636" s="176">
        <v>17.2</v>
      </c>
      <c r="C15636" s="176">
        <v>37.299999999999997</v>
      </c>
      <c r="D15636" s="282">
        <v>87</v>
      </c>
      <c r="E15636" s="265"/>
    </row>
    <row r="15637" spans="1:5">
      <c r="A15637" s="283">
        <v>39153</v>
      </c>
      <c r="B15637" s="176">
        <v>26.3</v>
      </c>
      <c r="C15637" s="176">
        <v>40.6</v>
      </c>
      <c r="D15637" s="282">
        <v>87</v>
      </c>
      <c r="E15637" s="265"/>
    </row>
    <row r="15638" spans="1:5">
      <c r="A15638" s="283">
        <v>39154</v>
      </c>
      <c r="B15638" s="176">
        <v>83.2</v>
      </c>
      <c r="C15638" s="176">
        <v>38.200000000000003</v>
      </c>
      <c r="D15638" s="282">
        <v>122</v>
      </c>
      <c r="E15638" s="265"/>
    </row>
    <row r="15639" spans="1:5">
      <c r="A15639" s="283">
        <v>39156</v>
      </c>
      <c r="B15639" s="176">
        <v>8.1999999999999993</v>
      </c>
      <c r="C15639" s="176">
        <v>45.9</v>
      </c>
      <c r="D15639" s="282">
        <v>87</v>
      </c>
      <c r="E15639" s="265"/>
    </row>
    <row r="15640" spans="1:5">
      <c r="A15640" s="283">
        <v>39157</v>
      </c>
      <c r="B15640" s="176">
        <v>912.5</v>
      </c>
      <c r="C15640" s="176">
        <v>34.4</v>
      </c>
      <c r="D15640" s="282">
        <v>147</v>
      </c>
      <c r="E15640" s="265"/>
    </row>
    <row r="15641" spans="1:5">
      <c r="A15641" s="283">
        <v>39158</v>
      </c>
      <c r="B15641" s="176">
        <v>0</v>
      </c>
      <c r="C15641" s="176">
        <v>0</v>
      </c>
      <c r="D15641" s="282">
        <v>87</v>
      </c>
      <c r="E15641" s="265"/>
    </row>
    <row r="15642" spans="1:5">
      <c r="A15642" s="283">
        <v>39159</v>
      </c>
      <c r="B15642" s="176">
        <v>20.9</v>
      </c>
      <c r="C15642" s="176">
        <v>39.9</v>
      </c>
      <c r="D15642" s="282">
        <v>87</v>
      </c>
      <c r="E15642" s="265"/>
    </row>
    <row r="15643" spans="1:5">
      <c r="A15643" s="283">
        <v>39160</v>
      </c>
      <c r="B15643" s="176">
        <v>14.2</v>
      </c>
      <c r="C15643" s="176">
        <v>39.9</v>
      </c>
      <c r="D15643" s="282">
        <v>87</v>
      </c>
      <c r="E15643" s="265"/>
    </row>
    <row r="15644" spans="1:5">
      <c r="A15644" s="283">
        <v>39161</v>
      </c>
      <c r="B15644" s="176">
        <v>27.7</v>
      </c>
      <c r="C15644" s="176">
        <v>38.6</v>
      </c>
      <c r="D15644" s="282">
        <v>87</v>
      </c>
      <c r="E15644" s="265"/>
    </row>
    <row r="15645" spans="1:5">
      <c r="A15645" s="283">
        <v>39162</v>
      </c>
      <c r="B15645" s="176">
        <v>5.0999999999999996</v>
      </c>
      <c r="C15645" s="176">
        <v>43.8</v>
      </c>
      <c r="D15645" s="282">
        <v>87</v>
      </c>
      <c r="E15645" s="265"/>
    </row>
    <row r="15646" spans="1:5">
      <c r="A15646" s="283">
        <v>39163</v>
      </c>
      <c r="B15646" s="176">
        <v>771.9</v>
      </c>
      <c r="C15646" s="176">
        <v>40</v>
      </c>
      <c r="D15646" s="282">
        <v>87</v>
      </c>
      <c r="E15646" s="265"/>
    </row>
    <row r="15647" spans="1:5">
      <c r="A15647" s="283">
        <v>39165</v>
      </c>
      <c r="B15647" s="176">
        <v>204.6</v>
      </c>
      <c r="C15647" s="176">
        <v>32.1</v>
      </c>
      <c r="D15647" s="282">
        <v>87</v>
      </c>
      <c r="E15647" s="265"/>
    </row>
    <row r="15648" spans="1:5">
      <c r="A15648" s="283">
        <v>39166</v>
      </c>
      <c r="B15648" s="176">
        <v>10.5</v>
      </c>
      <c r="C15648" s="176">
        <v>40.4</v>
      </c>
      <c r="D15648" s="282">
        <v>87</v>
      </c>
      <c r="E15648" s="265"/>
    </row>
    <row r="15649" spans="1:5">
      <c r="A15649" s="283">
        <v>39167</v>
      </c>
      <c r="B15649" s="176">
        <v>0</v>
      </c>
      <c r="C15649" s="176">
        <v>0</v>
      </c>
      <c r="D15649" s="282">
        <v>87</v>
      </c>
      <c r="E15649" s="265"/>
    </row>
    <row r="15650" spans="1:5">
      <c r="A15650" s="283">
        <v>39168</v>
      </c>
      <c r="B15650" s="176">
        <v>37.4</v>
      </c>
      <c r="C15650" s="176">
        <v>39.5</v>
      </c>
      <c r="D15650" s="282">
        <v>113</v>
      </c>
      <c r="E15650" s="265"/>
    </row>
    <row r="15651" spans="1:5">
      <c r="A15651" s="283">
        <v>39169</v>
      </c>
      <c r="B15651" s="176">
        <v>23.4</v>
      </c>
      <c r="C15651" s="176">
        <v>30.2</v>
      </c>
      <c r="D15651" s="282">
        <v>87</v>
      </c>
      <c r="E15651" s="265"/>
    </row>
    <row r="15652" spans="1:5">
      <c r="A15652" s="283">
        <v>39170</v>
      </c>
      <c r="B15652" s="176">
        <v>92.3</v>
      </c>
      <c r="C15652" s="176">
        <v>42.9</v>
      </c>
      <c r="D15652" s="282">
        <v>87</v>
      </c>
      <c r="E15652" s="265"/>
    </row>
    <row r="15653" spans="1:5">
      <c r="A15653" s="283">
        <v>39171</v>
      </c>
      <c r="B15653" s="176">
        <v>23.6</v>
      </c>
      <c r="C15653" s="176">
        <v>36.6</v>
      </c>
      <c r="D15653" s="282">
        <v>87</v>
      </c>
      <c r="E15653" s="265"/>
    </row>
    <row r="15654" spans="1:5">
      <c r="A15654" s="283">
        <v>39173</v>
      </c>
      <c r="B15654" s="176">
        <v>21.1</v>
      </c>
      <c r="C15654" s="176">
        <v>41.7</v>
      </c>
      <c r="D15654" s="282">
        <v>87</v>
      </c>
      <c r="E15654" s="265"/>
    </row>
    <row r="15655" spans="1:5">
      <c r="A15655" s="283">
        <v>39174</v>
      </c>
      <c r="B15655" s="176">
        <v>0</v>
      </c>
      <c r="C15655" s="176">
        <v>0</v>
      </c>
      <c r="D15655" s="282">
        <v>87</v>
      </c>
      <c r="E15655" s="265"/>
    </row>
    <row r="15656" spans="1:5">
      <c r="A15656" s="283">
        <v>39175</v>
      </c>
      <c r="B15656" s="176">
        <v>22.2</v>
      </c>
      <c r="C15656" s="176">
        <v>40.799999999999997</v>
      </c>
      <c r="D15656" s="282">
        <v>87</v>
      </c>
      <c r="E15656" s="265"/>
    </row>
    <row r="15657" spans="1:5">
      <c r="A15657" s="283">
        <v>39176</v>
      </c>
      <c r="B15657" s="176">
        <v>14</v>
      </c>
      <c r="C15657" s="176">
        <v>41.7</v>
      </c>
      <c r="D15657" s="282">
        <v>87</v>
      </c>
      <c r="E15657" s="265"/>
    </row>
    <row r="15658" spans="1:5">
      <c r="A15658" s="283">
        <v>39177</v>
      </c>
      <c r="B15658" s="176">
        <v>6.3</v>
      </c>
      <c r="C15658" s="176">
        <v>44.4</v>
      </c>
      <c r="D15658" s="282">
        <v>87</v>
      </c>
      <c r="E15658" s="265"/>
    </row>
    <row r="15659" spans="1:5">
      <c r="A15659" s="283">
        <v>39179</v>
      </c>
      <c r="B15659" s="176">
        <v>13.8</v>
      </c>
      <c r="C15659" s="176">
        <v>39.6</v>
      </c>
      <c r="D15659" s="282">
        <v>87</v>
      </c>
      <c r="E15659" s="265"/>
    </row>
    <row r="15660" spans="1:5">
      <c r="A15660" s="283">
        <v>39180</v>
      </c>
      <c r="B15660" s="176">
        <v>120.3</v>
      </c>
      <c r="C15660" s="176">
        <v>37.6</v>
      </c>
      <c r="D15660" s="282">
        <v>122</v>
      </c>
      <c r="E15660" s="265"/>
    </row>
    <row r="15661" spans="1:5">
      <c r="A15661" s="283">
        <v>39181</v>
      </c>
      <c r="B15661" s="176">
        <v>849.8</v>
      </c>
      <c r="C15661" s="176">
        <v>39.1</v>
      </c>
      <c r="D15661" s="282">
        <v>87</v>
      </c>
      <c r="E15661" s="265"/>
    </row>
    <row r="15662" spans="1:5">
      <c r="A15662" s="283">
        <v>39182</v>
      </c>
      <c r="B15662" s="176">
        <v>1001.7</v>
      </c>
      <c r="C15662" s="176">
        <v>39.200000000000003</v>
      </c>
      <c r="D15662" s="282">
        <v>87</v>
      </c>
      <c r="E15662" s="265"/>
    </row>
    <row r="15663" spans="1:5">
      <c r="A15663" s="283">
        <v>39183</v>
      </c>
      <c r="B15663" s="176">
        <v>59.8</v>
      </c>
      <c r="C15663" s="176">
        <v>37.4</v>
      </c>
      <c r="D15663" s="282">
        <v>112</v>
      </c>
      <c r="E15663" s="265"/>
    </row>
    <row r="15664" spans="1:5">
      <c r="A15664" s="283">
        <v>39189</v>
      </c>
      <c r="B15664" s="176">
        <v>65.8</v>
      </c>
      <c r="C15664" s="176">
        <v>23.7</v>
      </c>
      <c r="D15664" s="282">
        <v>87</v>
      </c>
      <c r="E15664" s="265"/>
    </row>
    <row r="15665" spans="1:5">
      <c r="A15665" s="283">
        <v>39190</v>
      </c>
      <c r="B15665" s="176">
        <v>93.8</v>
      </c>
      <c r="C15665" s="176">
        <v>46.3</v>
      </c>
      <c r="D15665" s="282">
        <v>87</v>
      </c>
      <c r="E15665" s="265"/>
    </row>
    <row r="15666" spans="1:5">
      <c r="A15666" s="283">
        <v>39191</v>
      </c>
      <c r="B15666" s="176">
        <v>32</v>
      </c>
      <c r="C15666" s="176">
        <v>35.299999999999997</v>
      </c>
      <c r="D15666" s="282">
        <v>95</v>
      </c>
      <c r="E15666" s="265"/>
    </row>
    <row r="15667" spans="1:5">
      <c r="A15667" s="283">
        <v>39192</v>
      </c>
      <c r="B15667" s="176">
        <v>41.7</v>
      </c>
      <c r="C15667" s="176">
        <v>25.3</v>
      </c>
      <c r="D15667" s="282">
        <v>87</v>
      </c>
      <c r="E15667" s="265"/>
    </row>
    <row r="15668" spans="1:5">
      <c r="A15668" s="283">
        <v>39193</v>
      </c>
      <c r="B15668" s="176">
        <v>897.1</v>
      </c>
      <c r="C15668" s="176">
        <v>39.4</v>
      </c>
      <c r="D15668" s="282">
        <v>87</v>
      </c>
      <c r="E15668" s="265"/>
    </row>
    <row r="15669" spans="1:5">
      <c r="A15669" s="283">
        <v>39194</v>
      </c>
      <c r="B15669" s="176">
        <v>59.8</v>
      </c>
      <c r="C15669" s="176">
        <v>33.9</v>
      </c>
      <c r="D15669" s="282">
        <v>112</v>
      </c>
      <c r="E15669" s="265"/>
    </row>
    <row r="15670" spans="1:5">
      <c r="A15670" s="283">
        <v>39201</v>
      </c>
      <c r="B15670" s="176">
        <v>208</v>
      </c>
      <c r="C15670" s="176">
        <v>39.200000000000003</v>
      </c>
      <c r="D15670" s="282">
        <v>183</v>
      </c>
      <c r="E15670" s="265"/>
    </row>
    <row r="15671" spans="1:5">
      <c r="A15671" s="283">
        <v>39202</v>
      </c>
      <c r="B15671" s="176">
        <v>2183.3000000000002</v>
      </c>
      <c r="C15671" s="176">
        <v>30.9</v>
      </c>
      <c r="D15671" s="282">
        <v>169</v>
      </c>
      <c r="E15671" s="265"/>
    </row>
    <row r="15672" spans="1:5">
      <c r="A15672" s="283">
        <v>39203</v>
      </c>
      <c r="B15672" s="176">
        <v>3356.3</v>
      </c>
      <c r="C15672" s="176">
        <v>24.4</v>
      </c>
      <c r="D15672" s="282">
        <v>122</v>
      </c>
      <c r="E15672" s="265"/>
    </row>
    <row r="15673" spans="1:5">
      <c r="A15673" s="283">
        <v>39204</v>
      </c>
      <c r="B15673" s="176">
        <v>1867.1</v>
      </c>
      <c r="C15673" s="176">
        <v>27.3</v>
      </c>
      <c r="D15673" s="282">
        <v>108</v>
      </c>
      <c r="E15673" s="265"/>
    </row>
    <row r="15674" spans="1:5">
      <c r="A15674" s="283">
        <v>39205</v>
      </c>
      <c r="B15674" s="176">
        <v>0</v>
      </c>
      <c r="C15674" s="176">
        <v>0</v>
      </c>
      <c r="D15674" s="282">
        <v>87</v>
      </c>
      <c r="E15674" s="265"/>
    </row>
    <row r="15675" spans="1:5">
      <c r="A15675" s="283">
        <v>39206</v>
      </c>
      <c r="B15675" s="176">
        <v>2663.4</v>
      </c>
      <c r="C15675" s="176">
        <v>32.6</v>
      </c>
      <c r="D15675" s="282">
        <v>177</v>
      </c>
      <c r="E15675" s="265"/>
    </row>
    <row r="15676" spans="1:5">
      <c r="A15676" s="283">
        <v>39207</v>
      </c>
      <c r="B15676" s="176">
        <v>0</v>
      </c>
      <c r="C15676" s="176">
        <v>0</v>
      </c>
      <c r="D15676" s="282">
        <v>87</v>
      </c>
      <c r="E15676" s="265"/>
    </row>
    <row r="15677" spans="1:5">
      <c r="A15677" s="283">
        <v>39208</v>
      </c>
      <c r="B15677" s="176">
        <v>655.8</v>
      </c>
      <c r="C15677" s="176">
        <v>34.299999999999997</v>
      </c>
      <c r="D15677" s="282">
        <v>137</v>
      </c>
      <c r="E15677" s="265"/>
    </row>
    <row r="15678" spans="1:5">
      <c r="A15678" s="283">
        <v>39209</v>
      </c>
      <c r="B15678" s="176">
        <v>559.6</v>
      </c>
      <c r="C15678" s="176">
        <v>31.2</v>
      </c>
      <c r="D15678" s="282">
        <v>150</v>
      </c>
      <c r="E15678" s="265"/>
    </row>
    <row r="15679" spans="1:5">
      <c r="A15679" s="283">
        <v>39210</v>
      </c>
      <c r="B15679" s="176">
        <v>0</v>
      </c>
      <c r="C15679" s="176">
        <v>0</v>
      </c>
      <c r="D15679" s="282">
        <v>87</v>
      </c>
      <c r="E15679" s="265"/>
    </row>
    <row r="15680" spans="1:5">
      <c r="A15680" s="283">
        <v>39211</v>
      </c>
      <c r="B15680" s="176">
        <v>1844.3</v>
      </c>
      <c r="C15680" s="176">
        <v>36.200000000000003</v>
      </c>
      <c r="D15680" s="282">
        <v>127</v>
      </c>
      <c r="E15680" s="265"/>
    </row>
    <row r="15681" spans="1:5">
      <c r="A15681" s="283">
        <v>39212</v>
      </c>
      <c r="B15681" s="176">
        <v>1092.5999999999999</v>
      </c>
      <c r="C15681" s="176">
        <v>29.8</v>
      </c>
      <c r="D15681" s="282">
        <v>120</v>
      </c>
      <c r="E15681" s="265"/>
    </row>
    <row r="15682" spans="1:5">
      <c r="A15682" s="283">
        <v>39213</v>
      </c>
      <c r="B15682" s="176">
        <v>682.4</v>
      </c>
      <c r="C15682" s="176">
        <v>37.1</v>
      </c>
      <c r="D15682" s="282">
        <v>128</v>
      </c>
      <c r="E15682" s="265"/>
    </row>
    <row r="15683" spans="1:5">
      <c r="A15683" s="283">
        <v>39215</v>
      </c>
      <c r="B15683" s="176">
        <v>0</v>
      </c>
      <c r="C15683" s="176">
        <v>0</v>
      </c>
      <c r="D15683" s="282">
        <v>87</v>
      </c>
      <c r="E15683" s="265"/>
    </row>
    <row r="15684" spans="1:5">
      <c r="A15684" s="283">
        <v>39216</v>
      </c>
      <c r="B15684" s="176">
        <v>1587.1</v>
      </c>
      <c r="C15684" s="176">
        <v>37.9</v>
      </c>
      <c r="D15684" s="282">
        <v>140</v>
      </c>
      <c r="E15684" s="265"/>
    </row>
    <row r="15685" spans="1:5">
      <c r="A15685" s="283">
        <v>39217</v>
      </c>
      <c r="B15685" s="176">
        <v>0</v>
      </c>
      <c r="C15685" s="176">
        <v>0</v>
      </c>
      <c r="D15685" s="282">
        <v>87</v>
      </c>
      <c r="E15685" s="265"/>
    </row>
    <row r="15686" spans="1:5">
      <c r="A15686" s="283">
        <v>39218</v>
      </c>
      <c r="B15686" s="176">
        <v>330.4</v>
      </c>
      <c r="C15686" s="176">
        <v>33.799999999999997</v>
      </c>
      <c r="D15686" s="282">
        <v>87</v>
      </c>
      <c r="E15686" s="265"/>
    </row>
    <row r="15687" spans="1:5">
      <c r="A15687" s="283">
        <v>39225</v>
      </c>
      <c r="B15687" s="176">
        <v>0</v>
      </c>
      <c r="C15687" s="176">
        <v>0</v>
      </c>
      <c r="D15687" s="282">
        <v>87</v>
      </c>
      <c r="E15687" s="265"/>
    </row>
    <row r="15688" spans="1:5">
      <c r="A15688" s="283">
        <v>39232</v>
      </c>
      <c r="B15688" s="176">
        <v>361.1</v>
      </c>
      <c r="C15688" s="176">
        <v>33</v>
      </c>
      <c r="D15688" s="282">
        <v>185</v>
      </c>
      <c r="E15688" s="265"/>
    </row>
    <row r="15689" spans="1:5">
      <c r="A15689" s="283">
        <v>39236</v>
      </c>
      <c r="B15689" s="176">
        <v>0</v>
      </c>
      <c r="C15689" s="176">
        <v>0</v>
      </c>
      <c r="D15689" s="282">
        <v>87</v>
      </c>
      <c r="E15689" s="265"/>
    </row>
    <row r="15690" spans="1:5">
      <c r="A15690" s="283">
        <v>39269</v>
      </c>
      <c r="B15690" s="176">
        <v>0</v>
      </c>
      <c r="C15690" s="176">
        <v>0</v>
      </c>
      <c r="D15690" s="282">
        <v>87</v>
      </c>
      <c r="E15690" s="265"/>
    </row>
    <row r="15691" spans="1:5">
      <c r="A15691" s="283">
        <v>39272</v>
      </c>
      <c r="B15691" s="176">
        <v>491.3</v>
      </c>
      <c r="C15691" s="176">
        <v>32.299999999999997</v>
      </c>
      <c r="D15691" s="282">
        <v>115</v>
      </c>
      <c r="E15691" s="265"/>
    </row>
    <row r="15692" spans="1:5">
      <c r="A15692" s="283">
        <v>39282</v>
      </c>
      <c r="B15692" s="176">
        <v>1339.8</v>
      </c>
      <c r="C15692" s="176">
        <v>33.700000000000003</v>
      </c>
      <c r="D15692" s="282">
        <v>87</v>
      </c>
      <c r="E15692" s="265"/>
    </row>
    <row r="15693" spans="1:5">
      <c r="A15693" s="283">
        <v>39283</v>
      </c>
      <c r="B15693" s="176">
        <v>1023.2</v>
      </c>
      <c r="C15693" s="176">
        <v>21.3</v>
      </c>
      <c r="D15693" s="282">
        <v>87</v>
      </c>
      <c r="E15693" s="265"/>
    </row>
    <row r="15694" spans="1:5">
      <c r="A15694" s="283">
        <v>39284</v>
      </c>
      <c r="B15694" s="176">
        <v>3680.5</v>
      </c>
      <c r="C15694" s="176">
        <v>26.9</v>
      </c>
      <c r="D15694" s="282">
        <v>87</v>
      </c>
      <c r="E15694" s="265"/>
    </row>
    <row r="15695" spans="1:5">
      <c r="A15695" s="283">
        <v>39286</v>
      </c>
      <c r="B15695" s="176">
        <v>0</v>
      </c>
      <c r="C15695" s="176">
        <v>0</v>
      </c>
      <c r="D15695" s="282">
        <v>87</v>
      </c>
      <c r="E15695" s="265"/>
    </row>
    <row r="15696" spans="1:5">
      <c r="A15696" s="283">
        <v>39288</v>
      </c>
      <c r="B15696" s="176">
        <v>4351.1000000000004</v>
      </c>
      <c r="C15696" s="176">
        <v>35.200000000000003</v>
      </c>
      <c r="D15696" s="282">
        <v>87</v>
      </c>
      <c r="E15696" s="265"/>
    </row>
    <row r="15697" spans="1:5">
      <c r="A15697" s="283">
        <v>39289</v>
      </c>
      <c r="B15697" s="176">
        <v>2511.5</v>
      </c>
      <c r="C15697" s="176">
        <v>33.299999999999997</v>
      </c>
      <c r="D15697" s="282">
        <v>87</v>
      </c>
      <c r="E15697" s="265"/>
    </row>
    <row r="15698" spans="1:5">
      <c r="A15698" s="283">
        <v>39296</v>
      </c>
      <c r="B15698" s="176">
        <v>0</v>
      </c>
      <c r="C15698" s="176">
        <v>0</v>
      </c>
      <c r="D15698" s="282">
        <v>87</v>
      </c>
      <c r="E15698" s="265"/>
    </row>
    <row r="15699" spans="1:5">
      <c r="A15699" s="283">
        <v>39298</v>
      </c>
      <c r="B15699" s="176">
        <v>446.6</v>
      </c>
      <c r="C15699" s="176">
        <v>30</v>
      </c>
      <c r="D15699" s="282">
        <v>87</v>
      </c>
      <c r="E15699" s="265"/>
    </row>
    <row r="15700" spans="1:5">
      <c r="A15700" s="283">
        <v>39301</v>
      </c>
      <c r="B15700" s="176">
        <v>92.8</v>
      </c>
      <c r="C15700" s="176">
        <v>36.200000000000003</v>
      </c>
      <c r="D15700" s="282">
        <v>127</v>
      </c>
      <c r="E15700" s="265"/>
    </row>
    <row r="15701" spans="1:5">
      <c r="A15701" s="283">
        <v>39302</v>
      </c>
      <c r="B15701" s="176">
        <v>152.19999999999999</v>
      </c>
      <c r="C15701" s="176">
        <v>41.7</v>
      </c>
      <c r="D15701" s="282">
        <v>87</v>
      </c>
      <c r="E15701" s="265"/>
    </row>
    <row r="15702" spans="1:5">
      <c r="A15702" s="283">
        <v>39303</v>
      </c>
      <c r="B15702" s="176">
        <v>557.5</v>
      </c>
      <c r="C15702" s="176">
        <v>43.8</v>
      </c>
      <c r="D15702" s="282">
        <v>87</v>
      </c>
      <c r="E15702" s="265"/>
    </row>
    <row r="15703" spans="1:5">
      <c r="A15703" s="283">
        <v>39304</v>
      </c>
      <c r="B15703" s="176">
        <v>520.4</v>
      </c>
      <c r="C15703" s="176">
        <v>44.4</v>
      </c>
      <c r="D15703" s="282">
        <v>87</v>
      </c>
      <c r="E15703" s="265"/>
    </row>
    <row r="15704" spans="1:5">
      <c r="A15704" s="283">
        <v>39305</v>
      </c>
      <c r="B15704" s="176">
        <v>179.9</v>
      </c>
      <c r="C15704" s="176">
        <v>38.700000000000003</v>
      </c>
      <c r="D15704" s="282">
        <v>118</v>
      </c>
      <c r="E15704" s="265"/>
    </row>
    <row r="15705" spans="1:5">
      <c r="A15705" s="283">
        <v>39307</v>
      </c>
      <c r="B15705" s="176">
        <v>170.2</v>
      </c>
      <c r="C15705" s="176">
        <v>34.9</v>
      </c>
      <c r="D15705" s="282">
        <v>108</v>
      </c>
      <c r="E15705" s="265"/>
    </row>
    <row r="15706" spans="1:5">
      <c r="A15706" s="283">
        <v>39309</v>
      </c>
      <c r="B15706" s="176">
        <v>0</v>
      </c>
      <c r="C15706" s="176">
        <v>0</v>
      </c>
      <c r="D15706" s="282">
        <v>87</v>
      </c>
      <c r="E15706" s="265"/>
    </row>
    <row r="15707" spans="1:5">
      <c r="A15707" s="283">
        <v>39320</v>
      </c>
      <c r="B15707" s="176">
        <v>36.799999999999997</v>
      </c>
      <c r="C15707" s="176">
        <v>40.4</v>
      </c>
      <c r="D15707" s="282">
        <v>87</v>
      </c>
      <c r="E15707" s="265"/>
    </row>
    <row r="15708" spans="1:5">
      <c r="A15708" s="283">
        <v>39322</v>
      </c>
      <c r="B15708" s="176">
        <v>29.2</v>
      </c>
      <c r="C15708" s="176">
        <v>36.200000000000003</v>
      </c>
      <c r="D15708" s="282">
        <v>87</v>
      </c>
      <c r="E15708" s="265"/>
    </row>
    <row r="15709" spans="1:5">
      <c r="A15709" s="283">
        <v>39323</v>
      </c>
      <c r="B15709" s="176">
        <v>20.8</v>
      </c>
      <c r="C15709" s="176">
        <v>39.299999999999997</v>
      </c>
      <c r="D15709" s="282">
        <v>87</v>
      </c>
      <c r="E15709" s="265"/>
    </row>
    <row r="15710" spans="1:5">
      <c r="A15710" s="283">
        <v>39324</v>
      </c>
      <c r="B15710" s="176">
        <v>704.5</v>
      </c>
      <c r="C15710" s="176">
        <v>45.6</v>
      </c>
      <c r="D15710" s="282">
        <v>87</v>
      </c>
      <c r="E15710" s="265"/>
    </row>
    <row r="15711" spans="1:5">
      <c r="A15711" s="283">
        <v>39325</v>
      </c>
      <c r="B15711" s="176">
        <v>42.9</v>
      </c>
      <c r="C15711" s="176">
        <v>40.5</v>
      </c>
      <c r="D15711" s="282">
        <v>95</v>
      </c>
      <c r="E15711" s="265"/>
    </row>
    <row r="15712" spans="1:5">
      <c r="A15712" s="283">
        <v>39326</v>
      </c>
      <c r="B15712" s="176">
        <v>21.8</v>
      </c>
      <c r="C15712" s="176">
        <v>39.799999999999997</v>
      </c>
      <c r="D15712" s="282">
        <v>87</v>
      </c>
      <c r="E15712" s="265"/>
    </row>
    <row r="15713" spans="1:5">
      <c r="A15713" s="283">
        <v>39327</v>
      </c>
      <c r="B15713" s="176">
        <v>40.4</v>
      </c>
      <c r="C15713" s="176">
        <v>33.200000000000003</v>
      </c>
      <c r="D15713" s="282">
        <v>114</v>
      </c>
      <c r="E15713" s="265"/>
    </row>
    <row r="15714" spans="1:5">
      <c r="A15714" s="283">
        <v>39328</v>
      </c>
      <c r="B15714" s="176">
        <v>21.7</v>
      </c>
      <c r="C15714" s="176">
        <v>38.200000000000003</v>
      </c>
      <c r="D15714" s="282">
        <v>115</v>
      </c>
      <c r="E15714" s="265"/>
    </row>
    <row r="15715" spans="1:5">
      <c r="A15715" s="283">
        <v>39330</v>
      </c>
      <c r="B15715" s="176">
        <v>26.1</v>
      </c>
      <c r="C15715" s="176">
        <v>40.4</v>
      </c>
      <c r="D15715" s="282">
        <v>87</v>
      </c>
      <c r="E15715" s="265"/>
    </row>
    <row r="15716" spans="1:5">
      <c r="A15716" s="283">
        <v>39332</v>
      </c>
      <c r="B15716" s="176">
        <v>33.200000000000003</v>
      </c>
      <c r="C15716" s="176">
        <v>37.299999999999997</v>
      </c>
      <c r="D15716" s="282">
        <v>87</v>
      </c>
      <c r="E15716" s="265"/>
    </row>
    <row r="15717" spans="1:5">
      <c r="A15717" s="283">
        <v>39335</v>
      </c>
      <c r="B15717" s="176">
        <v>36.5</v>
      </c>
      <c r="C15717" s="176">
        <v>37.9</v>
      </c>
      <c r="D15717" s="282">
        <v>87</v>
      </c>
      <c r="E15717" s="265"/>
    </row>
    <row r="15718" spans="1:5">
      <c r="A15718" s="283">
        <v>39336</v>
      </c>
      <c r="B15718" s="176">
        <v>21.4</v>
      </c>
      <c r="C15718" s="176">
        <v>39.9</v>
      </c>
      <c r="D15718" s="282">
        <v>87</v>
      </c>
      <c r="E15718" s="265"/>
    </row>
    <row r="15719" spans="1:5">
      <c r="A15719" s="283">
        <v>39337</v>
      </c>
      <c r="B15719" s="176">
        <v>24.6</v>
      </c>
      <c r="C15719" s="176">
        <v>41.7</v>
      </c>
      <c r="D15719" s="282">
        <v>87</v>
      </c>
      <c r="E15719" s="265"/>
    </row>
    <row r="15720" spans="1:5">
      <c r="A15720" s="283">
        <v>39338</v>
      </c>
      <c r="B15720" s="176">
        <v>14</v>
      </c>
      <c r="C15720" s="176">
        <v>39.299999999999997</v>
      </c>
      <c r="D15720" s="282">
        <v>87</v>
      </c>
      <c r="E15720" s="265"/>
    </row>
    <row r="15721" spans="1:5">
      <c r="A15721" s="283">
        <v>39339</v>
      </c>
      <c r="B15721" s="176">
        <v>38</v>
      </c>
      <c r="C15721" s="176">
        <v>38.799999999999997</v>
      </c>
      <c r="D15721" s="282">
        <v>121</v>
      </c>
      <c r="E15721" s="265"/>
    </row>
    <row r="15722" spans="1:5">
      <c r="A15722" s="283">
        <v>39341</v>
      </c>
      <c r="B15722" s="176">
        <v>18</v>
      </c>
      <c r="C15722" s="176">
        <v>35.6</v>
      </c>
      <c r="D15722" s="282">
        <v>113</v>
      </c>
      <c r="E15722" s="265"/>
    </row>
    <row r="15723" spans="1:5">
      <c r="A15723" s="283">
        <v>39342</v>
      </c>
      <c r="B15723" s="176">
        <v>205.6</v>
      </c>
      <c r="C15723" s="176">
        <v>34.700000000000003</v>
      </c>
      <c r="D15723" s="282">
        <v>87</v>
      </c>
      <c r="E15723" s="265"/>
    </row>
    <row r="15724" spans="1:5">
      <c r="A15724" s="283">
        <v>39345</v>
      </c>
      <c r="B15724" s="176">
        <v>51.1</v>
      </c>
      <c r="C15724" s="176">
        <v>38.799999999999997</v>
      </c>
      <c r="D15724" s="282">
        <v>120</v>
      </c>
      <c r="E15724" s="265"/>
    </row>
    <row r="15725" spans="1:5">
      <c r="A15725" s="283">
        <v>39346</v>
      </c>
      <c r="B15725" s="176">
        <v>30.5</v>
      </c>
      <c r="C15725" s="176">
        <v>40.200000000000003</v>
      </c>
      <c r="D15725" s="282">
        <v>87</v>
      </c>
      <c r="E15725" s="265"/>
    </row>
    <row r="15726" spans="1:5">
      <c r="A15726" s="283">
        <v>39347</v>
      </c>
      <c r="B15726" s="176">
        <v>18</v>
      </c>
      <c r="C15726" s="176">
        <v>41.8</v>
      </c>
      <c r="D15726" s="282">
        <v>87</v>
      </c>
      <c r="E15726" s="265"/>
    </row>
    <row r="15727" spans="1:5">
      <c r="A15727" s="283">
        <v>39348</v>
      </c>
      <c r="B15727" s="176">
        <v>18.100000000000001</v>
      </c>
      <c r="C15727" s="176">
        <v>40.200000000000003</v>
      </c>
      <c r="D15727" s="282">
        <v>87</v>
      </c>
      <c r="E15727" s="265"/>
    </row>
    <row r="15728" spans="1:5">
      <c r="A15728" s="283">
        <v>39350</v>
      </c>
      <c r="B15728" s="176">
        <v>59.4</v>
      </c>
      <c r="C15728" s="176">
        <v>34.6</v>
      </c>
      <c r="D15728" s="282">
        <v>120</v>
      </c>
      <c r="E15728" s="265"/>
    </row>
    <row r="15729" spans="1:5">
      <c r="A15729" s="283">
        <v>39352</v>
      </c>
      <c r="B15729" s="176">
        <v>6.6</v>
      </c>
      <c r="C15729" s="176">
        <v>39.5</v>
      </c>
      <c r="D15729" s="282">
        <v>87</v>
      </c>
      <c r="E15729" s="265"/>
    </row>
    <row r="15730" spans="1:5">
      <c r="A15730" s="283">
        <v>39354</v>
      </c>
      <c r="B15730" s="176">
        <v>17</v>
      </c>
      <c r="C15730" s="176">
        <v>40.299999999999997</v>
      </c>
      <c r="D15730" s="282">
        <v>87</v>
      </c>
      <c r="E15730" s="265"/>
    </row>
    <row r="15731" spans="1:5">
      <c r="A15731" s="283">
        <v>39355</v>
      </c>
      <c r="B15731" s="176">
        <v>23.8</v>
      </c>
      <c r="C15731" s="176">
        <v>41</v>
      </c>
      <c r="D15731" s="282">
        <v>112</v>
      </c>
      <c r="E15731" s="265"/>
    </row>
    <row r="15732" spans="1:5">
      <c r="A15732" s="283">
        <v>39356</v>
      </c>
      <c r="B15732" s="176">
        <v>13.2</v>
      </c>
      <c r="C15732" s="176">
        <v>46.7</v>
      </c>
      <c r="D15732" s="282">
        <v>87</v>
      </c>
      <c r="E15732" s="265"/>
    </row>
    <row r="15733" spans="1:5">
      <c r="A15733" s="283">
        <v>39358</v>
      </c>
      <c r="B15733" s="176">
        <v>10.3</v>
      </c>
      <c r="C15733" s="176">
        <v>31.5</v>
      </c>
      <c r="D15733" s="282">
        <v>87</v>
      </c>
      <c r="E15733" s="265"/>
    </row>
    <row r="15734" spans="1:5">
      <c r="A15734" s="283">
        <v>39359</v>
      </c>
      <c r="B15734" s="176">
        <v>34.9</v>
      </c>
      <c r="C15734" s="176">
        <v>36.799999999999997</v>
      </c>
      <c r="D15734" s="282">
        <v>87</v>
      </c>
      <c r="E15734" s="265"/>
    </row>
    <row r="15735" spans="1:5">
      <c r="A15735" s="283">
        <v>39360</v>
      </c>
      <c r="B15735" s="176">
        <v>19.899999999999999</v>
      </c>
      <c r="C15735" s="176">
        <v>39.5</v>
      </c>
      <c r="D15735" s="282">
        <v>87</v>
      </c>
      <c r="E15735" s="265"/>
    </row>
    <row r="15736" spans="1:5">
      <c r="A15736" s="283">
        <v>39361</v>
      </c>
      <c r="B15736" s="176">
        <v>9.1999999999999993</v>
      </c>
      <c r="C15736" s="176">
        <v>40.299999999999997</v>
      </c>
      <c r="D15736" s="282">
        <v>87</v>
      </c>
      <c r="E15736" s="265"/>
    </row>
    <row r="15737" spans="1:5">
      <c r="A15737" s="283">
        <v>39362</v>
      </c>
      <c r="B15737" s="176">
        <v>17.2</v>
      </c>
      <c r="C15737" s="176">
        <v>35.200000000000003</v>
      </c>
      <c r="D15737" s="282">
        <v>112</v>
      </c>
      <c r="E15737" s="265"/>
    </row>
    <row r="15738" spans="1:5">
      <c r="A15738" s="283">
        <v>39363</v>
      </c>
      <c r="B15738" s="176">
        <v>72.7</v>
      </c>
      <c r="C15738" s="176">
        <v>40.6</v>
      </c>
      <c r="D15738" s="282">
        <v>87</v>
      </c>
      <c r="E15738" s="265"/>
    </row>
    <row r="15739" spans="1:5">
      <c r="A15739" s="283">
        <v>39364</v>
      </c>
      <c r="B15739" s="176">
        <v>40.200000000000003</v>
      </c>
      <c r="C15739" s="176">
        <v>37.1</v>
      </c>
      <c r="D15739" s="282">
        <v>114</v>
      </c>
      <c r="E15739" s="265"/>
    </row>
    <row r="15740" spans="1:5">
      <c r="A15740" s="283">
        <v>39365</v>
      </c>
      <c r="B15740" s="176">
        <v>38.5</v>
      </c>
      <c r="C15740" s="176">
        <v>38.5</v>
      </c>
      <c r="D15740" s="282">
        <v>87</v>
      </c>
      <c r="E15740" s="265"/>
    </row>
    <row r="15741" spans="1:5">
      <c r="A15741" s="283">
        <v>39366</v>
      </c>
      <c r="B15741" s="176">
        <v>18</v>
      </c>
      <c r="C15741" s="176">
        <v>38.799999999999997</v>
      </c>
      <c r="D15741" s="282">
        <v>87</v>
      </c>
      <c r="E15741" s="265"/>
    </row>
    <row r="15742" spans="1:5">
      <c r="A15742" s="283">
        <v>39367</v>
      </c>
      <c r="B15742" s="176">
        <v>26.4</v>
      </c>
      <c r="C15742" s="176">
        <v>36.9</v>
      </c>
      <c r="D15742" s="282">
        <v>121</v>
      </c>
      <c r="E15742" s="265"/>
    </row>
    <row r="15743" spans="1:5">
      <c r="A15743" s="283">
        <v>39401</v>
      </c>
      <c r="B15743" s="176">
        <v>238.8</v>
      </c>
      <c r="C15743" s="176">
        <v>28.8</v>
      </c>
      <c r="D15743" s="282">
        <v>179</v>
      </c>
      <c r="E15743" s="265"/>
    </row>
    <row r="15744" spans="1:5">
      <c r="A15744" s="283">
        <v>39402</v>
      </c>
      <c r="B15744" s="176">
        <v>332.6</v>
      </c>
      <c r="C15744" s="176">
        <v>33.200000000000003</v>
      </c>
      <c r="D15744" s="282">
        <v>142</v>
      </c>
      <c r="E15744" s="265"/>
    </row>
    <row r="15745" spans="1:5">
      <c r="A15745" s="283">
        <v>39403</v>
      </c>
      <c r="B15745" s="176">
        <v>596.70000000000005</v>
      </c>
      <c r="C15745" s="176">
        <v>36</v>
      </c>
      <c r="D15745" s="282">
        <v>87</v>
      </c>
      <c r="E15745" s="265"/>
    </row>
    <row r="15746" spans="1:5">
      <c r="A15746" s="283">
        <v>39404</v>
      </c>
      <c r="B15746" s="176">
        <v>0</v>
      </c>
      <c r="C15746" s="176">
        <v>0</v>
      </c>
      <c r="D15746" s="282">
        <v>87</v>
      </c>
      <c r="E15746" s="265"/>
    </row>
    <row r="15747" spans="1:5">
      <c r="A15747" s="283">
        <v>39406</v>
      </c>
      <c r="B15747" s="176">
        <v>0</v>
      </c>
      <c r="C15747" s="176">
        <v>0</v>
      </c>
      <c r="D15747" s="282">
        <v>87</v>
      </c>
      <c r="E15747" s="265"/>
    </row>
    <row r="15748" spans="1:5">
      <c r="A15748" s="283">
        <v>39407</v>
      </c>
      <c r="B15748" s="176">
        <v>0</v>
      </c>
      <c r="C15748" s="176">
        <v>0</v>
      </c>
      <c r="D15748" s="282">
        <v>87</v>
      </c>
      <c r="E15748" s="265"/>
    </row>
    <row r="15749" spans="1:5">
      <c r="A15749" s="283">
        <v>39421</v>
      </c>
      <c r="B15749" s="176">
        <v>38.4</v>
      </c>
      <c r="C15749" s="176">
        <v>38.200000000000003</v>
      </c>
      <c r="D15749" s="282">
        <v>87</v>
      </c>
      <c r="E15749" s="265"/>
    </row>
    <row r="15750" spans="1:5">
      <c r="A15750" s="283">
        <v>39422</v>
      </c>
      <c r="B15750" s="176">
        <v>48.1</v>
      </c>
      <c r="C15750" s="176">
        <v>37.9</v>
      </c>
      <c r="D15750" s="282">
        <v>115</v>
      </c>
      <c r="E15750" s="265"/>
    </row>
    <row r="15751" spans="1:5">
      <c r="A15751" s="283">
        <v>39423</v>
      </c>
      <c r="B15751" s="176">
        <v>14.7</v>
      </c>
      <c r="C15751" s="176">
        <v>39.299999999999997</v>
      </c>
      <c r="D15751" s="282">
        <v>107</v>
      </c>
      <c r="E15751" s="265"/>
    </row>
    <row r="15752" spans="1:5">
      <c r="A15752" s="283">
        <v>39425</v>
      </c>
      <c r="B15752" s="176">
        <v>11.4</v>
      </c>
      <c r="C15752" s="176">
        <v>39.700000000000003</v>
      </c>
      <c r="D15752" s="282">
        <v>87</v>
      </c>
      <c r="E15752" s="265"/>
    </row>
    <row r="15753" spans="1:5">
      <c r="A15753" s="283">
        <v>39426</v>
      </c>
      <c r="B15753" s="176">
        <v>88.1</v>
      </c>
      <c r="C15753" s="176">
        <v>39.9</v>
      </c>
      <c r="D15753" s="282">
        <v>87</v>
      </c>
      <c r="E15753" s="265"/>
    </row>
    <row r="15754" spans="1:5">
      <c r="A15754" s="283">
        <v>39427</v>
      </c>
      <c r="B15754" s="176">
        <v>22.3</v>
      </c>
      <c r="C15754" s="176">
        <v>45.3</v>
      </c>
      <c r="D15754" s="282">
        <v>87</v>
      </c>
      <c r="E15754" s="265"/>
    </row>
    <row r="15755" spans="1:5">
      <c r="A15755" s="283">
        <v>39428</v>
      </c>
      <c r="B15755" s="176">
        <v>51.8</v>
      </c>
      <c r="C15755" s="176">
        <v>37.200000000000003</v>
      </c>
      <c r="D15755" s="282">
        <v>107</v>
      </c>
      <c r="E15755" s="265"/>
    </row>
    <row r="15756" spans="1:5">
      <c r="A15756" s="283">
        <v>39429</v>
      </c>
      <c r="B15756" s="176">
        <v>59.2</v>
      </c>
      <c r="C15756" s="176">
        <v>38.200000000000003</v>
      </c>
      <c r="D15756" s="282">
        <v>113</v>
      </c>
      <c r="E15756" s="265"/>
    </row>
    <row r="15757" spans="1:5">
      <c r="A15757" s="283">
        <v>39436</v>
      </c>
      <c r="B15757" s="176">
        <v>0</v>
      </c>
      <c r="C15757" s="176">
        <v>0</v>
      </c>
      <c r="D15757" s="282">
        <v>87</v>
      </c>
      <c r="E15757" s="265"/>
    </row>
    <row r="15758" spans="1:5">
      <c r="A15758" s="283">
        <v>39437</v>
      </c>
      <c r="B15758" s="176">
        <v>66.2</v>
      </c>
      <c r="C15758" s="176">
        <v>36.700000000000003</v>
      </c>
      <c r="D15758" s="282">
        <v>93</v>
      </c>
      <c r="E15758" s="265"/>
    </row>
    <row r="15759" spans="1:5">
      <c r="A15759" s="283">
        <v>39439</v>
      </c>
      <c r="B15759" s="176">
        <v>33.6</v>
      </c>
      <c r="C15759" s="176">
        <v>40.9</v>
      </c>
      <c r="D15759" s="282">
        <v>115</v>
      </c>
      <c r="E15759" s="265"/>
    </row>
    <row r="15760" spans="1:5">
      <c r="A15760" s="283">
        <v>39440</v>
      </c>
      <c r="B15760" s="176">
        <v>842.7</v>
      </c>
      <c r="C15760" s="176">
        <v>33.299999999999997</v>
      </c>
      <c r="D15760" s="282">
        <v>174</v>
      </c>
      <c r="E15760" s="265"/>
    </row>
    <row r="15761" spans="1:5">
      <c r="A15761" s="283">
        <v>39441</v>
      </c>
      <c r="B15761" s="176">
        <v>136.4</v>
      </c>
      <c r="C15761" s="176">
        <v>41.5</v>
      </c>
      <c r="D15761" s="282">
        <v>87</v>
      </c>
      <c r="E15761" s="265"/>
    </row>
    <row r="15762" spans="1:5">
      <c r="A15762" s="283">
        <v>39442</v>
      </c>
      <c r="B15762" s="176">
        <v>144.80000000000001</v>
      </c>
      <c r="C15762" s="176">
        <v>41.2</v>
      </c>
      <c r="D15762" s="282">
        <v>87</v>
      </c>
      <c r="E15762" s="265"/>
    </row>
    <row r="15763" spans="1:5">
      <c r="A15763" s="283">
        <v>39443</v>
      </c>
      <c r="B15763" s="176">
        <v>82.7</v>
      </c>
      <c r="C15763" s="176">
        <v>39.1</v>
      </c>
      <c r="D15763" s="282">
        <v>87</v>
      </c>
      <c r="E15763" s="265"/>
    </row>
    <row r="15764" spans="1:5">
      <c r="A15764" s="283">
        <v>39451</v>
      </c>
      <c r="B15764" s="176">
        <v>29.5</v>
      </c>
      <c r="C15764" s="176">
        <v>36.5</v>
      </c>
      <c r="D15764" s="282">
        <v>87</v>
      </c>
      <c r="E15764" s="265"/>
    </row>
    <row r="15765" spans="1:5">
      <c r="A15765" s="283">
        <v>39452</v>
      </c>
      <c r="B15765" s="176">
        <v>42.7</v>
      </c>
      <c r="C15765" s="176">
        <v>36.299999999999997</v>
      </c>
      <c r="D15765" s="282">
        <v>113</v>
      </c>
      <c r="E15765" s="265"/>
    </row>
    <row r="15766" spans="1:5">
      <c r="A15766" s="283">
        <v>39455</v>
      </c>
      <c r="B15766" s="176">
        <v>28</v>
      </c>
      <c r="C15766" s="176">
        <v>38.4</v>
      </c>
      <c r="D15766" s="282">
        <v>114</v>
      </c>
      <c r="E15766" s="265"/>
    </row>
    <row r="15767" spans="1:5">
      <c r="A15767" s="283">
        <v>39456</v>
      </c>
      <c r="B15767" s="176">
        <v>20.9</v>
      </c>
      <c r="C15767" s="176">
        <v>37</v>
      </c>
      <c r="D15767" s="282">
        <v>87</v>
      </c>
      <c r="E15767" s="265"/>
    </row>
    <row r="15768" spans="1:5">
      <c r="A15768" s="283">
        <v>39457</v>
      </c>
      <c r="B15768" s="176">
        <v>72.8</v>
      </c>
      <c r="C15768" s="176">
        <v>37.4</v>
      </c>
      <c r="D15768" s="282">
        <v>87</v>
      </c>
      <c r="E15768" s="265"/>
    </row>
    <row r="15769" spans="1:5">
      <c r="A15769" s="283">
        <v>39459</v>
      </c>
      <c r="B15769" s="176">
        <v>53.4</v>
      </c>
      <c r="C15769" s="176">
        <v>37.6</v>
      </c>
      <c r="D15769" s="282">
        <v>95</v>
      </c>
      <c r="E15769" s="265"/>
    </row>
    <row r="15770" spans="1:5">
      <c r="A15770" s="283">
        <v>39460</v>
      </c>
      <c r="B15770" s="176">
        <v>27.8</v>
      </c>
      <c r="C15770" s="176">
        <v>40.6</v>
      </c>
      <c r="D15770" s="282">
        <v>87</v>
      </c>
      <c r="E15770" s="265"/>
    </row>
    <row r="15771" spans="1:5">
      <c r="A15771" s="283">
        <v>39461</v>
      </c>
      <c r="B15771" s="176">
        <v>12.9</v>
      </c>
      <c r="C15771" s="176">
        <v>36.799999999999997</v>
      </c>
      <c r="D15771" s="282">
        <v>87</v>
      </c>
      <c r="E15771" s="265"/>
    </row>
    <row r="15772" spans="1:5">
      <c r="A15772" s="283">
        <v>39462</v>
      </c>
      <c r="B15772" s="176">
        <v>24.3</v>
      </c>
      <c r="C15772" s="176">
        <v>37.4</v>
      </c>
      <c r="D15772" s="282">
        <v>87</v>
      </c>
      <c r="E15772" s="265"/>
    </row>
    <row r="15773" spans="1:5">
      <c r="A15773" s="283">
        <v>39463</v>
      </c>
      <c r="B15773" s="176">
        <v>0</v>
      </c>
      <c r="C15773" s="176">
        <v>0</v>
      </c>
      <c r="D15773" s="282">
        <v>87</v>
      </c>
      <c r="E15773" s="265"/>
    </row>
    <row r="15774" spans="1:5">
      <c r="A15774" s="283">
        <v>39464</v>
      </c>
      <c r="B15774" s="176">
        <v>24.9</v>
      </c>
      <c r="C15774" s="176">
        <v>38.4</v>
      </c>
      <c r="D15774" s="282">
        <v>87</v>
      </c>
      <c r="E15774" s="265"/>
    </row>
    <row r="15775" spans="1:5">
      <c r="A15775" s="283">
        <v>39465</v>
      </c>
      <c r="B15775" s="176">
        <v>133.6</v>
      </c>
      <c r="C15775" s="176">
        <v>36</v>
      </c>
      <c r="D15775" s="282">
        <v>103</v>
      </c>
      <c r="E15775" s="265"/>
    </row>
    <row r="15776" spans="1:5">
      <c r="A15776" s="283">
        <v>39466</v>
      </c>
      <c r="B15776" s="176">
        <v>238.6</v>
      </c>
      <c r="C15776" s="176">
        <v>38.1</v>
      </c>
      <c r="D15776" s="282">
        <v>105</v>
      </c>
      <c r="E15776" s="265"/>
    </row>
    <row r="15777" spans="1:5">
      <c r="A15777" s="283">
        <v>39470</v>
      </c>
      <c r="B15777" s="176">
        <v>31.9</v>
      </c>
      <c r="C15777" s="176">
        <v>38</v>
      </c>
      <c r="D15777" s="282">
        <v>87</v>
      </c>
      <c r="E15777" s="265"/>
    </row>
    <row r="15778" spans="1:5">
      <c r="A15778" s="283">
        <v>39474</v>
      </c>
      <c r="B15778" s="176">
        <v>35.200000000000003</v>
      </c>
      <c r="C15778" s="176">
        <v>41.2</v>
      </c>
      <c r="D15778" s="282">
        <v>113</v>
      </c>
      <c r="E15778" s="265"/>
    </row>
    <row r="15779" spans="1:5">
      <c r="A15779" s="283">
        <v>39475</v>
      </c>
      <c r="B15779" s="176">
        <v>88.9</v>
      </c>
      <c r="C15779" s="176">
        <v>35.1</v>
      </c>
      <c r="D15779" s="282">
        <v>103</v>
      </c>
      <c r="E15779" s="265"/>
    </row>
    <row r="15780" spans="1:5">
      <c r="A15780" s="283">
        <v>39476</v>
      </c>
      <c r="B15780" s="176">
        <v>22.1</v>
      </c>
      <c r="C15780" s="176">
        <v>37.700000000000003</v>
      </c>
      <c r="D15780" s="282">
        <v>109</v>
      </c>
      <c r="E15780" s="265"/>
    </row>
    <row r="15781" spans="1:5">
      <c r="A15781" s="283">
        <v>39477</v>
      </c>
      <c r="B15781" s="176">
        <v>399.6</v>
      </c>
      <c r="C15781" s="176">
        <v>37.4</v>
      </c>
      <c r="D15781" s="282">
        <v>87</v>
      </c>
      <c r="E15781" s="265"/>
    </row>
    <row r="15782" spans="1:5">
      <c r="A15782" s="283">
        <v>39478</v>
      </c>
      <c r="B15782" s="176">
        <v>27</v>
      </c>
      <c r="C15782" s="176">
        <v>40</v>
      </c>
      <c r="D15782" s="282">
        <v>87</v>
      </c>
      <c r="E15782" s="265"/>
    </row>
    <row r="15783" spans="1:5">
      <c r="A15783" s="283">
        <v>39479</v>
      </c>
      <c r="B15783" s="176">
        <v>43.6</v>
      </c>
      <c r="C15783" s="176">
        <v>37.9</v>
      </c>
      <c r="D15783" s="282">
        <v>87</v>
      </c>
      <c r="E15783" s="265"/>
    </row>
    <row r="15784" spans="1:5">
      <c r="A15784" s="283">
        <v>39480</v>
      </c>
      <c r="B15784" s="176">
        <v>60</v>
      </c>
      <c r="C15784" s="176">
        <v>38.9</v>
      </c>
      <c r="D15784" s="282">
        <v>95</v>
      </c>
      <c r="E15784" s="265"/>
    </row>
    <row r="15785" spans="1:5">
      <c r="A15785" s="283">
        <v>39481</v>
      </c>
      <c r="B15785" s="176">
        <v>41.1</v>
      </c>
      <c r="C15785" s="176">
        <v>40.200000000000003</v>
      </c>
      <c r="D15785" s="282">
        <v>87</v>
      </c>
      <c r="E15785" s="265"/>
    </row>
    <row r="15786" spans="1:5">
      <c r="A15786" s="283">
        <v>39482</v>
      </c>
      <c r="B15786" s="176">
        <v>54.8</v>
      </c>
      <c r="C15786" s="176">
        <v>35.700000000000003</v>
      </c>
      <c r="D15786" s="282">
        <v>108</v>
      </c>
      <c r="E15786" s="265"/>
    </row>
    <row r="15787" spans="1:5">
      <c r="A15787" s="283">
        <v>39483</v>
      </c>
      <c r="B15787" s="176">
        <v>43.1</v>
      </c>
      <c r="C15787" s="176">
        <v>36.1</v>
      </c>
      <c r="D15787" s="282">
        <v>87</v>
      </c>
      <c r="E15787" s="265"/>
    </row>
    <row r="15788" spans="1:5">
      <c r="A15788" s="283">
        <v>39501</v>
      </c>
      <c r="B15788" s="176">
        <v>1314.7</v>
      </c>
      <c r="C15788" s="176">
        <v>33.200000000000003</v>
      </c>
      <c r="D15788" s="282">
        <v>136</v>
      </c>
      <c r="E15788" s="265"/>
    </row>
    <row r="15789" spans="1:5">
      <c r="A15789" s="283">
        <v>39502</v>
      </c>
      <c r="B15789" s="176">
        <v>0</v>
      </c>
      <c r="C15789" s="176">
        <v>0</v>
      </c>
      <c r="D15789" s="282">
        <v>87</v>
      </c>
      <c r="E15789" s="265"/>
    </row>
    <row r="15790" spans="1:5">
      <c r="A15790" s="283">
        <v>39503</v>
      </c>
      <c r="B15790" s="176">
        <v>356.6</v>
      </c>
      <c r="C15790" s="176">
        <v>33.9</v>
      </c>
      <c r="D15790" s="282">
        <v>159</v>
      </c>
      <c r="E15790" s="265"/>
    </row>
    <row r="15791" spans="1:5">
      <c r="A15791" s="283">
        <v>39505</v>
      </c>
      <c r="B15791" s="176">
        <v>873.4</v>
      </c>
      <c r="C15791" s="176">
        <v>23.5</v>
      </c>
      <c r="D15791" s="282">
        <v>87</v>
      </c>
      <c r="E15791" s="265"/>
    </row>
    <row r="15792" spans="1:5">
      <c r="A15792" s="283">
        <v>39506</v>
      </c>
      <c r="B15792" s="176">
        <v>0</v>
      </c>
      <c r="C15792" s="176">
        <v>0</v>
      </c>
      <c r="D15792" s="282">
        <v>87</v>
      </c>
      <c r="E15792" s="265"/>
    </row>
    <row r="15793" spans="1:5">
      <c r="A15793" s="283">
        <v>39507</v>
      </c>
      <c r="B15793" s="176">
        <v>1622.6</v>
      </c>
      <c r="C15793" s="176">
        <v>38.6</v>
      </c>
      <c r="D15793" s="282">
        <v>125</v>
      </c>
      <c r="E15793" s="265"/>
    </row>
    <row r="15794" spans="1:5">
      <c r="A15794" s="283">
        <v>39520</v>
      </c>
      <c r="B15794" s="176">
        <v>308.7</v>
      </c>
      <c r="C15794" s="176">
        <v>39.1</v>
      </c>
      <c r="D15794" s="282">
        <v>157</v>
      </c>
      <c r="E15794" s="265"/>
    </row>
    <row r="15795" spans="1:5">
      <c r="A15795" s="283">
        <v>39521</v>
      </c>
      <c r="B15795" s="176">
        <v>23.2</v>
      </c>
      <c r="C15795" s="176">
        <v>44.7</v>
      </c>
      <c r="D15795" s="282">
        <v>87</v>
      </c>
      <c r="E15795" s="265"/>
    </row>
    <row r="15796" spans="1:5">
      <c r="A15796" s="283">
        <v>39522</v>
      </c>
      <c r="B15796" s="176">
        <v>0</v>
      </c>
      <c r="C15796" s="176">
        <v>0</v>
      </c>
      <c r="D15796" s="282">
        <v>87</v>
      </c>
      <c r="E15796" s="265"/>
    </row>
    <row r="15797" spans="1:5">
      <c r="A15797" s="283">
        <v>39525</v>
      </c>
      <c r="B15797" s="176">
        <v>760.4</v>
      </c>
      <c r="C15797" s="176">
        <v>48.3</v>
      </c>
      <c r="D15797" s="282">
        <v>94</v>
      </c>
      <c r="E15797" s="265"/>
    </row>
    <row r="15798" spans="1:5">
      <c r="A15798" s="283">
        <v>39529</v>
      </c>
      <c r="B15798" s="176">
        <v>0</v>
      </c>
      <c r="C15798" s="176">
        <v>0</v>
      </c>
      <c r="D15798" s="282">
        <v>87</v>
      </c>
      <c r="E15798" s="265"/>
    </row>
    <row r="15799" spans="1:5">
      <c r="A15799" s="283">
        <v>39530</v>
      </c>
      <c r="B15799" s="176">
        <v>842.2</v>
      </c>
      <c r="C15799" s="176">
        <v>35.299999999999997</v>
      </c>
      <c r="D15799" s="282">
        <v>87</v>
      </c>
      <c r="E15799" s="265"/>
    </row>
    <row r="15800" spans="1:5">
      <c r="A15800" s="283">
        <v>39531</v>
      </c>
      <c r="B15800" s="176">
        <v>2505.6999999999998</v>
      </c>
      <c r="C15800" s="176">
        <v>32.9</v>
      </c>
      <c r="D15800" s="282">
        <v>115</v>
      </c>
      <c r="E15800" s="265"/>
    </row>
    <row r="15801" spans="1:5">
      <c r="A15801" s="283">
        <v>39532</v>
      </c>
      <c r="B15801" s="176">
        <v>365.2</v>
      </c>
      <c r="C15801" s="176">
        <v>36.1</v>
      </c>
      <c r="D15801" s="282">
        <v>163</v>
      </c>
      <c r="E15801" s="265"/>
    </row>
    <row r="15802" spans="1:5">
      <c r="A15802" s="283">
        <v>39533</v>
      </c>
      <c r="B15802" s="176">
        <v>0</v>
      </c>
      <c r="C15802" s="176">
        <v>0</v>
      </c>
      <c r="D15802" s="282">
        <v>87</v>
      </c>
      <c r="E15802" s="265"/>
    </row>
    <row r="15803" spans="1:5">
      <c r="A15803" s="283">
        <v>39534</v>
      </c>
      <c r="B15803" s="176">
        <v>1404.2</v>
      </c>
      <c r="C15803" s="176">
        <v>21.9</v>
      </c>
      <c r="D15803" s="282">
        <v>126</v>
      </c>
      <c r="E15803" s="265"/>
    </row>
    <row r="15804" spans="1:5">
      <c r="A15804" s="283">
        <v>39535</v>
      </c>
      <c r="B15804" s="176">
        <v>0</v>
      </c>
      <c r="C15804" s="176">
        <v>0</v>
      </c>
      <c r="D15804" s="282">
        <v>87</v>
      </c>
      <c r="E15804" s="265"/>
    </row>
    <row r="15805" spans="1:5">
      <c r="A15805" s="283">
        <v>39540</v>
      </c>
      <c r="B15805" s="176">
        <v>1836.3</v>
      </c>
      <c r="C15805" s="176">
        <v>33</v>
      </c>
      <c r="D15805" s="282">
        <v>127</v>
      </c>
      <c r="E15805" s="265"/>
    </row>
    <row r="15806" spans="1:5">
      <c r="A15806" s="283">
        <v>39552</v>
      </c>
      <c r="B15806" s="176">
        <v>0</v>
      </c>
      <c r="C15806" s="176">
        <v>0</v>
      </c>
      <c r="D15806" s="282">
        <v>87</v>
      </c>
      <c r="E15806" s="265"/>
    </row>
    <row r="15807" spans="1:5">
      <c r="A15807" s="283">
        <v>39553</v>
      </c>
      <c r="B15807" s="176">
        <v>454.4</v>
      </c>
      <c r="C15807" s="176">
        <v>35.700000000000003</v>
      </c>
      <c r="D15807" s="282">
        <v>115</v>
      </c>
      <c r="E15807" s="265"/>
    </row>
    <row r="15808" spans="1:5">
      <c r="A15808" s="283">
        <v>39555</v>
      </c>
      <c r="B15808" s="176">
        <v>63.5</v>
      </c>
      <c r="C15808" s="176">
        <v>35.1</v>
      </c>
      <c r="D15808" s="282">
        <v>96</v>
      </c>
      <c r="E15808" s="265"/>
    </row>
    <row r="15809" spans="1:5">
      <c r="A15809" s="283">
        <v>39556</v>
      </c>
      <c r="B15809" s="176">
        <v>38</v>
      </c>
      <c r="C15809" s="176">
        <v>38.1</v>
      </c>
      <c r="D15809" s="282">
        <v>106</v>
      </c>
      <c r="E15809" s="265"/>
    </row>
    <row r="15810" spans="1:5">
      <c r="A15810" s="283">
        <v>39558</v>
      </c>
      <c r="B15810" s="176">
        <v>0</v>
      </c>
      <c r="C15810" s="176">
        <v>0</v>
      </c>
      <c r="D15810" s="282">
        <v>87</v>
      </c>
      <c r="E15810" s="265"/>
    </row>
    <row r="15811" spans="1:5">
      <c r="A15811" s="283">
        <v>39560</v>
      </c>
      <c r="B15811" s="176">
        <v>697.5</v>
      </c>
      <c r="C15811" s="176">
        <v>39</v>
      </c>
      <c r="D15811" s="282">
        <v>120</v>
      </c>
      <c r="E15811" s="265"/>
    </row>
    <row r="15812" spans="1:5">
      <c r="A15812" s="283">
        <v>39561</v>
      </c>
      <c r="B15812" s="176">
        <v>31.4</v>
      </c>
      <c r="C15812" s="176">
        <v>29.6</v>
      </c>
      <c r="D15812" s="282">
        <v>87</v>
      </c>
      <c r="E15812" s="265"/>
    </row>
    <row r="15813" spans="1:5">
      <c r="A15813" s="283">
        <v>39562</v>
      </c>
      <c r="B15813" s="176">
        <v>85.1</v>
      </c>
      <c r="C15813" s="176">
        <v>39.299999999999997</v>
      </c>
      <c r="D15813" s="282">
        <v>93</v>
      </c>
      <c r="E15813" s="265"/>
    </row>
    <row r="15814" spans="1:5">
      <c r="A15814" s="283">
        <v>39563</v>
      </c>
      <c r="B15814" s="176">
        <v>583.4</v>
      </c>
      <c r="C15814" s="176">
        <v>42.5</v>
      </c>
      <c r="D15814" s="282">
        <v>95</v>
      </c>
      <c r="E15814" s="265"/>
    </row>
    <row r="15815" spans="1:5">
      <c r="A15815" s="283">
        <v>39564</v>
      </c>
      <c r="B15815" s="176">
        <v>732.6</v>
      </c>
      <c r="C15815" s="176">
        <v>37.700000000000003</v>
      </c>
      <c r="D15815" s="282">
        <v>121</v>
      </c>
      <c r="E15815" s="265"/>
    </row>
    <row r="15816" spans="1:5">
      <c r="A15816" s="283">
        <v>39565</v>
      </c>
      <c r="B15816" s="176">
        <v>73.3</v>
      </c>
      <c r="C15816" s="176">
        <v>36.700000000000003</v>
      </c>
      <c r="D15816" s="282">
        <v>107</v>
      </c>
      <c r="E15816" s="265"/>
    </row>
    <row r="15817" spans="1:5">
      <c r="A15817" s="283">
        <v>39566</v>
      </c>
      <c r="B15817" s="176">
        <v>872.3</v>
      </c>
      <c r="C15817" s="176">
        <v>47.8</v>
      </c>
      <c r="D15817" s="282">
        <v>87</v>
      </c>
      <c r="E15817" s="265"/>
    </row>
    <row r="15818" spans="1:5">
      <c r="A15818" s="283">
        <v>39567</v>
      </c>
      <c r="B15818" s="176">
        <v>256.7</v>
      </c>
      <c r="C15818" s="176">
        <v>37.200000000000003</v>
      </c>
      <c r="D15818" s="282">
        <v>120</v>
      </c>
      <c r="E15818" s="265"/>
    </row>
    <row r="15819" spans="1:5">
      <c r="A15819" s="283">
        <v>39568</v>
      </c>
      <c r="B15819" s="176">
        <v>123.6</v>
      </c>
      <c r="C15819" s="176">
        <v>35.6</v>
      </c>
      <c r="D15819" s="282">
        <v>87</v>
      </c>
      <c r="E15819" s="265"/>
    </row>
    <row r="15820" spans="1:5">
      <c r="A15820" s="283">
        <v>39569</v>
      </c>
      <c r="B15820" s="176">
        <v>0</v>
      </c>
      <c r="C15820" s="176">
        <v>0</v>
      </c>
      <c r="D15820" s="282">
        <v>87</v>
      </c>
      <c r="E15820" s="265"/>
    </row>
    <row r="15821" spans="1:5">
      <c r="A15821" s="283">
        <v>39571</v>
      </c>
      <c r="B15821" s="176">
        <v>162</v>
      </c>
      <c r="C15821" s="176">
        <v>41.5</v>
      </c>
      <c r="D15821" s="282">
        <v>109</v>
      </c>
      <c r="E15821" s="265"/>
    </row>
    <row r="15822" spans="1:5">
      <c r="A15822" s="283">
        <v>39572</v>
      </c>
      <c r="B15822" s="176">
        <v>32</v>
      </c>
      <c r="C15822" s="176">
        <v>44.8</v>
      </c>
      <c r="D15822" s="282">
        <v>87</v>
      </c>
      <c r="E15822" s="265"/>
    </row>
    <row r="15823" spans="1:5">
      <c r="A15823" s="283">
        <v>39573</v>
      </c>
      <c r="B15823" s="176">
        <v>34.799999999999997</v>
      </c>
      <c r="C15823" s="176">
        <v>37.200000000000003</v>
      </c>
      <c r="D15823" s="282">
        <v>87</v>
      </c>
      <c r="E15823" s="265"/>
    </row>
    <row r="15824" spans="1:5">
      <c r="A15824" s="283">
        <v>39574</v>
      </c>
      <c r="B15824" s="176">
        <v>61.6</v>
      </c>
      <c r="C15824" s="176">
        <v>37.1</v>
      </c>
      <c r="D15824" s="282">
        <v>108</v>
      </c>
      <c r="E15824" s="265"/>
    </row>
    <row r="15825" spans="1:5">
      <c r="A15825" s="283">
        <v>39576</v>
      </c>
      <c r="B15825" s="176">
        <v>717.4</v>
      </c>
      <c r="C15825" s="176">
        <v>36.799999999999997</v>
      </c>
      <c r="D15825" s="282">
        <v>87</v>
      </c>
      <c r="E15825" s="265"/>
    </row>
    <row r="15826" spans="1:5">
      <c r="A15826" s="283">
        <v>39577</v>
      </c>
      <c r="B15826" s="176">
        <v>36.5</v>
      </c>
      <c r="C15826" s="176">
        <v>37.200000000000003</v>
      </c>
      <c r="D15826" s="282">
        <v>112</v>
      </c>
      <c r="E15826" s="265"/>
    </row>
    <row r="15827" spans="1:5">
      <c r="A15827" s="283">
        <v>39581</v>
      </c>
      <c r="B15827" s="176">
        <v>1333.1</v>
      </c>
      <c r="C15827" s="176">
        <v>33.6</v>
      </c>
      <c r="D15827" s="282">
        <v>103</v>
      </c>
      <c r="E15827" s="265"/>
    </row>
    <row r="15828" spans="1:5">
      <c r="A15828" s="283">
        <v>39595</v>
      </c>
      <c r="B15828" s="176">
        <v>0</v>
      </c>
      <c r="C15828" s="176">
        <v>0</v>
      </c>
      <c r="D15828" s="282">
        <v>87</v>
      </c>
      <c r="E15828" s="265"/>
    </row>
    <row r="15829" spans="1:5">
      <c r="A15829" s="283">
        <v>39601</v>
      </c>
      <c r="B15829" s="176">
        <v>81.2</v>
      </c>
      <c r="C15829" s="176">
        <v>37.9</v>
      </c>
      <c r="D15829" s="282">
        <v>133</v>
      </c>
      <c r="E15829" s="265"/>
    </row>
    <row r="15830" spans="1:5">
      <c r="A15830" s="283">
        <v>39602</v>
      </c>
      <c r="B15830" s="176">
        <v>0</v>
      </c>
      <c r="C15830" s="176">
        <v>0</v>
      </c>
      <c r="D15830" s="282">
        <v>87</v>
      </c>
      <c r="E15830" s="265"/>
    </row>
    <row r="15831" spans="1:5">
      <c r="A15831" s="283">
        <v>39603</v>
      </c>
      <c r="B15831" s="176">
        <v>0</v>
      </c>
      <c r="C15831" s="176">
        <v>0</v>
      </c>
      <c r="D15831" s="282">
        <v>87</v>
      </c>
      <c r="E15831" s="265"/>
    </row>
    <row r="15832" spans="1:5">
      <c r="A15832" s="283">
        <v>39629</v>
      </c>
      <c r="B15832" s="176">
        <v>42.7</v>
      </c>
      <c r="C15832" s="176">
        <v>37.5</v>
      </c>
      <c r="D15832" s="282">
        <v>112</v>
      </c>
      <c r="E15832" s="265"/>
    </row>
    <row r="15833" spans="1:5">
      <c r="A15833" s="283">
        <v>39630</v>
      </c>
      <c r="B15833" s="176">
        <v>101.7</v>
      </c>
      <c r="C15833" s="176">
        <v>36</v>
      </c>
      <c r="D15833" s="282">
        <v>96</v>
      </c>
      <c r="E15833" s="265"/>
    </row>
    <row r="15834" spans="1:5">
      <c r="A15834" s="283">
        <v>39631</v>
      </c>
      <c r="B15834" s="176">
        <v>19.3</v>
      </c>
      <c r="C15834" s="176">
        <v>36.5</v>
      </c>
      <c r="D15834" s="282">
        <v>114</v>
      </c>
      <c r="E15834" s="265"/>
    </row>
    <row r="15835" spans="1:5">
      <c r="A15835" s="283">
        <v>39632</v>
      </c>
      <c r="B15835" s="176">
        <v>0</v>
      </c>
      <c r="C15835" s="176">
        <v>0</v>
      </c>
      <c r="D15835" s="282">
        <v>87</v>
      </c>
      <c r="E15835" s="265"/>
    </row>
    <row r="15836" spans="1:5">
      <c r="A15836" s="283">
        <v>39633</v>
      </c>
      <c r="B15836" s="176">
        <v>10</v>
      </c>
      <c r="C15836" s="176">
        <v>42.5</v>
      </c>
      <c r="D15836" s="282">
        <v>87</v>
      </c>
      <c r="E15836" s="265"/>
    </row>
    <row r="15837" spans="1:5">
      <c r="A15837" s="283">
        <v>39635</v>
      </c>
      <c r="B15837" s="176">
        <v>324.2</v>
      </c>
      <c r="C15837" s="176">
        <v>37.799999999999997</v>
      </c>
      <c r="D15837" s="282">
        <v>87</v>
      </c>
      <c r="E15837" s="265"/>
    </row>
    <row r="15838" spans="1:5">
      <c r="A15838" s="283">
        <v>39638</v>
      </c>
      <c r="B15838" s="176">
        <v>23.9</v>
      </c>
      <c r="C15838" s="176">
        <v>42.2</v>
      </c>
      <c r="D15838" s="282">
        <v>87</v>
      </c>
      <c r="E15838" s="265"/>
    </row>
    <row r="15839" spans="1:5">
      <c r="A15839" s="283">
        <v>39641</v>
      </c>
      <c r="B15839" s="176">
        <v>30.4</v>
      </c>
      <c r="C15839" s="176">
        <v>37.4</v>
      </c>
      <c r="D15839" s="282">
        <v>87</v>
      </c>
      <c r="E15839" s="265"/>
    </row>
    <row r="15840" spans="1:5">
      <c r="A15840" s="283">
        <v>39643</v>
      </c>
      <c r="B15840" s="176">
        <v>26.8</v>
      </c>
      <c r="C15840" s="176">
        <v>38</v>
      </c>
      <c r="D15840" s="282">
        <v>115</v>
      </c>
      <c r="E15840" s="265"/>
    </row>
    <row r="15841" spans="1:5">
      <c r="A15841" s="283">
        <v>39645</v>
      </c>
      <c r="B15841" s="176">
        <v>17.2</v>
      </c>
      <c r="C15841" s="176">
        <v>44.2</v>
      </c>
      <c r="D15841" s="282">
        <v>113</v>
      </c>
      <c r="E15841" s="265"/>
    </row>
    <row r="15842" spans="1:5">
      <c r="A15842" s="283">
        <v>39647</v>
      </c>
      <c r="B15842" s="176">
        <v>11.7</v>
      </c>
      <c r="C15842" s="176">
        <v>39.9</v>
      </c>
      <c r="D15842" s="282">
        <v>87</v>
      </c>
      <c r="E15842" s="265"/>
    </row>
    <row r="15843" spans="1:5">
      <c r="A15843" s="283">
        <v>39648</v>
      </c>
      <c r="B15843" s="176">
        <v>208.4</v>
      </c>
      <c r="C15843" s="176">
        <v>35</v>
      </c>
      <c r="D15843" s="282">
        <v>120</v>
      </c>
      <c r="E15843" s="265"/>
    </row>
    <row r="15844" spans="1:5">
      <c r="A15844" s="283">
        <v>39649</v>
      </c>
      <c r="B15844" s="176">
        <v>0</v>
      </c>
      <c r="C15844" s="176">
        <v>0</v>
      </c>
      <c r="D15844" s="282">
        <v>87</v>
      </c>
      <c r="E15844" s="265"/>
    </row>
    <row r="15845" spans="1:5">
      <c r="A15845" s="283">
        <v>39652</v>
      </c>
      <c r="B15845" s="176">
        <v>43.4</v>
      </c>
      <c r="C15845" s="176">
        <v>39.1</v>
      </c>
      <c r="D15845" s="282">
        <v>113</v>
      </c>
      <c r="E15845" s="265"/>
    </row>
    <row r="15846" spans="1:5">
      <c r="A15846" s="283">
        <v>39653</v>
      </c>
      <c r="B15846" s="176">
        <v>16.5</v>
      </c>
      <c r="C15846" s="176">
        <v>42.5</v>
      </c>
      <c r="D15846" s="282">
        <v>87</v>
      </c>
      <c r="E15846" s="265"/>
    </row>
    <row r="15847" spans="1:5">
      <c r="A15847" s="283">
        <v>39654</v>
      </c>
      <c r="B15847" s="176">
        <v>40.9</v>
      </c>
      <c r="C15847" s="176">
        <v>38.1</v>
      </c>
      <c r="D15847" s="282">
        <v>109</v>
      </c>
      <c r="E15847" s="265"/>
    </row>
    <row r="15848" spans="1:5">
      <c r="A15848" s="283">
        <v>39656</v>
      </c>
      <c r="B15848" s="176">
        <v>18.2</v>
      </c>
      <c r="C15848" s="176">
        <v>42.3</v>
      </c>
      <c r="D15848" s="282">
        <v>87</v>
      </c>
      <c r="E15848" s="265"/>
    </row>
    <row r="15849" spans="1:5">
      <c r="A15849" s="283">
        <v>39657</v>
      </c>
      <c r="B15849" s="176">
        <v>27.4</v>
      </c>
      <c r="C15849" s="176">
        <v>42.6</v>
      </c>
      <c r="D15849" s="282">
        <v>87</v>
      </c>
      <c r="E15849" s="265"/>
    </row>
    <row r="15850" spans="1:5">
      <c r="A15850" s="283">
        <v>39661</v>
      </c>
      <c r="B15850" s="176">
        <v>14.2</v>
      </c>
      <c r="C15850" s="176">
        <v>38.200000000000003</v>
      </c>
      <c r="D15850" s="282">
        <v>87</v>
      </c>
      <c r="E15850" s="265"/>
    </row>
    <row r="15851" spans="1:5">
      <c r="A15851" s="283">
        <v>39662</v>
      </c>
      <c r="B15851" s="176">
        <v>34.200000000000003</v>
      </c>
      <c r="C15851" s="176">
        <v>36.5</v>
      </c>
      <c r="D15851" s="282">
        <v>87</v>
      </c>
      <c r="E15851" s="265"/>
    </row>
    <row r="15852" spans="1:5">
      <c r="A15852" s="283">
        <v>39663</v>
      </c>
      <c r="B15852" s="176">
        <v>24.1</v>
      </c>
      <c r="C15852" s="176">
        <v>41</v>
      </c>
      <c r="D15852" s="282">
        <v>87</v>
      </c>
      <c r="E15852" s="265"/>
    </row>
    <row r="15853" spans="1:5">
      <c r="A15853" s="283">
        <v>39664</v>
      </c>
      <c r="B15853" s="176">
        <v>16.8</v>
      </c>
      <c r="C15853" s="176">
        <v>42.8</v>
      </c>
      <c r="D15853" s="282">
        <v>87</v>
      </c>
      <c r="E15853" s="265"/>
    </row>
    <row r="15854" spans="1:5">
      <c r="A15854" s="283">
        <v>39665</v>
      </c>
      <c r="B15854" s="176">
        <v>24.3</v>
      </c>
      <c r="C15854" s="176">
        <v>37.6</v>
      </c>
      <c r="D15854" s="282">
        <v>87</v>
      </c>
      <c r="E15854" s="265"/>
    </row>
    <row r="15855" spans="1:5">
      <c r="A15855" s="283">
        <v>39666</v>
      </c>
      <c r="B15855" s="176">
        <v>56.6</v>
      </c>
      <c r="C15855" s="176">
        <v>38.799999999999997</v>
      </c>
      <c r="D15855" s="282">
        <v>87</v>
      </c>
      <c r="E15855" s="265"/>
    </row>
    <row r="15856" spans="1:5">
      <c r="A15856" s="283">
        <v>39667</v>
      </c>
      <c r="B15856" s="176">
        <v>40.5</v>
      </c>
      <c r="C15856" s="176">
        <v>37.799999999999997</v>
      </c>
      <c r="D15856" s="282">
        <v>111</v>
      </c>
      <c r="E15856" s="265"/>
    </row>
    <row r="15857" spans="1:5">
      <c r="A15857" s="283">
        <v>39668</v>
      </c>
      <c r="B15857" s="176">
        <v>6.5</v>
      </c>
      <c r="C15857" s="176">
        <v>41.4</v>
      </c>
      <c r="D15857" s="282">
        <v>87</v>
      </c>
      <c r="E15857" s="265"/>
    </row>
    <row r="15858" spans="1:5">
      <c r="A15858" s="283">
        <v>39669</v>
      </c>
      <c r="B15858" s="176">
        <v>13.1</v>
      </c>
      <c r="C15858" s="176">
        <v>37.9</v>
      </c>
      <c r="D15858" s="282">
        <v>112</v>
      </c>
      <c r="E15858" s="265"/>
    </row>
    <row r="15859" spans="1:5">
      <c r="A15859" s="283">
        <v>39701</v>
      </c>
      <c r="B15859" s="176">
        <v>93.9</v>
      </c>
      <c r="C15859" s="176">
        <v>33.799999999999997</v>
      </c>
      <c r="D15859" s="282">
        <v>130</v>
      </c>
      <c r="E15859" s="265"/>
    </row>
    <row r="15860" spans="1:5">
      <c r="A15860" s="283">
        <v>39702</v>
      </c>
      <c r="B15860" s="176">
        <v>221.8</v>
      </c>
      <c r="C15860" s="176">
        <v>36.9</v>
      </c>
      <c r="D15860" s="282">
        <v>114</v>
      </c>
      <c r="E15860" s="265"/>
    </row>
    <row r="15861" spans="1:5">
      <c r="A15861" s="283">
        <v>39703</v>
      </c>
      <c r="B15861" s="176">
        <v>0</v>
      </c>
      <c r="C15861" s="176">
        <v>0</v>
      </c>
      <c r="D15861" s="282">
        <v>87</v>
      </c>
      <c r="E15861" s="265"/>
    </row>
    <row r="15862" spans="1:5">
      <c r="A15862" s="283">
        <v>39704</v>
      </c>
      <c r="B15862" s="176">
        <v>676.6</v>
      </c>
      <c r="C15862" s="176">
        <v>30.8</v>
      </c>
      <c r="D15862" s="282">
        <v>87</v>
      </c>
      <c r="E15862" s="265"/>
    </row>
    <row r="15863" spans="1:5">
      <c r="A15863" s="283">
        <v>39705</v>
      </c>
      <c r="B15863" s="176">
        <v>173.3</v>
      </c>
      <c r="C15863" s="176">
        <v>35.200000000000003</v>
      </c>
      <c r="D15863" s="282">
        <v>93</v>
      </c>
      <c r="E15863" s="265"/>
    </row>
    <row r="15864" spans="1:5">
      <c r="A15864" s="283">
        <v>39710</v>
      </c>
      <c r="B15864" s="176">
        <v>0</v>
      </c>
      <c r="C15864" s="176">
        <v>0</v>
      </c>
      <c r="D15864" s="282">
        <v>87</v>
      </c>
      <c r="E15864" s="265"/>
    </row>
    <row r="15865" spans="1:5">
      <c r="A15865" s="283">
        <v>39730</v>
      </c>
      <c r="B15865" s="176">
        <v>46.6</v>
      </c>
      <c r="C15865" s="176">
        <v>38.299999999999997</v>
      </c>
      <c r="D15865" s="282">
        <v>95</v>
      </c>
      <c r="E15865" s="265"/>
    </row>
    <row r="15866" spans="1:5">
      <c r="A15866" s="283">
        <v>39735</v>
      </c>
      <c r="B15866" s="176">
        <v>25</v>
      </c>
      <c r="C15866" s="176">
        <v>42.1</v>
      </c>
      <c r="D15866" s="282">
        <v>87</v>
      </c>
      <c r="E15866" s="265"/>
    </row>
    <row r="15867" spans="1:5">
      <c r="A15867" s="283">
        <v>39736</v>
      </c>
      <c r="B15867" s="176">
        <v>21.5</v>
      </c>
      <c r="C15867" s="176">
        <v>43.3</v>
      </c>
      <c r="D15867" s="282">
        <v>87</v>
      </c>
      <c r="E15867" s="265"/>
    </row>
    <row r="15868" spans="1:5">
      <c r="A15868" s="283">
        <v>39737</v>
      </c>
      <c r="B15868" s="176">
        <v>12</v>
      </c>
      <c r="C15868" s="176">
        <v>43.7</v>
      </c>
      <c r="D15868" s="282">
        <v>87</v>
      </c>
      <c r="E15868" s="265"/>
    </row>
    <row r="15869" spans="1:5">
      <c r="A15869" s="283">
        <v>39739</v>
      </c>
      <c r="B15869" s="176">
        <v>23.3</v>
      </c>
      <c r="C15869" s="176">
        <v>36</v>
      </c>
      <c r="D15869" s="282">
        <v>111</v>
      </c>
      <c r="E15869" s="265"/>
    </row>
    <row r="15870" spans="1:5">
      <c r="A15870" s="283">
        <v>39740</v>
      </c>
      <c r="B15870" s="176">
        <v>59.8</v>
      </c>
      <c r="C15870" s="176">
        <v>37.5</v>
      </c>
      <c r="D15870" s="282">
        <v>94</v>
      </c>
      <c r="E15870" s="265"/>
    </row>
    <row r="15871" spans="1:5">
      <c r="A15871" s="283">
        <v>39741</v>
      </c>
      <c r="B15871" s="176">
        <v>19.600000000000001</v>
      </c>
      <c r="C15871" s="176">
        <v>39.4</v>
      </c>
      <c r="D15871" s="282">
        <v>87</v>
      </c>
      <c r="E15871" s="265"/>
    </row>
    <row r="15872" spans="1:5">
      <c r="A15872" s="283">
        <v>39743</v>
      </c>
      <c r="B15872" s="176">
        <v>22.6</v>
      </c>
      <c r="C15872" s="176">
        <v>38.1</v>
      </c>
      <c r="D15872" s="282">
        <v>87</v>
      </c>
      <c r="E15872" s="265"/>
    </row>
    <row r="15873" spans="1:5">
      <c r="A15873" s="283">
        <v>39744</v>
      </c>
      <c r="B15873" s="176">
        <v>22.1</v>
      </c>
      <c r="C15873" s="176">
        <v>40.1</v>
      </c>
      <c r="D15873" s="282">
        <v>94</v>
      </c>
      <c r="E15873" s="265"/>
    </row>
    <row r="15874" spans="1:5">
      <c r="A15874" s="283">
        <v>39745</v>
      </c>
      <c r="B15874" s="176">
        <v>17.399999999999999</v>
      </c>
      <c r="C15874" s="176">
        <v>40.700000000000003</v>
      </c>
      <c r="D15874" s="282">
        <v>87</v>
      </c>
      <c r="E15874" s="265"/>
    </row>
    <row r="15875" spans="1:5">
      <c r="A15875" s="283">
        <v>39746</v>
      </c>
      <c r="B15875" s="176">
        <v>28.9</v>
      </c>
      <c r="C15875" s="176">
        <v>39.4</v>
      </c>
      <c r="D15875" s="282">
        <v>87</v>
      </c>
      <c r="E15875" s="265"/>
    </row>
    <row r="15876" spans="1:5">
      <c r="A15876" s="283">
        <v>39747</v>
      </c>
      <c r="B15876" s="176">
        <v>16.5</v>
      </c>
      <c r="C15876" s="176">
        <v>43</v>
      </c>
      <c r="D15876" s="282">
        <v>87</v>
      </c>
      <c r="E15876" s="265"/>
    </row>
    <row r="15877" spans="1:5">
      <c r="A15877" s="283">
        <v>39750</v>
      </c>
      <c r="B15877" s="176">
        <v>32.700000000000003</v>
      </c>
      <c r="C15877" s="176">
        <v>39.4</v>
      </c>
      <c r="D15877" s="282">
        <v>87</v>
      </c>
      <c r="E15877" s="265"/>
    </row>
    <row r="15878" spans="1:5">
      <c r="A15878" s="283">
        <v>39751</v>
      </c>
      <c r="B15878" s="176">
        <v>19.600000000000001</v>
      </c>
      <c r="C15878" s="176">
        <v>39.1</v>
      </c>
      <c r="D15878" s="282">
        <v>96</v>
      </c>
      <c r="E15878" s="265"/>
    </row>
    <row r="15879" spans="1:5">
      <c r="A15879" s="283">
        <v>39752</v>
      </c>
      <c r="B15879" s="176">
        <v>62.9</v>
      </c>
      <c r="C15879" s="176">
        <v>36.700000000000003</v>
      </c>
      <c r="D15879" s="282">
        <v>87</v>
      </c>
      <c r="E15879" s="265"/>
    </row>
    <row r="15880" spans="1:5">
      <c r="A15880" s="283">
        <v>39753</v>
      </c>
      <c r="B15880" s="176">
        <v>22.2</v>
      </c>
      <c r="C15880" s="176">
        <v>39.4</v>
      </c>
      <c r="D15880" s="282">
        <v>87</v>
      </c>
      <c r="E15880" s="265"/>
    </row>
    <row r="15881" spans="1:5">
      <c r="A15881" s="283">
        <v>39754</v>
      </c>
      <c r="B15881" s="176">
        <v>0</v>
      </c>
      <c r="C15881" s="176">
        <v>0</v>
      </c>
      <c r="D15881" s="282">
        <v>87</v>
      </c>
      <c r="E15881" s="265"/>
    </row>
    <row r="15882" spans="1:5">
      <c r="A15882" s="283">
        <v>39755</v>
      </c>
      <c r="B15882" s="176">
        <v>19.600000000000001</v>
      </c>
      <c r="C15882" s="176">
        <v>41.1</v>
      </c>
      <c r="D15882" s="282">
        <v>87</v>
      </c>
      <c r="E15882" s="265"/>
    </row>
    <row r="15883" spans="1:5">
      <c r="A15883" s="283">
        <v>39756</v>
      </c>
      <c r="B15883" s="176">
        <v>19.3</v>
      </c>
      <c r="C15883" s="176">
        <v>36.299999999999997</v>
      </c>
      <c r="D15883" s="282">
        <v>87</v>
      </c>
      <c r="E15883" s="265"/>
    </row>
    <row r="15884" spans="1:5">
      <c r="A15884" s="283">
        <v>39759</v>
      </c>
      <c r="B15884" s="176">
        <v>137.1</v>
      </c>
      <c r="C15884" s="176">
        <v>25.6</v>
      </c>
      <c r="D15884" s="282">
        <v>118</v>
      </c>
      <c r="E15884" s="265"/>
    </row>
    <row r="15885" spans="1:5">
      <c r="A15885" s="283">
        <v>39760</v>
      </c>
      <c r="B15885" s="176">
        <v>3552.6</v>
      </c>
      <c r="C15885" s="176">
        <v>24.6</v>
      </c>
      <c r="D15885" s="282">
        <v>87</v>
      </c>
      <c r="E15885" s="265"/>
    </row>
    <row r="15886" spans="1:5">
      <c r="A15886" s="283">
        <v>39762</v>
      </c>
      <c r="B15886" s="176">
        <v>1141.5</v>
      </c>
      <c r="C15886" s="176">
        <v>22.4</v>
      </c>
      <c r="D15886" s="282">
        <v>87</v>
      </c>
      <c r="E15886" s="265"/>
    </row>
    <row r="15887" spans="1:5">
      <c r="A15887" s="283">
        <v>39766</v>
      </c>
      <c r="B15887" s="176">
        <v>81.599999999999994</v>
      </c>
      <c r="C15887" s="176">
        <v>39.799999999999997</v>
      </c>
      <c r="D15887" s="282">
        <v>115</v>
      </c>
      <c r="E15887" s="265"/>
    </row>
    <row r="15888" spans="1:5">
      <c r="A15888" s="283">
        <v>39767</v>
      </c>
      <c r="B15888" s="176">
        <v>12.2</v>
      </c>
      <c r="C15888" s="176">
        <v>42.5</v>
      </c>
      <c r="D15888" s="282">
        <v>87</v>
      </c>
      <c r="E15888" s="265"/>
    </row>
    <row r="15889" spans="1:5">
      <c r="A15889" s="283">
        <v>39769</v>
      </c>
      <c r="B15889" s="176">
        <v>19</v>
      </c>
      <c r="C15889" s="176">
        <v>41.6</v>
      </c>
      <c r="D15889" s="282">
        <v>87</v>
      </c>
      <c r="E15889" s="265"/>
    </row>
    <row r="15890" spans="1:5">
      <c r="A15890" s="283">
        <v>39771</v>
      </c>
      <c r="B15890" s="176">
        <v>11.8</v>
      </c>
      <c r="C15890" s="176">
        <v>44.2</v>
      </c>
      <c r="D15890" s="282">
        <v>87</v>
      </c>
      <c r="E15890" s="265"/>
    </row>
    <row r="15891" spans="1:5">
      <c r="A15891" s="283">
        <v>39772</v>
      </c>
      <c r="B15891" s="176">
        <v>18.600000000000001</v>
      </c>
      <c r="C15891" s="176">
        <v>41.7</v>
      </c>
      <c r="D15891" s="282">
        <v>87</v>
      </c>
      <c r="E15891" s="265"/>
    </row>
    <row r="15892" spans="1:5">
      <c r="A15892" s="283">
        <v>39773</v>
      </c>
      <c r="B15892" s="176">
        <v>91.7</v>
      </c>
      <c r="C15892" s="176">
        <v>37.6</v>
      </c>
      <c r="D15892" s="282">
        <v>120</v>
      </c>
      <c r="E15892" s="265"/>
    </row>
    <row r="15893" spans="1:5">
      <c r="A15893" s="283">
        <v>39776</v>
      </c>
      <c r="B15893" s="176">
        <v>18.2</v>
      </c>
      <c r="C15893" s="176">
        <v>38.5</v>
      </c>
      <c r="D15893" s="282">
        <v>87</v>
      </c>
      <c r="E15893" s="265"/>
    </row>
    <row r="15894" spans="1:5">
      <c r="A15894" s="283">
        <v>39813</v>
      </c>
      <c r="B15894" s="176">
        <v>17.899999999999999</v>
      </c>
      <c r="C15894" s="176">
        <v>37.200000000000003</v>
      </c>
      <c r="D15894" s="282">
        <v>87</v>
      </c>
      <c r="E15894" s="265"/>
    </row>
    <row r="15895" spans="1:5">
      <c r="A15895" s="283">
        <v>39815</v>
      </c>
      <c r="B15895" s="176">
        <v>26.4</v>
      </c>
      <c r="C15895" s="176">
        <v>40.5</v>
      </c>
      <c r="D15895" s="282">
        <v>87</v>
      </c>
      <c r="E15895" s="265"/>
    </row>
    <row r="15896" spans="1:5">
      <c r="A15896" s="283">
        <v>39817</v>
      </c>
      <c r="B15896" s="176">
        <v>62.7</v>
      </c>
      <c r="C15896" s="176">
        <v>34.9</v>
      </c>
      <c r="D15896" s="282">
        <v>95</v>
      </c>
      <c r="E15896" s="265"/>
    </row>
    <row r="15897" spans="1:5">
      <c r="A15897" s="283">
        <v>39818</v>
      </c>
      <c r="B15897" s="176">
        <v>18.8</v>
      </c>
      <c r="C15897" s="176">
        <v>42.1</v>
      </c>
      <c r="D15897" s="282">
        <v>87</v>
      </c>
      <c r="E15897" s="265"/>
    </row>
    <row r="15898" spans="1:5">
      <c r="A15898" s="283">
        <v>39819</v>
      </c>
      <c r="B15898" s="176">
        <v>69.099999999999994</v>
      </c>
      <c r="C15898" s="176">
        <v>38.700000000000003</v>
      </c>
      <c r="D15898" s="282">
        <v>119</v>
      </c>
      <c r="E15898" s="265"/>
    </row>
    <row r="15899" spans="1:5">
      <c r="A15899" s="283">
        <v>39823</v>
      </c>
      <c r="B15899" s="176">
        <v>25.8</v>
      </c>
      <c r="C15899" s="176">
        <v>38.5</v>
      </c>
      <c r="D15899" s="282">
        <v>94</v>
      </c>
      <c r="E15899" s="265"/>
    </row>
    <row r="15900" spans="1:5">
      <c r="A15900" s="283">
        <v>39824</v>
      </c>
      <c r="B15900" s="176">
        <v>8.1999999999999993</v>
      </c>
      <c r="C15900" s="176">
        <v>47.4</v>
      </c>
      <c r="D15900" s="282">
        <v>87</v>
      </c>
      <c r="E15900" s="265"/>
    </row>
    <row r="15901" spans="1:5">
      <c r="A15901" s="283">
        <v>39825</v>
      </c>
      <c r="B15901" s="176">
        <v>17</v>
      </c>
      <c r="C15901" s="176">
        <v>41.1</v>
      </c>
      <c r="D15901" s="282">
        <v>87</v>
      </c>
      <c r="E15901" s="265"/>
    </row>
    <row r="15902" spans="1:5">
      <c r="A15902" s="283">
        <v>39826</v>
      </c>
      <c r="B15902" s="176">
        <v>11.4</v>
      </c>
      <c r="C15902" s="176">
        <v>45.1</v>
      </c>
      <c r="D15902" s="282">
        <v>87</v>
      </c>
      <c r="E15902" s="265"/>
    </row>
    <row r="15903" spans="1:5">
      <c r="A15903" s="283">
        <v>39827</v>
      </c>
      <c r="B15903" s="176">
        <v>55.8</v>
      </c>
      <c r="C15903" s="176">
        <v>37.5</v>
      </c>
      <c r="D15903" s="282">
        <v>87</v>
      </c>
      <c r="E15903" s="265"/>
    </row>
    <row r="15904" spans="1:5">
      <c r="A15904" s="283">
        <v>39828</v>
      </c>
      <c r="B15904" s="176">
        <v>95.9</v>
      </c>
      <c r="C15904" s="176">
        <v>35.799999999999997</v>
      </c>
      <c r="D15904" s="282">
        <v>95</v>
      </c>
      <c r="E15904" s="265"/>
    </row>
    <row r="15905" spans="1:5">
      <c r="A15905" s="283">
        <v>39829</v>
      </c>
      <c r="B15905" s="176">
        <v>41.9</v>
      </c>
      <c r="C15905" s="176">
        <v>44.2</v>
      </c>
      <c r="D15905" s="282">
        <v>87</v>
      </c>
      <c r="E15905" s="265"/>
    </row>
    <row r="15906" spans="1:5">
      <c r="A15906" s="283">
        <v>39832</v>
      </c>
      <c r="B15906" s="176">
        <v>16.3</v>
      </c>
      <c r="C15906" s="176">
        <v>45</v>
      </c>
      <c r="D15906" s="282">
        <v>87</v>
      </c>
      <c r="E15906" s="265"/>
    </row>
    <row r="15907" spans="1:5">
      <c r="A15907" s="283">
        <v>39834</v>
      </c>
      <c r="B15907" s="176">
        <v>23.2</v>
      </c>
      <c r="C15907" s="176">
        <v>41.9</v>
      </c>
      <c r="D15907" s="282">
        <v>87</v>
      </c>
      <c r="E15907" s="265"/>
    </row>
    <row r="15908" spans="1:5">
      <c r="A15908" s="283">
        <v>39836</v>
      </c>
      <c r="B15908" s="176">
        <v>8.6999999999999993</v>
      </c>
      <c r="C15908" s="176">
        <v>46.1</v>
      </c>
      <c r="D15908" s="282">
        <v>87</v>
      </c>
      <c r="E15908" s="265"/>
    </row>
    <row r="15909" spans="1:5">
      <c r="A15909" s="283">
        <v>39837</v>
      </c>
      <c r="B15909" s="176">
        <v>19.600000000000001</v>
      </c>
      <c r="C15909" s="176">
        <v>41.4</v>
      </c>
      <c r="D15909" s="282">
        <v>94</v>
      </c>
      <c r="E15909" s="265"/>
    </row>
    <row r="15910" spans="1:5">
      <c r="A15910" s="283">
        <v>39840</v>
      </c>
      <c r="B15910" s="176">
        <v>29.8</v>
      </c>
      <c r="C15910" s="176">
        <v>42.2</v>
      </c>
      <c r="D15910" s="282">
        <v>95</v>
      </c>
      <c r="E15910" s="265"/>
    </row>
    <row r="15911" spans="1:5">
      <c r="A15911" s="283">
        <v>39841</v>
      </c>
      <c r="B15911" s="176">
        <v>12.5</v>
      </c>
      <c r="C15911" s="176">
        <v>42.3</v>
      </c>
      <c r="D15911" s="282">
        <v>116</v>
      </c>
      <c r="E15911" s="265"/>
    </row>
    <row r="15912" spans="1:5">
      <c r="A15912" s="283">
        <v>39842</v>
      </c>
      <c r="B15912" s="176">
        <v>35.299999999999997</v>
      </c>
      <c r="C15912" s="176">
        <v>37.9</v>
      </c>
      <c r="D15912" s="282">
        <v>112</v>
      </c>
      <c r="E15912" s="265"/>
    </row>
    <row r="15913" spans="1:5">
      <c r="A15913" s="283">
        <v>39845</v>
      </c>
      <c r="B15913" s="176">
        <v>38.9</v>
      </c>
      <c r="C15913" s="176">
        <v>43.4</v>
      </c>
      <c r="D15913" s="282">
        <v>87</v>
      </c>
      <c r="E15913" s="265"/>
    </row>
    <row r="15914" spans="1:5">
      <c r="A15914" s="283">
        <v>39846</v>
      </c>
      <c r="B15914" s="176">
        <v>35.799999999999997</v>
      </c>
      <c r="C15914" s="176">
        <v>35.9</v>
      </c>
      <c r="D15914" s="282">
        <v>115</v>
      </c>
      <c r="E15914" s="265"/>
    </row>
    <row r="15915" spans="1:5">
      <c r="A15915" s="283">
        <v>39851</v>
      </c>
      <c r="B15915" s="176">
        <v>25.7</v>
      </c>
      <c r="C15915" s="176">
        <v>43.5</v>
      </c>
      <c r="D15915" s="282">
        <v>112</v>
      </c>
      <c r="E15915" s="265"/>
    </row>
    <row r="15916" spans="1:5">
      <c r="A15916" s="283">
        <v>39852</v>
      </c>
      <c r="B15916" s="176">
        <v>0</v>
      </c>
      <c r="C15916" s="176">
        <v>0</v>
      </c>
      <c r="D15916" s="282">
        <v>87</v>
      </c>
      <c r="E15916" s="265"/>
    </row>
    <row r="15917" spans="1:5">
      <c r="A15917" s="283">
        <v>39854</v>
      </c>
      <c r="B15917" s="176">
        <v>17</v>
      </c>
      <c r="C15917" s="176">
        <v>46.5</v>
      </c>
      <c r="D15917" s="282">
        <v>111</v>
      </c>
      <c r="E15917" s="265"/>
    </row>
    <row r="15918" spans="1:5">
      <c r="A15918" s="283">
        <v>39859</v>
      </c>
      <c r="B15918" s="176">
        <v>31.3</v>
      </c>
      <c r="C15918" s="176">
        <v>43.3</v>
      </c>
      <c r="D15918" s="282">
        <v>87</v>
      </c>
      <c r="E15918" s="265"/>
    </row>
    <row r="15919" spans="1:5">
      <c r="A15919" s="283">
        <v>39861</v>
      </c>
      <c r="B15919" s="176">
        <v>18.8</v>
      </c>
      <c r="C15919" s="176">
        <v>43</v>
      </c>
      <c r="D15919" s="282">
        <v>87</v>
      </c>
      <c r="E15919" s="265"/>
    </row>
    <row r="15920" spans="1:5">
      <c r="A15920" s="283">
        <v>39862</v>
      </c>
      <c r="B15920" s="176">
        <v>8.4</v>
      </c>
      <c r="C15920" s="176">
        <v>46.2</v>
      </c>
      <c r="D15920" s="282">
        <v>87</v>
      </c>
      <c r="E15920" s="265"/>
    </row>
    <row r="15921" spans="1:5">
      <c r="A15921" s="283">
        <v>39866</v>
      </c>
      <c r="B15921" s="176">
        <v>25.9</v>
      </c>
      <c r="C15921" s="176">
        <v>38.5</v>
      </c>
      <c r="D15921" s="282">
        <v>87</v>
      </c>
      <c r="E15921" s="265"/>
    </row>
    <row r="15922" spans="1:5">
      <c r="A15922" s="283">
        <v>39867</v>
      </c>
      <c r="B15922" s="176">
        <v>15.5</v>
      </c>
      <c r="C15922" s="176">
        <v>42.6</v>
      </c>
      <c r="D15922" s="282">
        <v>87</v>
      </c>
      <c r="E15922" s="265"/>
    </row>
    <row r="15923" spans="1:5">
      <c r="A15923" s="283">
        <v>39870</v>
      </c>
      <c r="B15923" s="176">
        <v>12.3</v>
      </c>
      <c r="C15923" s="176">
        <v>41</v>
      </c>
      <c r="D15923" s="282">
        <v>87</v>
      </c>
      <c r="E15923" s="265"/>
    </row>
    <row r="15924" spans="1:5">
      <c r="A15924" s="283">
        <v>39877</v>
      </c>
      <c r="B15924" s="176">
        <v>10.1</v>
      </c>
      <c r="C15924" s="176">
        <v>44.9</v>
      </c>
      <c r="D15924" s="282">
        <v>87</v>
      </c>
      <c r="E15924" s="265"/>
    </row>
    <row r="15925" spans="1:5">
      <c r="A15925" s="283">
        <v>39885</v>
      </c>
      <c r="B15925" s="176">
        <v>21.8</v>
      </c>
      <c r="C15925" s="176">
        <v>45.2</v>
      </c>
      <c r="D15925" s="282">
        <v>87</v>
      </c>
      <c r="E15925" s="265"/>
    </row>
    <row r="15926" spans="1:5">
      <c r="A15926" s="283">
        <v>39886</v>
      </c>
      <c r="B15926" s="176">
        <v>9.3000000000000007</v>
      </c>
      <c r="C15926" s="176">
        <v>42.7</v>
      </c>
      <c r="D15926" s="282">
        <v>115</v>
      </c>
      <c r="E15926" s="265"/>
    </row>
    <row r="15927" spans="1:5">
      <c r="A15927" s="283">
        <v>39897</v>
      </c>
      <c r="B15927" s="176">
        <v>25.2</v>
      </c>
      <c r="C15927" s="176">
        <v>43.5</v>
      </c>
      <c r="D15927" s="282">
        <v>87</v>
      </c>
      <c r="E15927" s="265"/>
    </row>
    <row r="15928" spans="1:5">
      <c r="A15928" s="283">
        <v>40003</v>
      </c>
      <c r="B15928" s="176">
        <v>45.1</v>
      </c>
      <c r="C15928" s="176">
        <v>41.2</v>
      </c>
      <c r="D15928" s="282">
        <v>87</v>
      </c>
      <c r="E15928" s="265"/>
    </row>
    <row r="15929" spans="1:5">
      <c r="A15929" s="283">
        <v>40004</v>
      </c>
      <c r="B15929" s="176">
        <v>185.5</v>
      </c>
      <c r="C15929" s="176">
        <v>36.299999999999997</v>
      </c>
      <c r="D15929" s="282">
        <v>122</v>
      </c>
      <c r="E15929" s="265"/>
    </row>
    <row r="15930" spans="1:5">
      <c r="A15930" s="283">
        <v>40006</v>
      </c>
      <c r="B15930" s="176">
        <v>53.4</v>
      </c>
      <c r="C15930" s="176">
        <v>39.4</v>
      </c>
      <c r="D15930" s="282">
        <v>87</v>
      </c>
      <c r="E15930" s="265"/>
    </row>
    <row r="15931" spans="1:5">
      <c r="A15931" s="283">
        <v>40007</v>
      </c>
      <c r="B15931" s="176">
        <v>19.100000000000001</v>
      </c>
      <c r="C15931" s="176">
        <v>45.7</v>
      </c>
      <c r="D15931" s="282">
        <v>87</v>
      </c>
      <c r="E15931" s="265"/>
    </row>
    <row r="15932" spans="1:5">
      <c r="A15932" s="283">
        <v>40008</v>
      </c>
      <c r="B15932" s="176">
        <v>52.8</v>
      </c>
      <c r="C15932" s="176">
        <v>38.200000000000003</v>
      </c>
      <c r="D15932" s="282">
        <v>87</v>
      </c>
      <c r="E15932" s="265"/>
    </row>
    <row r="15933" spans="1:5">
      <c r="A15933" s="283">
        <v>40009</v>
      </c>
      <c r="B15933" s="176">
        <v>19.399999999999999</v>
      </c>
      <c r="C15933" s="176">
        <v>39.9</v>
      </c>
      <c r="D15933" s="282">
        <v>87</v>
      </c>
      <c r="E15933" s="265"/>
    </row>
    <row r="15934" spans="1:5">
      <c r="A15934" s="283">
        <v>40010</v>
      </c>
      <c r="B15934" s="176">
        <v>171.9</v>
      </c>
      <c r="C15934" s="176">
        <v>37.5</v>
      </c>
      <c r="D15934" s="282">
        <v>96</v>
      </c>
      <c r="E15934" s="265"/>
    </row>
    <row r="15935" spans="1:5">
      <c r="A15935" s="283">
        <v>40011</v>
      </c>
      <c r="B15935" s="176">
        <v>54.8</v>
      </c>
      <c r="C15935" s="176">
        <v>39.4</v>
      </c>
      <c r="D15935" s="282">
        <v>87</v>
      </c>
      <c r="E15935" s="265"/>
    </row>
    <row r="15936" spans="1:5">
      <c r="A15936" s="283">
        <v>40012</v>
      </c>
      <c r="B15936" s="176">
        <v>40</v>
      </c>
      <c r="C15936" s="176">
        <v>40.700000000000003</v>
      </c>
      <c r="D15936" s="282">
        <v>87</v>
      </c>
      <c r="E15936" s="265"/>
    </row>
    <row r="15937" spans="1:5">
      <c r="A15937" s="283">
        <v>40013</v>
      </c>
      <c r="B15937" s="176">
        <v>86.3</v>
      </c>
      <c r="C15937" s="176">
        <v>39.700000000000003</v>
      </c>
      <c r="D15937" s="282">
        <v>87</v>
      </c>
      <c r="E15937" s="265"/>
    </row>
    <row r="15938" spans="1:5">
      <c r="A15938" s="283">
        <v>40014</v>
      </c>
      <c r="B15938" s="176">
        <v>455.3</v>
      </c>
      <c r="C15938" s="176">
        <v>38.6</v>
      </c>
      <c r="D15938" s="282">
        <v>96</v>
      </c>
      <c r="E15938" s="265"/>
    </row>
    <row r="15939" spans="1:5">
      <c r="A15939" s="283">
        <v>40018</v>
      </c>
      <c r="B15939" s="176">
        <v>0</v>
      </c>
      <c r="C15939" s="176">
        <v>0</v>
      </c>
      <c r="D15939" s="282">
        <v>87</v>
      </c>
      <c r="E15939" s="265"/>
    </row>
    <row r="15940" spans="1:5">
      <c r="A15940" s="283">
        <v>40019</v>
      </c>
      <c r="B15940" s="176">
        <v>113.4</v>
      </c>
      <c r="C15940" s="176">
        <v>37.1</v>
      </c>
      <c r="D15940" s="282">
        <v>87</v>
      </c>
      <c r="E15940" s="265"/>
    </row>
    <row r="15941" spans="1:5">
      <c r="A15941" s="283">
        <v>40020</v>
      </c>
      <c r="B15941" s="176">
        <v>0</v>
      </c>
      <c r="C15941" s="176">
        <v>0</v>
      </c>
      <c r="D15941" s="282">
        <v>87</v>
      </c>
      <c r="E15941" s="265"/>
    </row>
    <row r="15942" spans="1:5">
      <c r="A15942" s="283">
        <v>40022</v>
      </c>
      <c r="B15942" s="176">
        <v>54.6</v>
      </c>
      <c r="C15942" s="176">
        <v>45.5</v>
      </c>
      <c r="D15942" s="282">
        <v>96</v>
      </c>
      <c r="E15942" s="265"/>
    </row>
    <row r="15943" spans="1:5">
      <c r="A15943" s="283">
        <v>40023</v>
      </c>
      <c r="B15943" s="176">
        <v>166.1</v>
      </c>
      <c r="C15943" s="176">
        <v>40.4</v>
      </c>
      <c r="D15943" s="282">
        <v>87</v>
      </c>
      <c r="E15943" s="265"/>
    </row>
    <row r="15944" spans="1:5">
      <c r="A15944" s="283">
        <v>40025</v>
      </c>
      <c r="B15944" s="176">
        <v>0</v>
      </c>
      <c r="C15944" s="176">
        <v>0</v>
      </c>
      <c r="D15944" s="282">
        <v>87</v>
      </c>
      <c r="E15944" s="265"/>
    </row>
    <row r="15945" spans="1:5">
      <c r="A15945" s="283">
        <v>40026</v>
      </c>
      <c r="B15945" s="176">
        <v>329</v>
      </c>
      <c r="C15945" s="176">
        <v>38.5</v>
      </c>
      <c r="D15945" s="282">
        <v>87</v>
      </c>
      <c r="E15945" s="265"/>
    </row>
    <row r="15946" spans="1:5">
      <c r="A15946" s="283">
        <v>40027</v>
      </c>
      <c r="B15946" s="176">
        <v>705.8</v>
      </c>
      <c r="C15946" s="176">
        <v>54.7</v>
      </c>
      <c r="D15946" s="282">
        <v>87</v>
      </c>
      <c r="E15946" s="265"/>
    </row>
    <row r="15947" spans="1:5">
      <c r="A15947" s="283">
        <v>40031</v>
      </c>
      <c r="B15947" s="176">
        <v>264.3</v>
      </c>
      <c r="C15947" s="176">
        <v>38.200000000000003</v>
      </c>
      <c r="D15947" s="282">
        <v>101</v>
      </c>
      <c r="E15947" s="265"/>
    </row>
    <row r="15948" spans="1:5">
      <c r="A15948" s="283">
        <v>40032</v>
      </c>
      <c r="B15948" s="176">
        <v>0</v>
      </c>
      <c r="C15948" s="176">
        <v>0</v>
      </c>
      <c r="D15948" s="282">
        <v>87</v>
      </c>
      <c r="E15948" s="265"/>
    </row>
    <row r="15949" spans="1:5">
      <c r="A15949" s="283">
        <v>40033</v>
      </c>
      <c r="B15949" s="176">
        <v>89</v>
      </c>
      <c r="C15949" s="176">
        <v>37.299999999999997</v>
      </c>
      <c r="D15949" s="282">
        <v>114</v>
      </c>
      <c r="E15949" s="265"/>
    </row>
    <row r="15950" spans="1:5">
      <c r="A15950" s="283">
        <v>40036</v>
      </c>
      <c r="B15950" s="176">
        <v>19.399999999999999</v>
      </c>
      <c r="C15950" s="176">
        <v>43.9</v>
      </c>
      <c r="D15950" s="282">
        <v>87</v>
      </c>
      <c r="E15950" s="265"/>
    </row>
    <row r="15951" spans="1:5">
      <c r="A15951" s="283">
        <v>40037</v>
      </c>
      <c r="B15951" s="176">
        <v>54.1</v>
      </c>
      <c r="C15951" s="176">
        <v>37.799999999999997</v>
      </c>
      <c r="D15951" s="282">
        <v>87</v>
      </c>
      <c r="E15951" s="265"/>
    </row>
    <row r="15952" spans="1:5">
      <c r="A15952" s="283">
        <v>40040</v>
      </c>
      <c r="B15952" s="176">
        <v>24.6</v>
      </c>
      <c r="C15952" s="176">
        <v>40.5</v>
      </c>
      <c r="D15952" s="282">
        <v>87</v>
      </c>
      <c r="E15952" s="265"/>
    </row>
    <row r="15953" spans="1:5">
      <c r="A15953" s="283">
        <v>40041</v>
      </c>
      <c r="B15953" s="176">
        <v>0</v>
      </c>
      <c r="C15953" s="176">
        <v>0</v>
      </c>
      <c r="D15953" s="282">
        <v>87</v>
      </c>
      <c r="E15953" s="265"/>
    </row>
    <row r="15954" spans="1:5">
      <c r="A15954" s="283">
        <v>40045</v>
      </c>
      <c r="B15954" s="176">
        <v>65.2</v>
      </c>
      <c r="C15954" s="176">
        <v>39.799999999999997</v>
      </c>
      <c r="D15954" s="282">
        <v>87</v>
      </c>
      <c r="E15954" s="265"/>
    </row>
    <row r="15955" spans="1:5">
      <c r="A15955" s="283">
        <v>40046</v>
      </c>
      <c r="B15955" s="176">
        <v>46.5</v>
      </c>
      <c r="C15955" s="176">
        <v>38.700000000000003</v>
      </c>
      <c r="D15955" s="282">
        <v>97</v>
      </c>
      <c r="E15955" s="265"/>
    </row>
    <row r="15956" spans="1:5">
      <c r="A15956" s="283">
        <v>40047</v>
      </c>
      <c r="B15956" s="176">
        <v>635.6</v>
      </c>
      <c r="C15956" s="176">
        <v>37.1</v>
      </c>
      <c r="D15956" s="282">
        <v>95</v>
      </c>
      <c r="E15956" s="265"/>
    </row>
    <row r="15957" spans="1:5">
      <c r="A15957" s="283">
        <v>40048</v>
      </c>
      <c r="B15957" s="176">
        <v>0</v>
      </c>
      <c r="C15957" s="176">
        <v>0</v>
      </c>
      <c r="D15957" s="282">
        <v>87</v>
      </c>
      <c r="E15957" s="265"/>
    </row>
    <row r="15958" spans="1:5">
      <c r="A15958" s="283">
        <v>40049</v>
      </c>
      <c r="B15958" s="176">
        <v>0</v>
      </c>
      <c r="C15958" s="176">
        <v>0</v>
      </c>
      <c r="D15958" s="282">
        <v>87</v>
      </c>
      <c r="E15958" s="265"/>
    </row>
    <row r="15959" spans="1:5">
      <c r="A15959" s="283">
        <v>40050</v>
      </c>
      <c r="B15959" s="176">
        <v>100.7</v>
      </c>
      <c r="C15959" s="176">
        <v>42.5</v>
      </c>
      <c r="D15959" s="282">
        <v>87</v>
      </c>
      <c r="E15959" s="265"/>
    </row>
    <row r="15960" spans="1:5">
      <c r="A15960" s="283">
        <v>40051</v>
      </c>
      <c r="B15960" s="176">
        <v>47.9</v>
      </c>
      <c r="C15960" s="176">
        <v>39</v>
      </c>
      <c r="D15960" s="282">
        <v>87</v>
      </c>
      <c r="E15960" s="265"/>
    </row>
    <row r="15961" spans="1:5">
      <c r="A15961" s="283">
        <v>40052</v>
      </c>
      <c r="B15961" s="176">
        <v>31.6</v>
      </c>
      <c r="C15961" s="176">
        <v>39.299999999999997</v>
      </c>
      <c r="D15961" s="282">
        <v>87</v>
      </c>
      <c r="E15961" s="265"/>
    </row>
    <row r="15962" spans="1:5">
      <c r="A15962" s="283">
        <v>40055</v>
      </c>
      <c r="B15962" s="176">
        <v>70.099999999999994</v>
      </c>
      <c r="C15962" s="176">
        <v>40.9</v>
      </c>
      <c r="D15962" s="282">
        <v>87</v>
      </c>
      <c r="E15962" s="265"/>
    </row>
    <row r="15963" spans="1:5">
      <c r="A15963" s="283">
        <v>40056</v>
      </c>
      <c r="B15963" s="176">
        <v>764.8</v>
      </c>
      <c r="C15963" s="176">
        <v>42</v>
      </c>
      <c r="D15963" s="282">
        <v>95</v>
      </c>
      <c r="E15963" s="265"/>
    </row>
    <row r="15964" spans="1:5">
      <c r="A15964" s="283">
        <v>40057</v>
      </c>
      <c r="B15964" s="176">
        <v>33.6</v>
      </c>
      <c r="C15964" s="176">
        <v>40.5</v>
      </c>
      <c r="D15964" s="282">
        <v>87</v>
      </c>
      <c r="E15964" s="265"/>
    </row>
    <row r="15965" spans="1:5">
      <c r="A15965" s="283">
        <v>40058</v>
      </c>
      <c r="B15965" s="176">
        <v>0</v>
      </c>
      <c r="C15965" s="176">
        <v>0</v>
      </c>
      <c r="D15965" s="282">
        <v>87</v>
      </c>
      <c r="E15965" s="265"/>
    </row>
    <row r="15966" spans="1:5">
      <c r="A15966" s="283">
        <v>40059</v>
      </c>
      <c r="B15966" s="176">
        <v>457.4</v>
      </c>
      <c r="C15966" s="176">
        <v>42.7</v>
      </c>
      <c r="D15966" s="282">
        <v>129</v>
      </c>
      <c r="E15966" s="265"/>
    </row>
    <row r="15967" spans="1:5">
      <c r="A15967" s="283">
        <v>40060</v>
      </c>
      <c r="B15967" s="176">
        <v>27.3</v>
      </c>
      <c r="C15967" s="176">
        <v>39.9</v>
      </c>
      <c r="D15967" s="282">
        <v>87</v>
      </c>
      <c r="E15967" s="265"/>
    </row>
    <row r="15968" spans="1:5">
      <c r="A15968" s="283">
        <v>40061</v>
      </c>
      <c r="B15968" s="176">
        <v>0</v>
      </c>
      <c r="C15968" s="176">
        <v>0</v>
      </c>
      <c r="D15968" s="282">
        <v>87</v>
      </c>
      <c r="E15968" s="265"/>
    </row>
    <row r="15969" spans="1:5">
      <c r="A15969" s="283">
        <v>40062</v>
      </c>
      <c r="B15969" s="176">
        <v>33.299999999999997</v>
      </c>
      <c r="C15969" s="176">
        <v>37.5</v>
      </c>
      <c r="D15969" s="282">
        <v>87</v>
      </c>
      <c r="E15969" s="265"/>
    </row>
    <row r="15970" spans="1:5">
      <c r="A15970" s="283">
        <v>40063</v>
      </c>
      <c r="B15970" s="176">
        <v>76</v>
      </c>
      <c r="C15970" s="176">
        <v>36</v>
      </c>
      <c r="D15970" s="282">
        <v>87</v>
      </c>
      <c r="E15970" s="265"/>
    </row>
    <row r="15971" spans="1:5">
      <c r="A15971" s="283">
        <v>40065</v>
      </c>
      <c r="B15971" s="176">
        <v>163.6</v>
      </c>
      <c r="C15971" s="176">
        <v>36.799999999999997</v>
      </c>
      <c r="D15971" s="282">
        <v>128</v>
      </c>
      <c r="E15971" s="265"/>
    </row>
    <row r="15972" spans="1:5">
      <c r="A15972" s="283">
        <v>40066</v>
      </c>
      <c r="B15972" s="176">
        <v>0</v>
      </c>
      <c r="C15972" s="176">
        <v>0</v>
      </c>
      <c r="D15972" s="282">
        <v>87</v>
      </c>
      <c r="E15972" s="265"/>
    </row>
    <row r="15973" spans="1:5">
      <c r="A15973" s="283">
        <v>40067</v>
      </c>
      <c r="B15973" s="176">
        <v>129.9</v>
      </c>
      <c r="C15973" s="176">
        <v>38.4</v>
      </c>
      <c r="D15973" s="282">
        <v>108</v>
      </c>
      <c r="E15973" s="265"/>
    </row>
    <row r="15974" spans="1:5">
      <c r="A15974" s="283">
        <v>40068</v>
      </c>
      <c r="B15974" s="176">
        <v>67.2</v>
      </c>
      <c r="C15974" s="176">
        <v>43.3</v>
      </c>
      <c r="D15974" s="282">
        <v>87</v>
      </c>
      <c r="E15974" s="265"/>
    </row>
    <row r="15975" spans="1:5">
      <c r="A15975" s="283">
        <v>40069</v>
      </c>
      <c r="B15975" s="176">
        <v>48</v>
      </c>
      <c r="C15975" s="176">
        <v>40.299999999999997</v>
      </c>
      <c r="D15975" s="282">
        <v>87</v>
      </c>
      <c r="E15975" s="265"/>
    </row>
    <row r="15976" spans="1:5">
      <c r="A15976" s="283">
        <v>40070</v>
      </c>
      <c r="B15976" s="176">
        <v>55.3</v>
      </c>
      <c r="C15976" s="176">
        <v>41.3</v>
      </c>
      <c r="D15976" s="282">
        <v>87</v>
      </c>
      <c r="E15976" s="265"/>
    </row>
    <row r="15977" spans="1:5">
      <c r="A15977" s="283">
        <v>40071</v>
      </c>
      <c r="B15977" s="176">
        <v>104.3</v>
      </c>
      <c r="C15977" s="176">
        <v>39.200000000000003</v>
      </c>
      <c r="D15977" s="282">
        <v>87</v>
      </c>
      <c r="E15977" s="265"/>
    </row>
    <row r="15978" spans="1:5">
      <c r="A15978" s="283">
        <v>40075</v>
      </c>
      <c r="B15978" s="176">
        <v>28.6</v>
      </c>
      <c r="C15978" s="176">
        <v>40.1</v>
      </c>
      <c r="D15978" s="282">
        <v>87</v>
      </c>
      <c r="E15978" s="265"/>
    </row>
    <row r="15979" spans="1:5">
      <c r="A15979" s="283">
        <v>40076</v>
      </c>
      <c r="B15979" s="176">
        <v>45.4</v>
      </c>
      <c r="C15979" s="176">
        <v>41.5</v>
      </c>
      <c r="D15979" s="282">
        <v>96</v>
      </c>
      <c r="E15979" s="265"/>
    </row>
    <row r="15980" spans="1:5">
      <c r="A15980" s="283">
        <v>40077</v>
      </c>
      <c r="B15980" s="176">
        <v>58.2</v>
      </c>
      <c r="C15980" s="176">
        <v>42.5</v>
      </c>
      <c r="D15980" s="282">
        <v>87</v>
      </c>
      <c r="E15980" s="265"/>
    </row>
    <row r="15981" spans="1:5">
      <c r="A15981" s="283">
        <v>40078</v>
      </c>
      <c r="B15981" s="176">
        <v>34.200000000000003</v>
      </c>
      <c r="C15981" s="176">
        <v>40.9</v>
      </c>
      <c r="D15981" s="282">
        <v>87</v>
      </c>
      <c r="E15981" s="265"/>
    </row>
    <row r="15982" spans="1:5">
      <c r="A15982" s="283">
        <v>40104</v>
      </c>
      <c r="B15982" s="176">
        <v>20.7</v>
      </c>
      <c r="C15982" s="176">
        <v>42.7</v>
      </c>
      <c r="D15982" s="282">
        <v>87</v>
      </c>
      <c r="E15982" s="265"/>
    </row>
    <row r="15983" spans="1:5">
      <c r="A15983" s="283">
        <v>40107</v>
      </c>
      <c r="B15983" s="176">
        <v>39.4</v>
      </c>
      <c r="C15983" s="176">
        <v>42</v>
      </c>
      <c r="D15983" s="282">
        <v>95</v>
      </c>
      <c r="E15983" s="265"/>
    </row>
    <row r="15984" spans="1:5">
      <c r="A15984" s="283">
        <v>40108</v>
      </c>
      <c r="B15984" s="176">
        <v>117.1</v>
      </c>
      <c r="C15984" s="176">
        <v>38.5</v>
      </c>
      <c r="D15984" s="282">
        <v>87</v>
      </c>
      <c r="E15984" s="265"/>
    </row>
    <row r="15985" spans="1:5">
      <c r="A15985" s="283">
        <v>40109</v>
      </c>
      <c r="B15985" s="176">
        <v>178.8</v>
      </c>
      <c r="C15985" s="176">
        <v>45</v>
      </c>
      <c r="D15985" s="282">
        <v>87</v>
      </c>
      <c r="E15985" s="265"/>
    </row>
    <row r="15986" spans="1:5">
      <c r="A15986" s="283">
        <v>40110</v>
      </c>
      <c r="B15986" s="176">
        <v>0</v>
      </c>
      <c r="C15986" s="176">
        <v>0</v>
      </c>
      <c r="D15986" s="282">
        <v>87</v>
      </c>
      <c r="E15986" s="265"/>
    </row>
    <row r="15987" spans="1:5">
      <c r="A15987" s="283">
        <v>40111</v>
      </c>
      <c r="B15987" s="176">
        <v>34.299999999999997</v>
      </c>
      <c r="C15987" s="176">
        <v>41.4</v>
      </c>
      <c r="D15987" s="282">
        <v>87</v>
      </c>
      <c r="E15987" s="265"/>
    </row>
    <row r="15988" spans="1:5">
      <c r="A15988" s="283">
        <v>40115</v>
      </c>
      <c r="B15988" s="176">
        <v>34.1</v>
      </c>
      <c r="C15988" s="176">
        <v>40.200000000000003</v>
      </c>
      <c r="D15988" s="282">
        <v>87</v>
      </c>
      <c r="E15988" s="265"/>
    </row>
    <row r="15989" spans="1:5">
      <c r="A15989" s="283">
        <v>40117</v>
      </c>
      <c r="B15989" s="176">
        <v>114.3</v>
      </c>
      <c r="C15989" s="176">
        <v>37.4</v>
      </c>
      <c r="D15989" s="282">
        <v>87</v>
      </c>
      <c r="E15989" s="265"/>
    </row>
    <row r="15990" spans="1:5">
      <c r="A15990" s="283">
        <v>40118</v>
      </c>
      <c r="B15990" s="176">
        <v>743.1</v>
      </c>
      <c r="C15990" s="176">
        <v>35.6</v>
      </c>
      <c r="D15990" s="282">
        <v>87</v>
      </c>
      <c r="E15990" s="265"/>
    </row>
    <row r="15991" spans="1:5">
      <c r="A15991" s="283">
        <v>40119</v>
      </c>
      <c r="B15991" s="176">
        <v>21.8</v>
      </c>
      <c r="C15991" s="176">
        <v>46.4</v>
      </c>
      <c r="D15991" s="282">
        <v>87</v>
      </c>
      <c r="E15991" s="265"/>
    </row>
    <row r="15992" spans="1:5">
      <c r="A15992" s="283">
        <v>40121</v>
      </c>
      <c r="B15992" s="176">
        <v>202.7</v>
      </c>
      <c r="C15992" s="176">
        <v>22.3</v>
      </c>
      <c r="D15992" s="282">
        <v>135</v>
      </c>
      <c r="E15992" s="265"/>
    </row>
    <row r="15993" spans="1:5">
      <c r="A15993" s="283">
        <v>40122</v>
      </c>
      <c r="B15993" s="176">
        <v>0</v>
      </c>
      <c r="C15993" s="176">
        <v>0</v>
      </c>
      <c r="D15993" s="282">
        <v>87</v>
      </c>
      <c r="E15993" s="265"/>
    </row>
    <row r="15994" spans="1:5">
      <c r="A15994" s="283">
        <v>40129</v>
      </c>
      <c r="B15994" s="176">
        <v>45.3</v>
      </c>
      <c r="C15994" s="176">
        <v>42.1</v>
      </c>
      <c r="D15994" s="282">
        <v>87</v>
      </c>
      <c r="E15994" s="265"/>
    </row>
    <row r="15995" spans="1:5">
      <c r="A15995" s="283">
        <v>40140</v>
      </c>
      <c r="B15995" s="176">
        <v>30.1</v>
      </c>
      <c r="C15995" s="176">
        <v>38.700000000000003</v>
      </c>
      <c r="D15995" s="282">
        <v>87</v>
      </c>
      <c r="E15995" s="265"/>
    </row>
    <row r="15996" spans="1:5">
      <c r="A15996" s="283">
        <v>40142</v>
      </c>
      <c r="B15996" s="176">
        <v>65.3</v>
      </c>
      <c r="C15996" s="176">
        <v>37.299999999999997</v>
      </c>
      <c r="D15996" s="282">
        <v>87</v>
      </c>
      <c r="E15996" s="265"/>
    </row>
    <row r="15997" spans="1:5">
      <c r="A15997" s="283">
        <v>40143</v>
      </c>
      <c r="B15997" s="176">
        <v>42</v>
      </c>
      <c r="C15997" s="176">
        <v>41.8</v>
      </c>
      <c r="D15997" s="282">
        <v>87</v>
      </c>
      <c r="E15997" s="265"/>
    </row>
    <row r="15998" spans="1:5">
      <c r="A15998" s="283">
        <v>40144</v>
      </c>
      <c r="B15998" s="176">
        <v>38.1</v>
      </c>
      <c r="C15998" s="176">
        <v>40.1</v>
      </c>
      <c r="D15998" s="282">
        <v>87</v>
      </c>
      <c r="E15998" s="265"/>
    </row>
    <row r="15999" spans="1:5">
      <c r="A15999" s="283">
        <v>40145</v>
      </c>
      <c r="B15999" s="176">
        <v>37</v>
      </c>
      <c r="C15999" s="176">
        <v>42.1</v>
      </c>
      <c r="D15999" s="282">
        <v>87</v>
      </c>
      <c r="E15999" s="265"/>
    </row>
    <row r="16000" spans="1:5">
      <c r="A16000" s="283">
        <v>40146</v>
      </c>
      <c r="B16000" s="176">
        <v>53.9</v>
      </c>
      <c r="C16000" s="176">
        <v>40.1</v>
      </c>
      <c r="D16000" s="282">
        <v>87</v>
      </c>
      <c r="E16000" s="265"/>
    </row>
    <row r="16001" spans="1:5">
      <c r="A16001" s="283">
        <v>40150</v>
      </c>
      <c r="B16001" s="176">
        <v>79.900000000000006</v>
      </c>
      <c r="C16001" s="176">
        <v>42.1</v>
      </c>
      <c r="D16001" s="282">
        <v>87</v>
      </c>
      <c r="E16001" s="265"/>
    </row>
    <row r="16002" spans="1:5">
      <c r="A16002" s="283">
        <v>40152</v>
      </c>
      <c r="B16002" s="176">
        <v>53.6</v>
      </c>
      <c r="C16002" s="176">
        <v>46.4</v>
      </c>
      <c r="D16002" s="282">
        <v>87</v>
      </c>
      <c r="E16002" s="265"/>
    </row>
    <row r="16003" spans="1:5">
      <c r="A16003" s="283">
        <v>40153</v>
      </c>
      <c r="B16003" s="176">
        <v>29.8</v>
      </c>
      <c r="C16003" s="176">
        <v>45</v>
      </c>
      <c r="D16003" s="282">
        <v>87</v>
      </c>
      <c r="E16003" s="265"/>
    </row>
    <row r="16004" spans="1:5">
      <c r="A16004" s="283">
        <v>40155</v>
      </c>
      <c r="B16004" s="176">
        <v>1752.8</v>
      </c>
      <c r="C16004" s="176">
        <v>32.299999999999997</v>
      </c>
      <c r="D16004" s="282">
        <v>87</v>
      </c>
      <c r="E16004" s="265"/>
    </row>
    <row r="16005" spans="1:5">
      <c r="A16005" s="283">
        <v>40157</v>
      </c>
      <c r="B16005" s="176">
        <v>34.4</v>
      </c>
      <c r="C16005" s="176">
        <v>38.799999999999997</v>
      </c>
      <c r="D16005" s="282">
        <v>87</v>
      </c>
      <c r="E16005" s="265"/>
    </row>
    <row r="16006" spans="1:5">
      <c r="A16006" s="283">
        <v>40159</v>
      </c>
      <c r="B16006" s="176">
        <v>4164.3</v>
      </c>
      <c r="C16006" s="176">
        <v>35</v>
      </c>
      <c r="D16006" s="282">
        <v>87</v>
      </c>
      <c r="E16006" s="265"/>
    </row>
    <row r="16007" spans="1:5">
      <c r="A16007" s="283">
        <v>40160</v>
      </c>
      <c r="B16007" s="176">
        <v>1202.2</v>
      </c>
      <c r="C16007" s="176">
        <v>33.799999999999997</v>
      </c>
      <c r="D16007" s="282">
        <v>174</v>
      </c>
      <c r="E16007" s="265"/>
    </row>
    <row r="16008" spans="1:5">
      <c r="A16008" s="283">
        <v>40161</v>
      </c>
      <c r="B16008" s="176">
        <v>31.2</v>
      </c>
      <c r="C16008" s="176">
        <v>38.299999999999997</v>
      </c>
      <c r="D16008" s="282">
        <v>87</v>
      </c>
      <c r="E16008" s="265"/>
    </row>
    <row r="16009" spans="1:5">
      <c r="A16009" s="283">
        <v>40162</v>
      </c>
      <c r="B16009" s="176">
        <v>96.7</v>
      </c>
      <c r="C16009" s="176">
        <v>38.6</v>
      </c>
      <c r="D16009" s="282">
        <v>87</v>
      </c>
      <c r="E16009" s="265"/>
    </row>
    <row r="16010" spans="1:5">
      <c r="A16010" s="283">
        <v>40165</v>
      </c>
      <c r="B16010" s="176">
        <v>252.2</v>
      </c>
      <c r="C16010" s="176">
        <v>38.200000000000003</v>
      </c>
      <c r="D16010" s="282">
        <v>121</v>
      </c>
      <c r="E16010" s="265"/>
    </row>
    <row r="16011" spans="1:5">
      <c r="A16011" s="283">
        <v>40170</v>
      </c>
      <c r="B16011" s="176">
        <v>19.3</v>
      </c>
      <c r="C16011" s="176">
        <v>40.299999999999997</v>
      </c>
      <c r="D16011" s="282">
        <v>87</v>
      </c>
      <c r="E16011" s="265"/>
    </row>
    <row r="16012" spans="1:5">
      <c r="A16012" s="283">
        <v>40171</v>
      </c>
      <c r="B16012" s="176">
        <v>17</v>
      </c>
      <c r="C16012" s="176">
        <v>41</v>
      </c>
      <c r="D16012" s="282">
        <v>87</v>
      </c>
      <c r="E16012" s="265"/>
    </row>
    <row r="16013" spans="1:5">
      <c r="A16013" s="283">
        <v>40175</v>
      </c>
      <c r="B16013" s="176">
        <v>135.4</v>
      </c>
      <c r="C16013" s="176">
        <v>37.5</v>
      </c>
      <c r="D16013" s="282">
        <v>87</v>
      </c>
      <c r="E16013" s="265"/>
    </row>
    <row r="16014" spans="1:5">
      <c r="A16014" s="283">
        <v>40176</v>
      </c>
      <c r="B16014" s="176">
        <v>24.2</v>
      </c>
      <c r="C16014" s="176">
        <v>38.700000000000003</v>
      </c>
      <c r="D16014" s="282">
        <v>87</v>
      </c>
      <c r="E16014" s="265"/>
    </row>
    <row r="16015" spans="1:5">
      <c r="A16015" s="283">
        <v>40177</v>
      </c>
      <c r="B16015" s="176">
        <v>41.6</v>
      </c>
      <c r="C16015" s="176">
        <v>28</v>
      </c>
      <c r="D16015" s="282">
        <v>87</v>
      </c>
      <c r="E16015" s="265"/>
    </row>
    <row r="16016" spans="1:5">
      <c r="A16016" s="283">
        <v>40178</v>
      </c>
      <c r="B16016" s="176">
        <v>48.6</v>
      </c>
      <c r="C16016" s="176">
        <v>45.4</v>
      </c>
      <c r="D16016" s="282">
        <v>87</v>
      </c>
      <c r="E16016" s="265"/>
    </row>
    <row r="16017" spans="1:5">
      <c r="A16017" s="283">
        <v>40201</v>
      </c>
      <c r="B16017" s="176">
        <v>0</v>
      </c>
      <c r="C16017" s="176">
        <v>0</v>
      </c>
      <c r="D16017" s="282">
        <v>87</v>
      </c>
      <c r="E16017" s="265"/>
    </row>
    <row r="16018" spans="1:5">
      <c r="A16018" s="283">
        <v>40202</v>
      </c>
      <c r="B16018" s="176">
        <v>4617.8999999999996</v>
      </c>
      <c r="C16018" s="176">
        <v>37.4</v>
      </c>
      <c r="D16018" s="282">
        <v>142</v>
      </c>
      <c r="E16018" s="265"/>
    </row>
    <row r="16019" spans="1:5">
      <c r="A16019" s="283">
        <v>40203</v>
      </c>
      <c r="B16019" s="176">
        <v>5659.9</v>
      </c>
      <c r="C16019" s="176">
        <v>32.799999999999997</v>
      </c>
      <c r="D16019" s="282">
        <v>157</v>
      </c>
      <c r="E16019" s="265"/>
    </row>
    <row r="16020" spans="1:5">
      <c r="A16020" s="283">
        <v>40204</v>
      </c>
      <c r="B16020" s="176">
        <v>4883.3999999999996</v>
      </c>
      <c r="C16020" s="176">
        <v>36.200000000000003</v>
      </c>
      <c r="D16020" s="282">
        <v>137</v>
      </c>
      <c r="E16020" s="265"/>
    </row>
    <row r="16021" spans="1:5">
      <c r="A16021" s="283">
        <v>40205</v>
      </c>
      <c r="B16021" s="176">
        <v>3784.2</v>
      </c>
      <c r="C16021" s="176">
        <v>41.1</v>
      </c>
      <c r="D16021" s="282">
        <v>185</v>
      </c>
      <c r="E16021" s="265"/>
    </row>
    <row r="16022" spans="1:5">
      <c r="A16022" s="283">
        <v>40206</v>
      </c>
      <c r="B16022" s="176">
        <v>3133.4</v>
      </c>
      <c r="C16022" s="176">
        <v>38.200000000000003</v>
      </c>
      <c r="D16022" s="282">
        <v>176</v>
      </c>
      <c r="E16022" s="265"/>
    </row>
    <row r="16023" spans="1:5">
      <c r="A16023" s="283">
        <v>40207</v>
      </c>
      <c r="B16023" s="176">
        <v>2526.1999999999998</v>
      </c>
      <c r="C16023" s="176">
        <v>43.1</v>
      </c>
      <c r="D16023" s="282">
        <v>185</v>
      </c>
      <c r="E16023" s="265"/>
    </row>
    <row r="16024" spans="1:5">
      <c r="A16024" s="283">
        <v>40208</v>
      </c>
      <c r="B16024" s="176">
        <v>6233.7</v>
      </c>
      <c r="C16024" s="176">
        <v>26.8</v>
      </c>
      <c r="D16024" s="282">
        <v>93</v>
      </c>
      <c r="E16024" s="265"/>
    </row>
    <row r="16025" spans="1:5">
      <c r="A16025" s="283">
        <v>40209</v>
      </c>
      <c r="B16025" s="176">
        <v>541</v>
      </c>
      <c r="C16025" s="176">
        <v>34</v>
      </c>
      <c r="D16025" s="282">
        <v>87</v>
      </c>
      <c r="E16025" s="265"/>
    </row>
    <row r="16026" spans="1:5">
      <c r="A16026" s="283">
        <v>40210</v>
      </c>
      <c r="B16026" s="176">
        <v>4078.9</v>
      </c>
      <c r="C16026" s="176">
        <v>34.1</v>
      </c>
      <c r="D16026" s="282">
        <v>87</v>
      </c>
      <c r="E16026" s="265"/>
    </row>
    <row r="16027" spans="1:5">
      <c r="A16027" s="283">
        <v>40211</v>
      </c>
      <c r="B16027" s="176">
        <v>3983.1</v>
      </c>
      <c r="C16027" s="176">
        <v>35.4</v>
      </c>
      <c r="D16027" s="282">
        <v>121</v>
      </c>
      <c r="E16027" s="265"/>
    </row>
    <row r="16028" spans="1:5">
      <c r="A16028" s="283">
        <v>40212</v>
      </c>
      <c r="B16028" s="176">
        <v>4598</v>
      </c>
      <c r="C16028" s="176">
        <v>35.799999999999997</v>
      </c>
      <c r="D16028" s="282">
        <v>119</v>
      </c>
      <c r="E16028" s="265"/>
    </row>
    <row r="16029" spans="1:5">
      <c r="A16029" s="283">
        <v>40213</v>
      </c>
      <c r="B16029" s="176">
        <v>2336.3000000000002</v>
      </c>
      <c r="C16029" s="176">
        <v>36.799999999999997</v>
      </c>
      <c r="D16029" s="282">
        <v>162</v>
      </c>
      <c r="E16029" s="265"/>
    </row>
    <row r="16030" spans="1:5">
      <c r="A16030" s="283">
        <v>40214</v>
      </c>
      <c r="B16030" s="176">
        <v>2988.1</v>
      </c>
      <c r="C16030" s="176">
        <v>36.200000000000003</v>
      </c>
      <c r="D16030" s="282">
        <v>118</v>
      </c>
      <c r="E16030" s="265"/>
    </row>
    <row r="16031" spans="1:5">
      <c r="A16031" s="283">
        <v>40215</v>
      </c>
      <c r="B16031" s="176">
        <v>5221.8999999999996</v>
      </c>
      <c r="C16031" s="176">
        <v>33.700000000000003</v>
      </c>
      <c r="D16031" s="282">
        <v>93</v>
      </c>
      <c r="E16031" s="265"/>
    </row>
    <row r="16032" spans="1:5">
      <c r="A16032" s="283">
        <v>40216</v>
      </c>
      <c r="B16032" s="176">
        <v>2554.6</v>
      </c>
      <c r="C16032" s="176">
        <v>39.1</v>
      </c>
      <c r="D16032" s="282">
        <v>167</v>
      </c>
      <c r="E16032" s="265"/>
    </row>
    <row r="16033" spans="1:5">
      <c r="A16033" s="283">
        <v>40217</v>
      </c>
      <c r="B16033" s="176">
        <v>3858.1</v>
      </c>
      <c r="C16033" s="176">
        <v>36.4</v>
      </c>
      <c r="D16033" s="282">
        <v>122</v>
      </c>
      <c r="E16033" s="265"/>
    </row>
    <row r="16034" spans="1:5">
      <c r="A16034" s="283">
        <v>40218</v>
      </c>
      <c r="B16034" s="176">
        <v>3151.3</v>
      </c>
      <c r="C16034" s="176">
        <v>35.299999999999997</v>
      </c>
      <c r="D16034" s="282">
        <v>112</v>
      </c>
      <c r="E16034" s="265"/>
    </row>
    <row r="16035" spans="1:5">
      <c r="A16035" s="283">
        <v>40219</v>
      </c>
      <c r="B16035" s="176">
        <v>2704.2</v>
      </c>
      <c r="C16035" s="176">
        <v>36.799999999999997</v>
      </c>
      <c r="D16035" s="282">
        <v>160</v>
      </c>
      <c r="E16035" s="265"/>
    </row>
    <row r="16036" spans="1:5">
      <c r="A16036" s="283">
        <v>40220</v>
      </c>
      <c r="B16036" s="176">
        <v>4253.6000000000004</v>
      </c>
      <c r="C16036" s="176">
        <v>40.200000000000003</v>
      </c>
      <c r="D16036" s="282">
        <v>94</v>
      </c>
      <c r="E16036" s="265"/>
    </row>
    <row r="16037" spans="1:5">
      <c r="A16037" s="283">
        <v>40221</v>
      </c>
      <c r="B16037" s="176">
        <v>0</v>
      </c>
      <c r="C16037" s="176">
        <v>0</v>
      </c>
      <c r="D16037" s="282">
        <v>87</v>
      </c>
      <c r="E16037" s="265"/>
    </row>
    <row r="16038" spans="1:5">
      <c r="A16038" s="283">
        <v>40222</v>
      </c>
      <c r="B16038" s="176">
        <v>2269.1999999999998</v>
      </c>
      <c r="C16038" s="176">
        <v>42.1</v>
      </c>
      <c r="D16038" s="282">
        <v>136</v>
      </c>
      <c r="E16038" s="265"/>
    </row>
    <row r="16039" spans="1:5">
      <c r="A16039" s="283">
        <v>40223</v>
      </c>
      <c r="B16039" s="176">
        <v>1970.1</v>
      </c>
      <c r="C16039" s="176">
        <v>42.1</v>
      </c>
      <c r="D16039" s="282">
        <v>189</v>
      </c>
      <c r="E16039" s="265"/>
    </row>
    <row r="16040" spans="1:5">
      <c r="A16040" s="283">
        <v>40224</v>
      </c>
      <c r="B16040" s="176">
        <v>2213</v>
      </c>
      <c r="C16040" s="176">
        <v>43.4</v>
      </c>
      <c r="D16040" s="282">
        <v>87</v>
      </c>
      <c r="E16040" s="265"/>
    </row>
    <row r="16041" spans="1:5">
      <c r="A16041" s="283">
        <v>40225</v>
      </c>
      <c r="B16041" s="176">
        <v>0</v>
      </c>
      <c r="C16041" s="176">
        <v>0</v>
      </c>
      <c r="D16041" s="282">
        <v>87</v>
      </c>
      <c r="E16041" s="265"/>
    </row>
    <row r="16042" spans="1:5">
      <c r="A16042" s="283">
        <v>40228</v>
      </c>
      <c r="B16042" s="176">
        <v>2264.3000000000002</v>
      </c>
      <c r="C16042" s="176">
        <v>38.200000000000003</v>
      </c>
      <c r="D16042" s="282">
        <v>122</v>
      </c>
      <c r="E16042" s="265"/>
    </row>
    <row r="16043" spans="1:5">
      <c r="A16043" s="283">
        <v>40229</v>
      </c>
      <c r="B16043" s="176">
        <v>1790</v>
      </c>
      <c r="C16043" s="176">
        <v>34.9</v>
      </c>
      <c r="D16043" s="282">
        <v>87</v>
      </c>
      <c r="E16043" s="265"/>
    </row>
    <row r="16044" spans="1:5">
      <c r="A16044" s="283">
        <v>40231</v>
      </c>
      <c r="B16044" s="176">
        <v>0</v>
      </c>
      <c r="C16044" s="176">
        <v>0</v>
      </c>
      <c r="D16044" s="282">
        <v>87</v>
      </c>
      <c r="E16044" s="265"/>
    </row>
    <row r="16045" spans="1:5">
      <c r="A16045" s="283">
        <v>40232</v>
      </c>
      <c r="B16045" s="176">
        <v>0</v>
      </c>
      <c r="C16045" s="176">
        <v>0</v>
      </c>
      <c r="D16045" s="282">
        <v>87</v>
      </c>
      <c r="E16045" s="265"/>
    </row>
    <row r="16046" spans="1:5">
      <c r="A16046" s="283">
        <v>40233</v>
      </c>
      <c r="B16046" s="176">
        <v>0</v>
      </c>
      <c r="C16046" s="176">
        <v>0</v>
      </c>
      <c r="D16046" s="282">
        <v>87</v>
      </c>
      <c r="E16046" s="265"/>
    </row>
    <row r="16047" spans="1:5">
      <c r="A16047" s="283">
        <v>40241</v>
      </c>
      <c r="B16047" s="176">
        <v>2404.9</v>
      </c>
      <c r="C16047" s="176">
        <v>39.799999999999997</v>
      </c>
      <c r="D16047" s="282">
        <v>137</v>
      </c>
      <c r="E16047" s="265"/>
    </row>
    <row r="16048" spans="1:5">
      <c r="A16048" s="283">
        <v>40242</v>
      </c>
      <c r="B16048" s="176">
        <v>3033.2</v>
      </c>
      <c r="C16048" s="176">
        <v>39.5</v>
      </c>
      <c r="D16048" s="282">
        <v>87</v>
      </c>
      <c r="E16048" s="265"/>
    </row>
    <row r="16049" spans="1:5">
      <c r="A16049" s="283">
        <v>40243</v>
      </c>
      <c r="B16049" s="176">
        <v>1944.5</v>
      </c>
      <c r="C16049" s="176">
        <v>44.6</v>
      </c>
      <c r="D16049" s="282">
        <v>129</v>
      </c>
      <c r="E16049" s="265"/>
    </row>
    <row r="16050" spans="1:5">
      <c r="A16050" s="283">
        <v>40245</v>
      </c>
      <c r="B16050" s="176">
        <v>828.3</v>
      </c>
      <c r="C16050" s="176">
        <v>37.6</v>
      </c>
      <c r="D16050" s="282">
        <v>136</v>
      </c>
      <c r="E16050" s="265"/>
    </row>
    <row r="16051" spans="1:5">
      <c r="A16051" s="283">
        <v>40250</v>
      </c>
      <c r="B16051" s="176">
        <v>0</v>
      </c>
      <c r="C16051" s="176">
        <v>0</v>
      </c>
      <c r="D16051" s="282">
        <v>87</v>
      </c>
      <c r="E16051" s="265"/>
    </row>
    <row r="16052" spans="1:5">
      <c r="A16052" s="283">
        <v>40251</v>
      </c>
      <c r="B16052" s="176">
        <v>0</v>
      </c>
      <c r="C16052" s="176">
        <v>0</v>
      </c>
      <c r="D16052" s="282">
        <v>87</v>
      </c>
      <c r="E16052" s="265"/>
    </row>
    <row r="16053" spans="1:5">
      <c r="A16053" s="283">
        <v>40252</v>
      </c>
      <c r="B16053" s="176">
        <v>617</v>
      </c>
      <c r="C16053" s="176">
        <v>33.6</v>
      </c>
      <c r="D16053" s="282">
        <v>87</v>
      </c>
      <c r="E16053" s="265"/>
    </row>
    <row r="16054" spans="1:5">
      <c r="A16054" s="283">
        <v>40253</v>
      </c>
      <c r="B16054" s="176">
        <v>0</v>
      </c>
      <c r="C16054" s="176">
        <v>0</v>
      </c>
      <c r="D16054" s="282">
        <v>87</v>
      </c>
      <c r="E16054" s="265"/>
    </row>
    <row r="16055" spans="1:5">
      <c r="A16055" s="283">
        <v>40255</v>
      </c>
      <c r="B16055" s="176">
        <v>0</v>
      </c>
      <c r="C16055" s="176">
        <v>0</v>
      </c>
      <c r="D16055" s="282">
        <v>87</v>
      </c>
      <c r="E16055" s="265"/>
    </row>
    <row r="16056" spans="1:5">
      <c r="A16056" s="283">
        <v>40256</v>
      </c>
      <c r="B16056" s="176">
        <v>0</v>
      </c>
      <c r="C16056" s="176">
        <v>0</v>
      </c>
      <c r="D16056" s="282">
        <v>87</v>
      </c>
      <c r="E16056" s="265"/>
    </row>
    <row r="16057" spans="1:5">
      <c r="A16057" s="283">
        <v>40257</v>
      </c>
      <c r="B16057" s="176">
        <v>0</v>
      </c>
      <c r="C16057" s="176">
        <v>0</v>
      </c>
      <c r="D16057" s="282">
        <v>87</v>
      </c>
      <c r="E16057" s="265"/>
    </row>
    <row r="16058" spans="1:5">
      <c r="A16058" s="283">
        <v>40258</v>
      </c>
      <c r="B16058" s="176">
        <v>2194.5</v>
      </c>
      <c r="C16058" s="176">
        <v>38.1</v>
      </c>
      <c r="D16058" s="282">
        <v>102</v>
      </c>
      <c r="E16058" s="265"/>
    </row>
    <row r="16059" spans="1:5">
      <c r="A16059" s="283">
        <v>40259</v>
      </c>
      <c r="B16059" s="176">
        <v>0</v>
      </c>
      <c r="C16059" s="176">
        <v>0</v>
      </c>
      <c r="D16059" s="282">
        <v>87</v>
      </c>
      <c r="E16059" s="265"/>
    </row>
    <row r="16060" spans="1:5">
      <c r="A16060" s="283">
        <v>40261</v>
      </c>
      <c r="B16060" s="176">
        <v>0</v>
      </c>
      <c r="C16060" s="176">
        <v>0</v>
      </c>
      <c r="D16060" s="282">
        <v>87</v>
      </c>
      <c r="E16060" s="265"/>
    </row>
    <row r="16061" spans="1:5">
      <c r="A16061" s="283">
        <v>40266</v>
      </c>
      <c r="B16061" s="176">
        <v>0</v>
      </c>
      <c r="C16061" s="176">
        <v>0</v>
      </c>
      <c r="D16061" s="282">
        <v>87</v>
      </c>
      <c r="E16061" s="265"/>
    </row>
    <row r="16062" spans="1:5">
      <c r="A16062" s="283">
        <v>40268</v>
      </c>
      <c r="B16062" s="176">
        <v>0</v>
      </c>
      <c r="C16062" s="176">
        <v>0</v>
      </c>
      <c r="D16062" s="282">
        <v>87</v>
      </c>
      <c r="E16062" s="265"/>
    </row>
    <row r="16063" spans="1:5">
      <c r="A16063" s="283">
        <v>40269</v>
      </c>
      <c r="B16063" s="176">
        <v>0</v>
      </c>
      <c r="C16063" s="176">
        <v>0</v>
      </c>
      <c r="D16063" s="282">
        <v>87</v>
      </c>
      <c r="E16063" s="265"/>
    </row>
    <row r="16064" spans="1:5">
      <c r="A16064" s="283">
        <v>40270</v>
      </c>
      <c r="B16064" s="176">
        <v>9083.5</v>
      </c>
      <c r="C16064" s="176">
        <v>37.1</v>
      </c>
      <c r="D16064" s="282">
        <v>87</v>
      </c>
      <c r="E16064" s="265"/>
    </row>
    <row r="16065" spans="1:5">
      <c r="A16065" s="283">
        <v>40272</v>
      </c>
      <c r="B16065" s="176">
        <v>997.8</v>
      </c>
      <c r="C16065" s="176">
        <v>38</v>
      </c>
      <c r="D16065" s="282">
        <v>112</v>
      </c>
      <c r="E16065" s="265"/>
    </row>
    <row r="16066" spans="1:5">
      <c r="A16066" s="283">
        <v>40280</v>
      </c>
      <c r="B16066" s="176">
        <v>0</v>
      </c>
      <c r="C16066" s="176">
        <v>0</v>
      </c>
      <c r="D16066" s="282">
        <v>87</v>
      </c>
      <c r="E16066" s="265"/>
    </row>
    <row r="16067" spans="1:5">
      <c r="A16067" s="283">
        <v>40282</v>
      </c>
      <c r="B16067" s="176">
        <v>0</v>
      </c>
      <c r="C16067" s="176">
        <v>0</v>
      </c>
      <c r="D16067" s="282">
        <v>87</v>
      </c>
      <c r="E16067" s="265"/>
    </row>
    <row r="16068" spans="1:5">
      <c r="A16068" s="283">
        <v>40289</v>
      </c>
      <c r="B16068" s="176">
        <v>0</v>
      </c>
      <c r="C16068" s="176">
        <v>0</v>
      </c>
      <c r="D16068" s="282">
        <v>87</v>
      </c>
      <c r="E16068" s="265"/>
    </row>
    <row r="16069" spans="1:5">
      <c r="A16069" s="283">
        <v>40291</v>
      </c>
      <c r="B16069" s="176">
        <v>1334.1</v>
      </c>
      <c r="C16069" s="176">
        <v>37.6</v>
      </c>
      <c r="D16069" s="282">
        <v>121</v>
      </c>
      <c r="E16069" s="265"/>
    </row>
    <row r="16070" spans="1:5">
      <c r="A16070" s="283">
        <v>40292</v>
      </c>
      <c r="B16070" s="176">
        <v>0</v>
      </c>
      <c r="C16070" s="176">
        <v>0</v>
      </c>
      <c r="D16070" s="282">
        <v>87</v>
      </c>
      <c r="E16070" s="265"/>
    </row>
    <row r="16071" spans="1:5">
      <c r="A16071" s="283">
        <v>40295</v>
      </c>
      <c r="B16071" s="176">
        <v>2571.8000000000002</v>
      </c>
      <c r="C16071" s="176">
        <v>33.9</v>
      </c>
      <c r="D16071" s="282">
        <v>87</v>
      </c>
      <c r="E16071" s="265"/>
    </row>
    <row r="16072" spans="1:5">
      <c r="A16072" s="283">
        <v>40297</v>
      </c>
      <c r="B16072" s="176">
        <v>0</v>
      </c>
      <c r="C16072" s="176">
        <v>0</v>
      </c>
      <c r="D16072" s="282">
        <v>87</v>
      </c>
      <c r="E16072" s="265"/>
    </row>
    <row r="16073" spans="1:5">
      <c r="A16073" s="283">
        <v>40298</v>
      </c>
      <c r="B16073" s="176">
        <v>0</v>
      </c>
      <c r="C16073" s="176">
        <v>0</v>
      </c>
      <c r="D16073" s="282">
        <v>87</v>
      </c>
      <c r="E16073" s="265"/>
    </row>
    <row r="16074" spans="1:5">
      <c r="A16074" s="283">
        <v>40299</v>
      </c>
      <c r="B16074" s="176">
        <v>776.3</v>
      </c>
      <c r="C16074" s="176">
        <v>39.1</v>
      </c>
      <c r="D16074" s="282">
        <v>167</v>
      </c>
      <c r="E16074" s="265"/>
    </row>
    <row r="16075" spans="1:5">
      <c r="A16075" s="283">
        <v>40310</v>
      </c>
      <c r="B16075" s="176">
        <v>0</v>
      </c>
      <c r="C16075" s="176">
        <v>0</v>
      </c>
      <c r="D16075" s="282">
        <v>87</v>
      </c>
      <c r="E16075" s="265"/>
    </row>
    <row r="16076" spans="1:5">
      <c r="A16076" s="283">
        <v>40311</v>
      </c>
      <c r="B16076" s="176">
        <v>36.6</v>
      </c>
      <c r="C16076" s="176">
        <v>40.6</v>
      </c>
      <c r="D16076" s="282">
        <v>87</v>
      </c>
      <c r="E16076" s="265"/>
    </row>
    <row r="16077" spans="1:5">
      <c r="A16077" s="283">
        <v>40312</v>
      </c>
      <c r="B16077" s="176">
        <v>93</v>
      </c>
      <c r="C16077" s="176">
        <v>37.799999999999997</v>
      </c>
      <c r="D16077" s="282">
        <v>87</v>
      </c>
      <c r="E16077" s="265"/>
    </row>
    <row r="16078" spans="1:5">
      <c r="A16078" s="283">
        <v>40313</v>
      </c>
      <c r="B16078" s="176">
        <v>65.5</v>
      </c>
      <c r="C16078" s="176">
        <v>34.200000000000003</v>
      </c>
      <c r="D16078" s="282">
        <v>87</v>
      </c>
      <c r="E16078" s="265"/>
    </row>
    <row r="16079" spans="1:5">
      <c r="A16079" s="283">
        <v>40316</v>
      </c>
      <c r="B16079" s="176">
        <v>33.299999999999997</v>
      </c>
      <c r="C16079" s="176">
        <v>44</v>
      </c>
      <c r="D16079" s="282">
        <v>87</v>
      </c>
      <c r="E16079" s="265"/>
    </row>
    <row r="16080" spans="1:5">
      <c r="A16080" s="283">
        <v>40317</v>
      </c>
      <c r="B16080" s="176">
        <v>70.3</v>
      </c>
      <c r="C16080" s="176">
        <v>41.1</v>
      </c>
      <c r="D16080" s="282">
        <v>87</v>
      </c>
      <c r="E16080" s="265"/>
    </row>
    <row r="16081" spans="1:5">
      <c r="A16081" s="283">
        <v>40319</v>
      </c>
      <c r="B16081" s="176">
        <v>118.2</v>
      </c>
      <c r="C16081" s="176">
        <v>24.1</v>
      </c>
      <c r="D16081" s="282">
        <v>87</v>
      </c>
      <c r="E16081" s="265"/>
    </row>
    <row r="16082" spans="1:5">
      <c r="A16082" s="283">
        <v>40322</v>
      </c>
      <c r="B16082" s="176">
        <v>27.3</v>
      </c>
      <c r="C16082" s="176">
        <v>40.200000000000003</v>
      </c>
      <c r="D16082" s="282">
        <v>87</v>
      </c>
      <c r="E16082" s="265"/>
    </row>
    <row r="16083" spans="1:5">
      <c r="A16083" s="283">
        <v>40324</v>
      </c>
      <c r="B16083" s="176">
        <v>232.6</v>
      </c>
      <c r="C16083" s="176">
        <v>34.299999999999997</v>
      </c>
      <c r="D16083" s="282">
        <v>172</v>
      </c>
      <c r="E16083" s="265"/>
    </row>
    <row r="16084" spans="1:5">
      <c r="A16084" s="283">
        <v>40328</v>
      </c>
      <c r="B16084" s="176">
        <v>24.3</v>
      </c>
      <c r="C16084" s="176">
        <v>40.1</v>
      </c>
      <c r="D16084" s="282">
        <v>87</v>
      </c>
      <c r="E16084" s="265"/>
    </row>
    <row r="16085" spans="1:5">
      <c r="A16085" s="283">
        <v>40330</v>
      </c>
      <c r="B16085" s="176">
        <v>89.3</v>
      </c>
      <c r="C16085" s="176">
        <v>41.2</v>
      </c>
      <c r="D16085" s="282">
        <v>120</v>
      </c>
      <c r="E16085" s="265"/>
    </row>
    <row r="16086" spans="1:5">
      <c r="A16086" s="283">
        <v>40334</v>
      </c>
      <c r="B16086" s="176">
        <v>46.2</v>
      </c>
      <c r="C16086" s="176">
        <v>39</v>
      </c>
      <c r="D16086" s="282">
        <v>87</v>
      </c>
      <c r="E16086" s="265"/>
    </row>
    <row r="16087" spans="1:5">
      <c r="A16087" s="283">
        <v>40336</v>
      </c>
      <c r="B16087" s="176">
        <v>61.7</v>
      </c>
      <c r="C16087" s="176">
        <v>40.700000000000003</v>
      </c>
      <c r="D16087" s="282">
        <v>87</v>
      </c>
      <c r="E16087" s="265"/>
    </row>
    <row r="16088" spans="1:5">
      <c r="A16088" s="283">
        <v>40337</v>
      </c>
      <c r="B16088" s="176">
        <v>89.7</v>
      </c>
      <c r="C16088" s="176">
        <v>37.6</v>
      </c>
      <c r="D16088" s="282">
        <v>87</v>
      </c>
      <c r="E16088" s="265"/>
    </row>
    <row r="16089" spans="1:5">
      <c r="A16089" s="283">
        <v>40339</v>
      </c>
      <c r="B16089" s="176">
        <v>0</v>
      </c>
      <c r="C16089" s="176">
        <v>0</v>
      </c>
      <c r="D16089" s="282">
        <v>87</v>
      </c>
      <c r="E16089" s="265"/>
    </row>
    <row r="16090" spans="1:5">
      <c r="A16090" s="283">
        <v>40340</v>
      </c>
      <c r="B16090" s="176">
        <v>0</v>
      </c>
      <c r="C16090" s="176">
        <v>0</v>
      </c>
      <c r="D16090" s="282">
        <v>87</v>
      </c>
      <c r="E16090" s="265"/>
    </row>
    <row r="16091" spans="1:5">
      <c r="A16091" s="283">
        <v>40342</v>
      </c>
      <c r="B16091" s="176">
        <v>109.3</v>
      </c>
      <c r="C16091" s="176">
        <v>38.299999999999997</v>
      </c>
      <c r="D16091" s="282">
        <v>114</v>
      </c>
      <c r="E16091" s="265"/>
    </row>
    <row r="16092" spans="1:5">
      <c r="A16092" s="283">
        <v>40346</v>
      </c>
      <c r="B16092" s="176">
        <v>34.200000000000003</v>
      </c>
      <c r="C16092" s="176">
        <v>38.9</v>
      </c>
      <c r="D16092" s="282">
        <v>87</v>
      </c>
      <c r="E16092" s="265"/>
    </row>
    <row r="16093" spans="1:5">
      <c r="A16093" s="283">
        <v>40347</v>
      </c>
      <c r="B16093" s="176">
        <v>77.3</v>
      </c>
      <c r="C16093" s="176">
        <v>40.6</v>
      </c>
      <c r="D16093" s="282">
        <v>95</v>
      </c>
      <c r="E16093" s="265"/>
    </row>
    <row r="16094" spans="1:5">
      <c r="A16094" s="283">
        <v>40348</v>
      </c>
      <c r="B16094" s="176">
        <v>0</v>
      </c>
      <c r="C16094" s="176">
        <v>0</v>
      </c>
      <c r="D16094" s="282">
        <v>87</v>
      </c>
      <c r="E16094" s="265"/>
    </row>
    <row r="16095" spans="1:5">
      <c r="A16095" s="283">
        <v>40350</v>
      </c>
      <c r="B16095" s="176">
        <v>22.5</v>
      </c>
      <c r="C16095" s="176">
        <v>36.799999999999997</v>
      </c>
      <c r="D16095" s="282">
        <v>87</v>
      </c>
      <c r="E16095" s="265"/>
    </row>
    <row r="16096" spans="1:5">
      <c r="A16096" s="283">
        <v>40351</v>
      </c>
      <c r="B16096" s="176">
        <v>83.5</v>
      </c>
      <c r="C16096" s="176">
        <v>32.200000000000003</v>
      </c>
      <c r="D16096" s="282">
        <v>95</v>
      </c>
      <c r="E16096" s="265"/>
    </row>
    <row r="16097" spans="1:5">
      <c r="A16097" s="283">
        <v>40353</v>
      </c>
      <c r="B16097" s="176">
        <v>146.1</v>
      </c>
      <c r="C16097" s="176">
        <v>38.1</v>
      </c>
      <c r="D16097" s="282">
        <v>108</v>
      </c>
      <c r="E16097" s="265"/>
    </row>
    <row r="16098" spans="1:5">
      <c r="A16098" s="283">
        <v>40355</v>
      </c>
      <c r="B16098" s="176">
        <v>32</v>
      </c>
      <c r="C16098" s="176">
        <v>38.6</v>
      </c>
      <c r="D16098" s="282">
        <v>87</v>
      </c>
      <c r="E16098" s="265"/>
    </row>
    <row r="16099" spans="1:5">
      <c r="A16099" s="283">
        <v>40356</v>
      </c>
      <c r="B16099" s="176">
        <v>297.60000000000002</v>
      </c>
      <c r="C16099" s="176">
        <v>36.299999999999997</v>
      </c>
      <c r="D16099" s="282">
        <v>127</v>
      </c>
      <c r="E16099" s="265"/>
    </row>
    <row r="16100" spans="1:5">
      <c r="A16100" s="283">
        <v>40357</v>
      </c>
      <c r="B16100" s="176">
        <v>0</v>
      </c>
      <c r="C16100" s="176">
        <v>0</v>
      </c>
      <c r="D16100" s="282">
        <v>87</v>
      </c>
      <c r="E16100" s="265"/>
    </row>
    <row r="16101" spans="1:5">
      <c r="A16101" s="283">
        <v>40358</v>
      </c>
      <c r="B16101" s="176">
        <v>36.6</v>
      </c>
      <c r="C16101" s="176">
        <v>40.1</v>
      </c>
      <c r="D16101" s="282">
        <v>87</v>
      </c>
      <c r="E16101" s="265"/>
    </row>
    <row r="16102" spans="1:5">
      <c r="A16102" s="283">
        <v>40359</v>
      </c>
      <c r="B16102" s="176">
        <v>33.4</v>
      </c>
      <c r="C16102" s="176">
        <v>40.200000000000003</v>
      </c>
      <c r="D16102" s="282">
        <v>87</v>
      </c>
      <c r="E16102" s="265"/>
    </row>
    <row r="16103" spans="1:5">
      <c r="A16103" s="283">
        <v>40360</v>
      </c>
      <c r="B16103" s="176">
        <v>46.3</v>
      </c>
      <c r="C16103" s="176">
        <v>39.6</v>
      </c>
      <c r="D16103" s="282">
        <v>87</v>
      </c>
      <c r="E16103" s="265"/>
    </row>
    <row r="16104" spans="1:5">
      <c r="A16104" s="283">
        <v>40361</v>
      </c>
      <c r="B16104" s="176">
        <v>71.7</v>
      </c>
      <c r="C16104" s="176">
        <v>40.6</v>
      </c>
      <c r="D16104" s="282">
        <v>113</v>
      </c>
      <c r="E16104" s="265"/>
    </row>
    <row r="16105" spans="1:5">
      <c r="A16105" s="283">
        <v>40362</v>
      </c>
      <c r="B16105" s="176">
        <v>1213.3</v>
      </c>
      <c r="C16105" s="176">
        <v>39.5</v>
      </c>
      <c r="D16105" s="282">
        <v>87</v>
      </c>
      <c r="E16105" s="265"/>
    </row>
    <row r="16106" spans="1:5">
      <c r="A16106" s="283">
        <v>40363</v>
      </c>
      <c r="B16106" s="176">
        <v>0</v>
      </c>
      <c r="C16106" s="176">
        <v>0</v>
      </c>
      <c r="D16106" s="282">
        <v>87</v>
      </c>
      <c r="E16106" s="265"/>
    </row>
    <row r="16107" spans="1:5">
      <c r="A16107" s="283">
        <v>40366</v>
      </c>
      <c r="B16107" s="176">
        <v>0</v>
      </c>
      <c r="C16107" s="176">
        <v>0</v>
      </c>
      <c r="D16107" s="282">
        <v>87</v>
      </c>
      <c r="E16107" s="265"/>
    </row>
    <row r="16108" spans="1:5">
      <c r="A16108" s="283">
        <v>40370</v>
      </c>
      <c r="B16108" s="176">
        <v>34.299999999999997</v>
      </c>
      <c r="C16108" s="176">
        <v>41.3</v>
      </c>
      <c r="D16108" s="282">
        <v>87</v>
      </c>
      <c r="E16108" s="265"/>
    </row>
    <row r="16109" spans="1:5">
      <c r="A16109" s="283">
        <v>40371</v>
      </c>
      <c r="B16109" s="176">
        <v>44.1</v>
      </c>
      <c r="C16109" s="176">
        <v>39.200000000000003</v>
      </c>
      <c r="D16109" s="282">
        <v>87</v>
      </c>
      <c r="E16109" s="265"/>
    </row>
    <row r="16110" spans="1:5">
      <c r="A16110" s="283">
        <v>40372</v>
      </c>
      <c r="B16110" s="176">
        <v>42.2</v>
      </c>
      <c r="C16110" s="176">
        <v>44.2</v>
      </c>
      <c r="D16110" s="282">
        <v>87</v>
      </c>
      <c r="E16110" s="265"/>
    </row>
    <row r="16111" spans="1:5">
      <c r="A16111" s="283">
        <v>40374</v>
      </c>
      <c r="B16111" s="176">
        <v>28.7</v>
      </c>
      <c r="C16111" s="176">
        <v>40.799999999999997</v>
      </c>
      <c r="D16111" s="282">
        <v>87</v>
      </c>
      <c r="E16111" s="265"/>
    </row>
    <row r="16112" spans="1:5">
      <c r="A16112" s="283">
        <v>40376</v>
      </c>
      <c r="B16112" s="176">
        <v>25.2</v>
      </c>
      <c r="C16112" s="176">
        <v>41.3</v>
      </c>
      <c r="D16112" s="282">
        <v>87</v>
      </c>
      <c r="E16112" s="265"/>
    </row>
    <row r="16113" spans="1:5">
      <c r="A16113" s="283">
        <v>40379</v>
      </c>
      <c r="B16113" s="176">
        <v>46.8</v>
      </c>
      <c r="C16113" s="176">
        <v>40.5</v>
      </c>
      <c r="D16113" s="282">
        <v>87</v>
      </c>
      <c r="E16113" s="265"/>
    </row>
    <row r="16114" spans="1:5">
      <c r="A16114" s="283">
        <v>40380</v>
      </c>
      <c r="B16114" s="176">
        <v>59.2</v>
      </c>
      <c r="C16114" s="176">
        <v>39.200000000000003</v>
      </c>
      <c r="D16114" s="282">
        <v>87</v>
      </c>
      <c r="E16114" s="265"/>
    </row>
    <row r="16115" spans="1:5">
      <c r="A16115" s="283">
        <v>40383</v>
      </c>
      <c r="B16115" s="176">
        <v>149.19999999999999</v>
      </c>
      <c r="C16115" s="176">
        <v>40.9</v>
      </c>
      <c r="D16115" s="282">
        <v>122</v>
      </c>
      <c r="E16115" s="265"/>
    </row>
    <row r="16116" spans="1:5">
      <c r="A16116" s="283">
        <v>40384</v>
      </c>
      <c r="B16116" s="176">
        <v>0</v>
      </c>
      <c r="C16116" s="176">
        <v>0</v>
      </c>
      <c r="D16116" s="282">
        <v>87</v>
      </c>
      <c r="E16116" s="265"/>
    </row>
    <row r="16117" spans="1:5">
      <c r="A16117" s="283">
        <v>40385</v>
      </c>
      <c r="B16117" s="176">
        <v>62.3</v>
      </c>
      <c r="C16117" s="176">
        <v>41</v>
      </c>
      <c r="D16117" s="282">
        <v>96</v>
      </c>
      <c r="E16117" s="265"/>
    </row>
    <row r="16118" spans="1:5">
      <c r="A16118" s="283">
        <v>40387</v>
      </c>
      <c r="B16118" s="176">
        <v>35.5</v>
      </c>
      <c r="C16118" s="176">
        <v>42.6</v>
      </c>
      <c r="D16118" s="282">
        <v>87</v>
      </c>
      <c r="E16118" s="265"/>
    </row>
    <row r="16119" spans="1:5">
      <c r="A16119" s="283">
        <v>40390</v>
      </c>
      <c r="B16119" s="176">
        <v>262.3</v>
      </c>
      <c r="C16119" s="176">
        <v>31</v>
      </c>
      <c r="D16119" s="282">
        <v>142</v>
      </c>
      <c r="E16119" s="265"/>
    </row>
    <row r="16120" spans="1:5">
      <c r="A16120" s="283">
        <v>40391</v>
      </c>
      <c r="B16120" s="176">
        <v>148.19999999999999</v>
      </c>
      <c r="C16120" s="176">
        <v>39.799999999999997</v>
      </c>
      <c r="D16120" s="282">
        <v>127</v>
      </c>
      <c r="E16120" s="265"/>
    </row>
    <row r="16121" spans="1:5">
      <c r="A16121" s="283">
        <v>40392</v>
      </c>
      <c r="B16121" s="176">
        <v>0</v>
      </c>
      <c r="C16121" s="176">
        <v>0</v>
      </c>
      <c r="D16121" s="282">
        <v>87</v>
      </c>
      <c r="E16121" s="265"/>
    </row>
    <row r="16122" spans="1:5">
      <c r="A16122" s="283">
        <v>40402</v>
      </c>
      <c r="B16122" s="176">
        <v>51.4</v>
      </c>
      <c r="C16122" s="176">
        <v>38.9</v>
      </c>
      <c r="D16122" s="282">
        <v>113</v>
      </c>
      <c r="E16122" s="265"/>
    </row>
    <row r="16123" spans="1:5">
      <c r="A16123" s="283">
        <v>40403</v>
      </c>
      <c r="B16123" s="176">
        <v>184.6</v>
      </c>
      <c r="C16123" s="176">
        <v>36</v>
      </c>
      <c r="D16123" s="282">
        <v>140</v>
      </c>
      <c r="E16123" s="265"/>
    </row>
    <row r="16124" spans="1:5">
      <c r="A16124" s="283">
        <v>40404</v>
      </c>
      <c r="B16124" s="176">
        <v>0</v>
      </c>
      <c r="C16124" s="176">
        <v>0</v>
      </c>
      <c r="D16124" s="282">
        <v>87</v>
      </c>
      <c r="E16124" s="265"/>
    </row>
    <row r="16125" spans="1:5">
      <c r="A16125" s="283">
        <v>40405</v>
      </c>
      <c r="B16125" s="176">
        <v>0</v>
      </c>
      <c r="C16125" s="176">
        <v>0</v>
      </c>
      <c r="D16125" s="282">
        <v>87</v>
      </c>
      <c r="E16125" s="265"/>
    </row>
    <row r="16126" spans="1:5">
      <c r="A16126" s="283">
        <v>40409</v>
      </c>
      <c r="B16126" s="176">
        <v>78.099999999999994</v>
      </c>
      <c r="C16126" s="176">
        <v>41</v>
      </c>
      <c r="D16126" s="282">
        <v>87</v>
      </c>
      <c r="E16126" s="265"/>
    </row>
    <row r="16127" spans="1:5">
      <c r="A16127" s="283">
        <v>40410</v>
      </c>
      <c r="B16127" s="176">
        <v>106.4</v>
      </c>
      <c r="C16127" s="176">
        <v>41</v>
      </c>
      <c r="D16127" s="282">
        <v>87</v>
      </c>
      <c r="E16127" s="265"/>
    </row>
    <row r="16128" spans="1:5">
      <c r="A16128" s="283">
        <v>40419</v>
      </c>
      <c r="B16128" s="176">
        <v>53.3</v>
      </c>
      <c r="C16128" s="176">
        <v>38.5</v>
      </c>
      <c r="D16128" s="282">
        <v>106</v>
      </c>
      <c r="E16128" s="265"/>
    </row>
    <row r="16129" spans="1:5">
      <c r="A16129" s="283">
        <v>40422</v>
      </c>
      <c r="B16129" s="176">
        <v>210.5</v>
      </c>
      <c r="C16129" s="176">
        <v>40.299999999999997</v>
      </c>
      <c r="D16129" s="282">
        <v>177</v>
      </c>
      <c r="E16129" s="265"/>
    </row>
    <row r="16130" spans="1:5">
      <c r="A16130" s="283">
        <v>40423</v>
      </c>
      <c r="B16130" s="176">
        <v>1728</v>
      </c>
      <c r="C16130" s="176">
        <v>37.700000000000003</v>
      </c>
      <c r="D16130" s="282">
        <v>87</v>
      </c>
      <c r="E16130" s="265"/>
    </row>
    <row r="16131" spans="1:5">
      <c r="A16131" s="283">
        <v>40434</v>
      </c>
      <c r="B16131" s="176">
        <v>27.4</v>
      </c>
      <c r="C16131" s="176">
        <v>41.7</v>
      </c>
      <c r="D16131" s="282">
        <v>87</v>
      </c>
      <c r="E16131" s="265"/>
    </row>
    <row r="16132" spans="1:5">
      <c r="A16132" s="283">
        <v>40437</v>
      </c>
      <c r="B16132" s="176">
        <v>37.4</v>
      </c>
      <c r="C16132" s="176">
        <v>41.5</v>
      </c>
      <c r="D16132" s="282">
        <v>87</v>
      </c>
      <c r="E16132" s="265"/>
    </row>
    <row r="16133" spans="1:5">
      <c r="A16133" s="283">
        <v>40440</v>
      </c>
      <c r="B16133" s="176">
        <v>138.19999999999999</v>
      </c>
      <c r="C16133" s="176">
        <v>39.200000000000003</v>
      </c>
      <c r="D16133" s="282">
        <v>87</v>
      </c>
      <c r="E16133" s="265"/>
    </row>
    <row r="16134" spans="1:5">
      <c r="A16134" s="283">
        <v>40442</v>
      </c>
      <c r="B16134" s="176">
        <v>47.8</v>
      </c>
      <c r="C16134" s="176">
        <v>40.200000000000003</v>
      </c>
      <c r="D16134" s="282">
        <v>87</v>
      </c>
      <c r="E16134" s="265"/>
    </row>
    <row r="16135" spans="1:5">
      <c r="A16135" s="283">
        <v>40444</v>
      </c>
      <c r="B16135" s="176">
        <v>88.7</v>
      </c>
      <c r="C16135" s="176">
        <v>41.3</v>
      </c>
      <c r="D16135" s="282">
        <v>87</v>
      </c>
      <c r="E16135" s="265"/>
    </row>
    <row r="16136" spans="1:5">
      <c r="A16136" s="283">
        <v>40445</v>
      </c>
      <c r="B16136" s="176">
        <v>37</v>
      </c>
      <c r="C16136" s="176">
        <v>41.5</v>
      </c>
      <c r="D16136" s="282">
        <v>87</v>
      </c>
      <c r="E16136" s="265"/>
    </row>
    <row r="16137" spans="1:5">
      <c r="A16137" s="283">
        <v>40446</v>
      </c>
      <c r="B16137" s="176">
        <v>0</v>
      </c>
      <c r="C16137" s="176">
        <v>0</v>
      </c>
      <c r="D16137" s="282">
        <v>87</v>
      </c>
      <c r="E16137" s="265"/>
    </row>
    <row r="16138" spans="1:5">
      <c r="A16138" s="283">
        <v>40447</v>
      </c>
      <c r="B16138" s="176">
        <v>33.799999999999997</v>
      </c>
      <c r="C16138" s="176">
        <v>39.799999999999997</v>
      </c>
      <c r="D16138" s="282">
        <v>87</v>
      </c>
      <c r="E16138" s="265"/>
    </row>
    <row r="16139" spans="1:5">
      <c r="A16139" s="283">
        <v>40448</v>
      </c>
      <c r="B16139" s="176">
        <v>51.2</v>
      </c>
      <c r="C16139" s="176">
        <v>38.799999999999997</v>
      </c>
      <c r="D16139" s="282">
        <v>87</v>
      </c>
      <c r="E16139" s="265"/>
    </row>
    <row r="16140" spans="1:5">
      <c r="A16140" s="283">
        <v>40452</v>
      </c>
      <c r="B16140" s="176">
        <v>0</v>
      </c>
      <c r="C16140" s="176">
        <v>0</v>
      </c>
      <c r="D16140" s="282">
        <v>87</v>
      </c>
      <c r="E16140" s="265"/>
    </row>
    <row r="16141" spans="1:5">
      <c r="A16141" s="283">
        <v>40456</v>
      </c>
      <c r="B16141" s="176">
        <v>52.6</v>
      </c>
      <c r="C16141" s="176">
        <v>40.1</v>
      </c>
      <c r="D16141" s="282">
        <v>87</v>
      </c>
      <c r="E16141" s="265"/>
    </row>
    <row r="16142" spans="1:5">
      <c r="A16142" s="283">
        <v>40460</v>
      </c>
      <c r="B16142" s="176">
        <v>26.8</v>
      </c>
      <c r="C16142" s="176">
        <v>41.7</v>
      </c>
      <c r="D16142" s="282">
        <v>87</v>
      </c>
      <c r="E16142" s="265"/>
    </row>
    <row r="16143" spans="1:5">
      <c r="A16143" s="283">
        <v>40461</v>
      </c>
      <c r="B16143" s="176">
        <v>56.6</v>
      </c>
      <c r="C16143" s="176">
        <v>37.299999999999997</v>
      </c>
      <c r="D16143" s="282">
        <v>87</v>
      </c>
      <c r="E16143" s="265"/>
    </row>
    <row r="16144" spans="1:5">
      <c r="A16144" s="283">
        <v>40464</v>
      </c>
      <c r="B16144" s="176">
        <v>39.200000000000003</v>
      </c>
      <c r="C16144" s="176">
        <v>41.7</v>
      </c>
      <c r="D16144" s="282">
        <v>96</v>
      </c>
      <c r="E16144" s="265"/>
    </row>
    <row r="16145" spans="1:5">
      <c r="A16145" s="283">
        <v>40468</v>
      </c>
      <c r="B16145" s="176">
        <v>55.5</v>
      </c>
      <c r="C16145" s="176">
        <v>42.2</v>
      </c>
      <c r="D16145" s="282">
        <v>87</v>
      </c>
      <c r="E16145" s="265"/>
    </row>
    <row r="16146" spans="1:5">
      <c r="A16146" s="283">
        <v>40472</v>
      </c>
      <c r="B16146" s="176">
        <v>37.299999999999997</v>
      </c>
      <c r="C16146" s="176">
        <v>44</v>
      </c>
      <c r="D16146" s="282">
        <v>87</v>
      </c>
      <c r="E16146" s="265"/>
    </row>
    <row r="16147" spans="1:5">
      <c r="A16147" s="283">
        <v>40473</v>
      </c>
      <c r="B16147" s="176">
        <v>0</v>
      </c>
      <c r="C16147" s="176">
        <v>0</v>
      </c>
      <c r="D16147" s="282">
        <v>87</v>
      </c>
      <c r="E16147" s="265"/>
    </row>
    <row r="16148" spans="1:5">
      <c r="A16148" s="283">
        <v>40475</v>
      </c>
      <c r="B16148" s="176">
        <v>195.6</v>
      </c>
      <c r="C16148" s="176">
        <v>32.6</v>
      </c>
      <c r="D16148" s="282">
        <v>127</v>
      </c>
      <c r="E16148" s="265"/>
    </row>
    <row r="16149" spans="1:5">
      <c r="A16149" s="283">
        <v>40476</v>
      </c>
      <c r="B16149" s="176">
        <v>573.4</v>
      </c>
      <c r="C16149" s="176">
        <v>33.700000000000003</v>
      </c>
      <c r="D16149" s="282">
        <v>95</v>
      </c>
      <c r="E16149" s="265"/>
    </row>
    <row r="16150" spans="1:5">
      <c r="A16150" s="283">
        <v>40481</v>
      </c>
      <c r="B16150" s="176">
        <v>24.1</v>
      </c>
      <c r="C16150" s="176">
        <v>39.5</v>
      </c>
      <c r="D16150" s="282">
        <v>87</v>
      </c>
      <c r="E16150" s="265"/>
    </row>
    <row r="16151" spans="1:5">
      <c r="A16151" s="283">
        <v>40484</v>
      </c>
      <c r="B16151" s="176">
        <v>97.7</v>
      </c>
      <c r="C16151" s="176">
        <v>39</v>
      </c>
      <c r="D16151" s="282">
        <v>87</v>
      </c>
      <c r="E16151" s="265"/>
    </row>
    <row r="16152" spans="1:5">
      <c r="A16152" s="283">
        <v>40486</v>
      </c>
      <c r="B16152" s="176">
        <v>50.2</v>
      </c>
      <c r="C16152" s="176">
        <v>38.6</v>
      </c>
      <c r="D16152" s="282">
        <v>87</v>
      </c>
      <c r="E16152" s="265"/>
    </row>
    <row r="16153" spans="1:5">
      <c r="A16153" s="283">
        <v>40489</v>
      </c>
      <c r="B16153" s="176">
        <v>54.8</v>
      </c>
      <c r="C16153" s="176">
        <v>40.4</v>
      </c>
      <c r="D16153" s="282">
        <v>87</v>
      </c>
      <c r="E16153" s="265"/>
    </row>
    <row r="16154" spans="1:5">
      <c r="A16154" s="283">
        <v>40492</v>
      </c>
      <c r="B16154" s="176">
        <v>0</v>
      </c>
      <c r="C16154" s="176">
        <v>0</v>
      </c>
      <c r="D16154" s="282">
        <v>87</v>
      </c>
      <c r="E16154" s="265"/>
    </row>
    <row r="16155" spans="1:5">
      <c r="A16155" s="283">
        <v>40502</v>
      </c>
      <c r="B16155" s="176">
        <v>3766.1</v>
      </c>
      <c r="C16155" s="176">
        <v>38.4</v>
      </c>
      <c r="D16155" s="282">
        <v>130</v>
      </c>
      <c r="E16155" s="265"/>
    </row>
    <row r="16156" spans="1:5">
      <c r="A16156" s="283">
        <v>40503</v>
      </c>
      <c r="B16156" s="176">
        <v>3120.2</v>
      </c>
      <c r="C16156" s="176">
        <v>37.4</v>
      </c>
      <c r="D16156" s="282">
        <v>185</v>
      </c>
      <c r="E16156" s="265"/>
    </row>
    <row r="16157" spans="1:5">
      <c r="A16157" s="283">
        <v>40504</v>
      </c>
      <c r="B16157" s="176">
        <v>4446.6000000000004</v>
      </c>
      <c r="C16157" s="176">
        <v>32.1</v>
      </c>
      <c r="D16157" s="282">
        <v>173</v>
      </c>
      <c r="E16157" s="265"/>
    </row>
    <row r="16158" spans="1:5">
      <c r="A16158" s="283">
        <v>40505</v>
      </c>
      <c r="B16158" s="176">
        <v>2999.8</v>
      </c>
      <c r="C16158" s="176">
        <v>39.1</v>
      </c>
      <c r="D16158" s="282">
        <v>108</v>
      </c>
      <c r="E16158" s="265"/>
    </row>
    <row r="16159" spans="1:5">
      <c r="A16159" s="283">
        <v>40506</v>
      </c>
      <c r="B16159" s="176">
        <v>0</v>
      </c>
      <c r="C16159" s="176">
        <v>0</v>
      </c>
      <c r="D16159" s="282">
        <v>87</v>
      </c>
      <c r="E16159" s="265"/>
    </row>
    <row r="16160" spans="1:5">
      <c r="A16160" s="283">
        <v>40507</v>
      </c>
      <c r="B16160" s="176">
        <v>5091.8999999999996</v>
      </c>
      <c r="C16160" s="176">
        <v>36.299999999999997</v>
      </c>
      <c r="D16160" s="282">
        <v>181</v>
      </c>
      <c r="E16160" s="265"/>
    </row>
    <row r="16161" spans="1:5">
      <c r="A16161" s="283">
        <v>40508</v>
      </c>
      <c r="B16161" s="176">
        <v>5056.3999999999996</v>
      </c>
      <c r="C16161" s="176">
        <v>24</v>
      </c>
      <c r="D16161" s="282">
        <v>180</v>
      </c>
      <c r="E16161" s="265"/>
    </row>
    <row r="16162" spans="1:5">
      <c r="A16162" s="283">
        <v>40509</v>
      </c>
      <c r="B16162" s="176">
        <v>708.6</v>
      </c>
      <c r="C16162" s="176">
        <v>33.700000000000003</v>
      </c>
      <c r="D16162" s="282">
        <v>166</v>
      </c>
      <c r="E16162" s="265"/>
    </row>
    <row r="16163" spans="1:5">
      <c r="A16163" s="283">
        <v>40510</v>
      </c>
      <c r="B16163" s="176">
        <v>62.6</v>
      </c>
      <c r="C16163" s="176">
        <v>44.6</v>
      </c>
      <c r="D16163" s="282">
        <v>96</v>
      </c>
      <c r="E16163" s="265"/>
    </row>
    <row r="16164" spans="1:5">
      <c r="A16164" s="283">
        <v>40511</v>
      </c>
      <c r="B16164" s="176">
        <v>500.4</v>
      </c>
      <c r="C16164" s="176">
        <v>33.1</v>
      </c>
      <c r="D16164" s="282">
        <v>101</v>
      </c>
      <c r="E16164" s="265"/>
    </row>
    <row r="16165" spans="1:5">
      <c r="A16165" s="283">
        <v>40512</v>
      </c>
      <c r="B16165" s="176">
        <v>59.3</v>
      </c>
      <c r="C16165" s="176">
        <v>41.7</v>
      </c>
      <c r="D16165" s="282">
        <v>87</v>
      </c>
      <c r="E16165" s="265"/>
    </row>
    <row r="16166" spans="1:5">
      <c r="A16166" s="283">
        <v>40513</v>
      </c>
      <c r="B16166" s="176">
        <v>694.7</v>
      </c>
      <c r="C16166" s="176">
        <v>41.6</v>
      </c>
      <c r="D16166" s="282">
        <v>103</v>
      </c>
      <c r="E16166" s="265"/>
    </row>
    <row r="16167" spans="1:5">
      <c r="A16167" s="283">
        <v>40514</v>
      </c>
      <c r="B16167" s="176">
        <v>4663.7</v>
      </c>
      <c r="C16167" s="176">
        <v>36.200000000000003</v>
      </c>
      <c r="D16167" s="282">
        <v>93</v>
      </c>
      <c r="E16167" s="265"/>
    </row>
    <row r="16168" spans="1:5">
      <c r="A16168" s="283">
        <v>40515</v>
      </c>
      <c r="B16168" s="176">
        <v>601.9</v>
      </c>
      <c r="C16168" s="176">
        <v>35.299999999999997</v>
      </c>
      <c r="D16168" s="282">
        <v>130</v>
      </c>
      <c r="E16168" s="265"/>
    </row>
    <row r="16169" spans="1:5">
      <c r="A16169" s="283">
        <v>40516</v>
      </c>
      <c r="B16169" s="176">
        <v>71.400000000000006</v>
      </c>
      <c r="C16169" s="176">
        <v>39.200000000000003</v>
      </c>
      <c r="D16169" s="282">
        <v>87</v>
      </c>
      <c r="E16169" s="265"/>
    </row>
    <row r="16170" spans="1:5">
      <c r="A16170" s="283">
        <v>40517</v>
      </c>
      <c r="B16170" s="176">
        <v>5774.2</v>
      </c>
      <c r="C16170" s="176">
        <v>31.5</v>
      </c>
      <c r="D16170" s="282">
        <v>115</v>
      </c>
      <c r="E16170" s="265"/>
    </row>
    <row r="16171" spans="1:5">
      <c r="A16171" s="283">
        <v>40522</v>
      </c>
      <c r="B16171" s="176">
        <v>0</v>
      </c>
      <c r="C16171" s="176">
        <v>0</v>
      </c>
      <c r="D16171" s="282">
        <v>87</v>
      </c>
      <c r="E16171" s="265"/>
    </row>
    <row r="16172" spans="1:5">
      <c r="A16172" s="283">
        <v>40523</v>
      </c>
      <c r="B16172" s="176">
        <v>0</v>
      </c>
      <c r="C16172" s="176">
        <v>0</v>
      </c>
      <c r="D16172" s="282">
        <v>87</v>
      </c>
      <c r="E16172" s="265"/>
    </row>
    <row r="16173" spans="1:5">
      <c r="A16173" s="283">
        <v>40524</v>
      </c>
      <c r="B16173" s="176">
        <v>0</v>
      </c>
      <c r="C16173" s="176">
        <v>0</v>
      </c>
      <c r="D16173" s="282">
        <v>87</v>
      </c>
      <c r="E16173" s="265"/>
    </row>
    <row r="16174" spans="1:5">
      <c r="A16174" s="283">
        <v>40533</v>
      </c>
      <c r="B16174" s="176">
        <v>0</v>
      </c>
      <c r="C16174" s="176">
        <v>0</v>
      </c>
      <c r="D16174" s="282">
        <v>87</v>
      </c>
      <c r="E16174" s="265"/>
    </row>
    <row r="16175" spans="1:5">
      <c r="A16175" s="283">
        <v>40536</v>
      </c>
      <c r="B16175" s="176">
        <v>0</v>
      </c>
      <c r="C16175" s="176">
        <v>0</v>
      </c>
      <c r="D16175" s="282">
        <v>87</v>
      </c>
      <c r="E16175" s="265"/>
    </row>
    <row r="16176" spans="1:5">
      <c r="A16176" s="283">
        <v>40544</v>
      </c>
      <c r="B16176" s="176">
        <v>0</v>
      </c>
      <c r="C16176" s="176">
        <v>0</v>
      </c>
      <c r="D16176" s="282">
        <v>87</v>
      </c>
      <c r="E16176" s="265"/>
    </row>
    <row r="16177" spans="1:5">
      <c r="A16177" s="283">
        <v>40546</v>
      </c>
      <c r="B16177" s="176">
        <v>0</v>
      </c>
      <c r="C16177" s="176">
        <v>0</v>
      </c>
      <c r="D16177" s="282">
        <v>87</v>
      </c>
      <c r="E16177" s="265"/>
    </row>
    <row r="16178" spans="1:5">
      <c r="A16178" s="283">
        <v>40550</v>
      </c>
      <c r="B16178" s="176">
        <v>0</v>
      </c>
      <c r="C16178" s="176">
        <v>0</v>
      </c>
      <c r="D16178" s="282">
        <v>87</v>
      </c>
      <c r="E16178" s="265"/>
    </row>
    <row r="16179" spans="1:5">
      <c r="A16179" s="283">
        <v>40555</v>
      </c>
      <c r="B16179" s="176">
        <v>0</v>
      </c>
      <c r="C16179" s="176">
        <v>0</v>
      </c>
      <c r="D16179" s="282">
        <v>87</v>
      </c>
      <c r="E16179" s="265"/>
    </row>
    <row r="16180" spans="1:5">
      <c r="A16180" s="283">
        <v>40574</v>
      </c>
      <c r="B16180" s="176">
        <v>4745.2</v>
      </c>
      <c r="C16180" s="176">
        <v>38.1</v>
      </c>
      <c r="D16180" s="282">
        <v>87</v>
      </c>
      <c r="E16180" s="265"/>
    </row>
    <row r="16181" spans="1:5">
      <c r="A16181" s="283">
        <v>40575</v>
      </c>
      <c r="B16181" s="176">
        <v>69.099999999999994</v>
      </c>
      <c r="C16181" s="176">
        <v>41</v>
      </c>
      <c r="D16181" s="282">
        <v>87</v>
      </c>
      <c r="E16181" s="265"/>
    </row>
    <row r="16182" spans="1:5">
      <c r="A16182" s="283">
        <v>40576</v>
      </c>
      <c r="B16182" s="176">
        <v>50.7</v>
      </c>
      <c r="C16182" s="176">
        <v>38.6</v>
      </c>
      <c r="D16182" s="282">
        <v>87</v>
      </c>
      <c r="E16182" s="265"/>
    </row>
    <row r="16183" spans="1:5">
      <c r="A16183" s="283">
        <v>40577</v>
      </c>
      <c r="B16183" s="176">
        <v>0</v>
      </c>
      <c r="C16183" s="176">
        <v>0</v>
      </c>
      <c r="D16183" s="282">
        <v>87</v>
      </c>
      <c r="E16183" s="265"/>
    </row>
    <row r="16184" spans="1:5">
      <c r="A16184" s="283">
        <v>40578</v>
      </c>
      <c r="B16184" s="176">
        <v>63.6</v>
      </c>
      <c r="C16184" s="176">
        <v>41</v>
      </c>
      <c r="D16184" s="282">
        <v>87</v>
      </c>
      <c r="E16184" s="265"/>
    </row>
    <row r="16185" spans="1:5">
      <c r="A16185" s="283">
        <v>40579</v>
      </c>
      <c r="B16185" s="176">
        <v>59.4</v>
      </c>
      <c r="C16185" s="176">
        <v>40.6</v>
      </c>
      <c r="D16185" s="282">
        <v>87</v>
      </c>
      <c r="E16185" s="265"/>
    </row>
    <row r="16186" spans="1:5">
      <c r="A16186" s="283">
        <v>40580</v>
      </c>
      <c r="B16186" s="176">
        <v>49</v>
      </c>
      <c r="C16186" s="176">
        <v>37.5</v>
      </c>
      <c r="D16186" s="282">
        <v>87</v>
      </c>
      <c r="E16186" s="265"/>
    </row>
    <row r="16187" spans="1:5">
      <c r="A16187" s="283">
        <v>40581</v>
      </c>
      <c r="B16187" s="176">
        <v>55.7</v>
      </c>
      <c r="C16187" s="176">
        <v>41</v>
      </c>
      <c r="D16187" s="282">
        <v>87</v>
      </c>
      <c r="E16187" s="265"/>
    </row>
    <row r="16188" spans="1:5">
      <c r="A16188" s="283">
        <v>40582</v>
      </c>
      <c r="B16188" s="176">
        <v>62</v>
      </c>
      <c r="C16188" s="176">
        <v>40.5</v>
      </c>
      <c r="D16188" s="282">
        <v>87</v>
      </c>
      <c r="E16188" s="265"/>
    </row>
    <row r="16189" spans="1:5">
      <c r="A16189" s="283">
        <v>40583</v>
      </c>
      <c r="B16189" s="176">
        <v>51.2</v>
      </c>
      <c r="C16189" s="176">
        <v>40.799999999999997</v>
      </c>
      <c r="D16189" s="282">
        <v>87</v>
      </c>
      <c r="E16189" s="265"/>
    </row>
    <row r="16190" spans="1:5">
      <c r="A16190" s="283">
        <v>40588</v>
      </c>
      <c r="B16190" s="176">
        <v>0</v>
      </c>
      <c r="C16190" s="176">
        <v>0</v>
      </c>
      <c r="D16190" s="282">
        <v>87</v>
      </c>
      <c r="E16190" s="265"/>
    </row>
    <row r="16191" spans="1:5">
      <c r="A16191" s="283">
        <v>40591</v>
      </c>
      <c r="B16191" s="176">
        <v>0</v>
      </c>
      <c r="C16191" s="176">
        <v>0</v>
      </c>
      <c r="D16191" s="282">
        <v>87</v>
      </c>
      <c r="E16191" s="265"/>
    </row>
    <row r="16192" spans="1:5">
      <c r="A16192" s="283">
        <v>40601</v>
      </c>
      <c r="B16192" s="176">
        <v>221.4</v>
      </c>
      <c r="C16192" s="176">
        <v>39.799999999999997</v>
      </c>
      <c r="D16192" s="282">
        <v>135</v>
      </c>
      <c r="E16192" s="265"/>
    </row>
    <row r="16193" spans="1:5">
      <c r="A16193" s="283">
        <v>40602</v>
      </c>
      <c r="B16193" s="176">
        <v>0</v>
      </c>
      <c r="C16193" s="176">
        <v>0</v>
      </c>
      <c r="D16193" s="282">
        <v>87</v>
      </c>
      <c r="E16193" s="265"/>
    </row>
    <row r="16194" spans="1:5">
      <c r="A16194" s="283">
        <v>40603</v>
      </c>
      <c r="B16194" s="176">
        <v>0</v>
      </c>
      <c r="C16194" s="176">
        <v>0</v>
      </c>
      <c r="D16194" s="282">
        <v>87</v>
      </c>
      <c r="E16194" s="265"/>
    </row>
    <row r="16195" spans="1:5">
      <c r="A16195" s="283">
        <v>40604</v>
      </c>
      <c r="B16195" s="176">
        <v>0</v>
      </c>
      <c r="C16195" s="176">
        <v>0</v>
      </c>
      <c r="D16195" s="282">
        <v>87</v>
      </c>
      <c r="E16195" s="265"/>
    </row>
    <row r="16196" spans="1:5">
      <c r="A16196" s="283">
        <v>40701</v>
      </c>
      <c r="B16196" s="176">
        <v>192.1</v>
      </c>
      <c r="C16196" s="176">
        <v>39.1</v>
      </c>
      <c r="D16196" s="282">
        <v>128</v>
      </c>
      <c r="E16196" s="265"/>
    </row>
    <row r="16197" spans="1:5">
      <c r="A16197" s="283">
        <v>40702</v>
      </c>
      <c r="B16197" s="176">
        <v>486.3</v>
      </c>
      <c r="C16197" s="176">
        <v>42</v>
      </c>
      <c r="D16197" s="282">
        <v>87</v>
      </c>
      <c r="E16197" s="265"/>
    </row>
    <row r="16198" spans="1:5">
      <c r="A16198" s="283">
        <v>40729</v>
      </c>
      <c r="B16198" s="176">
        <v>87.9</v>
      </c>
      <c r="C16198" s="176">
        <v>38.799999999999997</v>
      </c>
      <c r="D16198" s="282">
        <v>87</v>
      </c>
      <c r="E16198" s="265"/>
    </row>
    <row r="16199" spans="1:5">
      <c r="A16199" s="283">
        <v>40730</v>
      </c>
      <c r="B16199" s="176">
        <v>84.8</v>
      </c>
      <c r="C16199" s="176">
        <v>35.4</v>
      </c>
      <c r="D16199" s="282">
        <v>87</v>
      </c>
      <c r="E16199" s="265"/>
    </row>
    <row r="16200" spans="1:5">
      <c r="A16200" s="283">
        <v>40734</v>
      </c>
      <c r="B16200" s="176">
        <v>93</v>
      </c>
      <c r="C16200" s="176">
        <v>39.299999999999997</v>
      </c>
      <c r="D16200" s="282">
        <v>87</v>
      </c>
      <c r="E16200" s="265"/>
    </row>
    <row r="16201" spans="1:5">
      <c r="A16201" s="283">
        <v>40737</v>
      </c>
      <c r="B16201" s="176">
        <v>217.1</v>
      </c>
      <c r="C16201" s="176">
        <v>38.200000000000003</v>
      </c>
      <c r="D16201" s="282">
        <v>87</v>
      </c>
      <c r="E16201" s="265"/>
    </row>
    <row r="16202" spans="1:5">
      <c r="A16202" s="283">
        <v>40740</v>
      </c>
      <c r="B16202" s="176">
        <v>185.8</v>
      </c>
      <c r="C16202" s="176">
        <v>36.299999999999997</v>
      </c>
      <c r="D16202" s="282">
        <v>87</v>
      </c>
      <c r="E16202" s="265"/>
    </row>
    <row r="16203" spans="1:5">
      <c r="A16203" s="283">
        <v>40741</v>
      </c>
      <c r="B16203" s="176">
        <v>95.1</v>
      </c>
      <c r="C16203" s="176">
        <v>39.1</v>
      </c>
      <c r="D16203" s="282">
        <v>115</v>
      </c>
      <c r="E16203" s="265"/>
    </row>
    <row r="16204" spans="1:5">
      <c r="A16204" s="283">
        <v>40742</v>
      </c>
      <c r="B16204" s="176">
        <v>0</v>
      </c>
      <c r="C16204" s="176">
        <v>0</v>
      </c>
      <c r="D16204" s="282">
        <v>87</v>
      </c>
      <c r="E16204" s="265"/>
    </row>
    <row r="16205" spans="1:5">
      <c r="A16205" s="283">
        <v>40743</v>
      </c>
      <c r="B16205" s="176">
        <v>494.1</v>
      </c>
      <c r="C16205" s="176">
        <v>40</v>
      </c>
      <c r="D16205" s="282">
        <v>87</v>
      </c>
      <c r="E16205" s="265"/>
    </row>
    <row r="16206" spans="1:5">
      <c r="A16206" s="283">
        <v>40744</v>
      </c>
      <c r="B16206" s="176">
        <v>181</v>
      </c>
      <c r="C16206" s="176">
        <v>37.299999999999997</v>
      </c>
      <c r="D16206" s="282">
        <v>95</v>
      </c>
      <c r="E16206" s="265"/>
    </row>
    <row r="16207" spans="1:5">
      <c r="A16207" s="283">
        <v>40755</v>
      </c>
      <c r="B16207" s="176">
        <v>0</v>
      </c>
      <c r="C16207" s="176">
        <v>0</v>
      </c>
      <c r="D16207" s="282">
        <v>87</v>
      </c>
      <c r="E16207" s="265"/>
    </row>
    <row r="16208" spans="1:5">
      <c r="A16208" s="283">
        <v>40759</v>
      </c>
      <c r="B16208" s="176">
        <v>69.900000000000006</v>
      </c>
      <c r="C16208" s="176">
        <v>38.5</v>
      </c>
      <c r="D16208" s="282">
        <v>87</v>
      </c>
      <c r="E16208" s="265"/>
    </row>
    <row r="16209" spans="1:5">
      <c r="A16209" s="283">
        <v>40763</v>
      </c>
      <c r="B16209" s="176">
        <v>23.3</v>
      </c>
      <c r="C16209" s="176">
        <v>41.5</v>
      </c>
      <c r="D16209" s="282">
        <v>87</v>
      </c>
      <c r="E16209" s="265"/>
    </row>
    <row r="16210" spans="1:5">
      <c r="A16210" s="283">
        <v>40769</v>
      </c>
      <c r="B16210" s="176">
        <v>69.599999999999994</v>
      </c>
      <c r="C16210" s="176">
        <v>35.799999999999997</v>
      </c>
      <c r="D16210" s="282">
        <v>135</v>
      </c>
      <c r="E16210" s="265"/>
    </row>
    <row r="16211" spans="1:5">
      <c r="A16211" s="283">
        <v>40771</v>
      </c>
      <c r="B16211" s="176">
        <v>47.5</v>
      </c>
      <c r="C16211" s="176">
        <v>42.5</v>
      </c>
      <c r="D16211" s="282">
        <v>87</v>
      </c>
      <c r="E16211" s="265"/>
    </row>
    <row r="16212" spans="1:5">
      <c r="A16212" s="283">
        <v>40801</v>
      </c>
      <c r="B16212" s="176">
        <v>63.9</v>
      </c>
      <c r="C16212" s="176">
        <v>38.1</v>
      </c>
      <c r="D16212" s="282">
        <v>87</v>
      </c>
      <c r="E16212" s="265"/>
    </row>
    <row r="16213" spans="1:5">
      <c r="A16213" s="283">
        <v>40803</v>
      </c>
      <c r="B16213" s="176">
        <v>18.8</v>
      </c>
      <c r="C16213" s="176">
        <v>41.4</v>
      </c>
      <c r="D16213" s="282">
        <v>87</v>
      </c>
      <c r="E16213" s="265"/>
    </row>
    <row r="16214" spans="1:5">
      <c r="A16214" s="283">
        <v>40806</v>
      </c>
      <c r="B16214" s="176">
        <v>72.900000000000006</v>
      </c>
      <c r="C16214" s="176">
        <v>39.4</v>
      </c>
      <c r="D16214" s="282">
        <v>87</v>
      </c>
      <c r="E16214" s="265"/>
    </row>
    <row r="16215" spans="1:5">
      <c r="A16215" s="283">
        <v>40807</v>
      </c>
      <c r="B16215" s="176">
        <v>0</v>
      </c>
      <c r="C16215" s="176">
        <v>0</v>
      </c>
      <c r="D16215" s="282">
        <v>87</v>
      </c>
      <c r="E16215" s="265"/>
    </row>
    <row r="16216" spans="1:5">
      <c r="A16216" s="283">
        <v>40808</v>
      </c>
      <c r="B16216" s="176">
        <v>8.5</v>
      </c>
      <c r="C16216" s="176">
        <v>40</v>
      </c>
      <c r="D16216" s="282">
        <v>87</v>
      </c>
      <c r="E16216" s="265"/>
    </row>
    <row r="16217" spans="1:5">
      <c r="A16217" s="283">
        <v>40810</v>
      </c>
      <c r="B16217" s="176">
        <v>23.3</v>
      </c>
      <c r="C16217" s="176">
        <v>39.6</v>
      </c>
      <c r="D16217" s="282">
        <v>115</v>
      </c>
      <c r="E16217" s="265"/>
    </row>
    <row r="16218" spans="1:5">
      <c r="A16218" s="283">
        <v>40813</v>
      </c>
      <c r="B16218" s="176">
        <v>47.3</v>
      </c>
      <c r="C16218" s="176">
        <v>42.4</v>
      </c>
      <c r="D16218" s="282">
        <v>87</v>
      </c>
      <c r="E16218" s="265"/>
    </row>
    <row r="16219" spans="1:5">
      <c r="A16219" s="283">
        <v>40815</v>
      </c>
      <c r="B16219" s="176">
        <v>44.2</v>
      </c>
      <c r="C16219" s="176">
        <v>39.1</v>
      </c>
      <c r="D16219" s="282">
        <v>87</v>
      </c>
      <c r="E16219" s="265"/>
    </row>
    <row r="16220" spans="1:5">
      <c r="A16220" s="283">
        <v>40816</v>
      </c>
      <c r="B16220" s="176">
        <v>4.7</v>
      </c>
      <c r="C16220" s="176">
        <v>41</v>
      </c>
      <c r="D16220" s="282">
        <v>87</v>
      </c>
      <c r="E16220" s="265"/>
    </row>
    <row r="16221" spans="1:5">
      <c r="A16221" s="283">
        <v>40818</v>
      </c>
      <c r="B16221" s="176">
        <v>97.1</v>
      </c>
      <c r="C16221" s="176">
        <v>37.5</v>
      </c>
      <c r="D16221" s="282">
        <v>87</v>
      </c>
      <c r="E16221" s="265"/>
    </row>
    <row r="16222" spans="1:5">
      <c r="A16222" s="283">
        <v>40819</v>
      </c>
      <c r="B16222" s="176">
        <v>60.1</v>
      </c>
      <c r="C16222" s="176">
        <v>41.1</v>
      </c>
      <c r="D16222" s="282">
        <v>87</v>
      </c>
      <c r="E16222" s="265"/>
    </row>
    <row r="16223" spans="1:5">
      <c r="A16223" s="283">
        <v>40820</v>
      </c>
      <c r="B16223" s="176">
        <v>32</v>
      </c>
      <c r="C16223" s="176">
        <v>35.5</v>
      </c>
      <c r="D16223" s="282">
        <v>87</v>
      </c>
      <c r="E16223" s="265"/>
    </row>
    <row r="16224" spans="1:5">
      <c r="A16224" s="283">
        <v>40823</v>
      </c>
      <c r="B16224" s="176">
        <v>92.6</v>
      </c>
      <c r="C16224" s="176">
        <v>41.1</v>
      </c>
      <c r="D16224" s="282">
        <v>111</v>
      </c>
      <c r="E16224" s="265"/>
    </row>
    <row r="16225" spans="1:5">
      <c r="A16225" s="283">
        <v>40824</v>
      </c>
      <c r="B16225" s="176">
        <v>0</v>
      </c>
      <c r="C16225" s="176">
        <v>0</v>
      </c>
      <c r="D16225" s="282">
        <v>87</v>
      </c>
      <c r="E16225" s="265"/>
    </row>
    <row r="16226" spans="1:5">
      <c r="A16226" s="283">
        <v>40826</v>
      </c>
      <c r="B16226" s="176">
        <v>27</v>
      </c>
      <c r="C16226" s="176">
        <v>38.5</v>
      </c>
      <c r="D16226" s="282">
        <v>87</v>
      </c>
      <c r="E16226" s="265"/>
    </row>
    <row r="16227" spans="1:5">
      <c r="A16227" s="283">
        <v>40827</v>
      </c>
      <c r="B16227" s="176">
        <v>24.3</v>
      </c>
      <c r="C16227" s="176">
        <v>40.4</v>
      </c>
      <c r="D16227" s="282">
        <v>87</v>
      </c>
      <c r="E16227" s="265"/>
    </row>
    <row r="16228" spans="1:5">
      <c r="A16228" s="283">
        <v>40828</v>
      </c>
      <c r="B16228" s="176">
        <v>86.5</v>
      </c>
      <c r="C16228" s="176">
        <v>38.4</v>
      </c>
      <c r="D16228" s="282">
        <v>87</v>
      </c>
      <c r="E16228" s="265"/>
    </row>
    <row r="16229" spans="1:5">
      <c r="A16229" s="283">
        <v>40829</v>
      </c>
      <c r="B16229" s="176">
        <v>0</v>
      </c>
      <c r="C16229" s="176">
        <v>0</v>
      </c>
      <c r="D16229" s="282">
        <v>87</v>
      </c>
      <c r="E16229" s="265"/>
    </row>
    <row r="16230" spans="1:5">
      <c r="A16230" s="283">
        <v>40830</v>
      </c>
      <c r="B16230" s="176">
        <v>51.3</v>
      </c>
      <c r="C16230" s="176">
        <v>39.700000000000003</v>
      </c>
      <c r="D16230" s="282">
        <v>87</v>
      </c>
      <c r="E16230" s="265"/>
    </row>
    <row r="16231" spans="1:5">
      <c r="A16231" s="283">
        <v>40831</v>
      </c>
      <c r="B16231" s="176">
        <v>107.8</v>
      </c>
      <c r="C16231" s="176">
        <v>41.5</v>
      </c>
      <c r="D16231" s="282">
        <v>103</v>
      </c>
      <c r="E16231" s="265"/>
    </row>
    <row r="16232" spans="1:5">
      <c r="A16232" s="283">
        <v>40840</v>
      </c>
      <c r="B16232" s="176">
        <v>25.4</v>
      </c>
      <c r="C16232" s="176">
        <v>40.1</v>
      </c>
      <c r="D16232" s="282">
        <v>87</v>
      </c>
      <c r="E16232" s="265"/>
    </row>
    <row r="16233" spans="1:5">
      <c r="A16233" s="283">
        <v>40843</v>
      </c>
      <c r="B16233" s="176">
        <v>22.5</v>
      </c>
      <c r="C16233" s="176">
        <v>41.5</v>
      </c>
      <c r="D16233" s="282">
        <v>87</v>
      </c>
      <c r="E16233" s="265"/>
    </row>
    <row r="16234" spans="1:5">
      <c r="A16234" s="283">
        <v>40844</v>
      </c>
      <c r="B16234" s="176">
        <v>0</v>
      </c>
      <c r="C16234" s="176">
        <v>0</v>
      </c>
      <c r="D16234" s="282">
        <v>87</v>
      </c>
      <c r="E16234" s="265"/>
    </row>
    <row r="16235" spans="1:5">
      <c r="A16235" s="283">
        <v>40845</v>
      </c>
      <c r="B16235" s="176">
        <v>37.1</v>
      </c>
      <c r="C16235" s="176">
        <v>41.6</v>
      </c>
      <c r="D16235" s="282">
        <v>87</v>
      </c>
      <c r="E16235" s="265"/>
    </row>
    <row r="16236" spans="1:5">
      <c r="A16236" s="283">
        <v>40847</v>
      </c>
      <c r="B16236" s="176">
        <v>0</v>
      </c>
      <c r="C16236" s="176">
        <v>0</v>
      </c>
      <c r="D16236" s="282">
        <v>87</v>
      </c>
      <c r="E16236" s="265"/>
    </row>
    <row r="16237" spans="1:5">
      <c r="A16237" s="283">
        <v>40849</v>
      </c>
      <c r="B16237" s="176">
        <v>26</v>
      </c>
      <c r="C16237" s="176">
        <v>39.799999999999997</v>
      </c>
      <c r="D16237" s="282">
        <v>87</v>
      </c>
      <c r="E16237" s="265"/>
    </row>
    <row r="16238" spans="1:5">
      <c r="A16238" s="283">
        <v>40854</v>
      </c>
      <c r="B16238" s="176">
        <v>397.3</v>
      </c>
      <c r="C16238" s="176">
        <v>46.7</v>
      </c>
      <c r="D16238" s="282">
        <v>87</v>
      </c>
      <c r="E16238" s="265"/>
    </row>
    <row r="16239" spans="1:5">
      <c r="A16239" s="283">
        <v>40855</v>
      </c>
      <c r="B16239" s="176">
        <v>59.2</v>
      </c>
      <c r="C16239" s="176">
        <v>43.6</v>
      </c>
      <c r="D16239" s="282">
        <v>87</v>
      </c>
      <c r="E16239" s="265"/>
    </row>
    <row r="16240" spans="1:5">
      <c r="A16240" s="283">
        <v>40856</v>
      </c>
      <c r="B16240" s="176">
        <v>26.9</v>
      </c>
      <c r="C16240" s="176">
        <v>41.8</v>
      </c>
      <c r="D16240" s="282">
        <v>87</v>
      </c>
      <c r="E16240" s="265"/>
    </row>
    <row r="16241" spans="1:5">
      <c r="A16241" s="283">
        <v>40858</v>
      </c>
      <c r="B16241" s="176">
        <v>31.7</v>
      </c>
      <c r="C16241" s="176">
        <v>39.5</v>
      </c>
      <c r="D16241" s="282">
        <v>87</v>
      </c>
      <c r="E16241" s="265"/>
    </row>
    <row r="16242" spans="1:5">
      <c r="A16242" s="283">
        <v>40862</v>
      </c>
      <c r="B16242" s="176">
        <v>32.6</v>
      </c>
      <c r="C16242" s="176">
        <v>41.4</v>
      </c>
      <c r="D16242" s="282">
        <v>87</v>
      </c>
      <c r="E16242" s="265"/>
    </row>
    <row r="16243" spans="1:5">
      <c r="A16243" s="283">
        <v>40863</v>
      </c>
      <c r="B16243" s="176">
        <v>17.3</v>
      </c>
      <c r="C16243" s="176">
        <v>44.1</v>
      </c>
      <c r="D16243" s="282">
        <v>87</v>
      </c>
      <c r="E16243" s="265"/>
    </row>
    <row r="16244" spans="1:5">
      <c r="A16244" s="283">
        <v>40865</v>
      </c>
      <c r="B16244" s="176">
        <v>47.2</v>
      </c>
      <c r="C16244" s="176">
        <v>39.5</v>
      </c>
      <c r="D16244" s="282">
        <v>87</v>
      </c>
      <c r="E16244" s="265"/>
    </row>
    <row r="16245" spans="1:5">
      <c r="A16245" s="283">
        <v>40868</v>
      </c>
      <c r="B16245" s="176">
        <v>51.9</v>
      </c>
      <c r="C16245" s="176">
        <v>40.6</v>
      </c>
      <c r="D16245" s="282">
        <v>87</v>
      </c>
      <c r="E16245" s="265"/>
    </row>
    <row r="16246" spans="1:5">
      <c r="A16246" s="283">
        <v>40870</v>
      </c>
      <c r="B16246" s="176">
        <v>37.299999999999997</v>
      </c>
      <c r="C16246" s="176">
        <v>43.5</v>
      </c>
      <c r="D16246" s="282">
        <v>115</v>
      </c>
      <c r="E16246" s="265"/>
    </row>
    <row r="16247" spans="1:5">
      <c r="A16247" s="283">
        <v>40873</v>
      </c>
      <c r="B16247" s="176">
        <v>79.3</v>
      </c>
      <c r="C16247" s="176">
        <v>40.299999999999997</v>
      </c>
      <c r="D16247" s="282">
        <v>87</v>
      </c>
      <c r="E16247" s="265"/>
    </row>
    <row r="16248" spans="1:5">
      <c r="A16248" s="283">
        <v>40874</v>
      </c>
      <c r="B16248" s="176">
        <v>19.399999999999999</v>
      </c>
      <c r="C16248" s="176">
        <v>41.3</v>
      </c>
      <c r="D16248" s="282">
        <v>87</v>
      </c>
      <c r="E16248" s="265"/>
    </row>
    <row r="16249" spans="1:5">
      <c r="A16249" s="283">
        <v>40902</v>
      </c>
      <c r="B16249" s="176">
        <v>37.5</v>
      </c>
      <c r="C16249" s="176">
        <v>38.799999999999997</v>
      </c>
      <c r="D16249" s="282">
        <v>87</v>
      </c>
      <c r="E16249" s="265"/>
    </row>
    <row r="16250" spans="1:5">
      <c r="A16250" s="283">
        <v>40903</v>
      </c>
      <c r="B16250" s="176">
        <v>72.599999999999994</v>
      </c>
      <c r="C16250" s="176">
        <v>39.9</v>
      </c>
      <c r="D16250" s="282">
        <v>87</v>
      </c>
      <c r="E16250" s="265"/>
    </row>
    <row r="16251" spans="1:5">
      <c r="A16251" s="283">
        <v>40906</v>
      </c>
      <c r="B16251" s="176">
        <v>93.5</v>
      </c>
      <c r="C16251" s="176">
        <v>37.4</v>
      </c>
      <c r="D16251" s="282">
        <v>147</v>
      </c>
      <c r="E16251" s="265"/>
    </row>
    <row r="16252" spans="1:5">
      <c r="A16252" s="283">
        <v>40913</v>
      </c>
      <c r="B16252" s="176">
        <v>13</v>
      </c>
      <c r="C16252" s="176">
        <v>38.6</v>
      </c>
      <c r="D16252" s="282">
        <v>87</v>
      </c>
      <c r="E16252" s="265"/>
    </row>
    <row r="16253" spans="1:5">
      <c r="A16253" s="283">
        <v>40914</v>
      </c>
      <c r="B16253" s="176">
        <v>37.1</v>
      </c>
      <c r="C16253" s="176">
        <v>39.299999999999997</v>
      </c>
      <c r="D16253" s="282">
        <v>87</v>
      </c>
      <c r="E16253" s="265"/>
    </row>
    <row r="16254" spans="1:5">
      <c r="A16254" s="283">
        <v>40915</v>
      </c>
      <c r="B16254" s="176">
        <v>161.30000000000001</v>
      </c>
      <c r="C16254" s="176">
        <v>38.299999999999997</v>
      </c>
      <c r="D16254" s="282">
        <v>87</v>
      </c>
      <c r="E16254" s="265"/>
    </row>
    <row r="16255" spans="1:5">
      <c r="A16255" s="283">
        <v>40921</v>
      </c>
      <c r="B16255" s="176">
        <v>27.3</v>
      </c>
      <c r="C16255" s="176">
        <v>39.700000000000003</v>
      </c>
      <c r="D16255" s="282">
        <v>87</v>
      </c>
      <c r="E16255" s="265"/>
    </row>
    <row r="16256" spans="1:5">
      <c r="A16256" s="283">
        <v>40923</v>
      </c>
      <c r="B16256" s="176">
        <v>66.099999999999994</v>
      </c>
      <c r="C16256" s="176">
        <v>38.1</v>
      </c>
      <c r="D16256" s="282">
        <v>87</v>
      </c>
      <c r="E16256" s="265"/>
    </row>
    <row r="16257" spans="1:5">
      <c r="A16257" s="283">
        <v>40927</v>
      </c>
      <c r="B16257" s="176">
        <v>19.5</v>
      </c>
      <c r="C16257" s="176">
        <v>39.1</v>
      </c>
      <c r="D16257" s="282">
        <v>87</v>
      </c>
      <c r="E16257" s="265"/>
    </row>
    <row r="16258" spans="1:5">
      <c r="A16258" s="283">
        <v>40930</v>
      </c>
      <c r="B16258" s="176">
        <v>128.69999999999999</v>
      </c>
      <c r="C16258" s="176">
        <v>38.700000000000003</v>
      </c>
      <c r="D16258" s="282">
        <v>87</v>
      </c>
      <c r="E16258" s="265"/>
    </row>
    <row r="16259" spans="1:5">
      <c r="A16259" s="283">
        <v>40932</v>
      </c>
      <c r="B16259" s="176">
        <v>39.1</v>
      </c>
      <c r="C16259" s="176">
        <v>37.4</v>
      </c>
      <c r="D16259" s="282">
        <v>87</v>
      </c>
      <c r="E16259" s="265"/>
    </row>
    <row r="16260" spans="1:5">
      <c r="A16260" s="283">
        <v>40935</v>
      </c>
      <c r="B16260" s="176">
        <v>38.4</v>
      </c>
      <c r="C16260" s="176">
        <v>37.1</v>
      </c>
      <c r="D16260" s="282">
        <v>87</v>
      </c>
      <c r="E16260" s="265"/>
    </row>
    <row r="16261" spans="1:5">
      <c r="A16261" s="283">
        <v>40939</v>
      </c>
      <c r="B16261" s="176">
        <v>64.5</v>
      </c>
      <c r="C16261" s="176">
        <v>39.799999999999997</v>
      </c>
      <c r="D16261" s="282">
        <v>87</v>
      </c>
      <c r="E16261" s="265"/>
    </row>
    <row r="16262" spans="1:5">
      <c r="A16262" s="283">
        <v>40940</v>
      </c>
      <c r="B16262" s="176">
        <v>31.8</v>
      </c>
      <c r="C16262" s="176">
        <v>41.9</v>
      </c>
      <c r="D16262" s="282">
        <v>87</v>
      </c>
      <c r="E16262" s="265"/>
    </row>
    <row r="16263" spans="1:5">
      <c r="A16263" s="283">
        <v>40941</v>
      </c>
      <c r="B16263" s="176">
        <v>790.3</v>
      </c>
      <c r="C16263" s="176">
        <v>38.799999999999997</v>
      </c>
      <c r="D16263" s="282">
        <v>87</v>
      </c>
      <c r="E16263" s="265"/>
    </row>
    <row r="16264" spans="1:5">
      <c r="A16264" s="283">
        <v>40943</v>
      </c>
      <c r="B16264" s="176">
        <v>54.5</v>
      </c>
      <c r="C16264" s="176">
        <v>38.299999999999997</v>
      </c>
      <c r="D16264" s="282">
        <v>87</v>
      </c>
      <c r="E16264" s="265"/>
    </row>
    <row r="16265" spans="1:5">
      <c r="A16265" s="283">
        <v>40944</v>
      </c>
      <c r="B16265" s="176">
        <v>33.5</v>
      </c>
      <c r="C16265" s="176">
        <v>40.200000000000003</v>
      </c>
      <c r="D16265" s="282">
        <v>87</v>
      </c>
      <c r="E16265" s="265"/>
    </row>
    <row r="16266" spans="1:5">
      <c r="A16266" s="283">
        <v>40946</v>
      </c>
      <c r="B16266" s="176">
        <v>50.6</v>
      </c>
      <c r="C16266" s="176">
        <v>36.9</v>
      </c>
      <c r="D16266" s="282">
        <v>87</v>
      </c>
      <c r="E16266" s="265"/>
    </row>
    <row r="16267" spans="1:5">
      <c r="A16267" s="283">
        <v>40949</v>
      </c>
      <c r="B16267" s="176">
        <v>289.8</v>
      </c>
      <c r="C16267" s="176">
        <v>39.6</v>
      </c>
      <c r="D16267" s="282">
        <v>87</v>
      </c>
      <c r="E16267" s="265"/>
    </row>
    <row r="16268" spans="1:5">
      <c r="A16268" s="283">
        <v>40951</v>
      </c>
      <c r="B16268" s="176">
        <v>0</v>
      </c>
      <c r="C16268" s="176">
        <v>0</v>
      </c>
      <c r="D16268" s="282">
        <v>87</v>
      </c>
      <c r="E16268" s="265"/>
    </row>
    <row r="16269" spans="1:5">
      <c r="A16269" s="283">
        <v>40953</v>
      </c>
      <c r="B16269" s="176">
        <v>51</v>
      </c>
      <c r="C16269" s="176">
        <v>36.1</v>
      </c>
      <c r="D16269" s="282">
        <v>87</v>
      </c>
      <c r="E16269" s="265"/>
    </row>
    <row r="16270" spans="1:5">
      <c r="A16270" s="283">
        <v>40955</v>
      </c>
      <c r="B16270" s="176">
        <v>77.7</v>
      </c>
      <c r="C16270" s="176">
        <v>43</v>
      </c>
      <c r="D16270" s="282">
        <v>87</v>
      </c>
      <c r="E16270" s="265"/>
    </row>
    <row r="16271" spans="1:5">
      <c r="A16271" s="283">
        <v>40958</v>
      </c>
      <c r="B16271" s="176">
        <v>40</v>
      </c>
      <c r="C16271" s="176">
        <v>38.799999999999997</v>
      </c>
      <c r="D16271" s="282">
        <v>87</v>
      </c>
      <c r="E16271" s="265"/>
    </row>
    <row r="16272" spans="1:5">
      <c r="A16272" s="283">
        <v>40962</v>
      </c>
      <c r="B16272" s="176">
        <v>64</v>
      </c>
      <c r="C16272" s="176">
        <v>37.1</v>
      </c>
      <c r="D16272" s="282">
        <v>113</v>
      </c>
      <c r="E16272" s="265"/>
    </row>
    <row r="16273" spans="1:5">
      <c r="A16273" s="283">
        <v>40964</v>
      </c>
      <c r="B16273" s="176">
        <v>51.1</v>
      </c>
      <c r="C16273" s="176">
        <v>38.6</v>
      </c>
      <c r="D16273" s="282">
        <v>87</v>
      </c>
      <c r="E16273" s="265"/>
    </row>
    <row r="16274" spans="1:5">
      <c r="A16274" s="283">
        <v>40965</v>
      </c>
      <c r="B16274" s="176">
        <v>190.7</v>
      </c>
      <c r="C16274" s="176">
        <v>40.799999999999997</v>
      </c>
      <c r="D16274" s="282">
        <v>110</v>
      </c>
      <c r="E16274" s="265"/>
    </row>
    <row r="16275" spans="1:5">
      <c r="A16275" s="283">
        <v>40972</v>
      </c>
      <c r="B16275" s="176">
        <v>19.2</v>
      </c>
      <c r="C16275" s="176">
        <v>40.6</v>
      </c>
      <c r="D16275" s="282">
        <v>116</v>
      </c>
      <c r="E16275" s="265"/>
    </row>
    <row r="16276" spans="1:5">
      <c r="A16276" s="283">
        <v>40977</v>
      </c>
      <c r="B16276" s="176">
        <v>80</v>
      </c>
      <c r="C16276" s="176">
        <v>40.9</v>
      </c>
      <c r="D16276" s="282">
        <v>95</v>
      </c>
      <c r="E16276" s="265"/>
    </row>
    <row r="16277" spans="1:5">
      <c r="A16277" s="283">
        <v>40979</v>
      </c>
      <c r="B16277" s="176">
        <v>18.7</v>
      </c>
      <c r="C16277" s="176">
        <v>42.5</v>
      </c>
      <c r="D16277" s="282">
        <v>87</v>
      </c>
      <c r="E16277" s="265"/>
    </row>
    <row r="16278" spans="1:5">
      <c r="A16278" s="283">
        <v>40982</v>
      </c>
      <c r="B16278" s="176">
        <v>27.2</v>
      </c>
      <c r="C16278" s="176">
        <v>35.4</v>
      </c>
      <c r="D16278" s="282">
        <v>87</v>
      </c>
      <c r="E16278" s="265"/>
    </row>
    <row r="16279" spans="1:5">
      <c r="A16279" s="283">
        <v>40983</v>
      </c>
      <c r="B16279" s="176">
        <v>45.6</v>
      </c>
      <c r="C16279" s="176">
        <v>37.700000000000003</v>
      </c>
      <c r="D16279" s="282">
        <v>87</v>
      </c>
      <c r="E16279" s="265"/>
    </row>
    <row r="16280" spans="1:5">
      <c r="A16280" s="283">
        <v>40988</v>
      </c>
      <c r="B16280" s="176">
        <v>23.8</v>
      </c>
      <c r="C16280" s="176">
        <v>41.6</v>
      </c>
      <c r="D16280" s="282">
        <v>87</v>
      </c>
      <c r="E16280" s="265"/>
    </row>
    <row r="16281" spans="1:5">
      <c r="A16281" s="283">
        <v>40995</v>
      </c>
      <c r="B16281" s="176">
        <v>28.5</v>
      </c>
      <c r="C16281" s="176">
        <v>43.3</v>
      </c>
      <c r="D16281" s="282">
        <v>87</v>
      </c>
      <c r="E16281" s="265"/>
    </row>
    <row r="16282" spans="1:5">
      <c r="A16282" s="283">
        <v>40997</v>
      </c>
      <c r="B16282" s="176">
        <v>19.600000000000001</v>
      </c>
      <c r="C16282" s="176">
        <v>37.700000000000003</v>
      </c>
      <c r="D16282" s="282">
        <v>87</v>
      </c>
      <c r="E16282" s="265"/>
    </row>
    <row r="16283" spans="1:5">
      <c r="A16283" s="283">
        <v>41001</v>
      </c>
      <c r="B16283" s="176">
        <v>262.7</v>
      </c>
      <c r="C16283" s="176">
        <v>38.4</v>
      </c>
      <c r="D16283" s="282">
        <v>119</v>
      </c>
      <c r="E16283" s="265"/>
    </row>
    <row r="16284" spans="1:5">
      <c r="A16284" s="283">
        <v>41002</v>
      </c>
      <c r="B16284" s="176">
        <v>58.4</v>
      </c>
      <c r="C16284" s="176">
        <v>39.5</v>
      </c>
      <c r="D16284" s="282">
        <v>87</v>
      </c>
      <c r="E16284" s="265"/>
    </row>
    <row r="16285" spans="1:5">
      <c r="A16285" s="283">
        <v>41003</v>
      </c>
      <c r="B16285" s="176">
        <v>40.5</v>
      </c>
      <c r="C16285" s="176">
        <v>37.700000000000003</v>
      </c>
      <c r="D16285" s="282">
        <v>87</v>
      </c>
      <c r="E16285" s="265"/>
    </row>
    <row r="16286" spans="1:5">
      <c r="A16286" s="283">
        <v>41004</v>
      </c>
      <c r="B16286" s="176">
        <v>38.1</v>
      </c>
      <c r="C16286" s="176">
        <v>38.299999999999997</v>
      </c>
      <c r="D16286" s="282">
        <v>87</v>
      </c>
      <c r="E16286" s="265"/>
    </row>
    <row r="16287" spans="1:5">
      <c r="A16287" s="283">
        <v>41005</v>
      </c>
      <c r="B16287" s="176">
        <v>400</v>
      </c>
      <c r="C16287" s="176">
        <v>35.299999999999997</v>
      </c>
      <c r="D16287" s="282">
        <v>94</v>
      </c>
      <c r="E16287" s="265"/>
    </row>
    <row r="16288" spans="1:5">
      <c r="A16288" s="283">
        <v>41006</v>
      </c>
      <c r="B16288" s="176">
        <v>73.900000000000006</v>
      </c>
      <c r="C16288" s="176">
        <v>40.4</v>
      </c>
      <c r="D16288" s="282">
        <v>87</v>
      </c>
      <c r="E16288" s="265"/>
    </row>
    <row r="16289" spans="1:5">
      <c r="A16289" s="283">
        <v>41007</v>
      </c>
      <c r="B16289" s="176">
        <v>93.8</v>
      </c>
      <c r="C16289" s="176">
        <v>39.9</v>
      </c>
      <c r="D16289" s="282">
        <v>87</v>
      </c>
      <c r="E16289" s="265"/>
    </row>
    <row r="16290" spans="1:5">
      <c r="A16290" s="283">
        <v>41008</v>
      </c>
      <c r="B16290" s="176">
        <v>147.9</v>
      </c>
      <c r="C16290" s="176">
        <v>37.1</v>
      </c>
      <c r="D16290" s="282">
        <v>109</v>
      </c>
      <c r="E16290" s="265"/>
    </row>
    <row r="16291" spans="1:5">
      <c r="A16291" s="283">
        <v>41010</v>
      </c>
      <c r="B16291" s="176">
        <v>34</v>
      </c>
      <c r="C16291" s="176">
        <v>39.4</v>
      </c>
      <c r="D16291" s="282">
        <v>87</v>
      </c>
      <c r="E16291" s="265"/>
    </row>
    <row r="16292" spans="1:5">
      <c r="A16292" s="283">
        <v>41011</v>
      </c>
      <c r="B16292" s="176">
        <v>3601.2</v>
      </c>
      <c r="C16292" s="176">
        <v>36.5</v>
      </c>
      <c r="D16292" s="282">
        <v>111</v>
      </c>
      <c r="E16292" s="265"/>
    </row>
    <row r="16293" spans="1:5">
      <c r="A16293" s="283">
        <v>41012</v>
      </c>
      <c r="B16293" s="176">
        <v>3172.3</v>
      </c>
      <c r="C16293" s="176">
        <v>33.4</v>
      </c>
      <c r="D16293" s="282">
        <v>87</v>
      </c>
      <c r="E16293" s="265"/>
    </row>
    <row r="16294" spans="1:5">
      <c r="A16294" s="283">
        <v>41014</v>
      </c>
      <c r="B16294" s="176">
        <v>6483</v>
      </c>
      <c r="C16294" s="176">
        <v>35</v>
      </c>
      <c r="D16294" s="282">
        <v>94</v>
      </c>
      <c r="E16294" s="265"/>
    </row>
    <row r="16295" spans="1:5">
      <c r="A16295" s="283">
        <v>41015</v>
      </c>
      <c r="B16295" s="176">
        <v>817.9</v>
      </c>
      <c r="C16295" s="176">
        <v>38.1</v>
      </c>
      <c r="D16295" s="282">
        <v>118</v>
      </c>
      <c r="E16295" s="265"/>
    </row>
    <row r="16296" spans="1:5">
      <c r="A16296" s="283">
        <v>41016</v>
      </c>
      <c r="B16296" s="176">
        <v>2787.7</v>
      </c>
      <c r="C16296" s="176">
        <v>34.6</v>
      </c>
      <c r="D16296" s="282">
        <v>123</v>
      </c>
      <c r="E16296" s="265"/>
    </row>
    <row r="16297" spans="1:5">
      <c r="A16297" s="283">
        <v>41017</v>
      </c>
      <c r="B16297" s="176">
        <v>2044.3</v>
      </c>
      <c r="C16297" s="176">
        <v>38.4</v>
      </c>
      <c r="D16297" s="282">
        <v>168</v>
      </c>
      <c r="E16297" s="265"/>
    </row>
    <row r="16298" spans="1:5">
      <c r="A16298" s="283">
        <v>41018</v>
      </c>
      <c r="B16298" s="176">
        <v>2647.5</v>
      </c>
      <c r="C16298" s="176">
        <v>34.4</v>
      </c>
      <c r="D16298" s="282">
        <v>130</v>
      </c>
      <c r="E16298" s="265"/>
    </row>
    <row r="16299" spans="1:5">
      <c r="A16299" s="283">
        <v>41019</v>
      </c>
      <c r="B16299" s="176">
        <v>0</v>
      </c>
      <c r="C16299" s="176">
        <v>0</v>
      </c>
      <c r="D16299" s="282">
        <v>87</v>
      </c>
      <c r="E16299" s="265"/>
    </row>
    <row r="16300" spans="1:5">
      <c r="A16300" s="283">
        <v>41022</v>
      </c>
      <c r="B16300" s="176">
        <v>0</v>
      </c>
      <c r="C16300" s="176">
        <v>0</v>
      </c>
      <c r="D16300" s="282">
        <v>87</v>
      </c>
      <c r="E16300" s="265"/>
    </row>
    <row r="16301" spans="1:5">
      <c r="A16301" s="283">
        <v>41030</v>
      </c>
      <c r="B16301" s="176">
        <v>196.1</v>
      </c>
      <c r="C16301" s="176">
        <v>34.299999999999997</v>
      </c>
      <c r="D16301" s="282">
        <v>87</v>
      </c>
      <c r="E16301" s="265"/>
    </row>
    <row r="16302" spans="1:5">
      <c r="A16302" s="283">
        <v>41031</v>
      </c>
      <c r="B16302" s="176">
        <v>72.599999999999994</v>
      </c>
      <c r="C16302" s="176">
        <v>40.700000000000003</v>
      </c>
      <c r="D16302" s="282">
        <v>93</v>
      </c>
      <c r="E16302" s="265"/>
    </row>
    <row r="16303" spans="1:5">
      <c r="A16303" s="283">
        <v>41033</v>
      </c>
      <c r="B16303" s="176">
        <v>45.7</v>
      </c>
      <c r="C16303" s="176">
        <v>38.4</v>
      </c>
      <c r="D16303" s="282">
        <v>87</v>
      </c>
      <c r="E16303" s="265"/>
    </row>
    <row r="16304" spans="1:5">
      <c r="A16304" s="283">
        <v>41034</v>
      </c>
      <c r="B16304" s="176">
        <v>39.5</v>
      </c>
      <c r="C16304" s="176">
        <v>41.3</v>
      </c>
      <c r="D16304" s="282">
        <v>87</v>
      </c>
      <c r="E16304" s="265"/>
    </row>
    <row r="16305" spans="1:5">
      <c r="A16305" s="283">
        <v>41035</v>
      </c>
      <c r="B16305" s="176">
        <v>115.7</v>
      </c>
      <c r="C16305" s="176">
        <v>34.4</v>
      </c>
      <c r="D16305" s="282">
        <v>87</v>
      </c>
      <c r="E16305" s="265"/>
    </row>
    <row r="16306" spans="1:5">
      <c r="A16306" s="283">
        <v>41037</v>
      </c>
      <c r="B16306" s="176">
        <v>510</v>
      </c>
      <c r="C16306" s="176">
        <v>40.799999999999997</v>
      </c>
      <c r="D16306" s="282">
        <v>87</v>
      </c>
      <c r="E16306" s="265"/>
    </row>
    <row r="16307" spans="1:5">
      <c r="A16307" s="283">
        <v>41039</v>
      </c>
      <c r="B16307" s="176">
        <v>34.299999999999997</v>
      </c>
      <c r="C16307" s="176">
        <v>40.200000000000003</v>
      </c>
      <c r="D16307" s="282">
        <v>87</v>
      </c>
      <c r="E16307" s="265"/>
    </row>
    <row r="16308" spans="1:5">
      <c r="A16308" s="283">
        <v>41040</v>
      </c>
      <c r="B16308" s="176">
        <v>49</v>
      </c>
      <c r="C16308" s="176">
        <v>38.4</v>
      </c>
      <c r="D16308" s="282">
        <v>87</v>
      </c>
      <c r="E16308" s="265"/>
    </row>
    <row r="16309" spans="1:5">
      <c r="A16309" s="283">
        <v>41041</v>
      </c>
      <c r="B16309" s="176">
        <v>61.4</v>
      </c>
      <c r="C16309" s="176">
        <v>40.5</v>
      </c>
      <c r="D16309" s="282">
        <v>108</v>
      </c>
      <c r="E16309" s="265"/>
    </row>
    <row r="16310" spans="1:5">
      <c r="A16310" s="283">
        <v>41042</v>
      </c>
      <c r="B16310" s="176">
        <v>2056.8000000000002</v>
      </c>
      <c r="C16310" s="176">
        <v>35.4</v>
      </c>
      <c r="D16310" s="282">
        <v>163</v>
      </c>
      <c r="E16310" s="265"/>
    </row>
    <row r="16311" spans="1:5">
      <c r="A16311" s="283">
        <v>41043</v>
      </c>
      <c r="B16311" s="176">
        <v>37.9</v>
      </c>
      <c r="C16311" s="176">
        <v>41</v>
      </c>
      <c r="D16311" s="282">
        <v>87</v>
      </c>
      <c r="E16311" s="265"/>
    </row>
    <row r="16312" spans="1:5">
      <c r="A16312" s="283">
        <v>41044</v>
      </c>
      <c r="B16312" s="176">
        <v>35.6</v>
      </c>
      <c r="C16312" s="176">
        <v>38.4</v>
      </c>
      <c r="D16312" s="282">
        <v>87</v>
      </c>
      <c r="E16312" s="265"/>
    </row>
    <row r="16313" spans="1:5">
      <c r="A16313" s="283">
        <v>41045</v>
      </c>
      <c r="B16313" s="176">
        <v>48.5</v>
      </c>
      <c r="C16313" s="176">
        <v>37.1</v>
      </c>
      <c r="D16313" s="282">
        <v>87</v>
      </c>
      <c r="E16313" s="265"/>
    </row>
    <row r="16314" spans="1:5">
      <c r="A16314" s="283">
        <v>41046</v>
      </c>
      <c r="B16314" s="176">
        <v>65.7</v>
      </c>
      <c r="C16314" s="176">
        <v>36.4</v>
      </c>
      <c r="D16314" s="282">
        <v>87</v>
      </c>
      <c r="E16314" s="265"/>
    </row>
    <row r="16315" spans="1:5">
      <c r="A16315" s="283">
        <v>41048</v>
      </c>
      <c r="B16315" s="176">
        <v>503.4</v>
      </c>
      <c r="C16315" s="176">
        <v>32.5</v>
      </c>
      <c r="D16315" s="282">
        <v>114</v>
      </c>
      <c r="E16315" s="265"/>
    </row>
    <row r="16316" spans="1:5">
      <c r="A16316" s="283">
        <v>41049</v>
      </c>
      <c r="B16316" s="176">
        <v>29.2</v>
      </c>
      <c r="C16316" s="176">
        <v>37.799999999999997</v>
      </c>
      <c r="D16316" s="282">
        <v>87</v>
      </c>
      <c r="E16316" s="265"/>
    </row>
    <row r="16317" spans="1:5">
      <c r="A16317" s="283">
        <v>41051</v>
      </c>
      <c r="B16317" s="176">
        <v>784.7</v>
      </c>
      <c r="C16317" s="176">
        <v>33</v>
      </c>
      <c r="D16317" s="282">
        <v>113</v>
      </c>
      <c r="E16317" s="265"/>
    </row>
    <row r="16318" spans="1:5">
      <c r="A16318" s="283">
        <v>41052</v>
      </c>
      <c r="B16318" s="176">
        <v>34</v>
      </c>
      <c r="C16318" s="176">
        <v>40.9</v>
      </c>
      <c r="D16318" s="282">
        <v>87</v>
      </c>
      <c r="E16318" s="265"/>
    </row>
    <row r="16319" spans="1:5">
      <c r="A16319" s="283">
        <v>41053</v>
      </c>
      <c r="B16319" s="176">
        <v>0</v>
      </c>
      <c r="C16319" s="176">
        <v>0</v>
      </c>
      <c r="D16319" s="282">
        <v>87</v>
      </c>
      <c r="E16319" s="265"/>
    </row>
    <row r="16320" spans="1:5">
      <c r="A16320" s="283">
        <v>41055</v>
      </c>
      <c r="B16320" s="176">
        <v>29.2</v>
      </c>
      <c r="C16320" s="176">
        <v>40.1</v>
      </c>
      <c r="D16320" s="282">
        <v>87</v>
      </c>
      <c r="E16320" s="265"/>
    </row>
    <row r="16321" spans="1:5">
      <c r="A16321" s="283">
        <v>41056</v>
      </c>
      <c r="B16321" s="176">
        <v>100.1</v>
      </c>
      <c r="C16321" s="176">
        <v>40</v>
      </c>
      <c r="D16321" s="282">
        <v>114</v>
      </c>
      <c r="E16321" s="265"/>
    </row>
    <row r="16322" spans="1:5">
      <c r="A16322" s="283">
        <v>41059</v>
      </c>
      <c r="B16322" s="176">
        <v>270</v>
      </c>
      <c r="C16322" s="176">
        <v>39.700000000000003</v>
      </c>
      <c r="D16322" s="282">
        <v>95</v>
      </c>
      <c r="E16322" s="265"/>
    </row>
    <row r="16323" spans="1:5">
      <c r="A16323" s="283">
        <v>41061</v>
      </c>
      <c r="B16323" s="176">
        <v>0</v>
      </c>
      <c r="C16323" s="176">
        <v>0</v>
      </c>
      <c r="D16323" s="282">
        <v>87</v>
      </c>
      <c r="E16323" s="265"/>
    </row>
    <row r="16324" spans="1:5">
      <c r="A16324" s="283">
        <v>41062</v>
      </c>
      <c r="B16324" s="176">
        <v>34.700000000000003</v>
      </c>
      <c r="C16324" s="176">
        <v>41.7</v>
      </c>
      <c r="D16324" s="282">
        <v>87</v>
      </c>
      <c r="E16324" s="265"/>
    </row>
    <row r="16325" spans="1:5">
      <c r="A16325" s="283">
        <v>41063</v>
      </c>
      <c r="B16325" s="176">
        <v>94.4</v>
      </c>
      <c r="C16325" s="176">
        <v>40.5</v>
      </c>
      <c r="D16325" s="282">
        <v>87</v>
      </c>
      <c r="E16325" s="265"/>
    </row>
    <row r="16326" spans="1:5">
      <c r="A16326" s="283">
        <v>41064</v>
      </c>
      <c r="B16326" s="176">
        <v>22.8</v>
      </c>
      <c r="C16326" s="176">
        <v>43.6</v>
      </c>
      <c r="D16326" s="282">
        <v>87</v>
      </c>
      <c r="E16326" s="265"/>
    </row>
    <row r="16327" spans="1:5">
      <c r="A16327" s="283">
        <v>41065</v>
      </c>
      <c r="B16327" s="176">
        <v>0</v>
      </c>
      <c r="C16327" s="176">
        <v>0</v>
      </c>
      <c r="D16327" s="282">
        <v>87</v>
      </c>
      <c r="E16327" s="265"/>
    </row>
    <row r="16328" spans="1:5">
      <c r="A16328" s="283">
        <v>41071</v>
      </c>
      <c r="B16328" s="176">
        <v>3516.1</v>
      </c>
      <c r="C16328" s="176">
        <v>34.200000000000003</v>
      </c>
      <c r="D16328" s="282">
        <v>115</v>
      </c>
      <c r="E16328" s="265"/>
    </row>
    <row r="16329" spans="1:5">
      <c r="A16329" s="283">
        <v>41072</v>
      </c>
      <c r="B16329" s="176">
        <v>0</v>
      </c>
      <c r="C16329" s="176">
        <v>0</v>
      </c>
      <c r="D16329" s="282">
        <v>87</v>
      </c>
      <c r="E16329" s="265"/>
    </row>
    <row r="16330" spans="1:5">
      <c r="A16330" s="283">
        <v>41073</v>
      </c>
      <c r="B16330" s="176">
        <v>6074.9</v>
      </c>
      <c r="C16330" s="176">
        <v>37</v>
      </c>
      <c r="D16330" s="282">
        <v>95</v>
      </c>
      <c r="E16330" s="265"/>
    </row>
    <row r="16331" spans="1:5">
      <c r="A16331" s="283">
        <v>41074</v>
      </c>
      <c r="B16331" s="176">
        <v>3906.1</v>
      </c>
      <c r="C16331" s="176">
        <v>34.9</v>
      </c>
      <c r="D16331" s="282">
        <v>106</v>
      </c>
      <c r="E16331" s="265"/>
    </row>
    <row r="16332" spans="1:5">
      <c r="A16332" s="283">
        <v>41075</v>
      </c>
      <c r="B16332" s="176">
        <v>2533.8000000000002</v>
      </c>
      <c r="C16332" s="176">
        <v>39.200000000000003</v>
      </c>
      <c r="D16332" s="282">
        <v>115</v>
      </c>
      <c r="E16332" s="265"/>
    </row>
    <row r="16333" spans="1:5">
      <c r="A16333" s="283">
        <v>41076</v>
      </c>
      <c r="B16333" s="176">
        <v>802.8</v>
      </c>
      <c r="C16333" s="176">
        <v>35.9</v>
      </c>
      <c r="D16333" s="282">
        <v>124</v>
      </c>
      <c r="E16333" s="265"/>
    </row>
    <row r="16334" spans="1:5">
      <c r="A16334" s="283">
        <v>41080</v>
      </c>
      <c r="B16334" s="176">
        <v>80.400000000000006</v>
      </c>
      <c r="C16334" s="176">
        <v>40.6</v>
      </c>
      <c r="D16334" s="282">
        <v>87</v>
      </c>
      <c r="E16334" s="265"/>
    </row>
    <row r="16335" spans="1:5">
      <c r="A16335" s="283">
        <v>41081</v>
      </c>
      <c r="B16335" s="176">
        <v>24.7</v>
      </c>
      <c r="C16335" s="176">
        <v>38.5</v>
      </c>
      <c r="D16335" s="282">
        <v>87</v>
      </c>
      <c r="E16335" s="265"/>
    </row>
    <row r="16336" spans="1:5">
      <c r="A16336" s="283">
        <v>41083</v>
      </c>
      <c r="B16336" s="176">
        <v>41.5</v>
      </c>
      <c r="C16336" s="176">
        <v>38.700000000000003</v>
      </c>
      <c r="D16336" s="282">
        <v>87</v>
      </c>
      <c r="E16336" s="265"/>
    </row>
    <row r="16337" spans="1:5">
      <c r="A16337" s="283">
        <v>41085</v>
      </c>
      <c r="B16337" s="176">
        <v>0</v>
      </c>
      <c r="C16337" s="176">
        <v>0</v>
      </c>
      <c r="D16337" s="282">
        <v>87</v>
      </c>
      <c r="E16337" s="265"/>
    </row>
    <row r="16338" spans="1:5">
      <c r="A16338" s="283">
        <v>41086</v>
      </c>
      <c r="B16338" s="176">
        <v>36</v>
      </c>
      <c r="C16338" s="176">
        <v>37.799999999999997</v>
      </c>
      <c r="D16338" s="282">
        <v>87</v>
      </c>
      <c r="E16338" s="265"/>
    </row>
    <row r="16339" spans="1:5">
      <c r="A16339" s="283">
        <v>41091</v>
      </c>
      <c r="B16339" s="176">
        <v>340.3</v>
      </c>
      <c r="C16339" s="176">
        <v>38.299999999999997</v>
      </c>
      <c r="D16339" s="282">
        <v>93</v>
      </c>
      <c r="E16339" s="265"/>
    </row>
    <row r="16340" spans="1:5">
      <c r="A16340" s="283">
        <v>41092</v>
      </c>
      <c r="B16340" s="176">
        <v>79.3</v>
      </c>
      <c r="C16340" s="176">
        <v>39.1</v>
      </c>
      <c r="D16340" s="282">
        <v>87</v>
      </c>
      <c r="E16340" s="265"/>
    </row>
    <row r="16341" spans="1:5">
      <c r="A16341" s="283">
        <v>41093</v>
      </c>
      <c r="B16341" s="176">
        <v>31.1</v>
      </c>
      <c r="C16341" s="176">
        <v>39.700000000000003</v>
      </c>
      <c r="D16341" s="282">
        <v>87</v>
      </c>
      <c r="E16341" s="265"/>
    </row>
    <row r="16342" spans="1:5">
      <c r="A16342" s="283">
        <v>41094</v>
      </c>
      <c r="B16342" s="176">
        <v>263.3</v>
      </c>
      <c r="C16342" s="176">
        <v>36.299999999999997</v>
      </c>
      <c r="D16342" s="282">
        <v>103</v>
      </c>
      <c r="E16342" s="265"/>
    </row>
    <row r="16343" spans="1:5">
      <c r="A16343" s="283">
        <v>41095</v>
      </c>
      <c r="B16343" s="176">
        <v>86.7</v>
      </c>
      <c r="C16343" s="176">
        <v>37.9</v>
      </c>
      <c r="D16343" s="282">
        <v>87</v>
      </c>
      <c r="E16343" s="265"/>
    </row>
    <row r="16344" spans="1:5">
      <c r="A16344" s="283">
        <v>41096</v>
      </c>
      <c r="B16344" s="176">
        <v>139.19999999999999</v>
      </c>
      <c r="C16344" s="176">
        <v>41.2</v>
      </c>
      <c r="D16344" s="282">
        <v>87</v>
      </c>
      <c r="E16344" s="265"/>
    </row>
    <row r="16345" spans="1:5">
      <c r="A16345" s="283">
        <v>41097</v>
      </c>
      <c r="B16345" s="176">
        <v>83</v>
      </c>
      <c r="C16345" s="176">
        <v>36.9</v>
      </c>
      <c r="D16345" s="282">
        <v>87</v>
      </c>
      <c r="E16345" s="265"/>
    </row>
    <row r="16346" spans="1:5">
      <c r="A16346" s="283">
        <v>41098</v>
      </c>
      <c r="B16346" s="176">
        <v>36.799999999999997</v>
      </c>
      <c r="C16346" s="176">
        <v>40.700000000000003</v>
      </c>
      <c r="D16346" s="282">
        <v>87</v>
      </c>
      <c r="E16346" s="265"/>
    </row>
    <row r="16347" spans="1:5">
      <c r="A16347" s="283">
        <v>41099</v>
      </c>
      <c r="B16347" s="176">
        <v>0</v>
      </c>
      <c r="C16347" s="176">
        <v>0</v>
      </c>
      <c r="D16347" s="282">
        <v>87</v>
      </c>
      <c r="E16347" s="265"/>
    </row>
    <row r="16348" spans="1:5">
      <c r="A16348" s="283">
        <v>41101</v>
      </c>
      <c r="B16348" s="176">
        <v>1660.6</v>
      </c>
      <c r="C16348" s="176">
        <v>40.4</v>
      </c>
      <c r="D16348" s="282">
        <v>95</v>
      </c>
      <c r="E16348" s="265"/>
    </row>
    <row r="16349" spans="1:5">
      <c r="A16349" s="283">
        <v>41102</v>
      </c>
      <c r="B16349" s="176">
        <v>390.8</v>
      </c>
      <c r="C16349" s="176">
        <v>42.8</v>
      </c>
      <c r="D16349" s="282">
        <v>115</v>
      </c>
      <c r="E16349" s="265"/>
    </row>
    <row r="16350" spans="1:5">
      <c r="A16350" s="283">
        <v>41105</v>
      </c>
      <c r="B16350" s="176">
        <v>0</v>
      </c>
      <c r="C16350" s="176">
        <v>0</v>
      </c>
      <c r="D16350" s="282">
        <v>87</v>
      </c>
      <c r="E16350" s="265"/>
    </row>
    <row r="16351" spans="1:5">
      <c r="A16351" s="283">
        <v>41121</v>
      </c>
      <c r="B16351" s="176">
        <v>27.6</v>
      </c>
      <c r="C16351" s="176">
        <v>41.6</v>
      </c>
      <c r="D16351" s="282">
        <v>87</v>
      </c>
      <c r="E16351" s="265"/>
    </row>
    <row r="16352" spans="1:5">
      <c r="A16352" s="283">
        <v>41124</v>
      </c>
      <c r="B16352" s="176">
        <v>20.7</v>
      </c>
      <c r="C16352" s="176">
        <v>39.4</v>
      </c>
      <c r="D16352" s="282">
        <v>87</v>
      </c>
      <c r="E16352" s="265"/>
    </row>
    <row r="16353" spans="1:5">
      <c r="A16353" s="283">
        <v>41129</v>
      </c>
      <c r="B16353" s="176">
        <v>119.7</v>
      </c>
      <c r="C16353" s="176">
        <v>42</v>
      </c>
      <c r="D16353" s="282">
        <v>108</v>
      </c>
      <c r="E16353" s="265"/>
    </row>
    <row r="16354" spans="1:5">
      <c r="A16354" s="283">
        <v>41132</v>
      </c>
      <c r="B16354" s="176">
        <v>35.6</v>
      </c>
      <c r="C16354" s="176">
        <v>39.9</v>
      </c>
      <c r="D16354" s="282">
        <v>87</v>
      </c>
      <c r="E16354" s="265"/>
    </row>
    <row r="16355" spans="1:5">
      <c r="A16355" s="283">
        <v>41135</v>
      </c>
      <c r="B16355" s="176">
        <v>14.3</v>
      </c>
      <c r="C16355" s="176">
        <v>41.3</v>
      </c>
      <c r="D16355" s="282">
        <v>87</v>
      </c>
      <c r="E16355" s="265"/>
    </row>
    <row r="16356" spans="1:5">
      <c r="A16356" s="283">
        <v>41139</v>
      </c>
      <c r="B16356" s="176">
        <v>831.4</v>
      </c>
      <c r="C16356" s="176">
        <v>42.6</v>
      </c>
      <c r="D16356" s="282">
        <v>94</v>
      </c>
      <c r="E16356" s="265"/>
    </row>
    <row r="16357" spans="1:5">
      <c r="A16357" s="283">
        <v>41141</v>
      </c>
      <c r="B16357" s="176">
        <v>34.299999999999997</v>
      </c>
      <c r="C16357" s="176">
        <v>38.1</v>
      </c>
      <c r="D16357" s="282">
        <v>87</v>
      </c>
      <c r="E16357" s="265"/>
    </row>
    <row r="16358" spans="1:5">
      <c r="A16358" s="283">
        <v>41142</v>
      </c>
      <c r="B16358" s="176">
        <v>36.9</v>
      </c>
      <c r="C16358" s="176">
        <v>41.1</v>
      </c>
      <c r="D16358" s="282">
        <v>87</v>
      </c>
      <c r="E16358" s="265"/>
    </row>
    <row r="16359" spans="1:5">
      <c r="A16359" s="283">
        <v>41143</v>
      </c>
      <c r="B16359" s="176">
        <v>77.5</v>
      </c>
      <c r="C16359" s="176">
        <v>38.799999999999997</v>
      </c>
      <c r="D16359" s="282">
        <v>133</v>
      </c>
      <c r="E16359" s="265"/>
    </row>
    <row r="16360" spans="1:5">
      <c r="A16360" s="283">
        <v>41144</v>
      </c>
      <c r="B16360" s="176">
        <v>88.8</v>
      </c>
      <c r="C16360" s="176">
        <v>40.9</v>
      </c>
      <c r="D16360" s="282">
        <v>96</v>
      </c>
      <c r="E16360" s="265"/>
    </row>
    <row r="16361" spans="1:5">
      <c r="A16361" s="283">
        <v>41146</v>
      </c>
      <c r="B16361" s="176">
        <v>48.4</v>
      </c>
      <c r="C16361" s="176">
        <v>38.6</v>
      </c>
      <c r="D16361" s="282">
        <v>115</v>
      </c>
      <c r="E16361" s="265"/>
    </row>
    <row r="16362" spans="1:5">
      <c r="A16362" s="283">
        <v>41149</v>
      </c>
      <c r="B16362" s="176">
        <v>19.3</v>
      </c>
      <c r="C16362" s="176">
        <v>40.6</v>
      </c>
      <c r="D16362" s="282">
        <v>87</v>
      </c>
      <c r="E16362" s="265"/>
    </row>
    <row r="16363" spans="1:5">
      <c r="A16363" s="283">
        <v>41159</v>
      </c>
      <c r="B16363" s="176">
        <v>16.5</v>
      </c>
      <c r="C16363" s="176">
        <v>40.700000000000003</v>
      </c>
      <c r="D16363" s="282">
        <v>87</v>
      </c>
      <c r="E16363" s="265"/>
    </row>
    <row r="16364" spans="1:5">
      <c r="A16364" s="283">
        <v>41160</v>
      </c>
      <c r="B16364" s="176">
        <v>24.6</v>
      </c>
      <c r="C16364" s="176">
        <v>38.5</v>
      </c>
      <c r="D16364" s="282">
        <v>87</v>
      </c>
      <c r="E16364" s="265"/>
    </row>
    <row r="16365" spans="1:5">
      <c r="A16365" s="283">
        <v>41164</v>
      </c>
      <c r="B16365" s="176">
        <v>57</v>
      </c>
      <c r="C16365" s="176">
        <v>39.5</v>
      </c>
      <c r="D16365" s="282">
        <v>87</v>
      </c>
      <c r="E16365" s="265"/>
    </row>
    <row r="16366" spans="1:5">
      <c r="A16366" s="283">
        <v>41166</v>
      </c>
      <c r="B16366" s="176">
        <v>45.7</v>
      </c>
      <c r="C16366" s="176">
        <v>40.6</v>
      </c>
      <c r="D16366" s="282">
        <v>87</v>
      </c>
      <c r="E16366" s="265"/>
    </row>
    <row r="16367" spans="1:5">
      <c r="A16367" s="283">
        <v>41168</v>
      </c>
      <c r="B16367" s="176">
        <v>55.6</v>
      </c>
      <c r="C16367" s="176">
        <v>40.6</v>
      </c>
      <c r="D16367" s="282">
        <v>87</v>
      </c>
      <c r="E16367" s="265"/>
    </row>
    <row r="16368" spans="1:5">
      <c r="A16368" s="283">
        <v>41169</v>
      </c>
      <c r="B16368" s="176">
        <v>602.70000000000005</v>
      </c>
      <c r="C16368" s="176">
        <v>43.1</v>
      </c>
      <c r="D16368" s="282">
        <v>104</v>
      </c>
      <c r="E16368" s="265"/>
    </row>
    <row r="16369" spans="1:5">
      <c r="A16369" s="283">
        <v>41171</v>
      </c>
      <c r="B16369" s="176">
        <v>37.700000000000003</v>
      </c>
      <c r="C16369" s="176">
        <v>39.799999999999997</v>
      </c>
      <c r="D16369" s="282">
        <v>87</v>
      </c>
      <c r="E16369" s="265"/>
    </row>
    <row r="16370" spans="1:5">
      <c r="A16370" s="283">
        <v>41173</v>
      </c>
      <c r="B16370" s="176">
        <v>10.3</v>
      </c>
      <c r="C16370" s="176">
        <v>40.299999999999997</v>
      </c>
      <c r="D16370" s="282">
        <v>87</v>
      </c>
      <c r="E16370" s="265"/>
    </row>
    <row r="16371" spans="1:5">
      <c r="A16371" s="283">
        <v>41174</v>
      </c>
      <c r="B16371" s="176">
        <v>80.3</v>
      </c>
      <c r="C16371" s="176">
        <v>42.2</v>
      </c>
      <c r="D16371" s="282">
        <v>114</v>
      </c>
      <c r="E16371" s="265"/>
    </row>
    <row r="16372" spans="1:5">
      <c r="A16372" s="283">
        <v>41175</v>
      </c>
      <c r="B16372" s="176">
        <v>70</v>
      </c>
      <c r="C16372" s="176">
        <v>41.8</v>
      </c>
      <c r="D16372" s="282">
        <v>87</v>
      </c>
      <c r="E16372" s="265"/>
    </row>
    <row r="16373" spans="1:5">
      <c r="A16373" s="283">
        <v>41179</v>
      </c>
      <c r="B16373" s="176">
        <v>27.8</v>
      </c>
      <c r="C16373" s="176">
        <v>40.299999999999997</v>
      </c>
      <c r="D16373" s="282">
        <v>87</v>
      </c>
      <c r="E16373" s="265"/>
    </row>
    <row r="16374" spans="1:5">
      <c r="A16374" s="283">
        <v>41180</v>
      </c>
      <c r="B16374" s="176">
        <v>19.2</v>
      </c>
      <c r="C16374" s="176">
        <v>42.5</v>
      </c>
      <c r="D16374" s="282">
        <v>87</v>
      </c>
      <c r="E16374" s="265"/>
    </row>
    <row r="16375" spans="1:5">
      <c r="A16375" s="283">
        <v>41181</v>
      </c>
      <c r="B16375" s="176">
        <v>43.1</v>
      </c>
      <c r="C16375" s="176">
        <v>39.799999999999997</v>
      </c>
      <c r="D16375" s="282">
        <v>87</v>
      </c>
      <c r="E16375" s="265"/>
    </row>
    <row r="16376" spans="1:5">
      <c r="A16376" s="283">
        <v>41183</v>
      </c>
      <c r="B16376" s="176">
        <v>795.1</v>
      </c>
      <c r="C16376" s="176">
        <v>43.3</v>
      </c>
      <c r="D16376" s="282">
        <v>87</v>
      </c>
      <c r="E16376" s="265"/>
    </row>
    <row r="16377" spans="1:5">
      <c r="A16377" s="283">
        <v>41189</v>
      </c>
      <c r="B16377" s="176">
        <v>33.9</v>
      </c>
      <c r="C16377" s="176">
        <v>40.9</v>
      </c>
      <c r="D16377" s="282">
        <v>107</v>
      </c>
      <c r="E16377" s="265"/>
    </row>
    <row r="16378" spans="1:5">
      <c r="A16378" s="283">
        <v>41201</v>
      </c>
      <c r="B16378" s="176">
        <v>21</v>
      </c>
      <c r="C16378" s="176">
        <v>43.3</v>
      </c>
      <c r="D16378" s="282">
        <v>87</v>
      </c>
      <c r="E16378" s="265"/>
    </row>
    <row r="16379" spans="1:5">
      <c r="A16379" s="283">
        <v>41203</v>
      </c>
      <c r="B16379" s="176">
        <v>81.099999999999994</v>
      </c>
      <c r="C16379" s="176">
        <v>40</v>
      </c>
      <c r="D16379" s="282">
        <v>87</v>
      </c>
      <c r="E16379" s="265"/>
    </row>
    <row r="16380" spans="1:5">
      <c r="A16380" s="283">
        <v>41204</v>
      </c>
      <c r="B16380" s="176">
        <v>45.5</v>
      </c>
      <c r="C16380" s="176">
        <v>37</v>
      </c>
      <c r="D16380" s="282">
        <v>87</v>
      </c>
      <c r="E16380" s="265"/>
    </row>
    <row r="16381" spans="1:5">
      <c r="A16381" s="283">
        <v>41214</v>
      </c>
      <c r="B16381" s="176">
        <v>58.5</v>
      </c>
      <c r="C16381" s="176">
        <v>34.4</v>
      </c>
      <c r="D16381" s="282">
        <v>87</v>
      </c>
      <c r="E16381" s="265"/>
    </row>
    <row r="16382" spans="1:5">
      <c r="A16382" s="283">
        <v>41216</v>
      </c>
      <c r="B16382" s="176">
        <v>98.6</v>
      </c>
      <c r="C16382" s="176">
        <v>40.299999999999997</v>
      </c>
      <c r="D16382" s="282">
        <v>87</v>
      </c>
      <c r="E16382" s="265"/>
    </row>
    <row r="16383" spans="1:5">
      <c r="A16383" s="283">
        <v>41219</v>
      </c>
      <c r="B16383" s="176">
        <v>39.6</v>
      </c>
      <c r="C16383" s="176">
        <v>39.700000000000003</v>
      </c>
      <c r="D16383" s="282">
        <v>87</v>
      </c>
      <c r="E16383" s="265"/>
    </row>
    <row r="16384" spans="1:5">
      <c r="A16384" s="283">
        <v>41222</v>
      </c>
      <c r="B16384" s="176">
        <v>90.7</v>
      </c>
      <c r="C16384" s="176">
        <v>40.6</v>
      </c>
      <c r="D16384" s="282">
        <v>87</v>
      </c>
      <c r="E16384" s="265"/>
    </row>
    <row r="16385" spans="1:5">
      <c r="A16385" s="283">
        <v>41224</v>
      </c>
      <c r="B16385" s="176">
        <v>67.2</v>
      </c>
      <c r="C16385" s="176">
        <v>36.200000000000003</v>
      </c>
      <c r="D16385" s="282">
        <v>95</v>
      </c>
      <c r="E16385" s="265"/>
    </row>
    <row r="16386" spans="1:5">
      <c r="A16386" s="283">
        <v>41226</v>
      </c>
      <c r="B16386" s="176">
        <v>39.5</v>
      </c>
      <c r="C16386" s="176">
        <v>37.6</v>
      </c>
      <c r="D16386" s="282">
        <v>87</v>
      </c>
      <c r="E16386" s="265"/>
    </row>
    <row r="16387" spans="1:5">
      <c r="A16387" s="283">
        <v>41230</v>
      </c>
      <c r="B16387" s="176">
        <v>55.7</v>
      </c>
      <c r="C16387" s="176">
        <v>40</v>
      </c>
      <c r="D16387" s="282">
        <v>87</v>
      </c>
      <c r="E16387" s="265"/>
    </row>
    <row r="16388" spans="1:5">
      <c r="A16388" s="283">
        <v>41231</v>
      </c>
      <c r="B16388" s="176">
        <v>52.1</v>
      </c>
      <c r="C16388" s="176">
        <v>39.6</v>
      </c>
      <c r="D16388" s="282">
        <v>87</v>
      </c>
      <c r="E16388" s="265"/>
    </row>
    <row r="16389" spans="1:5">
      <c r="A16389" s="283">
        <v>41232</v>
      </c>
      <c r="B16389" s="176">
        <v>64</v>
      </c>
      <c r="C16389" s="176">
        <v>39.1</v>
      </c>
      <c r="D16389" s="282">
        <v>87</v>
      </c>
      <c r="E16389" s="265"/>
    </row>
    <row r="16390" spans="1:5">
      <c r="A16390" s="283">
        <v>41234</v>
      </c>
      <c r="B16390" s="176">
        <v>270.10000000000002</v>
      </c>
      <c r="C16390" s="176">
        <v>43.8</v>
      </c>
      <c r="D16390" s="282">
        <v>87</v>
      </c>
      <c r="E16390" s="265"/>
    </row>
    <row r="16391" spans="1:5">
      <c r="A16391" s="283">
        <v>41238</v>
      </c>
      <c r="B16391" s="176">
        <v>56.4</v>
      </c>
      <c r="C16391" s="176">
        <v>40.799999999999997</v>
      </c>
      <c r="D16391" s="282">
        <v>87</v>
      </c>
      <c r="E16391" s="265"/>
    </row>
    <row r="16392" spans="1:5">
      <c r="A16392" s="283">
        <v>41240</v>
      </c>
      <c r="B16392" s="176">
        <v>197.1</v>
      </c>
      <c r="C16392" s="176">
        <v>41.4</v>
      </c>
      <c r="D16392" s="282">
        <v>87</v>
      </c>
      <c r="E16392" s="265"/>
    </row>
    <row r="16393" spans="1:5">
      <c r="A16393" s="283">
        <v>41250</v>
      </c>
      <c r="B16393" s="176">
        <v>23.1</v>
      </c>
      <c r="C16393" s="176">
        <v>40.799999999999997</v>
      </c>
      <c r="D16393" s="282">
        <v>87</v>
      </c>
      <c r="E16393" s="265"/>
    </row>
    <row r="16394" spans="1:5">
      <c r="A16394" s="283">
        <v>41254</v>
      </c>
      <c r="B16394" s="176">
        <v>65.2</v>
      </c>
      <c r="C16394" s="176">
        <v>44.2</v>
      </c>
      <c r="D16394" s="282">
        <v>87</v>
      </c>
      <c r="E16394" s="265"/>
    </row>
    <row r="16395" spans="1:5">
      <c r="A16395" s="283">
        <v>41255</v>
      </c>
      <c r="B16395" s="176">
        <v>64.7</v>
      </c>
      <c r="C16395" s="176">
        <v>44</v>
      </c>
      <c r="D16395" s="282">
        <v>87</v>
      </c>
      <c r="E16395" s="265"/>
    </row>
    <row r="16396" spans="1:5">
      <c r="A16396" s="283">
        <v>41256</v>
      </c>
      <c r="B16396" s="176">
        <v>102.9</v>
      </c>
      <c r="C16396" s="176">
        <v>40.200000000000003</v>
      </c>
      <c r="D16396" s="282">
        <v>87</v>
      </c>
      <c r="E16396" s="265"/>
    </row>
    <row r="16397" spans="1:5">
      <c r="A16397" s="283">
        <v>41257</v>
      </c>
      <c r="B16397" s="176">
        <v>90.6</v>
      </c>
      <c r="C16397" s="176">
        <v>38.4</v>
      </c>
      <c r="D16397" s="282">
        <v>87</v>
      </c>
      <c r="E16397" s="265"/>
    </row>
    <row r="16398" spans="1:5">
      <c r="A16398" s="283">
        <v>41260</v>
      </c>
      <c r="B16398" s="176">
        <v>148.19999999999999</v>
      </c>
      <c r="C16398" s="176">
        <v>35.799999999999997</v>
      </c>
      <c r="D16398" s="282">
        <v>87</v>
      </c>
      <c r="E16398" s="265"/>
    </row>
    <row r="16399" spans="1:5">
      <c r="A16399" s="283">
        <v>41262</v>
      </c>
      <c r="B16399" s="176">
        <v>60.3</v>
      </c>
      <c r="C16399" s="176">
        <v>36.700000000000003</v>
      </c>
      <c r="D16399" s="282">
        <v>87</v>
      </c>
      <c r="E16399" s="265"/>
    </row>
    <row r="16400" spans="1:5">
      <c r="A16400" s="283">
        <v>41263</v>
      </c>
      <c r="B16400" s="176">
        <v>85.2</v>
      </c>
      <c r="C16400" s="176">
        <v>40.700000000000003</v>
      </c>
      <c r="D16400" s="282">
        <v>87</v>
      </c>
      <c r="E16400" s="265"/>
    </row>
    <row r="16401" spans="1:5">
      <c r="A16401" s="283">
        <v>41264</v>
      </c>
      <c r="B16401" s="176">
        <v>46.5</v>
      </c>
      <c r="C16401" s="176">
        <v>40.1</v>
      </c>
      <c r="D16401" s="282">
        <v>87</v>
      </c>
      <c r="E16401" s="265"/>
    </row>
    <row r="16402" spans="1:5">
      <c r="A16402" s="283">
        <v>41265</v>
      </c>
      <c r="B16402" s="176">
        <v>71.099999999999994</v>
      </c>
      <c r="C16402" s="176">
        <v>40.1</v>
      </c>
      <c r="D16402" s="282">
        <v>87</v>
      </c>
      <c r="E16402" s="265"/>
    </row>
    <row r="16403" spans="1:5">
      <c r="A16403" s="283">
        <v>41267</v>
      </c>
      <c r="B16403" s="176">
        <v>140.9</v>
      </c>
      <c r="C16403" s="176">
        <v>34.1</v>
      </c>
      <c r="D16403" s="282">
        <v>87</v>
      </c>
      <c r="E16403" s="265"/>
    </row>
    <row r="16404" spans="1:5">
      <c r="A16404" s="283">
        <v>41268</v>
      </c>
      <c r="B16404" s="176">
        <v>518.70000000000005</v>
      </c>
      <c r="C16404" s="176">
        <v>40.6</v>
      </c>
      <c r="D16404" s="282">
        <v>87</v>
      </c>
      <c r="E16404" s="265"/>
    </row>
    <row r="16405" spans="1:5">
      <c r="A16405" s="283">
        <v>41271</v>
      </c>
      <c r="B16405" s="176">
        <v>82.2</v>
      </c>
      <c r="C16405" s="176">
        <v>36.700000000000003</v>
      </c>
      <c r="D16405" s="282">
        <v>87</v>
      </c>
      <c r="E16405" s="265"/>
    </row>
    <row r="16406" spans="1:5">
      <c r="A16406" s="283">
        <v>41274</v>
      </c>
      <c r="B16406" s="176">
        <v>144.69999999999999</v>
      </c>
      <c r="C16406" s="176">
        <v>39.9</v>
      </c>
      <c r="D16406" s="282">
        <v>114</v>
      </c>
      <c r="E16406" s="265"/>
    </row>
    <row r="16407" spans="1:5">
      <c r="A16407" s="283">
        <v>41301</v>
      </c>
      <c r="B16407" s="176">
        <v>32.799999999999997</v>
      </c>
      <c r="C16407" s="176">
        <v>40.6</v>
      </c>
      <c r="D16407" s="282">
        <v>87</v>
      </c>
      <c r="E16407" s="265"/>
    </row>
    <row r="16408" spans="1:5">
      <c r="A16408" s="283">
        <v>41310</v>
      </c>
      <c r="B16408" s="176">
        <v>20.100000000000001</v>
      </c>
      <c r="C16408" s="176">
        <v>41.7</v>
      </c>
      <c r="D16408" s="282">
        <v>87</v>
      </c>
      <c r="E16408" s="265"/>
    </row>
    <row r="16409" spans="1:5">
      <c r="A16409" s="283">
        <v>41311</v>
      </c>
      <c r="B16409" s="176">
        <v>39.200000000000003</v>
      </c>
      <c r="C16409" s="176">
        <v>40.4</v>
      </c>
      <c r="D16409" s="282">
        <v>87</v>
      </c>
      <c r="E16409" s="265"/>
    </row>
    <row r="16410" spans="1:5">
      <c r="A16410" s="283">
        <v>41314</v>
      </c>
      <c r="B16410" s="176">
        <v>35.5</v>
      </c>
      <c r="C16410" s="176">
        <v>40.5</v>
      </c>
      <c r="D16410" s="282">
        <v>87</v>
      </c>
      <c r="E16410" s="265"/>
    </row>
    <row r="16411" spans="1:5">
      <c r="A16411" s="283">
        <v>41317</v>
      </c>
      <c r="B16411" s="176">
        <v>25.7</v>
      </c>
      <c r="C16411" s="176">
        <v>40</v>
      </c>
      <c r="D16411" s="282">
        <v>87</v>
      </c>
      <c r="E16411" s="265"/>
    </row>
    <row r="16412" spans="1:5">
      <c r="A16412" s="283">
        <v>41332</v>
      </c>
      <c r="B16412" s="176">
        <v>31.7</v>
      </c>
      <c r="C16412" s="176">
        <v>41.8</v>
      </c>
      <c r="D16412" s="282">
        <v>87</v>
      </c>
      <c r="E16412" s="265"/>
    </row>
    <row r="16413" spans="1:5">
      <c r="A16413" s="283">
        <v>41339</v>
      </c>
      <c r="B16413" s="176">
        <v>31.9</v>
      </c>
      <c r="C16413" s="176">
        <v>39.700000000000003</v>
      </c>
      <c r="D16413" s="282">
        <v>112</v>
      </c>
      <c r="E16413" s="265"/>
    </row>
    <row r="16414" spans="1:5">
      <c r="A16414" s="283">
        <v>41347</v>
      </c>
      <c r="B16414" s="176">
        <v>0</v>
      </c>
      <c r="C16414" s="176">
        <v>0</v>
      </c>
      <c r="D16414" s="282">
        <v>87</v>
      </c>
      <c r="E16414" s="265"/>
    </row>
    <row r="16415" spans="1:5">
      <c r="A16415" s="283">
        <v>41348</v>
      </c>
      <c r="B16415" s="176">
        <v>21.8</v>
      </c>
      <c r="C16415" s="176">
        <v>39.6</v>
      </c>
      <c r="D16415" s="282">
        <v>87</v>
      </c>
      <c r="E16415" s="265"/>
    </row>
    <row r="16416" spans="1:5">
      <c r="A16416" s="283">
        <v>41351</v>
      </c>
      <c r="B16416" s="176">
        <v>16.8</v>
      </c>
      <c r="C16416" s="176">
        <v>46.3</v>
      </c>
      <c r="D16416" s="282">
        <v>87</v>
      </c>
      <c r="E16416" s="265"/>
    </row>
    <row r="16417" spans="1:5">
      <c r="A16417" s="283">
        <v>41352</v>
      </c>
      <c r="B16417" s="176">
        <v>36.700000000000003</v>
      </c>
      <c r="C16417" s="176">
        <v>39.299999999999997</v>
      </c>
      <c r="D16417" s="282">
        <v>87</v>
      </c>
      <c r="E16417" s="265"/>
    </row>
    <row r="16418" spans="1:5">
      <c r="A16418" s="283">
        <v>41360</v>
      </c>
      <c r="B16418" s="176">
        <v>33.700000000000003</v>
      </c>
      <c r="C16418" s="176">
        <v>38.9</v>
      </c>
      <c r="D16418" s="282">
        <v>87</v>
      </c>
      <c r="E16418" s="265"/>
    </row>
    <row r="16419" spans="1:5">
      <c r="A16419" s="283">
        <v>41364</v>
      </c>
      <c r="B16419" s="176">
        <v>10</v>
      </c>
      <c r="C16419" s="176">
        <v>40.799999999999997</v>
      </c>
      <c r="D16419" s="282">
        <v>87</v>
      </c>
      <c r="E16419" s="265"/>
    </row>
    <row r="16420" spans="1:5">
      <c r="A16420" s="283">
        <v>41365</v>
      </c>
      <c r="B16420" s="176">
        <v>34.9</v>
      </c>
      <c r="C16420" s="176">
        <v>38.299999999999997</v>
      </c>
      <c r="D16420" s="282">
        <v>87</v>
      </c>
      <c r="E16420" s="265"/>
    </row>
    <row r="16421" spans="1:5">
      <c r="A16421" s="283">
        <v>41366</v>
      </c>
      <c r="B16421" s="176">
        <v>10.199999999999999</v>
      </c>
      <c r="C16421" s="176">
        <v>41.4</v>
      </c>
      <c r="D16421" s="282">
        <v>87</v>
      </c>
      <c r="E16421" s="265"/>
    </row>
    <row r="16422" spans="1:5">
      <c r="A16422" s="283">
        <v>41367</v>
      </c>
      <c r="B16422" s="176">
        <v>60.2</v>
      </c>
      <c r="C16422" s="176">
        <v>40.6</v>
      </c>
      <c r="D16422" s="282">
        <v>87</v>
      </c>
      <c r="E16422" s="265"/>
    </row>
    <row r="16423" spans="1:5">
      <c r="A16423" s="283">
        <v>41368</v>
      </c>
      <c r="B16423" s="176">
        <v>22.1</v>
      </c>
      <c r="C16423" s="176">
        <v>41.5</v>
      </c>
      <c r="D16423" s="282">
        <v>87</v>
      </c>
      <c r="E16423" s="265"/>
    </row>
    <row r="16424" spans="1:5">
      <c r="A16424" s="283">
        <v>41385</v>
      </c>
      <c r="B16424" s="176">
        <v>21.6</v>
      </c>
      <c r="C16424" s="176">
        <v>40.5</v>
      </c>
      <c r="D16424" s="282">
        <v>128</v>
      </c>
      <c r="E16424" s="265"/>
    </row>
    <row r="16425" spans="1:5">
      <c r="A16425" s="283">
        <v>41386</v>
      </c>
      <c r="B16425" s="176">
        <v>17.8</v>
      </c>
      <c r="C16425" s="176">
        <v>46.3</v>
      </c>
      <c r="D16425" s="282">
        <v>87</v>
      </c>
      <c r="E16425" s="265"/>
    </row>
    <row r="16426" spans="1:5">
      <c r="A16426" s="283">
        <v>41390</v>
      </c>
      <c r="B16426" s="176">
        <v>38.799999999999997</v>
      </c>
      <c r="C16426" s="176">
        <v>37.799999999999997</v>
      </c>
      <c r="D16426" s="282">
        <v>87</v>
      </c>
      <c r="E16426" s="265"/>
    </row>
    <row r="16427" spans="1:5">
      <c r="A16427" s="283">
        <v>41397</v>
      </c>
      <c r="B16427" s="176">
        <v>19.3</v>
      </c>
      <c r="C16427" s="176">
        <v>42.1</v>
      </c>
      <c r="D16427" s="282">
        <v>87</v>
      </c>
      <c r="E16427" s="265"/>
    </row>
    <row r="16428" spans="1:5">
      <c r="A16428" s="283">
        <v>41408</v>
      </c>
      <c r="B16428" s="176">
        <v>33</v>
      </c>
      <c r="C16428" s="176">
        <v>38.200000000000003</v>
      </c>
      <c r="D16428" s="282">
        <v>87</v>
      </c>
      <c r="E16428" s="265"/>
    </row>
    <row r="16429" spans="1:5">
      <c r="A16429" s="283">
        <v>41413</v>
      </c>
      <c r="B16429" s="176">
        <v>20.5</v>
      </c>
      <c r="C16429" s="176">
        <v>36.299999999999997</v>
      </c>
      <c r="D16429" s="282">
        <v>115</v>
      </c>
      <c r="E16429" s="265"/>
    </row>
    <row r="16430" spans="1:5">
      <c r="A16430" s="283">
        <v>41421</v>
      </c>
      <c r="B16430" s="176">
        <v>23.4</v>
      </c>
      <c r="C16430" s="176">
        <v>39.1</v>
      </c>
      <c r="D16430" s="282">
        <v>87</v>
      </c>
      <c r="E16430" s="265"/>
    </row>
    <row r="16431" spans="1:5">
      <c r="A16431" s="283">
        <v>41425</v>
      </c>
      <c r="B16431" s="176">
        <v>28</v>
      </c>
      <c r="C16431" s="176">
        <v>40.9</v>
      </c>
      <c r="D16431" s="282">
        <v>87</v>
      </c>
      <c r="E16431" s="265"/>
    </row>
    <row r="16432" spans="1:5">
      <c r="A16432" s="283">
        <v>41426</v>
      </c>
      <c r="B16432" s="176">
        <v>70.5</v>
      </c>
      <c r="C16432" s="176">
        <v>36.5</v>
      </c>
      <c r="D16432" s="282">
        <v>87</v>
      </c>
      <c r="E16432" s="265"/>
    </row>
    <row r="16433" spans="1:5">
      <c r="A16433" s="283">
        <v>41451</v>
      </c>
      <c r="B16433" s="176">
        <v>32.1</v>
      </c>
      <c r="C16433" s="176">
        <v>37.5</v>
      </c>
      <c r="D16433" s="282">
        <v>87</v>
      </c>
      <c r="E16433" s="265"/>
    </row>
    <row r="16434" spans="1:5">
      <c r="A16434" s="283">
        <v>41464</v>
      </c>
      <c r="B16434" s="176">
        <v>31.2</v>
      </c>
      <c r="C16434" s="176">
        <v>41.7</v>
      </c>
      <c r="D16434" s="282">
        <v>87</v>
      </c>
      <c r="E16434" s="265"/>
    </row>
    <row r="16435" spans="1:5">
      <c r="A16435" s="283">
        <v>41465</v>
      </c>
      <c r="B16435" s="176">
        <v>44</v>
      </c>
      <c r="C16435" s="176">
        <v>38.700000000000003</v>
      </c>
      <c r="D16435" s="282">
        <v>87</v>
      </c>
      <c r="E16435" s="265"/>
    </row>
    <row r="16436" spans="1:5">
      <c r="A16436" s="283">
        <v>41472</v>
      </c>
      <c r="B16436" s="176">
        <v>39.299999999999997</v>
      </c>
      <c r="C16436" s="176">
        <v>38.5</v>
      </c>
      <c r="D16436" s="282">
        <v>87</v>
      </c>
      <c r="E16436" s="265"/>
    </row>
    <row r="16437" spans="1:5">
      <c r="A16437" s="283">
        <v>41501</v>
      </c>
      <c r="B16437" s="176">
        <v>112.2</v>
      </c>
      <c r="C16437" s="176">
        <v>39.200000000000003</v>
      </c>
      <c r="D16437" s="282">
        <v>161</v>
      </c>
      <c r="E16437" s="265"/>
    </row>
    <row r="16438" spans="1:5">
      <c r="A16438" s="283">
        <v>41502</v>
      </c>
      <c r="B16438" s="176">
        <v>0</v>
      </c>
      <c r="C16438" s="176">
        <v>0</v>
      </c>
      <c r="D16438" s="282">
        <v>87</v>
      </c>
      <c r="E16438" s="265"/>
    </row>
    <row r="16439" spans="1:5">
      <c r="A16439" s="283">
        <v>41503</v>
      </c>
      <c r="B16439" s="176">
        <v>306.2</v>
      </c>
      <c r="C16439" s="176">
        <v>42.9</v>
      </c>
      <c r="D16439" s="282">
        <v>96</v>
      </c>
      <c r="E16439" s="265"/>
    </row>
    <row r="16440" spans="1:5">
      <c r="A16440" s="283">
        <v>41512</v>
      </c>
      <c r="B16440" s="176">
        <v>76.7</v>
      </c>
      <c r="C16440" s="176">
        <v>39.799999999999997</v>
      </c>
      <c r="D16440" s="282">
        <v>87</v>
      </c>
      <c r="E16440" s="265"/>
    </row>
    <row r="16441" spans="1:5">
      <c r="A16441" s="283">
        <v>41513</v>
      </c>
      <c r="B16441" s="176">
        <v>67.900000000000006</v>
      </c>
      <c r="C16441" s="176">
        <v>44.1</v>
      </c>
      <c r="D16441" s="282">
        <v>87</v>
      </c>
      <c r="E16441" s="265"/>
    </row>
    <row r="16442" spans="1:5">
      <c r="A16442" s="283">
        <v>41514</v>
      </c>
      <c r="B16442" s="176">
        <v>75.3</v>
      </c>
      <c r="C16442" s="176">
        <v>40.4</v>
      </c>
      <c r="D16442" s="282">
        <v>87</v>
      </c>
      <c r="E16442" s="265"/>
    </row>
    <row r="16443" spans="1:5">
      <c r="A16443" s="283">
        <v>41517</v>
      </c>
      <c r="B16443" s="176">
        <v>112.8</v>
      </c>
      <c r="C16443" s="176">
        <v>35.9</v>
      </c>
      <c r="D16443" s="282">
        <v>87</v>
      </c>
      <c r="E16443" s="265"/>
    </row>
    <row r="16444" spans="1:5">
      <c r="A16444" s="283">
        <v>41519</v>
      </c>
      <c r="B16444" s="176">
        <v>120.9</v>
      </c>
      <c r="C16444" s="176">
        <v>40.1</v>
      </c>
      <c r="D16444" s="282">
        <v>87</v>
      </c>
      <c r="E16444" s="265"/>
    </row>
    <row r="16445" spans="1:5">
      <c r="A16445" s="283">
        <v>41520</v>
      </c>
      <c r="B16445" s="176">
        <v>70.7</v>
      </c>
      <c r="C16445" s="176">
        <v>39.9</v>
      </c>
      <c r="D16445" s="282">
        <v>87</v>
      </c>
      <c r="E16445" s="265"/>
    </row>
    <row r="16446" spans="1:5">
      <c r="A16446" s="283">
        <v>41522</v>
      </c>
      <c r="B16446" s="176">
        <v>77.3</v>
      </c>
      <c r="C16446" s="176">
        <v>42.8</v>
      </c>
      <c r="D16446" s="282">
        <v>87</v>
      </c>
      <c r="E16446" s="265"/>
    </row>
    <row r="16447" spans="1:5">
      <c r="A16447" s="283">
        <v>41524</v>
      </c>
      <c r="B16447" s="176">
        <v>52.5</v>
      </c>
      <c r="C16447" s="176">
        <v>40.5</v>
      </c>
      <c r="D16447" s="282">
        <v>87</v>
      </c>
      <c r="E16447" s="265"/>
    </row>
    <row r="16448" spans="1:5">
      <c r="A16448" s="283">
        <v>41527</v>
      </c>
      <c r="B16448" s="176">
        <v>116</v>
      </c>
      <c r="C16448" s="176">
        <v>41.7</v>
      </c>
      <c r="D16448" s="282">
        <v>87</v>
      </c>
      <c r="E16448" s="265"/>
    </row>
    <row r="16449" spans="1:5">
      <c r="A16449" s="283">
        <v>41528</v>
      </c>
      <c r="B16449" s="176">
        <v>118.2</v>
      </c>
      <c r="C16449" s="176">
        <v>39.299999999999997</v>
      </c>
      <c r="D16449" s="282">
        <v>87</v>
      </c>
      <c r="E16449" s="265"/>
    </row>
    <row r="16450" spans="1:5">
      <c r="A16450" s="283">
        <v>41531</v>
      </c>
      <c r="B16450" s="176">
        <v>128.4</v>
      </c>
      <c r="C16450" s="176">
        <v>42.6</v>
      </c>
      <c r="D16450" s="282">
        <v>87</v>
      </c>
      <c r="E16450" s="265"/>
    </row>
    <row r="16451" spans="1:5">
      <c r="A16451" s="283">
        <v>41534</v>
      </c>
      <c r="B16451" s="176">
        <v>76</v>
      </c>
      <c r="C16451" s="176">
        <v>39.200000000000003</v>
      </c>
      <c r="D16451" s="282">
        <v>87</v>
      </c>
      <c r="E16451" s="265"/>
    </row>
    <row r="16452" spans="1:5">
      <c r="A16452" s="283">
        <v>41535</v>
      </c>
      <c r="B16452" s="176">
        <v>131.4</v>
      </c>
      <c r="C16452" s="176">
        <v>41.6</v>
      </c>
      <c r="D16452" s="282">
        <v>87</v>
      </c>
      <c r="E16452" s="265"/>
    </row>
    <row r="16453" spans="1:5">
      <c r="A16453" s="283">
        <v>41537</v>
      </c>
      <c r="B16453" s="176">
        <v>113.2</v>
      </c>
      <c r="C16453" s="176">
        <v>41</v>
      </c>
      <c r="D16453" s="282">
        <v>87</v>
      </c>
      <c r="E16453" s="265"/>
    </row>
    <row r="16454" spans="1:5">
      <c r="A16454" s="283">
        <v>41538</v>
      </c>
      <c r="B16454" s="176">
        <v>0</v>
      </c>
      <c r="C16454" s="176">
        <v>0</v>
      </c>
      <c r="D16454" s="282">
        <v>87</v>
      </c>
      <c r="E16454" s="265"/>
    </row>
    <row r="16455" spans="1:5">
      <c r="A16455" s="283">
        <v>41539</v>
      </c>
      <c r="B16455" s="176">
        <v>47</v>
      </c>
      <c r="C16455" s="176">
        <v>39.6</v>
      </c>
      <c r="D16455" s="282">
        <v>87</v>
      </c>
      <c r="E16455" s="265"/>
    </row>
    <row r="16456" spans="1:5">
      <c r="A16456" s="283">
        <v>41540</v>
      </c>
      <c r="B16456" s="176">
        <v>36.1</v>
      </c>
      <c r="C16456" s="176">
        <v>43.4</v>
      </c>
      <c r="D16456" s="282">
        <v>87</v>
      </c>
      <c r="E16456" s="265"/>
    </row>
    <row r="16457" spans="1:5">
      <c r="A16457" s="283">
        <v>41542</v>
      </c>
      <c r="B16457" s="176">
        <v>110.3</v>
      </c>
      <c r="C16457" s="176">
        <v>42.3</v>
      </c>
      <c r="D16457" s="282">
        <v>87</v>
      </c>
      <c r="E16457" s="265"/>
    </row>
    <row r="16458" spans="1:5">
      <c r="A16458" s="283">
        <v>41543</v>
      </c>
      <c r="B16458" s="176">
        <v>122.4</v>
      </c>
      <c r="C16458" s="176">
        <v>40.299999999999997</v>
      </c>
      <c r="D16458" s="282">
        <v>87</v>
      </c>
      <c r="E16458" s="265"/>
    </row>
    <row r="16459" spans="1:5">
      <c r="A16459" s="283">
        <v>41544</v>
      </c>
      <c r="B16459" s="176">
        <v>84.6</v>
      </c>
      <c r="C16459" s="176">
        <v>39.6</v>
      </c>
      <c r="D16459" s="282">
        <v>87</v>
      </c>
      <c r="E16459" s="265"/>
    </row>
    <row r="16460" spans="1:5">
      <c r="A16460" s="283">
        <v>41547</v>
      </c>
      <c r="B16460" s="176">
        <v>86.4</v>
      </c>
      <c r="C16460" s="176">
        <v>39.200000000000003</v>
      </c>
      <c r="D16460" s="282">
        <v>87</v>
      </c>
      <c r="E16460" s="265"/>
    </row>
    <row r="16461" spans="1:5">
      <c r="A16461" s="283">
        <v>41548</v>
      </c>
      <c r="B16461" s="176">
        <v>44</v>
      </c>
      <c r="C16461" s="176">
        <v>42.7</v>
      </c>
      <c r="D16461" s="282">
        <v>87</v>
      </c>
      <c r="E16461" s="265"/>
    </row>
    <row r="16462" spans="1:5">
      <c r="A16462" s="283">
        <v>41549</v>
      </c>
      <c r="B16462" s="176">
        <v>156.6</v>
      </c>
      <c r="C16462" s="176">
        <v>41.3</v>
      </c>
      <c r="D16462" s="282">
        <v>87</v>
      </c>
      <c r="E16462" s="265"/>
    </row>
    <row r="16463" spans="1:5">
      <c r="A16463" s="283">
        <v>41553</v>
      </c>
      <c r="B16463" s="176">
        <v>72</v>
      </c>
      <c r="C16463" s="176">
        <v>41.1</v>
      </c>
      <c r="D16463" s="282">
        <v>87</v>
      </c>
      <c r="E16463" s="265"/>
    </row>
    <row r="16464" spans="1:5">
      <c r="A16464" s="283">
        <v>41554</v>
      </c>
      <c r="B16464" s="176">
        <v>37.299999999999997</v>
      </c>
      <c r="C16464" s="176">
        <v>40.799999999999997</v>
      </c>
      <c r="D16464" s="282">
        <v>87</v>
      </c>
      <c r="E16464" s="265"/>
    </row>
    <row r="16465" spans="1:5">
      <c r="A16465" s="283">
        <v>41555</v>
      </c>
      <c r="B16465" s="176">
        <v>106.4</v>
      </c>
      <c r="C16465" s="176">
        <v>39.799999999999997</v>
      </c>
      <c r="D16465" s="282">
        <v>87</v>
      </c>
      <c r="E16465" s="265"/>
    </row>
    <row r="16466" spans="1:5">
      <c r="A16466" s="283">
        <v>41557</v>
      </c>
      <c r="B16466" s="176">
        <v>99.1</v>
      </c>
      <c r="C16466" s="176">
        <v>39.9</v>
      </c>
      <c r="D16466" s="282">
        <v>87</v>
      </c>
      <c r="E16466" s="265"/>
    </row>
    <row r="16467" spans="1:5">
      <c r="A16467" s="283">
        <v>41558</v>
      </c>
      <c r="B16467" s="176">
        <v>53.4</v>
      </c>
      <c r="C16467" s="176">
        <v>42.2</v>
      </c>
      <c r="D16467" s="282">
        <v>87</v>
      </c>
      <c r="E16467" s="265"/>
    </row>
    <row r="16468" spans="1:5">
      <c r="A16468" s="283">
        <v>41559</v>
      </c>
      <c r="B16468" s="176">
        <v>103</v>
      </c>
      <c r="C16468" s="176">
        <v>42.2</v>
      </c>
      <c r="D16468" s="282">
        <v>87</v>
      </c>
      <c r="E16468" s="265"/>
    </row>
    <row r="16469" spans="1:5">
      <c r="A16469" s="283">
        <v>41560</v>
      </c>
      <c r="B16469" s="176">
        <v>93.6</v>
      </c>
      <c r="C16469" s="176">
        <v>40.4</v>
      </c>
      <c r="D16469" s="282">
        <v>87</v>
      </c>
      <c r="E16469" s="265"/>
    </row>
    <row r="16470" spans="1:5">
      <c r="A16470" s="283">
        <v>41561</v>
      </c>
      <c r="B16470" s="176">
        <v>0</v>
      </c>
      <c r="C16470" s="176">
        <v>0</v>
      </c>
      <c r="D16470" s="282">
        <v>87</v>
      </c>
      <c r="E16470" s="265"/>
    </row>
    <row r="16471" spans="1:5">
      <c r="A16471" s="283">
        <v>41562</v>
      </c>
      <c r="B16471" s="176">
        <v>103.9</v>
      </c>
      <c r="C16471" s="176">
        <v>39.5</v>
      </c>
      <c r="D16471" s="282">
        <v>87</v>
      </c>
      <c r="E16471" s="265"/>
    </row>
    <row r="16472" spans="1:5">
      <c r="A16472" s="283">
        <v>41563</v>
      </c>
      <c r="B16472" s="176">
        <v>73.900000000000006</v>
      </c>
      <c r="C16472" s="176">
        <v>41.4</v>
      </c>
      <c r="D16472" s="282">
        <v>87</v>
      </c>
      <c r="E16472" s="265"/>
    </row>
    <row r="16473" spans="1:5">
      <c r="A16473" s="283">
        <v>41564</v>
      </c>
      <c r="B16473" s="176">
        <v>40.799999999999997</v>
      </c>
      <c r="C16473" s="176">
        <v>40</v>
      </c>
      <c r="D16473" s="282">
        <v>87</v>
      </c>
      <c r="E16473" s="265"/>
    </row>
    <row r="16474" spans="1:5">
      <c r="A16474" s="283">
        <v>41566</v>
      </c>
      <c r="B16474" s="176">
        <v>55.1</v>
      </c>
      <c r="C16474" s="176">
        <v>40.1</v>
      </c>
      <c r="D16474" s="282">
        <v>87</v>
      </c>
      <c r="E16474" s="265"/>
    </row>
    <row r="16475" spans="1:5">
      <c r="A16475" s="283">
        <v>41567</v>
      </c>
      <c r="B16475" s="176">
        <v>120.7</v>
      </c>
      <c r="C16475" s="176">
        <v>40</v>
      </c>
      <c r="D16475" s="282">
        <v>87</v>
      </c>
      <c r="E16475" s="265"/>
    </row>
    <row r="16476" spans="1:5">
      <c r="A16476" s="283">
        <v>41568</v>
      </c>
      <c r="B16476" s="176">
        <v>35.1</v>
      </c>
      <c r="C16476" s="176">
        <v>38.700000000000003</v>
      </c>
      <c r="D16476" s="282">
        <v>87</v>
      </c>
      <c r="E16476" s="265"/>
    </row>
    <row r="16477" spans="1:5">
      <c r="A16477" s="283">
        <v>41571</v>
      </c>
      <c r="B16477" s="176">
        <v>30</v>
      </c>
      <c r="C16477" s="176">
        <v>42.5</v>
      </c>
      <c r="D16477" s="282">
        <v>87</v>
      </c>
      <c r="E16477" s="265"/>
    </row>
    <row r="16478" spans="1:5">
      <c r="A16478" s="283">
        <v>41572</v>
      </c>
      <c r="B16478" s="176">
        <v>79.099999999999994</v>
      </c>
      <c r="C16478" s="176">
        <v>40.299999999999997</v>
      </c>
      <c r="D16478" s="282">
        <v>107</v>
      </c>
      <c r="E16478" s="265"/>
    </row>
    <row r="16479" spans="1:5">
      <c r="A16479" s="283">
        <v>41601</v>
      </c>
      <c r="B16479" s="176">
        <v>146.5</v>
      </c>
      <c r="C16479" s="176">
        <v>42.5</v>
      </c>
      <c r="D16479" s="282">
        <v>87</v>
      </c>
      <c r="E16479" s="265"/>
    </row>
    <row r="16480" spans="1:5">
      <c r="A16480" s="283">
        <v>41602</v>
      </c>
      <c r="B16480" s="176">
        <v>262.2</v>
      </c>
      <c r="C16480" s="176">
        <v>40.4</v>
      </c>
      <c r="D16480" s="282">
        <v>87</v>
      </c>
      <c r="E16480" s="265"/>
    </row>
    <row r="16481" spans="1:5">
      <c r="A16481" s="283">
        <v>41603</v>
      </c>
      <c r="B16481" s="176">
        <v>100</v>
      </c>
      <c r="C16481" s="176">
        <v>40.200000000000003</v>
      </c>
      <c r="D16481" s="282">
        <v>87</v>
      </c>
      <c r="E16481" s="265"/>
    </row>
    <row r="16482" spans="1:5">
      <c r="A16482" s="283">
        <v>41604</v>
      </c>
      <c r="B16482" s="176">
        <v>95.5</v>
      </c>
      <c r="C16482" s="176">
        <v>38.700000000000003</v>
      </c>
      <c r="D16482" s="282">
        <v>87</v>
      </c>
      <c r="E16482" s="265"/>
    </row>
    <row r="16483" spans="1:5">
      <c r="A16483" s="283">
        <v>41605</v>
      </c>
      <c r="B16483" s="176">
        <v>243.6</v>
      </c>
      <c r="C16483" s="176">
        <v>41.5</v>
      </c>
      <c r="D16483" s="282">
        <v>87</v>
      </c>
      <c r="E16483" s="265"/>
    </row>
    <row r="16484" spans="1:5">
      <c r="A16484" s="283">
        <v>41606</v>
      </c>
      <c r="B16484" s="176">
        <v>106.5</v>
      </c>
      <c r="C16484" s="176">
        <v>41.2</v>
      </c>
      <c r="D16484" s="282">
        <v>87</v>
      </c>
      <c r="E16484" s="265"/>
    </row>
    <row r="16485" spans="1:5">
      <c r="A16485" s="283">
        <v>41607</v>
      </c>
      <c r="B16485" s="176">
        <v>59.6</v>
      </c>
      <c r="C16485" s="176">
        <v>38.6</v>
      </c>
      <c r="D16485" s="282">
        <v>87</v>
      </c>
      <c r="E16485" s="265"/>
    </row>
    <row r="16486" spans="1:5">
      <c r="A16486" s="283">
        <v>41612</v>
      </c>
      <c r="B16486" s="176">
        <v>110.5</v>
      </c>
      <c r="C16486" s="176">
        <v>41.9</v>
      </c>
      <c r="D16486" s="282">
        <v>87</v>
      </c>
      <c r="E16486" s="265"/>
    </row>
    <row r="16487" spans="1:5">
      <c r="A16487" s="283">
        <v>41615</v>
      </c>
      <c r="B16487" s="176">
        <v>137.69999999999999</v>
      </c>
      <c r="C16487" s="176">
        <v>40.799999999999997</v>
      </c>
      <c r="D16487" s="282">
        <v>87</v>
      </c>
      <c r="E16487" s="265"/>
    </row>
    <row r="16488" spans="1:5">
      <c r="A16488" s="283">
        <v>41616</v>
      </c>
      <c r="B16488" s="176">
        <v>62.1</v>
      </c>
      <c r="C16488" s="176">
        <v>38.4</v>
      </c>
      <c r="D16488" s="282">
        <v>112</v>
      </c>
      <c r="E16488" s="265"/>
    </row>
    <row r="16489" spans="1:5">
      <c r="A16489" s="283">
        <v>41619</v>
      </c>
      <c r="B16489" s="176">
        <v>124.2</v>
      </c>
      <c r="C16489" s="176">
        <v>39.299999999999997</v>
      </c>
      <c r="D16489" s="282">
        <v>87</v>
      </c>
      <c r="E16489" s="265"/>
    </row>
    <row r="16490" spans="1:5">
      <c r="A16490" s="283">
        <v>41621</v>
      </c>
      <c r="B16490" s="176">
        <v>220.5</v>
      </c>
      <c r="C16490" s="176">
        <v>35.700000000000003</v>
      </c>
      <c r="D16490" s="282">
        <v>87</v>
      </c>
      <c r="E16490" s="265"/>
    </row>
    <row r="16491" spans="1:5">
      <c r="A16491" s="283">
        <v>41622</v>
      </c>
      <c r="B16491" s="176">
        <v>92.9</v>
      </c>
      <c r="C16491" s="176">
        <v>40.799999999999997</v>
      </c>
      <c r="D16491" s="282">
        <v>87</v>
      </c>
      <c r="E16491" s="265"/>
    </row>
    <row r="16492" spans="1:5">
      <c r="A16492" s="283">
        <v>41630</v>
      </c>
      <c r="B16492" s="176">
        <v>33.4</v>
      </c>
      <c r="C16492" s="176">
        <v>41.9</v>
      </c>
      <c r="D16492" s="282">
        <v>87</v>
      </c>
      <c r="E16492" s="265"/>
    </row>
    <row r="16493" spans="1:5">
      <c r="A16493" s="283">
        <v>41631</v>
      </c>
      <c r="B16493" s="176">
        <v>97.6</v>
      </c>
      <c r="C16493" s="176">
        <v>36.700000000000003</v>
      </c>
      <c r="D16493" s="282">
        <v>87</v>
      </c>
      <c r="E16493" s="265"/>
    </row>
    <row r="16494" spans="1:5">
      <c r="A16494" s="283">
        <v>41632</v>
      </c>
      <c r="B16494" s="176">
        <v>31</v>
      </c>
      <c r="C16494" s="176">
        <v>41.4</v>
      </c>
      <c r="D16494" s="282">
        <v>87</v>
      </c>
      <c r="E16494" s="265"/>
    </row>
    <row r="16495" spans="1:5">
      <c r="A16495" s="283">
        <v>41635</v>
      </c>
      <c r="B16495" s="176">
        <v>117.9</v>
      </c>
      <c r="C16495" s="176">
        <v>38.4</v>
      </c>
      <c r="D16495" s="282">
        <v>87</v>
      </c>
      <c r="E16495" s="265"/>
    </row>
    <row r="16496" spans="1:5">
      <c r="A16496" s="283">
        <v>41636</v>
      </c>
      <c r="B16496" s="176">
        <v>96.8</v>
      </c>
      <c r="C16496" s="176">
        <v>40.4</v>
      </c>
      <c r="D16496" s="282">
        <v>87</v>
      </c>
      <c r="E16496" s="265"/>
    </row>
    <row r="16497" spans="1:5">
      <c r="A16497" s="283">
        <v>41640</v>
      </c>
      <c r="B16497" s="176">
        <v>40.700000000000003</v>
      </c>
      <c r="C16497" s="176">
        <v>40.1</v>
      </c>
      <c r="D16497" s="282">
        <v>87</v>
      </c>
      <c r="E16497" s="265"/>
    </row>
    <row r="16498" spans="1:5">
      <c r="A16498" s="283">
        <v>41642</v>
      </c>
      <c r="B16498" s="176">
        <v>88.7</v>
      </c>
      <c r="C16498" s="176">
        <v>39.5</v>
      </c>
      <c r="D16498" s="282">
        <v>87</v>
      </c>
      <c r="E16498" s="265"/>
    </row>
    <row r="16499" spans="1:5">
      <c r="A16499" s="283">
        <v>41643</v>
      </c>
      <c r="B16499" s="176">
        <v>47.6</v>
      </c>
      <c r="C16499" s="176">
        <v>45.6</v>
      </c>
      <c r="D16499" s="282">
        <v>87</v>
      </c>
      <c r="E16499" s="265"/>
    </row>
    <row r="16500" spans="1:5">
      <c r="A16500" s="283">
        <v>41645</v>
      </c>
      <c r="B16500" s="176">
        <v>88</v>
      </c>
      <c r="C16500" s="176">
        <v>39.5</v>
      </c>
      <c r="D16500" s="282">
        <v>87</v>
      </c>
      <c r="E16500" s="265"/>
    </row>
    <row r="16501" spans="1:5">
      <c r="A16501" s="283">
        <v>41647</v>
      </c>
      <c r="B16501" s="176">
        <v>86.1</v>
      </c>
      <c r="C16501" s="176">
        <v>38.4</v>
      </c>
      <c r="D16501" s="282">
        <v>87</v>
      </c>
      <c r="E16501" s="265"/>
    </row>
    <row r="16502" spans="1:5">
      <c r="A16502" s="283">
        <v>41649</v>
      </c>
      <c r="B16502" s="176">
        <v>117.9</v>
      </c>
      <c r="C16502" s="176">
        <v>40.799999999999997</v>
      </c>
      <c r="D16502" s="282">
        <v>87</v>
      </c>
      <c r="E16502" s="265"/>
    </row>
    <row r="16503" spans="1:5">
      <c r="A16503" s="283">
        <v>41650</v>
      </c>
      <c r="B16503" s="176">
        <v>102</v>
      </c>
      <c r="C16503" s="176">
        <v>37.6</v>
      </c>
      <c r="D16503" s="282">
        <v>87</v>
      </c>
      <c r="E16503" s="265"/>
    </row>
    <row r="16504" spans="1:5">
      <c r="A16504" s="283">
        <v>41651</v>
      </c>
      <c r="B16504" s="176">
        <v>131</v>
      </c>
      <c r="C16504" s="176">
        <v>38.6</v>
      </c>
      <c r="D16504" s="282">
        <v>87</v>
      </c>
      <c r="E16504" s="265"/>
    </row>
    <row r="16505" spans="1:5">
      <c r="A16505" s="283">
        <v>41653</v>
      </c>
      <c r="B16505" s="176">
        <v>87.7</v>
      </c>
      <c r="C16505" s="176">
        <v>40.700000000000003</v>
      </c>
      <c r="D16505" s="282">
        <v>94</v>
      </c>
      <c r="E16505" s="265"/>
    </row>
    <row r="16506" spans="1:5">
      <c r="A16506" s="283">
        <v>41655</v>
      </c>
      <c r="B16506" s="176">
        <v>76.599999999999994</v>
      </c>
      <c r="C16506" s="176">
        <v>38</v>
      </c>
      <c r="D16506" s="282">
        <v>87</v>
      </c>
      <c r="E16506" s="265"/>
    </row>
    <row r="16507" spans="1:5">
      <c r="A16507" s="283">
        <v>41659</v>
      </c>
      <c r="B16507" s="176">
        <v>135.19999999999999</v>
      </c>
      <c r="C16507" s="176">
        <v>41.3</v>
      </c>
      <c r="D16507" s="282">
        <v>87</v>
      </c>
      <c r="E16507" s="265"/>
    </row>
    <row r="16508" spans="1:5">
      <c r="A16508" s="283">
        <v>41660</v>
      </c>
      <c r="B16508" s="176">
        <v>104.6</v>
      </c>
      <c r="C16508" s="176">
        <v>37.6</v>
      </c>
      <c r="D16508" s="282">
        <v>87</v>
      </c>
      <c r="E16508" s="265"/>
    </row>
    <row r="16509" spans="1:5">
      <c r="A16509" s="283">
        <v>41663</v>
      </c>
      <c r="B16509" s="176">
        <v>154.6</v>
      </c>
      <c r="C16509" s="176">
        <v>38.9</v>
      </c>
      <c r="D16509" s="282">
        <v>87</v>
      </c>
      <c r="E16509" s="265"/>
    </row>
    <row r="16510" spans="1:5">
      <c r="A16510" s="283">
        <v>41666</v>
      </c>
      <c r="B16510" s="176">
        <v>97.9</v>
      </c>
      <c r="C16510" s="176">
        <v>44.5</v>
      </c>
      <c r="D16510" s="282">
        <v>87</v>
      </c>
      <c r="E16510" s="265"/>
    </row>
    <row r="16511" spans="1:5">
      <c r="A16511" s="283">
        <v>41667</v>
      </c>
      <c r="B16511" s="176">
        <v>155.1</v>
      </c>
      <c r="C16511" s="176">
        <v>38.5</v>
      </c>
      <c r="D16511" s="282">
        <v>87</v>
      </c>
      <c r="E16511" s="265"/>
    </row>
    <row r="16512" spans="1:5">
      <c r="A16512" s="283">
        <v>41669</v>
      </c>
      <c r="B16512" s="176">
        <v>119.8</v>
      </c>
      <c r="C16512" s="176">
        <v>40.700000000000003</v>
      </c>
      <c r="D16512" s="282">
        <v>87</v>
      </c>
      <c r="E16512" s="265"/>
    </row>
    <row r="16513" spans="1:5">
      <c r="A16513" s="283">
        <v>41701</v>
      </c>
      <c r="B16513" s="176">
        <v>119.6</v>
      </c>
      <c r="C16513" s="176">
        <v>39.799999999999997</v>
      </c>
      <c r="D16513" s="282">
        <v>110</v>
      </c>
      <c r="E16513" s="265"/>
    </row>
    <row r="16514" spans="1:5">
      <c r="A16514" s="283">
        <v>41702</v>
      </c>
      <c r="B16514" s="176">
        <v>1739.6</v>
      </c>
      <c r="C16514" s="176">
        <v>42.8</v>
      </c>
      <c r="D16514" s="282">
        <v>87</v>
      </c>
      <c r="E16514" s="265"/>
    </row>
    <row r="16515" spans="1:5">
      <c r="A16515" s="283">
        <v>41712</v>
      </c>
      <c r="B16515" s="176">
        <v>53.9</v>
      </c>
      <c r="C16515" s="176">
        <v>42</v>
      </c>
      <c r="D16515" s="282">
        <v>87</v>
      </c>
      <c r="E16515" s="265"/>
    </row>
    <row r="16516" spans="1:5">
      <c r="A16516" s="283">
        <v>41713</v>
      </c>
      <c r="B16516" s="176">
        <v>248.1</v>
      </c>
      <c r="C16516" s="176">
        <v>43.1</v>
      </c>
      <c r="D16516" s="282">
        <v>87</v>
      </c>
      <c r="E16516" s="265"/>
    </row>
    <row r="16517" spans="1:5">
      <c r="A16517" s="283">
        <v>41714</v>
      </c>
      <c r="B16517" s="176">
        <v>27.9</v>
      </c>
      <c r="C16517" s="176">
        <v>41.2</v>
      </c>
      <c r="D16517" s="282">
        <v>87</v>
      </c>
      <c r="E16517" s="265"/>
    </row>
    <row r="16518" spans="1:5">
      <c r="A16518" s="283">
        <v>41719</v>
      </c>
      <c r="B16518" s="176">
        <v>148.80000000000001</v>
      </c>
      <c r="C16518" s="176">
        <v>40.6</v>
      </c>
      <c r="D16518" s="282">
        <v>87</v>
      </c>
      <c r="E16518" s="265"/>
    </row>
    <row r="16519" spans="1:5">
      <c r="A16519" s="283">
        <v>41721</v>
      </c>
      <c r="B16519" s="176">
        <v>24.4</v>
      </c>
      <c r="C16519" s="176">
        <v>37.700000000000003</v>
      </c>
      <c r="D16519" s="282">
        <v>87</v>
      </c>
      <c r="E16519" s="265"/>
    </row>
    <row r="16520" spans="1:5">
      <c r="A16520" s="283">
        <v>41722</v>
      </c>
      <c r="B16520" s="176">
        <v>55.3</v>
      </c>
      <c r="C16520" s="176">
        <v>39.6</v>
      </c>
      <c r="D16520" s="282">
        <v>87</v>
      </c>
      <c r="E16520" s="265"/>
    </row>
    <row r="16521" spans="1:5">
      <c r="A16521" s="283">
        <v>41723</v>
      </c>
      <c r="B16521" s="176">
        <v>78.5</v>
      </c>
      <c r="C16521" s="176">
        <v>35.9</v>
      </c>
      <c r="D16521" s="282">
        <v>87</v>
      </c>
      <c r="E16521" s="265"/>
    </row>
    <row r="16522" spans="1:5">
      <c r="A16522" s="283">
        <v>41725</v>
      </c>
      <c r="B16522" s="176">
        <v>75.599999999999994</v>
      </c>
      <c r="C16522" s="176">
        <v>39.5</v>
      </c>
      <c r="D16522" s="282">
        <v>87</v>
      </c>
      <c r="E16522" s="265"/>
    </row>
    <row r="16523" spans="1:5">
      <c r="A16523" s="283">
        <v>41727</v>
      </c>
      <c r="B16523" s="176">
        <v>49.9</v>
      </c>
      <c r="C16523" s="176">
        <v>38.9</v>
      </c>
      <c r="D16523" s="282">
        <v>87</v>
      </c>
      <c r="E16523" s="265"/>
    </row>
    <row r="16524" spans="1:5">
      <c r="A16524" s="283">
        <v>41729</v>
      </c>
      <c r="B16524" s="176">
        <v>328.5</v>
      </c>
      <c r="C16524" s="176">
        <v>42.6</v>
      </c>
      <c r="D16524" s="282">
        <v>87</v>
      </c>
      <c r="E16524" s="265"/>
    </row>
    <row r="16525" spans="1:5">
      <c r="A16525" s="283">
        <v>41731</v>
      </c>
      <c r="B16525" s="176">
        <v>32.799999999999997</v>
      </c>
      <c r="C16525" s="176">
        <v>41.7</v>
      </c>
      <c r="D16525" s="282">
        <v>87</v>
      </c>
      <c r="E16525" s="265"/>
    </row>
    <row r="16526" spans="1:5">
      <c r="A16526" s="283">
        <v>41735</v>
      </c>
      <c r="B16526" s="176">
        <v>28.3</v>
      </c>
      <c r="C16526" s="176">
        <v>40.5</v>
      </c>
      <c r="D16526" s="282">
        <v>87</v>
      </c>
      <c r="E16526" s="265"/>
    </row>
    <row r="16527" spans="1:5">
      <c r="A16527" s="283">
        <v>41736</v>
      </c>
      <c r="B16527" s="176">
        <v>0</v>
      </c>
      <c r="C16527" s="176">
        <v>0</v>
      </c>
      <c r="D16527" s="282">
        <v>87</v>
      </c>
      <c r="E16527" s="265"/>
    </row>
    <row r="16528" spans="1:5">
      <c r="A16528" s="283">
        <v>41739</v>
      </c>
      <c r="B16528" s="176">
        <v>0</v>
      </c>
      <c r="C16528" s="176">
        <v>0</v>
      </c>
      <c r="D16528" s="282">
        <v>87</v>
      </c>
      <c r="E16528" s="265"/>
    </row>
    <row r="16529" spans="1:5">
      <c r="A16529" s="283">
        <v>41740</v>
      </c>
      <c r="B16529" s="176">
        <v>63.1</v>
      </c>
      <c r="C16529" s="176">
        <v>40.4</v>
      </c>
      <c r="D16529" s="282">
        <v>87</v>
      </c>
      <c r="E16529" s="265"/>
    </row>
    <row r="16530" spans="1:5">
      <c r="A16530" s="283">
        <v>41743</v>
      </c>
      <c r="B16530" s="176">
        <v>37.299999999999997</v>
      </c>
      <c r="C16530" s="176">
        <v>40.4</v>
      </c>
      <c r="D16530" s="282">
        <v>87</v>
      </c>
      <c r="E16530" s="265"/>
    </row>
    <row r="16531" spans="1:5">
      <c r="A16531" s="283">
        <v>41745</v>
      </c>
      <c r="B16531" s="176">
        <v>24.4</v>
      </c>
      <c r="C16531" s="176">
        <v>37.9</v>
      </c>
      <c r="D16531" s="282">
        <v>87</v>
      </c>
      <c r="E16531" s="265"/>
    </row>
    <row r="16532" spans="1:5">
      <c r="A16532" s="283">
        <v>41746</v>
      </c>
      <c r="B16532" s="176">
        <v>94.8</v>
      </c>
      <c r="C16532" s="176">
        <v>39.700000000000003</v>
      </c>
      <c r="D16532" s="282">
        <v>87</v>
      </c>
      <c r="E16532" s="265"/>
    </row>
    <row r="16533" spans="1:5">
      <c r="A16533" s="283">
        <v>41749</v>
      </c>
      <c r="B16533" s="176">
        <v>32.799999999999997</v>
      </c>
      <c r="C16533" s="176">
        <v>41.2</v>
      </c>
      <c r="D16533" s="282">
        <v>96</v>
      </c>
      <c r="E16533" s="265"/>
    </row>
    <row r="16534" spans="1:5">
      <c r="A16534" s="283">
        <v>41751</v>
      </c>
      <c r="B16534" s="176">
        <v>68.7</v>
      </c>
      <c r="C16534" s="176">
        <v>43.2</v>
      </c>
      <c r="D16534" s="282">
        <v>87</v>
      </c>
      <c r="E16534" s="265"/>
    </row>
    <row r="16535" spans="1:5">
      <c r="A16535" s="283">
        <v>41754</v>
      </c>
      <c r="B16535" s="176">
        <v>65.7</v>
      </c>
      <c r="C16535" s="176">
        <v>37.6</v>
      </c>
      <c r="D16535" s="282">
        <v>87</v>
      </c>
      <c r="E16535" s="265"/>
    </row>
    <row r="16536" spans="1:5">
      <c r="A16536" s="283">
        <v>41759</v>
      </c>
      <c r="B16536" s="176">
        <v>47.6</v>
      </c>
      <c r="C16536" s="176">
        <v>40.799999999999997</v>
      </c>
      <c r="D16536" s="282">
        <v>87</v>
      </c>
      <c r="E16536" s="265"/>
    </row>
    <row r="16537" spans="1:5">
      <c r="A16537" s="283">
        <v>41760</v>
      </c>
      <c r="B16537" s="176">
        <v>109.4</v>
      </c>
      <c r="C16537" s="176">
        <v>30</v>
      </c>
      <c r="D16537" s="282">
        <v>87</v>
      </c>
      <c r="E16537" s="265"/>
    </row>
    <row r="16538" spans="1:5">
      <c r="A16538" s="283">
        <v>41762</v>
      </c>
      <c r="B16538" s="176">
        <v>29.1</v>
      </c>
      <c r="C16538" s="176">
        <v>40.700000000000003</v>
      </c>
      <c r="D16538" s="282">
        <v>87</v>
      </c>
      <c r="E16538" s="265"/>
    </row>
    <row r="16539" spans="1:5">
      <c r="A16539" s="283">
        <v>41763</v>
      </c>
      <c r="B16539" s="176">
        <v>26.4</v>
      </c>
      <c r="C16539" s="176">
        <v>39.9</v>
      </c>
      <c r="D16539" s="282">
        <v>87</v>
      </c>
      <c r="E16539" s="265"/>
    </row>
    <row r="16540" spans="1:5">
      <c r="A16540" s="283">
        <v>41764</v>
      </c>
      <c r="B16540" s="176">
        <v>32.6</v>
      </c>
      <c r="C16540" s="176">
        <v>42.1</v>
      </c>
      <c r="D16540" s="282">
        <v>87</v>
      </c>
      <c r="E16540" s="265"/>
    </row>
    <row r="16541" spans="1:5">
      <c r="A16541" s="283">
        <v>41766</v>
      </c>
      <c r="B16541" s="176">
        <v>20.5</v>
      </c>
      <c r="C16541" s="176">
        <v>41.3</v>
      </c>
      <c r="D16541" s="282">
        <v>87</v>
      </c>
      <c r="E16541" s="265"/>
    </row>
    <row r="16542" spans="1:5">
      <c r="A16542" s="283">
        <v>41772</v>
      </c>
      <c r="B16542" s="176">
        <v>14.2</v>
      </c>
      <c r="C16542" s="176">
        <v>40.5</v>
      </c>
      <c r="D16542" s="282">
        <v>87</v>
      </c>
      <c r="E16542" s="265"/>
    </row>
    <row r="16543" spans="1:5">
      <c r="A16543" s="283">
        <v>41773</v>
      </c>
      <c r="B16543" s="176">
        <v>96.4</v>
      </c>
      <c r="C16543" s="176">
        <v>38.700000000000003</v>
      </c>
      <c r="D16543" s="282">
        <v>87</v>
      </c>
      <c r="E16543" s="265"/>
    </row>
    <row r="16544" spans="1:5">
      <c r="A16544" s="283">
        <v>41774</v>
      </c>
      <c r="B16544" s="176">
        <v>60.5</v>
      </c>
      <c r="C16544" s="176">
        <v>43.5</v>
      </c>
      <c r="D16544" s="282">
        <v>87</v>
      </c>
      <c r="E16544" s="265"/>
    </row>
    <row r="16545" spans="1:5">
      <c r="A16545" s="283">
        <v>41775</v>
      </c>
      <c r="B16545" s="176">
        <v>10.6</v>
      </c>
      <c r="C16545" s="176">
        <v>41.9</v>
      </c>
      <c r="D16545" s="282">
        <v>87</v>
      </c>
      <c r="E16545" s="265"/>
    </row>
    <row r="16546" spans="1:5">
      <c r="A16546" s="283">
        <v>41776</v>
      </c>
      <c r="B16546" s="176">
        <v>38</v>
      </c>
      <c r="C16546" s="176">
        <v>40.4</v>
      </c>
      <c r="D16546" s="282">
        <v>87</v>
      </c>
      <c r="E16546" s="265"/>
    </row>
    <row r="16547" spans="1:5">
      <c r="A16547" s="283">
        <v>41777</v>
      </c>
      <c r="B16547" s="176">
        <v>29.5</v>
      </c>
      <c r="C16547" s="176">
        <v>41.7</v>
      </c>
      <c r="D16547" s="282">
        <v>87</v>
      </c>
      <c r="E16547" s="265"/>
    </row>
    <row r="16548" spans="1:5">
      <c r="A16548" s="283">
        <v>41778</v>
      </c>
      <c r="B16548" s="176">
        <v>250.1</v>
      </c>
      <c r="C16548" s="176">
        <v>42.4</v>
      </c>
      <c r="D16548" s="282">
        <v>87</v>
      </c>
      <c r="E16548" s="265"/>
    </row>
    <row r="16549" spans="1:5">
      <c r="A16549" s="283">
        <v>41804</v>
      </c>
      <c r="B16549" s="176">
        <v>53</v>
      </c>
      <c r="C16549" s="176">
        <v>44.1</v>
      </c>
      <c r="D16549" s="282">
        <v>87</v>
      </c>
      <c r="E16549" s="265"/>
    </row>
    <row r="16550" spans="1:5">
      <c r="A16550" s="283">
        <v>41810</v>
      </c>
      <c r="B16550" s="176">
        <v>0</v>
      </c>
      <c r="C16550" s="176">
        <v>0</v>
      </c>
      <c r="D16550" s="282">
        <v>87</v>
      </c>
      <c r="E16550" s="265"/>
    </row>
    <row r="16551" spans="1:5">
      <c r="A16551" s="283">
        <v>41812</v>
      </c>
      <c r="B16551" s="176">
        <v>43.8</v>
      </c>
      <c r="C16551" s="176">
        <v>40</v>
      </c>
      <c r="D16551" s="282">
        <v>87</v>
      </c>
      <c r="E16551" s="265"/>
    </row>
    <row r="16552" spans="1:5">
      <c r="A16552" s="283">
        <v>41815</v>
      </c>
      <c r="B16552" s="176">
        <v>124.9</v>
      </c>
      <c r="C16552" s="176">
        <v>36.700000000000003</v>
      </c>
      <c r="D16552" s="282">
        <v>87</v>
      </c>
      <c r="E16552" s="265"/>
    </row>
    <row r="16553" spans="1:5">
      <c r="A16553" s="283">
        <v>41817</v>
      </c>
      <c r="B16553" s="176">
        <v>56.4</v>
      </c>
      <c r="C16553" s="176">
        <v>42.1</v>
      </c>
      <c r="D16553" s="282">
        <v>87</v>
      </c>
      <c r="E16553" s="265"/>
    </row>
    <row r="16554" spans="1:5">
      <c r="A16554" s="283">
        <v>41819</v>
      </c>
      <c r="B16554" s="176">
        <v>20.2</v>
      </c>
      <c r="C16554" s="176">
        <v>45.2</v>
      </c>
      <c r="D16554" s="282">
        <v>87</v>
      </c>
      <c r="E16554" s="265"/>
    </row>
    <row r="16555" spans="1:5">
      <c r="A16555" s="283">
        <v>41821</v>
      </c>
      <c r="B16555" s="176">
        <v>25.2</v>
      </c>
      <c r="C16555" s="176">
        <v>41.5</v>
      </c>
      <c r="D16555" s="282">
        <v>87</v>
      </c>
      <c r="E16555" s="265"/>
    </row>
    <row r="16556" spans="1:5">
      <c r="A16556" s="283">
        <v>41822</v>
      </c>
      <c r="B16556" s="176">
        <v>85.1</v>
      </c>
      <c r="C16556" s="176">
        <v>40.200000000000003</v>
      </c>
      <c r="D16556" s="282">
        <v>113</v>
      </c>
      <c r="E16556" s="265"/>
    </row>
    <row r="16557" spans="1:5">
      <c r="A16557" s="283">
        <v>41824</v>
      </c>
      <c r="B16557" s="176">
        <v>104.2</v>
      </c>
      <c r="C16557" s="176">
        <v>39.5</v>
      </c>
      <c r="D16557" s="282">
        <v>87</v>
      </c>
      <c r="E16557" s="265"/>
    </row>
    <row r="16558" spans="1:5">
      <c r="A16558" s="283">
        <v>41825</v>
      </c>
      <c r="B16558" s="176">
        <v>134.4</v>
      </c>
      <c r="C16558" s="176">
        <v>44.1</v>
      </c>
      <c r="D16558" s="282">
        <v>87</v>
      </c>
      <c r="E16558" s="265"/>
    </row>
    <row r="16559" spans="1:5">
      <c r="A16559" s="283">
        <v>41826</v>
      </c>
      <c r="B16559" s="176">
        <v>75.400000000000006</v>
      </c>
      <c r="C16559" s="176">
        <v>44.1</v>
      </c>
      <c r="D16559" s="282">
        <v>87</v>
      </c>
      <c r="E16559" s="265"/>
    </row>
    <row r="16560" spans="1:5">
      <c r="A16560" s="283">
        <v>41828</v>
      </c>
      <c r="B16560" s="176">
        <v>44.2</v>
      </c>
      <c r="C16560" s="176">
        <v>41.6</v>
      </c>
      <c r="D16560" s="282">
        <v>87</v>
      </c>
      <c r="E16560" s="265"/>
    </row>
    <row r="16561" spans="1:5">
      <c r="A16561" s="283">
        <v>41831</v>
      </c>
      <c r="B16561" s="176">
        <v>32.5</v>
      </c>
      <c r="C16561" s="176">
        <v>40.799999999999997</v>
      </c>
      <c r="D16561" s="282">
        <v>87</v>
      </c>
      <c r="E16561" s="265"/>
    </row>
    <row r="16562" spans="1:5">
      <c r="A16562" s="283">
        <v>41832</v>
      </c>
      <c r="B16562" s="176">
        <v>76.599999999999994</v>
      </c>
      <c r="C16562" s="176">
        <v>46.7</v>
      </c>
      <c r="D16562" s="282">
        <v>87</v>
      </c>
      <c r="E16562" s="265"/>
    </row>
    <row r="16563" spans="1:5">
      <c r="A16563" s="283">
        <v>41833</v>
      </c>
      <c r="B16563" s="176">
        <v>24.8</v>
      </c>
      <c r="C16563" s="176">
        <v>42</v>
      </c>
      <c r="D16563" s="282">
        <v>87</v>
      </c>
      <c r="E16563" s="265"/>
    </row>
    <row r="16564" spans="1:5">
      <c r="A16564" s="283">
        <v>41834</v>
      </c>
      <c r="B16564" s="176">
        <v>60.1</v>
      </c>
      <c r="C16564" s="176">
        <v>39.9</v>
      </c>
      <c r="D16564" s="282">
        <v>87</v>
      </c>
      <c r="E16564" s="265"/>
    </row>
    <row r="16565" spans="1:5">
      <c r="A16565" s="283">
        <v>41835</v>
      </c>
      <c r="B16565" s="176">
        <v>135.9</v>
      </c>
      <c r="C16565" s="176">
        <v>43.4</v>
      </c>
      <c r="D16565" s="282">
        <v>87</v>
      </c>
      <c r="E16565" s="265"/>
    </row>
    <row r="16566" spans="1:5">
      <c r="A16566" s="283">
        <v>41836</v>
      </c>
      <c r="B16566" s="176">
        <v>69.2</v>
      </c>
      <c r="C16566" s="176">
        <v>41.6</v>
      </c>
      <c r="D16566" s="282">
        <v>87</v>
      </c>
      <c r="E16566" s="265"/>
    </row>
    <row r="16567" spans="1:5">
      <c r="A16567" s="283">
        <v>41837</v>
      </c>
      <c r="B16567" s="176">
        <v>108.4</v>
      </c>
      <c r="C16567" s="176">
        <v>42.3</v>
      </c>
      <c r="D16567" s="282">
        <v>87</v>
      </c>
      <c r="E16567" s="265"/>
    </row>
    <row r="16568" spans="1:5">
      <c r="A16568" s="283">
        <v>41838</v>
      </c>
      <c r="B16568" s="176">
        <v>96.6</v>
      </c>
      <c r="C16568" s="176">
        <v>40.200000000000003</v>
      </c>
      <c r="D16568" s="282">
        <v>87</v>
      </c>
      <c r="E16568" s="265"/>
    </row>
    <row r="16569" spans="1:5">
      <c r="A16569" s="283">
        <v>41839</v>
      </c>
      <c r="B16569" s="176">
        <v>39.6</v>
      </c>
      <c r="C16569" s="176">
        <v>43.6</v>
      </c>
      <c r="D16569" s="282">
        <v>87</v>
      </c>
      <c r="E16569" s="265"/>
    </row>
    <row r="16570" spans="1:5">
      <c r="A16570" s="283">
        <v>41840</v>
      </c>
      <c r="B16570" s="176">
        <v>107.4</v>
      </c>
      <c r="C16570" s="176">
        <v>41.2</v>
      </c>
      <c r="D16570" s="282">
        <v>87</v>
      </c>
      <c r="E16570" s="265"/>
    </row>
    <row r="16571" spans="1:5">
      <c r="A16571" s="283">
        <v>41843</v>
      </c>
      <c r="B16571" s="176">
        <v>64</v>
      </c>
      <c r="C16571" s="176">
        <v>41.6</v>
      </c>
      <c r="D16571" s="282">
        <v>87</v>
      </c>
      <c r="E16571" s="265"/>
    </row>
    <row r="16572" spans="1:5">
      <c r="A16572" s="283">
        <v>41844</v>
      </c>
      <c r="B16572" s="176">
        <v>119.8</v>
      </c>
      <c r="C16572" s="176">
        <v>26</v>
      </c>
      <c r="D16572" s="282">
        <v>128</v>
      </c>
      <c r="E16572" s="265"/>
    </row>
    <row r="16573" spans="1:5">
      <c r="A16573" s="283">
        <v>41845</v>
      </c>
      <c r="B16573" s="176">
        <v>83.5</v>
      </c>
      <c r="C16573" s="176">
        <v>43.1</v>
      </c>
      <c r="D16573" s="282">
        <v>87</v>
      </c>
      <c r="E16573" s="265"/>
    </row>
    <row r="16574" spans="1:5">
      <c r="A16574" s="283">
        <v>41847</v>
      </c>
      <c r="B16574" s="176">
        <v>48.7</v>
      </c>
      <c r="C16574" s="176">
        <v>41.9</v>
      </c>
      <c r="D16574" s="282">
        <v>87</v>
      </c>
      <c r="E16574" s="265"/>
    </row>
    <row r="16575" spans="1:5">
      <c r="A16575" s="283">
        <v>41848</v>
      </c>
      <c r="B16575" s="176">
        <v>43.4</v>
      </c>
      <c r="C16575" s="176">
        <v>41.7</v>
      </c>
      <c r="D16575" s="282">
        <v>87</v>
      </c>
      <c r="E16575" s="265"/>
    </row>
    <row r="16576" spans="1:5">
      <c r="A16576" s="283">
        <v>41849</v>
      </c>
      <c r="B16576" s="176">
        <v>184.1</v>
      </c>
      <c r="C16576" s="176">
        <v>38</v>
      </c>
      <c r="D16576" s="282">
        <v>87</v>
      </c>
      <c r="E16576" s="265"/>
    </row>
    <row r="16577" spans="1:5">
      <c r="A16577" s="283">
        <v>41855</v>
      </c>
      <c r="B16577" s="176">
        <v>95.4</v>
      </c>
      <c r="C16577" s="176">
        <v>38</v>
      </c>
      <c r="D16577" s="282">
        <v>87</v>
      </c>
      <c r="E16577" s="265"/>
    </row>
    <row r="16578" spans="1:5">
      <c r="A16578" s="283">
        <v>41858</v>
      </c>
      <c r="B16578" s="176">
        <v>90.9</v>
      </c>
      <c r="C16578" s="176">
        <v>40.299999999999997</v>
      </c>
      <c r="D16578" s="282">
        <v>87</v>
      </c>
      <c r="E16578" s="265"/>
    </row>
    <row r="16579" spans="1:5">
      <c r="A16579" s="283">
        <v>41859</v>
      </c>
      <c r="B16579" s="176">
        <v>44</v>
      </c>
      <c r="C16579" s="176">
        <v>41.2</v>
      </c>
      <c r="D16579" s="282">
        <v>87</v>
      </c>
      <c r="E16579" s="265"/>
    </row>
    <row r="16580" spans="1:5">
      <c r="A16580" s="283">
        <v>41861</v>
      </c>
      <c r="B16580" s="176">
        <v>44.4</v>
      </c>
      <c r="C16580" s="176">
        <v>42.2</v>
      </c>
      <c r="D16580" s="282">
        <v>87</v>
      </c>
      <c r="E16580" s="265"/>
    </row>
    <row r="16581" spans="1:5">
      <c r="A16581" s="283">
        <v>41862</v>
      </c>
      <c r="B16581" s="176">
        <v>43.7</v>
      </c>
      <c r="C16581" s="176">
        <v>41</v>
      </c>
      <c r="D16581" s="282">
        <v>87</v>
      </c>
      <c r="E16581" s="265"/>
    </row>
    <row r="16582" spans="1:5">
      <c r="A16582" s="283">
        <v>42001</v>
      </c>
      <c r="B16582" s="176">
        <v>381.7</v>
      </c>
      <c r="C16582" s="176">
        <v>42.1</v>
      </c>
      <c r="D16582" s="282">
        <v>164</v>
      </c>
      <c r="E16582" s="265"/>
    </row>
    <row r="16583" spans="1:5">
      <c r="A16583" s="283">
        <v>42002</v>
      </c>
      <c r="B16583" s="176">
        <v>350.6</v>
      </c>
      <c r="C16583" s="176">
        <v>44.8</v>
      </c>
      <c r="D16583" s="282">
        <v>104</v>
      </c>
      <c r="E16583" s="265"/>
    </row>
    <row r="16584" spans="1:5">
      <c r="A16584" s="283">
        <v>42003</v>
      </c>
      <c r="B16584" s="176">
        <v>417.9</v>
      </c>
      <c r="C16584" s="176">
        <v>41.4</v>
      </c>
      <c r="D16584" s="282">
        <v>127</v>
      </c>
      <c r="E16584" s="265"/>
    </row>
    <row r="16585" spans="1:5">
      <c r="A16585" s="283">
        <v>42020</v>
      </c>
      <c r="B16585" s="176">
        <v>76.2</v>
      </c>
      <c r="C16585" s="176">
        <v>39.200000000000003</v>
      </c>
      <c r="D16585" s="282">
        <v>96</v>
      </c>
      <c r="E16585" s="265"/>
    </row>
    <row r="16586" spans="1:5">
      <c r="A16586" s="283">
        <v>42021</v>
      </c>
      <c r="B16586" s="176">
        <v>27.4</v>
      </c>
      <c r="C16586" s="176">
        <v>43.8</v>
      </c>
      <c r="D16586" s="282">
        <v>87</v>
      </c>
      <c r="E16586" s="265"/>
    </row>
    <row r="16587" spans="1:5">
      <c r="A16587" s="283">
        <v>42022</v>
      </c>
      <c r="B16587" s="176">
        <v>14.2</v>
      </c>
      <c r="C16587" s="176">
        <v>42.5</v>
      </c>
      <c r="D16587" s="282">
        <v>87</v>
      </c>
      <c r="E16587" s="265"/>
    </row>
    <row r="16588" spans="1:5">
      <c r="A16588" s="283">
        <v>42023</v>
      </c>
      <c r="B16588" s="176">
        <v>25.1</v>
      </c>
      <c r="C16588" s="176">
        <v>46.2</v>
      </c>
      <c r="D16588" s="282">
        <v>87</v>
      </c>
      <c r="E16588" s="265"/>
    </row>
    <row r="16589" spans="1:5">
      <c r="A16589" s="283">
        <v>42024</v>
      </c>
      <c r="B16589" s="176">
        <v>23.5</v>
      </c>
      <c r="C16589" s="176">
        <v>41.6</v>
      </c>
      <c r="D16589" s="282">
        <v>87</v>
      </c>
      <c r="E16589" s="265"/>
    </row>
    <row r="16590" spans="1:5">
      <c r="A16590" s="283">
        <v>42025</v>
      </c>
      <c r="B16590" s="176">
        <v>98.8</v>
      </c>
      <c r="C16590" s="176">
        <v>43.4</v>
      </c>
      <c r="D16590" s="282">
        <v>87</v>
      </c>
      <c r="E16590" s="265"/>
    </row>
    <row r="16591" spans="1:5">
      <c r="A16591" s="283">
        <v>42027</v>
      </c>
      <c r="B16591" s="176">
        <v>49.6</v>
      </c>
      <c r="C16591" s="176">
        <v>40.799999999999997</v>
      </c>
      <c r="D16591" s="282">
        <v>87</v>
      </c>
      <c r="E16591" s="265"/>
    </row>
    <row r="16592" spans="1:5">
      <c r="A16592" s="283">
        <v>42028</v>
      </c>
      <c r="B16592" s="176">
        <v>12</v>
      </c>
      <c r="C16592" s="176">
        <v>44.9</v>
      </c>
      <c r="D16592" s="282">
        <v>87</v>
      </c>
      <c r="E16592" s="265"/>
    </row>
    <row r="16593" spans="1:5">
      <c r="A16593" s="283">
        <v>42029</v>
      </c>
      <c r="B16593" s="176">
        <v>139.9</v>
      </c>
      <c r="C16593" s="176">
        <v>43.7</v>
      </c>
      <c r="D16593" s="282">
        <v>87</v>
      </c>
      <c r="E16593" s="265"/>
    </row>
    <row r="16594" spans="1:5">
      <c r="A16594" s="283">
        <v>42031</v>
      </c>
      <c r="B16594" s="176">
        <v>23.1</v>
      </c>
      <c r="C16594" s="176">
        <v>44.5</v>
      </c>
      <c r="D16594" s="282">
        <v>87</v>
      </c>
      <c r="E16594" s="265"/>
    </row>
    <row r="16595" spans="1:5">
      <c r="A16595" s="283">
        <v>42032</v>
      </c>
      <c r="B16595" s="176">
        <v>5.2</v>
      </c>
      <c r="C16595" s="176">
        <v>41.7</v>
      </c>
      <c r="D16595" s="282">
        <v>87</v>
      </c>
      <c r="E16595" s="265"/>
    </row>
    <row r="16596" spans="1:5">
      <c r="A16596" s="283">
        <v>42033</v>
      </c>
      <c r="B16596" s="176">
        <v>60.1</v>
      </c>
      <c r="C16596" s="176">
        <v>40.299999999999997</v>
      </c>
      <c r="D16596" s="282">
        <v>87</v>
      </c>
      <c r="E16596" s="265"/>
    </row>
    <row r="16597" spans="1:5">
      <c r="A16597" s="283">
        <v>42035</v>
      </c>
      <c r="B16597" s="176">
        <v>35.9</v>
      </c>
      <c r="C16597" s="176">
        <v>39.200000000000003</v>
      </c>
      <c r="D16597" s="282">
        <v>87</v>
      </c>
      <c r="E16597" s="265"/>
    </row>
    <row r="16598" spans="1:5">
      <c r="A16598" s="283">
        <v>42036</v>
      </c>
      <c r="B16598" s="176">
        <v>48.6</v>
      </c>
      <c r="C16598" s="176">
        <v>41.4</v>
      </c>
      <c r="D16598" s="282">
        <v>87</v>
      </c>
      <c r="E16598" s="265"/>
    </row>
    <row r="16599" spans="1:5">
      <c r="A16599" s="283">
        <v>42037</v>
      </c>
      <c r="B16599" s="176">
        <v>18.5</v>
      </c>
      <c r="C16599" s="176">
        <v>45.9</v>
      </c>
      <c r="D16599" s="282">
        <v>87</v>
      </c>
      <c r="E16599" s="265"/>
    </row>
    <row r="16600" spans="1:5">
      <c r="A16600" s="283">
        <v>42038</v>
      </c>
      <c r="B16600" s="176">
        <v>54.5</v>
      </c>
      <c r="C16600" s="176">
        <v>46</v>
      </c>
      <c r="D16600" s="282">
        <v>111</v>
      </c>
      <c r="E16600" s="265"/>
    </row>
    <row r="16601" spans="1:5">
      <c r="A16601" s="283">
        <v>42039</v>
      </c>
      <c r="B16601" s="176">
        <v>28.5</v>
      </c>
      <c r="C16601" s="176">
        <v>40</v>
      </c>
      <c r="D16601" s="282">
        <v>87</v>
      </c>
      <c r="E16601" s="265"/>
    </row>
    <row r="16602" spans="1:5">
      <c r="A16602" s="283">
        <v>42040</v>
      </c>
      <c r="B16602" s="176">
        <v>31.2</v>
      </c>
      <c r="C16602" s="176">
        <v>41.4</v>
      </c>
      <c r="D16602" s="282">
        <v>87</v>
      </c>
      <c r="E16602" s="265"/>
    </row>
    <row r="16603" spans="1:5">
      <c r="A16603" s="283">
        <v>42041</v>
      </c>
      <c r="B16603" s="176">
        <v>40.5</v>
      </c>
      <c r="C16603" s="176">
        <v>45</v>
      </c>
      <c r="D16603" s="282">
        <v>94</v>
      </c>
      <c r="E16603" s="265"/>
    </row>
    <row r="16604" spans="1:5">
      <c r="A16604" s="283">
        <v>42044</v>
      </c>
      <c r="B16604" s="176">
        <v>135.19999999999999</v>
      </c>
      <c r="C16604" s="176">
        <v>49</v>
      </c>
      <c r="D16604" s="282">
        <v>87</v>
      </c>
      <c r="E16604" s="265"/>
    </row>
    <row r="16605" spans="1:5">
      <c r="A16605" s="283">
        <v>42045</v>
      </c>
      <c r="B16605" s="176">
        <v>46.2</v>
      </c>
      <c r="C16605" s="176">
        <v>46.9</v>
      </c>
      <c r="D16605" s="282">
        <v>87</v>
      </c>
      <c r="E16605" s="265"/>
    </row>
    <row r="16606" spans="1:5">
      <c r="A16606" s="283">
        <v>42047</v>
      </c>
      <c r="B16606" s="176">
        <v>10.3</v>
      </c>
      <c r="C16606" s="176">
        <v>43.5</v>
      </c>
      <c r="D16606" s="282">
        <v>87</v>
      </c>
      <c r="E16606" s="265"/>
    </row>
    <row r="16607" spans="1:5">
      <c r="A16607" s="283">
        <v>42048</v>
      </c>
      <c r="B16607" s="176">
        <v>77.2</v>
      </c>
      <c r="C16607" s="176">
        <v>43.7</v>
      </c>
      <c r="D16607" s="282">
        <v>107</v>
      </c>
      <c r="E16607" s="265"/>
    </row>
    <row r="16608" spans="1:5">
      <c r="A16608" s="283">
        <v>42049</v>
      </c>
      <c r="B16608" s="176">
        <v>36.200000000000003</v>
      </c>
      <c r="C16608" s="176">
        <v>43.9</v>
      </c>
      <c r="D16608" s="282">
        <v>87</v>
      </c>
      <c r="E16608" s="265"/>
    </row>
    <row r="16609" spans="1:5">
      <c r="A16609" s="283">
        <v>42050</v>
      </c>
      <c r="B16609" s="176">
        <v>23.9</v>
      </c>
      <c r="C16609" s="176">
        <v>40.200000000000003</v>
      </c>
      <c r="D16609" s="282">
        <v>87</v>
      </c>
      <c r="E16609" s="265"/>
    </row>
    <row r="16610" spans="1:5">
      <c r="A16610" s="283">
        <v>42051</v>
      </c>
      <c r="B16610" s="176">
        <v>51.5</v>
      </c>
      <c r="C16610" s="176">
        <v>38.799999999999997</v>
      </c>
      <c r="D16610" s="282">
        <v>87</v>
      </c>
      <c r="E16610" s="265"/>
    </row>
    <row r="16611" spans="1:5">
      <c r="A16611" s="283">
        <v>42053</v>
      </c>
      <c r="B16611" s="176">
        <v>46.3</v>
      </c>
      <c r="C16611" s="176">
        <v>41.4</v>
      </c>
      <c r="D16611" s="282">
        <v>87</v>
      </c>
      <c r="E16611" s="265"/>
    </row>
    <row r="16612" spans="1:5">
      <c r="A16612" s="283">
        <v>42054</v>
      </c>
      <c r="B16612" s="176">
        <v>41.4</v>
      </c>
      <c r="C16612" s="176">
        <v>41.5</v>
      </c>
      <c r="D16612" s="282">
        <v>87</v>
      </c>
      <c r="E16612" s="265"/>
    </row>
    <row r="16613" spans="1:5">
      <c r="A16613" s="283">
        <v>42055</v>
      </c>
      <c r="B16613" s="176">
        <v>56.7</v>
      </c>
      <c r="C16613" s="176">
        <v>52.3</v>
      </c>
      <c r="D16613" s="282">
        <v>87</v>
      </c>
      <c r="E16613" s="265"/>
    </row>
    <row r="16614" spans="1:5">
      <c r="A16614" s="283">
        <v>42056</v>
      </c>
      <c r="B16614" s="176">
        <v>35.9</v>
      </c>
      <c r="C16614" s="176">
        <v>42.9</v>
      </c>
      <c r="D16614" s="282">
        <v>87</v>
      </c>
      <c r="E16614" s="265"/>
    </row>
    <row r="16615" spans="1:5">
      <c r="A16615" s="283">
        <v>42058</v>
      </c>
      <c r="B16615" s="176">
        <v>155.5</v>
      </c>
      <c r="C16615" s="176">
        <v>40.200000000000003</v>
      </c>
      <c r="D16615" s="282">
        <v>87</v>
      </c>
      <c r="E16615" s="265"/>
    </row>
    <row r="16616" spans="1:5">
      <c r="A16616" s="283">
        <v>42060</v>
      </c>
      <c r="B16616" s="176">
        <v>16</v>
      </c>
      <c r="C16616" s="176">
        <v>40.6</v>
      </c>
      <c r="D16616" s="282">
        <v>87</v>
      </c>
      <c r="E16616" s="265"/>
    </row>
    <row r="16617" spans="1:5">
      <c r="A16617" s="283">
        <v>42061</v>
      </c>
      <c r="B16617" s="176">
        <v>36.799999999999997</v>
      </c>
      <c r="C16617" s="176">
        <v>39.200000000000003</v>
      </c>
      <c r="D16617" s="282">
        <v>87</v>
      </c>
      <c r="E16617" s="265"/>
    </row>
    <row r="16618" spans="1:5">
      <c r="A16618" s="283">
        <v>42063</v>
      </c>
      <c r="B16618" s="176">
        <v>38.9</v>
      </c>
      <c r="C16618" s="176">
        <v>43</v>
      </c>
      <c r="D16618" s="282">
        <v>87</v>
      </c>
      <c r="E16618" s="265"/>
    </row>
    <row r="16619" spans="1:5">
      <c r="A16619" s="283">
        <v>42064</v>
      </c>
      <c r="B16619" s="176">
        <v>28.1</v>
      </c>
      <c r="C16619" s="176">
        <v>42.3</v>
      </c>
      <c r="D16619" s="282">
        <v>109</v>
      </c>
      <c r="E16619" s="265"/>
    </row>
    <row r="16620" spans="1:5">
      <c r="A16620" s="283">
        <v>42066</v>
      </c>
      <c r="B16620" s="176">
        <v>109.7</v>
      </c>
      <c r="C16620" s="176">
        <v>39.299999999999997</v>
      </c>
      <c r="D16620" s="282">
        <v>135</v>
      </c>
      <c r="E16620" s="265"/>
    </row>
    <row r="16621" spans="1:5">
      <c r="A16621" s="283">
        <v>42069</v>
      </c>
      <c r="B16621" s="176">
        <v>43.6</v>
      </c>
      <c r="C16621" s="176">
        <v>39.700000000000003</v>
      </c>
      <c r="D16621" s="282">
        <v>87</v>
      </c>
      <c r="E16621" s="265"/>
    </row>
    <row r="16622" spans="1:5">
      <c r="A16622" s="283">
        <v>42071</v>
      </c>
      <c r="B16622" s="176">
        <v>134</v>
      </c>
      <c r="C16622" s="176">
        <v>32.1</v>
      </c>
      <c r="D16622" s="282">
        <v>110</v>
      </c>
      <c r="E16622" s="265"/>
    </row>
    <row r="16623" spans="1:5">
      <c r="A16623" s="283">
        <v>42076</v>
      </c>
      <c r="B16623" s="176">
        <v>31.3</v>
      </c>
      <c r="C16623" s="176">
        <v>49.6</v>
      </c>
      <c r="D16623" s="282">
        <v>87</v>
      </c>
      <c r="E16623" s="265"/>
    </row>
    <row r="16624" spans="1:5">
      <c r="A16624" s="283">
        <v>42078</v>
      </c>
      <c r="B16624" s="176">
        <v>21.6</v>
      </c>
      <c r="C16624" s="176">
        <v>46.9</v>
      </c>
      <c r="D16624" s="282">
        <v>87</v>
      </c>
      <c r="E16624" s="265"/>
    </row>
    <row r="16625" spans="1:5">
      <c r="A16625" s="283">
        <v>42079</v>
      </c>
      <c r="B16625" s="176">
        <v>27.7</v>
      </c>
      <c r="C16625" s="176">
        <v>41.3</v>
      </c>
      <c r="D16625" s="282">
        <v>87</v>
      </c>
      <c r="E16625" s="265"/>
    </row>
    <row r="16626" spans="1:5">
      <c r="A16626" s="283">
        <v>42081</v>
      </c>
      <c r="B16626" s="176">
        <v>24.8</v>
      </c>
      <c r="C16626" s="176">
        <v>44.4</v>
      </c>
      <c r="D16626" s="282">
        <v>109</v>
      </c>
      <c r="E16626" s="265"/>
    </row>
    <row r="16627" spans="1:5">
      <c r="A16627" s="283">
        <v>42082</v>
      </c>
      <c r="B16627" s="176">
        <v>57.1</v>
      </c>
      <c r="C16627" s="176">
        <v>43.4</v>
      </c>
      <c r="D16627" s="282">
        <v>87</v>
      </c>
      <c r="E16627" s="265"/>
    </row>
    <row r="16628" spans="1:5">
      <c r="A16628" s="283">
        <v>42083</v>
      </c>
      <c r="B16628" s="176">
        <v>23.7</v>
      </c>
      <c r="C16628" s="176">
        <v>43.6</v>
      </c>
      <c r="D16628" s="282">
        <v>87</v>
      </c>
      <c r="E16628" s="265"/>
    </row>
    <row r="16629" spans="1:5">
      <c r="A16629" s="283">
        <v>42085</v>
      </c>
      <c r="B16629" s="176">
        <v>24.9</v>
      </c>
      <c r="C16629" s="176">
        <v>43.2</v>
      </c>
      <c r="D16629" s="282">
        <v>87</v>
      </c>
      <c r="E16629" s="265"/>
    </row>
    <row r="16630" spans="1:5">
      <c r="A16630" s="283">
        <v>42086</v>
      </c>
      <c r="B16630" s="176">
        <v>82.1</v>
      </c>
      <c r="C16630" s="176">
        <v>41.8</v>
      </c>
      <c r="D16630" s="282">
        <v>87</v>
      </c>
      <c r="E16630" s="265"/>
    </row>
    <row r="16631" spans="1:5">
      <c r="A16631" s="283">
        <v>42087</v>
      </c>
      <c r="B16631" s="176">
        <v>38.5</v>
      </c>
      <c r="C16631" s="176">
        <v>42</v>
      </c>
      <c r="D16631" s="282">
        <v>87</v>
      </c>
      <c r="E16631" s="265"/>
    </row>
    <row r="16632" spans="1:5">
      <c r="A16632" s="283">
        <v>42088</v>
      </c>
      <c r="B16632" s="176">
        <v>45.6</v>
      </c>
      <c r="C16632" s="176">
        <v>41.3</v>
      </c>
      <c r="D16632" s="282">
        <v>110</v>
      </c>
      <c r="E16632" s="265"/>
    </row>
    <row r="16633" spans="1:5">
      <c r="A16633" s="283">
        <v>42101</v>
      </c>
      <c r="B16633" s="176">
        <v>199.4</v>
      </c>
      <c r="C16633" s="176">
        <v>29.1</v>
      </c>
      <c r="D16633" s="282">
        <v>132</v>
      </c>
      <c r="E16633" s="265"/>
    </row>
    <row r="16634" spans="1:5">
      <c r="A16634" s="283">
        <v>42102</v>
      </c>
      <c r="B16634" s="176">
        <v>364.9</v>
      </c>
      <c r="C16634" s="176">
        <v>39.200000000000003</v>
      </c>
      <c r="D16634" s="282">
        <v>96</v>
      </c>
      <c r="E16634" s="265"/>
    </row>
    <row r="16635" spans="1:5">
      <c r="A16635" s="283">
        <v>42103</v>
      </c>
      <c r="B16635" s="176">
        <v>261.10000000000002</v>
      </c>
      <c r="C16635" s="176">
        <v>39.799999999999997</v>
      </c>
      <c r="D16635" s="282">
        <v>108</v>
      </c>
      <c r="E16635" s="265"/>
    </row>
    <row r="16636" spans="1:5">
      <c r="A16636" s="283">
        <v>42104</v>
      </c>
      <c r="B16636" s="176">
        <v>492.1</v>
      </c>
      <c r="C16636" s="176">
        <v>34.6</v>
      </c>
      <c r="D16636" s="282">
        <v>137</v>
      </c>
      <c r="E16636" s="265"/>
    </row>
    <row r="16637" spans="1:5">
      <c r="A16637" s="283">
        <v>42120</v>
      </c>
      <c r="B16637" s="176">
        <v>53.1</v>
      </c>
      <c r="C16637" s="176">
        <v>38.4</v>
      </c>
      <c r="D16637" s="282">
        <v>87</v>
      </c>
      <c r="E16637" s="265"/>
    </row>
    <row r="16638" spans="1:5">
      <c r="A16638" s="283">
        <v>42122</v>
      </c>
      <c r="B16638" s="176">
        <v>101.5</v>
      </c>
      <c r="C16638" s="176">
        <v>39.299999999999997</v>
      </c>
      <c r="D16638" s="282">
        <v>87</v>
      </c>
      <c r="E16638" s="265"/>
    </row>
    <row r="16639" spans="1:5">
      <c r="A16639" s="283">
        <v>42123</v>
      </c>
      <c r="B16639" s="176">
        <v>28.1</v>
      </c>
      <c r="C16639" s="176">
        <v>42.4</v>
      </c>
      <c r="D16639" s="282">
        <v>96</v>
      </c>
      <c r="E16639" s="265"/>
    </row>
    <row r="16640" spans="1:5">
      <c r="A16640" s="283">
        <v>42124</v>
      </c>
      <c r="B16640" s="176">
        <v>32.5</v>
      </c>
      <c r="C16640" s="176">
        <v>40.700000000000003</v>
      </c>
      <c r="D16640" s="282">
        <v>87</v>
      </c>
      <c r="E16640" s="265"/>
    </row>
    <row r="16641" spans="1:5">
      <c r="A16641" s="283">
        <v>42127</v>
      </c>
      <c r="B16641" s="176">
        <v>69.8</v>
      </c>
      <c r="C16641" s="176">
        <v>39.700000000000003</v>
      </c>
      <c r="D16641" s="282">
        <v>94</v>
      </c>
      <c r="E16641" s="265"/>
    </row>
    <row r="16642" spans="1:5">
      <c r="A16642" s="283">
        <v>42128</v>
      </c>
      <c r="B16642" s="176">
        <v>0</v>
      </c>
      <c r="C16642" s="176">
        <v>0</v>
      </c>
      <c r="D16642" s="282">
        <v>87</v>
      </c>
      <c r="E16642" s="265"/>
    </row>
    <row r="16643" spans="1:5">
      <c r="A16643" s="283">
        <v>42129</v>
      </c>
      <c r="B16643" s="176">
        <v>35.700000000000003</v>
      </c>
      <c r="C16643" s="176">
        <v>40.299999999999997</v>
      </c>
      <c r="D16643" s="282">
        <v>87</v>
      </c>
      <c r="E16643" s="265"/>
    </row>
    <row r="16644" spans="1:5">
      <c r="A16644" s="283">
        <v>42130</v>
      </c>
      <c r="B16644" s="176">
        <v>57.9</v>
      </c>
      <c r="C16644" s="176">
        <v>38.799999999999997</v>
      </c>
      <c r="D16644" s="282">
        <v>87</v>
      </c>
      <c r="E16644" s="265"/>
    </row>
    <row r="16645" spans="1:5">
      <c r="A16645" s="283">
        <v>42131</v>
      </c>
      <c r="B16645" s="176">
        <v>28.4</v>
      </c>
      <c r="C16645" s="176">
        <v>39.799999999999997</v>
      </c>
      <c r="D16645" s="282">
        <v>87</v>
      </c>
      <c r="E16645" s="265"/>
    </row>
    <row r="16646" spans="1:5">
      <c r="A16646" s="283">
        <v>42133</v>
      </c>
      <c r="B16646" s="176">
        <v>26.1</v>
      </c>
      <c r="C16646" s="176">
        <v>41.7</v>
      </c>
      <c r="D16646" s="282">
        <v>87</v>
      </c>
      <c r="E16646" s="265"/>
    </row>
    <row r="16647" spans="1:5">
      <c r="A16647" s="283">
        <v>42134</v>
      </c>
      <c r="B16647" s="176">
        <v>78</v>
      </c>
      <c r="C16647" s="176">
        <v>38.799999999999997</v>
      </c>
      <c r="D16647" s="282">
        <v>102</v>
      </c>
      <c r="E16647" s="265"/>
    </row>
    <row r="16648" spans="1:5">
      <c r="A16648" s="283">
        <v>42135</v>
      </c>
      <c r="B16648" s="176">
        <v>610.70000000000005</v>
      </c>
      <c r="C16648" s="176">
        <v>43.3</v>
      </c>
      <c r="D16648" s="282">
        <v>87</v>
      </c>
      <c r="E16648" s="265"/>
    </row>
    <row r="16649" spans="1:5">
      <c r="A16649" s="283">
        <v>42140</v>
      </c>
      <c r="B16649" s="176">
        <v>32.6</v>
      </c>
      <c r="C16649" s="176">
        <v>40.799999999999997</v>
      </c>
      <c r="D16649" s="282">
        <v>87</v>
      </c>
      <c r="E16649" s="265"/>
    </row>
    <row r="16650" spans="1:5">
      <c r="A16650" s="283">
        <v>42141</v>
      </c>
      <c r="B16650" s="176">
        <v>108.6</v>
      </c>
      <c r="C16650" s="176">
        <v>39.9</v>
      </c>
      <c r="D16650" s="282">
        <v>121</v>
      </c>
      <c r="E16650" s="265"/>
    </row>
    <row r="16651" spans="1:5">
      <c r="A16651" s="283">
        <v>42142</v>
      </c>
      <c r="B16651" s="176">
        <v>97.2</v>
      </c>
      <c r="C16651" s="176">
        <v>39.6</v>
      </c>
      <c r="D16651" s="282">
        <v>87</v>
      </c>
      <c r="E16651" s="265"/>
    </row>
    <row r="16652" spans="1:5">
      <c r="A16652" s="283">
        <v>42151</v>
      </c>
      <c r="B16652" s="176">
        <v>23.3</v>
      </c>
      <c r="C16652" s="176">
        <v>44.8</v>
      </c>
      <c r="D16652" s="282">
        <v>87</v>
      </c>
      <c r="E16652" s="265"/>
    </row>
    <row r="16653" spans="1:5">
      <c r="A16653" s="283">
        <v>42152</v>
      </c>
      <c r="B16653" s="176">
        <v>0</v>
      </c>
      <c r="C16653" s="176">
        <v>0</v>
      </c>
      <c r="D16653" s="282">
        <v>87</v>
      </c>
      <c r="E16653" s="265"/>
    </row>
    <row r="16654" spans="1:5">
      <c r="A16654" s="283">
        <v>42153</v>
      </c>
      <c r="B16654" s="176">
        <v>23.4</v>
      </c>
      <c r="C16654" s="176">
        <v>30</v>
      </c>
      <c r="D16654" s="282">
        <v>87</v>
      </c>
      <c r="E16654" s="265"/>
    </row>
    <row r="16655" spans="1:5">
      <c r="A16655" s="283">
        <v>42154</v>
      </c>
      <c r="B16655" s="176">
        <v>31.7</v>
      </c>
      <c r="C16655" s="176">
        <v>40.700000000000003</v>
      </c>
      <c r="D16655" s="282">
        <v>87</v>
      </c>
      <c r="E16655" s="265"/>
    </row>
    <row r="16656" spans="1:5">
      <c r="A16656" s="283">
        <v>42156</v>
      </c>
      <c r="B16656" s="176">
        <v>30.4</v>
      </c>
      <c r="C16656" s="176">
        <v>42.1</v>
      </c>
      <c r="D16656" s="282">
        <v>87</v>
      </c>
      <c r="E16656" s="265"/>
    </row>
    <row r="16657" spans="1:5">
      <c r="A16657" s="283">
        <v>42157</v>
      </c>
      <c r="B16657" s="176">
        <v>24</v>
      </c>
      <c r="C16657" s="176">
        <v>37.200000000000003</v>
      </c>
      <c r="D16657" s="282">
        <v>87</v>
      </c>
      <c r="E16657" s="265"/>
    </row>
    <row r="16658" spans="1:5">
      <c r="A16658" s="283">
        <v>42159</v>
      </c>
      <c r="B16658" s="176">
        <v>53.1</v>
      </c>
      <c r="C16658" s="176">
        <v>41.5</v>
      </c>
      <c r="D16658" s="282">
        <v>87</v>
      </c>
      <c r="E16658" s="265"/>
    </row>
    <row r="16659" spans="1:5">
      <c r="A16659" s="283">
        <v>42160</v>
      </c>
      <c r="B16659" s="176">
        <v>36.200000000000003</v>
      </c>
      <c r="C16659" s="176">
        <v>37</v>
      </c>
      <c r="D16659" s="282">
        <v>87</v>
      </c>
      <c r="E16659" s="265"/>
    </row>
    <row r="16660" spans="1:5">
      <c r="A16660" s="283">
        <v>42163</v>
      </c>
      <c r="B16660" s="176">
        <v>39.299999999999997</v>
      </c>
      <c r="C16660" s="176">
        <v>40</v>
      </c>
      <c r="D16660" s="282">
        <v>87</v>
      </c>
      <c r="E16660" s="265"/>
    </row>
    <row r="16661" spans="1:5">
      <c r="A16661" s="283">
        <v>42164</v>
      </c>
      <c r="B16661" s="176">
        <v>60.6</v>
      </c>
      <c r="C16661" s="176">
        <v>39.299999999999997</v>
      </c>
      <c r="D16661" s="282">
        <v>95</v>
      </c>
      <c r="E16661" s="265"/>
    </row>
    <row r="16662" spans="1:5">
      <c r="A16662" s="283">
        <v>42166</v>
      </c>
      <c r="B16662" s="176">
        <v>33.9</v>
      </c>
      <c r="C16662" s="176">
        <v>40.799999999999997</v>
      </c>
      <c r="D16662" s="282">
        <v>87</v>
      </c>
      <c r="E16662" s="265"/>
    </row>
    <row r="16663" spans="1:5">
      <c r="A16663" s="283">
        <v>42167</v>
      </c>
      <c r="B16663" s="176">
        <v>36.200000000000003</v>
      </c>
      <c r="C16663" s="176">
        <v>42.1</v>
      </c>
      <c r="D16663" s="282">
        <v>87</v>
      </c>
      <c r="E16663" s="265"/>
    </row>
    <row r="16664" spans="1:5">
      <c r="A16664" s="283">
        <v>42170</v>
      </c>
      <c r="B16664" s="176">
        <v>39.200000000000003</v>
      </c>
      <c r="C16664" s="176">
        <v>41.6</v>
      </c>
      <c r="D16664" s="282">
        <v>87</v>
      </c>
      <c r="E16664" s="265"/>
    </row>
    <row r="16665" spans="1:5">
      <c r="A16665" s="283">
        <v>42171</v>
      </c>
      <c r="B16665" s="176">
        <v>56.6</v>
      </c>
      <c r="C16665" s="176">
        <v>39.200000000000003</v>
      </c>
      <c r="D16665" s="282">
        <v>87</v>
      </c>
      <c r="E16665" s="265"/>
    </row>
    <row r="16666" spans="1:5">
      <c r="A16666" s="283">
        <v>42201</v>
      </c>
      <c r="B16666" s="176">
        <v>0</v>
      </c>
      <c r="C16666" s="176">
        <v>0</v>
      </c>
      <c r="D16666" s="282">
        <v>87</v>
      </c>
      <c r="E16666" s="265"/>
    </row>
    <row r="16667" spans="1:5">
      <c r="A16667" s="283">
        <v>42202</v>
      </c>
      <c r="B16667" s="176">
        <v>28.3</v>
      </c>
      <c r="C16667" s="176">
        <v>42.7</v>
      </c>
      <c r="D16667" s="282">
        <v>87</v>
      </c>
      <c r="E16667" s="265"/>
    </row>
    <row r="16668" spans="1:5">
      <c r="A16668" s="283">
        <v>42204</v>
      </c>
      <c r="B16668" s="176">
        <v>29.7</v>
      </c>
      <c r="C16668" s="176">
        <v>35.5</v>
      </c>
      <c r="D16668" s="282">
        <v>87</v>
      </c>
      <c r="E16668" s="265"/>
    </row>
    <row r="16669" spans="1:5">
      <c r="A16669" s="283">
        <v>42206</v>
      </c>
      <c r="B16669" s="176">
        <v>46</v>
      </c>
      <c r="C16669" s="176">
        <v>37</v>
      </c>
      <c r="D16669" s="282">
        <v>107</v>
      </c>
      <c r="E16669" s="265"/>
    </row>
    <row r="16670" spans="1:5">
      <c r="A16670" s="283">
        <v>42207</v>
      </c>
      <c r="B16670" s="176">
        <v>65.7</v>
      </c>
      <c r="C16670" s="176">
        <v>44.9</v>
      </c>
      <c r="D16670" s="282">
        <v>87</v>
      </c>
      <c r="E16670" s="265"/>
    </row>
    <row r="16671" spans="1:5">
      <c r="A16671" s="283">
        <v>42210</v>
      </c>
      <c r="B16671" s="176">
        <v>47.9</v>
      </c>
      <c r="C16671" s="176">
        <v>42.2</v>
      </c>
      <c r="D16671" s="282">
        <v>87</v>
      </c>
      <c r="E16671" s="265"/>
    </row>
    <row r="16672" spans="1:5">
      <c r="A16672" s="283">
        <v>42211</v>
      </c>
      <c r="B16672" s="176">
        <v>33.299999999999997</v>
      </c>
      <c r="C16672" s="176">
        <v>44.4</v>
      </c>
      <c r="D16672" s="282">
        <v>123</v>
      </c>
      <c r="E16672" s="265"/>
    </row>
    <row r="16673" spans="1:5">
      <c r="A16673" s="283">
        <v>42214</v>
      </c>
      <c r="B16673" s="176">
        <v>26.9</v>
      </c>
      <c r="C16673" s="176">
        <v>40.1</v>
      </c>
      <c r="D16673" s="282">
        <v>87</v>
      </c>
      <c r="E16673" s="265"/>
    </row>
    <row r="16674" spans="1:5">
      <c r="A16674" s="283">
        <v>42215</v>
      </c>
      <c r="B16674" s="176">
        <v>20.100000000000001</v>
      </c>
      <c r="C16674" s="176">
        <v>40.799999999999997</v>
      </c>
      <c r="D16674" s="282">
        <v>87</v>
      </c>
      <c r="E16674" s="265"/>
    </row>
    <row r="16675" spans="1:5">
      <c r="A16675" s="283">
        <v>42216</v>
      </c>
      <c r="B16675" s="176">
        <v>18.3</v>
      </c>
      <c r="C16675" s="176">
        <v>40.4</v>
      </c>
      <c r="D16675" s="282">
        <v>87</v>
      </c>
      <c r="E16675" s="265"/>
    </row>
    <row r="16676" spans="1:5">
      <c r="A16676" s="283">
        <v>42217</v>
      </c>
      <c r="B16676" s="176">
        <v>29.5</v>
      </c>
      <c r="C16676" s="176">
        <v>39.9</v>
      </c>
      <c r="D16676" s="282">
        <v>87</v>
      </c>
      <c r="E16676" s="265"/>
    </row>
    <row r="16677" spans="1:5">
      <c r="A16677" s="283">
        <v>42219</v>
      </c>
      <c r="B16677" s="176">
        <v>20.7</v>
      </c>
      <c r="C16677" s="176">
        <v>40</v>
      </c>
      <c r="D16677" s="282">
        <v>87</v>
      </c>
      <c r="E16677" s="265"/>
    </row>
    <row r="16678" spans="1:5">
      <c r="A16678" s="283">
        <v>42220</v>
      </c>
      <c r="B16678" s="176">
        <v>36.4</v>
      </c>
      <c r="C16678" s="176">
        <v>37.799999999999997</v>
      </c>
      <c r="D16678" s="282">
        <v>96</v>
      </c>
      <c r="E16678" s="265"/>
    </row>
    <row r="16679" spans="1:5">
      <c r="A16679" s="283">
        <v>42221</v>
      </c>
      <c r="B16679" s="176">
        <v>17.3</v>
      </c>
      <c r="C16679" s="176">
        <v>40.5</v>
      </c>
      <c r="D16679" s="282">
        <v>87</v>
      </c>
      <c r="E16679" s="265"/>
    </row>
    <row r="16680" spans="1:5">
      <c r="A16680" s="283">
        <v>42223</v>
      </c>
      <c r="B16680" s="176">
        <v>271.39999999999998</v>
      </c>
      <c r="C16680" s="176">
        <v>21.4</v>
      </c>
      <c r="D16680" s="282">
        <v>125</v>
      </c>
      <c r="E16680" s="265"/>
    </row>
    <row r="16681" spans="1:5">
      <c r="A16681" s="283">
        <v>42232</v>
      </c>
      <c r="B16681" s="176">
        <v>31.8</v>
      </c>
      <c r="C16681" s="176">
        <v>38.299999999999997</v>
      </c>
      <c r="D16681" s="282">
        <v>87</v>
      </c>
      <c r="E16681" s="265"/>
    </row>
    <row r="16682" spans="1:5">
      <c r="A16682" s="283">
        <v>42234</v>
      </c>
      <c r="B16682" s="176">
        <v>38.799999999999997</v>
      </c>
      <c r="C16682" s="176">
        <v>34.6</v>
      </c>
      <c r="D16682" s="282">
        <v>87</v>
      </c>
      <c r="E16682" s="265"/>
    </row>
    <row r="16683" spans="1:5">
      <c r="A16683" s="283">
        <v>42236</v>
      </c>
      <c r="B16683" s="176">
        <v>21.6</v>
      </c>
      <c r="C16683" s="176">
        <v>35.6</v>
      </c>
      <c r="D16683" s="282">
        <v>87</v>
      </c>
      <c r="E16683" s="265"/>
    </row>
    <row r="16684" spans="1:5">
      <c r="A16684" s="283">
        <v>42240</v>
      </c>
      <c r="B16684" s="176">
        <v>138.6</v>
      </c>
      <c r="C16684" s="176">
        <v>36.9</v>
      </c>
      <c r="D16684" s="282">
        <v>128</v>
      </c>
      <c r="E16684" s="265"/>
    </row>
    <row r="16685" spans="1:5">
      <c r="A16685" s="283">
        <v>42241</v>
      </c>
      <c r="B16685" s="176">
        <v>1242.4000000000001</v>
      </c>
      <c r="C16685" s="176">
        <v>31.3</v>
      </c>
      <c r="D16685" s="282">
        <v>87</v>
      </c>
      <c r="E16685" s="265"/>
    </row>
    <row r="16686" spans="1:5">
      <c r="A16686" s="283">
        <v>42252</v>
      </c>
      <c r="B16686" s="176">
        <v>16.3</v>
      </c>
      <c r="C16686" s="176">
        <v>38.799999999999997</v>
      </c>
      <c r="D16686" s="282">
        <v>87</v>
      </c>
      <c r="E16686" s="265"/>
    </row>
    <row r="16687" spans="1:5">
      <c r="A16687" s="283">
        <v>42254</v>
      </c>
      <c r="B16687" s="176">
        <v>21.2</v>
      </c>
      <c r="C16687" s="176">
        <v>37.1</v>
      </c>
      <c r="D16687" s="282">
        <v>87</v>
      </c>
      <c r="E16687" s="265"/>
    </row>
    <row r="16688" spans="1:5">
      <c r="A16688" s="283">
        <v>42256</v>
      </c>
      <c r="B16688" s="176">
        <v>27.7</v>
      </c>
      <c r="C16688" s="176">
        <v>41.4</v>
      </c>
      <c r="D16688" s="282">
        <v>87</v>
      </c>
      <c r="E16688" s="265"/>
    </row>
    <row r="16689" spans="1:5">
      <c r="A16689" s="283">
        <v>42259</v>
      </c>
      <c r="B16689" s="176">
        <v>18.2</v>
      </c>
      <c r="C16689" s="176">
        <v>38.5</v>
      </c>
      <c r="D16689" s="282">
        <v>87</v>
      </c>
      <c r="E16689" s="265"/>
    </row>
    <row r="16690" spans="1:5">
      <c r="A16690" s="283">
        <v>42261</v>
      </c>
      <c r="B16690" s="176">
        <v>34.9</v>
      </c>
      <c r="C16690" s="176">
        <v>39.700000000000003</v>
      </c>
      <c r="D16690" s="282">
        <v>95</v>
      </c>
      <c r="E16690" s="265"/>
    </row>
    <row r="16691" spans="1:5">
      <c r="A16691" s="283">
        <v>42262</v>
      </c>
      <c r="B16691" s="176">
        <v>156.80000000000001</v>
      </c>
      <c r="C16691" s="176">
        <v>24.1</v>
      </c>
      <c r="D16691" s="282">
        <v>87</v>
      </c>
      <c r="E16691" s="265"/>
    </row>
    <row r="16692" spans="1:5">
      <c r="A16692" s="283">
        <v>42265</v>
      </c>
      <c r="B16692" s="176">
        <v>26.4</v>
      </c>
      <c r="C16692" s="176">
        <v>41.6</v>
      </c>
      <c r="D16692" s="282">
        <v>87</v>
      </c>
      <c r="E16692" s="265"/>
    </row>
    <row r="16693" spans="1:5">
      <c r="A16693" s="283">
        <v>42266</v>
      </c>
      <c r="B16693" s="176">
        <v>36.299999999999997</v>
      </c>
      <c r="C16693" s="176">
        <v>34.9</v>
      </c>
      <c r="D16693" s="282">
        <v>87</v>
      </c>
      <c r="E16693" s="265"/>
    </row>
    <row r="16694" spans="1:5">
      <c r="A16694" s="283">
        <v>42273</v>
      </c>
      <c r="B16694" s="176">
        <v>19.3</v>
      </c>
      <c r="C16694" s="176">
        <v>43.5</v>
      </c>
      <c r="D16694" s="282">
        <v>87</v>
      </c>
      <c r="E16694" s="265"/>
    </row>
    <row r="16695" spans="1:5">
      <c r="A16695" s="283">
        <v>42274</v>
      </c>
      <c r="B16695" s="176">
        <v>46.6</v>
      </c>
      <c r="C16695" s="176">
        <v>40</v>
      </c>
      <c r="D16695" s="282">
        <v>87</v>
      </c>
      <c r="E16695" s="265"/>
    </row>
    <row r="16696" spans="1:5">
      <c r="A16696" s="283">
        <v>42275</v>
      </c>
      <c r="B16696" s="176">
        <v>18.399999999999999</v>
      </c>
      <c r="C16696" s="176">
        <v>40</v>
      </c>
      <c r="D16696" s="282">
        <v>87</v>
      </c>
      <c r="E16696" s="265"/>
    </row>
    <row r="16697" spans="1:5">
      <c r="A16697" s="283">
        <v>42276</v>
      </c>
      <c r="B16697" s="176">
        <v>65.900000000000006</v>
      </c>
      <c r="C16697" s="176">
        <v>40.299999999999997</v>
      </c>
      <c r="D16697" s="282">
        <v>95</v>
      </c>
      <c r="E16697" s="265"/>
    </row>
    <row r="16698" spans="1:5">
      <c r="A16698" s="283">
        <v>42280</v>
      </c>
      <c r="B16698" s="176">
        <v>28.5</v>
      </c>
      <c r="C16698" s="176">
        <v>37</v>
      </c>
      <c r="D16698" s="282">
        <v>87</v>
      </c>
      <c r="E16698" s="265"/>
    </row>
    <row r="16699" spans="1:5">
      <c r="A16699" s="283">
        <v>42285</v>
      </c>
      <c r="B16699" s="176">
        <v>55.5</v>
      </c>
      <c r="C16699" s="176">
        <v>42.8</v>
      </c>
      <c r="D16699" s="282">
        <v>87</v>
      </c>
      <c r="E16699" s="265"/>
    </row>
    <row r="16700" spans="1:5">
      <c r="A16700" s="283">
        <v>42286</v>
      </c>
      <c r="B16700" s="176">
        <v>21.6</v>
      </c>
      <c r="C16700" s="176">
        <v>35.200000000000003</v>
      </c>
      <c r="D16700" s="282">
        <v>87</v>
      </c>
      <c r="E16700" s="265"/>
    </row>
    <row r="16701" spans="1:5">
      <c r="A16701" s="283">
        <v>42288</v>
      </c>
      <c r="B16701" s="176">
        <v>0</v>
      </c>
      <c r="C16701" s="176">
        <v>0</v>
      </c>
      <c r="D16701" s="282">
        <v>87</v>
      </c>
      <c r="E16701" s="265"/>
    </row>
    <row r="16702" spans="1:5">
      <c r="A16702" s="283">
        <v>42301</v>
      </c>
      <c r="B16702" s="176">
        <v>250.9</v>
      </c>
      <c r="C16702" s="176">
        <v>38.6</v>
      </c>
      <c r="D16702" s="282">
        <v>182</v>
      </c>
      <c r="E16702" s="265"/>
    </row>
    <row r="16703" spans="1:5">
      <c r="A16703" s="283">
        <v>42302</v>
      </c>
      <c r="B16703" s="176">
        <v>928.5</v>
      </c>
      <c r="C16703" s="176">
        <v>39.9</v>
      </c>
      <c r="D16703" s="282">
        <v>97</v>
      </c>
      <c r="E16703" s="265"/>
    </row>
    <row r="16704" spans="1:5">
      <c r="A16704" s="283">
        <v>42303</v>
      </c>
      <c r="B16704" s="176">
        <v>675.1</v>
      </c>
      <c r="C16704" s="176">
        <v>38.5</v>
      </c>
      <c r="D16704" s="282">
        <v>124</v>
      </c>
      <c r="E16704" s="265"/>
    </row>
    <row r="16705" spans="1:5">
      <c r="A16705" s="283">
        <v>42304</v>
      </c>
      <c r="B16705" s="176">
        <v>1269</v>
      </c>
      <c r="C16705" s="176">
        <v>31.8</v>
      </c>
      <c r="D16705" s="282">
        <v>87</v>
      </c>
      <c r="E16705" s="265"/>
    </row>
    <row r="16706" spans="1:5">
      <c r="A16706" s="283">
        <v>42320</v>
      </c>
      <c r="B16706" s="176">
        <v>63</v>
      </c>
      <c r="C16706" s="176">
        <v>38.299999999999997</v>
      </c>
      <c r="D16706" s="282">
        <v>112</v>
      </c>
      <c r="E16706" s="265"/>
    </row>
    <row r="16707" spans="1:5">
      <c r="A16707" s="283">
        <v>42321</v>
      </c>
      <c r="B16707" s="176">
        <v>104.7</v>
      </c>
      <c r="C16707" s="176">
        <v>40.299999999999997</v>
      </c>
      <c r="D16707" s="282">
        <v>87</v>
      </c>
      <c r="E16707" s="265"/>
    </row>
    <row r="16708" spans="1:5">
      <c r="A16708" s="283">
        <v>42322</v>
      </c>
      <c r="B16708" s="176">
        <v>18.7</v>
      </c>
      <c r="C16708" s="176">
        <v>42.1</v>
      </c>
      <c r="D16708" s="282">
        <v>87</v>
      </c>
      <c r="E16708" s="265"/>
    </row>
    <row r="16709" spans="1:5">
      <c r="A16709" s="283">
        <v>42323</v>
      </c>
      <c r="B16709" s="176">
        <v>139.69999999999999</v>
      </c>
      <c r="C16709" s="176">
        <v>38.299999999999997</v>
      </c>
      <c r="D16709" s="282">
        <v>110</v>
      </c>
      <c r="E16709" s="265"/>
    </row>
    <row r="16710" spans="1:5">
      <c r="A16710" s="283">
        <v>42324</v>
      </c>
      <c r="B16710" s="176">
        <v>33.5</v>
      </c>
      <c r="C16710" s="176">
        <v>42.7</v>
      </c>
      <c r="D16710" s="282">
        <v>87</v>
      </c>
      <c r="E16710" s="265"/>
    </row>
    <row r="16711" spans="1:5">
      <c r="A16711" s="283">
        <v>42325</v>
      </c>
      <c r="B16711" s="176">
        <v>64.3</v>
      </c>
      <c r="C16711" s="176">
        <v>39.9</v>
      </c>
      <c r="D16711" s="282">
        <v>107</v>
      </c>
      <c r="E16711" s="265"/>
    </row>
    <row r="16712" spans="1:5">
      <c r="A16712" s="283">
        <v>42326</v>
      </c>
      <c r="B16712" s="176">
        <v>22</v>
      </c>
      <c r="C16712" s="176">
        <v>41.4</v>
      </c>
      <c r="D16712" s="282">
        <v>87</v>
      </c>
      <c r="E16712" s="265"/>
    </row>
    <row r="16713" spans="1:5">
      <c r="A16713" s="283">
        <v>42327</v>
      </c>
      <c r="B16713" s="176">
        <v>30.3</v>
      </c>
      <c r="C16713" s="176">
        <v>41.1</v>
      </c>
      <c r="D16713" s="282">
        <v>106</v>
      </c>
      <c r="E16713" s="265"/>
    </row>
    <row r="16714" spans="1:5">
      <c r="A16714" s="283">
        <v>42328</v>
      </c>
      <c r="B16714" s="176">
        <v>19.600000000000001</v>
      </c>
      <c r="C16714" s="176">
        <v>37.5</v>
      </c>
      <c r="D16714" s="282">
        <v>87</v>
      </c>
      <c r="E16714" s="265"/>
    </row>
    <row r="16715" spans="1:5">
      <c r="A16715" s="283">
        <v>42330</v>
      </c>
      <c r="B16715" s="176">
        <v>115.4</v>
      </c>
      <c r="C16715" s="176">
        <v>40.1</v>
      </c>
      <c r="D16715" s="282">
        <v>114</v>
      </c>
      <c r="E16715" s="265"/>
    </row>
    <row r="16716" spans="1:5">
      <c r="A16716" s="283">
        <v>42332</v>
      </c>
      <c r="B16716" s="176">
        <v>0</v>
      </c>
      <c r="C16716" s="176">
        <v>0</v>
      </c>
      <c r="D16716" s="282">
        <v>87</v>
      </c>
      <c r="E16716" s="265"/>
    </row>
    <row r="16717" spans="1:5">
      <c r="A16717" s="283">
        <v>42333</v>
      </c>
      <c r="B16717" s="176">
        <v>38</v>
      </c>
      <c r="C16717" s="176">
        <v>38.9</v>
      </c>
      <c r="D16717" s="282">
        <v>87</v>
      </c>
      <c r="E16717" s="265"/>
    </row>
    <row r="16718" spans="1:5">
      <c r="A16718" s="283">
        <v>42334</v>
      </c>
      <c r="B16718" s="176">
        <v>139.80000000000001</v>
      </c>
      <c r="C16718" s="176">
        <v>40.9</v>
      </c>
      <c r="D16718" s="282">
        <v>87</v>
      </c>
      <c r="E16718" s="265"/>
    </row>
    <row r="16719" spans="1:5">
      <c r="A16719" s="283">
        <v>42337</v>
      </c>
      <c r="B16719" s="176">
        <v>52</v>
      </c>
      <c r="C16719" s="176">
        <v>40.9</v>
      </c>
      <c r="D16719" s="282">
        <v>87</v>
      </c>
      <c r="E16719" s="265"/>
    </row>
    <row r="16720" spans="1:5">
      <c r="A16720" s="283">
        <v>42338</v>
      </c>
      <c r="B16720" s="176">
        <v>25.9</v>
      </c>
      <c r="C16720" s="176">
        <v>39.299999999999997</v>
      </c>
      <c r="D16720" s="282">
        <v>87</v>
      </c>
      <c r="E16720" s="265"/>
    </row>
    <row r="16721" spans="1:5">
      <c r="A16721" s="283">
        <v>42339</v>
      </c>
      <c r="B16721" s="176">
        <v>28.5</v>
      </c>
      <c r="C16721" s="176">
        <v>43.4</v>
      </c>
      <c r="D16721" s="282">
        <v>87</v>
      </c>
      <c r="E16721" s="265"/>
    </row>
    <row r="16722" spans="1:5">
      <c r="A16722" s="283">
        <v>42343</v>
      </c>
      <c r="B16722" s="176">
        <v>23.1</v>
      </c>
      <c r="C16722" s="176">
        <v>43.2</v>
      </c>
      <c r="D16722" s="282">
        <v>87</v>
      </c>
      <c r="E16722" s="265"/>
    </row>
    <row r="16723" spans="1:5">
      <c r="A16723" s="283">
        <v>42344</v>
      </c>
      <c r="B16723" s="176">
        <v>32.299999999999997</v>
      </c>
      <c r="C16723" s="176">
        <v>39.4</v>
      </c>
      <c r="D16723" s="282">
        <v>87</v>
      </c>
      <c r="E16723" s="265"/>
    </row>
    <row r="16724" spans="1:5">
      <c r="A16724" s="283">
        <v>42345</v>
      </c>
      <c r="B16724" s="176">
        <v>70.8</v>
      </c>
      <c r="C16724" s="176">
        <v>41.2</v>
      </c>
      <c r="D16724" s="282">
        <v>107</v>
      </c>
      <c r="E16724" s="265"/>
    </row>
    <row r="16725" spans="1:5">
      <c r="A16725" s="283">
        <v>42347</v>
      </c>
      <c r="B16725" s="176">
        <v>56.5</v>
      </c>
      <c r="C16725" s="176">
        <v>39.299999999999997</v>
      </c>
      <c r="D16725" s="282">
        <v>109</v>
      </c>
      <c r="E16725" s="265"/>
    </row>
    <row r="16726" spans="1:5">
      <c r="A16726" s="283">
        <v>42348</v>
      </c>
      <c r="B16726" s="176">
        <v>44.2</v>
      </c>
      <c r="C16726" s="176">
        <v>38.799999999999997</v>
      </c>
      <c r="D16726" s="282">
        <v>106</v>
      </c>
      <c r="E16726" s="265"/>
    </row>
    <row r="16727" spans="1:5">
      <c r="A16727" s="283">
        <v>42349</v>
      </c>
      <c r="B16727" s="176">
        <v>25.3</v>
      </c>
      <c r="C16727" s="176">
        <v>40.5</v>
      </c>
      <c r="D16727" s="282">
        <v>87</v>
      </c>
      <c r="E16727" s="265"/>
    </row>
    <row r="16728" spans="1:5">
      <c r="A16728" s="283">
        <v>42350</v>
      </c>
      <c r="B16728" s="176">
        <v>35</v>
      </c>
      <c r="C16728" s="176">
        <v>40.9</v>
      </c>
      <c r="D16728" s="282">
        <v>87</v>
      </c>
      <c r="E16728" s="265"/>
    </row>
    <row r="16729" spans="1:5">
      <c r="A16729" s="283">
        <v>42351</v>
      </c>
      <c r="B16729" s="176">
        <v>63.2</v>
      </c>
      <c r="C16729" s="176">
        <v>39.5</v>
      </c>
      <c r="D16729" s="282">
        <v>107</v>
      </c>
      <c r="E16729" s="265"/>
    </row>
    <row r="16730" spans="1:5">
      <c r="A16730" s="283">
        <v>42352</v>
      </c>
      <c r="B16730" s="176">
        <v>88.8</v>
      </c>
      <c r="C16730" s="176">
        <v>40.200000000000003</v>
      </c>
      <c r="D16730" s="282">
        <v>108</v>
      </c>
      <c r="E16730" s="265"/>
    </row>
    <row r="16731" spans="1:5">
      <c r="A16731" s="283">
        <v>42354</v>
      </c>
      <c r="B16731" s="176">
        <v>81</v>
      </c>
      <c r="C16731" s="176">
        <v>37.700000000000003</v>
      </c>
      <c r="D16731" s="282">
        <v>87</v>
      </c>
      <c r="E16731" s="265"/>
    </row>
    <row r="16732" spans="1:5">
      <c r="A16732" s="283">
        <v>42355</v>
      </c>
      <c r="B16732" s="176">
        <v>64.8</v>
      </c>
      <c r="C16732" s="176">
        <v>38.200000000000003</v>
      </c>
      <c r="D16732" s="282">
        <v>87</v>
      </c>
      <c r="E16732" s="265"/>
    </row>
    <row r="16733" spans="1:5">
      <c r="A16733" s="283">
        <v>42356</v>
      </c>
      <c r="B16733" s="176">
        <v>56.5</v>
      </c>
      <c r="C16733" s="176">
        <v>35</v>
      </c>
      <c r="D16733" s="282">
        <v>116</v>
      </c>
      <c r="E16733" s="265"/>
    </row>
    <row r="16734" spans="1:5">
      <c r="A16734" s="283">
        <v>42361</v>
      </c>
      <c r="B16734" s="176">
        <v>21.5</v>
      </c>
      <c r="C16734" s="176">
        <v>40</v>
      </c>
      <c r="D16734" s="282">
        <v>87</v>
      </c>
      <c r="E16734" s="265"/>
    </row>
    <row r="16735" spans="1:5">
      <c r="A16735" s="283">
        <v>42364</v>
      </c>
      <c r="B16735" s="176">
        <v>28</v>
      </c>
      <c r="C16735" s="176">
        <v>43</v>
      </c>
      <c r="D16735" s="282">
        <v>87</v>
      </c>
      <c r="E16735" s="265"/>
    </row>
    <row r="16736" spans="1:5">
      <c r="A16736" s="283">
        <v>42366</v>
      </c>
      <c r="B16736" s="176">
        <v>66.7</v>
      </c>
      <c r="C16736" s="176">
        <v>39.6</v>
      </c>
      <c r="D16736" s="282">
        <v>110</v>
      </c>
      <c r="E16736" s="265"/>
    </row>
    <row r="16737" spans="1:5">
      <c r="A16737" s="283">
        <v>42367</v>
      </c>
      <c r="B16737" s="176">
        <v>193</v>
      </c>
      <c r="C16737" s="176">
        <v>45.7</v>
      </c>
      <c r="D16737" s="282">
        <v>87</v>
      </c>
      <c r="E16737" s="265"/>
    </row>
    <row r="16738" spans="1:5">
      <c r="A16738" s="283">
        <v>42368</v>
      </c>
      <c r="B16738" s="176">
        <v>25</v>
      </c>
      <c r="C16738" s="176">
        <v>39.799999999999997</v>
      </c>
      <c r="D16738" s="282">
        <v>87</v>
      </c>
      <c r="E16738" s="265"/>
    </row>
    <row r="16739" spans="1:5">
      <c r="A16739" s="283">
        <v>42369</v>
      </c>
      <c r="B16739" s="176">
        <v>21.1</v>
      </c>
      <c r="C16739" s="176">
        <v>42</v>
      </c>
      <c r="D16739" s="282">
        <v>87</v>
      </c>
      <c r="E16739" s="265"/>
    </row>
    <row r="16740" spans="1:5">
      <c r="A16740" s="283">
        <v>42370</v>
      </c>
      <c r="B16740" s="176">
        <v>20</v>
      </c>
      <c r="C16740" s="176">
        <v>41.5</v>
      </c>
      <c r="D16740" s="282">
        <v>87</v>
      </c>
      <c r="E16740" s="265"/>
    </row>
    <row r="16741" spans="1:5">
      <c r="A16741" s="283">
        <v>42371</v>
      </c>
      <c r="B16741" s="176">
        <v>24.8</v>
      </c>
      <c r="C16741" s="176">
        <v>43.2</v>
      </c>
      <c r="D16741" s="282">
        <v>87</v>
      </c>
      <c r="E16741" s="265"/>
    </row>
    <row r="16742" spans="1:5">
      <c r="A16742" s="283">
        <v>42372</v>
      </c>
      <c r="B16742" s="176">
        <v>38.799999999999997</v>
      </c>
      <c r="C16742" s="176">
        <v>41.8</v>
      </c>
      <c r="D16742" s="282">
        <v>108</v>
      </c>
      <c r="E16742" s="265"/>
    </row>
    <row r="16743" spans="1:5">
      <c r="A16743" s="283">
        <v>42374</v>
      </c>
      <c r="B16743" s="176">
        <v>35.9</v>
      </c>
      <c r="C16743" s="176">
        <v>41.8</v>
      </c>
      <c r="D16743" s="282">
        <v>87</v>
      </c>
      <c r="E16743" s="265"/>
    </row>
    <row r="16744" spans="1:5">
      <c r="A16744" s="283">
        <v>42376</v>
      </c>
      <c r="B16744" s="176">
        <v>53.5</v>
      </c>
      <c r="C16744" s="176">
        <v>40.6</v>
      </c>
      <c r="D16744" s="282">
        <v>87</v>
      </c>
      <c r="E16744" s="265"/>
    </row>
    <row r="16745" spans="1:5">
      <c r="A16745" s="283">
        <v>42378</v>
      </c>
      <c r="B16745" s="176">
        <v>48</v>
      </c>
      <c r="C16745" s="176">
        <v>37.700000000000003</v>
      </c>
      <c r="D16745" s="282">
        <v>112</v>
      </c>
      <c r="E16745" s="265"/>
    </row>
    <row r="16746" spans="1:5">
      <c r="A16746" s="283">
        <v>42404</v>
      </c>
      <c r="B16746" s="176">
        <v>36.6</v>
      </c>
      <c r="C16746" s="176">
        <v>39.6</v>
      </c>
      <c r="D16746" s="282">
        <v>87</v>
      </c>
      <c r="E16746" s="265"/>
    </row>
    <row r="16747" spans="1:5">
      <c r="A16747" s="283">
        <v>42406</v>
      </c>
      <c r="B16747" s="176">
        <v>32.5</v>
      </c>
      <c r="C16747" s="176">
        <v>40.9</v>
      </c>
      <c r="D16747" s="282">
        <v>87</v>
      </c>
      <c r="E16747" s="265"/>
    </row>
    <row r="16748" spans="1:5">
      <c r="A16748" s="283">
        <v>42408</v>
      </c>
      <c r="B16748" s="176">
        <v>48.3</v>
      </c>
      <c r="C16748" s="176">
        <v>41.4</v>
      </c>
      <c r="D16748" s="282">
        <v>87</v>
      </c>
      <c r="E16748" s="265"/>
    </row>
    <row r="16749" spans="1:5">
      <c r="A16749" s="283">
        <v>42409</v>
      </c>
      <c r="B16749" s="176">
        <v>29.9</v>
      </c>
      <c r="C16749" s="176">
        <v>40.1</v>
      </c>
      <c r="D16749" s="282">
        <v>95</v>
      </c>
      <c r="E16749" s="265"/>
    </row>
    <row r="16750" spans="1:5">
      <c r="A16750" s="283">
        <v>42410</v>
      </c>
      <c r="B16750" s="176">
        <v>87.3</v>
      </c>
      <c r="C16750" s="176">
        <v>39.1</v>
      </c>
      <c r="D16750" s="282">
        <v>108</v>
      </c>
      <c r="E16750" s="265"/>
    </row>
    <row r="16751" spans="1:5">
      <c r="A16751" s="283">
        <v>42411</v>
      </c>
      <c r="B16751" s="176">
        <v>21.5</v>
      </c>
      <c r="C16751" s="176">
        <v>44.6</v>
      </c>
      <c r="D16751" s="282">
        <v>87</v>
      </c>
      <c r="E16751" s="265"/>
    </row>
    <row r="16752" spans="1:5">
      <c r="A16752" s="283">
        <v>42413</v>
      </c>
      <c r="B16752" s="176">
        <v>50.7</v>
      </c>
      <c r="C16752" s="176">
        <v>42.8</v>
      </c>
      <c r="D16752" s="282">
        <v>87</v>
      </c>
      <c r="E16752" s="265"/>
    </row>
    <row r="16753" spans="1:5">
      <c r="A16753" s="283">
        <v>42419</v>
      </c>
      <c r="B16753" s="176">
        <v>0</v>
      </c>
      <c r="C16753" s="176">
        <v>0</v>
      </c>
      <c r="D16753" s="282">
        <v>87</v>
      </c>
      <c r="E16753" s="265"/>
    </row>
    <row r="16754" spans="1:5">
      <c r="A16754" s="283">
        <v>42420</v>
      </c>
      <c r="B16754" s="176">
        <v>175.2</v>
      </c>
      <c r="C16754" s="176">
        <v>39.4</v>
      </c>
      <c r="D16754" s="282">
        <v>125</v>
      </c>
      <c r="E16754" s="265"/>
    </row>
    <row r="16755" spans="1:5">
      <c r="A16755" s="283">
        <v>42431</v>
      </c>
      <c r="B16755" s="176">
        <v>159.80000000000001</v>
      </c>
      <c r="C16755" s="176">
        <v>40.1</v>
      </c>
      <c r="D16755" s="282">
        <v>131</v>
      </c>
      <c r="E16755" s="265"/>
    </row>
    <row r="16756" spans="1:5">
      <c r="A16756" s="283">
        <v>42436</v>
      </c>
      <c r="B16756" s="176">
        <v>58.4</v>
      </c>
      <c r="C16756" s="176">
        <v>41.3</v>
      </c>
      <c r="D16756" s="282">
        <v>87</v>
      </c>
      <c r="E16756" s="265"/>
    </row>
    <row r="16757" spans="1:5">
      <c r="A16757" s="283">
        <v>42437</v>
      </c>
      <c r="B16757" s="176">
        <v>53.8</v>
      </c>
      <c r="C16757" s="176">
        <v>33.1</v>
      </c>
      <c r="D16757" s="282">
        <v>118</v>
      </c>
      <c r="E16757" s="265"/>
    </row>
    <row r="16758" spans="1:5">
      <c r="A16758" s="283">
        <v>42440</v>
      </c>
      <c r="B16758" s="176">
        <v>0</v>
      </c>
      <c r="C16758" s="176">
        <v>0</v>
      </c>
      <c r="D16758" s="282">
        <v>87</v>
      </c>
      <c r="E16758" s="265"/>
    </row>
    <row r="16759" spans="1:5">
      <c r="A16759" s="283">
        <v>42441</v>
      </c>
      <c r="B16759" s="176">
        <v>24.5</v>
      </c>
      <c r="C16759" s="176">
        <v>39</v>
      </c>
      <c r="D16759" s="282">
        <v>87</v>
      </c>
      <c r="E16759" s="265"/>
    </row>
    <row r="16760" spans="1:5">
      <c r="A16760" s="283">
        <v>42442</v>
      </c>
      <c r="B16760" s="176">
        <v>75</v>
      </c>
      <c r="C16760" s="176">
        <v>38.9</v>
      </c>
      <c r="D16760" s="282">
        <v>107</v>
      </c>
      <c r="E16760" s="265"/>
    </row>
    <row r="16761" spans="1:5">
      <c r="A16761" s="283">
        <v>42444</v>
      </c>
      <c r="B16761" s="176">
        <v>32.299999999999997</v>
      </c>
      <c r="C16761" s="176">
        <v>34.5</v>
      </c>
      <c r="D16761" s="282">
        <v>87</v>
      </c>
      <c r="E16761" s="265"/>
    </row>
    <row r="16762" spans="1:5">
      <c r="A16762" s="283">
        <v>42445</v>
      </c>
      <c r="B16762" s="176">
        <v>43.8</v>
      </c>
      <c r="C16762" s="176">
        <v>42.3</v>
      </c>
      <c r="D16762" s="282">
        <v>116</v>
      </c>
      <c r="E16762" s="265"/>
    </row>
    <row r="16763" spans="1:5">
      <c r="A16763" s="283">
        <v>42450</v>
      </c>
      <c r="B16763" s="176">
        <v>57.3</v>
      </c>
      <c r="C16763" s="176">
        <v>41.3</v>
      </c>
      <c r="D16763" s="282">
        <v>107</v>
      </c>
      <c r="E16763" s="265"/>
    </row>
    <row r="16764" spans="1:5">
      <c r="A16764" s="283">
        <v>42451</v>
      </c>
      <c r="B16764" s="176">
        <v>28.3</v>
      </c>
      <c r="C16764" s="176">
        <v>40.9</v>
      </c>
      <c r="D16764" s="282">
        <v>87</v>
      </c>
      <c r="E16764" s="265"/>
    </row>
    <row r="16765" spans="1:5">
      <c r="A16765" s="283">
        <v>42452</v>
      </c>
      <c r="B16765" s="176">
        <v>45.1</v>
      </c>
      <c r="C16765" s="176">
        <v>41</v>
      </c>
      <c r="D16765" s="282">
        <v>87</v>
      </c>
      <c r="E16765" s="265"/>
    </row>
    <row r="16766" spans="1:5">
      <c r="A16766" s="283">
        <v>42453</v>
      </c>
      <c r="B16766" s="176">
        <v>32.9</v>
      </c>
      <c r="C16766" s="176">
        <v>42.2</v>
      </c>
      <c r="D16766" s="282">
        <v>87</v>
      </c>
      <c r="E16766" s="265"/>
    </row>
    <row r="16767" spans="1:5">
      <c r="A16767" s="283">
        <v>42455</v>
      </c>
      <c r="B16767" s="176">
        <v>46.6</v>
      </c>
      <c r="C16767" s="176">
        <v>37.700000000000003</v>
      </c>
      <c r="D16767" s="282">
        <v>87</v>
      </c>
      <c r="E16767" s="265"/>
    </row>
    <row r="16768" spans="1:5">
      <c r="A16768" s="283">
        <v>42456</v>
      </c>
      <c r="B16768" s="176">
        <v>24.2</v>
      </c>
      <c r="C16768" s="176">
        <v>41.8</v>
      </c>
      <c r="D16768" s="282">
        <v>87</v>
      </c>
      <c r="E16768" s="265"/>
    </row>
    <row r="16769" spans="1:5">
      <c r="A16769" s="283">
        <v>42457</v>
      </c>
      <c r="B16769" s="176">
        <v>21.5</v>
      </c>
      <c r="C16769" s="176">
        <v>39.9</v>
      </c>
      <c r="D16769" s="282">
        <v>87</v>
      </c>
      <c r="E16769" s="265"/>
    </row>
    <row r="16770" spans="1:5">
      <c r="A16770" s="283">
        <v>42458</v>
      </c>
      <c r="B16770" s="176">
        <v>54.3</v>
      </c>
      <c r="C16770" s="176">
        <v>40.700000000000003</v>
      </c>
      <c r="D16770" s="282">
        <v>87</v>
      </c>
      <c r="E16770" s="265"/>
    </row>
    <row r="16771" spans="1:5">
      <c r="A16771" s="283">
        <v>42459</v>
      </c>
      <c r="B16771" s="176">
        <v>37.4</v>
      </c>
      <c r="C16771" s="176">
        <v>41</v>
      </c>
      <c r="D16771" s="282">
        <v>106</v>
      </c>
      <c r="E16771" s="265"/>
    </row>
    <row r="16772" spans="1:5">
      <c r="A16772" s="283">
        <v>42460</v>
      </c>
      <c r="B16772" s="176">
        <v>24.2</v>
      </c>
      <c r="C16772" s="176">
        <v>41.4</v>
      </c>
      <c r="D16772" s="282">
        <v>87</v>
      </c>
      <c r="E16772" s="265"/>
    </row>
    <row r="16773" spans="1:5">
      <c r="A16773" s="283">
        <v>42461</v>
      </c>
      <c r="B16773" s="176">
        <v>30.7</v>
      </c>
      <c r="C16773" s="176">
        <v>39.6</v>
      </c>
      <c r="D16773" s="282">
        <v>110</v>
      </c>
      <c r="E16773" s="265"/>
    </row>
    <row r="16774" spans="1:5">
      <c r="A16774" s="283">
        <v>42462</v>
      </c>
      <c r="B16774" s="176">
        <v>18.5</v>
      </c>
      <c r="C16774" s="176">
        <v>40</v>
      </c>
      <c r="D16774" s="282">
        <v>87</v>
      </c>
      <c r="E16774" s="265"/>
    </row>
    <row r="16775" spans="1:5">
      <c r="A16775" s="283">
        <v>42463</v>
      </c>
      <c r="B16775" s="176">
        <v>0</v>
      </c>
      <c r="C16775" s="176">
        <v>0</v>
      </c>
      <c r="D16775" s="282">
        <v>87</v>
      </c>
      <c r="E16775" s="265"/>
    </row>
    <row r="16776" spans="1:5">
      <c r="A16776" s="283">
        <v>42464</v>
      </c>
      <c r="B16776" s="176">
        <v>39.200000000000003</v>
      </c>
      <c r="C16776" s="176">
        <v>40.5</v>
      </c>
      <c r="D16776" s="282">
        <v>87</v>
      </c>
      <c r="E16776" s="265"/>
    </row>
    <row r="16777" spans="1:5">
      <c r="A16777" s="283">
        <v>42501</v>
      </c>
      <c r="B16777" s="176">
        <v>93.8</v>
      </c>
      <c r="C16777" s="176">
        <v>41.1</v>
      </c>
      <c r="D16777" s="282">
        <v>121</v>
      </c>
      <c r="E16777" s="265"/>
    </row>
    <row r="16778" spans="1:5">
      <c r="A16778" s="283">
        <v>42502</v>
      </c>
      <c r="B16778" s="176">
        <v>67</v>
      </c>
      <c r="C16778" s="176">
        <v>41</v>
      </c>
      <c r="D16778" s="282">
        <v>96</v>
      </c>
      <c r="E16778" s="265"/>
    </row>
    <row r="16779" spans="1:5">
      <c r="A16779" s="283">
        <v>42503</v>
      </c>
      <c r="B16779" s="176">
        <v>153.9</v>
      </c>
      <c r="C16779" s="176">
        <v>40.799999999999997</v>
      </c>
      <c r="D16779" s="282">
        <v>124</v>
      </c>
      <c r="E16779" s="265"/>
    </row>
    <row r="16780" spans="1:5">
      <c r="A16780" s="283">
        <v>42516</v>
      </c>
      <c r="B16780" s="176">
        <v>35.5</v>
      </c>
      <c r="C16780" s="176">
        <v>40.200000000000003</v>
      </c>
      <c r="D16780" s="282">
        <v>87</v>
      </c>
      <c r="E16780" s="265"/>
    </row>
    <row r="16781" spans="1:5">
      <c r="A16781" s="283">
        <v>42518</v>
      </c>
      <c r="B16781" s="176">
        <v>107.6</v>
      </c>
      <c r="C16781" s="176">
        <v>42.3</v>
      </c>
      <c r="D16781" s="282">
        <v>87</v>
      </c>
      <c r="E16781" s="265"/>
    </row>
    <row r="16782" spans="1:5">
      <c r="A16782" s="283">
        <v>42519</v>
      </c>
      <c r="B16782" s="176">
        <v>65.5</v>
      </c>
      <c r="C16782" s="176">
        <v>44.4</v>
      </c>
      <c r="D16782" s="282">
        <v>87</v>
      </c>
      <c r="E16782" s="265"/>
    </row>
    <row r="16783" spans="1:5">
      <c r="A16783" s="283">
        <v>42528</v>
      </c>
      <c r="B16783" s="176">
        <v>37.299999999999997</v>
      </c>
      <c r="C16783" s="176">
        <v>40.6</v>
      </c>
      <c r="D16783" s="282">
        <v>87</v>
      </c>
      <c r="E16783" s="265"/>
    </row>
    <row r="16784" spans="1:5">
      <c r="A16784" s="283">
        <v>42533</v>
      </c>
      <c r="B16784" s="176">
        <v>319.60000000000002</v>
      </c>
      <c r="C16784" s="176">
        <v>35.799999999999997</v>
      </c>
      <c r="D16784" s="282">
        <v>87</v>
      </c>
      <c r="E16784" s="265"/>
    </row>
    <row r="16785" spans="1:5">
      <c r="A16785" s="283">
        <v>42539</v>
      </c>
      <c r="B16785" s="176">
        <v>43.9</v>
      </c>
      <c r="C16785" s="176">
        <v>40.5</v>
      </c>
      <c r="D16785" s="282">
        <v>115</v>
      </c>
      <c r="E16785" s="265"/>
    </row>
    <row r="16786" spans="1:5">
      <c r="A16786" s="283">
        <v>42541</v>
      </c>
      <c r="B16786" s="176">
        <v>40.9</v>
      </c>
      <c r="C16786" s="176">
        <v>40.799999999999997</v>
      </c>
      <c r="D16786" s="282">
        <v>111</v>
      </c>
      <c r="E16786" s="265"/>
    </row>
    <row r="16787" spans="1:5">
      <c r="A16787" s="283">
        <v>42544</v>
      </c>
      <c r="B16787" s="176">
        <v>39.200000000000003</v>
      </c>
      <c r="C16787" s="176">
        <v>45.8</v>
      </c>
      <c r="D16787" s="282">
        <v>106</v>
      </c>
      <c r="E16787" s="265"/>
    </row>
    <row r="16788" spans="1:5">
      <c r="A16788" s="283">
        <v>42553</v>
      </c>
      <c r="B16788" s="176">
        <v>102.7</v>
      </c>
      <c r="C16788" s="176">
        <v>38.700000000000003</v>
      </c>
      <c r="D16788" s="282">
        <v>106</v>
      </c>
      <c r="E16788" s="265"/>
    </row>
    <row r="16789" spans="1:5">
      <c r="A16789" s="283">
        <v>42558</v>
      </c>
      <c r="B16789" s="176">
        <v>132.4</v>
      </c>
      <c r="C16789" s="176">
        <v>36.700000000000003</v>
      </c>
      <c r="D16789" s="282">
        <v>87</v>
      </c>
      <c r="E16789" s="265"/>
    </row>
    <row r="16790" spans="1:5">
      <c r="A16790" s="283">
        <v>42564</v>
      </c>
      <c r="B16790" s="176">
        <v>1028.5999999999999</v>
      </c>
      <c r="C16790" s="176">
        <v>37.4</v>
      </c>
      <c r="D16790" s="282">
        <v>87</v>
      </c>
      <c r="E16790" s="265"/>
    </row>
    <row r="16791" spans="1:5">
      <c r="A16791" s="283">
        <v>42565</v>
      </c>
      <c r="B16791" s="176">
        <v>31.3</v>
      </c>
      <c r="C16791" s="176">
        <v>35.5</v>
      </c>
      <c r="D16791" s="282">
        <v>87</v>
      </c>
      <c r="E16791" s="265"/>
    </row>
    <row r="16792" spans="1:5">
      <c r="A16792" s="283">
        <v>42566</v>
      </c>
      <c r="B16792" s="176">
        <v>37.700000000000003</v>
      </c>
      <c r="C16792" s="176">
        <v>41</v>
      </c>
      <c r="D16792" s="282">
        <v>87</v>
      </c>
      <c r="E16792" s="265"/>
    </row>
    <row r="16793" spans="1:5">
      <c r="A16793" s="283">
        <v>42567</v>
      </c>
      <c r="B16793" s="176">
        <v>68.5</v>
      </c>
      <c r="C16793" s="176">
        <v>39.6</v>
      </c>
      <c r="D16793" s="282">
        <v>87</v>
      </c>
      <c r="E16793" s="265"/>
    </row>
    <row r="16794" spans="1:5">
      <c r="A16794" s="283">
        <v>42602</v>
      </c>
      <c r="B16794" s="176">
        <v>53.4</v>
      </c>
      <c r="C16794" s="176">
        <v>41.2</v>
      </c>
      <c r="D16794" s="282">
        <v>124</v>
      </c>
      <c r="E16794" s="265"/>
    </row>
    <row r="16795" spans="1:5">
      <c r="A16795" s="283">
        <v>42603</v>
      </c>
      <c r="B16795" s="176">
        <v>45.6</v>
      </c>
      <c r="C16795" s="176">
        <v>39.200000000000003</v>
      </c>
      <c r="D16795" s="282">
        <v>87</v>
      </c>
      <c r="E16795" s="265"/>
    </row>
    <row r="16796" spans="1:5">
      <c r="A16796" s="283">
        <v>42629</v>
      </c>
      <c r="B16796" s="176">
        <v>48</v>
      </c>
      <c r="C16796" s="176">
        <v>44.3</v>
      </c>
      <c r="D16796" s="282">
        <v>117</v>
      </c>
      <c r="E16796" s="265"/>
    </row>
    <row r="16797" spans="1:5">
      <c r="A16797" s="283">
        <v>42631</v>
      </c>
      <c r="B16797" s="176">
        <v>48.7</v>
      </c>
      <c r="C16797" s="176">
        <v>35.799999999999997</v>
      </c>
      <c r="D16797" s="282">
        <v>87</v>
      </c>
      <c r="E16797" s="265"/>
    </row>
    <row r="16798" spans="1:5">
      <c r="A16798" s="283">
        <v>42633</v>
      </c>
      <c r="B16798" s="176">
        <v>45.9</v>
      </c>
      <c r="C16798" s="176">
        <v>40.700000000000003</v>
      </c>
      <c r="D16798" s="282">
        <v>113</v>
      </c>
      <c r="E16798" s="265"/>
    </row>
    <row r="16799" spans="1:5">
      <c r="A16799" s="283">
        <v>42634</v>
      </c>
      <c r="B16799" s="176">
        <v>23.9</v>
      </c>
      <c r="C16799" s="176">
        <v>36.1</v>
      </c>
      <c r="D16799" s="282">
        <v>87</v>
      </c>
      <c r="E16799" s="265"/>
    </row>
    <row r="16800" spans="1:5">
      <c r="A16800" s="283">
        <v>42635</v>
      </c>
      <c r="B16800" s="176">
        <v>131</v>
      </c>
      <c r="C16800" s="176">
        <v>37.799999999999997</v>
      </c>
      <c r="D16800" s="282">
        <v>111</v>
      </c>
      <c r="E16800" s="265"/>
    </row>
    <row r="16801" spans="1:5">
      <c r="A16801" s="283">
        <v>42638</v>
      </c>
      <c r="B16801" s="176">
        <v>54</v>
      </c>
      <c r="C16801" s="176">
        <v>36.200000000000003</v>
      </c>
      <c r="D16801" s="282">
        <v>87</v>
      </c>
      <c r="E16801" s="265"/>
    </row>
    <row r="16802" spans="1:5">
      <c r="A16802" s="283">
        <v>42642</v>
      </c>
      <c r="B16802" s="176">
        <v>85.7</v>
      </c>
      <c r="C16802" s="176">
        <v>40.799999999999997</v>
      </c>
      <c r="D16802" s="282">
        <v>120</v>
      </c>
      <c r="E16802" s="265"/>
    </row>
    <row r="16803" spans="1:5">
      <c r="A16803" s="283">
        <v>42647</v>
      </c>
      <c r="B16803" s="176">
        <v>30.5</v>
      </c>
      <c r="C16803" s="176">
        <v>39.700000000000003</v>
      </c>
      <c r="D16803" s="282">
        <v>87</v>
      </c>
      <c r="E16803" s="265"/>
    </row>
    <row r="16804" spans="1:5">
      <c r="A16804" s="283">
        <v>42649</v>
      </c>
      <c r="B16804" s="176">
        <v>43.6</v>
      </c>
      <c r="C16804" s="176">
        <v>36.4</v>
      </c>
      <c r="D16804" s="282">
        <v>87</v>
      </c>
      <c r="E16804" s="265"/>
    </row>
    <row r="16805" spans="1:5">
      <c r="A16805" s="283">
        <v>42653</v>
      </c>
      <c r="B16805" s="176">
        <v>41.2</v>
      </c>
      <c r="C16805" s="176">
        <v>37.6</v>
      </c>
      <c r="D16805" s="282">
        <v>125</v>
      </c>
      <c r="E16805" s="265"/>
    </row>
    <row r="16806" spans="1:5">
      <c r="A16806" s="283">
        <v>42701</v>
      </c>
      <c r="B16806" s="176">
        <v>296.60000000000002</v>
      </c>
      <c r="C16806" s="176">
        <v>37.299999999999997</v>
      </c>
      <c r="D16806" s="282">
        <v>125</v>
      </c>
      <c r="E16806" s="265"/>
    </row>
    <row r="16807" spans="1:5">
      <c r="A16807" s="283">
        <v>42702</v>
      </c>
      <c r="B16807" s="176">
        <v>3062.7</v>
      </c>
      <c r="C16807" s="176">
        <v>33.9</v>
      </c>
      <c r="D16807" s="282">
        <v>87</v>
      </c>
      <c r="E16807" s="265"/>
    </row>
    <row r="16808" spans="1:5">
      <c r="A16808" s="283">
        <v>42712</v>
      </c>
      <c r="B16808" s="176">
        <v>38</v>
      </c>
      <c r="C16808" s="176">
        <v>40.4</v>
      </c>
      <c r="D16808" s="282">
        <v>87</v>
      </c>
      <c r="E16808" s="265"/>
    </row>
    <row r="16809" spans="1:5">
      <c r="A16809" s="283">
        <v>42713</v>
      </c>
      <c r="B16809" s="176">
        <v>35.200000000000003</v>
      </c>
      <c r="C16809" s="176">
        <v>39.6</v>
      </c>
      <c r="D16809" s="282">
        <v>87</v>
      </c>
      <c r="E16809" s="265"/>
    </row>
    <row r="16810" spans="1:5">
      <c r="A16810" s="283">
        <v>42715</v>
      </c>
      <c r="B16810" s="176">
        <v>19.8</v>
      </c>
      <c r="C16810" s="176">
        <v>40.9</v>
      </c>
      <c r="D16810" s="282">
        <v>87</v>
      </c>
      <c r="E16810" s="265"/>
    </row>
    <row r="16811" spans="1:5">
      <c r="A16811" s="283">
        <v>42716</v>
      </c>
      <c r="B16811" s="176">
        <v>41.9</v>
      </c>
      <c r="C16811" s="176">
        <v>40.700000000000003</v>
      </c>
      <c r="D16811" s="282">
        <v>87</v>
      </c>
      <c r="E16811" s="265"/>
    </row>
    <row r="16812" spans="1:5">
      <c r="A16812" s="283">
        <v>42717</v>
      </c>
      <c r="B16812" s="176">
        <v>22.6</v>
      </c>
      <c r="C16812" s="176">
        <v>43.4</v>
      </c>
      <c r="D16812" s="282">
        <v>116</v>
      </c>
      <c r="E16812" s="265"/>
    </row>
    <row r="16813" spans="1:5">
      <c r="A16813" s="283">
        <v>42718</v>
      </c>
      <c r="B16813" s="176">
        <v>98.3</v>
      </c>
      <c r="C16813" s="176">
        <v>39.4</v>
      </c>
      <c r="D16813" s="282">
        <v>155</v>
      </c>
      <c r="E16813" s="265"/>
    </row>
    <row r="16814" spans="1:5">
      <c r="A16814" s="283">
        <v>42719</v>
      </c>
      <c r="B16814" s="176">
        <v>1454.8</v>
      </c>
      <c r="C16814" s="176">
        <v>31.4</v>
      </c>
      <c r="D16814" s="282">
        <v>87</v>
      </c>
      <c r="E16814" s="265"/>
    </row>
    <row r="16815" spans="1:5">
      <c r="A16815" s="283">
        <v>42721</v>
      </c>
      <c r="B16815" s="176">
        <v>29</v>
      </c>
      <c r="C16815" s="176">
        <v>39.6</v>
      </c>
      <c r="D16815" s="282">
        <v>87</v>
      </c>
      <c r="E16815" s="265"/>
    </row>
    <row r="16816" spans="1:5">
      <c r="A16816" s="283">
        <v>42722</v>
      </c>
      <c r="B16816" s="176">
        <v>44.1</v>
      </c>
      <c r="C16816" s="176">
        <v>40.299999999999997</v>
      </c>
      <c r="D16816" s="282">
        <v>87</v>
      </c>
      <c r="E16816" s="265"/>
    </row>
    <row r="16817" spans="1:5">
      <c r="A16817" s="283">
        <v>42724</v>
      </c>
      <c r="B16817" s="176">
        <v>57.7</v>
      </c>
      <c r="C16817" s="176">
        <v>39.4</v>
      </c>
      <c r="D16817" s="282">
        <v>87</v>
      </c>
      <c r="E16817" s="265"/>
    </row>
    <row r="16818" spans="1:5">
      <c r="A16818" s="283">
        <v>42726</v>
      </c>
      <c r="B16818" s="176">
        <v>50.3</v>
      </c>
      <c r="C16818" s="176">
        <v>41.4</v>
      </c>
      <c r="D16818" s="282">
        <v>87</v>
      </c>
      <c r="E16818" s="265"/>
    </row>
    <row r="16819" spans="1:5">
      <c r="A16819" s="283">
        <v>42728</v>
      </c>
      <c r="B16819" s="176">
        <v>50.6</v>
      </c>
      <c r="C16819" s="176">
        <v>38.6</v>
      </c>
      <c r="D16819" s="282">
        <v>162</v>
      </c>
      <c r="E16819" s="265"/>
    </row>
    <row r="16820" spans="1:5">
      <c r="A16820" s="283">
        <v>42729</v>
      </c>
      <c r="B16820" s="176">
        <v>33.4</v>
      </c>
      <c r="C16820" s="176">
        <v>39</v>
      </c>
      <c r="D16820" s="282">
        <v>87</v>
      </c>
      <c r="E16820" s="265"/>
    </row>
    <row r="16821" spans="1:5">
      <c r="A16821" s="283">
        <v>42732</v>
      </c>
      <c r="B16821" s="176">
        <v>38.200000000000003</v>
      </c>
      <c r="C16821" s="176">
        <v>39.299999999999997</v>
      </c>
      <c r="D16821" s="282">
        <v>87</v>
      </c>
      <c r="E16821" s="265"/>
    </row>
    <row r="16822" spans="1:5">
      <c r="A16822" s="283">
        <v>42733</v>
      </c>
      <c r="B16822" s="176">
        <v>23.8</v>
      </c>
      <c r="C16822" s="176">
        <v>39.700000000000003</v>
      </c>
      <c r="D16822" s="282">
        <v>87</v>
      </c>
      <c r="E16822" s="265"/>
    </row>
    <row r="16823" spans="1:5">
      <c r="A16823" s="283">
        <v>42740</v>
      </c>
      <c r="B16823" s="176">
        <v>67.900000000000006</v>
      </c>
      <c r="C16823" s="176">
        <v>39.200000000000003</v>
      </c>
      <c r="D16823" s="282">
        <v>87</v>
      </c>
      <c r="E16823" s="265"/>
    </row>
    <row r="16824" spans="1:5">
      <c r="A16824" s="283">
        <v>42741</v>
      </c>
      <c r="B16824" s="176">
        <v>24.9</v>
      </c>
      <c r="C16824" s="176">
        <v>44.1</v>
      </c>
      <c r="D16824" s="282">
        <v>87</v>
      </c>
      <c r="E16824" s="265"/>
    </row>
    <row r="16825" spans="1:5">
      <c r="A16825" s="283">
        <v>42742</v>
      </c>
      <c r="B16825" s="176">
        <v>29.3</v>
      </c>
      <c r="C16825" s="176">
        <v>37.5</v>
      </c>
      <c r="D16825" s="282">
        <v>87</v>
      </c>
      <c r="E16825" s="265"/>
    </row>
    <row r="16826" spans="1:5">
      <c r="A16826" s="283">
        <v>42743</v>
      </c>
      <c r="B16826" s="176">
        <v>42.2</v>
      </c>
      <c r="C16826" s="176">
        <v>42.7</v>
      </c>
      <c r="D16826" s="282">
        <v>109</v>
      </c>
      <c r="E16826" s="265"/>
    </row>
    <row r="16827" spans="1:5">
      <c r="A16827" s="283">
        <v>42746</v>
      </c>
      <c r="B16827" s="176">
        <v>37.9</v>
      </c>
      <c r="C16827" s="176">
        <v>39.299999999999997</v>
      </c>
      <c r="D16827" s="282">
        <v>87</v>
      </c>
      <c r="E16827" s="265"/>
    </row>
    <row r="16828" spans="1:5">
      <c r="A16828" s="283">
        <v>42748</v>
      </c>
      <c r="B16828" s="176">
        <v>69.8</v>
      </c>
      <c r="C16828" s="176">
        <v>39.700000000000003</v>
      </c>
      <c r="D16828" s="282">
        <v>87</v>
      </c>
      <c r="E16828" s="265"/>
    </row>
    <row r="16829" spans="1:5">
      <c r="A16829" s="283">
        <v>42749</v>
      </c>
      <c r="B16829" s="176">
        <v>65.099999999999994</v>
      </c>
      <c r="C16829" s="176">
        <v>40.6</v>
      </c>
      <c r="D16829" s="282">
        <v>87</v>
      </c>
      <c r="E16829" s="265"/>
    </row>
    <row r="16830" spans="1:5">
      <c r="A16830" s="283">
        <v>42753</v>
      </c>
      <c r="B16830" s="176">
        <v>26.1</v>
      </c>
      <c r="C16830" s="176">
        <v>38.200000000000003</v>
      </c>
      <c r="D16830" s="282">
        <v>87</v>
      </c>
      <c r="E16830" s="265"/>
    </row>
    <row r="16831" spans="1:5">
      <c r="A16831" s="283">
        <v>42754</v>
      </c>
      <c r="B16831" s="176">
        <v>77.7</v>
      </c>
      <c r="C16831" s="176">
        <v>38.700000000000003</v>
      </c>
      <c r="D16831" s="282">
        <v>87</v>
      </c>
      <c r="E16831" s="265"/>
    </row>
    <row r="16832" spans="1:5">
      <c r="A16832" s="283">
        <v>42755</v>
      </c>
      <c r="B16832" s="176">
        <v>1536.1</v>
      </c>
      <c r="C16832" s="176">
        <v>38.299999999999997</v>
      </c>
      <c r="D16832" s="282">
        <v>87</v>
      </c>
      <c r="E16832" s="265"/>
    </row>
    <row r="16833" spans="1:5">
      <c r="A16833" s="283">
        <v>42757</v>
      </c>
      <c r="B16833" s="176">
        <v>33.799999999999997</v>
      </c>
      <c r="C16833" s="176">
        <v>41.1</v>
      </c>
      <c r="D16833" s="282">
        <v>87</v>
      </c>
      <c r="E16833" s="265"/>
    </row>
    <row r="16834" spans="1:5">
      <c r="A16834" s="283">
        <v>42758</v>
      </c>
      <c r="B16834" s="176">
        <v>45.7</v>
      </c>
      <c r="C16834" s="176">
        <v>39.6</v>
      </c>
      <c r="D16834" s="282">
        <v>87</v>
      </c>
      <c r="E16834" s="265"/>
    </row>
    <row r="16835" spans="1:5">
      <c r="A16835" s="283">
        <v>42759</v>
      </c>
      <c r="B16835" s="176">
        <v>0</v>
      </c>
      <c r="C16835" s="176">
        <v>0</v>
      </c>
      <c r="D16835" s="282">
        <v>87</v>
      </c>
      <c r="E16835" s="265"/>
    </row>
    <row r="16836" spans="1:5">
      <c r="A16836" s="283">
        <v>42762</v>
      </c>
      <c r="B16836" s="176">
        <v>67.3</v>
      </c>
      <c r="C16836" s="176">
        <v>39</v>
      </c>
      <c r="D16836" s="282">
        <v>87</v>
      </c>
      <c r="E16836" s="265"/>
    </row>
    <row r="16837" spans="1:5">
      <c r="A16837" s="283">
        <v>42764</v>
      </c>
      <c r="B16837" s="176">
        <v>40.700000000000003</v>
      </c>
      <c r="C16837" s="176">
        <v>40</v>
      </c>
      <c r="D16837" s="282">
        <v>87</v>
      </c>
      <c r="E16837" s="265"/>
    </row>
    <row r="16838" spans="1:5">
      <c r="A16838" s="283">
        <v>42765</v>
      </c>
      <c r="B16838" s="176">
        <v>49.8</v>
      </c>
      <c r="C16838" s="176">
        <v>39.700000000000003</v>
      </c>
      <c r="D16838" s="282">
        <v>87</v>
      </c>
      <c r="E16838" s="265"/>
    </row>
    <row r="16839" spans="1:5">
      <c r="A16839" s="283">
        <v>42776</v>
      </c>
      <c r="B16839" s="176">
        <v>43.5</v>
      </c>
      <c r="C16839" s="176">
        <v>37.1</v>
      </c>
      <c r="D16839" s="282">
        <v>87</v>
      </c>
      <c r="E16839" s="265"/>
    </row>
    <row r="16840" spans="1:5">
      <c r="A16840" s="283">
        <v>42782</v>
      </c>
      <c r="B16840" s="176">
        <v>30.6</v>
      </c>
      <c r="C16840" s="176">
        <v>41.2</v>
      </c>
      <c r="D16840" s="282">
        <v>87</v>
      </c>
      <c r="E16840" s="265"/>
    </row>
    <row r="16841" spans="1:5">
      <c r="A16841" s="283">
        <v>42784</v>
      </c>
      <c r="B16841" s="176">
        <v>39.299999999999997</v>
      </c>
      <c r="C16841" s="176">
        <v>38</v>
      </c>
      <c r="D16841" s="282">
        <v>87</v>
      </c>
      <c r="E16841" s="265"/>
    </row>
    <row r="16842" spans="1:5">
      <c r="A16842" s="283">
        <v>42788</v>
      </c>
      <c r="B16842" s="176">
        <v>35.9</v>
      </c>
      <c r="C16842" s="176">
        <v>44.2</v>
      </c>
      <c r="D16842" s="282">
        <v>87</v>
      </c>
      <c r="E16842" s="265"/>
    </row>
    <row r="16843" spans="1:5">
      <c r="A16843" s="283">
        <v>43001</v>
      </c>
      <c r="B16843" s="176">
        <v>92.7</v>
      </c>
      <c r="C16843" s="176">
        <v>43.4</v>
      </c>
      <c r="D16843" s="282">
        <v>87</v>
      </c>
      <c r="E16843" s="265"/>
    </row>
    <row r="16844" spans="1:5">
      <c r="A16844" s="283">
        <v>43002</v>
      </c>
      <c r="B16844" s="176">
        <v>0</v>
      </c>
      <c r="C16844" s="176">
        <v>0</v>
      </c>
      <c r="D16844" s="282">
        <v>87</v>
      </c>
      <c r="E16844" s="265"/>
    </row>
    <row r="16845" spans="1:5">
      <c r="A16845" s="283">
        <v>43003</v>
      </c>
      <c r="B16845" s="176">
        <v>104.8</v>
      </c>
      <c r="C16845" s="176">
        <v>39.200000000000003</v>
      </c>
      <c r="D16845" s="282">
        <v>87</v>
      </c>
      <c r="E16845" s="265"/>
    </row>
    <row r="16846" spans="1:5">
      <c r="A16846" s="283">
        <v>43004</v>
      </c>
      <c r="B16846" s="176">
        <v>1613.1</v>
      </c>
      <c r="C16846" s="176">
        <v>32.4</v>
      </c>
      <c r="D16846" s="282">
        <v>127</v>
      </c>
      <c r="E16846" s="265"/>
    </row>
    <row r="16847" spans="1:5">
      <c r="A16847" s="283">
        <v>43005</v>
      </c>
      <c r="B16847" s="176">
        <v>43.2</v>
      </c>
      <c r="C16847" s="176">
        <v>34.299999999999997</v>
      </c>
      <c r="D16847" s="282">
        <v>87</v>
      </c>
      <c r="E16847" s="265"/>
    </row>
    <row r="16848" spans="1:5">
      <c r="A16848" s="283">
        <v>43006</v>
      </c>
      <c r="B16848" s="176">
        <v>35.799999999999997</v>
      </c>
      <c r="C16848" s="176">
        <v>36.5</v>
      </c>
      <c r="D16848" s="282">
        <v>87</v>
      </c>
      <c r="E16848" s="265"/>
    </row>
    <row r="16849" spans="1:5">
      <c r="A16849" s="283">
        <v>43007</v>
      </c>
      <c r="B16849" s="176">
        <v>43.9</v>
      </c>
      <c r="C16849" s="176">
        <v>40.6</v>
      </c>
      <c r="D16849" s="282">
        <v>87</v>
      </c>
      <c r="E16849" s="265"/>
    </row>
    <row r="16850" spans="1:5">
      <c r="A16850" s="283">
        <v>43008</v>
      </c>
      <c r="B16850" s="176">
        <v>0</v>
      </c>
      <c r="C16850" s="176">
        <v>0</v>
      </c>
      <c r="D16850" s="282">
        <v>87</v>
      </c>
      <c r="E16850" s="265"/>
    </row>
    <row r="16851" spans="1:5">
      <c r="A16851" s="283">
        <v>43009</v>
      </c>
      <c r="B16851" s="176">
        <v>59.7</v>
      </c>
      <c r="C16851" s="176">
        <v>40.299999999999997</v>
      </c>
      <c r="D16851" s="282">
        <v>87</v>
      </c>
      <c r="E16851" s="265"/>
    </row>
    <row r="16852" spans="1:5">
      <c r="A16852" s="283">
        <v>43010</v>
      </c>
      <c r="B16852" s="176">
        <v>75.400000000000006</v>
      </c>
      <c r="C16852" s="176">
        <v>41.4</v>
      </c>
      <c r="D16852" s="282">
        <v>87</v>
      </c>
      <c r="E16852" s="265"/>
    </row>
    <row r="16853" spans="1:5">
      <c r="A16853" s="283">
        <v>43011</v>
      </c>
      <c r="B16853" s="176">
        <v>97.2</v>
      </c>
      <c r="C16853" s="176">
        <v>38.9</v>
      </c>
      <c r="D16853" s="282">
        <v>94</v>
      </c>
      <c r="E16853" s="265"/>
    </row>
    <row r="16854" spans="1:5">
      <c r="A16854" s="283">
        <v>43013</v>
      </c>
      <c r="B16854" s="176">
        <v>59.4</v>
      </c>
      <c r="C16854" s="176">
        <v>39.1</v>
      </c>
      <c r="D16854" s="282">
        <v>87</v>
      </c>
      <c r="E16854" s="265"/>
    </row>
    <row r="16855" spans="1:5">
      <c r="A16855" s="283">
        <v>43014</v>
      </c>
      <c r="B16855" s="176">
        <v>49.5</v>
      </c>
      <c r="C16855" s="176">
        <v>35.299999999999997</v>
      </c>
      <c r="D16855" s="282">
        <v>114</v>
      </c>
      <c r="E16855" s="265"/>
    </row>
    <row r="16856" spans="1:5">
      <c r="A16856" s="283">
        <v>43015</v>
      </c>
      <c r="B16856" s="176">
        <v>379.8</v>
      </c>
      <c r="C16856" s="176">
        <v>35.6</v>
      </c>
      <c r="D16856" s="282">
        <v>171</v>
      </c>
      <c r="E16856" s="265"/>
    </row>
    <row r="16857" spans="1:5">
      <c r="A16857" s="283">
        <v>43016</v>
      </c>
      <c r="B16857" s="176">
        <v>1671.3</v>
      </c>
      <c r="C16857" s="176">
        <v>34.200000000000003</v>
      </c>
      <c r="D16857" s="282">
        <v>118</v>
      </c>
      <c r="E16857" s="265"/>
    </row>
    <row r="16858" spans="1:5">
      <c r="A16858" s="283">
        <v>43017</v>
      </c>
      <c r="B16858" s="176">
        <v>2139.9</v>
      </c>
      <c r="C16858" s="176">
        <v>36.299999999999997</v>
      </c>
      <c r="D16858" s="282">
        <v>175</v>
      </c>
      <c r="E16858" s="265"/>
    </row>
    <row r="16859" spans="1:5">
      <c r="A16859" s="283">
        <v>43018</v>
      </c>
      <c r="B16859" s="176">
        <v>547.29999999999995</v>
      </c>
      <c r="C16859" s="176">
        <v>35.1</v>
      </c>
      <c r="D16859" s="282">
        <v>87</v>
      </c>
      <c r="E16859" s="265"/>
    </row>
    <row r="16860" spans="1:5">
      <c r="A16860" s="283">
        <v>43019</v>
      </c>
      <c r="B16860" s="176">
        <v>95.7</v>
      </c>
      <c r="C16860" s="176">
        <v>37.799999999999997</v>
      </c>
      <c r="D16860" s="282">
        <v>87</v>
      </c>
      <c r="E16860" s="265"/>
    </row>
    <row r="16861" spans="1:5">
      <c r="A16861" s="283">
        <v>43021</v>
      </c>
      <c r="B16861" s="176">
        <v>273.3</v>
      </c>
      <c r="C16861" s="176">
        <v>38.700000000000003</v>
      </c>
      <c r="D16861" s="282">
        <v>94</v>
      </c>
      <c r="E16861" s="265"/>
    </row>
    <row r="16862" spans="1:5">
      <c r="A16862" s="283">
        <v>43022</v>
      </c>
      <c r="B16862" s="176">
        <v>100.4</v>
      </c>
      <c r="C16862" s="176">
        <v>23.7</v>
      </c>
      <c r="D16862" s="282">
        <v>135</v>
      </c>
      <c r="E16862" s="265"/>
    </row>
    <row r="16863" spans="1:5">
      <c r="A16863" s="283">
        <v>43023</v>
      </c>
      <c r="B16863" s="176">
        <v>241.5</v>
      </c>
      <c r="C16863" s="176">
        <v>36.799999999999997</v>
      </c>
      <c r="D16863" s="282">
        <v>170</v>
      </c>
      <c r="E16863" s="265"/>
    </row>
    <row r="16864" spans="1:5">
      <c r="A16864" s="283">
        <v>43025</v>
      </c>
      <c r="B16864" s="176">
        <v>251.7</v>
      </c>
      <c r="C16864" s="176">
        <v>40.700000000000003</v>
      </c>
      <c r="D16864" s="282">
        <v>106</v>
      </c>
      <c r="E16864" s="265"/>
    </row>
    <row r="16865" spans="1:5">
      <c r="A16865" s="283">
        <v>43026</v>
      </c>
      <c r="B16865" s="176">
        <v>1578.3</v>
      </c>
      <c r="C16865" s="176">
        <v>33.4</v>
      </c>
      <c r="D16865" s="282">
        <v>135</v>
      </c>
      <c r="E16865" s="265"/>
    </row>
    <row r="16866" spans="1:5">
      <c r="A16866" s="283">
        <v>43027</v>
      </c>
      <c r="B16866" s="176">
        <v>48.3</v>
      </c>
      <c r="C16866" s="176">
        <v>41.5</v>
      </c>
      <c r="D16866" s="282">
        <v>87</v>
      </c>
      <c r="E16866" s="265"/>
    </row>
    <row r="16867" spans="1:5">
      <c r="A16867" s="283">
        <v>43028</v>
      </c>
      <c r="B16867" s="176">
        <v>143.1</v>
      </c>
      <c r="C16867" s="176">
        <v>40</v>
      </c>
      <c r="D16867" s="282">
        <v>96</v>
      </c>
      <c r="E16867" s="265"/>
    </row>
    <row r="16868" spans="1:5">
      <c r="A16868" s="283">
        <v>43029</v>
      </c>
      <c r="B16868" s="176">
        <v>35.299999999999997</v>
      </c>
      <c r="C16868" s="176">
        <v>37.299999999999997</v>
      </c>
      <c r="D16868" s="282">
        <v>87</v>
      </c>
      <c r="E16868" s="265"/>
    </row>
    <row r="16869" spans="1:5">
      <c r="A16869" s="283">
        <v>43030</v>
      </c>
      <c r="B16869" s="176">
        <v>0</v>
      </c>
      <c r="C16869" s="176">
        <v>0</v>
      </c>
      <c r="D16869" s="282">
        <v>87</v>
      </c>
      <c r="E16869" s="265"/>
    </row>
    <row r="16870" spans="1:5">
      <c r="A16870" s="283">
        <v>43031</v>
      </c>
      <c r="B16870" s="176">
        <v>138.9</v>
      </c>
      <c r="C16870" s="176">
        <v>39.9</v>
      </c>
      <c r="D16870" s="282">
        <v>101</v>
      </c>
      <c r="E16870" s="265"/>
    </row>
    <row r="16871" spans="1:5">
      <c r="A16871" s="283">
        <v>43032</v>
      </c>
      <c r="B16871" s="176">
        <v>73.900000000000006</v>
      </c>
      <c r="C16871" s="176">
        <v>44.7</v>
      </c>
      <c r="D16871" s="282">
        <v>87</v>
      </c>
      <c r="E16871" s="265"/>
    </row>
    <row r="16872" spans="1:5">
      <c r="A16872" s="283">
        <v>43033</v>
      </c>
      <c r="B16872" s="176">
        <v>0</v>
      </c>
      <c r="C16872" s="176">
        <v>0</v>
      </c>
      <c r="D16872" s="282">
        <v>87</v>
      </c>
      <c r="E16872" s="265"/>
    </row>
    <row r="16873" spans="1:5">
      <c r="A16873" s="283">
        <v>43035</v>
      </c>
      <c r="B16873" s="176">
        <v>984.3</v>
      </c>
      <c r="C16873" s="176">
        <v>32.9</v>
      </c>
      <c r="D16873" s="282">
        <v>134</v>
      </c>
      <c r="E16873" s="265"/>
    </row>
    <row r="16874" spans="1:5">
      <c r="A16874" s="283">
        <v>43036</v>
      </c>
      <c r="B16874" s="176">
        <v>54.8</v>
      </c>
      <c r="C16874" s="176">
        <v>40.799999999999997</v>
      </c>
      <c r="D16874" s="282">
        <v>87</v>
      </c>
      <c r="E16874" s="265"/>
    </row>
    <row r="16875" spans="1:5">
      <c r="A16875" s="283">
        <v>43037</v>
      </c>
      <c r="B16875" s="176">
        <v>55.1</v>
      </c>
      <c r="C16875" s="176">
        <v>39.700000000000003</v>
      </c>
      <c r="D16875" s="282">
        <v>87</v>
      </c>
      <c r="E16875" s="265"/>
    </row>
    <row r="16876" spans="1:5">
      <c r="A16876" s="283">
        <v>43040</v>
      </c>
      <c r="B16876" s="176">
        <v>196.4</v>
      </c>
      <c r="C16876" s="176">
        <v>35.1</v>
      </c>
      <c r="D16876" s="282">
        <v>117</v>
      </c>
      <c r="E16876" s="265"/>
    </row>
    <row r="16877" spans="1:5">
      <c r="A16877" s="283">
        <v>43041</v>
      </c>
      <c r="B16877" s="176">
        <v>0</v>
      </c>
      <c r="C16877" s="176">
        <v>0</v>
      </c>
      <c r="D16877" s="282">
        <v>87</v>
      </c>
      <c r="E16877" s="265"/>
    </row>
    <row r="16878" spans="1:5">
      <c r="A16878" s="283">
        <v>43044</v>
      </c>
      <c r="B16878" s="176">
        <v>75.900000000000006</v>
      </c>
      <c r="C16878" s="176">
        <v>38.299999999999997</v>
      </c>
      <c r="D16878" s="282">
        <v>87</v>
      </c>
      <c r="E16878" s="265"/>
    </row>
    <row r="16879" spans="1:5">
      <c r="A16879" s="283">
        <v>43045</v>
      </c>
      <c r="B16879" s="176">
        <v>56.6</v>
      </c>
      <c r="C16879" s="176">
        <v>38.5</v>
      </c>
      <c r="D16879" s="282">
        <v>87</v>
      </c>
      <c r="E16879" s="265"/>
    </row>
    <row r="16880" spans="1:5">
      <c r="A16880" s="283">
        <v>43046</v>
      </c>
      <c r="B16880" s="176">
        <v>148.69999999999999</v>
      </c>
      <c r="C16880" s="176">
        <v>44</v>
      </c>
      <c r="D16880" s="282">
        <v>87</v>
      </c>
      <c r="E16880" s="265"/>
    </row>
    <row r="16881" spans="1:5">
      <c r="A16881" s="283">
        <v>43047</v>
      </c>
      <c r="B16881" s="176">
        <v>47.6</v>
      </c>
      <c r="C16881" s="176">
        <v>40.9</v>
      </c>
      <c r="D16881" s="282">
        <v>87</v>
      </c>
      <c r="E16881" s="265"/>
    </row>
    <row r="16882" spans="1:5">
      <c r="A16882" s="283">
        <v>43048</v>
      </c>
      <c r="B16882" s="176">
        <v>0</v>
      </c>
      <c r="C16882" s="176">
        <v>0</v>
      </c>
      <c r="D16882" s="282">
        <v>87</v>
      </c>
      <c r="E16882" s="265"/>
    </row>
    <row r="16883" spans="1:5">
      <c r="A16883" s="283">
        <v>43050</v>
      </c>
      <c r="B16883" s="176">
        <v>178.1</v>
      </c>
      <c r="C16883" s="176">
        <v>40.299999999999997</v>
      </c>
      <c r="D16883" s="282">
        <v>167</v>
      </c>
      <c r="E16883" s="265"/>
    </row>
    <row r="16884" spans="1:5">
      <c r="A16884" s="283">
        <v>43054</v>
      </c>
      <c r="B16884" s="176">
        <v>1084.4000000000001</v>
      </c>
      <c r="C16884" s="176">
        <v>34.5</v>
      </c>
      <c r="D16884" s="282">
        <v>125</v>
      </c>
      <c r="E16884" s="265"/>
    </row>
    <row r="16885" spans="1:5">
      <c r="A16885" s="283">
        <v>43055</v>
      </c>
      <c r="B16885" s="176">
        <v>492.3</v>
      </c>
      <c r="C16885" s="176">
        <v>38.4</v>
      </c>
      <c r="D16885" s="282">
        <v>124</v>
      </c>
      <c r="E16885" s="265"/>
    </row>
    <row r="16886" spans="1:5">
      <c r="A16886" s="283">
        <v>43056</v>
      </c>
      <c r="B16886" s="176">
        <v>203.7</v>
      </c>
      <c r="C16886" s="176">
        <v>40.799999999999997</v>
      </c>
      <c r="D16886" s="282">
        <v>162</v>
      </c>
      <c r="E16886" s="265"/>
    </row>
    <row r="16887" spans="1:5">
      <c r="A16887" s="283">
        <v>43058</v>
      </c>
      <c r="B16887" s="176">
        <v>0</v>
      </c>
      <c r="C16887" s="176">
        <v>0</v>
      </c>
      <c r="D16887" s="282">
        <v>87</v>
      </c>
      <c r="E16887" s="265"/>
    </row>
    <row r="16888" spans="1:5">
      <c r="A16888" s="283">
        <v>43060</v>
      </c>
      <c r="B16888" s="176">
        <v>100</v>
      </c>
      <c r="C16888" s="176">
        <v>37.5</v>
      </c>
      <c r="D16888" s="282">
        <v>87</v>
      </c>
      <c r="E16888" s="265"/>
    </row>
    <row r="16889" spans="1:5">
      <c r="A16889" s="283">
        <v>43061</v>
      </c>
      <c r="B16889" s="176">
        <v>70.099999999999994</v>
      </c>
      <c r="C16889" s="176">
        <v>42.2</v>
      </c>
      <c r="D16889" s="282">
        <v>102</v>
      </c>
      <c r="E16889" s="265"/>
    </row>
    <row r="16890" spans="1:5">
      <c r="A16890" s="283">
        <v>43062</v>
      </c>
      <c r="B16890" s="176">
        <v>348.7</v>
      </c>
      <c r="C16890" s="176">
        <v>37.9</v>
      </c>
      <c r="D16890" s="282">
        <v>93</v>
      </c>
      <c r="E16890" s="265"/>
    </row>
    <row r="16891" spans="1:5">
      <c r="A16891" s="283">
        <v>43064</v>
      </c>
      <c r="B16891" s="176">
        <v>109.8</v>
      </c>
      <c r="C16891" s="176">
        <v>38.5</v>
      </c>
      <c r="D16891" s="282">
        <v>119</v>
      </c>
      <c r="E16891" s="265"/>
    </row>
    <row r="16892" spans="1:5">
      <c r="A16892" s="283">
        <v>43065</v>
      </c>
      <c r="B16892" s="176">
        <v>1335.8</v>
      </c>
      <c r="C16892" s="176">
        <v>37.4</v>
      </c>
      <c r="D16892" s="282">
        <v>134</v>
      </c>
      <c r="E16892" s="265"/>
    </row>
    <row r="16893" spans="1:5">
      <c r="A16893" s="283">
        <v>43066</v>
      </c>
      <c r="B16893" s="176">
        <v>49.9</v>
      </c>
      <c r="C16893" s="176">
        <v>44.4</v>
      </c>
      <c r="D16893" s="282">
        <v>87</v>
      </c>
      <c r="E16893" s="265"/>
    </row>
    <row r="16894" spans="1:5">
      <c r="A16894" s="283">
        <v>43067</v>
      </c>
      <c r="B16894" s="176">
        <v>53.1</v>
      </c>
      <c r="C16894" s="176">
        <v>39.799999999999997</v>
      </c>
      <c r="D16894" s="282">
        <v>87</v>
      </c>
      <c r="E16894" s="265"/>
    </row>
    <row r="16895" spans="1:5">
      <c r="A16895" s="283">
        <v>43068</v>
      </c>
      <c r="B16895" s="176">
        <v>2586.6999999999998</v>
      </c>
      <c r="C16895" s="176">
        <v>35.4</v>
      </c>
      <c r="D16895" s="282">
        <v>137</v>
      </c>
      <c r="E16895" s="265"/>
    </row>
    <row r="16896" spans="1:5">
      <c r="A16896" s="283">
        <v>43069</v>
      </c>
      <c r="B16896" s="176">
        <v>0</v>
      </c>
      <c r="C16896" s="176">
        <v>0</v>
      </c>
      <c r="D16896" s="282">
        <v>87</v>
      </c>
      <c r="E16896" s="265"/>
    </row>
    <row r="16897" spans="1:5">
      <c r="A16897" s="283">
        <v>43070</v>
      </c>
      <c r="B16897" s="176">
        <v>35</v>
      </c>
      <c r="C16897" s="176">
        <v>40.700000000000003</v>
      </c>
      <c r="D16897" s="282">
        <v>87</v>
      </c>
      <c r="E16897" s="265"/>
    </row>
    <row r="16898" spans="1:5">
      <c r="A16898" s="283">
        <v>43071</v>
      </c>
      <c r="B16898" s="176">
        <v>73.8</v>
      </c>
      <c r="C16898" s="176">
        <v>40.4</v>
      </c>
      <c r="D16898" s="282">
        <v>87</v>
      </c>
      <c r="E16898" s="265"/>
    </row>
    <row r="16899" spans="1:5">
      <c r="A16899" s="283">
        <v>43072</v>
      </c>
      <c r="B16899" s="176">
        <v>84.8</v>
      </c>
      <c r="C16899" s="176">
        <v>38.5</v>
      </c>
      <c r="D16899" s="282">
        <v>108</v>
      </c>
      <c r="E16899" s="265"/>
    </row>
    <row r="16900" spans="1:5">
      <c r="A16900" s="283">
        <v>43073</v>
      </c>
      <c r="B16900" s="176">
        <v>0</v>
      </c>
      <c r="C16900" s="176">
        <v>0</v>
      </c>
      <c r="D16900" s="282">
        <v>87</v>
      </c>
      <c r="E16900" s="265"/>
    </row>
    <row r="16901" spans="1:5">
      <c r="A16901" s="283">
        <v>43074</v>
      </c>
      <c r="B16901" s="176">
        <v>127.6</v>
      </c>
      <c r="C16901" s="176">
        <v>39.700000000000003</v>
      </c>
      <c r="D16901" s="282">
        <v>101</v>
      </c>
      <c r="E16901" s="265"/>
    </row>
    <row r="16902" spans="1:5">
      <c r="A16902" s="283">
        <v>43076</v>
      </c>
      <c r="B16902" s="176">
        <v>130.6</v>
      </c>
      <c r="C16902" s="176">
        <v>43.8</v>
      </c>
      <c r="D16902" s="282">
        <v>103</v>
      </c>
      <c r="E16902" s="265"/>
    </row>
    <row r="16903" spans="1:5">
      <c r="A16903" s="283">
        <v>43077</v>
      </c>
      <c r="B16903" s="176">
        <v>89.7</v>
      </c>
      <c r="C16903" s="176">
        <v>41.3</v>
      </c>
      <c r="D16903" s="282">
        <v>87</v>
      </c>
      <c r="E16903" s="265"/>
    </row>
    <row r="16904" spans="1:5">
      <c r="A16904" s="283">
        <v>43078</v>
      </c>
      <c r="B16904" s="176">
        <v>137.9</v>
      </c>
      <c r="C16904" s="176">
        <v>40.1</v>
      </c>
      <c r="D16904" s="282">
        <v>134</v>
      </c>
      <c r="E16904" s="265"/>
    </row>
    <row r="16905" spans="1:5">
      <c r="A16905" s="283">
        <v>43080</v>
      </c>
      <c r="B16905" s="176">
        <v>87.7</v>
      </c>
      <c r="C16905" s="176">
        <v>39.4</v>
      </c>
      <c r="D16905" s="282">
        <v>87</v>
      </c>
      <c r="E16905" s="265"/>
    </row>
    <row r="16906" spans="1:5">
      <c r="A16906" s="283">
        <v>43081</v>
      </c>
      <c r="B16906" s="176">
        <v>2272.4</v>
      </c>
      <c r="C16906" s="176">
        <v>36</v>
      </c>
      <c r="D16906" s="282">
        <v>179</v>
      </c>
      <c r="E16906" s="265"/>
    </row>
    <row r="16907" spans="1:5">
      <c r="A16907" s="283">
        <v>43082</v>
      </c>
      <c r="B16907" s="176">
        <v>1169.5999999999999</v>
      </c>
      <c r="C16907" s="176">
        <v>39.700000000000003</v>
      </c>
      <c r="D16907" s="282">
        <v>124</v>
      </c>
      <c r="E16907" s="265"/>
    </row>
    <row r="16908" spans="1:5">
      <c r="A16908" s="283">
        <v>43083</v>
      </c>
      <c r="B16908" s="176">
        <v>49.2</v>
      </c>
      <c r="C16908" s="176">
        <v>43.2</v>
      </c>
      <c r="D16908" s="282">
        <v>87</v>
      </c>
      <c r="E16908" s="265"/>
    </row>
    <row r="16909" spans="1:5">
      <c r="A16909" s="283">
        <v>43084</v>
      </c>
      <c r="B16909" s="176">
        <v>42.9</v>
      </c>
      <c r="C16909" s="176">
        <v>37.9</v>
      </c>
      <c r="D16909" s="282">
        <v>87</v>
      </c>
      <c r="E16909" s="265"/>
    </row>
    <row r="16910" spans="1:5">
      <c r="A16910" s="283">
        <v>43085</v>
      </c>
      <c r="B16910" s="176">
        <v>3163.7</v>
      </c>
      <c r="C16910" s="176">
        <v>38.9</v>
      </c>
      <c r="D16910" s="282">
        <v>135</v>
      </c>
      <c r="E16910" s="265"/>
    </row>
    <row r="16911" spans="1:5">
      <c r="A16911" s="283">
        <v>43086</v>
      </c>
      <c r="B16911" s="176">
        <v>0</v>
      </c>
      <c r="C16911" s="176">
        <v>0</v>
      </c>
      <c r="D16911" s="282">
        <v>87</v>
      </c>
      <c r="E16911" s="265"/>
    </row>
    <row r="16912" spans="1:5">
      <c r="A16912" s="283">
        <v>43101</v>
      </c>
      <c r="B16912" s="176">
        <v>0</v>
      </c>
      <c r="C16912" s="176">
        <v>0</v>
      </c>
      <c r="D16912" s="282">
        <v>87</v>
      </c>
      <c r="E16912" s="265"/>
    </row>
    <row r="16913" spans="1:5">
      <c r="A16913" s="283">
        <v>43102</v>
      </c>
      <c r="B16913" s="176">
        <v>83.4</v>
      </c>
      <c r="C16913" s="176">
        <v>38</v>
      </c>
      <c r="D16913" s="282">
        <v>87</v>
      </c>
      <c r="E16913" s="265"/>
    </row>
    <row r="16914" spans="1:5">
      <c r="A16914" s="283">
        <v>43103</v>
      </c>
      <c r="B16914" s="176">
        <v>126.2</v>
      </c>
      <c r="C16914" s="176">
        <v>36.799999999999997</v>
      </c>
      <c r="D16914" s="282">
        <v>87</v>
      </c>
      <c r="E16914" s="265"/>
    </row>
    <row r="16915" spans="1:5">
      <c r="A16915" s="283">
        <v>43105</v>
      </c>
      <c r="B16915" s="176">
        <v>166.6</v>
      </c>
      <c r="C16915" s="176">
        <v>40.799999999999997</v>
      </c>
      <c r="D16915" s="282">
        <v>87</v>
      </c>
      <c r="E16915" s="265"/>
    </row>
    <row r="16916" spans="1:5">
      <c r="A16916" s="283">
        <v>43106</v>
      </c>
      <c r="B16916" s="176">
        <v>48.5</v>
      </c>
      <c r="C16916" s="176">
        <v>34.9</v>
      </c>
      <c r="D16916" s="282">
        <v>87</v>
      </c>
      <c r="E16916" s="265"/>
    </row>
    <row r="16917" spans="1:5">
      <c r="A16917" s="283">
        <v>43107</v>
      </c>
      <c r="B16917" s="176">
        <v>104.4</v>
      </c>
      <c r="C16917" s="176">
        <v>38.700000000000003</v>
      </c>
      <c r="D16917" s="282">
        <v>87</v>
      </c>
      <c r="E16917" s="265"/>
    </row>
    <row r="16918" spans="1:5">
      <c r="A16918" s="283">
        <v>43109</v>
      </c>
      <c r="B16918" s="176">
        <v>0</v>
      </c>
      <c r="C16918" s="176">
        <v>0</v>
      </c>
      <c r="D16918" s="282">
        <v>87</v>
      </c>
      <c r="E16918" s="265"/>
    </row>
    <row r="16919" spans="1:5">
      <c r="A16919" s="283">
        <v>43110</v>
      </c>
      <c r="B16919" s="176">
        <v>724.9</v>
      </c>
      <c r="C16919" s="176">
        <v>32.5</v>
      </c>
      <c r="D16919" s="282">
        <v>103</v>
      </c>
      <c r="E16919" s="265"/>
    </row>
    <row r="16920" spans="1:5">
      <c r="A16920" s="283">
        <v>43111</v>
      </c>
      <c r="B16920" s="176">
        <v>0</v>
      </c>
      <c r="C16920" s="176">
        <v>0</v>
      </c>
      <c r="D16920" s="282">
        <v>87</v>
      </c>
      <c r="E16920" s="265"/>
    </row>
    <row r="16921" spans="1:5">
      <c r="A16921" s="283">
        <v>43112</v>
      </c>
      <c r="B16921" s="176">
        <v>176.7</v>
      </c>
      <c r="C16921" s="176">
        <v>41.8</v>
      </c>
      <c r="D16921" s="282">
        <v>87</v>
      </c>
      <c r="E16921" s="265"/>
    </row>
    <row r="16922" spans="1:5">
      <c r="A16922" s="283">
        <v>43113</v>
      </c>
      <c r="B16922" s="176">
        <v>158.9</v>
      </c>
      <c r="C16922" s="176">
        <v>40.6</v>
      </c>
      <c r="D16922" s="282">
        <v>152</v>
      </c>
      <c r="E16922" s="265"/>
    </row>
    <row r="16923" spans="1:5">
      <c r="A16923" s="283">
        <v>43115</v>
      </c>
      <c r="B16923" s="176">
        <v>32.200000000000003</v>
      </c>
      <c r="C16923" s="176">
        <v>39.1</v>
      </c>
      <c r="D16923" s="282">
        <v>87</v>
      </c>
      <c r="E16923" s="265"/>
    </row>
    <row r="16924" spans="1:5">
      <c r="A16924" s="283">
        <v>43116</v>
      </c>
      <c r="B16924" s="176">
        <v>117.1</v>
      </c>
      <c r="C16924" s="176">
        <v>35.799999999999997</v>
      </c>
      <c r="D16924" s="282">
        <v>87</v>
      </c>
      <c r="E16924" s="265"/>
    </row>
    <row r="16925" spans="1:5">
      <c r="A16925" s="283">
        <v>43117</v>
      </c>
      <c r="B16925" s="176">
        <v>0</v>
      </c>
      <c r="C16925" s="176">
        <v>0</v>
      </c>
      <c r="D16925" s="282">
        <v>87</v>
      </c>
      <c r="E16925" s="265"/>
    </row>
    <row r="16926" spans="1:5">
      <c r="A16926" s="283">
        <v>43119</v>
      </c>
      <c r="B16926" s="176">
        <v>815.5</v>
      </c>
      <c r="C16926" s="176">
        <v>32.4</v>
      </c>
      <c r="D16926" s="282">
        <v>87</v>
      </c>
      <c r="E16926" s="265"/>
    </row>
    <row r="16927" spans="1:5">
      <c r="A16927" s="283">
        <v>43123</v>
      </c>
      <c r="B16927" s="176">
        <v>882.7</v>
      </c>
      <c r="C16927" s="176">
        <v>37</v>
      </c>
      <c r="D16927" s="282">
        <v>138</v>
      </c>
      <c r="E16927" s="265"/>
    </row>
    <row r="16928" spans="1:5">
      <c r="A16928" s="283">
        <v>43125</v>
      </c>
      <c r="B16928" s="176">
        <v>447.1</v>
      </c>
      <c r="C16928" s="176">
        <v>38.5</v>
      </c>
      <c r="D16928" s="282">
        <v>128</v>
      </c>
      <c r="E16928" s="265"/>
    </row>
    <row r="16929" spans="1:5">
      <c r="A16929" s="283">
        <v>43126</v>
      </c>
      <c r="B16929" s="176">
        <v>193.6</v>
      </c>
      <c r="C16929" s="176">
        <v>47.4</v>
      </c>
      <c r="D16929" s="282">
        <v>87</v>
      </c>
      <c r="E16929" s="265"/>
    </row>
    <row r="16930" spans="1:5">
      <c r="A16930" s="283">
        <v>43127</v>
      </c>
      <c r="B16930" s="176">
        <v>0</v>
      </c>
      <c r="C16930" s="176">
        <v>0</v>
      </c>
      <c r="D16930" s="282">
        <v>87</v>
      </c>
      <c r="E16930" s="265"/>
    </row>
    <row r="16931" spans="1:5">
      <c r="A16931" s="283">
        <v>43128</v>
      </c>
      <c r="B16931" s="176">
        <v>50.2</v>
      </c>
      <c r="C16931" s="176">
        <v>37.6</v>
      </c>
      <c r="D16931" s="282">
        <v>87</v>
      </c>
      <c r="E16931" s="265"/>
    </row>
    <row r="16932" spans="1:5">
      <c r="A16932" s="283">
        <v>43130</v>
      </c>
      <c r="B16932" s="176">
        <v>359.4</v>
      </c>
      <c r="C16932" s="176">
        <v>38.9</v>
      </c>
      <c r="D16932" s="282">
        <v>124</v>
      </c>
      <c r="E16932" s="265"/>
    </row>
    <row r="16933" spans="1:5">
      <c r="A16933" s="283">
        <v>43135</v>
      </c>
      <c r="B16933" s="176">
        <v>49.5</v>
      </c>
      <c r="C16933" s="176">
        <v>40.200000000000003</v>
      </c>
      <c r="D16933" s="282">
        <v>109</v>
      </c>
      <c r="E16933" s="265"/>
    </row>
    <row r="16934" spans="1:5">
      <c r="A16934" s="283">
        <v>43136</v>
      </c>
      <c r="B16934" s="176">
        <v>403.7</v>
      </c>
      <c r="C16934" s="176">
        <v>39.200000000000003</v>
      </c>
      <c r="D16934" s="282">
        <v>87</v>
      </c>
      <c r="E16934" s="265"/>
    </row>
    <row r="16935" spans="1:5">
      <c r="A16935" s="283">
        <v>43137</v>
      </c>
      <c r="B16935" s="176">
        <v>138.19999999999999</v>
      </c>
      <c r="C16935" s="176">
        <v>36.6</v>
      </c>
      <c r="D16935" s="282">
        <v>87</v>
      </c>
      <c r="E16935" s="265"/>
    </row>
    <row r="16936" spans="1:5">
      <c r="A16936" s="283">
        <v>43138</v>
      </c>
      <c r="B16936" s="176">
        <v>97.8</v>
      </c>
      <c r="C16936" s="176">
        <v>39.5</v>
      </c>
      <c r="D16936" s="282">
        <v>120</v>
      </c>
      <c r="E16936" s="265"/>
    </row>
    <row r="16937" spans="1:5">
      <c r="A16937" s="283">
        <v>43140</v>
      </c>
      <c r="B16937" s="176">
        <v>108.1</v>
      </c>
      <c r="C16937" s="176">
        <v>38.700000000000003</v>
      </c>
      <c r="D16937" s="282">
        <v>87</v>
      </c>
      <c r="E16937" s="265"/>
    </row>
    <row r="16938" spans="1:5">
      <c r="A16938" s="283">
        <v>43142</v>
      </c>
      <c r="B16938" s="176">
        <v>20.2</v>
      </c>
      <c r="C16938" s="176">
        <v>44.4</v>
      </c>
      <c r="D16938" s="282">
        <v>87</v>
      </c>
      <c r="E16938" s="265"/>
    </row>
    <row r="16939" spans="1:5">
      <c r="A16939" s="283">
        <v>43143</v>
      </c>
      <c r="B16939" s="176">
        <v>46.1</v>
      </c>
      <c r="C16939" s="176">
        <v>39.9</v>
      </c>
      <c r="D16939" s="282">
        <v>87</v>
      </c>
      <c r="E16939" s="265"/>
    </row>
    <row r="16940" spans="1:5">
      <c r="A16940" s="283">
        <v>43144</v>
      </c>
      <c r="B16940" s="176">
        <v>48.7</v>
      </c>
      <c r="C16940" s="176">
        <v>48</v>
      </c>
      <c r="D16940" s="282">
        <v>87</v>
      </c>
      <c r="E16940" s="265"/>
    </row>
    <row r="16941" spans="1:5">
      <c r="A16941" s="283">
        <v>43145</v>
      </c>
      <c r="B16941" s="176">
        <v>36</v>
      </c>
      <c r="C16941" s="176">
        <v>41.2</v>
      </c>
      <c r="D16941" s="282">
        <v>87</v>
      </c>
      <c r="E16941" s="265"/>
    </row>
    <row r="16942" spans="1:5">
      <c r="A16942" s="283">
        <v>43146</v>
      </c>
      <c r="B16942" s="176">
        <v>165.2</v>
      </c>
      <c r="C16942" s="176">
        <v>36.4</v>
      </c>
      <c r="D16942" s="282">
        <v>95</v>
      </c>
      <c r="E16942" s="265"/>
    </row>
    <row r="16943" spans="1:5">
      <c r="A16943" s="283">
        <v>43147</v>
      </c>
      <c r="B16943" s="176">
        <v>1180.3</v>
      </c>
      <c r="C16943" s="176">
        <v>36.200000000000003</v>
      </c>
      <c r="D16943" s="282">
        <v>103</v>
      </c>
      <c r="E16943" s="265"/>
    </row>
    <row r="16944" spans="1:5">
      <c r="A16944" s="283">
        <v>43148</v>
      </c>
      <c r="B16944" s="176">
        <v>82.2</v>
      </c>
      <c r="C16944" s="176">
        <v>38.700000000000003</v>
      </c>
      <c r="D16944" s="282">
        <v>87</v>
      </c>
      <c r="E16944" s="265"/>
    </row>
    <row r="16945" spans="1:5">
      <c r="A16945" s="283">
        <v>43149</v>
      </c>
      <c r="B16945" s="176">
        <v>43.9</v>
      </c>
      <c r="C16945" s="176">
        <v>43.7</v>
      </c>
      <c r="D16945" s="282">
        <v>87</v>
      </c>
      <c r="E16945" s="265"/>
    </row>
    <row r="16946" spans="1:5">
      <c r="A16946" s="283">
        <v>43150</v>
      </c>
      <c r="B16946" s="176">
        <v>85.5</v>
      </c>
      <c r="C16946" s="176">
        <v>39.5</v>
      </c>
      <c r="D16946" s="282">
        <v>87</v>
      </c>
      <c r="E16946" s="265"/>
    </row>
    <row r="16947" spans="1:5">
      <c r="A16947" s="283">
        <v>43151</v>
      </c>
      <c r="B16947" s="176">
        <v>23.6</v>
      </c>
      <c r="C16947" s="176">
        <v>41.3</v>
      </c>
      <c r="D16947" s="282">
        <v>87</v>
      </c>
      <c r="E16947" s="265"/>
    </row>
    <row r="16948" spans="1:5">
      <c r="A16948" s="283">
        <v>43152</v>
      </c>
      <c r="B16948" s="176">
        <v>26.6</v>
      </c>
      <c r="C16948" s="176">
        <v>41.2</v>
      </c>
      <c r="D16948" s="282">
        <v>87</v>
      </c>
      <c r="E16948" s="265"/>
    </row>
    <row r="16949" spans="1:5">
      <c r="A16949" s="283">
        <v>43153</v>
      </c>
      <c r="B16949" s="176">
        <v>19.600000000000001</v>
      </c>
      <c r="C16949" s="176">
        <v>40.700000000000003</v>
      </c>
      <c r="D16949" s="282">
        <v>87</v>
      </c>
      <c r="E16949" s="265"/>
    </row>
    <row r="16950" spans="1:5">
      <c r="A16950" s="283">
        <v>43154</v>
      </c>
      <c r="B16950" s="176">
        <v>121.2</v>
      </c>
      <c r="C16950" s="176">
        <v>39</v>
      </c>
      <c r="D16950" s="282">
        <v>87</v>
      </c>
      <c r="E16950" s="265"/>
    </row>
    <row r="16951" spans="1:5">
      <c r="A16951" s="283">
        <v>43155</v>
      </c>
      <c r="B16951" s="176">
        <v>97.2</v>
      </c>
      <c r="C16951" s="176">
        <v>40.4</v>
      </c>
      <c r="D16951" s="282">
        <v>87</v>
      </c>
      <c r="E16951" s="265"/>
    </row>
    <row r="16952" spans="1:5">
      <c r="A16952" s="283">
        <v>43156</v>
      </c>
      <c r="B16952" s="176">
        <v>0</v>
      </c>
      <c r="C16952" s="176">
        <v>0</v>
      </c>
      <c r="D16952" s="282">
        <v>87</v>
      </c>
      <c r="E16952" s="265"/>
    </row>
    <row r="16953" spans="1:5">
      <c r="A16953" s="283">
        <v>43157</v>
      </c>
      <c r="B16953" s="176">
        <v>76.3</v>
      </c>
      <c r="C16953" s="176">
        <v>40.700000000000003</v>
      </c>
      <c r="D16953" s="282">
        <v>87</v>
      </c>
      <c r="E16953" s="265"/>
    </row>
    <row r="16954" spans="1:5">
      <c r="A16954" s="283">
        <v>43158</v>
      </c>
      <c r="B16954" s="176">
        <v>0</v>
      </c>
      <c r="C16954" s="176">
        <v>0</v>
      </c>
      <c r="D16954" s="282">
        <v>87</v>
      </c>
      <c r="E16954" s="265"/>
    </row>
    <row r="16955" spans="1:5">
      <c r="A16955" s="283">
        <v>43160</v>
      </c>
      <c r="B16955" s="176">
        <v>96.8</v>
      </c>
      <c r="C16955" s="176">
        <v>39.4</v>
      </c>
      <c r="D16955" s="282">
        <v>111</v>
      </c>
      <c r="E16955" s="265"/>
    </row>
    <row r="16956" spans="1:5">
      <c r="A16956" s="283">
        <v>43162</v>
      </c>
      <c r="B16956" s="176">
        <v>146.30000000000001</v>
      </c>
      <c r="C16956" s="176">
        <v>40.700000000000003</v>
      </c>
      <c r="D16956" s="282">
        <v>95</v>
      </c>
      <c r="E16956" s="265"/>
    </row>
    <row r="16957" spans="1:5">
      <c r="A16957" s="283">
        <v>43164</v>
      </c>
      <c r="B16957" s="176">
        <v>32</v>
      </c>
      <c r="C16957" s="176">
        <v>38.4</v>
      </c>
      <c r="D16957" s="282">
        <v>87</v>
      </c>
      <c r="E16957" s="265"/>
    </row>
    <row r="16958" spans="1:5">
      <c r="A16958" s="283">
        <v>43194</v>
      </c>
      <c r="B16958" s="176">
        <v>0</v>
      </c>
      <c r="C16958" s="176">
        <v>0</v>
      </c>
      <c r="D16958" s="282">
        <v>87</v>
      </c>
      <c r="E16958" s="265"/>
    </row>
    <row r="16959" spans="1:5">
      <c r="A16959" s="283">
        <v>43201</v>
      </c>
      <c r="B16959" s="176">
        <v>10613</v>
      </c>
      <c r="C16959" s="176">
        <v>22.7</v>
      </c>
      <c r="D16959" s="282">
        <v>133</v>
      </c>
      <c r="E16959" s="265"/>
    </row>
    <row r="16960" spans="1:5">
      <c r="A16960" s="283">
        <v>43202</v>
      </c>
      <c r="B16960" s="176">
        <v>7075.4</v>
      </c>
      <c r="C16960" s="176">
        <v>27.8</v>
      </c>
      <c r="D16960" s="282">
        <v>101</v>
      </c>
      <c r="E16960" s="265"/>
    </row>
    <row r="16961" spans="1:5">
      <c r="A16961" s="283">
        <v>43203</v>
      </c>
      <c r="B16961" s="176">
        <v>5348.7</v>
      </c>
      <c r="C16961" s="176">
        <v>31.8</v>
      </c>
      <c r="D16961" s="282">
        <v>133</v>
      </c>
      <c r="E16961" s="265"/>
    </row>
    <row r="16962" spans="1:5">
      <c r="A16962" s="283">
        <v>43204</v>
      </c>
      <c r="B16962" s="176">
        <v>4271.6000000000004</v>
      </c>
      <c r="C16962" s="176">
        <v>33.4</v>
      </c>
      <c r="D16962" s="282">
        <v>126</v>
      </c>
      <c r="E16962" s="265"/>
    </row>
    <row r="16963" spans="1:5">
      <c r="A16963" s="283">
        <v>43205</v>
      </c>
      <c r="B16963" s="176">
        <v>5005.5</v>
      </c>
      <c r="C16963" s="176">
        <v>34.700000000000003</v>
      </c>
      <c r="D16963" s="282">
        <v>125</v>
      </c>
      <c r="E16963" s="265"/>
    </row>
    <row r="16964" spans="1:5">
      <c r="A16964" s="283">
        <v>43206</v>
      </c>
      <c r="B16964" s="176">
        <v>6285.2</v>
      </c>
      <c r="C16964" s="176">
        <v>34</v>
      </c>
      <c r="D16964" s="282">
        <v>95</v>
      </c>
      <c r="E16964" s="265"/>
    </row>
    <row r="16965" spans="1:5">
      <c r="A16965" s="283">
        <v>43207</v>
      </c>
      <c r="B16965" s="176">
        <v>1578.5</v>
      </c>
      <c r="C16965" s="176">
        <v>37.700000000000003</v>
      </c>
      <c r="D16965" s="282">
        <v>114</v>
      </c>
      <c r="E16965" s="265"/>
    </row>
    <row r="16966" spans="1:5">
      <c r="A16966" s="283">
        <v>43209</v>
      </c>
      <c r="B16966" s="176">
        <v>4519.6000000000004</v>
      </c>
      <c r="C16966" s="176">
        <v>37.6</v>
      </c>
      <c r="D16966" s="282">
        <v>170</v>
      </c>
      <c r="E16966" s="265"/>
    </row>
    <row r="16967" spans="1:5">
      <c r="A16967" s="283">
        <v>43210</v>
      </c>
      <c r="B16967" s="176">
        <v>2416.6999999999998</v>
      </c>
      <c r="C16967" s="176">
        <v>22</v>
      </c>
      <c r="D16967" s="282">
        <v>116</v>
      </c>
      <c r="E16967" s="265"/>
    </row>
    <row r="16968" spans="1:5">
      <c r="A16968" s="283">
        <v>43211</v>
      </c>
      <c r="B16968" s="176">
        <v>4668.1000000000004</v>
      </c>
      <c r="C16968" s="176">
        <v>32.6</v>
      </c>
      <c r="D16968" s="282">
        <v>120</v>
      </c>
      <c r="E16968" s="265"/>
    </row>
    <row r="16969" spans="1:5">
      <c r="A16969" s="283">
        <v>43212</v>
      </c>
      <c r="B16969" s="176">
        <v>4386.8999999999996</v>
      </c>
      <c r="C16969" s="176">
        <v>32.4</v>
      </c>
      <c r="D16969" s="282">
        <v>170</v>
      </c>
      <c r="E16969" s="265"/>
    </row>
    <row r="16970" spans="1:5">
      <c r="A16970" s="283">
        <v>43213</v>
      </c>
      <c r="B16970" s="176">
        <v>3093.7</v>
      </c>
      <c r="C16970" s="176">
        <v>36.200000000000003</v>
      </c>
      <c r="D16970" s="282">
        <v>165</v>
      </c>
      <c r="E16970" s="265"/>
    </row>
    <row r="16971" spans="1:5">
      <c r="A16971" s="283">
        <v>43214</v>
      </c>
      <c r="B16971" s="176">
        <v>3739.7</v>
      </c>
      <c r="C16971" s="176">
        <v>41.7</v>
      </c>
      <c r="D16971" s="282">
        <v>174</v>
      </c>
      <c r="E16971" s="265"/>
    </row>
    <row r="16972" spans="1:5">
      <c r="A16972" s="283">
        <v>43215</v>
      </c>
      <c r="B16972" s="176">
        <v>2813.7</v>
      </c>
      <c r="C16972" s="176">
        <v>33</v>
      </c>
      <c r="D16972" s="282">
        <v>189</v>
      </c>
      <c r="E16972" s="265"/>
    </row>
    <row r="16973" spans="1:5">
      <c r="A16973" s="283">
        <v>43216</v>
      </c>
      <c r="B16973" s="176">
        <v>0</v>
      </c>
      <c r="C16973" s="176">
        <v>0</v>
      </c>
      <c r="D16973" s="282">
        <v>87</v>
      </c>
      <c r="E16973" s="265"/>
    </row>
    <row r="16974" spans="1:5">
      <c r="A16974" s="283">
        <v>43217</v>
      </c>
      <c r="B16974" s="176">
        <v>368.5</v>
      </c>
      <c r="C16974" s="176">
        <v>24.8</v>
      </c>
      <c r="D16974" s="282">
        <v>95</v>
      </c>
      <c r="E16974" s="265"/>
    </row>
    <row r="16975" spans="1:5">
      <c r="A16975" s="283">
        <v>43218</v>
      </c>
      <c r="B16975" s="176">
        <v>1146.8</v>
      </c>
      <c r="C16975" s="176">
        <v>41.7</v>
      </c>
      <c r="D16975" s="282">
        <v>87</v>
      </c>
      <c r="E16975" s="265"/>
    </row>
    <row r="16976" spans="1:5">
      <c r="A16976" s="283">
        <v>43219</v>
      </c>
      <c r="B16976" s="176">
        <v>2285.5</v>
      </c>
      <c r="C16976" s="176">
        <v>32</v>
      </c>
      <c r="D16976" s="282">
        <v>176</v>
      </c>
      <c r="E16976" s="265"/>
    </row>
    <row r="16977" spans="1:5">
      <c r="A16977" s="283">
        <v>43220</v>
      </c>
      <c r="B16977" s="176">
        <v>3636.1</v>
      </c>
      <c r="C16977" s="176">
        <v>38.4</v>
      </c>
      <c r="D16977" s="282">
        <v>136</v>
      </c>
      <c r="E16977" s="265"/>
    </row>
    <row r="16978" spans="1:5">
      <c r="A16978" s="283">
        <v>43221</v>
      </c>
      <c r="B16978" s="176">
        <v>3443.5</v>
      </c>
      <c r="C16978" s="176">
        <v>38.200000000000003</v>
      </c>
      <c r="D16978" s="282">
        <v>135</v>
      </c>
      <c r="E16978" s="265"/>
    </row>
    <row r="16979" spans="1:5">
      <c r="A16979" s="283">
        <v>43222</v>
      </c>
      <c r="B16979" s="176">
        <v>4437.8</v>
      </c>
      <c r="C16979" s="176">
        <v>31</v>
      </c>
      <c r="D16979" s="282">
        <v>104</v>
      </c>
      <c r="E16979" s="265"/>
    </row>
    <row r="16980" spans="1:5">
      <c r="A16980" s="283">
        <v>43223</v>
      </c>
      <c r="B16980" s="176">
        <v>2946.1</v>
      </c>
      <c r="C16980" s="176">
        <v>34.5</v>
      </c>
      <c r="D16980" s="282">
        <v>147</v>
      </c>
      <c r="E16980" s="265"/>
    </row>
    <row r="16981" spans="1:5">
      <c r="A16981" s="283">
        <v>43224</v>
      </c>
      <c r="B16981" s="176">
        <v>4539.3</v>
      </c>
      <c r="C16981" s="176">
        <v>34.6</v>
      </c>
      <c r="D16981" s="282">
        <v>128</v>
      </c>
      <c r="E16981" s="265"/>
    </row>
    <row r="16982" spans="1:5">
      <c r="A16982" s="283">
        <v>43226</v>
      </c>
      <c r="B16982" s="176">
        <v>0</v>
      </c>
      <c r="C16982" s="176">
        <v>0</v>
      </c>
      <c r="D16982" s="282">
        <v>87</v>
      </c>
      <c r="E16982" s="265"/>
    </row>
    <row r="16983" spans="1:5">
      <c r="A16983" s="283">
        <v>43227</v>
      </c>
      <c r="B16983" s="176">
        <v>5325.1</v>
      </c>
      <c r="C16983" s="176">
        <v>37.200000000000003</v>
      </c>
      <c r="D16983" s="282">
        <v>121</v>
      </c>
      <c r="E16983" s="265"/>
    </row>
    <row r="16984" spans="1:5">
      <c r="A16984" s="283">
        <v>43228</v>
      </c>
      <c r="B16984" s="176">
        <v>2562.1</v>
      </c>
      <c r="C16984" s="176">
        <v>31.2</v>
      </c>
      <c r="D16984" s="282">
        <v>122</v>
      </c>
      <c r="E16984" s="265"/>
    </row>
    <row r="16985" spans="1:5">
      <c r="A16985" s="283">
        <v>43229</v>
      </c>
      <c r="B16985" s="176">
        <v>4823.3</v>
      </c>
      <c r="C16985" s="176">
        <v>33.5</v>
      </c>
      <c r="D16985" s="282">
        <v>187</v>
      </c>
      <c r="E16985" s="265"/>
    </row>
    <row r="16986" spans="1:5">
      <c r="A16986" s="283">
        <v>43230</v>
      </c>
      <c r="B16986" s="176">
        <v>2321.6999999999998</v>
      </c>
      <c r="C16986" s="176">
        <v>36.299999999999997</v>
      </c>
      <c r="D16986" s="282">
        <v>147</v>
      </c>
      <c r="E16986" s="265"/>
    </row>
    <row r="16987" spans="1:5">
      <c r="A16987" s="283">
        <v>43231</v>
      </c>
      <c r="B16987" s="176">
        <v>4130.8</v>
      </c>
      <c r="C16987" s="176">
        <v>32.799999999999997</v>
      </c>
      <c r="D16987" s="282">
        <v>138</v>
      </c>
      <c r="E16987" s="265"/>
    </row>
    <row r="16988" spans="1:5">
      <c r="A16988" s="283">
        <v>43232</v>
      </c>
      <c r="B16988" s="176">
        <v>3649</v>
      </c>
      <c r="C16988" s="176">
        <v>32.5</v>
      </c>
      <c r="D16988" s="282">
        <v>150</v>
      </c>
      <c r="E16988" s="265"/>
    </row>
    <row r="16989" spans="1:5">
      <c r="A16989" s="283">
        <v>43234</v>
      </c>
      <c r="B16989" s="176">
        <v>0</v>
      </c>
      <c r="C16989" s="176">
        <v>0</v>
      </c>
      <c r="D16989" s="282">
        <v>87</v>
      </c>
      <c r="E16989" s="265"/>
    </row>
    <row r="16990" spans="1:5">
      <c r="A16990" s="283">
        <v>43235</v>
      </c>
      <c r="B16990" s="176">
        <v>2685.6</v>
      </c>
      <c r="C16990" s="176">
        <v>35.9</v>
      </c>
      <c r="D16990" s="282">
        <v>169</v>
      </c>
      <c r="E16990" s="265"/>
    </row>
    <row r="16991" spans="1:5">
      <c r="A16991" s="283">
        <v>43236</v>
      </c>
      <c r="B16991" s="176">
        <v>0</v>
      </c>
      <c r="C16991" s="176">
        <v>0</v>
      </c>
      <c r="D16991" s="282">
        <v>87</v>
      </c>
      <c r="E16991" s="265"/>
    </row>
    <row r="16992" spans="1:5">
      <c r="A16992" s="283">
        <v>43240</v>
      </c>
      <c r="B16992" s="176">
        <v>1368.8</v>
      </c>
      <c r="C16992" s="176">
        <v>32.799999999999997</v>
      </c>
      <c r="D16992" s="282">
        <v>160</v>
      </c>
      <c r="E16992" s="265"/>
    </row>
    <row r="16993" spans="1:5">
      <c r="A16993" s="283">
        <v>43251</v>
      </c>
      <c r="B16993" s="176">
        <v>0</v>
      </c>
      <c r="C16993" s="176">
        <v>0</v>
      </c>
      <c r="D16993" s="282">
        <v>87</v>
      </c>
      <c r="E16993" s="265"/>
    </row>
    <row r="16994" spans="1:5">
      <c r="A16994" s="283">
        <v>43260</v>
      </c>
      <c r="B16994" s="176">
        <v>0</v>
      </c>
      <c r="C16994" s="176">
        <v>0</v>
      </c>
      <c r="D16994" s="282">
        <v>87</v>
      </c>
      <c r="E16994" s="265"/>
    </row>
    <row r="16995" spans="1:5">
      <c r="A16995" s="283">
        <v>43266</v>
      </c>
      <c r="B16995" s="176">
        <v>0</v>
      </c>
      <c r="C16995" s="176">
        <v>0</v>
      </c>
      <c r="D16995" s="282">
        <v>87</v>
      </c>
      <c r="E16995" s="265"/>
    </row>
    <row r="16996" spans="1:5">
      <c r="A16996" s="283">
        <v>43268</v>
      </c>
      <c r="B16996" s="176">
        <v>0</v>
      </c>
      <c r="C16996" s="176">
        <v>0</v>
      </c>
      <c r="D16996" s="282">
        <v>87</v>
      </c>
      <c r="E16996" s="265"/>
    </row>
    <row r="16997" spans="1:5">
      <c r="A16997" s="283">
        <v>43271</v>
      </c>
      <c r="B16997" s="176">
        <v>0</v>
      </c>
      <c r="C16997" s="176">
        <v>0</v>
      </c>
      <c r="D16997" s="282">
        <v>87</v>
      </c>
      <c r="E16997" s="265"/>
    </row>
    <row r="16998" spans="1:5">
      <c r="A16998" s="283">
        <v>43287</v>
      </c>
      <c r="B16998" s="176">
        <v>0</v>
      </c>
      <c r="C16998" s="176">
        <v>0</v>
      </c>
      <c r="D16998" s="282">
        <v>87</v>
      </c>
      <c r="E16998" s="265"/>
    </row>
    <row r="16999" spans="1:5">
      <c r="A16999" s="283">
        <v>43291</v>
      </c>
      <c r="B16999" s="176">
        <v>0</v>
      </c>
      <c r="C16999" s="176">
        <v>0</v>
      </c>
      <c r="D16999" s="282">
        <v>87</v>
      </c>
      <c r="E16999" s="265"/>
    </row>
    <row r="17000" spans="1:5">
      <c r="A17000" s="283">
        <v>43301</v>
      </c>
      <c r="B17000" s="176">
        <v>51.2</v>
      </c>
      <c r="C17000" s="176">
        <v>41.4</v>
      </c>
      <c r="D17000" s="282">
        <v>87</v>
      </c>
      <c r="E17000" s="265"/>
    </row>
    <row r="17001" spans="1:5">
      <c r="A17001" s="283">
        <v>43302</v>
      </c>
      <c r="B17001" s="176">
        <v>275.60000000000002</v>
      </c>
      <c r="C17001" s="176">
        <v>39.4</v>
      </c>
      <c r="D17001" s="282">
        <v>135</v>
      </c>
      <c r="E17001" s="265"/>
    </row>
    <row r="17002" spans="1:5">
      <c r="A17002" s="283">
        <v>43310</v>
      </c>
      <c r="B17002" s="176">
        <v>52.2</v>
      </c>
      <c r="C17002" s="176">
        <v>42.4</v>
      </c>
      <c r="D17002" s="282">
        <v>87</v>
      </c>
      <c r="E17002" s="265"/>
    </row>
    <row r="17003" spans="1:5">
      <c r="A17003" s="283">
        <v>43311</v>
      </c>
      <c r="B17003" s="176">
        <v>187</v>
      </c>
      <c r="C17003" s="176">
        <v>36.9</v>
      </c>
      <c r="D17003" s="282">
        <v>112</v>
      </c>
      <c r="E17003" s="265"/>
    </row>
    <row r="17004" spans="1:5">
      <c r="A17004" s="283">
        <v>43314</v>
      </c>
      <c r="B17004" s="176">
        <v>57.8</v>
      </c>
      <c r="C17004" s="176">
        <v>41.9</v>
      </c>
      <c r="D17004" s="282">
        <v>87</v>
      </c>
      <c r="E17004" s="265"/>
    </row>
    <row r="17005" spans="1:5">
      <c r="A17005" s="283">
        <v>43315</v>
      </c>
      <c r="B17005" s="176">
        <v>86.2</v>
      </c>
      <c r="C17005" s="176">
        <v>38.1</v>
      </c>
      <c r="D17005" s="282">
        <v>87</v>
      </c>
      <c r="E17005" s="265"/>
    </row>
    <row r="17006" spans="1:5">
      <c r="A17006" s="283">
        <v>43316</v>
      </c>
      <c r="B17006" s="176">
        <v>72.5</v>
      </c>
      <c r="C17006" s="176">
        <v>39.1</v>
      </c>
      <c r="D17006" s="282">
        <v>87</v>
      </c>
      <c r="E17006" s="265"/>
    </row>
    <row r="17007" spans="1:5">
      <c r="A17007" s="283">
        <v>43317</v>
      </c>
      <c r="B17007" s="176">
        <v>82</v>
      </c>
      <c r="C17007" s="176">
        <v>38</v>
      </c>
      <c r="D17007" s="282">
        <v>87</v>
      </c>
      <c r="E17007" s="265"/>
    </row>
    <row r="17008" spans="1:5">
      <c r="A17008" s="283">
        <v>43318</v>
      </c>
      <c r="B17008" s="176">
        <v>53.8</v>
      </c>
      <c r="C17008" s="176">
        <v>35.799999999999997</v>
      </c>
      <c r="D17008" s="282">
        <v>87</v>
      </c>
      <c r="E17008" s="265"/>
    </row>
    <row r="17009" spans="1:5">
      <c r="A17009" s="283">
        <v>43319</v>
      </c>
      <c r="B17009" s="176">
        <v>48.1</v>
      </c>
      <c r="C17009" s="176">
        <v>41.9</v>
      </c>
      <c r="D17009" s="282">
        <v>87</v>
      </c>
      <c r="E17009" s="265"/>
    </row>
    <row r="17010" spans="1:5">
      <c r="A17010" s="283">
        <v>43320</v>
      </c>
      <c r="B17010" s="176">
        <v>63.7</v>
      </c>
      <c r="C17010" s="176">
        <v>39.799999999999997</v>
      </c>
      <c r="D17010" s="282">
        <v>87</v>
      </c>
      <c r="E17010" s="265"/>
    </row>
    <row r="17011" spans="1:5">
      <c r="A17011" s="283">
        <v>43321</v>
      </c>
      <c r="B17011" s="176">
        <v>115.2</v>
      </c>
      <c r="C17011" s="176">
        <v>38.200000000000003</v>
      </c>
      <c r="D17011" s="282">
        <v>87</v>
      </c>
      <c r="E17011" s="265"/>
    </row>
    <row r="17012" spans="1:5">
      <c r="A17012" s="283">
        <v>43322</v>
      </c>
      <c r="B17012" s="176">
        <v>0</v>
      </c>
      <c r="C17012" s="176">
        <v>0</v>
      </c>
      <c r="D17012" s="282">
        <v>87</v>
      </c>
      <c r="E17012" s="265"/>
    </row>
    <row r="17013" spans="1:5">
      <c r="A17013" s="283">
        <v>43323</v>
      </c>
      <c r="B17013" s="176">
        <v>24</v>
      </c>
      <c r="C17013" s="176">
        <v>42.6</v>
      </c>
      <c r="D17013" s="282">
        <v>87</v>
      </c>
      <c r="E17013" s="265"/>
    </row>
    <row r="17014" spans="1:5">
      <c r="A17014" s="283">
        <v>43324</v>
      </c>
      <c r="B17014" s="176">
        <v>92.7</v>
      </c>
      <c r="C17014" s="176">
        <v>46.4</v>
      </c>
      <c r="D17014" s="282">
        <v>87</v>
      </c>
      <c r="E17014" s="265"/>
    </row>
    <row r="17015" spans="1:5">
      <c r="A17015" s="283">
        <v>43325</v>
      </c>
      <c r="B17015" s="176">
        <v>66.8</v>
      </c>
      <c r="C17015" s="176">
        <v>43.5</v>
      </c>
      <c r="D17015" s="282">
        <v>87</v>
      </c>
      <c r="E17015" s="265"/>
    </row>
    <row r="17016" spans="1:5">
      <c r="A17016" s="283">
        <v>43326</v>
      </c>
      <c r="B17016" s="176">
        <v>73</v>
      </c>
      <c r="C17016" s="176">
        <v>38.799999999999997</v>
      </c>
      <c r="D17016" s="282">
        <v>93</v>
      </c>
      <c r="E17016" s="265"/>
    </row>
    <row r="17017" spans="1:5">
      <c r="A17017" s="283">
        <v>43330</v>
      </c>
      <c r="B17017" s="176">
        <v>21.3</v>
      </c>
      <c r="C17017" s="176">
        <v>39.4</v>
      </c>
      <c r="D17017" s="282">
        <v>87</v>
      </c>
      <c r="E17017" s="265"/>
    </row>
    <row r="17018" spans="1:5">
      <c r="A17018" s="283">
        <v>43331</v>
      </c>
      <c r="B17018" s="176">
        <v>187.1</v>
      </c>
      <c r="C17018" s="176">
        <v>46.5</v>
      </c>
      <c r="D17018" s="282">
        <v>87</v>
      </c>
      <c r="E17018" s="265"/>
    </row>
    <row r="17019" spans="1:5">
      <c r="A17019" s="283">
        <v>43332</v>
      </c>
      <c r="B17019" s="176">
        <v>44.4</v>
      </c>
      <c r="C17019" s="176">
        <v>39.4</v>
      </c>
      <c r="D17019" s="282">
        <v>87</v>
      </c>
      <c r="E17019" s="265"/>
    </row>
    <row r="17020" spans="1:5">
      <c r="A17020" s="283">
        <v>43333</v>
      </c>
      <c r="B17020" s="176">
        <v>33.5</v>
      </c>
      <c r="C17020" s="176">
        <v>40.299999999999997</v>
      </c>
      <c r="D17020" s="282">
        <v>87</v>
      </c>
      <c r="E17020" s="265"/>
    </row>
    <row r="17021" spans="1:5">
      <c r="A17021" s="283">
        <v>43334</v>
      </c>
      <c r="B17021" s="176">
        <v>92.1</v>
      </c>
      <c r="C17021" s="176">
        <v>39.799999999999997</v>
      </c>
      <c r="D17021" s="282">
        <v>87</v>
      </c>
      <c r="E17021" s="265"/>
    </row>
    <row r="17022" spans="1:5">
      <c r="A17022" s="283">
        <v>43335</v>
      </c>
      <c r="B17022" s="176">
        <v>0</v>
      </c>
      <c r="C17022" s="176">
        <v>0</v>
      </c>
      <c r="D17022" s="282">
        <v>87</v>
      </c>
      <c r="E17022" s="265"/>
    </row>
    <row r="17023" spans="1:5">
      <c r="A17023" s="283">
        <v>43336</v>
      </c>
      <c r="B17023" s="176">
        <v>56.1</v>
      </c>
      <c r="C17023" s="176">
        <v>40.200000000000003</v>
      </c>
      <c r="D17023" s="282">
        <v>87</v>
      </c>
      <c r="E17023" s="265"/>
    </row>
    <row r="17024" spans="1:5">
      <c r="A17024" s="283">
        <v>43337</v>
      </c>
      <c r="B17024" s="176">
        <v>29.9</v>
      </c>
      <c r="C17024" s="176">
        <v>43.6</v>
      </c>
      <c r="D17024" s="282">
        <v>87</v>
      </c>
      <c r="E17024" s="265"/>
    </row>
    <row r="17025" spans="1:5">
      <c r="A17025" s="283">
        <v>43338</v>
      </c>
      <c r="B17025" s="176">
        <v>108.3</v>
      </c>
      <c r="C17025" s="176">
        <v>39.6</v>
      </c>
      <c r="D17025" s="282">
        <v>87</v>
      </c>
      <c r="E17025" s="265"/>
    </row>
    <row r="17026" spans="1:5">
      <c r="A17026" s="283">
        <v>43340</v>
      </c>
      <c r="B17026" s="176">
        <v>42.2</v>
      </c>
      <c r="C17026" s="176">
        <v>36</v>
      </c>
      <c r="D17026" s="282">
        <v>87</v>
      </c>
      <c r="E17026" s="265"/>
    </row>
    <row r="17027" spans="1:5">
      <c r="A17027" s="283">
        <v>43341</v>
      </c>
      <c r="B17027" s="176">
        <v>43.7</v>
      </c>
      <c r="C17027" s="176">
        <v>39.9</v>
      </c>
      <c r="D17027" s="282">
        <v>87</v>
      </c>
      <c r="E17027" s="265"/>
    </row>
    <row r="17028" spans="1:5">
      <c r="A17028" s="283">
        <v>43342</v>
      </c>
      <c r="B17028" s="176">
        <v>92</v>
      </c>
      <c r="C17028" s="176">
        <v>41.6</v>
      </c>
      <c r="D17028" s="282">
        <v>87</v>
      </c>
      <c r="E17028" s="265"/>
    </row>
    <row r="17029" spans="1:5">
      <c r="A17029" s="283">
        <v>43343</v>
      </c>
      <c r="B17029" s="176">
        <v>58.7</v>
      </c>
      <c r="C17029" s="176">
        <v>37</v>
      </c>
      <c r="D17029" s="282">
        <v>87</v>
      </c>
      <c r="E17029" s="265"/>
    </row>
    <row r="17030" spans="1:5">
      <c r="A17030" s="283">
        <v>43344</v>
      </c>
      <c r="B17030" s="176">
        <v>60.9</v>
      </c>
      <c r="C17030" s="176">
        <v>38.200000000000003</v>
      </c>
      <c r="D17030" s="282">
        <v>87</v>
      </c>
      <c r="E17030" s="265"/>
    </row>
    <row r="17031" spans="1:5">
      <c r="A17031" s="283">
        <v>43345</v>
      </c>
      <c r="B17031" s="176">
        <v>28.4</v>
      </c>
      <c r="C17031" s="176">
        <v>37.799999999999997</v>
      </c>
      <c r="D17031" s="282">
        <v>87</v>
      </c>
      <c r="E17031" s="265"/>
    </row>
    <row r="17032" spans="1:5">
      <c r="A17032" s="283">
        <v>43346</v>
      </c>
      <c r="B17032" s="176">
        <v>77</v>
      </c>
      <c r="C17032" s="176">
        <v>38.299999999999997</v>
      </c>
      <c r="D17032" s="282">
        <v>87</v>
      </c>
      <c r="E17032" s="265"/>
    </row>
    <row r="17033" spans="1:5">
      <c r="A17033" s="283">
        <v>43347</v>
      </c>
      <c r="B17033" s="176">
        <v>49.2</v>
      </c>
      <c r="C17033" s="176">
        <v>38.799999999999997</v>
      </c>
      <c r="D17033" s="282">
        <v>87</v>
      </c>
      <c r="E17033" s="265"/>
    </row>
    <row r="17034" spans="1:5">
      <c r="A17034" s="283">
        <v>43348</v>
      </c>
      <c r="B17034" s="176">
        <v>483.4</v>
      </c>
      <c r="C17034" s="176">
        <v>41.5</v>
      </c>
      <c r="D17034" s="282">
        <v>87</v>
      </c>
      <c r="E17034" s="265"/>
    </row>
    <row r="17035" spans="1:5">
      <c r="A17035" s="283">
        <v>43349</v>
      </c>
      <c r="B17035" s="176">
        <v>42</v>
      </c>
      <c r="C17035" s="176">
        <v>40.700000000000003</v>
      </c>
      <c r="D17035" s="282">
        <v>87</v>
      </c>
      <c r="E17035" s="265"/>
    </row>
    <row r="17036" spans="1:5">
      <c r="A17036" s="283">
        <v>43350</v>
      </c>
      <c r="B17036" s="176">
        <v>67.599999999999994</v>
      </c>
      <c r="C17036" s="176">
        <v>41.4</v>
      </c>
      <c r="D17036" s="282">
        <v>87</v>
      </c>
      <c r="E17036" s="265"/>
    </row>
    <row r="17037" spans="1:5">
      <c r="A17037" s="283">
        <v>43351</v>
      </c>
      <c r="B17037" s="176">
        <v>76.3</v>
      </c>
      <c r="C17037" s="176">
        <v>41.1</v>
      </c>
      <c r="D17037" s="282">
        <v>106</v>
      </c>
      <c r="E17037" s="265"/>
    </row>
    <row r="17038" spans="1:5">
      <c r="A17038" s="283">
        <v>43356</v>
      </c>
      <c r="B17038" s="176">
        <v>60.2</v>
      </c>
      <c r="C17038" s="176">
        <v>44</v>
      </c>
      <c r="D17038" s="282">
        <v>87</v>
      </c>
      <c r="E17038" s="265"/>
    </row>
    <row r="17039" spans="1:5">
      <c r="A17039" s="283">
        <v>43357</v>
      </c>
      <c r="B17039" s="176">
        <v>84</v>
      </c>
      <c r="C17039" s="176">
        <v>40.5</v>
      </c>
      <c r="D17039" s="282">
        <v>94</v>
      </c>
      <c r="E17039" s="265"/>
    </row>
    <row r="17040" spans="1:5">
      <c r="A17040" s="283">
        <v>43358</v>
      </c>
      <c r="B17040" s="176">
        <v>42.8</v>
      </c>
      <c r="C17040" s="176">
        <v>38.9</v>
      </c>
      <c r="D17040" s="282">
        <v>87</v>
      </c>
      <c r="E17040" s="265"/>
    </row>
    <row r="17041" spans="1:5">
      <c r="A17041" s="283">
        <v>43359</v>
      </c>
      <c r="B17041" s="176">
        <v>28.2</v>
      </c>
      <c r="C17041" s="176">
        <v>39.1</v>
      </c>
      <c r="D17041" s="282">
        <v>87</v>
      </c>
      <c r="E17041" s="265"/>
    </row>
    <row r="17042" spans="1:5">
      <c r="A17042" s="283">
        <v>43360</v>
      </c>
      <c r="B17042" s="176">
        <v>53.2</v>
      </c>
      <c r="C17042" s="176">
        <v>41.6</v>
      </c>
      <c r="D17042" s="282">
        <v>87</v>
      </c>
      <c r="E17042" s="265"/>
    </row>
    <row r="17043" spans="1:5">
      <c r="A17043" s="283">
        <v>43402</v>
      </c>
      <c r="B17043" s="176">
        <v>286.89999999999998</v>
      </c>
      <c r="C17043" s="176">
        <v>26.6</v>
      </c>
      <c r="D17043" s="282">
        <v>131</v>
      </c>
      <c r="E17043" s="265"/>
    </row>
    <row r="17044" spans="1:5">
      <c r="A17044" s="283">
        <v>43403</v>
      </c>
      <c r="B17044" s="176">
        <v>4226.7</v>
      </c>
      <c r="C17044" s="176">
        <v>21.5</v>
      </c>
      <c r="D17044" s="282">
        <v>97</v>
      </c>
      <c r="E17044" s="265"/>
    </row>
    <row r="17045" spans="1:5">
      <c r="A17045" s="283">
        <v>43406</v>
      </c>
      <c r="B17045" s="176">
        <v>114.4</v>
      </c>
      <c r="C17045" s="176">
        <v>37.9</v>
      </c>
      <c r="D17045" s="282">
        <v>87</v>
      </c>
      <c r="E17045" s="265"/>
    </row>
    <row r="17046" spans="1:5">
      <c r="A17046" s="283">
        <v>43407</v>
      </c>
      <c r="B17046" s="176">
        <v>36.9</v>
      </c>
      <c r="C17046" s="176">
        <v>43.7</v>
      </c>
      <c r="D17046" s="282">
        <v>87</v>
      </c>
      <c r="E17046" s="265"/>
    </row>
    <row r="17047" spans="1:5">
      <c r="A17047" s="283">
        <v>43408</v>
      </c>
      <c r="B17047" s="176">
        <v>0</v>
      </c>
      <c r="C17047" s="176">
        <v>0</v>
      </c>
      <c r="D17047" s="282">
        <v>87</v>
      </c>
      <c r="E17047" s="265"/>
    </row>
    <row r="17048" spans="1:5">
      <c r="A17048" s="283">
        <v>43410</v>
      </c>
      <c r="B17048" s="176">
        <v>168.1</v>
      </c>
      <c r="C17048" s="176">
        <v>39.200000000000003</v>
      </c>
      <c r="D17048" s="282">
        <v>119</v>
      </c>
      <c r="E17048" s="265"/>
    </row>
    <row r="17049" spans="1:5">
      <c r="A17049" s="283">
        <v>43412</v>
      </c>
      <c r="B17049" s="176">
        <v>139.4</v>
      </c>
      <c r="C17049" s="176">
        <v>43.7</v>
      </c>
      <c r="D17049" s="282">
        <v>87</v>
      </c>
      <c r="E17049" s="265"/>
    </row>
    <row r="17050" spans="1:5">
      <c r="A17050" s="283">
        <v>43413</v>
      </c>
      <c r="B17050" s="176">
        <v>46.6</v>
      </c>
      <c r="C17050" s="176">
        <v>37.700000000000003</v>
      </c>
      <c r="D17050" s="282">
        <v>96</v>
      </c>
      <c r="E17050" s="265"/>
    </row>
    <row r="17051" spans="1:5">
      <c r="A17051" s="283">
        <v>43414</v>
      </c>
      <c r="B17051" s="176">
        <v>0</v>
      </c>
      <c r="C17051" s="176">
        <v>0</v>
      </c>
      <c r="D17051" s="282">
        <v>87</v>
      </c>
      <c r="E17051" s="265"/>
    </row>
    <row r="17052" spans="1:5">
      <c r="A17052" s="283">
        <v>43416</v>
      </c>
      <c r="B17052" s="176">
        <v>122.1</v>
      </c>
      <c r="C17052" s="176">
        <v>43.6</v>
      </c>
      <c r="D17052" s="282">
        <v>87</v>
      </c>
      <c r="E17052" s="265"/>
    </row>
    <row r="17053" spans="1:5">
      <c r="A17053" s="283">
        <v>43420</v>
      </c>
      <c r="B17053" s="176">
        <v>233.5</v>
      </c>
      <c r="C17053" s="176">
        <v>40.299999999999997</v>
      </c>
      <c r="D17053" s="282">
        <v>132</v>
      </c>
      <c r="E17053" s="265"/>
    </row>
    <row r="17054" spans="1:5">
      <c r="A17054" s="283">
        <v>43430</v>
      </c>
      <c r="B17054" s="176">
        <v>186.4</v>
      </c>
      <c r="C17054" s="176">
        <v>42.2</v>
      </c>
      <c r="D17054" s="282">
        <v>87</v>
      </c>
      <c r="E17054" s="265"/>
    </row>
    <row r="17055" spans="1:5">
      <c r="A17055" s="283">
        <v>43431</v>
      </c>
      <c r="B17055" s="176">
        <v>96.9</v>
      </c>
      <c r="C17055" s="176">
        <v>39.200000000000003</v>
      </c>
      <c r="D17055" s="282">
        <v>87</v>
      </c>
      <c r="E17055" s="265"/>
    </row>
    <row r="17056" spans="1:5">
      <c r="A17056" s="283">
        <v>43432</v>
      </c>
      <c r="B17056" s="176">
        <v>53.5</v>
      </c>
      <c r="C17056" s="176">
        <v>44.7</v>
      </c>
      <c r="D17056" s="282">
        <v>96</v>
      </c>
      <c r="E17056" s="265"/>
    </row>
    <row r="17057" spans="1:5">
      <c r="A17057" s="283">
        <v>43433</v>
      </c>
      <c r="B17057" s="176">
        <v>2099.5</v>
      </c>
      <c r="C17057" s="176">
        <v>41.1</v>
      </c>
      <c r="D17057" s="282">
        <v>87</v>
      </c>
      <c r="E17057" s="265"/>
    </row>
    <row r="17058" spans="1:5">
      <c r="A17058" s="283">
        <v>43434</v>
      </c>
      <c r="B17058" s="176">
        <v>0</v>
      </c>
      <c r="C17058" s="176">
        <v>0</v>
      </c>
      <c r="D17058" s="282">
        <v>87</v>
      </c>
      <c r="E17058" s="265"/>
    </row>
    <row r="17059" spans="1:5">
      <c r="A17059" s="283">
        <v>43435</v>
      </c>
      <c r="B17059" s="176">
        <v>54.4</v>
      </c>
      <c r="C17059" s="176">
        <v>44.3</v>
      </c>
      <c r="D17059" s="282">
        <v>87</v>
      </c>
      <c r="E17059" s="265"/>
    </row>
    <row r="17060" spans="1:5">
      <c r="A17060" s="283">
        <v>43436</v>
      </c>
      <c r="B17060" s="176">
        <v>126.2</v>
      </c>
      <c r="C17060" s="176">
        <v>51.1</v>
      </c>
      <c r="D17060" s="282">
        <v>87</v>
      </c>
      <c r="E17060" s="265"/>
    </row>
    <row r="17061" spans="1:5">
      <c r="A17061" s="283">
        <v>43437</v>
      </c>
      <c r="B17061" s="176">
        <v>0</v>
      </c>
      <c r="C17061" s="176">
        <v>0</v>
      </c>
      <c r="D17061" s="282">
        <v>87</v>
      </c>
      <c r="E17061" s="265"/>
    </row>
    <row r="17062" spans="1:5">
      <c r="A17062" s="283">
        <v>43438</v>
      </c>
      <c r="B17062" s="176">
        <v>71.7</v>
      </c>
      <c r="C17062" s="176">
        <v>57.8</v>
      </c>
      <c r="D17062" s="282">
        <v>87</v>
      </c>
      <c r="E17062" s="265"/>
    </row>
    <row r="17063" spans="1:5">
      <c r="A17063" s="283">
        <v>43439</v>
      </c>
      <c r="B17063" s="176">
        <v>0</v>
      </c>
      <c r="C17063" s="176">
        <v>0</v>
      </c>
      <c r="D17063" s="282">
        <v>87</v>
      </c>
      <c r="E17063" s="265"/>
    </row>
    <row r="17064" spans="1:5">
      <c r="A17064" s="283">
        <v>43440</v>
      </c>
      <c r="B17064" s="176">
        <v>290.5</v>
      </c>
      <c r="C17064" s="176">
        <v>54.1</v>
      </c>
      <c r="D17064" s="282">
        <v>87</v>
      </c>
      <c r="E17064" s="265"/>
    </row>
    <row r="17065" spans="1:5">
      <c r="A17065" s="283">
        <v>43441</v>
      </c>
      <c r="B17065" s="176">
        <v>0</v>
      </c>
      <c r="C17065" s="176">
        <v>0</v>
      </c>
      <c r="D17065" s="282">
        <v>87</v>
      </c>
      <c r="E17065" s="265"/>
    </row>
    <row r="17066" spans="1:5">
      <c r="A17066" s="283">
        <v>43442</v>
      </c>
      <c r="B17066" s="176">
        <v>61</v>
      </c>
      <c r="C17066" s="176">
        <v>41.3</v>
      </c>
      <c r="D17066" s="282">
        <v>87</v>
      </c>
      <c r="E17066" s="265"/>
    </row>
    <row r="17067" spans="1:5">
      <c r="A17067" s="283">
        <v>43443</v>
      </c>
      <c r="B17067" s="176">
        <v>112.1</v>
      </c>
      <c r="C17067" s="176">
        <v>42.9</v>
      </c>
      <c r="D17067" s="282">
        <v>87</v>
      </c>
      <c r="E17067" s="265"/>
    </row>
    <row r="17068" spans="1:5">
      <c r="A17068" s="283">
        <v>43445</v>
      </c>
      <c r="B17068" s="176">
        <v>81.7</v>
      </c>
      <c r="C17068" s="176">
        <v>44</v>
      </c>
      <c r="D17068" s="282">
        <v>87</v>
      </c>
      <c r="E17068" s="265"/>
    </row>
    <row r="17069" spans="1:5">
      <c r="A17069" s="283">
        <v>43446</v>
      </c>
      <c r="B17069" s="176">
        <v>0</v>
      </c>
      <c r="C17069" s="176">
        <v>0</v>
      </c>
      <c r="D17069" s="282">
        <v>87</v>
      </c>
      <c r="E17069" s="265"/>
    </row>
    <row r="17070" spans="1:5">
      <c r="A17070" s="283">
        <v>43447</v>
      </c>
      <c r="B17070" s="176">
        <v>278.8</v>
      </c>
      <c r="C17070" s="176">
        <v>41.7</v>
      </c>
      <c r="D17070" s="282">
        <v>87</v>
      </c>
      <c r="E17070" s="265"/>
    </row>
    <row r="17071" spans="1:5">
      <c r="A17071" s="283">
        <v>43449</v>
      </c>
      <c r="B17071" s="176">
        <v>102</v>
      </c>
      <c r="C17071" s="176">
        <v>42.6</v>
      </c>
      <c r="D17071" s="282">
        <v>101</v>
      </c>
      <c r="E17071" s="265"/>
    </row>
    <row r="17072" spans="1:5">
      <c r="A17072" s="283">
        <v>43450</v>
      </c>
      <c r="B17072" s="176">
        <v>84</v>
      </c>
      <c r="C17072" s="176">
        <v>41.4</v>
      </c>
      <c r="D17072" s="282">
        <v>106</v>
      </c>
      <c r="E17072" s="265"/>
    </row>
    <row r="17073" spans="1:5">
      <c r="A17073" s="283">
        <v>43451</v>
      </c>
      <c r="B17073" s="176">
        <v>53.8</v>
      </c>
      <c r="C17073" s="176">
        <v>36.5</v>
      </c>
      <c r="D17073" s="282">
        <v>87</v>
      </c>
      <c r="E17073" s="265"/>
    </row>
    <row r="17074" spans="1:5">
      <c r="A17074" s="283">
        <v>43452</v>
      </c>
      <c r="B17074" s="176">
        <v>290.10000000000002</v>
      </c>
      <c r="C17074" s="176">
        <v>47.6</v>
      </c>
      <c r="D17074" s="282">
        <v>119</v>
      </c>
      <c r="E17074" s="265"/>
    </row>
    <row r="17075" spans="1:5">
      <c r="A17075" s="283">
        <v>43456</v>
      </c>
      <c r="B17075" s="176">
        <v>0</v>
      </c>
      <c r="C17075" s="176">
        <v>0</v>
      </c>
      <c r="D17075" s="282">
        <v>87</v>
      </c>
      <c r="E17075" s="265"/>
    </row>
    <row r="17076" spans="1:5">
      <c r="A17076" s="283">
        <v>43457</v>
      </c>
      <c r="B17076" s="176">
        <v>57.1</v>
      </c>
      <c r="C17076" s="176">
        <v>40.5</v>
      </c>
      <c r="D17076" s="282">
        <v>87</v>
      </c>
      <c r="E17076" s="265"/>
    </row>
    <row r="17077" spans="1:5">
      <c r="A17077" s="283">
        <v>43458</v>
      </c>
      <c r="B17077" s="176">
        <v>0</v>
      </c>
      <c r="C17077" s="176">
        <v>0</v>
      </c>
      <c r="D17077" s="282">
        <v>87</v>
      </c>
      <c r="E17077" s="265"/>
    </row>
    <row r="17078" spans="1:5">
      <c r="A17078" s="283">
        <v>43460</v>
      </c>
      <c r="B17078" s="176">
        <v>1461.3</v>
      </c>
      <c r="C17078" s="176">
        <v>39.700000000000003</v>
      </c>
      <c r="D17078" s="282">
        <v>96</v>
      </c>
      <c r="E17078" s="265"/>
    </row>
    <row r="17079" spans="1:5">
      <c r="A17079" s="283">
        <v>43462</v>
      </c>
      <c r="B17079" s="176">
        <v>50.2</v>
      </c>
      <c r="C17079" s="176">
        <v>39.299999999999997</v>
      </c>
      <c r="D17079" s="282">
        <v>87</v>
      </c>
      <c r="E17079" s="265"/>
    </row>
    <row r="17080" spans="1:5">
      <c r="A17080" s="283">
        <v>43463</v>
      </c>
      <c r="B17080" s="176">
        <v>0</v>
      </c>
      <c r="C17080" s="176">
        <v>0</v>
      </c>
      <c r="D17080" s="282">
        <v>87</v>
      </c>
      <c r="E17080" s="265"/>
    </row>
    <row r="17081" spans="1:5">
      <c r="A17081" s="283">
        <v>43464</v>
      </c>
      <c r="B17081" s="176">
        <v>53.7</v>
      </c>
      <c r="C17081" s="176">
        <v>42.4</v>
      </c>
      <c r="D17081" s="282">
        <v>87</v>
      </c>
      <c r="E17081" s="265"/>
    </row>
    <row r="17082" spans="1:5">
      <c r="A17082" s="283">
        <v>43465</v>
      </c>
      <c r="B17082" s="176">
        <v>379.5</v>
      </c>
      <c r="C17082" s="176">
        <v>41.3</v>
      </c>
      <c r="D17082" s="282">
        <v>87</v>
      </c>
      <c r="E17082" s="265"/>
    </row>
    <row r="17083" spans="1:5">
      <c r="A17083" s="283">
        <v>43466</v>
      </c>
      <c r="B17083" s="176">
        <v>77.2</v>
      </c>
      <c r="C17083" s="176">
        <v>37.9</v>
      </c>
      <c r="D17083" s="282">
        <v>87</v>
      </c>
      <c r="E17083" s="265"/>
    </row>
    <row r="17084" spans="1:5">
      <c r="A17084" s="283">
        <v>43467</v>
      </c>
      <c r="B17084" s="176">
        <v>0</v>
      </c>
      <c r="C17084" s="176">
        <v>0</v>
      </c>
      <c r="D17084" s="282">
        <v>87</v>
      </c>
      <c r="E17084" s="265"/>
    </row>
    <row r="17085" spans="1:5">
      <c r="A17085" s="283">
        <v>43468</v>
      </c>
      <c r="B17085" s="176">
        <v>0</v>
      </c>
      <c r="C17085" s="176">
        <v>0</v>
      </c>
      <c r="D17085" s="282">
        <v>87</v>
      </c>
      <c r="E17085" s="265"/>
    </row>
    <row r="17086" spans="1:5">
      <c r="A17086" s="283">
        <v>43469</v>
      </c>
      <c r="B17086" s="176">
        <v>111.1</v>
      </c>
      <c r="C17086" s="176">
        <v>40.1</v>
      </c>
      <c r="D17086" s="282">
        <v>87</v>
      </c>
      <c r="E17086" s="265"/>
    </row>
    <row r="17087" spans="1:5">
      <c r="A17087" s="283">
        <v>43501</v>
      </c>
      <c r="B17087" s="176">
        <v>37.700000000000003</v>
      </c>
      <c r="C17087" s="176">
        <v>41.7</v>
      </c>
      <c r="D17087" s="282">
        <v>87</v>
      </c>
      <c r="E17087" s="265"/>
    </row>
    <row r="17088" spans="1:5">
      <c r="A17088" s="283">
        <v>43502</v>
      </c>
      <c r="B17088" s="176">
        <v>115.4</v>
      </c>
      <c r="C17088" s="176">
        <v>40.4</v>
      </c>
      <c r="D17088" s="282">
        <v>87</v>
      </c>
      <c r="E17088" s="265"/>
    </row>
    <row r="17089" spans="1:5">
      <c r="A17089" s="283">
        <v>43504</v>
      </c>
      <c r="B17089" s="176">
        <v>72.5</v>
      </c>
      <c r="C17089" s="176">
        <v>45.1</v>
      </c>
      <c r="D17089" s="282">
        <v>87</v>
      </c>
      <c r="E17089" s="265"/>
    </row>
    <row r="17090" spans="1:5">
      <c r="A17090" s="283">
        <v>43505</v>
      </c>
      <c r="B17090" s="176">
        <v>0</v>
      </c>
      <c r="C17090" s="176">
        <v>0</v>
      </c>
      <c r="D17090" s="282">
        <v>87</v>
      </c>
      <c r="E17090" s="265"/>
    </row>
    <row r="17091" spans="1:5">
      <c r="A17091" s="283">
        <v>43506</v>
      </c>
      <c r="B17091" s="176">
        <v>139.19999999999999</v>
      </c>
      <c r="C17091" s="176">
        <v>41.8</v>
      </c>
      <c r="D17091" s="282">
        <v>119</v>
      </c>
      <c r="E17091" s="265"/>
    </row>
    <row r="17092" spans="1:5">
      <c r="A17092" s="283">
        <v>43510</v>
      </c>
      <c r="B17092" s="176">
        <v>14.6</v>
      </c>
      <c r="C17092" s="176">
        <v>35</v>
      </c>
      <c r="D17092" s="282">
        <v>87</v>
      </c>
      <c r="E17092" s="265"/>
    </row>
    <row r="17093" spans="1:5">
      <c r="A17093" s="283">
        <v>43511</v>
      </c>
      <c r="B17093" s="176">
        <v>24.9</v>
      </c>
      <c r="C17093" s="176">
        <v>40.299999999999997</v>
      </c>
      <c r="D17093" s="282">
        <v>87</v>
      </c>
      <c r="E17093" s="265"/>
    </row>
    <row r="17094" spans="1:5">
      <c r="A17094" s="283">
        <v>43512</v>
      </c>
      <c r="B17094" s="176">
        <v>125.4</v>
      </c>
      <c r="C17094" s="176">
        <v>39.700000000000003</v>
      </c>
      <c r="D17094" s="282">
        <v>155</v>
      </c>
      <c r="E17094" s="265"/>
    </row>
    <row r="17095" spans="1:5">
      <c r="A17095" s="283">
        <v>43515</v>
      </c>
      <c r="B17095" s="176">
        <v>103.6</v>
      </c>
      <c r="C17095" s="176">
        <v>38.700000000000003</v>
      </c>
      <c r="D17095" s="282">
        <v>87</v>
      </c>
      <c r="E17095" s="265"/>
    </row>
    <row r="17096" spans="1:5">
      <c r="A17096" s="283">
        <v>43516</v>
      </c>
      <c r="B17096" s="176">
        <v>53.1</v>
      </c>
      <c r="C17096" s="176">
        <v>38.299999999999997</v>
      </c>
      <c r="D17096" s="282">
        <v>87</v>
      </c>
      <c r="E17096" s="265"/>
    </row>
    <row r="17097" spans="1:5">
      <c r="A17097" s="283">
        <v>43517</v>
      </c>
      <c r="B17097" s="176">
        <v>61.3</v>
      </c>
      <c r="C17097" s="176">
        <v>40.9</v>
      </c>
      <c r="D17097" s="282">
        <v>114</v>
      </c>
      <c r="E17097" s="265"/>
    </row>
    <row r="17098" spans="1:5">
      <c r="A17098" s="283">
        <v>43518</v>
      </c>
      <c r="B17098" s="176">
        <v>45.2</v>
      </c>
      <c r="C17098" s="176">
        <v>40.799999999999997</v>
      </c>
      <c r="D17098" s="282">
        <v>87</v>
      </c>
      <c r="E17098" s="265"/>
    </row>
    <row r="17099" spans="1:5">
      <c r="A17099" s="283">
        <v>43519</v>
      </c>
      <c r="B17099" s="176">
        <v>7</v>
      </c>
      <c r="C17099" s="176">
        <v>41.7</v>
      </c>
      <c r="D17099" s="282">
        <v>87</v>
      </c>
      <c r="E17099" s="265"/>
    </row>
    <row r="17100" spans="1:5">
      <c r="A17100" s="283">
        <v>43520</v>
      </c>
      <c r="B17100" s="176">
        <v>28.1</v>
      </c>
      <c r="C17100" s="176">
        <v>38.299999999999997</v>
      </c>
      <c r="D17100" s="282">
        <v>87</v>
      </c>
      <c r="E17100" s="265"/>
    </row>
    <row r="17101" spans="1:5">
      <c r="A17101" s="283">
        <v>43521</v>
      </c>
      <c r="B17101" s="176">
        <v>47</v>
      </c>
      <c r="C17101" s="176">
        <v>38.9</v>
      </c>
      <c r="D17101" s="282">
        <v>87</v>
      </c>
      <c r="E17101" s="265"/>
    </row>
    <row r="17102" spans="1:5">
      <c r="A17102" s="283">
        <v>43522</v>
      </c>
      <c r="B17102" s="176">
        <v>117.1</v>
      </c>
      <c r="C17102" s="176">
        <v>43.2</v>
      </c>
      <c r="D17102" s="282">
        <v>87</v>
      </c>
      <c r="E17102" s="265"/>
    </row>
    <row r="17103" spans="1:5">
      <c r="A17103" s="283">
        <v>43523</v>
      </c>
      <c r="B17103" s="176">
        <v>0</v>
      </c>
      <c r="C17103" s="176">
        <v>0</v>
      </c>
      <c r="D17103" s="282">
        <v>87</v>
      </c>
      <c r="E17103" s="265"/>
    </row>
    <row r="17104" spans="1:5">
      <c r="A17104" s="283">
        <v>43524</v>
      </c>
      <c r="B17104" s="176">
        <v>31.4</v>
      </c>
      <c r="C17104" s="176">
        <v>40.299999999999997</v>
      </c>
      <c r="D17104" s="282">
        <v>87</v>
      </c>
      <c r="E17104" s="265"/>
    </row>
    <row r="17105" spans="1:5">
      <c r="A17105" s="283">
        <v>43525</v>
      </c>
      <c r="B17105" s="176">
        <v>151.9</v>
      </c>
      <c r="C17105" s="176">
        <v>36.700000000000003</v>
      </c>
      <c r="D17105" s="282">
        <v>87</v>
      </c>
      <c r="E17105" s="265"/>
    </row>
    <row r="17106" spans="1:5">
      <c r="A17106" s="283">
        <v>43526</v>
      </c>
      <c r="B17106" s="176">
        <v>85.9</v>
      </c>
      <c r="C17106" s="176">
        <v>38.200000000000003</v>
      </c>
      <c r="D17106" s="282">
        <v>87</v>
      </c>
      <c r="E17106" s="265"/>
    </row>
    <row r="17107" spans="1:5">
      <c r="A17107" s="283">
        <v>43527</v>
      </c>
      <c r="B17107" s="176">
        <v>53.7</v>
      </c>
      <c r="C17107" s="176">
        <v>40.299999999999997</v>
      </c>
      <c r="D17107" s="282">
        <v>87</v>
      </c>
      <c r="E17107" s="265"/>
    </row>
    <row r="17108" spans="1:5">
      <c r="A17108" s="283">
        <v>43528</v>
      </c>
      <c r="B17108" s="176">
        <v>707</v>
      </c>
      <c r="C17108" s="176">
        <v>41.1</v>
      </c>
      <c r="D17108" s="282">
        <v>112</v>
      </c>
      <c r="E17108" s="265"/>
    </row>
    <row r="17109" spans="1:5">
      <c r="A17109" s="283">
        <v>43529</v>
      </c>
      <c r="B17109" s="176">
        <v>0</v>
      </c>
      <c r="C17109" s="176">
        <v>0</v>
      </c>
      <c r="D17109" s="282">
        <v>87</v>
      </c>
      <c r="E17109" s="265"/>
    </row>
    <row r="17110" spans="1:5">
      <c r="A17110" s="283">
        <v>43530</v>
      </c>
      <c r="B17110" s="176">
        <v>0</v>
      </c>
      <c r="C17110" s="176">
        <v>0</v>
      </c>
      <c r="D17110" s="282">
        <v>87</v>
      </c>
      <c r="E17110" s="265"/>
    </row>
    <row r="17111" spans="1:5">
      <c r="A17111" s="283">
        <v>43531</v>
      </c>
      <c r="B17111" s="176">
        <v>79.3</v>
      </c>
      <c r="C17111" s="176">
        <v>39.4</v>
      </c>
      <c r="D17111" s="282">
        <v>87</v>
      </c>
      <c r="E17111" s="265"/>
    </row>
    <row r="17112" spans="1:5">
      <c r="A17112" s="283">
        <v>43532</v>
      </c>
      <c r="B17112" s="176">
        <v>86.8</v>
      </c>
      <c r="C17112" s="176">
        <v>38.299999999999997</v>
      </c>
      <c r="D17112" s="282">
        <v>94</v>
      </c>
      <c r="E17112" s="265"/>
    </row>
    <row r="17113" spans="1:5">
      <c r="A17113" s="283">
        <v>43533</v>
      </c>
      <c r="B17113" s="176">
        <v>62.5</v>
      </c>
      <c r="C17113" s="176">
        <v>40.799999999999997</v>
      </c>
      <c r="D17113" s="282">
        <v>87</v>
      </c>
      <c r="E17113" s="265"/>
    </row>
    <row r="17114" spans="1:5">
      <c r="A17114" s="283">
        <v>43534</v>
      </c>
      <c r="B17114" s="176">
        <v>50.2</v>
      </c>
      <c r="C17114" s="176">
        <v>38.6</v>
      </c>
      <c r="D17114" s="282">
        <v>87</v>
      </c>
      <c r="E17114" s="265"/>
    </row>
    <row r="17115" spans="1:5">
      <c r="A17115" s="283">
        <v>43535</v>
      </c>
      <c r="B17115" s="176">
        <v>26.7</v>
      </c>
      <c r="C17115" s="176">
        <v>41.6</v>
      </c>
      <c r="D17115" s="282">
        <v>87</v>
      </c>
      <c r="E17115" s="265"/>
    </row>
    <row r="17116" spans="1:5">
      <c r="A17116" s="283">
        <v>43536</v>
      </c>
      <c r="B17116" s="176">
        <v>24.8</v>
      </c>
      <c r="C17116" s="176">
        <v>39</v>
      </c>
      <c r="D17116" s="282">
        <v>87</v>
      </c>
      <c r="E17116" s="265"/>
    </row>
    <row r="17117" spans="1:5">
      <c r="A17117" s="283">
        <v>43537</v>
      </c>
      <c r="B17117" s="176">
        <v>1234.8</v>
      </c>
      <c r="C17117" s="176">
        <v>40.700000000000003</v>
      </c>
      <c r="D17117" s="282">
        <v>154</v>
      </c>
      <c r="E17117" s="265"/>
    </row>
    <row r="17118" spans="1:5">
      <c r="A17118" s="283">
        <v>43540</v>
      </c>
      <c r="B17118" s="176">
        <v>72.3</v>
      </c>
      <c r="C17118" s="176">
        <v>39.1</v>
      </c>
      <c r="D17118" s="282">
        <v>87</v>
      </c>
      <c r="E17118" s="265"/>
    </row>
    <row r="17119" spans="1:5">
      <c r="A17119" s="283">
        <v>43541</v>
      </c>
      <c r="B17119" s="176">
        <v>29.8</v>
      </c>
      <c r="C17119" s="176">
        <v>41.8</v>
      </c>
      <c r="D17119" s="282">
        <v>87</v>
      </c>
      <c r="E17119" s="265"/>
    </row>
    <row r="17120" spans="1:5">
      <c r="A17120" s="283">
        <v>43542</v>
      </c>
      <c r="B17120" s="176">
        <v>358.5</v>
      </c>
      <c r="C17120" s="176">
        <v>41.4</v>
      </c>
      <c r="D17120" s="282">
        <v>87</v>
      </c>
      <c r="E17120" s="265"/>
    </row>
    <row r="17121" spans="1:5">
      <c r="A17121" s="283">
        <v>43543</v>
      </c>
      <c r="B17121" s="176">
        <v>81.599999999999994</v>
      </c>
      <c r="C17121" s="176">
        <v>39.4</v>
      </c>
      <c r="D17121" s="282">
        <v>87</v>
      </c>
      <c r="E17121" s="265"/>
    </row>
    <row r="17122" spans="1:5">
      <c r="A17122" s="283">
        <v>43545</v>
      </c>
      <c r="B17122" s="176">
        <v>102.2</v>
      </c>
      <c r="C17122" s="176">
        <v>40.299999999999997</v>
      </c>
      <c r="D17122" s="282">
        <v>120</v>
      </c>
      <c r="E17122" s="265"/>
    </row>
    <row r="17123" spans="1:5">
      <c r="A17123" s="283">
        <v>43547</v>
      </c>
      <c r="B17123" s="176">
        <v>0</v>
      </c>
      <c r="C17123" s="176">
        <v>0</v>
      </c>
      <c r="D17123" s="282">
        <v>87</v>
      </c>
      <c r="E17123" s="265"/>
    </row>
    <row r="17124" spans="1:5">
      <c r="A17124" s="283">
        <v>43548</v>
      </c>
      <c r="B17124" s="176">
        <v>28.8</v>
      </c>
      <c r="C17124" s="176">
        <v>40.6</v>
      </c>
      <c r="D17124" s="282">
        <v>87</v>
      </c>
      <c r="E17124" s="265"/>
    </row>
    <row r="17125" spans="1:5">
      <c r="A17125" s="283">
        <v>43549</v>
      </c>
      <c r="B17125" s="176">
        <v>44.7</v>
      </c>
      <c r="C17125" s="176">
        <v>39.200000000000003</v>
      </c>
      <c r="D17125" s="282">
        <v>87</v>
      </c>
      <c r="E17125" s="265"/>
    </row>
    <row r="17126" spans="1:5">
      <c r="A17126" s="283">
        <v>43550</v>
      </c>
      <c r="B17126" s="176">
        <v>260.3</v>
      </c>
      <c r="C17126" s="176">
        <v>42.1</v>
      </c>
      <c r="D17126" s="282">
        <v>87</v>
      </c>
      <c r="E17126" s="265"/>
    </row>
    <row r="17127" spans="1:5">
      <c r="A17127" s="283">
        <v>43551</v>
      </c>
      <c r="B17127" s="176">
        <v>500.6</v>
      </c>
      <c r="C17127" s="176">
        <v>39.299999999999997</v>
      </c>
      <c r="D17127" s="282">
        <v>133</v>
      </c>
      <c r="E17127" s="265"/>
    </row>
    <row r="17128" spans="1:5">
      <c r="A17128" s="283">
        <v>43552</v>
      </c>
      <c r="B17128" s="176">
        <v>0</v>
      </c>
      <c r="C17128" s="176">
        <v>0</v>
      </c>
      <c r="D17128" s="282">
        <v>87</v>
      </c>
      <c r="E17128" s="265"/>
    </row>
    <row r="17129" spans="1:5">
      <c r="A17129" s="283">
        <v>43553</v>
      </c>
      <c r="B17129" s="176">
        <v>568.20000000000005</v>
      </c>
      <c r="C17129" s="176">
        <v>32</v>
      </c>
      <c r="D17129" s="282">
        <v>87</v>
      </c>
      <c r="E17129" s="265"/>
    </row>
    <row r="17130" spans="1:5">
      <c r="A17130" s="283">
        <v>43554</v>
      </c>
      <c r="B17130" s="176">
        <v>67.900000000000006</v>
      </c>
      <c r="C17130" s="176">
        <v>38.5</v>
      </c>
      <c r="D17130" s="282">
        <v>96</v>
      </c>
      <c r="E17130" s="265"/>
    </row>
    <row r="17131" spans="1:5">
      <c r="A17131" s="283">
        <v>43555</v>
      </c>
      <c r="B17131" s="176">
        <v>46.7</v>
      </c>
      <c r="C17131" s="176">
        <v>42.1</v>
      </c>
      <c r="D17131" s="282">
        <v>87</v>
      </c>
      <c r="E17131" s="265"/>
    </row>
    <row r="17132" spans="1:5">
      <c r="A17132" s="283">
        <v>43556</v>
      </c>
      <c r="B17132" s="176">
        <v>46.4</v>
      </c>
      <c r="C17132" s="176">
        <v>39.1</v>
      </c>
      <c r="D17132" s="282">
        <v>87</v>
      </c>
      <c r="E17132" s="265"/>
    </row>
    <row r="17133" spans="1:5">
      <c r="A17133" s="283">
        <v>43557</v>
      </c>
      <c r="B17133" s="176">
        <v>72.7</v>
      </c>
      <c r="C17133" s="176">
        <v>38.4</v>
      </c>
      <c r="D17133" s="282">
        <v>121</v>
      </c>
      <c r="E17133" s="265"/>
    </row>
    <row r="17134" spans="1:5">
      <c r="A17134" s="283">
        <v>43558</v>
      </c>
      <c r="B17134" s="176">
        <v>153.9</v>
      </c>
      <c r="C17134" s="176">
        <v>42.8</v>
      </c>
      <c r="D17134" s="282">
        <v>96</v>
      </c>
      <c r="E17134" s="265"/>
    </row>
    <row r="17135" spans="1:5">
      <c r="A17135" s="283">
        <v>43560</v>
      </c>
      <c r="B17135" s="176">
        <v>1331.3</v>
      </c>
      <c r="C17135" s="176">
        <v>41.2</v>
      </c>
      <c r="D17135" s="282">
        <v>178</v>
      </c>
      <c r="E17135" s="265"/>
    </row>
    <row r="17136" spans="1:5">
      <c r="A17136" s="283">
        <v>43565</v>
      </c>
      <c r="B17136" s="176">
        <v>0</v>
      </c>
      <c r="C17136" s="176">
        <v>0</v>
      </c>
      <c r="D17136" s="282">
        <v>87</v>
      </c>
      <c r="E17136" s="265"/>
    </row>
    <row r="17137" spans="1:5">
      <c r="A17137" s="283">
        <v>43566</v>
      </c>
      <c r="B17137" s="176">
        <v>457.9</v>
      </c>
      <c r="C17137" s="176">
        <v>42.7</v>
      </c>
      <c r="D17137" s="282">
        <v>87</v>
      </c>
      <c r="E17137" s="265"/>
    </row>
    <row r="17138" spans="1:5">
      <c r="A17138" s="283">
        <v>43567</v>
      </c>
      <c r="B17138" s="176">
        <v>112</v>
      </c>
      <c r="C17138" s="176">
        <v>38.4</v>
      </c>
      <c r="D17138" s="282">
        <v>95</v>
      </c>
      <c r="E17138" s="265"/>
    </row>
    <row r="17139" spans="1:5">
      <c r="A17139" s="283">
        <v>43569</v>
      </c>
      <c r="B17139" s="176">
        <v>79.2</v>
      </c>
      <c r="C17139" s="176">
        <v>39.5</v>
      </c>
      <c r="D17139" s="282">
        <v>87</v>
      </c>
      <c r="E17139" s="265"/>
    </row>
    <row r="17140" spans="1:5">
      <c r="A17140" s="283">
        <v>43570</v>
      </c>
      <c r="B17140" s="176">
        <v>70.3</v>
      </c>
      <c r="C17140" s="176">
        <v>40.299999999999997</v>
      </c>
      <c r="D17140" s="282">
        <v>87</v>
      </c>
      <c r="E17140" s="265"/>
    </row>
    <row r="17141" spans="1:5">
      <c r="A17141" s="283">
        <v>43571</v>
      </c>
      <c r="B17141" s="176">
        <v>258.89999999999998</v>
      </c>
      <c r="C17141" s="176">
        <v>40.5</v>
      </c>
      <c r="D17141" s="282">
        <v>124</v>
      </c>
      <c r="E17141" s="265"/>
    </row>
    <row r="17142" spans="1:5">
      <c r="A17142" s="283">
        <v>43601</v>
      </c>
      <c r="B17142" s="176">
        <v>0</v>
      </c>
      <c r="C17142" s="176">
        <v>0</v>
      </c>
      <c r="D17142" s="282">
        <v>87</v>
      </c>
      <c r="E17142" s="265"/>
    </row>
    <row r="17143" spans="1:5">
      <c r="A17143" s="283">
        <v>43603</v>
      </c>
      <c r="B17143" s="176">
        <v>3372.5</v>
      </c>
      <c r="C17143" s="176">
        <v>31.5</v>
      </c>
      <c r="D17143" s="282">
        <v>87</v>
      </c>
      <c r="E17143" s="265"/>
    </row>
    <row r="17144" spans="1:5">
      <c r="A17144" s="283">
        <v>43604</v>
      </c>
      <c r="B17144" s="176">
        <v>3570.1</v>
      </c>
      <c r="C17144" s="176">
        <v>31.9</v>
      </c>
      <c r="D17144" s="282">
        <v>194</v>
      </c>
      <c r="E17144" s="265"/>
    </row>
    <row r="17145" spans="1:5">
      <c r="A17145" s="283">
        <v>43605</v>
      </c>
      <c r="B17145" s="176">
        <v>3595.2</v>
      </c>
      <c r="C17145" s="176">
        <v>30.9</v>
      </c>
      <c r="D17145" s="282">
        <v>112</v>
      </c>
      <c r="E17145" s="265"/>
    </row>
    <row r="17146" spans="1:5">
      <c r="A17146" s="283">
        <v>43606</v>
      </c>
      <c r="B17146" s="176">
        <v>3831.6</v>
      </c>
      <c r="C17146" s="176">
        <v>32.799999999999997</v>
      </c>
      <c r="D17146" s="282">
        <v>121</v>
      </c>
      <c r="E17146" s="265"/>
    </row>
    <row r="17147" spans="1:5">
      <c r="A17147" s="283">
        <v>43607</v>
      </c>
      <c r="B17147" s="176">
        <v>3395.2</v>
      </c>
      <c r="C17147" s="176">
        <v>29.8</v>
      </c>
      <c r="D17147" s="282">
        <v>153</v>
      </c>
      <c r="E17147" s="265"/>
    </row>
    <row r="17148" spans="1:5">
      <c r="A17148" s="283">
        <v>43608</v>
      </c>
      <c r="B17148" s="176">
        <v>3238.8</v>
      </c>
      <c r="C17148" s="176">
        <v>32</v>
      </c>
      <c r="D17148" s="282">
        <v>115</v>
      </c>
      <c r="E17148" s="265"/>
    </row>
    <row r="17149" spans="1:5">
      <c r="A17149" s="283">
        <v>43609</v>
      </c>
      <c r="B17149" s="176">
        <v>4454.6000000000004</v>
      </c>
      <c r="C17149" s="176">
        <v>31.3</v>
      </c>
      <c r="D17149" s="282">
        <v>105</v>
      </c>
      <c r="E17149" s="265"/>
    </row>
    <row r="17150" spans="1:5">
      <c r="A17150" s="283">
        <v>43610</v>
      </c>
      <c r="B17150" s="176">
        <v>3830.2</v>
      </c>
      <c r="C17150" s="176">
        <v>36</v>
      </c>
      <c r="D17150" s="282">
        <v>87</v>
      </c>
      <c r="E17150" s="265"/>
    </row>
    <row r="17151" spans="1:5">
      <c r="A17151" s="283">
        <v>43611</v>
      </c>
      <c r="B17151" s="176">
        <v>2785.5</v>
      </c>
      <c r="C17151" s="176">
        <v>37.700000000000003</v>
      </c>
      <c r="D17151" s="282">
        <v>117</v>
      </c>
      <c r="E17151" s="265"/>
    </row>
    <row r="17152" spans="1:5">
      <c r="A17152" s="283">
        <v>43612</v>
      </c>
      <c r="B17152" s="176">
        <v>3087.9</v>
      </c>
      <c r="C17152" s="176">
        <v>33.5</v>
      </c>
      <c r="D17152" s="282">
        <v>95</v>
      </c>
      <c r="E17152" s="265"/>
    </row>
    <row r="17153" spans="1:5">
      <c r="A17153" s="283">
        <v>43613</v>
      </c>
      <c r="B17153" s="176">
        <v>5123.1000000000004</v>
      </c>
      <c r="C17153" s="176">
        <v>35.799999999999997</v>
      </c>
      <c r="D17153" s="282">
        <v>94</v>
      </c>
      <c r="E17153" s="265"/>
    </row>
    <row r="17154" spans="1:5">
      <c r="A17154" s="283">
        <v>43614</v>
      </c>
      <c r="B17154" s="176">
        <v>3226.3</v>
      </c>
      <c r="C17154" s="176">
        <v>39.9</v>
      </c>
      <c r="D17154" s="282">
        <v>136</v>
      </c>
      <c r="E17154" s="265"/>
    </row>
    <row r="17155" spans="1:5">
      <c r="A17155" s="283">
        <v>43615</v>
      </c>
      <c r="B17155" s="176">
        <v>2401.9</v>
      </c>
      <c r="C17155" s="176">
        <v>37.1</v>
      </c>
      <c r="D17155" s="282">
        <v>138</v>
      </c>
      <c r="E17155" s="265"/>
    </row>
    <row r="17156" spans="1:5">
      <c r="A17156" s="283">
        <v>43616</v>
      </c>
      <c r="B17156" s="176">
        <v>618.20000000000005</v>
      </c>
      <c r="C17156" s="176">
        <v>42.3</v>
      </c>
      <c r="D17156" s="282">
        <v>118</v>
      </c>
      <c r="E17156" s="265"/>
    </row>
    <row r="17157" spans="1:5">
      <c r="A17157" s="283">
        <v>43617</v>
      </c>
      <c r="B17157" s="176">
        <v>1364.9</v>
      </c>
      <c r="C17157" s="176">
        <v>43.7</v>
      </c>
      <c r="D17157" s="282">
        <v>113</v>
      </c>
      <c r="E17157" s="265"/>
    </row>
    <row r="17158" spans="1:5">
      <c r="A17158" s="283">
        <v>43619</v>
      </c>
      <c r="B17158" s="176">
        <v>544.20000000000005</v>
      </c>
      <c r="C17158" s="176">
        <v>39.4</v>
      </c>
      <c r="D17158" s="282">
        <v>94</v>
      </c>
      <c r="E17158" s="265"/>
    </row>
    <row r="17159" spans="1:5">
      <c r="A17159" s="283">
        <v>43620</v>
      </c>
      <c r="B17159" s="176">
        <v>5067.6000000000004</v>
      </c>
      <c r="C17159" s="176">
        <v>38.5</v>
      </c>
      <c r="D17159" s="282">
        <v>113</v>
      </c>
      <c r="E17159" s="265"/>
    </row>
    <row r="17160" spans="1:5">
      <c r="A17160" s="283">
        <v>43623</v>
      </c>
      <c r="B17160" s="176">
        <v>2923.1</v>
      </c>
      <c r="C17160" s="176">
        <v>43.7</v>
      </c>
      <c r="D17160" s="282">
        <v>154</v>
      </c>
      <c r="E17160" s="265"/>
    </row>
    <row r="17161" spans="1:5">
      <c r="A17161" s="283">
        <v>43635</v>
      </c>
      <c r="B17161" s="176">
        <v>0</v>
      </c>
      <c r="C17161" s="176">
        <v>0</v>
      </c>
      <c r="D17161" s="282">
        <v>87</v>
      </c>
      <c r="E17161" s="265"/>
    </row>
    <row r="17162" spans="1:5">
      <c r="A17162" s="283">
        <v>43652</v>
      </c>
      <c r="B17162" s="176">
        <v>0</v>
      </c>
      <c r="C17162" s="176">
        <v>0</v>
      </c>
      <c r="D17162" s="282">
        <v>87</v>
      </c>
      <c r="E17162" s="265"/>
    </row>
    <row r="17163" spans="1:5">
      <c r="A17163" s="283">
        <v>43659</v>
      </c>
      <c r="B17163" s="176">
        <v>0</v>
      </c>
      <c r="C17163" s="176">
        <v>0</v>
      </c>
      <c r="D17163" s="282">
        <v>87</v>
      </c>
      <c r="E17163" s="265"/>
    </row>
    <row r="17164" spans="1:5">
      <c r="A17164" s="283">
        <v>43660</v>
      </c>
      <c r="B17164" s="176">
        <v>0</v>
      </c>
      <c r="C17164" s="176">
        <v>0</v>
      </c>
      <c r="D17164" s="282">
        <v>87</v>
      </c>
      <c r="E17164" s="265"/>
    </row>
    <row r="17165" spans="1:5">
      <c r="A17165" s="283">
        <v>43697</v>
      </c>
      <c r="B17165" s="176">
        <v>2846</v>
      </c>
      <c r="C17165" s="176">
        <v>23.6</v>
      </c>
      <c r="D17165" s="282">
        <v>87</v>
      </c>
      <c r="E17165" s="265"/>
    </row>
    <row r="17166" spans="1:5">
      <c r="A17166" s="283">
        <v>43699</v>
      </c>
      <c r="B17166" s="176">
        <v>0</v>
      </c>
      <c r="C17166" s="176">
        <v>0</v>
      </c>
      <c r="D17166" s="282">
        <v>87</v>
      </c>
      <c r="E17166" s="265"/>
    </row>
    <row r="17167" spans="1:5">
      <c r="A17167" s="283">
        <v>43701</v>
      </c>
      <c r="B17167" s="176">
        <v>282.10000000000002</v>
      </c>
      <c r="C17167" s="176">
        <v>39.9</v>
      </c>
      <c r="D17167" s="282">
        <v>123</v>
      </c>
      <c r="E17167" s="265"/>
    </row>
    <row r="17168" spans="1:5">
      <c r="A17168" s="283">
        <v>43702</v>
      </c>
      <c r="B17168" s="176">
        <v>581.70000000000005</v>
      </c>
      <c r="C17168" s="176">
        <v>41</v>
      </c>
      <c r="D17168" s="282">
        <v>87</v>
      </c>
      <c r="E17168" s="265"/>
    </row>
    <row r="17169" spans="1:5">
      <c r="A17169" s="283">
        <v>43711</v>
      </c>
      <c r="B17169" s="176">
        <v>0</v>
      </c>
      <c r="C17169" s="176">
        <v>0</v>
      </c>
      <c r="D17169" s="282">
        <v>87</v>
      </c>
      <c r="E17169" s="265"/>
    </row>
    <row r="17170" spans="1:5">
      <c r="A17170" s="283">
        <v>43713</v>
      </c>
      <c r="B17170" s="176">
        <v>91.2</v>
      </c>
      <c r="C17170" s="176">
        <v>41.3</v>
      </c>
      <c r="D17170" s="282">
        <v>120</v>
      </c>
      <c r="E17170" s="265"/>
    </row>
    <row r="17171" spans="1:5">
      <c r="A17171" s="283">
        <v>43716</v>
      </c>
      <c r="B17171" s="176">
        <v>29.7</v>
      </c>
      <c r="C17171" s="176">
        <v>43.7</v>
      </c>
      <c r="D17171" s="282">
        <v>87</v>
      </c>
      <c r="E17171" s="265"/>
    </row>
    <row r="17172" spans="1:5">
      <c r="A17172" s="283">
        <v>43717</v>
      </c>
      <c r="B17172" s="176">
        <v>60.5</v>
      </c>
      <c r="C17172" s="176">
        <v>41.4</v>
      </c>
      <c r="D17172" s="282">
        <v>87</v>
      </c>
      <c r="E17172" s="265"/>
    </row>
    <row r="17173" spans="1:5">
      <c r="A17173" s="283">
        <v>43718</v>
      </c>
      <c r="B17173" s="176">
        <v>52.4</v>
      </c>
      <c r="C17173" s="176">
        <v>41.7</v>
      </c>
      <c r="D17173" s="282">
        <v>95</v>
      </c>
      <c r="E17173" s="265"/>
    </row>
    <row r="17174" spans="1:5">
      <c r="A17174" s="283">
        <v>43719</v>
      </c>
      <c r="B17174" s="176">
        <v>64.3</v>
      </c>
      <c r="C17174" s="176">
        <v>42.6</v>
      </c>
      <c r="D17174" s="282">
        <v>87</v>
      </c>
      <c r="E17174" s="265"/>
    </row>
    <row r="17175" spans="1:5">
      <c r="A17175" s="283">
        <v>43720</v>
      </c>
      <c r="B17175" s="176">
        <v>18</v>
      </c>
      <c r="C17175" s="176">
        <v>42.2</v>
      </c>
      <c r="D17175" s="282">
        <v>87</v>
      </c>
      <c r="E17175" s="265"/>
    </row>
    <row r="17176" spans="1:5">
      <c r="A17176" s="283">
        <v>43721</v>
      </c>
      <c r="B17176" s="176">
        <v>102.9</v>
      </c>
      <c r="C17176" s="176">
        <v>43.8</v>
      </c>
      <c r="D17176" s="282">
        <v>87</v>
      </c>
      <c r="E17176" s="265"/>
    </row>
    <row r="17177" spans="1:5">
      <c r="A17177" s="283">
        <v>43722</v>
      </c>
      <c r="B17177" s="176">
        <v>0</v>
      </c>
      <c r="C17177" s="176">
        <v>0</v>
      </c>
      <c r="D17177" s="282">
        <v>87</v>
      </c>
      <c r="E17177" s="265"/>
    </row>
    <row r="17178" spans="1:5">
      <c r="A17178" s="283">
        <v>43723</v>
      </c>
      <c r="B17178" s="176">
        <v>252.1</v>
      </c>
      <c r="C17178" s="176">
        <v>38.799999999999997</v>
      </c>
      <c r="D17178" s="282">
        <v>87</v>
      </c>
      <c r="E17178" s="265"/>
    </row>
    <row r="17179" spans="1:5">
      <c r="A17179" s="283">
        <v>43724</v>
      </c>
      <c r="B17179" s="176">
        <v>55</v>
      </c>
      <c r="C17179" s="176">
        <v>52.5</v>
      </c>
      <c r="D17179" s="282">
        <v>87</v>
      </c>
      <c r="E17179" s="265"/>
    </row>
    <row r="17180" spans="1:5">
      <c r="A17180" s="283">
        <v>43725</v>
      </c>
      <c r="B17180" s="176">
        <v>147.6</v>
      </c>
      <c r="C17180" s="176">
        <v>41.2</v>
      </c>
      <c r="D17180" s="282">
        <v>104</v>
      </c>
      <c r="E17180" s="265"/>
    </row>
    <row r="17181" spans="1:5">
      <c r="A17181" s="283">
        <v>43727</v>
      </c>
      <c r="B17181" s="176">
        <v>29.7</v>
      </c>
      <c r="C17181" s="176">
        <v>41.2</v>
      </c>
      <c r="D17181" s="282">
        <v>87</v>
      </c>
      <c r="E17181" s="265"/>
    </row>
    <row r="17182" spans="1:5">
      <c r="A17182" s="283">
        <v>43728</v>
      </c>
      <c r="B17182" s="176">
        <v>31.7</v>
      </c>
      <c r="C17182" s="176">
        <v>40</v>
      </c>
      <c r="D17182" s="282">
        <v>87</v>
      </c>
      <c r="E17182" s="265"/>
    </row>
    <row r="17183" spans="1:5">
      <c r="A17183" s="283">
        <v>43730</v>
      </c>
      <c r="B17183" s="176">
        <v>46.5</v>
      </c>
      <c r="C17183" s="176">
        <v>39.299999999999997</v>
      </c>
      <c r="D17183" s="282">
        <v>111</v>
      </c>
      <c r="E17183" s="265"/>
    </row>
    <row r="17184" spans="1:5">
      <c r="A17184" s="283">
        <v>43731</v>
      </c>
      <c r="B17184" s="176">
        <v>88.7</v>
      </c>
      <c r="C17184" s="176">
        <v>37.700000000000003</v>
      </c>
      <c r="D17184" s="282">
        <v>87</v>
      </c>
      <c r="E17184" s="265"/>
    </row>
    <row r="17185" spans="1:5">
      <c r="A17185" s="283">
        <v>43732</v>
      </c>
      <c r="B17185" s="176">
        <v>27.9</v>
      </c>
      <c r="C17185" s="176">
        <v>42.1</v>
      </c>
      <c r="D17185" s="282">
        <v>87</v>
      </c>
      <c r="E17185" s="265"/>
    </row>
    <row r="17186" spans="1:5">
      <c r="A17186" s="283">
        <v>43733</v>
      </c>
      <c r="B17186" s="176">
        <v>70.400000000000006</v>
      </c>
      <c r="C17186" s="176">
        <v>43.7</v>
      </c>
      <c r="D17186" s="282">
        <v>87</v>
      </c>
      <c r="E17186" s="265"/>
    </row>
    <row r="17187" spans="1:5">
      <c r="A17187" s="283">
        <v>43734</v>
      </c>
      <c r="B17187" s="176">
        <v>67.900000000000006</v>
      </c>
      <c r="C17187" s="176">
        <v>39.700000000000003</v>
      </c>
      <c r="D17187" s="282">
        <v>87</v>
      </c>
      <c r="E17187" s="265"/>
    </row>
    <row r="17188" spans="1:5">
      <c r="A17188" s="283">
        <v>43735</v>
      </c>
      <c r="B17188" s="176">
        <v>72.900000000000006</v>
      </c>
      <c r="C17188" s="176">
        <v>38.799999999999997</v>
      </c>
      <c r="D17188" s="282">
        <v>87</v>
      </c>
      <c r="E17188" s="265"/>
    </row>
    <row r="17189" spans="1:5">
      <c r="A17189" s="283">
        <v>43738</v>
      </c>
      <c r="B17189" s="176">
        <v>0</v>
      </c>
      <c r="C17189" s="176">
        <v>0</v>
      </c>
      <c r="D17189" s="282">
        <v>87</v>
      </c>
      <c r="E17189" s="265"/>
    </row>
    <row r="17190" spans="1:5">
      <c r="A17190" s="283">
        <v>43739</v>
      </c>
      <c r="B17190" s="176">
        <v>62.4</v>
      </c>
      <c r="C17190" s="176">
        <v>38.9</v>
      </c>
      <c r="D17190" s="282">
        <v>87</v>
      </c>
      <c r="E17190" s="265"/>
    </row>
    <row r="17191" spans="1:5">
      <c r="A17191" s="283">
        <v>43740</v>
      </c>
      <c r="B17191" s="176">
        <v>56.6</v>
      </c>
      <c r="C17191" s="176">
        <v>40.799999999999997</v>
      </c>
      <c r="D17191" s="282">
        <v>87</v>
      </c>
      <c r="E17191" s="265"/>
    </row>
    <row r="17192" spans="1:5">
      <c r="A17192" s="283">
        <v>43746</v>
      </c>
      <c r="B17192" s="176">
        <v>73.7</v>
      </c>
      <c r="C17192" s="176">
        <v>41.4</v>
      </c>
      <c r="D17192" s="282">
        <v>87</v>
      </c>
      <c r="E17192" s="265"/>
    </row>
    <row r="17193" spans="1:5">
      <c r="A17193" s="283">
        <v>43747</v>
      </c>
      <c r="B17193" s="176">
        <v>36.6</v>
      </c>
      <c r="C17193" s="176">
        <v>41.3</v>
      </c>
      <c r="D17193" s="282">
        <v>87</v>
      </c>
      <c r="E17193" s="265"/>
    </row>
    <row r="17194" spans="1:5">
      <c r="A17194" s="283">
        <v>43748</v>
      </c>
      <c r="B17194" s="176">
        <v>60.9</v>
      </c>
      <c r="C17194" s="176">
        <v>36.799999999999997</v>
      </c>
      <c r="D17194" s="282">
        <v>87</v>
      </c>
      <c r="E17194" s="265"/>
    </row>
    <row r="17195" spans="1:5">
      <c r="A17195" s="283">
        <v>43749</v>
      </c>
      <c r="B17195" s="176">
        <v>24.6</v>
      </c>
      <c r="C17195" s="176">
        <v>44.3</v>
      </c>
      <c r="D17195" s="282">
        <v>87</v>
      </c>
      <c r="E17195" s="265"/>
    </row>
    <row r="17196" spans="1:5">
      <c r="A17196" s="283">
        <v>43750</v>
      </c>
      <c r="B17196" s="176">
        <v>149.1</v>
      </c>
      <c r="C17196" s="176">
        <v>39.700000000000003</v>
      </c>
      <c r="D17196" s="282">
        <v>87</v>
      </c>
      <c r="E17196" s="265"/>
    </row>
    <row r="17197" spans="1:5">
      <c r="A17197" s="283">
        <v>43752</v>
      </c>
      <c r="B17197" s="176">
        <v>21.9</v>
      </c>
      <c r="C17197" s="176">
        <v>45</v>
      </c>
      <c r="D17197" s="282">
        <v>87</v>
      </c>
      <c r="E17197" s="265"/>
    </row>
    <row r="17198" spans="1:5">
      <c r="A17198" s="283">
        <v>43754</v>
      </c>
      <c r="B17198" s="176">
        <v>22.6</v>
      </c>
      <c r="C17198" s="176">
        <v>42.5</v>
      </c>
      <c r="D17198" s="282">
        <v>87</v>
      </c>
      <c r="E17198" s="265"/>
    </row>
    <row r="17199" spans="1:5">
      <c r="A17199" s="283">
        <v>43755</v>
      </c>
      <c r="B17199" s="176">
        <v>44</v>
      </c>
      <c r="C17199" s="176">
        <v>42.1</v>
      </c>
      <c r="D17199" s="282">
        <v>87</v>
      </c>
      <c r="E17199" s="265"/>
    </row>
    <row r="17200" spans="1:5">
      <c r="A17200" s="283">
        <v>43756</v>
      </c>
      <c r="B17200" s="176">
        <v>39.4</v>
      </c>
      <c r="C17200" s="176">
        <v>44.8</v>
      </c>
      <c r="D17200" s="282">
        <v>87</v>
      </c>
      <c r="E17200" s="265"/>
    </row>
    <row r="17201" spans="1:5">
      <c r="A17201" s="283">
        <v>43757</v>
      </c>
      <c r="B17201" s="176">
        <v>43.3</v>
      </c>
      <c r="C17201" s="176">
        <v>41</v>
      </c>
      <c r="D17201" s="282">
        <v>87</v>
      </c>
      <c r="E17201" s="265"/>
    </row>
    <row r="17202" spans="1:5">
      <c r="A17202" s="283">
        <v>43758</v>
      </c>
      <c r="B17202" s="176">
        <v>39.6</v>
      </c>
      <c r="C17202" s="176">
        <v>40.799999999999997</v>
      </c>
      <c r="D17202" s="282">
        <v>107</v>
      </c>
      <c r="E17202" s="265"/>
    </row>
    <row r="17203" spans="1:5">
      <c r="A17203" s="283">
        <v>43759</v>
      </c>
      <c r="B17203" s="176">
        <v>0</v>
      </c>
      <c r="C17203" s="176">
        <v>0</v>
      </c>
      <c r="D17203" s="282">
        <v>87</v>
      </c>
      <c r="E17203" s="265"/>
    </row>
    <row r="17204" spans="1:5">
      <c r="A17204" s="283">
        <v>43760</v>
      </c>
      <c r="B17204" s="176">
        <v>66.3</v>
      </c>
      <c r="C17204" s="176">
        <v>38.4</v>
      </c>
      <c r="D17204" s="282">
        <v>87</v>
      </c>
      <c r="E17204" s="265"/>
    </row>
    <row r="17205" spans="1:5">
      <c r="A17205" s="283">
        <v>43761</v>
      </c>
      <c r="B17205" s="176">
        <v>130.80000000000001</v>
      </c>
      <c r="C17205" s="176">
        <v>38.5</v>
      </c>
      <c r="D17205" s="282">
        <v>87</v>
      </c>
      <c r="E17205" s="265"/>
    </row>
    <row r="17206" spans="1:5">
      <c r="A17206" s="283">
        <v>43762</v>
      </c>
      <c r="B17206" s="176">
        <v>78.099999999999994</v>
      </c>
      <c r="C17206" s="176">
        <v>30.6</v>
      </c>
      <c r="D17206" s="282">
        <v>128</v>
      </c>
      <c r="E17206" s="265"/>
    </row>
    <row r="17207" spans="1:5">
      <c r="A17207" s="283">
        <v>43764</v>
      </c>
      <c r="B17207" s="176">
        <v>157</v>
      </c>
      <c r="C17207" s="176">
        <v>36.700000000000003</v>
      </c>
      <c r="D17207" s="282">
        <v>121</v>
      </c>
      <c r="E17207" s="265"/>
    </row>
    <row r="17208" spans="1:5">
      <c r="A17208" s="283">
        <v>43766</v>
      </c>
      <c r="B17208" s="176">
        <v>86.6</v>
      </c>
      <c r="C17208" s="176">
        <v>37.700000000000003</v>
      </c>
      <c r="D17208" s="282">
        <v>87</v>
      </c>
      <c r="E17208" s="265"/>
    </row>
    <row r="17209" spans="1:5">
      <c r="A17209" s="283">
        <v>43767</v>
      </c>
      <c r="B17209" s="176">
        <v>41.8</v>
      </c>
      <c r="C17209" s="176">
        <v>40.200000000000003</v>
      </c>
      <c r="D17209" s="282">
        <v>87</v>
      </c>
      <c r="E17209" s="265"/>
    </row>
    <row r="17210" spans="1:5">
      <c r="A17210" s="283">
        <v>43768</v>
      </c>
      <c r="B17210" s="176">
        <v>39.1</v>
      </c>
      <c r="C17210" s="176">
        <v>42.9</v>
      </c>
      <c r="D17210" s="282">
        <v>87</v>
      </c>
      <c r="E17210" s="265"/>
    </row>
    <row r="17211" spans="1:5">
      <c r="A17211" s="283">
        <v>43771</v>
      </c>
      <c r="B17211" s="176">
        <v>78</v>
      </c>
      <c r="C17211" s="176">
        <v>38.6</v>
      </c>
      <c r="D17211" s="282">
        <v>87</v>
      </c>
      <c r="E17211" s="265"/>
    </row>
    <row r="17212" spans="1:5">
      <c r="A17212" s="283">
        <v>43772</v>
      </c>
      <c r="B17212" s="176">
        <v>71.900000000000006</v>
      </c>
      <c r="C17212" s="176">
        <v>41.2</v>
      </c>
      <c r="D17212" s="282">
        <v>87</v>
      </c>
      <c r="E17212" s="265"/>
    </row>
    <row r="17213" spans="1:5">
      <c r="A17213" s="283">
        <v>43773</v>
      </c>
      <c r="B17213" s="176">
        <v>31.7</v>
      </c>
      <c r="C17213" s="176">
        <v>36.799999999999997</v>
      </c>
      <c r="D17213" s="282">
        <v>87</v>
      </c>
      <c r="E17213" s="265"/>
    </row>
    <row r="17214" spans="1:5">
      <c r="A17214" s="283">
        <v>43777</v>
      </c>
      <c r="B17214" s="176">
        <v>103.6</v>
      </c>
      <c r="C17214" s="176">
        <v>37.1</v>
      </c>
      <c r="D17214" s="282">
        <v>87</v>
      </c>
      <c r="E17214" s="265"/>
    </row>
    <row r="17215" spans="1:5">
      <c r="A17215" s="283">
        <v>43778</v>
      </c>
      <c r="B17215" s="176">
        <v>33.9</v>
      </c>
      <c r="C17215" s="176">
        <v>39</v>
      </c>
      <c r="D17215" s="282">
        <v>87</v>
      </c>
      <c r="E17215" s="265"/>
    </row>
    <row r="17216" spans="1:5">
      <c r="A17216" s="283">
        <v>43779</v>
      </c>
      <c r="B17216" s="176">
        <v>30.5</v>
      </c>
      <c r="C17216" s="176">
        <v>39.799999999999997</v>
      </c>
      <c r="D17216" s="282">
        <v>87</v>
      </c>
      <c r="E17216" s="265"/>
    </row>
    <row r="17217" spans="1:5">
      <c r="A17217" s="283">
        <v>43780</v>
      </c>
      <c r="B17217" s="176">
        <v>53.6</v>
      </c>
      <c r="C17217" s="176">
        <v>43.2</v>
      </c>
      <c r="D17217" s="282">
        <v>87</v>
      </c>
      <c r="E17217" s="265"/>
    </row>
    <row r="17218" spans="1:5">
      <c r="A17218" s="283">
        <v>43782</v>
      </c>
      <c r="B17218" s="176">
        <v>61</v>
      </c>
      <c r="C17218" s="176">
        <v>37.299999999999997</v>
      </c>
      <c r="D17218" s="282">
        <v>87</v>
      </c>
      <c r="E17218" s="265"/>
    </row>
    <row r="17219" spans="1:5">
      <c r="A17219" s="283">
        <v>43783</v>
      </c>
      <c r="B17219" s="176">
        <v>80.3</v>
      </c>
      <c r="C17219" s="176">
        <v>39.700000000000003</v>
      </c>
      <c r="D17219" s="282">
        <v>113</v>
      </c>
      <c r="E17219" s="265"/>
    </row>
    <row r="17220" spans="1:5">
      <c r="A17220" s="283">
        <v>43786</v>
      </c>
      <c r="B17220" s="176">
        <v>0</v>
      </c>
      <c r="C17220" s="176">
        <v>0</v>
      </c>
      <c r="D17220" s="282">
        <v>87</v>
      </c>
      <c r="E17220" s="265"/>
    </row>
    <row r="17221" spans="1:5">
      <c r="A17221" s="283">
        <v>43787</v>
      </c>
      <c r="B17221" s="176">
        <v>36.9</v>
      </c>
      <c r="C17221" s="176">
        <v>41.7</v>
      </c>
      <c r="D17221" s="282">
        <v>87</v>
      </c>
      <c r="E17221" s="265"/>
    </row>
    <row r="17222" spans="1:5">
      <c r="A17222" s="283">
        <v>43788</v>
      </c>
      <c r="B17222" s="176">
        <v>21.4</v>
      </c>
      <c r="C17222" s="176">
        <v>39.5</v>
      </c>
      <c r="D17222" s="282">
        <v>87</v>
      </c>
      <c r="E17222" s="265"/>
    </row>
    <row r="17223" spans="1:5">
      <c r="A17223" s="283">
        <v>43791</v>
      </c>
      <c r="B17223" s="176">
        <v>0</v>
      </c>
      <c r="C17223" s="176">
        <v>0</v>
      </c>
      <c r="D17223" s="282">
        <v>87</v>
      </c>
      <c r="E17223" s="265"/>
    </row>
    <row r="17224" spans="1:5">
      <c r="A17224" s="283">
        <v>43793</v>
      </c>
      <c r="B17224" s="176">
        <v>47.9</v>
      </c>
      <c r="C17224" s="176">
        <v>44.9</v>
      </c>
      <c r="D17224" s="282">
        <v>87</v>
      </c>
      <c r="E17224" s="265"/>
    </row>
    <row r="17225" spans="1:5">
      <c r="A17225" s="283">
        <v>43802</v>
      </c>
      <c r="B17225" s="176">
        <v>24.8</v>
      </c>
      <c r="C17225" s="176">
        <v>37.5</v>
      </c>
      <c r="D17225" s="282">
        <v>87</v>
      </c>
      <c r="E17225" s="265"/>
    </row>
    <row r="17226" spans="1:5">
      <c r="A17226" s="283">
        <v>43803</v>
      </c>
      <c r="B17226" s="176">
        <v>39.299999999999997</v>
      </c>
      <c r="C17226" s="176">
        <v>37.5</v>
      </c>
      <c r="D17226" s="282">
        <v>87</v>
      </c>
      <c r="E17226" s="265"/>
    </row>
    <row r="17227" spans="1:5">
      <c r="A17227" s="283">
        <v>43804</v>
      </c>
      <c r="B17227" s="176">
        <v>95.2</v>
      </c>
      <c r="C17227" s="176">
        <v>26.5</v>
      </c>
      <c r="D17227" s="282">
        <v>109</v>
      </c>
      <c r="E17227" s="265"/>
    </row>
    <row r="17228" spans="1:5">
      <c r="A17228" s="283">
        <v>43805</v>
      </c>
      <c r="B17228" s="176">
        <v>19.899999999999999</v>
      </c>
      <c r="C17228" s="176">
        <v>41.7</v>
      </c>
      <c r="D17228" s="282">
        <v>87</v>
      </c>
      <c r="E17228" s="265"/>
    </row>
    <row r="17229" spans="1:5">
      <c r="A17229" s="283">
        <v>43811</v>
      </c>
      <c r="B17229" s="176">
        <v>39.6</v>
      </c>
      <c r="C17229" s="176">
        <v>40.4</v>
      </c>
      <c r="D17229" s="282">
        <v>87</v>
      </c>
      <c r="E17229" s="265"/>
    </row>
    <row r="17230" spans="1:5">
      <c r="A17230" s="283">
        <v>43812</v>
      </c>
      <c r="B17230" s="176">
        <v>116.8</v>
      </c>
      <c r="C17230" s="176">
        <v>41.9</v>
      </c>
      <c r="D17230" s="282">
        <v>94</v>
      </c>
      <c r="E17230" s="265"/>
    </row>
    <row r="17231" spans="1:5">
      <c r="A17231" s="283">
        <v>43821</v>
      </c>
      <c r="B17231" s="176">
        <v>72.3</v>
      </c>
      <c r="C17231" s="176">
        <v>38.200000000000003</v>
      </c>
      <c r="D17231" s="282">
        <v>87</v>
      </c>
      <c r="E17231" s="265"/>
    </row>
    <row r="17232" spans="1:5">
      <c r="A17232" s="283">
        <v>43822</v>
      </c>
      <c r="B17232" s="176">
        <v>59.4</v>
      </c>
      <c r="C17232" s="176">
        <v>38.700000000000003</v>
      </c>
      <c r="D17232" s="282">
        <v>96</v>
      </c>
      <c r="E17232" s="265"/>
    </row>
    <row r="17233" spans="1:5">
      <c r="A17233" s="283">
        <v>43824</v>
      </c>
      <c r="B17233" s="176">
        <v>55.1</v>
      </c>
      <c r="C17233" s="176">
        <v>34.299999999999997</v>
      </c>
      <c r="D17233" s="282">
        <v>95</v>
      </c>
      <c r="E17233" s="265"/>
    </row>
    <row r="17234" spans="1:5">
      <c r="A17234" s="283">
        <v>43828</v>
      </c>
      <c r="B17234" s="176">
        <v>410</v>
      </c>
      <c r="C17234" s="176">
        <v>28.3</v>
      </c>
      <c r="D17234" s="282">
        <v>87</v>
      </c>
      <c r="E17234" s="265"/>
    </row>
    <row r="17235" spans="1:5">
      <c r="A17235" s="283">
        <v>43830</v>
      </c>
      <c r="B17235" s="176">
        <v>128.1</v>
      </c>
      <c r="C17235" s="176">
        <v>38.700000000000003</v>
      </c>
      <c r="D17235" s="282">
        <v>96</v>
      </c>
      <c r="E17235" s="265"/>
    </row>
    <row r="17236" spans="1:5">
      <c r="A17236" s="283">
        <v>43832</v>
      </c>
      <c r="B17236" s="176">
        <v>80</v>
      </c>
      <c r="C17236" s="176">
        <v>41.6</v>
      </c>
      <c r="D17236" s="282">
        <v>95</v>
      </c>
      <c r="E17236" s="265"/>
    </row>
    <row r="17237" spans="1:5">
      <c r="A17237" s="283">
        <v>43836</v>
      </c>
      <c r="B17237" s="176">
        <v>17.7</v>
      </c>
      <c r="C17237" s="176">
        <v>47.7</v>
      </c>
      <c r="D17237" s="282">
        <v>87</v>
      </c>
      <c r="E17237" s="265"/>
    </row>
    <row r="17238" spans="1:5">
      <c r="A17238" s="283">
        <v>43837</v>
      </c>
      <c r="B17238" s="176">
        <v>44.8</v>
      </c>
      <c r="C17238" s="176">
        <v>40.6</v>
      </c>
      <c r="D17238" s="282">
        <v>87</v>
      </c>
      <c r="E17238" s="265"/>
    </row>
    <row r="17239" spans="1:5">
      <c r="A17239" s="283">
        <v>43840</v>
      </c>
      <c r="B17239" s="176">
        <v>37.200000000000003</v>
      </c>
      <c r="C17239" s="176">
        <v>41.5</v>
      </c>
      <c r="D17239" s="282">
        <v>87</v>
      </c>
      <c r="E17239" s="265"/>
    </row>
    <row r="17240" spans="1:5">
      <c r="A17240" s="283">
        <v>43842</v>
      </c>
      <c r="B17240" s="176">
        <v>0</v>
      </c>
      <c r="C17240" s="176">
        <v>0</v>
      </c>
      <c r="D17240" s="282">
        <v>87</v>
      </c>
      <c r="E17240" s="265"/>
    </row>
    <row r="17241" spans="1:5">
      <c r="A17241" s="283">
        <v>43843</v>
      </c>
      <c r="B17241" s="176">
        <v>29.9</v>
      </c>
      <c r="C17241" s="176">
        <v>38.5</v>
      </c>
      <c r="D17241" s="282">
        <v>87</v>
      </c>
      <c r="E17241" s="265"/>
    </row>
    <row r="17242" spans="1:5">
      <c r="A17242" s="283">
        <v>43844</v>
      </c>
      <c r="B17242" s="176">
        <v>31</v>
      </c>
      <c r="C17242" s="176">
        <v>40.9</v>
      </c>
      <c r="D17242" s="282">
        <v>106</v>
      </c>
      <c r="E17242" s="265"/>
    </row>
    <row r="17243" spans="1:5">
      <c r="A17243" s="283">
        <v>43845</v>
      </c>
      <c r="B17243" s="176">
        <v>133.6</v>
      </c>
      <c r="C17243" s="176">
        <v>42.7</v>
      </c>
      <c r="D17243" s="282">
        <v>87</v>
      </c>
      <c r="E17243" s="265"/>
    </row>
    <row r="17244" spans="1:5">
      <c r="A17244" s="283">
        <v>43901</v>
      </c>
      <c r="B17244" s="176">
        <v>69.099999999999994</v>
      </c>
      <c r="C17244" s="176">
        <v>45.9</v>
      </c>
      <c r="D17244" s="282">
        <v>87</v>
      </c>
      <c r="E17244" s="265"/>
    </row>
    <row r="17245" spans="1:5">
      <c r="A17245" s="283">
        <v>43902</v>
      </c>
      <c r="B17245" s="176">
        <v>17.600000000000001</v>
      </c>
      <c r="C17245" s="176">
        <v>43.8</v>
      </c>
      <c r="D17245" s="282">
        <v>87</v>
      </c>
      <c r="E17245" s="265"/>
    </row>
    <row r="17246" spans="1:5">
      <c r="A17246" s="283">
        <v>43903</v>
      </c>
      <c r="B17246" s="176">
        <v>52.5</v>
      </c>
      <c r="C17246" s="176">
        <v>42.4</v>
      </c>
      <c r="D17246" s="282">
        <v>87</v>
      </c>
      <c r="E17246" s="265"/>
    </row>
    <row r="17247" spans="1:5">
      <c r="A17247" s="283">
        <v>43905</v>
      </c>
      <c r="B17247" s="176">
        <v>0</v>
      </c>
      <c r="C17247" s="176">
        <v>0</v>
      </c>
      <c r="D17247" s="282">
        <v>87</v>
      </c>
      <c r="E17247" s="265"/>
    </row>
    <row r="17248" spans="1:5">
      <c r="A17248" s="283">
        <v>43906</v>
      </c>
      <c r="B17248" s="176">
        <v>279.39999999999998</v>
      </c>
      <c r="C17248" s="176">
        <v>42.8</v>
      </c>
      <c r="D17248" s="282">
        <v>112</v>
      </c>
      <c r="E17248" s="265"/>
    </row>
    <row r="17249" spans="1:5">
      <c r="A17249" s="283">
        <v>43907</v>
      </c>
      <c r="B17249" s="176">
        <v>43.3</v>
      </c>
      <c r="C17249" s="176">
        <v>44.4</v>
      </c>
      <c r="D17249" s="282">
        <v>87</v>
      </c>
      <c r="E17249" s="265"/>
    </row>
    <row r="17250" spans="1:5">
      <c r="A17250" s="283">
        <v>43908</v>
      </c>
      <c r="B17250" s="176">
        <v>66.400000000000006</v>
      </c>
      <c r="C17250" s="176">
        <v>39.5</v>
      </c>
      <c r="D17250" s="282">
        <v>87</v>
      </c>
      <c r="E17250" s="265"/>
    </row>
    <row r="17251" spans="1:5">
      <c r="A17251" s="283">
        <v>43909</v>
      </c>
      <c r="B17251" s="176">
        <v>0</v>
      </c>
      <c r="C17251" s="176">
        <v>0</v>
      </c>
      <c r="D17251" s="282">
        <v>87</v>
      </c>
      <c r="E17251" s="265"/>
    </row>
    <row r="17252" spans="1:5">
      <c r="A17252" s="283">
        <v>43910</v>
      </c>
      <c r="B17252" s="176">
        <v>62.7</v>
      </c>
      <c r="C17252" s="176">
        <v>46</v>
      </c>
      <c r="D17252" s="282">
        <v>87</v>
      </c>
      <c r="E17252" s="265"/>
    </row>
    <row r="17253" spans="1:5">
      <c r="A17253" s="283">
        <v>43912</v>
      </c>
      <c r="B17253" s="176">
        <v>339.7</v>
      </c>
      <c r="C17253" s="176">
        <v>45.4</v>
      </c>
      <c r="D17253" s="282">
        <v>110</v>
      </c>
      <c r="E17253" s="265"/>
    </row>
    <row r="17254" spans="1:5">
      <c r="A17254" s="283">
        <v>43913</v>
      </c>
      <c r="B17254" s="176">
        <v>226.1</v>
      </c>
      <c r="C17254" s="176">
        <v>44.8</v>
      </c>
      <c r="D17254" s="282">
        <v>87</v>
      </c>
      <c r="E17254" s="265"/>
    </row>
    <row r="17255" spans="1:5">
      <c r="A17255" s="283">
        <v>43914</v>
      </c>
      <c r="B17255" s="176">
        <v>0</v>
      </c>
      <c r="C17255" s="176">
        <v>0</v>
      </c>
      <c r="D17255" s="282">
        <v>87</v>
      </c>
      <c r="E17255" s="265"/>
    </row>
    <row r="17256" spans="1:5">
      <c r="A17256" s="283">
        <v>43915</v>
      </c>
      <c r="B17256" s="176">
        <v>29.7</v>
      </c>
      <c r="C17256" s="176">
        <v>45.2</v>
      </c>
      <c r="D17256" s="282">
        <v>87</v>
      </c>
      <c r="E17256" s="265"/>
    </row>
    <row r="17257" spans="1:5">
      <c r="A17257" s="283">
        <v>43916</v>
      </c>
      <c r="B17257" s="176">
        <v>194.9</v>
      </c>
      <c r="C17257" s="176">
        <v>47.4</v>
      </c>
      <c r="D17257" s="282">
        <v>87</v>
      </c>
      <c r="E17257" s="265"/>
    </row>
    <row r="17258" spans="1:5">
      <c r="A17258" s="283">
        <v>43917</v>
      </c>
      <c r="B17258" s="176">
        <v>117.5</v>
      </c>
      <c r="C17258" s="176">
        <v>45.8</v>
      </c>
      <c r="D17258" s="282">
        <v>87</v>
      </c>
      <c r="E17258" s="265"/>
    </row>
    <row r="17259" spans="1:5">
      <c r="A17259" s="283">
        <v>43920</v>
      </c>
      <c r="B17259" s="176">
        <v>501.9</v>
      </c>
      <c r="C17259" s="176">
        <v>41.8</v>
      </c>
      <c r="D17259" s="282">
        <v>165</v>
      </c>
      <c r="E17259" s="265"/>
    </row>
    <row r="17260" spans="1:5">
      <c r="A17260" s="283">
        <v>43925</v>
      </c>
      <c r="B17260" s="176">
        <v>133.5</v>
      </c>
      <c r="C17260" s="176">
        <v>41.4</v>
      </c>
      <c r="D17260" s="282">
        <v>87</v>
      </c>
      <c r="E17260" s="265"/>
    </row>
    <row r="17261" spans="1:5">
      <c r="A17261" s="283">
        <v>43926</v>
      </c>
      <c r="B17261" s="176">
        <v>0</v>
      </c>
      <c r="C17261" s="176">
        <v>0</v>
      </c>
      <c r="D17261" s="282">
        <v>87</v>
      </c>
      <c r="E17261" s="265"/>
    </row>
    <row r="17262" spans="1:5">
      <c r="A17262" s="283">
        <v>43927</v>
      </c>
      <c r="B17262" s="176">
        <v>0</v>
      </c>
      <c r="C17262" s="176">
        <v>0</v>
      </c>
      <c r="D17262" s="282">
        <v>87</v>
      </c>
      <c r="E17262" s="265"/>
    </row>
    <row r="17263" spans="1:5">
      <c r="A17263" s="283">
        <v>43928</v>
      </c>
      <c r="B17263" s="176">
        <v>0</v>
      </c>
      <c r="C17263" s="176">
        <v>0</v>
      </c>
      <c r="D17263" s="282">
        <v>87</v>
      </c>
      <c r="E17263" s="265"/>
    </row>
    <row r="17264" spans="1:5">
      <c r="A17264" s="283">
        <v>43930</v>
      </c>
      <c r="B17264" s="176">
        <v>34.6</v>
      </c>
      <c r="C17264" s="176">
        <v>41.4</v>
      </c>
      <c r="D17264" s="282">
        <v>87</v>
      </c>
      <c r="E17264" s="265"/>
    </row>
    <row r="17265" spans="1:5">
      <c r="A17265" s="283">
        <v>43931</v>
      </c>
      <c r="B17265" s="176">
        <v>0</v>
      </c>
      <c r="C17265" s="176">
        <v>0</v>
      </c>
      <c r="D17265" s="282">
        <v>87</v>
      </c>
      <c r="E17265" s="265"/>
    </row>
    <row r="17266" spans="1:5">
      <c r="A17266" s="283">
        <v>43932</v>
      </c>
      <c r="B17266" s="176">
        <v>35.6</v>
      </c>
      <c r="C17266" s="176">
        <v>42.8</v>
      </c>
      <c r="D17266" s="282">
        <v>87</v>
      </c>
      <c r="E17266" s="265"/>
    </row>
    <row r="17267" spans="1:5">
      <c r="A17267" s="283">
        <v>43933</v>
      </c>
      <c r="B17267" s="176">
        <v>43.1</v>
      </c>
      <c r="C17267" s="176">
        <v>44.7</v>
      </c>
      <c r="D17267" s="282">
        <v>87</v>
      </c>
      <c r="E17267" s="265"/>
    </row>
    <row r="17268" spans="1:5">
      <c r="A17268" s="283">
        <v>43934</v>
      </c>
      <c r="B17268" s="176">
        <v>0</v>
      </c>
      <c r="C17268" s="176">
        <v>0</v>
      </c>
      <c r="D17268" s="282">
        <v>87</v>
      </c>
      <c r="E17268" s="265"/>
    </row>
    <row r="17269" spans="1:5">
      <c r="A17269" s="283">
        <v>43935</v>
      </c>
      <c r="B17269" s="176">
        <v>545</v>
      </c>
      <c r="C17269" s="176">
        <v>42.6</v>
      </c>
      <c r="D17269" s="282">
        <v>120</v>
      </c>
      <c r="E17269" s="265"/>
    </row>
    <row r="17270" spans="1:5">
      <c r="A17270" s="283">
        <v>43937</v>
      </c>
      <c r="B17270" s="176">
        <v>0</v>
      </c>
      <c r="C17270" s="176">
        <v>0</v>
      </c>
      <c r="D17270" s="282">
        <v>87</v>
      </c>
      <c r="E17270" s="265"/>
    </row>
    <row r="17271" spans="1:5">
      <c r="A17271" s="283">
        <v>43938</v>
      </c>
      <c r="B17271" s="176">
        <v>233.9</v>
      </c>
      <c r="C17271" s="176">
        <v>44.2</v>
      </c>
      <c r="D17271" s="282">
        <v>87</v>
      </c>
      <c r="E17271" s="265"/>
    </row>
    <row r="17272" spans="1:5">
      <c r="A17272" s="283">
        <v>43939</v>
      </c>
      <c r="B17272" s="176">
        <v>0</v>
      </c>
      <c r="C17272" s="176">
        <v>0</v>
      </c>
      <c r="D17272" s="282">
        <v>87</v>
      </c>
      <c r="E17272" s="265"/>
    </row>
    <row r="17273" spans="1:5">
      <c r="A17273" s="283">
        <v>43940</v>
      </c>
      <c r="B17273" s="176">
        <v>126.5</v>
      </c>
      <c r="C17273" s="176">
        <v>43.6</v>
      </c>
      <c r="D17273" s="282">
        <v>87</v>
      </c>
      <c r="E17273" s="265"/>
    </row>
    <row r="17274" spans="1:5">
      <c r="A17274" s="283">
        <v>43941</v>
      </c>
      <c r="B17274" s="176">
        <v>47.2</v>
      </c>
      <c r="C17274" s="176">
        <v>50</v>
      </c>
      <c r="D17274" s="282">
        <v>87</v>
      </c>
      <c r="E17274" s="265"/>
    </row>
    <row r="17275" spans="1:5">
      <c r="A17275" s="283">
        <v>43942</v>
      </c>
      <c r="B17275" s="176">
        <v>88.7</v>
      </c>
      <c r="C17275" s="176">
        <v>44.2</v>
      </c>
      <c r="D17275" s="282">
        <v>87</v>
      </c>
      <c r="E17275" s="265"/>
    </row>
    <row r="17276" spans="1:5">
      <c r="A17276" s="283">
        <v>43943</v>
      </c>
      <c r="B17276" s="176">
        <v>88.5</v>
      </c>
      <c r="C17276" s="176">
        <v>45.4</v>
      </c>
      <c r="D17276" s="282">
        <v>87</v>
      </c>
      <c r="E17276" s="265"/>
    </row>
    <row r="17277" spans="1:5">
      <c r="A17277" s="283">
        <v>43944</v>
      </c>
      <c r="B17277" s="176">
        <v>73.3</v>
      </c>
      <c r="C17277" s="176">
        <v>43.8</v>
      </c>
      <c r="D17277" s="282">
        <v>87</v>
      </c>
      <c r="E17277" s="265"/>
    </row>
    <row r="17278" spans="1:5">
      <c r="A17278" s="283">
        <v>43945</v>
      </c>
      <c r="B17278" s="176">
        <v>61.6</v>
      </c>
      <c r="C17278" s="176">
        <v>39.9</v>
      </c>
      <c r="D17278" s="282">
        <v>107</v>
      </c>
      <c r="E17278" s="265"/>
    </row>
    <row r="17279" spans="1:5">
      <c r="A17279" s="283">
        <v>43946</v>
      </c>
      <c r="B17279" s="176">
        <v>35.1</v>
      </c>
      <c r="C17279" s="176">
        <v>46.7</v>
      </c>
      <c r="D17279" s="282">
        <v>87</v>
      </c>
      <c r="E17279" s="265"/>
    </row>
    <row r="17280" spans="1:5">
      <c r="A17280" s="283">
        <v>43947</v>
      </c>
      <c r="B17280" s="176">
        <v>307.89999999999998</v>
      </c>
      <c r="C17280" s="176">
        <v>47.1</v>
      </c>
      <c r="D17280" s="282">
        <v>87</v>
      </c>
      <c r="E17280" s="265"/>
    </row>
    <row r="17281" spans="1:5">
      <c r="A17281" s="283">
        <v>43948</v>
      </c>
      <c r="B17281" s="176">
        <v>0</v>
      </c>
      <c r="C17281" s="176">
        <v>0</v>
      </c>
      <c r="D17281" s="282">
        <v>87</v>
      </c>
      <c r="E17281" s="265"/>
    </row>
    <row r="17282" spans="1:5">
      <c r="A17282" s="283">
        <v>43950</v>
      </c>
      <c r="B17282" s="176">
        <v>201.4</v>
      </c>
      <c r="C17282" s="176">
        <v>42.8</v>
      </c>
      <c r="D17282" s="282">
        <v>118</v>
      </c>
      <c r="E17282" s="265"/>
    </row>
    <row r="17283" spans="1:5">
      <c r="A17283" s="283">
        <v>43951</v>
      </c>
      <c r="B17283" s="176">
        <v>0</v>
      </c>
      <c r="C17283" s="176">
        <v>0</v>
      </c>
      <c r="D17283" s="282">
        <v>87</v>
      </c>
      <c r="E17283" s="265"/>
    </row>
    <row r="17284" spans="1:5">
      <c r="A17284" s="283">
        <v>43952</v>
      </c>
      <c r="B17284" s="176">
        <v>888</v>
      </c>
      <c r="C17284" s="176">
        <v>38.5</v>
      </c>
      <c r="D17284" s="282">
        <v>166</v>
      </c>
      <c r="E17284" s="265"/>
    </row>
    <row r="17285" spans="1:5">
      <c r="A17285" s="283">
        <v>43953</v>
      </c>
      <c r="B17285" s="176">
        <v>429.7</v>
      </c>
      <c r="C17285" s="176">
        <v>47.8</v>
      </c>
      <c r="D17285" s="282">
        <v>119</v>
      </c>
      <c r="E17285" s="265"/>
    </row>
    <row r="17286" spans="1:5">
      <c r="A17286" s="283">
        <v>43961</v>
      </c>
      <c r="B17286" s="176">
        <v>0</v>
      </c>
      <c r="C17286" s="176">
        <v>0</v>
      </c>
      <c r="D17286" s="282">
        <v>87</v>
      </c>
      <c r="E17286" s="265"/>
    </row>
    <row r="17287" spans="1:5">
      <c r="A17287" s="283">
        <v>43962</v>
      </c>
      <c r="B17287" s="176">
        <v>0</v>
      </c>
      <c r="C17287" s="176">
        <v>0</v>
      </c>
      <c r="D17287" s="282">
        <v>87</v>
      </c>
      <c r="E17287" s="265"/>
    </row>
    <row r="17288" spans="1:5">
      <c r="A17288" s="283">
        <v>43963</v>
      </c>
      <c r="B17288" s="176">
        <v>1814.9</v>
      </c>
      <c r="C17288" s="176">
        <v>44.5</v>
      </c>
      <c r="D17288" s="282">
        <v>87</v>
      </c>
      <c r="E17288" s="265"/>
    </row>
    <row r="17289" spans="1:5">
      <c r="A17289" s="283">
        <v>43964</v>
      </c>
      <c r="B17289" s="176">
        <v>187.3</v>
      </c>
      <c r="C17289" s="176">
        <v>44.9</v>
      </c>
      <c r="D17289" s="282">
        <v>87</v>
      </c>
      <c r="E17289" s="265"/>
    </row>
    <row r="17290" spans="1:5">
      <c r="A17290" s="283">
        <v>43967</v>
      </c>
      <c r="B17290" s="176">
        <v>174.5</v>
      </c>
      <c r="C17290" s="176">
        <v>35.700000000000003</v>
      </c>
      <c r="D17290" s="282">
        <v>87</v>
      </c>
      <c r="E17290" s="265"/>
    </row>
    <row r="17291" spans="1:5">
      <c r="A17291" s="283">
        <v>43968</v>
      </c>
      <c r="B17291" s="176">
        <v>202.2</v>
      </c>
      <c r="C17291" s="176">
        <v>42.1</v>
      </c>
      <c r="D17291" s="282">
        <v>95</v>
      </c>
      <c r="E17291" s="265"/>
    </row>
    <row r="17292" spans="1:5">
      <c r="A17292" s="283">
        <v>43970</v>
      </c>
      <c r="B17292" s="176">
        <v>0</v>
      </c>
      <c r="C17292" s="176">
        <v>0</v>
      </c>
      <c r="D17292" s="282">
        <v>87</v>
      </c>
      <c r="E17292" s="265"/>
    </row>
    <row r="17293" spans="1:5">
      <c r="A17293" s="283">
        <v>43971</v>
      </c>
      <c r="B17293" s="176">
        <v>239.9</v>
      </c>
      <c r="C17293" s="176">
        <v>44.9</v>
      </c>
      <c r="D17293" s="282">
        <v>87</v>
      </c>
      <c r="E17293" s="265"/>
    </row>
    <row r="17294" spans="1:5">
      <c r="A17294" s="283">
        <v>43972</v>
      </c>
      <c r="B17294" s="176">
        <v>145.69999999999999</v>
      </c>
      <c r="C17294" s="176">
        <v>34.4</v>
      </c>
      <c r="D17294" s="282">
        <v>87</v>
      </c>
      <c r="E17294" s="265"/>
    </row>
    <row r="17295" spans="1:5">
      <c r="A17295" s="283">
        <v>43973</v>
      </c>
      <c r="B17295" s="176">
        <v>24.2</v>
      </c>
      <c r="C17295" s="176">
        <v>42.7</v>
      </c>
      <c r="D17295" s="282">
        <v>96</v>
      </c>
      <c r="E17295" s="265"/>
    </row>
    <row r="17296" spans="1:5">
      <c r="A17296" s="283">
        <v>43974</v>
      </c>
      <c r="B17296" s="176">
        <v>80.3</v>
      </c>
      <c r="C17296" s="176">
        <v>45.3</v>
      </c>
      <c r="D17296" s="282">
        <v>87</v>
      </c>
      <c r="E17296" s="265"/>
    </row>
    <row r="17297" spans="1:5">
      <c r="A17297" s="283">
        <v>43976</v>
      </c>
      <c r="B17297" s="176">
        <v>54</v>
      </c>
      <c r="C17297" s="176">
        <v>45.6</v>
      </c>
      <c r="D17297" s="282">
        <v>87</v>
      </c>
      <c r="E17297" s="265"/>
    </row>
    <row r="17298" spans="1:5">
      <c r="A17298" s="283">
        <v>43977</v>
      </c>
      <c r="B17298" s="176">
        <v>60</v>
      </c>
      <c r="C17298" s="176">
        <v>43</v>
      </c>
      <c r="D17298" s="282">
        <v>87</v>
      </c>
      <c r="E17298" s="265"/>
    </row>
    <row r="17299" spans="1:5">
      <c r="A17299" s="283">
        <v>43981</v>
      </c>
      <c r="B17299" s="176">
        <v>0</v>
      </c>
      <c r="C17299" s="176">
        <v>0</v>
      </c>
      <c r="D17299" s="282">
        <v>87</v>
      </c>
      <c r="E17299" s="265"/>
    </row>
    <row r="17300" spans="1:5">
      <c r="A17300" s="283">
        <v>43983</v>
      </c>
      <c r="B17300" s="176">
        <v>28.7</v>
      </c>
      <c r="C17300" s="176">
        <v>44.7</v>
      </c>
      <c r="D17300" s="282">
        <v>87</v>
      </c>
      <c r="E17300" s="265"/>
    </row>
    <row r="17301" spans="1:5">
      <c r="A17301" s="283">
        <v>43984</v>
      </c>
      <c r="B17301" s="176">
        <v>49.4</v>
      </c>
      <c r="C17301" s="176">
        <v>35</v>
      </c>
      <c r="D17301" s="282">
        <v>87</v>
      </c>
      <c r="E17301" s="265"/>
    </row>
    <row r="17302" spans="1:5">
      <c r="A17302" s="283">
        <v>43985</v>
      </c>
      <c r="B17302" s="176">
        <v>0</v>
      </c>
      <c r="C17302" s="176">
        <v>0</v>
      </c>
      <c r="D17302" s="282">
        <v>87</v>
      </c>
      <c r="E17302" s="265"/>
    </row>
    <row r="17303" spans="1:5">
      <c r="A17303" s="283">
        <v>43986</v>
      </c>
      <c r="B17303" s="176">
        <v>41.6</v>
      </c>
      <c r="C17303" s="176">
        <v>40.9</v>
      </c>
      <c r="D17303" s="282">
        <v>87</v>
      </c>
      <c r="E17303" s="265"/>
    </row>
    <row r="17304" spans="1:5">
      <c r="A17304" s="283">
        <v>43988</v>
      </c>
      <c r="B17304" s="176">
        <v>43.2</v>
      </c>
      <c r="C17304" s="176">
        <v>43.7</v>
      </c>
      <c r="D17304" s="282">
        <v>87</v>
      </c>
      <c r="E17304" s="265"/>
    </row>
    <row r="17305" spans="1:5">
      <c r="A17305" s="283">
        <v>44001</v>
      </c>
      <c r="B17305" s="176">
        <v>531.9</v>
      </c>
      <c r="C17305" s="176">
        <v>44.8</v>
      </c>
      <c r="D17305" s="282">
        <v>95</v>
      </c>
      <c r="E17305" s="265"/>
    </row>
    <row r="17306" spans="1:5">
      <c r="A17306" s="283">
        <v>44003</v>
      </c>
      <c r="B17306" s="176">
        <v>69.400000000000006</v>
      </c>
      <c r="C17306" s="176">
        <v>44.7</v>
      </c>
      <c r="D17306" s="282">
        <v>87</v>
      </c>
      <c r="E17306" s="265"/>
    </row>
    <row r="17307" spans="1:5">
      <c r="A17307" s="283">
        <v>44004</v>
      </c>
      <c r="B17307" s="176">
        <v>450.2</v>
      </c>
      <c r="C17307" s="176">
        <v>40.799999999999997</v>
      </c>
      <c r="D17307" s="282">
        <v>117</v>
      </c>
      <c r="E17307" s="265"/>
    </row>
    <row r="17308" spans="1:5">
      <c r="A17308" s="283">
        <v>44005</v>
      </c>
      <c r="B17308" s="176">
        <v>986.2</v>
      </c>
      <c r="C17308" s="176">
        <v>45.5</v>
      </c>
      <c r="D17308" s="282">
        <v>96</v>
      </c>
      <c r="E17308" s="265"/>
    </row>
    <row r="17309" spans="1:5">
      <c r="A17309" s="283">
        <v>44010</v>
      </c>
      <c r="B17309" s="176">
        <v>103.5</v>
      </c>
      <c r="C17309" s="176">
        <v>46.4</v>
      </c>
      <c r="D17309" s="282">
        <v>115</v>
      </c>
      <c r="E17309" s="265"/>
    </row>
    <row r="17310" spans="1:5">
      <c r="A17310" s="283">
        <v>44011</v>
      </c>
      <c r="B17310" s="176">
        <v>1027.3</v>
      </c>
      <c r="C17310" s="176">
        <v>38.200000000000003</v>
      </c>
      <c r="D17310" s="282">
        <v>116</v>
      </c>
      <c r="E17310" s="265"/>
    </row>
    <row r="17311" spans="1:5">
      <c r="A17311" s="283">
        <v>44012</v>
      </c>
      <c r="B17311" s="176">
        <v>2029.3</v>
      </c>
      <c r="C17311" s="176">
        <v>41.7</v>
      </c>
      <c r="D17311" s="282">
        <v>124</v>
      </c>
      <c r="E17311" s="265"/>
    </row>
    <row r="17312" spans="1:5">
      <c r="A17312" s="283">
        <v>44017</v>
      </c>
      <c r="B17312" s="176">
        <v>3241.4</v>
      </c>
      <c r="C17312" s="176">
        <v>37</v>
      </c>
      <c r="D17312" s="282">
        <v>169</v>
      </c>
      <c r="E17312" s="265"/>
    </row>
    <row r="17313" spans="1:5">
      <c r="A17313" s="283">
        <v>44021</v>
      </c>
      <c r="B17313" s="176">
        <v>151.69999999999999</v>
      </c>
      <c r="C17313" s="176">
        <v>40.4</v>
      </c>
      <c r="D17313" s="282">
        <v>117</v>
      </c>
      <c r="E17313" s="265"/>
    </row>
    <row r="17314" spans="1:5">
      <c r="A17314" s="283">
        <v>44022</v>
      </c>
      <c r="B17314" s="176">
        <v>538.9</v>
      </c>
      <c r="C17314" s="176">
        <v>46.9</v>
      </c>
      <c r="D17314" s="282">
        <v>128</v>
      </c>
      <c r="E17314" s="265"/>
    </row>
    <row r="17315" spans="1:5">
      <c r="A17315" s="283">
        <v>44023</v>
      </c>
      <c r="B17315" s="176">
        <v>337.9</v>
      </c>
      <c r="C17315" s="176">
        <v>44.6</v>
      </c>
      <c r="D17315" s="282">
        <v>128</v>
      </c>
      <c r="E17315" s="265"/>
    </row>
    <row r="17316" spans="1:5">
      <c r="A17316" s="283">
        <v>44024</v>
      </c>
      <c r="B17316" s="176">
        <v>246.3</v>
      </c>
      <c r="C17316" s="176">
        <v>43.8</v>
      </c>
      <c r="D17316" s="282">
        <v>158</v>
      </c>
      <c r="E17316" s="265"/>
    </row>
    <row r="17317" spans="1:5">
      <c r="A17317" s="283">
        <v>44026</v>
      </c>
      <c r="B17317" s="176">
        <v>408.8</v>
      </c>
      <c r="C17317" s="176">
        <v>46.9</v>
      </c>
      <c r="D17317" s="282">
        <v>128</v>
      </c>
      <c r="E17317" s="265"/>
    </row>
    <row r="17318" spans="1:5">
      <c r="A17318" s="283">
        <v>44028</v>
      </c>
      <c r="B17318" s="176">
        <v>291.39999999999998</v>
      </c>
      <c r="C17318" s="176">
        <v>42.7</v>
      </c>
      <c r="D17318" s="282">
        <v>110</v>
      </c>
      <c r="E17318" s="265"/>
    </row>
    <row r="17319" spans="1:5">
      <c r="A17319" s="283">
        <v>44030</v>
      </c>
      <c r="B17319" s="176">
        <v>266.89999999999998</v>
      </c>
      <c r="C17319" s="176">
        <v>40.4</v>
      </c>
      <c r="D17319" s="282">
        <v>115</v>
      </c>
      <c r="E17319" s="265"/>
    </row>
    <row r="17320" spans="1:5">
      <c r="A17320" s="283">
        <v>44032</v>
      </c>
      <c r="B17320" s="176">
        <v>40.9</v>
      </c>
      <c r="C17320" s="176">
        <v>41</v>
      </c>
      <c r="D17320" s="282">
        <v>87</v>
      </c>
      <c r="E17320" s="265"/>
    </row>
    <row r="17321" spans="1:5">
      <c r="A17321" s="283">
        <v>44033</v>
      </c>
      <c r="B17321" s="176">
        <v>0</v>
      </c>
      <c r="C17321" s="176">
        <v>0</v>
      </c>
      <c r="D17321" s="282">
        <v>87</v>
      </c>
      <c r="E17321" s="265"/>
    </row>
    <row r="17322" spans="1:5">
      <c r="A17322" s="283">
        <v>44035</v>
      </c>
      <c r="B17322" s="176">
        <v>1241.4000000000001</v>
      </c>
      <c r="C17322" s="176">
        <v>39.6</v>
      </c>
      <c r="D17322" s="282">
        <v>180</v>
      </c>
      <c r="E17322" s="265"/>
    </row>
    <row r="17323" spans="1:5">
      <c r="A17323" s="283">
        <v>44036</v>
      </c>
      <c r="B17323" s="176">
        <v>628.9</v>
      </c>
      <c r="C17323" s="176">
        <v>19.899999999999999</v>
      </c>
      <c r="D17323" s="282">
        <v>87</v>
      </c>
      <c r="E17323" s="265"/>
    </row>
    <row r="17324" spans="1:5">
      <c r="A17324" s="283">
        <v>44039</v>
      </c>
      <c r="B17324" s="176">
        <v>1177.8</v>
      </c>
      <c r="C17324" s="176">
        <v>40.9</v>
      </c>
      <c r="D17324" s="282">
        <v>117</v>
      </c>
      <c r="E17324" s="265"/>
    </row>
    <row r="17325" spans="1:5">
      <c r="A17325" s="283">
        <v>44040</v>
      </c>
      <c r="B17325" s="176">
        <v>282.60000000000002</v>
      </c>
      <c r="C17325" s="176">
        <v>51.8</v>
      </c>
      <c r="D17325" s="282">
        <v>116</v>
      </c>
      <c r="E17325" s="265"/>
    </row>
    <row r="17326" spans="1:5">
      <c r="A17326" s="283">
        <v>44041</v>
      </c>
      <c r="B17326" s="176">
        <v>215.3</v>
      </c>
      <c r="C17326" s="176">
        <v>42.1</v>
      </c>
      <c r="D17326" s="282">
        <v>94</v>
      </c>
      <c r="E17326" s="265"/>
    </row>
    <row r="17327" spans="1:5">
      <c r="A17327" s="283">
        <v>44044</v>
      </c>
      <c r="B17327" s="176">
        <v>285.10000000000002</v>
      </c>
      <c r="C17327" s="176">
        <v>41.3</v>
      </c>
      <c r="D17327" s="282">
        <v>116</v>
      </c>
      <c r="E17327" s="265"/>
    </row>
    <row r="17328" spans="1:5">
      <c r="A17328" s="283">
        <v>44045</v>
      </c>
      <c r="B17328" s="176">
        <v>0</v>
      </c>
      <c r="C17328" s="176">
        <v>0</v>
      </c>
      <c r="D17328" s="282">
        <v>87</v>
      </c>
      <c r="E17328" s="265"/>
    </row>
    <row r="17329" spans="1:5">
      <c r="A17329" s="283">
        <v>44046</v>
      </c>
      <c r="B17329" s="176">
        <v>142.4</v>
      </c>
      <c r="C17329" s="176">
        <v>33.4</v>
      </c>
      <c r="D17329" s="282">
        <v>111</v>
      </c>
      <c r="E17329" s="265"/>
    </row>
    <row r="17330" spans="1:5">
      <c r="A17330" s="283">
        <v>44047</v>
      </c>
      <c r="B17330" s="176">
        <v>84.1</v>
      </c>
      <c r="C17330" s="176">
        <v>42.4</v>
      </c>
      <c r="D17330" s="282">
        <v>94</v>
      </c>
      <c r="E17330" s="265"/>
    </row>
    <row r="17331" spans="1:5">
      <c r="A17331" s="283">
        <v>44048</v>
      </c>
      <c r="B17331" s="176">
        <v>105.9</v>
      </c>
      <c r="C17331" s="176">
        <v>44.2</v>
      </c>
      <c r="D17331" s="282">
        <v>87</v>
      </c>
      <c r="E17331" s="265"/>
    </row>
    <row r="17332" spans="1:5">
      <c r="A17332" s="283">
        <v>44049</v>
      </c>
      <c r="B17332" s="176">
        <v>0</v>
      </c>
      <c r="C17332" s="176">
        <v>0</v>
      </c>
      <c r="D17332" s="282">
        <v>87</v>
      </c>
      <c r="E17332" s="265"/>
    </row>
    <row r="17333" spans="1:5">
      <c r="A17333" s="283">
        <v>44050</v>
      </c>
      <c r="B17333" s="176">
        <v>242.1</v>
      </c>
      <c r="C17333" s="176">
        <v>41.9</v>
      </c>
      <c r="D17333" s="282">
        <v>87</v>
      </c>
      <c r="E17333" s="265"/>
    </row>
    <row r="17334" spans="1:5">
      <c r="A17334" s="283">
        <v>44052</v>
      </c>
      <c r="B17334" s="176">
        <v>3767.9</v>
      </c>
      <c r="C17334" s="176">
        <v>35.200000000000003</v>
      </c>
      <c r="D17334" s="282">
        <v>128</v>
      </c>
      <c r="E17334" s="265"/>
    </row>
    <row r="17335" spans="1:5">
      <c r="A17335" s="283">
        <v>44053</v>
      </c>
      <c r="B17335" s="176">
        <v>1522.1</v>
      </c>
      <c r="C17335" s="176">
        <v>42</v>
      </c>
      <c r="D17335" s="282">
        <v>135</v>
      </c>
      <c r="E17335" s="265"/>
    </row>
    <row r="17336" spans="1:5">
      <c r="A17336" s="283">
        <v>44054</v>
      </c>
      <c r="B17336" s="176">
        <v>1120.0999999999999</v>
      </c>
      <c r="C17336" s="176">
        <v>40.799999999999997</v>
      </c>
      <c r="D17336" s="282">
        <v>102</v>
      </c>
      <c r="E17336" s="265"/>
    </row>
    <row r="17337" spans="1:5">
      <c r="A17337" s="283">
        <v>44055</v>
      </c>
      <c r="B17337" s="176">
        <v>2482.5</v>
      </c>
      <c r="C17337" s="176">
        <v>34.5</v>
      </c>
      <c r="D17337" s="282">
        <v>87</v>
      </c>
      <c r="E17337" s="265"/>
    </row>
    <row r="17338" spans="1:5">
      <c r="A17338" s="283">
        <v>44056</v>
      </c>
      <c r="B17338" s="176">
        <v>1080.3</v>
      </c>
      <c r="C17338" s="176">
        <v>42.4</v>
      </c>
      <c r="D17338" s="282">
        <v>103</v>
      </c>
      <c r="E17338" s="265"/>
    </row>
    <row r="17339" spans="1:5">
      <c r="A17339" s="283">
        <v>44057</v>
      </c>
      <c r="B17339" s="176">
        <v>411.5</v>
      </c>
      <c r="C17339" s="176">
        <v>41</v>
      </c>
      <c r="D17339" s="282">
        <v>102</v>
      </c>
      <c r="E17339" s="265"/>
    </row>
    <row r="17340" spans="1:5">
      <c r="A17340" s="283">
        <v>44060</v>
      </c>
      <c r="B17340" s="176">
        <v>1634</v>
      </c>
      <c r="C17340" s="176">
        <v>44.4</v>
      </c>
      <c r="D17340" s="282">
        <v>172</v>
      </c>
      <c r="E17340" s="265"/>
    </row>
    <row r="17341" spans="1:5">
      <c r="A17341" s="283">
        <v>44061</v>
      </c>
      <c r="B17341" s="176">
        <v>0</v>
      </c>
      <c r="C17341" s="176">
        <v>0</v>
      </c>
      <c r="D17341" s="282">
        <v>87</v>
      </c>
      <c r="E17341" s="265"/>
    </row>
    <row r="17342" spans="1:5">
      <c r="A17342" s="283">
        <v>44062</v>
      </c>
      <c r="B17342" s="176">
        <v>184</v>
      </c>
      <c r="C17342" s="176">
        <v>27.8</v>
      </c>
      <c r="D17342" s="282">
        <v>105</v>
      </c>
      <c r="E17342" s="265"/>
    </row>
    <row r="17343" spans="1:5">
      <c r="A17343" s="283">
        <v>44064</v>
      </c>
      <c r="B17343" s="176">
        <v>80.599999999999994</v>
      </c>
      <c r="C17343" s="176">
        <v>42.8</v>
      </c>
      <c r="D17343" s="282">
        <v>87</v>
      </c>
      <c r="E17343" s="265"/>
    </row>
    <row r="17344" spans="1:5">
      <c r="A17344" s="283">
        <v>44065</v>
      </c>
      <c r="B17344" s="176">
        <v>216.4</v>
      </c>
      <c r="C17344" s="176">
        <v>46.3</v>
      </c>
      <c r="D17344" s="282">
        <v>87</v>
      </c>
      <c r="E17344" s="265"/>
    </row>
    <row r="17345" spans="1:5">
      <c r="A17345" s="283">
        <v>44067</v>
      </c>
      <c r="B17345" s="176">
        <v>1156.5</v>
      </c>
      <c r="C17345" s="176">
        <v>44.1</v>
      </c>
      <c r="D17345" s="282">
        <v>119</v>
      </c>
      <c r="E17345" s="265"/>
    </row>
    <row r="17346" spans="1:5">
      <c r="A17346" s="283">
        <v>44068</v>
      </c>
      <c r="B17346" s="176">
        <v>0</v>
      </c>
      <c r="C17346" s="176">
        <v>0</v>
      </c>
      <c r="D17346" s="282">
        <v>87</v>
      </c>
      <c r="E17346" s="265"/>
    </row>
    <row r="17347" spans="1:5">
      <c r="A17347" s="283">
        <v>44070</v>
      </c>
      <c r="B17347" s="176">
        <v>2770.9</v>
      </c>
      <c r="C17347" s="176">
        <v>43.4</v>
      </c>
      <c r="D17347" s="282">
        <v>171</v>
      </c>
      <c r="E17347" s="265"/>
    </row>
    <row r="17348" spans="1:5">
      <c r="A17348" s="283">
        <v>44072</v>
      </c>
      <c r="B17348" s="176">
        <v>246.9</v>
      </c>
      <c r="C17348" s="176">
        <v>49.2</v>
      </c>
      <c r="D17348" s="282">
        <v>105</v>
      </c>
      <c r="E17348" s="265"/>
    </row>
    <row r="17349" spans="1:5">
      <c r="A17349" s="283">
        <v>44073</v>
      </c>
      <c r="B17349" s="176">
        <v>0</v>
      </c>
      <c r="C17349" s="176">
        <v>0</v>
      </c>
      <c r="D17349" s="282">
        <v>87</v>
      </c>
      <c r="E17349" s="265"/>
    </row>
    <row r="17350" spans="1:5">
      <c r="A17350" s="283">
        <v>44074</v>
      </c>
      <c r="B17350" s="176">
        <v>282.3</v>
      </c>
      <c r="C17350" s="176">
        <v>30.8</v>
      </c>
      <c r="D17350" s="282">
        <v>163</v>
      </c>
      <c r="E17350" s="265"/>
    </row>
    <row r="17351" spans="1:5">
      <c r="A17351" s="283">
        <v>44076</v>
      </c>
      <c r="B17351" s="176">
        <v>76.099999999999994</v>
      </c>
      <c r="C17351" s="176">
        <v>33.6</v>
      </c>
      <c r="D17351" s="282">
        <v>87</v>
      </c>
      <c r="E17351" s="265"/>
    </row>
    <row r="17352" spans="1:5">
      <c r="A17352" s="283">
        <v>44077</v>
      </c>
      <c r="B17352" s="176">
        <v>874.3</v>
      </c>
      <c r="C17352" s="176">
        <v>38.200000000000003</v>
      </c>
      <c r="D17352" s="282">
        <v>170</v>
      </c>
      <c r="E17352" s="265"/>
    </row>
    <row r="17353" spans="1:5">
      <c r="A17353" s="283">
        <v>44080</v>
      </c>
      <c r="B17353" s="176">
        <v>0</v>
      </c>
      <c r="C17353" s="176">
        <v>0</v>
      </c>
      <c r="D17353" s="282">
        <v>87</v>
      </c>
      <c r="E17353" s="265"/>
    </row>
    <row r="17354" spans="1:5">
      <c r="A17354" s="283">
        <v>44081</v>
      </c>
      <c r="B17354" s="176">
        <v>386.8</v>
      </c>
      <c r="C17354" s="176">
        <v>41.3</v>
      </c>
      <c r="D17354" s="282">
        <v>119</v>
      </c>
      <c r="E17354" s="265"/>
    </row>
    <row r="17355" spans="1:5">
      <c r="A17355" s="283">
        <v>44082</v>
      </c>
      <c r="B17355" s="176">
        <v>48.3</v>
      </c>
      <c r="C17355" s="176">
        <v>39</v>
      </c>
      <c r="D17355" s="282">
        <v>87</v>
      </c>
      <c r="E17355" s="265"/>
    </row>
    <row r="17356" spans="1:5">
      <c r="A17356" s="283">
        <v>44084</v>
      </c>
      <c r="B17356" s="176">
        <v>92.9</v>
      </c>
      <c r="C17356" s="176">
        <v>41.1</v>
      </c>
      <c r="D17356" s="282">
        <v>87</v>
      </c>
      <c r="E17356" s="265"/>
    </row>
    <row r="17357" spans="1:5">
      <c r="A17357" s="283">
        <v>44085</v>
      </c>
      <c r="B17357" s="176">
        <v>67.8</v>
      </c>
      <c r="C17357" s="176">
        <v>39.700000000000003</v>
      </c>
      <c r="D17357" s="282">
        <v>87</v>
      </c>
      <c r="E17357" s="265"/>
    </row>
    <row r="17358" spans="1:5">
      <c r="A17358" s="283">
        <v>44086</v>
      </c>
      <c r="B17358" s="176">
        <v>90.5</v>
      </c>
      <c r="C17358" s="176">
        <v>43.3</v>
      </c>
      <c r="D17358" s="282">
        <v>87</v>
      </c>
      <c r="E17358" s="265"/>
    </row>
    <row r="17359" spans="1:5">
      <c r="A17359" s="283">
        <v>44087</v>
      </c>
      <c r="B17359" s="176">
        <v>1387</v>
      </c>
      <c r="C17359" s="176">
        <v>39.799999999999997</v>
      </c>
      <c r="D17359" s="282">
        <v>111</v>
      </c>
      <c r="E17359" s="265"/>
    </row>
    <row r="17360" spans="1:5">
      <c r="A17360" s="283">
        <v>44088</v>
      </c>
      <c r="B17360" s="176">
        <v>0</v>
      </c>
      <c r="C17360" s="176">
        <v>0</v>
      </c>
      <c r="D17360" s="282">
        <v>87</v>
      </c>
      <c r="E17360" s="265"/>
    </row>
    <row r="17361" spans="1:5">
      <c r="A17361" s="283">
        <v>44089</v>
      </c>
      <c r="B17361" s="176">
        <v>425.5</v>
      </c>
      <c r="C17361" s="176">
        <v>44.9</v>
      </c>
      <c r="D17361" s="282">
        <v>117</v>
      </c>
      <c r="E17361" s="265"/>
    </row>
    <row r="17362" spans="1:5">
      <c r="A17362" s="283">
        <v>44090</v>
      </c>
      <c r="B17362" s="176">
        <v>116.2</v>
      </c>
      <c r="C17362" s="176">
        <v>42</v>
      </c>
      <c r="D17362" s="282">
        <v>94</v>
      </c>
      <c r="E17362" s="265"/>
    </row>
    <row r="17363" spans="1:5">
      <c r="A17363" s="283">
        <v>44092</v>
      </c>
      <c r="B17363" s="176">
        <v>2204.1999999999998</v>
      </c>
      <c r="C17363" s="176">
        <v>43.4</v>
      </c>
      <c r="D17363" s="282">
        <v>158</v>
      </c>
      <c r="E17363" s="265"/>
    </row>
    <row r="17364" spans="1:5">
      <c r="A17364" s="283">
        <v>44093</v>
      </c>
      <c r="B17364" s="176">
        <v>44.3</v>
      </c>
      <c r="C17364" s="176">
        <v>39.6</v>
      </c>
      <c r="D17364" s="282">
        <v>87</v>
      </c>
      <c r="E17364" s="265"/>
    </row>
    <row r="17365" spans="1:5">
      <c r="A17365" s="283">
        <v>44094</v>
      </c>
      <c r="B17365" s="176">
        <v>890.4</v>
      </c>
      <c r="C17365" s="176">
        <v>44.8</v>
      </c>
      <c r="D17365" s="282">
        <v>167</v>
      </c>
      <c r="E17365" s="265"/>
    </row>
    <row r="17366" spans="1:5">
      <c r="A17366" s="283">
        <v>44095</v>
      </c>
      <c r="B17366" s="176">
        <v>3626.7</v>
      </c>
      <c r="C17366" s="176">
        <v>42.3</v>
      </c>
      <c r="D17366" s="282">
        <v>132</v>
      </c>
      <c r="E17366" s="265"/>
    </row>
    <row r="17367" spans="1:5">
      <c r="A17367" s="283">
        <v>44096</v>
      </c>
      <c r="B17367" s="176">
        <v>0</v>
      </c>
      <c r="C17367" s="176">
        <v>0</v>
      </c>
      <c r="D17367" s="282">
        <v>87</v>
      </c>
      <c r="E17367" s="265"/>
    </row>
    <row r="17368" spans="1:5">
      <c r="A17368" s="283">
        <v>44097</v>
      </c>
      <c r="B17368" s="176">
        <v>173.8</v>
      </c>
      <c r="C17368" s="176">
        <v>45</v>
      </c>
      <c r="D17368" s="282">
        <v>87</v>
      </c>
      <c r="E17368" s="265"/>
    </row>
    <row r="17369" spans="1:5">
      <c r="A17369" s="283">
        <v>44099</v>
      </c>
      <c r="B17369" s="176">
        <v>76.3</v>
      </c>
      <c r="C17369" s="176">
        <v>31.5</v>
      </c>
      <c r="D17369" s="282">
        <v>87</v>
      </c>
      <c r="E17369" s="265"/>
    </row>
    <row r="17370" spans="1:5">
      <c r="A17370" s="283">
        <v>44101</v>
      </c>
      <c r="B17370" s="176">
        <v>0</v>
      </c>
      <c r="C17370" s="176">
        <v>0</v>
      </c>
      <c r="D17370" s="282">
        <v>87</v>
      </c>
      <c r="E17370" s="265"/>
    </row>
    <row r="17371" spans="1:5">
      <c r="A17371" s="283">
        <v>44102</v>
      </c>
      <c r="B17371" s="176">
        <v>7754.1</v>
      </c>
      <c r="C17371" s="176">
        <v>32.6</v>
      </c>
      <c r="D17371" s="282">
        <v>127</v>
      </c>
      <c r="E17371" s="265"/>
    </row>
    <row r="17372" spans="1:5">
      <c r="A17372" s="283">
        <v>44103</v>
      </c>
      <c r="B17372" s="176">
        <v>3950.4</v>
      </c>
      <c r="C17372" s="176">
        <v>39.700000000000003</v>
      </c>
      <c r="D17372" s="282">
        <v>140</v>
      </c>
      <c r="E17372" s="265"/>
    </row>
    <row r="17373" spans="1:5">
      <c r="A17373" s="283">
        <v>44104</v>
      </c>
      <c r="B17373" s="176">
        <v>4684</v>
      </c>
      <c r="C17373" s="176">
        <v>30.3</v>
      </c>
      <c r="D17373" s="282">
        <v>122</v>
      </c>
      <c r="E17373" s="265"/>
    </row>
    <row r="17374" spans="1:5">
      <c r="A17374" s="283">
        <v>44105</v>
      </c>
      <c r="B17374" s="176">
        <v>4422.6000000000004</v>
      </c>
      <c r="C17374" s="176">
        <v>36.1</v>
      </c>
      <c r="D17374" s="282">
        <v>128</v>
      </c>
      <c r="E17374" s="265"/>
    </row>
    <row r="17375" spans="1:5">
      <c r="A17375" s="283">
        <v>44106</v>
      </c>
      <c r="B17375" s="176">
        <v>5885</v>
      </c>
      <c r="C17375" s="176">
        <v>29.7</v>
      </c>
      <c r="D17375" s="282">
        <v>185</v>
      </c>
      <c r="E17375" s="265"/>
    </row>
    <row r="17376" spans="1:5">
      <c r="A17376" s="283">
        <v>44107</v>
      </c>
      <c r="B17376" s="176">
        <v>9185.7999999999993</v>
      </c>
      <c r="C17376" s="176">
        <v>35.6</v>
      </c>
      <c r="D17376" s="282">
        <v>135</v>
      </c>
      <c r="E17376" s="265"/>
    </row>
    <row r="17377" spans="1:5">
      <c r="A17377" s="283">
        <v>44108</v>
      </c>
      <c r="B17377" s="176">
        <v>5982.7</v>
      </c>
      <c r="C17377" s="176">
        <v>38.299999999999997</v>
      </c>
      <c r="D17377" s="282">
        <v>128</v>
      </c>
      <c r="E17377" s="265"/>
    </row>
    <row r="17378" spans="1:5">
      <c r="A17378" s="283">
        <v>44109</v>
      </c>
      <c r="B17378" s="176">
        <v>5495.7</v>
      </c>
      <c r="C17378" s="176">
        <v>35.799999999999997</v>
      </c>
      <c r="D17378" s="282">
        <v>164</v>
      </c>
      <c r="E17378" s="265"/>
    </row>
    <row r="17379" spans="1:5">
      <c r="A17379" s="283">
        <v>44110</v>
      </c>
      <c r="B17379" s="176">
        <v>4734</v>
      </c>
      <c r="C17379" s="176">
        <v>38</v>
      </c>
      <c r="D17379" s="282">
        <v>115</v>
      </c>
      <c r="E17379" s="265"/>
    </row>
    <row r="17380" spans="1:5">
      <c r="A17380" s="283">
        <v>44111</v>
      </c>
      <c r="B17380" s="176">
        <v>6459.9</v>
      </c>
      <c r="C17380" s="176">
        <v>37</v>
      </c>
      <c r="D17380" s="282">
        <v>122</v>
      </c>
      <c r="E17380" s="265"/>
    </row>
    <row r="17381" spans="1:5">
      <c r="A17381" s="283">
        <v>44112</v>
      </c>
      <c r="B17381" s="176">
        <v>5875.1</v>
      </c>
      <c r="C17381" s="176">
        <v>41.9</v>
      </c>
      <c r="D17381" s="282">
        <v>111</v>
      </c>
      <c r="E17381" s="265"/>
    </row>
    <row r="17382" spans="1:5">
      <c r="A17382" s="283">
        <v>44113</v>
      </c>
      <c r="B17382" s="176">
        <v>3837.8</v>
      </c>
      <c r="C17382" s="176">
        <v>33.6</v>
      </c>
      <c r="D17382" s="282">
        <v>144</v>
      </c>
      <c r="E17382" s="265"/>
    </row>
    <row r="17383" spans="1:5">
      <c r="A17383" s="283">
        <v>44114</v>
      </c>
      <c r="B17383" s="176">
        <v>3302.6</v>
      </c>
      <c r="C17383" s="176">
        <v>33.299999999999997</v>
      </c>
      <c r="D17383" s="282">
        <v>176</v>
      </c>
      <c r="E17383" s="265"/>
    </row>
    <row r="17384" spans="1:5">
      <c r="A17384" s="283">
        <v>44115</v>
      </c>
      <c r="B17384" s="176">
        <v>5663</v>
      </c>
      <c r="C17384" s="176">
        <v>23.5</v>
      </c>
      <c r="D17384" s="282">
        <v>139</v>
      </c>
      <c r="E17384" s="265"/>
    </row>
    <row r="17385" spans="1:5">
      <c r="A17385" s="283">
        <v>44116</v>
      </c>
      <c r="B17385" s="176">
        <v>4251.1000000000004</v>
      </c>
      <c r="C17385" s="176">
        <v>45.5</v>
      </c>
      <c r="D17385" s="282">
        <v>176</v>
      </c>
      <c r="E17385" s="265"/>
    </row>
    <row r="17386" spans="1:5">
      <c r="A17386" s="283">
        <v>44117</v>
      </c>
      <c r="B17386" s="176">
        <v>3427.5</v>
      </c>
      <c r="C17386" s="176">
        <v>49.2</v>
      </c>
      <c r="D17386" s="282">
        <v>111</v>
      </c>
      <c r="E17386" s="265"/>
    </row>
    <row r="17387" spans="1:5">
      <c r="A17387" s="283">
        <v>44118</v>
      </c>
      <c r="B17387" s="176">
        <v>5607.3</v>
      </c>
      <c r="C17387" s="176">
        <v>35.200000000000003</v>
      </c>
      <c r="D17387" s="282">
        <v>186</v>
      </c>
      <c r="E17387" s="265"/>
    </row>
    <row r="17388" spans="1:5">
      <c r="A17388" s="283">
        <v>44119</v>
      </c>
      <c r="B17388" s="176">
        <v>5893.1</v>
      </c>
      <c r="C17388" s="176">
        <v>41.4</v>
      </c>
      <c r="D17388" s="282">
        <v>158</v>
      </c>
      <c r="E17388" s="265"/>
    </row>
    <row r="17389" spans="1:5">
      <c r="A17389" s="283">
        <v>44120</v>
      </c>
      <c r="B17389" s="176">
        <v>7333.3</v>
      </c>
      <c r="C17389" s="176">
        <v>39</v>
      </c>
      <c r="D17389" s="282">
        <v>129</v>
      </c>
      <c r="E17389" s="265"/>
    </row>
    <row r="17390" spans="1:5">
      <c r="A17390" s="283">
        <v>44121</v>
      </c>
      <c r="B17390" s="176">
        <v>5257.5</v>
      </c>
      <c r="C17390" s="176">
        <v>38.200000000000003</v>
      </c>
      <c r="D17390" s="282">
        <v>164</v>
      </c>
      <c r="E17390" s="265"/>
    </row>
    <row r="17391" spans="1:5">
      <c r="A17391" s="283">
        <v>44122</v>
      </c>
      <c r="B17391" s="176">
        <v>2550.9</v>
      </c>
      <c r="C17391" s="176">
        <v>47.1</v>
      </c>
      <c r="D17391" s="282">
        <v>193</v>
      </c>
      <c r="E17391" s="265"/>
    </row>
    <row r="17392" spans="1:5">
      <c r="A17392" s="283">
        <v>44123</v>
      </c>
      <c r="B17392" s="176">
        <v>5847.4</v>
      </c>
      <c r="C17392" s="176">
        <v>38.700000000000003</v>
      </c>
      <c r="D17392" s="282">
        <v>125</v>
      </c>
      <c r="E17392" s="265"/>
    </row>
    <row r="17393" spans="1:5">
      <c r="A17393" s="283">
        <v>44124</v>
      </c>
      <c r="B17393" s="176">
        <v>2520.9</v>
      </c>
      <c r="C17393" s="176">
        <v>45.1</v>
      </c>
      <c r="D17393" s="282">
        <v>177</v>
      </c>
      <c r="E17393" s="265"/>
    </row>
    <row r="17394" spans="1:5">
      <c r="A17394" s="283">
        <v>44125</v>
      </c>
      <c r="B17394" s="176">
        <v>2115.8000000000002</v>
      </c>
      <c r="C17394" s="176">
        <v>38.9</v>
      </c>
      <c r="D17394" s="282">
        <v>174</v>
      </c>
      <c r="E17394" s="265"/>
    </row>
    <row r="17395" spans="1:5">
      <c r="A17395" s="283">
        <v>44126</v>
      </c>
      <c r="B17395" s="176">
        <v>3593</v>
      </c>
      <c r="C17395" s="176">
        <v>42.3</v>
      </c>
      <c r="D17395" s="282">
        <v>168</v>
      </c>
      <c r="E17395" s="265"/>
    </row>
    <row r="17396" spans="1:5">
      <c r="A17396" s="283">
        <v>44127</v>
      </c>
      <c r="B17396" s="176">
        <v>3381.7</v>
      </c>
      <c r="C17396" s="176">
        <v>31.9</v>
      </c>
      <c r="D17396" s="282">
        <v>126</v>
      </c>
      <c r="E17396" s="265"/>
    </row>
    <row r="17397" spans="1:5">
      <c r="A17397" s="283">
        <v>44128</v>
      </c>
      <c r="B17397" s="176">
        <v>3724.7</v>
      </c>
      <c r="C17397" s="176">
        <v>41.9</v>
      </c>
      <c r="D17397" s="282">
        <v>165</v>
      </c>
      <c r="E17397" s="265"/>
    </row>
    <row r="17398" spans="1:5">
      <c r="A17398" s="283">
        <v>44129</v>
      </c>
      <c r="B17398" s="176">
        <v>5343.8</v>
      </c>
      <c r="C17398" s="176">
        <v>39.1</v>
      </c>
      <c r="D17398" s="282">
        <v>167</v>
      </c>
      <c r="E17398" s="265"/>
    </row>
    <row r="17399" spans="1:5">
      <c r="A17399" s="283">
        <v>44130</v>
      </c>
      <c r="B17399" s="176">
        <v>2928.2</v>
      </c>
      <c r="C17399" s="176">
        <v>45</v>
      </c>
      <c r="D17399" s="282">
        <v>133</v>
      </c>
      <c r="E17399" s="265"/>
    </row>
    <row r="17400" spans="1:5">
      <c r="A17400" s="283">
        <v>44131</v>
      </c>
      <c r="B17400" s="176">
        <v>1251.3</v>
      </c>
      <c r="C17400" s="176">
        <v>48.1</v>
      </c>
      <c r="D17400" s="282">
        <v>176</v>
      </c>
      <c r="E17400" s="265"/>
    </row>
    <row r="17401" spans="1:5">
      <c r="A17401" s="283">
        <v>44132</v>
      </c>
      <c r="B17401" s="176">
        <v>4557.1000000000004</v>
      </c>
      <c r="C17401" s="176">
        <v>37.299999999999997</v>
      </c>
      <c r="D17401" s="282">
        <v>120</v>
      </c>
      <c r="E17401" s="265"/>
    </row>
    <row r="17402" spans="1:5">
      <c r="A17402" s="283">
        <v>44133</v>
      </c>
      <c r="B17402" s="176">
        <v>1419.2</v>
      </c>
      <c r="C17402" s="176">
        <v>43.3</v>
      </c>
      <c r="D17402" s="282">
        <v>104</v>
      </c>
      <c r="E17402" s="265"/>
    </row>
    <row r="17403" spans="1:5">
      <c r="A17403" s="283">
        <v>44134</v>
      </c>
      <c r="B17403" s="176">
        <v>3969</v>
      </c>
      <c r="C17403" s="176">
        <v>42.1</v>
      </c>
      <c r="D17403" s="282">
        <v>127</v>
      </c>
      <c r="E17403" s="265"/>
    </row>
    <row r="17404" spans="1:5">
      <c r="A17404" s="283">
        <v>44135</v>
      </c>
      <c r="B17404" s="176">
        <v>3624.9</v>
      </c>
      <c r="C17404" s="176">
        <v>38.5</v>
      </c>
      <c r="D17404" s="282">
        <v>128</v>
      </c>
      <c r="E17404" s="265"/>
    </row>
    <row r="17405" spans="1:5">
      <c r="A17405" s="283">
        <v>44136</v>
      </c>
      <c r="B17405" s="176">
        <v>1885.5</v>
      </c>
      <c r="C17405" s="176">
        <v>43.3</v>
      </c>
      <c r="D17405" s="282">
        <v>135</v>
      </c>
      <c r="E17405" s="265"/>
    </row>
    <row r="17406" spans="1:5">
      <c r="A17406" s="283">
        <v>44137</v>
      </c>
      <c r="B17406" s="176">
        <v>4323</v>
      </c>
      <c r="C17406" s="176">
        <v>39</v>
      </c>
      <c r="D17406" s="282">
        <v>101</v>
      </c>
      <c r="E17406" s="265"/>
    </row>
    <row r="17407" spans="1:5">
      <c r="A17407" s="283">
        <v>44138</v>
      </c>
      <c r="B17407" s="176">
        <v>1643.4</v>
      </c>
      <c r="C17407" s="176">
        <v>41</v>
      </c>
      <c r="D17407" s="282">
        <v>125</v>
      </c>
      <c r="E17407" s="265"/>
    </row>
    <row r="17408" spans="1:5">
      <c r="A17408" s="283">
        <v>44139</v>
      </c>
      <c r="B17408" s="176">
        <v>1122.5</v>
      </c>
      <c r="C17408" s="176">
        <v>42.7</v>
      </c>
      <c r="D17408" s="282">
        <v>136</v>
      </c>
      <c r="E17408" s="265"/>
    </row>
    <row r="17409" spans="1:5">
      <c r="A17409" s="283">
        <v>44140</v>
      </c>
      <c r="B17409" s="176">
        <v>3415</v>
      </c>
      <c r="C17409" s="176">
        <v>43.3</v>
      </c>
      <c r="D17409" s="282">
        <v>104</v>
      </c>
      <c r="E17409" s="265"/>
    </row>
    <row r="17410" spans="1:5">
      <c r="A17410" s="283">
        <v>44141</v>
      </c>
      <c r="B17410" s="176">
        <v>646.5</v>
      </c>
      <c r="C17410" s="176">
        <v>47</v>
      </c>
      <c r="D17410" s="282">
        <v>124</v>
      </c>
      <c r="E17410" s="265"/>
    </row>
    <row r="17411" spans="1:5">
      <c r="A17411" s="283">
        <v>44142</v>
      </c>
      <c r="B17411" s="176">
        <v>2999.3</v>
      </c>
      <c r="C17411" s="176">
        <v>43.7</v>
      </c>
      <c r="D17411" s="282">
        <v>114</v>
      </c>
      <c r="E17411" s="265"/>
    </row>
    <row r="17412" spans="1:5">
      <c r="A17412" s="283">
        <v>44143</v>
      </c>
      <c r="B17412" s="176">
        <v>1705.9</v>
      </c>
      <c r="C17412" s="176">
        <v>46.7</v>
      </c>
      <c r="D17412" s="282">
        <v>136</v>
      </c>
      <c r="E17412" s="265"/>
    </row>
    <row r="17413" spans="1:5">
      <c r="A17413" s="283">
        <v>44144</v>
      </c>
      <c r="B17413" s="176">
        <v>3605.3</v>
      </c>
      <c r="C17413" s="176">
        <v>40.799999999999997</v>
      </c>
      <c r="D17413" s="282">
        <v>163</v>
      </c>
      <c r="E17413" s="265"/>
    </row>
    <row r="17414" spans="1:5">
      <c r="A17414" s="283">
        <v>44145</v>
      </c>
      <c r="B17414" s="176">
        <v>2068.3000000000002</v>
      </c>
      <c r="C17414" s="176">
        <v>45</v>
      </c>
      <c r="D17414" s="282">
        <v>172</v>
      </c>
      <c r="E17414" s="265"/>
    </row>
    <row r="17415" spans="1:5">
      <c r="A17415" s="283">
        <v>44146</v>
      </c>
      <c r="B17415" s="176">
        <v>1367.8</v>
      </c>
      <c r="C17415" s="176">
        <v>44.3</v>
      </c>
      <c r="D17415" s="282">
        <v>137</v>
      </c>
      <c r="E17415" s="265"/>
    </row>
    <row r="17416" spans="1:5">
      <c r="A17416" s="283">
        <v>44147</v>
      </c>
      <c r="B17416" s="176">
        <v>1535.2</v>
      </c>
      <c r="C17416" s="176">
        <v>41</v>
      </c>
      <c r="D17416" s="282">
        <v>128</v>
      </c>
      <c r="E17416" s="265"/>
    </row>
    <row r="17417" spans="1:5">
      <c r="A17417" s="283">
        <v>44149</v>
      </c>
      <c r="B17417" s="176">
        <v>1707.8</v>
      </c>
      <c r="C17417" s="176">
        <v>44.6</v>
      </c>
      <c r="D17417" s="282">
        <v>104</v>
      </c>
      <c r="E17417" s="265"/>
    </row>
    <row r="17418" spans="1:5">
      <c r="A17418" s="283">
        <v>44181</v>
      </c>
      <c r="B17418" s="176">
        <v>1249</v>
      </c>
      <c r="C17418" s="176">
        <v>37.6</v>
      </c>
      <c r="D17418" s="282">
        <v>87</v>
      </c>
      <c r="E17418" s="265"/>
    </row>
    <row r="17419" spans="1:5">
      <c r="A17419" s="283">
        <v>44190</v>
      </c>
      <c r="B17419" s="176">
        <v>0</v>
      </c>
      <c r="C17419" s="176">
        <v>0</v>
      </c>
      <c r="D17419" s="282">
        <v>87</v>
      </c>
      <c r="E17419" s="265"/>
    </row>
    <row r="17420" spans="1:5">
      <c r="A17420" s="283">
        <v>44192</v>
      </c>
      <c r="B17420" s="176">
        <v>0</v>
      </c>
      <c r="C17420" s="176">
        <v>0</v>
      </c>
      <c r="D17420" s="282">
        <v>87</v>
      </c>
      <c r="E17420" s="265"/>
    </row>
    <row r="17421" spans="1:5">
      <c r="A17421" s="283">
        <v>44193</v>
      </c>
      <c r="B17421" s="176">
        <v>0</v>
      </c>
      <c r="C17421" s="176">
        <v>0</v>
      </c>
      <c r="D17421" s="282">
        <v>87</v>
      </c>
      <c r="E17421" s="265"/>
    </row>
    <row r="17422" spans="1:5">
      <c r="A17422" s="283">
        <v>44194</v>
      </c>
      <c r="B17422" s="176">
        <v>0</v>
      </c>
      <c r="C17422" s="176">
        <v>0</v>
      </c>
      <c r="D17422" s="282">
        <v>87</v>
      </c>
      <c r="E17422" s="265"/>
    </row>
    <row r="17423" spans="1:5">
      <c r="A17423" s="283">
        <v>44195</v>
      </c>
      <c r="B17423" s="176">
        <v>0</v>
      </c>
      <c r="C17423" s="176">
        <v>0</v>
      </c>
      <c r="D17423" s="282">
        <v>87</v>
      </c>
      <c r="E17423" s="265"/>
    </row>
    <row r="17424" spans="1:5">
      <c r="A17424" s="283">
        <v>44199</v>
      </c>
      <c r="B17424" s="176">
        <v>0</v>
      </c>
      <c r="C17424" s="176">
        <v>0</v>
      </c>
      <c r="D17424" s="282">
        <v>87</v>
      </c>
      <c r="E17424" s="265"/>
    </row>
    <row r="17425" spans="1:5">
      <c r="A17425" s="283">
        <v>44201</v>
      </c>
      <c r="B17425" s="176">
        <v>139.30000000000001</v>
      </c>
      <c r="C17425" s="176">
        <v>42.3</v>
      </c>
      <c r="D17425" s="282">
        <v>87</v>
      </c>
      <c r="E17425" s="265"/>
    </row>
    <row r="17426" spans="1:5">
      <c r="A17426" s="283">
        <v>44202</v>
      </c>
      <c r="B17426" s="176">
        <v>632.20000000000005</v>
      </c>
      <c r="C17426" s="176">
        <v>44.7</v>
      </c>
      <c r="D17426" s="282">
        <v>132</v>
      </c>
      <c r="E17426" s="265"/>
    </row>
    <row r="17427" spans="1:5">
      <c r="A17427" s="283">
        <v>44203</v>
      </c>
      <c r="B17427" s="176">
        <v>1196.5999999999999</v>
      </c>
      <c r="C17427" s="176">
        <v>41.3</v>
      </c>
      <c r="D17427" s="282">
        <v>109</v>
      </c>
      <c r="E17427" s="265"/>
    </row>
    <row r="17428" spans="1:5">
      <c r="A17428" s="283">
        <v>44210</v>
      </c>
      <c r="B17428" s="176">
        <v>0</v>
      </c>
      <c r="C17428" s="176">
        <v>0</v>
      </c>
      <c r="D17428" s="282">
        <v>87</v>
      </c>
      <c r="E17428" s="265"/>
    </row>
    <row r="17429" spans="1:5">
      <c r="A17429" s="283">
        <v>44211</v>
      </c>
      <c r="B17429" s="176">
        <v>0</v>
      </c>
      <c r="C17429" s="176">
        <v>0</v>
      </c>
      <c r="D17429" s="282">
        <v>87</v>
      </c>
      <c r="E17429" s="265"/>
    </row>
    <row r="17430" spans="1:5">
      <c r="A17430" s="283">
        <v>44212</v>
      </c>
      <c r="B17430" s="176">
        <v>1767.7</v>
      </c>
      <c r="C17430" s="176">
        <v>38.6</v>
      </c>
      <c r="D17430" s="282">
        <v>132</v>
      </c>
      <c r="E17430" s="265"/>
    </row>
    <row r="17431" spans="1:5">
      <c r="A17431" s="283">
        <v>44214</v>
      </c>
      <c r="B17431" s="176">
        <v>86.2</v>
      </c>
      <c r="C17431" s="176">
        <v>40.299999999999997</v>
      </c>
      <c r="D17431" s="282">
        <v>87</v>
      </c>
      <c r="E17431" s="265"/>
    </row>
    <row r="17432" spans="1:5">
      <c r="A17432" s="283">
        <v>44215</v>
      </c>
      <c r="B17432" s="176">
        <v>394.7</v>
      </c>
      <c r="C17432" s="176">
        <v>42.3</v>
      </c>
      <c r="D17432" s="282">
        <v>87</v>
      </c>
      <c r="E17432" s="265"/>
    </row>
    <row r="17433" spans="1:5">
      <c r="A17433" s="283">
        <v>44216</v>
      </c>
      <c r="B17433" s="176">
        <v>392.8</v>
      </c>
      <c r="C17433" s="176">
        <v>41.9</v>
      </c>
      <c r="D17433" s="282">
        <v>94</v>
      </c>
      <c r="E17433" s="265"/>
    </row>
    <row r="17434" spans="1:5">
      <c r="A17434" s="283">
        <v>44217</v>
      </c>
      <c r="B17434" s="176">
        <v>155.30000000000001</v>
      </c>
      <c r="C17434" s="176">
        <v>39.1</v>
      </c>
      <c r="D17434" s="282">
        <v>87</v>
      </c>
      <c r="E17434" s="265"/>
    </row>
    <row r="17435" spans="1:5">
      <c r="A17435" s="283">
        <v>44221</v>
      </c>
      <c r="B17435" s="176">
        <v>4327.8</v>
      </c>
      <c r="C17435" s="176">
        <v>37.9</v>
      </c>
      <c r="D17435" s="282">
        <v>136</v>
      </c>
      <c r="E17435" s="265"/>
    </row>
    <row r="17436" spans="1:5">
      <c r="A17436" s="283">
        <v>44222</v>
      </c>
      <c r="B17436" s="176">
        <v>0</v>
      </c>
      <c r="C17436" s="176">
        <v>0</v>
      </c>
      <c r="D17436" s="282">
        <v>87</v>
      </c>
      <c r="E17436" s="265"/>
    </row>
    <row r="17437" spans="1:5">
      <c r="A17437" s="283">
        <v>44223</v>
      </c>
      <c r="B17437" s="176">
        <v>1541.2</v>
      </c>
      <c r="C17437" s="176">
        <v>41.7</v>
      </c>
      <c r="D17437" s="282">
        <v>125</v>
      </c>
      <c r="E17437" s="265"/>
    </row>
    <row r="17438" spans="1:5">
      <c r="A17438" s="283">
        <v>44224</v>
      </c>
      <c r="B17438" s="176">
        <v>1873.8</v>
      </c>
      <c r="C17438" s="176">
        <v>40</v>
      </c>
      <c r="D17438" s="282">
        <v>161</v>
      </c>
      <c r="E17438" s="265"/>
    </row>
    <row r="17439" spans="1:5">
      <c r="A17439" s="283">
        <v>44230</v>
      </c>
      <c r="B17439" s="176">
        <v>489.7</v>
      </c>
      <c r="C17439" s="176">
        <v>42.4</v>
      </c>
      <c r="D17439" s="282">
        <v>87</v>
      </c>
      <c r="E17439" s="265"/>
    </row>
    <row r="17440" spans="1:5">
      <c r="A17440" s="283">
        <v>44231</v>
      </c>
      <c r="B17440" s="176">
        <v>163.6</v>
      </c>
      <c r="C17440" s="176">
        <v>39.4</v>
      </c>
      <c r="D17440" s="282">
        <v>94</v>
      </c>
      <c r="E17440" s="265"/>
    </row>
    <row r="17441" spans="1:5">
      <c r="A17441" s="283">
        <v>44232</v>
      </c>
      <c r="B17441" s="176">
        <v>0</v>
      </c>
      <c r="C17441" s="176">
        <v>0</v>
      </c>
      <c r="D17441" s="282">
        <v>87</v>
      </c>
      <c r="E17441" s="265"/>
    </row>
    <row r="17442" spans="1:5">
      <c r="A17442" s="283">
        <v>44233</v>
      </c>
      <c r="B17442" s="176">
        <v>284.60000000000002</v>
      </c>
      <c r="C17442" s="176">
        <v>45.2</v>
      </c>
      <c r="D17442" s="282">
        <v>87</v>
      </c>
      <c r="E17442" s="265"/>
    </row>
    <row r="17443" spans="1:5">
      <c r="A17443" s="283">
        <v>44234</v>
      </c>
      <c r="B17443" s="176">
        <v>167.1</v>
      </c>
      <c r="C17443" s="176">
        <v>30.6</v>
      </c>
      <c r="D17443" s="282">
        <v>128</v>
      </c>
      <c r="E17443" s="265"/>
    </row>
    <row r="17444" spans="1:5">
      <c r="A17444" s="283">
        <v>44235</v>
      </c>
      <c r="B17444" s="176">
        <v>65.5</v>
      </c>
      <c r="C17444" s="176">
        <v>34.299999999999997</v>
      </c>
      <c r="D17444" s="282">
        <v>87</v>
      </c>
      <c r="E17444" s="265"/>
    </row>
    <row r="17445" spans="1:5">
      <c r="A17445" s="283">
        <v>44236</v>
      </c>
      <c r="B17445" s="176">
        <v>665</v>
      </c>
      <c r="C17445" s="176">
        <v>42.1</v>
      </c>
      <c r="D17445" s="282">
        <v>167</v>
      </c>
      <c r="E17445" s="265"/>
    </row>
    <row r="17446" spans="1:5">
      <c r="A17446" s="283">
        <v>44237</v>
      </c>
      <c r="B17446" s="176">
        <v>0</v>
      </c>
      <c r="C17446" s="176">
        <v>0</v>
      </c>
      <c r="D17446" s="282">
        <v>87</v>
      </c>
      <c r="E17446" s="265"/>
    </row>
    <row r="17447" spans="1:5">
      <c r="A17447" s="283">
        <v>44240</v>
      </c>
      <c r="B17447" s="176">
        <v>1079.7</v>
      </c>
      <c r="C17447" s="176">
        <v>26.4</v>
      </c>
      <c r="D17447" s="282">
        <v>116</v>
      </c>
      <c r="E17447" s="265"/>
    </row>
    <row r="17448" spans="1:5">
      <c r="A17448" s="283">
        <v>44241</v>
      </c>
      <c r="B17448" s="176">
        <v>697.4</v>
      </c>
      <c r="C17448" s="176">
        <v>37.9</v>
      </c>
      <c r="D17448" s="282">
        <v>93</v>
      </c>
      <c r="E17448" s="265"/>
    </row>
    <row r="17449" spans="1:5">
      <c r="A17449" s="283">
        <v>44242</v>
      </c>
      <c r="B17449" s="176">
        <v>0</v>
      </c>
      <c r="C17449" s="176">
        <v>0</v>
      </c>
      <c r="D17449" s="282">
        <v>87</v>
      </c>
      <c r="E17449" s="265"/>
    </row>
    <row r="17450" spans="1:5">
      <c r="A17450" s="283">
        <v>44243</v>
      </c>
      <c r="B17450" s="176">
        <v>41047</v>
      </c>
      <c r="C17450" s="176">
        <v>21.5</v>
      </c>
      <c r="D17450" s="282">
        <v>87</v>
      </c>
      <c r="E17450" s="265"/>
    </row>
    <row r="17451" spans="1:5">
      <c r="A17451" s="283">
        <v>44250</v>
      </c>
      <c r="B17451" s="176">
        <v>0</v>
      </c>
      <c r="C17451" s="176">
        <v>0</v>
      </c>
      <c r="D17451" s="282">
        <v>87</v>
      </c>
      <c r="E17451" s="265"/>
    </row>
    <row r="17452" spans="1:5">
      <c r="A17452" s="283">
        <v>44251</v>
      </c>
      <c r="B17452" s="176">
        <v>0</v>
      </c>
      <c r="C17452" s="176">
        <v>0</v>
      </c>
      <c r="D17452" s="282">
        <v>87</v>
      </c>
      <c r="E17452" s="265"/>
    </row>
    <row r="17453" spans="1:5">
      <c r="A17453" s="283">
        <v>44253</v>
      </c>
      <c r="B17453" s="176">
        <v>129.80000000000001</v>
      </c>
      <c r="C17453" s="176">
        <v>45.2</v>
      </c>
      <c r="D17453" s="282">
        <v>87</v>
      </c>
      <c r="E17453" s="265"/>
    </row>
    <row r="17454" spans="1:5">
      <c r="A17454" s="283">
        <v>44254</v>
      </c>
      <c r="B17454" s="176">
        <v>195.8</v>
      </c>
      <c r="C17454" s="176">
        <v>43.6</v>
      </c>
      <c r="D17454" s="282">
        <v>87</v>
      </c>
      <c r="E17454" s="265"/>
    </row>
    <row r="17455" spans="1:5">
      <c r="A17455" s="283">
        <v>44255</v>
      </c>
      <c r="B17455" s="176">
        <v>181.4</v>
      </c>
      <c r="C17455" s="176">
        <v>42.2</v>
      </c>
      <c r="D17455" s="282">
        <v>109</v>
      </c>
      <c r="E17455" s="265"/>
    </row>
    <row r="17456" spans="1:5">
      <c r="A17456" s="283">
        <v>44256</v>
      </c>
      <c r="B17456" s="176">
        <v>475.5</v>
      </c>
      <c r="C17456" s="176">
        <v>39.5</v>
      </c>
      <c r="D17456" s="282">
        <v>174</v>
      </c>
      <c r="E17456" s="265"/>
    </row>
    <row r="17457" spans="1:5">
      <c r="A17457" s="283">
        <v>44258</v>
      </c>
      <c r="B17457" s="176">
        <v>0</v>
      </c>
      <c r="C17457" s="176">
        <v>0</v>
      </c>
      <c r="D17457" s="282">
        <v>87</v>
      </c>
      <c r="E17457" s="265"/>
    </row>
    <row r="17458" spans="1:5">
      <c r="A17458" s="283">
        <v>44260</v>
      </c>
      <c r="B17458" s="176">
        <v>371.8</v>
      </c>
      <c r="C17458" s="176">
        <v>43.4</v>
      </c>
      <c r="D17458" s="282">
        <v>93</v>
      </c>
      <c r="E17458" s="265"/>
    </row>
    <row r="17459" spans="1:5">
      <c r="A17459" s="283">
        <v>44262</v>
      </c>
      <c r="B17459" s="176">
        <v>1749.9</v>
      </c>
      <c r="C17459" s="176">
        <v>45</v>
      </c>
      <c r="D17459" s="282">
        <v>105</v>
      </c>
      <c r="E17459" s="265"/>
    </row>
    <row r="17460" spans="1:5">
      <c r="A17460" s="283">
        <v>44264</v>
      </c>
      <c r="B17460" s="176">
        <v>108.5</v>
      </c>
      <c r="C17460" s="176">
        <v>46.4</v>
      </c>
      <c r="D17460" s="282">
        <v>96</v>
      </c>
      <c r="E17460" s="265"/>
    </row>
    <row r="17461" spans="1:5">
      <c r="A17461" s="283">
        <v>44265</v>
      </c>
      <c r="B17461" s="176">
        <v>0</v>
      </c>
      <c r="C17461" s="176">
        <v>0</v>
      </c>
      <c r="D17461" s="282">
        <v>87</v>
      </c>
      <c r="E17461" s="265"/>
    </row>
    <row r="17462" spans="1:5">
      <c r="A17462" s="283">
        <v>44266</v>
      </c>
      <c r="B17462" s="176">
        <v>334.5</v>
      </c>
      <c r="C17462" s="176">
        <v>40.299999999999997</v>
      </c>
      <c r="D17462" s="282">
        <v>109</v>
      </c>
      <c r="E17462" s="265"/>
    </row>
    <row r="17463" spans="1:5">
      <c r="A17463" s="283">
        <v>44270</v>
      </c>
      <c r="B17463" s="176">
        <v>377.9</v>
      </c>
      <c r="C17463" s="176">
        <v>39.6</v>
      </c>
      <c r="D17463" s="282">
        <v>106</v>
      </c>
      <c r="E17463" s="265"/>
    </row>
    <row r="17464" spans="1:5">
      <c r="A17464" s="283">
        <v>44272</v>
      </c>
      <c r="B17464" s="176">
        <v>198</v>
      </c>
      <c r="C17464" s="176">
        <v>40.9</v>
      </c>
      <c r="D17464" s="282">
        <v>87</v>
      </c>
      <c r="E17464" s="265"/>
    </row>
    <row r="17465" spans="1:5">
      <c r="A17465" s="283">
        <v>44273</v>
      </c>
      <c r="B17465" s="176">
        <v>200.9</v>
      </c>
      <c r="C17465" s="176">
        <v>43.4</v>
      </c>
      <c r="D17465" s="282">
        <v>87</v>
      </c>
      <c r="E17465" s="265"/>
    </row>
    <row r="17466" spans="1:5">
      <c r="A17466" s="283">
        <v>44274</v>
      </c>
      <c r="B17466" s="176">
        <v>5368.3</v>
      </c>
      <c r="C17466" s="176">
        <v>34.1</v>
      </c>
      <c r="D17466" s="282">
        <v>87</v>
      </c>
      <c r="E17466" s="265"/>
    </row>
    <row r="17467" spans="1:5">
      <c r="A17467" s="283">
        <v>44275</v>
      </c>
      <c r="B17467" s="176">
        <v>91.9</v>
      </c>
      <c r="C17467" s="176">
        <v>40.5</v>
      </c>
      <c r="D17467" s="282">
        <v>87</v>
      </c>
      <c r="E17467" s="265"/>
    </row>
    <row r="17468" spans="1:5">
      <c r="A17468" s="283">
        <v>44276</v>
      </c>
      <c r="B17468" s="176">
        <v>113.5</v>
      </c>
      <c r="C17468" s="176">
        <v>41</v>
      </c>
      <c r="D17468" s="282">
        <v>112</v>
      </c>
      <c r="E17468" s="265"/>
    </row>
    <row r="17469" spans="1:5">
      <c r="A17469" s="283">
        <v>44278</v>
      </c>
      <c r="B17469" s="176">
        <v>1235.7</v>
      </c>
      <c r="C17469" s="176">
        <v>45</v>
      </c>
      <c r="D17469" s="282">
        <v>96</v>
      </c>
      <c r="E17469" s="265"/>
    </row>
    <row r="17470" spans="1:5">
      <c r="A17470" s="283">
        <v>44280</v>
      </c>
      <c r="B17470" s="176">
        <v>210</v>
      </c>
      <c r="C17470" s="176">
        <v>45.2</v>
      </c>
      <c r="D17470" s="282">
        <v>96</v>
      </c>
      <c r="E17470" s="265"/>
    </row>
    <row r="17471" spans="1:5">
      <c r="A17471" s="283">
        <v>44281</v>
      </c>
      <c r="B17471" s="176">
        <v>577.5</v>
      </c>
      <c r="C17471" s="176">
        <v>40</v>
      </c>
      <c r="D17471" s="282">
        <v>134</v>
      </c>
      <c r="E17471" s="265"/>
    </row>
    <row r="17472" spans="1:5">
      <c r="A17472" s="283">
        <v>44282</v>
      </c>
      <c r="B17472" s="176">
        <v>1919.3</v>
      </c>
      <c r="C17472" s="176">
        <v>39.1</v>
      </c>
      <c r="D17472" s="282">
        <v>87</v>
      </c>
      <c r="E17472" s="265"/>
    </row>
    <row r="17473" spans="1:5">
      <c r="A17473" s="283">
        <v>44285</v>
      </c>
      <c r="B17473" s="176">
        <v>0</v>
      </c>
      <c r="C17473" s="176">
        <v>0</v>
      </c>
      <c r="D17473" s="282">
        <v>87</v>
      </c>
      <c r="E17473" s="265"/>
    </row>
    <row r="17474" spans="1:5">
      <c r="A17474" s="283">
        <v>44286</v>
      </c>
      <c r="B17474" s="176">
        <v>248.8</v>
      </c>
      <c r="C17474" s="176">
        <v>47.1</v>
      </c>
      <c r="D17474" s="282">
        <v>125</v>
      </c>
      <c r="E17474" s="265"/>
    </row>
    <row r="17475" spans="1:5">
      <c r="A17475" s="283">
        <v>44287</v>
      </c>
      <c r="B17475" s="176">
        <v>110.8</v>
      </c>
      <c r="C17475" s="176">
        <v>38</v>
      </c>
      <c r="D17475" s="282">
        <v>87</v>
      </c>
      <c r="E17475" s="265"/>
    </row>
    <row r="17476" spans="1:5">
      <c r="A17476" s="283">
        <v>44288</v>
      </c>
      <c r="B17476" s="176">
        <v>163.4</v>
      </c>
      <c r="C17476" s="176">
        <v>37.799999999999997</v>
      </c>
      <c r="D17476" s="282">
        <v>87</v>
      </c>
      <c r="E17476" s="265"/>
    </row>
    <row r="17477" spans="1:5">
      <c r="A17477" s="283">
        <v>44301</v>
      </c>
      <c r="B17477" s="176">
        <v>4937.3999999999996</v>
      </c>
      <c r="C17477" s="176">
        <v>35.200000000000003</v>
      </c>
      <c r="D17477" s="282">
        <v>109</v>
      </c>
      <c r="E17477" s="265"/>
    </row>
    <row r="17478" spans="1:5">
      <c r="A17478" s="283">
        <v>44302</v>
      </c>
      <c r="B17478" s="176">
        <v>6115.2</v>
      </c>
      <c r="C17478" s="176">
        <v>34.5</v>
      </c>
      <c r="D17478" s="282">
        <v>87</v>
      </c>
      <c r="E17478" s="265"/>
    </row>
    <row r="17479" spans="1:5">
      <c r="A17479" s="283">
        <v>44303</v>
      </c>
      <c r="B17479" s="176">
        <v>3185.6</v>
      </c>
      <c r="C17479" s="176">
        <v>43.3</v>
      </c>
      <c r="D17479" s="282">
        <v>129</v>
      </c>
      <c r="E17479" s="265"/>
    </row>
    <row r="17480" spans="1:5">
      <c r="A17480" s="283">
        <v>44304</v>
      </c>
      <c r="B17480" s="176">
        <v>3698.8</v>
      </c>
      <c r="C17480" s="176">
        <v>22.5</v>
      </c>
      <c r="D17480" s="282">
        <v>119</v>
      </c>
      <c r="E17480" s="265"/>
    </row>
    <row r="17481" spans="1:5">
      <c r="A17481" s="283">
        <v>44305</v>
      </c>
      <c r="B17481" s="176">
        <v>3662.8</v>
      </c>
      <c r="C17481" s="176">
        <v>36.1</v>
      </c>
      <c r="D17481" s="282">
        <v>95</v>
      </c>
      <c r="E17481" s="265"/>
    </row>
    <row r="17482" spans="1:5">
      <c r="A17482" s="283">
        <v>44306</v>
      </c>
      <c r="B17482" s="176">
        <v>3012</v>
      </c>
      <c r="C17482" s="176">
        <v>31.7</v>
      </c>
      <c r="D17482" s="282">
        <v>144</v>
      </c>
      <c r="E17482" s="265"/>
    </row>
    <row r="17483" spans="1:5">
      <c r="A17483" s="283">
        <v>44307</v>
      </c>
      <c r="B17483" s="176">
        <v>3987.5</v>
      </c>
      <c r="C17483" s="176">
        <v>33.5</v>
      </c>
      <c r="D17483" s="282">
        <v>87</v>
      </c>
      <c r="E17483" s="265"/>
    </row>
    <row r="17484" spans="1:5">
      <c r="A17484" s="283">
        <v>44308</v>
      </c>
      <c r="B17484" s="176">
        <v>2756.9</v>
      </c>
      <c r="C17484" s="176">
        <v>35.6</v>
      </c>
      <c r="D17484" s="282">
        <v>142</v>
      </c>
      <c r="E17484" s="265"/>
    </row>
    <row r="17485" spans="1:5">
      <c r="A17485" s="283">
        <v>44309</v>
      </c>
      <c r="B17485" s="176">
        <v>0</v>
      </c>
      <c r="C17485" s="176">
        <v>0</v>
      </c>
      <c r="D17485" s="282">
        <v>87</v>
      </c>
      <c r="E17485" s="265"/>
    </row>
    <row r="17486" spans="1:5">
      <c r="A17486" s="283">
        <v>44310</v>
      </c>
      <c r="B17486" s="176">
        <v>3719.5</v>
      </c>
      <c r="C17486" s="176">
        <v>36</v>
      </c>
      <c r="D17486" s="282">
        <v>109</v>
      </c>
      <c r="E17486" s="265"/>
    </row>
    <row r="17487" spans="1:5">
      <c r="A17487" s="283">
        <v>44311</v>
      </c>
      <c r="B17487" s="176">
        <v>4157</v>
      </c>
      <c r="C17487" s="176">
        <v>25</v>
      </c>
      <c r="D17487" s="282">
        <v>144</v>
      </c>
      <c r="E17487" s="265"/>
    </row>
    <row r="17488" spans="1:5">
      <c r="A17488" s="283">
        <v>44312</v>
      </c>
      <c r="B17488" s="176">
        <v>1699.8</v>
      </c>
      <c r="C17488" s="176">
        <v>41.8</v>
      </c>
      <c r="D17488" s="282">
        <v>123</v>
      </c>
      <c r="E17488" s="265"/>
    </row>
    <row r="17489" spans="1:5">
      <c r="A17489" s="283">
        <v>44313</v>
      </c>
      <c r="B17489" s="176">
        <v>1519</v>
      </c>
      <c r="C17489" s="176">
        <v>39.9</v>
      </c>
      <c r="D17489" s="282">
        <v>122</v>
      </c>
      <c r="E17489" s="265"/>
    </row>
    <row r="17490" spans="1:5">
      <c r="A17490" s="283">
        <v>44314</v>
      </c>
      <c r="B17490" s="176">
        <v>3494.4</v>
      </c>
      <c r="C17490" s="176">
        <v>36.700000000000003</v>
      </c>
      <c r="D17490" s="282">
        <v>95</v>
      </c>
      <c r="E17490" s="265"/>
    </row>
    <row r="17491" spans="1:5">
      <c r="A17491" s="283">
        <v>44315</v>
      </c>
      <c r="B17491" s="176">
        <v>0</v>
      </c>
      <c r="C17491" s="176">
        <v>0</v>
      </c>
      <c r="D17491" s="282">
        <v>87</v>
      </c>
      <c r="E17491" s="265"/>
    </row>
    <row r="17492" spans="1:5">
      <c r="A17492" s="283">
        <v>44316</v>
      </c>
      <c r="B17492" s="176">
        <v>0</v>
      </c>
      <c r="C17492" s="176">
        <v>0</v>
      </c>
      <c r="D17492" s="282">
        <v>87</v>
      </c>
      <c r="E17492" s="265"/>
    </row>
    <row r="17493" spans="1:5">
      <c r="A17493" s="283">
        <v>44317</v>
      </c>
      <c r="B17493" s="176">
        <v>0</v>
      </c>
      <c r="C17493" s="176">
        <v>0</v>
      </c>
      <c r="D17493" s="282">
        <v>87</v>
      </c>
      <c r="E17493" s="265"/>
    </row>
    <row r="17494" spans="1:5">
      <c r="A17494" s="283">
        <v>44319</v>
      </c>
      <c r="B17494" s="176">
        <v>1127.5</v>
      </c>
      <c r="C17494" s="176">
        <v>44.6</v>
      </c>
      <c r="D17494" s="282">
        <v>127</v>
      </c>
      <c r="E17494" s="265"/>
    </row>
    <row r="17495" spans="1:5">
      <c r="A17495" s="283">
        <v>44320</v>
      </c>
      <c r="B17495" s="176">
        <v>2226.1999999999998</v>
      </c>
      <c r="C17495" s="176">
        <v>40.5</v>
      </c>
      <c r="D17495" s="282">
        <v>166</v>
      </c>
      <c r="E17495" s="265"/>
    </row>
    <row r="17496" spans="1:5">
      <c r="A17496" s="283">
        <v>44321</v>
      </c>
      <c r="B17496" s="176">
        <v>942.9</v>
      </c>
      <c r="C17496" s="176">
        <v>39.9</v>
      </c>
      <c r="D17496" s="282">
        <v>168</v>
      </c>
      <c r="E17496" s="265"/>
    </row>
    <row r="17497" spans="1:5">
      <c r="A17497" s="283">
        <v>44325</v>
      </c>
      <c r="B17497" s="176">
        <v>0</v>
      </c>
      <c r="C17497" s="176">
        <v>0</v>
      </c>
      <c r="D17497" s="282">
        <v>87</v>
      </c>
      <c r="E17497" s="265"/>
    </row>
    <row r="17498" spans="1:5">
      <c r="A17498" s="283">
        <v>44326</v>
      </c>
      <c r="B17498" s="176">
        <v>0</v>
      </c>
      <c r="C17498" s="176">
        <v>0</v>
      </c>
      <c r="D17498" s="282">
        <v>87</v>
      </c>
      <c r="E17498" s="265"/>
    </row>
    <row r="17499" spans="1:5">
      <c r="A17499" s="283">
        <v>44328</v>
      </c>
      <c r="B17499" s="176">
        <v>0</v>
      </c>
      <c r="C17499" s="176">
        <v>0</v>
      </c>
      <c r="D17499" s="282">
        <v>87</v>
      </c>
      <c r="E17499" s="265"/>
    </row>
    <row r="17500" spans="1:5">
      <c r="A17500" s="283">
        <v>44333</v>
      </c>
      <c r="B17500" s="176">
        <v>674.8</v>
      </c>
      <c r="C17500" s="176">
        <v>47.5</v>
      </c>
      <c r="D17500" s="282">
        <v>152</v>
      </c>
      <c r="E17500" s="265"/>
    </row>
    <row r="17501" spans="1:5">
      <c r="A17501" s="283">
        <v>44334</v>
      </c>
      <c r="B17501" s="176">
        <v>0</v>
      </c>
      <c r="C17501" s="176">
        <v>0</v>
      </c>
      <c r="D17501" s="282">
        <v>87</v>
      </c>
      <c r="E17501" s="265"/>
    </row>
    <row r="17502" spans="1:5">
      <c r="A17502" s="283">
        <v>44401</v>
      </c>
      <c r="B17502" s="176">
        <v>92.9</v>
      </c>
      <c r="C17502" s="176">
        <v>46.7</v>
      </c>
      <c r="D17502" s="282">
        <v>87</v>
      </c>
      <c r="E17502" s="265"/>
    </row>
    <row r="17503" spans="1:5">
      <c r="A17503" s="283">
        <v>44402</v>
      </c>
      <c r="B17503" s="176">
        <v>108.9</v>
      </c>
      <c r="C17503" s="176">
        <v>41.9</v>
      </c>
      <c r="D17503" s="282">
        <v>87</v>
      </c>
      <c r="E17503" s="265"/>
    </row>
    <row r="17504" spans="1:5">
      <c r="A17504" s="283">
        <v>44403</v>
      </c>
      <c r="B17504" s="176">
        <v>259.39999999999998</v>
      </c>
      <c r="C17504" s="176">
        <v>48</v>
      </c>
      <c r="D17504" s="282">
        <v>96</v>
      </c>
      <c r="E17504" s="265"/>
    </row>
    <row r="17505" spans="1:5">
      <c r="A17505" s="283">
        <v>44404</v>
      </c>
      <c r="B17505" s="176">
        <v>90.9</v>
      </c>
      <c r="C17505" s="176">
        <v>45.9</v>
      </c>
      <c r="D17505" s="282">
        <v>87</v>
      </c>
      <c r="E17505" s="265"/>
    </row>
    <row r="17506" spans="1:5">
      <c r="A17506" s="283">
        <v>44405</v>
      </c>
      <c r="B17506" s="176">
        <v>2055.3000000000002</v>
      </c>
      <c r="C17506" s="176">
        <v>41.5</v>
      </c>
      <c r="D17506" s="282">
        <v>112</v>
      </c>
      <c r="E17506" s="265"/>
    </row>
    <row r="17507" spans="1:5">
      <c r="A17507" s="283">
        <v>44406</v>
      </c>
      <c r="B17507" s="176">
        <v>417</v>
      </c>
      <c r="C17507" s="176">
        <v>44.6</v>
      </c>
      <c r="D17507" s="282">
        <v>101</v>
      </c>
      <c r="E17507" s="265"/>
    </row>
    <row r="17508" spans="1:5">
      <c r="A17508" s="283">
        <v>44408</v>
      </c>
      <c r="B17508" s="176">
        <v>305.3</v>
      </c>
      <c r="C17508" s="176">
        <v>44.9</v>
      </c>
      <c r="D17508" s="282">
        <v>120</v>
      </c>
      <c r="E17508" s="265"/>
    </row>
    <row r="17509" spans="1:5">
      <c r="A17509" s="283">
        <v>44410</v>
      </c>
      <c r="B17509" s="176">
        <v>236.3</v>
      </c>
      <c r="C17509" s="176">
        <v>45.4</v>
      </c>
      <c r="D17509" s="282">
        <v>101</v>
      </c>
      <c r="E17509" s="265"/>
    </row>
    <row r="17510" spans="1:5">
      <c r="A17510" s="283">
        <v>44411</v>
      </c>
      <c r="B17510" s="176">
        <v>117.3</v>
      </c>
      <c r="C17510" s="176">
        <v>41.5</v>
      </c>
      <c r="D17510" s="282">
        <v>87</v>
      </c>
      <c r="E17510" s="265"/>
    </row>
    <row r="17511" spans="1:5">
      <c r="A17511" s="283">
        <v>44412</v>
      </c>
      <c r="B17511" s="176">
        <v>109.4</v>
      </c>
      <c r="C17511" s="176">
        <v>42.1</v>
      </c>
      <c r="D17511" s="282">
        <v>104</v>
      </c>
      <c r="E17511" s="265"/>
    </row>
    <row r="17512" spans="1:5">
      <c r="A17512" s="283">
        <v>44413</v>
      </c>
      <c r="B17512" s="176">
        <v>335.8</v>
      </c>
      <c r="C17512" s="176">
        <v>42.2</v>
      </c>
      <c r="D17512" s="282">
        <v>95</v>
      </c>
      <c r="E17512" s="265"/>
    </row>
    <row r="17513" spans="1:5">
      <c r="A17513" s="283">
        <v>44415</v>
      </c>
      <c r="B17513" s="176">
        <v>138.1</v>
      </c>
      <c r="C17513" s="176">
        <v>42.3</v>
      </c>
      <c r="D17513" s="282">
        <v>87</v>
      </c>
      <c r="E17513" s="265"/>
    </row>
    <row r="17514" spans="1:5">
      <c r="A17514" s="283">
        <v>44416</v>
      </c>
      <c r="B17514" s="176">
        <v>0</v>
      </c>
      <c r="C17514" s="176">
        <v>0</v>
      </c>
      <c r="D17514" s="282">
        <v>87</v>
      </c>
      <c r="E17514" s="265"/>
    </row>
    <row r="17515" spans="1:5">
      <c r="A17515" s="283">
        <v>44417</v>
      </c>
      <c r="B17515" s="176">
        <v>49.5</v>
      </c>
      <c r="C17515" s="176">
        <v>44.7</v>
      </c>
      <c r="D17515" s="282">
        <v>87</v>
      </c>
      <c r="E17515" s="265"/>
    </row>
    <row r="17516" spans="1:5">
      <c r="A17516" s="283">
        <v>44418</v>
      </c>
      <c r="B17516" s="176">
        <v>71.900000000000006</v>
      </c>
      <c r="C17516" s="176">
        <v>46.1</v>
      </c>
      <c r="D17516" s="282">
        <v>87</v>
      </c>
      <c r="E17516" s="265"/>
    </row>
    <row r="17517" spans="1:5">
      <c r="A17517" s="283">
        <v>44420</v>
      </c>
      <c r="B17517" s="176">
        <v>1006.4</v>
      </c>
      <c r="C17517" s="176">
        <v>43.4</v>
      </c>
      <c r="D17517" s="282">
        <v>95</v>
      </c>
      <c r="E17517" s="265"/>
    </row>
    <row r="17518" spans="1:5">
      <c r="A17518" s="283">
        <v>44422</v>
      </c>
      <c r="B17518" s="176">
        <v>0</v>
      </c>
      <c r="C17518" s="176">
        <v>0</v>
      </c>
      <c r="D17518" s="282">
        <v>87</v>
      </c>
      <c r="E17518" s="265"/>
    </row>
    <row r="17519" spans="1:5">
      <c r="A17519" s="283">
        <v>44423</v>
      </c>
      <c r="B17519" s="176">
        <v>74.900000000000006</v>
      </c>
      <c r="C17519" s="176">
        <v>41.9</v>
      </c>
      <c r="D17519" s="282">
        <v>87</v>
      </c>
      <c r="E17519" s="265"/>
    </row>
    <row r="17520" spans="1:5">
      <c r="A17520" s="283">
        <v>44424</v>
      </c>
      <c r="B17520" s="176">
        <v>87.6</v>
      </c>
      <c r="C17520" s="176">
        <v>43.6</v>
      </c>
      <c r="D17520" s="282">
        <v>87</v>
      </c>
      <c r="E17520" s="265"/>
    </row>
    <row r="17521" spans="1:5">
      <c r="A17521" s="283">
        <v>44425</v>
      </c>
      <c r="B17521" s="176">
        <v>497</v>
      </c>
      <c r="C17521" s="176">
        <v>45.3</v>
      </c>
      <c r="D17521" s="282">
        <v>117</v>
      </c>
      <c r="E17521" s="265"/>
    </row>
    <row r="17522" spans="1:5">
      <c r="A17522" s="283">
        <v>44427</v>
      </c>
      <c r="B17522" s="176">
        <v>52.7</v>
      </c>
      <c r="C17522" s="176">
        <v>38.700000000000003</v>
      </c>
      <c r="D17522" s="282">
        <v>108</v>
      </c>
      <c r="E17522" s="265"/>
    </row>
    <row r="17523" spans="1:5">
      <c r="A17523" s="283">
        <v>44428</v>
      </c>
      <c r="B17523" s="176">
        <v>62.2</v>
      </c>
      <c r="C17523" s="176">
        <v>45.4</v>
      </c>
      <c r="D17523" s="282">
        <v>114</v>
      </c>
      <c r="E17523" s="265"/>
    </row>
    <row r="17524" spans="1:5">
      <c r="A17524" s="283">
        <v>44429</v>
      </c>
      <c r="B17524" s="176">
        <v>248.3</v>
      </c>
      <c r="C17524" s="176">
        <v>45.3</v>
      </c>
      <c r="D17524" s="282">
        <v>87</v>
      </c>
      <c r="E17524" s="265"/>
    </row>
    <row r="17525" spans="1:5">
      <c r="A17525" s="283">
        <v>44430</v>
      </c>
      <c r="B17525" s="176">
        <v>408.7</v>
      </c>
      <c r="C17525" s="176">
        <v>38.700000000000003</v>
      </c>
      <c r="D17525" s="282">
        <v>87</v>
      </c>
      <c r="E17525" s="265"/>
    </row>
    <row r="17526" spans="1:5">
      <c r="A17526" s="283">
        <v>44431</v>
      </c>
      <c r="B17526" s="176">
        <v>181.4</v>
      </c>
      <c r="C17526" s="176">
        <v>41.7</v>
      </c>
      <c r="D17526" s="282">
        <v>87</v>
      </c>
      <c r="E17526" s="265"/>
    </row>
    <row r="17527" spans="1:5">
      <c r="A17527" s="283">
        <v>44432</v>
      </c>
      <c r="B17527" s="176">
        <v>119.8</v>
      </c>
      <c r="C17527" s="176">
        <v>41.4</v>
      </c>
      <c r="D17527" s="282">
        <v>94</v>
      </c>
      <c r="E17527" s="265"/>
    </row>
    <row r="17528" spans="1:5">
      <c r="A17528" s="283">
        <v>44436</v>
      </c>
      <c r="B17528" s="176">
        <v>216.5</v>
      </c>
      <c r="C17528" s="176">
        <v>46.3</v>
      </c>
      <c r="D17528" s="282">
        <v>87</v>
      </c>
      <c r="E17528" s="265"/>
    </row>
    <row r="17529" spans="1:5">
      <c r="A17529" s="283">
        <v>44437</v>
      </c>
      <c r="B17529" s="176">
        <v>1108.5</v>
      </c>
      <c r="C17529" s="176">
        <v>42</v>
      </c>
      <c r="D17529" s="282">
        <v>96</v>
      </c>
      <c r="E17529" s="265"/>
    </row>
    <row r="17530" spans="1:5">
      <c r="A17530" s="283">
        <v>44438</v>
      </c>
      <c r="B17530" s="176">
        <v>484.4</v>
      </c>
      <c r="C17530" s="176">
        <v>44.1</v>
      </c>
      <c r="D17530" s="282">
        <v>87</v>
      </c>
      <c r="E17530" s="265"/>
    </row>
    <row r="17531" spans="1:5">
      <c r="A17531" s="283">
        <v>44439</v>
      </c>
      <c r="B17531" s="176">
        <v>0</v>
      </c>
      <c r="C17531" s="176">
        <v>0</v>
      </c>
      <c r="D17531" s="282">
        <v>87</v>
      </c>
      <c r="E17531" s="265"/>
    </row>
    <row r="17532" spans="1:5">
      <c r="A17532" s="283">
        <v>44440</v>
      </c>
      <c r="B17532" s="176">
        <v>652.4</v>
      </c>
      <c r="C17532" s="176">
        <v>45.8</v>
      </c>
      <c r="D17532" s="282">
        <v>87</v>
      </c>
      <c r="E17532" s="265"/>
    </row>
    <row r="17533" spans="1:5">
      <c r="A17533" s="283">
        <v>44441</v>
      </c>
      <c r="B17533" s="176">
        <v>95.7</v>
      </c>
      <c r="C17533" s="176">
        <v>41.6</v>
      </c>
      <c r="D17533" s="282">
        <v>87</v>
      </c>
      <c r="E17533" s="265"/>
    </row>
    <row r="17534" spans="1:5">
      <c r="A17534" s="283">
        <v>44442</v>
      </c>
      <c r="B17534" s="176">
        <v>459.3</v>
      </c>
      <c r="C17534" s="176">
        <v>45.5</v>
      </c>
      <c r="D17534" s="282">
        <v>87</v>
      </c>
      <c r="E17534" s="265"/>
    </row>
    <row r="17535" spans="1:5">
      <c r="A17535" s="283">
        <v>44443</v>
      </c>
      <c r="B17535" s="176">
        <v>139.80000000000001</v>
      </c>
      <c r="C17535" s="176">
        <v>45.4</v>
      </c>
      <c r="D17535" s="282">
        <v>87</v>
      </c>
      <c r="E17535" s="265"/>
    </row>
    <row r="17536" spans="1:5">
      <c r="A17536" s="283">
        <v>44444</v>
      </c>
      <c r="B17536" s="176">
        <v>230.8</v>
      </c>
      <c r="C17536" s="176">
        <v>42.5</v>
      </c>
      <c r="D17536" s="282">
        <v>116</v>
      </c>
      <c r="E17536" s="265"/>
    </row>
    <row r="17537" spans="1:5">
      <c r="A17537" s="283">
        <v>44445</v>
      </c>
      <c r="B17537" s="176">
        <v>167.2</v>
      </c>
      <c r="C17537" s="176">
        <v>41.3</v>
      </c>
      <c r="D17537" s="282">
        <v>95</v>
      </c>
      <c r="E17537" s="265"/>
    </row>
    <row r="17538" spans="1:5">
      <c r="A17538" s="283">
        <v>44446</v>
      </c>
      <c r="B17538" s="176">
        <v>1281.8</v>
      </c>
      <c r="C17538" s="176">
        <v>41.8</v>
      </c>
      <c r="D17538" s="282">
        <v>140</v>
      </c>
      <c r="E17538" s="265"/>
    </row>
    <row r="17539" spans="1:5">
      <c r="A17539" s="283">
        <v>44449</v>
      </c>
      <c r="B17539" s="176">
        <v>84.5</v>
      </c>
      <c r="C17539" s="176">
        <v>44.7</v>
      </c>
      <c r="D17539" s="282">
        <v>87</v>
      </c>
      <c r="E17539" s="265"/>
    </row>
    <row r="17540" spans="1:5">
      <c r="A17540" s="283">
        <v>44450</v>
      </c>
      <c r="B17540" s="176">
        <v>54</v>
      </c>
      <c r="C17540" s="176">
        <v>34.700000000000003</v>
      </c>
      <c r="D17540" s="282">
        <v>87</v>
      </c>
      <c r="E17540" s="265"/>
    </row>
    <row r="17541" spans="1:5">
      <c r="A17541" s="283">
        <v>44451</v>
      </c>
      <c r="B17541" s="176">
        <v>87</v>
      </c>
      <c r="C17541" s="176">
        <v>46.4</v>
      </c>
      <c r="D17541" s="282">
        <v>87</v>
      </c>
      <c r="E17541" s="265"/>
    </row>
    <row r="17542" spans="1:5">
      <c r="A17542" s="283">
        <v>44452</v>
      </c>
      <c r="B17542" s="176">
        <v>217.6</v>
      </c>
      <c r="C17542" s="176">
        <v>49.7</v>
      </c>
      <c r="D17542" s="282">
        <v>87</v>
      </c>
      <c r="E17542" s="265"/>
    </row>
    <row r="17543" spans="1:5">
      <c r="A17543" s="283">
        <v>44453</v>
      </c>
      <c r="B17543" s="176">
        <v>76.5</v>
      </c>
      <c r="C17543" s="176">
        <v>43.6</v>
      </c>
      <c r="D17543" s="282">
        <v>87</v>
      </c>
      <c r="E17543" s="265"/>
    </row>
    <row r="17544" spans="1:5">
      <c r="A17544" s="283">
        <v>44454</v>
      </c>
      <c r="B17544" s="176">
        <v>136.19999999999999</v>
      </c>
      <c r="C17544" s="176">
        <v>43.7</v>
      </c>
      <c r="D17544" s="282">
        <v>87</v>
      </c>
      <c r="E17544" s="265"/>
    </row>
    <row r="17545" spans="1:5">
      <c r="A17545" s="283">
        <v>44455</v>
      </c>
      <c r="B17545" s="176">
        <v>116.1</v>
      </c>
      <c r="C17545" s="176">
        <v>41.3</v>
      </c>
      <c r="D17545" s="282">
        <v>87</v>
      </c>
      <c r="E17545" s="265"/>
    </row>
    <row r="17546" spans="1:5">
      <c r="A17546" s="283">
        <v>44460</v>
      </c>
      <c r="B17546" s="176">
        <v>254.2</v>
      </c>
      <c r="C17546" s="176">
        <v>43.8</v>
      </c>
      <c r="D17546" s="282">
        <v>138</v>
      </c>
      <c r="E17546" s="265"/>
    </row>
    <row r="17547" spans="1:5">
      <c r="A17547" s="283">
        <v>44470</v>
      </c>
      <c r="B17547" s="176">
        <v>130.19999999999999</v>
      </c>
      <c r="C17547" s="176">
        <v>42.5</v>
      </c>
      <c r="D17547" s="282">
        <v>87</v>
      </c>
      <c r="E17547" s="265"/>
    </row>
    <row r="17548" spans="1:5">
      <c r="A17548" s="283">
        <v>44471</v>
      </c>
      <c r="B17548" s="176">
        <v>2138.6999999999998</v>
      </c>
      <c r="C17548" s="176">
        <v>41.2</v>
      </c>
      <c r="D17548" s="282">
        <v>94</v>
      </c>
      <c r="E17548" s="265"/>
    </row>
    <row r="17549" spans="1:5">
      <c r="A17549" s="283">
        <v>44473</v>
      </c>
      <c r="B17549" s="176">
        <v>158.5</v>
      </c>
      <c r="C17549" s="176">
        <v>47.4</v>
      </c>
      <c r="D17549" s="282">
        <v>87</v>
      </c>
      <c r="E17549" s="265"/>
    </row>
    <row r="17550" spans="1:5">
      <c r="A17550" s="283">
        <v>44481</v>
      </c>
      <c r="B17550" s="176">
        <v>211.7</v>
      </c>
      <c r="C17550" s="176">
        <v>44.1</v>
      </c>
      <c r="D17550" s="282">
        <v>95</v>
      </c>
      <c r="E17550" s="265"/>
    </row>
    <row r="17551" spans="1:5">
      <c r="A17551" s="283">
        <v>44482</v>
      </c>
      <c r="B17551" s="176">
        <v>149.19999999999999</v>
      </c>
      <c r="C17551" s="176">
        <v>44.6</v>
      </c>
      <c r="D17551" s="282">
        <v>87</v>
      </c>
      <c r="E17551" s="265"/>
    </row>
    <row r="17552" spans="1:5">
      <c r="A17552" s="283">
        <v>44483</v>
      </c>
      <c r="B17552" s="176">
        <v>1176.4000000000001</v>
      </c>
      <c r="C17552" s="176">
        <v>42.4</v>
      </c>
      <c r="D17552" s="282">
        <v>102</v>
      </c>
      <c r="E17552" s="265"/>
    </row>
    <row r="17553" spans="1:5">
      <c r="A17553" s="283">
        <v>44484</v>
      </c>
      <c r="B17553" s="176">
        <v>1218.7</v>
      </c>
      <c r="C17553" s="176">
        <v>44.3</v>
      </c>
      <c r="D17553" s="282">
        <v>134</v>
      </c>
      <c r="E17553" s="265"/>
    </row>
    <row r="17554" spans="1:5">
      <c r="A17554" s="283">
        <v>44485</v>
      </c>
      <c r="B17554" s="176">
        <v>1825.2</v>
      </c>
      <c r="C17554" s="176">
        <v>36.799999999999997</v>
      </c>
      <c r="D17554" s="282">
        <v>87</v>
      </c>
      <c r="E17554" s="265"/>
    </row>
    <row r="17555" spans="1:5">
      <c r="A17555" s="283">
        <v>44488</v>
      </c>
      <c r="B17555" s="176">
        <v>0</v>
      </c>
      <c r="C17555" s="176">
        <v>0</v>
      </c>
      <c r="D17555" s="282">
        <v>87</v>
      </c>
      <c r="E17555" s="265"/>
    </row>
    <row r="17556" spans="1:5">
      <c r="A17556" s="283">
        <v>44490</v>
      </c>
      <c r="B17556" s="176">
        <v>230.1</v>
      </c>
      <c r="C17556" s="176">
        <v>40.4</v>
      </c>
      <c r="D17556" s="282">
        <v>87</v>
      </c>
      <c r="E17556" s="265"/>
    </row>
    <row r="17557" spans="1:5">
      <c r="A17557" s="283">
        <v>44491</v>
      </c>
      <c r="B17557" s="176">
        <v>114.3</v>
      </c>
      <c r="C17557" s="176">
        <v>30.5</v>
      </c>
      <c r="D17557" s="282">
        <v>87</v>
      </c>
      <c r="E17557" s="265"/>
    </row>
    <row r="17558" spans="1:5">
      <c r="A17558" s="283">
        <v>44492</v>
      </c>
      <c r="B17558" s="176">
        <v>62.9</v>
      </c>
      <c r="C17558" s="176">
        <v>35</v>
      </c>
      <c r="D17558" s="282">
        <v>87</v>
      </c>
      <c r="E17558" s="265"/>
    </row>
    <row r="17559" spans="1:5">
      <c r="A17559" s="283">
        <v>44493</v>
      </c>
      <c r="B17559" s="176">
        <v>0</v>
      </c>
      <c r="C17559" s="176">
        <v>0</v>
      </c>
      <c r="D17559" s="282">
        <v>87</v>
      </c>
      <c r="E17559" s="265"/>
    </row>
    <row r="17560" spans="1:5">
      <c r="A17560" s="283">
        <v>44501</v>
      </c>
      <c r="B17560" s="176">
        <v>0</v>
      </c>
      <c r="C17560" s="176">
        <v>0</v>
      </c>
      <c r="D17560" s="282">
        <v>87</v>
      </c>
      <c r="E17560" s="265"/>
    </row>
    <row r="17561" spans="1:5">
      <c r="A17561" s="283">
        <v>44502</v>
      </c>
      <c r="B17561" s="176">
        <v>2077.4</v>
      </c>
      <c r="C17561" s="176">
        <v>35.5</v>
      </c>
      <c r="D17561" s="282">
        <v>114</v>
      </c>
      <c r="E17561" s="265"/>
    </row>
    <row r="17562" spans="1:5">
      <c r="A17562" s="283">
        <v>44503</v>
      </c>
      <c r="B17562" s="176">
        <v>2137</v>
      </c>
      <c r="C17562" s="176">
        <v>43.7</v>
      </c>
      <c r="D17562" s="282">
        <v>133</v>
      </c>
      <c r="E17562" s="265"/>
    </row>
    <row r="17563" spans="1:5">
      <c r="A17563" s="283">
        <v>44504</v>
      </c>
      <c r="B17563" s="176">
        <v>3656.8</v>
      </c>
      <c r="C17563" s="176">
        <v>38.700000000000003</v>
      </c>
      <c r="D17563" s="282">
        <v>113</v>
      </c>
      <c r="E17563" s="265"/>
    </row>
    <row r="17564" spans="1:5">
      <c r="A17564" s="283">
        <v>44505</v>
      </c>
      <c r="B17564" s="176">
        <v>1153.7</v>
      </c>
      <c r="C17564" s="176">
        <v>38.9</v>
      </c>
      <c r="D17564" s="282">
        <v>169</v>
      </c>
      <c r="E17564" s="265"/>
    </row>
    <row r="17565" spans="1:5">
      <c r="A17565" s="283">
        <v>44506</v>
      </c>
      <c r="B17565" s="176">
        <v>1479.3</v>
      </c>
      <c r="C17565" s="176">
        <v>37.9</v>
      </c>
      <c r="D17565" s="282">
        <v>111</v>
      </c>
      <c r="E17565" s="265"/>
    </row>
    <row r="17566" spans="1:5">
      <c r="A17566" s="283">
        <v>44507</v>
      </c>
      <c r="B17566" s="176">
        <v>3163.1</v>
      </c>
      <c r="C17566" s="176">
        <v>31.8</v>
      </c>
      <c r="D17566" s="282">
        <v>124</v>
      </c>
      <c r="E17566" s="265"/>
    </row>
    <row r="17567" spans="1:5">
      <c r="A17567" s="283">
        <v>44509</v>
      </c>
      <c r="B17567" s="176">
        <v>1980.3</v>
      </c>
      <c r="C17567" s="176">
        <v>38.200000000000003</v>
      </c>
      <c r="D17567" s="282">
        <v>95</v>
      </c>
      <c r="E17567" s="265"/>
    </row>
    <row r="17568" spans="1:5">
      <c r="A17568" s="283">
        <v>44510</v>
      </c>
      <c r="B17568" s="176">
        <v>994.4</v>
      </c>
      <c r="C17568" s="176">
        <v>32</v>
      </c>
      <c r="D17568" s="282">
        <v>108</v>
      </c>
      <c r="E17568" s="265"/>
    </row>
    <row r="17569" spans="1:5">
      <c r="A17569" s="283">
        <v>44511</v>
      </c>
      <c r="B17569" s="176">
        <v>2580.5</v>
      </c>
      <c r="C17569" s="176">
        <v>44.7</v>
      </c>
      <c r="D17569" s="282">
        <v>93</v>
      </c>
      <c r="E17569" s="265"/>
    </row>
    <row r="17570" spans="1:5">
      <c r="A17570" s="283">
        <v>44512</v>
      </c>
      <c r="B17570" s="176">
        <v>1956.4</v>
      </c>
      <c r="C17570" s="176">
        <v>43.5</v>
      </c>
      <c r="D17570" s="282">
        <v>104</v>
      </c>
      <c r="E17570" s="265"/>
    </row>
    <row r="17571" spans="1:5">
      <c r="A17571" s="283">
        <v>44513</v>
      </c>
      <c r="B17571" s="176">
        <v>704.1</v>
      </c>
      <c r="C17571" s="176">
        <v>41.7</v>
      </c>
      <c r="D17571" s="282">
        <v>116</v>
      </c>
      <c r="E17571" s="265"/>
    </row>
    <row r="17572" spans="1:5">
      <c r="A17572" s="283">
        <v>44514</v>
      </c>
      <c r="B17572" s="176">
        <v>817.5</v>
      </c>
      <c r="C17572" s="176">
        <v>47.1</v>
      </c>
      <c r="D17572" s="282">
        <v>124</v>
      </c>
      <c r="E17572" s="265"/>
    </row>
    <row r="17573" spans="1:5">
      <c r="A17573" s="283">
        <v>44515</v>
      </c>
      <c r="B17573" s="176">
        <v>1509.5</v>
      </c>
      <c r="C17573" s="176">
        <v>42.8</v>
      </c>
      <c r="D17573" s="282">
        <v>101</v>
      </c>
      <c r="E17573" s="265"/>
    </row>
    <row r="17574" spans="1:5">
      <c r="A17574" s="283">
        <v>44555</v>
      </c>
      <c r="B17574" s="176">
        <v>0</v>
      </c>
      <c r="C17574" s="176">
        <v>0</v>
      </c>
      <c r="D17574" s="282">
        <v>87</v>
      </c>
      <c r="E17574" s="265"/>
    </row>
    <row r="17575" spans="1:5">
      <c r="A17575" s="283">
        <v>44601</v>
      </c>
      <c r="B17575" s="176">
        <v>441.5</v>
      </c>
      <c r="C17575" s="176">
        <v>39</v>
      </c>
      <c r="D17575" s="282">
        <v>161</v>
      </c>
      <c r="E17575" s="265"/>
    </row>
    <row r="17576" spans="1:5">
      <c r="A17576" s="283">
        <v>44606</v>
      </c>
      <c r="B17576" s="176">
        <v>183</v>
      </c>
      <c r="C17576" s="176">
        <v>25.5</v>
      </c>
      <c r="D17576" s="282">
        <v>87</v>
      </c>
      <c r="E17576" s="265"/>
    </row>
    <row r="17577" spans="1:5">
      <c r="A17577" s="283">
        <v>44607</v>
      </c>
      <c r="B17577" s="176">
        <v>0</v>
      </c>
      <c r="C17577" s="176">
        <v>0</v>
      </c>
      <c r="D17577" s="282">
        <v>87</v>
      </c>
      <c r="E17577" s="265"/>
    </row>
    <row r="17578" spans="1:5">
      <c r="A17578" s="283">
        <v>44608</v>
      </c>
      <c r="B17578" s="176">
        <v>142.4</v>
      </c>
      <c r="C17578" s="176">
        <v>39.4</v>
      </c>
      <c r="D17578" s="282">
        <v>107</v>
      </c>
      <c r="E17578" s="265"/>
    </row>
    <row r="17579" spans="1:5">
      <c r="A17579" s="283">
        <v>44609</v>
      </c>
      <c r="B17579" s="176">
        <v>125.4</v>
      </c>
      <c r="C17579" s="176">
        <v>43.4</v>
      </c>
      <c r="D17579" s="282">
        <v>87</v>
      </c>
      <c r="E17579" s="265"/>
    </row>
    <row r="17580" spans="1:5">
      <c r="A17580" s="283">
        <v>44610</v>
      </c>
      <c r="B17580" s="176">
        <v>143.69999999999999</v>
      </c>
      <c r="C17580" s="176">
        <v>23</v>
      </c>
      <c r="D17580" s="282">
        <v>87</v>
      </c>
      <c r="E17580" s="265"/>
    </row>
    <row r="17581" spans="1:5">
      <c r="A17581" s="283">
        <v>44611</v>
      </c>
      <c r="B17581" s="176">
        <v>65.8</v>
      </c>
      <c r="C17581" s="176">
        <v>36.9</v>
      </c>
      <c r="D17581" s="282">
        <v>87</v>
      </c>
      <c r="E17581" s="265"/>
    </row>
    <row r="17582" spans="1:5">
      <c r="A17582" s="283">
        <v>44612</v>
      </c>
      <c r="B17582" s="176">
        <v>220.6</v>
      </c>
      <c r="C17582" s="176">
        <v>43.2</v>
      </c>
      <c r="D17582" s="282">
        <v>87</v>
      </c>
      <c r="E17582" s="265"/>
    </row>
    <row r="17583" spans="1:5">
      <c r="A17583" s="283">
        <v>44613</v>
      </c>
      <c r="B17583" s="176">
        <v>249</v>
      </c>
      <c r="C17583" s="176">
        <v>41.2</v>
      </c>
      <c r="D17583" s="282">
        <v>87</v>
      </c>
      <c r="E17583" s="265"/>
    </row>
    <row r="17584" spans="1:5">
      <c r="A17584" s="283">
        <v>44614</v>
      </c>
      <c r="B17584" s="176">
        <v>517.70000000000005</v>
      </c>
      <c r="C17584" s="176">
        <v>41.3</v>
      </c>
      <c r="D17584" s="282">
        <v>117</v>
      </c>
      <c r="E17584" s="265"/>
    </row>
    <row r="17585" spans="1:5">
      <c r="A17585" s="283">
        <v>44615</v>
      </c>
      <c r="B17585" s="176">
        <v>75.3</v>
      </c>
      <c r="C17585" s="176">
        <v>42.7</v>
      </c>
      <c r="D17585" s="282">
        <v>94</v>
      </c>
      <c r="E17585" s="265"/>
    </row>
    <row r="17586" spans="1:5">
      <c r="A17586" s="283">
        <v>44617</v>
      </c>
      <c r="B17586" s="176">
        <v>100.2</v>
      </c>
      <c r="C17586" s="176">
        <v>26.3</v>
      </c>
      <c r="D17586" s="282">
        <v>87</v>
      </c>
      <c r="E17586" s="265"/>
    </row>
    <row r="17587" spans="1:5">
      <c r="A17587" s="283">
        <v>44618</v>
      </c>
      <c r="B17587" s="176">
        <v>156.6</v>
      </c>
      <c r="C17587" s="176">
        <v>37.9</v>
      </c>
      <c r="D17587" s="282">
        <v>106</v>
      </c>
      <c r="E17587" s="265"/>
    </row>
    <row r="17588" spans="1:5">
      <c r="A17588" s="283">
        <v>44619</v>
      </c>
      <c r="B17588" s="176">
        <v>213.5</v>
      </c>
      <c r="C17588" s="176">
        <v>42.6</v>
      </c>
      <c r="D17588" s="282">
        <v>87</v>
      </c>
      <c r="E17588" s="265"/>
    </row>
    <row r="17589" spans="1:5">
      <c r="A17589" s="283">
        <v>44620</v>
      </c>
      <c r="B17589" s="176">
        <v>54.8</v>
      </c>
      <c r="C17589" s="176">
        <v>42.8</v>
      </c>
      <c r="D17589" s="282">
        <v>87</v>
      </c>
      <c r="E17589" s="265"/>
    </row>
    <row r="17590" spans="1:5">
      <c r="A17590" s="283">
        <v>44621</v>
      </c>
      <c r="B17590" s="176">
        <v>149.1</v>
      </c>
      <c r="C17590" s="176">
        <v>39.1</v>
      </c>
      <c r="D17590" s="282">
        <v>87</v>
      </c>
      <c r="E17590" s="265"/>
    </row>
    <row r="17591" spans="1:5">
      <c r="A17591" s="283">
        <v>44622</v>
      </c>
      <c r="B17591" s="176">
        <v>319.10000000000002</v>
      </c>
      <c r="C17591" s="176">
        <v>43.2</v>
      </c>
      <c r="D17591" s="282">
        <v>119</v>
      </c>
      <c r="E17591" s="265"/>
    </row>
    <row r="17592" spans="1:5">
      <c r="A17592" s="283">
        <v>44624</v>
      </c>
      <c r="B17592" s="176">
        <v>109.9</v>
      </c>
      <c r="C17592" s="176">
        <v>29</v>
      </c>
      <c r="D17592" s="282">
        <v>87</v>
      </c>
      <c r="E17592" s="265"/>
    </row>
    <row r="17593" spans="1:5">
      <c r="A17593" s="283">
        <v>44625</v>
      </c>
      <c r="B17593" s="176">
        <v>80.2</v>
      </c>
      <c r="C17593" s="176">
        <v>39.200000000000003</v>
      </c>
      <c r="D17593" s="282">
        <v>87</v>
      </c>
      <c r="E17593" s="265"/>
    </row>
    <row r="17594" spans="1:5">
      <c r="A17594" s="283">
        <v>44626</v>
      </c>
      <c r="B17594" s="176">
        <v>122.5</v>
      </c>
      <c r="C17594" s="176">
        <v>45.8</v>
      </c>
      <c r="D17594" s="282">
        <v>87</v>
      </c>
      <c r="E17594" s="265"/>
    </row>
    <row r="17595" spans="1:5">
      <c r="A17595" s="283">
        <v>44627</v>
      </c>
      <c r="B17595" s="176">
        <v>136.6</v>
      </c>
      <c r="C17595" s="176">
        <v>24.1</v>
      </c>
      <c r="D17595" s="282">
        <v>87</v>
      </c>
      <c r="E17595" s="265"/>
    </row>
    <row r="17596" spans="1:5">
      <c r="A17596" s="283">
        <v>44628</v>
      </c>
      <c r="B17596" s="176">
        <v>39.1</v>
      </c>
      <c r="C17596" s="176">
        <v>37.4</v>
      </c>
      <c r="D17596" s="282">
        <v>115</v>
      </c>
      <c r="E17596" s="265"/>
    </row>
    <row r="17597" spans="1:5">
      <c r="A17597" s="283">
        <v>44629</v>
      </c>
      <c r="B17597" s="176">
        <v>84.8</v>
      </c>
      <c r="C17597" s="176">
        <v>39.9</v>
      </c>
      <c r="D17597" s="282">
        <v>96</v>
      </c>
      <c r="E17597" s="265"/>
    </row>
    <row r="17598" spans="1:5">
      <c r="A17598" s="283">
        <v>44630</v>
      </c>
      <c r="B17598" s="176">
        <v>0</v>
      </c>
      <c r="C17598" s="176">
        <v>0</v>
      </c>
      <c r="D17598" s="282">
        <v>87</v>
      </c>
      <c r="E17598" s="265"/>
    </row>
    <row r="17599" spans="1:5">
      <c r="A17599" s="283">
        <v>44632</v>
      </c>
      <c r="B17599" s="176">
        <v>358.6</v>
      </c>
      <c r="C17599" s="176">
        <v>41</v>
      </c>
      <c r="D17599" s="282">
        <v>115</v>
      </c>
      <c r="E17599" s="265"/>
    </row>
    <row r="17600" spans="1:5">
      <c r="A17600" s="283">
        <v>44633</v>
      </c>
      <c r="B17600" s="176">
        <v>95.7</v>
      </c>
      <c r="C17600" s="176">
        <v>29.5</v>
      </c>
      <c r="D17600" s="282">
        <v>87</v>
      </c>
      <c r="E17600" s="265"/>
    </row>
    <row r="17601" spans="1:5">
      <c r="A17601" s="283">
        <v>44634</v>
      </c>
      <c r="B17601" s="176">
        <v>122.6</v>
      </c>
      <c r="C17601" s="176">
        <v>43.6</v>
      </c>
      <c r="D17601" s="282">
        <v>87</v>
      </c>
      <c r="E17601" s="265"/>
    </row>
    <row r="17602" spans="1:5">
      <c r="A17602" s="283">
        <v>44636</v>
      </c>
      <c r="B17602" s="176">
        <v>0</v>
      </c>
      <c r="C17602" s="176">
        <v>0</v>
      </c>
      <c r="D17602" s="282">
        <v>87</v>
      </c>
      <c r="E17602" s="265"/>
    </row>
    <row r="17603" spans="1:5">
      <c r="A17603" s="283">
        <v>44637</v>
      </c>
      <c r="B17603" s="176">
        <v>62.9</v>
      </c>
      <c r="C17603" s="176">
        <v>39.6</v>
      </c>
      <c r="D17603" s="282">
        <v>87</v>
      </c>
      <c r="E17603" s="265"/>
    </row>
    <row r="17604" spans="1:5">
      <c r="A17604" s="283">
        <v>44638</v>
      </c>
      <c r="B17604" s="176">
        <v>55.5</v>
      </c>
      <c r="C17604" s="176">
        <v>38.299999999999997</v>
      </c>
      <c r="D17604" s="282">
        <v>87</v>
      </c>
      <c r="E17604" s="265"/>
    </row>
    <row r="17605" spans="1:5">
      <c r="A17605" s="283">
        <v>44639</v>
      </c>
      <c r="B17605" s="176">
        <v>39.4</v>
      </c>
      <c r="C17605" s="176">
        <v>46.5</v>
      </c>
      <c r="D17605" s="282">
        <v>87</v>
      </c>
      <c r="E17605" s="265"/>
    </row>
    <row r="17606" spans="1:5">
      <c r="A17606" s="283">
        <v>44640</v>
      </c>
      <c r="B17606" s="176">
        <v>0</v>
      </c>
      <c r="C17606" s="176">
        <v>0</v>
      </c>
      <c r="D17606" s="282">
        <v>87</v>
      </c>
      <c r="E17606" s="265"/>
    </row>
    <row r="17607" spans="1:5">
      <c r="A17607" s="283">
        <v>44641</v>
      </c>
      <c r="B17607" s="176">
        <v>397.7</v>
      </c>
      <c r="C17607" s="176">
        <v>41.8</v>
      </c>
      <c r="D17607" s="282">
        <v>117</v>
      </c>
      <c r="E17607" s="265"/>
    </row>
    <row r="17608" spans="1:5">
      <c r="A17608" s="283">
        <v>44643</v>
      </c>
      <c r="B17608" s="176">
        <v>119.8</v>
      </c>
      <c r="C17608" s="176">
        <v>42.7</v>
      </c>
      <c r="D17608" s="282">
        <v>87</v>
      </c>
      <c r="E17608" s="265"/>
    </row>
    <row r="17609" spans="1:5">
      <c r="A17609" s="283">
        <v>44644</v>
      </c>
      <c r="B17609" s="176">
        <v>185.5</v>
      </c>
      <c r="C17609" s="176">
        <v>44.9</v>
      </c>
      <c r="D17609" s="282">
        <v>87</v>
      </c>
      <c r="E17609" s="265"/>
    </row>
    <row r="17610" spans="1:5">
      <c r="A17610" s="283">
        <v>44645</v>
      </c>
      <c r="B17610" s="176">
        <v>102.5</v>
      </c>
      <c r="C17610" s="176">
        <v>41.8</v>
      </c>
      <c r="D17610" s="282">
        <v>87</v>
      </c>
      <c r="E17610" s="265"/>
    </row>
    <row r="17611" spans="1:5">
      <c r="A17611" s="283">
        <v>44646</v>
      </c>
      <c r="B17611" s="176">
        <v>1522.5</v>
      </c>
      <c r="C17611" s="176">
        <v>40.799999999999997</v>
      </c>
      <c r="D17611" s="282">
        <v>172</v>
      </c>
      <c r="E17611" s="265"/>
    </row>
    <row r="17612" spans="1:5">
      <c r="A17612" s="283">
        <v>44647</v>
      </c>
      <c r="B17612" s="176">
        <v>643.6</v>
      </c>
      <c r="C17612" s="176">
        <v>42.6</v>
      </c>
      <c r="D17612" s="282">
        <v>87</v>
      </c>
      <c r="E17612" s="265"/>
    </row>
    <row r="17613" spans="1:5">
      <c r="A17613" s="283">
        <v>44648</v>
      </c>
      <c r="B17613" s="176">
        <v>0</v>
      </c>
      <c r="C17613" s="176">
        <v>0</v>
      </c>
      <c r="D17613" s="282">
        <v>87</v>
      </c>
      <c r="E17613" s="265"/>
    </row>
    <row r="17614" spans="1:5">
      <c r="A17614" s="283">
        <v>44650</v>
      </c>
      <c r="B17614" s="176">
        <v>0</v>
      </c>
      <c r="C17614" s="176">
        <v>0</v>
      </c>
      <c r="D17614" s="282">
        <v>87</v>
      </c>
      <c r="E17614" s="265"/>
    </row>
    <row r="17615" spans="1:5">
      <c r="A17615" s="283">
        <v>44651</v>
      </c>
      <c r="B17615" s="176">
        <v>36.700000000000003</v>
      </c>
      <c r="C17615" s="176">
        <v>39.799999999999997</v>
      </c>
      <c r="D17615" s="282">
        <v>87</v>
      </c>
      <c r="E17615" s="265"/>
    </row>
    <row r="17616" spans="1:5">
      <c r="A17616" s="283">
        <v>44652</v>
      </c>
      <c r="B17616" s="176">
        <v>0</v>
      </c>
      <c r="C17616" s="176">
        <v>0</v>
      </c>
      <c r="D17616" s="282">
        <v>87</v>
      </c>
      <c r="E17616" s="265"/>
    </row>
    <row r="17617" spans="1:5">
      <c r="A17617" s="283">
        <v>44653</v>
      </c>
      <c r="B17617" s="176">
        <v>257.60000000000002</v>
      </c>
      <c r="C17617" s="176">
        <v>43.4</v>
      </c>
      <c r="D17617" s="282">
        <v>87</v>
      </c>
      <c r="E17617" s="265"/>
    </row>
    <row r="17618" spans="1:5">
      <c r="A17618" s="283">
        <v>44654</v>
      </c>
      <c r="B17618" s="176">
        <v>114</v>
      </c>
      <c r="C17618" s="176">
        <v>30.4</v>
      </c>
      <c r="D17618" s="282">
        <v>113</v>
      </c>
      <c r="E17618" s="265"/>
    </row>
    <row r="17619" spans="1:5">
      <c r="A17619" s="283">
        <v>44656</v>
      </c>
      <c r="B17619" s="176">
        <v>75.2</v>
      </c>
      <c r="C17619" s="176">
        <v>42.6</v>
      </c>
      <c r="D17619" s="282">
        <v>87</v>
      </c>
      <c r="E17619" s="265"/>
    </row>
    <row r="17620" spans="1:5">
      <c r="A17620" s="283">
        <v>44657</v>
      </c>
      <c r="B17620" s="176">
        <v>153</v>
      </c>
      <c r="C17620" s="176">
        <v>42.5</v>
      </c>
      <c r="D17620" s="282">
        <v>113</v>
      </c>
      <c r="E17620" s="265"/>
    </row>
    <row r="17621" spans="1:5">
      <c r="A17621" s="283">
        <v>44659</v>
      </c>
      <c r="B17621" s="176">
        <v>0</v>
      </c>
      <c r="C17621" s="176">
        <v>0</v>
      </c>
      <c r="D17621" s="282">
        <v>87</v>
      </c>
      <c r="E17621" s="265"/>
    </row>
    <row r="17622" spans="1:5">
      <c r="A17622" s="283">
        <v>44660</v>
      </c>
      <c r="B17622" s="176">
        <v>139.5</v>
      </c>
      <c r="C17622" s="176">
        <v>22.5</v>
      </c>
      <c r="D17622" s="282">
        <v>87</v>
      </c>
      <c r="E17622" s="265"/>
    </row>
    <row r="17623" spans="1:5">
      <c r="A17623" s="283">
        <v>44661</v>
      </c>
      <c r="B17623" s="176">
        <v>0</v>
      </c>
      <c r="C17623" s="176">
        <v>0</v>
      </c>
      <c r="D17623" s="282">
        <v>87</v>
      </c>
      <c r="E17623" s="265"/>
    </row>
    <row r="17624" spans="1:5">
      <c r="A17624" s="283">
        <v>44662</v>
      </c>
      <c r="B17624" s="176">
        <v>176.1</v>
      </c>
      <c r="C17624" s="176">
        <v>44.7</v>
      </c>
      <c r="D17624" s="282">
        <v>115</v>
      </c>
      <c r="E17624" s="265"/>
    </row>
    <row r="17625" spans="1:5">
      <c r="A17625" s="283">
        <v>44663</v>
      </c>
      <c r="B17625" s="176">
        <v>261.3</v>
      </c>
      <c r="C17625" s="176">
        <v>41.5</v>
      </c>
      <c r="D17625" s="282">
        <v>118</v>
      </c>
      <c r="E17625" s="265"/>
    </row>
    <row r="17626" spans="1:5">
      <c r="A17626" s="283">
        <v>44665</v>
      </c>
      <c r="B17626" s="176">
        <v>0</v>
      </c>
      <c r="C17626" s="176">
        <v>0</v>
      </c>
      <c r="D17626" s="282">
        <v>87</v>
      </c>
      <c r="E17626" s="265"/>
    </row>
    <row r="17627" spans="1:5">
      <c r="A17627" s="283">
        <v>44666</v>
      </c>
      <c r="B17627" s="176">
        <v>131</v>
      </c>
      <c r="C17627" s="176">
        <v>42.1</v>
      </c>
      <c r="D17627" s="282">
        <v>87</v>
      </c>
      <c r="E17627" s="265"/>
    </row>
    <row r="17628" spans="1:5">
      <c r="A17628" s="283">
        <v>44667</v>
      </c>
      <c r="B17628" s="176">
        <v>309.7</v>
      </c>
      <c r="C17628" s="176">
        <v>39.5</v>
      </c>
      <c r="D17628" s="282">
        <v>116</v>
      </c>
      <c r="E17628" s="265"/>
    </row>
    <row r="17629" spans="1:5">
      <c r="A17629" s="283">
        <v>44669</v>
      </c>
      <c r="B17629" s="176">
        <v>90.2</v>
      </c>
      <c r="C17629" s="176">
        <v>44.9</v>
      </c>
      <c r="D17629" s="282">
        <v>87</v>
      </c>
      <c r="E17629" s="265"/>
    </row>
    <row r="17630" spans="1:5">
      <c r="A17630" s="283">
        <v>44670</v>
      </c>
      <c r="B17630" s="176">
        <v>0</v>
      </c>
      <c r="C17630" s="176">
        <v>0</v>
      </c>
      <c r="D17630" s="282">
        <v>87</v>
      </c>
      <c r="E17630" s="265"/>
    </row>
    <row r="17631" spans="1:5">
      <c r="A17631" s="283">
        <v>44671</v>
      </c>
      <c r="B17631" s="176">
        <v>197.4</v>
      </c>
      <c r="C17631" s="176">
        <v>43.1</v>
      </c>
      <c r="D17631" s="282">
        <v>87</v>
      </c>
      <c r="E17631" s="265"/>
    </row>
    <row r="17632" spans="1:5">
      <c r="A17632" s="283">
        <v>44672</v>
      </c>
      <c r="B17632" s="176">
        <v>802.5</v>
      </c>
      <c r="C17632" s="176">
        <v>45.1</v>
      </c>
      <c r="D17632" s="282">
        <v>87</v>
      </c>
      <c r="E17632" s="265"/>
    </row>
    <row r="17633" spans="1:5">
      <c r="A17633" s="283">
        <v>44675</v>
      </c>
      <c r="B17633" s="176">
        <v>92.5</v>
      </c>
      <c r="C17633" s="176">
        <v>47.1</v>
      </c>
      <c r="D17633" s="282">
        <v>87</v>
      </c>
      <c r="E17633" s="265"/>
    </row>
    <row r="17634" spans="1:5">
      <c r="A17634" s="283">
        <v>44676</v>
      </c>
      <c r="B17634" s="176">
        <v>100.6</v>
      </c>
      <c r="C17634" s="176">
        <v>37.799999999999997</v>
      </c>
      <c r="D17634" s="282">
        <v>87</v>
      </c>
      <c r="E17634" s="265"/>
    </row>
    <row r="17635" spans="1:5">
      <c r="A17635" s="283">
        <v>44677</v>
      </c>
      <c r="B17635" s="176">
        <v>162.69999999999999</v>
      </c>
      <c r="C17635" s="176">
        <v>41.5</v>
      </c>
      <c r="D17635" s="282">
        <v>87</v>
      </c>
      <c r="E17635" s="265"/>
    </row>
    <row r="17636" spans="1:5">
      <c r="A17636" s="283">
        <v>44678</v>
      </c>
      <c r="B17636" s="176">
        <v>351.8</v>
      </c>
      <c r="C17636" s="176">
        <v>43.3</v>
      </c>
      <c r="D17636" s="282">
        <v>87</v>
      </c>
      <c r="E17636" s="265"/>
    </row>
    <row r="17637" spans="1:5">
      <c r="A17637" s="283">
        <v>44679</v>
      </c>
      <c r="B17637" s="176">
        <v>230.2</v>
      </c>
      <c r="C17637" s="176">
        <v>30</v>
      </c>
      <c r="D17637" s="282">
        <v>87</v>
      </c>
      <c r="E17637" s="265"/>
    </row>
    <row r="17638" spans="1:5">
      <c r="A17638" s="283">
        <v>44680</v>
      </c>
      <c r="B17638" s="176">
        <v>219.7</v>
      </c>
      <c r="C17638" s="176">
        <v>41.3</v>
      </c>
      <c r="D17638" s="282">
        <v>87</v>
      </c>
      <c r="E17638" s="265"/>
    </row>
    <row r="17639" spans="1:5">
      <c r="A17639" s="283">
        <v>44681</v>
      </c>
      <c r="B17639" s="176">
        <v>140.69999999999999</v>
      </c>
      <c r="C17639" s="176">
        <v>32.4</v>
      </c>
      <c r="D17639" s="282">
        <v>87</v>
      </c>
      <c r="E17639" s="265"/>
    </row>
    <row r="17640" spans="1:5">
      <c r="A17640" s="283">
        <v>44682</v>
      </c>
      <c r="B17640" s="176">
        <v>0</v>
      </c>
      <c r="C17640" s="176">
        <v>0</v>
      </c>
      <c r="D17640" s="282">
        <v>87</v>
      </c>
      <c r="E17640" s="265"/>
    </row>
    <row r="17641" spans="1:5">
      <c r="A17641" s="283">
        <v>44683</v>
      </c>
      <c r="B17641" s="176">
        <v>117.6</v>
      </c>
      <c r="C17641" s="176">
        <v>38.299999999999997</v>
      </c>
      <c r="D17641" s="282">
        <v>106</v>
      </c>
      <c r="E17641" s="265"/>
    </row>
    <row r="17642" spans="1:5">
      <c r="A17642" s="283">
        <v>44685</v>
      </c>
      <c r="B17642" s="176">
        <v>1012.9</v>
      </c>
      <c r="C17642" s="176">
        <v>40.5</v>
      </c>
      <c r="D17642" s="282">
        <v>102</v>
      </c>
      <c r="E17642" s="265"/>
    </row>
    <row r="17643" spans="1:5">
      <c r="A17643" s="283">
        <v>44687</v>
      </c>
      <c r="B17643" s="176">
        <v>94.4</v>
      </c>
      <c r="C17643" s="176">
        <v>25.5</v>
      </c>
      <c r="D17643" s="282">
        <v>87</v>
      </c>
      <c r="E17643" s="265"/>
    </row>
    <row r="17644" spans="1:5">
      <c r="A17644" s="283">
        <v>44688</v>
      </c>
      <c r="B17644" s="176">
        <v>127.3</v>
      </c>
      <c r="C17644" s="176">
        <v>41.1</v>
      </c>
      <c r="D17644" s="282">
        <v>87</v>
      </c>
      <c r="E17644" s="265"/>
    </row>
    <row r="17645" spans="1:5">
      <c r="A17645" s="283">
        <v>44689</v>
      </c>
      <c r="B17645" s="176">
        <v>127.1</v>
      </c>
      <c r="C17645" s="176">
        <v>30.9</v>
      </c>
      <c r="D17645" s="282">
        <v>115</v>
      </c>
      <c r="E17645" s="265"/>
    </row>
    <row r="17646" spans="1:5">
      <c r="A17646" s="283">
        <v>44690</v>
      </c>
      <c r="B17646" s="176">
        <v>134.69999999999999</v>
      </c>
      <c r="C17646" s="176">
        <v>26.3</v>
      </c>
      <c r="D17646" s="282">
        <v>87</v>
      </c>
      <c r="E17646" s="265"/>
    </row>
    <row r="17647" spans="1:5">
      <c r="A17647" s="283">
        <v>44691</v>
      </c>
      <c r="B17647" s="176">
        <v>269.8</v>
      </c>
      <c r="C17647" s="176">
        <v>39.6</v>
      </c>
      <c r="D17647" s="282">
        <v>163</v>
      </c>
      <c r="E17647" s="265"/>
    </row>
    <row r="17648" spans="1:5">
      <c r="A17648" s="283">
        <v>44693</v>
      </c>
      <c r="B17648" s="176">
        <v>0</v>
      </c>
      <c r="C17648" s="176">
        <v>0</v>
      </c>
      <c r="D17648" s="282">
        <v>87</v>
      </c>
      <c r="E17648" s="265"/>
    </row>
    <row r="17649" spans="1:5">
      <c r="A17649" s="283">
        <v>44695</v>
      </c>
      <c r="B17649" s="176">
        <v>46</v>
      </c>
      <c r="C17649" s="176">
        <v>45.2</v>
      </c>
      <c r="D17649" s="282">
        <v>87</v>
      </c>
      <c r="E17649" s="265"/>
    </row>
    <row r="17650" spans="1:5">
      <c r="A17650" s="283">
        <v>44697</v>
      </c>
      <c r="B17650" s="176">
        <v>0</v>
      </c>
      <c r="C17650" s="176">
        <v>0</v>
      </c>
      <c r="D17650" s="282">
        <v>87</v>
      </c>
      <c r="E17650" s="265"/>
    </row>
    <row r="17651" spans="1:5">
      <c r="A17651" s="283">
        <v>44699</v>
      </c>
      <c r="B17651" s="176">
        <v>26.4</v>
      </c>
      <c r="C17651" s="176">
        <v>44</v>
      </c>
      <c r="D17651" s="282">
        <v>87</v>
      </c>
      <c r="E17651" s="265"/>
    </row>
    <row r="17652" spans="1:5">
      <c r="A17652" s="283">
        <v>44701</v>
      </c>
      <c r="B17652" s="176">
        <v>2754.7</v>
      </c>
      <c r="C17652" s="176">
        <v>53.4</v>
      </c>
      <c r="D17652" s="282">
        <v>112</v>
      </c>
      <c r="E17652" s="265"/>
    </row>
    <row r="17653" spans="1:5">
      <c r="A17653" s="283">
        <v>44702</v>
      </c>
      <c r="B17653" s="176">
        <v>2901.3</v>
      </c>
      <c r="C17653" s="176">
        <v>50.5</v>
      </c>
      <c r="D17653" s="282">
        <v>129</v>
      </c>
      <c r="E17653" s="265"/>
    </row>
    <row r="17654" spans="1:5">
      <c r="A17654" s="283">
        <v>44703</v>
      </c>
      <c r="B17654" s="176">
        <v>6562.9</v>
      </c>
      <c r="C17654" s="176">
        <v>33.299999999999997</v>
      </c>
      <c r="D17654" s="282">
        <v>121</v>
      </c>
      <c r="E17654" s="265"/>
    </row>
    <row r="17655" spans="1:5">
      <c r="A17655" s="283">
        <v>44704</v>
      </c>
      <c r="B17655" s="176">
        <v>1552.7</v>
      </c>
      <c r="C17655" s="176">
        <v>39.299999999999997</v>
      </c>
      <c r="D17655" s="282">
        <v>87</v>
      </c>
      <c r="E17655" s="265"/>
    </row>
    <row r="17656" spans="1:5">
      <c r="A17656" s="283">
        <v>44705</v>
      </c>
      <c r="B17656" s="176">
        <v>2194.5</v>
      </c>
      <c r="C17656" s="176">
        <v>37.6</v>
      </c>
      <c r="D17656" s="282">
        <v>112</v>
      </c>
      <c r="E17656" s="265"/>
    </row>
    <row r="17657" spans="1:5">
      <c r="A17657" s="283">
        <v>44706</v>
      </c>
      <c r="B17657" s="176">
        <v>811.1</v>
      </c>
      <c r="C17657" s="176">
        <v>39.9</v>
      </c>
      <c r="D17657" s="282">
        <v>135</v>
      </c>
      <c r="E17657" s="265"/>
    </row>
    <row r="17658" spans="1:5">
      <c r="A17658" s="283">
        <v>44707</v>
      </c>
      <c r="B17658" s="176">
        <v>600.79999999999995</v>
      </c>
      <c r="C17658" s="176">
        <v>35</v>
      </c>
      <c r="D17658" s="282">
        <v>117</v>
      </c>
      <c r="E17658" s="265"/>
    </row>
    <row r="17659" spans="1:5">
      <c r="A17659" s="283">
        <v>44708</v>
      </c>
      <c r="B17659" s="176">
        <v>2797.6</v>
      </c>
      <c r="C17659" s="176">
        <v>43.6</v>
      </c>
      <c r="D17659" s="282">
        <v>123</v>
      </c>
      <c r="E17659" s="265"/>
    </row>
    <row r="17660" spans="1:5">
      <c r="A17660" s="283">
        <v>44709</v>
      </c>
      <c r="B17660" s="176">
        <v>3018.4</v>
      </c>
      <c r="C17660" s="176">
        <v>40.799999999999997</v>
      </c>
      <c r="D17660" s="282">
        <v>169</v>
      </c>
      <c r="E17660" s="265"/>
    </row>
    <row r="17661" spans="1:5">
      <c r="A17661" s="283">
        <v>44710</v>
      </c>
      <c r="B17661" s="176">
        <v>4291.3</v>
      </c>
      <c r="C17661" s="176">
        <v>36.9</v>
      </c>
      <c r="D17661" s="282">
        <v>119</v>
      </c>
      <c r="E17661" s="265"/>
    </row>
    <row r="17662" spans="1:5">
      <c r="A17662" s="283">
        <v>44711</v>
      </c>
      <c r="B17662" s="176">
        <v>4640.7</v>
      </c>
      <c r="C17662" s="176">
        <v>34.200000000000003</v>
      </c>
      <c r="D17662" s="282">
        <v>96</v>
      </c>
      <c r="E17662" s="265"/>
    </row>
    <row r="17663" spans="1:5">
      <c r="A17663" s="283">
        <v>44714</v>
      </c>
      <c r="B17663" s="176">
        <v>3561.5</v>
      </c>
      <c r="C17663" s="176">
        <v>40.5</v>
      </c>
      <c r="D17663" s="282">
        <v>94</v>
      </c>
      <c r="E17663" s="265"/>
    </row>
    <row r="17664" spans="1:5">
      <c r="A17664" s="283">
        <v>44718</v>
      </c>
      <c r="B17664" s="176">
        <v>1470.7</v>
      </c>
      <c r="C17664" s="176">
        <v>46.4</v>
      </c>
      <c r="D17664" s="282">
        <v>130</v>
      </c>
      <c r="E17664" s="265"/>
    </row>
    <row r="17665" spans="1:5">
      <c r="A17665" s="283">
        <v>44720</v>
      </c>
      <c r="B17665" s="176">
        <v>1263.7</v>
      </c>
      <c r="C17665" s="176">
        <v>42.1</v>
      </c>
      <c r="D17665" s="282">
        <v>150</v>
      </c>
      <c r="E17665" s="265"/>
    </row>
    <row r="17666" spans="1:5">
      <c r="A17666" s="283">
        <v>44721</v>
      </c>
      <c r="B17666" s="176">
        <v>831.3</v>
      </c>
      <c r="C17666" s="176">
        <v>42.8</v>
      </c>
      <c r="D17666" s="282">
        <v>87</v>
      </c>
      <c r="E17666" s="265"/>
    </row>
    <row r="17667" spans="1:5">
      <c r="A17667" s="283">
        <v>44730</v>
      </c>
      <c r="B17667" s="176">
        <v>186.9</v>
      </c>
      <c r="C17667" s="176">
        <v>43.5</v>
      </c>
      <c r="D17667" s="282">
        <v>119</v>
      </c>
      <c r="E17667" s="265"/>
    </row>
    <row r="17668" spans="1:5">
      <c r="A17668" s="283">
        <v>44735</v>
      </c>
      <c r="B17668" s="176">
        <v>0</v>
      </c>
      <c r="C17668" s="176">
        <v>0</v>
      </c>
      <c r="D17668" s="282">
        <v>87</v>
      </c>
      <c r="E17668" s="265"/>
    </row>
    <row r="17669" spans="1:5">
      <c r="A17669" s="283">
        <v>44750</v>
      </c>
      <c r="B17669" s="176">
        <v>0</v>
      </c>
      <c r="C17669" s="176">
        <v>0</v>
      </c>
      <c r="D17669" s="282">
        <v>87</v>
      </c>
      <c r="E17669" s="265"/>
    </row>
    <row r="17670" spans="1:5">
      <c r="A17670" s="283">
        <v>44802</v>
      </c>
      <c r="B17670" s="176">
        <v>31.3</v>
      </c>
      <c r="C17670" s="176">
        <v>40.4</v>
      </c>
      <c r="D17670" s="282">
        <v>87</v>
      </c>
      <c r="E17670" s="265"/>
    </row>
    <row r="17671" spans="1:5">
      <c r="A17671" s="283">
        <v>44804</v>
      </c>
      <c r="B17671" s="176">
        <v>48</v>
      </c>
      <c r="C17671" s="176">
        <v>43.2</v>
      </c>
      <c r="D17671" s="282">
        <v>87</v>
      </c>
      <c r="E17671" s="265"/>
    </row>
    <row r="17672" spans="1:5">
      <c r="A17672" s="283">
        <v>44805</v>
      </c>
      <c r="B17672" s="176">
        <v>214.3</v>
      </c>
      <c r="C17672" s="176">
        <v>37.9</v>
      </c>
      <c r="D17672" s="282">
        <v>140</v>
      </c>
      <c r="E17672" s="265"/>
    </row>
    <row r="17673" spans="1:5">
      <c r="A17673" s="283">
        <v>44807</v>
      </c>
      <c r="B17673" s="176">
        <v>34.299999999999997</v>
      </c>
      <c r="C17673" s="176">
        <v>41.3</v>
      </c>
      <c r="D17673" s="282">
        <v>87</v>
      </c>
      <c r="E17673" s="265"/>
    </row>
    <row r="17674" spans="1:5">
      <c r="A17674" s="283">
        <v>44809</v>
      </c>
      <c r="B17674" s="176">
        <v>0</v>
      </c>
      <c r="C17674" s="176">
        <v>0</v>
      </c>
      <c r="D17674" s="282">
        <v>87</v>
      </c>
      <c r="E17674" s="265"/>
    </row>
    <row r="17675" spans="1:5">
      <c r="A17675" s="283">
        <v>44811</v>
      </c>
      <c r="B17675" s="176">
        <v>123.6</v>
      </c>
      <c r="C17675" s="176">
        <v>38.4</v>
      </c>
      <c r="D17675" s="282">
        <v>124</v>
      </c>
      <c r="E17675" s="265"/>
    </row>
    <row r="17676" spans="1:5">
      <c r="A17676" s="283">
        <v>44813</v>
      </c>
      <c r="B17676" s="176">
        <v>114.8</v>
      </c>
      <c r="C17676" s="176">
        <v>40.9</v>
      </c>
      <c r="D17676" s="282">
        <v>87</v>
      </c>
      <c r="E17676" s="265"/>
    </row>
    <row r="17677" spans="1:5">
      <c r="A17677" s="283">
        <v>44814</v>
      </c>
      <c r="B17677" s="176">
        <v>110.8</v>
      </c>
      <c r="C17677" s="176">
        <v>44.2</v>
      </c>
      <c r="D17677" s="282">
        <v>87</v>
      </c>
      <c r="E17677" s="265"/>
    </row>
    <row r="17678" spans="1:5">
      <c r="A17678" s="283">
        <v>44815</v>
      </c>
      <c r="B17678" s="176">
        <v>0</v>
      </c>
      <c r="C17678" s="176">
        <v>0</v>
      </c>
      <c r="D17678" s="282">
        <v>87</v>
      </c>
      <c r="E17678" s="265"/>
    </row>
    <row r="17679" spans="1:5">
      <c r="A17679" s="283">
        <v>44816</v>
      </c>
      <c r="B17679" s="176">
        <v>99.9</v>
      </c>
      <c r="C17679" s="176">
        <v>47.7</v>
      </c>
      <c r="D17679" s="282">
        <v>87</v>
      </c>
      <c r="E17679" s="265"/>
    </row>
    <row r="17680" spans="1:5">
      <c r="A17680" s="283">
        <v>44817</v>
      </c>
      <c r="B17680" s="176">
        <v>66.099999999999994</v>
      </c>
      <c r="C17680" s="176">
        <v>40.1</v>
      </c>
      <c r="D17680" s="282">
        <v>87</v>
      </c>
      <c r="E17680" s="265"/>
    </row>
    <row r="17681" spans="1:5">
      <c r="A17681" s="283">
        <v>44818</v>
      </c>
      <c r="B17681" s="176">
        <v>42.9</v>
      </c>
      <c r="C17681" s="176">
        <v>38.9</v>
      </c>
      <c r="D17681" s="282">
        <v>87</v>
      </c>
      <c r="E17681" s="265"/>
    </row>
    <row r="17682" spans="1:5">
      <c r="A17682" s="283">
        <v>44820</v>
      </c>
      <c r="B17682" s="176">
        <v>113.6</v>
      </c>
      <c r="C17682" s="176">
        <v>42.6</v>
      </c>
      <c r="D17682" s="282">
        <v>87</v>
      </c>
      <c r="E17682" s="265"/>
    </row>
    <row r="17683" spans="1:5">
      <c r="A17683" s="283">
        <v>44822</v>
      </c>
      <c r="B17683" s="176">
        <v>63.1</v>
      </c>
      <c r="C17683" s="176">
        <v>39.299999999999997</v>
      </c>
      <c r="D17683" s="282">
        <v>87</v>
      </c>
      <c r="E17683" s="265"/>
    </row>
    <row r="17684" spans="1:5">
      <c r="A17684" s="283">
        <v>44824</v>
      </c>
      <c r="B17684" s="176">
        <v>129.9</v>
      </c>
      <c r="C17684" s="176">
        <v>44.5</v>
      </c>
      <c r="D17684" s="282">
        <v>87</v>
      </c>
      <c r="E17684" s="265"/>
    </row>
    <row r="17685" spans="1:5">
      <c r="A17685" s="283">
        <v>44825</v>
      </c>
      <c r="B17685" s="176">
        <v>0</v>
      </c>
      <c r="C17685" s="176">
        <v>0</v>
      </c>
      <c r="D17685" s="282">
        <v>87</v>
      </c>
      <c r="E17685" s="265"/>
    </row>
    <row r="17686" spans="1:5">
      <c r="A17686" s="283">
        <v>44826</v>
      </c>
      <c r="B17686" s="176">
        <v>67.099999999999994</v>
      </c>
      <c r="C17686" s="176">
        <v>41.3</v>
      </c>
      <c r="D17686" s="282">
        <v>87</v>
      </c>
      <c r="E17686" s="265"/>
    </row>
    <row r="17687" spans="1:5">
      <c r="A17687" s="283">
        <v>44827</v>
      </c>
      <c r="B17687" s="176">
        <v>138.19999999999999</v>
      </c>
      <c r="C17687" s="176">
        <v>40.5</v>
      </c>
      <c r="D17687" s="282">
        <v>87</v>
      </c>
      <c r="E17687" s="265"/>
    </row>
    <row r="17688" spans="1:5">
      <c r="A17688" s="283">
        <v>44828</v>
      </c>
      <c r="B17688" s="176">
        <v>41.4</v>
      </c>
      <c r="C17688" s="176">
        <v>39</v>
      </c>
      <c r="D17688" s="282">
        <v>87</v>
      </c>
      <c r="E17688" s="265"/>
    </row>
    <row r="17689" spans="1:5">
      <c r="A17689" s="283">
        <v>44830</v>
      </c>
      <c r="B17689" s="176">
        <v>170.9</v>
      </c>
      <c r="C17689" s="176">
        <v>39.5</v>
      </c>
      <c r="D17689" s="282">
        <v>112</v>
      </c>
      <c r="E17689" s="265"/>
    </row>
    <row r="17690" spans="1:5">
      <c r="A17690" s="283">
        <v>44833</v>
      </c>
      <c r="B17690" s="176">
        <v>199.6</v>
      </c>
      <c r="C17690" s="176">
        <v>42.2</v>
      </c>
      <c r="D17690" s="282">
        <v>87</v>
      </c>
      <c r="E17690" s="265"/>
    </row>
    <row r="17691" spans="1:5">
      <c r="A17691" s="283">
        <v>44836</v>
      </c>
      <c r="B17691" s="176">
        <v>66.8</v>
      </c>
      <c r="C17691" s="176">
        <v>41.1</v>
      </c>
      <c r="D17691" s="282">
        <v>87</v>
      </c>
      <c r="E17691" s="265"/>
    </row>
    <row r="17692" spans="1:5">
      <c r="A17692" s="283">
        <v>44837</v>
      </c>
      <c r="B17692" s="176">
        <v>70.7</v>
      </c>
      <c r="C17692" s="176">
        <v>35.1</v>
      </c>
      <c r="D17692" s="282">
        <v>87</v>
      </c>
      <c r="E17692" s="265"/>
    </row>
    <row r="17693" spans="1:5">
      <c r="A17693" s="283">
        <v>44838</v>
      </c>
      <c r="B17693" s="176">
        <v>81.599999999999994</v>
      </c>
      <c r="C17693" s="176">
        <v>42.5</v>
      </c>
      <c r="D17693" s="282">
        <v>87</v>
      </c>
      <c r="E17693" s="265"/>
    </row>
    <row r="17694" spans="1:5">
      <c r="A17694" s="283">
        <v>44839</v>
      </c>
      <c r="B17694" s="176">
        <v>352.1</v>
      </c>
      <c r="C17694" s="176">
        <v>45.7</v>
      </c>
      <c r="D17694" s="282">
        <v>119</v>
      </c>
      <c r="E17694" s="265"/>
    </row>
    <row r="17695" spans="1:5">
      <c r="A17695" s="283">
        <v>44840</v>
      </c>
      <c r="B17695" s="176">
        <v>66.5</v>
      </c>
      <c r="C17695" s="176">
        <v>40</v>
      </c>
      <c r="D17695" s="282">
        <v>110</v>
      </c>
      <c r="E17695" s="265"/>
    </row>
    <row r="17696" spans="1:5">
      <c r="A17696" s="283">
        <v>44841</v>
      </c>
      <c r="B17696" s="176">
        <v>55</v>
      </c>
      <c r="C17696" s="176">
        <v>41.4</v>
      </c>
      <c r="D17696" s="282">
        <v>87</v>
      </c>
      <c r="E17696" s="265"/>
    </row>
    <row r="17697" spans="1:5">
      <c r="A17697" s="283">
        <v>44842</v>
      </c>
      <c r="B17697" s="176">
        <v>69</v>
      </c>
      <c r="C17697" s="176">
        <v>42.2</v>
      </c>
      <c r="D17697" s="282">
        <v>87</v>
      </c>
      <c r="E17697" s="265"/>
    </row>
    <row r="17698" spans="1:5">
      <c r="A17698" s="283">
        <v>44843</v>
      </c>
      <c r="B17698" s="176">
        <v>92</v>
      </c>
      <c r="C17698" s="176">
        <v>43.3</v>
      </c>
      <c r="D17698" s="282">
        <v>87</v>
      </c>
      <c r="E17698" s="265"/>
    </row>
    <row r="17699" spans="1:5">
      <c r="A17699" s="283">
        <v>44844</v>
      </c>
      <c r="B17699" s="176">
        <v>36.200000000000003</v>
      </c>
      <c r="C17699" s="176">
        <v>42.9</v>
      </c>
      <c r="D17699" s="282">
        <v>87</v>
      </c>
      <c r="E17699" s="265"/>
    </row>
    <row r="17700" spans="1:5">
      <c r="A17700" s="283">
        <v>44845</v>
      </c>
      <c r="B17700" s="176">
        <v>109.3</v>
      </c>
      <c r="C17700" s="176">
        <v>40.299999999999997</v>
      </c>
      <c r="D17700" s="282">
        <v>87</v>
      </c>
      <c r="E17700" s="265"/>
    </row>
    <row r="17701" spans="1:5">
      <c r="A17701" s="283">
        <v>44846</v>
      </c>
      <c r="B17701" s="176">
        <v>166.6</v>
      </c>
      <c r="C17701" s="176">
        <v>44.1</v>
      </c>
      <c r="D17701" s="282">
        <v>96</v>
      </c>
      <c r="E17701" s="265"/>
    </row>
    <row r="17702" spans="1:5">
      <c r="A17702" s="283">
        <v>44847</v>
      </c>
      <c r="B17702" s="176">
        <v>47.8</v>
      </c>
      <c r="C17702" s="176">
        <v>40.700000000000003</v>
      </c>
      <c r="D17702" s="282">
        <v>114</v>
      </c>
      <c r="E17702" s="265"/>
    </row>
    <row r="17703" spans="1:5">
      <c r="A17703" s="283">
        <v>44848</v>
      </c>
      <c r="B17703" s="176">
        <v>56.5</v>
      </c>
      <c r="C17703" s="176">
        <v>40.9</v>
      </c>
      <c r="D17703" s="282">
        <v>87</v>
      </c>
      <c r="E17703" s="265"/>
    </row>
    <row r="17704" spans="1:5">
      <c r="A17704" s="283">
        <v>44849</v>
      </c>
      <c r="B17704" s="176">
        <v>43.1</v>
      </c>
      <c r="C17704" s="176">
        <v>40.700000000000003</v>
      </c>
      <c r="D17704" s="282">
        <v>87</v>
      </c>
      <c r="E17704" s="265"/>
    </row>
    <row r="17705" spans="1:5">
      <c r="A17705" s="283">
        <v>44850</v>
      </c>
      <c r="B17705" s="176">
        <v>0</v>
      </c>
      <c r="C17705" s="176">
        <v>0</v>
      </c>
      <c r="D17705" s="282">
        <v>87</v>
      </c>
      <c r="E17705" s="265"/>
    </row>
    <row r="17706" spans="1:5">
      <c r="A17706" s="283">
        <v>44851</v>
      </c>
      <c r="B17706" s="176">
        <v>78.900000000000006</v>
      </c>
      <c r="C17706" s="176">
        <v>39.4</v>
      </c>
      <c r="D17706" s="282">
        <v>87</v>
      </c>
      <c r="E17706" s="265"/>
    </row>
    <row r="17707" spans="1:5">
      <c r="A17707" s="283">
        <v>44853</v>
      </c>
      <c r="B17707" s="176">
        <v>55.1</v>
      </c>
      <c r="C17707" s="176">
        <v>41.2</v>
      </c>
      <c r="D17707" s="282">
        <v>87</v>
      </c>
      <c r="E17707" s="265"/>
    </row>
    <row r="17708" spans="1:5">
      <c r="A17708" s="283">
        <v>44854</v>
      </c>
      <c r="B17708" s="176">
        <v>44.6</v>
      </c>
      <c r="C17708" s="176">
        <v>41.3</v>
      </c>
      <c r="D17708" s="282">
        <v>87</v>
      </c>
      <c r="E17708" s="265"/>
    </row>
    <row r="17709" spans="1:5">
      <c r="A17709" s="283">
        <v>44855</v>
      </c>
      <c r="B17709" s="176">
        <v>46.5</v>
      </c>
      <c r="C17709" s="176">
        <v>39.9</v>
      </c>
      <c r="D17709" s="282">
        <v>87</v>
      </c>
      <c r="E17709" s="265"/>
    </row>
    <row r="17710" spans="1:5">
      <c r="A17710" s="283">
        <v>44856</v>
      </c>
      <c r="B17710" s="176">
        <v>0</v>
      </c>
      <c r="C17710" s="176">
        <v>0</v>
      </c>
      <c r="D17710" s="282">
        <v>87</v>
      </c>
      <c r="E17710" s="265"/>
    </row>
    <row r="17711" spans="1:5">
      <c r="A17711" s="283">
        <v>44857</v>
      </c>
      <c r="B17711" s="176">
        <v>253.8</v>
      </c>
      <c r="C17711" s="176">
        <v>38.4</v>
      </c>
      <c r="D17711" s="282">
        <v>120</v>
      </c>
      <c r="E17711" s="265"/>
    </row>
    <row r="17712" spans="1:5">
      <c r="A17712" s="283">
        <v>44859</v>
      </c>
      <c r="B17712" s="176">
        <v>62.5</v>
      </c>
      <c r="C17712" s="176">
        <v>41.2</v>
      </c>
      <c r="D17712" s="282">
        <v>87</v>
      </c>
      <c r="E17712" s="265"/>
    </row>
    <row r="17713" spans="1:5">
      <c r="A17713" s="283">
        <v>44860</v>
      </c>
      <c r="B17713" s="176">
        <v>17.8</v>
      </c>
      <c r="C17713" s="176">
        <v>38.299999999999997</v>
      </c>
      <c r="D17713" s="282">
        <v>87</v>
      </c>
      <c r="E17713" s="265"/>
    </row>
    <row r="17714" spans="1:5">
      <c r="A17714" s="283">
        <v>44861</v>
      </c>
      <c r="B17714" s="176">
        <v>0</v>
      </c>
      <c r="C17714" s="176">
        <v>0</v>
      </c>
      <c r="D17714" s="282">
        <v>87</v>
      </c>
      <c r="E17714" s="265"/>
    </row>
    <row r="17715" spans="1:5">
      <c r="A17715" s="283">
        <v>44862</v>
      </c>
      <c r="B17715" s="176">
        <v>0</v>
      </c>
      <c r="C17715" s="176">
        <v>0</v>
      </c>
      <c r="D17715" s="282">
        <v>87</v>
      </c>
      <c r="E17715" s="265"/>
    </row>
    <row r="17716" spans="1:5">
      <c r="A17716" s="283">
        <v>44864</v>
      </c>
      <c r="B17716" s="176">
        <v>66</v>
      </c>
      <c r="C17716" s="176">
        <v>43.6</v>
      </c>
      <c r="D17716" s="282">
        <v>95</v>
      </c>
      <c r="E17716" s="265"/>
    </row>
    <row r="17717" spans="1:5">
      <c r="A17717" s="283">
        <v>44865</v>
      </c>
      <c r="B17717" s="176">
        <v>110.7</v>
      </c>
      <c r="C17717" s="176">
        <v>36.799999999999997</v>
      </c>
      <c r="D17717" s="282">
        <v>87</v>
      </c>
      <c r="E17717" s="265"/>
    </row>
    <row r="17718" spans="1:5">
      <c r="A17718" s="283">
        <v>44866</v>
      </c>
      <c r="B17718" s="176">
        <v>79</v>
      </c>
      <c r="C17718" s="176">
        <v>36.9</v>
      </c>
      <c r="D17718" s="282">
        <v>87</v>
      </c>
      <c r="E17718" s="265"/>
    </row>
    <row r="17719" spans="1:5">
      <c r="A17719" s="283">
        <v>44867</v>
      </c>
      <c r="B17719" s="176">
        <v>48.1</v>
      </c>
      <c r="C17719" s="176">
        <v>39.700000000000003</v>
      </c>
      <c r="D17719" s="282">
        <v>87</v>
      </c>
      <c r="E17719" s="265"/>
    </row>
    <row r="17720" spans="1:5">
      <c r="A17720" s="283">
        <v>44870</v>
      </c>
      <c r="B17720" s="176">
        <v>738.2</v>
      </c>
      <c r="C17720" s="176">
        <v>41.2</v>
      </c>
      <c r="D17720" s="282">
        <v>164</v>
      </c>
      <c r="E17720" s="265"/>
    </row>
    <row r="17721" spans="1:5">
      <c r="A17721" s="283">
        <v>44871</v>
      </c>
      <c r="B17721" s="176">
        <v>63</v>
      </c>
      <c r="C17721" s="176">
        <v>45.7</v>
      </c>
      <c r="D17721" s="282">
        <v>114</v>
      </c>
      <c r="E17721" s="265"/>
    </row>
    <row r="17722" spans="1:5">
      <c r="A17722" s="283">
        <v>44874</v>
      </c>
      <c r="B17722" s="176">
        <v>52.7</v>
      </c>
      <c r="C17722" s="176">
        <v>39.700000000000003</v>
      </c>
      <c r="D17722" s="282">
        <v>87</v>
      </c>
      <c r="E17722" s="265"/>
    </row>
    <row r="17723" spans="1:5">
      <c r="A17723" s="283">
        <v>44875</v>
      </c>
      <c r="B17723" s="176">
        <v>170.7</v>
      </c>
      <c r="C17723" s="176">
        <v>40.6</v>
      </c>
      <c r="D17723" s="282">
        <v>87</v>
      </c>
      <c r="E17723" s="265"/>
    </row>
    <row r="17724" spans="1:5">
      <c r="A17724" s="283">
        <v>44878</v>
      </c>
      <c r="B17724" s="176">
        <v>54</v>
      </c>
      <c r="C17724" s="176">
        <v>34.299999999999997</v>
      </c>
      <c r="D17724" s="282">
        <v>107</v>
      </c>
      <c r="E17724" s="265"/>
    </row>
    <row r="17725" spans="1:5">
      <c r="A17725" s="283">
        <v>44880</v>
      </c>
      <c r="B17725" s="176">
        <v>89.7</v>
      </c>
      <c r="C17725" s="176">
        <v>38.299999999999997</v>
      </c>
      <c r="D17725" s="282">
        <v>87</v>
      </c>
      <c r="E17725" s="265"/>
    </row>
    <row r="17726" spans="1:5">
      <c r="A17726" s="283">
        <v>44881</v>
      </c>
      <c r="B17726" s="176">
        <v>2852.4</v>
      </c>
      <c r="C17726" s="176">
        <v>41.4</v>
      </c>
      <c r="D17726" s="282">
        <v>87</v>
      </c>
      <c r="E17726" s="265"/>
    </row>
    <row r="17727" spans="1:5">
      <c r="A17727" s="283">
        <v>44882</v>
      </c>
      <c r="B17727" s="176">
        <v>42.6</v>
      </c>
      <c r="C17727" s="176">
        <v>40.799999999999997</v>
      </c>
      <c r="D17727" s="282">
        <v>87</v>
      </c>
      <c r="E17727" s="265"/>
    </row>
    <row r="17728" spans="1:5">
      <c r="A17728" s="283">
        <v>44883</v>
      </c>
      <c r="B17728" s="176">
        <v>171.4</v>
      </c>
      <c r="C17728" s="176">
        <v>38.9</v>
      </c>
      <c r="D17728" s="282">
        <v>175</v>
      </c>
      <c r="E17728" s="265"/>
    </row>
    <row r="17729" spans="1:5">
      <c r="A17729" s="283">
        <v>44887</v>
      </c>
      <c r="B17729" s="176">
        <v>35.6</v>
      </c>
      <c r="C17729" s="176">
        <v>42.8</v>
      </c>
      <c r="D17729" s="282">
        <v>87</v>
      </c>
      <c r="E17729" s="265"/>
    </row>
    <row r="17730" spans="1:5">
      <c r="A17730" s="283">
        <v>44888</v>
      </c>
      <c r="B17730" s="176">
        <v>0</v>
      </c>
      <c r="C17730" s="176">
        <v>0</v>
      </c>
      <c r="D17730" s="282">
        <v>87</v>
      </c>
      <c r="E17730" s="265"/>
    </row>
    <row r="17731" spans="1:5">
      <c r="A17731" s="283">
        <v>44889</v>
      </c>
      <c r="B17731" s="176">
        <v>83.6</v>
      </c>
      <c r="C17731" s="176">
        <v>42.5</v>
      </c>
      <c r="D17731" s="282">
        <v>87</v>
      </c>
      <c r="E17731" s="265"/>
    </row>
    <row r="17732" spans="1:5">
      <c r="A17732" s="283">
        <v>44890</v>
      </c>
      <c r="B17732" s="176">
        <v>113.5</v>
      </c>
      <c r="C17732" s="176">
        <v>38.1</v>
      </c>
      <c r="D17732" s="282">
        <v>108</v>
      </c>
      <c r="E17732" s="265"/>
    </row>
    <row r="17733" spans="1:5">
      <c r="A17733" s="283">
        <v>44901</v>
      </c>
      <c r="B17733" s="176">
        <v>0</v>
      </c>
      <c r="C17733" s="176">
        <v>0</v>
      </c>
      <c r="D17733" s="282">
        <v>87</v>
      </c>
      <c r="E17733" s="265"/>
    </row>
    <row r="17734" spans="1:5">
      <c r="A17734" s="283">
        <v>44902</v>
      </c>
      <c r="B17734" s="176">
        <v>2494.8000000000002</v>
      </c>
      <c r="C17734" s="176">
        <v>35.4</v>
      </c>
      <c r="D17734" s="282">
        <v>124</v>
      </c>
      <c r="E17734" s="265"/>
    </row>
    <row r="17735" spans="1:5">
      <c r="A17735" s="283">
        <v>44903</v>
      </c>
      <c r="B17735" s="176">
        <v>265.3</v>
      </c>
      <c r="C17735" s="176">
        <v>39.200000000000003</v>
      </c>
      <c r="D17735" s="282">
        <v>152</v>
      </c>
      <c r="E17735" s="265"/>
    </row>
    <row r="17736" spans="1:5">
      <c r="A17736" s="283">
        <v>44904</v>
      </c>
      <c r="B17736" s="176">
        <v>225.8</v>
      </c>
      <c r="C17736" s="176">
        <v>43.6</v>
      </c>
      <c r="D17736" s="282">
        <v>95</v>
      </c>
      <c r="E17736" s="265"/>
    </row>
    <row r="17737" spans="1:5">
      <c r="A17737" s="283">
        <v>44905</v>
      </c>
      <c r="B17737" s="176">
        <v>848.5</v>
      </c>
      <c r="C17737" s="176">
        <v>39.6</v>
      </c>
      <c r="D17737" s="282">
        <v>87</v>
      </c>
      <c r="E17737" s="265"/>
    </row>
    <row r="17738" spans="1:5">
      <c r="A17738" s="283">
        <v>44906</v>
      </c>
      <c r="B17738" s="176">
        <v>750.4</v>
      </c>
      <c r="C17738" s="176">
        <v>43.4</v>
      </c>
      <c r="D17738" s="282">
        <v>118</v>
      </c>
      <c r="E17738" s="265"/>
    </row>
    <row r="17739" spans="1:5">
      <c r="A17739" s="283">
        <v>44907</v>
      </c>
      <c r="B17739" s="176">
        <v>1631.7</v>
      </c>
      <c r="C17739" s="176">
        <v>43.4</v>
      </c>
      <c r="D17739" s="282">
        <v>118</v>
      </c>
      <c r="E17739" s="265"/>
    </row>
    <row r="17740" spans="1:5">
      <c r="A17740" s="283">
        <v>45001</v>
      </c>
      <c r="B17740" s="176">
        <v>1363.8</v>
      </c>
      <c r="C17740" s="176">
        <v>42.8</v>
      </c>
      <c r="D17740" s="282">
        <v>87</v>
      </c>
      <c r="E17740" s="265"/>
    </row>
    <row r="17741" spans="1:5">
      <c r="A17741" s="283">
        <v>45002</v>
      </c>
      <c r="B17741" s="176">
        <v>483.6</v>
      </c>
      <c r="C17741" s="176">
        <v>37.700000000000003</v>
      </c>
      <c r="D17741" s="282">
        <v>96</v>
      </c>
      <c r="E17741" s="265"/>
    </row>
    <row r="17742" spans="1:5">
      <c r="A17742" s="283">
        <v>45003</v>
      </c>
      <c r="B17742" s="176">
        <v>46</v>
      </c>
      <c r="C17742" s="176">
        <v>45.3</v>
      </c>
      <c r="D17742" s="282">
        <v>87</v>
      </c>
      <c r="E17742" s="265"/>
    </row>
    <row r="17743" spans="1:5">
      <c r="A17743" s="283">
        <v>45004</v>
      </c>
      <c r="B17743" s="176">
        <v>83.4</v>
      </c>
      <c r="C17743" s="176">
        <v>42.5</v>
      </c>
      <c r="D17743" s="282">
        <v>87</v>
      </c>
      <c r="E17743" s="265"/>
    </row>
    <row r="17744" spans="1:5">
      <c r="A17744" s="283">
        <v>45005</v>
      </c>
      <c r="B17744" s="176">
        <v>822.7</v>
      </c>
      <c r="C17744" s="176">
        <v>38.799999999999997</v>
      </c>
      <c r="D17744" s="282">
        <v>126</v>
      </c>
      <c r="E17744" s="265"/>
    </row>
    <row r="17745" spans="1:5">
      <c r="A17745" s="283">
        <v>45011</v>
      </c>
      <c r="B17745" s="176">
        <v>1112.0999999999999</v>
      </c>
      <c r="C17745" s="176">
        <v>34.9</v>
      </c>
      <c r="D17745" s="282">
        <v>121</v>
      </c>
      <c r="E17745" s="265"/>
    </row>
    <row r="17746" spans="1:5">
      <c r="A17746" s="283">
        <v>45012</v>
      </c>
      <c r="B17746" s="176">
        <v>0</v>
      </c>
      <c r="C17746" s="176">
        <v>0</v>
      </c>
      <c r="D17746" s="282">
        <v>87</v>
      </c>
      <c r="E17746" s="265"/>
    </row>
    <row r="17747" spans="1:5">
      <c r="A17747" s="283">
        <v>45013</v>
      </c>
      <c r="B17747" s="176">
        <v>516.79999999999995</v>
      </c>
      <c r="C17747" s="176">
        <v>39.799999999999997</v>
      </c>
      <c r="D17747" s="282">
        <v>123</v>
      </c>
      <c r="E17747" s="265"/>
    </row>
    <row r="17748" spans="1:5">
      <c r="A17748" s="283">
        <v>45014</v>
      </c>
      <c r="B17748" s="176">
        <v>1804.8</v>
      </c>
      <c r="C17748" s="176">
        <v>38.200000000000003</v>
      </c>
      <c r="D17748" s="282">
        <v>132</v>
      </c>
      <c r="E17748" s="265"/>
    </row>
    <row r="17749" spans="1:5">
      <c r="A17749" s="283">
        <v>45015</v>
      </c>
      <c r="B17749" s="176">
        <v>2864.1</v>
      </c>
      <c r="C17749" s="176">
        <v>34.5</v>
      </c>
      <c r="D17749" s="282">
        <v>118</v>
      </c>
      <c r="E17749" s="265"/>
    </row>
    <row r="17750" spans="1:5">
      <c r="A17750" s="283">
        <v>45018</v>
      </c>
      <c r="B17750" s="176">
        <v>0</v>
      </c>
      <c r="C17750" s="176">
        <v>0</v>
      </c>
      <c r="D17750" s="282">
        <v>87</v>
      </c>
      <c r="E17750" s="265"/>
    </row>
    <row r="17751" spans="1:5">
      <c r="A17751" s="283">
        <v>45030</v>
      </c>
      <c r="B17751" s="176">
        <v>439.3</v>
      </c>
      <c r="C17751" s="176">
        <v>39.4</v>
      </c>
      <c r="D17751" s="282">
        <v>113</v>
      </c>
      <c r="E17751" s="265"/>
    </row>
    <row r="17752" spans="1:5">
      <c r="A17752" s="283">
        <v>45032</v>
      </c>
      <c r="B17752" s="176">
        <v>68.8</v>
      </c>
      <c r="C17752" s="176">
        <v>42.3</v>
      </c>
      <c r="D17752" s="282">
        <v>87</v>
      </c>
      <c r="E17752" s="265"/>
    </row>
    <row r="17753" spans="1:5">
      <c r="A17753" s="283">
        <v>45033</v>
      </c>
      <c r="B17753" s="176">
        <v>153.5</v>
      </c>
      <c r="C17753" s="176">
        <v>36.1</v>
      </c>
      <c r="D17753" s="282">
        <v>87</v>
      </c>
      <c r="E17753" s="265"/>
    </row>
    <row r="17754" spans="1:5">
      <c r="A17754" s="283">
        <v>45034</v>
      </c>
      <c r="B17754" s="176">
        <v>266.89999999999998</v>
      </c>
      <c r="C17754" s="176">
        <v>39.700000000000003</v>
      </c>
      <c r="D17754" s="282">
        <v>87</v>
      </c>
      <c r="E17754" s="265"/>
    </row>
    <row r="17755" spans="1:5">
      <c r="A17755" s="283">
        <v>45036</v>
      </c>
      <c r="B17755" s="176">
        <v>466.2</v>
      </c>
      <c r="C17755" s="176">
        <v>36.5</v>
      </c>
      <c r="D17755" s="282">
        <v>158</v>
      </c>
      <c r="E17755" s="265"/>
    </row>
    <row r="17756" spans="1:5">
      <c r="A17756" s="283">
        <v>45039</v>
      </c>
      <c r="B17756" s="176">
        <v>1385.3</v>
      </c>
      <c r="C17756" s="176">
        <v>36.4</v>
      </c>
      <c r="D17756" s="282">
        <v>94</v>
      </c>
      <c r="E17756" s="265"/>
    </row>
    <row r="17757" spans="1:5">
      <c r="A17757" s="283">
        <v>45040</v>
      </c>
      <c r="B17757" s="176">
        <v>1582.1</v>
      </c>
      <c r="C17757" s="176">
        <v>36.700000000000003</v>
      </c>
      <c r="D17757" s="282">
        <v>180</v>
      </c>
      <c r="E17757" s="265"/>
    </row>
    <row r="17758" spans="1:5">
      <c r="A17758" s="283">
        <v>45041</v>
      </c>
      <c r="B17758" s="176">
        <v>238.4</v>
      </c>
      <c r="C17758" s="176">
        <v>36.5</v>
      </c>
      <c r="D17758" s="282">
        <v>87</v>
      </c>
      <c r="E17758" s="265"/>
    </row>
    <row r="17759" spans="1:5">
      <c r="A17759" s="283">
        <v>45042</v>
      </c>
      <c r="B17759" s="176">
        <v>493.3</v>
      </c>
      <c r="C17759" s="176">
        <v>42.6</v>
      </c>
      <c r="D17759" s="282">
        <v>124</v>
      </c>
      <c r="E17759" s="265"/>
    </row>
    <row r="17760" spans="1:5">
      <c r="A17760" s="283">
        <v>45044</v>
      </c>
      <c r="B17760" s="176">
        <v>1538.5</v>
      </c>
      <c r="C17760" s="176">
        <v>35.299999999999997</v>
      </c>
      <c r="D17760" s="282">
        <v>136</v>
      </c>
      <c r="E17760" s="265"/>
    </row>
    <row r="17761" spans="1:5">
      <c r="A17761" s="283">
        <v>45050</v>
      </c>
      <c r="B17761" s="176">
        <v>960</v>
      </c>
      <c r="C17761" s="176">
        <v>37</v>
      </c>
      <c r="D17761" s="282">
        <v>87</v>
      </c>
      <c r="E17761" s="265"/>
    </row>
    <row r="17762" spans="1:5">
      <c r="A17762" s="283">
        <v>45051</v>
      </c>
      <c r="B17762" s="176">
        <v>0</v>
      </c>
      <c r="C17762" s="176">
        <v>0</v>
      </c>
      <c r="D17762" s="282">
        <v>87</v>
      </c>
      <c r="E17762" s="265"/>
    </row>
    <row r="17763" spans="1:5">
      <c r="A17763" s="283">
        <v>45052</v>
      </c>
      <c r="B17763" s="176">
        <v>305.7</v>
      </c>
      <c r="C17763" s="176">
        <v>42.1</v>
      </c>
      <c r="D17763" s="282">
        <v>87</v>
      </c>
      <c r="E17763" s="265"/>
    </row>
    <row r="17764" spans="1:5">
      <c r="A17764" s="283">
        <v>45053</v>
      </c>
      <c r="B17764" s="176">
        <v>121.9</v>
      </c>
      <c r="C17764" s="176">
        <v>42.6</v>
      </c>
      <c r="D17764" s="282">
        <v>87</v>
      </c>
      <c r="E17764" s="265"/>
    </row>
    <row r="17765" spans="1:5">
      <c r="A17765" s="283">
        <v>45054</v>
      </c>
      <c r="B17765" s="176">
        <v>88.9</v>
      </c>
      <c r="C17765" s="176">
        <v>42.1</v>
      </c>
      <c r="D17765" s="282">
        <v>87</v>
      </c>
      <c r="E17765" s="265"/>
    </row>
    <row r="17766" spans="1:5">
      <c r="A17766" s="283">
        <v>45055</v>
      </c>
      <c r="B17766" s="176">
        <v>0</v>
      </c>
      <c r="C17766" s="176">
        <v>0</v>
      </c>
      <c r="D17766" s="282">
        <v>87</v>
      </c>
      <c r="E17766" s="265"/>
    </row>
    <row r="17767" spans="1:5">
      <c r="A17767" s="283">
        <v>45056</v>
      </c>
      <c r="B17767" s="176">
        <v>382.1</v>
      </c>
      <c r="C17767" s="176">
        <v>23.1</v>
      </c>
      <c r="D17767" s="282">
        <v>129</v>
      </c>
      <c r="E17767" s="265"/>
    </row>
    <row r="17768" spans="1:5">
      <c r="A17768" s="283">
        <v>45061</v>
      </c>
      <c r="B17768" s="176">
        <v>8577.9</v>
      </c>
      <c r="C17768" s="176">
        <v>36.9</v>
      </c>
      <c r="D17768" s="282">
        <v>87</v>
      </c>
      <c r="E17768" s="265"/>
    </row>
    <row r="17769" spans="1:5">
      <c r="A17769" s="283">
        <v>45062</v>
      </c>
      <c r="B17769" s="176">
        <v>0</v>
      </c>
      <c r="C17769" s="176">
        <v>0</v>
      </c>
      <c r="D17769" s="282">
        <v>87</v>
      </c>
      <c r="E17769" s="265"/>
    </row>
    <row r="17770" spans="1:5">
      <c r="A17770" s="283">
        <v>45063</v>
      </c>
      <c r="B17770" s="176">
        <v>0</v>
      </c>
      <c r="C17770" s="176">
        <v>0</v>
      </c>
      <c r="D17770" s="282">
        <v>87</v>
      </c>
      <c r="E17770" s="265"/>
    </row>
    <row r="17771" spans="1:5">
      <c r="A17771" s="283">
        <v>45064</v>
      </c>
      <c r="B17771" s="176">
        <v>98.7</v>
      </c>
      <c r="C17771" s="176">
        <v>42.1</v>
      </c>
      <c r="D17771" s="282">
        <v>87</v>
      </c>
      <c r="E17771" s="265"/>
    </row>
    <row r="17772" spans="1:5">
      <c r="A17772" s="283">
        <v>45065</v>
      </c>
      <c r="B17772" s="176">
        <v>994</v>
      </c>
      <c r="C17772" s="176">
        <v>35</v>
      </c>
      <c r="D17772" s="282">
        <v>94</v>
      </c>
      <c r="E17772" s="265"/>
    </row>
    <row r="17773" spans="1:5">
      <c r="A17773" s="283">
        <v>45066</v>
      </c>
      <c r="B17773" s="176">
        <v>977.1</v>
      </c>
      <c r="C17773" s="176">
        <v>38.4</v>
      </c>
      <c r="D17773" s="282">
        <v>123</v>
      </c>
      <c r="E17773" s="265"/>
    </row>
    <row r="17774" spans="1:5">
      <c r="A17774" s="283">
        <v>45067</v>
      </c>
      <c r="B17774" s="176">
        <v>720.8</v>
      </c>
      <c r="C17774" s="176">
        <v>33.5</v>
      </c>
      <c r="D17774" s="282">
        <v>87</v>
      </c>
      <c r="E17774" s="265"/>
    </row>
    <row r="17775" spans="1:5">
      <c r="A17775" s="283">
        <v>45068</v>
      </c>
      <c r="B17775" s="176">
        <v>191</v>
      </c>
      <c r="C17775" s="176">
        <v>41</v>
      </c>
      <c r="D17775" s="282">
        <v>95</v>
      </c>
      <c r="E17775" s="265"/>
    </row>
    <row r="17776" spans="1:5">
      <c r="A17776" s="283">
        <v>45069</v>
      </c>
      <c r="B17776" s="176">
        <v>1721</v>
      </c>
      <c r="C17776" s="176">
        <v>38.1</v>
      </c>
      <c r="D17776" s="282">
        <v>170</v>
      </c>
      <c r="E17776" s="265"/>
    </row>
    <row r="17777" spans="1:5">
      <c r="A17777" s="283">
        <v>45070</v>
      </c>
      <c r="B17777" s="176">
        <v>0</v>
      </c>
      <c r="C17777" s="176">
        <v>0</v>
      </c>
      <c r="D17777" s="282">
        <v>87</v>
      </c>
      <c r="E17777" s="265"/>
    </row>
    <row r="17778" spans="1:5">
      <c r="A17778" s="283">
        <v>45071</v>
      </c>
      <c r="B17778" s="176">
        <v>0</v>
      </c>
      <c r="C17778" s="176">
        <v>0</v>
      </c>
      <c r="D17778" s="282">
        <v>87</v>
      </c>
      <c r="E17778" s="265"/>
    </row>
    <row r="17779" spans="1:5">
      <c r="A17779" s="283">
        <v>45101</v>
      </c>
      <c r="B17779" s="176">
        <v>108.6</v>
      </c>
      <c r="C17779" s="176">
        <v>42.2</v>
      </c>
      <c r="D17779" s="282">
        <v>87</v>
      </c>
      <c r="E17779" s="265"/>
    </row>
    <row r="17780" spans="1:5">
      <c r="A17780" s="283">
        <v>45102</v>
      </c>
      <c r="B17780" s="176">
        <v>852</v>
      </c>
      <c r="C17780" s="176">
        <v>34.799999999999997</v>
      </c>
      <c r="D17780" s="282">
        <v>115</v>
      </c>
      <c r="E17780" s="265"/>
    </row>
    <row r="17781" spans="1:5">
      <c r="A17781" s="283">
        <v>45103</v>
      </c>
      <c r="B17781" s="176">
        <v>406.4</v>
      </c>
      <c r="C17781" s="176">
        <v>35.9</v>
      </c>
      <c r="D17781" s="282">
        <v>93</v>
      </c>
      <c r="E17781" s="265"/>
    </row>
    <row r="17782" spans="1:5">
      <c r="A17782" s="283">
        <v>45105</v>
      </c>
      <c r="B17782" s="176">
        <v>72.400000000000006</v>
      </c>
      <c r="C17782" s="176">
        <v>39.299999999999997</v>
      </c>
      <c r="D17782" s="282">
        <v>87</v>
      </c>
      <c r="E17782" s="265"/>
    </row>
    <row r="17783" spans="1:5">
      <c r="A17783" s="283">
        <v>45106</v>
      </c>
      <c r="B17783" s="176">
        <v>176</v>
      </c>
      <c r="C17783" s="176">
        <v>38.9</v>
      </c>
      <c r="D17783" s="282">
        <v>87</v>
      </c>
      <c r="E17783" s="265"/>
    </row>
    <row r="17784" spans="1:5">
      <c r="A17784" s="283">
        <v>45107</v>
      </c>
      <c r="B17784" s="176">
        <v>151.4</v>
      </c>
      <c r="C17784" s="176">
        <v>39.4</v>
      </c>
      <c r="D17784" s="282">
        <v>87</v>
      </c>
      <c r="E17784" s="265"/>
    </row>
    <row r="17785" spans="1:5">
      <c r="A17785" s="283">
        <v>45111</v>
      </c>
      <c r="B17785" s="176">
        <v>253.4</v>
      </c>
      <c r="C17785" s="176">
        <v>46.5</v>
      </c>
      <c r="D17785" s="282">
        <v>87</v>
      </c>
      <c r="E17785" s="265"/>
    </row>
    <row r="17786" spans="1:5">
      <c r="A17786" s="283">
        <v>45112</v>
      </c>
      <c r="B17786" s="176">
        <v>59</v>
      </c>
      <c r="C17786" s="176">
        <v>39.299999999999997</v>
      </c>
      <c r="D17786" s="282">
        <v>87</v>
      </c>
      <c r="E17786" s="265"/>
    </row>
    <row r="17787" spans="1:5">
      <c r="A17787" s="283">
        <v>45113</v>
      </c>
      <c r="B17787" s="176">
        <v>100.5</v>
      </c>
      <c r="C17787" s="176">
        <v>39.799999999999997</v>
      </c>
      <c r="D17787" s="282">
        <v>94</v>
      </c>
      <c r="E17787" s="265"/>
    </row>
    <row r="17788" spans="1:5">
      <c r="A17788" s="283">
        <v>45114</v>
      </c>
      <c r="B17788" s="176">
        <v>47.9</v>
      </c>
      <c r="C17788" s="176">
        <v>38</v>
      </c>
      <c r="D17788" s="282">
        <v>87</v>
      </c>
      <c r="E17788" s="265"/>
    </row>
    <row r="17789" spans="1:5">
      <c r="A17789" s="283">
        <v>45115</v>
      </c>
      <c r="B17789" s="176">
        <v>30.4</v>
      </c>
      <c r="C17789" s="176">
        <v>48.5</v>
      </c>
      <c r="D17789" s="282">
        <v>87</v>
      </c>
      <c r="E17789" s="265"/>
    </row>
    <row r="17790" spans="1:5">
      <c r="A17790" s="283">
        <v>45118</v>
      </c>
      <c r="B17790" s="176">
        <v>84.9</v>
      </c>
      <c r="C17790" s="176">
        <v>40.4</v>
      </c>
      <c r="D17790" s="282">
        <v>121</v>
      </c>
      <c r="E17790" s="265"/>
    </row>
    <row r="17791" spans="1:5">
      <c r="A17791" s="283">
        <v>45119</v>
      </c>
      <c r="B17791" s="176">
        <v>72.400000000000006</v>
      </c>
      <c r="C17791" s="176">
        <v>38</v>
      </c>
      <c r="D17791" s="282">
        <v>87</v>
      </c>
      <c r="E17791" s="265"/>
    </row>
    <row r="17792" spans="1:5">
      <c r="A17792" s="283">
        <v>45120</v>
      </c>
      <c r="B17792" s="176">
        <v>91.6</v>
      </c>
      <c r="C17792" s="176">
        <v>39.1</v>
      </c>
      <c r="D17792" s="282">
        <v>87</v>
      </c>
      <c r="E17792" s="265"/>
    </row>
    <row r="17793" spans="1:5">
      <c r="A17793" s="283">
        <v>45121</v>
      </c>
      <c r="B17793" s="176">
        <v>96.6</v>
      </c>
      <c r="C17793" s="176">
        <v>40.6</v>
      </c>
      <c r="D17793" s="282">
        <v>114</v>
      </c>
      <c r="E17793" s="265"/>
    </row>
    <row r="17794" spans="1:5">
      <c r="A17794" s="283">
        <v>45122</v>
      </c>
      <c r="B17794" s="176">
        <v>245</v>
      </c>
      <c r="C17794" s="176">
        <v>40.200000000000003</v>
      </c>
      <c r="D17794" s="282">
        <v>87</v>
      </c>
      <c r="E17794" s="265"/>
    </row>
    <row r="17795" spans="1:5">
      <c r="A17795" s="283">
        <v>45123</v>
      </c>
      <c r="B17795" s="176">
        <v>89.7</v>
      </c>
      <c r="C17795" s="176">
        <v>38.1</v>
      </c>
      <c r="D17795" s="282">
        <v>124</v>
      </c>
      <c r="E17795" s="265"/>
    </row>
    <row r="17796" spans="1:5">
      <c r="A17796" s="283">
        <v>45130</v>
      </c>
      <c r="B17796" s="176">
        <v>96.3</v>
      </c>
      <c r="C17796" s="176">
        <v>39.4</v>
      </c>
      <c r="D17796" s="282">
        <v>87</v>
      </c>
      <c r="E17796" s="265"/>
    </row>
    <row r="17797" spans="1:5">
      <c r="A17797" s="283">
        <v>45131</v>
      </c>
      <c r="B17797" s="176">
        <v>61.5</v>
      </c>
      <c r="C17797" s="176">
        <v>40</v>
      </c>
      <c r="D17797" s="282">
        <v>87</v>
      </c>
      <c r="E17797" s="265"/>
    </row>
    <row r="17798" spans="1:5">
      <c r="A17798" s="283">
        <v>45132</v>
      </c>
      <c r="B17798" s="176">
        <v>128.80000000000001</v>
      </c>
      <c r="C17798" s="176">
        <v>33.9</v>
      </c>
      <c r="D17798" s="282">
        <v>87</v>
      </c>
      <c r="E17798" s="265"/>
    </row>
    <row r="17799" spans="1:5">
      <c r="A17799" s="283">
        <v>45133</v>
      </c>
      <c r="B17799" s="176">
        <v>76.2</v>
      </c>
      <c r="C17799" s="176">
        <v>40.1</v>
      </c>
      <c r="D17799" s="282">
        <v>107</v>
      </c>
      <c r="E17799" s="265"/>
    </row>
    <row r="17800" spans="1:5">
      <c r="A17800" s="283">
        <v>45135</v>
      </c>
      <c r="B17800" s="176">
        <v>66.7</v>
      </c>
      <c r="C17800" s="176">
        <v>36.299999999999997</v>
      </c>
      <c r="D17800" s="282">
        <v>106</v>
      </c>
      <c r="E17800" s="265"/>
    </row>
    <row r="17801" spans="1:5">
      <c r="A17801" s="283">
        <v>45140</v>
      </c>
      <c r="B17801" s="176">
        <v>1225.4000000000001</v>
      </c>
      <c r="C17801" s="176">
        <v>37.799999999999997</v>
      </c>
      <c r="D17801" s="282">
        <v>130</v>
      </c>
      <c r="E17801" s="265"/>
    </row>
    <row r="17802" spans="1:5">
      <c r="A17802" s="283">
        <v>45142</v>
      </c>
      <c r="B17802" s="176">
        <v>65</v>
      </c>
      <c r="C17802" s="176">
        <v>38.4</v>
      </c>
      <c r="D17802" s="282">
        <v>87</v>
      </c>
      <c r="E17802" s="265"/>
    </row>
    <row r="17803" spans="1:5">
      <c r="A17803" s="283">
        <v>45144</v>
      </c>
      <c r="B17803" s="176">
        <v>69.3</v>
      </c>
      <c r="C17803" s="176">
        <v>40.6</v>
      </c>
      <c r="D17803" s="282">
        <v>87</v>
      </c>
      <c r="E17803" s="265"/>
    </row>
    <row r="17804" spans="1:5">
      <c r="A17804" s="283">
        <v>45146</v>
      </c>
      <c r="B17804" s="176">
        <v>56.8</v>
      </c>
      <c r="C17804" s="176">
        <v>38.799999999999997</v>
      </c>
      <c r="D17804" s="282">
        <v>87</v>
      </c>
      <c r="E17804" s="265"/>
    </row>
    <row r="17805" spans="1:5">
      <c r="A17805" s="283">
        <v>45147</v>
      </c>
      <c r="B17805" s="176">
        <v>0</v>
      </c>
      <c r="C17805" s="176">
        <v>0</v>
      </c>
      <c r="D17805" s="282">
        <v>87</v>
      </c>
      <c r="E17805" s="265"/>
    </row>
    <row r="17806" spans="1:5">
      <c r="A17806" s="283">
        <v>45148</v>
      </c>
      <c r="B17806" s="176">
        <v>63.1</v>
      </c>
      <c r="C17806" s="176">
        <v>36.6</v>
      </c>
      <c r="D17806" s="282">
        <v>87</v>
      </c>
      <c r="E17806" s="265"/>
    </row>
    <row r="17807" spans="1:5">
      <c r="A17807" s="283">
        <v>45150</v>
      </c>
      <c r="B17807" s="176">
        <v>986.9</v>
      </c>
      <c r="C17807" s="176">
        <v>40.299999999999997</v>
      </c>
      <c r="D17807" s="282">
        <v>126</v>
      </c>
      <c r="E17807" s="265"/>
    </row>
    <row r="17808" spans="1:5">
      <c r="A17808" s="283">
        <v>45152</v>
      </c>
      <c r="B17808" s="176">
        <v>224.6</v>
      </c>
      <c r="C17808" s="176">
        <v>38.5</v>
      </c>
      <c r="D17808" s="282">
        <v>87</v>
      </c>
      <c r="E17808" s="265"/>
    </row>
    <row r="17809" spans="1:5">
      <c r="A17809" s="283">
        <v>45153</v>
      </c>
      <c r="B17809" s="176">
        <v>71</v>
      </c>
      <c r="C17809" s="176">
        <v>39.799999999999997</v>
      </c>
      <c r="D17809" s="282">
        <v>96</v>
      </c>
      <c r="E17809" s="265"/>
    </row>
    <row r="17810" spans="1:5">
      <c r="A17810" s="283">
        <v>45154</v>
      </c>
      <c r="B17810" s="176">
        <v>127.9</v>
      </c>
      <c r="C17810" s="176">
        <v>37.200000000000003</v>
      </c>
      <c r="D17810" s="282">
        <v>87</v>
      </c>
      <c r="E17810" s="265"/>
    </row>
    <row r="17811" spans="1:5">
      <c r="A17811" s="283">
        <v>45155</v>
      </c>
      <c r="B17811" s="176">
        <v>59.2</v>
      </c>
      <c r="C17811" s="176">
        <v>37.299999999999997</v>
      </c>
      <c r="D17811" s="282">
        <v>87</v>
      </c>
      <c r="E17811" s="265"/>
    </row>
    <row r="17812" spans="1:5">
      <c r="A17812" s="283">
        <v>45156</v>
      </c>
      <c r="B17812" s="176">
        <v>0</v>
      </c>
      <c r="C17812" s="176">
        <v>0</v>
      </c>
      <c r="D17812" s="282">
        <v>87</v>
      </c>
      <c r="E17812" s="265"/>
    </row>
    <row r="17813" spans="1:5">
      <c r="A17813" s="283">
        <v>45157</v>
      </c>
      <c r="B17813" s="176">
        <v>242.4</v>
      </c>
      <c r="C17813" s="176">
        <v>39.9</v>
      </c>
      <c r="D17813" s="282">
        <v>87</v>
      </c>
      <c r="E17813" s="265"/>
    </row>
    <row r="17814" spans="1:5">
      <c r="A17814" s="283">
        <v>45158</v>
      </c>
      <c r="B17814" s="176">
        <v>205.7</v>
      </c>
      <c r="C17814" s="176">
        <v>40</v>
      </c>
      <c r="D17814" s="282">
        <v>87</v>
      </c>
      <c r="E17814" s="265"/>
    </row>
    <row r="17815" spans="1:5">
      <c r="A17815" s="283">
        <v>45159</v>
      </c>
      <c r="B17815" s="176">
        <v>60.5</v>
      </c>
      <c r="C17815" s="176">
        <v>38.4</v>
      </c>
      <c r="D17815" s="282">
        <v>96</v>
      </c>
      <c r="E17815" s="265"/>
    </row>
    <row r="17816" spans="1:5">
      <c r="A17816" s="283">
        <v>45160</v>
      </c>
      <c r="B17816" s="176">
        <v>362.7</v>
      </c>
      <c r="C17816" s="176">
        <v>43.3</v>
      </c>
      <c r="D17816" s="282">
        <v>87</v>
      </c>
      <c r="E17816" s="265"/>
    </row>
    <row r="17817" spans="1:5">
      <c r="A17817" s="283">
        <v>45162</v>
      </c>
      <c r="B17817" s="176">
        <v>103.9</v>
      </c>
      <c r="C17817" s="176">
        <v>42.6</v>
      </c>
      <c r="D17817" s="282">
        <v>87</v>
      </c>
      <c r="E17817" s="265"/>
    </row>
    <row r="17818" spans="1:5">
      <c r="A17818" s="283">
        <v>45164</v>
      </c>
      <c r="B17818" s="176">
        <v>59.9</v>
      </c>
      <c r="C17818" s="176">
        <v>43.1</v>
      </c>
      <c r="D17818" s="282">
        <v>87</v>
      </c>
      <c r="E17818" s="265"/>
    </row>
    <row r="17819" spans="1:5">
      <c r="A17819" s="283">
        <v>45166</v>
      </c>
      <c r="B17819" s="176">
        <v>24.2</v>
      </c>
      <c r="C17819" s="176">
        <v>41.4</v>
      </c>
      <c r="D17819" s="282">
        <v>87</v>
      </c>
      <c r="E17819" s="265"/>
    </row>
    <row r="17820" spans="1:5">
      <c r="A17820" s="283">
        <v>45167</v>
      </c>
      <c r="B17820" s="176">
        <v>66</v>
      </c>
      <c r="C17820" s="176">
        <v>43.9</v>
      </c>
      <c r="D17820" s="282">
        <v>87</v>
      </c>
      <c r="E17820" s="265"/>
    </row>
    <row r="17821" spans="1:5">
      <c r="A17821" s="283">
        <v>45168</v>
      </c>
      <c r="B17821" s="176">
        <v>40.700000000000003</v>
      </c>
      <c r="C17821" s="176">
        <v>40.5</v>
      </c>
      <c r="D17821" s="282">
        <v>87</v>
      </c>
      <c r="E17821" s="265"/>
    </row>
    <row r="17822" spans="1:5">
      <c r="A17822" s="283">
        <v>45169</v>
      </c>
      <c r="B17822" s="176">
        <v>54.2</v>
      </c>
      <c r="C17822" s="176">
        <v>40.200000000000003</v>
      </c>
      <c r="D17822" s="282">
        <v>87</v>
      </c>
      <c r="E17822" s="265"/>
    </row>
    <row r="17823" spans="1:5">
      <c r="A17823" s="283">
        <v>45171</v>
      </c>
      <c r="B17823" s="176">
        <v>80.400000000000006</v>
      </c>
      <c r="C17823" s="176">
        <v>40</v>
      </c>
      <c r="D17823" s="282">
        <v>87</v>
      </c>
      <c r="E17823" s="265"/>
    </row>
    <row r="17824" spans="1:5">
      <c r="A17824" s="283">
        <v>45172</v>
      </c>
      <c r="B17824" s="176">
        <v>52.2</v>
      </c>
      <c r="C17824" s="176">
        <v>41.4</v>
      </c>
      <c r="D17824" s="282">
        <v>87</v>
      </c>
      <c r="E17824" s="265"/>
    </row>
    <row r="17825" spans="1:5">
      <c r="A17825" s="283">
        <v>45174</v>
      </c>
      <c r="B17825" s="176">
        <v>1623.2</v>
      </c>
      <c r="C17825" s="176">
        <v>40.4</v>
      </c>
      <c r="D17825" s="282">
        <v>87</v>
      </c>
      <c r="E17825" s="265"/>
    </row>
    <row r="17826" spans="1:5">
      <c r="A17826" s="283">
        <v>45176</v>
      </c>
      <c r="B17826" s="176">
        <v>150.69999999999999</v>
      </c>
      <c r="C17826" s="176">
        <v>39.5</v>
      </c>
      <c r="D17826" s="282">
        <v>87</v>
      </c>
      <c r="E17826" s="265"/>
    </row>
    <row r="17827" spans="1:5">
      <c r="A17827" s="283">
        <v>45177</v>
      </c>
      <c r="B17827" s="176">
        <v>145.19999999999999</v>
      </c>
      <c r="C17827" s="176">
        <v>38</v>
      </c>
      <c r="D17827" s="282">
        <v>170</v>
      </c>
      <c r="E17827" s="265"/>
    </row>
    <row r="17828" spans="1:5">
      <c r="A17828" s="283">
        <v>45201</v>
      </c>
      <c r="B17828" s="176">
        <v>0</v>
      </c>
      <c r="C17828" s="176">
        <v>0</v>
      </c>
      <c r="D17828" s="282">
        <v>87</v>
      </c>
      <c r="E17828" s="265"/>
    </row>
    <row r="17829" spans="1:5">
      <c r="A17829" s="283">
        <v>45202</v>
      </c>
      <c r="B17829" s="176">
        <v>6008.5</v>
      </c>
      <c r="C17829" s="176">
        <v>34.6</v>
      </c>
      <c r="D17829" s="282">
        <v>187</v>
      </c>
      <c r="E17829" s="265"/>
    </row>
    <row r="17830" spans="1:5">
      <c r="A17830" s="283">
        <v>45203</v>
      </c>
      <c r="B17830" s="176">
        <v>1507.8</v>
      </c>
      <c r="C17830" s="176">
        <v>31.9</v>
      </c>
      <c r="D17830" s="282">
        <v>104</v>
      </c>
      <c r="E17830" s="265"/>
    </row>
    <row r="17831" spans="1:5">
      <c r="A17831" s="283">
        <v>45204</v>
      </c>
      <c r="B17831" s="176">
        <v>2364.8000000000002</v>
      </c>
      <c r="C17831" s="176">
        <v>28.9</v>
      </c>
      <c r="D17831" s="282">
        <v>164</v>
      </c>
      <c r="E17831" s="265"/>
    </row>
    <row r="17832" spans="1:5">
      <c r="A17832" s="283">
        <v>45205</v>
      </c>
      <c r="B17832" s="176">
        <v>6028.2</v>
      </c>
      <c r="C17832" s="176">
        <v>30.5</v>
      </c>
      <c r="D17832" s="282">
        <v>121</v>
      </c>
      <c r="E17832" s="265"/>
    </row>
    <row r="17833" spans="1:5">
      <c r="A17833" s="283">
        <v>45206</v>
      </c>
      <c r="B17833" s="176">
        <v>4832.5</v>
      </c>
      <c r="C17833" s="176">
        <v>36.5</v>
      </c>
      <c r="D17833" s="282">
        <v>186</v>
      </c>
      <c r="E17833" s="265"/>
    </row>
    <row r="17834" spans="1:5">
      <c r="A17834" s="283">
        <v>45207</v>
      </c>
      <c r="B17834" s="176">
        <v>7000.8</v>
      </c>
      <c r="C17834" s="176">
        <v>24.2</v>
      </c>
      <c r="D17834" s="282">
        <v>160</v>
      </c>
      <c r="E17834" s="265"/>
    </row>
    <row r="17835" spans="1:5">
      <c r="A17835" s="283">
        <v>45208</v>
      </c>
      <c r="B17835" s="176">
        <v>3960</v>
      </c>
      <c r="C17835" s="176">
        <v>35.799999999999997</v>
      </c>
      <c r="D17835" s="282">
        <v>139</v>
      </c>
      <c r="E17835" s="265"/>
    </row>
    <row r="17836" spans="1:5">
      <c r="A17836" s="283">
        <v>45209</v>
      </c>
      <c r="B17836" s="176">
        <v>4149.6000000000004</v>
      </c>
      <c r="C17836" s="176">
        <v>33.4</v>
      </c>
      <c r="D17836" s="282">
        <v>137</v>
      </c>
      <c r="E17836" s="265"/>
    </row>
    <row r="17837" spans="1:5">
      <c r="A17837" s="283">
        <v>45211</v>
      </c>
      <c r="B17837" s="176">
        <v>4082.8</v>
      </c>
      <c r="C17837" s="176">
        <v>35</v>
      </c>
      <c r="D17837" s="282">
        <v>125</v>
      </c>
      <c r="E17837" s="265"/>
    </row>
    <row r="17838" spans="1:5">
      <c r="A17838" s="283">
        <v>45212</v>
      </c>
      <c r="B17838" s="176">
        <v>5992.4</v>
      </c>
      <c r="C17838" s="176">
        <v>34</v>
      </c>
      <c r="D17838" s="282">
        <v>169</v>
      </c>
      <c r="E17838" s="265"/>
    </row>
    <row r="17839" spans="1:5">
      <c r="A17839" s="283">
        <v>45213</v>
      </c>
      <c r="B17839" s="176">
        <v>3942.4</v>
      </c>
      <c r="C17839" s="176">
        <v>39</v>
      </c>
      <c r="D17839" s="282">
        <v>101</v>
      </c>
      <c r="E17839" s="265"/>
    </row>
    <row r="17840" spans="1:5">
      <c r="A17840" s="283">
        <v>45214</v>
      </c>
      <c r="B17840" s="176">
        <v>4049</v>
      </c>
      <c r="C17840" s="176">
        <v>31.1</v>
      </c>
      <c r="D17840" s="282">
        <v>152</v>
      </c>
      <c r="E17840" s="265"/>
    </row>
    <row r="17841" spans="1:5">
      <c r="A17841" s="283">
        <v>45215</v>
      </c>
      <c r="B17841" s="176">
        <v>2702.8</v>
      </c>
      <c r="C17841" s="176">
        <v>39</v>
      </c>
      <c r="D17841" s="282">
        <v>144</v>
      </c>
      <c r="E17841" s="265"/>
    </row>
    <row r="17842" spans="1:5">
      <c r="A17842" s="283">
        <v>45216</v>
      </c>
      <c r="B17842" s="176">
        <v>2888.3</v>
      </c>
      <c r="C17842" s="176">
        <v>38.5</v>
      </c>
      <c r="D17842" s="282">
        <v>87</v>
      </c>
      <c r="E17842" s="265"/>
    </row>
    <row r="17843" spans="1:5">
      <c r="A17843" s="283">
        <v>45217</v>
      </c>
      <c r="B17843" s="176">
        <v>3003.7</v>
      </c>
      <c r="C17843" s="176">
        <v>39.200000000000003</v>
      </c>
      <c r="D17843" s="282">
        <v>114</v>
      </c>
      <c r="E17843" s="265"/>
    </row>
    <row r="17844" spans="1:5">
      <c r="A17844" s="283">
        <v>45218</v>
      </c>
      <c r="B17844" s="176">
        <v>2359.5</v>
      </c>
      <c r="C17844" s="176">
        <v>39.4</v>
      </c>
      <c r="D17844" s="282">
        <v>119</v>
      </c>
      <c r="E17844" s="265"/>
    </row>
    <row r="17845" spans="1:5">
      <c r="A17845" s="283">
        <v>45219</v>
      </c>
      <c r="B17845" s="176">
        <v>8523.1</v>
      </c>
      <c r="C17845" s="176">
        <v>23.3</v>
      </c>
      <c r="D17845" s="282">
        <v>160</v>
      </c>
      <c r="E17845" s="265"/>
    </row>
    <row r="17846" spans="1:5">
      <c r="A17846" s="283">
        <v>45220</v>
      </c>
      <c r="B17846" s="176">
        <v>5484.6</v>
      </c>
      <c r="C17846" s="176">
        <v>27.1</v>
      </c>
      <c r="D17846" s="282">
        <v>140</v>
      </c>
      <c r="E17846" s="265"/>
    </row>
    <row r="17847" spans="1:5">
      <c r="A17847" s="283">
        <v>45221</v>
      </c>
      <c r="B17847" s="176">
        <v>0</v>
      </c>
      <c r="C17847" s="176">
        <v>0</v>
      </c>
      <c r="D17847" s="282">
        <v>87</v>
      </c>
      <c r="E17847" s="265"/>
    </row>
    <row r="17848" spans="1:5">
      <c r="A17848" s="283">
        <v>45222</v>
      </c>
      <c r="B17848" s="176">
        <v>0</v>
      </c>
      <c r="C17848" s="176">
        <v>0</v>
      </c>
      <c r="D17848" s="282">
        <v>87</v>
      </c>
      <c r="E17848" s="265"/>
    </row>
    <row r="17849" spans="1:5">
      <c r="A17849" s="283">
        <v>45223</v>
      </c>
      <c r="B17849" s="176">
        <v>2660.2</v>
      </c>
      <c r="C17849" s="176">
        <v>32.5</v>
      </c>
      <c r="D17849" s="282">
        <v>161</v>
      </c>
      <c r="E17849" s="265"/>
    </row>
    <row r="17850" spans="1:5">
      <c r="A17850" s="283">
        <v>45224</v>
      </c>
      <c r="B17850" s="176">
        <v>3437.9</v>
      </c>
      <c r="C17850" s="176">
        <v>41.2</v>
      </c>
      <c r="D17850" s="282">
        <v>128</v>
      </c>
      <c r="E17850" s="265"/>
    </row>
    <row r="17851" spans="1:5">
      <c r="A17851" s="283">
        <v>45225</v>
      </c>
      <c r="B17851" s="176">
        <v>2942.4</v>
      </c>
      <c r="C17851" s="176">
        <v>24.8</v>
      </c>
      <c r="D17851" s="282">
        <v>111</v>
      </c>
      <c r="E17851" s="265"/>
    </row>
    <row r="17852" spans="1:5">
      <c r="A17852" s="283">
        <v>45226</v>
      </c>
      <c r="B17852" s="176">
        <v>1180.0999999999999</v>
      </c>
      <c r="C17852" s="176">
        <v>34.5</v>
      </c>
      <c r="D17852" s="282">
        <v>128</v>
      </c>
      <c r="E17852" s="265"/>
    </row>
    <row r="17853" spans="1:5">
      <c r="A17853" s="283">
        <v>45227</v>
      </c>
      <c r="B17853" s="176">
        <v>2407.6</v>
      </c>
      <c r="C17853" s="176">
        <v>37.799999999999997</v>
      </c>
      <c r="D17853" s="282">
        <v>138</v>
      </c>
      <c r="E17853" s="265"/>
    </row>
    <row r="17854" spans="1:5">
      <c r="A17854" s="283">
        <v>45229</v>
      </c>
      <c r="B17854" s="176">
        <v>4856.7</v>
      </c>
      <c r="C17854" s="176">
        <v>37.4</v>
      </c>
      <c r="D17854" s="282">
        <v>119</v>
      </c>
      <c r="E17854" s="265"/>
    </row>
    <row r="17855" spans="1:5">
      <c r="A17855" s="283">
        <v>45230</v>
      </c>
      <c r="B17855" s="176">
        <v>2059.8000000000002</v>
      </c>
      <c r="C17855" s="176">
        <v>39.1</v>
      </c>
      <c r="D17855" s="282">
        <v>162</v>
      </c>
      <c r="E17855" s="265"/>
    </row>
    <row r="17856" spans="1:5">
      <c r="A17856" s="283">
        <v>45231</v>
      </c>
      <c r="B17856" s="176">
        <v>2902.4</v>
      </c>
      <c r="C17856" s="176">
        <v>38.200000000000003</v>
      </c>
      <c r="D17856" s="282">
        <v>125</v>
      </c>
      <c r="E17856" s="265"/>
    </row>
    <row r="17857" spans="1:5">
      <c r="A17857" s="283">
        <v>45232</v>
      </c>
      <c r="B17857" s="176">
        <v>1824.9</v>
      </c>
      <c r="C17857" s="176">
        <v>24.1</v>
      </c>
      <c r="D17857" s="282">
        <v>112</v>
      </c>
      <c r="E17857" s="265"/>
    </row>
    <row r="17858" spans="1:5">
      <c r="A17858" s="283">
        <v>45233</v>
      </c>
      <c r="B17858" s="176">
        <v>1415</v>
      </c>
      <c r="C17858" s="176">
        <v>43.6</v>
      </c>
      <c r="D17858" s="282">
        <v>150</v>
      </c>
      <c r="E17858" s="265"/>
    </row>
    <row r="17859" spans="1:5">
      <c r="A17859" s="283">
        <v>45234</v>
      </c>
      <c r="B17859" s="176">
        <v>0</v>
      </c>
      <c r="C17859" s="176">
        <v>0</v>
      </c>
      <c r="D17859" s="282">
        <v>87</v>
      </c>
      <c r="E17859" s="265"/>
    </row>
    <row r="17860" spans="1:5">
      <c r="A17860" s="283">
        <v>45235</v>
      </c>
      <c r="B17860" s="176">
        <v>0</v>
      </c>
      <c r="C17860" s="176">
        <v>0</v>
      </c>
      <c r="D17860" s="282">
        <v>87</v>
      </c>
      <c r="E17860" s="265"/>
    </row>
    <row r="17861" spans="1:5">
      <c r="A17861" s="283">
        <v>45236</v>
      </c>
      <c r="B17861" s="176">
        <v>3482.3</v>
      </c>
      <c r="C17861" s="176">
        <v>42.1</v>
      </c>
      <c r="D17861" s="282">
        <v>135</v>
      </c>
      <c r="E17861" s="265"/>
    </row>
    <row r="17862" spans="1:5">
      <c r="A17862" s="283">
        <v>45237</v>
      </c>
      <c r="B17862" s="176">
        <v>3173.7</v>
      </c>
      <c r="C17862" s="176">
        <v>42.5</v>
      </c>
      <c r="D17862" s="282">
        <v>145</v>
      </c>
      <c r="E17862" s="265"/>
    </row>
    <row r="17863" spans="1:5">
      <c r="A17863" s="283">
        <v>45238</v>
      </c>
      <c r="B17863" s="176">
        <v>4168.8999999999996</v>
      </c>
      <c r="C17863" s="176">
        <v>36.299999999999997</v>
      </c>
      <c r="D17863" s="282">
        <v>117</v>
      </c>
      <c r="E17863" s="265"/>
    </row>
    <row r="17864" spans="1:5">
      <c r="A17864" s="283">
        <v>45239</v>
      </c>
      <c r="B17864" s="176">
        <v>4238.8</v>
      </c>
      <c r="C17864" s="176">
        <v>36.299999999999997</v>
      </c>
      <c r="D17864" s="282">
        <v>129</v>
      </c>
      <c r="E17864" s="265"/>
    </row>
    <row r="17865" spans="1:5">
      <c r="A17865" s="283">
        <v>45240</v>
      </c>
      <c r="B17865" s="176">
        <v>2801.6</v>
      </c>
      <c r="C17865" s="176">
        <v>36.299999999999997</v>
      </c>
      <c r="D17865" s="282">
        <v>109</v>
      </c>
      <c r="E17865" s="265"/>
    </row>
    <row r="17866" spans="1:5">
      <c r="A17866" s="283">
        <v>45241</v>
      </c>
      <c r="B17866" s="176">
        <v>1303.2</v>
      </c>
      <c r="C17866" s="176">
        <v>44.8</v>
      </c>
      <c r="D17866" s="282">
        <v>187</v>
      </c>
      <c r="E17866" s="265"/>
    </row>
    <row r="17867" spans="1:5">
      <c r="A17867" s="283">
        <v>45242</v>
      </c>
      <c r="B17867" s="176">
        <v>1663.2</v>
      </c>
      <c r="C17867" s="176">
        <v>43.9</v>
      </c>
      <c r="D17867" s="282">
        <v>193</v>
      </c>
      <c r="E17867" s="265"/>
    </row>
    <row r="17868" spans="1:5">
      <c r="A17868" s="283">
        <v>45243</v>
      </c>
      <c r="B17868" s="176">
        <v>804.9</v>
      </c>
      <c r="C17868" s="176">
        <v>44.5</v>
      </c>
      <c r="D17868" s="282">
        <v>130</v>
      </c>
      <c r="E17868" s="265"/>
    </row>
    <row r="17869" spans="1:5">
      <c r="A17869" s="283">
        <v>45244</v>
      </c>
      <c r="B17869" s="176">
        <v>1222.9000000000001</v>
      </c>
      <c r="C17869" s="176">
        <v>38.700000000000003</v>
      </c>
      <c r="D17869" s="282">
        <v>118</v>
      </c>
      <c r="E17869" s="265"/>
    </row>
    <row r="17870" spans="1:5">
      <c r="A17870" s="283">
        <v>45245</v>
      </c>
      <c r="B17870" s="176">
        <v>999</v>
      </c>
      <c r="C17870" s="176">
        <v>39.1</v>
      </c>
      <c r="D17870" s="282">
        <v>122</v>
      </c>
      <c r="E17870" s="265"/>
    </row>
    <row r="17871" spans="1:5">
      <c r="A17871" s="283">
        <v>45246</v>
      </c>
      <c r="B17871" s="176">
        <v>1489.3</v>
      </c>
      <c r="C17871" s="176">
        <v>38.700000000000003</v>
      </c>
      <c r="D17871" s="282">
        <v>175</v>
      </c>
      <c r="E17871" s="265"/>
    </row>
    <row r="17872" spans="1:5">
      <c r="A17872" s="283">
        <v>45247</v>
      </c>
      <c r="B17872" s="176">
        <v>1044.0999999999999</v>
      </c>
      <c r="C17872" s="176">
        <v>44.8</v>
      </c>
      <c r="D17872" s="282">
        <v>95</v>
      </c>
      <c r="E17872" s="265"/>
    </row>
    <row r="17873" spans="1:5">
      <c r="A17873" s="283">
        <v>45248</v>
      </c>
      <c r="B17873" s="176">
        <v>1998.8</v>
      </c>
      <c r="C17873" s="176">
        <v>40.299999999999997</v>
      </c>
      <c r="D17873" s="282">
        <v>127</v>
      </c>
      <c r="E17873" s="265"/>
    </row>
    <row r="17874" spans="1:5">
      <c r="A17874" s="283">
        <v>45249</v>
      </c>
      <c r="B17874" s="176">
        <v>1963.2</v>
      </c>
      <c r="C17874" s="176">
        <v>40.4</v>
      </c>
      <c r="D17874" s="282">
        <v>179</v>
      </c>
      <c r="E17874" s="265"/>
    </row>
    <row r="17875" spans="1:5">
      <c r="A17875" s="283">
        <v>45250</v>
      </c>
      <c r="B17875" s="176">
        <v>0</v>
      </c>
      <c r="C17875" s="176">
        <v>0</v>
      </c>
      <c r="D17875" s="282">
        <v>87</v>
      </c>
      <c r="E17875" s="265"/>
    </row>
    <row r="17876" spans="1:5">
      <c r="A17876" s="283">
        <v>45251</v>
      </c>
      <c r="B17876" s="176">
        <v>1977.3</v>
      </c>
      <c r="C17876" s="176">
        <v>37.1</v>
      </c>
      <c r="D17876" s="282">
        <v>94</v>
      </c>
      <c r="E17876" s="265"/>
    </row>
    <row r="17877" spans="1:5">
      <c r="A17877" s="283">
        <v>45252</v>
      </c>
      <c r="B17877" s="176">
        <v>393.7</v>
      </c>
      <c r="C17877" s="176">
        <v>47.6</v>
      </c>
      <c r="D17877" s="282">
        <v>130</v>
      </c>
      <c r="E17877" s="265"/>
    </row>
    <row r="17878" spans="1:5">
      <c r="A17878" s="283">
        <v>45253</v>
      </c>
      <c r="B17878" s="176">
        <v>0</v>
      </c>
      <c r="C17878" s="176">
        <v>0</v>
      </c>
      <c r="D17878" s="282">
        <v>87</v>
      </c>
      <c r="E17878" s="265"/>
    </row>
    <row r="17879" spans="1:5">
      <c r="A17879" s="283">
        <v>45254</v>
      </c>
      <c r="B17879" s="176">
        <v>0</v>
      </c>
      <c r="C17879" s="176">
        <v>0</v>
      </c>
      <c r="D17879" s="282">
        <v>87</v>
      </c>
      <c r="E17879" s="265"/>
    </row>
    <row r="17880" spans="1:5">
      <c r="A17880" s="283">
        <v>45255</v>
      </c>
      <c r="B17880" s="176">
        <v>1558.8</v>
      </c>
      <c r="C17880" s="176">
        <v>41.2</v>
      </c>
      <c r="D17880" s="282">
        <v>113</v>
      </c>
      <c r="E17880" s="265"/>
    </row>
    <row r="17881" spans="1:5">
      <c r="A17881" s="283">
        <v>45258</v>
      </c>
      <c r="B17881" s="176">
        <v>0</v>
      </c>
      <c r="C17881" s="176">
        <v>0</v>
      </c>
      <c r="D17881" s="282">
        <v>87</v>
      </c>
      <c r="E17881" s="265"/>
    </row>
    <row r="17882" spans="1:5">
      <c r="A17882" s="283">
        <v>45262</v>
      </c>
      <c r="B17882" s="176">
        <v>0</v>
      </c>
      <c r="C17882" s="176">
        <v>0</v>
      </c>
      <c r="D17882" s="282">
        <v>87</v>
      </c>
      <c r="E17882" s="265"/>
    </row>
    <row r="17883" spans="1:5">
      <c r="A17883" s="283">
        <v>45263</v>
      </c>
      <c r="B17883" s="176">
        <v>0</v>
      </c>
      <c r="C17883" s="176">
        <v>0</v>
      </c>
      <c r="D17883" s="282">
        <v>87</v>
      </c>
      <c r="E17883" s="265"/>
    </row>
    <row r="17884" spans="1:5">
      <c r="A17884" s="283">
        <v>45264</v>
      </c>
      <c r="B17884" s="176">
        <v>0</v>
      </c>
      <c r="C17884" s="176">
        <v>0</v>
      </c>
      <c r="D17884" s="282">
        <v>87</v>
      </c>
      <c r="E17884" s="265"/>
    </row>
    <row r="17885" spans="1:5">
      <c r="A17885" s="283">
        <v>45267</v>
      </c>
      <c r="B17885" s="176">
        <v>0</v>
      </c>
      <c r="C17885" s="176">
        <v>0</v>
      </c>
      <c r="D17885" s="282">
        <v>87</v>
      </c>
      <c r="E17885" s="265"/>
    </row>
    <row r="17886" spans="1:5">
      <c r="A17886" s="283">
        <v>45268</v>
      </c>
      <c r="B17886" s="176">
        <v>0</v>
      </c>
      <c r="C17886" s="176">
        <v>0</v>
      </c>
      <c r="D17886" s="282">
        <v>87</v>
      </c>
      <c r="E17886" s="265"/>
    </row>
    <row r="17887" spans="1:5">
      <c r="A17887" s="283">
        <v>45274</v>
      </c>
      <c r="B17887" s="176">
        <v>0</v>
      </c>
      <c r="C17887" s="176">
        <v>0</v>
      </c>
      <c r="D17887" s="282">
        <v>87</v>
      </c>
      <c r="E17887" s="265"/>
    </row>
    <row r="17888" spans="1:5">
      <c r="A17888" s="283">
        <v>45275</v>
      </c>
      <c r="B17888" s="176">
        <v>827.2</v>
      </c>
      <c r="C17888" s="176">
        <v>45</v>
      </c>
      <c r="D17888" s="282">
        <v>87</v>
      </c>
      <c r="E17888" s="265"/>
    </row>
    <row r="17889" spans="1:5">
      <c r="A17889" s="283">
        <v>45301</v>
      </c>
      <c r="B17889" s="176">
        <v>1008.6</v>
      </c>
      <c r="C17889" s="176">
        <v>40</v>
      </c>
      <c r="D17889" s="282">
        <v>87</v>
      </c>
      <c r="E17889" s="265"/>
    </row>
    <row r="17890" spans="1:5">
      <c r="A17890" s="283">
        <v>45302</v>
      </c>
      <c r="B17890" s="176">
        <v>80</v>
      </c>
      <c r="C17890" s="176">
        <v>35.5</v>
      </c>
      <c r="D17890" s="282">
        <v>87</v>
      </c>
      <c r="E17890" s="265"/>
    </row>
    <row r="17891" spans="1:5">
      <c r="A17891" s="283">
        <v>45303</v>
      </c>
      <c r="B17891" s="176">
        <v>72.900000000000006</v>
      </c>
      <c r="C17891" s="176">
        <v>37.799999999999997</v>
      </c>
      <c r="D17891" s="282">
        <v>87</v>
      </c>
      <c r="E17891" s="265"/>
    </row>
    <row r="17892" spans="1:5">
      <c r="A17892" s="283">
        <v>45304</v>
      </c>
      <c r="B17892" s="176">
        <v>82.1</v>
      </c>
      <c r="C17892" s="176">
        <v>40.1</v>
      </c>
      <c r="D17892" s="282">
        <v>87</v>
      </c>
      <c r="E17892" s="265"/>
    </row>
    <row r="17893" spans="1:5">
      <c r="A17893" s="283">
        <v>45305</v>
      </c>
      <c r="B17893" s="176">
        <v>654.70000000000005</v>
      </c>
      <c r="C17893" s="176">
        <v>41.1</v>
      </c>
      <c r="D17893" s="282">
        <v>96</v>
      </c>
      <c r="E17893" s="265"/>
    </row>
    <row r="17894" spans="1:5">
      <c r="A17894" s="283">
        <v>45306</v>
      </c>
      <c r="B17894" s="176">
        <v>65.3</v>
      </c>
      <c r="C17894" s="176">
        <v>38.4</v>
      </c>
      <c r="D17894" s="282">
        <v>87</v>
      </c>
      <c r="E17894" s="265"/>
    </row>
    <row r="17895" spans="1:5">
      <c r="A17895" s="283">
        <v>45307</v>
      </c>
      <c r="B17895" s="176">
        <v>0</v>
      </c>
      <c r="C17895" s="176">
        <v>0</v>
      </c>
      <c r="D17895" s="282">
        <v>87</v>
      </c>
      <c r="E17895" s="265"/>
    </row>
    <row r="17896" spans="1:5">
      <c r="A17896" s="283">
        <v>45308</v>
      </c>
      <c r="B17896" s="176">
        <v>112</v>
      </c>
      <c r="C17896" s="176">
        <v>37.5</v>
      </c>
      <c r="D17896" s="282">
        <v>87</v>
      </c>
      <c r="E17896" s="265"/>
    </row>
    <row r="17897" spans="1:5">
      <c r="A17897" s="283">
        <v>45309</v>
      </c>
      <c r="B17897" s="176">
        <v>202.9</v>
      </c>
      <c r="C17897" s="176">
        <v>43.9</v>
      </c>
      <c r="D17897" s="282">
        <v>87</v>
      </c>
      <c r="E17897" s="265"/>
    </row>
    <row r="17898" spans="1:5">
      <c r="A17898" s="283">
        <v>45310</v>
      </c>
      <c r="B17898" s="176">
        <v>0</v>
      </c>
      <c r="C17898" s="176">
        <v>0</v>
      </c>
      <c r="D17898" s="282">
        <v>87</v>
      </c>
      <c r="E17898" s="265"/>
    </row>
    <row r="17899" spans="1:5">
      <c r="A17899" s="283">
        <v>45311</v>
      </c>
      <c r="B17899" s="176">
        <v>84.8</v>
      </c>
      <c r="C17899" s="176">
        <v>40.799999999999997</v>
      </c>
      <c r="D17899" s="282">
        <v>87</v>
      </c>
      <c r="E17899" s="265"/>
    </row>
    <row r="17900" spans="1:5">
      <c r="A17900" s="283">
        <v>45312</v>
      </c>
      <c r="B17900" s="176">
        <v>56</v>
      </c>
      <c r="C17900" s="176">
        <v>42.1</v>
      </c>
      <c r="D17900" s="282">
        <v>87</v>
      </c>
      <c r="E17900" s="265"/>
    </row>
    <row r="17901" spans="1:5">
      <c r="A17901" s="283">
        <v>45314</v>
      </c>
      <c r="B17901" s="176">
        <v>109.6</v>
      </c>
      <c r="C17901" s="176">
        <v>23.1</v>
      </c>
      <c r="D17901" s="282">
        <v>135</v>
      </c>
      <c r="E17901" s="265"/>
    </row>
    <row r="17902" spans="1:5">
      <c r="A17902" s="283">
        <v>45315</v>
      </c>
      <c r="B17902" s="176">
        <v>321.60000000000002</v>
      </c>
      <c r="C17902" s="176">
        <v>43.7</v>
      </c>
      <c r="D17902" s="282">
        <v>113</v>
      </c>
      <c r="E17902" s="265"/>
    </row>
    <row r="17903" spans="1:5">
      <c r="A17903" s="283">
        <v>45316</v>
      </c>
      <c r="B17903" s="176">
        <v>57.2</v>
      </c>
      <c r="C17903" s="176">
        <v>46.5</v>
      </c>
      <c r="D17903" s="282">
        <v>87</v>
      </c>
      <c r="E17903" s="265"/>
    </row>
    <row r="17904" spans="1:5">
      <c r="A17904" s="283">
        <v>45317</v>
      </c>
      <c r="B17904" s="176">
        <v>39.4</v>
      </c>
      <c r="C17904" s="176">
        <v>39.5</v>
      </c>
      <c r="D17904" s="282">
        <v>87</v>
      </c>
      <c r="E17904" s="265"/>
    </row>
    <row r="17905" spans="1:5">
      <c r="A17905" s="283">
        <v>45318</v>
      </c>
      <c r="B17905" s="176">
        <v>138.19999999999999</v>
      </c>
      <c r="C17905" s="176">
        <v>40.299999999999997</v>
      </c>
      <c r="D17905" s="282">
        <v>106</v>
      </c>
      <c r="E17905" s="265"/>
    </row>
    <row r="17906" spans="1:5">
      <c r="A17906" s="283">
        <v>45319</v>
      </c>
      <c r="B17906" s="176">
        <v>160</v>
      </c>
      <c r="C17906" s="176">
        <v>42.5</v>
      </c>
      <c r="D17906" s="282">
        <v>87</v>
      </c>
      <c r="E17906" s="265"/>
    </row>
    <row r="17907" spans="1:5">
      <c r="A17907" s="283">
        <v>45320</v>
      </c>
      <c r="B17907" s="176">
        <v>138</v>
      </c>
      <c r="C17907" s="176">
        <v>40.700000000000003</v>
      </c>
      <c r="D17907" s="282">
        <v>93</v>
      </c>
      <c r="E17907" s="265"/>
    </row>
    <row r="17908" spans="1:5">
      <c r="A17908" s="283">
        <v>45321</v>
      </c>
      <c r="B17908" s="176">
        <v>63.5</v>
      </c>
      <c r="C17908" s="176">
        <v>38.700000000000003</v>
      </c>
      <c r="D17908" s="282">
        <v>87</v>
      </c>
      <c r="E17908" s="265"/>
    </row>
    <row r="17909" spans="1:5">
      <c r="A17909" s="283">
        <v>45322</v>
      </c>
      <c r="B17909" s="176">
        <v>913.1</v>
      </c>
      <c r="C17909" s="176">
        <v>41.4</v>
      </c>
      <c r="D17909" s="282">
        <v>131</v>
      </c>
      <c r="E17909" s="265"/>
    </row>
    <row r="17910" spans="1:5">
      <c r="A17910" s="283">
        <v>45323</v>
      </c>
      <c r="B17910" s="176">
        <v>597.70000000000005</v>
      </c>
      <c r="C17910" s="176">
        <v>44.6</v>
      </c>
      <c r="D17910" s="282">
        <v>87</v>
      </c>
      <c r="E17910" s="265"/>
    </row>
    <row r="17911" spans="1:5">
      <c r="A17911" s="283">
        <v>45324</v>
      </c>
      <c r="B17911" s="176">
        <v>1025.8</v>
      </c>
      <c r="C17911" s="176">
        <v>31.3</v>
      </c>
      <c r="D17911" s="282">
        <v>166</v>
      </c>
      <c r="E17911" s="265"/>
    </row>
    <row r="17912" spans="1:5">
      <c r="A17912" s="283">
        <v>45325</v>
      </c>
      <c r="B17912" s="176">
        <v>94.8</v>
      </c>
      <c r="C17912" s="176">
        <v>42.5</v>
      </c>
      <c r="D17912" s="282">
        <v>87</v>
      </c>
      <c r="E17912" s="265"/>
    </row>
    <row r="17913" spans="1:5">
      <c r="A17913" s="283">
        <v>45326</v>
      </c>
      <c r="B17913" s="176">
        <v>55.2</v>
      </c>
      <c r="C17913" s="176">
        <v>40.799999999999997</v>
      </c>
      <c r="D17913" s="282">
        <v>87</v>
      </c>
      <c r="E17913" s="265"/>
    </row>
    <row r="17914" spans="1:5">
      <c r="A17914" s="283">
        <v>45327</v>
      </c>
      <c r="B17914" s="176">
        <v>205.9</v>
      </c>
      <c r="C17914" s="176">
        <v>40.799999999999997</v>
      </c>
      <c r="D17914" s="282">
        <v>87</v>
      </c>
      <c r="E17914" s="265"/>
    </row>
    <row r="17915" spans="1:5">
      <c r="A17915" s="283">
        <v>45328</v>
      </c>
      <c r="B17915" s="176">
        <v>0</v>
      </c>
      <c r="C17915" s="176">
        <v>0</v>
      </c>
      <c r="D17915" s="282">
        <v>87</v>
      </c>
      <c r="E17915" s="265"/>
    </row>
    <row r="17916" spans="1:5">
      <c r="A17916" s="283">
        <v>45330</v>
      </c>
      <c r="B17916" s="176">
        <v>98.4</v>
      </c>
      <c r="C17916" s="176">
        <v>39.799999999999997</v>
      </c>
      <c r="D17916" s="282">
        <v>87</v>
      </c>
      <c r="E17916" s="265"/>
    </row>
    <row r="17917" spans="1:5">
      <c r="A17917" s="283">
        <v>45331</v>
      </c>
      <c r="B17917" s="176">
        <v>148.4</v>
      </c>
      <c r="C17917" s="176">
        <v>43.3</v>
      </c>
      <c r="D17917" s="282">
        <v>129</v>
      </c>
      <c r="E17917" s="265"/>
    </row>
    <row r="17918" spans="1:5">
      <c r="A17918" s="283">
        <v>45332</v>
      </c>
      <c r="B17918" s="176">
        <v>50.6</v>
      </c>
      <c r="C17918" s="176">
        <v>40.5</v>
      </c>
      <c r="D17918" s="282">
        <v>87</v>
      </c>
      <c r="E17918" s="265"/>
    </row>
    <row r="17919" spans="1:5">
      <c r="A17919" s="283">
        <v>45333</v>
      </c>
      <c r="B17919" s="176">
        <v>57</v>
      </c>
      <c r="C17919" s="176">
        <v>39.1</v>
      </c>
      <c r="D17919" s="282">
        <v>87</v>
      </c>
      <c r="E17919" s="265"/>
    </row>
    <row r="17920" spans="1:5">
      <c r="A17920" s="283">
        <v>45334</v>
      </c>
      <c r="B17920" s="176">
        <v>61.9</v>
      </c>
      <c r="C17920" s="176">
        <v>38.5</v>
      </c>
      <c r="D17920" s="282">
        <v>96</v>
      </c>
      <c r="E17920" s="265"/>
    </row>
    <row r="17921" spans="1:5">
      <c r="A17921" s="283">
        <v>45335</v>
      </c>
      <c r="B17921" s="176">
        <v>89.6</v>
      </c>
      <c r="C17921" s="176">
        <v>40.200000000000003</v>
      </c>
      <c r="D17921" s="282">
        <v>87</v>
      </c>
      <c r="E17921" s="265"/>
    </row>
    <row r="17922" spans="1:5">
      <c r="A17922" s="283">
        <v>45336</v>
      </c>
      <c r="B17922" s="176">
        <v>0</v>
      </c>
      <c r="C17922" s="176">
        <v>0</v>
      </c>
      <c r="D17922" s="282">
        <v>87</v>
      </c>
      <c r="E17922" s="265"/>
    </row>
    <row r="17923" spans="1:5">
      <c r="A17923" s="283">
        <v>45337</v>
      </c>
      <c r="B17923" s="176">
        <v>120.3</v>
      </c>
      <c r="C17923" s="176">
        <v>41.2</v>
      </c>
      <c r="D17923" s="282">
        <v>87</v>
      </c>
      <c r="E17923" s="265"/>
    </row>
    <row r="17924" spans="1:5">
      <c r="A17924" s="283">
        <v>45338</v>
      </c>
      <c r="B17924" s="176">
        <v>110.8</v>
      </c>
      <c r="C17924" s="176">
        <v>40.4</v>
      </c>
      <c r="D17924" s="282">
        <v>87</v>
      </c>
      <c r="E17924" s="265"/>
    </row>
    <row r="17925" spans="1:5">
      <c r="A17925" s="283">
        <v>45339</v>
      </c>
      <c r="B17925" s="176">
        <v>105</v>
      </c>
      <c r="C17925" s="176">
        <v>44.3</v>
      </c>
      <c r="D17925" s="282">
        <v>87</v>
      </c>
      <c r="E17925" s="265"/>
    </row>
    <row r="17926" spans="1:5">
      <c r="A17926" s="283">
        <v>45340</v>
      </c>
      <c r="B17926" s="176">
        <v>57.9</v>
      </c>
      <c r="C17926" s="176">
        <v>39.5</v>
      </c>
      <c r="D17926" s="282">
        <v>97</v>
      </c>
      <c r="E17926" s="265"/>
    </row>
    <row r="17927" spans="1:5">
      <c r="A17927" s="283">
        <v>45341</v>
      </c>
      <c r="B17927" s="176">
        <v>546.1</v>
      </c>
      <c r="C17927" s="176">
        <v>45.5</v>
      </c>
      <c r="D17927" s="282">
        <v>96</v>
      </c>
      <c r="E17927" s="265"/>
    </row>
    <row r="17928" spans="1:5">
      <c r="A17928" s="283">
        <v>45342</v>
      </c>
      <c r="B17928" s="176">
        <v>1222.4000000000001</v>
      </c>
      <c r="C17928" s="176">
        <v>36.9</v>
      </c>
      <c r="D17928" s="282">
        <v>108</v>
      </c>
      <c r="E17928" s="265"/>
    </row>
    <row r="17929" spans="1:5">
      <c r="A17929" s="283">
        <v>45343</v>
      </c>
      <c r="B17929" s="176">
        <v>0</v>
      </c>
      <c r="C17929" s="176">
        <v>0</v>
      </c>
      <c r="D17929" s="282">
        <v>87</v>
      </c>
      <c r="E17929" s="265"/>
    </row>
    <row r="17930" spans="1:5">
      <c r="A17930" s="283">
        <v>45344</v>
      </c>
      <c r="B17930" s="176">
        <v>294.3</v>
      </c>
      <c r="C17930" s="176">
        <v>39.4</v>
      </c>
      <c r="D17930" s="282">
        <v>106</v>
      </c>
      <c r="E17930" s="265"/>
    </row>
    <row r="17931" spans="1:5">
      <c r="A17931" s="283">
        <v>45345</v>
      </c>
      <c r="B17931" s="176">
        <v>234.9</v>
      </c>
      <c r="C17931" s="176">
        <v>41.9</v>
      </c>
      <c r="D17931" s="282">
        <v>131</v>
      </c>
      <c r="E17931" s="265"/>
    </row>
    <row r="17932" spans="1:5">
      <c r="A17932" s="283">
        <v>45346</v>
      </c>
      <c r="B17932" s="176">
        <v>56</v>
      </c>
      <c r="C17932" s="176">
        <v>39.299999999999997</v>
      </c>
      <c r="D17932" s="282">
        <v>87</v>
      </c>
      <c r="E17932" s="265"/>
    </row>
    <row r="17933" spans="1:5">
      <c r="A17933" s="283">
        <v>45347</v>
      </c>
      <c r="B17933" s="176">
        <v>71.3</v>
      </c>
      <c r="C17933" s="176">
        <v>41.3</v>
      </c>
      <c r="D17933" s="282">
        <v>87</v>
      </c>
      <c r="E17933" s="265"/>
    </row>
    <row r="17934" spans="1:5">
      <c r="A17934" s="283">
        <v>45348</v>
      </c>
      <c r="B17934" s="176">
        <v>37.9</v>
      </c>
      <c r="C17934" s="176">
        <v>36.200000000000003</v>
      </c>
      <c r="D17934" s="282">
        <v>87</v>
      </c>
      <c r="E17934" s="265"/>
    </row>
    <row r="17935" spans="1:5">
      <c r="A17935" s="283">
        <v>45349</v>
      </c>
      <c r="B17935" s="176">
        <v>0</v>
      </c>
      <c r="C17935" s="176">
        <v>0</v>
      </c>
      <c r="D17935" s="282">
        <v>87</v>
      </c>
      <c r="E17935" s="265"/>
    </row>
    <row r="17936" spans="1:5">
      <c r="A17936" s="283">
        <v>45350</v>
      </c>
      <c r="B17936" s="176">
        <v>0</v>
      </c>
      <c r="C17936" s="176">
        <v>0</v>
      </c>
      <c r="D17936" s="282">
        <v>87</v>
      </c>
      <c r="E17936" s="265"/>
    </row>
    <row r="17937" spans="1:5">
      <c r="A17937" s="283">
        <v>45351</v>
      </c>
      <c r="B17937" s="176">
        <v>0</v>
      </c>
      <c r="C17937" s="176">
        <v>0</v>
      </c>
      <c r="D17937" s="282">
        <v>87</v>
      </c>
      <c r="E17937" s="265"/>
    </row>
    <row r="17938" spans="1:5">
      <c r="A17938" s="283">
        <v>45352</v>
      </c>
      <c r="B17938" s="176">
        <v>32.6</v>
      </c>
      <c r="C17938" s="176">
        <v>36.799999999999997</v>
      </c>
      <c r="D17938" s="282">
        <v>87</v>
      </c>
      <c r="E17938" s="265"/>
    </row>
    <row r="17939" spans="1:5">
      <c r="A17939" s="283">
        <v>45353</v>
      </c>
      <c r="B17939" s="176">
        <v>0</v>
      </c>
      <c r="C17939" s="176">
        <v>0</v>
      </c>
      <c r="D17939" s="282">
        <v>87</v>
      </c>
      <c r="E17939" s="265"/>
    </row>
    <row r="17940" spans="1:5">
      <c r="A17940" s="283">
        <v>45354</v>
      </c>
      <c r="B17940" s="176">
        <v>0</v>
      </c>
      <c r="C17940" s="176">
        <v>0</v>
      </c>
      <c r="D17940" s="282">
        <v>87</v>
      </c>
      <c r="E17940" s="265"/>
    </row>
    <row r="17941" spans="1:5">
      <c r="A17941" s="283">
        <v>45356</v>
      </c>
      <c r="B17941" s="176">
        <v>318.89999999999998</v>
      </c>
      <c r="C17941" s="176">
        <v>39.6</v>
      </c>
      <c r="D17941" s="282">
        <v>116</v>
      </c>
      <c r="E17941" s="265"/>
    </row>
    <row r="17942" spans="1:5">
      <c r="A17942" s="283">
        <v>45358</v>
      </c>
      <c r="B17942" s="176">
        <v>93</v>
      </c>
      <c r="C17942" s="176">
        <v>41.3</v>
      </c>
      <c r="D17942" s="282">
        <v>113</v>
      </c>
      <c r="E17942" s="265"/>
    </row>
    <row r="17943" spans="1:5">
      <c r="A17943" s="283">
        <v>45359</v>
      </c>
      <c r="B17943" s="176">
        <v>80</v>
      </c>
      <c r="C17943" s="176">
        <v>41.8</v>
      </c>
      <c r="D17943" s="282">
        <v>87</v>
      </c>
      <c r="E17943" s="265"/>
    </row>
    <row r="17944" spans="1:5">
      <c r="A17944" s="283">
        <v>45360</v>
      </c>
      <c r="B17944" s="176">
        <v>157.1</v>
      </c>
      <c r="C17944" s="176">
        <v>41.4</v>
      </c>
      <c r="D17944" s="282">
        <v>87</v>
      </c>
      <c r="E17944" s="265"/>
    </row>
    <row r="17945" spans="1:5">
      <c r="A17945" s="283">
        <v>45361</v>
      </c>
      <c r="B17945" s="176">
        <v>0</v>
      </c>
      <c r="C17945" s="176">
        <v>0</v>
      </c>
      <c r="D17945" s="282">
        <v>87</v>
      </c>
      <c r="E17945" s="265"/>
    </row>
    <row r="17946" spans="1:5">
      <c r="A17946" s="283">
        <v>45362</v>
      </c>
      <c r="B17946" s="176">
        <v>33.799999999999997</v>
      </c>
      <c r="C17946" s="176">
        <v>36.4</v>
      </c>
      <c r="D17946" s="282">
        <v>87</v>
      </c>
      <c r="E17946" s="265"/>
    </row>
    <row r="17947" spans="1:5">
      <c r="A17947" s="283">
        <v>45363</v>
      </c>
      <c r="B17947" s="176">
        <v>82.6</v>
      </c>
      <c r="C17947" s="176">
        <v>33.1</v>
      </c>
      <c r="D17947" s="282">
        <v>87</v>
      </c>
      <c r="E17947" s="265"/>
    </row>
    <row r="17948" spans="1:5">
      <c r="A17948" s="283">
        <v>45365</v>
      </c>
      <c r="B17948" s="176">
        <v>192.3</v>
      </c>
      <c r="C17948" s="176">
        <v>38.1</v>
      </c>
      <c r="D17948" s="282">
        <v>116</v>
      </c>
      <c r="E17948" s="265"/>
    </row>
    <row r="17949" spans="1:5">
      <c r="A17949" s="283">
        <v>45367</v>
      </c>
      <c r="B17949" s="176">
        <v>0</v>
      </c>
      <c r="C17949" s="176">
        <v>0</v>
      </c>
      <c r="D17949" s="282">
        <v>87</v>
      </c>
      <c r="E17949" s="265"/>
    </row>
    <row r="17950" spans="1:5">
      <c r="A17950" s="283">
        <v>45368</v>
      </c>
      <c r="B17950" s="176">
        <v>59</v>
      </c>
      <c r="C17950" s="176">
        <v>41.7</v>
      </c>
      <c r="D17950" s="282">
        <v>87</v>
      </c>
      <c r="E17950" s="265"/>
    </row>
    <row r="17951" spans="1:5">
      <c r="A17951" s="283">
        <v>45369</v>
      </c>
      <c r="B17951" s="176">
        <v>78.3</v>
      </c>
      <c r="C17951" s="176">
        <v>40.799999999999997</v>
      </c>
      <c r="D17951" s="282">
        <v>87</v>
      </c>
      <c r="E17951" s="265"/>
    </row>
    <row r="17952" spans="1:5">
      <c r="A17952" s="283">
        <v>45370</v>
      </c>
      <c r="B17952" s="176">
        <v>130.4</v>
      </c>
      <c r="C17952" s="176">
        <v>46.3</v>
      </c>
      <c r="D17952" s="282">
        <v>87</v>
      </c>
      <c r="E17952" s="265"/>
    </row>
    <row r="17953" spans="1:5">
      <c r="A17953" s="283">
        <v>45371</v>
      </c>
      <c r="B17953" s="176">
        <v>324</v>
      </c>
      <c r="C17953" s="176">
        <v>43.4</v>
      </c>
      <c r="D17953" s="282">
        <v>95</v>
      </c>
      <c r="E17953" s="265"/>
    </row>
    <row r="17954" spans="1:5">
      <c r="A17954" s="283">
        <v>45372</v>
      </c>
      <c r="B17954" s="176">
        <v>0</v>
      </c>
      <c r="C17954" s="176">
        <v>0</v>
      </c>
      <c r="D17954" s="282">
        <v>87</v>
      </c>
      <c r="E17954" s="265"/>
    </row>
    <row r="17955" spans="1:5">
      <c r="A17955" s="283">
        <v>45373</v>
      </c>
      <c r="B17955" s="176">
        <v>387.8</v>
      </c>
      <c r="C17955" s="176">
        <v>39.1</v>
      </c>
      <c r="D17955" s="282">
        <v>127</v>
      </c>
      <c r="E17955" s="265"/>
    </row>
    <row r="17956" spans="1:5">
      <c r="A17956" s="283">
        <v>45377</v>
      </c>
      <c r="B17956" s="176">
        <v>674.2</v>
      </c>
      <c r="C17956" s="176">
        <v>40.799999999999997</v>
      </c>
      <c r="D17956" s="282">
        <v>121</v>
      </c>
      <c r="E17956" s="265"/>
    </row>
    <row r="17957" spans="1:5">
      <c r="A17957" s="283">
        <v>45378</v>
      </c>
      <c r="B17957" s="176">
        <v>128.19999999999999</v>
      </c>
      <c r="C17957" s="176">
        <v>39.5</v>
      </c>
      <c r="D17957" s="282">
        <v>87</v>
      </c>
      <c r="E17957" s="265"/>
    </row>
    <row r="17958" spans="1:5">
      <c r="A17958" s="283">
        <v>45380</v>
      </c>
      <c r="B17958" s="176">
        <v>85.1</v>
      </c>
      <c r="C17958" s="176">
        <v>38.5</v>
      </c>
      <c r="D17958" s="282">
        <v>87</v>
      </c>
      <c r="E17958" s="265"/>
    </row>
    <row r="17959" spans="1:5">
      <c r="A17959" s="283">
        <v>45381</v>
      </c>
      <c r="B17959" s="176">
        <v>101.3</v>
      </c>
      <c r="C17959" s="176">
        <v>41.3</v>
      </c>
      <c r="D17959" s="282">
        <v>115</v>
      </c>
      <c r="E17959" s="265"/>
    </row>
    <row r="17960" spans="1:5">
      <c r="A17960" s="283">
        <v>45382</v>
      </c>
      <c r="B17960" s="176">
        <v>69.599999999999994</v>
      </c>
      <c r="C17960" s="176">
        <v>39.6</v>
      </c>
      <c r="D17960" s="282">
        <v>87</v>
      </c>
      <c r="E17960" s="265"/>
    </row>
    <row r="17961" spans="1:5">
      <c r="A17961" s="283">
        <v>45383</v>
      </c>
      <c r="B17961" s="176">
        <v>285.89999999999998</v>
      </c>
      <c r="C17961" s="176">
        <v>41.7</v>
      </c>
      <c r="D17961" s="282">
        <v>87</v>
      </c>
      <c r="E17961" s="265"/>
    </row>
    <row r="17962" spans="1:5">
      <c r="A17962" s="283">
        <v>45384</v>
      </c>
      <c r="B17962" s="176">
        <v>578.4</v>
      </c>
      <c r="C17962" s="176">
        <v>22.2</v>
      </c>
      <c r="D17962" s="282">
        <v>128</v>
      </c>
      <c r="E17962" s="265"/>
    </row>
    <row r="17963" spans="1:5">
      <c r="A17963" s="283">
        <v>45385</v>
      </c>
      <c r="B17963" s="176">
        <v>281.2</v>
      </c>
      <c r="C17963" s="176">
        <v>39.200000000000003</v>
      </c>
      <c r="D17963" s="282">
        <v>115</v>
      </c>
      <c r="E17963" s="265"/>
    </row>
    <row r="17964" spans="1:5">
      <c r="A17964" s="283">
        <v>45387</v>
      </c>
      <c r="B17964" s="176">
        <v>201.8</v>
      </c>
      <c r="C17964" s="176">
        <v>47.7</v>
      </c>
      <c r="D17964" s="282">
        <v>167</v>
      </c>
      <c r="E17964" s="265"/>
    </row>
    <row r="17965" spans="1:5">
      <c r="A17965" s="283">
        <v>45388</v>
      </c>
      <c r="B17965" s="176">
        <v>50.8</v>
      </c>
      <c r="C17965" s="176">
        <v>34</v>
      </c>
      <c r="D17965" s="282">
        <v>87</v>
      </c>
      <c r="E17965" s="265"/>
    </row>
    <row r="17966" spans="1:5">
      <c r="A17966" s="283">
        <v>45389</v>
      </c>
      <c r="B17966" s="176">
        <v>96.2</v>
      </c>
      <c r="C17966" s="176">
        <v>40.700000000000003</v>
      </c>
      <c r="D17966" s="282">
        <v>87</v>
      </c>
      <c r="E17966" s="265"/>
    </row>
    <row r="17967" spans="1:5">
      <c r="A17967" s="283">
        <v>45390</v>
      </c>
      <c r="B17967" s="176">
        <v>74.099999999999994</v>
      </c>
      <c r="C17967" s="176">
        <v>40.1</v>
      </c>
      <c r="D17967" s="282">
        <v>87</v>
      </c>
      <c r="E17967" s="265"/>
    </row>
    <row r="17968" spans="1:5">
      <c r="A17968" s="283">
        <v>45401</v>
      </c>
      <c r="B17968" s="176">
        <v>0</v>
      </c>
      <c r="C17968" s="176">
        <v>0</v>
      </c>
      <c r="D17968" s="282">
        <v>87</v>
      </c>
      <c r="E17968" s="265"/>
    </row>
    <row r="17969" spans="1:5">
      <c r="A17969" s="283">
        <v>45402</v>
      </c>
      <c r="B17969" s="176">
        <v>2296.1</v>
      </c>
      <c r="C17969" s="176">
        <v>38.1</v>
      </c>
      <c r="D17969" s="282">
        <v>148</v>
      </c>
      <c r="E17969" s="265"/>
    </row>
    <row r="17970" spans="1:5">
      <c r="A17970" s="283">
        <v>45403</v>
      </c>
      <c r="B17970" s="176">
        <v>4786.8999999999996</v>
      </c>
      <c r="C17970" s="176">
        <v>34.5</v>
      </c>
      <c r="D17970" s="282">
        <v>118</v>
      </c>
      <c r="E17970" s="265"/>
    </row>
    <row r="17971" spans="1:5">
      <c r="A17971" s="283">
        <v>45404</v>
      </c>
      <c r="B17971" s="176">
        <v>1751.5</v>
      </c>
      <c r="C17971" s="176">
        <v>35.5</v>
      </c>
      <c r="D17971" s="282">
        <v>95</v>
      </c>
      <c r="E17971" s="265"/>
    </row>
    <row r="17972" spans="1:5">
      <c r="A17972" s="283">
        <v>45405</v>
      </c>
      <c r="B17972" s="176">
        <v>4817.8999999999996</v>
      </c>
      <c r="C17972" s="176">
        <v>36.5</v>
      </c>
      <c r="D17972" s="282">
        <v>131</v>
      </c>
      <c r="E17972" s="265"/>
    </row>
    <row r="17973" spans="1:5">
      <c r="A17973" s="283">
        <v>45406</v>
      </c>
      <c r="B17973" s="176">
        <v>3950.2</v>
      </c>
      <c r="C17973" s="176">
        <v>38.6</v>
      </c>
      <c r="D17973" s="282">
        <v>156</v>
      </c>
      <c r="E17973" s="265"/>
    </row>
    <row r="17974" spans="1:5">
      <c r="A17974" s="283">
        <v>45409</v>
      </c>
      <c r="B17974" s="176">
        <v>3285.9</v>
      </c>
      <c r="C17974" s="176">
        <v>23.5</v>
      </c>
      <c r="D17974" s="282">
        <v>171</v>
      </c>
      <c r="E17974" s="265"/>
    </row>
    <row r="17975" spans="1:5">
      <c r="A17975" s="283">
        <v>45410</v>
      </c>
      <c r="B17975" s="176">
        <v>5468.6</v>
      </c>
      <c r="C17975" s="176">
        <v>34.200000000000003</v>
      </c>
      <c r="D17975" s="282">
        <v>111</v>
      </c>
      <c r="E17975" s="265"/>
    </row>
    <row r="17976" spans="1:5">
      <c r="A17976" s="283">
        <v>45412</v>
      </c>
      <c r="B17976" s="176">
        <v>0</v>
      </c>
      <c r="C17976" s="176">
        <v>0</v>
      </c>
      <c r="D17976" s="282">
        <v>87</v>
      </c>
      <c r="E17976" s="265"/>
    </row>
    <row r="17977" spans="1:5">
      <c r="A17977" s="283">
        <v>45413</v>
      </c>
      <c r="B17977" s="176">
        <v>0</v>
      </c>
      <c r="C17977" s="176">
        <v>0</v>
      </c>
      <c r="D17977" s="282">
        <v>87</v>
      </c>
      <c r="E17977" s="265"/>
    </row>
    <row r="17978" spans="1:5">
      <c r="A17978" s="283">
        <v>45414</v>
      </c>
      <c r="B17978" s="176">
        <v>1015.7</v>
      </c>
      <c r="C17978" s="176">
        <v>41.1</v>
      </c>
      <c r="D17978" s="282">
        <v>163</v>
      </c>
      <c r="E17978" s="265"/>
    </row>
    <row r="17979" spans="1:5">
      <c r="A17979" s="283">
        <v>45415</v>
      </c>
      <c r="B17979" s="176">
        <v>1938.2</v>
      </c>
      <c r="C17979" s="176">
        <v>45.6</v>
      </c>
      <c r="D17979" s="282">
        <v>118</v>
      </c>
      <c r="E17979" s="265"/>
    </row>
    <row r="17980" spans="1:5">
      <c r="A17980" s="283">
        <v>45416</v>
      </c>
      <c r="B17980" s="176">
        <v>3465.3</v>
      </c>
      <c r="C17980" s="176">
        <v>43.4</v>
      </c>
      <c r="D17980" s="282">
        <v>138</v>
      </c>
      <c r="E17980" s="265"/>
    </row>
    <row r="17981" spans="1:5">
      <c r="A17981" s="283">
        <v>45417</v>
      </c>
      <c r="B17981" s="176">
        <v>935.9</v>
      </c>
      <c r="C17981" s="176">
        <v>37.4</v>
      </c>
      <c r="D17981" s="282">
        <v>106</v>
      </c>
      <c r="E17981" s="265"/>
    </row>
    <row r="17982" spans="1:5">
      <c r="A17982" s="283">
        <v>45419</v>
      </c>
      <c r="B17982" s="176">
        <v>4521.7</v>
      </c>
      <c r="C17982" s="176">
        <v>34.9</v>
      </c>
      <c r="D17982" s="282">
        <v>122</v>
      </c>
      <c r="E17982" s="265"/>
    </row>
    <row r="17983" spans="1:5">
      <c r="A17983" s="283">
        <v>45420</v>
      </c>
      <c r="B17983" s="176">
        <v>3983.5</v>
      </c>
      <c r="C17983" s="176">
        <v>38.799999999999997</v>
      </c>
      <c r="D17983" s="282">
        <v>141</v>
      </c>
      <c r="E17983" s="265"/>
    </row>
    <row r="17984" spans="1:5">
      <c r="A17984" s="283">
        <v>45422</v>
      </c>
      <c r="B17984" s="176">
        <v>0</v>
      </c>
      <c r="C17984" s="176">
        <v>0</v>
      </c>
      <c r="D17984" s="282">
        <v>87</v>
      </c>
      <c r="E17984" s="265"/>
    </row>
    <row r="17985" spans="1:5">
      <c r="A17985" s="283">
        <v>45423</v>
      </c>
      <c r="B17985" s="176">
        <v>0</v>
      </c>
      <c r="C17985" s="176">
        <v>0</v>
      </c>
      <c r="D17985" s="282">
        <v>87</v>
      </c>
      <c r="E17985" s="265"/>
    </row>
    <row r="17986" spans="1:5">
      <c r="A17986" s="283">
        <v>45424</v>
      </c>
      <c r="B17986" s="176">
        <v>1599.5</v>
      </c>
      <c r="C17986" s="176">
        <v>37.1</v>
      </c>
      <c r="D17986" s="282">
        <v>166</v>
      </c>
      <c r="E17986" s="265"/>
    </row>
    <row r="17987" spans="1:5">
      <c r="A17987" s="283">
        <v>45426</v>
      </c>
      <c r="B17987" s="176">
        <v>881.6</v>
      </c>
      <c r="C17987" s="176">
        <v>41</v>
      </c>
      <c r="D17987" s="282">
        <v>153</v>
      </c>
      <c r="E17987" s="265"/>
    </row>
    <row r="17988" spans="1:5">
      <c r="A17988" s="283">
        <v>45428</v>
      </c>
      <c r="B17988" s="176">
        <v>1189</v>
      </c>
      <c r="C17988" s="176">
        <v>43.3</v>
      </c>
      <c r="D17988" s="282">
        <v>97</v>
      </c>
      <c r="E17988" s="265"/>
    </row>
    <row r="17989" spans="1:5">
      <c r="A17989" s="283">
        <v>45429</v>
      </c>
      <c r="B17989" s="176">
        <v>2849</v>
      </c>
      <c r="C17989" s="176">
        <v>45</v>
      </c>
      <c r="D17989" s="282">
        <v>167</v>
      </c>
      <c r="E17989" s="265"/>
    </row>
    <row r="17990" spans="1:5">
      <c r="A17990" s="283">
        <v>45430</v>
      </c>
      <c r="B17990" s="176">
        <v>1154.3</v>
      </c>
      <c r="C17990" s="176">
        <v>44.1</v>
      </c>
      <c r="D17990" s="282">
        <v>102</v>
      </c>
      <c r="E17990" s="265"/>
    </row>
    <row r="17991" spans="1:5">
      <c r="A17991" s="283">
        <v>45431</v>
      </c>
      <c r="B17991" s="176">
        <v>2390.1</v>
      </c>
      <c r="C17991" s="176">
        <v>33.299999999999997</v>
      </c>
      <c r="D17991" s="282">
        <v>172</v>
      </c>
      <c r="E17991" s="265"/>
    </row>
    <row r="17992" spans="1:5">
      <c r="A17992" s="283">
        <v>45432</v>
      </c>
      <c r="B17992" s="176">
        <v>2066.3000000000002</v>
      </c>
      <c r="C17992" s="176">
        <v>42.8</v>
      </c>
      <c r="D17992" s="282">
        <v>120</v>
      </c>
      <c r="E17992" s="265"/>
    </row>
    <row r="17993" spans="1:5">
      <c r="A17993" s="283">
        <v>45433</v>
      </c>
      <c r="B17993" s="176">
        <v>147.30000000000001</v>
      </c>
      <c r="C17993" s="176">
        <v>24</v>
      </c>
      <c r="D17993" s="282">
        <v>144</v>
      </c>
      <c r="E17993" s="265"/>
    </row>
    <row r="17994" spans="1:5">
      <c r="A17994" s="283">
        <v>45434</v>
      </c>
      <c r="B17994" s="176">
        <v>1307.2</v>
      </c>
      <c r="C17994" s="176">
        <v>42.4</v>
      </c>
      <c r="D17994" s="282">
        <v>123</v>
      </c>
      <c r="E17994" s="265"/>
    </row>
    <row r="17995" spans="1:5">
      <c r="A17995" s="283">
        <v>45435</v>
      </c>
      <c r="B17995" s="176">
        <v>0</v>
      </c>
      <c r="C17995" s="176">
        <v>0</v>
      </c>
      <c r="D17995" s="282">
        <v>87</v>
      </c>
      <c r="E17995" s="265"/>
    </row>
    <row r="17996" spans="1:5">
      <c r="A17996" s="283">
        <v>45437</v>
      </c>
      <c r="B17996" s="176">
        <v>0</v>
      </c>
      <c r="C17996" s="176">
        <v>0</v>
      </c>
      <c r="D17996" s="282">
        <v>87</v>
      </c>
      <c r="E17996" s="265"/>
    </row>
    <row r="17997" spans="1:5">
      <c r="A17997" s="283">
        <v>45439</v>
      </c>
      <c r="B17997" s="176">
        <v>1100.2</v>
      </c>
      <c r="C17997" s="176">
        <v>37.799999999999997</v>
      </c>
      <c r="D17997" s="282">
        <v>104</v>
      </c>
      <c r="E17997" s="265"/>
    </row>
    <row r="17998" spans="1:5">
      <c r="A17998" s="283">
        <v>45440</v>
      </c>
      <c r="B17998" s="176">
        <v>2135</v>
      </c>
      <c r="C17998" s="176">
        <v>42.2</v>
      </c>
      <c r="D17998" s="282">
        <v>116</v>
      </c>
      <c r="E17998" s="265"/>
    </row>
    <row r="17999" spans="1:5">
      <c r="A17999" s="283">
        <v>45441</v>
      </c>
      <c r="B17999" s="176">
        <v>0</v>
      </c>
      <c r="C17999" s="176">
        <v>0</v>
      </c>
      <c r="D17999" s="282">
        <v>87</v>
      </c>
      <c r="E17999" s="265"/>
    </row>
    <row r="18000" spans="1:5">
      <c r="A18000" s="283">
        <v>45448</v>
      </c>
      <c r="B18000" s="176">
        <v>0</v>
      </c>
      <c r="C18000" s="176">
        <v>0</v>
      </c>
      <c r="D18000" s="282">
        <v>87</v>
      </c>
      <c r="E18000" s="265"/>
    </row>
    <row r="18001" spans="1:5">
      <c r="A18001" s="283">
        <v>45449</v>
      </c>
      <c r="B18001" s="176">
        <v>2317</v>
      </c>
      <c r="C18001" s="176">
        <v>38.9</v>
      </c>
      <c r="D18001" s="282">
        <v>128</v>
      </c>
      <c r="E18001" s="265"/>
    </row>
    <row r="18002" spans="1:5">
      <c r="A18002" s="283">
        <v>45458</v>
      </c>
      <c r="B18002" s="176">
        <v>1551.4</v>
      </c>
      <c r="C18002" s="176">
        <v>41.3</v>
      </c>
      <c r="D18002" s="282">
        <v>159</v>
      </c>
      <c r="E18002" s="265"/>
    </row>
    <row r="18003" spans="1:5">
      <c r="A18003" s="283">
        <v>45459</v>
      </c>
      <c r="B18003" s="176">
        <v>1940.9</v>
      </c>
      <c r="C18003" s="176">
        <v>46.8</v>
      </c>
      <c r="D18003" s="282">
        <v>136</v>
      </c>
      <c r="E18003" s="265"/>
    </row>
    <row r="18004" spans="1:5">
      <c r="A18004" s="283">
        <v>45469</v>
      </c>
      <c r="B18004" s="176">
        <v>0</v>
      </c>
      <c r="C18004" s="176">
        <v>0</v>
      </c>
      <c r="D18004" s="282">
        <v>87</v>
      </c>
      <c r="E18004" s="265"/>
    </row>
    <row r="18005" spans="1:5">
      <c r="A18005" s="283">
        <v>45470</v>
      </c>
      <c r="B18005" s="176">
        <v>0</v>
      </c>
      <c r="C18005" s="176">
        <v>0</v>
      </c>
      <c r="D18005" s="282">
        <v>87</v>
      </c>
      <c r="E18005" s="265"/>
    </row>
    <row r="18006" spans="1:5">
      <c r="A18006" s="283">
        <v>45475</v>
      </c>
      <c r="B18006" s="176">
        <v>0</v>
      </c>
      <c r="C18006" s="176">
        <v>0</v>
      </c>
      <c r="D18006" s="282">
        <v>87</v>
      </c>
      <c r="E18006" s="265"/>
    </row>
    <row r="18007" spans="1:5">
      <c r="A18007" s="283">
        <v>45490</v>
      </c>
      <c r="B18007" s="176">
        <v>0</v>
      </c>
      <c r="C18007" s="176">
        <v>0</v>
      </c>
      <c r="D18007" s="282">
        <v>87</v>
      </c>
      <c r="E18007" s="265"/>
    </row>
    <row r="18008" spans="1:5">
      <c r="A18008" s="283">
        <v>45501</v>
      </c>
      <c r="B18008" s="176">
        <v>2091.4</v>
      </c>
      <c r="C18008" s="176">
        <v>34</v>
      </c>
      <c r="D18008" s="282">
        <v>87</v>
      </c>
      <c r="E18008" s="265"/>
    </row>
    <row r="18009" spans="1:5">
      <c r="A18009" s="283">
        <v>45502</v>
      </c>
      <c r="B18009" s="176">
        <v>144.5</v>
      </c>
      <c r="C18009" s="176">
        <v>45</v>
      </c>
      <c r="D18009" s="282">
        <v>129</v>
      </c>
      <c r="E18009" s="265"/>
    </row>
    <row r="18010" spans="1:5">
      <c r="A18010" s="283">
        <v>45503</v>
      </c>
      <c r="B18010" s="176">
        <v>1655.5</v>
      </c>
      <c r="C18010" s="176">
        <v>41.3</v>
      </c>
      <c r="D18010" s="282">
        <v>116</v>
      </c>
      <c r="E18010" s="265"/>
    </row>
    <row r="18011" spans="1:5">
      <c r="A18011" s="283">
        <v>45504</v>
      </c>
      <c r="B18011" s="176">
        <v>646.4</v>
      </c>
      <c r="C18011" s="176">
        <v>37.299999999999997</v>
      </c>
      <c r="D18011" s="282">
        <v>158</v>
      </c>
      <c r="E18011" s="265"/>
    </row>
    <row r="18012" spans="1:5">
      <c r="A18012" s="283">
        <v>45505</v>
      </c>
      <c r="B18012" s="176">
        <v>1195</v>
      </c>
      <c r="C18012" s="176">
        <v>36.6</v>
      </c>
      <c r="D18012" s="282">
        <v>122</v>
      </c>
      <c r="E18012" s="265"/>
    </row>
    <row r="18013" spans="1:5">
      <c r="A18013" s="283">
        <v>45506</v>
      </c>
      <c r="B18013" s="176">
        <v>972</v>
      </c>
      <c r="C18013" s="176">
        <v>37.5</v>
      </c>
      <c r="D18013" s="282">
        <v>117</v>
      </c>
      <c r="E18013" s="265"/>
    </row>
    <row r="18014" spans="1:5">
      <c r="A18014" s="283">
        <v>45601</v>
      </c>
      <c r="B18014" s="176">
        <v>175.8</v>
      </c>
      <c r="C18014" s="176">
        <v>39.6</v>
      </c>
      <c r="D18014" s="282">
        <v>136</v>
      </c>
      <c r="E18014" s="265"/>
    </row>
    <row r="18015" spans="1:5">
      <c r="A18015" s="283">
        <v>45612</v>
      </c>
      <c r="B18015" s="176">
        <v>50.8</v>
      </c>
      <c r="C18015" s="176">
        <v>39.6</v>
      </c>
      <c r="D18015" s="282">
        <v>87</v>
      </c>
      <c r="E18015" s="265"/>
    </row>
    <row r="18016" spans="1:5">
      <c r="A18016" s="283">
        <v>45613</v>
      </c>
      <c r="B18016" s="176">
        <v>47.4</v>
      </c>
      <c r="C18016" s="176">
        <v>38.700000000000003</v>
      </c>
      <c r="D18016" s="282">
        <v>87</v>
      </c>
      <c r="E18016" s="265"/>
    </row>
    <row r="18017" spans="1:5">
      <c r="A18017" s="283">
        <v>45614</v>
      </c>
      <c r="B18017" s="176">
        <v>68</v>
      </c>
      <c r="C18017" s="176">
        <v>39.6</v>
      </c>
      <c r="D18017" s="282">
        <v>87</v>
      </c>
      <c r="E18017" s="265"/>
    </row>
    <row r="18018" spans="1:5">
      <c r="A18018" s="283">
        <v>45616</v>
      </c>
      <c r="B18018" s="176">
        <v>22.9</v>
      </c>
      <c r="C18018" s="176">
        <v>40.6</v>
      </c>
      <c r="D18018" s="282">
        <v>87</v>
      </c>
      <c r="E18018" s="265"/>
    </row>
    <row r="18019" spans="1:5">
      <c r="A18019" s="283">
        <v>45617</v>
      </c>
      <c r="B18019" s="176">
        <v>50.5</v>
      </c>
      <c r="C18019" s="176">
        <v>38.6</v>
      </c>
      <c r="D18019" s="282">
        <v>87</v>
      </c>
      <c r="E18019" s="265"/>
    </row>
    <row r="18020" spans="1:5">
      <c r="A18020" s="283">
        <v>45618</v>
      </c>
      <c r="B18020" s="176">
        <v>47.8</v>
      </c>
      <c r="C18020" s="176">
        <v>37</v>
      </c>
      <c r="D18020" s="282">
        <v>87</v>
      </c>
      <c r="E18020" s="265"/>
    </row>
    <row r="18021" spans="1:5">
      <c r="A18021" s="283">
        <v>45619</v>
      </c>
      <c r="B18021" s="176">
        <v>204.2</v>
      </c>
      <c r="C18021" s="176">
        <v>39.1</v>
      </c>
      <c r="D18021" s="282">
        <v>95</v>
      </c>
      <c r="E18021" s="265"/>
    </row>
    <row r="18022" spans="1:5">
      <c r="A18022" s="283">
        <v>45620</v>
      </c>
      <c r="B18022" s="176">
        <v>37.700000000000003</v>
      </c>
      <c r="C18022" s="176">
        <v>42.1</v>
      </c>
      <c r="D18022" s="282">
        <v>87</v>
      </c>
      <c r="E18022" s="265"/>
    </row>
    <row r="18023" spans="1:5">
      <c r="A18023" s="283">
        <v>45621</v>
      </c>
      <c r="B18023" s="176">
        <v>153</v>
      </c>
      <c r="C18023" s="176">
        <v>39.9</v>
      </c>
      <c r="D18023" s="282">
        <v>87</v>
      </c>
      <c r="E18023" s="265"/>
    </row>
    <row r="18024" spans="1:5">
      <c r="A18024" s="283">
        <v>45622</v>
      </c>
      <c r="B18024" s="176">
        <v>24.6</v>
      </c>
      <c r="C18024" s="176">
        <v>40.5</v>
      </c>
      <c r="D18024" s="282">
        <v>87</v>
      </c>
      <c r="E18024" s="265"/>
    </row>
    <row r="18025" spans="1:5">
      <c r="A18025" s="283">
        <v>45623</v>
      </c>
      <c r="B18025" s="176">
        <v>47.2</v>
      </c>
      <c r="C18025" s="176">
        <v>40.200000000000003</v>
      </c>
      <c r="D18025" s="282">
        <v>87</v>
      </c>
      <c r="E18025" s="265"/>
    </row>
    <row r="18026" spans="1:5">
      <c r="A18026" s="283">
        <v>45624</v>
      </c>
      <c r="B18026" s="176">
        <v>35.5</v>
      </c>
      <c r="C18026" s="176">
        <v>36.700000000000003</v>
      </c>
      <c r="D18026" s="282">
        <v>87</v>
      </c>
      <c r="E18026" s="265"/>
    </row>
    <row r="18027" spans="1:5">
      <c r="A18027" s="283">
        <v>45628</v>
      </c>
      <c r="B18027" s="176">
        <v>67.3</v>
      </c>
      <c r="C18027" s="176">
        <v>40.700000000000003</v>
      </c>
      <c r="D18027" s="282">
        <v>87</v>
      </c>
      <c r="E18027" s="265"/>
    </row>
    <row r="18028" spans="1:5">
      <c r="A18028" s="283">
        <v>45629</v>
      </c>
      <c r="B18028" s="176">
        <v>125.8</v>
      </c>
      <c r="C18028" s="176">
        <v>38.4</v>
      </c>
      <c r="D18028" s="282">
        <v>87</v>
      </c>
      <c r="E18028" s="265"/>
    </row>
    <row r="18029" spans="1:5">
      <c r="A18029" s="283">
        <v>45630</v>
      </c>
      <c r="B18029" s="176">
        <v>2524.5</v>
      </c>
      <c r="C18029" s="176">
        <v>40.200000000000003</v>
      </c>
      <c r="D18029" s="282">
        <v>87</v>
      </c>
      <c r="E18029" s="265"/>
    </row>
    <row r="18030" spans="1:5">
      <c r="A18030" s="283">
        <v>45631</v>
      </c>
      <c r="B18030" s="176">
        <v>124</v>
      </c>
      <c r="C18030" s="176">
        <v>42.2</v>
      </c>
      <c r="D18030" s="282">
        <v>154</v>
      </c>
      <c r="E18030" s="265"/>
    </row>
    <row r="18031" spans="1:5">
      <c r="A18031" s="283">
        <v>45633</v>
      </c>
      <c r="B18031" s="176">
        <v>3353.4</v>
      </c>
      <c r="C18031" s="176">
        <v>39.5</v>
      </c>
      <c r="D18031" s="282">
        <v>87</v>
      </c>
      <c r="E18031" s="265"/>
    </row>
    <row r="18032" spans="1:5">
      <c r="A18032" s="283">
        <v>45634</v>
      </c>
      <c r="B18032" s="176">
        <v>63.6</v>
      </c>
      <c r="C18032" s="176">
        <v>38</v>
      </c>
      <c r="D18032" s="282">
        <v>87</v>
      </c>
      <c r="E18032" s="265"/>
    </row>
    <row r="18033" spans="1:5">
      <c r="A18033" s="283">
        <v>45636</v>
      </c>
      <c r="B18033" s="176">
        <v>0</v>
      </c>
      <c r="C18033" s="176">
        <v>0</v>
      </c>
      <c r="D18033" s="282">
        <v>87</v>
      </c>
      <c r="E18033" s="265"/>
    </row>
    <row r="18034" spans="1:5">
      <c r="A18034" s="283">
        <v>45638</v>
      </c>
      <c r="B18034" s="176">
        <v>253.4</v>
      </c>
      <c r="C18034" s="176">
        <v>40.299999999999997</v>
      </c>
      <c r="D18034" s="282">
        <v>114</v>
      </c>
      <c r="E18034" s="265"/>
    </row>
    <row r="18035" spans="1:5">
      <c r="A18035" s="283">
        <v>45640</v>
      </c>
      <c r="B18035" s="176">
        <v>85.6</v>
      </c>
      <c r="C18035" s="176">
        <v>39.200000000000003</v>
      </c>
      <c r="D18035" s="282">
        <v>87</v>
      </c>
      <c r="E18035" s="265"/>
    </row>
    <row r="18036" spans="1:5">
      <c r="A18036" s="283">
        <v>45642</v>
      </c>
      <c r="B18036" s="176">
        <v>42.4</v>
      </c>
      <c r="C18036" s="176">
        <v>38.1</v>
      </c>
      <c r="D18036" s="282">
        <v>87</v>
      </c>
      <c r="E18036" s="265"/>
    </row>
    <row r="18037" spans="1:5">
      <c r="A18037" s="283">
        <v>45643</v>
      </c>
      <c r="B18037" s="176">
        <v>0</v>
      </c>
      <c r="C18037" s="176">
        <v>0</v>
      </c>
      <c r="D18037" s="282">
        <v>87</v>
      </c>
      <c r="E18037" s="265"/>
    </row>
    <row r="18038" spans="1:5">
      <c r="A18038" s="283">
        <v>45644</v>
      </c>
      <c r="B18038" s="176">
        <v>69.8</v>
      </c>
      <c r="C18038" s="176">
        <v>40.200000000000003</v>
      </c>
      <c r="D18038" s="282">
        <v>87</v>
      </c>
      <c r="E18038" s="265"/>
    </row>
    <row r="18039" spans="1:5">
      <c r="A18039" s="283">
        <v>45645</v>
      </c>
      <c r="B18039" s="176">
        <v>45.2</v>
      </c>
      <c r="C18039" s="176">
        <v>39</v>
      </c>
      <c r="D18039" s="282">
        <v>125</v>
      </c>
      <c r="E18039" s="265"/>
    </row>
    <row r="18040" spans="1:5">
      <c r="A18040" s="283">
        <v>45646</v>
      </c>
      <c r="B18040" s="176">
        <v>32.6</v>
      </c>
      <c r="C18040" s="176">
        <v>36.9</v>
      </c>
      <c r="D18040" s="282">
        <v>87</v>
      </c>
      <c r="E18040" s="265"/>
    </row>
    <row r="18041" spans="1:5">
      <c r="A18041" s="283">
        <v>45647</v>
      </c>
      <c r="B18041" s="176">
        <v>42.9</v>
      </c>
      <c r="C18041" s="176">
        <v>40.700000000000003</v>
      </c>
      <c r="D18041" s="282">
        <v>87</v>
      </c>
      <c r="E18041" s="265"/>
    </row>
    <row r="18042" spans="1:5">
      <c r="A18042" s="283">
        <v>45648</v>
      </c>
      <c r="B18042" s="176">
        <v>87.8</v>
      </c>
      <c r="C18042" s="176">
        <v>37.9</v>
      </c>
      <c r="D18042" s="282">
        <v>87</v>
      </c>
      <c r="E18042" s="265"/>
    </row>
    <row r="18043" spans="1:5">
      <c r="A18043" s="283">
        <v>45650</v>
      </c>
      <c r="B18043" s="176">
        <v>21.8</v>
      </c>
      <c r="C18043" s="176">
        <v>44.4</v>
      </c>
      <c r="D18043" s="282">
        <v>87</v>
      </c>
      <c r="E18043" s="265"/>
    </row>
    <row r="18044" spans="1:5">
      <c r="A18044" s="283">
        <v>45651</v>
      </c>
      <c r="B18044" s="176">
        <v>43.9</v>
      </c>
      <c r="C18044" s="176">
        <v>38.299999999999997</v>
      </c>
      <c r="D18044" s="282">
        <v>87</v>
      </c>
      <c r="E18044" s="265"/>
    </row>
    <row r="18045" spans="1:5">
      <c r="A18045" s="283">
        <v>45652</v>
      </c>
      <c r="B18045" s="176">
        <v>86.9</v>
      </c>
      <c r="C18045" s="176">
        <v>39.9</v>
      </c>
      <c r="D18045" s="282">
        <v>87</v>
      </c>
      <c r="E18045" s="265"/>
    </row>
    <row r="18046" spans="1:5">
      <c r="A18046" s="283">
        <v>45653</v>
      </c>
      <c r="B18046" s="176">
        <v>92.3</v>
      </c>
      <c r="C18046" s="176">
        <v>39.799999999999997</v>
      </c>
      <c r="D18046" s="282">
        <v>87</v>
      </c>
      <c r="E18046" s="265"/>
    </row>
    <row r="18047" spans="1:5">
      <c r="A18047" s="283">
        <v>45654</v>
      </c>
      <c r="B18047" s="176">
        <v>19.2</v>
      </c>
      <c r="C18047" s="176">
        <v>41.6</v>
      </c>
      <c r="D18047" s="282">
        <v>87</v>
      </c>
      <c r="E18047" s="265"/>
    </row>
    <row r="18048" spans="1:5">
      <c r="A18048" s="283">
        <v>45656</v>
      </c>
      <c r="B18048" s="176">
        <v>58.2</v>
      </c>
      <c r="C18048" s="176">
        <v>38.299999999999997</v>
      </c>
      <c r="D18048" s="282">
        <v>87</v>
      </c>
      <c r="E18048" s="265"/>
    </row>
    <row r="18049" spans="1:5">
      <c r="A18049" s="283">
        <v>45657</v>
      </c>
      <c r="B18049" s="176">
        <v>28.6</v>
      </c>
      <c r="C18049" s="176">
        <v>38.1</v>
      </c>
      <c r="D18049" s="282">
        <v>87</v>
      </c>
      <c r="E18049" s="265"/>
    </row>
    <row r="18050" spans="1:5">
      <c r="A18050" s="283">
        <v>45658</v>
      </c>
      <c r="B18050" s="176">
        <v>29.1</v>
      </c>
      <c r="C18050" s="176">
        <v>34.700000000000003</v>
      </c>
      <c r="D18050" s="282">
        <v>87</v>
      </c>
      <c r="E18050" s="265"/>
    </row>
    <row r="18051" spans="1:5">
      <c r="A18051" s="283">
        <v>45659</v>
      </c>
      <c r="B18051" s="176">
        <v>34.1</v>
      </c>
      <c r="C18051" s="176">
        <v>37.299999999999997</v>
      </c>
      <c r="D18051" s="282">
        <v>87</v>
      </c>
      <c r="E18051" s="265"/>
    </row>
    <row r="18052" spans="1:5">
      <c r="A18052" s="283">
        <v>45660</v>
      </c>
      <c r="B18052" s="176">
        <v>40</v>
      </c>
      <c r="C18052" s="176">
        <v>38.9</v>
      </c>
      <c r="D18052" s="282">
        <v>94</v>
      </c>
      <c r="E18052" s="265"/>
    </row>
    <row r="18053" spans="1:5">
      <c r="A18053" s="283">
        <v>45661</v>
      </c>
      <c r="B18053" s="176">
        <v>63.4</v>
      </c>
      <c r="C18053" s="176">
        <v>38.1</v>
      </c>
      <c r="D18053" s="282">
        <v>87</v>
      </c>
      <c r="E18053" s="265"/>
    </row>
    <row r="18054" spans="1:5">
      <c r="A18054" s="283">
        <v>45662</v>
      </c>
      <c r="B18054" s="176">
        <v>587.9</v>
      </c>
      <c r="C18054" s="176">
        <v>37.9</v>
      </c>
      <c r="D18054" s="282">
        <v>128</v>
      </c>
      <c r="E18054" s="265"/>
    </row>
    <row r="18055" spans="1:5">
      <c r="A18055" s="283">
        <v>45663</v>
      </c>
      <c r="B18055" s="176">
        <v>88</v>
      </c>
      <c r="C18055" s="176">
        <v>38.9</v>
      </c>
      <c r="D18055" s="282">
        <v>87</v>
      </c>
      <c r="E18055" s="265"/>
    </row>
    <row r="18056" spans="1:5">
      <c r="A18056" s="283">
        <v>45669</v>
      </c>
      <c r="B18056" s="176">
        <v>250.7</v>
      </c>
      <c r="C18056" s="176">
        <v>41.8</v>
      </c>
      <c r="D18056" s="282">
        <v>87</v>
      </c>
      <c r="E18056" s="265"/>
    </row>
    <row r="18057" spans="1:5">
      <c r="A18057" s="283">
        <v>45671</v>
      </c>
      <c r="B18057" s="176">
        <v>37.200000000000003</v>
      </c>
      <c r="C18057" s="176">
        <v>36.700000000000003</v>
      </c>
      <c r="D18057" s="282">
        <v>87</v>
      </c>
      <c r="E18057" s="265"/>
    </row>
    <row r="18058" spans="1:5">
      <c r="A18058" s="283">
        <v>45672</v>
      </c>
      <c r="B18058" s="176">
        <v>32.4</v>
      </c>
      <c r="C18058" s="176">
        <v>39.799999999999997</v>
      </c>
      <c r="D18058" s="282">
        <v>87</v>
      </c>
      <c r="E18058" s="265"/>
    </row>
    <row r="18059" spans="1:5">
      <c r="A18059" s="283">
        <v>45673</v>
      </c>
      <c r="B18059" s="176">
        <v>58.7</v>
      </c>
      <c r="C18059" s="176">
        <v>40.1</v>
      </c>
      <c r="D18059" s="282">
        <v>87</v>
      </c>
      <c r="E18059" s="265"/>
    </row>
    <row r="18060" spans="1:5">
      <c r="A18060" s="283">
        <v>45674</v>
      </c>
      <c r="B18060" s="176">
        <v>126.2</v>
      </c>
      <c r="C18060" s="176">
        <v>24.8</v>
      </c>
      <c r="D18060" s="282">
        <v>128</v>
      </c>
      <c r="E18060" s="265"/>
    </row>
    <row r="18061" spans="1:5">
      <c r="A18061" s="283">
        <v>45677</v>
      </c>
      <c r="B18061" s="176">
        <v>35.6</v>
      </c>
      <c r="C18061" s="176">
        <v>39.299999999999997</v>
      </c>
      <c r="D18061" s="282">
        <v>87</v>
      </c>
      <c r="E18061" s="265"/>
    </row>
    <row r="18062" spans="1:5">
      <c r="A18062" s="283">
        <v>45678</v>
      </c>
      <c r="B18062" s="176">
        <v>42.8</v>
      </c>
      <c r="C18062" s="176">
        <v>39.700000000000003</v>
      </c>
      <c r="D18062" s="282">
        <v>87</v>
      </c>
      <c r="E18062" s="265"/>
    </row>
    <row r="18063" spans="1:5">
      <c r="A18063" s="283">
        <v>45679</v>
      </c>
      <c r="B18063" s="176">
        <v>54.2</v>
      </c>
      <c r="C18063" s="176">
        <v>38.799999999999997</v>
      </c>
      <c r="D18063" s="282">
        <v>87</v>
      </c>
      <c r="E18063" s="265"/>
    </row>
    <row r="18064" spans="1:5">
      <c r="A18064" s="283">
        <v>45680</v>
      </c>
      <c r="B18064" s="176">
        <v>411.4</v>
      </c>
      <c r="C18064" s="176">
        <v>39.4</v>
      </c>
      <c r="D18064" s="282">
        <v>87</v>
      </c>
      <c r="E18064" s="265"/>
    </row>
    <row r="18065" spans="1:5">
      <c r="A18065" s="283">
        <v>45681</v>
      </c>
      <c r="B18065" s="176">
        <v>41.8</v>
      </c>
      <c r="C18065" s="176">
        <v>40</v>
      </c>
      <c r="D18065" s="282">
        <v>87</v>
      </c>
      <c r="E18065" s="265"/>
    </row>
    <row r="18066" spans="1:5">
      <c r="A18066" s="283">
        <v>45682</v>
      </c>
      <c r="B18066" s="176">
        <v>73.8</v>
      </c>
      <c r="C18066" s="176">
        <v>40.700000000000003</v>
      </c>
      <c r="D18066" s="282">
        <v>87</v>
      </c>
      <c r="E18066" s="265"/>
    </row>
    <row r="18067" spans="1:5">
      <c r="A18067" s="283">
        <v>45683</v>
      </c>
      <c r="B18067" s="176">
        <v>68.3</v>
      </c>
      <c r="C18067" s="176">
        <v>36.700000000000003</v>
      </c>
      <c r="D18067" s="282">
        <v>87</v>
      </c>
      <c r="E18067" s="265"/>
    </row>
    <row r="18068" spans="1:5">
      <c r="A18068" s="283">
        <v>45684</v>
      </c>
      <c r="B18068" s="176">
        <v>26.1</v>
      </c>
      <c r="C18068" s="176">
        <v>43.2</v>
      </c>
      <c r="D18068" s="282">
        <v>87</v>
      </c>
      <c r="E18068" s="265"/>
    </row>
    <row r="18069" spans="1:5">
      <c r="A18069" s="283">
        <v>45685</v>
      </c>
      <c r="B18069" s="176">
        <v>42.1</v>
      </c>
      <c r="C18069" s="176">
        <v>32.299999999999997</v>
      </c>
      <c r="D18069" s="282">
        <v>87</v>
      </c>
      <c r="E18069" s="265"/>
    </row>
    <row r="18070" spans="1:5">
      <c r="A18070" s="283">
        <v>45686</v>
      </c>
      <c r="B18070" s="176">
        <v>36.5</v>
      </c>
      <c r="C18070" s="176">
        <v>39.9</v>
      </c>
      <c r="D18070" s="282">
        <v>87</v>
      </c>
      <c r="E18070" s="265"/>
    </row>
    <row r="18071" spans="1:5">
      <c r="A18071" s="283">
        <v>45687</v>
      </c>
      <c r="B18071" s="176">
        <v>52.9</v>
      </c>
      <c r="C18071" s="176">
        <v>36.4</v>
      </c>
      <c r="D18071" s="282">
        <v>87</v>
      </c>
      <c r="E18071" s="265"/>
    </row>
    <row r="18072" spans="1:5">
      <c r="A18072" s="283">
        <v>45688</v>
      </c>
      <c r="B18072" s="176">
        <v>13</v>
      </c>
      <c r="C18072" s="176">
        <v>37.700000000000003</v>
      </c>
      <c r="D18072" s="282">
        <v>87</v>
      </c>
      <c r="E18072" s="265"/>
    </row>
    <row r="18073" spans="1:5">
      <c r="A18073" s="283">
        <v>45690</v>
      </c>
      <c r="B18073" s="176">
        <v>105.7</v>
      </c>
      <c r="C18073" s="176">
        <v>40.299999999999997</v>
      </c>
      <c r="D18073" s="282">
        <v>110</v>
      </c>
      <c r="E18073" s="265"/>
    </row>
    <row r="18074" spans="1:5">
      <c r="A18074" s="283">
        <v>45692</v>
      </c>
      <c r="B18074" s="176">
        <v>103.9</v>
      </c>
      <c r="C18074" s="176">
        <v>38.299999999999997</v>
      </c>
      <c r="D18074" s="282">
        <v>94</v>
      </c>
      <c r="E18074" s="265"/>
    </row>
    <row r="18075" spans="1:5">
      <c r="A18075" s="283">
        <v>45693</v>
      </c>
      <c r="B18075" s="176">
        <v>64.7</v>
      </c>
      <c r="C18075" s="176">
        <v>39.700000000000003</v>
      </c>
      <c r="D18075" s="282">
        <v>116</v>
      </c>
      <c r="E18075" s="265"/>
    </row>
    <row r="18076" spans="1:5">
      <c r="A18076" s="283">
        <v>45694</v>
      </c>
      <c r="B18076" s="176">
        <v>158.9</v>
      </c>
      <c r="C18076" s="176">
        <v>40.6</v>
      </c>
      <c r="D18076" s="282">
        <v>87</v>
      </c>
      <c r="E18076" s="265"/>
    </row>
    <row r="18077" spans="1:5">
      <c r="A18077" s="283">
        <v>45695</v>
      </c>
      <c r="B18077" s="176">
        <v>20.3</v>
      </c>
      <c r="C18077" s="176">
        <v>42.3</v>
      </c>
      <c r="D18077" s="282">
        <v>87</v>
      </c>
      <c r="E18077" s="265"/>
    </row>
    <row r="18078" spans="1:5">
      <c r="A18078" s="283">
        <v>45696</v>
      </c>
      <c r="B18078" s="176">
        <v>36.9</v>
      </c>
      <c r="C18078" s="176">
        <v>39.700000000000003</v>
      </c>
      <c r="D18078" s="282">
        <v>87</v>
      </c>
      <c r="E18078" s="265"/>
    </row>
    <row r="18079" spans="1:5">
      <c r="A18079" s="283">
        <v>45697</v>
      </c>
      <c r="B18079" s="176">
        <v>52.2</v>
      </c>
      <c r="C18079" s="176">
        <v>38.799999999999997</v>
      </c>
      <c r="D18079" s="282">
        <v>87</v>
      </c>
      <c r="E18079" s="265"/>
    </row>
    <row r="18080" spans="1:5">
      <c r="A18080" s="283">
        <v>45698</v>
      </c>
      <c r="B18080" s="176">
        <v>17.8</v>
      </c>
      <c r="C18080" s="176">
        <v>44</v>
      </c>
      <c r="D18080" s="282">
        <v>87</v>
      </c>
      <c r="E18080" s="265"/>
    </row>
    <row r="18081" spans="1:5">
      <c r="A18081" s="283">
        <v>45699</v>
      </c>
      <c r="B18081" s="176">
        <v>0</v>
      </c>
      <c r="C18081" s="176">
        <v>0</v>
      </c>
      <c r="D18081" s="282">
        <v>87</v>
      </c>
      <c r="E18081" s="265"/>
    </row>
    <row r="18082" spans="1:5">
      <c r="A18082" s="283">
        <v>45701</v>
      </c>
      <c r="B18082" s="176">
        <v>232.9</v>
      </c>
      <c r="C18082" s="176">
        <v>23.6</v>
      </c>
      <c r="D18082" s="282">
        <v>128</v>
      </c>
      <c r="E18082" s="265"/>
    </row>
    <row r="18083" spans="1:5">
      <c r="A18083" s="283">
        <v>45710</v>
      </c>
      <c r="B18083" s="176">
        <v>48.8</v>
      </c>
      <c r="C18083" s="176">
        <v>40.6</v>
      </c>
      <c r="D18083" s="282">
        <v>87</v>
      </c>
      <c r="E18083" s="265"/>
    </row>
    <row r="18084" spans="1:5">
      <c r="A18084" s="283">
        <v>45711</v>
      </c>
      <c r="B18084" s="176">
        <v>32.200000000000003</v>
      </c>
      <c r="C18084" s="176">
        <v>39.799999999999997</v>
      </c>
      <c r="D18084" s="282">
        <v>87</v>
      </c>
      <c r="E18084" s="265"/>
    </row>
    <row r="18085" spans="1:5">
      <c r="A18085" s="283">
        <v>45712</v>
      </c>
      <c r="B18085" s="176">
        <v>32.799999999999997</v>
      </c>
      <c r="C18085" s="176">
        <v>38.5</v>
      </c>
      <c r="D18085" s="282">
        <v>87</v>
      </c>
      <c r="E18085" s="265"/>
    </row>
    <row r="18086" spans="1:5">
      <c r="A18086" s="283">
        <v>45713</v>
      </c>
      <c r="B18086" s="176">
        <v>0</v>
      </c>
      <c r="C18086" s="176">
        <v>0</v>
      </c>
      <c r="D18086" s="282">
        <v>87</v>
      </c>
      <c r="E18086" s="265"/>
    </row>
    <row r="18087" spans="1:5">
      <c r="A18087" s="283">
        <v>45714</v>
      </c>
      <c r="B18087" s="176">
        <v>290.39999999999998</v>
      </c>
      <c r="C18087" s="176">
        <v>44.3</v>
      </c>
      <c r="D18087" s="282">
        <v>87</v>
      </c>
      <c r="E18087" s="265"/>
    </row>
    <row r="18088" spans="1:5">
      <c r="A18088" s="283">
        <v>45715</v>
      </c>
      <c r="B18088" s="176">
        <v>51</v>
      </c>
      <c r="C18088" s="176">
        <v>42.7</v>
      </c>
      <c r="D18088" s="282">
        <v>87</v>
      </c>
      <c r="E18088" s="265"/>
    </row>
    <row r="18089" spans="1:5">
      <c r="A18089" s="283">
        <v>45716</v>
      </c>
      <c r="B18089" s="176">
        <v>615.70000000000005</v>
      </c>
      <c r="C18089" s="176">
        <v>32.9</v>
      </c>
      <c r="D18089" s="282">
        <v>87</v>
      </c>
      <c r="E18089" s="265"/>
    </row>
    <row r="18090" spans="1:5">
      <c r="A18090" s="283">
        <v>45719</v>
      </c>
      <c r="B18090" s="176">
        <v>140</v>
      </c>
      <c r="C18090" s="176">
        <v>37.700000000000003</v>
      </c>
      <c r="D18090" s="282">
        <v>87</v>
      </c>
      <c r="E18090" s="265"/>
    </row>
    <row r="18091" spans="1:5">
      <c r="A18091" s="283">
        <v>45720</v>
      </c>
      <c r="B18091" s="176">
        <v>52.2</v>
      </c>
      <c r="C18091" s="176">
        <v>40.9</v>
      </c>
      <c r="D18091" s="282">
        <v>87</v>
      </c>
      <c r="E18091" s="265"/>
    </row>
    <row r="18092" spans="1:5">
      <c r="A18092" s="283">
        <v>45721</v>
      </c>
      <c r="B18092" s="176">
        <v>156.80000000000001</v>
      </c>
      <c r="C18092" s="176">
        <v>41.3</v>
      </c>
      <c r="D18092" s="282">
        <v>87</v>
      </c>
      <c r="E18092" s="265"/>
    </row>
    <row r="18093" spans="1:5">
      <c r="A18093" s="283">
        <v>45723</v>
      </c>
      <c r="B18093" s="176">
        <v>58.7</v>
      </c>
      <c r="C18093" s="176">
        <v>43.9</v>
      </c>
      <c r="D18093" s="282">
        <v>87</v>
      </c>
      <c r="E18093" s="265"/>
    </row>
    <row r="18094" spans="1:5">
      <c r="A18094" s="283">
        <v>45724</v>
      </c>
      <c r="B18094" s="176">
        <v>35.299999999999997</v>
      </c>
      <c r="C18094" s="176">
        <v>40.799999999999997</v>
      </c>
      <c r="D18094" s="282">
        <v>87</v>
      </c>
      <c r="E18094" s="265"/>
    </row>
    <row r="18095" spans="1:5">
      <c r="A18095" s="283">
        <v>45727</v>
      </c>
      <c r="B18095" s="176">
        <v>22.9</v>
      </c>
      <c r="C18095" s="176">
        <v>40.700000000000003</v>
      </c>
      <c r="D18095" s="282">
        <v>87</v>
      </c>
      <c r="E18095" s="265"/>
    </row>
    <row r="18096" spans="1:5">
      <c r="A18096" s="283">
        <v>45729</v>
      </c>
      <c r="B18096" s="176">
        <v>67.5</v>
      </c>
      <c r="C18096" s="176">
        <v>40.6</v>
      </c>
      <c r="D18096" s="282">
        <v>87</v>
      </c>
      <c r="E18096" s="265"/>
    </row>
    <row r="18097" spans="1:5">
      <c r="A18097" s="283">
        <v>45732</v>
      </c>
      <c r="B18097" s="176">
        <v>67.8</v>
      </c>
      <c r="C18097" s="176">
        <v>38.9</v>
      </c>
      <c r="D18097" s="282">
        <v>94</v>
      </c>
      <c r="E18097" s="265"/>
    </row>
    <row r="18098" spans="1:5">
      <c r="A18098" s="283">
        <v>45734</v>
      </c>
      <c r="B18098" s="176">
        <v>17.3</v>
      </c>
      <c r="C18098" s="176">
        <v>44</v>
      </c>
      <c r="D18098" s="282">
        <v>87</v>
      </c>
      <c r="E18098" s="265"/>
    </row>
    <row r="18099" spans="1:5">
      <c r="A18099" s="283">
        <v>45735</v>
      </c>
      <c r="B18099" s="176">
        <v>35.700000000000003</v>
      </c>
      <c r="C18099" s="176">
        <v>41.5</v>
      </c>
      <c r="D18099" s="282">
        <v>87</v>
      </c>
      <c r="E18099" s="265"/>
    </row>
    <row r="18100" spans="1:5">
      <c r="A18100" s="283">
        <v>45739</v>
      </c>
      <c r="B18100" s="176">
        <v>54.8</v>
      </c>
      <c r="C18100" s="176">
        <v>45.8</v>
      </c>
      <c r="D18100" s="282">
        <v>87</v>
      </c>
      <c r="E18100" s="265"/>
    </row>
    <row r="18101" spans="1:5">
      <c r="A18101" s="283">
        <v>45740</v>
      </c>
      <c r="B18101" s="176">
        <v>272.3</v>
      </c>
      <c r="C18101" s="176">
        <v>39.9</v>
      </c>
      <c r="D18101" s="282">
        <v>87</v>
      </c>
      <c r="E18101" s="265"/>
    </row>
    <row r="18102" spans="1:5">
      <c r="A18102" s="283">
        <v>45741</v>
      </c>
      <c r="B18102" s="176">
        <v>29.5</v>
      </c>
      <c r="C18102" s="176">
        <v>40</v>
      </c>
      <c r="D18102" s="282">
        <v>87</v>
      </c>
      <c r="E18102" s="265"/>
    </row>
    <row r="18103" spans="1:5">
      <c r="A18103" s="283">
        <v>45742</v>
      </c>
      <c r="B18103" s="176">
        <v>109</v>
      </c>
      <c r="C18103" s="176">
        <v>45</v>
      </c>
      <c r="D18103" s="282">
        <v>87</v>
      </c>
      <c r="E18103" s="265"/>
    </row>
    <row r="18104" spans="1:5">
      <c r="A18104" s="283">
        <v>45743</v>
      </c>
      <c r="B18104" s="176">
        <v>39.200000000000003</v>
      </c>
      <c r="C18104" s="176">
        <v>41.4</v>
      </c>
      <c r="D18104" s="282">
        <v>87</v>
      </c>
      <c r="E18104" s="265"/>
    </row>
    <row r="18105" spans="1:5">
      <c r="A18105" s="283">
        <v>45744</v>
      </c>
      <c r="B18105" s="176">
        <v>52.4</v>
      </c>
      <c r="C18105" s="176">
        <v>44</v>
      </c>
      <c r="D18105" s="282">
        <v>87</v>
      </c>
      <c r="E18105" s="265"/>
    </row>
    <row r="18106" spans="1:5">
      <c r="A18106" s="283">
        <v>45745</v>
      </c>
      <c r="B18106" s="176">
        <v>20.6</v>
      </c>
      <c r="C18106" s="176">
        <v>42</v>
      </c>
      <c r="D18106" s="282">
        <v>87</v>
      </c>
      <c r="E18106" s="265"/>
    </row>
    <row r="18107" spans="1:5">
      <c r="A18107" s="283">
        <v>45746</v>
      </c>
      <c r="B18107" s="176">
        <v>32.1</v>
      </c>
      <c r="C18107" s="176">
        <v>41.3</v>
      </c>
      <c r="D18107" s="282">
        <v>87</v>
      </c>
      <c r="E18107" s="265"/>
    </row>
    <row r="18108" spans="1:5">
      <c r="A18108" s="283">
        <v>45750</v>
      </c>
      <c r="B18108" s="176">
        <v>215.5</v>
      </c>
      <c r="C18108" s="176">
        <v>42.8</v>
      </c>
      <c r="D18108" s="282">
        <v>162</v>
      </c>
      <c r="E18108" s="265"/>
    </row>
    <row r="18109" spans="1:5">
      <c r="A18109" s="283">
        <v>45760</v>
      </c>
      <c r="B18109" s="176">
        <v>169.8</v>
      </c>
      <c r="C18109" s="176">
        <v>41.1</v>
      </c>
      <c r="D18109" s="282">
        <v>87</v>
      </c>
      <c r="E18109" s="265"/>
    </row>
    <row r="18110" spans="1:5">
      <c r="A18110" s="283">
        <v>45761</v>
      </c>
      <c r="B18110" s="176">
        <v>54.6</v>
      </c>
      <c r="C18110" s="176">
        <v>40.200000000000003</v>
      </c>
      <c r="D18110" s="282">
        <v>87</v>
      </c>
      <c r="E18110" s="265"/>
    </row>
    <row r="18111" spans="1:5">
      <c r="A18111" s="283">
        <v>45764</v>
      </c>
      <c r="B18111" s="176">
        <v>115.8</v>
      </c>
      <c r="C18111" s="176">
        <v>31.7</v>
      </c>
      <c r="D18111" s="282">
        <v>87</v>
      </c>
      <c r="E18111" s="265"/>
    </row>
    <row r="18112" spans="1:5">
      <c r="A18112" s="283">
        <v>45766</v>
      </c>
      <c r="B18112" s="176">
        <v>47.9</v>
      </c>
      <c r="C18112" s="176">
        <v>40.799999999999997</v>
      </c>
      <c r="D18112" s="282">
        <v>87</v>
      </c>
      <c r="E18112" s="265"/>
    </row>
    <row r="18113" spans="1:5">
      <c r="A18113" s="283">
        <v>45767</v>
      </c>
      <c r="B18113" s="176">
        <v>30.2</v>
      </c>
      <c r="C18113" s="176">
        <v>44.8</v>
      </c>
      <c r="D18113" s="282">
        <v>87</v>
      </c>
      <c r="E18113" s="265"/>
    </row>
    <row r="18114" spans="1:5">
      <c r="A18114" s="283">
        <v>45768</v>
      </c>
      <c r="B18114" s="176">
        <v>40.799999999999997</v>
      </c>
      <c r="C18114" s="176">
        <v>42.2</v>
      </c>
      <c r="D18114" s="282">
        <v>87</v>
      </c>
      <c r="E18114" s="265"/>
    </row>
    <row r="18115" spans="1:5">
      <c r="A18115" s="283">
        <v>45769</v>
      </c>
      <c r="B18115" s="176">
        <v>64.599999999999994</v>
      </c>
      <c r="C18115" s="176">
        <v>40.700000000000003</v>
      </c>
      <c r="D18115" s="282">
        <v>96</v>
      </c>
      <c r="E18115" s="265"/>
    </row>
    <row r="18116" spans="1:5">
      <c r="A18116" s="283">
        <v>45770</v>
      </c>
      <c r="B18116" s="176">
        <v>30.1</v>
      </c>
      <c r="C18116" s="176">
        <v>42.2</v>
      </c>
      <c r="D18116" s="282">
        <v>87</v>
      </c>
      <c r="E18116" s="265"/>
    </row>
    <row r="18117" spans="1:5">
      <c r="A18117" s="283">
        <v>45771</v>
      </c>
      <c r="B18117" s="176">
        <v>66.900000000000006</v>
      </c>
      <c r="C18117" s="176">
        <v>41.9</v>
      </c>
      <c r="D18117" s="282">
        <v>87</v>
      </c>
      <c r="E18117" s="265"/>
    </row>
    <row r="18118" spans="1:5">
      <c r="A18118" s="283">
        <v>45772</v>
      </c>
      <c r="B18118" s="176">
        <v>46.9</v>
      </c>
      <c r="C18118" s="176">
        <v>42.2</v>
      </c>
      <c r="D18118" s="282">
        <v>87</v>
      </c>
      <c r="E18118" s="265"/>
    </row>
    <row r="18119" spans="1:5">
      <c r="A18119" s="283">
        <v>45773</v>
      </c>
      <c r="B18119" s="176">
        <v>42.7</v>
      </c>
      <c r="C18119" s="176">
        <v>44.5</v>
      </c>
      <c r="D18119" s="282">
        <v>87</v>
      </c>
      <c r="E18119" s="265"/>
    </row>
    <row r="18120" spans="1:5">
      <c r="A18120" s="283">
        <v>45775</v>
      </c>
      <c r="B18120" s="176">
        <v>45.1</v>
      </c>
      <c r="C18120" s="176">
        <v>39.6</v>
      </c>
      <c r="D18120" s="282">
        <v>87</v>
      </c>
      <c r="E18120" s="265"/>
    </row>
    <row r="18121" spans="1:5">
      <c r="A18121" s="283">
        <v>45776</v>
      </c>
      <c r="B18121" s="176">
        <v>42.7</v>
      </c>
      <c r="C18121" s="176">
        <v>39.6</v>
      </c>
      <c r="D18121" s="282">
        <v>87</v>
      </c>
      <c r="E18121" s="265"/>
    </row>
    <row r="18122" spans="1:5">
      <c r="A18122" s="283">
        <v>45777</v>
      </c>
      <c r="B18122" s="176">
        <v>0</v>
      </c>
      <c r="C18122" s="176">
        <v>0</v>
      </c>
      <c r="D18122" s="282">
        <v>87</v>
      </c>
      <c r="E18122" s="265"/>
    </row>
    <row r="18123" spans="1:5">
      <c r="A18123" s="283">
        <v>45778</v>
      </c>
      <c r="B18123" s="176">
        <v>28.2</v>
      </c>
      <c r="C18123" s="176">
        <v>40.4</v>
      </c>
      <c r="D18123" s="282">
        <v>87</v>
      </c>
      <c r="E18123" s="265"/>
    </row>
    <row r="18124" spans="1:5">
      <c r="A18124" s="283">
        <v>45779</v>
      </c>
      <c r="B18124" s="176">
        <v>0</v>
      </c>
      <c r="C18124" s="176">
        <v>0</v>
      </c>
      <c r="D18124" s="282">
        <v>87</v>
      </c>
      <c r="E18124" s="265"/>
    </row>
    <row r="18125" spans="1:5">
      <c r="A18125" s="283">
        <v>45780</v>
      </c>
      <c r="B18125" s="176">
        <v>784</v>
      </c>
      <c r="C18125" s="176">
        <v>39.9</v>
      </c>
      <c r="D18125" s="282">
        <v>87</v>
      </c>
      <c r="E18125" s="265"/>
    </row>
    <row r="18126" spans="1:5">
      <c r="A18126" s="283">
        <v>45782</v>
      </c>
      <c r="B18126" s="176">
        <v>271.60000000000002</v>
      </c>
      <c r="C18126" s="176">
        <v>40.6</v>
      </c>
      <c r="D18126" s="282">
        <v>87</v>
      </c>
      <c r="E18126" s="265"/>
    </row>
    <row r="18127" spans="1:5">
      <c r="A18127" s="283">
        <v>45783</v>
      </c>
      <c r="B18127" s="176">
        <v>35.9</v>
      </c>
      <c r="C18127" s="176">
        <v>42.1</v>
      </c>
      <c r="D18127" s="282">
        <v>87</v>
      </c>
      <c r="E18127" s="265"/>
    </row>
    <row r="18128" spans="1:5">
      <c r="A18128" s="283">
        <v>45784</v>
      </c>
      <c r="B18128" s="176">
        <v>71.3</v>
      </c>
      <c r="C18128" s="176">
        <v>43.1</v>
      </c>
      <c r="D18128" s="282">
        <v>96</v>
      </c>
      <c r="E18128" s="265"/>
    </row>
    <row r="18129" spans="1:5">
      <c r="A18129" s="283">
        <v>45786</v>
      </c>
      <c r="B18129" s="176">
        <v>57.5</v>
      </c>
      <c r="C18129" s="176">
        <v>39.700000000000003</v>
      </c>
      <c r="D18129" s="282">
        <v>87</v>
      </c>
      <c r="E18129" s="265"/>
    </row>
    <row r="18130" spans="1:5">
      <c r="A18130" s="283">
        <v>45787</v>
      </c>
      <c r="B18130" s="176">
        <v>43.3</v>
      </c>
      <c r="C18130" s="176">
        <v>39.1</v>
      </c>
      <c r="D18130" s="282">
        <v>87</v>
      </c>
      <c r="E18130" s="265"/>
    </row>
    <row r="18131" spans="1:5">
      <c r="A18131" s="283">
        <v>45788</v>
      </c>
      <c r="B18131" s="176">
        <v>37.4</v>
      </c>
      <c r="C18131" s="176">
        <v>43.5</v>
      </c>
      <c r="D18131" s="282">
        <v>87</v>
      </c>
      <c r="E18131" s="265"/>
    </row>
    <row r="18132" spans="1:5">
      <c r="A18132" s="283">
        <v>45789</v>
      </c>
      <c r="B18132" s="176">
        <v>22.1</v>
      </c>
      <c r="C18132" s="176">
        <v>42.9</v>
      </c>
      <c r="D18132" s="282">
        <v>87</v>
      </c>
      <c r="E18132" s="265"/>
    </row>
    <row r="18133" spans="1:5">
      <c r="A18133" s="283">
        <v>45801</v>
      </c>
      <c r="B18133" s="176">
        <v>511.9</v>
      </c>
      <c r="C18133" s="176">
        <v>35</v>
      </c>
      <c r="D18133" s="282">
        <v>128</v>
      </c>
      <c r="E18133" s="265"/>
    </row>
    <row r="18134" spans="1:5">
      <c r="A18134" s="283">
        <v>45802</v>
      </c>
      <c r="B18134" s="176">
        <v>248.3</v>
      </c>
      <c r="C18134" s="176">
        <v>37.9</v>
      </c>
      <c r="D18134" s="282">
        <v>87</v>
      </c>
      <c r="E18134" s="265"/>
    </row>
    <row r="18135" spans="1:5">
      <c r="A18135" s="283">
        <v>45804</v>
      </c>
      <c r="B18135" s="176">
        <v>733.8</v>
      </c>
      <c r="C18135" s="176">
        <v>36.4</v>
      </c>
      <c r="D18135" s="282">
        <v>125</v>
      </c>
      <c r="E18135" s="265"/>
    </row>
    <row r="18136" spans="1:5">
      <c r="A18136" s="283">
        <v>45805</v>
      </c>
      <c r="B18136" s="176">
        <v>1113.7</v>
      </c>
      <c r="C18136" s="176">
        <v>38.200000000000003</v>
      </c>
      <c r="D18136" s="282">
        <v>165</v>
      </c>
      <c r="E18136" s="265"/>
    </row>
    <row r="18137" spans="1:5">
      <c r="A18137" s="283">
        <v>45806</v>
      </c>
      <c r="B18137" s="176">
        <v>155.19999999999999</v>
      </c>
      <c r="C18137" s="176">
        <v>42.2</v>
      </c>
      <c r="D18137" s="282">
        <v>102</v>
      </c>
      <c r="E18137" s="265"/>
    </row>
    <row r="18138" spans="1:5">
      <c r="A18138" s="283">
        <v>45807</v>
      </c>
      <c r="B18138" s="176">
        <v>175.6</v>
      </c>
      <c r="C18138" s="176">
        <v>43</v>
      </c>
      <c r="D18138" s="282">
        <v>102</v>
      </c>
      <c r="E18138" s="265"/>
    </row>
    <row r="18139" spans="1:5">
      <c r="A18139" s="283">
        <v>45808</v>
      </c>
      <c r="B18139" s="176">
        <v>85.9</v>
      </c>
      <c r="C18139" s="176">
        <v>42.2</v>
      </c>
      <c r="D18139" s="282">
        <v>87</v>
      </c>
      <c r="E18139" s="265"/>
    </row>
    <row r="18140" spans="1:5">
      <c r="A18140" s="283">
        <v>45809</v>
      </c>
      <c r="B18140" s="176">
        <v>47.4</v>
      </c>
      <c r="C18140" s="176">
        <v>39.299999999999997</v>
      </c>
      <c r="D18140" s="282">
        <v>87</v>
      </c>
      <c r="E18140" s="265"/>
    </row>
    <row r="18141" spans="1:5">
      <c r="A18141" s="283">
        <v>45810</v>
      </c>
      <c r="B18141" s="176">
        <v>142</v>
      </c>
      <c r="C18141" s="176">
        <v>24.2</v>
      </c>
      <c r="D18141" s="282">
        <v>135</v>
      </c>
      <c r="E18141" s="265"/>
    </row>
    <row r="18142" spans="1:5">
      <c r="A18142" s="283">
        <v>45812</v>
      </c>
      <c r="B18142" s="176">
        <v>60.2</v>
      </c>
      <c r="C18142" s="176">
        <v>40.700000000000003</v>
      </c>
      <c r="D18142" s="282">
        <v>87</v>
      </c>
      <c r="E18142" s="265"/>
    </row>
    <row r="18143" spans="1:5">
      <c r="A18143" s="283">
        <v>45813</v>
      </c>
      <c r="B18143" s="176">
        <v>59.4</v>
      </c>
      <c r="C18143" s="176">
        <v>40.9</v>
      </c>
      <c r="D18143" s="282">
        <v>87</v>
      </c>
      <c r="E18143" s="265"/>
    </row>
    <row r="18144" spans="1:5">
      <c r="A18144" s="283">
        <v>45814</v>
      </c>
      <c r="B18144" s="176">
        <v>69</v>
      </c>
      <c r="C18144" s="176">
        <v>39.700000000000003</v>
      </c>
      <c r="D18144" s="282">
        <v>87</v>
      </c>
      <c r="E18144" s="265"/>
    </row>
    <row r="18145" spans="1:5">
      <c r="A18145" s="283">
        <v>45815</v>
      </c>
      <c r="B18145" s="176">
        <v>588</v>
      </c>
      <c r="C18145" s="176">
        <v>34.4</v>
      </c>
      <c r="D18145" s="282">
        <v>87</v>
      </c>
      <c r="E18145" s="265"/>
    </row>
    <row r="18146" spans="1:5">
      <c r="A18146" s="283">
        <v>45816</v>
      </c>
      <c r="B18146" s="176">
        <v>30.3</v>
      </c>
      <c r="C18146" s="176">
        <v>40.799999999999997</v>
      </c>
      <c r="D18146" s="282">
        <v>87</v>
      </c>
      <c r="E18146" s="265"/>
    </row>
    <row r="18147" spans="1:5">
      <c r="A18147" s="283">
        <v>45817</v>
      </c>
      <c r="B18147" s="176">
        <v>110.8</v>
      </c>
      <c r="C18147" s="176">
        <v>37.700000000000003</v>
      </c>
      <c r="D18147" s="282">
        <v>128</v>
      </c>
      <c r="E18147" s="265"/>
    </row>
    <row r="18148" spans="1:5">
      <c r="A18148" s="283">
        <v>45819</v>
      </c>
      <c r="B18148" s="176">
        <v>40.9</v>
      </c>
      <c r="C18148" s="176">
        <v>42.3</v>
      </c>
      <c r="D18148" s="282">
        <v>87</v>
      </c>
      <c r="E18148" s="265"/>
    </row>
    <row r="18149" spans="1:5">
      <c r="A18149" s="283">
        <v>45820</v>
      </c>
      <c r="B18149" s="176">
        <v>0</v>
      </c>
      <c r="C18149" s="176">
        <v>0</v>
      </c>
      <c r="D18149" s="282">
        <v>87</v>
      </c>
      <c r="E18149" s="265"/>
    </row>
    <row r="18150" spans="1:5">
      <c r="A18150" s="283">
        <v>45821</v>
      </c>
      <c r="B18150" s="176">
        <v>33.1</v>
      </c>
      <c r="C18150" s="176">
        <v>39.799999999999997</v>
      </c>
      <c r="D18150" s="282">
        <v>87</v>
      </c>
      <c r="E18150" s="265"/>
    </row>
    <row r="18151" spans="1:5">
      <c r="A18151" s="283">
        <v>45822</v>
      </c>
      <c r="B18151" s="176">
        <v>116.1</v>
      </c>
      <c r="C18151" s="176">
        <v>41.4</v>
      </c>
      <c r="D18151" s="282">
        <v>147</v>
      </c>
      <c r="E18151" s="265"/>
    </row>
    <row r="18152" spans="1:5">
      <c r="A18152" s="283">
        <v>45826</v>
      </c>
      <c r="B18152" s="176">
        <v>0</v>
      </c>
      <c r="C18152" s="176">
        <v>0</v>
      </c>
      <c r="D18152" s="282">
        <v>87</v>
      </c>
      <c r="E18152" s="265"/>
    </row>
    <row r="18153" spans="1:5">
      <c r="A18153" s="283">
        <v>45827</v>
      </c>
      <c r="B18153" s="176">
        <v>36</v>
      </c>
      <c r="C18153" s="176">
        <v>38.700000000000003</v>
      </c>
      <c r="D18153" s="282">
        <v>87</v>
      </c>
      <c r="E18153" s="265"/>
    </row>
    <row r="18154" spans="1:5">
      <c r="A18154" s="283">
        <v>45828</v>
      </c>
      <c r="B18154" s="176">
        <v>164.5</v>
      </c>
      <c r="C18154" s="176">
        <v>38.299999999999997</v>
      </c>
      <c r="D18154" s="282">
        <v>95</v>
      </c>
      <c r="E18154" s="265"/>
    </row>
    <row r="18155" spans="1:5">
      <c r="A18155" s="283">
        <v>45830</v>
      </c>
      <c r="B18155" s="176">
        <v>74.5</v>
      </c>
      <c r="C18155" s="176">
        <v>38.4</v>
      </c>
      <c r="D18155" s="282">
        <v>119</v>
      </c>
      <c r="E18155" s="265"/>
    </row>
    <row r="18156" spans="1:5">
      <c r="A18156" s="283">
        <v>45831</v>
      </c>
      <c r="B18156" s="176">
        <v>51.9</v>
      </c>
      <c r="C18156" s="176">
        <v>39.700000000000003</v>
      </c>
      <c r="D18156" s="282">
        <v>87</v>
      </c>
      <c r="E18156" s="265"/>
    </row>
    <row r="18157" spans="1:5">
      <c r="A18157" s="283">
        <v>45832</v>
      </c>
      <c r="B18157" s="176">
        <v>45</v>
      </c>
      <c r="C18157" s="176">
        <v>39</v>
      </c>
      <c r="D18157" s="282">
        <v>87</v>
      </c>
      <c r="E18157" s="265"/>
    </row>
    <row r="18158" spans="1:5">
      <c r="A18158" s="283">
        <v>45833</v>
      </c>
      <c r="B18158" s="176">
        <v>143.30000000000001</v>
      </c>
      <c r="C18158" s="176">
        <v>39.200000000000003</v>
      </c>
      <c r="D18158" s="282">
        <v>96</v>
      </c>
      <c r="E18158" s="265"/>
    </row>
    <row r="18159" spans="1:5">
      <c r="A18159" s="283">
        <v>45835</v>
      </c>
      <c r="B18159" s="176">
        <v>29</v>
      </c>
      <c r="C18159" s="176">
        <v>41.2</v>
      </c>
      <c r="D18159" s="282">
        <v>87</v>
      </c>
      <c r="E18159" s="265"/>
    </row>
    <row r="18160" spans="1:5">
      <c r="A18160" s="283">
        <v>45836</v>
      </c>
      <c r="B18160" s="176">
        <v>55.1</v>
      </c>
      <c r="C18160" s="176">
        <v>38.5</v>
      </c>
      <c r="D18160" s="282">
        <v>87</v>
      </c>
      <c r="E18160" s="265"/>
    </row>
    <row r="18161" spans="1:5">
      <c r="A18161" s="283">
        <v>45837</v>
      </c>
      <c r="B18161" s="176">
        <v>0</v>
      </c>
      <c r="C18161" s="176">
        <v>0</v>
      </c>
      <c r="D18161" s="282">
        <v>87</v>
      </c>
      <c r="E18161" s="265"/>
    </row>
    <row r="18162" spans="1:5">
      <c r="A18162" s="283">
        <v>45838</v>
      </c>
      <c r="B18162" s="176">
        <v>23.2</v>
      </c>
      <c r="C18162" s="176">
        <v>40.700000000000003</v>
      </c>
      <c r="D18162" s="282">
        <v>87</v>
      </c>
      <c r="E18162" s="265"/>
    </row>
    <row r="18163" spans="1:5">
      <c r="A18163" s="283">
        <v>45839</v>
      </c>
      <c r="B18163" s="176">
        <v>0</v>
      </c>
      <c r="C18163" s="176">
        <v>0</v>
      </c>
      <c r="D18163" s="282">
        <v>87</v>
      </c>
      <c r="E18163" s="265"/>
    </row>
    <row r="18164" spans="1:5">
      <c r="A18164" s="283">
        <v>45840</v>
      </c>
      <c r="B18164" s="176">
        <v>315.3</v>
      </c>
      <c r="C18164" s="176">
        <v>37.4</v>
      </c>
      <c r="D18164" s="282">
        <v>175</v>
      </c>
      <c r="E18164" s="265"/>
    </row>
    <row r="18165" spans="1:5">
      <c r="A18165" s="283">
        <v>45841</v>
      </c>
      <c r="B18165" s="176">
        <v>37.799999999999997</v>
      </c>
      <c r="C18165" s="176">
        <v>42.4</v>
      </c>
      <c r="D18165" s="282">
        <v>87</v>
      </c>
      <c r="E18165" s="265"/>
    </row>
    <row r="18166" spans="1:5">
      <c r="A18166" s="283">
        <v>45843</v>
      </c>
      <c r="B18166" s="176">
        <v>42.6</v>
      </c>
      <c r="C18166" s="176">
        <v>38.4</v>
      </c>
      <c r="D18166" s="282">
        <v>87</v>
      </c>
      <c r="E18166" s="265"/>
    </row>
    <row r="18167" spans="1:5">
      <c r="A18167" s="283">
        <v>45844</v>
      </c>
      <c r="B18167" s="176">
        <v>64.599999999999994</v>
      </c>
      <c r="C18167" s="176">
        <v>38.1</v>
      </c>
      <c r="D18167" s="282">
        <v>87</v>
      </c>
      <c r="E18167" s="265"/>
    </row>
    <row r="18168" spans="1:5">
      <c r="A18168" s="283">
        <v>45845</v>
      </c>
      <c r="B18168" s="176">
        <v>98.2</v>
      </c>
      <c r="C18168" s="176">
        <v>37</v>
      </c>
      <c r="D18168" s="282">
        <v>87</v>
      </c>
      <c r="E18168" s="265"/>
    </row>
    <row r="18169" spans="1:5">
      <c r="A18169" s="283">
        <v>45846</v>
      </c>
      <c r="B18169" s="176">
        <v>59.1</v>
      </c>
      <c r="C18169" s="176">
        <v>34.5</v>
      </c>
      <c r="D18169" s="282">
        <v>87</v>
      </c>
      <c r="E18169" s="265"/>
    </row>
    <row r="18170" spans="1:5">
      <c r="A18170" s="283">
        <v>45848</v>
      </c>
      <c r="B18170" s="176">
        <v>0</v>
      </c>
      <c r="C18170" s="176">
        <v>0</v>
      </c>
      <c r="D18170" s="282">
        <v>87</v>
      </c>
      <c r="E18170" s="265"/>
    </row>
    <row r="18171" spans="1:5">
      <c r="A18171" s="283">
        <v>45849</v>
      </c>
      <c r="B18171" s="176">
        <v>28.3</v>
      </c>
      <c r="C18171" s="176">
        <v>37.799999999999997</v>
      </c>
      <c r="D18171" s="282">
        <v>87</v>
      </c>
      <c r="E18171" s="265"/>
    </row>
    <row r="18172" spans="1:5">
      <c r="A18172" s="283">
        <v>45850</v>
      </c>
      <c r="B18172" s="176">
        <v>65.900000000000006</v>
      </c>
      <c r="C18172" s="176">
        <v>39.9</v>
      </c>
      <c r="D18172" s="282">
        <v>87</v>
      </c>
      <c r="E18172" s="265"/>
    </row>
    <row r="18173" spans="1:5">
      <c r="A18173" s="283">
        <v>45851</v>
      </c>
      <c r="B18173" s="176">
        <v>28.3</v>
      </c>
      <c r="C18173" s="176">
        <v>37.4</v>
      </c>
      <c r="D18173" s="282">
        <v>87</v>
      </c>
      <c r="E18173" s="265"/>
    </row>
    <row r="18174" spans="1:5">
      <c r="A18174" s="283">
        <v>45853</v>
      </c>
      <c r="B18174" s="176">
        <v>0</v>
      </c>
      <c r="C18174" s="176">
        <v>0</v>
      </c>
      <c r="D18174" s="282">
        <v>87</v>
      </c>
      <c r="E18174" s="265"/>
    </row>
    <row r="18175" spans="1:5">
      <c r="A18175" s="283">
        <v>45854</v>
      </c>
      <c r="B18175" s="176">
        <v>116.9</v>
      </c>
      <c r="C18175" s="176">
        <v>39.700000000000003</v>
      </c>
      <c r="D18175" s="282">
        <v>87</v>
      </c>
      <c r="E18175" s="265"/>
    </row>
    <row r="18176" spans="1:5">
      <c r="A18176" s="283">
        <v>45855</v>
      </c>
      <c r="B18176" s="176">
        <v>0</v>
      </c>
      <c r="C18176" s="176">
        <v>0</v>
      </c>
      <c r="D18176" s="282">
        <v>87</v>
      </c>
      <c r="E18176" s="265"/>
    </row>
    <row r="18177" spans="1:5">
      <c r="A18177" s="283">
        <v>45856</v>
      </c>
      <c r="B18177" s="176">
        <v>54.9</v>
      </c>
      <c r="C18177" s="176">
        <v>37.5</v>
      </c>
      <c r="D18177" s="282">
        <v>87</v>
      </c>
      <c r="E18177" s="265"/>
    </row>
    <row r="18178" spans="1:5">
      <c r="A18178" s="283">
        <v>45858</v>
      </c>
      <c r="B18178" s="176">
        <v>59</v>
      </c>
      <c r="C18178" s="176">
        <v>37.1</v>
      </c>
      <c r="D18178" s="282">
        <v>87</v>
      </c>
      <c r="E18178" s="265"/>
    </row>
    <row r="18179" spans="1:5">
      <c r="A18179" s="283">
        <v>45859</v>
      </c>
      <c r="B18179" s="176">
        <v>82.2</v>
      </c>
      <c r="C18179" s="176">
        <v>37.9</v>
      </c>
      <c r="D18179" s="282">
        <v>87</v>
      </c>
      <c r="E18179" s="265"/>
    </row>
    <row r="18180" spans="1:5">
      <c r="A18180" s="283">
        <v>45860</v>
      </c>
      <c r="B18180" s="176">
        <v>66.400000000000006</v>
      </c>
      <c r="C18180" s="176">
        <v>35.299999999999997</v>
      </c>
      <c r="D18180" s="282">
        <v>87</v>
      </c>
      <c r="E18180" s="265"/>
    </row>
    <row r="18181" spans="1:5">
      <c r="A18181" s="283">
        <v>45861</v>
      </c>
      <c r="B18181" s="176">
        <v>0</v>
      </c>
      <c r="C18181" s="176">
        <v>0</v>
      </c>
      <c r="D18181" s="282">
        <v>87</v>
      </c>
      <c r="E18181" s="265"/>
    </row>
    <row r="18182" spans="1:5">
      <c r="A18182" s="283">
        <v>45862</v>
      </c>
      <c r="B18182" s="176">
        <v>47.5</v>
      </c>
      <c r="C18182" s="176">
        <v>40.9</v>
      </c>
      <c r="D18182" s="282">
        <v>87</v>
      </c>
      <c r="E18182" s="265"/>
    </row>
    <row r="18183" spans="1:5">
      <c r="A18183" s="283">
        <v>45863</v>
      </c>
      <c r="B18183" s="176">
        <v>34.799999999999997</v>
      </c>
      <c r="C18183" s="176">
        <v>39.5</v>
      </c>
      <c r="D18183" s="282">
        <v>87</v>
      </c>
      <c r="E18183" s="265"/>
    </row>
    <row r="18184" spans="1:5">
      <c r="A18184" s="283">
        <v>45864</v>
      </c>
      <c r="B18184" s="176">
        <v>0</v>
      </c>
      <c r="C18184" s="176">
        <v>0</v>
      </c>
      <c r="D18184" s="282">
        <v>87</v>
      </c>
      <c r="E18184" s="265"/>
    </row>
    <row r="18185" spans="1:5">
      <c r="A18185" s="283">
        <v>45865</v>
      </c>
      <c r="B18185" s="176">
        <v>134.69999999999999</v>
      </c>
      <c r="C18185" s="176">
        <v>38.700000000000003</v>
      </c>
      <c r="D18185" s="282">
        <v>94</v>
      </c>
      <c r="E18185" s="265"/>
    </row>
    <row r="18186" spans="1:5">
      <c r="A18186" s="283">
        <v>45866</v>
      </c>
      <c r="B18186" s="176">
        <v>0</v>
      </c>
      <c r="C18186" s="176">
        <v>0</v>
      </c>
      <c r="D18186" s="282">
        <v>87</v>
      </c>
      <c r="E18186" s="265"/>
    </row>
    <row r="18187" spans="1:5">
      <c r="A18187" s="283">
        <v>45867</v>
      </c>
      <c r="B18187" s="176">
        <v>45.3</v>
      </c>
      <c r="C18187" s="176">
        <v>38</v>
      </c>
      <c r="D18187" s="282">
        <v>87</v>
      </c>
      <c r="E18187" s="265"/>
    </row>
    <row r="18188" spans="1:5">
      <c r="A18188" s="283">
        <v>45868</v>
      </c>
      <c r="B18188" s="176">
        <v>40.9</v>
      </c>
      <c r="C18188" s="176">
        <v>40.4</v>
      </c>
      <c r="D18188" s="282">
        <v>87</v>
      </c>
      <c r="E18188" s="265"/>
    </row>
    <row r="18189" spans="1:5">
      <c r="A18189" s="283">
        <v>45869</v>
      </c>
      <c r="B18189" s="176">
        <v>127.9</v>
      </c>
      <c r="C18189" s="176">
        <v>38.299999999999997</v>
      </c>
      <c r="D18189" s="282">
        <v>87</v>
      </c>
      <c r="E18189" s="265"/>
    </row>
    <row r="18190" spans="1:5">
      <c r="A18190" s="283">
        <v>45870</v>
      </c>
      <c r="B18190" s="176">
        <v>26.7</v>
      </c>
      <c r="C18190" s="176">
        <v>40.4</v>
      </c>
      <c r="D18190" s="282">
        <v>87</v>
      </c>
      <c r="E18190" s="265"/>
    </row>
    <row r="18191" spans="1:5">
      <c r="A18191" s="283">
        <v>45871</v>
      </c>
      <c r="B18191" s="176">
        <v>86.6</v>
      </c>
      <c r="C18191" s="176">
        <v>40.6</v>
      </c>
      <c r="D18191" s="282">
        <v>87</v>
      </c>
      <c r="E18191" s="265"/>
    </row>
    <row r="18192" spans="1:5">
      <c r="A18192" s="283">
        <v>45872</v>
      </c>
      <c r="B18192" s="176">
        <v>134.69999999999999</v>
      </c>
      <c r="C18192" s="176">
        <v>37.200000000000003</v>
      </c>
      <c r="D18192" s="282">
        <v>87</v>
      </c>
      <c r="E18192" s="265"/>
    </row>
    <row r="18193" spans="1:5">
      <c r="A18193" s="283">
        <v>45873</v>
      </c>
      <c r="B18193" s="176">
        <v>49.9</v>
      </c>
      <c r="C18193" s="176">
        <v>39.4</v>
      </c>
      <c r="D18193" s="282">
        <v>87</v>
      </c>
      <c r="E18193" s="265"/>
    </row>
    <row r="18194" spans="1:5">
      <c r="A18194" s="283">
        <v>45874</v>
      </c>
      <c r="B18194" s="176">
        <v>43.6</v>
      </c>
      <c r="C18194" s="176">
        <v>41.3</v>
      </c>
      <c r="D18194" s="282">
        <v>87</v>
      </c>
      <c r="E18194" s="265"/>
    </row>
    <row r="18195" spans="1:5">
      <c r="A18195" s="283">
        <v>45875</v>
      </c>
      <c r="B18195" s="176">
        <v>102.2</v>
      </c>
      <c r="C18195" s="176">
        <v>38.9</v>
      </c>
      <c r="D18195" s="282">
        <v>129</v>
      </c>
      <c r="E18195" s="265"/>
    </row>
    <row r="18196" spans="1:5">
      <c r="A18196" s="283">
        <v>45876</v>
      </c>
      <c r="B18196" s="176">
        <v>243.6</v>
      </c>
      <c r="C18196" s="176">
        <v>40.6</v>
      </c>
      <c r="D18196" s="282">
        <v>87</v>
      </c>
      <c r="E18196" s="265"/>
    </row>
    <row r="18197" spans="1:5">
      <c r="A18197" s="283">
        <v>45877</v>
      </c>
      <c r="B18197" s="176">
        <v>65.400000000000006</v>
      </c>
      <c r="C18197" s="176">
        <v>40.799999999999997</v>
      </c>
      <c r="D18197" s="282">
        <v>87</v>
      </c>
      <c r="E18197" s="265"/>
    </row>
    <row r="18198" spans="1:5">
      <c r="A18198" s="283">
        <v>45879</v>
      </c>
      <c r="B18198" s="176">
        <v>67</v>
      </c>
      <c r="C18198" s="176">
        <v>39.799999999999997</v>
      </c>
      <c r="D18198" s="282">
        <v>96</v>
      </c>
      <c r="E18198" s="265"/>
    </row>
    <row r="18199" spans="1:5">
      <c r="A18199" s="283">
        <v>45880</v>
      </c>
      <c r="B18199" s="176">
        <v>38.1</v>
      </c>
      <c r="C18199" s="176">
        <v>41</v>
      </c>
      <c r="D18199" s="282">
        <v>87</v>
      </c>
      <c r="E18199" s="265"/>
    </row>
    <row r="18200" spans="1:5">
      <c r="A18200" s="283">
        <v>45881</v>
      </c>
      <c r="B18200" s="176">
        <v>46.2</v>
      </c>
      <c r="C18200" s="176">
        <v>39.1</v>
      </c>
      <c r="D18200" s="282">
        <v>87</v>
      </c>
      <c r="E18200" s="265"/>
    </row>
    <row r="18201" spans="1:5">
      <c r="A18201" s="283">
        <v>45882</v>
      </c>
      <c r="B18201" s="176">
        <v>34.700000000000003</v>
      </c>
      <c r="C18201" s="176">
        <v>42.3</v>
      </c>
      <c r="D18201" s="282">
        <v>87</v>
      </c>
      <c r="E18201" s="265"/>
    </row>
    <row r="18202" spans="1:5">
      <c r="A18202" s="283">
        <v>45883</v>
      </c>
      <c r="B18202" s="176">
        <v>111.3</v>
      </c>
      <c r="C18202" s="176">
        <v>34.200000000000003</v>
      </c>
      <c r="D18202" s="282">
        <v>111</v>
      </c>
      <c r="E18202" s="265"/>
    </row>
    <row r="18203" spans="1:5">
      <c r="A18203" s="283">
        <v>45884</v>
      </c>
      <c r="B18203" s="176">
        <v>0</v>
      </c>
      <c r="C18203" s="176">
        <v>0</v>
      </c>
      <c r="D18203" s="282">
        <v>87</v>
      </c>
      <c r="E18203" s="265"/>
    </row>
    <row r="18204" spans="1:5">
      <c r="A18204" s="283">
        <v>45885</v>
      </c>
      <c r="B18204" s="176">
        <v>166.5</v>
      </c>
      <c r="C18204" s="176">
        <v>40.200000000000003</v>
      </c>
      <c r="D18204" s="282">
        <v>113</v>
      </c>
      <c r="E18204" s="265"/>
    </row>
    <row r="18205" spans="1:5">
      <c r="A18205" s="283">
        <v>45886</v>
      </c>
      <c r="B18205" s="176">
        <v>25.2</v>
      </c>
      <c r="C18205" s="176">
        <v>38.299999999999997</v>
      </c>
      <c r="D18205" s="282">
        <v>87</v>
      </c>
      <c r="E18205" s="265"/>
    </row>
    <row r="18206" spans="1:5">
      <c r="A18206" s="283">
        <v>45887</v>
      </c>
      <c r="B18206" s="176">
        <v>70.900000000000006</v>
      </c>
      <c r="C18206" s="176">
        <v>39.1</v>
      </c>
      <c r="D18206" s="282">
        <v>87</v>
      </c>
      <c r="E18206" s="265"/>
    </row>
    <row r="18207" spans="1:5">
      <c r="A18207" s="283">
        <v>45888</v>
      </c>
      <c r="B18207" s="176">
        <v>0</v>
      </c>
      <c r="C18207" s="176">
        <v>0</v>
      </c>
      <c r="D18207" s="282">
        <v>87</v>
      </c>
      <c r="E18207" s="265"/>
    </row>
    <row r="18208" spans="1:5">
      <c r="A18208" s="283">
        <v>45889</v>
      </c>
      <c r="B18208" s="176">
        <v>68.3</v>
      </c>
      <c r="C18208" s="176">
        <v>39.799999999999997</v>
      </c>
      <c r="D18208" s="282">
        <v>87</v>
      </c>
      <c r="E18208" s="265"/>
    </row>
    <row r="18209" spans="1:5">
      <c r="A18209" s="283">
        <v>45890</v>
      </c>
      <c r="B18209" s="176">
        <v>34.799999999999997</v>
      </c>
      <c r="C18209" s="176">
        <v>40</v>
      </c>
      <c r="D18209" s="282">
        <v>87</v>
      </c>
      <c r="E18209" s="265"/>
    </row>
    <row r="18210" spans="1:5">
      <c r="A18210" s="283">
        <v>45891</v>
      </c>
      <c r="B18210" s="176">
        <v>113.5</v>
      </c>
      <c r="C18210" s="176">
        <v>40.799999999999997</v>
      </c>
      <c r="D18210" s="282">
        <v>125</v>
      </c>
      <c r="E18210" s="265"/>
    </row>
    <row r="18211" spans="1:5">
      <c r="A18211" s="283">
        <v>45893</v>
      </c>
      <c r="B18211" s="176">
        <v>41.6</v>
      </c>
      <c r="C18211" s="176">
        <v>37.200000000000003</v>
      </c>
      <c r="D18211" s="282">
        <v>87</v>
      </c>
      <c r="E18211" s="265"/>
    </row>
    <row r="18212" spans="1:5">
      <c r="A18212" s="283">
        <v>45894</v>
      </c>
      <c r="B18212" s="176">
        <v>22.5</v>
      </c>
      <c r="C18212" s="176">
        <v>42.5</v>
      </c>
      <c r="D18212" s="282">
        <v>87</v>
      </c>
      <c r="E18212" s="265"/>
    </row>
    <row r="18213" spans="1:5">
      <c r="A18213" s="283">
        <v>45895</v>
      </c>
      <c r="B18213" s="176">
        <v>104.2</v>
      </c>
      <c r="C18213" s="176">
        <v>40.1</v>
      </c>
      <c r="D18213" s="282">
        <v>115</v>
      </c>
      <c r="E18213" s="265"/>
    </row>
    <row r="18214" spans="1:5">
      <c r="A18214" s="283">
        <v>45896</v>
      </c>
      <c r="B18214" s="176">
        <v>53.2</v>
      </c>
      <c r="C18214" s="176">
        <v>38.200000000000003</v>
      </c>
      <c r="D18214" s="282">
        <v>87</v>
      </c>
      <c r="E18214" s="265"/>
    </row>
    <row r="18215" spans="1:5">
      <c r="A18215" s="283">
        <v>45897</v>
      </c>
      <c r="B18215" s="176">
        <v>31.9</v>
      </c>
      <c r="C18215" s="176">
        <v>40.6</v>
      </c>
      <c r="D18215" s="282">
        <v>87</v>
      </c>
      <c r="E18215" s="265"/>
    </row>
    <row r="18216" spans="1:5">
      <c r="A18216" s="283">
        <v>45898</v>
      </c>
      <c r="B18216" s="176">
        <v>43.9</v>
      </c>
      <c r="C18216" s="176">
        <v>41</v>
      </c>
      <c r="D18216" s="282">
        <v>87</v>
      </c>
      <c r="E18216" s="265"/>
    </row>
    <row r="18217" spans="1:5">
      <c r="A18217" s="283">
        <v>45899</v>
      </c>
      <c r="B18217" s="176">
        <v>29.3</v>
      </c>
      <c r="C18217" s="176">
        <v>41</v>
      </c>
      <c r="D18217" s="282">
        <v>87</v>
      </c>
      <c r="E18217" s="265"/>
    </row>
    <row r="18218" spans="1:5">
      <c r="A18218" s="283">
        <v>46001</v>
      </c>
      <c r="B18218" s="176">
        <v>144.9</v>
      </c>
      <c r="C18218" s="176">
        <v>41.8</v>
      </c>
      <c r="D18218" s="282">
        <v>115</v>
      </c>
      <c r="E18218" s="265"/>
    </row>
    <row r="18219" spans="1:5">
      <c r="A18219" s="283">
        <v>46011</v>
      </c>
      <c r="B18219" s="176">
        <v>240.6</v>
      </c>
      <c r="C18219" s="176">
        <v>43.2</v>
      </c>
      <c r="D18219" s="282">
        <v>109</v>
      </c>
      <c r="E18219" s="265"/>
    </row>
    <row r="18220" spans="1:5">
      <c r="A18220" s="283">
        <v>46012</v>
      </c>
      <c r="B18220" s="176">
        <v>537.29999999999995</v>
      </c>
      <c r="C18220" s="176">
        <v>40.200000000000003</v>
      </c>
      <c r="D18220" s="282">
        <v>172</v>
      </c>
      <c r="E18220" s="265"/>
    </row>
    <row r="18221" spans="1:5">
      <c r="A18221" s="283">
        <v>46013</v>
      </c>
      <c r="B18221" s="176">
        <v>713.2</v>
      </c>
      <c r="C18221" s="176">
        <v>41.1</v>
      </c>
      <c r="D18221" s="282">
        <v>103</v>
      </c>
      <c r="E18221" s="265"/>
    </row>
    <row r="18222" spans="1:5">
      <c r="A18222" s="283">
        <v>46014</v>
      </c>
      <c r="B18222" s="176">
        <v>0</v>
      </c>
      <c r="C18222" s="176">
        <v>0</v>
      </c>
      <c r="D18222" s="282">
        <v>87</v>
      </c>
      <c r="E18222" s="265"/>
    </row>
    <row r="18223" spans="1:5">
      <c r="A18223" s="283">
        <v>46015</v>
      </c>
      <c r="B18223" s="176">
        <v>0</v>
      </c>
      <c r="C18223" s="176">
        <v>0</v>
      </c>
      <c r="D18223" s="282">
        <v>87</v>
      </c>
      <c r="E18223" s="265"/>
    </row>
    <row r="18224" spans="1:5">
      <c r="A18224" s="283">
        <v>46016</v>
      </c>
      <c r="B18224" s="176">
        <v>2886.7</v>
      </c>
      <c r="C18224" s="176">
        <v>34.4</v>
      </c>
      <c r="D18224" s="282">
        <v>127</v>
      </c>
      <c r="E18224" s="265"/>
    </row>
    <row r="18225" spans="1:5">
      <c r="A18225" s="283">
        <v>46017</v>
      </c>
      <c r="B18225" s="176">
        <v>463.9</v>
      </c>
      <c r="C18225" s="176">
        <v>43.2</v>
      </c>
      <c r="D18225" s="282">
        <v>96</v>
      </c>
      <c r="E18225" s="265"/>
    </row>
    <row r="18226" spans="1:5">
      <c r="A18226" s="283">
        <v>46018</v>
      </c>
      <c r="B18226" s="176">
        <v>2582.8000000000002</v>
      </c>
      <c r="C18226" s="176">
        <v>44.5</v>
      </c>
      <c r="D18226" s="282">
        <v>87</v>
      </c>
      <c r="E18226" s="265"/>
    </row>
    <row r="18227" spans="1:5">
      <c r="A18227" s="283">
        <v>46030</v>
      </c>
      <c r="B18227" s="176">
        <v>82.8</v>
      </c>
      <c r="C18227" s="176">
        <v>38.9</v>
      </c>
      <c r="D18227" s="282">
        <v>87</v>
      </c>
      <c r="E18227" s="265"/>
    </row>
    <row r="18228" spans="1:5">
      <c r="A18228" s="283">
        <v>46031</v>
      </c>
      <c r="B18228" s="176">
        <v>43.9</v>
      </c>
      <c r="C18228" s="176">
        <v>41.3</v>
      </c>
      <c r="D18228" s="282">
        <v>87</v>
      </c>
      <c r="E18228" s="265"/>
    </row>
    <row r="18229" spans="1:5">
      <c r="A18229" s="283">
        <v>46032</v>
      </c>
      <c r="B18229" s="176">
        <v>1628.1</v>
      </c>
      <c r="C18229" s="176">
        <v>37.9</v>
      </c>
      <c r="D18229" s="282">
        <v>191</v>
      </c>
      <c r="E18229" s="265"/>
    </row>
    <row r="18230" spans="1:5">
      <c r="A18230" s="283">
        <v>46033</v>
      </c>
      <c r="B18230" s="176">
        <v>1738.8</v>
      </c>
      <c r="C18230" s="176">
        <v>39.9</v>
      </c>
      <c r="D18230" s="282">
        <v>110</v>
      </c>
      <c r="E18230" s="265"/>
    </row>
    <row r="18231" spans="1:5">
      <c r="A18231" s="283">
        <v>46034</v>
      </c>
      <c r="B18231" s="176">
        <v>193.5</v>
      </c>
      <c r="C18231" s="176">
        <v>40.6</v>
      </c>
      <c r="D18231" s="282">
        <v>112</v>
      </c>
      <c r="E18231" s="265"/>
    </row>
    <row r="18232" spans="1:5">
      <c r="A18232" s="283">
        <v>46035</v>
      </c>
      <c r="B18232" s="176">
        <v>55.2</v>
      </c>
      <c r="C18232" s="176">
        <v>39.799999999999997</v>
      </c>
      <c r="D18232" s="282">
        <v>96</v>
      </c>
      <c r="E18232" s="265"/>
    </row>
    <row r="18233" spans="1:5">
      <c r="A18233" s="283">
        <v>46036</v>
      </c>
      <c r="B18233" s="176">
        <v>120.5</v>
      </c>
      <c r="C18233" s="176">
        <v>40.700000000000003</v>
      </c>
      <c r="D18233" s="282">
        <v>143</v>
      </c>
      <c r="E18233" s="265"/>
    </row>
    <row r="18234" spans="1:5">
      <c r="A18234" s="283">
        <v>46037</v>
      </c>
      <c r="B18234" s="176">
        <v>1554.5</v>
      </c>
      <c r="C18234" s="176">
        <v>32.9</v>
      </c>
      <c r="D18234" s="282">
        <v>117</v>
      </c>
      <c r="E18234" s="265"/>
    </row>
    <row r="18235" spans="1:5">
      <c r="A18235" s="283">
        <v>46038</v>
      </c>
      <c r="B18235" s="176">
        <v>2088.5</v>
      </c>
      <c r="C18235" s="176">
        <v>33.200000000000003</v>
      </c>
      <c r="D18235" s="282">
        <v>140</v>
      </c>
      <c r="E18235" s="265"/>
    </row>
    <row r="18236" spans="1:5">
      <c r="A18236" s="283">
        <v>46039</v>
      </c>
      <c r="B18236" s="176">
        <v>27.8</v>
      </c>
      <c r="C18236" s="176">
        <v>41</v>
      </c>
      <c r="D18236" s="282">
        <v>87</v>
      </c>
      <c r="E18236" s="265"/>
    </row>
    <row r="18237" spans="1:5">
      <c r="A18237" s="283">
        <v>46040</v>
      </c>
      <c r="B18237" s="176">
        <v>389.3</v>
      </c>
      <c r="C18237" s="176">
        <v>35.6</v>
      </c>
      <c r="D18237" s="282">
        <v>93</v>
      </c>
      <c r="E18237" s="265"/>
    </row>
    <row r="18238" spans="1:5">
      <c r="A18238" s="283">
        <v>46041</v>
      </c>
      <c r="B18238" s="176">
        <v>109</v>
      </c>
      <c r="C18238" s="176">
        <v>36.1</v>
      </c>
      <c r="D18238" s="282">
        <v>102</v>
      </c>
      <c r="E18238" s="265"/>
    </row>
    <row r="18239" spans="1:5">
      <c r="A18239" s="283">
        <v>46044</v>
      </c>
      <c r="B18239" s="176">
        <v>112.8</v>
      </c>
      <c r="C18239" s="176">
        <v>41.3</v>
      </c>
      <c r="D18239" s="282">
        <v>87</v>
      </c>
      <c r="E18239" s="265"/>
    </row>
    <row r="18240" spans="1:5">
      <c r="A18240" s="283">
        <v>46045</v>
      </c>
      <c r="B18240" s="176">
        <v>34.9</v>
      </c>
      <c r="C18240" s="176">
        <v>43.8</v>
      </c>
      <c r="D18240" s="282">
        <v>87</v>
      </c>
      <c r="E18240" s="265"/>
    </row>
    <row r="18241" spans="1:5">
      <c r="A18241" s="283">
        <v>46047</v>
      </c>
      <c r="B18241" s="176">
        <v>0</v>
      </c>
      <c r="C18241" s="176">
        <v>0</v>
      </c>
      <c r="D18241" s="282">
        <v>87</v>
      </c>
      <c r="E18241" s="265"/>
    </row>
    <row r="18242" spans="1:5">
      <c r="A18242" s="283">
        <v>46048</v>
      </c>
      <c r="B18242" s="176">
        <v>546.20000000000005</v>
      </c>
      <c r="C18242" s="176">
        <v>36.299999999999997</v>
      </c>
      <c r="D18242" s="282">
        <v>87</v>
      </c>
      <c r="E18242" s="265"/>
    </row>
    <row r="18243" spans="1:5">
      <c r="A18243" s="283">
        <v>46049</v>
      </c>
      <c r="B18243" s="176">
        <v>35.1</v>
      </c>
      <c r="C18243" s="176">
        <v>42.3</v>
      </c>
      <c r="D18243" s="282">
        <v>87</v>
      </c>
      <c r="E18243" s="265"/>
    </row>
    <row r="18244" spans="1:5">
      <c r="A18244" s="283">
        <v>46050</v>
      </c>
      <c r="B18244" s="176">
        <v>38.9</v>
      </c>
      <c r="C18244" s="176">
        <v>39.6</v>
      </c>
      <c r="D18244" s="282">
        <v>87</v>
      </c>
      <c r="E18244" s="265"/>
    </row>
    <row r="18245" spans="1:5">
      <c r="A18245" s="283">
        <v>46051</v>
      </c>
      <c r="B18245" s="176">
        <v>168.3</v>
      </c>
      <c r="C18245" s="176">
        <v>38.1</v>
      </c>
      <c r="D18245" s="282">
        <v>87</v>
      </c>
      <c r="E18245" s="265"/>
    </row>
    <row r="18246" spans="1:5">
      <c r="A18246" s="283">
        <v>46052</v>
      </c>
      <c r="B18246" s="176">
        <v>129.1</v>
      </c>
      <c r="C18246" s="176">
        <v>39</v>
      </c>
      <c r="D18246" s="282">
        <v>94</v>
      </c>
      <c r="E18246" s="265"/>
    </row>
    <row r="18247" spans="1:5">
      <c r="A18247" s="283">
        <v>46055</v>
      </c>
      <c r="B18247" s="176">
        <v>455.4</v>
      </c>
      <c r="C18247" s="176">
        <v>35.200000000000003</v>
      </c>
      <c r="D18247" s="282">
        <v>110</v>
      </c>
      <c r="E18247" s="265"/>
    </row>
    <row r="18248" spans="1:5">
      <c r="A18248" s="283">
        <v>46056</v>
      </c>
      <c r="B18248" s="176">
        <v>91.3</v>
      </c>
      <c r="C18248" s="176">
        <v>40.700000000000003</v>
      </c>
      <c r="D18248" s="282">
        <v>87</v>
      </c>
      <c r="E18248" s="265"/>
    </row>
    <row r="18249" spans="1:5">
      <c r="A18249" s="283">
        <v>46057</v>
      </c>
      <c r="B18249" s="176">
        <v>38.1</v>
      </c>
      <c r="C18249" s="176">
        <v>39.799999999999997</v>
      </c>
      <c r="D18249" s="282">
        <v>87</v>
      </c>
      <c r="E18249" s="265"/>
    </row>
    <row r="18250" spans="1:5">
      <c r="A18250" s="283">
        <v>46058</v>
      </c>
      <c r="B18250" s="176">
        <v>76.599999999999994</v>
      </c>
      <c r="C18250" s="176">
        <v>44.2</v>
      </c>
      <c r="D18250" s="282">
        <v>87</v>
      </c>
      <c r="E18250" s="265"/>
    </row>
    <row r="18251" spans="1:5">
      <c r="A18251" s="283">
        <v>46060</v>
      </c>
      <c r="B18251" s="176">
        <v>457.5</v>
      </c>
      <c r="C18251" s="176">
        <v>33</v>
      </c>
      <c r="D18251" s="282">
        <v>133</v>
      </c>
      <c r="E18251" s="265"/>
    </row>
    <row r="18252" spans="1:5">
      <c r="A18252" s="283">
        <v>46061</v>
      </c>
      <c r="B18252" s="176">
        <v>0</v>
      </c>
      <c r="C18252" s="176">
        <v>0</v>
      </c>
      <c r="D18252" s="282">
        <v>87</v>
      </c>
      <c r="E18252" s="265"/>
    </row>
    <row r="18253" spans="1:5">
      <c r="A18253" s="283">
        <v>46062</v>
      </c>
      <c r="B18253" s="176">
        <v>806.2</v>
      </c>
      <c r="C18253" s="176">
        <v>36</v>
      </c>
      <c r="D18253" s="282">
        <v>132</v>
      </c>
      <c r="E18253" s="265"/>
    </row>
    <row r="18254" spans="1:5">
      <c r="A18254" s="283">
        <v>46063</v>
      </c>
      <c r="B18254" s="176">
        <v>187.2</v>
      </c>
      <c r="C18254" s="176">
        <v>39.5</v>
      </c>
      <c r="D18254" s="282">
        <v>87</v>
      </c>
      <c r="E18254" s="265"/>
    </row>
    <row r="18255" spans="1:5">
      <c r="A18255" s="283">
        <v>46064</v>
      </c>
      <c r="B18255" s="176">
        <v>224.2</v>
      </c>
      <c r="C18255" s="176">
        <v>36</v>
      </c>
      <c r="D18255" s="282">
        <v>95</v>
      </c>
      <c r="E18255" s="265"/>
    </row>
    <row r="18256" spans="1:5">
      <c r="A18256" s="283">
        <v>46065</v>
      </c>
      <c r="B18256" s="176">
        <v>70.7</v>
      </c>
      <c r="C18256" s="176">
        <v>38.799999999999997</v>
      </c>
      <c r="D18256" s="282">
        <v>87</v>
      </c>
      <c r="E18256" s="265"/>
    </row>
    <row r="18257" spans="1:5">
      <c r="A18257" s="283">
        <v>46067</v>
      </c>
      <c r="B18257" s="176">
        <v>24.4</v>
      </c>
      <c r="C18257" s="176">
        <v>42</v>
      </c>
      <c r="D18257" s="282">
        <v>87</v>
      </c>
      <c r="E18257" s="265"/>
    </row>
    <row r="18258" spans="1:5">
      <c r="A18258" s="283">
        <v>46068</v>
      </c>
      <c r="B18258" s="176">
        <v>59</v>
      </c>
      <c r="C18258" s="176">
        <v>44.2</v>
      </c>
      <c r="D18258" s="282">
        <v>87</v>
      </c>
      <c r="E18258" s="265"/>
    </row>
    <row r="18259" spans="1:5">
      <c r="A18259" s="283">
        <v>46069</v>
      </c>
      <c r="B18259" s="176">
        <v>85.9</v>
      </c>
      <c r="C18259" s="176">
        <v>38.4</v>
      </c>
      <c r="D18259" s="282">
        <v>95</v>
      </c>
      <c r="E18259" s="265"/>
    </row>
    <row r="18260" spans="1:5">
      <c r="A18260" s="283">
        <v>46070</v>
      </c>
      <c r="B18260" s="176">
        <v>58.2</v>
      </c>
      <c r="C18260" s="176">
        <v>41</v>
      </c>
      <c r="D18260" s="282">
        <v>87</v>
      </c>
      <c r="E18260" s="265"/>
    </row>
    <row r="18261" spans="1:5">
      <c r="A18261" s="283">
        <v>46071</v>
      </c>
      <c r="B18261" s="176">
        <v>53.6</v>
      </c>
      <c r="C18261" s="176">
        <v>40.5</v>
      </c>
      <c r="D18261" s="282">
        <v>87</v>
      </c>
      <c r="E18261" s="265"/>
    </row>
    <row r="18262" spans="1:5">
      <c r="A18262" s="283">
        <v>46072</v>
      </c>
      <c r="B18262" s="176">
        <v>91.2</v>
      </c>
      <c r="C18262" s="176">
        <v>42.5</v>
      </c>
      <c r="D18262" s="282">
        <v>111</v>
      </c>
      <c r="E18262" s="265"/>
    </row>
    <row r="18263" spans="1:5">
      <c r="A18263" s="283">
        <v>46074</v>
      </c>
      <c r="B18263" s="176">
        <v>612.6</v>
      </c>
      <c r="C18263" s="176">
        <v>33.9</v>
      </c>
      <c r="D18263" s="282">
        <v>110</v>
      </c>
      <c r="E18263" s="265"/>
    </row>
    <row r="18264" spans="1:5">
      <c r="A18264" s="283">
        <v>46075</v>
      </c>
      <c r="B18264" s="176">
        <v>65.599999999999994</v>
      </c>
      <c r="C18264" s="176">
        <v>36.200000000000003</v>
      </c>
      <c r="D18264" s="282">
        <v>122</v>
      </c>
      <c r="E18264" s="265"/>
    </row>
    <row r="18265" spans="1:5">
      <c r="A18265" s="283">
        <v>46076</v>
      </c>
      <c r="B18265" s="176">
        <v>48.5</v>
      </c>
      <c r="C18265" s="176">
        <v>40.200000000000003</v>
      </c>
      <c r="D18265" s="282">
        <v>87</v>
      </c>
      <c r="E18265" s="265"/>
    </row>
    <row r="18266" spans="1:5">
      <c r="A18266" s="283">
        <v>46077</v>
      </c>
      <c r="B18266" s="176">
        <v>559.5</v>
      </c>
      <c r="C18266" s="176">
        <v>37.5</v>
      </c>
      <c r="D18266" s="282">
        <v>134</v>
      </c>
      <c r="E18266" s="265"/>
    </row>
    <row r="18267" spans="1:5">
      <c r="A18267" s="283">
        <v>46082</v>
      </c>
      <c r="B18267" s="176">
        <v>0</v>
      </c>
      <c r="C18267" s="176">
        <v>0</v>
      </c>
      <c r="D18267" s="282">
        <v>87</v>
      </c>
      <c r="E18267" s="265"/>
    </row>
    <row r="18268" spans="1:5">
      <c r="A18268" s="283">
        <v>46102</v>
      </c>
      <c r="B18268" s="176">
        <v>41.5</v>
      </c>
      <c r="C18268" s="176">
        <v>40.6</v>
      </c>
      <c r="D18268" s="282">
        <v>87</v>
      </c>
      <c r="E18268" s="265"/>
    </row>
    <row r="18269" spans="1:5">
      <c r="A18269" s="283">
        <v>46103</v>
      </c>
      <c r="B18269" s="176">
        <v>63.7</v>
      </c>
      <c r="C18269" s="176">
        <v>39.1</v>
      </c>
      <c r="D18269" s="282">
        <v>87</v>
      </c>
      <c r="E18269" s="265"/>
    </row>
    <row r="18270" spans="1:5">
      <c r="A18270" s="283">
        <v>46104</v>
      </c>
      <c r="B18270" s="176">
        <v>37.5</v>
      </c>
      <c r="C18270" s="176">
        <v>41.8</v>
      </c>
      <c r="D18270" s="282">
        <v>87</v>
      </c>
      <c r="E18270" s="265"/>
    </row>
    <row r="18271" spans="1:5">
      <c r="A18271" s="283">
        <v>46105</v>
      </c>
      <c r="B18271" s="176">
        <v>48.6</v>
      </c>
      <c r="C18271" s="176">
        <v>42.4</v>
      </c>
      <c r="D18271" s="282">
        <v>87</v>
      </c>
      <c r="E18271" s="265"/>
    </row>
    <row r="18272" spans="1:5">
      <c r="A18272" s="283">
        <v>46106</v>
      </c>
      <c r="B18272" s="176">
        <v>199.5</v>
      </c>
      <c r="C18272" s="176">
        <v>37.9</v>
      </c>
      <c r="D18272" s="282">
        <v>87</v>
      </c>
      <c r="E18272" s="265"/>
    </row>
    <row r="18273" spans="1:5">
      <c r="A18273" s="283">
        <v>46107</v>
      </c>
      <c r="B18273" s="176">
        <v>3401.8</v>
      </c>
      <c r="C18273" s="176">
        <v>37.799999999999997</v>
      </c>
      <c r="D18273" s="282">
        <v>120</v>
      </c>
      <c r="E18273" s="265"/>
    </row>
    <row r="18274" spans="1:5">
      <c r="A18274" s="283">
        <v>46110</v>
      </c>
      <c r="B18274" s="176">
        <v>54.8</v>
      </c>
      <c r="C18274" s="176">
        <v>40.6</v>
      </c>
      <c r="D18274" s="282">
        <v>87</v>
      </c>
      <c r="E18274" s="265"/>
    </row>
    <row r="18275" spans="1:5">
      <c r="A18275" s="283">
        <v>46111</v>
      </c>
      <c r="B18275" s="176">
        <v>774.7</v>
      </c>
      <c r="C18275" s="176">
        <v>34.1</v>
      </c>
      <c r="D18275" s="282">
        <v>87</v>
      </c>
      <c r="E18275" s="265"/>
    </row>
    <row r="18276" spans="1:5">
      <c r="A18276" s="283">
        <v>46112</v>
      </c>
      <c r="B18276" s="176">
        <v>738.9</v>
      </c>
      <c r="C18276" s="176">
        <v>36.9</v>
      </c>
      <c r="D18276" s="282">
        <v>112</v>
      </c>
      <c r="E18276" s="265"/>
    </row>
    <row r="18277" spans="1:5">
      <c r="A18277" s="283">
        <v>46113</v>
      </c>
      <c r="B18277" s="176">
        <v>708.9</v>
      </c>
      <c r="C18277" s="176">
        <v>32.799999999999997</v>
      </c>
      <c r="D18277" s="282">
        <v>103</v>
      </c>
      <c r="E18277" s="265"/>
    </row>
    <row r="18278" spans="1:5">
      <c r="A18278" s="283">
        <v>46115</v>
      </c>
      <c r="B18278" s="176">
        <v>53.3</v>
      </c>
      <c r="C18278" s="176">
        <v>40.799999999999997</v>
      </c>
      <c r="D18278" s="282">
        <v>87</v>
      </c>
      <c r="E18278" s="265"/>
    </row>
    <row r="18279" spans="1:5">
      <c r="A18279" s="283">
        <v>46117</v>
      </c>
      <c r="B18279" s="176">
        <v>51.2</v>
      </c>
      <c r="C18279" s="176">
        <v>41.6</v>
      </c>
      <c r="D18279" s="282">
        <v>87</v>
      </c>
      <c r="E18279" s="265"/>
    </row>
    <row r="18280" spans="1:5">
      <c r="A18280" s="283">
        <v>46118</v>
      </c>
      <c r="B18280" s="176">
        <v>99.8</v>
      </c>
      <c r="C18280" s="176">
        <v>40.200000000000003</v>
      </c>
      <c r="D18280" s="282">
        <v>87</v>
      </c>
      <c r="E18280" s="265"/>
    </row>
    <row r="18281" spans="1:5">
      <c r="A18281" s="283">
        <v>46120</v>
      </c>
      <c r="B18281" s="176">
        <v>83.1</v>
      </c>
      <c r="C18281" s="176">
        <v>38.700000000000003</v>
      </c>
      <c r="D18281" s="282">
        <v>87</v>
      </c>
      <c r="E18281" s="265"/>
    </row>
    <row r="18282" spans="1:5">
      <c r="A18282" s="283">
        <v>46121</v>
      </c>
      <c r="B18282" s="176">
        <v>92.7</v>
      </c>
      <c r="C18282" s="176">
        <v>40.5</v>
      </c>
      <c r="D18282" s="282">
        <v>87</v>
      </c>
      <c r="E18282" s="265"/>
    </row>
    <row r="18283" spans="1:5">
      <c r="A18283" s="283">
        <v>46122</v>
      </c>
      <c r="B18283" s="176">
        <v>178</v>
      </c>
      <c r="C18283" s="176">
        <v>37.700000000000003</v>
      </c>
      <c r="D18283" s="282">
        <v>101</v>
      </c>
      <c r="E18283" s="265"/>
    </row>
    <row r="18284" spans="1:5">
      <c r="A18284" s="283">
        <v>46123</v>
      </c>
      <c r="B18284" s="176">
        <v>1089.3</v>
      </c>
      <c r="C18284" s="176">
        <v>36.299999999999997</v>
      </c>
      <c r="D18284" s="282">
        <v>95</v>
      </c>
      <c r="E18284" s="265"/>
    </row>
    <row r="18285" spans="1:5">
      <c r="A18285" s="283">
        <v>46124</v>
      </c>
      <c r="B18285" s="176">
        <v>113.2</v>
      </c>
      <c r="C18285" s="176">
        <v>38.9</v>
      </c>
      <c r="D18285" s="282">
        <v>87</v>
      </c>
      <c r="E18285" s="265"/>
    </row>
    <row r="18286" spans="1:5">
      <c r="A18286" s="283">
        <v>46125</v>
      </c>
      <c r="B18286" s="176">
        <v>253.8</v>
      </c>
      <c r="C18286" s="176">
        <v>40.4</v>
      </c>
      <c r="D18286" s="282">
        <v>87</v>
      </c>
      <c r="E18286" s="265"/>
    </row>
    <row r="18287" spans="1:5">
      <c r="A18287" s="283">
        <v>46126</v>
      </c>
      <c r="B18287" s="176">
        <v>122.2</v>
      </c>
      <c r="C18287" s="176">
        <v>41.9</v>
      </c>
      <c r="D18287" s="282">
        <v>87</v>
      </c>
      <c r="E18287" s="265"/>
    </row>
    <row r="18288" spans="1:5">
      <c r="A18288" s="283">
        <v>46127</v>
      </c>
      <c r="B18288" s="176">
        <v>19.600000000000001</v>
      </c>
      <c r="C18288" s="176">
        <v>41.4</v>
      </c>
      <c r="D18288" s="282">
        <v>87</v>
      </c>
      <c r="E18288" s="265"/>
    </row>
    <row r="18289" spans="1:5">
      <c r="A18289" s="283">
        <v>46128</v>
      </c>
      <c r="B18289" s="176">
        <v>63.7</v>
      </c>
      <c r="C18289" s="176">
        <v>40.1</v>
      </c>
      <c r="D18289" s="282">
        <v>87</v>
      </c>
      <c r="E18289" s="265"/>
    </row>
    <row r="18290" spans="1:5">
      <c r="A18290" s="283">
        <v>46130</v>
      </c>
      <c r="B18290" s="176">
        <v>76.5</v>
      </c>
      <c r="C18290" s="176">
        <v>42.8</v>
      </c>
      <c r="D18290" s="282">
        <v>87</v>
      </c>
      <c r="E18290" s="265"/>
    </row>
    <row r="18291" spans="1:5">
      <c r="A18291" s="283">
        <v>46131</v>
      </c>
      <c r="B18291" s="176">
        <v>287.8</v>
      </c>
      <c r="C18291" s="176">
        <v>36.799999999999997</v>
      </c>
      <c r="D18291" s="282">
        <v>143</v>
      </c>
      <c r="E18291" s="265"/>
    </row>
    <row r="18292" spans="1:5">
      <c r="A18292" s="283">
        <v>46133</v>
      </c>
      <c r="B18292" s="176">
        <v>32.4</v>
      </c>
      <c r="C18292" s="176">
        <v>41.1</v>
      </c>
      <c r="D18292" s="282">
        <v>87</v>
      </c>
      <c r="E18292" s="265"/>
    </row>
    <row r="18293" spans="1:5">
      <c r="A18293" s="283">
        <v>46135</v>
      </c>
      <c r="B18293" s="176">
        <v>103</v>
      </c>
      <c r="C18293" s="176">
        <v>35.700000000000003</v>
      </c>
      <c r="D18293" s="282">
        <v>174</v>
      </c>
      <c r="E18293" s="265"/>
    </row>
    <row r="18294" spans="1:5">
      <c r="A18294" s="283">
        <v>46140</v>
      </c>
      <c r="B18294" s="176">
        <v>228.8</v>
      </c>
      <c r="C18294" s="176">
        <v>38.799999999999997</v>
      </c>
      <c r="D18294" s="282">
        <v>135</v>
      </c>
      <c r="E18294" s="265"/>
    </row>
    <row r="18295" spans="1:5">
      <c r="A18295" s="283">
        <v>46142</v>
      </c>
      <c r="B18295" s="176">
        <v>2455.4</v>
      </c>
      <c r="C18295" s="176">
        <v>38.799999999999997</v>
      </c>
      <c r="D18295" s="282">
        <v>124</v>
      </c>
      <c r="E18295" s="265"/>
    </row>
    <row r="18296" spans="1:5">
      <c r="A18296" s="283">
        <v>46143</v>
      </c>
      <c r="B18296" s="176">
        <v>745.4</v>
      </c>
      <c r="C18296" s="176">
        <v>35.700000000000003</v>
      </c>
      <c r="D18296" s="282">
        <v>182</v>
      </c>
      <c r="E18296" s="265"/>
    </row>
    <row r="18297" spans="1:5">
      <c r="A18297" s="283">
        <v>46144</v>
      </c>
      <c r="B18297" s="176">
        <v>36.4</v>
      </c>
      <c r="C18297" s="176">
        <v>45.8</v>
      </c>
      <c r="D18297" s="282">
        <v>87</v>
      </c>
      <c r="E18297" s="265"/>
    </row>
    <row r="18298" spans="1:5">
      <c r="A18298" s="283">
        <v>46146</v>
      </c>
      <c r="B18298" s="176">
        <v>31</v>
      </c>
      <c r="C18298" s="176">
        <v>40</v>
      </c>
      <c r="D18298" s="282">
        <v>87</v>
      </c>
      <c r="E18298" s="265"/>
    </row>
    <row r="18299" spans="1:5">
      <c r="A18299" s="283">
        <v>46147</v>
      </c>
      <c r="B18299" s="176">
        <v>49.8</v>
      </c>
      <c r="C18299" s="176">
        <v>39.1</v>
      </c>
      <c r="D18299" s="282">
        <v>107</v>
      </c>
      <c r="E18299" s="265"/>
    </row>
    <row r="18300" spans="1:5">
      <c r="A18300" s="283">
        <v>46148</v>
      </c>
      <c r="B18300" s="176">
        <v>86.6</v>
      </c>
      <c r="C18300" s="176">
        <v>40.4</v>
      </c>
      <c r="D18300" s="282">
        <v>87</v>
      </c>
      <c r="E18300" s="265"/>
    </row>
    <row r="18301" spans="1:5">
      <c r="A18301" s="283">
        <v>46149</v>
      </c>
      <c r="B18301" s="176">
        <v>71.2</v>
      </c>
      <c r="C18301" s="176">
        <v>39.200000000000003</v>
      </c>
      <c r="D18301" s="282">
        <v>96</v>
      </c>
      <c r="E18301" s="265"/>
    </row>
    <row r="18302" spans="1:5">
      <c r="A18302" s="283">
        <v>46150</v>
      </c>
      <c r="B18302" s="176">
        <v>27.5</v>
      </c>
      <c r="C18302" s="176">
        <v>42.3</v>
      </c>
      <c r="D18302" s="282">
        <v>87</v>
      </c>
      <c r="E18302" s="265"/>
    </row>
    <row r="18303" spans="1:5">
      <c r="A18303" s="283">
        <v>46151</v>
      </c>
      <c r="B18303" s="176">
        <v>148.19999999999999</v>
      </c>
      <c r="C18303" s="176">
        <v>40.200000000000003</v>
      </c>
      <c r="D18303" s="282">
        <v>121</v>
      </c>
      <c r="E18303" s="265"/>
    </row>
    <row r="18304" spans="1:5">
      <c r="A18304" s="283">
        <v>46154</v>
      </c>
      <c r="B18304" s="176">
        <v>0</v>
      </c>
      <c r="C18304" s="176">
        <v>0</v>
      </c>
      <c r="D18304" s="282">
        <v>87</v>
      </c>
      <c r="E18304" s="265"/>
    </row>
    <row r="18305" spans="1:5">
      <c r="A18305" s="283">
        <v>46155</v>
      </c>
      <c r="B18305" s="176">
        <v>18</v>
      </c>
      <c r="C18305" s="176">
        <v>41.7</v>
      </c>
      <c r="D18305" s="282">
        <v>87</v>
      </c>
      <c r="E18305" s="265"/>
    </row>
    <row r="18306" spans="1:5">
      <c r="A18306" s="283">
        <v>46156</v>
      </c>
      <c r="B18306" s="176">
        <v>35.4</v>
      </c>
      <c r="C18306" s="176">
        <v>40.1</v>
      </c>
      <c r="D18306" s="282">
        <v>87</v>
      </c>
      <c r="E18306" s="265"/>
    </row>
    <row r="18307" spans="1:5">
      <c r="A18307" s="283">
        <v>46157</v>
      </c>
      <c r="B18307" s="176">
        <v>91</v>
      </c>
      <c r="C18307" s="176">
        <v>38.6</v>
      </c>
      <c r="D18307" s="282">
        <v>87</v>
      </c>
      <c r="E18307" s="265"/>
    </row>
    <row r="18308" spans="1:5">
      <c r="A18308" s="283">
        <v>46158</v>
      </c>
      <c r="B18308" s="176">
        <v>297.7</v>
      </c>
      <c r="C18308" s="176">
        <v>39.799999999999997</v>
      </c>
      <c r="D18308" s="282">
        <v>116</v>
      </c>
      <c r="E18308" s="265"/>
    </row>
    <row r="18309" spans="1:5">
      <c r="A18309" s="283">
        <v>46160</v>
      </c>
      <c r="B18309" s="176">
        <v>85.5</v>
      </c>
      <c r="C18309" s="176">
        <v>42.8</v>
      </c>
      <c r="D18309" s="282">
        <v>95</v>
      </c>
      <c r="E18309" s="265"/>
    </row>
    <row r="18310" spans="1:5">
      <c r="A18310" s="283">
        <v>46161</v>
      </c>
      <c r="B18310" s="176">
        <v>70</v>
      </c>
      <c r="C18310" s="176">
        <v>41.2</v>
      </c>
      <c r="D18310" s="282">
        <v>95</v>
      </c>
      <c r="E18310" s="265"/>
    </row>
    <row r="18311" spans="1:5">
      <c r="A18311" s="283">
        <v>46162</v>
      </c>
      <c r="B18311" s="176">
        <v>84.9</v>
      </c>
      <c r="C18311" s="176">
        <v>34.5</v>
      </c>
      <c r="D18311" s="282">
        <v>87</v>
      </c>
      <c r="E18311" s="265"/>
    </row>
    <row r="18312" spans="1:5">
      <c r="A18312" s="283">
        <v>46163</v>
      </c>
      <c r="B18312" s="176">
        <v>406.7</v>
      </c>
      <c r="C18312" s="176">
        <v>40.700000000000003</v>
      </c>
      <c r="D18312" s="282">
        <v>103</v>
      </c>
      <c r="E18312" s="265"/>
    </row>
    <row r="18313" spans="1:5">
      <c r="A18313" s="283">
        <v>46164</v>
      </c>
      <c r="B18313" s="176">
        <v>106.8</v>
      </c>
      <c r="C18313" s="176">
        <v>43.9</v>
      </c>
      <c r="D18313" s="282">
        <v>87</v>
      </c>
      <c r="E18313" s="265"/>
    </row>
    <row r="18314" spans="1:5">
      <c r="A18314" s="283">
        <v>46165</v>
      </c>
      <c r="B18314" s="176">
        <v>43.2</v>
      </c>
      <c r="C18314" s="176">
        <v>42.3</v>
      </c>
      <c r="D18314" s="282">
        <v>87</v>
      </c>
      <c r="E18314" s="265"/>
    </row>
    <row r="18315" spans="1:5">
      <c r="A18315" s="283">
        <v>46166</v>
      </c>
      <c r="B18315" s="176">
        <v>57.1</v>
      </c>
      <c r="C18315" s="176">
        <v>39.9</v>
      </c>
      <c r="D18315" s="282">
        <v>87</v>
      </c>
      <c r="E18315" s="265"/>
    </row>
    <row r="18316" spans="1:5">
      <c r="A18316" s="283">
        <v>46167</v>
      </c>
      <c r="B18316" s="176">
        <v>206.7</v>
      </c>
      <c r="C18316" s="176">
        <v>39.1</v>
      </c>
      <c r="D18316" s="282">
        <v>87</v>
      </c>
      <c r="E18316" s="265"/>
    </row>
    <row r="18317" spans="1:5">
      <c r="A18317" s="283">
        <v>46168</v>
      </c>
      <c r="B18317" s="176">
        <v>768.2</v>
      </c>
      <c r="C18317" s="176">
        <v>36.299999999999997</v>
      </c>
      <c r="D18317" s="282">
        <v>164</v>
      </c>
      <c r="E18317" s="265"/>
    </row>
    <row r="18318" spans="1:5">
      <c r="A18318" s="283">
        <v>46170</v>
      </c>
      <c r="B18318" s="176">
        <v>29.3</v>
      </c>
      <c r="C18318" s="176">
        <v>42.1</v>
      </c>
      <c r="D18318" s="282">
        <v>87</v>
      </c>
      <c r="E18318" s="265"/>
    </row>
    <row r="18319" spans="1:5">
      <c r="A18319" s="283">
        <v>46171</v>
      </c>
      <c r="B18319" s="176">
        <v>70.400000000000006</v>
      </c>
      <c r="C18319" s="176">
        <v>36.700000000000003</v>
      </c>
      <c r="D18319" s="282">
        <v>87</v>
      </c>
      <c r="E18319" s="265"/>
    </row>
    <row r="18320" spans="1:5">
      <c r="A18320" s="283">
        <v>46172</v>
      </c>
      <c r="B18320" s="176">
        <v>35.4</v>
      </c>
      <c r="C18320" s="176">
        <v>41.8</v>
      </c>
      <c r="D18320" s="282">
        <v>87</v>
      </c>
      <c r="E18320" s="265"/>
    </row>
    <row r="18321" spans="1:5">
      <c r="A18321" s="283">
        <v>46173</v>
      </c>
      <c r="B18321" s="176">
        <v>54.5</v>
      </c>
      <c r="C18321" s="176">
        <v>40.1</v>
      </c>
      <c r="D18321" s="282">
        <v>87</v>
      </c>
      <c r="E18321" s="265"/>
    </row>
    <row r="18322" spans="1:5">
      <c r="A18322" s="283">
        <v>46175</v>
      </c>
      <c r="B18322" s="176">
        <v>26.5</v>
      </c>
      <c r="C18322" s="176">
        <v>42.1</v>
      </c>
      <c r="D18322" s="282">
        <v>87</v>
      </c>
      <c r="E18322" s="265"/>
    </row>
    <row r="18323" spans="1:5">
      <c r="A18323" s="283">
        <v>46176</v>
      </c>
      <c r="B18323" s="176">
        <v>166.5</v>
      </c>
      <c r="C18323" s="176">
        <v>38.4</v>
      </c>
      <c r="D18323" s="282">
        <v>111</v>
      </c>
      <c r="E18323" s="265"/>
    </row>
    <row r="18324" spans="1:5">
      <c r="A18324" s="283">
        <v>46180</v>
      </c>
      <c r="B18324" s="176">
        <v>53.8</v>
      </c>
      <c r="C18324" s="176">
        <v>41.7</v>
      </c>
      <c r="D18324" s="282">
        <v>87</v>
      </c>
      <c r="E18324" s="265"/>
    </row>
    <row r="18325" spans="1:5">
      <c r="A18325" s="283">
        <v>46181</v>
      </c>
      <c r="B18325" s="176">
        <v>90</v>
      </c>
      <c r="C18325" s="176">
        <v>41.1</v>
      </c>
      <c r="D18325" s="282">
        <v>87</v>
      </c>
      <c r="E18325" s="265"/>
    </row>
    <row r="18326" spans="1:5">
      <c r="A18326" s="283">
        <v>46182</v>
      </c>
      <c r="B18326" s="176">
        <v>58.1</v>
      </c>
      <c r="C18326" s="176">
        <v>42.7</v>
      </c>
      <c r="D18326" s="282">
        <v>87</v>
      </c>
      <c r="E18326" s="265"/>
    </row>
    <row r="18327" spans="1:5">
      <c r="A18327" s="283">
        <v>46183</v>
      </c>
      <c r="B18327" s="176">
        <v>344.2</v>
      </c>
      <c r="C18327" s="176">
        <v>36</v>
      </c>
      <c r="D18327" s="282">
        <v>87</v>
      </c>
      <c r="E18327" s="265"/>
    </row>
    <row r="18328" spans="1:5">
      <c r="A18328" s="283">
        <v>46184</v>
      </c>
      <c r="B18328" s="176">
        <v>713.3</v>
      </c>
      <c r="C18328" s="176">
        <v>33.299999999999997</v>
      </c>
      <c r="D18328" s="282">
        <v>87</v>
      </c>
      <c r="E18328" s="265"/>
    </row>
    <row r="18329" spans="1:5">
      <c r="A18329" s="283">
        <v>46186</v>
      </c>
      <c r="B18329" s="176">
        <v>62.9</v>
      </c>
      <c r="C18329" s="176">
        <v>41.1</v>
      </c>
      <c r="D18329" s="282">
        <v>87</v>
      </c>
      <c r="E18329" s="265"/>
    </row>
    <row r="18330" spans="1:5">
      <c r="A18330" s="283">
        <v>46201</v>
      </c>
      <c r="B18330" s="176">
        <v>5056.1000000000004</v>
      </c>
      <c r="C18330" s="176">
        <v>33.6</v>
      </c>
      <c r="D18330" s="282">
        <v>119</v>
      </c>
      <c r="E18330" s="265"/>
    </row>
    <row r="18331" spans="1:5">
      <c r="A18331" s="283">
        <v>46202</v>
      </c>
      <c r="B18331" s="176">
        <v>2870.9</v>
      </c>
      <c r="C18331" s="176">
        <v>32.4</v>
      </c>
      <c r="D18331" s="282">
        <v>142</v>
      </c>
      <c r="E18331" s="265"/>
    </row>
    <row r="18332" spans="1:5">
      <c r="A18332" s="283">
        <v>46203</v>
      </c>
      <c r="B18332" s="176">
        <v>2904.5</v>
      </c>
      <c r="C18332" s="176">
        <v>33.9</v>
      </c>
      <c r="D18332" s="282">
        <v>137</v>
      </c>
      <c r="E18332" s="265"/>
    </row>
    <row r="18333" spans="1:5">
      <c r="A18333" s="283">
        <v>46204</v>
      </c>
      <c r="B18333" s="176">
        <v>3702.5</v>
      </c>
      <c r="C18333" s="176">
        <v>32.799999999999997</v>
      </c>
      <c r="D18333" s="282">
        <v>168</v>
      </c>
      <c r="E18333" s="265"/>
    </row>
    <row r="18334" spans="1:5">
      <c r="A18334" s="283">
        <v>46205</v>
      </c>
      <c r="B18334" s="176">
        <v>4062.8</v>
      </c>
      <c r="C18334" s="176">
        <v>33.9</v>
      </c>
      <c r="D18334" s="282">
        <v>182</v>
      </c>
      <c r="E18334" s="265"/>
    </row>
    <row r="18335" spans="1:5">
      <c r="A18335" s="283">
        <v>46206</v>
      </c>
      <c r="B18335" s="176">
        <v>0</v>
      </c>
      <c r="C18335" s="176">
        <v>0</v>
      </c>
      <c r="D18335" s="282">
        <v>87</v>
      </c>
      <c r="E18335" s="265"/>
    </row>
    <row r="18336" spans="1:5">
      <c r="A18336" s="283">
        <v>46207</v>
      </c>
      <c r="B18336" s="176">
        <v>9646.2999999999993</v>
      </c>
      <c r="C18336" s="176">
        <v>40</v>
      </c>
      <c r="D18336" s="282">
        <v>87</v>
      </c>
      <c r="E18336" s="265"/>
    </row>
    <row r="18337" spans="1:5">
      <c r="A18337" s="283">
        <v>46208</v>
      </c>
      <c r="B18337" s="176">
        <v>3296.6</v>
      </c>
      <c r="C18337" s="176">
        <v>31.7</v>
      </c>
      <c r="D18337" s="282">
        <v>180</v>
      </c>
      <c r="E18337" s="265"/>
    </row>
    <row r="18338" spans="1:5">
      <c r="A18338" s="283">
        <v>46209</v>
      </c>
      <c r="B18338" s="176">
        <v>0</v>
      </c>
      <c r="C18338" s="176">
        <v>0</v>
      </c>
      <c r="D18338" s="282">
        <v>87</v>
      </c>
      <c r="E18338" s="265"/>
    </row>
    <row r="18339" spans="1:5">
      <c r="A18339" s="283">
        <v>46211</v>
      </c>
      <c r="B18339" s="176">
        <v>0</v>
      </c>
      <c r="C18339" s="176">
        <v>0</v>
      </c>
      <c r="D18339" s="282">
        <v>87</v>
      </c>
      <c r="E18339" s="265"/>
    </row>
    <row r="18340" spans="1:5">
      <c r="A18340" s="283">
        <v>46214</v>
      </c>
      <c r="B18340" s="176">
        <v>3468.2</v>
      </c>
      <c r="C18340" s="176">
        <v>33.700000000000003</v>
      </c>
      <c r="D18340" s="282">
        <v>132</v>
      </c>
      <c r="E18340" s="265"/>
    </row>
    <row r="18341" spans="1:5">
      <c r="A18341" s="283">
        <v>46216</v>
      </c>
      <c r="B18341" s="176">
        <v>533.20000000000005</v>
      </c>
      <c r="C18341" s="176">
        <v>41.4</v>
      </c>
      <c r="D18341" s="282">
        <v>97</v>
      </c>
      <c r="E18341" s="265"/>
    </row>
    <row r="18342" spans="1:5">
      <c r="A18342" s="283">
        <v>46217</v>
      </c>
      <c r="B18342" s="176">
        <v>1394.6</v>
      </c>
      <c r="C18342" s="176">
        <v>35.1</v>
      </c>
      <c r="D18342" s="282">
        <v>95</v>
      </c>
      <c r="E18342" s="265"/>
    </row>
    <row r="18343" spans="1:5">
      <c r="A18343" s="283">
        <v>46218</v>
      </c>
      <c r="B18343" s="176">
        <v>3092.6</v>
      </c>
      <c r="C18343" s="176">
        <v>37.299999999999997</v>
      </c>
      <c r="D18343" s="282">
        <v>149</v>
      </c>
      <c r="E18343" s="265"/>
    </row>
    <row r="18344" spans="1:5">
      <c r="A18344" s="283">
        <v>46219</v>
      </c>
      <c r="B18344" s="176">
        <v>2513</v>
      </c>
      <c r="C18344" s="176">
        <v>39.799999999999997</v>
      </c>
      <c r="D18344" s="282">
        <v>140</v>
      </c>
      <c r="E18344" s="265"/>
    </row>
    <row r="18345" spans="1:5">
      <c r="A18345" s="283">
        <v>46220</v>
      </c>
      <c r="B18345" s="176">
        <v>2839.6</v>
      </c>
      <c r="C18345" s="176">
        <v>36.1</v>
      </c>
      <c r="D18345" s="282">
        <v>179</v>
      </c>
      <c r="E18345" s="265"/>
    </row>
    <row r="18346" spans="1:5">
      <c r="A18346" s="283">
        <v>46221</v>
      </c>
      <c r="B18346" s="176">
        <v>1089</v>
      </c>
      <c r="C18346" s="176">
        <v>33.200000000000003</v>
      </c>
      <c r="D18346" s="282">
        <v>87</v>
      </c>
      <c r="E18346" s="265"/>
    </row>
    <row r="18347" spans="1:5">
      <c r="A18347" s="283">
        <v>46222</v>
      </c>
      <c r="B18347" s="176">
        <v>3223.8</v>
      </c>
      <c r="C18347" s="176">
        <v>30.7</v>
      </c>
      <c r="D18347" s="282">
        <v>182</v>
      </c>
      <c r="E18347" s="265"/>
    </row>
    <row r="18348" spans="1:5">
      <c r="A18348" s="283">
        <v>46224</v>
      </c>
      <c r="B18348" s="176">
        <v>4602.3</v>
      </c>
      <c r="C18348" s="176">
        <v>31.5</v>
      </c>
      <c r="D18348" s="282">
        <v>115</v>
      </c>
      <c r="E18348" s="265"/>
    </row>
    <row r="18349" spans="1:5">
      <c r="A18349" s="283">
        <v>46225</v>
      </c>
      <c r="B18349" s="176">
        <v>2243</v>
      </c>
      <c r="C18349" s="176">
        <v>32.799999999999997</v>
      </c>
      <c r="D18349" s="282">
        <v>120</v>
      </c>
      <c r="E18349" s="265"/>
    </row>
    <row r="18350" spans="1:5">
      <c r="A18350" s="283">
        <v>46226</v>
      </c>
      <c r="B18350" s="176">
        <v>3108.3</v>
      </c>
      <c r="C18350" s="176">
        <v>34.299999999999997</v>
      </c>
      <c r="D18350" s="282">
        <v>126</v>
      </c>
      <c r="E18350" s="265"/>
    </row>
    <row r="18351" spans="1:5">
      <c r="A18351" s="283">
        <v>46227</v>
      </c>
      <c r="B18351" s="176">
        <v>3329.2</v>
      </c>
      <c r="C18351" s="176">
        <v>32.9</v>
      </c>
      <c r="D18351" s="282">
        <v>182</v>
      </c>
      <c r="E18351" s="265"/>
    </row>
    <row r="18352" spans="1:5">
      <c r="A18352" s="283">
        <v>46228</v>
      </c>
      <c r="B18352" s="176">
        <v>1727.6</v>
      </c>
      <c r="C18352" s="176">
        <v>40.1</v>
      </c>
      <c r="D18352" s="282">
        <v>93</v>
      </c>
      <c r="E18352" s="265"/>
    </row>
    <row r="18353" spans="1:5">
      <c r="A18353" s="283">
        <v>46229</v>
      </c>
      <c r="B18353" s="176">
        <v>2463</v>
      </c>
      <c r="C18353" s="176">
        <v>33.6</v>
      </c>
      <c r="D18353" s="282">
        <v>110</v>
      </c>
      <c r="E18353" s="265"/>
    </row>
    <row r="18354" spans="1:5">
      <c r="A18354" s="283">
        <v>46230</v>
      </c>
      <c r="B18354" s="176">
        <v>0</v>
      </c>
      <c r="C18354" s="176">
        <v>0</v>
      </c>
      <c r="D18354" s="282">
        <v>87</v>
      </c>
      <c r="E18354" s="265"/>
    </row>
    <row r="18355" spans="1:5">
      <c r="A18355" s="283">
        <v>46231</v>
      </c>
      <c r="B18355" s="176">
        <v>1066.4000000000001</v>
      </c>
      <c r="C18355" s="176">
        <v>32.5</v>
      </c>
      <c r="D18355" s="282">
        <v>96</v>
      </c>
      <c r="E18355" s="265"/>
    </row>
    <row r="18356" spans="1:5">
      <c r="A18356" s="283">
        <v>46234</v>
      </c>
      <c r="B18356" s="176">
        <v>1736</v>
      </c>
      <c r="C18356" s="176">
        <v>36</v>
      </c>
      <c r="D18356" s="282">
        <v>101</v>
      </c>
      <c r="E18356" s="265"/>
    </row>
    <row r="18357" spans="1:5">
      <c r="A18357" s="283">
        <v>46235</v>
      </c>
      <c r="B18357" s="176">
        <v>3081</v>
      </c>
      <c r="C18357" s="176">
        <v>28.6</v>
      </c>
      <c r="D18357" s="282">
        <v>116</v>
      </c>
      <c r="E18357" s="265"/>
    </row>
    <row r="18358" spans="1:5">
      <c r="A18358" s="283">
        <v>46236</v>
      </c>
      <c r="B18358" s="176">
        <v>2673.9</v>
      </c>
      <c r="C18358" s="176">
        <v>36.6</v>
      </c>
      <c r="D18358" s="282">
        <v>95</v>
      </c>
      <c r="E18358" s="265"/>
    </row>
    <row r="18359" spans="1:5">
      <c r="A18359" s="283">
        <v>46237</v>
      </c>
      <c r="B18359" s="176">
        <v>2666.8</v>
      </c>
      <c r="C18359" s="176">
        <v>34.200000000000003</v>
      </c>
      <c r="D18359" s="282">
        <v>138</v>
      </c>
      <c r="E18359" s="265"/>
    </row>
    <row r="18360" spans="1:5">
      <c r="A18360" s="283">
        <v>46239</v>
      </c>
      <c r="B18360" s="176">
        <v>852</v>
      </c>
      <c r="C18360" s="176">
        <v>34.5</v>
      </c>
      <c r="D18360" s="282">
        <v>117</v>
      </c>
      <c r="E18360" s="265"/>
    </row>
    <row r="18361" spans="1:5">
      <c r="A18361" s="283">
        <v>46240</v>
      </c>
      <c r="B18361" s="176">
        <v>1926.4</v>
      </c>
      <c r="C18361" s="176">
        <v>39.200000000000003</v>
      </c>
      <c r="D18361" s="282">
        <v>179</v>
      </c>
      <c r="E18361" s="265"/>
    </row>
    <row r="18362" spans="1:5">
      <c r="A18362" s="283">
        <v>46241</v>
      </c>
      <c r="B18362" s="176">
        <v>1624.2</v>
      </c>
      <c r="C18362" s="176">
        <v>32.799999999999997</v>
      </c>
      <c r="D18362" s="282">
        <v>157</v>
      </c>
      <c r="E18362" s="265"/>
    </row>
    <row r="18363" spans="1:5">
      <c r="A18363" s="283">
        <v>46242</v>
      </c>
      <c r="B18363" s="176">
        <v>0</v>
      </c>
      <c r="C18363" s="176">
        <v>0</v>
      </c>
      <c r="D18363" s="282">
        <v>87</v>
      </c>
      <c r="E18363" s="265"/>
    </row>
    <row r="18364" spans="1:5">
      <c r="A18364" s="283">
        <v>46244</v>
      </c>
      <c r="B18364" s="176">
        <v>0</v>
      </c>
      <c r="C18364" s="176">
        <v>0</v>
      </c>
      <c r="D18364" s="282">
        <v>87</v>
      </c>
      <c r="E18364" s="265"/>
    </row>
    <row r="18365" spans="1:5">
      <c r="A18365" s="283">
        <v>46247</v>
      </c>
      <c r="B18365" s="176">
        <v>0</v>
      </c>
      <c r="C18365" s="176">
        <v>0</v>
      </c>
      <c r="D18365" s="282">
        <v>87</v>
      </c>
      <c r="E18365" s="265"/>
    </row>
    <row r="18366" spans="1:5">
      <c r="A18366" s="283">
        <v>46249</v>
      </c>
      <c r="B18366" s="176">
        <v>0</v>
      </c>
      <c r="C18366" s="176">
        <v>0</v>
      </c>
      <c r="D18366" s="282">
        <v>87</v>
      </c>
      <c r="E18366" s="265"/>
    </row>
    <row r="18367" spans="1:5">
      <c r="A18367" s="283">
        <v>46250</v>
      </c>
      <c r="B18367" s="176">
        <v>2347</v>
      </c>
      <c r="C18367" s="176">
        <v>33.299999999999997</v>
      </c>
      <c r="D18367" s="282">
        <v>184</v>
      </c>
      <c r="E18367" s="265"/>
    </row>
    <row r="18368" spans="1:5">
      <c r="A18368" s="283">
        <v>46251</v>
      </c>
      <c r="B18368" s="176">
        <v>0</v>
      </c>
      <c r="C18368" s="176">
        <v>0</v>
      </c>
      <c r="D18368" s="282">
        <v>87</v>
      </c>
      <c r="E18368" s="265"/>
    </row>
    <row r="18369" spans="1:5">
      <c r="A18369" s="283">
        <v>46253</v>
      </c>
      <c r="B18369" s="176">
        <v>0</v>
      </c>
      <c r="C18369" s="176">
        <v>0</v>
      </c>
      <c r="D18369" s="282">
        <v>87</v>
      </c>
      <c r="E18369" s="265"/>
    </row>
    <row r="18370" spans="1:5">
      <c r="A18370" s="283">
        <v>46254</v>
      </c>
      <c r="B18370" s="176">
        <v>3593.6</v>
      </c>
      <c r="C18370" s="176">
        <v>31</v>
      </c>
      <c r="D18370" s="282">
        <v>114</v>
      </c>
      <c r="E18370" s="265"/>
    </row>
    <row r="18371" spans="1:5">
      <c r="A18371" s="283">
        <v>46255</v>
      </c>
      <c r="B18371" s="176">
        <v>0</v>
      </c>
      <c r="C18371" s="176">
        <v>0</v>
      </c>
      <c r="D18371" s="282">
        <v>87</v>
      </c>
      <c r="E18371" s="265"/>
    </row>
    <row r="18372" spans="1:5">
      <c r="A18372" s="283">
        <v>46256</v>
      </c>
      <c r="B18372" s="176">
        <v>2010.5</v>
      </c>
      <c r="C18372" s="176">
        <v>39</v>
      </c>
      <c r="D18372" s="282">
        <v>187</v>
      </c>
      <c r="E18372" s="265"/>
    </row>
    <row r="18373" spans="1:5">
      <c r="A18373" s="283">
        <v>46259</v>
      </c>
      <c r="B18373" s="176">
        <v>554.20000000000005</v>
      </c>
      <c r="C18373" s="176">
        <v>35.799999999999997</v>
      </c>
      <c r="D18373" s="282">
        <v>101</v>
      </c>
      <c r="E18373" s="265"/>
    </row>
    <row r="18374" spans="1:5">
      <c r="A18374" s="283">
        <v>46260</v>
      </c>
      <c r="B18374" s="176">
        <v>3273.7</v>
      </c>
      <c r="C18374" s="176">
        <v>34.6</v>
      </c>
      <c r="D18374" s="282">
        <v>145</v>
      </c>
      <c r="E18374" s="265"/>
    </row>
    <row r="18375" spans="1:5">
      <c r="A18375" s="283">
        <v>46266</v>
      </c>
      <c r="B18375" s="176">
        <v>0</v>
      </c>
      <c r="C18375" s="176">
        <v>0</v>
      </c>
      <c r="D18375" s="282">
        <v>87</v>
      </c>
      <c r="E18375" s="265"/>
    </row>
    <row r="18376" spans="1:5">
      <c r="A18376" s="283">
        <v>46268</v>
      </c>
      <c r="B18376" s="176">
        <v>1816.1</v>
      </c>
      <c r="C18376" s="176">
        <v>34</v>
      </c>
      <c r="D18376" s="282">
        <v>193</v>
      </c>
      <c r="E18376" s="265"/>
    </row>
    <row r="18377" spans="1:5">
      <c r="A18377" s="283">
        <v>46274</v>
      </c>
      <c r="B18377" s="176">
        <v>0</v>
      </c>
      <c r="C18377" s="176">
        <v>0</v>
      </c>
      <c r="D18377" s="282">
        <v>87</v>
      </c>
      <c r="E18377" s="265"/>
    </row>
    <row r="18378" spans="1:5">
      <c r="A18378" s="283">
        <v>46277</v>
      </c>
      <c r="B18378" s="176">
        <v>0</v>
      </c>
      <c r="C18378" s="176">
        <v>0</v>
      </c>
      <c r="D18378" s="282">
        <v>87</v>
      </c>
      <c r="E18378" s="265"/>
    </row>
    <row r="18379" spans="1:5">
      <c r="A18379" s="283">
        <v>46278</v>
      </c>
      <c r="B18379" s="176">
        <v>546.70000000000005</v>
      </c>
      <c r="C18379" s="176">
        <v>41.3</v>
      </c>
      <c r="D18379" s="282">
        <v>177</v>
      </c>
      <c r="E18379" s="265"/>
    </row>
    <row r="18380" spans="1:5">
      <c r="A18380" s="283">
        <v>46280</v>
      </c>
      <c r="B18380" s="176">
        <v>1690.3</v>
      </c>
      <c r="C18380" s="176">
        <v>39.799999999999997</v>
      </c>
      <c r="D18380" s="282">
        <v>95</v>
      </c>
      <c r="E18380" s="265"/>
    </row>
    <row r="18381" spans="1:5">
      <c r="A18381" s="283">
        <v>46282</v>
      </c>
      <c r="B18381" s="176">
        <v>0</v>
      </c>
      <c r="C18381" s="176">
        <v>0</v>
      </c>
      <c r="D18381" s="282">
        <v>87</v>
      </c>
      <c r="E18381" s="265"/>
    </row>
    <row r="18382" spans="1:5">
      <c r="A18382" s="283">
        <v>46285</v>
      </c>
      <c r="B18382" s="176">
        <v>0</v>
      </c>
      <c r="C18382" s="176">
        <v>0</v>
      </c>
      <c r="D18382" s="282">
        <v>87</v>
      </c>
      <c r="E18382" s="265"/>
    </row>
    <row r="18383" spans="1:5">
      <c r="A18383" s="283">
        <v>46290</v>
      </c>
      <c r="B18383" s="176">
        <v>747.4</v>
      </c>
      <c r="C18383" s="176">
        <v>45</v>
      </c>
      <c r="D18383" s="282">
        <v>96</v>
      </c>
      <c r="E18383" s="265"/>
    </row>
    <row r="18384" spans="1:5">
      <c r="A18384" s="283">
        <v>46301</v>
      </c>
      <c r="B18384" s="176">
        <v>289.3</v>
      </c>
      <c r="C18384" s="176">
        <v>41.6</v>
      </c>
      <c r="D18384" s="282">
        <v>87</v>
      </c>
      <c r="E18384" s="265"/>
    </row>
    <row r="18385" spans="1:5">
      <c r="A18385" s="283">
        <v>46302</v>
      </c>
      <c r="B18385" s="176">
        <v>0</v>
      </c>
      <c r="C18385" s="176">
        <v>0</v>
      </c>
      <c r="D18385" s="282">
        <v>87</v>
      </c>
      <c r="E18385" s="265"/>
    </row>
    <row r="18386" spans="1:5">
      <c r="A18386" s="283">
        <v>46303</v>
      </c>
      <c r="B18386" s="176">
        <v>441.1</v>
      </c>
      <c r="C18386" s="176">
        <v>37</v>
      </c>
      <c r="D18386" s="282">
        <v>120</v>
      </c>
      <c r="E18386" s="265"/>
    </row>
    <row r="18387" spans="1:5">
      <c r="A18387" s="283">
        <v>46304</v>
      </c>
      <c r="B18387" s="176">
        <v>453.5</v>
      </c>
      <c r="C18387" s="176">
        <v>39.1</v>
      </c>
      <c r="D18387" s="282">
        <v>138</v>
      </c>
      <c r="E18387" s="265"/>
    </row>
    <row r="18388" spans="1:5">
      <c r="A18388" s="283">
        <v>46307</v>
      </c>
      <c r="B18388" s="176">
        <v>746.4</v>
      </c>
      <c r="C18388" s="176">
        <v>39.1</v>
      </c>
      <c r="D18388" s="282">
        <v>177</v>
      </c>
      <c r="E18388" s="265"/>
    </row>
    <row r="18389" spans="1:5">
      <c r="A18389" s="283">
        <v>46308</v>
      </c>
      <c r="B18389" s="176">
        <v>0</v>
      </c>
      <c r="C18389" s="176">
        <v>0</v>
      </c>
      <c r="D18389" s="282">
        <v>87</v>
      </c>
      <c r="E18389" s="265"/>
    </row>
    <row r="18390" spans="1:5">
      <c r="A18390" s="283">
        <v>46310</v>
      </c>
      <c r="B18390" s="176">
        <v>139.5</v>
      </c>
      <c r="C18390" s="176">
        <v>39.6</v>
      </c>
      <c r="D18390" s="282">
        <v>118</v>
      </c>
      <c r="E18390" s="265"/>
    </row>
    <row r="18391" spans="1:5">
      <c r="A18391" s="283">
        <v>46311</v>
      </c>
      <c r="B18391" s="176">
        <v>1932.1</v>
      </c>
      <c r="C18391" s="176">
        <v>42.7</v>
      </c>
      <c r="D18391" s="282">
        <v>154</v>
      </c>
      <c r="E18391" s="265"/>
    </row>
    <row r="18392" spans="1:5">
      <c r="A18392" s="283">
        <v>46312</v>
      </c>
      <c r="B18392" s="176">
        <v>2129.1</v>
      </c>
      <c r="C18392" s="176">
        <v>31.3</v>
      </c>
      <c r="D18392" s="282">
        <v>119</v>
      </c>
      <c r="E18392" s="265"/>
    </row>
    <row r="18393" spans="1:5">
      <c r="A18393" s="283">
        <v>46319</v>
      </c>
      <c r="B18393" s="176">
        <v>2287.8000000000002</v>
      </c>
      <c r="C18393" s="176">
        <v>36.200000000000003</v>
      </c>
      <c r="D18393" s="282">
        <v>126</v>
      </c>
      <c r="E18393" s="265"/>
    </row>
    <row r="18394" spans="1:5">
      <c r="A18394" s="283">
        <v>46320</v>
      </c>
      <c r="B18394" s="176">
        <v>3820.6</v>
      </c>
      <c r="C18394" s="176">
        <v>31.8</v>
      </c>
      <c r="D18394" s="282">
        <v>159</v>
      </c>
      <c r="E18394" s="265"/>
    </row>
    <row r="18395" spans="1:5">
      <c r="A18395" s="283">
        <v>46321</v>
      </c>
      <c r="B18395" s="176">
        <v>3059.1</v>
      </c>
      <c r="C18395" s="176">
        <v>44.7</v>
      </c>
      <c r="D18395" s="282">
        <v>129</v>
      </c>
      <c r="E18395" s="265"/>
    </row>
    <row r="18396" spans="1:5">
      <c r="A18396" s="283">
        <v>46322</v>
      </c>
      <c r="B18396" s="176">
        <v>2710.6</v>
      </c>
      <c r="C18396" s="176">
        <v>41.3</v>
      </c>
      <c r="D18396" s="282">
        <v>137</v>
      </c>
      <c r="E18396" s="265"/>
    </row>
    <row r="18397" spans="1:5">
      <c r="A18397" s="283">
        <v>46323</v>
      </c>
      <c r="B18397" s="176">
        <v>3161.7</v>
      </c>
      <c r="C18397" s="176">
        <v>33.4</v>
      </c>
      <c r="D18397" s="282">
        <v>122</v>
      </c>
      <c r="E18397" s="265"/>
    </row>
    <row r="18398" spans="1:5">
      <c r="A18398" s="283">
        <v>46324</v>
      </c>
      <c r="B18398" s="176">
        <v>5044.8</v>
      </c>
      <c r="C18398" s="176">
        <v>33.700000000000003</v>
      </c>
      <c r="D18398" s="282">
        <v>97</v>
      </c>
      <c r="E18398" s="265"/>
    </row>
    <row r="18399" spans="1:5">
      <c r="A18399" s="283">
        <v>46325</v>
      </c>
      <c r="B18399" s="176">
        <v>8917.5</v>
      </c>
      <c r="C18399" s="176">
        <v>30.1</v>
      </c>
      <c r="D18399" s="282">
        <v>87</v>
      </c>
      <c r="E18399" s="265"/>
    </row>
    <row r="18400" spans="1:5">
      <c r="A18400" s="283">
        <v>46327</v>
      </c>
      <c r="B18400" s="176">
        <v>2582.9</v>
      </c>
      <c r="C18400" s="176">
        <v>31.7</v>
      </c>
      <c r="D18400" s="282">
        <v>113</v>
      </c>
      <c r="E18400" s="265"/>
    </row>
    <row r="18401" spans="1:5">
      <c r="A18401" s="283">
        <v>46340</v>
      </c>
      <c r="B18401" s="176">
        <v>28.2</v>
      </c>
      <c r="C18401" s="176">
        <v>41.4</v>
      </c>
      <c r="D18401" s="282">
        <v>87</v>
      </c>
      <c r="E18401" s="265"/>
    </row>
    <row r="18402" spans="1:5">
      <c r="A18402" s="283">
        <v>46341</v>
      </c>
      <c r="B18402" s="176">
        <v>113.8</v>
      </c>
      <c r="C18402" s="176">
        <v>39.299999999999997</v>
      </c>
      <c r="D18402" s="282">
        <v>87</v>
      </c>
      <c r="E18402" s="265"/>
    </row>
    <row r="18403" spans="1:5">
      <c r="A18403" s="283">
        <v>46342</v>
      </c>
      <c r="B18403" s="176">
        <v>1022.1</v>
      </c>
      <c r="C18403" s="176">
        <v>38.1</v>
      </c>
      <c r="D18403" s="282">
        <v>126</v>
      </c>
      <c r="E18403" s="265"/>
    </row>
    <row r="18404" spans="1:5">
      <c r="A18404" s="283">
        <v>46345</v>
      </c>
      <c r="B18404" s="176">
        <v>0</v>
      </c>
      <c r="C18404" s="176">
        <v>0</v>
      </c>
      <c r="D18404" s="282">
        <v>87</v>
      </c>
      <c r="E18404" s="265"/>
    </row>
    <row r="18405" spans="1:5">
      <c r="A18405" s="283">
        <v>46346</v>
      </c>
      <c r="B18405" s="176">
        <v>1648.6</v>
      </c>
      <c r="C18405" s="176">
        <v>33.6</v>
      </c>
      <c r="D18405" s="282">
        <v>87</v>
      </c>
      <c r="E18405" s="265"/>
    </row>
    <row r="18406" spans="1:5">
      <c r="A18406" s="283">
        <v>46347</v>
      </c>
      <c r="B18406" s="176">
        <v>77.8</v>
      </c>
      <c r="C18406" s="176">
        <v>37.799999999999997</v>
      </c>
      <c r="D18406" s="282">
        <v>87</v>
      </c>
      <c r="E18406" s="265"/>
    </row>
    <row r="18407" spans="1:5">
      <c r="A18407" s="283">
        <v>46348</v>
      </c>
      <c r="B18407" s="176">
        <v>26.3</v>
      </c>
      <c r="C18407" s="176">
        <v>41.6</v>
      </c>
      <c r="D18407" s="282">
        <v>87</v>
      </c>
      <c r="E18407" s="265"/>
    </row>
    <row r="18408" spans="1:5">
      <c r="A18408" s="283">
        <v>46349</v>
      </c>
      <c r="B18408" s="176">
        <v>57</v>
      </c>
      <c r="C18408" s="176">
        <v>42</v>
      </c>
      <c r="D18408" s="282">
        <v>87</v>
      </c>
      <c r="E18408" s="265"/>
    </row>
    <row r="18409" spans="1:5">
      <c r="A18409" s="283">
        <v>46350</v>
      </c>
      <c r="B18409" s="176">
        <v>236.7</v>
      </c>
      <c r="C18409" s="176">
        <v>40.200000000000003</v>
      </c>
      <c r="D18409" s="282">
        <v>130</v>
      </c>
      <c r="E18409" s="265"/>
    </row>
    <row r="18410" spans="1:5">
      <c r="A18410" s="283">
        <v>46352</v>
      </c>
      <c r="B18410" s="176">
        <v>709.6</v>
      </c>
      <c r="C18410" s="176">
        <v>39.4</v>
      </c>
      <c r="D18410" s="282">
        <v>87</v>
      </c>
      <c r="E18410" s="265"/>
    </row>
    <row r="18411" spans="1:5">
      <c r="A18411" s="283">
        <v>46355</v>
      </c>
      <c r="B18411" s="176">
        <v>0</v>
      </c>
      <c r="C18411" s="176">
        <v>0</v>
      </c>
      <c r="D18411" s="282">
        <v>87</v>
      </c>
      <c r="E18411" s="265"/>
    </row>
    <row r="18412" spans="1:5">
      <c r="A18412" s="283">
        <v>46356</v>
      </c>
      <c r="B18412" s="176">
        <v>154.6</v>
      </c>
      <c r="C18412" s="176">
        <v>38.4</v>
      </c>
      <c r="D18412" s="282">
        <v>117</v>
      </c>
      <c r="E18412" s="265"/>
    </row>
    <row r="18413" spans="1:5">
      <c r="A18413" s="283">
        <v>46360</v>
      </c>
      <c r="B18413" s="176">
        <v>592.29999999999995</v>
      </c>
      <c r="C18413" s="176">
        <v>40.1</v>
      </c>
      <c r="D18413" s="282">
        <v>138</v>
      </c>
      <c r="E18413" s="265"/>
    </row>
    <row r="18414" spans="1:5">
      <c r="A18414" s="283">
        <v>46361</v>
      </c>
      <c r="B18414" s="176">
        <v>325.5</v>
      </c>
      <c r="C18414" s="176">
        <v>39.700000000000003</v>
      </c>
      <c r="D18414" s="282">
        <v>87</v>
      </c>
      <c r="E18414" s="265"/>
    </row>
    <row r="18415" spans="1:5">
      <c r="A18415" s="283">
        <v>46365</v>
      </c>
      <c r="B18415" s="176">
        <v>40</v>
      </c>
      <c r="C18415" s="176">
        <v>40.5</v>
      </c>
      <c r="D18415" s="282">
        <v>87</v>
      </c>
      <c r="E18415" s="265"/>
    </row>
    <row r="18416" spans="1:5">
      <c r="A18416" s="283">
        <v>46366</v>
      </c>
      <c r="B18416" s="176">
        <v>70.7</v>
      </c>
      <c r="C18416" s="176">
        <v>40.700000000000003</v>
      </c>
      <c r="D18416" s="282">
        <v>110</v>
      </c>
      <c r="E18416" s="265"/>
    </row>
    <row r="18417" spans="1:5">
      <c r="A18417" s="283">
        <v>46368</v>
      </c>
      <c r="B18417" s="176">
        <v>1268.2</v>
      </c>
      <c r="C18417" s="176">
        <v>37</v>
      </c>
      <c r="D18417" s="282">
        <v>121</v>
      </c>
      <c r="E18417" s="265"/>
    </row>
    <row r="18418" spans="1:5">
      <c r="A18418" s="283">
        <v>46371</v>
      </c>
      <c r="B18418" s="176">
        <v>103.2</v>
      </c>
      <c r="C18418" s="176">
        <v>40.4</v>
      </c>
      <c r="D18418" s="282">
        <v>111</v>
      </c>
      <c r="E18418" s="265"/>
    </row>
    <row r="18419" spans="1:5">
      <c r="A18419" s="283">
        <v>46372</v>
      </c>
      <c r="B18419" s="176">
        <v>0</v>
      </c>
      <c r="C18419" s="176">
        <v>0</v>
      </c>
      <c r="D18419" s="282">
        <v>87</v>
      </c>
      <c r="E18419" s="265"/>
    </row>
    <row r="18420" spans="1:5">
      <c r="A18420" s="283">
        <v>46373</v>
      </c>
      <c r="B18420" s="176">
        <v>825.6</v>
      </c>
      <c r="C18420" s="176">
        <v>39.6</v>
      </c>
      <c r="D18420" s="282">
        <v>119</v>
      </c>
      <c r="E18420" s="265"/>
    </row>
    <row r="18421" spans="1:5">
      <c r="A18421" s="283">
        <v>46374</v>
      </c>
      <c r="B18421" s="176">
        <v>36.1</v>
      </c>
      <c r="C18421" s="176">
        <v>44.2</v>
      </c>
      <c r="D18421" s="282">
        <v>87</v>
      </c>
      <c r="E18421" s="265"/>
    </row>
    <row r="18422" spans="1:5">
      <c r="A18422" s="283">
        <v>46375</v>
      </c>
      <c r="B18422" s="176">
        <v>1598.6</v>
      </c>
      <c r="C18422" s="176">
        <v>41.9</v>
      </c>
      <c r="D18422" s="282">
        <v>126</v>
      </c>
      <c r="E18422" s="265"/>
    </row>
    <row r="18423" spans="1:5">
      <c r="A18423" s="283">
        <v>46376</v>
      </c>
      <c r="B18423" s="176">
        <v>35.700000000000003</v>
      </c>
      <c r="C18423" s="176">
        <v>43.7</v>
      </c>
      <c r="D18423" s="282">
        <v>87</v>
      </c>
      <c r="E18423" s="265"/>
    </row>
    <row r="18424" spans="1:5">
      <c r="A18424" s="283">
        <v>46377</v>
      </c>
      <c r="B18424" s="176">
        <v>0</v>
      </c>
      <c r="C18424" s="176">
        <v>0</v>
      </c>
      <c r="D18424" s="282">
        <v>87</v>
      </c>
      <c r="E18424" s="265"/>
    </row>
    <row r="18425" spans="1:5">
      <c r="A18425" s="283">
        <v>46379</v>
      </c>
      <c r="B18425" s="176">
        <v>0</v>
      </c>
      <c r="C18425" s="176">
        <v>0</v>
      </c>
      <c r="D18425" s="282">
        <v>87</v>
      </c>
      <c r="E18425" s="265"/>
    </row>
    <row r="18426" spans="1:5">
      <c r="A18426" s="283">
        <v>46381</v>
      </c>
      <c r="B18426" s="176">
        <v>65.3</v>
      </c>
      <c r="C18426" s="176">
        <v>42.9</v>
      </c>
      <c r="D18426" s="282">
        <v>87</v>
      </c>
      <c r="E18426" s="265"/>
    </row>
    <row r="18427" spans="1:5">
      <c r="A18427" s="283">
        <v>46382</v>
      </c>
      <c r="B18427" s="176">
        <v>45.5</v>
      </c>
      <c r="C18427" s="176">
        <v>40.5</v>
      </c>
      <c r="D18427" s="282">
        <v>87</v>
      </c>
      <c r="E18427" s="265"/>
    </row>
    <row r="18428" spans="1:5">
      <c r="A18428" s="283">
        <v>46383</v>
      </c>
      <c r="B18428" s="176">
        <v>403.2</v>
      </c>
      <c r="C18428" s="176">
        <v>36</v>
      </c>
      <c r="D18428" s="282">
        <v>180</v>
      </c>
      <c r="E18428" s="265"/>
    </row>
    <row r="18429" spans="1:5">
      <c r="A18429" s="283">
        <v>46384</v>
      </c>
      <c r="B18429" s="176">
        <v>0</v>
      </c>
      <c r="C18429" s="176">
        <v>0</v>
      </c>
      <c r="D18429" s="282">
        <v>87</v>
      </c>
      <c r="E18429" s="265"/>
    </row>
    <row r="18430" spans="1:5">
      <c r="A18430" s="283">
        <v>46385</v>
      </c>
      <c r="B18430" s="176">
        <v>463.9</v>
      </c>
      <c r="C18430" s="176">
        <v>38.9</v>
      </c>
      <c r="D18430" s="282">
        <v>123</v>
      </c>
      <c r="E18430" s="265"/>
    </row>
    <row r="18431" spans="1:5">
      <c r="A18431" s="283">
        <v>46390</v>
      </c>
      <c r="B18431" s="176">
        <v>48.7</v>
      </c>
      <c r="C18431" s="176">
        <v>40.9</v>
      </c>
      <c r="D18431" s="282">
        <v>87</v>
      </c>
      <c r="E18431" s="265"/>
    </row>
    <row r="18432" spans="1:5">
      <c r="A18432" s="283">
        <v>46391</v>
      </c>
      <c r="B18432" s="176">
        <v>196.2</v>
      </c>
      <c r="C18432" s="176">
        <v>36.200000000000003</v>
      </c>
      <c r="D18432" s="282">
        <v>94</v>
      </c>
      <c r="E18432" s="265"/>
    </row>
    <row r="18433" spans="1:5">
      <c r="A18433" s="283">
        <v>46392</v>
      </c>
      <c r="B18433" s="176">
        <v>68.900000000000006</v>
      </c>
      <c r="C18433" s="176">
        <v>37.5</v>
      </c>
      <c r="D18433" s="282">
        <v>94</v>
      </c>
      <c r="E18433" s="265"/>
    </row>
    <row r="18434" spans="1:5">
      <c r="A18434" s="283">
        <v>46393</v>
      </c>
      <c r="B18434" s="176">
        <v>662.6</v>
      </c>
      <c r="C18434" s="176">
        <v>33.200000000000003</v>
      </c>
      <c r="D18434" s="282">
        <v>87</v>
      </c>
      <c r="E18434" s="265"/>
    </row>
    <row r="18435" spans="1:5">
      <c r="A18435" s="283">
        <v>46394</v>
      </c>
      <c r="B18435" s="176">
        <v>2643.7</v>
      </c>
      <c r="C18435" s="176">
        <v>38</v>
      </c>
      <c r="D18435" s="282">
        <v>159</v>
      </c>
      <c r="E18435" s="265"/>
    </row>
    <row r="18436" spans="1:5">
      <c r="A18436" s="283">
        <v>46401</v>
      </c>
      <c r="B18436" s="176">
        <v>0</v>
      </c>
      <c r="C18436" s="176">
        <v>0</v>
      </c>
      <c r="D18436" s="282">
        <v>87</v>
      </c>
      <c r="E18436" s="265"/>
    </row>
    <row r="18437" spans="1:5">
      <c r="A18437" s="283">
        <v>46402</v>
      </c>
      <c r="B18437" s="176">
        <v>978.3</v>
      </c>
      <c r="C18437" s="176">
        <v>34.5</v>
      </c>
      <c r="D18437" s="282">
        <v>125</v>
      </c>
      <c r="E18437" s="265"/>
    </row>
    <row r="18438" spans="1:5">
      <c r="A18438" s="283">
        <v>46403</v>
      </c>
      <c r="B18438" s="176">
        <v>1516.9</v>
      </c>
      <c r="C18438" s="176">
        <v>38.299999999999997</v>
      </c>
      <c r="D18438" s="282">
        <v>120</v>
      </c>
      <c r="E18438" s="265"/>
    </row>
    <row r="18439" spans="1:5">
      <c r="A18439" s="283">
        <v>46404</v>
      </c>
      <c r="B18439" s="176">
        <v>2321.4</v>
      </c>
      <c r="C18439" s="176">
        <v>39.299999999999997</v>
      </c>
      <c r="D18439" s="282">
        <v>93</v>
      </c>
      <c r="E18439" s="265"/>
    </row>
    <row r="18440" spans="1:5">
      <c r="A18440" s="283">
        <v>46405</v>
      </c>
      <c r="B18440" s="176">
        <v>1409.3</v>
      </c>
      <c r="C18440" s="176">
        <v>35.6</v>
      </c>
      <c r="D18440" s="282">
        <v>114</v>
      </c>
      <c r="E18440" s="265"/>
    </row>
    <row r="18441" spans="1:5">
      <c r="A18441" s="283">
        <v>46406</v>
      </c>
      <c r="B18441" s="176">
        <v>763.6</v>
      </c>
      <c r="C18441" s="176">
        <v>36.9</v>
      </c>
      <c r="D18441" s="282">
        <v>106</v>
      </c>
      <c r="E18441" s="265"/>
    </row>
    <row r="18442" spans="1:5">
      <c r="A18442" s="283">
        <v>46407</v>
      </c>
      <c r="B18442" s="176">
        <v>2518.4</v>
      </c>
      <c r="C18442" s="176">
        <v>38</v>
      </c>
      <c r="D18442" s="282">
        <v>87</v>
      </c>
      <c r="E18442" s="265"/>
    </row>
    <row r="18443" spans="1:5">
      <c r="A18443" s="283">
        <v>46408</v>
      </c>
      <c r="B18443" s="176">
        <v>1781.2</v>
      </c>
      <c r="C18443" s="176">
        <v>35.799999999999997</v>
      </c>
      <c r="D18443" s="282">
        <v>127</v>
      </c>
      <c r="E18443" s="265"/>
    </row>
    <row r="18444" spans="1:5">
      <c r="A18444" s="283">
        <v>46409</v>
      </c>
      <c r="B18444" s="176">
        <v>2447.6999999999998</v>
      </c>
      <c r="C18444" s="176">
        <v>32.6</v>
      </c>
      <c r="D18444" s="282">
        <v>123</v>
      </c>
      <c r="E18444" s="265"/>
    </row>
    <row r="18445" spans="1:5">
      <c r="A18445" s="283">
        <v>46410</v>
      </c>
      <c r="B18445" s="176">
        <v>1186.8</v>
      </c>
      <c r="C18445" s="176">
        <v>36.4</v>
      </c>
      <c r="D18445" s="282">
        <v>189</v>
      </c>
      <c r="E18445" s="265"/>
    </row>
    <row r="18446" spans="1:5">
      <c r="A18446" s="283">
        <v>46411</v>
      </c>
      <c r="B18446" s="176">
        <v>0</v>
      </c>
      <c r="C18446" s="176">
        <v>0</v>
      </c>
      <c r="D18446" s="282">
        <v>87</v>
      </c>
      <c r="E18446" s="265"/>
    </row>
    <row r="18447" spans="1:5">
      <c r="A18447" s="283">
        <v>46501</v>
      </c>
      <c r="B18447" s="176">
        <v>59.9</v>
      </c>
      <c r="C18447" s="176">
        <v>36</v>
      </c>
      <c r="D18447" s="282">
        <v>87</v>
      </c>
      <c r="E18447" s="265"/>
    </row>
    <row r="18448" spans="1:5">
      <c r="A18448" s="283">
        <v>46502</v>
      </c>
      <c r="B18448" s="176">
        <v>210</v>
      </c>
      <c r="C18448" s="176">
        <v>37.9</v>
      </c>
      <c r="D18448" s="282">
        <v>87</v>
      </c>
      <c r="E18448" s="265"/>
    </row>
    <row r="18449" spans="1:5">
      <c r="A18449" s="283">
        <v>46504</v>
      </c>
      <c r="B18449" s="176">
        <v>65</v>
      </c>
      <c r="C18449" s="176">
        <v>34.4</v>
      </c>
      <c r="D18449" s="282">
        <v>110</v>
      </c>
      <c r="E18449" s="265"/>
    </row>
    <row r="18450" spans="1:5">
      <c r="A18450" s="283">
        <v>46506</v>
      </c>
      <c r="B18450" s="176">
        <v>118.1</v>
      </c>
      <c r="C18450" s="176">
        <v>36.9</v>
      </c>
      <c r="D18450" s="282">
        <v>113</v>
      </c>
      <c r="E18450" s="265"/>
    </row>
    <row r="18451" spans="1:5">
      <c r="A18451" s="283">
        <v>46507</v>
      </c>
      <c r="B18451" s="176">
        <v>240.4</v>
      </c>
      <c r="C18451" s="176">
        <v>39.1</v>
      </c>
      <c r="D18451" s="282">
        <v>87</v>
      </c>
      <c r="E18451" s="265"/>
    </row>
    <row r="18452" spans="1:5">
      <c r="A18452" s="283">
        <v>46508</v>
      </c>
      <c r="B18452" s="176">
        <v>39</v>
      </c>
      <c r="C18452" s="176">
        <v>38.799999999999997</v>
      </c>
      <c r="D18452" s="282">
        <v>87</v>
      </c>
      <c r="E18452" s="265"/>
    </row>
    <row r="18453" spans="1:5">
      <c r="A18453" s="283">
        <v>46510</v>
      </c>
      <c r="B18453" s="176">
        <v>51.2</v>
      </c>
      <c r="C18453" s="176">
        <v>39.200000000000003</v>
      </c>
      <c r="D18453" s="282">
        <v>87</v>
      </c>
      <c r="E18453" s="265"/>
    </row>
    <row r="18454" spans="1:5">
      <c r="A18454" s="283">
        <v>46511</v>
      </c>
      <c r="B18454" s="176">
        <v>66.5</v>
      </c>
      <c r="C18454" s="176">
        <v>44.5</v>
      </c>
      <c r="D18454" s="282">
        <v>123</v>
      </c>
      <c r="E18454" s="265"/>
    </row>
    <row r="18455" spans="1:5">
      <c r="A18455" s="283">
        <v>46513</v>
      </c>
      <c r="B18455" s="176">
        <v>74.099999999999994</v>
      </c>
      <c r="C18455" s="176">
        <v>40.6</v>
      </c>
      <c r="D18455" s="282">
        <v>95</v>
      </c>
      <c r="E18455" s="265"/>
    </row>
    <row r="18456" spans="1:5">
      <c r="A18456" s="283">
        <v>46514</v>
      </c>
      <c r="B18456" s="176">
        <v>1074.8</v>
      </c>
      <c r="C18456" s="176">
        <v>38.1</v>
      </c>
      <c r="D18456" s="282">
        <v>101</v>
      </c>
      <c r="E18456" s="265"/>
    </row>
    <row r="18457" spans="1:5">
      <c r="A18457" s="283">
        <v>46515</v>
      </c>
      <c r="B18457" s="176">
        <v>0</v>
      </c>
      <c r="C18457" s="176">
        <v>0</v>
      </c>
      <c r="D18457" s="282">
        <v>87</v>
      </c>
      <c r="E18457" s="265"/>
    </row>
    <row r="18458" spans="1:5">
      <c r="A18458" s="283">
        <v>46516</v>
      </c>
      <c r="B18458" s="176">
        <v>1810.3</v>
      </c>
      <c r="C18458" s="176">
        <v>33.5</v>
      </c>
      <c r="D18458" s="282">
        <v>128</v>
      </c>
      <c r="E18458" s="265"/>
    </row>
    <row r="18459" spans="1:5">
      <c r="A18459" s="283">
        <v>46517</v>
      </c>
      <c r="B18459" s="176">
        <v>671.9</v>
      </c>
      <c r="C18459" s="176">
        <v>34.4</v>
      </c>
      <c r="D18459" s="282">
        <v>166</v>
      </c>
      <c r="E18459" s="265"/>
    </row>
    <row r="18460" spans="1:5">
      <c r="A18460" s="283">
        <v>46524</v>
      </c>
      <c r="B18460" s="176">
        <v>67.2</v>
      </c>
      <c r="C18460" s="176">
        <v>32.4</v>
      </c>
      <c r="D18460" s="282">
        <v>108</v>
      </c>
      <c r="E18460" s="265"/>
    </row>
    <row r="18461" spans="1:5">
      <c r="A18461" s="283">
        <v>46526</v>
      </c>
      <c r="B18461" s="176">
        <v>455.3</v>
      </c>
      <c r="C18461" s="176">
        <v>34.200000000000003</v>
      </c>
      <c r="D18461" s="282">
        <v>170</v>
      </c>
      <c r="E18461" s="265"/>
    </row>
    <row r="18462" spans="1:5">
      <c r="A18462" s="283">
        <v>46527</v>
      </c>
      <c r="B18462" s="176">
        <v>0</v>
      </c>
      <c r="C18462" s="176">
        <v>0</v>
      </c>
      <c r="D18462" s="282">
        <v>87</v>
      </c>
      <c r="E18462" s="265"/>
    </row>
    <row r="18463" spans="1:5">
      <c r="A18463" s="283">
        <v>46528</v>
      </c>
      <c r="B18463" s="176">
        <v>356.8</v>
      </c>
      <c r="C18463" s="176">
        <v>32.1</v>
      </c>
      <c r="D18463" s="282">
        <v>122</v>
      </c>
      <c r="E18463" s="265"/>
    </row>
    <row r="18464" spans="1:5">
      <c r="A18464" s="283">
        <v>46530</v>
      </c>
      <c r="B18464" s="176">
        <v>1077</v>
      </c>
      <c r="C18464" s="176">
        <v>39.4</v>
      </c>
      <c r="D18464" s="282">
        <v>117</v>
      </c>
      <c r="E18464" s="265"/>
    </row>
    <row r="18465" spans="1:5">
      <c r="A18465" s="283">
        <v>46531</v>
      </c>
      <c r="B18465" s="176">
        <v>58.3</v>
      </c>
      <c r="C18465" s="176">
        <v>40.200000000000003</v>
      </c>
      <c r="D18465" s="282">
        <v>87</v>
      </c>
      <c r="E18465" s="265"/>
    </row>
    <row r="18466" spans="1:5">
      <c r="A18466" s="283">
        <v>46532</v>
      </c>
      <c r="B18466" s="176">
        <v>48.4</v>
      </c>
      <c r="C18466" s="176">
        <v>39.1</v>
      </c>
      <c r="D18466" s="282">
        <v>87</v>
      </c>
      <c r="E18466" s="265"/>
    </row>
    <row r="18467" spans="1:5">
      <c r="A18467" s="283">
        <v>46534</v>
      </c>
      <c r="B18467" s="176">
        <v>86.7</v>
      </c>
      <c r="C18467" s="176">
        <v>39.4</v>
      </c>
      <c r="D18467" s="282">
        <v>95</v>
      </c>
      <c r="E18467" s="265"/>
    </row>
    <row r="18468" spans="1:5">
      <c r="A18468" s="283">
        <v>46536</v>
      </c>
      <c r="B18468" s="176">
        <v>89.1</v>
      </c>
      <c r="C18468" s="176">
        <v>42.9</v>
      </c>
      <c r="D18468" s="282">
        <v>87</v>
      </c>
      <c r="E18468" s="265"/>
    </row>
    <row r="18469" spans="1:5">
      <c r="A18469" s="283">
        <v>46537</v>
      </c>
      <c r="B18469" s="176">
        <v>363.1</v>
      </c>
      <c r="C18469" s="176">
        <v>37.1</v>
      </c>
      <c r="D18469" s="282">
        <v>87</v>
      </c>
      <c r="E18469" s="265"/>
    </row>
    <row r="18470" spans="1:5">
      <c r="A18470" s="283">
        <v>46538</v>
      </c>
      <c r="B18470" s="176">
        <v>142.5</v>
      </c>
      <c r="C18470" s="176">
        <v>43.1</v>
      </c>
      <c r="D18470" s="282">
        <v>87</v>
      </c>
      <c r="E18470" s="265"/>
    </row>
    <row r="18471" spans="1:5">
      <c r="A18471" s="283">
        <v>46539</v>
      </c>
      <c r="B18471" s="176">
        <v>81.400000000000006</v>
      </c>
      <c r="C18471" s="176">
        <v>35.700000000000003</v>
      </c>
      <c r="D18471" s="282">
        <v>87</v>
      </c>
      <c r="E18471" s="265"/>
    </row>
    <row r="18472" spans="1:5">
      <c r="A18472" s="283">
        <v>46540</v>
      </c>
      <c r="B18472" s="176">
        <v>197</v>
      </c>
      <c r="C18472" s="176">
        <v>32.4</v>
      </c>
      <c r="D18472" s="282">
        <v>113</v>
      </c>
      <c r="E18472" s="265"/>
    </row>
    <row r="18473" spans="1:5">
      <c r="A18473" s="283">
        <v>46542</v>
      </c>
      <c r="B18473" s="176">
        <v>93.8</v>
      </c>
      <c r="C18473" s="176">
        <v>36.200000000000003</v>
      </c>
      <c r="D18473" s="282">
        <v>111</v>
      </c>
      <c r="E18473" s="265"/>
    </row>
    <row r="18474" spans="1:5">
      <c r="A18474" s="283">
        <v>46543</v>
      </c>
      <c r="B18474" s="176">
        <v>131.6</v>
      </c>
      <c r="C18474" s="176">
        <v>27</v>
      </c>
      <c r="D18474" s="282">
        <v>87</v>
      </c>
      <c r="E18474" s="265"/>
    </row>
    <row r="18475" spans="1:5">
      <c r="A18475" s="283">
        <v>46544</v>
      </c>
      <c r="B18475" s="176">
        <v>880.4</v>
      </c>
      <c r="C18475" s="176">
        <v>37.200000000000003</v>
      </c>
      <c r="D18475" s="282">
        <v>123</v>
      </c>
      <c r="E18475" s="265"/>
    </row>
    <row r="18476" spans="1:5">
      <c r="A18476" s="283">
        <v>46545</v>
      </c>
      <c r="B18476" s="176">
        <v>1676.3</v>
      </c>
      <c r="C18476" s="176">
        <v>35.799999999999997</v>
      </c>
      <c r="D18476" s="282">
        <v>166</v>
      </c>
      <c r="E18476" s="265"/>
    </row>
    <row r="18477" spans="1:5">
      <c r="A18477" s="283">
        <v>46546</v>
      </c>
      <c r="B18477" s="176">
        <v>0</v>
      </c>
      <c r="C18477" s="176">
        <v>0</v>
      </c>
      <c r="D18477" s="282">
        <v>87</v>
      </c>
      <c r="E18477" s="265"/>
    </row>
    <row r="18478" spans="1:5">
      <c r="A18478" s="283">
        <v>46550</v>
      </c>
      <c r="B18478" s="176">
        <v>147.1</v>
      </c>
      <c r="C18478" s="176">
        <v>32.4</v>
      </c>
      <c r="D18478" s="282">
        <v>115</v>
      </c>
      <c r="E18478" s="265"/>
    </row>
    <row r="18479" spans="1:5">
      <c r="A18479" s="283">
        <v>46552</v>
      </c>
      <c r="B18479" s="176">
        <v>99.8</v>
      </c>
      <c r="C18479" s="176">
        <v>41.6</v>
      </c>
      <c r="D18479" s="282">
        <v>87</v>
      </c>
      <c r="E18479" s="265"/>
    </row>
    <row r="18480" spans="1:5">
      <c r="A18480" s="283">
        <v>46553</v>
      </c>
      <c r="B18480" s="176">
        <v>121.1</v>
      </c>
      <c r="C18480" s="176">
        <v>35.200000000000003</v>
      </c>
      <c r="D18480" s="282">
        <v>107</v>
      </c>
      <c r="E18480" s="265"/>
    </row>
    <row r="18481" spans="1:5">
      <c r="A18481" s="283">
        <v>46554</v>
      </c>
      <c r="B18481" s="176">
        <v>80.400000000000006</v>
      </c>
      <c r="C18481" s="176">
        <v>39</v>
      </c>
      <c r="D18481" s="282">
        <v>87</v>
      </c>
      <c r="E18481" s="265"/>
    </row>
    <row r="18482" spans="1:5">
      <c r="A18482" s="283">
        <v>46555</v>
      </c>
      <c r="B18482" s="176">
        <v>240.5</v>
      </c>
      <c r="C18482" s="176">
        <v>41.9</v>
      </c>
      <c r="D18482" s="282">
        <v>107</v>
      </c>
      <c r="E18482" s="265"/>
    </row>
    <row r="18483" spans="1:5">
      <c r="A18483" s="283">
        <v>46556</v>
      </c>
      <c r="B18483" s="176">
        <v>0</v>
      </c>
      <c r="C18483" s="176">
        <v>0</v>
      </c>
      <c r="D18483" s="282">
        <v>87</v>
      </c>
      <c r="E18483" s="265"/>
    </row>
    <row r="18484" spans="1:5">
      <c r="A18484" s="283">
        <v>46561</v>
      </c>
      <c r="B18484" s="176">
        <v>737.3</v>
      </c>
      <c r="C18484" s="176">
        <v>37.799999999999997</v>
      </c>
      <c r="D18484" s="282">
        <v>96</v>
      </c>
      <c r="E18484" s="265"/>
    </row>
    <row r="18485" spans="1:5">
      <c r="A18485" s="283">
        <v>46562</v>
      </c>
      <c r="B18485" s="176">
        <v>84.8</v>
      </c>
      <c r="C18485" s="176">
        <v>38.700000000000003</v>
      </c>
      <c r="D18485" s="282">
        <v>87</v>
      </c>
      <c r="E18485" s="265"/>
    </row>
    <row r="18486" spans="1:5">
      <c r="A18486" s="283">
        <v>46563</v>
      </c>
      <c r="B18486" s="176">
        <v>153.1</v>
      </c>
      <c r="C18486" s="176">
        <v>38.5</v>
      </c>
      <c r="D18486" s="282">
        <v>95</v>
      </c>
      <c r="E18486" s="265"/>
    </row>
    <row r="18487" spans="1:5">
      <c r="A18487" s="283">
        <v>46565</v>
      </c>
      <c r="B18487" s="176">
        <v>116.6</v>
      </c>
      <c r="C18487" s="176">
        <v>25.4</v>
      </c>
      <c r="D18487" s="282">
        <v>87</v>
      </c>
      <c r="E18487" s="265"/>
    </row>
    <row r="18488" spans="1:5">
      <c r="A18488" s="283">
        <v>46567</v>
      </c>
      <c r="B18488" s="176">
        <v>181.6</v>
      </c>
      <c r="C18488" s="176">
        <v>42</v>
      </c>
      <c r="D18488" s="282">
        <v>96</v>
      </c>
      <c r="E18488" s="265"/>
    </row>
    <row r="18489" spans="1:5">
      <c r="A18489" s="283">
        <v>46570</v>
      </c>
      <c r="B18489" s="176">
        <v>36.799999999999997</v>
      </c>
      <c r="C18489" s="176">
        <v>39.5</v>
      </c>
      <c r="D18489" s="282">
        <v>87</v>
      </c>
      <c r="E18489" s="265"/>
    </row>
    <row r="18490" spans="1:5">
      <c r="A18490" s="283">
        <v>46571</v>
      </c>
      <c r="B18490" s="176">
        <v>124.4</v>
      </c>
      <c r="C18490" s="176">
        <v>23</v>
      </c>
      <c r="D18490" s="282">
        <v>87</v>
      </c>
      <c r="E18490" s="265"/>
    </row>
    <row r="18491" spans="1:5">
      <c r="A18491" s="283">
        <v>46572</v>
      </c>
      <c r="B18491" s="176">
        <v>78.099999999999994</v>
      </c>
      <c r="C18491" s="176">
        <v>40.200000000000003</v>
      </c>
      <c r="D18491" s="282">
        <v>87</v>
      </c>
      <c r="E18491" s="265"/>
    </row>
    <row r="18492" spans="1:5">
      <c r="A18492" s="283">
        <v>46573</v>
      </c>
      <c r="B18492" s="176">
        <v>105.9</v>
      </c>
      <c r="C18492" s="176">
        <v>39.9</v>
      </c>
      <c r="D18492" s="282">
        <v>95</v>
      </c>
      <c r="E18492" s="265"/>
    </row>
    <row r="18493" spans="1:5">
      <c r="A18493" s="283">
        <v>46574</v>
      </c>
      <c r="B18493" s="176">
        <v>85.2</v>
      </c>
      <c r="C18493" s="176">
        <v>41.8</v>
      </c>
      <c r="D18493" s="282">
        <v>87</v>
      </c>
      <c r="E18493" s="265"/>
    </row>
    <row r="18494" spans="1:5">
      <c r="A18494" s="283">
        <v>46580</v>
      </c>
      <c r="B18494" s="176">
        <v>273.10000000000002</v>
      </c>
      <c r="C18494" s="176">
        <v>37.5</v>
      </c>
      <c r="D18494" s="282">
        <v>125</v>
      </c>
      <c r="E18494" s="265"/>
    </row>
    <row r="18495" spans="1:5">
      <c r="A18495" s="283">
        <v>46581</v>
      </c>
      <c r="B18495" s="176">
        <v>0</v>
      </c>
      <c r="C18495" s="176">
        <v>0</v>
      </c>
      <c r="D18495" s="282">
        <v>87</v>
      </c>
      <c r="E18495" s="265"/>
    </row>
    <row r="18496" spans="1:5">
      <c r="A18496" s="283">
        <v>46582</v>
      </c>
      <c r="B18496" s="176">
        <v>210</v>
      </c>
      <c r="C18496" s="176">
        <v>36.200000000000003</v>
      </c>
      <c r="D18496" s="282">
        <v>103</v>
      </c>
      <c r="E18496" s="265"/>
    </row>
    <row r="18497" spans="1:5">
      <c r="A18497" s="283">
        <v>46590</v>
      </c>
      <c r="B18497" s="176">
        <v>831.8</v>
      </c>
      <c r="C18497" s="176">
        <v>29.5</v>
      </c>
      <c r="D18497" s="282">
        <v>137</v>
      </c>
      <c r="E18497" s="265"/>
    </row>
    <row r="18498" spans="1:5">
      <c r="A18498" s="283">
        <v>46595</v>
      </c>
      <c r="B18498" s="176">
        <v>37.200000000000003</v>
      </c>
      <c r="C18498" s="176">
        <v>39.299999999999997</v>
      </c>
      <c r="D18498" s="282">
        <v>87</v>
      </c>
      <c r="E18498" s="265"/>
    </row>
    <row r="18499" spans="1:5">
      <c r="A18499" s="283">
        <v>46601</v>
      </c>
      <c r="B18499" s="176">
        <v>2848.6</v>
      </c>
      <c r="C18499" s="176">
        <v>33.1</v>
      </c>
      <c r="D18499" s="282">
        <v>158</v>
      </c>
      <c r="E18499" s="265"/>
    </row>
    <row r="18500" spans="1:5">
      <c r="A18500" s="283">
        <v>46613</v>
      </c>
      <c r="B18500" s="176">
        <v>2678.8</v>
      </c>
      <c r="C18500" s="176">
        <v>29.8</v>
      </c>
      <c r="D18500" s="282">
        <v>87</v>
      </c>
      <c r="E18500" s="265"/>
    </row>
    <row r="18501" spans="1:5">
      <c r="A18501" s="283">
        <v>46614</v>
      </c>
      <c r="B18501" s="176">
        <v>500.4</v>
      </c>
      <c r="C18501" s="176">
        <v>41.5</v>
      </c>
      <c r="D18501" s="282">
        <v>121</v>
      </c>
      <c r="E18501" s="265"/>
    </row>
    <row r="18502" spans="1:5">
      <c r="A18502" s="283">
        <v>46615</v>
      </c>
      <c r="B18502" s="176">
        <v>4352.3</v>
      </c>
      <c r="C18502" s="176">
        <v>34.5</v>
      </c>
      <c r="D18502" s="282">
        <v>103</v>
      </c>
      <c r="E18502" s="265"/>
    </row>
    <row r="18503" spans="1:5">
      <c r="A18503" s="283">
        <v>46616</v>
      </c>
      <c r="B18503" s="176">
        <v>3726.5</v>
      </c>
      <c r="C18503" s="176">
        <v>33.200000000000003</v>
      </c>
      <c r="D18503" s="282">
        <v>96</v>
      </c>
      <c r="E18503" s="265"/>
    </row>
    <row r="18504" spans="1:5">
      <c r="A18504" s="283">
        <v>46617</v>
      </c>
      <c r="B18504" s="176">
        <v>3310.7</v>
      </c>
      <c r="C18504" s="176">
        <v>24.2</v>
      </c>
      <c r="D18504" s="282">
        <v>126</v>
      </c>
      <c r="E18504" s="265"/>
    </row>
    <row r="18505" spans="1:5">
      <c r="A18505" s="283">
        <v>46619</v>
      </c>
      <c r="B18505" s="176">
        <v>1017.8</v>
      </c>
      <c r="C18505" s="176">
        <v>34.4</v>
      </c>
      <c r="D18505" s="282">
        <v>95</v>
      </c>
      <c r="E18505" s="265"/>
    </row>
    <row r="18506" spans="1:5">
      <c r="A18506" s="283">
        <v>46624</v>
      </c>
      <c r="B18506" s="176">
        <v>0</v>
      </c>
      <c r="C18506" s="176">
        <v>0</v>
      </c>
      <c r="D18506" s="282">
        <v>87</v>
      </c>
      <c r="E18506" s="265"/>
    </row>
    <row r="18507" spans="1:5">
      <c r="A18507" s="283">
        <v>46626</v>
      </c>
      <c r="B18507" s="176">
        <v>0</v>
      </c>
      <c r="C18507" s="176">
        <v>0</v>
      </c>
      <c r="D18507" s="282">
        <v>87</v>
      </c>
      <c r="E18507" s="265"/>
    </row>
    <row r="18508" spans="1:5">
      <c r="A18508" s="283">
        <v>46628</v>
      </c>
      <c r="B18508" s="176">
        <v>652</v>
      </c>
      <c r="C18508" s="176">
        <v>36.700000000000003</v>
      </c>
      <c r="D18508" s="282">
        <v>122</v>
      </c>
      <c r="E18508" s="265"/>
    </row>
    <row r="18509" spans="1:5">
      <c r="A18509" s="283">
        <v>46634</v>
      </c>
      <c r="B18509" s="176">
        <v>0</v>
      </c>
      <c r="C18509" s="176">
        <v>0</v>
      </c>
      <c r="D18509" s="282">
        <v>87</v>
      </c>
      <c r="E18509" s="265"/>
    </row>
    <row r="18510" spans="1:5">
      <c r="A18510" s="283">
        <v>46635</v>
      </c>
      <c r="B18510" s="176">
        <v>1832.5</v>
      </c>
      <c r="C18510" s="176">
        <v>43.8</v>
      </c>
      <c r="D18510" s="282">
        <v>111</v>
      </c>
      <c r="E18510" s="265"/>
    </row>
    <row r="18511" spans="1:5">
      <c r="A18511" s="283">
        <v>46637</v>
      </c>
      <c r="B18511" s="176">
        <v>1762.6</v>
      </c>
      <c r="C18511" s="176">
        <v>32.1</v>
      </c>
      <c r="D18511" s="282">
        <v>103</v>
      </c>
      <c r="E18511" s="265"/>
    </row>
    <row r="18512" spans="1:5">
      <c r="A18512" s="283">
        <v>46660</v>
      </c>
      <c r="B18512" s="176">
        <v>0</v>
      </c>
      <c r="C18512" s="176">
        <v>0</v>
      </c>
      <c r="D18512" s="282">
        <v>87</v>
      </c>
      <c r="E18512" s="265"/>
    </row>
    <row r="18513" spans="1:5">
      <c r="A18513" s="283">
        <v>46680</v>
      </c>
      <c r="B18513" s="176">
        <v>0</v>
      </c>
      <c r="C18513" s="176">
        <v>0</v>
      </c>
      <c r="D18513" s="282">
        <v>87</v>
      </c>
      <c r="E18513" s="265"/>
    </row>
    <row r="18514" spans="1:5">
      <c r="A18514" s="283">
        <v>46701</v>
      </c>
      <c r="B18514" s="176">
        <v>83.9</v>
      </c>
      <c r="C18514" s="176">
        <v>39.4</v>
      </c>
      <c r="D18514" s="282">
        <v>94</v>
      </c>
      <c r="E18514" s="265"/>
    </row>
    <row r="18515" spans="1:5">
      <c r="A18515" s="283">
        <v>46702</v>
      </c>
      <c r="B18515" s="176">
        <v>57.1</v>
      </c>
      <c r="C18515" s="176">
        <v>42.1</v>
      </c>
      <c r="D18515" s="282">
        <v>87</v>
      </c>
      <c r="E18515" s="265"/>
    </row>
    <row r="18516" spans="1:5">
      <c r="A18516" s="283">
        <v>46703</v>
      </c>
      <c r="B18516" s="176">
        <v>140.30000000000001</v>
      </c>
      <c r="C18516" s="176">
        <v>37.5</v>
      </c>
      <c r="D18516" s="282">
        <v>159</v>
      </c>
      <c r="E18516" s="265"/>
    </row>
    <row r="18517" spans="1:5">
      <c r="A18517" s="283">
        <v>46704</v>
      </c>
      <c r="B18517" s="176">
        <v>0</v>
      </c>
      <c r="C18517" s="176">
        <v>0</v>
      </c>
      <c r="D18517" s="282">
        <v>87</v>
      </c>
      <c r="E18517" s="265"/>
    </row>
    <row r="18518" spans="1:5">
      <c r="A18518" s="283">
        <v>46705</v>
      </c>
      <c r="B18518" s="176">
        <v>75.900000000000006</v>
      </c>
      <c r="C18518" s="176">
        <v>38.9</v>
      </c>
      <c r="D18518" s="282">
        <v>87</v>
      </c>
      <c r="E18518" s="265"/>
    </row>
    <row r="18519" spans="1:5">
      <c r="A18519" s="283">
        <v>46706</v>
      </c>
      <c r="B18519" s="176">
        <v>227.2</v>
      </c>
      <c r="C18519" s="176">
        <v>38.700000000000003</v>
      </c>
      <c r="D18519" s="282">
        <v>101</v>
      </c>
      <c r="E18519" s="265"/>
    </row>
    <row r="18520" spans="1:5">
      <c r="A18520" s="283">
        <v>46710</v>
      </c>
      <c r="B18520" s="176">
        <v>105.8</v>
      </c>
      <c r="C18520" s="176">
        <v>39.200000000000003</v>
      </c>
      <c r="D18520" s="282">
        <v>113</v>
      </c>
      <c r="E18520" s="265"/>
    </row>
    <row r="18521" spans="1:5">
      <c r="A18521" s="283">
        <v>46711</v>
      </c>
      <c r="B18521" s="176">
        <v>120.7</v>
      </c>
      <c r="C18521" s="176">
        <v>29.9</v>
      </c>
      <c r="D18521" s="282">
        <v>87</v>
      </c>
      <c r="E18521" s="265"/>
    </row>
    <row r="18522" spans="1:5">
      <c r="A18522" s="283">
        <v>46713</v>
      </c>
      <c r="B18522" s="176">
        <v>0</v>
      </c>
      <c r="C18522" s="176">
        <v>0</v>
      </c>
      <c r="D18522" s="282">
        <v>87</v>
      </c>
      <c r="E18522" s="265"/>
    </row>
    <row r="18523" spans="1:5">
      <c r="A18523" s="283">
        <v>46714</v>
      </c>
      <c r="B18523" s="176">
        <v>128</v>
      </c>
      <c r="C18523" s="176">
        <v>39.200000000000003</v>
      </c>
      <c r="D18523" s="282">
        <v>157</v>
      </c>
      <c r="E18523" s="265"/>
    </row>
    <row r="18524" spans="1:5">
      <c r="A18524" s="283">
        <v>46721</v>
      </c>
      <c r="B18524" s="176">
        <v>69.8</v>
      </c>
      <c r="C18524" s="176">
        <v>37.200000000000003</v>
      </c>
      <c r="D18524" s="282">
        <v>87</v>
      </c>
      <c r="E18524" s="265"/>
    </row>
    <row r="18525" spans="1:5">
      <c r="A18525" s="283">
        <v>46723</v>
      </c>
      <c r="B18525" s="176">
        <v>118.1</v>
      </c>
      <c r="C18525" s="176">
        <v>39.700000000000003</v>
      </c>
      <c r="D18525" s="282">
        <v>108</v>
      </c>
      <c r="E18525" s="265"/>
    </row>
    <row r="18526" spans="1:5">
      <c r="A18526" s="283">
        <v>46725</v>
      </c>
      <c r="B18526" s="176">
        <v>111.9</v>
      </c>
      <c r="C18526" s="176">
        <v>40.4</v>
      </c>
      <c r="D18526" s="282">
        <v>120</v>
      </c>
      <c r="E18526" s="265"/>
    </row>
    <row r="18527" spans="1:5">
      <c r="A18527" s="283">
        <v>46730</v>
      </c>
      <c r="B18527" s="176">
        <v>45.6</v>
      </c>
      <c r="C18527" s="176">
        <v>41.1</v>
      </c>
      <c r="D18527" s="282">
        <v>97</v>
      </c>
      <c r="E18527" s="265"/>
    </row>
    <row r="18528" spans="1:5">
      <c r="A18528" s="283">
        <v>46731</v>
      </c>
      <c r="B18528" s="176">
        <v>51.4</v>
      </c>
      <c r="C18528" s="176">
        <v>40.299999999999997</v>
      </c>
      <c r="D18528" s="282">
        <v>87</v>
      </c>
      <c r="E18528" s="265"/>
    </row>
    <row r="18529" spans="1:5">
      <c r="A18529" s="283">
        <v>46732</v>
      </c>
      <c r="B18529" s="176">
        <v>118.1</v>
      </c>
      <c r="C18529" s="176">
        <v>34.1</v>
      </c>
      <c r="D18529" s="282">
        <v>87</v>
      </c>
      <c r="E18529" s="265"/>
    </row>
    <row r="18530" spans="1:5">
      <c r="A18530" s="283">
        <v>46733</v>
      </c>
      <c r="B18530" s="176">
        <v>114.7</v>
      </c>
      <c r="C18530" s="176">
        <v>38.1</v>
      </c>
      <c r="D18530" s="282">
        <v>119</v>
      </c>
      <c r="E18530" s="265"/>
    </row>
    <row r="18531" spans="1:5">
      <c r="A18531" s="283">
        <v>46737</v>
      </c>
      <c r="B18531" s="176">
        <v>107.4</v>
      </c>
      <c r="C18531" s="176">
        <v>43.4</v>
      </c>
      <c r="D18531" s="282">
        <v>95</v>
      </c>
      <c r="E18531" s="265"/>
    </row>
    <row r="18532" spans="1:5">
      <c r="A18532" s="283">
        <v>46738</v>
      </c>
      <c r="B18532" s="176">
        <v>239.3</v>
      </c>
      <c r="C18532" s="176">
        <v>35.799999999999997</v>
      </c>
      <c r="D18532" s="282">
        <v>87</v>
      </c>
      <c r="E18532" s="265"/>
    </row>
    <row r="18533" spans="1:5">
      <c r="A18533" s="283">
        <v>46740</v>
      </c>
      <c r="B18533" s="176">
        <v>72.099999999999994</v>
      </c>
      <c r="C18533" s="176">
        <v>31.2</v>
      </c>
      <c r="D18533" s="282">
        <v>87</v>
      </c>
      <c r="E18533" s="265"/>
    </row>
    <row r="18534" spans="1:5">
      <c r="A18534" s="283">
        <v>46741</v>
      </c>
      <c r="B18534" s="176">
        <v>197.5</v>
      </c>
      <c r="C18534" s="176">
        <v>31.1</v>
      </c>
      <c r="D18534" s="282">
        <v>87</v>
      </c>
      <c r="E18534" s="265"/>
    </row>
    <row r="18535" spans="1:5">
      <c r="A18535" s="283">
        <v>46742</v>
      </c>
      <c r="B18535" s="176">
        <v>59.5</v>
      </c>
      <c r="C18535" s="176">
        <v>43.9</v>
      </c>
      <c r="D18535" s="282">
        <v>87</v>
      </c>
      <c r="E18535" s="265"/>
    </row>
    <row r="18536" spans="1:5">
      <c r="A18536" s="283">
        <v>46743</v>
      </c>
      <c r="B18536" s="176">
        <v>100.4</v>
      </c>
      <c r="C18536" s="176">
        <v>32.299999999999997</v>
      </c>
      <c r="D18536" s="282">
        <v>87</v>
      </c>
      <c r="E18536" s="265"/>
    </row>
    <row r="18537" spans="1:5">
      <c r="A18537" s="283">
        <v>46745</v>
      </c>
      <c r="B18537" s="176">
        <v>68</v>
      </c>
      <c r="C18537" s="176">
        <v>42.1</v>
      </c>
      <c r="D18537" s="282">
        <v>87</v>
      </c>
      <c r="E18537" s="265"/>
    </row>
    <row r="18538" spans="1:5">
      <c r="A18538" s="283">
        <v>46746</v>
      </c>
      <c r="B18538" s="176">
        <v>64.2</v>
      </c>
      <c r="C18538" s="176">
        <v>35.4</v>
      </c>
      <c r="D18538" s="282">
        <v>115</v>
      </c>
      <c r="E18538" s="265"/>
    </row>
    <row r="18539" spans="1:5">
      <c r="A18539" s="283">
        <v>46747</v>
      </c>
      <c r="B18539" s="176">
        <v>74.8</v>
      </c>
      <c r="C18539" s="176">
        <v>40.6</v>
      </c>
      <c r="D18539" s="282">
        <v>87</v>
      </c>
      <c r="E18539" s="265"/>
    </row>
    <row r="18540" spans="1:5">
      <c r="A18540" s="283">
        <v>46748</v>
      </c>
      <c r="B18540" s="176">
        <v>264.89999999999998</v>
      </c>
      <c r="C18540" s="176">
        <v>35.299999999999997</v>
      </c>
      <c r="D18540" s="282">
        <v>108</v>
      </c>
      <c r="E18540" s="265"/>
    </row>
    <row r="18541" spans="1:5">
      <c r="A18541" s="283">
        <v>46750</v>
      </c>
      <c r="B18541" s="176">
        <v>135.80000000000001</v>
      </c>
      <c r="C18541" s="176">
        <v>37.700000000000003</v>
      </c>
      <c r="D18541" s="282">
        <v>160</v>
      </c>
      <c r="E18541" s="265"/>
    </row>
    <row r="18542" spans="1:5">
      <c r="A18542" s="283">
        <v>46755</v>
      </c>
      <c r="B18542" s="176">
        <v>206.7</v>
      </c>
      <c r="C18542" s="176">
        <v>37.6</v>
      </c>
      <c r="D18542" s="282">
        <v>111</v>
      </c>
      <c r="E18542" s="265"/>
    </row>
    <row r="18543" spans="1:5">
      <c r="A18543" s="283">
        <v>46759</v>
      </c>
      <c r="B18543" s="176">
        <v>23.5</v>
      </c>
      <c r="C18543" s="176">
        <v>39.4</v>
      </c>
      <c r="D18543" s="282">
        <v>87</v>
      </c>
      <c r="E18543" s="265"/>
    </row>
    <row r="18544" spans="1:5">
      <c r="A18544" s="283">
        <v>46760</v>
      </c>
      <c r="B18544" s="176">
        <v>63.4</v>
      </c>
      <c r="C18544" s="176">
        <v>40.5</v>
      </c>
      <c r="D18544" s="282">
        <v>87</v>
      </c>
      <c r="E18544" s="265"/>
    </row>
    <row r="18545" spans="1:5">
      <c r="A18545" s="283">
        <v>46761</v>
      </c>
      <c r="B18545" s="176">
        <v>98.1</v>
      </c>
      <c r="C18545" s="176">
        <v>33.200000000000003</v>
      </c>
      <c r="D18545" s="282">
        <v>87</v>
      </c>
      <c r="E18545" s="265"/>
    </row>
    <row r="18546" spans="1:5">
      <c r="A18546" s="283">
        <v>46763</v>
      </c>
      <c r="B18546" s="176">
        <v>76</v>
      </c>
      <c r="C18546" s="176">
        <v>40.799999999999997</v>
      </c>
      <c r="D18546" s="282">
        <v>87</v>
      </c>
      <c r="E18546" s="265"/>
    </row>
    <row r="18547" spans="1:5">
      <c r="A18547" s="283">
        <v>46764</v>
      </c>
      <c r="B18547" s="176">
        <v>44.8</v>
      </c>
      <c r="C18547" s="176">
        <v>40.1</v>
      </c>
      <c r="D18547" s="282">
        <v>87</v>
      </c>
      <c r="E18547" s="265"/>
    </row>
    <row r="18548" spans="1:5">
      <c r="A18548" s="283">
        <v>46765</v>
      </c>
      <c r="B18548" s="176">
        <v>273.8</v>
      </c>
      <c r="C18548" s="176">
        <v>38.4</v>
      </c>
      <c r="D18548" s="282">
        <v>110</v>
      </c>
      <c r="E18548" s="265"/>
    </row>
    <row r="18549" spans="1:5">
      <c r="A18549" s="283">
        <v>46766</v>
      </c>
      <c r="B18549" s="176">
        <v>27.5</v>
      </c>
      <c r="C18549" s="176">
        <v>38.6</v>
      </c>
      <c r="D18549" s="282">
        <v>87</v>
      </c>
      <c r="E18549" s="265"/>
    </row>
    <row r="18550" spans="1:5">
      <c r="A18550" s="283">
        <v>46767</v>
      </c>
      <c r="B18550" s="176">
        <v>132.6</v>
      </c>
      <c r="C18550" s="176">
        <v>29.3</v>
      </c>
      <c r="D18550" s="282">
        <v>107</v>
      </c>
      <c r="E18550" s="265"/>
    </row>
    <row r="18551" spans="1:5">
      <c r="A18551" s="283">
        <v>46769</v>
      </c>
      <c r="B18551" s="176">
        <v>0</v>
      </c>
      <c r="C18551" s="176">
        <v>0</v>
      </c>
      <c r="D18551" s="282">
        <v>87</v>
      </c>
      <c r="E18551" s="265"/>
    </row>
    <row r="18552" spans="1:5">
      <c r="A18552" s="283">
        <v>46770</v>
      </c>
      <c r="B18552" s="176">
        <v>51.6</v>
      </c>
      <c r="C18552" s="176">
        <v>41.9</v>
      </c>
      <c r="D18552" s="282">
        <v>87</v>
      </c>
      <c r="E18552" s="265"/>
    </row>
    <row r="18553" spans="1:5">
      <c r="A18553" s="283">
        <v>46771</v>
      </c>
      <c r="B18553" s="176">
        <v>31.5</v>
      </c>
      <c r="C18553" s="176">
        <v>38</v>
      </c>
      <c r="D18553" s="282">
        <v>87</v>
      </c>
      <c r="E18553" s="265"/>
    </row>
    <row r="18554" spans="1:5">
      <c r="A18554" s="283">
        <v>46772</v>
      </c>
      <c r="B18554" s="176">
        <v>84.6</v>
      </c>
      <c r="C18554" s="176">
        <v>23.6</v>
      </c>
      <c r="D18554" s="282">
        <v>87</v>
      </c>
      <c r="E18554" s="265"/>
    </row>
    <row r="18555" spans="1:5">
      <c r="A18555" s="283">
        <v>46773</v>
      </c>
      <c r="B18555" s="176">
        <v>51.4</v>
      </c>
      <c r="C18555" s="176">
        <v>40.799999999999997</v>
      </c>
      <c r="D18555" s="282">
        <v>87</v>
      </c>
      <c r="E18555" s="265"/>
    </row>
    <row r="18556" spans="1:5">
      <c r="A18556" s="283">
        <v>46774</v>
      </c>
      <c r="B18556" s="176">
        <v>300.5</v>
      </c>
      <c r="C18556" s="176">
        <v>37.200000000000003</v>
      </c>
      <c r="D18556" s="282">
        <v>93</v>
      </c>
      <c r="E18556" s="265"/>
    </row>
    <row r="18557" spans="1:5">
      <c r="A18557" s="283">
        <v>46776</v>
      </c>
      <c r="B18557" s="176">
        <v>59.4</v>
      </c>
      <c r="C18557" s="176">
        <v>44.7</v>
      </c>
      <c r="D18557" s="282">
        <v>87</v>
      </c>
      <c r="E18557" s="265"/>
    </row>
    <row r="18558" spans="1:5">
      <c r="A18558" s="283">
        <v>46777</v>
      </c>
      <c r="B18558" s="176">
        <v>100.3</v>
      </c>
      <c r="C18558" s="176">
        <v>39.4</v>
      </c>
      <c r="D18558" s="282">
        <v>116</v>
      </c>
      <c r="E18558" s="265"/>
    </row>
    <row r="18559" spans="1:5">
      <c r="A18559" s="283">
        <v>46778</v>
      </c>
      <c r="B18559" s="176">
        <v>1090</v>
      </c>
      <c r="C18559" s="176">
        <v>38.6</v>
      </c>
      <c r="D18559" s="282">
        <v>87</v>
      </c>
      <c r="E18559" s="265"/>
    </row>
    <row r="18560" spans="1:5">
      <c r="A18560" s="283">
        <v>46779</v>
      </c>
      <c r="B18560" s="176">
        <v>91.7</v>
      </c>
      <c r="C18560" s="176">
        <v>41.2</v>
      </c>
      <c r="D18560" s="282">
        <v>87</v>
      </c>
      <c r="E18560" s="265"/>
    </row>
    <row r="18561" spans="1:5">
      <c r="A18561" s="283">
        <v>46780</v>
      </c>
      <c r="B18561" s="176">
        <v>33.5</v>
      </c>
      <c r="C18561" s="176">
        <v>32.5</v>
      </c>
      <c r="D18561" s="282">
        <v>87</v>
      </c>
      <c r="E18561" s="265"/>
    </row>
    <row r="18562" spans="1:5">
      <c r="A18562" s="283">
        <v>46781</v>
      </c>
      <c r="B18562" s="176">
        <v>26.2</v>
      </c>
      <c r="C18562" s="176">
        <v>41.2</v>
      </c>
      <c r="D18562" s="282">
        <v>87</v>
      </c>
      <c r="E18562" s="265"/>
    </row>
    <row r="18563" spans="1:5">
      <c r="A18563" s="283">
        <v>46782</v>
      </c>
      <c r="B18563" s="176">
        <v>0</v>
      </c>
      <c r="C18563" s="176">
        <v>0</v>
      </c>
      <c r="D18563" s="282">
        <v>87</v>
      </c>
      <c r="E18563" s="265"/>
    </row>
    <row r="18564" spans="1:5">
      <c r="A18564" s="283">
        <v>46783</v>
      </c>
      <c r="B18564" s="176">
        <v>102.3</v>
      </c>
      <c r="C18564" s="176">
        <v>41.4</v>
      </c>
      <c r="D18564" s="282">
        <v>87</v>
      </c>
      <c r="E18564" s="265"/>
    </row>
    <row r="18565" spans="1:5">
      <c r="A18565" s="283">
        <v>46784</v>
      </c>
      <c r="B18565" s="176">
        <v>143.4</v>
      </c>
      <c r="C18565" s="176">
        <v>40.4</v>
      </c>
      <c r="D18565" s="282">
        <v>87</v>
      </c>
      <c r="E18565" s="265"/>
    </row>
    <row r="18566" spans="1:5">
      <c r="A18566" s="283">
        <v>46785</v>
      </c>
      <c r="B18566" s="176">
        <v>68</v>
      </c>
      <c r="C18566" s="176">
        <v>36.5</v>
      </c>
      <c r="D18566" s="282">
        <v>87</v>
      </c>
      <c r="E18566" s="265"/>
    </row>
    <row r="18567" spans="1:5">
      <c r="A18567" s="283">
        <v>46786</v>
      </c>
      <c r="B18567" s="176">
        <v>89.6</v>
      </c>
      <c r="C18567" s="176">
        <v>40</v>
      </c>
      <c r="D18567" s="282">
        <v>87</v>
      </c>
      <c r="E18567" s="265"/>
    </row>
    <row r="18568" spans="1:5">
      <c r="A18568" s="283">
        <v>46787</v>
      </c>
      <c r="B18568" s="176">
        <v>64.099999999999994</v>
      </c>
      <c r="C18568" s="176">
        <v>39</v>
      </c>
      <c r="D18568" s="282">
        <v>87</v>
      </c>
      <c r="E18568" s="265"/>
    </row>
    <row r="18569" spans="1:5">
      <c r="A18569" s="283">
        <v>46788</v>
      </c>
      <c r="B18569" s="176">
        <v>91</v>
      </c>
      <c r="C18569" s="176">
        <v>35.1</v>
      </c>
      <c r="D18569" s="282">
        <v>87</v>
      </c>
      <c r="E18569" s="265"/>
    </row>
    <row r="18570" spans="1:5">
      <c r="A18570" s="283">
        <v>46789</v>
      </c>
      <c r="B18570" s="176">
        <v>87.7</v>
      </c>
      <c r="C18570" s="176">
        <v>39.700000000000003</v>
      </c>
      <c r="D18570" s="282">
        <v>87</v>
      </c>
      <c r="E18570" s="265"/>
    </row>
    <row r="18571" spans="1:5">
      <c r="A18571" s="283">
        <v>46791</v>
      </c>
      <c r="B18571" s="176">
        <v>53.8</v>
      </c>
      <c r="C18571" s="176">
        <v>38.799999999999997</v>
      </c>
      <c r="D18571" s="282">
        <v>87</v>
      </c>
      <c r="E18571" s="265"/>
    </row>
    <row r="18572" spans="1:5">
      <c r="A18572" s="283">
        <v>46792</v>
      </c>
      <c r="B18572" s="176">
        <v>33.9</v>
      </c>
      <c r="C18572" s="176">
        <v>43.8</v>
      </c>
      <c r="D18572" s="282">
        <v>95</v>
      </c>
      <c r="E18572" s="265"/>
    </row>
    <row r="18573" spans="1:5">
      <c r="A18573" s="283">
        <v>46793</v>
      </c>
      <c r="B18573" s="176">
        <v>76.099999999999994</v>
      </c>
      <c r="C18573" s="176">
        <v>37.4</v>
      </c>
      <c r="D18573" s="282">
        <v>97</v>
      </c>
      <c r="E18573" s="265"/>
    </row>
    <row r="18574" spans="1:5">
      <c r="A18574" s="283">
        <v>46794</v>
      </c>
      <c r="B18574" s="176">
        <v>57.3</v>
      </c>
      <c r="C18574" s="176">
        <v>36</v>
      </c>
      <c r="D18574" s="282">
        <v>87</v>
      </c>
      <c r="E18574" s="265"/>
    </row>
    <row r="18575" spans="1:5">
      <c r="A18575" s="283">
        <v>46795</v>
      </c>
      <c r="B18575" s="176">
        <v>105.9</v>
      </c>
      <c r="C18575" s="176">
        <v>41.3</v>
      </c>
      <c r="D18575" s="282">
        <v>87</v>
      </c>
      <c r="E18575" s="265"/>
    </row>
    <row r="18576" spans="1:5">
      <c r="A18576" s="283">
        <v>46796</v>
      </c>
      <c r="B18576" s="176">
        <v>64.900000000000006</v>
      </c>
      <c r="C18576" s="176">
        <v>41.7</v>
      </c>
      <c r="D18576" s="282">
        <v>87</v>
      </c>
      <c r="E18576" s="265"/>
    </row>
    <row r="18577" spans="1:5">
      <c r="A18577" s="283">
        <v>46797</v>
      </c>
      <c r="B18577" s="176">
        <v>78.2</v>
      </c>
      <c r="C18577" s="176">
        <v>35.200000000000003</v>
      </c>
      <c r="D18577" s="282">
        <v>111</v>
      </c>
      <c r="E18577" s="265"/>
    </row>
    <row r="18578" spans="1:5">
      <c r="A18578" s="283">
        <v>46798</v>
      </c>
      <c r="B18578" s="176">
        <v>78.7</v>
      </c>
      <c r="C18578" s="176">
        <v>41.6</v>
      </c>
      <c r="D18578" s="282">
        <v>87</v>
      </c>
      <c r="E18578" s="265"/>
    </row>
    <row r="18579" spans="1:5">
      <c r="A18579" s="283">
        <v>46799</v>
      </c>
      <c r="B18579" s="176">
        <v>0</v>
      </c>
      <c r="C18579" s="176">
        <v>0</v>
      </c>
      <c r="D18579" s="282">
        <v>87</v>
      </c>
      <c r="E18579" s="265"/>
    </row>
    <row r="18580" spans="1:5">
      <c r="A18580" s="283">
        <v>46801</v>
      </c>
      <c r="B18580" s="176">
        <v>0</v>
      </c>
      <c r="C18580" s="176">
        <v>0</v>
      </c>
      <c r="D18580" s="282">
        <v>87</v>
      </c>
      <c r="E18580" s="265"/>
    </row>
    <row r="18581" spans="1:5">
      <c r="A18581" s="283">
        <v>46802</v>
      </c>
      <c r="B18581" s="176">
        <v>2863.6</v>
      </c>
      <c r="C18581" s="176">
        <v>33.700000000000003</v>
      </c>
      <c r="D18581" s="282">
        <v>130</v>
      </c>
      <c r="E18581" s="265"/>
    </row>
    <row r="18582" spans="1:5">
      <c r="A18582" s="283">
        <v>46803</v>
      </c>
      <c r="B18582" s="176">
        <v>1437.7</v>
      </c>
      <c r="C18582" s="176">
        <v>28.1</v>
      </c>
      <c r="D18582" s="282">
        <v>166</v>
      </c>
      <c r="E18582" s="265"/>
    </row>
    <row r="18583" spans="1:5">
      <c r="A18583" s="283">
        <v>46804</v>
      </c>
      <c r="B18583" s="176">
        <v>1189.3</v>
      </c>
      <c r="C18583" s="176">
        <v>39.299999999999997</v>
      </c>
      <c r="D18583" s="282">
        <v>173</v>
      </c>
      <c r="E18583" s="265"/>
    </row>
    <row r="18584" spans="1:5">
      <c r="A18584" s="283">
        <v>46805</v>
      </c>
      <c r="B18584" s="176">
        <v>3275.6</v>
      </c>
      <c r="C18584" s="176">
        <v>33.799999999999997</v>
      </c>
      <c r="D18584" s="282">
        <v>147</v>
      </c>
      <c r="E18584" s="265"/>
    </row>
    <row r="18585" spans="1:5">
      <c r="A18585" s="283">
        <v>46806</v>
      </c>
      <c r="B18585" s="176">
        <v>2541.9</v>
      </c>
      <c r="C18585" s="176">
        <v>29.5</v>
      </c>
      <c r="D18585" s="282">
        <v>158</v>
      </c>
      <c r="E18585" s="265"/>
    </row>
    <row r="18586" spans="1:5">
      <c r="A18586" s="283">
        <v>46807</v>
      </c>
      <c r="B18586" s="176">
        <v>5067.3</v>
      </c>
      <c r="C18586" s="176">
        <v>31.5</v>
      </c>
      <c r="D18586" s="282">
        <v>132</v>
      </c>
      <c r="E18586" s="265"/>
    </row>
    <row r="18587" spans="1:5">
      <c r="A18587" s="283">
        <v>46808</v>
      </c>
      <c r="B18587" s="176">
        <v>1679</v>
      </c>
      <c r="C18587" s="176">
        <v>33.200000000000003</v>
      </c>
      <c r="D18587" s="282">
        <v>167</v>
      </c>
      <c r="E18587" s="265"/>
    </row>
    <row r="18588" spans="1:5">
      <c r="A18588" s="283">
        <v>46809</v>
      </c>
      <c r="B18588" s="176">
        <v>417.2</v>
      </c>
      <c r="C18588" s="176">
        <v>38.4</v>
      </c>
      <c r="D18588" s="282">
        <v>104</v>
      </c>
      <c r="E18588" s="265"/>
    </row>
    <row r="18589" spans="1:5">
      <c r="A18589" s="283">
        <v>46814</v>
      </c>
      <c r="B18589" s="176">
        <v>745.4</v>
      </c>
      <c r="C18589" s="176">
        <v>38.200000000000003</v>
      </c>
      <c r="D18589" s="282">
        <v>95</v>
      </c>
      <c r="E18589" s="265"/>
    </row>
    <row r="18590" spans="1:5">
      <c r="A18590" s="283">
        <v>46815</v>
      </c>
      <c r="B18590" s="176">
        <v>2162.4</v>
      </c>
      <c r="C18590" s="176">
        <v>37.6</v>
      </c>
      <c r="D18590" s="282">
        <v>104</v>
      </c>
      <c r="E18590" s="265"/>
    </row>
    <row r="18591" spans="1:5">
      <c r="A18591" s="283">
        <v>46816</v>
      </c>
      <c r="B18591" s="176">
        <v>511.6</v>
      </c>
      <c r="C18591" s="176">
        <v>33.4</v>
      </c>
      <c r="D18591" s="282">
        <v>109</v>
      </c>
      <c r="E18591" s="265"/>
    </row>
    <row r="18592" spans="1:5">
      <c r="A18592" s="283">
        <v>46818</v>
      </c>
      <c r="B18592" s="176">
        <v>275.10000000000002</v>
      </c>
      <c r="C18592" s="176">
        <v>35.700000000000003</v>
      </c>
      <c r="D18592" s="282">
        <v>132</v>
      </c>
      <c r="E18592" s="265"/>
    </row>
    <row r="18593" spans="1:5">
      <c r="A18593" s="283">
        <v>46819</v>
      </c>
      <c r="B18593" s="176">
        <v>360.1</v>
      </c>
      <c r="C18593" s="176">
        <v>40.700000000000003</v>
      </c>
      <c r="D18593" s="282">
        <v>87</v>
      </c>
      <c r="E18593" s="265"/>
    </row>
    <row r="18594" spans="1:5">
      <c r="A18594" s="283">
        <v>46825</v>
      </c>
      <c r="B18594" s="176">
        <v>1776.1</v>
      </c>
      <c r="C18594" s="176">
        <v>35.299999999999997</v>
      </c>
      <c r="D18594" s="282">
        <v>177</v>
      </c>
      <c r="E18594" s="265"/>
    </row>
    <row r="18595" spans="1:5">
      <c r="A18595" s="283">
        <v>46835</v>
      </c>
      <c r="B18595" s="176">
        <v>1621</v>
      </c>
      <c r="C18595" s="176">
        <v>35.4</v>
      </c>
      <c r="D18595" s="282">
        <v>121</v>
      </c>
      <c r="E18595" s="265"/>
    </row>
    <row r="18596" spans="1:5">
      <c r="A18596" s="283">
        <v>46845</v>
      </c>
      <c r="B18596" s="176">
        <v>992.8</v>
      </c>
      <c r="C18596" s="176">
        <v>37.6</v>
      </c>
      <c r="D18596" s="282">
        <v>96</v>
      </c>
      <c r="E18596" s="265"/>
    </row>
    <row r="18597" spans="1:5">
      <c r="A18597" s="283">
        <v>46850</v>
      </c>
      <c r="B18597" s="176">
        <v>0</v>
      </c>
      <c r="C18597" s="176">
        <v>0</v>
      </c>
      <c r="D18597" s="282">
        <v>87</v>
      </c>
      <c r="E18597" s="265"/>
    </row>
    <row r="18598" spans="1:5">
      <c r="A18598" s="283">
        <v>46851</v>
      </c>
      <c r="B18598" s="176">
        <v>0</v>
      </c>
      <c r="C18598" s="176">
        <v>0</v>
      </c>
      <c r="D18598" s="282">
        <v>87</v>
      </c>
      <c r="E18598" s="265"/>
    </row>
    <row r="18599" spans="1:5">
      <c r="A18599" s="283">
        <v>46852</v>
      </c>
      <c r="B18599" s="176">
        <v>0</v>
      </c>
      <c r="C18599" s="176">
        <v>0</v>
      </c>
      <c r="D18599" s="282">
        <v>87</v>
      </c>
      <c r="E18599" s="265"/>
    </row>
    <row r="18600" spans="1:5">
      <c r="A18600" s="283">
        <v>46853</v>
      </c>
      <c r="B18600" s="176">
        <v>0</v>
      </c>
      <c r="C18600" s="176">
        <v>0</v>
      </c>
      <c r="D18600" s="282">
        <v>87</v>
      </c>
      <c r="E18600" s="265"/>
    </row>
    <row r="18601" spans="1:5">
      <c r="A18601" s="283">
        <v>46854</v>
      </c>
      <c r="B18601" s="176">
        <v>0</v>
      </c>
      <c r="C18601" s="176">
        <v>0</v>
      </c>
      <c r="D18601" s="282">
        <v>87</v>
      </c>
      <c r="E18601" s="265"/>
    </row>
    <row r="18602" spans="1:5">
      <c r="A18602" s="283">
        <v>46855</v>
      </c>
      <c r="B18602" s="176">
        <v>0</v>
      </c>
      <c r="C18602" s="176">
        <v>0</v>
      </c>
      <c r="D18602" s="282">
        <v>87</v>
      </c>
      <c r="E18602" s="265"/>
    </row>
    <row r="18603" spans="1:5">
      <c r="A18603" s="283">
        <v>46856</v>
      </c>
      <c r="B18603" s="176">
        <v>0</v>
      </c>
      <c r="C18603" s="176">
        <v>0</v>
      </c>
      <c r="D18603" s="282">
        <v>87</v>
      </c>
      <c r="E18603" s="265"/>
    </row>
    <row r="18604" spans="1:5">
      <c r="A18604" s="283">
        <v>46857</v>
      </c>
      <c r="B18604" s="176">
        <v>0</v>
      </c>
      <c r="C18604" s="176">
        <v>0</v>
      </c>
      <c r="D18604" s="282">
        <v>87</v>
      </c>
      <c r="E18604" s="265"/>
    </row>
    <row r="18605" spans="1:5">
      <c r="A18605" s="283">
        <v>46858</v>
      </c>
      <c r="B18605" s="176">
        <v>0</v>
      </c>
      <c r="C18605" s="176">
        <v>0</v>
      </c>
      <c r="D18605" s="282">
        <v>87</v>
      </c>
      <c r="E18605" s="265"/>
    </row>
    <row r="18606" spans="1:5">
      <c r="A18606" s="283">
        <v>46859</v>
      </c>
      <c r="B18606" s="176">
        <v>0</v>
      </c>
      <c r="C18606" s="176">
        <v>0</v>
      </c>
      <c r="D18606" s="282">
        <v>87</v>
      </c>
      <c r="E18606" s="265"/>
    </row>
    <row r="18607" spans="1:5">
      <c r="A18607" s="283">
        <v>46860</v>
      </c>
      <c r="B18607" s="176">
        <v>0</v>
      </c>
      <c r="C18607" s="176">
        <v>0</v>
      </c>
      <c r="D18607" s="282">
        <v>87</v>
      </c>
      <c r="E18607" s="265"/>
    </row>
    <row r="18608" spans="1:5">
      <c r="A18608" s="283">
        <v>46861</v>
      </c>
      <c r="B18608" s="176">
        <v>0</v>
      </c>
      <c r="C18608" s="176">
        <v>0</v>
      </c>
      <c r="D18608" s="282">
        <v>87</v>
      </c>
      <c r="E18608" s="265"/>
    </row>
    <row r="18609" spans="1:5">
      <c r="A18609" s="283">
        <v>46862</v>
      </c>
      <c r="B18609" s="176">
        <v>0</v>
      </c>
      <c r="C18609" s="176">
        <v>0</v>
      </c>
      <c r="D18609" s="282">
        <v>87</v>
      </c>
      <c r="E18609" s="265"/>
    </row>
    <row r="18610" spans="1:5">
      <c r="A18610" s="283">
        <v>46863</v>
      </c>
      <c r="B18610" s="176">
        <v>0</v>
      </c>
      <c r="C18610" s="176">
        <v>0</v>
      </c>
      <c r="D18610" s="282">
        <v>87</v>
      </c>
      <c r="E18610" s="265"/>
    </row>
    <row r="18611" spans="1:5">
      <c r="A18611" s="283">
        <v>46864</v>
      </c>
      <c r="B18611" s="176">
        <v>0</v>
      </c>
      <c r="C18611" s="176">
        <v>0</v>
      </c>
      <c r="D18611" s="282">
        <v>87</v>
      </c>
      <c r="E18611" s="265"/>
    </row>
    <row r="18612" spans="1:5">
      <c r="A18612" s="283">
        <v>46865</v>
      </c>
      <c r="B18612" s="176">
        <v>0</v>
      </c>
      <c r="C18612" s="176">
        <v>0</v>
      </c>
      <c r="D18612" s="282">
        <v>87</v>
      </c>
      <c r="E18612" s="265"/>
    </row>
    <row r="18613" spans="1:5">
      <c r="A18613" s="283">
        <v>46866</v>
      </c>
      <c r="B18613" s="176">
        <v>0</v>
      </c>
      <c r="C18613" s="176">
        <v>0</v>
      </c>
      <c r="D18613" s="282">
        <v>87</v>
      </c>
      <c r="E18613" s="265"/>
    </row>
    <row r="18614" spans="1:5">
      <c r="A18614" s="283">
        <v>46867</v>
      </c>
      <c r="B18614" s="176">
        <v>0</v>
      </c>
      <c r="C18614" s="176">
        <v>0</v>
      </c>
      <c r="D18614" s="282">
        <v>87</v>
      </c>
      <c r="E18614" s="265"/>
    </row>
    <row r="18615" spans="1:5">
      <c r="A18615" s="283">
        <v>46868</v>
      </c>
      <c r="B18615" s="176">
        <v>0</v>
      </c>
      <c r="C18615" s="176">
        <v>0</v>
      </c>
      <c r="D18615" s="282">
        <v>87</v>
      </c>
      <c r="E18615" s="265"/>
    </row>
    <row r="18616" spans="1:5">
      <c r="A18616" s="283">
        <v>46869</v>
      </c>
      <c r="B18616" s="176">
        <v>0</v>
      </c>
      <c r="C18616" s="176">
        <v>0</v>
      </c>
      <c r="D18616" s="282">
        <v>87</v>
      </c>
      <c r="E18616" s="265"/>
    </row>
    <row r="18617" spans="1:5">
      <c r="A18617" s="283">
        <v>46885</v>
      </c>
      <c r="B18617" s="176">
        <v>0</v>
      </c>
      <c r="C18617" s="176">
        <v>0</v>
      </c>
      <c r="D18617" s="282">
        <v>87</v>
      </c>
      <c r="E18617" s="265"/>
    </row>
    <row r="18618" spans="1:5">
      <c r="A18618" s="283">
        <v>46895</v>
      </c>
      <c r="B18618" s="176">
        <v>0</v>
      </c>
      <c r="C18618" s="176">
        <v>0</v>
      </c>
      <c r="D18618" s="282">
        <v>87</v>
      </c>
      <c r="E18618" s="265"/>
    </row>
    <row r="18619" spans="1:5">
      <c r="A18619" s="283">
        <v>46896</v>
      </c>
      <c r="B18619" s="176">
        <v>109.3</v>
      </c>
      <c r="C18619" s="176">
        <v>43.7</v>
      </c>
      <c r="D18619" s="282">
        <v>87</v>
      </c>
      <c r="E18619" s="265"/>
    </row>
    <row r="18620" spans="1:5">
      <c r="A18620" s="283">
        <v>46898</v>
      </c>
      <c r="B18620" s="176">
        <v>0</v>
      </c>
      <c r="C18620" s="176">
        <v>0</v>
      </c>
      <c r="D18620" s="282">
        <v>87</v>
      </c>
      <c r="E18620" s="265"/>
    </row>
    <row r="18621" spans="1:5">
      <c r="A18621" s="283">
        <v>46899</v>
      </c>
      <c r="B18621" s="176">
        <v>0</v>
      </c>
      <c r="C18621" s="176">
        <v>0</v>
      </c>
      <c r="D18621" s="282">
        <v>87</v>
      </c>
      <c r="E18621" s="265"/>
    </row>
    <row r="18622" spans="1:5">
      <c r="A18622" s="283">
        <v>46901</v>
      </c>
      <c r="B18622" s="176">
        <v>255.5</v>
      </c>
      <c r="C18622" s="176">
        <v>40.299999999999997</v>
      </c>
      <c r="D18622" s="282">
        <v>166</v>
      </c>
      <c r="E18622" s="265"/>
    </row>
    <row r="18623" spans="1:5">
      <c r="A18623" s="283">
        <v>46902</v>
      </c>
      <c r="B18623" s="176">
        <v>576.29999999999995</v>
      </c>
      <c r="C18623" s="176">
        <v>40.6</v>
      </c>
      <c r="D18623" s="282">
        <v>130</v>
      </c>
      <c r="E18623" s="265"/>
    </row>
    <row r="18624" spans="1:5">
      <c r="A18624" s="283">
        <v>46903</v>
      </c>
      <c r="B18624" s="176">
        <v>0</v>
      </c>
      <c r="C18624" s="176">
        <v>0</v>
      </c>
      <c r="D18624" s="282">
        <v>87</v>
      </c>
      <c r="E18624" s="265"/>
    </row>
    <row r="18625" spans="1:5">
      <c r="A18625" s="283">
        <v>46904</v>
      </c>
      <c r="B18625" s="176">
        <v>0</v>
      </c>
      <c r="C18625" s="176">
        <v>0</v>
      </c>
      <c r="D18625" s="282">
        <v>87</v>
      </c>
      <c r="E18625" s="265"/>
    </row>
    <row r="18626" spans="1:5">
      <c r="A18626" s="283">
        <v>46910</v>
      </c>
      <c r="B18626" s="176">
        <v>65</v>
      </c>
      <c r="C18626" s="176">
        <v>37.1</v>
      </c>
      <c r="D18626" s="282">
        <v>87</v>
      </c>
      <c r="E18626" s="265"/>
    </row>
    <row r="18627" spans="1:5">
      <c r="A18627" s="283">
        <v>46911</v>
      </c>
      <c r="B18627" s="176">
        <v>42</v>
      </c>
      <c r="C18627" s="176">
        <v>41.7</v>
      </c>
      <c r="D18627" s="282">
        <v>87</v>
      </c>
      <c r="E18627" s="265"/>
    </row>
    <row r="18628" spans="1:5">
      <c r="A18628" s="283">
        <v>46912</v>
      </c>
      <c r="B18628" s="176">
        <v>51</v>
      </c>
      <c r="C18628" s="176">
        <v>36.700000000000003</v>
      </c>
      <c r="D18628" s="282">
        <v>87</v>
      </c>
      <c r="E18628" s="265"/>
    </row>
    <row r="18629" spans="1:5">
      <c r="A18629" s="283">
        <v>46913</v>
      </c>
      <c r="B18629" s="176">
        <v>46.9</v>
      </c>
      <c r="C18629" s="176">
        <v>39.5</v>
      </c>
      <c r="D18629" s="282">
        <v>87</v>
      </c>
      <c r="E18629" s="265"/>
    </row>
    <row r="18630" spans="1:5">
      <c r="A18630" s="283">
        <v>46914</v>
      </c>
      <c r="B18630" s="176">
        <v>64</v>
      </c>
      <c r="C18630" s="176">
        <v>42.7</v>
      </c>
      <c r="D18630" s="282">
        <v>87</v>
      </c>
      <c r="E18630" s="265"/>
    </row>
    <row r="18631" spans="1:5">
      <c r="A18631" s="283">
        <v>46915</v>
      </c>
      <c r="B18631" s="176">
        <v>49.3</v>
      </c>
      <c r="C18631" s="176">
        <v>40.200000000000003</v>
      </c>
      <c r="D18631" s="282">
        <v>87</v>
      </c>
      <c r="E18631" s="265"/>
    </row>
    <row r="18632" spans="1:5">
      <c r="A18632" s="283">
        <v>46916</v>
      </c>
      <c r="B18632" s="176">
        <v>17.7</v>
      </c>
      <c r="C18632" s="176">
        <v>45.4</v>
      </c>
      <c r="D18632" s="282">
        <v>87</v>
      </c>
      <c r="E18632" s="265"/>
    </row>
    <row r="18633" spans="1:5">
      <c r="A18633" s="283">
        <v>46917</v>
      </c>
      <c r="B18633" s="176">
        <v>33.1</v>
      </c>
      <c r="C18633" s="176">
        <v>39.700000000000003</v>
      </c>
      <c r="D18633" s="282">
        <v>87</v>
      </c>
      <c r="E18633" s="265"/>
    </row>
    <row r="18634" spans="1:5">
      <c r="A18634" s="283">
        <v>46919</v>
      </c>
      <c r="B18634" s="176">
        <v>87</v>
      </c>
      <c r="C18634" s="176">
        <v>39.299999999999997</v>
      </c>
      <c r="D18634" s="282">
        <v>87</v>
      </c>
      <c r="E18634" s="265"/>
    </row>
    <row r="18635" spans="1:5">
      <c r="A18635" s="283">
        <v>46920</v>
      </c>
      <c r="B18635" s="176">
        <v>43.1</v>
      </c>
      <c r="C18635" s="176">
        <v>39.9</v>
      </c>
      <c r="D18635" s="282">
        <v>87</v>
      </c>
      <c r="E18635" s="265"/>
    </row>
    <row r="18636" spans="1:5">
      <c r="A18636" s="283">
        <v>46921</v>
      </c>
      <c r="B18636" s="176">
        <v>0</v>
      </c>
      <c r="C18636" s="176">
        <v>0</v>
      </c>
      <c r="D18636" s="282">
        <v>87</v>
      </c>
      <c r="E18636" s="265"/>
    </row>
    <row r="18637" spans="1:5">
      <c r="A18637" s="283">
        <v>46922</v>
      </c>
      <c r="B18637" s="176">
        <v>43.4</v>
      </c>
      <c r="C18637" s="176">
        <v>39.200000000000003</v>
      </c>
      <c r="D18637" s="282">
        <v>87</v>
      </c>
      <c r="E18637" s="265"/>
    </row>
    <row r="18638" spans="1:5">
      <c r="A18638" s="283">
        <v>46923</v>
      </c>
      <c r="B18638" s="176">
        <v>60.3</v>
      </c>
      <c r="C18638" s="176">
        <v>40.1</v>
      </c>
      <c r="D18638" s="282">
        <v>87</v>
      </c>
      <c r="E18638" s="265"/>
    </row>
    <row r="18639" spans="1:5">
      <c r="A18639" s="283">
        <v>46926</v>
      </c>
      <c r="B18639" s="176">
        <v>45</v>
      </c>
      <c r="C18639" s="176">
        <v>40.5</v>
      </c>
      <c r="D18639" s="282">
        <v>87</v>
      </c>
      <c r="E18639" s="265"/>
    </row>
    <row r="18640" spans="1:5">
      <c r="A18640" s="283">
        <v>46928</v>
      </c>
      <c r="B18640" s="176">
        <v>71.900000000000006</v>
      </c>
      <c r="C18640" s="176">
        <v>42.7</v>
      </c>
      <c r="D18640" s="282">
        <v>94</v>
      </c>
      <c r="E18640" s="265"/>
    </row>
    <row r="18641" spans="1:5">
      <c r="A18641" s="283">
        <v>46929</v>
      </c>
      <c r="B18641" s="176">
        <v>80.099999999999994</v>
      </c>
      <c r="C18641" s="176">
        <v>40.299999999999997</v>
      </c>
      <c r="D18641" s="282">
        <v>110</v>
      </c>
      <c r="E18641" s="265"/>
    </row>
    <row r="18642" spans="1:5">
      <c r="A18642" s="283">
        <v>46930</v>
      </c>
      <c r="B18642" s="176">
        <v>143.80000000000001</v>
      </c>
      <c r="C18642" s="176">
        <v>42.1</v>
      </c>
      <c r="D18642" s="282">
        <v>87</v>
      </c>
      <c r="E18642" s="265"/>
    </row>
    <row r="18643" spans="1:5">
      <c r="A18643" s="283">
        <v>46931</v>
      </c>
      <c r="B18643" s="176">
        <v>32.4</v>
      </c>
      <c r="C18643" s="176">
        <v>47.5</v>
      </c>
      <c r="D18643" s="282">
        <v>87</v>
      </c>
      <c r="E18643" s="265"/>
    </row>
    <row r="18644" spans="1:5">
      <c r="A18644" s="283">
        <v>46932</v>
      </c>
      <c r="B18644" s="176">
        <v>72.099999999999994</v>
      </c>
      <c r="C18644" s="176">
        <v>40.6</v>
      </c>
      <c r="D18644" s="282">
        <v>87</v>
      </c>
      <c r="E18644" s="265"/>
    </row>
    <row r="18645" spans="1:5">
      <c r="A18645" s="283">
        <v>46933</v>
      </c>
      <c r="B18645" s="176">
        <v>588.29999999999995</v>
      </c>
      <c r="C18645" s="176">
        <v>39.6</v>
      </c>
      <c r="D18645" s="282">
        <v>95</v>
      </c>
      <c r="E18645" s="265"/>
    </row>
    <row r="18646" spans="1:5">
      <c r="A18646" s="283">
        <v>46936</v>
      </c>
      <c r="B18646" s="176">
        <v>92.5</v>
      </c>
      <c r="C18646" s="176">
        <v>43.4</v>
      </c>
      <c r="D18646" s="282">
        <v>87</v>
      </c>
      <c r="E18646" s="265"/>
    </row>
    <row r="18647" spans="1:5">
      <c r="A18647" s="283">
        <v>46937</v>
      </c>
      <c r="B18647" s="176">
        <v>0</v>
      </c>
      <c r="C18647" s="176">
        <v>0</v>
      </c>
      <c r="D18647" s="282">
        <v>87</v>
      </c>
      <c r="E18647" s="265"/>
    </row>
    <row r="18648" spans="1:5">
      <c r="A18648" s="283">
        <v>46938</v>
      </c>
      <c r="B18648" s="176">
        <v>125.2</v>
      </c>
      <c r="C18648" s="176">
        <v>41.3</v>
      </c>
      <c r="D18648" s="282">
        <v>114</v>
      </c>
      <c r="E18648" s="265"/>
    </row>
    <row r="18649" spans="1:5">
      <c r="A18649" s="283">
        <v>46939</v>
      </c>
      <c r="B18649" s="176">
        <v>23.2</v>
      </c>
      <c r="C18649" s="176">
        <v>41.5</v>
      </c>
      <c r="D18649" s="282">
        <v>87</v>
      </c>
      <c r="E18649" s="265"/>
    </row>
    <row r="18650" spans="1:5">
      <c r="A18650" s="283">
        <v>46940</v>
      </c>
      <c r="B18650" s="176">
        <v>48.3</v>
      </c>
      <c r="C18650" s="176">
        <v>43.2</v>
      </c>
      <c r="D18650" s="282">
        <v>87</v>
      </c>
      <c r="E18650" s="265"/>
    </row>
    <row r="18651" spans="1:5">
      <c r="A18651" s="283">
        <v>46941</v>
      </c>
      <c r="B18651" s="176">
        <v>37.9</v>
      </c>
      <c r="C18651" s="176">
        <v>43.2</v>
      </c>
      <c r="D18651" s="282">
        <v>87</v>
      </c>
      <c r="E18651" s="265"/>
    </row>
    <row r="18652" spans="1:5">
      <c r="A18652" s="283">
        <v>46942</v>
      </c>
      <c r="B18652" s="176">
        <v>225.9</v>
      </c>
      <c r="C18652" s="176">
        <v>38.200000000000003</v>
      </c>
      <c r="D18652" s="282">
        <v>87</v>
      </c>
      <c r="E18652" s="265"/>
    </row>
    <row r="18653" spans="1:5">
      <c r="A18653" s="283">
        <v>46943</v>
      </c>
      <c r="B18653" s="176">
        <v>66.2</v>
      </c>
      <c r="C18653" s="176">
        <v>41.8</v>
      </c>
      <c r="D18653" s="282">
        <v>87</v>
      </c>
      <c r="E18653" s="265"/>
    </row>
    <row r="18654" spans="1:5">
      <c r="A18654" s="283">
        <v>46945</v>
      </c>
      <c r="B18654" s="176">
        <v>0</v>
      </c>
      <c r="C18654" s="176">
        <v>0</v>
      </c>
      <c r="D18654" s="282">
        <v>87</v>
      </c>
      <c r="E18654" s="265"/>
    </row>
    <row r="18655" spans="1:5">
      <c r="A18655" s="283">
        <v>46946</v>
      </c>
      <c r="B18655" s="176">
        <v>0</v>
      </c>
      <c r="C18655" s="176">
        <v>0</v>
      </c>
      <c r="D18655" s="282">
        <v>87</v>
      </c>
      <c r="E18655" s="265"/>
    </row>
    <row r="18656" spans="1:5">
      <c r="A18656" s="283">
        <v>46947</v>
      </c>
      <c r="B18656" s="176">
        <v>150.4</v>
      </c>
      <c r="C18656" s="176">
        <v>37.700000000000003</v>
      </c>
      <c r="D18656" s="282">
        <v>102</v>
      </c>
      <c r="E18656" s="265"/>
    </row>
    <row r="18657" spans="1:5">
      <c r="A18657" s="283">
        <v>46950</v>
      </c>
      <c r="B18657" s="176">
        <v>22.3</v>
      </c>
      <c r="C18657" s="176">
        <v>42.4</v>
      </c>
      <c r="D18657" s="282">
        <v>87</v>
      </c>
      <c r="E18657" s="265"/>
    </row>
    <row r="18658" spans="1:5">
      <c r="A18658" s="283">
        <v>46951</v>
      </c>
      <c r="B18658" s="176">
        <v>31.1</v>
      </c>
      <c r="C18658" s="176">
        <v>42.3</v>
      </c>
      <c r="D18658" s="282">
        <v>87</v>
      </c>
      <c r="E18658" s="265"/>
    </row>
    <row r="18659" spans="1:5">
      <c r="A18659" s="283">
        <v>46952</v>
      </c>
      <c r="B18659" s="176">
        <v>180.3</v>
      </c>
      <c r="C18659" s="176">
        <v>43.7</v>
      </c>
      <c r="D18659" s="282">
        <v>118</v>
      </c>
      <c r="E18659" s="265"/>
    </row>
    <row r="18660" spans="1:5">
      <c r="A18660" s="283">
        <v>46953</v>
      </c>
      <c r="B18660" s="176">
        <v>282.3</v>
      </c>
      <c r="C18660" s="176">
        <v>35.799999999999997</v>
      </c>
      <c r="D18660" s="282">
        <v>164</v>
      </c>
      <c r="E18660" s="265"/>
    </row>
    <row r="18661" spans="1:5">
      <c r="A18661" s="283">
        <v>46957</v>
      </c>
      <c r="B18661" s="176">
        <v>94.5</v>
      </c>
      <c r="C18661" s="176">
        <v>43.5</v>
      </c>
      <c r="D18661" s="282">
        <v>87</v>
      </c>
      <c r="E18661" s="265"/>
    </row>
    <row r="18662" spans="1:5">
      <c r="A18662" s="283">
        <v>46958</v>
      </c>
      <c r="B18662" s="176">
        <v>0</v>
      </c>
      <c r="C18662" s="176">
        <v>0</v>
      </c>
      <c r="D18662" s="282">
        <v>87</v>
      </c>
      <c r="E18662" s="265"/>
    </row>
    <row r="18663" spans="1:5">
      <c r="A18663" s="283">
        <v>46959</v>
      </c>
      <c r="B18663" s="176">
        <v>40.1</v>
      </c>
      <c r="C18663" s="176">
        <v>42.9</v>
      </c>
      <c r="D18663" s="282">
        <v>87</v>
      </c>
      <c r="E18663" s="265"/>
    </row>
    <row r="18664" spans="1:5">
      <c r="A18664" s="283">
        <v>46960</v>
      </c>
      <c r="B18664" s="176">
        <v>31.7</v>
      </c>
      <c r="C18664" s="176">
        <v>41.9</v>
      </c>
      <c r="D18664" s="282">
        <v>87</v>
      </c>
      <c r="E18664" s="265"/>
    </row>
    <row r="18665" spans="1:5">
      <c r="A18665" s="283">
        <v>46961</v>
      </c>
      <c r="B18665" s="176">
        <v>37.9</v>
      </c>
      <c r="C18665" s="176">
        <v>46.1</v>
      </c>
      <c r="D18665" s="282">
        <v>87</v>
      </c>
      <c r="E18665" s="265"/>
    </row>
    <row r="18666" spans="1:5">
      <c r="A18666" s="283">
        <v>46962</v>
      </c>
      <c r="B18666" s="176">
        <v>91.2</v>
      </c>
      <c r="C18666" s="176">
        <v>38.1</v>
      </c>
      <c r="D18666" s="282">
        <v>153</v>
      </c>
      <c r="E18666" s="265"/>
    </row>
    <row r="18667" spans="1:5">
      <c r="A18667" s="283">
        <v>46965</v>
      </c>
      <c r="B18667" s="176">
        <v>0</v>
      </c>
      <c r="C18667" s="176">
        <v>0</v>
      </c>
      <c r="D18667" s="282">
        <v>87</v>
      </c>
      <c r="E18667" s="265"/>
    </row>
    <row r="18668" spans="1:5">
      <c r="A18668" s="283">
        <v>46967</v>
      </c>
      <c r="B18668" s="176">
        <v>41.8</v>
      </c>
      <c r="C18668" s="176">
        <v>41.9</v>
      </c>
      <c r="D18668" s="282">
        <v>87</v>
      </c>
      <c r="E18668" s="265"/>
    </row>
    <row r="18669" spans="1:5">
      <c r="A18669" s="283">
        <v>46968</v>
      </c>
      <c r="B18669" s="176">
        <v>34.200000000000003</v>
      </c>
      <c r="C18669" s="176">
        <v>42.1</v>
      </c>
      <c r="D18669" s="282">
        <v>87</v>
      </c>
      <c r="E18669" s="265"/>
    </row>
    <row r="18670" spans="1:5">
      <c r="A18670" s="283">
        <v>46970</v>
      </c>
      <c r="B18670" s="176">
        <v>142.1</v>
      </c>
      <c r="C18670" s="176">
        <v>39.200000000000003</v>
      </c>
      <c r="D18670" s="282">
        <v>143</v>
      </c>
      <c r="E18670" s="265"/>
    </row>
    <row r="18671" spans="1:5">
      <c r="A18671" s="283">
        <v>46971</v>
      </c>
      <c r="B18671" s="176">
        <v>0</v>
      </c>
      <c r="C18671" s="176">
        <v>0</v>
      </c>
      <c r="D18671" s="282">
        <v>87</v>
      </c>
      <c r="E18671" s="265"/>
    </row>
    <row r="18672" spans="1:5">
      <c r="A18672" s="283">
        <v>46974</v>
      </c>
      <c r="B18672" s="176">
        <v>39.9</v>
      </c>
      <c r="C18672" s="176">
        <v>40.799999999999997</v>
      </c>
      <c r="D18672" s="282">
        <v>87</v>
      </c>
      <c r="E18672" s="265"/>
    </row>
    <row r="18673" spans="1:5">
      <c r="A18673" s="283">
        <v>46975</v>
      </c>
      <c r="B18673" s="176">
        <v>71.7</v>
      </c>
      <c r="C18673" s="176">
        <v>40.9</v>
      </c>
      <c r="D18673" s="282">
        <v>87</v>
      </c>
      <c r="E18673" s="265"/>
    </row>
    <row r="18674" spans="1:5">
      <c r="A18674" s="283">
        <v>46977</v>
      </c>
      <c r="B18674" s="176">
        <v>36.5</v>
      </c>
      <c r="C18674" s="176">
        <v>39.200000000000003</v>
      </c>
      <c r="D18674" s="282">
        <v>87</v>
      </c>
      <c r="E18674" s="265"/>
    </row>
    <row r="18675" spans="1:5">
      <c r="A18675" s="283">
        <v>46978</v>
      </c>
      <c r="B18675" s="176">
        <v>33.799999999999997</v>
      </c>
      <c r="C18675" s="176">
        <v>39.9</v>
      </c>
      <c r="D18675" s="282">
        <v>87</v>
      </c>
      <c r="E18675" s="265"/>
    </row>
    <row r="18676" spans="1:5">
      <c r="A18676" s="283">
        <v>46979</v>
      </c>
      <c r="B18676" s="176">
        <v>104.5</v>
      </c>
      <c r="C18676" s="176">
        <v>40</v>
      </c>
      <c r="D18676" s="282">
        <v>87</v>
      </c>
      <c r="E18676" s="265"/>
    </row>
    <row r="18677" spans="1:5">
      <c r="A18677" s="283">
        <v>46980</v>
      </c>
      <c r="B18677" s="176">
        <v>0</v>
      </c>
      <c r="C18677" s="176">
        <v>0</v>
      </c>
      <c r="D18677" s="282">
        <v>87</v>
      </c>
      <c r="E18677" s="265"/>
    </row>
    <row r="18678" spans="1:5">
      <c r="A18678" s="283">
        <v>46982</v>
      </c>
      <c r="B18678" s="176">
        <v>59.7</v>
      </c>
      <c r="C18678" s="176">
        <v>39.1</v>
      </c>
      <c r="D18678" s="282">
        <v>87</v>
      </c>
      <c r="E18678" s="265"/>
    </row>
    <row r="18679" spans="1:5">
      <c r="A18679" s="283">
        <v>46984</v>
      </c>
      <c r="B18679" s="176">
        <v>36.4</v>
      </c>
      <c r="C18679" s="176">
        <v>44.1</v>
      </c>
      <c r="D18679" s="282">
        <v>87</v>
      </c>
      <c r="E18679" s="265"/>
    </row>
    <row r="18680" spans="1:5">
      <c r="A18680" s="283">
        <v>46985</v>
      </c>
      <c r="B18680" s="176">
        <v>19.8</v>
      </c>
      <c r="C18680" s="176">
        <v>41.3</v>
      </c>
      <c r="D18680" s="282">
        <v>87</v>
      </c>
      <c r="E18680" s="265"/>
    </row>
    <row r="18681" spans="1:5">
      <c r="A18681" s="283">
        <v>46986</v>
      </c>
      <c r="B18681" s="176">
        <v>53.3</v>
      </c>
      <c r="C18681" s="176">
        <v>43.2</v>
      </c>
      <c r="D18681" s="282">
        <v>87</v>
      </c>
      <c r="E18681" s="265"/>
    </row>
    <row r="18682" spans="1:5">
      <c r="A18682" s="283">
        <v>46987</v>
      </c>
      <c r="B18682" s="176">
        <v>70.3</v>
      </c>
      <c r="C18682" s="176">
        <v>42.2</v>
      </c>
      <c r="D18682" s="282">
        <v>87</v>
      </c>
      <c r="E18682" s="265"/>
    </row>
    <row r="18683" spans="1:5">
      <c r="A18683" s="283">
        <v>46988</v>
      </c>
      <c r="B18683" s="176">
        <v>27.2</v>
      </c>
      <c r="C18683" s="176">
        <v>41</v>
      </c>
      <c r="D18683" s="282">
        <v>111</v>
      </c>
      <c r="E18683" s="265"/>
    </row>
    <row r="18684" spans="1:5">
      <c r="A18684" s="283">
        <v>46989</v>
      </c>
      <c r="B18684" s="176">
        <v>144.1</v>
      </c>
      <c r="C18684" s="176">
        <v>24</v>
      </c>
      <c r="D18684" s="282">
        <v>136</v>
      </c>
      <c r="E18684" s="265"/>
    </row>
    <row r="18685" spans="1:5">
      <c r="A18685" s="283">
        <v>46990</v>
      </c>
      <c r="B18685" s="176">
        <v>36.200000000000003</v>
      </c>
      <c r="C18685" s="176">
        <v>41.6</v>
      </c>
      <c r="D18685" s="282">
        <v>87</v>
      </c>
      <c r="E18685" s="265"/>
    </row>
    <row r="18686" spans="1:5">
      <c r="A18686" s="283">
        <v>46991</v>
      </c>
      <c r="B18686" s="176">
        <v>68.7</v>
      </c>
      <c r="C18686" s="176">
        <v>41.2</v>
      </c>
      <c r="D18686" s="282">
        <v>87</v>
      </c>
      <c r="E18686" s="265"/>
    </row>
    <row r="18687" spans="1:5">
      <c r="A18687" s="283">
        <v>46992</v>
      </c>
      <c r="B18687" s="176">
        <v>109</v>
      </c>
      <c r="C18687" s="176">
        <v>41.8</v>
      </c>
      <c r="D18687" s="282">
        <v>87</v>
      </c>
      <c r="E18687" s="265"/>
    </row>
    <row r="18688" spans="1:5">
      <c r="A18688" s="283">
        <v>46994</v>
      </c>
      <c r="B18688" s="176">
        <v>53.1</v>
      </c>
      <c r="C18688" s="176">
        <v>40</v>
      </c>
      <c r="D18688" s="282">
        <v>87</v>
      </c>
      <c r="E18688" s="265"/>
    </row>
    <row r="18689" spans="1:5">
      <c r="A18689" s="283">
        <v>46995</v>
      </c>
      <c r="B18689" s="176">
        <v>92.4</v>
      </c>
      <c r="C18689" s="176">
        <v>41.4</v>
      </c>
      <c r="D18689" s="282">
        <v>87</v>
      </c>
      <c r="E18689" s="265"/>
    </row>
    <row r="18690" spans="1:5">
      <c r="A18690" s="283">
        <v>46996</v>
      </c>
      <c r="B18690" s="176">
        <v>38.4</v>
      </c>
      <c r="C18690" s="176">
        <v>41.6</v>
      </c>
      <c r="D18690" s="282">
        <v>95</v>
      </c>
      <c r="E18690" s="265"/>
    </row>
    <row r="18691" spans="1:5">
      <c r="A18691" s="283">
        <v>46998</v>
      </c>
      <c r="B18691" s="176">
        <v>29</v>
      </c>
      <c r="C18691" s="176">
        <v>39.1</v>
      </c>
      <c r="D18691" s="282">
        <v>87</v>
      </c>
      <c r="E18691" s="265"/>
    </row>
    <row r="18692" spans="1:5">
      <c r="A18692" s="283">
        <v>47001</v>
      </c>
      <c r="B18692" s="176">
        <v>153.69999999999999</v>
      </c>
      <c r="C18692" s="176">
        <v>39.9</v>
      </c>
      <c r="D18692" s="282">
        <v>87</v>
      </c>
      <c r="E18692" s="265"/>
    </row>
    <row r="18693" spans="1:5">
      <c r="A18693" s="283">
        <v>47003</v>
      </c>
      <c r="B18693" s="176">
        <v>43.8</v>
      </c>
      <c r="C18693" s="176">
        <v>39</v>
      </c>
      <c r="D18693" s="282">
        <v>87</v>
      </c>
      <c r="E18693" s="265"/>
    </row>
    <row r="18694" spans="1:5">
      <c r="A18694" s="283">
        <v>47006</v>
      </c>
      <c r="B18694" s="176">
        <v>124</v>
      </c>
      <c r="C18694" s="176">
        <v>38.4</v>
      </c>
      <c r="D18694" s="282">
        <v>102</v>
      </c>
      <c r="E18694" s="265"/>
    </row>
    <row r="18695" spans="1:5">
      <c r="A18695" s="283">
        <v>47010</v>
      </c>
      <c r="B18695" s="176">
        <v>27</v>
      </c>
      <c r="C18695" s="176">
        <v>41.2</v>
      </c>
      <c r="D18695" s="282">
        <v>87</v>
      </c>
      <c r="E18695" s="265"/>
    </row>
    <row r="18696" spans="1:5">
      <c r="A18696" s="283">
        <v>47011</v>
      </c>
      <c r="B18696" s="176">
        <v>43.9</v>
      </c>
      <c r="C18696" s="176">
        <v>38</v>
      </c>
      <c r="D18696" s="282">
        <v>87</v>
      </c>
      <c r="E18696" s="265"/>
    </row>
    <row r="18697" spans="1:5">
      <c r="A18697" s="283">
        <v>47012</v>
      </c>
      <c r="B18697" s="176">
        <v>62.5</v>
      </c>
      <c r="C18697" s="176">
        <v>40.1</v>
      </c>
      <c r="D18697" s="282">
        <v>95</v>
      </c>
      <c r="E18697" s="265"/>
    </row>
    <row r="18698" spans="1:5">
      <c r="A18698" s="283">
        <v>47016</v>
      </c>
      <c r="B18698" s="176">
        <v>48.9</v>
      </c>
      <c r="C18698" s="176">
        <v>40.9</v>
      </c>
      <c r="D18698" s="282">
        <v>87</v>
      </c>
      <c r="E18698" s="265"/>
    </row>
    <row r="18699" spans="1:5">
      <c r="A18699" s="283">
        <v>47017</v>
      </c>
      <c r="B18699" s="176">
        <v>30.2</v>
      </c>
      <c r="C18699" s="176">
        <v>41.3</v>
      </c>
      <c r="D18699" s="282">
        <v>112</v>
      </c>
      <c r="E18699" s="265"/>
    </row>
    <row r="18700" spans="1:5">
      <c r="A18700" s="283">
        <v>47018</v>
      </c>
      <c r="B18700" s="176">
        <v>66.599999999999994</v>
      </c>
      <c r="C18700" s="176">
        <v>43.4</v>
      </c>
      <c r="D18700" s="282">
        <v>87</v>
      </c>
      <c r="E18700" s="265"/>
    </row>
    <row r="18701" spans="1:5">
      <c r="A18701" s="283">
        <v>47019</v>
      </c>
      <c r="B18701" s="176">
        <v>37.200000000000003</v>
      </c>
      <c r="C18701" s="176">
        <v>40</v>
      </c>
      <c r="D18701" s="282">
        <v>87</v>
      </c>
      <c r="E18701" s="265"/>
    </row>
    <row r="18702" spans="1:5">
      <c r="A18702" s="283">
        <v>47020</v>
      </c>
      <c r="B18702" s="176">
        <v>57.3</v>
      </c>
      <c r="C18702" s="176">
        <v>37.4</v>
      </c>
      <c r="D18702" s="282">
        <v>87</v>
      </c>
      <c r="E18702" s="265"/>
    </row>
    <row r="18703" spans="1:5">
      <c r="A18703" s="283">
        <v>47021</v>
      </c>
      <c r="B18703" s="176">
        <v>44</v>
      </c>
      <c r="C18703" s="176">
        <v>40.6</v>
      </c>
      <c r="D18703" s="282">
        <v>87</v>
      </c>
      <c r="E18703" s="265"/>
    </row>
    <row r="18704" spans="1:5">
      <c r="A18704" s="283">
        <v>47022</v>
      </c>
      <c r="B18704" s="176">
        <v>96.6</v>
      </c>
      <c r="C18704" s="176">
        <v>40.299999999999997</v>
      </c>
      <c r="D18704" s="282">
        <v>87</v>
      </c>
      <c r="E18704" s="265"/>
    </row>
    <row r="18705" spans="1:5">
      <c r="A18705" s="283">
        <v>47023</v>
      </c>
      <c r="B18705" s="176">
        <v>32.299999999999997</v>
      </c>
      <c r="C18705" s="176">
        <v>39.200000000000003</v>
      </c>
      <c r="D18705" s="282">
        <v>87</v>
      </c>
      <c r="E18705" s="265"/>
    </row>
    <row r="18706" spans="1:5">
      <c r="A18706" s="283">
        <v>47024</v>
      </c>
      <c r="B18706" s="176">
        <v>54.8</v>
      </c>
      <c r="C18706" s="176">
        <v>37.9</v>
      </c>
      <c r="D18706" s="282">
        <v>87</v>
      </c>
      <c r="E18706" s="265"/>
    </row>
    <row r="18707" spans="1:5">
      <c r="A18707" s="283">
        <v>47025</v>
      </c>
      <c r="B18707" s="176">
        <v>390.7</v>
      </c>
      <c r="C18707" s="176">
        <v>39.1</v>
      </c>
      <c r="D18707" s="282">
        <v>94</v>
      </c>
      <c r="E18707" s="265"/>
    </row>
    <row r="18708" spans="1:5">
      <c r="A18708" s="283">
        <v>47030</v>
      </c>
      <c r="B18708" s="176">
        <v>45.8</v>
      </c>
      <c r="C18708" s="176">
        <v>39.200000000000003</v>
      </c>
      <c r="D18708" s="282">
        <v>87</v>
      </c>
      <c r="E18708" s="265"/>
    </row>
    <row r="18709" spans="1:5">
      <c r="A18709" s="283">
        <v>47031</v>
      </c>
      <c r="B18709" s="176">
        <v>75.7</v>
      </c>
      <c r="C18709" s="176">
        <v>38.799999999999997</v>
      </c>
      <c r="D18709" s="282">
        <v>87</v>
      </c>
      <c r="E18709" s="265"/>
    </row>
    <row r="18710" spans="1:5">
      <c r="A18710" s="283">
        <v>47032</v>
      </c>
      <c r="B18710" s="176">
        <v>99.8</v>
      </c>
      <c r="C18710" s="176">
        <v>39.700000000000003</v>
      </c>
      <c r="D18710" s="282">
        <v>87</v>
      </c>
      <c r="E18710" s="265"/>
    </row>
    <row r="18711" spans="1:5">
      <c r="A18711" s="283">
        <v>47033</v>
      </c>
      <c r="B18711" s="176">
        <v>0</v>
      </c>
      <c r="C18711" s="176">
        <v>0</v>
      </c>
      <c r="D18711" s="282">
        <v>87</v>
      </c>
      <c r="E18711" s="265"/>
    </row>
    <row r="18712" spans="1:5">
      <c r="A18712" s="283">
        <v>47034</v>
      </c>
      <c r="B18712" s="176">
        <v>31.6</v>
      </c>
      <c r="C18712" s="176">
        <v>43.1</v>
      </c>
      <c r="D18712" s="282">
        <v>87</v>
      </c>
      <c r="E18712" s="265"/>
    </row>
    <row r="18713" spans="1:5">
      <c r="A18713" s="283">
        <v>47035</v>
      </c>
      <c r="B18713" s="176">
        <v>49.6</v>
      </c>
      <c r="C18713" s="176">
        <v>42.4</v>
      </c>
      <c r="D18713" s="282">
        <v>87</v>
      </c>
      <c r="E18713" s="265"/>
    </row>
    <row r="18714" spans="1:5">
      <c r="A18714" s="283">
        <v>47036</v>
      </c>
      <c r="B18714" s="176">
        <v>41.5</v>
      </c>
      <c r="C18714" s="176">
        <v>41.6</v>
      </c>
      <c r="D18714" s="282">
        <v>115</v>
      </c>
      <c r="E18714" s="265"/>
    </row>
    <row r="18715" spans="1:5">
      <c r="A18715" s="283">
        <v>47037</v>
      </c>
      <c r="B18715" s="176">
        <v>58.4</v>
      </c>
      <c r="C18715" s="176">
        <v>39</v>
      </c>
      <c r="D18715" s="282">
        <v>87</v>
      </c>
      <c r="E18715" s="265"/>
    </row>
    <row r="18716" spans="1:5">
      <c r="A18716" s="283">
        <v>47038</v>
      </c>
      <c r="B18716" s="176">
        <v>46.3</v>
      </c>
      <c r="C18716" s="176">
        <v>40.1</v>
      </c>
      <c r="D18716" s="282">
        <v>87</v>
      </c>
      <c r="E18716" s="265"/>
    </row>
    <row r="18717" spans="1:5">
      <c r="A18717" s="283">
        <v>47039</v>
      </c>
      <c r="B18717" s="176">
        <v>31.5</v>
      </c>
      <c r="C18717" s="176">
        <v>31.7</v>
      </c>
      <c r="D18717" s="282">
        <v>87</v>
      </c>
      <c r="E18717" s="265"/>
    </row>
    <row r="18718" spans="1:5">
      <c r="A18718" s="283">
        <v>47040</v>
      </c>
      <c r="B18718" s="176">
        <v>86.1</v>
      </c>
      <c r="C18718" s="176">
        <v>43.8</v>
      </c>
      <c r="D18718" s="282">
        <v>87</v>
      </c>
      <c r="E18718" s="265"/>
    </row>
    <row r="18719" spans="1:5">
      <c r="A18719" s="283">
        <v>47041</v>
      </c>
      <c r="B18719" s="176">
        <v>81.7</v>
      </c>
      <c r="C18719" s="176">
        <v>38.6</v>
      </c>
      <c r="D18719" s="282">
        <v>87</v>
      </c>
      <c r="E18719" s="265"/>
    </row>
    <row r="18720" spans="1:5">
      <c r="A18720" s="283">
        <v>47042</v>
      </c>
      <c r="B18720" s="176">
        <v>44.4</v>
      </c>
      <c r="C18720" s="176">
        <v>40.299999999999997</v>
      </c>
      <c r="D18720" s="282">
        <v>111</v>
      </c>
      <c r="E18720" s="265"/>
    </row>
    <row r="18721" spans="1:5">
      <c r="A18721" s="283">
        <v>47043</v>
      </c>
      <c r="B18721" s="176">
        <v>48.3</v>
      </c>
      <c r="C18721" s="176">
        <v>39.6</v>
      </c>
      <c r="D18721" s="282">
        <v>87</v>
      </c>
      <c r="E18721" s="265"/>
    </row>
    <row r="18722" spans="1:5">
      <c r="A18722" s="283">
        <v>47060</v>
      </c>
      <c r="B18722" s="176">
        <v>127.3</v>
      </c>
      <c r="C18722" s="176">
        <v>40.700000000000003</v>
      </c>
      <c r="D18722" s="282">
        <v>94</v>
      </c>
      <c r="E18722" s="265"/>
    </row>
    <row r="18723" spans="1:5">
      <c r="A18723" s="283">
        <v>47102</v>
      </c>
      <c r="B18723" s="176">
        <v>140.69999999999999</v>
      </c>
      <c r="C18723" s="176">
        <v>38.700000000000003</v>
      </c>
      <c r="D18723" s="282">
        <v>87</v>
      </c>
      <c r="E18723" s="265"/>
    </row>
    <row r="18724" spans="1:5">
      <c r="A18724" s="283">
        <v>47104</v>
      </c>
      <c r="B18724" s="176">
        <v>44.4</v>
      </c>
      <c r="C18724" s="176">
        <v>41.4</v>
      </c>
      <c r="D18724" s="282">
        <v>87</v>
      </c>
      <c r="E18724" s="265"/>
    </row>
    <row r="18725" spans="1:5">
      <c r="A18725" s="283">
        <v>47106</v>
      </c>
      <c r="B18725" s="176">
        <v>79.7</v>
      </c>
      <c r="C18725" s="176">
        <v>40.200000000000003</v>
      </c>
      <c r="D18725" s="282">
        <v>87</v>
      </c>
      <c r="E18725" s="265"/>
    </row>
    <row r="18726" spans="1:5">
      <c r="A18726" s="283">
        <v>47107</v>
      </c>
      <c r="B18726" s="176">
        <v>0</v>
      </c>
      <c r="C18726" s="176">
        <v>0</v>
      </c>
      <c r="D18726" s="282">
        <v>87</v>
      </c>
      <c r="E18726" s="265"/>
    </row>
    <row r="18727" spans="1:5">
      <c r="A18727" s="283">
        <v>47108</v>
      </c>
      <c r="B18727" s="176">
        <v>33.200000000000003</v>
      </c>
      <c r="C18727" s="176">
        <v>39</v>
      </c>
      <c r="D18727" s="282">
        <v>87</v>
      </c>
      <c r="E18727" s="265"/>
    </row>
    <row r="18728" spans="1:5">
      <c r="A18728" s="283">
        <v>47110</v>
      </c>
      <c r="B18728" s="176">
        <v>35.700000000000003</v>
      </c>
      <c r="C18728" s="176">
        <v>39.200000000000003</v>
      </c>
      <c r="D18728" s="282">
        <v>87</v>
      </c>
      <c r="E18728" s="265"/>
    </row>
    <row r="18729" spans="1:5">
      <c r="A18729" s="283">
        <v>47111</v>
      </c>
      <c r="B18729" s="176">
        <v>148.1</v>
      </c>
      <c r="C18729" s="176">
        <v>37.200000000000003</v>
      </c>
      <c r="D18729" s="282">
        <v>94</v>
      </c>
      <c r="E18729" s="265"/>
    </row>
    <row r="18730" spans="1:5">
      <c r="A18730" s="283">
        <v>47112</v>
      </c>
      <c r="B18730" s="176">
        <v>105.3</v>
      </c>
      <c r="C18730" s="176">
        <v>39.4</v>
      </c>
      <c r="D18730" s="282">
        <v>120</v>
      </c>
      <c r="E18730" s="265"/>
    </row>
    <row r="18731" spans="1:5">
      <c r="A18731" s="283">
        <v>47114</v>
      </c>
      <c r="B18731" s="176">
        <v>129.5</v>
      </c>
      <c r="C18731" s="176">
        <v>39.9</v>
      </c>
      <c r="D18731" s="282">
        <v>87</v>
      </c>
      <c r="E18731" s="265"/>
    </row>
    <row r="18732" spans="1:5">
      <c r="A18732" s="283">
        <v>47115</v>
      </c>
      <c r="B18732" s="176">
        <v>48.3</v>
      </c>
      <c r="C18732" s="176">
        <v>40.6</v>
      </c>
      <c r="D18732" s="282">
        <v>87</v>
      </c>
      <c r="E18732" s="265"/>
    </row>
    <row r="18733" spans="1:5">
      <c r="A18733" s="283">
        <v>47116</v>
      </c>
      <c r="B18733" s="176">
        <v>25.1</v>
      </c>
      <c r="C18733" s="176">
        <v>43.5</v>
      </c>
      <c r="D18733" s="282">
        <v>87</v>
      </c>
      <c r="E18733" s="265"/>
    </row>
    <row r="18734" spans="1:5">
      <c r="A18734" s="283">
        <v>47117</v>
      </c>
      <c r="B18734" s="176">
        <v>51.7</v>
      </c>
      <c r="C18734" s="176">
        <v>42.2</v>
      </c>
      <c r="D18734" s="282">
        <v>87</v>
      </c>
      <c r="E18734" s="265"/>
    </row>
    <row r="18735" spans="1:5">
      <c r="A18735" s="283">
        <v>47118</v>
      </c>
      <c r="B18735" s="176">
        <v>28</v>
      </c>
      <c r="C18735" s="176">
        <v>42.1</v>
      </c>
      <c r="D18735" s="282">
        <v>87</v>
      </c>
      <c r="E18735" s="265"/>
    </row>
    <row r="18736" spans="1:5">
      <c r="A18736" s="283">
        <v>47119</v>
      </c>
      <c r="B18736" s="176">
        <v>278.60000000000002</v>
      </c>
      <c r="C18736" s="176">
        <v>42</v>
      </c>
      <c r="D18736" s="282">
        <v>121</v>
      </c>
      <c r="E18736" s="265"/>
    </row>
    <row r="18737" spans="1:5">
      <c r="A18737" s="283">
        <v>47120</v>
      </c>
      <c r="B18737" s="176">
        <v>50.3</v>
      </c>
      <c r="C18737" s="176">
        <v>38.6</v>
      </c>
      <c r="D18737" s="282">
        <v>87</v>
      </c>
      <c r="E18737" s="265"/>
    </row>
    <row r="18738" spans="1:5">
      <c r="A18738" s="283">
        <v>47122</v>
      </c>
      <c r="B18738" s="176">
        <v>274.2</v>
      </c>
      <c r="C18738" s="176">
        <v>39.200000000000003</v>
      </c>
      <c r="D18738" s="282">
        <v>95</v>
      </c>
      <c r="E18738" s="265"/>
    </row>
    <row r="18739" spans="1:5">
      <c r="A18739" s="283">
        <v>47123</v>
      </c>
      <c r="B18739" s="176">
        <v>23.4</v>
      </c>
      <c r="C18739" s="176">
        <v>41.4</v>
      </c>
      <c r="D18739" s="282">
        <v>87</v>
      </c>
      <c r="E18739" s="265"/>
    </row>
    <row r="18740" spans="1:5">
      <c r="A18740" s="283">
        <v>47124</v>
      </c>
      <c r="B18740" s="176">
        <v>156.19999999999999</v>
      </c>
      <c r="C18740" s="176">
        <v>39.700000000000003</v>
      </c>
      <c r="D18740" s="282">
        <v>94</v>
      </c>
      <c r="E18740" s="265"/>
    </row>
    <row r="18741" spans="1:5">
      <c r="A18741" s="283">
        <v>47125</v>
      </c>
      <c r="B18741" s="176">
        <v>33.299999999999997</v>
      </c>
      <c r="C18741" s="176">
        <v>39.700000000000003</v>
      </c>
      <c r="D18741" s="282">
        <v>87</v>
      </c>
      <c r="E18741" s="265"/>
    </row>
    <row r="18742" spans="1:5">
      <c r="A18742" s="283">
        <v>47126</v>
      </c>
      <c r="B18742" s="176">
        <v>103.6</v>
      </c>
      <c r="C18742" s="176">
        <v>38.700000000000003</v>
      </c>
      <c r="D18742" s="282">
        <v>87</v>
      </c>
      <c r="E18742" s="265"/>
    </row>
    <row r="18743" spans="1:5">
      <c r="A18743" s="283">
        <v>47129</v>
      </c>
      <c r="B18743" s="176">
        <v>1891.3</v>
      </c>
      <c r="C18743" s="176">
        <v>37.9</v>
      </c>
      <c r="D18743" s="282">
        <v>93</v>
      </c>
      <c r="E18743" s="265"/>
    </row>
    <row r="18744" spans="1:5">
      <c r="A18744" s="283">
        <v>47130</v>
      </c>
      <c r="B18744" s="176">
        <v>1270.0999999999999</v>
      </c>
      <c r="C18744" s="176">
        <v>37.9</v>
      </c>
      <c r="D18744" s="282">
        <v>108</v>
      </c>
      <c r="E18744" s="265"/>
    </row>
    <row r="18745" spans="1:5">
      <c r="A18745" s="283">
        <v>47131</v>
      </c>
      <c r="B18745" s="176">
        <v>0</v>
      </c>
      <c r="C18745" s="176">
        <v>0</v>
      </c>
      <c r="D18745" s="282">
        <v>87</v>
      </c>
      <c r="E18745" s="265"/>
    </row>
    <row r="18746" spans="1:5">
      <c r="A18746" s="283">
        <v>47135</v>
      </c>
      <c r="B18746" s="176">
        <v>31.1</v>
      </c>
      <c r="C18746" s="176">
        <v>42.4</v>
      </c>
      <c r="D18746" s="282">
        <v>109</v>
      </c>
      <c r="E18746" s="265"/>
    </row>
    <row r="18747" spans="1:5">
      <c r="A18747" s="283">
        <v>47136</v>
      </c>
      <c r="B18747" s="176">
        <v>112.6</v>
      </c>
      <c r="C18747" s="176">
        <v>41.2</v>
      </c>
      <c r="D18747" s="282">
        <v>87</v>
      </c>
      <c r="E18747" s="265"/>
    </row>
    <row r="18748" spans="1:5">
      <c r="A18748" s="283">
        <v>47137</v>
      </c>
      <c r="B18748" s="176">
        <v>22.8</v>
      </c>
      <c r="C18748" s="176">
        <v>42.4</v>
      </c>
      <c r="D18748" s="282">
        <v>87</v>
      </c>
      <c r="E18748" s="265"/>
    </row>
    <row r="18749" spans="1:5">
      <c r="A18749" s="283">
        <v>47138</v>
      </c>
      <c r="B18749" s="176">
        <v>57.8</v>
      </c>
      <c r="C18749" s="176">
        <v>40.4</v>
      </c>
      <c r="D18749" s="282">
        <v>87</v>
      </c>
      <c r="E18749" s="265"/>
    </row>
    <row r="18750" spans="1:5">
      <c r="A18750" s="283">
        <v>47140</v>
      </c>
      <c r="B18750" s="176">
        <v>56.8</v>
      </c>
      <c r="C18750" s="176">
        <v>39.700000000000003</v>
      </c>
      <c r="D18750" s="282">
        <v>87</v>
      </c>
      <c r="E18750" s="265"/>
    </row>
    <row r="18751" spans="1:5">
      <c r="A18751" s="283">
        <v>47141</v>
      </c>
      <c r="B18751" s="176">
        <v>48.9</v>
      </c>
      <c r="C18751" s="176">
        <v>40.299999999999997</v>
      </c>
      <c r="D18751" s="282">
        <v>87</v>
      </c>
      <c r="E18751" s="265"/>
    </row>
    <row r="18752" spans="1:5">
      <c r="A18752" s="283">
        <v>47142</v>
      </c>
      <c r="B18752" s="176">
        <v>35.700000000000003</v>
      </c>
      <c r="C18752" s="176">
        <v>38.799999999999997</v>
      </c>
      <c r="D18752" s="282">
        <v>87</v>
      </c>
      <c r="E18752" s="265"/>
    </row>
    <row r="18753" spans="1:5">
      <c r="A18753" s="283">
        <v>47143</v>
      </c>
      <c r="B18753" s="176">
        <v>167.3</v>
      </c>
      <c r="C18753" s="176">
        <v>36.299999999999997</v>
      </c>
      <c r="D18753" s="282">
        <v>87</v>
      </c>
      <c r="E18753" s="265"/>
    </row>
    <row r="18754" spans="1:5">
      <c r="A18754" s="283">
        <v>47145</v>
      </c>
      <c r="B18754" s="176">
        <v>47.6</v>
      </c>
      <c r="C18754" s="176">
        <v>41.5</v>
      </c>
      <c r="D18754" s="282">
        <v>87</v>
      </c>
      <c r="E18754" s="265"/>
    </row>
    <row r="18755" spans="1:5">
      <c r="A18755" s="283">
        <v>47146</v>
      </c>
      <c r="B18755" s="176">
        <v>143.19999999999999</v>
      </c>
      <c r="C18755" s="176">
        <v>45</v>
      </c>
      <c r="D18755" s="282">
        <v>116</v>
      </c>
      <c r="E18755" s="265"/>
    </row>
    <row r="18756" spans="1:5">
      <c r="A18756" s="283">
        <v>47147</v>
      </c>
      <c r="B18756" s="176">
        <v>47</v>
      </c>
      <c r="C18756" s="176">
        <v>40.200000000000003</v>
      </c>
      <c r="D18756" s="282">
        <v>87</v>
      </c>
      <c r="E18756" s="265"/>
    </row>
    <row r="18757" spans="1:5">
      <c r="A18757" s="283">
        <v>47150</v>
      </c>
      <c r="B18757" s="176">
        <v>1001.7</v>
      </c>
      <c r="C18757" s="176">
        <v>37.799999999999997</v>
      </c>
      <c r="D18757" s="282">
        <v>131</v>
      </c>
      <c r="E18757" s="265"/>
    </row>
    <row r="18758" spans="1:5">
      <c r="A18758" s="283">
        <v>47151</v>
      </c>
      <c r="B18758" s="176">
        <v>0</v>
      </c>
      <c r="C18758" s="176">
        <v>0</v>
      </c>
      <c r="D18758" s="282">
        <v>87</v>
      </c>
      <c r="E18758" s="265"/>
    </row>
    <row r="18759" spans="1:5">
      <c r="A18759" s="283">
        <v>47160</v>
      </c>
      <c r="B18759" s="176">
        <v>62.7</v>
      </c>
      <c r="C18759" s="176">
        <v>39.700000000000003</v>
      </c>
      <c r="D18759" s="282">
        <v>87</v>
      </c>
      <c r="E18759" s="265"/>
    </row>
    <row r="18760" spans="1:5">
      <c r="A18760" s="283">
        <v>47161</v>
      </c>
      <c r="B18760" s="176">
        <v>146.4</v>
      </c>
      <c r="C18760" s="176">
        <v>39.4</v>
      </c>
      <c r="D18760" s="282">
        <v>87</v>
      </c>
      <c r="E18760" s="265"/>
    </row>
    <row r="18761" spans="1:5">
      <c r="A18761" s="283">
        <v>47162</v>
      </c>
      <c r="B18761" s="176">
        <v>62.7</v>
      </c>
      <c r="C18761" s="176">
        <v>41.1</v>
      </c>
      <c r="D18761" s="282">
        <v>87</v>
      </c>
      <c r="E18761" s="265"/>
    </row>
    <row r="18762" spans="1:5">
      <c r="A18762" s="283">
        <v>47163</v>
      </c>
      <c r="B18762" s="176">
        <v>80.599999999999994</v>
      </c>
      <c r="C18762" s="176">
        <v>40.200000000000003</v>
      </c>
      <c r="D18762" s="282">
        <v>87</v>
      </c>
      <c r="E18762" s="265"/>
    </row>
    <row r="18763" spans="1:5">
      <c r="A18763" s="283">
        <v>47164</v>
      </c>
      <c r="B18763" s="176">
        <v>105.7</v>
      </c>
      <c r="C18763" s="176">
        <v>39</v>
      </c>
      <c r="D18763" s="282">
        <v>87</v>
      </c>
      <c r="E18763" s="265"/>
    </row>
    <row r="18764" spans="1:5">
      <c r="A18764" s="283">
        <v>47165</v>
      </c>
      <c r="B18764" s="176">
        <v>77.8</v>
      </c>
      <c r="C18764" s="176">
        <v>38.200000000000003</v>
      </c>
      <c r="D18764" s="282">
        <v>87</v>
      </c>
      <c r="E18764" s="265"/>
    </row>
    <row r="18765" spans="1:5">
      <c r="A18765" s="283">
        <v>47166</v>
      </c>
      <c r="B18765" s="176">
        <v>84.4</v>
      </c>
      <c r="C18765" s="176">
        <v>39.9</v>
      </c>
      <c r="D18765" s="282">
        <v>87</v>
      </c>
      <c r="E18765" s="265"/>
    </row>
    <row r="18766" spans="1:5">
      <c r="A18766" s="283">
        <v>47167</v>
      </c>
      <c r="B18766" s="176">
        <v>66.599999999999994</v>
      </c>
      <c r="C18766" s="176">
        <v>39.299999999999997</v>
      </c>
      <c r="D18766" s="282">
        <v>93</v>
      </c>
      <c r="E18766" s="265"/>
    </row>
    <row r="18767" spans="1:5">
      <c r="A18767" s="283">
        <v>47170</v>
      </c>
      <c r="B18767" s="176">
        <v>95.3</v>
      </c>
      <c r="C18767" s="176">
        <v>39.4</v>
      </c>
      <c r="D18767" s="282">
        <v>115</v>
      </c>
      <c r="E18767" s="265"/>
    </row>
    <row r="18768" spans="1:5">
      <c r="A18768" s="283">
        <v>47172</v>
      </c>
      <c r="B18768" s="176">
        <v>434.7</v>
      </c>
      <c r="C18768" s="176">
        <v>37.6</v>
      </c>
      <c r="D18768" s="282">
        <v>117</v>
      </c>
      <c r="E18768" s="265"/>
    </row>
    <row r="18769" spans="1:5">
      <c r="A18769" s="283">
        <v>47174</v>
      </c>
      <c r="B18769" s="176">
        <v>22.7</v>
      </c>
      <c r="C18769" s="176">
        <v>40.9</v>
      </c>
      <c r="D18769" s="282">
        <v>87</v>
      </c>
      <c r="E18769" s="265"/>
    </row>
    <row r="18770" spans="1:5">
      <c r="A18770" s="283">
        <v>47175</v>
      </c>
      <c r="B18770" s="176">
        <v>31.4</v>
      </c>
      <c r="C18770" s="176">
        <v>44.8</v>
      </c>
      <c r="D18770" s="282">
        <v>87</v>
      </c>
      <c r="E18770" s="265"/>
    </row>
    <row r="18771" spans="1:5">
      <c r="A18771" s="283">
        <v>47177</v>
      </c>
      <c r="B18771" s="176">
        <v>71.2</v>
      </c>
      <c r="C18771" s="176">
        <v>40.9</v>
      </c>
      <c r="D18771" s="282">
        <v>87</v>
      </c>
      <c r="E18771" s="265"/>
    </row>
    <row r="18772" spans="1:5">
      <c r="A18772" s="283">
        <v>47201</v>
      </c>
      <c r="B18772" s="176">
        <v>199.7</v>
      </c>
      <c r="C18772" s="176">
        <v>36.6</v>
      </c>
      <c r="D18772" s="282">
        <v>164</v>
      </c>
      <c r="E18772" s="265"/>
    </row>
    <row r="18773" spans="1:5">
      <c r="A18773" s="283">
        <v>47202</v>
      </c>
      <c r="B18773" s="176">
        <v>0</v>
      </c>
      <c r="C18773" s="176">
        <v>0</v>
      </c>
      <c r="D18773" s="282">
        <v>87</v>
      </c>
      <c r="E18773" s="265"/>
    </row>
    <row r="18774" spans="1:5">
      <c r="A18774" s="283">
        <v>47203</v>
      </c>
      <c r="B18774" s="176">
        <v>281.7</v>
      </c>
      <c r="C18774" s="176">
        <v>40.200000000000003</v>
      </c>
      <c r="D18774" s="282">
        <v>109</v>
      </c>
      <c r="E18774" s="265"/>
    </row>
    <row r="18775" spans="1:5">
      <c r="A18775" s="283">
        <v>47220</v>
      </c>
      <c r="B18775" s="176">
        <v>63.6</v>
      </c>
      <c r="C18775" s="176">
        <v>39.4</v>
      </c>
      <c r="D18775" s="282">
        <v>110</v>
      </c>
      <c r="E18775" s="265"/>
    </row>
    <row r="18776" spans="1:5">
      <c r="A18776" s="283">
        <v>47223</v>
      </c>
      <c r="B18776" s="176">
        <v>32</v>
      </c>
      <c r="C18776" s="176">
        <v>38.6</v>
      </c>
      <c r="D18776" s="282">
        <v>87</v>
      </c>
      <c r="E18776" s="265"/>
    </row>
    <row r="18777" spans="1:5">
      <c r="A18777" s="283">
        <v>47224</v>
      </c>
      <c r="B18777" s="176">
        <v>25.7</v>
      </c>
      <c r="C18777" s="176">
        <v>40.5</v>
      </c>
      <c r="D18777" s="282">
        <v>87</v>
      </c>
      <c r="E18777" s="265"/>
    </row>
    <row r="18778" spans="1:5">
      <c r="A18778" s="283">
        <v>47225</v>
      </c>
      <c r="B18778" s="176">
        <v>47.6</v>
      </c>
      <c r="C18778" s="176">
        <v>41.2</v>
      </c>
      <c r="D18778" s="282">
        <v>87</v>
      </c>
      <c r="E18778" s="265"/>
    </row>
    <row r="18779" spans="1:5">
      <c r="A18779" s="283">
        <v>47226</v>
      </c>
      <c r="B18779" s="176">
        <v>95.1</v>
      </c>
      <c r="C18779" s="176">
        <v>41</v>
      </c>
      <c r="D18779" s="282">
        <v>87</v>
      </c>
      <c r="E18779" s="265"/>
    </row>
    <row r="18780" spans="1:5">
      <c r="A18780" s="283">
        <v>47227</v>
      </c>
      <c r="B18780" s="176">
        <v>45.3</v>
      </c>
      <c r="C18780" s="176">
        <v>39.700000000000003</v>
      </c>
      <c r="D18780" s="282">
        <v>87</v>
      </c>
      <c r="E18780" s="265"/>
    </row>
    <row r="18781" spans="1:5">
      <c r="A18781" s="283">
        <v>47228</v>
      </c>
      <c r="B18781" s="176">
        <v>1771.7</v>
      </c>
      <c r="C18781" s="176">
        <v>37</v>
      </c>
      <c r="D18781" s="282">
        <v>87</v>
      </c>
      <c r="E18781" s="265"/>
    </row>
    <row r="18782" spans="1:5">
      <c r="A18782" s="283">
        <v>47229</v>
      </c>
      <c r="B18782" s="176">
        <v>69.8</v>
      </c>
      <c r="C18782" s="176">
        <v>39.799999999999997</v>
      </c>
      <c r="D18782" s="282">
        <v>87</v>
      </c>
      <c r="E18782" s="265"/>
    </row>
    <row r="18783" spans="1:5">
      <c r="A18783" s="283">
        <v>47230</v>
      </c>
      <c r="B18783" s="176">
        <v>41.6</v>
      </c>
      <c r="C18783" s="176">
        <v>41.2</v>
      </c>
      <c r="D18783" s="282">
        <v>96</v>
      </c>
      <c r="E18783" s="265"/>
    </row>
    <row r="18784" spans="1:5">
      <c r="A18784" s="283">
        <v>47231</v>
      </c>
      <c r="B18784" s="176">
        <v>38.1</v>
      </c>
      <c r="C18784" s="176">
        <v>37.6</v>
      </c>
      <c r="D18784" s="282">
        <v>87</v>
      </c>
      <c r="E18784" s="265"/>
    </row>
    <row r="18785" spans="1:5">
      <c r="A18785" s="283">
        <v>47232</v>
      </c>
      <c r="B18785" s="176">
        <v>81.099999999999994</v>
      </c>
      <c r="C18785" s="176">
        <v>39.5</v>
      </c>
      <c r="D18785" s="282">
        <v>87</v>
      </c>
      <c r="E18785" s="265"/>
    </row>
    <row r="18786" spans="1:5">
      <c r="A18786" s="283">
        <v>47234</v>
      </c>
      <c r="B18786" s="176">
        <v>39.1</v>
      </c>
      <c r="C18786" s="176">
        <v>40.4</v>
      </c>
      <c r="D18786" s="282">
        <v>87</v>
      </c>
      <c r="E18786" s="265"/>
    </row>
    <row r="18787" spans="1:5">
      <c r="A18787" s="283">
        <v>47235</v>
      </c>
      <c r="B18787" s="176">
        <v>25</v>
      </c>
      <c r="C18787" s="176">
        <v>43.4</v>
      </c>
      <c r="D18787" s="282">
        <v>108</v>
      </c>
      <c r="E18787" s="265"/>
    </row>
    <row r="18788" spans="1:5">
      <c r="A18788" s="283">
        <v>47236</v>
      </c>
      <c r="B18788" s="176">
        <v>67.099999999999994</v>
      </c>
      <c r="C18788" s="176">
        <v>42.5</v>
      </c>
      <c r="D18788" s="282">
        <v>87</v>
      </c>
      <c r="E18788" s="265"/>
    </row>
    <row r="18789" spans="1:5">
      <c r="A18789" s="283">
        <v>47240</v>
      </c>
      <c r="B18789" s="176">
        <v>70.599999999999994</v>
      </c>
      <c r="C18789" s="176">
        <v>38.799999999999997</v>
      </c>
      <c r="D18789" s="282">
        <v>102</v>
      </c>
      <c r="E18789" s="265"/>
    </row>
    <row r="18790" spans="1:5">
      <c r="A18790" s="283">
        <v>47243</v>
      </c>
      <c r="B18790" s="176">
        <v>176.3</v>
      </c>
      <c r="C18790" s="176">
        <v>32.700000000000003</v>
      </c>
      <c r="D18790" s="282">
        <v>128</v>
      </c>
      <c r="E18790" s="265"/>
    </row>
    <row r="18791" spans="1:5">
      <c r="A18791" s="283">
        <v>47244</v>
      </c>
      <c r="B18791" s="176">
        <v>48</v>
      </c>
      <c r="C18791" s="176">
        <v>40</v>
      </c>
      <c r="D18791" s="282">
        <v>87</v>
      </c>
      <c r="E18791" s="265"/>
    </row>
    <row r="18792" spans="1:5">
      <c r="A18792" s="283">
        <v>47245</v>
      </c>
      <c r="B18792" s="176">
        <v>556.1</v>
      </c>
      <c r="C18792" s="176">
        <v>41.7</v>
      </c>
      <c r="D18792" s="282">
        <v>87</v>
      </c>
      <c r="E18792" s="265"/>
    </row>
    <row r="18793" spans="1:5">
      <c r="A18793" s="283">
        <v>47246</v>
      </c>
      <c r="B18793" s="176">
        <v>95.7</v>
      </c>
      <c r="C18793" s="176">
        <v>38.4</v>
      </c>
      <c r="D18793" s="282">
        <v>96</v>
      </c>
      <c r="E18793" s="265"/>
    </row>
    <row r="18794" spans="1:5">
      <c r="A18794" s="283">
        <v>47247</v>
      </c>
      <c r="B18794" s="176">
        <v>91.7</v>
      </c>
      <c r="C18794" s="176">
        <v>39</v>
      </c>
      <c r="D18794" s="282">
        <v>87</v>
      </c>
      <c r="E18794" s="265"/>
    </row>
    <row r="18795" spans="1:5">
      <c r="A18795" s="283">
        <v>47249</v>
      </c>
      <c r="B18795" s="176">
        <v>0</v>
      </c>
      <c r="C18795" s="176">
        <v>0</v>
      </c>
      <c r="D18795" s="282">
        <v>87</v>
      </c>
      <c r="E18795" s="265"/>
    </row>
    <row r="18796" spans="1:5">
      <c r="A18796" s="283">
        <v>47250</v>
      </c>
      <c r="B18796" s="176">
        <v>97.2</v>
      </c>
      <c r="C18796" s="176">
        <v>41</v>
      </c>
      <c r="D18796" s="282">
        <v>121</v>
      </c>
      <c r="E18796" s="265"/>
    </row>
    <row r="18797" spans="1:5">
      <c r="A18797" s="283">
        <v>47260</v>
      </c>
      <c r="B18797" s="176">
        <v>33.799999999999997</v>
      </c>
      <c r="C18797" s="176">
        <v>41.5</v>
      </c>
      <c r="D18797" s="282">
        <v>87</v>
      </c>
      <c r="E18797" s="265"/>
    </row>
    <row r="18798" spans="1:5">
      <c r="A18798" s="283">
        <v>47261</v>
      </c>
      <c r="B18798" s="176">
        <v>0</v>
      </c>
      <c r="C18798" s="176">
        <v>0</v>
      </c>
      <c r="D18798" s="282">
        <v>87</v>
      </c>
      <c r="E18798" s="265"/>
    </row>
    <row r="18799" spans="1:5">
      <c r="A18799" s="283">
        <v>47263</v>
      </c>
      <c r="B18799" s="176">
        <v>52.9</v>
      </c>
      <c r="C18799" s="176">
        <v>40.299999999999997</v>
      </c>
      <c r="D18799" s="282">
        <v>87</v>
      </c>
      <c r="E18799" s="265"/>
    </row>
    <row r="18800" spans="1:5">
      <c r="A18800" s="283">
        <v>47264</v>
      </c>
      <c r="B18800" s="176">
        <v>26</v>
      </c>
      <c r="C18800" s="176">
        <v>43</v>
      </c>
      <c r="D18800" s="282">
        <v>87</v>
      </c>
      <c r="E18800" s="265"/>
    </row>
    <row r="18801" spans="1:5">
      <c r="A18801" s="283">
        <v>47265</v>
      </c>
      <c r="B18801" s="176">
        <v>96.8</v>
      </c>
      <c r="C18801" s="176">
        <v>37.4</v>
      </c>
      <c r="D18801" s="282">
        <v>95</v>
      </c>
      <c r="E18801" s="265"/>
    </row>
    <row r="18802" spans="1:5">
      <c r="A18802" s="283">
        <v>47270</v>
      </c>
      <c r="B18802" s="176">
        <v>32.4</v>
      </c>
      <c r="C18802" s="176">
        <v>40.6</v>
      </c>
      <c r="D18802" s="282">
        <v>87</v>
      </c>
      <c r="E18802" s="265"/>
    </row>
    <row r="18803" spans="1:5">
      <c r="A18803" s="283">
        <v>47272</v>
      </c>
      <c r="B18803" s="176">
        <v>65.599999999999994</v>
      </c>
      <c r="C18803" s="176">
        <v>38.299999999999997</v>
      </c>
      <c r="D18803" s="282">
        <v>87</v>
      </c>
      <c r="E18803" s="265"/>
    </row>
    <row r="18804" spans="1:5">
      <c r="A18804" s="283">
        <v>47273</v>
      </c>
      <c r="B18804" s="176">
        <v>73.400000000000006</v>
      </c>
      <c r="C18804" s="176">
        <v>40.6</v>
      </c>
      <c r="D18804" s="282">
        <v>87</v>
      </c>
      <c r="E18804" s="265"/>
    </row>
    <row r="18805" spans="1:5">
      <c r="A18805" s="283">
        <v>47274</v>
      </c>
      <c r="B18805" s="176">
        <v>135.1</v>
      </c>
      <c r="C18805" s="176">
        <v>37.700000000000003</v>
      </c>
      <c r="D18805" s="282">
        <v>116</v>
      </c>
      <c r="E18805" s="265"/>
    </row>
    <row r="18806" spans="1:5">
      <c r="A18806" s="283">
        <v>47280</v>
      </c>
      <c r="B18806" s="176">
        <v>228</v>
      </c>
      <c r="C18806" s="176">
        <v>42.6</v>
      </c>
      <c r="D18806" s="282">
        <v>87</v>
      </c>
      <c r="E18806" s="265"/>
    </row>
    <row r="18807" spans="1:5">
      <c r="A18807" s="283">
        <v>47281</v>
      </c>
      <c r="B18807" s="176">
        <v>28</v>
      </c>
      <c r="C18807" s="176">
        <v>41.4</v>
      </c>
      <c r="D18807" s="282">
        <v>87</v>
      </c>
      <c r="E18807" s="265"/>
    </row>
    <row r="18808" spans="1:5">
      <c r="A18808" s="283">
        <v>47282</v>
      </c>
      <c r="B18808" s="176">
        <v>346.6</v>
      </c>
      <c r="C18808" s="176">
        <v>38.9</v>
      </c>
      <c r="D18808" s="282">
        <v>87</v>
      </c>
      <c r="E18808" s="265"/>
    </row>
    <row r="18809" spans="1:5">
      <c r="A18809" s="283">
        <v>47283</v>
      </c>
      <c r="B18809" s="176">
        <v>60.1</v>
      </c>
      <c r="C18809" s="176">
        <v>38.299999999999997</v>
      </c>
      <c r="D18809" s="282">
        <v>87</v>
      </c>
      <c r="E18809" s="265"/>
    </row>
    <row r="18810" spans="1:5">
      <c r="A18810" s="283">
        <v>47302</v>
      </c>
      <c r="B18810" s="176">
        <v>365.4</v>
      </c>
      <c r="C18810" s="176">
        <v>39</v>
      </c>
      <c r="D18810" s="282">
        <v>102</v>
      </c>
      <c r="E18810" s="265"/>
    </row>
    <row r="18811" spans="1:5">
      <c r="A18811" s="283">
        <v>47303</v>
      </c>
      <c r="B18811" s="176">
        <v>495.7</v>
      </c>
      <c r="C18811" s="176">
        <v>24.7</v>
      </c>
      <c r="D18811" s="282">
        <v>128</v>
      </c>
      <c r="E18811" s="265"/>
    </row>
    <row r="18812" spans="1:5">
      <c r="A18812" s="283">
        <v>47304</v>
      </c>
      <c r="B18812" s="176">
        <v>940.4</v>
      </c>
      <c r="C18812" s="176">
        <v>33.299999999999997</v>
      </c>
      <c r="D18812" s="282">
        <v>112</v>
      </c>
      <c r="E18812" s="265"/>
    </row>
    <row r="18813" spans="1:5">
      <c r="A18813" s="283">
        <v>47305</v>
      </c>
      <c r="B18813" s="176">
        <v>2488</v>
      </c>
      <c r="C18813" s="176">
        <v>33.700000000000003</v>
      </c>
      <c r="D18813" s="282">
        <v>121</v>
      </c>
      <c r="E18813" s="265"/>
    </row>
    <row r="18814" spans="1:5">
      <c r="A18814" s="283">
        <v>47306</v>
      </c>
      <c r="B18814" s="176">
        <v>0</v>
      </c>
      <c r="C18814" s="176">
        <v>0</v>
      </c>
      <c r="D18814" s="282">
        <v>87</v>
      </c>
      <c r="E18814" s="265"/>
    </row>
    <row r="18815" spans="1:5">
      <c r="A18815" s="283">
        <v>47307</v>
      </c>
      <c r="B18815" s="176">
        <v>295.10000000000002</v>
      </c>
      <c r="C18815" s="176">
        <v>48.9</v>
      </c>
      <c r="D18815" s="282">
        <v>87</v>
      </c>
      <c r="E18815" s="265"/>
    </row>
    <row r="18816" spans="1:5">
      <c r="A18816" s="283">
        <v>47308</v>
      </c>
      <c r="B18816" s="176">
        <v>0</v>
      </c>
      <c r="C18816" s="176">
        <v>0</v>
      </c>
      <c r="D18816" s="282">
        <v>87</v>
      </c>
      <c r="E18816" s="265"/>
    </row>
    <row r="18817" spans="1:5">
      <c r="A18817" s="283">
        <v>47320</v>
      </c>
      <c r="B18817" s="176">
        <v>109.4</v>
      </c>
      <c r="C18817" s="176">
        <v>43.6</v>
      </c>
      <c r="D18817" s="282">
        <v>87</v>
      </c>
      <c r="E18817" s="265"/>
    </row>
    <row r="18818" spans="1:5">
      <c r="A18818" s="283">
        <v>47322</v>
      </c>
      <c r="B18818" s="176">
        <v>16.2</v>
      </c>
      <c r="C18818" s="176">
        <v>40</v>
      </c>
      <c r="D18818" s="282">
        <v>87</v>
      </c>
      <c r="E18818" s="265"/>
    </row>
    <row r="18819" spans="1:5">
      <c r="A18819" s="283">
        <v>47324</v>
      </c>
      <c r="B18819" s="176">
        <v>0</v>
      </c>
      <c r="C18819" s="176">
        <v>0</v>
      </c>
      <c r="D18819" s="282">
        <v>87</v>
      </c>
      <c r="E18819" s="265"/>
    </row>
    <row r="18820" spans="1:5">
      <c r="A18820" s="283">
        <v>47325</v>
      </c>
      <c r="B18820" s="176">
        <v>35.299999999999997</v>
      </c>
      <c r="C18820" s="176">
        <v>41.7</v>
      </c>
      <c r="D18820" s="282">
        <v>87</v>
      </c>
      <c r="E18820" s="265"/>
    </row>
    <row r="18821" spans="1:5">
      <c r="A18821" s="283">
        <v>47326</v>
      </c>
      <c r="B18821" s="176">
        <v>32.4</v>
      </c>
      <c r="C18821" s="176">
        <v>28</v>
      </c>
      <c r="D18821" s="282">
        <v>87</v>
      </c>
      <c r="E18821" s="265"/>
    </row>
    <row r="18822" spans="1:5">
      <c r="A18822" s="283">
        <v>47327</v>
      </c>
      <c r="B18822" s="176">
        <v>101.6</v>
      </c>
      <c r="C18822" s="176">
        <v>40.799999999999997</v>
      </c>
      <c r="D18822" s="282">
        <v>95</v>
      </c>
      <c r="E18822" s="265"/>
    </row>
    <row r="18823" spans="1:5">
      <c r="A18823" s="283">
        <v>47330</v>
      </c>
      <c r="B18823" s="176">
        <v>84</v>
      </c>
      <c r="C18823" s="176">
        <v>39.5</v>
      </c>
      <c r="D18823" s="282">
        <v>87</v>
      </c>
      <c r="E18823" s="265"/>
    </row>
    <row r="18824" spans="1:5">
      <c r="A18824" s="283">
        <v>47331</v>
      </c>
      <c r="B18824" s="176">
        <v>120</v>
      </c>
      <c r="C18824" s="176">
        <v>40.799999999999997</v>
      </c>
      <c r="D18824" s="282">
        <v>127</v>
      </c>
      <c r="E18824" s="265"/>
    </row>
    <row r="18825" spans="1:5">
      <c r="A18825" s="283">
        <v>47334</v>
      </c>
      <c r="B18825" s="176">
        <v>114.1</v>
      </c>
      <c r="C18825" s="176">
        <v>43.3</v>
      </c>
      <c r="D18825" s="282">
        <v>87</v>
      </c>
      <c r="E18825" s="265"/>
    </row>
    <row r="18826" spans="1:5">
      <c r="A18826" s="283">
        <v>47335</v>
      </c>
      <c r="B18826" s="176">
        <v>348.3</v>
      </c>
      <c r="C18826" s="176">
        <v>41.2</v>
      </c>
      <c r="D18826" s="282">
        <v>97</v>
      </c>
      <c r="E18826" s="265"/>
    </row>
    <row r="18827" spans="1:5">
      <c r="A18827" s="283">
        <v>47336</v>
      </c>
      <c r="B18827" s="176">
        <v>68.099999999999994</v>
      </c>
      <c r="C18827" s="176">
        <v>41.1</v>
      </c>
      <c r="D18827" s="282">
        <v>87</v>
      </c>
      <c r="E18827" s="265"/>
    </row>
    <row r="18828" spans="1:5">
      <c r="A18828" s="283">
        <v>47337</v>
      </c>
      <c r="B18828" s="176">
        <v>0</v>
      </c>
      <c r="C18828" s="176">
        <v>0</v>
      </c>
      <c r="D18828" s="282">
        <v>87</v>
      </c>
      <c r="E18828" s="265"/>
    </row>
    <row r="18829" spans="1:5">
      <c r="A18829" s="283">
        <v>47338</v>
      </c>
      <c r="B18829" s="176">
        <v>101.4</v>
      </c>
      <c r="C18829" s="176">
        <v>40.700000000000003</v>
      </c>
      <c r="D18829" s="282">
        <v>87</v>
      </c>
      <c r="E18829" s="265"/>
    </row>
    <row r="18830" spans="1:5">
      <c r="A18830" s="283">
        <v>47339</v>
      </c>
      <c r="B18830" s="176">
        <v>53.9</v>
      </c>
      <c r="C18830" s="176">
        <v>41.1</v>
      </c>
      <c r="D18830" s="282">
        <v>87</v>
      </c>
      <c r="E18830" s="265"/>
    </row>
    <row r="18831" spans="1:5">
      <c r="A18831" s="283">
        <v>47340</v>
      </c>
      <c r="B18831" s="176">
        <v>56.6</v>
      </c>
      <c r="C18831" s="176">
        <v>41.1</v>
      </c>
      <c r="D18831" s="282">
        <v>87</v>
      </c>
      <c r="E18831" s="265"/>
    </row>
    <row r="18832" spans="1:5">
      <c r="A18832" s="283">
        <v>47341</v>
      </c>
      <c r="B18832" s="176">
        <v>70.3</v>
      </c>
      <c r="C18832" s="176">
        <v>39.6</v>
      </c>
      <c r="D18832" s="282">
        <v>87</v>
      </c>
      <c r="E18832" s="265"/>
    </row>
    <row r="18833" spans="1:5">
      <c r="A18833" s="283">
        <v>47342</v>
      </c>
      <c r="B18833" s="176">
        <v>60.4</v>
      </c>
      <c r="C18833" s="176">
        <v>41.6</v>
      </c>
      <c r="D18833" s="282">
        <v>87</v>
      </c>
      <c r="E18833" s="265"/>
    </row>
    <row r="18834" spans="1:5">
      <c r="A18834" s="283">
        <v>47344</v>
      </c>
      <c r="B18834" s="176">
        <v>0</v>
      </c>
      <c r="C18834" s="176">
        <v>0</v>
      </c>
      <c r="D18834" s="282">
        <v>87</v>
      </c>
      <c r="E18834" s="265"/>
    </row>
    <row r="18835" spans="1:5">
      <c r="A18835" s="283">
        <v>47345</v>
      </c>
      <c r="B18835" s="176">
        <v>49.4</v>
      </c>
      <c r="C18835" s="176">
        <v>39.700000000000003</v>
      </c>
      <c r="D18835" s="282">
        <v>87</v>
      </c>
      <c r="E18835" s="265"/>
    </row>
    <row r="18836" spans="1:5">
      <c r="A18836" s="283">
        <v>47346</v>
      </c>
      <c r="B18836" s="176">
        <v>86.7</v>
      </c>
      <c r="C18836" s="176">
        <v>40.1</v>
      </c>
      <c r="D18836" s="282">
        <v>114</v>
      </c>
      <c r="E18836" s="265"/>
    </row>
    <row r="18837" spans="1:5">
      <c r="A18837" s="283">
        <v>47348</v>
      </c>
      <c r="B18837" s="176">
        <v>88.8</v>
      </c>
      <c r="C18837" s="176">
        <v>43.1</v>
      </c>
      <c r="D18837" s="282">
        <v>107</v>
      </c>
      <c r="E18837" s="265"/>
    </row>
    <row r="18838" spans="1:5">
      <c r="A18838" s="283">
        <v>47351</v>
      </c>
      <c r="B18838" s="176">
        <v>76.599999999999994</v>
      </c>
      <c r="C18838" s="176">
        <v>38.200000000000003</v>
      </c>
      <c r="D18838" s="282">
        <v>87</v>
      </c>
      <c r="E18838" s="265"/>
    </row>
    <row r="18839" spans="1:5">
      <c r="A18839" s="283">
        <v>47352</v>
      </c>
      <c r="B18839" s="176">
        <v>29.4</v>
      </c>
      <c r="C18839" s="176">
        <v>42.1</v>
      </c>
      <c r="D18839" s="282">
        <v>87</v>
      </c>
      <c r="E18839" s="265"/>
    </row>
    <row r="18840" spans="1:5">
      <c r="A18840" s="283">
        <v>47353</v>
      </c>
      <c r="B18840" s="176">
        <v>47.8</v>
      </c>
      <c r="C18840" s="176">
        <v>40</v>
      </c>
      <c r="D18840" s="282">
        <v>94</v>
      </c>
      <c r="E18840" s="265"/>
    </row>
    <row r="18841" spans="1:5">
      <c r="A18841" s="283">
        <v>47354</v>
      </c>
      <c r="B18841" s="176">
        <v>45.3</v>
      </c>
      <c r="C18841" s="176">
        <v>42.8</v>
      </c>
      <c r="D18841" s="282">
        <v>87</v>
      </c>
      <c r="E18841" s="265"/>
    </row>
    <row r="18842" spans="1:5">
      <c r="A18842" s="283">
        <v>47355</v>
      </c>
      <c r="B18842" s="176">
        <v>38.700000000000003</v>
      </c>
      <c r="C18842" s="176">
        <v>40</v>
      </c>
      <c r="D18842" s="282">
        <v>87</v>
      </c>
      <c r="E18842" s="265"/>
    </row>
    <row r="18843" spans="1:5">
      <c r="A18843" s="283">
        <v>47356</v>
      </c>
      <c r="B18843" s="176">
        <v>119.6</v>
      </c>
      <c r="C18843" s="176">
        <v>41.7</v>
      </c>
      <c r="D18843" s="282">
        <v>87</v>
      </c>
      <c r="E18843" s="265"/>
    </row>
    <row r="18844" spans="1:5">
      <c r="A18844" s="283">
        <v>47357</v>
      </c>
      <c r="B18844" s="176">
        <v>49.4</v>
      </c>
      <c r="C18844" s="176">
        <v>41</v>
      </c>
      <c r="D18844" s="282">
        <v>87</v>
      </c>
      <c r="E18844" s="265"/>
    </row>
    <row r="18845" spans="1:5">
      <c r="A18845" s="283">
        <v>47358</v>
      </c>
      <c r="B18845" s="176">
        <v>28</v>
      </c>
      <c r="C18845" s="176">
        <v>43.3</v>
      </c>
      <c r="D18845" s="282">
        <v>87</v>
      </c>
      <c r="E18845" s="265"/>
    </row>
    <row r="18846" spans="1:5">
      <c r="A18846" s="283">
        <v>47359</v>
      </c>
      <c r="B18846" s="176">
        <v>50.7</v>
      </c>
      <c r="C18846" s="176">
        <v>39.700000000000003</v>
      </c>
      <c r="D18846" s="282">
        <v>87</v>
      </c>
      <c r="E18846" s="265"/>
    </row>
    <row r="18847" spans="1:5">
      <c r="A18847" s="283">
        <v>47360</v>
      </c>
      <c r="B18847" s="176">
        <v>51.5</v>
      </c>
      <c r="C18847" s="176">
        <v>43</v>
      </c>
      <c r="D18847" s="282">
        <v>87</v>
      </c>
      <c r="E18847" s="265"/>
    </row>
    <row r="18848" spans="1:5">
      <c r="A18848" s="283">
        <v>47361</v>
      </c>
      <c r="B18848" s="176">
        <v>78.5</v>
      </c>
      <c r="C18848" s="176">
        <v>44.1</v>
      </c>
      <c r="D18848" s="282">
        <v>87</v>
      </c>
      <c r="E18848" s="265"/>
    </row>
    <row r="18849" spans="1:5">
      <c r="A18849" s="283">
        <v>47362</v>
      </c>
      <c r="B18849" s="176">
        <v>226.3</v>
      </c>
      <c r="C18849" s="176">
        <v>41</v>
      </c>
      <c r="D18849" s="282">
        <v>111</v>
      </c>
      <c r="E18849" s="265"/>
    </row>
    <row r="18850" spans="1:5">
      <c r="A18850" s="283">
        <v>47366</v>
      </c>
      <c r="B18850" s="176">
        <v>36.6</v>
      </c>
      <c r="C18850" s="176">
        <v>44</v>
      </c>
      <c r="D18850" s="282">
        <v>87</v>
      </c>
      <c r="E18850" s="265"/>
    </row>
    <row r="18851" spans="1:5">
      <c r="A18851" s="283">
        <v>47367</v>
      </c>
      <c r="B18851" s="176">
        <v>0</v>
      </c>
      <c r="C18851" s="176">
        <v>0</v>
      </c>
      <c r="D18851" s="282">
        <v>87</v>
      </c>
      <c r="E18851" s="265"/>
    </row>
    <row r="18852" spans="1:5">
      <c r="A18852" s="283">
        <v>47368</v>
      </c>
      <c r="B18852" s="176">
        <v>77.8</v>
      </c>
      <c r="C18852" s="176">
        <v>42.6</v>
      </c>
      <c r="D18852" s="282">
        <v>87</v>
      </c>
      <c r="E18852" s="265"/>
    </row>
    <row r="18853" spans="1:5">
      <c r="A18853" s="283">
        <v>47369</v>
      </c>
      <c r="B18853" s="176">
        <v>45</v>
      </c>
      <c r="C18853" s="176">
        <v>39.700000000000003</v>
      </c>
      <c r="D18853" s="282">
        <v>87</v>
      </c>
      <c r="E18853" s="265"/>
    </row>
    <row r="18854" spans="1:5">
      <c r="A18854" s="283">
        <v>47370</v>
      </c>
      <c r="B18854" s="176">
        <v>0</v>
      </c>
      <c r="C18854" s="176">
        <v>0</v>
      </c>
      <c r="D18854" s="282">
        <v>87</v>
      </c>
      <c r="E18854" s="265"/>
    </row>
    <row r="18855" spans="1:5">
      <c r="A18855" s="283">
        <v>47371</v>
      </c>
      <c r="B18855" s="176">
        <v>60.2</v>
      </c>
      <c r="C18855" s="176">
        <v>39.799999999999997</v>
      </c>
      <c r="D18855" s="282">
        <v>101</v>
      </c>
      <c r="E18855" s="265"/>
    </row>
    <row r="18856" spans="1:5">
      <c r="A18856" s="283">
        <v>47373</v>
      </c>
      <c r="B18856" s="176">
        <v>52</v>
      </c>
      <c r="C18856" s="176">
        <v>40.9</v>
      </c>
      <c r="D18856" s="282">
        <v>87</v>
      </c>
      <c r="E18856" s="265"/>
    </row>
    <row r="18857" spans="1:5">
      <c r="A18857" s="283">
        <v>47374</v>
      </c>
      <c r="B18857" s="176">
        <v>367.9</v>
      </c>
      <c r="C18857" s="176">
        <v>40</v>
      </c>
      <c r="D18857" s="282">
        <v>177</v>
      </c>
      <c r="E18857" s="265"/>
    </row>
    <row r="18858" spans="1:5">
      <c r="A18858" s="283">
        <v>47375</v>
      </c>
      <c r="B18858" s="176">
        <v>0</v>
      </c>
      <c r="C18858" s="176">
        <v>0</v>
      </c>
      <c r="D18858" s="282">
        <v>87</v>
      </c>
      <c r="E18858" s="265"/>
    </row>
    <row r="18859" spans="1:5">
      <c r="A18859" s="283">
        <v>47380</v>
      </c>
      <c r="B18859" s="176">
        <v>43.6</v>
      </c>
      <c r="C18859" s="176">
        <v>39.799999999999997</v>
      </c>
      <c r="D18859" s="282">
        <v>87</v>
      </c>
      <c r="E18859" s="265"/>
    </row>
    <row r="18860" spans="1:5">
      <c r="A18860" s="283">
        <v>47381</v>
      </c>
      <c r="B18860" s="176">
        <v>22</v>
      </c>
      <c r="C18860" s="176">
        <v>38.1</v>
      </c>
      <c r="D18860" s="282">
        <v>87</v>
      </c>
      <c r="E18860" s="265"/>
    </row>
    <row r="18861" spans="1:5">
      <c r="A18861" s="283">
        <v>47382</v>
      </c>
      <c r="B18861" s="176">
        <v>0</v>
      </c>
      <c r="C18861" s="176">
        <v>0</v>
      </c>
      <c r="D18861" s="282">
        <v>87</v>
      </c>
      <c r="E18861" s="265"/>
    </row>
    <row r="18862" spans="1:5">
      <c r="A18862" s="283">
        <v>47383</v>
      </c>
      <c r="B18862" s="176">
        <v>111.6</v>
      </c>
      <c r="C18862" s="176">
        <v>43.2</v>
      </c>
      <c r="D18862" s="282">
        <v>87</v>
      </c>
      <c r="E18862" s="265"/>
    </row>
    <row r="18863" spans="1:5">
      <c r="A18863" s="283">
        <v>47384</v>
      </c>
      <c r="B18863" s="176">
        <v>71.8</v>
      </c>
      <c r="C18863" s="176">
        <v>40.4</v>
      </c>
      <c r="D18863" s="282">
        <v>87</v>
      </c>
      <c r="E18863" s="265"/>
    </row>
    <row r="18864" spans="1:5">
      <c r="A18864" s="283">
        <v>47385</v>
      </c>
      <c r="B18864" s="176">
        <v>85.4</v>
      </c>
      <c r="C18864" s="176">
        <v>42.4</v>
      </c>
      <c r="D18864" s="282">
        <v>87</v>
      </c>
      <c r="E18864" s="265"/>
    </row>
    <row r="18865" spans="1:5">
      <c r="A18865" s="283">
        <v>47386</v>
      </c>
      <c r="B18865" s="176">
        <v>72.400000000000006</v>
      </c>
      <c r="C18865" s="176">
        <v>43.2</v>
      </c>
      <c r="D18865" s="282">
        <v>87</v>
      </c>
      <c r="E18865" s="265"/>
    </row>
    <row r="18866" spans="1:5">
      <c r="A18866" s="283">
        <v>47387</v>
      </c>
      <c r="B18866" s="176">
        <v>36.1</v>
      </c>
      <c r="C18866" s="176">
        <v>43</v>
      </c>
      <c r="D18866" s="282">
        <v>87</v>
      </c>
      <c r="E18866" s="265"/>
    </row>
    <row r="18867" spans="1:5">
      <c r="A18867" s="283">
        <v>47388</v>
      </c>
      <c r="B18867" s="176">
        <v>46.7</v>
      </c>
      <c r="C18867" s="176">
        <v>42.8</v>
      </c>
      <c r="D18867" s="282">
        <v>87</v>
      </c>
      <c r="E18867" s="265"/>
    </row>
    <row r="18868" spans="1:5">
      <c r="A18868" s="283">
        <v>47390</v>
      </c>
      <c r="B18868" s="176">
        <v>71.2</v>
      </c>
      <c r="C18868" s="176">
        <v>38.299999999999997</v>
      </c>
      <c r="D18868" s="282">
        <v>87</v>
      </c>
      <c r="E18868" s="265"/>
    </row>
    <row r="18869" spans="1:5">
      <c r="A18869" s="283">
        <v>47392</v>
      </c>
      <c r="B18869" s="176">
        <v>81.2</v>
      </c>
      <c r="C18869" s="176">
        <v>45.6</v>
      </c>
      <c r="D18869" s="282">
        <v>87</v>
      </c>
      <c r="E18869" s="265"/>
    </row>
    <row r="18870" spans="1:5">
      <c r="A18870" s="283">
        <v>47393</v>
      </c>
      <c r="B18870" s="176">
        <v>45.7</v>
      </c>
      <c r="C18870" s="176">
        <v>38.700000000000003</v>
      </c>
      <c r="D18870" s="282">
        <v>87</v>
      </c>
      <c r="E18870" s="265"/>
    </row>
    <row r="18871" spans="1:5">
      <c r="A18871" s="283">
        <v>47394</v>
      </c>
      <c r="B18871" s="176">
        <v>68.400000000000006</v>
      </c>
      <c r="C18871" s="176">
        <v>41.8</v>
      </c>
      <c r="D18871" s="282">
        <v>126</v>
      </c>
      <c r="E18871" s="265"/>
    </row>
    <row r="18872" spans="1:5">
      <c r="A18872" s="283">
        <v>47396</v>
      </c>
      <c r="B18872" s="176">
        <v>238.7</v>
      </c>
      <c r="C18872" s="176">
        <v>40.299999999999997</v>
      </c>
      <c r="D18872" s="282">
        <v>102</v>
      </c>
      <c r="E18872" s="265"/>
    </row>
    <row r="18873" spans="1:5">
      <c r="A18873" s="283">
        <v>47401</v>
      </c>
      <c r="B18873" s="176">
        <v>430.1</v>
      </c>
      <c r="C18873" s="176">
        <v>29.6</v>
      </c>
      <c r="D18873" s="282">
        <v>170</v>
      </c>
      <c r="E18873" s="265"/>
    </row>
    <row r="18874" spans="1:5">
      <c r="A18874" s="283">
        <v>47402</v>
      </c>
      <c r="B18874" s="176">
        <v>0</v>
      </c>
      <c r="C18874" s="176">
        <v>0</v>
      </c>
      <c r="D18874" s="282">
        <v>87</v>
      </c>
      <c r="E18874" s="265"/>
    </row>
    <row r="18875" spans="1:5">
      <c r="A18875" s="283">
        <v>47403</v>
      </c>
      <c r="B18875" s="176">
        <v>347</v>
      </c>
      <c r="C18875" s="176">
        <v>33.299999999999997</v>
      </c>
      <c r="D18875" s="282">
        <v>95</v>
      </c>
      <c r="E18875" s="265"/>
    </row>
    <row r="18876" spans="1:5">
      <c r="A18876" s="283">
        <v>47404</v>
      </c>
      <c r="B18876" s="176">
        <v>402.7</v>
      </c>
      <c r="C18876" s="176">
        <v>30.1</v>
      </c>
      <c r="D18876" s="282">
        <v>136</v>
      </c>
      <c r="E18876" s="265"/>
    </row>
    <row r="18877" spans="1:5">
      <c r="A18877" s="283">
        <v>47405</v>
      </c>
      <c r="B18877" s="176">
        <v>0</v>
      </c>
      <c r="C18877" s="176">
        <v>0</v>
      </c>
      <c r="D18877" s="282">
        <v>87</v>
      </c>
      <c r="E18877" s="265"/>
    </row>
    <row r="18878" spans="1:5">
      <c r="A18878" s="283">
        <v>47406</v>
      </c>
      <c r="B18878" s="176">
        <v>15896.1</v>
      </c>
      <c r="C18878" s="176">
        <v>21.5</v>
      </c>
      <c r="D18878" s="282">
        <v>94</v>
      </c>
      <c r="E18878" s="265"/>
    </row>
    <row r="18879" spans="1:5">
      <c r="A18879" s="283">
        <v>47407</v>
      </c>
      <c r="B18879" s="176">
        <v>0</v>
      </c>
      <c r="C18879" s="176">
        <v>0</v>
      </c>
      <c r="D18879" s="282">
        <v>87</v>
      </c>
      <c r="E18879" s="265"/>
    </row>
    <row r="18880" spans="1:5">
      <c r="A18880" s="283">
        <v>47408</v>
      </c>
      <c r="B18880" s="176">
        <v>377.8</v>
      </c>
      <c r="C18880" s="176">
        <v>23.8</v>
      </c>
      <c r="D18880" s="282">
        <v>103</v>
      </c>
      <c r="E18880" s="265"/>
    </row>
    <row r="18881" spans="1:5">
      <c r="A18881" s="283">
        <v>47420</v>
      </c>
      <c r="B18881" s="176">
        <v>53.6</v>
      </c>
      <c r="C18881" s="176">
        <v>38.299999999999997</v>
      </c>
      <c r="D18881" s="282">
        <v>87</v>
      </c>
      <c r="E18881" s="265"/>
    </row>
    <row r="18882" spans="1:5">
      <c r="A18882" s="283">
        <v>47421</v>
      </c>
      <c r="B18882" s="176">
        <v>144.30000000000001</v>
      </c>
      <c r="C18882" s="176">
        <v>41.7</v>
      </c>
      <c r="D18882" s="282">
        <v>132</v>
      </c>
      <c r="E18882" s="265"/>
    </row>
    <row r="18883" spans="1:5">
      <c r="A18883" s="283">
        <v>47424</v>
      </c>
      <c r="B18883" s="176">
        <v>54.3</v>
      </c>
      <c r="C18883" s="176">
        <v>40.9</v>
      </c>
      <c r="D18883" s="282">
        <v>87</v>
      </c>
      <c r="E18883" s="265"/>
    </row>
    <row r="18884" spans="1:5">
      <c r="A18884" s="283">
        <v>47426</v>
      </c>
      <c r="B18884" s="176">
        <v>0</v>
      </c>
      <c r="C18884" s="176">
        <v>0</v>
      </c>
      <c r="D18884" s="282">
        <v>87</v>
      </c>
      <c r="E18884" s="265"/>
    </row>
    <row r="18885" spans="1:5">
      <c r="A18885" s="283">
        <v>47427</v>
      </c>
      <c r="B18885" s="176">
        <v>22.4</v>
      </c>
      <c r="C18885" s="176">
        <v>41.2</v>
      </c>
      <c r="D18885" s="282">
        <v>87</v>
      </c>
      <c r="E18885" s="265"/>
    </row>
    <row r="18886" spans="1:5">
      <c r="A18886" s="283">
        <v>47429</v>
      </c>
      <c r="B18886" s="176">
        <v>240</v>
      </c>
      <c r="C18886" s="176">
        <v>37.9</v>
      </c>
      <c r="D18886" s="282">
        <v>113</v>
      </c>
      <c r="E18886" s="265"/>
    </row>
    <row r="18887" spans="1:5">
      <c r="A18887" s="283">
        <v>47431</v>
      </c>
      <c r="B18887" s="176">
        <v>30.1</v>
      </c>
      <c r="C18887" s="176">
        <v>39.5</v>
      </c>
      <c r="D18887" s="282">
        <v>87</v>
      </c>
      <c r="E18887" s="265"/>
    </row>
    <row r="18888" spans="1:5">
      <c r="A18888" s="283">
        <v>47432</v>
      </c>
      <c r="B18888" s="176">
        <v>49.3</v>
      </c>
      <c r="C18888" s="176">
        <v>41.8</v>
      </c>
      <c r="D18888" s="282">
        <v>87</v>
      </c>
      <c r="E18888" s="265"/>
    </row>
    <row r="18889" spans="1:5">
      <c r="A18889" s="283">
        <v>47433</v>
      </c>
      <c r="B18889" s="176">
        <v>65.7</v>
      </c>
      <c r="C18889" s="176">
        <v>41.4</v>
      </c>
      <c r="D18889" s="282">
        <v>87</v>
      </c>
      <c r="E18889" s="265"/>
    </row>
    <row r="18890" spans="1:5">
      <c r="A18890" s="283">
        <v>47434</v>
      </c>
      <c r="B18890" s="176">
        <v>525.70000000000005</v>
      </c>
      <c r="C18890" s="176">
        <v>42.6</v>
      </c>
      <c r="D18890" s="282">
        <v>87</v>
      </c>
      <c r="E18890" s="265"/>
    </row>
    <row r="18891" spans="1:5">
      <c r="A18891" s="283">
        <v>47435</v>
      </c>
      <c r="B18891" s="176">
        <v>43.3</v>
      </c>
      <c r="C18891" s="176">
        <v>45.8</v>
      </c>
      <c r="D18891" s="282">
        <v>87</v>
      </c>
      <c r="E18891" s="265"/>
    </row>
    <row r="18892" spans="1:5">
      <c r="A18892" s="283">
        <v>47436</v>
      </c>
      <c r="B18892" s="176">
        <v>35.6</v>
      </c>
      <c r="C18892" s="176">
        <v>43</v>
      </c>
      <c r="D18892" s="282">
        <v>96</v>
      </c>
      <c r="E18892" s="265"/>
    </row>
    <row r="18893" spans="1:5">
      <c r="A18893" s="283">
        <v>47437</v>
      </c>
      <c r="B18893" s="176">
        <v>0</v>
      </c>
      <c r="C18893" s="176">
        <v>0</v>
      </c>
      <c r="D18893" s="282">
        <v>87</v>
      </c>
      <c r="E18893" s="265"/>
    </row>
    <row r="18894" spans="1:5">
      <c r="A18894" s="283">
        <v>47438</v>
      </c>
      <c r="B18894" s="176">
        <v>71.3</v>
      </c>
      <c r="C18894" s="176">
        <v>40</v>
      </c>
      <c r="D18894" s="282">
        <v>87</v>
      </c>
      <c r="E18894" s="265"/>
    </row>
    <row r="18895" spans="1:5">
      <c r="A18895" s="283">
        <v>47441</v>
      </c>
      <c r="B18895" s="176">
        <v>119</v>
      </c>
      <c r="C18895" s="176">
        <v>41.6</v>
      </c>
      <c r="D18895" s="282">
        <v>122</v>
      </c>
      <c r="E18895" s="265"/>
    </row>
    <row r="18896" spans="1:5">
      <c r="A18896" s="283">
        <v>47443</v>
      </c>
      <c r="B18896" s="176">
        <v>27.7</v>
      </c>
      <c r="C18896" s="176">
        <v>43</v>
      </c>
      <c r="D18896" s="282">
        <v>87</v>
      </c>
      <c r="E18896" s="265"/>
    </row>
    <row r="18897" spans="1:5">
      <c r="A18897" s="283">
        <v>47445</v>
      </c>
      <c r="B18897" s="176">
        <v>42.4</v>
      </c>
      <c r="C18897" s="176">
        <v>42.4</v>
      </c>
      <c r="D18897" s="282">
        <v>87</v>
      </c>
      <c r="E18897" s="265"/>
    </row>
    <row r="18898" spans="1:5">
      <c r="A18898" s="283">
        <v>47446</v>
      </c>
      <c r="B18898" s="176">
        <v>83.6</v>
      </c>
      <c r="C18898" s="176">
        <v>41.1</v>
      </c>
      <c r="D18898" s="282">
        <v>106</v>
      </c>
      <c r="E18898" s="265"/>
    </row>
    <row r="18899" spans="1:5">
      <c r="A18899" s="283">
        <v>47448</v>
      </c>
      <c r="B18899" s="176">
        <v>39.299999999999997</v>
      </c>
      <c r="C18899" s="176">
        <v>47.8</v>
      </c>
      <c r="D18899" s="282">
        <v>95</v>
      </c>
      <c r="E18899" s="265"/>
    </row>
    <row r="18900" spans="1:5">
      <c r="A18900" s="283">
        <v>47449</v>
      </c>
      <c r="B18900" s="176">
        <v>27.6</v>
      </c>
      <c r="C18900" s="176">
        <v>44.4</v>
      </c>
      <c r="D18900" s="282">
        <v>87</v>
      </c>
      <c r="E18900" s="265"/>
    </row>
    <row r="18901" spans="1:5">
      <c r="A18901" s="283">
        <v>47451</v>
      </c>
      <c r="B18901" s="176">
        <v>339.3</v>
      </c>
      <c r="C18901" s="176">
        <v>42.3</v>
      </c>
      <c r="D18901" s="282">
        <v>87</v>
      </c>
      <c r="E18901" s="265"/>
    </row>
    <row r="18902" spans="1:5">
      <c r="A18902" s="283">
        <v>47452</v>
      </c>
      <c r="B18902" s="176">
        <v>55.2</v>
      </c>
      <c r="C18902" s="176">
        <v>38.9</v>
      </c>
      <c r="D18902" s="282">
        <v>87</v>
      </c>
      <c r="E18902" s="265"/>
    </row>
    <row r="18903" spans="1:5">
      <c r="A18903" s="283">
        <v>47453</v>
      </c>
      <c r="B18903" s="176">
        <v>34.299999999999997</v>
      </c>
      <c r="C18903" s="176">
        <v>40.200000000000003</v>
      </c>
      <c r="D18903" s="282">
        <v>87</v>
      </c>
      <c r="E18903" s="265"/>
    </row>
    <row r="18904" spans="1:5">
      <c r="A18904" s="283">
        <v>47454</v>
      </c>
      <c r="B18904" s="176">
        <v>58</v>
      </c>
      <c r="C18904" s="176">
        <v>40.299999999999997</v>
      </c>
      <c r="D18904" s="282">
        <v>120</v>
      </c>
      <c r="E18904" s="265"/>
    </row>
    <row r="18905" spans="1:5">
      <c r="A18905" s="283">
        <v>47455</v>
      </c>
      <c r="B18905" s="176">
        <v>56.5</v>
      </c>
      <c r="C18905" s="176">
        <v>42.4</v>
      </c>
      <c r="D18905" s="282">
        <v>87</v>
      </c>
      <c r="E18905" s="265"/>
    </row>
    <row r="18906" spans="1:5">
      <c r="A18906" s="283">
        <v>47456</v>
      </c>
      <c r="B18906" s="176">
        <v>43.6</v>
      </c>
      <c r="C18906" s="176">
        <v>43.3</v>
      </c>
      <c r="D18906" s="282">
        <v>87</v>
      </c>
      <c r="E18906" s="265"/>
    </row>
    <row r="18907" spans="1:5">
      <c r="A18907" s="283">
        <v>47457</v>
      </c>
      <c r="B18907" s="176">
        <v>22.6</v>
      </c>
      <c r="C18907" s="176">
        <v>42.3</v>
      </c>
      <c r="D18907" s="282">
        <v>87</v>
      </c>
      <c r="E18907" s="265"/>
    </row>
    <row r="18908" spans="1:5">
      <c r="A18908" s="283">
        <v>47458</v>
      </c>
      <c r="B18908" s="176">
        <v>177.4</v>
      </c>
      <c r="C18908" s="176">
        <v>41.5</v>
      </c>
      <c r="D18908" s="282">
        <v>87</v>
      </c>
      <c r="E18908" s="265"/>
    </row>
    <row r="18909" spans="1:5">
      <c r="A18909" s="283">
        <v>47459</v>
      </c>
      <c r="B18909" s="176">
        <v>65.400000000000006</v>
      </c>
      <c r="C18909" s="176">
        <v>39</v>
      </c>
      <c r="D18909" s="282">
        <v>87</v>
      </c>
      <c r="E18909" s="265"/>
    </row>
    <row r="18910" spans="1:5">
      <c r="A18910" s="283">
        <v>47460</v>
      </c>
      <c r="B18910" s="176">
        <v>80.3</v>
      </c>
      <c r="C18910" s="176">
        <v>42</v>
      </c>
      <c r="D18910" s="282">
        <v>113</v>
      </c>
      <c r="E18910" s="265"/>
    </row>
    <row r="18911" spans="1:5">
      <c r="A18911" s="283">
        <v>47462</v>
      </c>
      <c r="B18911" s="176">
        <v>77.8</v>
      </c>
      <c r="C18911" s="176">
        <v>40.9</v>
      </c>
      <c r="D18911" s="282">
        <v>87</v>
      </c>
      <c r="E18911" s="265"/>
    </row>
    <row r="18912" spans="1:5">
      <c r="A18912" s="283">
        <v>47463</v>
      </c>
      <c r="B18912" s="176">
        <v>383.1</v>
      </c>
      <c r="C18912" s="176">
        <v>40.9</v>
      </c>
      <c r="D18912" s="282">
        <v>87</v>
      </c>
      <c r="E18912" s="265"/>
    </row>
    <row r="18913" spans="1:5">
      <c r="A18913" s="283">
        <v>47464</v>
      </c>
      <c r="B18913" s="176">
        <v>77</v>
      </c>
      <c r="C18913" s="176">
        <v>41.7</v>
      </c>
      <c r="D18913" s="282">
        <v>87</v>
      </c>
      <c r="E18913" s="265"/>
    </row>
    <row r="18914" spans="1:5">
      <c r="A18914" s="283">
        <v>47465</v>
      </c>
      <c r="B18914" s="176">
        <v>26.3</v>
      </c>
      <c r="C18914" s="176">
        <v>42.5</v>
      </c>
      <c r="D18914" s="282">
        <v>87</v>
      </c>
      <c r="E18914" s="265"/>
    </row>
    <row r="18915" spans="1:5">
      <c r="A18915" s="283">
        <v>47467</v>
      </c>
      <c r="B18915" s="176">
        <v>0</v>
      </c>
      <c r="C18915" s="176">
        <v>0</v>
      </c>
      <c r="D18915" s="282">
        <v>87</v>
      </c>
      <c r="E18915" s="265"/>
    </row>
    <row r="18916" spans="1:5">
      <c r="A18916" s="283">
        <v>47468</v>
      </c>
      <c r="B18916" s="176">
        <v>41.6</v>
      </c>
      <c r="C18916" s="176">
        <v>46.3</v>
      </c>
      <c r="D18916" s="282">
        <v>87</v>
      </c>
      <c r="E18916" s="265"/>
    </row>
    <row r="18917" spans="1:5">
      <c r="A18917" s="283">
        <v>47469</v>
      </c>
      <c r="B18917" s="176">
        <v>32.299999999999997</v>
      </c>
      <c r="C18917" s="176">
        <v>40.799999999999997</v>
      </c>
      <c r="D18917" s="282">
        <v>87</v>
      </c>
      <c r="E18917" s="265"/>
    </row>
    <row r="18918" spans="1:5">
      <c r="A18918" s="283">
        <v>47470</v>
      </c>
      <c r="B18918" s="176">
        <v>26.4</v>
      </c>
      <c r="C18918" s="176">
        <v>41.6</v>
      </c>
      <c r="D18918" s="282">
        <v>87</v>
      </c>
      <c r="E18918" s="265"/>
    </row>
    <row r="18919" spans="1:5">
      <c r="A18919" s="283">
        <v>47471</v>
      </c>
      <c r="B18919" s="176">
        <v>51.6</v>
      </c>
      <c r="C18919" s="176">
        <v>39.799999999999997</v>
      </c>
      <c r="D18919" s="282">
        <v>95</v>
      </c>
      <c r="E18919" s="265"/>
    </row>
    <row r="18920" spans="1:5">
      <c r="A18920" s="283">
        <v>47501</v>
      </c>
      <c r="B18920" s="176">
        <v>109.6</v>
      </c>
      <c r="C18920" s="176">
        <v>39</v>
      </c>
      <c r="D18920" s="282">
        <v>111</v>
      </c>
      <c r="E18920" s="265"/>
    </row>
    <row r="18921" spans="1:5">
      <c r="A18921" s="283">
        <v>47512</v>
      </c>
      <c r="B18921" s="176">
        <v>93.7</v>
      </c>
      <c r="C18921" s="176">
        <v>40.5</v>
      </c>
      <c r="D18921" s="282">
        <v>87</v>
      </c>
      <c r="E18921" s="265"/>
    </row>
    <row r="18922" spans="1:5">
      <c r="A18922" s="283">
        <v>47513</v>
      </c>
      <c r="B18922" s="176">
        <v>41.8</v>
      </c>
      <c r="C18922" s="176">
        <v>40</v>
      </c>
      <c r="D18922" s="282">
        <v>87</v>
      </c>
      <c r="E18922" s="265"/>
    </row>
    <row r="18923" spans="1:5">
      <c r="A18923" s="283">
        <v>47514</v>
      </c>
      <c r="B18923" s="176">
        <v>40.6</v>
      </c>
      <c r="C18923" s="176">
        <v>34.6</v>
      </c>
      <c r="D18923" s="282">
        <v>87</v>
      </c>
      <c r="E18923" s="265"/>
    </row>
    <row r="18924" spans="1:5">
      <c r="A18924" s="283">
        <v>47515</v>
      </c>
      <c r="B18924" s="176">
        <v>19.8</v>
      </c>
      <c r="C18924" s="176">
        <v>38.9</v>
      </c>
      <c r="D18924" s="282">
        <v>87</v>
      </c>
      <c r="E18924" s="265"/>
    </row>
    <row r="18925" spans="1:5">
      <c r="A18925" s="283">
        <v>47516</v>
      </c>
      <c r="B18925" s="176">
        <v>26.8</v>
      </c>
      <c r="C18925" s="176">
        <v>42.5</v>
      </c>
      <c r="D18925" s="282">
        <v>96</v>
      </c>
      <c r="E18925" s="265"/>
    </row>
    <row r="18926" spans="1:5">
      <c r="A18926" s="283">
        <v>47519</v>
      </c>
      <c r="B18926" s="176">
        <v>55.3</v>
      </c>
      <c r="C18926" s="176">
        <v>31</v>
      </c>
      <c r="D18926" s="282">
        <v>87</v>
      </c>
      <c r="E18926" s="265"/>
    </row>
    <row r="18927" spans="1:5">
      <c r="A18927" s="283">
        <v>47520</v>
      </c>
      <c r="B18927" s="176">
        <v>47.3</v>
      </c>
      <c r="C18927" s="176">
        <v>42</v>
      </c>
      <c r="D18927" s="282">
        <v>107</v>
      </c>
      <c r="E18927" s="265"/>
    </row>
    <row r="18928" spans="1:5">
      <c r="A18928" s="283">
        <v>47521</v>
      </c>
      <c r="B18928" s="176">
        <v>41.8</v>
      </c>
      <c r="C18928" s="176">
        <v>36.299999999999997</v>
      </c>
      <c r="D18928" s="282">
        <v>87</v>
      </c>
      <c r="E18928" s="265"/>
    </row>
    <row r="18929" spans="1:5">
      <c r="A18929" s="283">
        <v>47522</v>
      </c>
      <c r="B18929" s="176">
        <v>37</v>
      </c>
      <c r="C18929" s="176">
        <v>43.2</v>
      </c>
      <c r="D18929" s="282">
        <v>87</v>
      </c>
      <c r="E18929" s="265"/>
    </row>
    <row r="18930" spans="1:5">
      <c r="A18930" s="283">
        <v>47523</v>
      </c>
      <c r="B18930" s="176">
        <v>46.6</v>
      </c>
      <c r="C18930" s="176">
        <v>40.4</v>
      </c>
      <c r="D18930" s="282">
        <v>87</v>
      </c>
      <c r="E18930" s="265"/>
    </row>
    <row r="18931" spans="1:5">
      <c r="A18931" s="283">
        <v>47524</v>
      </c>
      <c r="B18931" s="176">
        <v>10.8</v>
      </c>
      <c r="C18931" s="176">
        <v>39.700000000000003</v>
      </c>
      <c r="D18931" s="282">
        <v>87</v>
      </c>
      <c r="E18931" s="265"/>
    </row>
    <row r="18932" spans="1:5">
      <c r="A18932" s="283">
        <v>47525</v>
      </c>
      <c r="B18932" s="176">
        <v>14.4</v>
      </c>
      <c r="C18932" s="176">
        <v>43.9</v>
      </c>
      <c r="D18932" s="282">
        <v>87</v>
      </c>
      <c r="E18932" s="265"/>
    </row>
    <row r="18933" spans="1:5">
      <c r="A18933" s="283">
        <v>47527</v>
      </c>
      <c r="B18933" s="176">
        <v>36</v>
      </c>
      <c r="C18933" s="176">
        <v>38</v>
      </c>
      <c r="D18933" s="282">
        <v>87</v>
      </c>
      <c r="E18933" s="265"/>
    </row>
    <row r="18934" spans="1:5">
      <c r="A18934" s="283">
        <v>47528</v>
      </c>
      <c r="B18934" s="176">
        <v>27.8</v>
      </c>
      <c r="C18934" s="176">
        <v>45.4</v>
      </c>
      <c r="D18934" s="282">
        <v>87</v>
      </c>
      <c r="E18934" s="265"/>
    </row>
    <row r="18935" spans="1:5">
      <c r="A18935" s="283">
        <v>47529</v>
      </c>
      <c r="B18935" s="176">
        <v>288.3</v>
      </c>
      <c r="C18935" s="176">
        <v>37.4</v>
      </c>
      <c r="D18935" s="282">
        <v>87</v>
      </c>
      <c r="E18935" s="265"/>
    </row>
    <row r="18936" spans="1:5">
      <c r="A18936" s="283">
        <v>47531</v>
      </c>
      <c r="B18936" s="176">
        <v>28.7</v>
      </c>
      <c r="C18936" s="176">
        <v>41.9</v>
      </c>
      <c r="D18936" s="282">
        <v>87</v>
      </c>
      <c r="E18936" s="265"/>
    </row>
    <row r="18937" spans="1:5">
      <c r="A18937" s="283">
        <v>47532</v>
      </c>
      <c r="B18937" s="176">
        <v>75.900000000000006</v>
      </c>
      <c r="C18937" s="176">
        <v>41.6</v>
      </c>
      <c r="D18937" s="282">
        <v>97</v>
      </c>
      <c r="E18937" s="265"/>
    </row>
    <row r="18938" spans="1:5">
      <c r="A18938" s="283">
        <v>47535</v>
      </c>
      <c r="B18938" s="176">
        <v>28.3</v>
      </c>
      <c r="C18938" s="176">
        <v>44.5</v>
      </c>
      <c r="D18938" s="282">
        <v>87</v>
      </c>
      <c r="E18938" s="265"/>
    </row>
    <row r="18939" spans="1:5">
      <c r="A18939" s="283">
        <v>47536</v>
      </c>
      <c r="B18939" s="176">
        <v>0</v>
      </c>
      <c r="C18939" s="176">
        <v>0</v>
      </c>
      <c r="D18939" s="282">
        <v>87</v>
      </c>
      <c r="E18939" s="265"/>
    </row>
    <row r="18940" spans="1:5">
      <c r="A18940" s="283">
        <v>47537</v>
      </c>
      <c r="B18940" s="176">
        <v>37.200000000000003</v>
      </c>
      <c r="C18940" s="176">
        <v>44.3</v>
      </c>
      <c r="D18940" s="282">
        <v>87</v>
      </c>
      <c r="E18940" s="265"/>
    </row>
    <row r="18941" spans="1:5">
      <c r="A18941" s="283">
        <v>47541</v>
      </c>
      <c r="B18941" s="176">
        <v>66.5</v>
      </c>
      <c r="C18941" s="176">
        <v>41</v>
      </c>
      <c r="D18941" s="282">
        <v>87</v>
      </c>
      <c r="E18941" s="265"/>
    </row>
    <row r="18942" spans="1:5">
      <c r="A18942" s="283">
        <v>47542</v>
      </c>
      <c r="B18942" s="176">
        <v>118.9</v>
      </c>
      <c r="C18942" s="176">
        <v>37.9</v>
      </c>
      <c r="D18942" s="282">
        <v>87</v>
      </c>
      <c r="E18942" s="265"/>
    </row>
    <row r="18943" spans="1:5">
      <c r="A18943" s="283">
        <v>47545</v>
      </c>
      <c r="B18943" s="176">
        <v>0</v>
      </c>
      <c r="C18943" s="176">
        <v>0</v>
      </c>
      <c r="D18943" s="282">
        <v>87</v>
      </c>
      <c r="E18943" s="265"/>
    </row>
    <row r="18944" spans="1:5">
      <c r="A18944" s="283">
        <v>47546</v>
      </c>
      <c r="B18944" s="176">
        <v>159.9</v>
      </c>
      <c r="C18944" s="176">
        <v>39.799999999999997</v>
      </c>
      <c r="D18944" s="282">
        <v>124</v>
      </c>
      <c r="E18944" s="265"/>
    </row>
    <row r="18945" spans="1:5">
      <c r="A18945" s="283">
        <v>47547</v>
      </c>
      <c r="B18945" s="176">
        <v>830.4</v>
      </c>
      <c r="C18945" s="176">
        <v>51.2</v>
      </c>
      <c r="D18945" s="282">
        <v>87</v>
      </c>
      <c r="E18945" s="265"/>
    </row>
    <row r="18946" spans="1:5">
      <c r="A18946" s="283">
        <v>47549</v>
      </c>
      <c r="B18946" s="176">
        <v>0</v>
      </c>
      <c r="C18946" s="176">
        <v>0</v>
      </c>
      <c r="D18946" s="282">
        <v>87</v>
      </c>
      <c r="E18946" s="265"/>
    </row>
    <row r="18947" spans="1:5">
      <c r="A18947" s="283">
        <v>47550</v>
      </c>
      <c r="B18947" s="176">
        <v>31.5</v>
      </c>
      <c r="C18947" s="176">
        <v>41.4</v>
      </c>
      <c r="D18947" s="282">
        <v>87</v>
      </c>
      <c r="E18947" s="265"/>
    </row>
    <row r="18948" spans="1:5">
      <c r="A18948" s="283">
        <v>47551</v>
      </c>
      <c r="B18948" s="176">
        <v>19.7</v>
      </c>
      <c r="C18948" s="176">
        <v>37.4</v>
      </c>
      <c r="D18948" s="282">
        <v>87</v>
      </c>
      <c r="E18948" s="265"/>
    </row>
    <row r="18949" spans="1:5">
      <c r="A18949" s="283">
        <v>47552</v>
      </c>
      <c r="B18949" s="176">
        <v>82.6</v>
      </c>
      <c r="C18949" s="176">
        <v>41.4</v>
      </c>
      <c r="D18949" s="282">
        <v>87</v>
      </c>
      <c r="E18949" s="265"/>
    </row>
    <row r="18950" spans="1:5">
      <c r="A18950" s="283">
        <v>47553</v>
      </c>
      <c r="B18950" s="176">
        <v>52</v>
      </c>
      <c r="C18950" s="176">
        <v>33.799999999999997</v>
      </c>
      <c r="D18950" s="282">
        <v>87</v>
      </c>
      <c r="E18950" s="265"/>
    </row>
    <row r="18951" spans="1:5">
      <c r="A18951" s="283">
        <v>47556</v>
      </c>
      <c r="B18951" s="176">
        <v>0</v>
      </c>
      <c r="C18951" s="176">
        <v>0</v>
      </c>
      <c r="D18951" s="282">
        <v>87</v>
      </c>
      <c r="E18951" s="265"/>
    </row>
    <row r="18952" spans="1:5">
      <c r="A18952" s="283">
        <v>47557</v>
      </c>
      <c r="B18952" s="176">
        <v>26.9</v>
      </c>
      <c r="C18952" s="176">
        <v>40</v>
      </c>
      <c r="D18952" s="282">
        <v>108</v>
      </c>
      <c r="E18952" s="265"/>
    </row>
    <row r="18953" spans="1:5">
      <c r="A18953" s="283">
        <v>47558</v>
      </c>
      <c r="B18953" s="176">
        <v>65.3</v>
      </c>
      <c r="C18953" s="176">
        <v>31.8</v>
      </c>
      <c r="D18953" s="282">
        <v>87</v>
      </c>
      <c r="E18953" s="265"/>
    </row>
    <row r="18954" spans="1:5">
      <c r="A18954" s="283">
        <v>47561</v>
      </c>
      <c r="B18954" s="176">
        <v>40.200000000000003</v>
      </c>
      <c r="C18954" s="176">
        <v>41.3</v>
      </c>
      <c r="D18954" s="282">
        <v>87</v>
      </c>
      <c r="E18954" s="265"/>
    </row>
    <row r="18955" spans="1:5">
      <c r="A18955" s="283">
        <v>47562</v>
      </c>
      <c r="B18955" s="176">
        <v>51</v>
      </c>
      <c r="C18955" s="176">
        <v>38.4</v>
      </c>
      <c r="D18955" s="282">
        <v>96</v>
      </c>
      <c r="E18955" s="265"/>
    </row>
    <row r="18956" spans="1:5">
      <c r="A18956" s="283">
        <v>47564</v>
      </c>
      <c r="B18956" s="176">
        <v>30.8</v>
      </c>
      <c r="C18956" s="176">
        <v>42.2</v>
      </c>
      <c r="D18956" s="282">
        <v>87</v>
      </c>
      <c r="E18956" s="265"/>
    </row>
    <row r="18957" spans="1:5">
      <c r="A18957" s="283">
        <v>47567</v>
      </c>
      <c r="B18957" s="176">
        <v>54.5</v>
      </c>
      <c r="C18957" s="176">
        <v>43.2</v>
      </c>
      <c r="D18957" s="282">
        <v>87</v>
      </c>
      <c r="E18957" s="265"/>
    </row>
    <row r="18958" spans="1:5">
      <c r="A18958" s="283">
        <v>47568</v>
      </c>
      <c r="B18958" s="176">
        <v>47</v>
      </c>
      <c r="C18958" s="176">
        <v>29.1</v>
      </c>
      <c r="D18958" s="282">
        <v>87</v>
      </c>
      <c r="E18958" s="265"/>
    </row>
    <row r="18959" spans="1:5">
      <c r="A18959" s="283">
        <v>47573</v>
      </c>
      <c r="B18959" s="176">
        <v>22.5</v>
      </c>
      <c r="C18959" s="176">
        <v>38.299999999999997</v>
      </c>
      <c r="D18959" s="282">
        <v>87</v>
      </c>
      <c r="E18959" s="265"/>
    </row>
    <row r="18960" spans="1:5">
      <c r="A18960" s="283">
        <v>47574</v>
      </c>
      <c r="B18960" s="176">
        <v>15.1</v>
      </c>
      <c r="C18960" s="176">
        <v>44.7</v>
      </c>
      <c r="D18960" s="282">
        <v>87</v>
      </c>
      <c r="E18960" s="265"/>
    </row>
    <row r="18961" spans="1:5">
      <c r="A18961" s="283">
        <v>47575</v>
      </c>
      <c r="B18961" s="176">
        <v>52.9</v>
      </c>
      <c r="C18961" s="176">
        <v>42</v>
      </c>
      <c r="D18961" s="282">
        <v>87</v>
      </c>
      <c r="E18961" s="265"/>
    </row>
    <row r="18962" spans="1:5">
      <c r="A18962" s="283">
        <v>47576</v>
      </c>
      <c r="B18962" s="176">
        <v>18.100000000000001</v>
      </c>
      <c r="C18962" s="176">
        <v>39.5</v>
      </c>
      <c r="D18962" s="282">
        <v>87</v>
      </c>
      <c r="E18962" s="265"/>
    </row>
    <row r="18963" spans="1:5">
      <c r="A18963" s="283">
        <v>47577</v>
      </c>
      <c r="B18963" s="176">
        <v>49.9</v>
      </c>
      <c r="C18963" s="176">
        <v>44.8</v>
      </c>
      <c r="D18963" s="282">
        <v>87</v>
      </c>
      <c r="E18963" s="265"/>
    </row>
    <row r="18964" spans="1:5">
      <c r="A18964" s="283">
        <v>47578</v>
      </c>
      <c r="B18964" s="176">
        <v>23.3</v>
      </c>
      <c r="C18964" s="176">
        <v>45.4</v>
      </c>
      <c r="D18964" s="282">
        <v>87</v>
      </c>
      <c r="E18964" s="265"/>
    </row>
    <row r="18965" spans="1:5">
      <c r="A18965" s="283">
        <v>47579</v>
      </c>
      <c r="B18965" s="176">
        <v>77.900000000000006</v>
      </c>
      <c r="C18965" s="176">
        <v>40.5</v>
      </c>
      <c r="D18965" s="282">
        <v>95</v>
      </c>
      <c r="E18965" s="265"/>
    </row>
    <row r="18966" spans="1:5">
      <c r="A18966" s="283">
        <v>47580</v>
      </c>
      <c r="B18966" s="176">
        <v>39.1</v>
      </c>
      <c r="C18966" s="176">
        <v>37.700000000000003</v>
      </c>
      <c r="D18966" s="282">
        <v>87</v>
      </c>
      <c r="E18966" s="265"/>
    </row>
    <row r="18967" spans="1:5">
      <c r="A18967" s="283">
        <v>47581</v>
      </c>
      <c r="B18967" s="176">
        <v>22.1</v>
      </c>
      <c r="C18967" s="176">
        <v>42.1</v>
      </c>
      <c r="D18967" s="282">
        <v>87</v>
      </c>
      <c r="E18967" s="265"/>
    </row>
    <row r="18968" spans="1:5">
      <c r="A18968" s="283">
        <v>47584</v>
      </c>
      <c r="B18968" s="176">
        <v>0</v>
      </c>
      <c r="C18968" s="176">
        <v>0</v>
      </c>
      <c r="D18968" s="282">
        <v>87</v>
      </c>
      <c r="E18968" s="265"/>
    </row>
    <row r="18969" spans="1:5">
      <c r="A18969" s="283">
        <v>47585</v>
      </c>
      <c r="B18969" s="176">
        <v>18.8</v>
      </c>
      <c r="C18969" s="176">
        <v>45.1</v>
      </c>
      <c r="D18969" s="282">
        <v>87</v>
      </c>
      <c r="E18969" s="265"/>
    </row>
    <row r="18970" spans="1:5">
      <c r="A18970" s="283">
        <v>47586</v>
      </c>
      <c r="B18970" s="176">
        <v>136.4</v>
      </c>
      <c r="C18970" s="176">
        <v>40.9</v>
      </c>
      <c r="D18970" s="282">
        <v>95</v>
      </c>
      <c r="E18970" s="265"/>
    </row>
    <row r="18971" spans="1:5">
      <c r="A18971" s="283">
        <v>47588</v>
      </c>
      <c r="B18971" s="176">
        <v>37.9</v>
      </c>
      <c r="C18971" s="176">
        <v>41.4</v>
      </c>
      <c r="D18971" s="282">
        <v>87</v>
      </c>
      <c r="E18971" s="265"/>
    </row>
    <row r="18972" spans="1:5">
      <c r="A18972" s="283">
        <v>47590</v>
      </c>
      <c r="B18972" s="176">
        <v>26.4</v>
      </c>
      <c r="C18972" s="176">
        <v>41.5</v>
      </c>
      <c r="D18972" s="282">
        <v>87</v>
      </c>
      <c r="E18972" s="265"/>
    </row>
    <row r="18973" spans="1:5">
      <c r="A18973" s="283">
        <v>47591</v>
      </c>
      <c r="B18973" s="176">
        <v>157.5</v>
      </c>
      <c r="C18973" s="176">
        <v>36.6</v>
      </c>
      <c r="D18973" s="282">
        <v>125</v>
      </c>
      <c r="E18973" s="265"/>
    </row>
    <row r="18974" spans="1:5">
      <c r="A18974" s="283">
        <v>47596</v>
      </c>
      <c r="B18974" s="176">
        <v>20.8</v>
      </c>
      <c r="C18974" s="176">
        <v>45.4</v>
      </c>
      <c r="D18974" s="282">
        <v>87</v>
      </c>
      <c r="E18974" s="265"/>
    </row>
    <row r="18975" spans="1:5">
      <c r="A18975" s="283">
        <v>47597</v>
      </c>
      <c r="B18975" s="176">
        <v>23.9</v>
      </c>
      <c r="C18975" s="176">
        <v>39</v>
      </c>
      <c r="D18975" s="282">
        <v>87</v>
      </c>
      <c r="E18975" s="265"/>
    </row>
    <row r="18976" spans="1:5">
      <c r="A18976" s="283">
        <v>47598</v>
      </c>
      <c r="B18976" s="176">
        <v>46.7</v>
      </c>
      <c r="C18976" s="176">
        <v>41.4</v>
      </c>
      <c r="D18976" s="282">
        <v>87</v>
      </c>
      <c r="E18976" s="265"/>
    </row>
    <row r="18977" spans="1:5">
      <c r="A18977" s="283">
        <v>47601</v>
      </c>
      <c r="B18977" s="176">
        <v>119</v>
      </c>
      <c r="C18977" s="176">
        <v>41.7</v>
      </c>
      <c r="D18977" s="282">
        <v>93</v>
      </c>
      <c r="E18977" s="265"/>
    </row>
    <row r="18978" spans="1:5">
      <c r="A18978" s="283">
        <v>47610</v>
      </c>
      <c r="B18978" s="176">
        <v>131.30000000000001</v>
      </c>
      <c r="C18978" s="176">
        <v>37.5</v>
      </c>
      <c r="D18978" s="282">
        <v>87</v>
      </c>
      <c r="E18978" s="265"/>
    </row>
    <row r="18979" spans="1:5">
      <c r="A18979" s="283">
        <v>47611</v>
      </c>
      <c r="B18979" s="176">
        <v>33.200000000000003</v>
      </c>
      <c r="C18979" s="176">
        <v>42.6</v>
      </c>
      <c r="D18979" s="282">
        <v>87</v>
      </c>
      <c r="E18979" s="265"/>
    </row>
    <row r="18980" spans="1:5">
      <c r="A18980" s="283">
        <v>47612</v>
      </c>
      <c r="B18980" s="176">
        <v>64.3</v>
      </c>
      <c r="C18980" s="176">
        <v>43.4</v>
      </c>
      <c r="D18980" s="282">
        <v>87</v>
      </c>
      <c r="E18980" s="265"/>
    </row>
    <row r="18981" spans="1:5">
      <c r="A18981" s="283">
        <v>47613</v>
      </c>
      <c r="B18981" s="176">
        <v>61.2</v>
      </c>
      <c r="C18981" s="176">
        <v>39.5</v>
      </c>
      <c r="D18981" s="282">
        <v>95</v>
      </c>
      <c r="E18981" s="265"/>
    </row>
    <row r="18982" spans="1:5">
      <c r="A18982" s="283">
        <v>47615</v>
      </c>
      <c r="B18982" s="176">
        <v>37.299999999999997</v>
      </c>
      <c r="C18982" s="176">
        <v>39.700000000000003</v>
      </c>
      <c r="D18982" s="282">
        <v>87</v>
      </c>
      <c r="E18982" s="265"/>
    </row>
    <row r="18983" spans="1:5">
      <c r="A18983" s="283">
        <v>47616</v>
      </c>
      <c r="B18983" s="176">
        <v>19.600000000000001</v>
      </c>
      <c r="C18983" s="176">
        <v>42.9</v>
      </c>
      <c r="D18983" s="282">
        <v>87</v>
      </c>
      <c r="E18983" s="265"/>
    </row>
    <row r="18984" spans="1:5">
      <c r="A18984" s="283">
        <v>47617</v>
      </c>
      <c r="B18984" s="176">
        <v>70.7</v>
      </c>
      <c r="C18984" s="176">
        <v>39.799999999999997</v>
      </c>
      <c r="D18984" s="282">
        <v>87</v>
      </c>
      <c r="E18984" s="265"/>
    </row>
    <row r="18985" spans="1:5">
      <c r="A18985" s="283">
        <v>47618</v>
      </c>
      <c r="B18985" s="176">
        <v>0</v>
      </c>
      <c r="C18985" s="176">
        <v>0</v>
      </c>
      <c r="D18985" s="282">
        <v>87</v>
      </c>
      <c r="E18985" s="265"/>
    </row>
    <row r="18986" spans="1:5">
      <c r="A18986" s="283">
        <v>47619</v>
      </c>
      <c r="B18986" s="176">
        <v>40.299999999999997</v>
      </c>
      <c r="C18986" s="176">
        <v>40.799999999999997</v>
      </c>
      <c r="D18986" s="282">
        <v>87</v>
      </c>
      <c r="E18986" s="265"/>
    </row>
    <row r="18987" spans="1:5">
      <c r="A18987" s="283">
        <v>47620</v>
      </c>
      <c r="B18987" s="176">
        <v>68.8</v>
      </c>
      <c r="C18987" s="176">
        <v>40.6</v>
      </c>
      <c r="D18987" s="282">
        <v>112</v>
      </c>
      <c r="E18987" s="265"/>
    </row>
    <row r="18988" spans="1:5">
      <c r="A18988" s="283">
        <v>47629</v>
      </c>
      <c r="B18988" s="176">
        <v>3162.4</v>
      </c>
      <c r="C18988" s="176">
        <v>31.5</v>
      </c>
      <c r="D18988" s="282">
        <v>87</v>
      </c>
      <c r="E18988" s="265"/>
    </row>
    <row r="18989" spans="1:5">
      <c r="A18989" s="283">
        <v>47630</v>
      </c>
      <c r="B18989" s="176">
        <v>536.1</v>
      </c>
      <c r="C18989" s="176">
        <v>39.200000000000003</v>
      </c>
      <c r="D18989" s="282">
        <v>167</v>
      </c>
      <c r="E18989" s="265"/>
    </row>
    <row r="18990" spans="1:5">
      <c r="A18990" s="283">
        <v>47631</v>
      </c>
      <c r="B18990" s="176">
        <v>30.6</v>
      </c>
      <c r="C18990" s="176">
        <v>47.3</v>
      </c>
      <c r="D18990" s="282">
        <v>96</v>
      </c>
      <c r="E18990" s="265"/>
    </row>
    <row r="18991" spans="1:5">
      <c r="A18991" s="283">
        <v>47633</v>
      </c>
      <c r="B18991" s="176">
        <v>42.5</v>
      </c>
      <c r="C18991" s="176">
        <v>42.8</v>
      </c>
      <c r="D18991" s="282">
        <v>103</v>
      </c>
      <c r="E18991" s="265"/>
    </row>
    <row r="18992" spans="1:5">
      <c r="A18992" s="283">
        <v>47634</v>
      </c>
      <c r="B18992" s="176">
        <v>42.7</v>
      </c>
      <c r="C18992" s="176">
        <v>42.1</v>
      </c>
      <c r="D18992" s="282">
        <v>87</v>
      </c>
      <c r="E18992" s="265"/>
    </row>
    <row r="18993" spans="1:5">
      <c r="A18993" s="283">
        <v>47635</v>
      </c>
      <c r="B18993" s="176">
        <v>73.599999999999994</v>
      </c>
      <c r="C18993" s="176">
        <v>42.1</v>
      </c>
      <c r="D18993" s="282">
        <v>95</v>
      </c>
      <c r="E18993" s="265"/>
    </row>
    <row r="18994" spans="1:5">
      <c r="A18994" s="283">
        <v>47637</v>
      </c>
      <c r="B18994" s="176">
        <v>28.9</v>
      </c>
      <c r="C18994" s="176">
        <v>40.9</v>
      </c>
      <c r="D18994" s="282">
        <v>87</v>
      </c>
      <c r="E18994" s="265"/>
    </row>
    <row r="18995" spans="1:5">
      <c r="A18995" s="283">
        <v>47638</v>
      </c>
      <c r="B18995" s="176">
        <v>72.599999999999994</v>
      </c>
      <c r="C18995" s="176">
        <v>40.4</v>
      </c>
      <c r="D18995" s="282">
        <v>87</v>
      </c>
      <c r="E18995" s="265"/>
    </row>
    <row r="18996" spans="1:5">
      <c r="A18996" s="283">
        <v>47639</v>
      </c>
      <c r="B18996" s="176">
        <v>76.5</v>
      </c>
      <c r="C18996" s="176">
        <v>39.200000000000003</v>
      </c>
      <c r="D18996" s="282">
        <v>87</v>
      </c>
      <c r="E18996" s="265"/>
    </row>
    <row r="18997" spans="1:5">
      <c r="A18997" s="283">
        <v>47640</v>
      </c>
      <c r="B18997" s="176">
        <v>27.3</v>
      </c>
      <c r="C18997" s="176">
        <v>43.3</v>
      </c>
      <c r="D18997" s="282">
        <v>87</v>
      </c>
      <c r="E18997" s="265"/>
    </row>
    <row r="18998" spans="1:5">
      <c r="A18998" s="283">
        <v>47647</v>
      </c>
      <c r="B18998" s="176">
        <v>24.8</v>
      </c>
      <c r="C18998" s="176">
        <v>41.6</v>
      </c>
      <c r="D18998" s="282">
        <v>87</v>
      </c>
      <c r="E18998" s="265"/>
    </row>
    <row r="18999" spans="1:5">
      <c r="A18999" s="283">
        <v>47648</v>
      </c>
      <c r="B18999" s="176">
        <v>117.8</v>
      </c>
      <c r="C18999" s="176">
        <v>38.6</v>
      </c>
      <c r="D18999" s="282">
        <v>114</v>
      </c>
      <c r="E18999" s="265"/>
    </row>
    <row r="19000" spans="1:5">
      <c r="A19000" s="283">
        <v>47649</v>
      </c>
      <c r="B19000" s="176">
        <v>53.3</v>
      </c>
      <c r="C19000" s="176">
        <v>44.5</v>
      </c>
      <c r="D19000" s="282">
        <v>87</v>
      </c>
      <c r="E19000" s="265"/>
    </row>
    <row r="19001" spans="1:5">
      <c r="A19001" s="283">
        <v>47654</v>
      </c>
      <c r="B19001" s="176">
        <v>35.5</v>
      </c>
      <c r="C19001" s="176">
        <v>42.3</v>
      </c>
      <c r="D19001" s="282">
        <v>87</v>
      </c>
      <c r="E19001" s="265"/>
    </row>
    <row r="19002" spans="1:5">
      <c r="A19002" s="283">
        <v>47660</v>
      </c>
      <c r="B19002" s="176">
        <v>59.4</v>
      </c>
      <c r="C19002" s="176">
        <v>40.4</v>
      </c>
      <c r="D19002" s="282">
        <v>136</v>
      </c>
      <c r="E19002" s="265"/>
    </row>
    <row r="19003" spans="1:5">
      <c r="A19003" s="283">
        <v>47665</v>
      </c>
      <c r="B19003" s="176">
        <v>36.4</v>
      </c>
      <c r="C19003" s="176">
        <v>40</v>
      </c>
      <c r="D19003" s="282">
        <v>87</v>
      </c>
      <c r="E19003" s="265"/>
    </row>
    <row r="19004" spans="1:5">
      <c r="A19004" s="283">
        <v>47666</v>
      </c>
      <c r="B19004" s="176">
        <v>40</v>
      </c>
      <c r="C19004" s="176">
        <v>44.2</v>
      </c>
      <c r="D19004" s="282">
        <v>87</v>
      </c>
      <c r="E19004" s="265"/>
    </row>
    <row r="19005" spans="1:5">
      <c r="A19005" s="283">
        <v>47670</v>
      </c>
      <c r="B19005" s="176">
        <v>95.3</v>
      </c>
      <c r="C19005" s="176">
        <v>39.299999999999997</v>
      </c>
      <c r="D19005" s="282">
        <v>110</v>
      </c>
      <c r="E19005" s="265"/>
    </row>
    <row r="19006" spans="1:5">
      <c r="A19006" s="283">
        <v>47683</v>
      </c>
      <c r="B19006" s="176">
        <v>0</v>
      </c>
      <c r="C19006" s="176">
        <v>0</v>
      </c>
      <c r="D19006" s="282">
        <v>87</v>
      </c>
      <c r="E19006" s="265"/>
    </row>
    <row r="19007" spans="1:5">
      <c r="A19007" s="283">
        <v>47701</v>
      </c>
      <c r="B19007" s="176">
        <v>851.4</v>
      </c>
      <c r="C19007" s="176">
        <v>48.3</v>
      </c>
      <c r="D19007" s="282">
        <v>87</v>
      </c>
      <c r="E19007" s="265"/>
    </row>
    <row r="19008" spans="1:5">
      <c r="A19008" s="283">
        <v>47702</v>
      </c>
      <c r="B19008" s="176">
        <v>6088.9</v>
      </c>
      <c r="C19008" s="176">
        <v>30.7</v>
      </c>
      <c r="D19008" s="282">
        <v>87</v>
      </c>
      <c r="E19008" s="265"/>
    </row>
    <row r="19009" spans="1:5">
      <c r="A19009" s="283">
        <v>47703</v>
      </c>
      <c r="B19009" s="176">
        <v>5311.6</v>
      </c>
      <c r="C19009" s="176">
        <v>30.7</v>
      </c>
      <c r="D19009" s="282">
        <v>87</v>
      </c>
      <c r="E19009" s="265"/>
    </row>
    <row r="19010" spans="1:5">
      <c r="A19010" s="283">
        <v>47704</v>
      </c>
      <c r="B19010" s="176">
        <v>4967.2</v>
      </c>
      <c r="C19010" s="176">
        <v>33.799999999999997</v>
      </c>
      <c r="D19010" s="282">
        <v>96</v>
      </c>
      <c r="E19010" s="265"/>
    </row>
    <row r="19011" spans="1:5">
      <c r="A19011" s="283">
        <v>47705</v>
      </c>
      <c r="B19011" s="176">
        <v>4996.1000000000004</v>
      </c>
      <c r="C19011" s="176">
        <v>35</v>
      </c>
      <c r="D19011" s="282">
        <v>87</v>
      </c>
      <c r="E19011" s="265"/>
    </row>
    <row r="19012" spans="1:5">
      <c r="A19012" s="283">
        <v>47706</v>
      </c>
      <c r="B19012" s="176">
        <v>5850</v>
      </c>
      <c r="C19012" s="176">
        <v>30.7</v>
      </c>
      <c r="D19012" s="282">
        <v>87</v>
      </c>
      <c r="E19012" s="265"/>
    </row>
    <row r="19013" spans="1:5">
      <c r="A19013" s="283">
        <v>47708</v>
      </c>
      <c r="B19013" s="176">
        <v>1096</v>
      </c>
      <c r="C19013" s="176">
        <v>50</v>
      </c>
      <c r="D19013" s="282">
        <v>133</v>
      </c>
      <c r="E19013" s="265"/>
    </row>
    <row r="19014" spans="1:5">
      <c r="A19014" s="283">
        <v>47710</v>
      </c>
      <c r="B19014" s="176">
        <v>2180.3000000000002</v>
      </c>
      <c r="C19014" s="176">
        <v>40.9</v>
      </c>
      <c r="D19014" s="282">
        <v>129</v>
      </c>
      <c r="E19014" s="265"/>
    </row>
    <row r="19015" spans="1:5">
      <c r="A19015" s="283">
        <v>47711</v>
      </c>
      <c r="B19015" s="176">
        <v>1545.9</v>
      </c>
      <c r="C19015" s="176">
        <v>39.299999999999997</v>
      </c>
      <c r="D19015" s="282">
        <v>123</v>
      </c>
      <c r="E19015" s="265"/>
    </row>
    <row r="19016" spans="1:5">
      <c r="A19016" s="283">
        <v>47712</v>
      </c>
      <c r="B19016" s="176">
        <v>339.8</v>
      </c>
      <c r="C19016" s="176">
        <v>32.6</v>
      </c>
      <c r="D19016" s="282">
        <v>124</v>
      </c>
      <c r="E19016" s="265"/>
    </row>
    <row r="19017" spans="1:5">
      <c r="A19017" s="283">
        <v>47713</v>
      </c>
      <c r="B19017" s="176">
        <v>1853.5</v>
      </c>
      <c r="C19017" s="176">
        <v>34.799999999999997</v>
      </c>
      <c r="D19017" s="282">
        <v>120</v>
      </c>
      <c r="E19017" s="265"/>
    </row>
    <row r="19018" spans="1:5">
      <c r="A19018" s="283">
        <v>47714</v>
      </c>
      <c r="B19018" s="176">
        <v>3010.9</v>
      </c>
      <c r="C19018" s="176">
        <v>34.299999999999997</v>
      </c>
      <c r="D19018" s="282">
        <v>118</v>
      </c>
      <c r="E19018" s="265"/>
    </row>
    <row r="19019" spans="1:5">
      <c r="A19019" s="283">
        <v>47715</v>
      </c>
      <c r="B19019" s="176">
        <v>1498</v>
      </c>
      <c r="C19019" s="176">
        <v>38</v>
      </c>
      <c r="D19019" s="282">
        <v>175</v>
      </c>
      <c r="E19019" s="265"/>
    </row>
    <row r="19020" spans="1:5">
      <c r="A19020" s="283">
        <v>47716</v>
      </c>
      <c r="B19020" s="176">
        <v>0</v>
      </c>
      <c r="C19020" s="176">
        <v>0</v>
      </c>
      <c r="D19020" s="282">
        <v>87</v>
      </c>
      <c r="E19020" s="265"/>
    </row>
    <row r="19021" spans="1:5">
      <c r="A19021" s="283">
        <v>47719</v>
      </c>
      <c r="B19021" s="176">
        <v>0</v>
      </c>
      <c r="C19021" s="176">
        <v>0</v>
      </c>
      <c r="D19021" s="282">
        <v>87</v>
      </c>
      <c r="E19021" s="265"/>
    </row>
    <row r="19022" spans="1:5">
      <c r="A19022" s="283">
        <v>47720</v>
      </c>
      <c r="B19022" s="176">
        <v>298.60000000000002</v>
      </c>
      <c r="C19022" s="176">
        <v>42.9</v>
      </c>
      <c r="D19022" s="282">
        <v>136</v>
      </c>
      <c r="E19022" s="265"/>
    </row>
    <row r="19023" spans="1:5">
      <c r="A19023" s="283">
        <v>47721</v>
      </c>
      <c r="B19023" s="176">
        <v>0</v>
      </c>
      <c r="C19023" s="176">
        <v>0</v>
      </c>
      <c r="D19023" s="282">
        <v>87</v>
      </c>
      <c r="E19023" s="265"/>
    </row>
    <row r="19024" spans="1:5">
      <c r="A19024" s="283">
        <v>47722</v>
      </c>
      <c r="B19024" s="176">
        <v>0</v>
      </c>
      <c r="C19024" s="176">
        <v>0</v>
      </c>
      <c r="D19024" s="282">
        <v>87</v>
      </c>
      <c r="E19024" s="265"/>
    </row>
    <row r="19025" spans="1:5">
      <c r="A19025" s="283">
        <v>47724</v>
      </c>
      <c r="B19025" s="176">
        <v>0</v>
      </c>
      <c r="C19025" s="176">
        <v>0</v>
      </c>
      <c r="D19025" s="282">
        <v>87</v>
      </c>
      <c r="E19025" s="265"/>
    </row>
    <row r="19026" spans="1:5">
      <c r="A19026" s="283">
        <v>47725</v>
      </c>
      <c r="B19026" s="176">
        <v>287.7</v>
      </c>
      <c r="C19026" s="176">
        <v>38.5</v>
      </c>
      <c r="D19026" s="282">
        <v>102</v>
      </c>
      <c r="E19026" s="265"/>
    </row>
    <row r="19027" spans="1:5">
      <c r="A19027" s="283">
        <v>47728</v>
      </c>
      <c r="B19027" s="176">
        <v>0</v>
      </c>
      <c r="C19027" s="176">
        <v>0</v>
      </c>
      <c r="D19027" s="282">
        <v>87</v>
      </c>
      <c r="E19027" s="265"/>
    </row>
    <row r="19028" spans="1:5">
      <c r="A19028" s="283">
        <v>47730</v>
      </c>
      <c r="B19028" s="176">
        <v>729.7</v>
      </c>
      <c r="C19028" s="176">
        <v>41.7</v>
      </c>
      <c r="D19028" s="282">
        <v>87</v>
      </c>
      <c r="E19028" s="265"/>
    </row>
    <row r="19029" spans="1:5">
      <c r="A19029" s="283">
        <v>47731</v>
      </c>
      <c r="B19029" s="176">
        <v>995.2</v>
      </c>
      <c r="C19029" s="176">
        <v>51</v>
      </c>
      <c r="D19029" s="282">
        <v>87</v>
      </c>
      <c r="E19029" s="265"/>
    </row>
    <row r="19030" spans="1:5">
      <c r="A19030" s="283">
        <v>47733</v>
      </c>
      <c r="B19030" s="176">
        <v>1167.5</v>
      </c>
      <c r="C19030" s="176">
        <v>41.7</v>
      </c>
      <c r="D19030" s="282">
        <v>87</v>
      </c>
      <c r="E19030" s="265"/>
    </row>
    <row r="19031" spans="1:5">
      <c r="A19031" s="283">
        <v>47734</v>
      </c>
      <c r="B19031" s="176">
        <v>625.5</v>
      </c>
      <c r="C19031" s="176">
        <v>50</v>
      </c>
      <c r="D19031" s="282">
        <v>87</v>
      </c>
      <c r="E19031" s="265"/>
    </row>
    <row r="19032" spans="1:5">
      <c r="A19032" s="283">
        <v>47735</v>
      </c>
      <c r="B19032" s="176">
        <v>1824.2</v>
      </c>
      <c r="C19032" s="176">
        <v>47.5</v>
      </c>
      <c r="D19032" s="282">
        <v>87</v>
      </c>
      <c r="E19032" s="265"/>
    </row>
    <row r="19033" spans="1:5">
      <c r="A19033" s="283">
        <v>47736</v>
      </c>
      <c r="B19033" s="176">
        <v>3180.7</v>
      </c>
      <c r="C19033" s="176">
        <v>36.700000000000003</v>
      </c>
      <c r="D19033" s="282">
        <v>87</v>
      </c>
      <c r="E19033" s="265"/>
    </row>
    <row r="19034" spans="1:5">
      <c r="A19034" s="283">
        <v>47737</v>
      </c>
      <c r="B19034" s="176">
        <v>3647</v>
      </c>
      <c r="C19034" s="176">
        <v>47.5</v>
      </c>
      <c r="D19034" s="282">
        <v>87</v>
      </c>
      <c r="E19034" s="265"/>
    </row>
    <row r="19035" spans="1:5">
      <c r="A19035" s="283">
        <v>47747</v>
      </c>
      <c r="B19035" s="176">
        <v>0</v>
      </c>
      <c r="C19035" s="176">
        <v>0</v>
      </c>
      <c r="D19035" s="282">
        <v>87</v>
      </c>
      <c r="E19035" s="265"/>
    </row>
    <row r="19036" spans="1:5">
      <c r="A19036" s="283">
        <v>47750</v>
      </c>
      <c r="B19036" s="176">
        <v>0</v>
      </c>
      <c r="C19036" s="176">
        <v>0</v>
      </c>
      <c r="D19036" s="282">
        <v>87</v>
      </c>
      <c r="E19036" s="265"/>
    </row>
    <row r="19037" spans="1:5">
      <c r="A19037" s="283">
        <v>47801</v>
      </c>
      <c r="B19037" s="176">
        <v>2984</v>
      </c>
      <c r="C19037" s="176">
        <v>22.8</v>
      </c>
      <c r="D19037" s="282">
        <v>87</v>
      </c>
      <c r="E19037" s="265"/>
    </row>
    <row r="19038" spans="1:5">
      <c r="A19038" s="283">
        <v>47802</v>
      </c>
      <c r="B19038" s="176">
        <v>213.4</v>
      </c>
      <c r="C19038" s="176">
        <v>37.299999999999997</v>
      </c>
      <c r="D19038" s="282">
        <v>103</v>
      </c>
      <c r="E19038" s="265"/>
    </row>
    <row r="19039" spans="1:5">
      <c r="A19039" s="283">
        <v>47803</v>
      </c>
      <c r="B19039" s="176">
        <v>559.29999999999995</v>
      </c>
      <c r="C19039" s="176">
        <v>38.6</v>
      </c>
      <c r="D19039" s="282">
        <v>158</v>
      </c>
      <c r="E19039" s="265"/>
    </row>
    <row r="19040" spans="1:5">
      <c r="A19040" s="283">
        <v>47804</v>
      </c>
      <c r="B19040" s="176">
        <v>1464.7</v>
      </c>
      <c r="C19040" s="176">
        <v>37.5</v>
      </c>
      <c r="D19040" s="282">
        <v>122</v>
      </c>
      <c r="E19040" s="265"/>
    </row>
    <row r="19041" spans="1:5">
      <c r="A19041" s="283">
        <v>47805</v>
      </c>
      <c r="B19041" s="176">
        <v>230.5</v>
      </c>
      <c r="C19041" s="176">
        <v>38</v>
      </c>
      <c r="D19041" s="282">
        <v>96</v>
      </c>
      <c r="E19041" s="265"/>
    </row>
    <row r="19042" spans="1:5">
      <c r="A19042" s="283">
        <v>47807</v>
      </c>
      <c r="B19042" s="176">
        <v>3878.2</v>
      </c>
      <c r="C19042" s="176">
        <v>24.7</v>
      </c>
      <c r="D19042" s="282">
        <v>111</v>
      </c>
      <c r="E19042" s="265"/>
    </row>
    <row r="19043" spans="1:5">
      <c r="A19043" s="283">
        <v>47808</v>
      </c>
      <c r="B19043" s="176">
        <v>3730.6</v>
      </c>
      <c r="C19043" s="176">
        <v>25.8</v>
      </c>
      <c r="D19043" s="282">
        <v>87</v>
      </c>
      <c r="E19043" s="265"/>
    </row>
    <row r="19044" spans="1:5">
      <c r="A19044" s="283">
        <v>47809</v>
      </c>
      <c r="B19044" s="176">
        <v>8370.5</v>
      </c>
      <c r="C19044" s="176">
        <v>21.5</v>
      </c>
      <c r="D19044" s="282">
        <v>97</v>
      </c>
      <c r="E19044" s="265"/>
    </row>
    <row r="19045" spans="1:5">
      <c r="A19045" s="283">
        <v>47831</v>
      </c>
      <c r="B19045" s="176">
        <v>34.799999999999997</v>
      </c>
      <c r="C19045" s="176">
        <v>39.299999999999997</v>
      </c>
      <c r="D19045" s="282">
        <v>87</v>
      </c>
      <c r="E19045" s="265"/>
    </row>
    <row r="19046" spans="1:5">
      <c r="A19046" s="283">
        <v>47832</v>
      </c>
      <c r="B19046" s="176">
        <v>32.6</v>
      </c>
      <c r="C19046" s="176">
        <v>37.4</v>
      </c>
      <c r="D19046" s="282">
        <v>87</v>
      </c>
      <c r="E19046" s="265"/>
    </row>
    <row r="19047" spans="1:5">
      <c r="A19047" s="283">
        <v>47833</v>
      </c>
      <c r="B19047" s="176">
        <v>30</v>
      </c>
      <c r="C19047" s="176">
        <v>40.700000000000003</v>
      </c>
      <c r="D19047" s="282">
        <v>87</v>
      </c>
      <c r="E19047" s="265"/>
    </row>
    <row r="19048" spans="1:5">
      <c r="A19048" s="283">
        <v>47834</v>
      </c>
      <c r="B19048" s="176">
        <v>122.1</v>
      </c>
      <c r="C19048" s="176">
        <v>39.700000000000003</v>
      </c>
      <c r="D19048" s="282">
        <v>95</v>
      </c>
      <c r="E19048" s="265"/>
    </row>
    <row r="19049" spans="1:5">
      <c r="A19049" s="283">
        <v>47836</v>
      </c>
      <c r="B19049" s="176">
        <v>60.5</v>
      </c>
      <c r="C19049" s="176">
        <v>49.9</v>
      </c>
      <c r="D19049" s="282">
        <v>87</v>
      </c>
      <c r="E19049" s="265"/>
    </row>
    <row r="19050" spans="1:5">
      <c r="A19050" s="283">
        <v>47837</v>
      </c>
      <c r="B19050" s="176">
        <v>31.7</v>
      </c>
      <c r="C19050" s="176">
        <v>43.5</v>
      </c>
      <c r="D19050" s="282">
        <v>87</v>
      </c>
      <c r="E19050" s="265"/>
    </row>
    <row r="19051" spans="1:5">
      <c r="A19051" s="283">
        <v>47838</v>
      </c>
      <c r="B19051" s="176">
        <v>45</v>
      </c>
      <c r="C19051" s="176">
        <v>36.6</v>
      </c>
      <c r="D19051" s="282">
        <v>87</v>
      </c>
      <c r="E19051" s="265"/>
    </row>
    <row r="19052" spans="1:5">
      <c r="A19052" s="283">
        <v>47840</v>
      </c>
      <c r="B19052" s="176">
        <v>28.3</v>
      </c>
      <c r="C19052" s="176">
        <v>41.1</v>
      </c>
      <c r="D19052" s="282">
        <v>87</v>
      </c>
      <c r="E19052" s="265"/>
    </row>
    <row r="19053" spans="1:5">
      <c r="A19053" s="283">
        <v>47841</v>
      </c>
      <c r="B19053" s="176">
        <v>32.5</v>
      </c>
      <c r="C19053" s="176">
        <v>41.1</v>
      </c>
      <c r="D19053" s="282">
        <v>87</v>
      </c>
      <c r="E19053" s="265"/>
    </row>
    <row r="19054" spans="1:5">
      <c r="A19054" s="283">
        <v>47842</v>
      </c>
      <c r="B19054" s="176">
        <v>174.6</v>
      </c>
      <c r="C19054" s="176">
        <v>41.2</v>
      </c>
      <c r="D19054" s="282">
        <v>87</v>
      </c>
      <c r="E19054" s="265"/>
    </row>
    <row r="19055" spans="1:5">
      <c r="A19055" s="283">
        <v>47845</v>
      </c>
      <c r="B19055" s="176">
        <v>0</v>
      </c>
      <c r="C19055" s="176">
        <v>0</v>
      </c>
      <c r="D19055" s="282">
        <v>87</v>
      </c>
      <c r="E19055" s="265"/>
    </row>
    <row r="19056" spans="1:5">
      <c r="A19056" s="283">
        <v>47846</v>
      </c>
      <c r="B19056" s="176">
        <v>21.6</v>
      </c>
      <c r="C19056" s="176">
        <v>40.799999999999997</v>
      </c>
      <c r="D19056" s="282">
        <v>87</v>
      </c>
      <c r="E19056" s="265"/>
    </row>
    <row r="19057" spans="1:5">
      <c r="A19057" s="283">
        <v>47847</v>
      </c>
      <c r="B19057" s="176">
        <v>41</v>
      </c>
      <c r="C19057" s="176">
        <v>42.3</v>
      </c>
      <c r="D19057" s="282">
        <v>87</v>
      </c>
      <c r="E19057" s="265"/>
    </row>
    <row r="19058" spans="1:5">
      <c r="A19058" s="283">
        <v>47848</v>
      </c>
      <c r="B19058" s="176">
        <v>28.8</v>
      </c>
      <c r="C19058" s="176">
        <v>42</v>
      </c>
      <c r="D19058" s="282">
        <v>87</v>
      </c>
      <c r="E19058" s="265"/>
    </row>
    <row r="19059" spans="1:5">
      <c r="A19059" s="283">
        <v>47849</v>
      </c>
      <c r="B19059" s="176">
        <v>18</v>
      </c>
      <c r="C19059" s="176">
        <v>43.6</v>
      </c>
      <c r="D19059" s="282">
        <v>87</v>
      </c>
      <c r="E19059" s="265"/>
    </row>
    <row r="19060" spans="1:5">
      <c r="A19060" s="283">
        <v>47850</v>
      </c>
      <c r="B19060" s="176">
        <v>44.9</v>
      </c>
      <c r="C19060" s="176">
        <v>41</v>
      </c>
      <c r="D19060" s="282">
        <v>87</v>
      </c>
      <c r="E19060" s="265"/>
    </row>
    <row r="19061" spans="1:5">
      <c r="A19061" s="283">
        <v>47851</v>
      </c>
      <c r="B19061" s="176">
        <v>0</v>
      </c>
      <c r="C19061" s="176">
        <v>0</v>
      </c>
      <c r="D19061" s="282">
        <v>87</v>
      </c>
      <c r="E19061" s="265"/>
    </row>
    <row r="19062" spans="1:5">
      <c r="A19062" s="283">
        <v>47852</v>
      </c>
      <c r="B19062" s="176">
        <v>18.3</v>
      </c>
      <c r="C19062" s="176">
        <v>40.5</v>
      </c>
      <c r="D19062" s="282">
        <v>87</v>
      </c>
      <c r="E19062" s="265"/>
    </row>
    <row r="19063" spans="1:5">
      <c r="A19063" s="283">
        <v>47853</v>
      </c>
      <c r="B19063" s="176">
        <v>618.4</v>
      </c>
      <c r="C19063" s="176">
        <v>36.5</v>
      </c>
      <c r="D19063" s="282">
        <v>87</v>
      </c>
      <c r="E19063" s="265"/>
    </row>
    <row r="19064" spans="1:5">
      <c r="A19064" s="283">
        <v>47854</v>
      </c>
      <c r="B19064" s="176">
        <v>20.9</v>
      </c>
      <c r="C19064" s="176">
        <v>44.1</v>
      </c>
      <c r="D19064" s="282">
        <v>87</v>
      </c>
      <c r="E19064" s="265"/>
    </row>
    <row r="19065" spans="1:5">
      <c r="A19065" s="283">
        <v>47855</v>
      </c>
      <c r="B19065" s="176">
        <v>38.200000000000003</v>
      </c>
      <c r="C19065" s="176">
        <v>39.6</v>
      </c>
      <c r="D19065" s="282">
        <v>87</v>
      </c>
      <c r="E19065" s="265"/>
    </row>
    <row r="19066" spans="1:5">
      <c r="A19066" s="283">
        <v>47857</v>
      </c>
      <c r="B19066" s="176">
        <v>0</v>
      </c>
      <c r="C19066" s="176">
        <v>0</v>
      </c>
      <c r="D19066" s="282">
        <v>87</v>
      </c>
      <c r="E19066" s="265"/>
    </row>
    <row r="19067" spans="1:5">
      <c r="A19067" s="283">
        <v>47858</v>
      </c>
      <c r="B19067" s="176">
        <v>35.700000000000003</v>
      </c>
      <c r="C19067" s="176">
        <v>43.5</v>
      </c>
      <c r="D19067" s="282">
        <v>87</v>
      </c>
      <c r="E19067" s="265"/>
    </row>
    <row r="19068" spans="1:5">
      <c r="A19068" s="283">
        <v>47859</v>
      </c>
      <c r="B19068" s="176">
        <v>16.399999999999999</v>
      </c>
      <c r="C19068" s="176">
        <v>35.4</v>
      </c>
      <c r="D19068" s="282">
        <v>87</v>
      </c>
      <c r="E19068" s="265"/>
    </row>
    <row r="19069" spans="1:5">
      <c r="A19069" s="283">
        <v>47860</v>
      </c>
      <c r="B19069" s="176">
        <v>24.9</v>
      </c>
      <c r="C19069" s="176">
        <v>42</v>
      </c>
      <c r="D19069" s="282">
        <v>87</v>
      </c>
      <c r="E19069" s="265"/>
    </row>
    <row r="19070" spans="1:5">
      <c r="A19070" s="283">
        <v>47861</v>
      </c>
      <c r="B19070" s="176">
        <v>14.9</v>
      </c>
      <c r="C19070" s="176">
        <v>42.4</v>
      </c>
      <c r="D19070" s="282">
        <v>87</v>
      </c>
      <c r="E19070" s="265"/>
    </row>
    <row r="19071" spans="1:5">
      <c r="A19071" s="283">
        <v>47862</v>
      </c>
      <c r="B19071" s="176">
        <v>66.3</v>
      </c>
      <c r="C19071" s="176">
        <v>38.1</v>
      </c>
      <c r="D19071" s="282">
        <v>96</v>
      </c>
      <c r="E19071" s="265"/>
    </row>
    <row r="19072" spans="1:5">
      <c r="A19072" s="283">
        <v>47863</v>
      </c>
      <c r="B19072" s="176">
        <v>67.400000000000006</v>
      </c>
      <c r="C19072" s="176">
        <v>39.299999999999997</v>
      </c>
      <c r="D19072" s="282">
        <v>87</v>
      </c>
      <c r="E19072" s="265"/>
    </row>
    <row r="19073" spans="1:5">
      <c r="A19073" s="283">
        <v>47865</v>
      </c>
      <c r="B19073" s="176">
        <v>0</v>
      </c>
      <c r="C19073" s="176">
        <v>0</v>
      </c>
      <c r="D19073" s="282">
        <v>87</v>
      </c>
      <c r="E19073" s="265"/>
    </row>
    <row r="19074" spans="1:5">
      <c r="A19074" s="283">
        <v>47866</v>
      </c>
      <c r="B19074" s="176">
        <v>37.1</v>
      </c>
      <c r="C19074" s="176">
        <v>44.8</v>
      </c>
      <c r="D19074" s="282">
        <v>87</v>
      </c>
      <c r="E19074" s="265"/>
    </row>
    <row r="19075" spans="1:5">
      <c r="A19075" s="283">
        <v>47868</v>
      </c>
      <c r="B19075" s="176">
        <v>47.4</v>
      </c>
      <c r="C19075" s="176">
        <v>43.7</v>
      </c>
      <c r="D19075" s="282">
        <v>87</v>
      </c>
      <c r="E19075" s="265"/>
    </row>
    <row r="19076" spans="1:5">
      <c r="A19076" s="283">
        <v>47869</v>
      </c>
      <c r="B19076" s="176">
        <v>88.2</v>
      </c>
      <c r="C19076" s="176">
        <v>40.700000000000003</v>
      </c>
      <c r="D19076" s="282">
        <v>87</v>
      </c>
      <c r="E19076" s="265"/>
    </row>
    <row r="19077" spans="1:5">
      <c r="A19077" s="283">
        <v>47870</v>
      </c>
      <c r="B19077" s="176">
        <v>213.8</v>
      </c>
      <c r="C19077" s="176">
        <v>38.9</v>
      </c>
      <c r="D19077" s="282">
        <v>87</v>
      </c>
      <c r="E19077" s="265"/>
    </row>
    <row r="19078" spans="1:5">
      <c r="A19078" s="283">
        <v>47871</v>
      </c>
      <c r="B19078" s="176">
        <v>76.400000000000006</v>
      </c>
      <c r="C19078" s="176">
        <v>40.4</v>
      </c>
      <c r="D19078" s="282">
        <v>87</v>
      </c>
      <c r="E19078" s="265"/>
    </row>
    <row r="19079" spans="1:5">
      <c r="A19079" s="283">
        <v>47872</v>
      </c>
      <c r="B19079" s="176">
        <v>65.8</v>
      </c>
      <c r="C19079" s="176">
        <v>41.9</v>
      </c>
      <c r="D19079" s="282">
        <v>87</v>
      </c>
      <c r="E19079" s="265"/>
    </row>
    <row r="19080" spans="1:5">
      <c r="A19080" s="283">
        <v>47874</v>
      </c>
      <c r="B19080" s="176">
        <v>112.3</v>
      </c>
      <c r="C19080" s="176">
        <v>41</v>
      </c>
      <c r="D19080" s="282">
        <v>94</v>
      </c>
      <c r="E19080" s="265"/>
    </row>
    <row r="19081" spans="1:5">
      <c r="A19081" s="283">
        <v>47875</v>
      </c>
      <c r="B19081" s="176">
        <v>72.3</v>
      </c>
      <c r="C19081" s="176">
        <v>41.5</v>
      </c>
      <c r="D19081" s="282">
        <v>87</v>
      </c>
      <c r="E19081" s="265"/>
    </row>
    <row r="19082" spans="1:5">
      <c r="A19082" s="283">
        <v>47876</v>
      </c>
      <c r="B19082" s="176">
        <v>0</v>
      </c>
      <c r="C19082" s="176">
        <v>0</v>
      </c>
      <c r="D19082" s="282">
        <v>87</v>
      </c>
      <c r="E19082" s="265"/>
    </row>
    <row r="19083" spans="1:5">
      <c r="A19083" s="283">
        <v>47878</v>
      </c>
      <c r="B19083" s="176">
        <v>502</v>
      </c>
      <c r="C19083" s="176">
        <v>36.4</v>
      </c>
      <c r="D19083" s="282">
        <v>87</v>
      </c>
      <c r="E19083" s="265"/>
    </row>
    <row r="19084" spans="1:5">
      <c r="A19084" s="283">
        <v>47879</v>
      </c>
      <c r="B19084" s="176">
        <v>59.5</v>
      </c>
      <c r="C19084" s="176">
        <v>39.5</v>
      </c>
      <c r="D19084" s="282">
        <v>87</v>
      </c>
      <c r="E19084" s="265"/>
    </row>
    <row r="19085" spans="1:5">
      <c r="A19085" s="283">
        <v>47880</v>
      </c>
      <c r="B19085" s="176">
        <v>149.69999999999999</v>
      </c>
      <c r="C19085" s="176">
        <v>43.4</v>
      </c>
      <c r="D19085" s="282">
        <v>87</v>
      </c>
      <c r="E19085" s="265"/>
    </row>
    <row r="19086" spans="1:5">
      <c r="A19086" s="283">
        <v>47881</v>
      </c>
      <c r="B19086" s="176">
        <v>357.9</v>
      </c>
      <c r="C19086" s="176">
        <v>37.799999999999997</v>
      </c>
      <c r="D19086" s="282">
        <v>87</v>
      </c>
      <c r="E19086" s="265"/>
    </row>
    <row r="19087" spans="1:5">
      <c r="A19087" s="283">
        <v>47882</v>
      </c>
      <c r="B19087" s="176">
        <v>69.8</v>
      </c>
      <c r="C19087" s="176">
        <v>40.799999999999997</v>
      </c>
      <c r="D19087" s="282">
        <v>125</v>
      </c>
      <c r="E19087" s="265"/>
    </row>
    <row r="19088" spans="1:5">
      <c r="A19088" s="283">
        <v>47884</v>
      </c>
      <c r="B19088" s="176">
        <v>37.299999999999997</v>
      </c>
      <c r="C19088" s="176">
        <v>39.200000000000003</v>
      </c>
      <c r="D19088" s="282">
        <v>87</v>
      </c>
      <c r="E19088" s="265"/>
    </row>
    <row r="19089" spans="1:5">
      <c r="A19089" s="283">
        <v>47885</v>
      </c>
      <c r="B19089" s="176">
        <v>118.4</v>
      </c>
      <c r="C19089" s="176">
        <v>40.6</v>
      </c>
      <c r="D19089" s="282">
        <v>87</v>
      </c>
      <c r="E19089" s="265"/>
    </row>
    <row r="19090" spans="1:5">
      <c r="A19090" s="283">
        <v>47901</v>
      </c>
      <c r="B19090" s="176">
        <v>2878.4</v>
      </c>
      <c r="C19090" s="176">
        <v>30.9</v>
      </c>
      <c r="D19090" s="282">
        <v>135</v>
      </c>
      <c r="E19090" s="265"/>
    </row>
    <row r="19091" spans="1:5">
      <c r="A19091" s="283">
        <v>47902</v>
      </c>
      <c r="B19091" s="176">
        <v>0</v>
      </c>
      <c r="C19091" s="176">
        <v>0</v>
      </c>
      <c r="D19091" s="282">
        <v>87</v>
      </c>
      <c r="E19091" s="265"/>
    </row>
    <row r="19092" spans="1:5">
      <c r="A19092" s="283">
        <v>47903</v>
      </c>
      <c r="B19092" s="176">
        <v>2531.1</v>
      </c>
      <c r="C19092" s="176">
        <v>32.299999999999997</v>
      </c>
      <c r="D19092" s="282">
        <v>87</v>
      </c>
      <c r="E19092" s="265"/>
    </row>
    <row r="19093" spans="1:5">
      <c r="A19093" s="283">
        <v>47904</v>
      </c>
      <c r="B19093" s="176">
        <v>3432.9</v>
      </c>
      <c r="C19093" s="176">
        <v>32.799999999999997</v>
      </c>
      <c r="D19093" s="282">
        <v>124</v>
      </c>
      <c r="E19093" s="265"/>
    </row>
    <row r="19094" spans="1:5">
      <c r="A19094" s="283">
        <v>47905</v>
      </c>
      <c r="B19094" s="176">
        <v>302.39999999999998</v>
      </c>
      <c r="C19094" s="176">
        <v>36.1</v>
      </c>
      <c r="D19094" s="282">
        <v>133</v>
      </c>
      <c r="E19094" s="265"/>
    </row>
    <row r="19095" spans="1:5">
      <c r="A19095" s="283">
        <v>47906</v>
      </c>
      <c r="B19095" s="176">
        <v>465.3</v>
      </c>
      <c r="C19095" s="176">
        <v>23.5</v>
      </c>
      <c r="D19095" s="282">
        <v>114</v>
      </c>
      <c r="E19095" s="265"/>
    </row>
    <row r="19096" spans="1:5">
      <c r="A19096" s="283">
        <v>47907</v>
      </c>
      <c r="B19096" s="176">
        <v>0</v>
      </c>
      <c r="C19096" s="176">
        <v>0</v>
      </c>
      <c r="D19096" s="282">
        <v>87</v>
      </c>
      <c r="E19096" s="265"/>
    </row>
    <row r="19097" spans="1:5">
      <c r="A19097" s="283">
        <v>47909</v>
      </c>
      <c r="B19097" s="176">
        <v>308.10000000000002</v>
      </c>
      <c r="C19097" s="176">
        <v>32.200000000000003</v>
      </c>
      <c r="D19097" s="282">
        <v>132</v>
      </c>
      <c r="E19097" s="265"/>
    </row>
    <row r="19098" spans="1:5">
      <c r="A19098" s="283">
        <v>47916</v>
      </c>
      <c r="B19098" s="176">
        <v>29.9</v>
      </c>
      <c r="C19098" s="176">
        <v>43.7</v>
      </c>
      <c r="D19098" s="282">
        <v>87</v>
      </c>
      <c r="E19098" s="265"/>
    </row>
    <row r="19099" spans="1:5">
      <c r="A19099" s="283">
        <v>47917</v>
      </c>
      <c r="B19099" s="176">
        <v>8.6</v>
      </c>
      <c r="C19099" s="176">
        <v>40</v>
      </c>
      <c r="D19099" s="282">
        <v>87</v>
      </c>
      <c r="E19099" s="265"/>
    </row>
    <row r="19100" spans="1:5">
      <c r="A19100" s="283">
        <v>47918</v>
      </c>
      <c r="B19100" s="176">
        <v>43.9</v>
      </c>
      <c r="C19100" s="176">
        <v>40.6</v>
      </c>
      <c r="D19100" s="282">
        <v>87</v>
      </c>
      <c r="E19100" s="265"/>
    </row>
    <row r="19101" spans="1:5">
      <c r="A19101" s="283">
        <v>47920</v>
      </c>
      <c r="B19101" s="176">
        <v>83.4</v>
      </c>
      <c r="C19101" s="176">
        <v>39.6</v>
      </c>
      <c r="D19101" s="282">
        <v>87</v>
      </c>
      <c r="E19101" s="265"/>
    </row>
    <row r="19102" spans="1:5">
      <c r="A19102" s="283">
        <v>47921</v>
      </c>
      <c r="B19102" s="176">
        <v>25.8</v>
      </c>
      <c r="C19102" s="176">
        <v>39.299999999999997</v>
      </c>
      <c r="D19102" s="282">
        <v>87</v>
      </c>
      <c r="E19102" s="265"/>
    </row>
    <row r="19103" spans="1:5">
      <c r="A19103" s="283">
        <v>47922</v>
      </c>
      <c r="B19103" s="176">
        <v>24.3</v>
      </c>
      <c r="C19103" s="176">
        <v>42.9</v>
      </c>
      <c r="D19103" s="282">
        <v>87</v>
      </c>
      <c r="E19103" s="265"/>
    </row>
    <row r="19104" spans="1:5">
      <c r="A19104" s="283">
        <v>47923</v>
      </c>
      <c r="B19104" s="176">
        <v>40.1</v>
      </c>
      <c r="C19104" s="176">
        <v>40.5</v>
      </c>
      <c r="D19104" s="282">
        <v>87</v>
      </c>
      <c r="E19104" s="265"/>
    </row>
    <row r="19105" spans="1:5">
      <c r="A19105" s="283">
        <v>47924</v>
      </c>
      <c r="B19105" s="176">
        <v>0</v>
      </c>
      <c r="C19105" s="176">
        <v>0</v>
      </c>
      <c r="D19105" s="282">
        <v>87</v>
      </c>
      <c r="E19105" s="265"/>
    </row>
    <row r="19106" spans="1:5">
      <c r="A19106" s="283">
        <v>47925</v>
      </c>
      <c r="B19106" s="176">
        <v>27.3</v>
      </c>
      <c r="C19106" s="176">
        <v>44.5</v>
      </c>
      <c r="D19106" s="282">
        <v>87</v>
      </c>
      <c r="E19106" s="265"/>
    </row>
    <row r="19107" spans="1:5">
      <c r="A19107" s="283">
        <v>47926</v>
      </c>
      <c r="B19107" s="176">
        <v>37.9</v>
      </c>
      <c r="C19107" s="176">
        <v>41.6</v>
      </c>
      <c r="D19107" s="282">
        <v>87</v>
      </c>
      <c r="E19107" s="265"/>
    </row>
    <row r="19108" spans="1:5">
      <c r="A19108" s="283">
        <v>47928</v>
      </c>
      <c r="B19108" s="176">
        <v>87.9</v>
      </c>
      <c r="C19108" s="176">
        <v>43.4</v>
      </c>
      <c r="D19108" s="282">
        <v>87</v>
      </c>
      <c r="E19108" s="265"/>
    </row>
    <row r="19109" spans="1:5">
      <c r="A19109" s="283">
        <v>47929</v>
      </c>
      <c r="B19109" s="176">
        <v>25.7</v>
      </c>
      <c r="C19109" s="176">
        <v>41.9</v>
      </c>
      <c r="D19109" s="282">
        <v>87</v>
      </c>
      <c r="E19109" s="265"/>
    </row>
    <row r="19110" spans="1:5">
      <c r="A19110" s="283">
        <v>47930</v>
      </c>
      <c r="B19110" s="176">
        <v>58.8</v>
      </c>
      <c r="C19110" s="176">
        <v>37.1</v>
      </c>
      <c r="D19110" s="282">
        <v>87</v>
      </c>
      <c r="E19110" s="265"/>
    </row>
    <row r="19111" spans="1:5">
      <c r="A19111" s="283">
        <v>47932</v>
      </c>
      <c r="B19111" s="176">
        <v>43.5</v>
      </c>
      <c r="C19111" s="176">
        <v>44</v>
      </c>
      <c r="D19111" s="282">
        <v>87</v>
      </c>
      <c r="E19111" s="265"/>
    </row>
    <row r="19112" spans="1:5">
      <c r="A19112" s="283">
        <v>47933</v>
      </c>
      <c r="B19112" s="176">
        <v>117.5</v>
      </c>
      <c r="C19112" s="176">
        <v>39.1</v>
      </c>
      <c r="D19112" s="282">
        <v>160</v>
      </c>
      <c r="E19112" s="265"/>
    </row>
    <row r="19113" spans="1:5">
      <c r="A19113" s="283">
        <v>47940</v>
      </c>
      <c r="B19113" s="176">
        <v>23.5</v>
      </c>
      <c r="C19113" s="176">
        <v>39.200000000000003</v>
      </c>
      <c r="D19113" s="282">
        <v>87</v>
      </c>
      <c r="E19113" s="265"/>
    </row>
    <row r="19114" spans="1:5">
      <c r="A19114" s="283">
        <v>47941</v>
      </c>
      <c r="B19114" s="176">
        <v>0</v>
      </c>
      <c r="C19114" s="176">
        <v>0</v>
      </c>
      <c r="D19114" s="282">
        <v>87</v>
      </c>
      <c r="E19114" s="265"/>
    </row>
    <row r="19115" spans="1:5">
      <c r="A19115" s="283">
        <v>47942</v>
      </c>
      <c r="B19115" s="176">
        <v>11.3</v>
      </c>
      <c r="C19115" s="176">
        <v>43.2</v>
      </c>
      <c r="D19115" s="282">
        <v>87</v>
      </c>
      <c r="E19115" s="265"/>
    </row>
    <row r="19116" spans="1:5">
      <c r="A19116" s="283">
        <v>47943</v>
      </c>
      <c r="B19116" s="176">
        <v>27</v>
      </c>
      <c r="C19116" s="176">
        <v>37.700000000000003</v>
      </c>
      <c r="D19116" s="282">
        <v>97</v>
      </c>
      <c r="E19116" s="265"/>
    </row>
    <row r="19117" spans="1:5">
      <c r="A19117" s="283">
        <v>47944</v>
      </c>
      <c r="B19117" s="176">
        <v>24.6</v>
      </c>
      <c r="C19117" s="176">
        <v>41.6</v>
      </c>
      <c r="D19117" s="282">
        <v>87</v>
      </c>
      <c r="E19117" s="265"/>
    </row>
    <row r="19118" spans="1:5">
      <c r="A19118" s="283">
        <v>47946</v>
      </c>
      <c r="B19118" s="176">
        <v>22.8</v>
      </c>
      <c r="C19118" s="176">
        <v>42.9</v>
      </c>
      <c r="D19118" s="282">
        <v>87</v>
      </c>
      <c r="E19118" s="265"/>
    </row>
    <row r="19119" spans="1:5">
      <c r="A19119" s="283">
        <v>47948</v>
      </c>
      <c r="B19119" s="176">
        <v>26.3</v>
      </c>
      <c r="C19119" s="176">
        <v>39.6</v>
      </c>
      <c r="D19119" s="282">
        <v>87</v>
      </c>
      <c r="E19119" s="265"/>
    </row>
    <row r="19120" spans="1:5">
      <c r="A19120" s="283">
        <v>47949</v>
      </c>
      <c r="B19120" s="176">
        <v>25.1</v>
      </c>
      <c r="C19120" s="176">
        <v>41.1</v>
      </c>
      <c r="D19120" s="282">
        <v>87</v>
      </c>
      <c r="E19120" s="265"/>
    </row>
    <row r="19121" spans="1:5">
      <c r="A19121" s="283">
        <v>47950</v>
      </c>
      <c r="B19121" s="176">
        <v>27.6</v>
      </c>
      <c r="C19121" s="176">
        <v>42.5</v>
      </c>
      <c r="D19121" s="282">
        <v>87</v>
      </c>
      <c r="E19121" s="265"/>
    </row>
    <row r="19122" spans="1:5">
      <c r="A19122" s="283">
        <v>47951</v>
      </c>
      <c r="B19122" s="176">
        <v>34.5</v>
      </c>
      <c r="C19122" s="176">
        <v>43.9</v>
      </c>
      <c r="D19122" s="282">
        <v>87</v>
      </c>
      <c r="E19122" s="265"/>
    </row>
    <row r="19123" spans="1:5">
      <c r="A19123" s="283">
        <v>47952</v>
      </c>
      <c r="B19123" s="176">
        <v>23.4</v>
      </c>
      <c r="C19123" s="176">
        <v>42.6</v>
      </c>
      <c r="D19123" s="282">
        <v>87</v>
      </c>
      <c r="E19123" s="265"/>
    </row>
    <row r="19124" spans="1:5">
      <c r="A19124" s="283">
        <v>47954</v>
      </c>
      <c r="B19124" s="176">
        <v>39.200000000000003</v>
      </c>
      <c r="C19124" s="176">
        <v>39.299999999999997</v>
      </c>
      <c r="D19124" s="282">
        <v>87</v>
      </c>
      <c r="E19124" s="265"/>
    </row>
    <row r="19125" spans="1:5">
      <c r="A19125" s="283">
        <v>47955</v>
      </c>
      <c r="B19125" s="176">
        <v>55.6</v>
      </c>
      <c r="C19125" s="176">
        <v>37</v>
      </c>
      <c r="D19125" s="282">
        <v>87</v>
      </c>
      <c r="E19125" s="265"/>
    </row>
    <row r="19126" spans="1:5">
      <c r="A19126" s="283">
        <v>47957</v>
      </c>
      <c r="B19126" s="176">
        <v>33.200000000000003</v>
      </c>
      <c r="C19126" s="176">
        <v>40.5</v>
      </c>
      <c r="D19126" s="282">
        <v>87</v>
      </c>
      <c r="E19126" s="265"/>
    </row>
    <row r="19127" spans="1:5">
      <c r="A19127" s="283">
        <v>47958</v>
      </c>
      <c r="B19127" s="176">
        <v>0</v>
      </c>
      <c r="C19127" s="176">
        <v>0</v>
      </c>
      <c r="D19127" s="282">
        <v>87</v>
      </c>
      <c r="E19127" s="265"/>
    </row>
    <row r="19128" spans="1:5">
      <c r="A19128" s="283">
        <v>47959</v>
      </c>
      <c r="B19128" s="176">
        <v>40.799999999999997</v>
      </c>
      <c r="C19128" s="176">
        <v>37.200000000000003</v>
      </c>
      <c r="D19128" s="282">
        <v>87</v>
      </c>
      <c r="E19128" s="265"/>
    </row>
    <row r="19129" spans="1:5">
      <c r="A19129" s="283">
        <v>47960</v>
      </c>
      <c r="B19129" s="176">
        <v>108.4</v>
      </c>
      <c r="C19129" s="176">
        <v>44.5</v>
      </c>
      <c r="D19129" s="282">
        <v>94</v>
      </c>
      <c r="E19129" s="265"/>
    </row>
    <row r="19130" spans="1:5">
      <c r="A19130" s="283">
        <v>47962</v>
      </c>
      <c r="B19130" s="176">
        <v>0</v>
      </c>
      <c r="C19130" s="176">
        <v>0</v>
      </c>
      <c r="D19130" s="282">
        <v>87</v>
      </c>
      <c r="E19130" s="265"/>
    </row>
    <row r="19131" spans="1:5">
      <c r="A19131" s="283">
        <v>47963</v>
      </c>
      <c r="B19131" s="176">
        <v>18.7</v>
      </c>
      <c r="C19131" s="176">
        <v>43.2</v>
      </c>
      <c r="D19131" s="282">
        <v>87</v>
      </c>
      <c r="E19131" s="265"/>
    </row>
    <row r="19132" spans="1:5">
      <c r="A19132" s="283">
        <v>47964</v>
      </c>
      <c r="B19132" s="176">
        <v>0</v>
      </c>
      <c r="C19132" s="176">
        <v>0</v>
      </c>
      <c r="D19132" s="282">
        <v>87</v>
      </c>
      <c r="E19132" s="265"/>
    </row>
    <row r="19133" spans="1:5">
      <c r="A19133" s="283">
        <v>47965</v>
      </c>
      <c r="B19133" s="176">
        <v>24.7</v>
      </c>
      <c r="C19133" s="176">
        <v>39.5</v>
      </c>
      <c r="D19133" s="282">
        <v>87</v>
      </c>
      <c r="E19133" s="265"/>
    </row>
    <row r="19134" spans="1:5">
      <c r="A19134" s="283">
        <v>47966</v>
      </c>
      <c r="B19134" s="176">
        <v>16.3</v>
      </c>
      <c r="C19134" s="176">
        <v>43.8</v>
      </c>
      <c r="D19134" s="282">
        <v>87</v>
      </c>
      <c r="E19134" s="265"/>
    </row>
    <row r="19135" spans="1:5">
      <c r="A19135" s="283">
        <v>47967</v>
      </c>
      <c r="B19135" s="176">
        <v>28.1</v>
      </c>
      <c r="C19135" s="176">
        <v>39.700000000000003</v>
      </c>
      <c r="D19135" s="282">
        <v>87</v>
      </c>
      <c r="E19135" s="265"/>
    </row>
    <row r="19136" spans="1:5">
      <c r="A19136" s="283">
        <v>47968</v>
      </c>
      <c r="B19136" s="176">
        <v>47.1</v>
      </c>
      <c r="C19136" s="176">
        <v>40.200000000000003</v>
      </c>
      <c r="D19136" s="282">
        <v>87</v>
      </c>
      <c r="E19136" s="265"/>
    </row>
    <row r="19137" spans="1:5">
      <c r="A19137" s="283">
        <v>47969</v>
      </c>
      <c r="B19137" s="176">
        <v>17</v>
      </c>
      <c r="C19137" s="176">
        <v>39.299999999999997</v>
      </c>
      <c r="D19137" s="282">
        <v>87</v>
      </c>
      <c r="E19137" s="265"/>
    </row>
    <row r="19138" spans="1:5">
      <c r="A19138" s="283">
        <v>47970</v>
      </c>
      <c r="B19138" s="176">
        <v>21.9</v>
      </c>
      <c r="C19138" s="176">
        <v>36.1</v>
      </c>
      <c r="D19138" s="282">
        <v>87</v>
      </c>
      <c r="E19138" s="265"/>
    </row>
    <row r="19139" spans="1:5">
      <c r="A19139" s="283">
        <v>47971</v>
      </c>
      <c r="B19139" s="176">
        <v>38.5</v>
      </c>
      <c r="C19139" s="176">
        <v>40.200000000000003</v>
      </c>
      <c r="D19139" s="282">
        <v>96</v>
      </c>
      <c r="E19139" s="265"/>
    </row>
    <row r="19140" spans="1:5">
      <c r="A19140" s="283">
        <v>47974</v>
      </c>
      <c r="B19140" s="176">
        <v>33.9</v>
      </c>
      <c r="C19140" s="176">
        <v>44.2</v>
      </c>
      <c r="D19140" s="282">
        <v>87</v>
      </c>
      <c r="E19140" s="265"/>
    </row>
    <row r="19141" spans="1:5">
      <c r="A19141" s="283">
        <v>47975</v>
      </c>
      <c r="B19141" s="176">
        <v>16.8</v>
      </c>
      <c r="C19141" s="176">
        <v>41.9</v>
      </c>
      <c r="D19141" s="282">
        <v>87</v>
      </c>
      <c r="E19141" s="265"/>
    </row>
    <row r="19142" spans="1:5">
      <c r="A19142" s="283">
        <v>47977</v>
      </c>
      <c r="B19142" s="176">
        <v>36.6</v>
      </c>
      <c r="C19142" s="176">
        <v>38.299999999999997</v>
      </c>
      <c r="D19142" s="282">
        <v>87</v>
      </c>
      <c r="E19142" s="265"/>
    </row>
    <row r="19143" spans="1:5">
      <c r="A19143" s="283">
        <v>47978</v>
      </c>
      <c r="B19143" s="176">
        <v>40.200000000000003</v>
      </c>
      <c r="C19143" s="176">
        <v>37.4</v>
      </c>
      <c r="D19143" s="282">
        <v>127</v>
      </c>
      <c r="E19143" s="265"/>
    </row>
    <row r="19144" spans="1:5">
      <c r="A19144" s="283">
        <v>47980</v>
      </c>
      <c r="B19144" s="176">
        <v>22.8</v>
      </c>
      <c r="C19144" s="176">
        <v>40.299999999999997</v>
      </c>
      <c r="D19144" s="282">
        <v>87</v>
      </c>
      <c r="E19144" s="265"/>
    </row>
    <row r="19145" spans="1:5">
      <c r="A19145" s="283">
        <v>47981</v>
      </c>
      <c r="B19145" s="176">
        <v>29.5</v>
      </c>
      <c r="C19145" s="176">
        <v>38.299999999999997</v>
      </c>
      <c r="D19145" s="282">
        <v>87</v>
      </c>
      <c r="E19145" s="265"/>
    </row>
    <row r="19146" spans="1:5">
      <c r="A19146" s="283">
        <v>47982</v>
      </c>
      <c r="B19146" s="176">
        <v>27.9</v>
      </c>
      <c r="C19146" s="176">
        <v>45.3</v>
      </c>
      <c r="D19146" s="282">
        <v>87</v>
      </c>
      <c r="E19146" s="265"/>
    </row>
    <row r="19147" spans="1:5">
      <c r="A19147" s="283">
        <v>47983</v>
      </c>
      <c r="B19147" s="176">
        <v>0</v>
      </c>
      <c r="C19147" s="176">
        <v>0</v>
      </c>
      <c r="D19147" s="282">
        <v>87</v>
      </c>
      <c r="E19147" s="265"/>
    </row>
    <row r="19148" spans="1:5">
      <c r="A19148" s="283">
        <v>47984</v>
      </c>
      <c r="B19148" s="176">
        <v>0</v>
      </c>
      <c r="C19148" s="176">
        <v>0</v>
      </c>
      <c r="D19148" s="282">
        <v>87</v>
      </c>
      <c r="E19148" s="265"/>
    </row>
    <row r="19149" spans="1:5">
      <c r="A19149" s="283">
        <v>47986</v>
      </c>
      <c r="B19149" s="176">
        <v>0</v>
      </c>
      <c r="C19149" s="176">
        <v>0</v>
      </c>
      <c r="D19149" s="282">
        <v>87</v>
      </c>
      <c r="E19149" s="265"/>
    </row>
    <row r="19150" spans="1:5">
      <c r="A19150" s="283">
        <v>47987</v>
      </c>
      <c r="B19150" s="176">
        <v>45.1</v>
      </c>
      <c r="C19150" s="176">
        <v>40.799999999999997</v>
      </c>
      <c r="D19150" s="282">
        <v>87</v>
      </c>
      <c r="E19150" s="265"/>
    </row>
    <row r="19151" spans="1:5">
      <c r="A19151" s="283">
        <v>47988</v>
      </c>
      <c r="B19151" s="176">
        <v>0</v>
      </c>
      <c r="C19151" s="176">
        <v>0</v>
      </c>
      <c r="D19151" s="282">
        <v>87</v>
      </c>
      <c r="E19151" s="265"/>
    </row>
    <row r="19152" spans="1:5">
      <c r="A19152" s="283">
        <v>47989</v>
      </c>
      <c r="B19152" s="176">
        <v>37.5</v>
      </c>
      <c r="C19152" s="176">
        <v>40</v>
      </c>
      <c r="D19152" s="282">
        <v>87</v>
      </c>
      <c r="E19152" s="265"/>
    </row>
    <row r="19153" spans="1:5">
      <c r="A19153" s="283">
        <v>47990</v>
      </c>
      <c r="B19153" s="176">
        <v>66.8</v>
      </c>
      <c r="C19153" s="176">
        <v>39.9</v>
      </c>
      <c r="D19153" s="282">
        <v>87</v>
      </c>
      <c r="E19153" s="265"/>
    </row>
    <row r="19154" spans="1:5">
      <c r="A19154" s="283">
        <v>47991</v>
      </c>
      <c r="B19154" s="176">
        <v>28.3</v>
      </c>
      <c r="C19154" s="176">
        <v>40.200000000000003</v>
      </c>
      <c r="D19154" s="282">
        <v>87</v>
      </c>
      <c r="E19154" s="265"/>
    </row>
    <row r="19155" spans="1:5">
      <c r="A19155" s="283">
        <v>47992</v>
      </c>
      <c r="B19155" s="176">
        <v>42.1</v>
      </c>
      <c r="C19155" s="176">
        <v>40.200000000000003</v>
      </c>
      <c r="D19155" s="282">
        <v>96</v>
      </c>
      <c r="E19155" s="265"/>
    </row>
    <row r="19156" spans="1:5">
      <c r="A19156" s="283">
        <v>47993</v>
      </c>
      <c r="B19156" s="176">
        <v>29.6</v>
      </c>
      <c r="C19156" s="176">
        <v>42.2</v>
      </c>
      <c r="D19156" s="282">
        <v>87</v>
      </c>
      <c r="E19156" s="265"/>
    </row>
    <row r="19157" spans="1:5">
      <c r="A19157" s="283">
        <v>47994</v>
      </c>
      <c r="B19157" s="176">
        <v>28.9</v>
      </c>
      <c r="C19157" s="176">
        <v>41.2</v>
      </c>
      <c r="D19157" s="282">
        <v>87</v>
      </c>
      <c r="E19157" s="265"/>
    </row>
    <row r="19158" spans="1:5">
      <c r="A19158" s="283">
        <v>47995</v>
      </c>
      <c r="B19158" s="176">
        <v>19.7</v>
      </c>
      <c r="C19158" s="176">
        <v>39</v>
      </c>
      <c r="D19158" s="282">
        <v>108</v>
      </c>
      <c r="E19158" s="265"/>
    </row>
    <row r="19159" spans="1:5">
      <c r="A19159" s="283">
        <v>47996</v>
      </c>
      <c r="B19159" s="176">
        <v>0</v>
      </c>
      <c r="C19159" s="176">
        <v>0</v>
      </c>
      <c r="D19159" s="282">
        <v>87</v>
      </c>
      <c r="E19159" s="265"/>
    </row>
    <row r="19160" spans="1:5">
      <c r="A19160" s="283">
        <v>47997</v>
      </c>
      <c r="B19160" s="176">
        <v>31.4</v>
      </c>
      <c r="C19160" s="176">
        <v>40.700000000000003</v>
      </c>
      <c r="D19160" s="282">
        <v>87</v>
      </c>
      <c r="E19160" s="265"/>
    </row>
    <row r="19161" spans="1:5">
      <c r="A19161" s="283">
        <v>48001</v>
      </c>
      <c r="B19161" s="176">
        <v>656.8</v>
      </c>
      <c r="C19161" s="176">
        <v>45.6</v>
      </c>
      <c r="D19161" s="282">
        <v>87</v>
      </c>
      <c r="E19161" s="265"/>
    </row>
    <row r="19162" spans="1:5">
      <c r="A19162" s="283">
        <v>48002</v>
      </c>
      <c r="B19162" s="176">
        <v>86.8</v>
      </c>
      <c r="C19162" s="176">
        <v>40.5</v>
      </c>
      <c r="D19162" s="282">
        <v>87</v>
      </c>
      <c r="E19162" s="265"/>
    </row>
    <row r="19163" spans="1:5">
      <c r="A19163" s="283">
        <v>48003</v>
      </c>
      <c r="B19163" s="176">
        <v>193.5</v>
      </c>
      <c r="C19163" s="176">
        <v>39.9</v>
      </c>
      <c r="D19163" s="282">
        <v>87</v>
      </c>
      <c r="E19163" s="265"/>
    </row>
    <row r="19164" spans="1:5">
      <c r="A19164" s="283">
        <v>48004</v>
      </c>
      <c r="B19164" s="176">
        <v>0</v>
      </c>
      <c r="C19164" s="176">
        <v>0</v>
      </c>
      <c r="D19164" s="282">
        <v>87</v>
      </c>
      <c r="E19164" s="265"/>
    </row>
    <row r="19165" spans="1:5">
      <c r="A19165" s="283">
        <v>48005</v>
      </c>
      <c r="B19165" s="176">
        <v>144.80000000000001</v>
      </c>
      <c r="C19165" s="176">
        <v>41.7</v>
      </c>
      <c r="D19165" s="282">
        <v>94</v>
      </c>
      <c r="E19165" s="265"/>
    </row>
    <row r="19166" spans="1:5">
      <c r="A19166" s="283">
        <v>48006</v>
      </c>
      <c r="B19166" s="176">
        <v>56.1</v>
      </c>
      <c r="C19166" s="176">
        <v>40.299999999999997</v>
      </c>
      <c r="D19166" s="282">
        <v>87</v>
      </c>
      <c r="E19166" s="265"/>
    </row>
    <row r="19167" spans="1:5">
      <c r="A19167" s="283">
        <v>48007</v>
      </c>
      <c r="B19167" s="176">
        <v>0</v>
      </c>
      <c r="C19167" s="176">
        <v>0</v>
      </c>
      <c r="D19167" s="282">
        <v>87</v>
      </c>
      <c r="E19167" s="265"/>
    </row>
    <row r="19168" spans="1:5">
      <c r="A19168" s="283">
        <v>48009</v>
      </c>
      <c r="B19168" s="176">
        <v>3788.1</v>
      </c>
      <c r="C19168" s="176">
        <v>40.9</v>
      </c>
      <c r="D19168" s="282">
        <v>137</v>
      </c>
      <c r="E19168" s="265"/>
    </row>
    <row r="19169" spans="1:5">
      <c r="A19169" s="283">
        <v>48012</v>
      </c>
      <c r="B19169" s="176">
        <v>0</v>
      </c>
      <c r="C19169" s="176">
        <v>0</v>
      </c>
      <c r="D19169" s="282">
        <v>87</v>
      </c>
      <c r="E19169" s="265"/>
    </row>
    <row r="19170" spans="1:5">
      <c r="A19170" s="283">
        <v>48014</v>
      </c>
      <c r="B19170" s="176">
        <v>92.5</v>
      </c>
      <c r="C19170" s="176">
        <v>36.700000000000003</v>
      </c>
      <c r="D19170" s="282">
        <v>87</v>
      </c>
      <c r="E19170" s="265"/>
    </row>
    <row r="19171" spans="1:5">
      <c r="A19171" s="283">
        <v>48015</v>
      </c>
      <c r="B19171" s="176">
        <v>4677</v>
      </c>
      <c r="C19171" s="176">
        <v>41.5</v>
      </c>
      <c r="D19171" s="282">
        <v>94</v>
      </c>
      <c r="E19171" s="265"/>
    </row>
    <row r="19172" spans="1:5">
      <c r="A19172" s="283">
        <v>48017</v>
      </c>
      <c r="B19172" s="176">
        <v>4567.2</v>
      </c>
      <c r="C19172" s="176">
        <v>39.9</v>
      </c>
      <c r="D19172" s="282">
        <v>102</v>
      </c>
      <c r="E19172" s="265"/>
    </row>
    <row r="19173" spans="1:5">
      <c r="A19173" s="283">
        <v>48021</v>
      </c>
      <c r="B19173" s="176">
        <v>6340.2</v>
      </c>
      <c r="C19173" s="176">
        <v>36.299999999999997</v>
      </c>
      <c r="D19173" s="282">
        <v>123</v>
      </c>
      <c r="E19173" s="265"/>
    </row>
    <row r="19174" spans="1:5">
      <c r="A19174" s="283">
        <v>48022</v>
      </c>
      <c r="B19174" s="176">
        <v>70.400000000000006</v>
      </c>
      <c r="C19174" s="176">
        <v>39.799999999999997</v>
      </c>
      <c r="D19174" s="282">
        <v>87</v>
      </c>
      <c r="E19174" s="265"/>
    </row>
    <row r="19175" spans="1:5">
      <c r="A19175" s="283">
        <v>48023</v>
      </c>
      <c r="B19175" s="176">
        <v>277.60000000000002</v>
      </c>
      <c r="C19175" s="176">
        <v>41.1</v>
      </c>
      <c r="D19175" s="282">
        <v>87</v>
      </c>
      <c r="E19175" s="265"/>
    </row>
    <row r="19176" spans="1:5">
      <c r="A19176" s="283">
        <v>48025</v>
      </c>
      <c r="B19176" s="176">
        <v>1820.9</v>
      </c>
      <c r="C19176" s="176">
        <v>45.8</v>
      </c>
      <c r="D19176" s="282">
        <v>140</v>
      </c>
      <c r="E19176" s="265"/>
    </row>
    <row r="19177" spans="1:5">
      <c r="A19177" s="283">
        <v>48026</v>
      </c>
      <c r="B19177" s="176">
        <v>3505.5</v>
      </c>
      <c r="C19177" s="176">
        <v>42.7</v>
      </c>
      <c r="D19177" s="282">
        <v>103</v>
      </c>
      <c r="E19177" s="265"/>
    </row>
    <row r="19178" spans="1:5">
      <c r="A19178" s="283">
        <v>48027</v>
      </c>
      <c r="B19178" s="176">
        <v>85.8</v>
      </c>
      <c r="C19178" s="176">
        <v>40.799999999999997</v>
      </c>
      <c r="D19178" s="282">
        <v>87</v>
      </c>
      <c r="E19178" s="265"/>
    </row>
    <row r="19179" spans="1:5">
      <c r="A19179" s="283">
        <v>48028</v>
      </c>
      <c r="B19179" s="176">
        <v>63.9</v>
      </c>
      <c r="C19179" s="176">
        <v>59</v>
      </c>
      <c r="D19179" s="282">
        <v>87</v>
      </c>
      <c r="E19179" s="265"/>
    </row>
    <row r="19180" spans="1:5">
      <c r="A19180" s="283">
        <v>48030</v>
      </c>
      <c r="B19180" s="176">
        <v>5788</v>
      </c>
      <c r="C19180" s="176">
        <v>36</v>
      </c>
      <c r="D19180" s="282">
        <v>124</v>
      </c>
      <c r="E19180" s="265"/>
    </row>
    <row r="19181" spans="1:5">
      <c r="A19181" s="283">
        <v>48032</v>
      </c>
      <c r="B19181" s="176">
        <v>62.9</v>
      </c>
      <c r="C19181" s="176">
        <v>41.3</v>
      </c>
      <c r="D19181" s="282">
        <v>97</v>
      </c>
      <c r="E19181" s="265"/>
    </row>
    <row r="19182" spans="1:5">
      <c r="A19182" s="283">
        <v>48033</v>
      </c>
      <c r="B19182" s="176">
        <v>1865.6</v>
      </c>
      <c r="C19182" s="176">
        <v>43.4</v>
      </c>
      <c r="D19182" s="282">
        <v>118</v>
      </c>
      <c r="E19182" s="265"/>
    </row>
    <row r="19183" spans="1:5">
      <c r="A19183" s="283">
        <v>48034</v>
      </c>
      <c r="B19183" s="176">
        <v>2738.6</v>
      </c>
      <c r="C19183" s="176">
        <v>41</v>
      </c>
      <c r="D19183" s="282">
        <v>140</v>
      </c>
      <c r="E19183" s="265"/>
    </row>
    <row r="19184" spans="1:5">
      <c r="A19184" s="283">
        <v>48035</v>
      </c>
      <c r="B19184" s="176">
        <v>3886.1</v>
      </c>
      <c r="C19184" s="176">
        <v>38.1</v>
      </c>
      <c r="D19184" s="282">
        <v>158</v>
      </c>
      <c r="E19184" s="265"/>
    </row>
    <row r="19185" spans="1:5">
      <c r="A19185" s="283">
        <v>48036</v>
      </c>
      <c r="B19185" s="176">
        <v>2714.6</v>
      </c>
      <c r="C19185" s="176">
        <v>42.5</v>
      </c>
      <c r="D19185" s="282">
        <v>102</v>
      </c>
      <c r="E19185" s="265"/>
    </row>
    <row r="19186" spans="1:5">
      <c r="A19186" s="283">
        <v>48037</v>
      </c>
      <c r="B19186" s="176">
        <v>606.6</v>
      </c>
      <c r="C19186" s="176">
        <v>35.1</v>
      </c>
      <c r="D19186" s="282">
        <v>87</v>
      </c>
      <c r="E19186" s="265"/>
    </row>
    <row r="19187" spans="1:5">
      <c r="A19187" s="283">
        <v>48038</v>
      </c>
      <c r="B19187" s="176">
        <v>3598.5</v>
      </c>
      <c r="C19187" s="176">
        <v>42</v>
      </c>
      <c r="D19187" s="282">
        <v>164</v>
      </c>
      <c r="E19187" s="265"/>
    </row>
    <row r="19188" spans="1:5">
      <c r="A19188" s="283">
        <v>48039</v>
      </c>
      <c r="B19188" s="176">
        <v>330.5</v>
      </c>
      <c r="C19188" s="176">
        <v>41.7</v>
      </c>
      <c r="D19188" s="282">
        <v>120</v>
      </c>
      <c r="E19188" s="265"/>
    </row>
    <row r="19189" spans="1:5">
      <c r="A19189" s="283">
        <v>48040</v>
      </c>
      <c r="B19189" s="176">
        <v>1312.5</v>
      </c>
      <c r="C19189" s="176">
        <v>41.5</v>
      </c>
      <c r="D19189" s="282">
        <v>118</v>
      </c>
      <c r="E19189" s="265"/>
    </row>
    <row r="19190" spans="1:5">
      <c r="A19190" s="283">
        <v>48041</v>
      </c>
      <c r="B19190" s="176">
        <v>98.8</v>
      </c>
      <c r="C19190" s="176">
        <v>40.4</v>
      </c>
      <c r="D19190" s="282">
        <v>87</v>
      </c>
      <c r="E19190" s="265"/>
    </row>
    <row r="19191" spans="1:5">
      <c r="A19191" s="283">
        <v>48042</v>
      </c>
      <c r="B19191" s="176">
        <v>1126.0999999999999</v>
      </c>
      <c r="C19191" s="176">
        <v>37.299999999999997</v>
      </c>
      <c r="D19191" s="282">
        <v>125</v>
      </c>
      <c r="E19191" s="265"/>
    </row>
    <row r="19192" spans="1:5">
      <c r="A19192" s="283">
        <v>48043</v>
      </c>
      <c r="B19192" s="176">
        <v>3918.6</v>
      </c>
      <c r="C19192" s="176">
        <v>38.4</v>
      </c>
      <c r="D19192" s="282">
        <v>103</v>
      </c>
      <c r="E19192" s="265"/>
    </row>
    <row r="19193" spans="1:5">
      <c r="A19193" s="283">
        <v>48044</v>
      </c>
      <c r="B19193" s="176">
        <v>3527.2</v>
      </c>
      <c r="C19193" s="176">
        <v>37</v>
      </c>
      <c r="D19193" s="282">
        <v>119</v>
      </c>
      <c r="E19193" s="265"/>
    </row>
    <row r="19194" spans="1:5">
      <c r="A19194" s="283">
        <v>48045</v>
      </c>
      <c r="B19194" s="176">
        <v>2528.5</v>
      </c>
      <c r="C19194" s="176">
        <v>43</v>
      </c>
      <c r="D19194" s="282">
        <v>132</v>
      </c>
      <c r="E19194" s="265"/>
    </row>
    <row r="19195" spans="1:5">
      <c r="A19195" s="283">
        <v>48046</v>
      </c>
      <c r="B19195" s="176">
        <v>0</v>
      </c>
      <c r="C19195" s="176">
        <v>0</v>
      </c>
      <c r="D19195" s="282">
        <v>87</v>
      </c>
      <c r="E19195" s="265"/>
    </row>
    <row r="19196" spans="1:5">
      <c r="A19196" s="283">
        <v>48047</v>
      </c>
      <c r="B19196" s="176">
        <v>2029.9</v>
      </c>
      <c r="C19196" s="176">
        <v>38.299999999999997</v>
      </c>
      <c r="D19196" s="282">
        <v>101</v>
      </c>
      <c r="E19196" s="265"/>
    </row>
    <row r="19197" spans="1:5">
      <c r="A19197" s="283">
        <v>48048</v>
      </c>
      <c r="B19197" s="176">
        <v>414.3</v>
      </c>
      <c r="C19197" s="176">
        <v>35.5</v>
      </c>
      <c r="D19197" s="282">
        <v>87</v>
      </c>
      <c r="E19197" s="265"/>
    </row>
    <row r="19198" spans="1:5">
      <c r="A19198" s="283">
        <v>48049</v>
      </c>
      <c r="B19198" s="176">
        <v>148.5</v>
      </c>
      <c r="C19198" s="176">
        <v>43</v>
      </c>
      <c r="D19198" s="282">
        <v>95</v>
      </c>
      <c r="E19198" s="265"/>
    </row>
    <row r="19199" spans="1:5">
      <c r="A19199" s="283">
        <v>48050</v>
      </c>
      <c r="B19199" s="176">
        <v>90.3</v>
      </c>
      <c r="C19199" s="176">
        <v>44.6</v>
      </c>
      <c r="D19199" s="282">
        <v>87</v>
      </c>
      <c r="E19199" s="265"/>
    </row>
    <row r="19200" spans="1:5">
      <c r="A19200" s="283">
        <v>48051</v>
      </c>
      <c r="B19200" s="176">
        <v>1194.2</v>
      </c>
      <c r="C19200" s="176">
        <v>35.5</v>
      </c>
      <c r="D19200" s="282">
        <v>96</v>
      </c>
      <c r="E19200" s="265"/>
    </row>
    <row r="19201" spans="1:5">
      <c r="A19201" s="283">
        <v>48054</v>
      </c>
      <c r="B19201" s="176">
        <v>173.7</v>
      </c>
      <c r="C19201" s="176">
        <v>46.3</v>
      </c>
      <c r="D19201" s="282">
        <v>96</v>
      </c>
      <c r="E19201" s="265"/>
    </row>
    <row r="19202" spans="1:5">
      <c r="A19202" s="283">
        <v>48059</v>
      </c>
      <c r="B19202" s="176">
        <v>405.1</v>
      </c>
      <c r="C19202" s="176">
        <v>44</v>
      </c>
      <c r="D19202" s="282">
        <v>116</v>
      </c>
      <c r="E19202" s="265"/>
    </row>
    <row r="19203" spans="1:5">
      <c r="A19203" s="283">
        <v>48060</v>
      </c>
      <c r="B19203" s="176">
        <v>1907.7</v>
      </c>
      <c r="C19203" s="176">
        <v>36.5</v>
      </c>
      <c r="D19203" s="282">
        <v>141</v>
      </c>
      <c r="E19203" s="265"/>
    </row>
    <row r="19204" spans="1:5">
      <c r="A19204" s="283">
        <v>48061</v>
      </c>
      <c r="B19204" s="176">
        <v>2769.3</v>
      </c>
      <c r="C19204" s="176">
        <v>53.6</v>
      </c>
      <c r="D19204" s="282">
        <v>97</v>
      </c>
      <c r="E19204" s="265"/>
    </row>
    <row r="19205" spans="1:5">
      <c r="A19205" s="283">
        <v>48062</v>
      </c>
      <c r="B19205" s="176">
        <v>269.3</v>
      </c>
      <c r="C19205" s="176">
        <v>40.5</v>
      </c>
      <c r="D19205" s="282">
        <v>94</v>
      </c>
      <c r="E19205" s="265"/>
    </row>
    <row r="19206" spans="1:5">
      <c r="A19206" s="283">
        <v>48063</v>
      </c>
      <c r="B19206" s="176">
        <v>108.5</v>
      </c>
      <c r="C19206" s="176">
        <v>40.700000000000003</v>
      </c>
      <c r="D19206" s="282">
        <v>114</v>
      </c>
      <c r="E19206" s="265"/>
    </row>
    <row r="19207" spans="1:5">
      <c r="A19207" s="283">
        <v>48064</v>
      </c>
      <c r="B19207" s="176">
        <v>115</v>
      </c>
      <c r="C19207" s="176">
        <v>42.2</v>
      </c>
      <c r="D19207" s="282">
        <v>87</v>
      </c>
      <c r="E19207" s="265"/>
    </row>
    <row r="19208" spans="1:5">
      <c r="A19208" s="283">
        <v>48065</v>
      </c>
      <c r="B19208" s="176">
        <v>281.8</v>
      </c>
      <c r="C19208" s="176">
        <v>41.6</v>
      </c>
      <c r="D19208" s="282">
        <v>126</v>
      </c>
      <c r="E19208" s="265"/>
    </row>
    <row r="19209" spans="1:5">
      <c r="A19209" s="283">
        <v>48066</v>
      </c>
      <c r="B19209" s="176">
        <v>4804.5</v>
      </c>
      <c r="C19209" s="176">
        <v>37.9</v>
      </c>
      <c r="D19209" s="282">
        <v>130</v>
      </c>
      <c r="E19209" s="265"/>
    </row>
    <row r="19210" spans="1:5">
      <c r="A19210" s="283">
        <v>48067</v>
      </c>
      <c r="B19210" s="176">
        <v>5307.7</v>
      </c>
      <c r="C19210" s="176">
        <v>36.1</v>
      </c>
      <c r="D19210" s="282">
        <v>132</v>
      </c>
      <c r="E19210" s="265"/>
    </row>
    <row r="19211" spans="1:5">
      <c r="A19211" s="283">
        <v>48068</v>
      </c>
      <c r="B19211" s="176">
        <v>4842.5</v>
      </c>
      <c r="C19211" s="176">
        <v>35.4</v>
      </c>
      <c r="D19211" s="282">
        <v>97</v>
      </c>
      <c r="E19211" s="265"/>
    </row>
    <row r="19212" spans="1:5">
      <c r="A19212" s="283">
        <v>48069</v>
      </c>
      <c r="B19212" s="176">
        <v>4661.6000000000004</v>
      </c>
      <c r="C19212" s="176">
        <v>43.2</v>
      </c>
      <c r="D19212" s="282">
        <v>103</v>
      </c>
      <c r="E19212" s="265"/>
    </row>
    <row r="19213" spans="1:5">
      <c r="A19213" s="283">
        <v>48070</v>
      </c>
      <c r="B19213" s="176">
        <v>4143</v>
      </c>
      <c r="C19213" s="176">
        <v>42</v>
      </c>
      <c r="D19213" s="282">
        <v>110</v>
      </c>
      <c r="E19213" s="265"/>
    </row>
    <row r="19214" spans="1:5">
      <c r="A19214" s="283">
        <v>48071</v>
      </c>
      <c r="B19214" s="176">
        <v>4200.5</v>
      </c>
      <c r="C19214" s="176">
        <v>38.200000000000003</v>
      </c>
      <c r="D19214" s="282">
        <v>134</v>
      </c>
      <c r="E19214" s="265"/>
    </row>
    <row r="19215" spans="1:5">
      <c r="A19215" s="283">
        <v>48072</v>
      </c>
      <c r="B19215" s="176">
        <v>5324.9</v>
      </c>
      <c r="C19215" s="176">
        <v>37.9</v>
      </c>
      <c r="D19215" s="282">
        <v>103</v>
      </c>
      <c r="E19215" s="265"/>
    </row>
    <row r="19216" spans="1:5">
      <c r="A19216" s="283">
        <v>48073</v>
      </c>
      <c r="B19216" s="176">
        <v>4294.1000000000004</v>
      </c>
      <c r="C19216" s="176">
        <v>39.799999999999997</v>
      </c>
      <c r="D19216" s="282">
        <v>124</v>
      </c>
      <c r="E19216" s="265"/>
    </row>
    <row r="19217" spans="1:5">
      <c r="A19217" s="283">
        <v>48074</v>
      </c>
      <c r="B19217" s="176">
        <v>244.3</v>
      </c>
      <c r="C19217" s="176">
        <v>40.799999999999997</v>
      </c>
      <c r="D19217" s="282">
        <v>111</v>
      </c>
      <c r="E19217" s="265"/>
    </row>
    <row r="19218" spans="1:5">
      <c r="A19218" s="283">
        <v>48075</v>
      </c>
      <c r="B19218" s="176">
        <v>2789.3</v>
      </c>
      <c r="C19218" s="176">
        <v>41.8</v>
      </c>
      <c r="D19218" s="282">
        <v>178</v>
      </c>
      <c r="E19218" s="265"/>
    </row>
    <row r="19219" spans="1:5">
      <c r="A19219" s="283">
        <v>48076</v>
      </c>
      <c r="B19219" s="176">
        <v>3573.4</v>
      </c>
      <c r="C19219" s="176">
        <v>42.6</v>
      </c>
      <c r="D19219" s="282">
        <v>186</v>
      </c>
      <c r="E19219" s="265"/>
    </row>
    <row r="19220" spans="1:5">
      <c r="A19220" s="283">
        <v>48079</v>
      </c>
      <c r="B19220" s="176">
        <v>294.5</v>
      </c>
      <c r="C19220" s="176">
        <v>42.7</v>
      </c>
      <c r="D19220" s="282">
        <v>118</v>
      </c>
      <c r="E19220" s="265"/>
    </row>
    <row r="19221" spans="1:5">
      <c r="A19221" s="283">
        <v>48080</v>
      </c>
      <c r="B19221" s="176">
        <v>4972.8999999999996</v>
      </c>
      <c r="C19221" s="176">
        <v>43.6</v>
      </c>
      <c r="D19221" s="282">
        <v>129</v>
      </c>
      <c r="E19221" s="265"/>
    </row>
    <row r="19222" spans="1:5">
      <c r="A19222" s="283">
        <v>48081</v>
      </c>
      <c r="B19222" s="176">
        <v>5236.1000000000004</v>
      </c>
      <c r="C19222" s="176">
        <v>45.1</v>
      </c>
      <c r="D19222" s="282">
        <v>111</v>
      </c>
      <c r="E19222" s="265"/>
    </row>
    <row r="19223" spans="1:5">
      <c r="A19223" s="283">
        <v>48082</v>
      </c>
      <c r="B19223" s="176">
        <v>4979.3999999999996</v>
      </c>
      <c r="C19223" s="176">
        <v>44</v>
      </c>
      <c r="D19223" s="282">
        <v>95</v>
      </c>
      <c r="E19223" s="265"/>
    </row>
    <row r="19224" spans="1:5">
      <c r="A19224" s="283">
        <v>48083</v>
      </c>
      <c r="B19224" s="176">
        <v>2617.3000000000002</v>
      </c>
      <c r="C19224" s="176">
        <v>39</v>
      </c>
      <c r="D19224" s="282">
        <v>192</v>
      </c>
      <c r="E19224" s="265"/>
    </row>
    <row r="19225" spans="1:5">
      <c r="A19225" s="283">
        <v>48084</v>
      </c>
      <c r="B19225" s="176">
        <v>2264</v>
      </c>
      <c r="C19225" s="176">
        <v>38.4</v>
      </c>
      <c r="D19225" s="282">
        <v>186</v>
      </c>
      <c r="E19225" s="265"/>
    </row>
    <row r="19226" spans="1:5">
      <c r="A19226" s="283">
        <v>48085</v>
      </c>
      <c r="B19226" s="176">
        <v>2622.7</v>
      </c>
      <c r="C19226" s="176">
        <v>42.5</v>
      </c>
      <c r="D19226" s="282">
        <v>111</v>
      </c>
      <c r="E19226" s="265"/>
    </row>
    <row r="19227" spans="1:5">
      <c r="A19227" s="283">
        <v>48086</v>
      </c>
      <c r="B19227" s="176">
        <v>0</v>
      </c>
      <c r="C19227" s="176">
        <v>0</v>
      </c>
      <c r="D19227" s="282">
        <v>87</v>
      </c>
      <c r="E19227" s="265"/>
    </row>
    <row r="19228" spans="1:5">
      <c r="A19228" s="283">
        <v>48088</v>
      </c>
      <c r="B19228" s="176">
        <v>4960.1000000000004</v>
      </c>
      <c r="C19228" s="176">
        <v>43.2</v>
      </c>
      <c r="D19228" s="282">
        <v>113</v>
      </c>
      <c r="E19228" s="265"/>
    </row>
    <row r="19229" spans="1:5">
      <c r="A19229" s="283">
        <v>48089</v>
      </c>
      <c r="B19229" s="176">
        <v>4061.5</v>
      </c>
      <c r="C19229" s="176">
        <v>34</v>
      </c>
      <c r="D19229" s="282">
        <v>87</v>
      </c>
      <c r="E19229" s="265"/>
    </row>
    <row r="19230" spans="1:5">
      <c r="A19230" s="283">
        <v>48090</v>
      </c>
      <c r="B19230" s="176">
        <v>0</v>
      </c>
      <c r="C19230" s="176">
        <v>0</v>
      </c>
      <c r="D19230" s="282">
        <v>87</v>
      </c>
      <c r="E19230" s="265"/>
    </row>
    <row r="19231" spans="1:5">
      <c r="A19231" s="283">
        <v>48091</v>
      </c>
      <c r="B19231" s="176">
        <v>3918.4</v>
      </c>
      <c r="C19231" s="176">
        <v>36.700000000000003</v>
      </c>
      <c r="D19231" s="282">
        <v>100</v>
      </c>
      <c r="E19231" s="265"/>
    </row>
    <row r="19232" spans="1:5">
      <c r="A19232" s="283">
        <v>48092</v>
      </c>
      <c r="B19232" s="176">
        <v>3234.7</v>
      </c>
      <c r="C19232" s="176">
        <v>41.5</v>
      </c>
      <c r="D19232" s="282">
        <v>173</v>
      </c>
      <c r="E19232" s="265"/>
    </row>
    <row r="19233" spans="1:5">
      <c r="A19233" s="283">
        <v>48093</v>
      </c>
      <c r="B19233" s="176">
        <v>3694.9</v>
      </c>
      <c r="C19233" s="176">
        <v>44.3</v>
      </c>
      <c r="D19233" s="282">
        <v>127</v>
      </c>
      <c r="E19233" s="265"/>
    </row>
    <row r="19234" spans="1:5">
      <c r="A19234" s="283">
        <v>48094</v>
      </c>
      <c r="B19234" s="176">
        <v>968.3</v>
      </c>
      <c r="C19234" s="176">
        <v>40.299999999999997</v>
      </c>
      <c r="D19234" s="282">
        <v>94</v>
      </c>
      <c r="E19234" s="265"/>
    </row>
    <row r="19235" spans="1:5">
      <c r="A19235" s="283">
        <v>48095</v>
      </c>
      <c r="B19235" s="176">
        <v>294</v>
      </c>
      <c r="C19235" s="176">
        <v>43.6</v>
      </c>
      <c r="D19235" s="282">
        <v>105</v>
      </c>
      <c r="E19235" s="265"/>
    </row>
    <row r="19236" spans="1:5">
      <c r="A19236" s="283">
        <v>48096</v>
      </c>
      <c r="B19236" s="176">
        <v>101.9</v>
      </c>
      <c r="C19236" s="176">
        <v>45.3</v>
      </c>
      <c r="D19236" s="282">
        <v>87</v>
      </c>
      <c r="E19236" s="265"/>
    </row>
    <row r="19237" spans="1:5">
      <c r="A19237" s="283">
        <v>48097</v>
      </c>
      <c r="B19237" s="176">
        <v>78.2</v>
      </c>
      <c r="C19237" s="176">
        <v>38.799999999999997</v>
      </c>
      <c r="D19237" s="282">
        <v>87</v>
      </c>
      <c r="E19237" s="265"/>
    </row>
    <row r="19238" spans="1:5">
      <c r="A19238" s="283">
        <v>48098</v>
      </c>
      <c r="B19238" s="176">
        <v>2101.1999999999998</v>
      </c>
      <c r="C19238" s="176">
        <v>46.3</v>
      </c>
      <c r="D19238" s="282">
        <v>148</v>
      </c>
      <c r="E19238" s="265"/>
    </row>
    <row r="19239" spans="1:5">
      <c r="A19239" s="283">
        <v>48099</v>
      </c>
      <c r="B19239" s="176">
        <v>2052.5</v>
      </c>
      <c r="C19239" s="176">
        <v>33.700000000000003</v>
      </c>
      <c r="D19239" s="282">
        <v>96</v>
      </c>
      <c r="E19239" s="265"/>
    </row>
    <row r="19240" spans="1:5">
      <c r="A19240" s="283">
        <v>48101</v>
      </c>
      <c r="B19240" s="176">
        <v>4069.4</v>
      </c>
      <c r="C19240" s="176">
        <v>41.6</v>
      </c>
      <c r="D19240" s="282">
        <v>189</v>
      </c>
      <c r="E19240" s="265"/>
    </row>
    <row r="19241" spans="1:5">
      <c r="A19241" s="283">
        <v>48103</v>
      </c>
      <c r="B19241" s="176">
        <v>849.9</v>
      </c>
      <c r="C19241" s="176">
        <v>38.200000000000003</v>
      </c>
      <c r="D19241" s="282">
        <v>141</v>
      </c>
      <c r="E19241" s="265"/>
    </row>
    <row r="19242" spans="1:5">
      <c r="A19242" s="283">
        <v>48104</v>
      </c>
      <c r="B19242" s="176">
        <v>5399.8</v>
      </c>
      <c r="C19242" s="176">
        <v>23.7</v>
      </c>
      <c r="D19242" s="282">
        <v>144</v>
      </c>
      <c r="E19242" s="265"/>
    </row>
    <row r="19243" spans="1:5">
      <c r="A19243" s="283">
        <v>48105</v>
      </c>
      <c r="B19243" s="176">
        <v>721.5</v>
      </c>
      <c r="C19243" s="176">
        <v>30.3</v>
      </c>
      <c r="D19243" s="282">
        <v>175</v>
      </c>
      <c r="E19243" s="265"/>
    </row>
    <row r="19244" spans="1:5">
      <c r="A19244" s="283">
        <v>48106</v>
      </c>
      <c r="B19244" s="176">
        <v>0</v>
      </c>
      <c r="C19244" s="176">
        <v>0</v>
      </c>
      <c r="D19244" s="282">
        <v>87</v>
      </c>
      <c r="E19244" s="265"/>
    </row>
    <row r="19245" spans="1:5">
      <c r="A19245" s="283">
        <v>48107</v>
      </c>
      <c r="B19245" s="176">
        <v>0</v>
      </c>
      <c r="C19245" s="176">
        <v>0</v>
      </c>
      <c r="D19245" s="282">
        <v>87</v>
      </c>
      <c r="E19245" s="265"/>
    </row>
    <row r="19246" spans="1:5">
      <c r="A19246" s="283">
        <v>48108</v>
      </c>
      <c r="B19246" s="176">
        <v>1593.1</v>
      </c>
      <c r="C19246" s="176">
        <v>34.799999999999997</v>
      </c>
      <c r="D19246" s="282">
        <v>178</v>
      </c>
      <c r="E19246" s="265"/>
    </row>
    <row r="19247" spans="1:5">
      <c r="A19247" s="283">
        <v>48109</v>
      </c>
      <c r="B19247" s="176">
        <v>5343.1</v>
      </c>
      <c r="C19247" s="176">
        <v>21.5</v>
      </c>
      <c r="D19247" s="282">
        <v>87</v>
      </c>
      <c r="E19247" s="265"/>
    </row>
    <row r="19248" spans="1:5">
      <c r="A19248" s="283">
        <v>48110</v>
      </c>
      <c r="B19248" s="176">
        <v>0</v>
      </c>
      <c r="C19248" s="176">
        <v>0</v>
      </c>
      <c r="D19248" s="282">
        <v>87</v>
      </c>
      <c r="E19248" s="265"/>
    </row>
    <row r="19249" spans="1:5">
      <c r="A19249" s="283">
        <v>48111</v>
      </c>
      <c r="B19249" s="176">
        <v>645.4</v>
      </c>
      <c r="C19249" s="176">
        <v>37.299999999999997</v>
      </c>
      <c r="D19249" s="282">
        <v>95</v>
      </c>
      <c r="E19249" s="265"/>
    </row>
    <row r="19250" spans="1:5">
      <c r="A19250" s="283">
        <v>48112</v>
      </c>
      <c r="B19250" s="176">
        <v>343.2</v>
      </c>
      <c r="C19250" s="176">
        <v>44.6</v>
      </c>
      <c r="D19250" s="282">
        <v>87</v>
      </c>
      <c r="E19250" s="265"/>
    </row>
    <row r="19251" spans="1:5">
      <c r="A19251" s="283">
        <v>48113</v>
      </c>
      <c r="B19251" s="176">
        <v>0</v>
      </c>
      <c r="C19251" s="176">
        <v>0</v>
      </c>
      <c r="D19251" s="282">
        <v>87</v>
      </c>
      <c r="E19251" s="265"/>
    </row>
    <row r="19252" spans="1:5">
      <c r="A19252" s="283">
        <v>48114</v>
      </c>
      <c r="B19252" s="176">
        <v>610.5</v>
      </c>
      <c r="C19252" s="176">
        <v>43.6</v>
      </c>
      <c r="D19252" s="282">
        <v>110</v>
      </c>
      <c r="E19252" s="265"/>
    </row>
    <row r="19253" spans="1:5">
      <c r="A19253" s="283">
        <v>48115</v>
      </c>
      <c r="B19253" s="176">
        <v>51.3</v>
      </c>
      <c r="C19253" s="176">
        <v>46.3</v>
      </c>
      <c r="D19253" s="282">
        <v>87</v>
      </c>
      <c r="E19253" s="265"/>
    </row>
    <row r="19254" spans="1:5">
      <c r="A19254" s="283">
        <v>48116</v>
      </c>
      <c r="B19254" s="176">
        <v>732.7</v>
      </c>
      <c r="C19254" s="176">
        <v>42.5</v>
      </c>
      <c r="D19254" s="282">
        <v>143</v>
      </c>
      <c r="E19254" s="265"/>
    </row>
    <row r="19255" spans="1:5">
      <c r="A19255" s="283">
        <v>48117</v>
      </c>
      <c r="B19255" s="176">
        <v>169.3</v>
      </c>
      <c r="C19255" s="176">
        <v>42.3</v>
      </c>
      <c r="D19255" s="282">
        <v>87</v>
      </c>
      <c r="E19255" s="265"/>
    </row>
    <row r="19256" spans="1:5">
      <c r="A19256" s="283">
        <v>48118</v>
      </c>
      <c r="B19256" s="176">
        <v>142.4</v>
      </c>
      <c r="C19256" s="176">
        <v>44.5</v>
      </c>
      <c r="D19256" s="282">
        <v>110</v>
      </c>
      <c r="E19256" s="265"/>
    </row>
    <row r="19257" spans="1:5">
      <c r="A19257" s="283">
        <v>48120</v>
      </c>
      <c r="B19257" s="176">
        <v>2614.1</v>
      </c>
      <c r="C19257" s="176">
        <v>29.8</v>
      </c>
      <c r="D19257" s="282">
        <v>87</v>
      </c>
      <c r="E19257" s="265"/>
    </row>
    <row r="19258" spans="1:5">
      <c r="A19258" s="283">
        <v>48121</v>
      </c>
      <c r="B19258" s="176">
        <v>0</v>
      </c>
      <c r="C19258" s="176">
        <v>0</v>
      </c>
      <c r="D19258" s="282">
        <v>87</v>
      </c>
      <c r="E19258" s="265"/>
    </row>
    <row r="19259" spans="1:5">
      <c r="A19259" s="283">
        <v>48122</v>
      </c>
      <c r="B19259" s="176">
        <v>3779.2</v>
      </c>
      <c r="C19259" s="176">
        <v>36.5</v>
      </c>
      <c r="D19259" s="282">
        <v>95</v>
      </c>
      <c r="E19259" s="265"/>
    </row>
    <row r="19260" spans="1:5">
      <c r="A19260" s="283">
        <v>48123</v>
      </c>
      <c r="B19260" s="176">
        <v>0</v>
      </c>
      <c r="C19260" s="176">
        <v>0</v>
      </c>
      <c r="D19260" s="282">
        <v>87</v>
      </c>
      <c r="E19260" s="265"/>
    </row>
    <row r="19261" spans="1:5">
      <c r="A19261" s="283">
        <v>48124</v>
      </c>
      <c r="B19261" s="176">
        <v>3506.4</v>
      </c>
      <c r="C19261" s="176">
        <v>41.4</v>
      </c>
      <c r="D19261" s="282">
        <v>152</v>
      </c>
      <c r="E19261" s="265"/>
    </row>
    <row r="19262" spans="1:5">
      <c r="A19262" s="283">
        <v>48125</v>
      </c>
      <c r="B19262" s="176">
        <v>5049.2</v>
      </c>
      <c r="C19262" s="176">
        <v>38.299999999999997</v>
      </c>
      <c r="D19262" s="282">
        <v>119</v>
      </c>
      <c r="E19262" s="265"/>
    </row>
    <row r="19263" spans="1:5">
      <c r="A19263" s="283">
        <v>48126</v>
      </c>
      <c r="B19263" s="176">
        <v>5735.4</v>
      </c>
      <c r="C19263" s="176">
        <v>27.1</v>
      </c>
      <c r="D19263" s="282">
        <v>179</v>
      </c>
      <c r="E19263" s="265"/>
    </row>
    <row r="19264" spans="1:5">
      <c r="A19264" s="283">
        <v>48127</v>
      </c>
      <c r="B19264" s="176">
        <v>4790</v>
      </c>
      <c r="C19264" s="176">
        <v>38</v>
      </c>
      <c r="D19264" s="282">
        <v>142</v>
      </c>
      <c r="E19264" s="265"/>
    </row>
    <row r="19265" spans="1:5">
      <c r="A19265" s="283">
        <v>48128</v>
      </c>
      <c r="B19265" s="176">
        <v>5293.2</v>
      </c>
      <c r="C19265" s="176">
        <v>38.700000000000003</v>
      </c>
      <c r="D19265" s="282">
        <v>95</v>
      </c>
      <c r="E19265" s="265"/>
    </row>
    <row r="19266" spans="1:5">
      <c r="A19266" s="283">
        <v>48130</v>
      </c>
      <c r="B19266" s="176">
        <v>228.6</v>
      </c>
      <c r="C19266" s="176">
        <v>40.9</v>
      </c>
      <c r="D19266" s="282">
        <v>95</v>
      </c>
      <c r="E19266" s="265"/>
    </row>
    <row r="19267" spans="1:5">
      <c r="A19267" s="283">
        <v>48131</v>
      </c>
      <c r="B19267" s="176">
        <v>121.7</v>
      </c>
      <c r="C19267" s="176">
        <v>37.700000000000003</v>
      </c>
      <c r="D19267" s="282">
        <v>87</v>
      </c>
      <c r="E19267" s="265"/>
    </row>
    <row r="19268" spans="1:5">
      <c r="A19268" s="283">
        <v>48133</v>
      </c>
      <c r="B19268" s="176">
        <v>196.4</v>
      </c>
      <c r="C19268" s="176">
        <v>42.7</v>
      </c>
      <c r="D19268" s="282">
        <v>87</v>
      </c>
      <c r="E19268" s="265"/>
    </row>
    <row r="19269" spans="1:5">
      <c r="A19269" s="283">
        <v>48134</v>
      </c>
      <c r="B19269" s="176">
        <v>1169.5999999999999</v>
      </c>
      <c r="C19269" s="176">
        <v>37</v>
      </c>
      <c r="D19269" s="282">
        <v>95</v>
      </c>
      <c r="E19269" s="265"/>
    </row>
    <row r="19270" spans="1:5">
      <c r="A19270" s="283">
        <v>48135</v>
      </c>
      <c r="B19270" s="176">
        <v>4490.2</v>
      </c>
      <c r="C19270" s="176">
        <v>39.700000000000003</v>
      </c>
      <c r="D19270" s="282">
        <v>119</v>
      </c>
      <c r="E19270" s="265"/>
    </row>
    <row r="19271" spans="1:5">
      <c r="A19271" s="283">
        <v>48136</v>
      </c>
      <c r="B19271" s="176">
        <v>0</v>
      </c>
      <c r="C19271" s="176">
        <v>0</v>
      </c>
      <c r="D19271" s="282">
        <v>87</v>
      </c>
      <c r="E19271" s="265"/>
    </row>
    <row r="19272" spans="1:5">
      <c r="A19272" s="283">
        <v>48137</v>
      </c>
      <c r="B19272" s="176">
        <v>100.7</v>
      </c>
      <c r="C19272" s="176">
        <v>41.4</v>
      </c>
      <c r="D19272" s="282">
        <v>87</v>
      </c>
      <c r="E19272" s="265"/>
    </row>
    <row r="19273" spans="1:5">
      <c r="A19273" s="283">
        <v>48138</v>
      </c>
      <c r="B19273" s="176">
        <v>1127.2</v>
      </c>
      <c r="C19273" s="176">
        <v>48.7</v>
      </c>
      <c r="D19273" s="282">
        <v>122</v>
      </c>
      <c r="E19273" s="265"/>
    </row>
    <row r="19274" spans="1:5">
      <c r="A19274" s="283">
        <v>48139</v>
      </c>
      <c r="B19274" s="176">
        <v>514.6</v>
      </c>
      <c r="C19274" s="176">
        <v>43.1</v>
      </c>
      <c r="D19274" s="282">
        <v>87</v>
      </c>
      <c r="E19274" s="265"/>
    </row>
    <row r="19275" spans="1:5">
      <c r="A19275" s="283">
        <v>48140</v>
      </c>
      <c r="B19275" s="176">
        <v>111.7</v>
      </c>
      <c r="C19275" s="176">
        <v>41.2</v>
      </c>
      <c r="D19275" s="282">
        <v>87</v>
      </c>
      <c r="E19275" s="265"/>
    </row>
    <row r="19276" spans="1:5">
      <c r="A19276" s="283">
        <v>48141</v>
      </c>
      <c r="B19276" s="176">
        <v>4012.5</v>
      </c>
      <c r="C19276" s="176">
        <v>34.299999999999997</v>
      </c>
      <c r="D19276" s="282">
        <v>94</v>
      </c>
      <c r="E19276" s="265"/>
    </row>
    <row r="19277" spans="1:5">
      <c r="A19277" s="283">
        <v>48143</v>
      </c>
      <c r="B19277" s="176">
        <v>0</v>
      </c>
      <c r="C19277" s="176">
        <v>0</v>
      </c>
      <c r="D19277" s="282">
        <v>87</v>
      </c>
      <c r="E19277" s="265"/>
    </row>
    <row r="19278" spans="1:5">
      <c r="A19278" s="283">
        <v>48144</v>
      </c>
      <c r="B19278" s="176">
        <v>1120.5999999999999</v>
      </c>
      <c r="C19278" s="176">
        <v>42.7</v>
      </c>
      <c r="D19278" s="282">
        <v>96</v>
      </c>
      <c r="E19278" s="265"/>
    </row>
    <row r="19279" spans="1:5">
      <c r="A19279" s="283">
        <v>48145</v>
      </c>
      <c r="B19279" s="176">
        <v>204.9</v>
      </c>
      <c r="C19279" s="176">
        <v>44.4</v>
      </c>
      <c r="D19279" s="282">
        <v>96</v>
      </c>
      <c r="E19279" s="265"/>
    </row>
    <row r="19280" spans="1:5">
      <c r="A19280" s="283">
        <v>48146</v>
      </c>
      <c r="B19280" s="176">
        <v>6463.7</v>
      </c>
      <c r="C19280" s="176">
        <v>36.700000000000003</v>
      </c>
      <c r="D19280" s="282">
        <v>111</v>
      </c>
      <c r="E19280" s="265"/>
    </row>
    <row r="19281" spans="1:5">
      <c r="A19281" s="283">
        <v>48150</v>
      </c>
      <c r="B19281" s="176">
        <v>2350.3000000000002</v>
      </c>
      <c r="C19281" s="176">
        <v>41</v>
      </c>
      <c r="D19281" s="282">
        <v>157</v>
      </c>
      <c r="E19281" s="265"/>
    </row>
    <row r="19282" spans="1:5">
      <c r="A19282" s="283">
        <v>48151</v>
      </c>
      <c r="B19282" s="176">
        <v>0</v>
      </c>
      <c r="C19282" s="176">
        <v>0</v>
      </c>
      <c r="D19282" s="282">
        <v>87</v>
      </c>
      <c r="E19282" s="265"/>
    </row>
    <row r="19283" spans="1:5">
      <c r="A19283" s="283">
        <v>48152</v>
      </c>
      <c r="B19283" s="176">
        <v>2457.8000000000002</v>
      </c>
      <c r="C19283" s="176">
        <v>45.1</v>
      </c>
      <c r="D19283" s="282">
        <v>155</v>
      </c>
      <c r="E19283" s="265"/>
    </row>
    <row r="19284" spans="1:5">
      <c r="A19284" s="283">
        <v>48153</v>
      </c>
      <c r="B19284" s="176">
        <v>0</v>
      </c>
      <c r="C19284" s="176">
        <v>0</v>
      </c>
      <c r="D19284" s="282">
        <v>87</v>
      </c>
      <c r="E19284" s="265"/>
    </row>
    <row r="19285" spans="1:5">
      <c r="A19285" s="283">
        <v>48154</v>
      </c>
      <c r="B19285" s="176">
        <v>3293.2</v>
      </c>
      <c r="C19285" s="176">
        <v>45.9</v>
      </c>
      <c r="D19285" s="282">
        <v>133</v>
      </c>
      <c r="E19285" s="265"/>
    </row>
    <row r="19286" spans="1:5">
      <c r="A19286" s="283">
        <v>48157</v>
      </c>
      <c r="B19286" s="176">
        <v>1495.8</v>
      </c>
      <c r="C19286" s="176">
        <v>41.2</v>
      </c>
      <c r="D19286" s="282">
        <v>87</v>
      </c>
      <c r="E19286" s="265"/>
    </row>
    <row r="19287" spans="1:5">
      <c r="A19287" s="283">
        <v>48158</v>
      </c>
      <c r="B19287" s="176">
        <v>73</v>
      </c>
      <c r="C19287" s="176">
        <v>44.5</v>
      </c>
      <c r="D19287" s="282">
        <v>94</v>
      </c>
      <c r="E19287" s="265"/>
    </row>
    <row r="19288" spans="1:5">
      <c r="A19288" s="283">
        <v>48159</v>
      </c>
      <c r="B19288" s="176">
        <v>87.7</v>
      </c>
      <c r="C19288" s="176">
        <v>39.299999999999997</v>
      </c>
      <c r="D19288" s="282">
        <v>110</v>
      </c>
      <c r="E19288" s="265"/>
    </row>
    <row r="19289" spans="1:5">
      <c r="A19289" s="283">
        <v>48160</v>
      </c>
      <c r="B19289" s="176">
        <v>218.1</v>
      </c>
      <c r="C19289" s="176">
        <v>38.6</v>
      </c>
      <c r="D19289" s="282">
        <v>136</v>
      </c>
      <c r="E19289" s="265"/>
    </row>
    <row r="19290" spans="1:5">
      <c r="A19290" s="283">
        <v>48161</v>
      </c>
      <c r="B19290" s="176">
        <v>600</v>
      </c>
      <c r="C19290" s="176">
        <v>37.700000000000003</v>
      </c>
      <c r="D19290" s="282">
        <v>133</v>
      </c>
      <c r="E19290" s="265"/>
    </row>
    <row r="19291" spans="1:5">
      <c r="A19291" s="283">
        <v>48162</v>
      </c>
      <c r="B19291" s="176">
        <v>501</v>
      </c>
      <c r="C19291" s="176">
        <v>39.5</v>
      </c>
      <c r="D19291" s="282">
        <v>132</v>
      </c>
      <c r="E19291" s="265"/>
    </row>
    <row r="19292" spans="1:5">
      <c r="A19292" s="283">
        <v>48164</v>
      </c>
      <c r="B19292" s="176">
        <v>354.8</v>
      </c>
      <c r="C19292" s="176">
        <v>40.6</v>
      </c>
      <c r="D19292" s="282">
        <v>102</v>
      </c>
      <c r="E19292" s="265"/>
    </row>
    <row r="19293" spans="1:5">
      <c r="A19293" s="283">
        <v>48165</v>
      </c>
      <c r="B19293" s="176">
        <v>532.29999999999995</v>
      </c>
      <c r="C19293" s="176">
        <v>36.200000000000003</v>
      </c>
      <c r="D19293" s="282">
        <v>114</v>
      </c>
      <c r="E19293" s="265"/>
    </row>
    <row r="19294" spans="1:5">
      <c r="A19294" s="283">
        <v>48166</v>
      </c>
      <c r="B19294" s="176">
        <v>398.7</v>
      </c>
      <c r="C19294" s="176">
        <v>36.299999999999997</v>
      </c>
      <c r="D19294" s="282">
        <v>113</v>
      </c>
      <c r="E19294" s="265"/>
    </row>
    <row r="19295" spans="1:5">
      <c r="A19295" s="283">
        <v>48167</v>
      </c>
      <c r="B19295" s="176">
        <v>1324.8</v>
      </c>
      <c r="C19295" s="176">
        <v>43.5</v>
      </c>
      <c r="D19295" s="282">
        <v>103</v>
      </c>
      <c r="E19295" s="265"/>
    </row>
    <row r="19296" spans="1:5">
      <c r="A19296" s="283">
        <v>48168</v>
      </c>
      <c r="B19296" s="176">
        <v>955.8</v>
      </c>
      <c r="C19296" s="176">
        <v>42.8</v>
      </c>
      <c r="D19296" s="282">
        <v>101</v>
      </c>
      <c r="E19296" s="265"/>
    </row>
    <row r="19297" spans="1:5">
      <c r="A19297" s="283">
        <v>48169</v>
      </c>
      <c r="B19297" s="176">
        <v>347.3</v>
      </c>
      <c r="C19297" s="176">
        <v>41.8</v>
      </c>
      <c r="D19297" s="282">
        <v>110</v>
      </c>
      <c r="E19297" s="265"/>
    </row>
    <row r="19298" spans="1:5">
      <c r="A19298" s="283">
        <v>48170</v>
      </c>
      <c r="B19298" s="176">
        <v>1162.9000000000001</v>
      </c>
      <c r="C19298" s="176">
        <v>43.3</v>
      </c>
      <c r="D19298" s="282">
        <v>169</v>
      </c>
      <c r="E19298" s="265"/>
    </row>
    <row r="19299" spans="1:5">
      <c r="A19299" s="283">
        <v>48173</v>
      </c>
      <c r="B19299" s="176">
        <v>1105.7</v>
      </c>
      <c r="C19299" s="176">
        <v>38.799999999999997</v>
      </c>
      <c r="D19299" s="282">
        <v>94</v>
      </c>
      <c r="E19299" s="265"/>
    </row>
    <row r="19300" spans="1:5">
      <c r="A19300" s="283">
        <v>48174</v>
      </c>
      <c r="B19300" s="176">
        <v>653.29999999999995</v>
      </c>
      <c r="C19300" s="176">
        <v>36.5</v>
      </c>
      <c r="D19300" s="282">
        <v>111</v>
      </c>
      <c r="E19300" s="265"/>
    </row>
    <row r="19301" spans="1:5">
      <c r="A19301" s="283">
        <v>48175</v>
      </c>
      <c r="B19301" s="176">
        <v>930</v>
      </c>
      <c r="C19301" s="176">
        <v>44.4</v>
      </c>
      <c r="D19301" s="282">
        <v>87</v>
      </c>
      <c r="E19301" s="265"/>
    </row>
    <row r="19302" spans="1:5">
      <c r="A19302" s="283">
        <v>48176</v>
      </c>
      <c r="B19302" s="176">
        <v>285</v>
      </c>
      <c r="C19302" s="176">
        <v>41.1</v>
      </c>
      <c r="D19302" s="282">
        <v>118</v>
      </c>
      <c r="E19302" s="265"/>
    </row>
    <row r="19303" spans="1:5">
      <c r="A19303" s="283">
        <v>48177</v>
      </c>
      <c r="B19303" s="176">
        <v>0</v>
      </c>
      <c r="C19303" s="176">
        <v>0</v>
      </c>
      <c r="D19303" s="282">
        <v>87</v>
      </c>
      <c r="E19303" s="265"/>
    </row>
    <row r="19304" spans="1:5">
      <c r="A19304" s="283">
        <v>48178</v>
      </c>
      <c r="B19304" s="176">
        <v>618.9</v>
      </c>
      <c r="C19304" s="176">
        <v>40.299999999999997</v>
      </c>
      <c r="D19304" s="282">
        <v>101</v>
      </c>
      <c r="E19304" s="265"/>
    </row>
    <row r="19305" spans="1:5">
      <c r="A19305" s="283">
        <v>48179</v>
      </c>
      <c r="B19305" s="176">
        <v>207.9</v>
      </c>
      <c r="C19305" s="176">
        <v>41.7</v>
      </c>
      <c r="D19305" s="282">
        <v>95</v>
      </c>
      <c r="E19305" s="265"/>
    </row>
    <row r="19306" spans="1:5">
      <c r="A19306" s="283">
        <v>48180</v>
      </c>
      <c r="B19306" s="176">
        <v>2648.4</v>
      </c>
      <c r="C19306" s="176">
        <v>36.799999999999997</v>
      </c>
      <c r="D19306" s="282">
        <v>130</v>
      </c>
      <c r="E19306" s="265"/>
    </row>
    <row r="19307" spans="1:5">
      <c r="A19307" s="283">
        <v>48182</v>
      </c>
      <c r="B19307" s="176">
        <v>486.8</v>
      </c>
      <c r="C19307" s="176">
        <v>42.1</v>
      </c>
      <c r="D19307" s="282">
        <v>93</v>
      </c>
      <c r="E19307" s="265"/>
    </row>
    <row r="19308" spans="1:5">
      <c r="A19308" s="283">
        <v>48183</v>
      </c>
      <c r="B19308" s="176">
        <v>2384</v>
      </c>
      <c r="C19308" s="176">
        <v>41.3</v>
      </c>
      <c r="D19308" s="282">
        <v>113</v>
      </c>
      <c r="E19308" s="265"/>
    </row>
    <row r="19309" spans="1:5">
      <c r="A19309" s="283">
        <v>48184</v>
      </c>
      <c r="B19309" s="176">
        <v>2728.5</v>
      </c>
      <c r="C19309" s="176">
        <v>38</v>
      </c>
      <c r="D19309" s="282">
        <v>96</v>
      </c>
      <c r="E19309" s="265"/>
    </row>
    <row r="19310" spans="1:5">
      <c r="A19310" s="283">
        <v>48185</v>
      </c>
      <c r="B19310" s="176">
        <v>3921.1</v>
      </c>
      <c r="C19310" s="176">
        <v>39.299999999999997</v>
      </c>
      <c r="D19310" s="282">
        <v>122</v>
      </c>
      <c r="E19310" s="265"/>
    </row>
    <row r="19311" spans="1:5">
      <c r="A19311" s="283">
        <v>48186</v>
      </c>
      <c r="B19311" s="176">
        <v>4302.6000000000004</v>
      </c>
      <c r="C19311" s="176">
        <v>37</v>
      </c>
      <c r="D19311" s="282">
        <v>114</v>
      </c>
      <c r="E19311" s="265"/>
    </row>
    <row r="19312" spans="1:5">
      <c r="A19312" s="283">
        <v>48187</v>
      </c>
      <c r="B19312" s="176">
        <v>2749.2</v>
      </c>
      <c r="C19312" s="176">
        <v>37.200000000000003</v>
      </c>
      <c r="D19312" s="282">
        <v>125</v>
      </c>
      <c r="E19312" s="265"/>
    </row>
    <row r="19313" spans="1:5">
      <c r="A19313" s="283">
        <v>48188</v>
      </c>
      <c r="B19313" s="176">
        <v>2161</v>
      </c>
      <c r="C19313" s="176">
        <v>36.200000000000003</v>
      </c>
      <c r="D19313" s="282">
        <v>119</v>
      </c>
      <c r="E19313" s="265"/>
    </row>
    <row r="19314" spans="1:5">
      <c r="A19314" s="283">
        <v>48189</v>
      </c>
      <c r="B19314" s="176">
        <v>356.4</v>
      </c>
      <c r="C19314" s="176">
        <v>40.200000000000003</v>
      </c>
      <c r="D19314" s="282">
        <v>87</v>
      </c>
      <c r="E19314" s="265"/>
    </row>
    <row r="19315" spans="1:5">
      <c r="A19315" s="283">
        <v>48190</v>
      </c>
      <c r="B19315" s="176">
        <v>0</v>
      </c>
      <c r="C19315" s="176">
        <v>0</v>
      </c>
      <c r="D19315" s="282">
        <v>87</v>
      </c>
      <c r="E19315" s="265"/>
    </row>
    <row r="19316" spans="1:5">
      <c r="A19316" s="283">
        <v>48191</v>
      </c>
      <c r="B19316" s="176">
        <v>190.7</v>
      </c>
      <c r="C19316" s="176">
        <v>39.299999999999997</v>
      </c>
      <c r="D19316" s="282">
        <v>87</v>
      </c>
      <c r="E19316" s="265"/>
    </row>
    <row r="19317" spans="1:5">
      <c r="A19317" s="283">
        <v>48192</v>
      </c>
      <c r="B19317" s="176">
        <v>4823</v>
      </c>
      <c r="C19317" s="176">
        <v>40.299999999999997</v>
      </c>
      <c r="D19317" s="282">
        <v>115</v>
      </c>
      <c r="E19317" s="265"/>
    </row>
    <row r="19318" spans="1:5">
      <c r="A19318" s="283">
        <v>48193</v>
      </c>
      <c r="B19318" s="176">
        <v>2202.6</v>
      </c>
      <c r="C19318" s="176">
        <v>44</v>
      </c>
      <c r="D19318" s="282">
        <v>129</v>
      </c>
      <c r="E19318" s="265"/>
    </row>
    <row r="19319" spans="1:5">
      <c r="A19319" s="283">
        <v>48195</v>
      </c>
      <c r="B19319" s="176">
        <v>4520</v>
      </c>
      <c r="C19319" s="176">
        <v>40.9</v>
      </c>
      <c r="D19319" s="282">
        <v>130</v>
      </c>
      <c r="E19319" s="265"/>
    </row>
    <row r="19320" spans="1:5">
      <c r="A19320" s="283">
        <v>48197</v>
      </c>
      <c r="B19320" s="176">
        <v>1340.5</v>
      </c>
      <c r="C19320" s="176">
        <v>30.7</v>
      </c>
      <c r="D19320" s="282">
        <v>119</v>
      </c>
      <c r="E19320" s="265"/>
    </row>
    <row r="19321" spans="1:5">
      <c r="A19321" s="283">
        <v>48198</v>
      </c>
      <c r="B19321" s="176">
        <v>1474.7</v>
      </c>
      <c r="C19321" s="176">
        <v>33.9</v>
      </c>
      <c r="D19321" s="282">
        <v>128</v>
      </c>
      <c r="E19321" s="265"/>
    </row>
    <row r="19322" spans="1:5">
      <c r="A19322" s="283">
        <v>48201</v>
      </c>
      <c r="B19322" s="176">
        <v>6379.9</v>
      </c>
      <c r="C19322" s="176">
        <v>35.6</v>
      </c>
      <c r="D19322" s="282">
        <v>139</v>
      </c>
      <c r="E19322" s="265"/>
    </row>
    <row r="19323" spans="1:5">
      <c r="A19323" s="283">
        <v>48202</v>
      </c>
      <c r="B19323" s="176">
        <v>4960.3999999999996</v>
      </c>
      <c r="C19323" s="176">
        <v>34.9</v>
      </c>
      <c r="D19323" s="282">
        <v>176</v>
      </c>
      <c r="E19323" s="265"/>
    </row>
    <row r="19324" spans="1:5">
      <c r="A19324" s="283">
        <v>48203</v>
      </c>
      <c r="B19324" s="176">
        <v>3603.3</v>
      </c>
      <c r="C19324" s="176">
        <v>38.299999999999997</v>
      </c>
      <c r="D19324" s="282">
        <v>110</v>
      </c>
      <c r="E19324" s="265"/>
    </row>
    <row r="19325" spans="1:5">
      <c r="A19325" s="283">
        <v>48204</v>
      </c>
      <c r="B19325" s="176">
        <v>5558.9</v>
      </c>
      <c r="C19325" s="176">
        <v>37.4</v>
      </c>
      <c r="D19325" s="282">
        <v>124</v>
      </c>
      <c r="E19325" s="265"/>
    </row>
    <row r="19326" spans="1:5">
      <c r="A19326" s="283">
        <v>48205</v>
      </c>
      <c r="B19326" s="176">
        <v>6463.9</v>
      </c>
      <c r="C19326" s="176">
        <v>28.7</v>
      </c>
      <c r="D19326" s="282">
        <v>112</v>
      </c>
      <c r="E19326" s="265"/>
    </row>
    <row r="19327" spans="1:5">
      <c r="A19327" s="283">
        <v>48206</v>
      </c>
      <c r="B19327" s="176">
        <v>6819.1</v>
      </c>
      <c r="C19327" s="176">
        <v>38.200000000000003</v>
      </c>
      <c r="D19327" s="282">
        <v>134</v>
      </c>
      <c r="E19327" s="265"/>
    </row>
    <row r="19328" spans="1:5">
      <c r="A19328" s="283">
        <v>48207</v>
      </c>
      <c r="B19328" s="176">
        <v>3233.8</v>
      </c>
      <c r="C19328" s="176">
        <v>43.8</v>
      </c>
      <c r="D19328" s="282">
        <v>131</v>
      </c>
      <c r="E19328" s="265"/>
    </row>
    <row r="19329" spans="1:5">
      <c r="A19329" s="283">
        <v>48208</v>
      </c>
      <c r="B19329" s="176">
        <v>3249.4</v>
      </c>
      <c r="C19329" s="176">
        <v>36</v>
      </c>
      <c r="D19329" s="282">
        <v>120</v>
      </c>
      <c r="E19329" s="265"/>
    </row>
    <row r="19330" spans="1:5">
      <c r="A19330" s="283">
        <v>48209</v>
      </c>
      <c r="B19330" s="176">
        <v>4749.8999999999996</v>
      </c>
      <c r="C19330" s="176">
        <v>27.9</v>
      </c>
      <c r="D19330" s="282">
        <v>124</v>
      </c>
      <c r="E19330" s="265"/>
    </row>
    <row r="19331" spans="1:5">
      <c r="A19331" s="283">
        <v>48210</v>
      </c>
      <c r="B19331" s="176">
        <v>6430.6</v>
      </c>
      <c r="C19331" s="176">
        <v>27.4</v>
      </c>
      <c r="D19331" s="282">
        <v>124</v>
      </c>
      <c r="E19331" s="265"/>
    </row>
    <row r="19332" spans="1:5">
      <c r="A19332" s="283">
        <v>48211</v>
      </c>
      <c r="B19332" s="176">
        <v>1856.7</v>
      </c>
      <c r="C19332" s="176">
        <v>32.799999999999997</v>
      </c>
      <c r="D19332" s="282">
        <v>96</v>
      </c>
      <c r="E19332" s="265"/>
    </row>
    <row r="19333" spans="1:5">
      <c r="A19333" s="283">
        <v>48212</v>
      </c>
      <c r="B19333" s="176">
        <v>6950.6</v>
      </c>
      <c r="C19333" s="176">
        <v>30.7</v>
      </c>
      <c r="D19333" s="282">
        <v>93</v>
      </c>
      <c r="E19333" s="265"/>
    </row>
    <row r="19334" spans="1:5">
      <c r="A19334" s="283">
        <v>48213</v>
      </c>
      <c r="B19334" s="176">
        <v>4144.3999999999996</v>
      </c>
      <c r="C19334" s="176">
        <v>34.799999999999997</v>
      </c>
      <c r="D19334" s="282">
        <v>103</v>
      </c>
      <c r="E19334" s="265"/>
    </row>
    <row r="19335" spans="1:5">
      <c r="A19335" s="283">
        <v>48214</v>
      </c>
      <c r="B19335" s="176">
        <v>4735.2</v>
      </c>
      <c r="C19335" s="176">
        <v>43.4</v>
      </c>
      <c r="D19335" s="282">
        <v>129</v>
      </c>
      <c r="E19335" s="265"/>
    </row>
    <row r="19336" spans="1:5">
      <c r="A19336" s="283">
        <v>48215</v>
      </c>
      <c r="B19336" s="176">
        <v>4164.2</v>
      </c>
      <c r="C19336" s="176">
        <v>37.200000000000003</v>
      </c>
      <c r="D19336" s="282">
        <v>96</v>
      </c>
      <c r="E19336" s="265"/>
    </row>
    <row r="19337" spans="1:5">
      <c r="A19337" s="283">
        <v>48216</v>
      </c>
      <c r="B19337" s="176">
        <v>2743.8</v>
      </c>
      <c r="C19337" s="176">
        <v>33.700000000000003</v>
      </c>
      <c r="D19337" s="282">
        <v>131</v>
      </c>
      <c r="E19337" s="265"/>
    </row>
    <row r="19338" spans="1:5">
      <c r="A19338" s="283">
        <v>48217</v>
      </c>
      <c r="B19338" s="176">
        <v>3575</v>
      </c>
      <c r="C19338" s="176">
        <v>39.299999999999997</v>
      </c>
      <c r="D19338" s="282">
        <v>122</v>
      </c>
      <c r="E19338" s="265"/>
    </row>
    <row r="19339" spans="1:5">
      <c r="A19339" s="283">
        <v>48218</v>
      </c>
      <c r="B19339" s="176">
        <v>5878.5</v>
      </c>
      <c r="C19339" s="176">
        <v>33.299999999999997</v>
      </c>
      <c r="D19339" s="282">
        <v>87</v>
      </c>
      <c r="E19339" s="265"/>
    </row>
    <row r="19340" spans="1:5">
      <c r="A19340" s="283">
        <v>48219</v>
      </c>
      <c r="B19340" s="176">
        <v>5527</v>
      </c>
      <c r="C19340" s="176">
        <v>36.700000000000003</v>
      </c>
      <c r="D19340" s="282">
        <v>116</v>
      </c>
      <c r="E19340" s="265"/>
    </row>
    <row r="19341" spans="1:5">
      <c r="A19341" s="283">
        <v>48220</v>
      </c>
      <c r="B19341" s="176">
        <v>5031.5</v>
      </c>
      <c r="C19341" s="176">
        <v>35.9</v>
      </c>
      <c r="D19341" s="282">
        <v>109</v>
      </c>
      <c r="E19341" s="265"/>
    </row>
    <row r="19342" spans="1:5">
      <c r="A19342" s="283">
        <v>48221</v>
      </c>
      <c r="B19342" s="176">
        <v>7167.1</v>
      </c>
      <c r="C19342" s="176">
        <v>40</v>
      </c>
      <c r="D19342" s="282">
        <v>167</v>
      </c>
      <c r="E19342" s="265"/>
    </row>
    <row r="19343" spans="1:5">
      <c r="A19343" s="283">
        <v>48222</v>
      </c>
      <c r="B19343" s="176">
        <v>0</v>
      </c>
      <c r="C19343" s="176">
        <v>0</v>
      </c>
      <c r="D19343" s="282">
        <v>87</v>
      </c>
      <c r="E19343" s="265"/>
    </row>
    <row r="19344" spans="1:5">
      <c r="A19344" s="283">
        <v>48223</v>
      </c>
      <c r="B19344" s="176">
        <v>4216.8999999999996</v>
      </c>
      <c r="C19344" s="176">
        <v>34.1</v>
      </c>
      <c r="D19344" s="282">
        <v>93</v>
      </c>
      <c r="E19344" s="265"/>
    </row>
    <row r="19345" spans="1:5">
      <c r="A19345" s="283">
        <v>48224</v>
      </c>
      <c r="B19345" s="176">
        <v>7959.8</v>
      </c>
      <c r="C19345" s="176">
        <v>30.9</v>
      </c>
      <c r="D19345" s="282">
        <v>120</v>
      </c>
      <c r="E19345" s="265"/>
    </row>
    <row r="19346" spans="1:5">
      <c r="A19346" s="283">
        <v>48225</v>
      </c>
      <c r="B19346" s="176">
        <v>5345.3</v>
      </c>
      <c r="C19346" s="176">
        <v>37.700000000000003</v>
      </c>
      <c r="D19346" s="282">
        <v>115</v>
      </c>
      <c r="E19346" s="265"/>
    </row>
    <row r="19347" spans="1:5">
      <c r="A19347" s="283">
        <v>48226</v>
      </c>
      <c r="B19347" s="176">
        <v>3665.8</v>
      </c>
      <c r="C19347" s="176">
        <v>42.8</v>
      </c>
      <c r="D19347" s="282">
        <v>177</v>
      </c>
      <c r="E19347" s="265"/>
    </row>
    <row r="19348" spans="1:5">
      <c r="A19348" s="283">
        <v>48227</v>
      </c>
      <c r="B19348" s="176">
        <v>6055.8</v>
      </c>
      <c r="C19348" s="176">
        <v>35.5</v>
      </c>
      <c r="D19348" s="282">
        <v>112</v>
      </c>
      <c r="E19348" s="265"/>
    </row>
    <row r="19349" spans="1:5">
      <c r="A19349" s="283">
        <v>48228</v>
      </c>
      <c r="B19349" s="176">
        <v>5912.2</v>
      </c>
      <c r="C19349" s="176">
        <v>31.3</v>
      </c>
      <c r="D19349" s="282">
        <v>113</v>
      </c>
      <c r="E19349" s="265"/>
    </row>
    <row r="19350" spans="1:5">
      <c r="A19350" s="283">
        <v>48229</v>
      </c>
      <c r="B19350" s="176">
        <v>3324.5</v>
      </c>
      <c r="C19350" s="176">
        <v>35.4</v>
      </c>
      <c r="D19350" s="282">
        <v>95</v>
      </c>
      <c r="E19350" s="265"/>
    </row>
    <row r="19351" spans="1:5">
      <c r="A19351" s="283">
        <v>48230</v>
      </c>
      <c r="B19351" s="176">
        <v>5242.8</v>
      </c>
      <c r="C19351" s="176">
        <v>41.9</v>
      </c>
      <c r="D19351" s="282">
        <v>104</v>
      </c>
      <c r="E19351" s="265"/>
    </row>
    <row r="19352" spans="1:5">
      <c r="A19352" s="283">
        <v>48231</v>
      </c>
      <c r="B19352" s="176">
        <v>0</v>
      </c>
      <c r="C19352" s="176">
        <v>0</v>
      </c>
      <c r="D19352" s="282">
        <v>87</v>
      </c>
      <c r="E19352" s="265"/>
    </row>
    <row r="19353" spans="1:5">
      <c r="A19353" s="283">
        <v>48232</v>
      </c>
      <c r="B19353" s="176">
        <v>0</v>
      </c>
      <c r="C19353" s="176">
        <v>0</v>
      </c>
      <c r="D19353" s="282">
        <v>87</v>
      </c>
      <c r="E19353" s="265"/>
    </row>
    <row r="19354" spans="1:5">
      <c r="A19354" s="283">
        <v>48233</v>
      </c>
      <c r="B19354" s="176">
        <v>0</v>
      </c>
      <c r="C19354" s="176">
        <v>0</v>
      </c>
      <c r="D19354" s="282">
        <v>87</v>
      </c>
      <c r="E19354" s="265"/>
    </row>
    <row r="19355" spans="1:5">
      <c r="A19355" s="283">
        <v>48234</v>
      </c>
      <c r="B19355" s="176">
        <v>4821.2</v>
      </c>
      <c r="C19355" s="176">
        <v>34.1</v>
      </c>
      <c r="D19355" s="282">
        <v>112</v>
      </c>
      <c r="E19355" s="265"/>
    </row>
    <row r="19356" spans="1:5">
      <c r="A19356" s="283">
        <v>48235</v>
      </c>
      <c r="B19356" s="176">
        <v>7191.5</v>
      </c>
      <c r="C19356" s="176">
        <v>39.5</v>
      </c>
      <c r="D19356" s="282">
        <v>125</v>
      </c>
      <c r="E19356" s="265"/>
    </row>
    <row r="19357" spans="1:5">
      <c r="A19357" s="283">
        <v>48236</v>
      </c>
      <c r="B19357" s="176">
        <v>4164.5</v>
      </c>
      <c r="C19357" s="176">
        <v>44.9</v>
      </c>
      <c r="D19357" s="282">
        <v>121</v>
      </c>
      <c r="E19357" s="265"/>
    </row>
    <row r="19358" spans="1:5">
      <c r="A19358" s="283">
        <v>48237</v>
      </c>
      <c r="B19358" s="176">
        <v>5699.5</v>
      </c>
      <c r="C19358" s="176">
        <v>37.6</v>
      </c>
      <c r="D19358" s="282">
        <v>171</v>
      </c>
      <c r="E19358" s="265"/>
    </row>
    <row r="19359" spans="1:5">
      <c r="A19359" s="283">
        <v>48238</v>
      </c>
      <c r="B19359" s="176">
        <v>5879.7</v>
      </c>
      <c r="C19359" s="176">
        <v>36.6</v>
      </c>
      <c r="D19359" s="282">
        <v>125</v>
      </c>
      <c r="E19359" s="265"/>
    </row>
    <row r="19360" spans="1:5">
      <c r="A19360" s="283">
        <v>48239</v>
      </c>
      <c r="B19360" s="176">
        <v>3588.8</v>
      </c>
      <c r="C19360" s="176">
        <v>38</v>
      </c>
      <c r="D19360" s="282">
        <v>119</v>
      </c>
      <c r="E19360" s="265"/>
    </row>
    <row r="19361" spans="1:5">
      <c r="A19361" s="283">
        <v>48240</v>
      </c>
      <c r="B19361" s="176">
        <v>4736.3999999999996</v>
      </c>
      <c r="C19361" s="176">
        <v>37.200000000000003</v>
      </c>
      <c r="D19361" s="282">
        <v>104</v>
      </c>
      <c r="E19361" s="265"/>
    </row>
    <row r="19362" spans="1:5">
      <c r="A19362" s="283">
        <v>48242</v>
      </c>
      <c r="B19362" s="176">
        <v>0</v>
      </c>
      <c r="C19362" s="176">
        <v>0</v>
      </c>
      <c r="D19362" s="282">
        <v>87</v>
      </c>
      <c r="E19362" s="265"/>
    </row>
    <row r="19363" spans="1:5">
      <c r="A19363" s="283">
        <v>48243</v>
      </c>
      <c r="B19363" s="176">
        <v>2094.4</v>
      </c>
      <c r="C19363" s="176">
        <v>41.7</v>
      </c>
      <c r="D19363" s="282">
        <v>87</v>
      </c>
      <c r="E19363" s="265"/>
    </row>
    <row r="19364" spans="1:5">
      <c r="A19364" s="283">
        <v>48244</v>
      </c>
      <c r="B19364" s="176">
        <v>0</v>
      </c>
      <c r="C19364" s="176">
        <v>0</v>
      </c>
      <c r="D19364" s="282">
        <v>87</v>
      </c>
      <c r="E19364" s="265"/>
    </row>
    <row r="19365" spans="1:5">
      <c r="A19365" s="283">
        <v>48255</v>
      </c>
      <c r="B19365" s="176">
        <v>0</v>
      </c>
      <c r="C19365" s="176">
        <v>0</v>
      </c>
      <c r="D19365" s="282">
        <v>87</v>
      </c>
      <c r="E19365" s="265"/>
    </row>
    <row r="19366" spans="1:5">
      <c r="A19366" s="283">
        <v>48264</v>
      </c>
      <c r="B19366" s="176">
        <v>0</v>
      </c>
      <c r="C19366" s="176">
        <v>0</v>
      </c>
      <c r="D19366" s="282">
        <v>87</v>
      </c>
      <c r="E19366" s="265"/>
    </row>
    <row r="19367" spans="1:5">
      <c r="A19367" s="283">
        <v>48265</v>
      </c>
      <c r="B19367" s="176">
        <v>0</v>
      </c>
      <c r="C19367" s="176">
        <v>0</v>
      </c>
      <c r="D19367" s="282">
        <v>87</v>
      </c>
      <c r="E19367" s="265"/>
    </row>
    <row r="19368" spans="1:5">
      <c r="A19368" s="283">
        <v>48275</v>
      </c>
      <c r="B19368" s="176">
        <v>0</v>
      </c>
      <c r="C19368" s="176">
        <v>0</v>
      </c>
      <c r="D19368" s="282">
        <v>87</v>
      </c>
      <c r="E19368" s="265"/>
    </row>
    <row r="19369" spans="1:5">
      <c r="A19369" s="283">
        <v>48277</v>
      </c>
      <c r="B19369" s="176">
        <v>0</v>
      </c>
      <c r="C19369" s="176">
        <v>0</v>
      </c>
      <c r="D19369" s="282">
        <v>87</v>
      </c>
      <c r="E19369" s="265"/>
    </row>
    <row r="19370" spans="1:5">
      <c r="A19370" s="283">
        <v>48288</v>
      </c>
      <c r="B19370" s="176">
        <v>0</v>
      </c>
      <c r="C19370" s="176">
        <v>0</v>
      </c>
      <c r="D19370" s="282">
        <v>87</v>
      </c>
      <c r="E19370" s="265"/>
    </row>
    <row r="19371" spans="1:5">
      <c r="A19371" s="283">
        <v>48301</v>
      </c>
      <c r="B19371" s="176">
        <v>1870.3</v>
      </c>
      <c r="C19371" s="176">
        <v>47.6</v>
      </c>
      <c r="D19371" s="282">
        <v>167</v>
      </c>
      <c r="E19371" s="265"/>
    </row>
    <row r="19372" spans="1:5">
      <c r="A19372" s="283">
        <v>48302</v>
      </c>
      <c r="B19372" s="176">
        <v>1418.3</v>
      </c>
      <c r="C19372" s="176">
        <v>49.1</v>
      </c>
      <c r="D19372" s="282">
        <v>113</v>
      </c>
      <c r="E19372" s="265"/>
    </row>
    <row r="19373" spans="1:5">
      <c r="A19373" s="283">
        <v>48303</v>
      </c>
      <c r="B19373" s="176">
        <v>0</v>
      </c>
      <c r="C19373" s="176">
        <v>0</v>
      </c>
      <c r="D19373" s="282">
        <v>87</v>
      </c>
      <c r="E19373" s="265"/>
    </row>
    <row r="19374" spans="1:5">
      <c r="A19374" s="283">
        <v>48304</v>
      </c>
      <c r="B19374" s="176">
        <v>1458.7</v>
      </c>
      <c r="C19374" s="176">
        <v>49.9</v>
      </c>
      <c r="D19374" s="282">
        <v>121</v>
      </c>
      <c r="E19374" s="265"/>
    </row>
    <row r="19375" spans="1:5">
      <c r="A19375" s="283">
        <v>48306</v>
      </c>
      <c r="B19375" s="176">
        <v>1120.4000000000001</v>
      </c>
      <c r="C19375" s="176">
        <v>42.3</v>
      </c>
      <c r="D19375" s="282">
        <v>101</v>
      </c>
      <c r="E19375" s="265"/>
    </row>
    <row r="19376" spans="1:5">
      <c r="A19376" s="283">
        <v>48307</v>
      </c>
      <c r="B19376" s="176">
        <v>2620</v>
      </c>
      <c r="C19376" s="176">
        <v>37.4</v>
      </c>
      <c r="D19376" s="282">
        <v>133</v>
      </c>
      <c r="E19376" s="265"/>
    </row>
    <row r="19377" spans="1:5">
      <c r="A19377" s="283">
        <v>48308</v>
      </c>
      <c r="B19377" s="176">
        <v>0</v>
      </c>
      <c r="C19377" s="176">
        <v>0</v>
      </c>
      <c r="D19377" s="282">
        <v>87</v>
      </c>
      <c r="E19377" s="265"/>
    </row>
    <row r="19378" spans="1:5">
      <c r="A19378" s="283">
        <v>48309</v>
      </c>
      <c r="B19378" s="176">
        <v>1883.1</v>
      </c>
      <c r="C19378" s="176">
        <v>41.9</v>
      </c>
      <c r="D19378" s="282">
        <v>134</v>
      </c>
      <c r="E19378" s="265"/>
    </row>
    <row r="19379" spans="1:5">
      <c r="A19379" s="283">
        <v>48310</v>
      </c>
      <c r="B19379" s="176">
        <v>5272.9</v>
      </c>
      <c r="C19379" s="176">
        <v>39.1</v>
      </c>
      <c r="D19379" s="282">
        <v>101</v>
      </c>
      <c r="E19379" s="265"/>
    </row>
    <row r="19380" spans="1:5">
      <c r="A19380" s="283">
        <v>48311</v>
      </c>
      <c r="B19380" s="176">
        <v>0</v>
      </c>
      <c r="C19380" s="176">
        <v>0</v>
      </c>
      <c r="D19380" s="282">
        <v>87</v>
      </c>
      <c r="E19380" s="265"/>
    </row>
    <row r="19381" spans="1:5">
      <c r="A19381" s="283">
        <v>48312</v>
      </c>
      <c r="B19381" s="176">
        <v>2813.5</v>
      </c>
      <c r="C19381" s="176">
        <v>42</v>
      </c>
      <c r="D19381" s="282">
        <v>136</v>
      </c>
      <c r="E19381" s="265"/>
    </row>
    <row r="19382" spans="1:5">
      <c r="A19382" s="283">
        <v>48313</v>
      </c>
      <c r="B19382" s="176">
        <v>3777</v>
      </c>
      <c r="C19382" s="176">
        <v>39.9</v>
      </c>
      <c r="D19382" s="282">
        <v>103</v>
      </c>
      <c r="E19382" s="265"/>
    </row>
    <row r="19383" spans="1:5">
      <c r="A19383" s="283">
        <v>48314</v>
      </c>
      <c r="B19383" s="176">
        <v>2628.4</v>
      </c>
      <c r="C19383" s="176">
        <v>40.9</v>
      </c>
      <c r="D19383" s="282">
        <v>103</v>
      </c>
      <c r="E19383" s="265"/>
    </row>
    <row r="19384" spans="1:5">
      <c r="A19384" s="283">
        <v>48315</v>
      </c>
      <c r="B19384" s="176">
        <v>2113.6</v>
      </c>
      <c r="C19384" s="176">
        <v>44.9</v>
      </c>
      <c r="D19384" s="282">
        <v>130</v>
      </c>
      <c r="E19384" s="265"/>
    </row>
    <row r="19385" spans="1:5">
      <c r="A19385" s="283">
        <v>48316</v>
      </c>
      <c r="B19385" s="176">
        <v>2303.1</v>
      </c>
      <c r="C19385" s="176">
        <v>41.9</v>
      </c>
      <c r="D19385" s="282">
        <v>116</v>
      </c>
      <c r="E19385" s="265"/>
    </row>
    <row r="19386" spans="1:5">
      <c r="A19386" s="283">
        <v>48317</v>
      </c>
      <c r="B19386" s="176">
        <v>2151.6</v>
      </c>
      <c r="C19386" s="176">
        <v>36.200000000000003</v>
      </c>
      <c r="D19386" s="282">
        <v>103</v>
      </c>
      <c r="E19386" s="265"/>
    </row>
    <row r="19387" spans="1:5">
      <c r="A19387" s="283">
        <v>48318</v>
      </c>
      <c r="B19387" s="176">
        <v>0</v>
      </c>
      <c r="C19387" s="176">
        <v>0</v>
      </c>
      <c r="D19387" s="282">
        <v>87</v>
      </c>
      <c r="E19387" s="265"/>
    </row>
    <row r="19388" spans="1:5">
      <c r="A19388" s="283">
        <v>48320</v>
      </c>
      <c r="B19388" s="176">
        <v>4530.3999999999996</v>
      </c>
      <c r="C19388" s="176">
        <v>38.9</v>
      </c>
      <c r="D19388" s="282">
        <v>104</v>
      </c>
      <c r="E19388" s="265"/>
    </row>
    <row r="19389" spans="1:5">
      <c r="A19389" s="283">
        <v>48321</v>
      </c>
      <c r="B19389" s="176">
        <v>0</v>
      </c>
      <c r="C19389" s="176">
        <v>0</v>
      </c>
      <c r="D19389" s="282">
        <v>87</v>
      </c>
      <c r="E19389" s="265"/>
    </row>
    <row r="19390" spans="1:5">
      <c r="A19390" s="283">
        <v>48322</v>
      </c>
      <c r="B19390" s="176">
        <v>2647</v>
      </c>
      <c r="C19390" s="176">
        <v>44.9</v>
      </c>
      <c r="D19390" s="282">
        <v>136</v>
      </c>
      <c r="E19390" s="265"/>
    </row>
    <row r="19391" spans="1:5">
      <c r="A19391" s="283">
        <v>48323</v>
      </c>
      <c r="B19391" s="176">
        <v>2021.6</v>
      </c>
      <c r="C19391" s="176">
        <v>45.6</v>
      </c>
      <c r="D19391" s="282">
        <v>116</v>
      </c>
      <c r="E19391" s="265"/>
    </row>
    <row r="19392" spans="1:5">
      <c r="A19392" s="283">
        <v>48324</v>
      </c>
      <c r="B19392" s="176">
        <v>1973</v>
      </c>
      <c r="C19392" s="176">
        <v>42.7</v>
      </c>
      <c r="D19392" s="282">
        <v>154</v>
      </c>
      <c r="E19392" s="265"/>
    </row>
    <row r="19393" spans="1:5">
      <c r="A19393" s="283">
        <v>48325</v>
      </c>
      <c r="B19393" s="176">
        <v>0</v>
      </c>
      <c r="C19393" s="176">
        <v>0</v>
      </c>
      <c r="D19393" s="282">
        <v>87</v>
      </c>
      <c r="E19393" s="265"/>
    </row>
    <row r="19394" spans="1:5">
      <c r="A19394" s="283">
        <v>48326</v>
      </c>
      <c r="B19394" s="176">
        <v>1227.5</v>
      </c>
      <c r="C19394" s="176">
        <v>33.799999999999997</v>
      </c>
      <c r="D19394" s="282">
        <v>159</v>
      </c>
      <c r="E19394" s="265"/>
    </row>
    <row r="19395" spans="1:5">
      <c r="A19395" s="283">
        <v>48327</v>
      </c>
      <c r="B19395" s="176">
        <v>1927.5</v>
      </c>
      <c r="C19395" s="176">
        <v>38.1</v>
      </c>
      <c r="D19395" s="282">
        <v>102</v>
      </c>
      <c r="E19395" s="265"/>
    </row>
    <row r="19396" spans="1:5">
      <c r="A19396" s="283">
        <v>48328</v>
      </c>
      <c r="B19396" s="176">
        <v>2859.4</v>
      </c>
      <c r="C19396" s="176">
        <v>37.6</v>
      </c>
      <c r="D19396" s="282">
        <v>93</v>
      </c>
      <c r="E19396" s="265"/>
    </row>
    <row r="19397" spans="1:5">
      <c r="A19397" s="283">
        <v>48329</v>
      </c>
      <c r="B19397" s="176">
        <v>2146.4</v>
      </c>
      <c r="C19397" s="176">
        <v>40.799999999999997</v>
      </c>
      <c r="D19397" s="282">
        <v>111</v>
      </c>
      <c r="E19397" s="265"/>
    </row>
    <row r="19398" spans="1:5">
      <c r="A19398" s="283">
        <v>48330</v>
      </c>
      <c r="B19398" s="176">
        <v>0</v>
      </c>
      <c r="C19398" s="176">
        <v>0</v>
      </c>
      <c r="D19398" s="282">
        <v>87</v>
      </c>
      <c r="E19398" s="265"/>
    </row>
    <row r="19399" spans="1:5">
      <c r="A19399" s="283">
        <v>48331</v>
      </c>
      <c r="B19399" s="176">
        <v>2322.1</v>
      </c>
      <c r="C19399" s="176">
        <v>44.3</v>
      </c>
      <c r="D19399" s="282">
        <v>123</v>
      </c>
      <c r="E19399" s="265"/>
    </row>
    <row r="19400" spans="1:5">
      <c r="A19400" s="283">
        <v>48332</v>
      </c>
      <c r="B19400" s="176">
        <v>0</v>
      </c>
      <c r="C19400" s="176">
        <v>0</v>
      </c>
      <c r="D19400" s="282">
        <v>87</v>
      </c>
      <c r="E19400" s="265"/>
    </row>
    <row r="19401" spans="1:5">
      <c r="A19401" s="283">
        <v>48333</v>
      </c>
      <c r="B19401" s="176">
        <v>0</v>
      </c>
      <c r="C19401" s="176">
        <v>0</v>
      </c>
      <c r="D19401" s="282">
        <v>87</v>
      </c>
      <c r="E19401" s="265"/>
    </row>
    <row r="19402" spans="1:5">
      <c r="A19402" s="283">
        <v>48334</v>
      </c>
      <c r="B19402" s="176">
        <v>2100.3000000000002</v>
      </c>
      <c r="C19402" s="176">
        <v>45</v>
      </c>
      <c r="D19402" s="282">
        <v>139</v>
      </c>
      <c r="E19402" s="265"/>
    </row>
    <row r="19403" spans="1:5">
      <c r="A19403" s="283">
        <v>48335</v>
      </c>
      <c r="B19403" s="176">
        <v>3046.5</v>
      </c>
      <c r="C19403" s="176">
        <v>37.200000000000003</v>
      </c>
      <c r="D19403" s="282">
        <v>110</v>
      </c>
      <c r="E19403" s="265"/>
    </row>
    <row r="19404" spans="1:5">
      <c r="A19404" s="283">
        <v>48336</v>
      </c>
      <c r="B19404" s="176">
        <v>2692.5</v>
      </c>
      <c r="C19404" s="176">
        <v>41.3</v>
      </c>
      <c r="D19404" s="282">
        <v>127</v>
      </c>
      <c r="E19404" s="265"/>
    </row>
    <row r="19405" spans="1:5">
      <c r="A19405" s="283">
        <v>48340</v>
      </c>
      <c r="B19405" s="176">
        <v>3141.9</v>
      </c>
      <c r="C19405" s="176">
        <v>31.1</v>
      </c>
      <c r="D19405" s="282">
        <v>113</v>
      </c>
      <c r="E19405" s="265"/>
    </row>
    <row r="19406" spans="1:5">
      <c r="A19406" s="283">
        <v>48341</v>
      </c>
      <c r="B19406" s="176">
        <v>2852.2</v>
      </c>
      <c r="C19406" s="176">
        <v>36.6</v>
      </c>
      <c r="D19406" s="282">
        <v>103</v>
      </c>
      <c r="E19406" s="265"/>
    </row>
    <row r="19407" spans="1:5">
      <c r="A19407" s="283">
        <v>48342</v>
      </c>
      <c r="B19407" s="176">
        <v>2874.1</v>
      </c>
      <c r="C19407" s="176">
        <v>34</v>
      </c>
      <c r="D19407" s="282">
        <v>128</v>
      </c>
      <c r="E19407" s="265"/>
    </row>
    <row r="19408" spans="1:5">
      <c r="A19408" s="283">
        <v>48343</v>
      </c>
      <c r="B19408" s="176">
        <v>0</v>
      </c>
      <c r="C19408" s="176">
        <v>0</v>
      </c>
      <c r="D19408" s="282">
        <v>87</v>
      </c>
      <c r="E19408" s="265"/>
    </row>
    <row r="19409" spans="1:5">
      <c r="A19409" s="283">
        <v>48346</v>
      </c>
      <c r="B19409" s="176">
        <v>1226.5999999999999</v>
      </c>
      <c r="C19409" s="176">
        <v>39.700000000000003</v>
      </c>
      <c r="D19409" s="282">
        <v>109</v>
      </c>
      <c r="E19409" s="265"/>
    </row>
    <row r="19410" spans="1:5">
      <c r="A19410" s="283">
        <v>48347</v>
      </c>
      <c r="B19410" s="176">
        <v>0</v>
      </c>
      <c r="C19410" s="176">
        <v>0</v>
      </c>
      <c r="D19410" s="282">
        <v>87</v>
      </c>
      <c r="E19410" s="265"/>
    </row>
    <row r="19411" spans="1:5">
      <c r="A19411" s="283">
        <v>48348</v>
      </c>
      <c r="B19411" s="176">
        <v>674.9</v>
      </c>
      <c r="C19411" s="176">
        <v>40.299999999999997</v>
      </c>
      <c r="D19411" s="282">
        <v>126</v>
      </c>
      <c r="E19411" s="265"/>
    </row>
    <row r="19412" spans="1:5">
      <c r="A19412" s="283">
        <v>48350</v>
      </c>
      <c r="B19412" s="176">
        <v>278.5</v>
      </c>
      <c r="C19412" s="176">
        <v>41.1</v>
      </c>
      <c r="D19412" s="282">
        <v>87</v>
      </c>
      <c r="E19412" s="265"/>
    </row>
    <row r="19413" spans="1:5">
      <c r="A19413" s="283">
        <v>48353</v>
      </c>
      <c r="B19413" s="176">
        <v>382.9</v>
      </c>
      <c r="C19413" s="176">
        <v>41.8</v>
      </c>
      <c r="D19413" s="282">
        <v>121</v>
      </c>
      <c r="E19413" s="265"/>
    </row>
    <row r="19414" spans="1:5">
      <c r="A19414" s="283">
        <v>48356</v>
      </c>
      <c r="B19414" s="176">
        <v>774.3</v>
      </c>
      <c r="C19414" s="176">
        <v>41.3</v>
      </c>
      <c r="D19414" s="282">
        <v>95</v>
      </c>
      <c r="E19414" s="265"/>
    </row>
    <row r="19415" spans="1:5">
      <c r="A19415" s="283">
        <v>48357</v>
      </c>
      <c r="B19415" s="176">
        <v>467.1</v>
      </c>
      <c r="C19415" s="176">
        <v>41.8</v>
      </c>
      <c r="D19415" s="282">
        <v>95</v>
      </c>
      <c r="E19415" s="265"/>
    </row>
    <row r="19416" spans="1:5">
      <c r="A19416" s="283">
        <v>48359</v>
      </c>
      <c r="B19416" s="176">
        <v>832.6</v>
      </c>
      <c r="C19416" s="176">
        <v>36.6</v>
      </c>
      <c r="D19416" s="282">
        <v>87</v>
      </c>
      <c r="E19416" s="265"/>
    </row>
    <row r="19417" spans="1:5">
      <c r="A19417" s="283">
        <v>48360</v>
      </c>
      <c r="B19417" s="176">
        <v>906.9</v>
      </c>
      <c r="C19417" s="176">
        <v>37.6</v>
      </c>
      <c r="D19417" s="282">
        <v>102</v>
      </c>
      <c r="E19417" s="265"/>
    </row>
    <row r="19418" spans="1:5">
      <c r="A19418" s="283">
        <v>48361</v>
      </c>
      <c r="B19418" s="176">
        <v>2148.6</v>
      </c>
      <c r="C19418" s="176">
        <v>45.7</v>
      </c>
      <c r="D19418" s="282">
        <v>97</v>
      </c>
      <c r="E19418" s="265"/>
    </row>
    <row r="19419" spans="1:5">
      <c r="A19419" s="283">
        <v>48362</v>
      </c>
      <c r="B19419" s="176">
        <v>1504.3</v>
      </c>
      <c r="C19419" s="176">
        <v>38.700000000000003</v>
      </c>
      <c r="D19419" s="282">
        <v>103</v>
      </c>
      <c r="E19419" s="265"/>
    </row>
    <row r="19420" spans="1:5">
      <c r="A19420" s="283">
        <v>48363</v>
      </c>
      <c r="B19420" s="176">
        <v>280.39999999999998</v>
      </c>
      <c r="C19420" s="176">
        <v>43.7</v>
      </c>
      <c r="D19420" s="282">
        <v>95</v>
      </c>
      <c r="E19420" s="265"/>
    </row>
    <row r="19421" spans="1:5">
      <c r="A19421" s="283">
        <v>48366</v>
      </c>
      <c r="B19421" s="176">
        <v>0</v>
      </c>
      <c r="C19421" s="176">
        <v>0</v>
      </c>
      <c r="D19421" s="282">
        <v>87</v>
      </c>
      <c r="E19421" s="265"/>
    </row>
    <row r="19422" spans="1:5">
      <c r="A19422" s="283">
        <v>48367</v>
      </c>
      <c r="B19422" s="176">
        <v>200.2</v>
      </c>
      <c r="C19422" s="176">
        <v>42.8</v>
      </c>
      <c r="D19422" s="282">
        <v>104</v>
      </c>
      <c r="E19422" s="265"/>
    </row>
    <row r="19423" spans="1:5">
      <c r="A19423" s="283">
        <v>48370</v>
      </c>
      <c r="B19423" s="176">
        <v>145.1</v>
      </c>
      <c r="C19423" s="176">
        <v>45.7</v>
      </c>
      <c r="D19423" s="282">
        <v>124</v>
      </c>
      <c r="E19423" s="265"/>
    </row>
    <row r="19424" spans="1:5">
      <c r="A19424" s="283">
        <v>48371</v>
      </c>
      <c r="B19424" s="176">
        <v>494.4</v>
      </c>
      <c r="C19424" s="176">
        <v>38.5</v>
      </c>
      <c r="D19424" s="282">
        <v>110</v>
      </c>
      <c r="E19424" s="265"/>
    </row>
    <row r="19425" spans="1:5">
      <c r="A19425" s="283">
        <v>48374</v>
      </c>
      <c r="B19425" s="176">
        <v>1175.8</v>
      </c>
      <c r="C19425" s="176">
        <v>38.200000000000003</v>
      </c>
      <c r="D19425" s="282">
        <v>129</v>
      </c>
      <c r="E19425" s="265"/>
    </row>
    <row r="19426" spans="1:5">
      <c r="A19426" s="283">
        <v>48375</v>
      </c>
      <c r="B19426" s="176">
        <v>2832.8</v>
      </c>
      <c r="C19426" s="176">
        <v>38.799999999999997</v>
      </c>
      <c r="D19426" s="282">
        <v>129</v>
      </c>
      <c r="E19426" s="265"/>
    </row>
    <row r="19427" spans="1:5">
      <c r="A19427" s="283">
        <v>48376</v>
      </c>
      <c r="B19427" s="176">
        <v>0</v>
      </c>
      <c r="C19427" s="176">
        <v>0</v>
      </c>
      <c r="D19427" s="282">
        <v>87</v>
      </c>
      <c r="E19427" s="265"/>
    </row>
    <row r="19428" spans="1:5">
      <c r="A19428" s="283">
        <v>48377</v>
      </c>
      <c r="B19428" s="176">
        <v>1586.8</v>
      </c>
      <c r="C19428" s="176">
        <v>37.4</v>
      </c>
      <c r="D19428" s="282">
        <v>149</v>
      </c>
      <c r="E19428" s="265"/>
    </row>
    <row r="19429" spans="1:5">
      <c r="A19429" s="283">
        <v>48380</v>
      </c>
      <c r="B19429" s="176">
        <v>317</v>
      </c>
      <c r="C19429" s="176">
        <v>42.5</v>
      </c>
      <c r="D19429" s="282">
        <v>87</v>
      </c>
      <c r="E19429" s="265"/>
    </row>
    <row r="19430" spans="1:5">
      <c r="A19430" s="283">
        <v>48381</v>
      </c>
      <c r="B19430" s="176">
        <v>620.20000000000005</v>
      </c>
      <c r="C19430" s="176">
        <v>42.4</v>
      </c>
      <c r="D19430" s="282">
        <v>102</v>
      </c>
      <c r="E19430" s="265"/>
    </row>
    <row r="19431" spans="1:5">
      <c r="A19431" s="283">
        <v>48382</v>
      </c>
      <c r="B19431" s="176">
        <v>1269.4000000000001</v>
      </c>
      <c r="C19431" s="176">
        <v>39.6</v>
      </c>
      <c r="D19431" s="282">
        <v>93</v>
      </c>
      <c r="E19431" s="265"/>
    </row>
    <row r="19432" spans="1:5">
      <c r="A19432" s="283">
        <v>48383</v>
      </c>
      <c r="B19432" s="176">
        <v>799.4</v>
      </c>
      <c r="C19432" s="176">
        <v>38.700000000000003</v>
      </c>
      <c r="D19432" s="282">
        <v>102</v>
      </c>
      <c r="E19432" s="265"/>
    </row>
    <row r="19433" spans="1:5">
      <c r="A19433" s="283">
        <v>48386</v>
      </c>
      <c r="B19433" s="176">
        <v>1083.3</v>
      </c>
      <c r="C19433" s="176">
        <v>42.5</v>
      </c>
      <c r="D19433" s="282">
        <v>94</v>
      </c>
      <c r="E19433" s="265"/>
    </row>
    <row r="19434" spans="1:5">
      <c r="A19434" s="283">
        <v>48387</v>
      </c>
      <c r="B19434" s="176">
        <v>0</v>
      </c>
      <c r="C19434" s="176">
        <v>0</v>
      </c>
      <c r="D19434" s="282">
        <v>87</v>
      </c>
      <c r="E19434" s="265"/>
    </row>
    <row r="19435" spans="1:5">
      <c r="A19435" s="283">
        <v>48390</v>
      </c>
      <c r="B19435" s="176">
        <v>1937.3</v>
      </c>
      <c r="C19435" s="176">
        <v>40.4</v>
      </c>
      <c r="D19435" s="282">
        <v>130</v>
      </c>
      <c r="E19435" s="265"/>
    </row>
    <row r="19436" spans="1:5">
      <c r="A19436" s="283">
        <v>48391</v>
      </c>
      <c r="B19436" s="176">
        <v>0</v>
      </c>
      <c r="C19436" s="176">
        <v>0</v>
      </c>
      <c r="D19436" s="282">
        <v>87</v>
      </c>
      <c r="E19436" s="265"/>
    </row>
    <row r="19437" spans="1:5">
      <c r="A19437" s="283">
        <v>48393</v>
      </c>
      <c r="B19437" s="176">
        <v>1289.0999999999999</v>
      </c>
      <c r="C19437" s="176">
        <v>34.799999999999997</v>
      </c>
      <c r="D19437" s="282">
        <v>131</v>
      </c>
      <c r="E19437" s="265"/>
    </row>
    <row r="19438" spans="1:5">
      <c r="A19438" s="283">
        <v>48397</v>
      </c>
      <c r="B19438" s="176">
        <v>0</v>
      </c>
      <c r="C19438" s="176">
        <v>0</v>
      </c>
      <c r="D19438" s="282">
        <v>87</v>
      </c>
      <c r="E19438" s="265"/>
    </row>
    <row r="19439" spans="1:5">
      <c r="A19439" s="283">
        <v>48401</v>
      </c>
      <c r="B19439" s="176">
        <v>40.6</v>
      </c>
      <c r="C19439" s="176">
        <v>45.4</v>
      </c>
      <c r="D19439" s="282">
        <v>87</v>
      </c>
      <c r="E19439" s="265"/>
    </row>
    <row r="19440" spans="1:5">
      <c r="A19440" s="283">
        <v>48410</v>
      </c>
      <c r="B19440" s="176">
        <v>0</v>
      </c>
      <c r="C19440" s="176">
        <v>0</v>
      </c>
      <c r="D19440" s="282">
        <v>87</v>
      </c>
      <c r="E19440" s="265"/>
    </row>
    <row r="19441" spans="1:5">
      <c r="A19441" s="283">
        <v>48411</v>
      </c>
      <c r="B19441" s="176">
        <v>0</v>
      </c>
      <c r="C19441" s="176">
        <v>0</v>
      </c>
      <c r="D19441" s="282">
        <v>87</v>
      </c>
      <c r="E19441" s="265"/>
    </row>
    <row r="19442" spans="1:5">
      <c r="A19442" s="283">
        <v>48412</v>
      </c>
      <c r="B19442" s="176">
        <v>114</v>
      </c>
      <c r="C19442" s="176">
        <v>42.4</v>
      </c>
      <c r="D19442" s="282">
        <v>87</v>
      </c>
      <c r="E19442" s="265"/>
    </row>
    <row r="19443" spans="1:5">
      <c r="A19443" s="283">
        <v>48413</v>
      </c>
      <c r="B19443" s="176">
        <v>50.2</v>
      </c>
      <c r="C19443" s="176">
        <v>43.7</v>
      </c>
      <c r="D19443" s="282">
        <v>101</v>
      </c>
      <c r="E19443" s="265"/>
    </row>
    <row r="19444" spans="1:5">
      <c r="A19444" s="283">
        <v>48414</v>
      </c>
      <c r="B19444" s="176">
        <v>82.8</v>
      </c>
      <c r="C19444" s="176">
        <v>41.4</v>
      </c>
      <c r="D19444" s="282">
        <v>87</v>
      </c>
      <c r="E19444" s="265"/>
    </row>
    <row r="19445" spans="1:5">
      <c r="A19445" s="283">
        <v>48415</v>
      </c>
      <c r="B19445" s="176">
        <v>148.19999999999999</v>
      </c>
      <c r="C19445" s="176">
        <v>41.2</v>
      </c>
      <c r="D19445" s="282">
        <v>94</v>
      </c>
      <c r="E19445" s="265"/>
    </row>
    <row r="19446" spans="1:5">
      <c r="A19446" s="283">
        <v>48416</v>
      </c>
      <c r="B19446" s="176">
        <v>47.2</v>
      </c>
      <c r="C19446" s="176">
        <v>38.5</v>
      </c>
      <c r="D19446" s="282">
        <v>87</v>
      </c>
      <c r="E19446" s="265"/>
    </row>
    <row r="19447" spans="1:5">
      <c r="A19447" s="283">
        <v>48417</v>
      </c>
      <c r="B19447" s="176">
        <v>86.6</v>
      </c>
      <c r="C19447" s="176">
        <v>40.200000000000003</v>
      </c>
      <c r="D19447" s="282">
        <v>87</v>
      </c>
      <c r="E19447" s="265"/>
    </row>
    <row r="19448" spans="1:5">
      <c r="A19448" s="283">
        <v>48418</v>
      </c>
      <c r="B19448" s="176">
        <v>99</v>
      </c>
      <c r="C19448" s="176">
        <v>40</v>
      </c>
      <c r="D19448" s="282">
        <v>87</v>
      </c>
      <c r="E19448" s="265"/>
    </row>
    <row r="19449" spans="1:5">
      <c r="A19449" s="283">
        <v>48419</v>
      </c>
      <c r="B19449" s="176">
        <v>37.5</v>
      </c>
      <c r="C19449" s="176">
        <v>44.3</v>
      </c>
      <c r="D19449" s="282">
        <v>87</v>
      </c>
      <c r="E19449" s="265"/>
    </row>
    <row r="19450" spans="1:5">
      <c r="A19450" s="283">
        <v>48420</v>
      </c>
      <c r="B19450" s="176">
        <v>322.89999999999998</v>
      </c>
      <c r="C19450" s="176">
        <v>41.7</v>
      </c>
      <c r="D19450" s="282">
        <v>93</v>
      </c>
      <c r="E19450" s="265"/>
    </row>
    <row r="19451" spans="1:5">
      <c r="A19451" s="283">
        <v>48421</v>
      </c>
      <c r="B19451" s="176">
        <v>157.6</v>
      </c>
      <c r="C19451" s="176">
        <v>41.9</v>
      </c>
      <c r="D19451" s="282">
        <v>87</v>
      </c>
      <c r="E19451" s="265"/>
    </row>
    <row r="19452" spans="1:5">
      <c r="A19452" s="283">
        <v>48422</v>
      </c>
      <c r="B19452" s="176">
        <v>64.7</v>
      </c>
      <c r="C19452" s="176">
        <v>40.299999999999997</v>
      </c>
      <c r="D19452" s="282">
        <v>94</v>
      </c>
      <c r="E19452" s="265"/>
    </row>
    <row r="19453" spans="1:5">
      <c r="A19453" s="283">
        <v>48423</v>
      </c>
      <c r="B19453" s="176">
        <v>504.4</v>
      </c>
      <c r="C19453" s="176">
        <v>38.9</v>
      </c>
      <c r="D19453" s="282">
        <v>102</v>
      </c>
      <c r="E19453" s="265"/>
    </row>
    <row r="19454" spans="1:5">
      <c r="A19454" s="283">
        <v>48426</v>
      </c>
      <c r="B19454" s="176">
        <v>27.1</v>
      </c>
      <c r="C19454" s="176">
        <v>38.6</v>
      </c>
      <c r="D19454" s="282">
        <v>87</v>
      </c>
      <c r="E19454" s="265"/>
    </row>
    <row r="19455" spans="1:5">
      <c r="A19455" s="283">
        <v>48427</v>
      </c>
      <c r="B19455" s="176">
        <v>30.9</v>
      </c>
      <c r="C19455" s="176">
        <v>44.2</v>
      </c>
      <c r="D19455" s="282">
        <v>87</v>
      </c>
      <c r="E19455" s="265"/>
    </row>
    <row r="19456" spans="1:5">
      <c r="A19456" s="283">
        <v>48428</v>
      </c>
      <c r="B19456" s="176">
        <v>134.4</v>
      </c>
      <c r="C19456" s="176">
        <v>43.3</v>
      </c>
      <c r="D19456" s="282">
        <v>96</v>
      </c>
      <c r="E19456" s="265"/>
    </row>
    <row r="19457" spans="1:5">
      <c r="A19457" s="283">
        <v>48429</v>
      </c>
      <c r="B19457" s="176">
        <v>182.9</v>
      </c>
      <c r="C19457" s="176">
        <v>40.6</v>
      </c>
      <c r="D19457" s="282">
        <v>87</v>
      </c>
      <c r="E19457" s="265"/>
    </row>
    <row r="19458" spans="1:5">
      <c r="A19458" s="283">
        <v>48430</v>
      </c>
      <c r="B19458" s="176">
        <v>464.1</v>
      </c>
      <c r="C19458" s="176">
        <v>40.200000000000003</v>
      </c>
      <c r="D19458" s="282">
        <v>131</v>
      </c>
      <c r="E19458" s="265"/>
    </row>
    <row r="19459" spans="1:5">
      <c r="A19459" s="283">
        <v>48432</v>
      </c>
      <c r="B19459" s="176">
        <v>16.2</v>
      </c>
      <c r="C19459" s="176">
        <v>44.1</v>
      </c>
      <c r="D19459" s="282">
        <v>87</v>
      </c>
      <c r="E19459" s="265"/>
    </row>
    <row r="19460" spans="1:5">
      <c r="A19460" s="283">
        <v>48433</v>
      </c>
      <c r="B19460" s="176">
        <v>491.6</v>
      </c>
      <c r="C19460" s="176">
        <v>43.7</v>
      </c>
      <c r="D19460" s="282">
        <v>132</v>
      </c>
      <c r="E19460" s="265"/>
    </row>
    <row r="19461" spans="1:5">
      <c r="A19461" s="283">
        <v>48434</v>
      </c>
      <c r="B19461" s="176">
        <v>0</v>
      </c>
      <c r="C19461" s="176">
        <v>0</v>
      </c>
      <c r="D19461" s="282">
        <v>87</v>
      </c>
      <c r="E19461" s="265"/>
    </row>
    <row r="19462" spans="1:5">
      <c r="A19462" s="283">
        <v>48435</v>
      </c>
      <c r="B19462" s="176">
        <v>76.400000000000006</v>
      </c>
      <c r="C19462" s="176">
        <v>39.200000000000003</v>
      </c>
      <c r="D19462" s="282">
        <v>87</v>
      </c>
      <c r="E19462" s="265"/>
    </row>
    <row r="19463" spans="1:5">
      <c r="A19463" s="283">
        <v>48436</v>
      </c>
      <c r="B19463" s="176">
        <v>126</v>
      </c>
      <c r="C19463" s="176">
        <v>40.5</v>
      </c>
      <c r="D19463" s="282">
        <v>96</v>
      </c>
      <c r="E19463" s="265"/>
    </row>
    <row r="19464" spans="1:5">
      <c r="A19464" s="283">
        <v>48437</v>
      </c>
      <c r="B19464" s="176">
        <v>0</v>
      </c>
      <c r="C19464" s="176">
        <v>0</v>
      </c>
      <c r="D19464" s="282">
        <v>87</v>
      </c>
      <c r="E19464" s="265"/>
    </row>
    <row r="19465" spans="1:5">
      <c r="A19465" s="283">
        <v>48438</v>
      </c>
      <c r="B19465" s="176">
        <v>222</v>
      </c>
      <c r="C19465" s="176">
        <v>40.700000000000003</v>
      </c>
      <c r="D19465" s="282">
        <v>94</v>
      </c>
      <c r="E19465" s="265"/>
    </row>
    <row r="19466" spans="1:5">
      <c r="A19466" s="283">
        <v>48439</v>
      </c>
      <c r="B19466" s="176">
        <v>856</v>
      </c>
      <c r="C19466" s="176">
        <v>37.700000000000003</v>
      </c>
      <c r="D19466" s="282">
        <v>103</v>
      </c>
      <c r="E19466" s="265"/>
    </row>
    <row r="19467" spans="1:5">
      <c r="A19467" s="283">
        <v>48440</v>
      </c>
      <c r="B19467" s="176">
        <v>0</v>
      </c>
      <c r="C19467" s="176">
        <v>0</v>
      </c>
      <c r="D19467" s="282">
        <v>87</v>
      </c>
      <c r="E19467" s="265"/>
    </row>
    <row r="19468" spans="1:5">
      <c r="A19468" s="283">
        <v>48441</v>
      </c>
      <c r="B19468" s="176">
        <v>38.200000000000003</v>
      </c>
      <c r="C19468" s="176">
        <v>46</v>
      </c>
      <c r="D19468" s="282">
        <v>87</v>
      </c>
      <c r="E19468" s="265"/>
    </row>
    <row r="19469" spans="1:5">
      <c r="A19469" s="283">
        <v>48442</v>
      </c>
      <c r="B19469" s="176">
        <v>261.5</v>
      </c>
      <c r="C19469" s="176">
        <v>40.299999999999997</v>
      </c>
      <c r="D19469" s="282">
        <v>101</v>
      </c>
      <c r="E19469" s="265"/>
    </row>
    <row r="19470" spans="1:5">
      <c r="A19470" s="283">
        <v>48444</v>
      </c>
      <c r="B19470" s="176">
        <v>116.7</v>
      </c>
      <c r="C19470" s="176">
        <v>37.5</v>
      </c>
      <c r="D19470" s="282">
        <v>113</v>
      </c>
      <c r="E19470" s="265"/>
    </row>
    <row r="19471" spans="1:5">
      <c r="A19471" s="283">
        <v>48445</v>
      </c>
      <c r="B19471" s="176">
        <v>28.6</v>
      </c>
      <c r="C19471" s="176">
        <v>46.3</v>
      </c>
      <c r="D19471" s="282">
        <v>87</v>
      </c>
      <c r="E19471" s="265"/>
    </row>
    <row r="19472" spans="1:5">
      <c r="A19472" s="283">
        <v>48446</v>
      </c>
      <c r="B19472" s="176">
        <v>266.3</v>
      </c>
      <c r="C19472" s="176">
        <v>41.3</v>
      </c>
      <c r="D19472" s="282">
        <v>135</v>
      </c>
      <c r="E19472" s="265"/>
    </row>
    <row r="19473" spans="1:5">
      <c r="A19473" s="283">
        <v>48449</v>
      </c>
      <c r="B19473" s="176">
        <v>103.1</v>
      </c>
      <c r="C19473" s="176">
        <v>41.7</v>
      </c>
      <c r="D19473" s="282">
        <v>87</v>
      </c>
      <c r="E19473" s="265"/>
    </row>
    <row r="19474" spans="1:5">
      <c r="A19474" s="283">
        <v>48450</v>
      </c>
      <c r="B19474" s="176">
        <v>143.4</v>
      </c>
      <c r="C19474" s="176">
        <v>48.7</v>
      </c>
      <c r="D19474" s="282">
        <v>87</v>
      </c>
      <c r="E19474" s="265"/>
    </row>
    <row r="19475" spans="1:5">
      <c r="A19475" s="283">
        <v>48451</v>
      </c>
      <c r="B19475" s="176">
        <v>457.3</v>
      </c>
      <c r="C19475" s="176">
        <v>40.1</v>
      </c>
      <c r="D19475" s="282">
        <v>87</v>
      </c>
      <c r="E19475" s="265"/>
    </row>
    <row r="19476" spans="1:5">
      <c r="A19476" s="283">
        <v>48453</v>
      </c>
      <c r="B19476" s="176">
        <v>51</v>
      </c>
      <c r="C19476" s="176">
        <v>40.1</v>
      </c>
      <c r="D19476" s="282">
        <v>87</v>
      </c>
      <c r="E19476" s="265"/>
    </row>
    <row r="19477" spans="1:5">
      <c r="A19477" s="283">
        <v>48454</v>
      </c>
      <c r="B19477" s="176">
        <v>41.1</v>
      </c>
      <c r="C19477" s="176">
        <v>40.4</v>
      </c>
      <c r="D19477" s="282">
        <v>87</v>
      </c>
      <c r="E19477" s="265"/>
    </row>
    <row r="19478" spans="1:5">
      <c r="A19478" s="283">
        <v>48455</v>
      </c>
      <c r="B19478" s="176">
        <v>123</v>
      </c>
      <c r="C19478" s="176">
        <v>45.5</v>
      </c>
      <c r="D19478" s="282">
        <v>96</v>
      </c>
      <c r="E19478" s="265"/>
    </row>
    <row r="19479" spans="1:5">
      <c r="A19479" s="283">
        <v>48456</v>
      </c>
      <c r="B19479" s="176">
        <v>19.7</v>
      </c>
      <c r="C19479" s="176">
        <v>44.1</v>
      </c>
      <c r="D19479" s="282">
        <v>87</v>
      </c>
      <c r="E19479" s="265"/>
    </row>
    <row r="19480" spans="1:5">
      <c r="A19480" s="283">
        <v>48457</v>
      </c>
      <c r="B19480" s="176">
        <v>183</v>
      </c>
      <c r="C19480" s="176">
        <v>39.5</v>
      </c>
      <c r="D19480" s="282">
        <v>94</v>
      </c>
      <c r="E19480" s="265"/>
    </row>
    <row r="19481" spans="1:5">
      <c r="A19481" s="283">
        <v>48458</v>
      </c>
      <c r="B19481" s="176">
        <v>515.20000000000005</v>
      </c>
      <c r="C19481" s="176">
        <v>38.4</v>
      </c>
      <c r="D19481" s="282">
        <v>87</v>
      </c>
      <c r="E19481" s="265"/>
    </row>
    <row r="19482" spans="1:5">
      <c r="A19482" s="283">
        <v>48460</v>
      </c>
      <c r="B19482" s="176">
        <v>64.5</v>
      </c>
      <c r="C19482" s="176">
        <v>43.3</v>
      </c>
      <c r="D19482" s="282">
        <v>87</v>
      </c>
      <c r="E19482" s="265"/>
    </row>
    <row r="19483" spans="1:5">
      <c r="A19483" s="283">
        <v>48461</v>
      </c>
      <c r="B19483" s="176">
        <v>95.8</v>
      </c>
      <c r="C19483" s="176">
        <v>38.4</v>
      </c>
      <c r="D19483" s="282">
        <v>95</v>
      </c>
      <c r="E19483" s="265"/>
    </row>
    <row r="19484" spans="1:5">
      <c r="A19484" s="283">
        <v>48462</v>
      </c>
      <c r="B19484" s="176">
        <v>284.2</v>
      </c>
      <c r="C19484" s="176">
        <v>41.6</v>
      </c>
      <c r="D19484" s="282">
        <v>113</v>
      </c>
      <c r="E19484" s="265"/>
    </row>
    <row r="19485" spans="1:5">
      <c r="A19485" s="283">
        <v>48463</v>
      </c>
      <c r="B19485" s="176">
        <v>146.1</v>
      </c>
      <c r="C19485" s="176">
        <v>44.2</v>
      </c>
      <c r="D19485" s="282">
        <v>87</v>
      </c>
      <c r="E19485" s="265"/>
    </row>
    <row r="19486" spans="1:5">
      <c r="A19486" s="283">
        <v>48464</v>
      </c>
      <c r="B19486" s="176">
        <v>117.8</v>
      </c>
      <c r="C19486" s="176">
        <v>42.2</v>
      </c>
      <c r="D19486" s="282">
        <v>87</v>
      </c>
      <c r="E19486" s="265"/>
    </row>
    <row r="19487" spans="1:5">
      <c r="A19487" s="283">
        <v>48465</v>
      </c>
      <c r="B19487" s="176">
        <v>15.9</v>
      </c>
      <c r="C19487" s="176">
        <v>47.3</v>
      </c>
      <c r="D19487" s="282">
        <v>87</v>
      </c>
      <c r="E19487" s="265"/>
    </row>
    <row r="19488" spans="1:5">
      <c r="A19488" s="283">
        <v>48466</v>
      </c>
      <c r="B19488" s="176">
        <v>46.4</v>
      </c>
      <c r="C19488" s="176">
        <v>41.1</v>
      </c>
      <c r="D19488" s="282">
        <v>87</v>
      </c>
      <c r="E19488" s="265"/>
    </row>
    <row r="19489" spans="1:5">
      <c r="A19489" s="283">
        <v>48467</v>
      </c>
      <c r="B19489" s="176">
        <v>41.3</v>
      </c>
      <c r="C19489" s="176">
        <v>53.9</v>
      </c>
      <c r="D19489" s="282">
        <v>87</v>
      </c>
      <c r="E19489" s="265"/>
    </row>
    <row r="19490" spans="1:5">
      <c r="A19490" s="283">
        <v>48468</v>
      </c>
      <c r="B19490" s="176">
        <v>17.8</v>
      </c>
      <c r="C19490" s="176">
        <v>51.1</v>
      </c>
      <c r="D19490" s="282">
        <v>87</v>
      </c>
      <c r="E19490" s="265"/>
    </row>
    <row r="19491" spans="1:5">
      <c r="A19491" s="283">
        <v>48469</v>
      </c>
      <c r="B19491" s="176">
        <v>68</v>
      </c>
      <c r="C19491" s="176">
        <v>51.2</v>
      </c>
      <c r="D19491" s="282">
        <v>87</v>
      </c>
      <c r="E19491" s="265"/>
    </row>
    <row r="19492" spans="1:5">
      <c r="A19492" s="283">
        <v>48470</v>
      </c>
      <c r="B19492" s="176">
        <v>19.899999999999999</v>
      </c>
      <c r="C19492" s="176">
        <v>42.4</v>
      </c>
      <c r="D19492" s="282">
        <v>115</v>
      </c>
      <c r="E19492" s="265"/>
    </row>
    <row r="19493" spans="1:5">
      <c r="A19493" s="283">
        <v>48471</v>
      </c>
      <c r="B19493" s="176">
        <v>53.3</v>
      </c>
      <c r="C19493" s="176">
        <v>42.3</v>
      </c>
      <c r="D19493" s="282">
        <v>121</v>
      </c>
      <c r="E19493" s="265"/>
    </row>
    <row r="19494" spans="1:5">
      <c r="A19494" s="283">
        <v>48472</v>
      </c>
      <c r="B19494" s="176">
        <v>25.8</v>
      </c>
      <c r="C19494" s="176">
        <v>39.299999999999997</v>
      </c>
      <c r="D19494" s="282">
        <v>87</v>
      </c>
      <c r="E19494" s="265"/>
    </row>
    <row r="19495" spans="1:5">
      <c r="A19495" s="283">
        <v>48473</v>
      </c>
      <c r="B19495" s="176">
        <v>371.8</v>
      </c>
      <c r="C19495" s="176">
        <v>42.2</v>
      </c>
      <c r="D19495" s="282">
        <v>117</v>
      </c>
      <c r="E19495" s="265"/>
    </row>
    <row r="19496" spans="1:5">
      <c r="A19496" s="283">
        <v>48475</v>
      </c>
      <c r="B19496" s="176">
        <v>30.6</v>
      </c>
      <c r="C19496" s="176">
        <v>41</v>
      </c>
      <c r="D19496" s="282">
        <v>87</v>
      </c>
      <c r="E19496" s="265"/>
    </row>
    <row r="19497" spans="1:5">
      <c r="A19497" s="283">
        <v>48476</v>
      </c>
      <c r="B19497" s="176">
        <v>0</v>
      </c>
      <c r="C19497" s="176">
        <v>0</v>
      </c>
      <c r="D19497" s="282">
        <v>87</v>
      </c>
      <c r="E19497" s="265"/>
    </row>
    <row r="19498" spans="1:5">
      <c r="A19498" s="283">
        <v>48480</v>
      </c>
      <c r="B19498" s="176">
        <v>1130.4000000000001</v>
      </c>
      <c r="C19498" s="176">
        <v>45</v>
      </c>
      <c r="D19498" s="282">
        <v>87</v>
      </c>
      <c r="E19498" s="265"/>
    </row>
    <row r="19499" spans="1:5">
      <c r="A19499" s="283">
        <v>48501</v>
      </c>
      <c r="B19499" s="176">
        <v>0</v>
      </c>
      <c r="C19499" s="176">
        <v>0</v>
      </c>
      <c r="D19499" s="282">
        <v>87</v>
      </c>
      <c r="E19499" s="265"/>
    </row>
    <row r="19500" spans="1:5">
      <c r="A19500" s="283">
        <v>48502</v>
      </c>
      <c r="B19500" s="176">
        <v>3693.7</v>
      </c>
      <c r="C19500" s="176">
        <v>29</v>
      </c>
      <c r="D19500" s="282">
        <v>87</v>
      </c>
      <c r="E19500" s="265"/>
    </row>
    <row r="19501" spans="1:5">
      <c r="A19501" s="283">
        <v>48503</v>
      </c>
      <c r="B19501" s="176">
        <v>2810.1</v>
      </c>
      <c r="C19501" s="176">
        <v>36.4</v>
      </c>
      <c r="D19501" s="282">
        <v>173</v>
      </c>
      <c r="E19501" s="265"/>
    </row>
    <row r="19502" spans="1:5">
      <c r="A19502" s="283">
        <v>48504</v>
      </c>
      <c r="B19502" s="176">
        <v>2207.6</v>
      </c>
      <c r="C19502" s="176">
        <v>33.700000000000003</v>
      </c>
      <c r="D19502" s="282">
        <v>140</v>
      </c>
      <c r="E19502" s="265"/>
    </row>
    <row r="19503" spans="1:5">
      <c r="A19503" s="283">
        <v>48505</v>
      </c>
      <c r="B19503" s="176">
        <v>2437</v>
      </c>
      <c r="C19503" s="176">
        <v>33.700000000000003</v>
      </c>
      <c r="D19503" s="282">
        <v>125</v>
      </c>
      <c r="E19503" s="265"/>
    </row>
    <row r="19504" spans="1:5">
      <c r="A19504" s="283">
        <v>48506</v>
      </c>
      <c r="B19504" s="176">
        <v>1642.6</v>
      </c>
      <c r="C19504" s="176">
        <v>36.1</v>
      </c>
      <c r="D19504" s="282">
        <v>109</v>
      </c>
      <c r="E19504" s="265"/>
    </row>
    <row r="19505" spans="1:5">
      <c r="A19505" s="283">
        <v>48507</v>
      </c>
      <c r="B19505" s="176">
        <v>1412.9</v>
      </c>
      <c r="C19505" s="176">
        <v>35.299999999999997</v>
      </c>
      <c r="D19505" s="282">
        <v>166</v>
      </c>
      <c r="E19505" s="265"/>
    </row>
    <row r="19506" spans="1:5">
      <c r="A19506" s="283">
        <v>48509</v>
      </c>
      <c r="B19506" s="176">
        <v>1031.9000000000001</v>
      </c>
      <c r="C19506" s="176">
        <v>42.8</v>
      </c>
      <c r="D19506" s="282">
        <v>127</v>
      </c>
      <c r="E19506" s="265"/>
    </row>
    <row r="19507" spans="1:5">
      <c r="A19507" s="283">
        <v>48519</v>
      </c>
      <c r="B19507" s="176">
        <v>977.1</v>
      </c>
      <c r="C19507" s="176">
        <v>40.9</v>
      </c>
      <c r="D19507" s="282">
        <v>109</v>
      </c>
      <c r="E19507" s="265"/>
    </row>
    <row r="19508" spans="1:5">
      <c r="A19508" s="283">
        <v>48529</v>
      </c>
      <c r="B19508" s="176">
        <v>2248.9</v>
      </c>
      <c r="C19508" s="176">
        <v>33.700000000000003</v>
      </c>
      <c r="D19508" s="282">
        <v>87</v>
      </c>
      <c r="E19508" s="265"/>
    </row>
    <row r="19509" spans="1:5">
      <c r="A19509" s="283">
        <v>48531</v>
      </c>
      <c r="B19509" s="176">
        <v>0</v>
      </c>
      <c r="C19509" s="176">
        <v>0</v>
      </c>
      <c r="D19509" s="282">
        <v>87</v>
      </c>
      <c r="E19509" s="265"/>
    </row>
    <row r="19510" spans="1:5">
      <c r="A19510" s="283">
        <v>48532</v>
      </c>
      <c r="B19510" s="176">
        <v>1192.5</v>
      </c>
      <c r="C19510" s="176">
        <v>41.4</v>
      </c>
      <c r="D19510" s="282">
        <v>119</v>
      </c>
      <c r="E19510" s="265"/>
    </row>
    <row r="19511" spans="1:5">
      <c r="A19511" s="283">
        <v>48551</v>
      </c>
      <c r="B19511" s="176">
        <v>0</v>
      </c>
      <c r="C19511" s="176">
        <v>0</v>
      </c>
      <c r="D19511" s="282">
        <v>87</v>
      </c>
      <c r="E19511" s="265"/>
    </row>
    <row r="19512" spans="1:5">
      <c r="A19512" s="283">
        <v>48552</v>
      </c>
      <c r="B19512" s="176">
        <v>0</v>
      </c>
      <c r="C19512" s="176">
        <v>0</v>
      </c>
      <c r="D19512" s="282">
        <v>87</v>
      </c>
      <c r="E19512" s="265"/>
    </row>
    <row r="19513" spans="1:5">
      <c r="A19513" s="283">
        <v>48553</v>
      </c>
      <c r="B19513" s="176">
        <v>0</v>
      </c>
      <c r="C19513" s="176">
        <v>0</v>
      </c>
      <c r="D19513" s="282">
        <v>87</v>
      </c>
      <c r="E19513" s="265"/>
    </row>
    <row r="19514" spans="1:5">
      <c r="A19514" s="283">
        <v>48554</v>
      </c>
      <c r="B19514" s="176">
        <v>0</v>
      </c>
      <c r="C19514" s="176">
        <v>0</v>
      </c>
      <c r="D19514" s="282">
        <v>87</v>
      </c>
      <c r="E19514" s="265"/>
    </row>
    <row r="19515" spans="1:5">
      <c r="A19515" s="283">
        <v>48556</v>
      </c>
      <c r="B19515" s="176">
        <v>0</v>
      </c>
      <c r="C19515" s="176">
        <v>0</v>
      </c>
      <c r="D19515" s="282">
        <v>87</v>
      </c>
      <c r="E19515" s="265"/>
    </row>
    <row r="19516" spans="1:5">
      <c r="A19516" s="283">
        <v>48601</v>
      </c>
      <c r="B19516" s="176">
        <v>397.1</v>
      </c>
      <c r="C19516" s="176">
        <v>35.9</v>
      </c>
      <c r="D19516" s="282">
        <v>108</v>
      </c>
      <c r="E19516" s="265"/>
    </row>
    <row r="19517" spans="1:5">
      <c r="A19517" s="283">
        <v>48602</v>
      </c>
      <c r="B19517" s="176">
        <v>3601.9</v>
      </c>
      <c r="C19517" s="176">
        <v>33.799999999999997</v>
      </c>
      <c r="D19517" s="282">
        <v>152</v>
      </c>
      <c r="E19517" s="265"/>
    </row>
    <row r="19518" spans="1:5">
      <c r="A19518" s="283">
        <v>48603</v>
      </c>
      <c r="B19518" s="176">
        <v>1402.4</v>
      </c>
      <c r="C19518" s="176">
        <v>42.5</v>
      </c>
      <c r="D19518" s="282">
        <v>141</v>
      </c>
      <c r="E19518" s="265"/>
    </row>
    <row r="19519" spans="1:5">
      <c r="A19519" s="283">
        <v>48604</v>
      </c>
      <c r="B19519" s="176">
        <v>493.3</v>
      </c>
      <c r="C19519" s="176">
        <v>28.8</v>
      </c>
      <c r="D19519" s="282">
        <v>140</v>
      </c>
      <c r="E19519" s="265"/>
    </row>
    <row r="19520" spans="1:5">
      <c r="A19520" s="283">
        <v>48605</v>
      </c>
      <c r="B19520" s="176">
        <v>0</v>
      </c>
      <c r="C19520" s="176">
        <v>0</v>
      </c>
      <c r="D19520" s="282">
        <v>87</v>
      </c>
      <c r="E19520" s="265"/>
    </row>
    <row r="19521" spans="1:5">
      <c r="A19521" s="283">
        <v>48606</v>
      </c>
      <c r="B19521" s="176">
        <v>0</v>
      </c>
      <c r="C19521" s="176">
        <v>0</v>
      </c>
      <c r="D19521" s="282">
        <v>87</v>
      </c>
      <c r="E19521" s="265"/>
    </row>
    <row r="19522" spans="1:5">
      <c r="A19522" s="283">
        <v>48607</v>
      </c>
      <c r="B19522" s="176">
        <v>2034</v>
      </c>
      <c r="C19522" s="176">
        <v>42</v>
      </c>
      <c r="D19522" s="282">
        <v>96</v>
      </c>
      <c r="E19522" s="265"/>
    </row>
    <row r="19523" spans="1:5">
      <c r="A19523" s="283">
        <v>48608</v>
      </c>
      <c r="B19523" s="176">
        <v>0</v>
      </c>
      <c r="C19523" s="176">
        <v>0</v>
      </c>
      <c r="D19523" s="282">
        <v>87</v>
      </c>
      <c r="E19523" s="265"/>
    </row>
    <row r="19524" spans="1:5">
      <c r="A19524" s="283">
        <v>48609</v>
      </c>
      <c r="B19524" s="176">
        <v>293.5</v>
      </c>
      <c r="C19524" s="176">
        <v>46.5</v>
      </c>
      <c r="D19524" s="282">
        <v>120</v>
      </c>
      <c r="E19524" s="265"/>
    </row>
    <row r="19525" spans="1:5">
      <c r="A19525" s="283">
        <v>48610</v>
      </c>
      <c r="B19525" s="176">
        <v>31.7</v>
      </c>
      <c r="C19525" s="176">
        <v>48.3</v>
      </c>
      <c r="D19525" s="282">
        <v>87</v>
      </c>
      <c r="E19525" s="265"/>
    </row>
    <row r="19526" spans="1:5">
      <c r="A19526" s="283">
        <v>48611</v>
      </c>
      <c r="B19526" s="176">
        <v>164.7</v>
      </c>
      <c r="C19526" s="176">
        <v>41.5</v>
      </c>
      <c r="D19526" s="282">
        <v>87</v>
      </c>
      <c r="E19526" s="265"/>
    </row>
    <row r="19527" spans="1:5">
      <c r="A19527" s="283">
        <v>48612</v>
      </c>
      <c r="B19527" s="176">
        <v>58.1</v>
      </c>
      <c r="C19527" s="176">
        <v>45.7</v>
      </c>
      <c r="D19527" s="282">
        <v>87</v>
      </c>
      <c r="E19527" s="265"/>
    </row>
    <row r="19528" spans="1:5">
      <c r="A19528" s="283">
        <v>48613</v>
      </c>
      <c r="B19528" s="176">
        <v>29.5</v>
      </c>
      <c r="C19528" s="176">
        <v>40.799999999999997</v>
      </c>
      <c r="D19528" s="282">
        <v>87</v>
      </c>
      <c r="E19528" s="265"/>
    </row>
    <row r="19529" spans="1:5">
      <c r="A19529" s="283">
        <v>48614</v>
      </c>
      <c r="B19529" s="176">
        <v>43.9</v>
      </c>
      <c r="C19529" s="176">
        <v>40.1</v>
      </c>
      <c r="D19529" s="282">
        <v>87</v>
      </c>
      <c r="E19529" s="265"/>
    </row>
    <row r="19530" spans="1:5">
      <c r="A19530" s="283">
        <v>48615</v>
      </c>
      <c r="B19530" s="176">
        <v>52.2</v>
      </c>
      <c r="C19530" s="176">
        <v>39.299999999999997</v>
      </c>
      <c r="D19530" s="282">
        <v>87</v>
      </c>
      <c r="E19530" s="265"/>
    </row>
    <row r="19531" spans="1:5">
      <c r="A19531" s="283">
        <v>48616</v>
      </c>
      <c r="B19531" s="176">
        <v>83.8</v>
      </c>
      <c r="C19531" s="176">
        <v>42.2</v>
      </c>
      <c r="D19531" s="282">
        <v>87</v>
      </c>
      <c r="E19531" s="265"/>
    </row>
    <row r="19532" spans="1:5">
      <c r="A19532" s="283">
        <v>48617</v>
      </c>
      <c r="B19532" s="176">
        <v>66.7</v>
      </c>
      <c r="C19532" s="176">
        <v>38.6</v>
      </c>
      <c r="D19532" s="282">
        <v>109</v>
      </c>
      <c r="E19532" s="265"/>
    </row>
    <row r="19533" spans="1:5">
      <c r="A19533" s="283">
        <v>48618</v>
      </c>
      <c r="B19533" s="176">
        <v>59.8</v>
      </c>
      <c r="C19533" s="176">
        <v>41.4</v>
      </c>
      <c r="D19533" s="282">
        <v>87</v>
      </c>
      <c r="E19533" s="265"/>
    </row>
    <row r="19534" spans="1:5">
      <c r="A19534" s="283">
        <v>48619</v>
      </c>
      <c r="B19534" s="176">
        <v>8.8000000000000007</v>
      </c>
      <c r="C19534" s="176">
        <v>51.9</v>
      </c>
      <c r="D19534" s="282">
        <v>87</v>
      </c>
      <c r="E19534" s="265"/>
    </row>
    <row r="19535" spans="1:5">
      <c r="A19535" s="283">
        <v>48620</v>
      </c>
      <c r="B19535" s="176">
        <v>0</v>
      </c>
      <c r="C19535" s="176">
        <v>0</v>
      </c>
      <c r="D19535" s="282">
        <v>87</v>
      </c>
      <c r="E19535" s="265"/>
    </row>
    <row r="19536" spans="1:5">
      <c r="A19536" s="283">
        <v>48621</v>
      </c>
      <c r="B19536" s="176">
        <v>18.600000000000001</v>
      </c>
      <c r="C19536" s="176">
        <v>48.9</v>
      </c>
      <c r="D19536" s="282">
        <v>87</v>
      </c>
      <c r="E19536" s="265"/>
    </row>
    <row r="19537" spans="1:5">
      <c r="A19537" s="283">
        <v>48622</v>
      </c>
      <c r="B19537" s="176">
        <v>58.4</v>
      </c>
      <c r="C19537" s="176">
        <v>44.5</v>
      </c>
      <c r="D19537" s="282">
        <v>87</v>
      </c>
      <c r="E19537" s="265"/>
    </row>
    <row r="19538" spans="1:5">
      <c r="A19538" s="283">
        <v>48623</v>
      </c>
      <c r="B19538" s="176">
        <v>198.2</v>
      </c>
      <c r="C19538" s="176">
        <v>37.9</v>
      </c>
      <c r="D19538" s="282">
        <v>104</v>
      </c>
      <c r="E19538" s="265"/>
    </row>
    <row r="19539" spans="1:5">
      <c r="A19539" s="283">
        <v>48624</v>
      </c>
      <c r="B19539" s="176">
        <v>48.5</v>
      </c>
      <c r="C19539" s="176">
        <v>48.4</v>
      </c>
      <c r="D19539" s="282">
        <v>107</v>
      </c>
      <c r="E19539" s="265"/>
    </row>
    <row r="19540" spans="1:5">
      <c r="A19540" s="283">
        <v>48625</v>
      </c>
      <c r="B19540" s="176">
        <v>50.3</v>
      </c>
      <c r="C19540" s="176">
        <v>46.3</v>
      </c>
      <c r="D19540" s="282">
        <v>87</v>
      </c>
      <c r="E19540" s="265"/>
    </row>
    <row r="19541" spans="1:5">
      <c r="A19541" s="283">
        <v>48626</v>
      </c>
      <c r="B19541" s="176">
        <v>88.5</v>
      </c>
      <c r="C19541" s="176">
        <v>43.3</v>
      </c>
      <c r="D19541" s="282">
        <v>87</v>
      </c>
      <c r="E19541" s="265"/>
    </row>
    <row r="19542" spans="1:5">
      <c r="A19542" s="283">
        <v>48627</v>
      </c>
      <c r="B19542" s="176">
        <v>0</v>
      </c>
      <c r="C19542" s="176">
        <v>0</v>
      </c>
      <c r="D19542" s="282">
        <v>87</v>
      </c>
      <c r="E19542" s="265"/>
    </row>
    <row r="19543" spans="1:5">
      <c r="A19543" s="283">
        <v>48628</v>
      </c>
      <c r="B19543" s="176">
        <v>64.2</v>
      </c>
      <c r="C19543" s="176">
        <v>45.2</v>
      </c>
      <c r="D19543" s="282">
        <v>87</v>
      </c>
      <c r="E19543" s="265"/>
    </row>
    <row r="19544" spans="1:5">
      <c r="A19544" s="283">
        <v>48629</v>
      </c>
      <c r="B19544" s="176">
        <v>52.6</v>
      </c>
      <c r="C19544" s="176">
        <v>51.7</v>
      </c>
      <c r="D19544" s="282">
        <v>95</v>
      </c>
      <c r="E19544" s="265"/>
    </row>
    <row r="19545" spans="1:5">
      <c r="A19545" s="283">
        <v>48630</v>
      </c>
      <c r="B19545" s="176">
        <v>0</v>
      </c>
      <c r="C19545" s="176">
        <v>0</v>
      </c>
      <c r="D19545" s="282">
        <v>87</v>
      </c>
      <c r="E19545" s="265"/>
    </row>
    <row r="19546" spans="1:5">
      <c r="A19546" s="283">
        <v>48631</v>
      </c>
      <c r="B19546" s="176">
        <v>139.5</v>
      </c>
      <c r="C19546" s="176">
        <v>44.2</v>
      </c>
      <c r="D19546" s="282">
        <v>117</v>
      </c>
      <c r="E19546" s="265"/>
    </row>
    <row r="19547" spans="1:5">
      <c r="A19547" s="283">
        <v>48632</v>
      </c>
      <c r="B19547" s="176">
        <v>47.9</v>
      </c>
      <c r="C19547" s="176">
        <v>48.4</v>
      </c>
      <c r="D19547" s="282">
        <v>87</v>
      </c>
      <c r="E19547" s="265"/>
    </row>
    <row r="19548" spans="1:5">
      <c r="A19548" s="283">
        <v>48633</v>
      </c>
      <c r="B19548" s="176">
        <v>0</v>
      </c>
      <c r="C19548" s="176">
        <v>0</v>
      </c>
      <c r="D19548" s="282">
        <v>87</v>
      </c>
      <c r="E19548" s="265"/>
    </row>
    <row r="19549" spans="1:5">
      <c r="A19549" s="283">
        <v>48634</v>
      </c>
      <c r="B19549" s="176">
        <v>90.5</v>
      </c>
      <c r="C19549" s="176">
        <v>45.1</v>
      </c>
      <c r="D19549" s="282">
        <v>111</v>
      </c>
      <c r="E19549" s="265"/>
    </row>
    <row r="19550" spans="1:5">
      <c r="A19550" s="283">
        <v>48635</v>
      </c>
      <c r="B19550" s="176">
        <v>24.1</v>
      </c>
      <c r="C19550" s="176">
        <v>51.7</v>
      </c>
      <c r="D19550" s="282">
        <v>87</v>
      </c>
      <c r="E19550" s="265"/>
    </row>
    <row r="19551" spans="1:5">
      <c r="A19551" s="283">
        <v>48636</v>
      </c>
      <c r="B19551" s="176">
        <v>11.8</v>
      </c>
      <c r="C19551" s="176">
        <v>51.8</v>
      </c>
      <c r="D19551" s="282">
        <v>87</v>
      </c>
      <c r="E19551" s="265"/>
    </row>
    <row r="19552" spans="1:5">
      <c r="A19552" s="283">
        <v>48637</v>
      </c>
      <c r="B19552" s="176">
        <v>52.3</v>
      </c>
      <c r="C19552" s="176">
        <v>41.5</v>
      </c>
      <c r="D19552" s="282">
        <v>87</v>
      </c>
      <c r="E19552" s="265"/>
    </row>
    <row r="19553" spans="1:5">
      <c r="A19553" s="283">
        <v>48638</v>
      </c>
      <c r="B19553" s="176">
        <v>1912.6</v>
      </c>
      <c r="C19553" s="176">
        <v>43.5</v>
      </c>
      <c r="D19553" s="282">
        <v>95</v>
      </c>
      <c r="E19553" s="265"/>
    </row>
    <row r="19554" spans="1:5">
      <c r="A19554" s="283">
        <v>48640</v>
      </c>
      <c r="B19554" s="176">
        <v>285.39999999999998</v>
      </c>
      <c r="C19554" s="176">
        <v>39.4</v>
      </c>
      <c r="D19554" s="282">
        <v>178</v>
      </c>
      <c r="E19554" s="265"/>
    </row>
    <row r="19555" spans="1:5">
      <c r="A19555" s="283">
        <v>48641</v>
      </c>
      <c r="B19555" s="176">
        <v>0</v>
      </c>
      <c r="C19555" s="176">
        <v>0</v>
      </c>
      <c r="D19555" s="282">
        <v>87</v>
      </c>
      <c r="E19555" s="265"/>
    </row>
    <row r="19556" spans="1:5">
      <c r="A19556" s="283">
        <v>48642</v>
      </c>
      <c r="B19556" s="176">
        <v>280.39999999999998</v>
      </c>
      <c r="C19556" s="176">
        <v>38.9</v>
      </c>
      <c r="D19556" s="282">
        <v>110</v>
      </c>
      <c r="E19556" s="265"/>
    </row>
    <row r="19557" spans="1:5">
      <c r="A19557" s="283">
        <v>48647</v>
      </c>
      <c r="B19557" s="176">
        <v>17.5</v>
      </c>
      <c r="C19557" s="176">
        <v>47.1</v>
      </c>
      <c r="D19557" s="282">
        <v>87</v>
      </c>
      <c r="E19557" s="265"/>
    </row>
    <row r="19558" spans="1:5">
      <c r="A19558" s="283">
        <v>48649</v>
      </c>
      <c r="B19558" s="176">
        <v>65.5</v>
      </c>
      <c r="C19558" s="176">
        <v>42.7</v>
      </c>
      <c r="D19558" s="282">
        <v>87</v>
      </c>
      <c r="E19558" s="265"/>
    </row>
    <row r="19559" spans="1:5">
      <c r="A19559" s="283">
        <v>48650</v>
      </c>
      <c r="B19559" s="176">
        <v>75.7</v>
      </c>
      <c r="C19559" s="176">
        <v>43.4</v>
      </c>
      <c r="D19559" s="282">
        <v>112</v>
      </c>
      <c r="E19559" s="265"/>
    </row>
    <row r="19560" spans="1:5">
      <c r="A19560" s="283">
        <v>48651</v>
      </c>
      <c r="B19560" s="176">
        <v>153.30000000000001</v>
      </c>
      <c r="C19560" s="176">
        <v>54</v>
      </c>
      <c r="D19560" s="282">
        <v>111</v>
      </c>
      <c r="E19560" s="265"/>
    </row>
    <row r="19561" spans="1:5">
      <c r="A19561" s="283">
        <v>48652</v>
      </c>
      <c r="B19561" s="176">
        <v>26.8</v>
      </c>
      <c r="C19561" s="176">
        <v>45.3</v>
      </c>
      <c r="D19561" s="282">
        <v>87</v>
      </c>
      <c r="E19561" s="265"/>
    </row>
    <row r="19562" spans="1:5">
      <c r="A19562" s="283">
        <v>48653</v>
      </c>
      <c r="B19562" s="176">
        <v>38.5</v>
      </c>
      <c r="C19562" s="176">
        <v>52.5</v>
      </c>
      <c r="D19562" s="282">
        <v>87</v>
      </c>
      <c r="E19562" s="265"/>
    </row>
    <row r="19563" spans="1:5">
      <c r="A19563" s="283">
        <v>48654</v>
      </c>
      <c r="B19563" s="176">
        <v>26</v>
      </c>
      <c r="C19563" s="176">
        <v>49</v>
      </c>
      <c r="D19563" s="282">
        <v>87</v>
      </c>
      <c r="E19563" s="265"/>
    </row>
    <row r="19564" spans="1:5">
      <c r="A19564" s="283">
        <v>48655</v>
      </c>
      <c r="B19564" s="176">
        <v>74.099999999999994</v>
      </c>
      <c r="C19564" s="176">
        <v>42</v>
      </c>
      <c r="D19564" s="282">
        <v>95</v>
      </c>
      <c r="E19564" s="265"/>
    </row>
    <row r="19565" spans="1:5">
      <c r="A19565" s="283">
        <v>48656</v>
      </c>
      <c r="B19565" s="176">
        <v>27.6</v>
      </c>
      <c r="C19565" s="176">
        <v>52.1</v>
      </c>
      <c r="D19565" s="282">
        <v>87</v>
      </c>
      <c r="E19565" s="265"/>
    </row>
    <row r="19566" spans="1:5">
      <c r="A19566" s="283">
        <v>48657</v>
      </c>
      <c r="B19566" s="176">
        <v>114</v>
      </c>
      <c r="C19566" s="176">
        <v>43.8</v>
      </c>
      <c r="D19566" s="282">
        <v>94</v>
      </c>
      <c r="E19566" s="265"/>
    </row>
    <row r="19567" spans="1:5">
      <c r="A19567" s="283">
        <v>48658</v>
      </c>
      <c r="B19567" s="176">
        <v>70.7</v>
      </c>
      <c r="C19567" s="176">
        <v>41.9</v>
      </c>
      <c r="D19567" s="282">
        <v>87</v>
      </c>
      <c r="E19567" s="265"/>
    </row>
    <row r="19568" spans="1:5">
      <c r="A19568" s="283">
        <v>48659</v>
      </c>
      <c r="B19568" s="176">
        <v>35.700000000000003</v>
      </c>
      <c r="C19568" s="176">
        <v>43.9</v>
      </c>
      <c r="D19568" s="282">
        <v>111</v>
      </c>
      <c r="E19568" s="265"/>
    </row>
    <row r="19569" spans="1:5">
      <c r="A19569" s="283">
        <v>48661</v>
      </c>
      <c r="B19569" s="176">
        <v>39.1</v>
      </c>
      <c r="C19569" s="176">
        <v>45.9</v>
      </c>
      <c r="D19569" s="282">
        <v>87</v>
      </c>
      <c r="E19569" s="265"/>
    </row>
    <row r="19570" spans="1:5">
      <c r="A19570" s="283">
        <v>48662</v>
      </c>
      <c r="B19570" s="176">
        <v>33</v>
      </c>
      <c r="C19570" s="176">
        <v>41.6</v>
      </c>
      <c r="D19570" s="282">
        <v>96</v>
      </c>
      <c r="E19570" s="265"/>
    </row>
    <row r="19571" spans="1:5">
      <c r="A19571" s="283">
        <v>48667</v>
      </c>
      <c r="B19571" s="176">
        <v>0</v>
      </c>
      <c r="C19571" s="176">
        <v>0</v>
      </c>
      <c r="D19571" s="282">
        <v>87</v>
      </c>
      <c r="E19571" s="265"/>
    </row>
    <row r="19572" spans="1:5">
      <c r="A19572" s="283">
        <v>48670</v>
      </c>
      <c r="B19572" s="176">
        <v>0</v>
      </c>
      <c r="C19572" s="176">
        <v>0</v>
      </c>
      <c r="D19572" s="282">
        <v>87</v>
      </c>
      <c r="E19572" s="265"/>
    </row>
    <row r="19573" spans="1:5">
      <c r="A19573" s="283">
        <v>48674</v>
      </c>
      <c r="B19573" s="176">
        <v>0</v>
      </c>
      <c r="C19573" s="176">
        <v>0</v>
      </c>
      <c r="D19573" s="282">
        <v>87</v>
      </c>
      <c r="E19573" s="265"/>
    </row>
    <row r="19574" spans="1:5">
      <c r="A19574" s="283">
        <v>48686</v>
      </c>
      <c r="B19574" s="176">
        <v>0</v>
      </c>
      <c r="C19574" s="176">
        <v>0</v>
      </c>
      <c r="D19574" s="282">
        <v>87</v>
      </c>
      <c r="E19574" s="265"/>
    </row>
    <row r="19575" spans="1:5">
      <c r="A19575" s="283">
        <v>48701</v>
      </c>
      <c r="B19575" s="176">
        <v>38.799999999999997</v>
      </c>
      <c r="C19575" s="176">
        <v>40.9</v>
      </c>
      <c r="D19575" s="282">
        <v>87</v>
      </c>
      <c r="E19575" s="265"/>
    </row>
    <row r="19576" spans="1:5">
      <c r="A19576" s="283">
        <v>48703</v>
      </c>
      <c r="B19576" s="176">
        <v>55.7</v>
      </c>
      <c r="C19576" s="176">
        <v>53</v>
      </c>
      <c r="D19576" s="282">
        <v>110</v>
      </c>
      <c r="E19576" s="265"/>
    </row>
    <row r="19577" spans="1:5">
      <c r="A19577" s="283">
        <v>48705</v>
      </c>
      <c r="B19577" s="176">
        <v>4.7</v>
      </c>
      <c r="C19577" s="176">
        <v>54.6</v>
      </c>
      <c r="D19577" s="282">
        <v>87</v>
      </c>
      <c r="E19577" s="265"/>
    </row>
    <row r="19578" spans="1:5">
      <c r="A19578" s="283">
        <v>48706</v>
      </c>
      <c r="B19578" s="176">
        <v>607.20000000000005</v>
      </c>
      <c r="C19578" s="176">
        <v>42.6</v>
      </c>
      <c r="D19578" s="282">
        <v>175</v>
      </c>
      <c r="E19578" s="265"/>
    </row>
    <row r="19579" spans="1:5">
      <c r="A19579" s="283">
        <v>48707</v>
      </c>
      <c r="B19579" s="176">
        <v>275.89999999999998</v>
      </c>
      <c r="C19579" s="176">
        <v>45.9</v>
      </c>
      <c r="D19579" s="282">
        <v>87</v>
      </c>
      <c r="E19579" s="265"/>
    </row>
    <row r="19580" spans="1:5">
      <c r="A19580" s="283">
        <v>48708</v>
      </c>
      <c r="B19580" s="176">
        <v>959.6</v>
      </c>
      <c r="C19580" s="176">
        <v>37.5</v>
      </c>
      <c r="D19580" s="282">
        <v>123</v>
      </c>
      <c r="E19580" s="265"/>
    </row>
    <row r="19581" spans="1:5">
      <c r="A19581" s="283">
        <v>48710</v>
      </c>
      <c r="B19581" s="176">
        <v>0</v>
      </c>
      <c r="C19581" s="176">
        <v>0</v>
      </c>
      <c r="D19581" s="282">
        <v>87</v>
      </c>
      <c r="E19581" s="265"/>
    </row>
    <row r="19582" spans="1:5">
      <c r="A19582" s="283">
        <v>48720</v>
      </c>
      <c r="B19582" s="176">
        <v>34.4</v>
      </c>
      <c r="C19582" s="176">
        <v>47.8</v>
      </c>
      <c r="D19582" s="282">
        <v>87</v>
      </c>
      <c r="E19582" s="265"/>
    </row>
    <row r="19583" spans="1:5">
      <c r="A19583" s="283">
        <v>48721</v>
      </c>
      <c r="B19583" s="176">
        <v>17.5</v>
      </c>
      <c r="C19583" s="176">
        <v>55.3</v>
      </c>
      <c r="D19583" s="282">
        <v>87</v>
      </c>
      <c r="E19583" s="265"/>
    </row>
    <row r="19584" spans="1:5">
      <c r="A19584" s="283">
        <v>48722</v>
      </c>
      <c r="B19584" s="176">
        <v>182.9</v>
      </c>
      <c r="C19584" s="176">
        <v>46.1</v>
      </c>
      <c r="D19584" s="282">
        <v>87</v>
      </c>
      <c r="E19584" s="265"/>
    </row>
    <row r="19585" spans="1:5">
      <c r="A19585" s="283">
        <v>48723</v>
      </c>
      <c r="B19585" s="176">
        <v>81.7</v>
      </c>
      <c r="C19585" s="176">
        <v>42.3</v>
      </c>
      <c r="D19585" s="282">
        <v>109</v>
      </c>
      <c r="E19585" s="265"/>
    </row>
    <row r="19586" spans="1:5">
      <c r="A19586" s="283">
        <v>48724</v>
      </c>
      <c r="B19586" s="176">
        <v>0</v>
      </c>
      <c r="C19586" s="176">
        <v>0</v>
      </c>
      <c r="D19586" s="282">
        <v>87</v>
      </c>
      <c r="E19586" s="265"/>
    </row>
    <row r="19587" spans="1:5">
      <c r="A19587" s="283">
        <v>48725</v>
      </c>
      <c r="B19587" s="176">
        <v>65.400000000000006</v>
      </c>
      <c r="C19587" s="176">
        <v>55.6</v>
      </c>
      <c r="D19587" s="282">
        <v>87</v>
      </c>
      <c r="E19587" s="265"/>
    </row>
    <row r="19588" spans="1:5">
      <c r="A19588" s="283">
        <v>48726</v>
      </c>
      <c r="B19588" s="176">
        <v>50.5</v>
      </c>
      <c r="C19588" s="176">
        <v>41.6</v>
      </c>
      <c r="D19588" s="282">
        <v>87</v>
      </c>
      <c r="E19588" s="265"/>
    </row>
    <row r="19589" spans="1:5">
      <c r="A19589" s="283">
        <v>48727</v>
      </c>
      <c r="B19589" s="176">
        <v>44.3</v>
      </c>
      <c r="C19589" s="176">
        <v>39.6</v>
      </c>
      <c r="D19589" s="282">
        <v>87</v>
      </c>
      <c r="E19589" s="265"/>
    </row>
    <row r="19590" spans="1:5">
      <c r="A19590" s="283">
        <v>48728</v>
      </c>
      <c r="B19590" s="176">
        <v>4.5999999999999996</v>
      </c>
      <c r="C19590" s="176">
        <v>55.3</v>
      </c>
      <c r="D19590" s="282">
        <v>87</v>
      </c>
      <c r="E19590" s="265"/>
    </row>
    <row r="19591" spans="1:5">
      <c r="A19591" s="283">
        <v>48729</v>
      </c>
      <c r="B19591" s="176">
        <v>39.9</v>
      </c>
      <c r="C19591" s="176">
        <v>42.3</v>
      </c>
      <c r="D19591" s="282">
        <v>87</v>
      </c>
      <c r="E19591" s="265"/>
    </row>
    <row r="19592" spans="1:5">
      <c r="A19592" s="283">
        <v>48730</v>
      </c>
      <c r="B19592" s="176">
        <v>71.3</v>
      </c>
      <c r="C19592" s="176">
        <v>51.4</v>
      </c>
      <c r="D19592" s="282">
        <v>87</v>
      </c>
      <c r="E19592" s="265"/>
    </row>
    <row r="19593" spans="1:5">
      <c r="A19593" s="283">
        <v>48731</v>
      </c>
      <c r="B19593" s="176">
        <v>34.700000000000003</v>
      </c>
      <c r="C19593" s="176">
        <v>40.200000000000003</v>
      </c>
      <c r="D19593" s="282">
        <v>87</v>
      </c>
      <c r="E19593" s="265"/>
    </row>
    <row r="19594" spans="1:5">
      <c r="A19594" s="283">
        <v>48732</v>
      </c>
      <c r="B19594" s="176">
        <v>448.5</v>
      </c>
      <c r="C19594" s="176">
        <v>43.3</v>
      </c>
      <c r="D19594" s="282">
        <v>95</v>
      </c>
      <c r="E19594" s="265"/>
    </row>
    <row r="19595" spans="1:5">
      <c r="A19595" s="283">
        <v>48733</v>
      </c>
      <c r="B19595" s="176">
        <v>39.6</v>
      </c>
      <c r="C19595" s="176">
        <v>43.9</v>
      </c>
      <c r="D19595" s="282">
        <v>87</v>
      </c>
      <c r="E19595" s="265"/>
    </row>
    <row r="19596" spans="1:5">
      <c r="A19596" s="283">
        <v>48734</v>
      </c>
      <c r="B19596" s="176">
        <v>168.8</v>
      </c>
      <c r="C19596" s="176">
        <v>48.2</v>
      </c>
      <c r="D19596" s="282">
        <v>124</v>
      </c>
      <c r="E19596" s="265"/>
    </row>
    <row r="19597" spans="1:5">
      <c r="A19597" s="283">
        <v>48735</v>
      </c>
      <c r="B19597" s="176">
        <v>30.4</v>
      </c>
      <c r="C19597" s="176">
        <v>40.299999999999997</v>
      </c>
      <c r="D19597" s="282">
        <v>87</v>
      </c>
      <c r="E19597" s="265"/>
    </row>
    <row r="19598" spans="1:5">
      <c r="A19598" s="283">
        <v>48737</v>
      </c>
      <c r="B19598" s="176">
        <v>11.2</v>
      </c>
      <c r="C19598" s="176">
        <v>57</v>
      </c>
      <c r="D19598" s="282">
        <v>87</v>
      </c>
      <c r="E19598" s="265"/>
    </row>
    <row r="19599" spans="1:5">
      <c r="A19599" s="283">
        <v>48738</v>
      </c>
      <c r="B19599" s="176">
        <v>57.8</v>
      </c>
      <c r="C19599" s="176">
        <v>57</v>
      </c>
      <c r="D19599" s="282">
        <v>87</v>
      </c>
      <c r="E19599" s="265"/>
    </row>
    <row r="19600" spans="1:5">
      <c r="A19600" s="283">
        <v>48739</v>
      </c>
      <c r="B19600" s="176">
        <v>33.700000000000003</v>
      </c>
      <c r="C19600" s="176">
        <v>52.5</v>
      </c>
      <c r="D19600" s="282">
        <v>87</v>
      </c>
      <c r="E19600" s="265"/>
    </row>
    <row r="19601" spans="1:5">
      <c r="A19601" s="283">
        <v>48740</v>
      </c>
      <c r="B19601" s="176">
        <v>33.200000000000003</v>
      </c>
      <c r="C19601" s="176">
        <v>52.2</v>
      </c>
      <c r="D19601" s="282">
        <v>87</v>
      </c>
      <c r="E19601" s="265"/>
    </row>
    <row r="19602" spans="1:5">
      <c r="A19602" s="283">
        <v>48741</v>
      </c>
      <c r="B19602" s="176">
        <v>47.6</v>
      </c>
      <c r="C19602" s="176">
        <v>39.299999999999997</v>
      </c>
      <c r="D19602" s="282">
        <v>87</v>
      </c>
      <c r="E19602" s="265"/>
    </row>
    <row r="19603" spans="1:5">
      <c r="A19603" s="283">
        <v>48742</v>
      </c>
      <c r="B19603" s="176">
        <v>22.2</v>
      </c>
      <c r="C19603" s="176">
        <v>54.8</v>
      </c>
      <c r="D19603" s="282">
        <v>87</v>
      </c>
      <c r="E19603" s="265"/>
    </row>
    <row r="19604" spans="1:5">
      <c r="A19604" s="283">
        <v>48743</v>
      </c>
      <c r="B19604" s="176">
        <v>58.2</v>
      </c>
      <c r="C19604" s="176">
        <v>62.2</v>
      </c>
      <c r="D19604" s="282">
        <v>87</v>
      </c>
      <c r="E19604" s="265"/>
    </row>
    <row r="19605" spans="1:5">
      <c r="A19605" s="283">
        <v>48744</v>
      </c>
      <c r="B19605" s="176">
        <v>78.8</v>
      </c>
      <c r="C19605" s="176">
        <v>42.6</v>
      </c>
      <c r="D19605" s="282">
        <v>87</v>
      </c>
      <c r="E19605" s="265"/>
    </row>
    <row r="19606" spans="1:5">
      <c r="A19606" s="283">
        <v>48745</v>
      </c>
      <c r="B19606" s="176">
        <v>16.2</v>
      </c>
      <c r="C19606" s="176">
        <v>50.5</v>
      </c>
      <c r="D19606" s="282">
        <v>87</v>
      </c>
      <c r="E19606" s="265"/>
    </row>
    <row r="19607" spans="1:5">
      <c r="A19607" s="283">
        <v>48746</v>
      </c>
      <c r="B19607" s="176">
        <v>105</v>
      </c>
      <c r="C19607" s="176">
        <v>41.6</v>
      </c>
      <c r="D19607" s="282">
        <v>87</v>
      </c>
      <c r="E19607" s="265"/>
    </row>
    <row r="19608" spans="1:5">
      <c r="A19608" s="283">
        <v>48747</v>
      </c>
      <c r="B19608" s="176">
        <v>47.2</v>
      </c>
      <c r="C19608" s="176">
        <v>42.9</v>
      </c>
      <c r="D19608" s="282">
        <v>114</v>
      </c>
      <c r="E19608" s="265"/>
    </row>
    <row r="19609" spans="1:5">
      <c r="A19609" s="283">
        <v>48748</v>
      </c>
      <c r="B19609" s="176">
        <v>36.6</v>
      </c>
      <c r="C19609" s="176">
        <v>54.9</v>
      </c>
      <c r="D19609" s="282">
        <v>87</v>
      </c>
      <c r="E19609" s="265"/>
    </row>
    <row r="19610" spans="1:5">
      <c r="A19610" s="283">
        <v>48749</v>
      </c>
      <c r="B19610" s="176">
        <v>34.200000000000003</v>
      </c>
      <c r="C19610" s="176">
        <v>46.5</v>
      </c>
      <c r="D19610" s="282">
        <v>87</v>
      </c>
      <c r="E19610" s="265"/>
    </row>
    <row r="19611" spans="1:5">
      <c r="A19611" s="283">
        <v>48750</v>
      </c>
      <c r="B19611" s="176">
        <v>67.400000000000006</v>
      </c>
      <c r="C19611" s="176">
        <v>49.9</v>
      </c>
      <c r="D19611" s="282">
        <v>94</v>
      </c>
      <c r="E19611" s="265"/>
    </row>
    <row r="19612" spans="1:5">
      <c r="A19612" s="283">
        <v>48754</v>
      </c>
      <c r="B19612" s="176">
        <v>23</v>
      </c>
      <c r="C19612" s="176">
        <v>41.9</v>
      </c>
      <c r="D19612" s="282">
        <v>87</v>
      </c>
      <c r="E19612" s="265"/>
    </row>
    <row r="19613" spans="1:5">
      <c r="A19613" s="283">
        <v>48755</v>
      </c>
      <c r="B19613" s="176">
        <v>68.599999999999994</v>
      </c>
      <c r="C19613" s="176">
        <v>51.4</v>
      </c>
      <c r="D19613" s="282">
        <v>95</v>
      </c>
      <c r="E19613" s="265"/>
    </row>
    <row r="19614" spans="1:5">
      <c r="A19614" s="283">
        <v>48756</v>
      </c>
      <c r="B19614" s="176">
        <v>69.3</v>
      </c>
      <c r="C19614" s="176">
        <v>46</v>
      </c>
      <c r="D19614" s="282">
        <v>87</v>
      </c>
      <c r="E19614" s="265"/>
    </row>
    <row r="19615" spans="1:5">
      <c r="A19615" s="283">
        <v>48757</v>
      </c>
      <c r="B19615" s="176">
        <v>62.8</v>
      </c>
      <c r="C19615" s="176">
        <v>42.9</v>
      </c>
      <c r="D19615" s="282">
        <v>95</v>
      </c>
      <c r="E19615" s="265"/>
    </row>
    <row r="19616" spans="1:5">
      <c r="A19616" s="283">
        <v>48758</v>
      </c>
      <c r="B19616" s="176">
        <v>0</v>
      </c>
      <c r="C19616" s="176">
        <v>0</v>
      </c>
      <c r="D19616" s="282">
        <v>87</v>
      </c>
      <c r="E19616" s="265"/>
    </row>
    <row r="19617" spans="1:5">
      <c r="A19617" s="283">
        <v>48759</v>
      </c>
      <c r="B19617" s="176">
        <v>63.9</v>
      </c>
      <c r="C19617" s="176">
        <v>44.8</v>
      </c>
      <c r="D19617" s="282">
        <v>114</v>
      </c>
      <c r="E19617" s="265"/>
    </row>
    <row r="19618" spans="1:5">
      <c r="A19618" s="283">
        <v>48760</v>
      </c>
      <c r="B19618" s="176">
        <v>47.2</v>
      </c>
      <c r="C19618" s="176">
        <v>40.200000000000003</v>
      </c>
      <c r="D19618" s="282">
        <v>87</v>
      </c>
      <c r="E19618" s="265"/>
    </row>
    <row r="19619" spans="1:5">
      <c r="A19619" s="283">
        <v>48761</v>
      </c>
      <c r="B19619" s="176">
        <v>12.3</v>
      </c>
      <c r="C19619" s="176">
        <v>54.7</v>
      </c>
      <c r="D19619" s="282">
        <v>87</v>
      </c>
      <c r="E19619" s="265"/>
    </row>
    <row r="19620" spans="1:5">
      <c r="A19620" s="283">
        <v>48762</v>
      </c>
      <c r="B19620" s="176">
        <v>29.5</v>
      </c>
      <c r="C19620" s="176">
        <v>57.9</v>
      </c>
      <c r="D19620" s="282">
        <v>96</v>
      </c>
      <c r="E19620" s="265"/>
    </row>
    <row r="19621" spans="1:5">
      <c r="A19621" s="283">
        <v>48763</v>
      </c>
      <c r="B19621" s="176">
        <v>50.3</v>
      </c>
      <c r="C19621" s="176">
        <v>49.7</v>
      </c>
      <c r="D19621" s="282">
        <v>102</v>
      </c>
      <c r="E19621" s="265"/>
    </row>
    <row r="19622" spans="1:5">
      <c r="A19622" s="283">
        <v>48764</v>
      </c>
      <c r="B19622" s="176">
        <v>15.4</v>
      </c>
      <c r="C19622" s="176">
        <v>53.9</v>
      </c>
      <c r="D19622" s="282">
        <v>87</v>
      </c>
      <c r="E19622" s="265"/>
    </row>
    <row r="19623" spans="1:5">
      <c r="A19623" s="283">
        <v>48765</v>
      </c>
      <c r="B19623" s="176">
        <v>22.2</v>
      </c>
      <c r="C19623" s="176">
        <v>48.5</v>
      </c>
      <c r="D19623" s="282">
        <v>87</v>
      </c>
      <c r="E19623" s="265"/>
    </row>
    <row r="19624" spans="1:5">
      <c r="A19624" s="283">
        <v>48766</v>
      </c>
      <c r="B19624" s="176">
        <v>23.8</v>
      </c>
      <c r="C19624" s="176">
        <v>45.9</v>
      </c>
      <c r="D19624" s="282">
        <v>87</v>
      </c>
      <c r="E19624" s="265"/>
    </row>
    <row r="19625" spans="1:5">
      <c r="A19625" s="283">
        <v>48767</v>
      </c>
      <c r="B19625" s="176">
        <v>30.6</v>
      </c>
      <c r="C19625" s="176">
        <v>42.8</v>
      </c>
      <c r="D19625" s="282">
        <v>112</v>
      </c>
      <c r="E19625" s="265"/>
    </row>
    <row r="19626" spans="1:5">
      <c r="A19626" s="283">
        <v>48768</v>
      </c>
      <c r="B19626" s="176">
        <v>94.9</v>
      </c>
      <c r="C19626" s="176">
        <v>39.5</v>
      </c>
      <c r="D19626" s="282">
        <v>108</v>
      </c>
      <c r="E19626" s="265"/>
    </row>
    <row r="19627" spans="1:5">
      <c r="A19627" s="283">
        <v>48770</v>
      </c>
      <c r="B19627" s="176">
        <v>25.6</v>
      </c>
      <c r="C19627" s="176">
        <v>47.1</v>
      </c>
      <c r="D19627" s="282">
        <v>87</v>
      </c>
      <c r="E19627" s="265"/>
    </row>
    <row r="19628" spans="1:5">
      <c r="A19628" s="283">
        <v>48787</v>
      </c>
      <c r="B19628" s="176">
        <v>0</v>
      </c>
      <c r="C19628" s="176">
        <v>0</v>
      </c>
      <c r="D19628" s="282">
        <v>87</v>
      </c>
      <c r="E19628" s="265"/>
    </row>
    <row r="19629" spans="1:5">
      <c r="A19629" s="283">
        <v>48801</v>
      </c>
      <c r="B19629" s="176">
        <v>179.7</v>
      </c>
      <c r="C19629" s="176">
        <v>34.6</v>
      </c>
      <c r="D19629" s="282">
        <v>144</v>
      </c>
      <c r="E19629" s="265"/>
    </row>
    <row r="19630" spans="1:5">
      <c r="A19630" s="283">
        <v>48804</v>
      </c>
      <c r="B19630" s="176">
        <v>0</v>
      </c>
      <c r="C19630" s="176">
        <v>0</v>
      </c>
      <c r="D19630" s="282">
        <v>87</v>
      </c>
      <c r="E19630" s="265"/>
    </row>
    <row r="19631" spans="1:5">
      <c r="A19631" s="283">
        <v>48805</v>
      </c>
      <c r="B19631" s="176">
        <v>0</v>
      </c>
      <c r="C19631" s="176">
        <v>0</v>
      </c>
      <c r="D19631" s="282">
        <v>87</v>
      </c>
      <c r="E19631" s="265"/>
    </row>
    <row r="19632" spans="1:5">
      <c r="A19632" s="283">
        <v>48806</v>
      </c>
      <c r="B19632" s="176">
        <v>26.7</v>
      </c>
      <c r="C19632" s="176">
        <v>42.2</v>
      </c>
      <c r="D19632" s="282">
        <v>87</v>
      </c>
      <c r="E19632" s="265"/>
    </row>
    <row r="19633" spans="1:5">
      <c r="A19633" s="283">
        <v>48807</v>
      </c>
      <c r="B19633" s="176">
        <v>30.6</v>
      </c>
      <c r="C19633" s="176">
        <v>40.1</v>
      </c>
      <c r="D19633" s="282">
        <v>87</v>
      </c>
      <c r="E19633" s="265"/>
    </row>
    <row r="19634" spans="1:5">
      <c r="A19634" s="283">
        <v>48808</v>
      </c>
      <c r="B19634" s="176">
        <v>233</v>
      </c>
      <c r="C19634" s="176">
        <v>39.4</v>
      </c>
      <c r="D19634" s="282">
        <v>102</v>
      </c>
      <c r="E19634" s="265"/>
    </row>
    <row r="19635" spans="1:5">
      <c r="A19635" s="283">
        <v>48809</v>
      </c>
      <c r="B19635" s="176">
        <v>144.69999999999999</v>
      </c>
      <c r="C19635" s="176">
        <v>37.200000000000003</v>
      </c>
      <c r="D19635" s="282">
        <v>87</v>
      </c>
      <c r="E19635" s="265"/>
    </row>
    <row r="19636" spans="1:5">
      <c r="A19636" s="283">
        <v>48811</v>
      </c>
      <c r="B19636" s="176">
        <v>84.1</v>
      </c>
      <c r="C19636" s="176">
        <v>38.700000000000003</v>
      </c>
      <c r="D19636" s="282">
        <v>87</v>
      </c>
      <c r="E19636" s="265"/>
    </row>
    <row r="19637" spans="1:5">
      <c r="A19637" s="283">
        <v>48812</v>
      </c>
      <c r="B19637" s="176">
        <v>43.5</v>
      </c>
      <c r="C19637" s="176">
        <v>41</v>
      </c>
      <c r="D19637" s="282">
        <v>116</v>
      </c>
      <c r="E19637" s="265"/>
    </row>
    <row r="19638" spans="1:5">
      <c r="A19638" s="283">
        <v>48813</v>
      </c>
      <c r="B19638" s="176">
        <v>134.30000000000001</v>
      </c>
      <c r="C19638" s="176">
        <v>39.6</v>
      </c>
      <c r="D19638" s="282">
        <v>122</v>
      </c>
      <c r="E19638" s="265"/>
    </row>
    <row r="19639" spans="1:5">
      <c r="A19639" s="283">
        <v>48815</v>
      </c>
      <c r="B19639" s="176">
        <v>83.1</v>
      </c>
      <c r="C19639" s="176">
        <v>39.6</v>
      </c>
      <c r="D19639" s="282">
        <v>87</v>
      </c>
      <c r="E19639" s="265"/>
    </row>
    <row r="19640" spans="1:5">
      <c r="A19640" s="283">
        <v>48816</v>
      </c>
      <c r="B19640" s="176">
        <v>90.9</v>
      </c>
      <c r="C19640" s="176">
        <v>40.9</v>
      </c>
      <c r="D19640" s="282">
        <v>87</v>
      </c>
      <c r="E19640" s="265"/>
    </row>
    <row r="19641" spans="1:5">
      <c r="A19641" s="283">
        <v>48817</v>
      </c>
      <c r="B19641" s="176">
        <v>125.9</v>
      </c>
      <c r="C19641" s="176">
        <v>40.700000000000003</v>
      </c>
      <c r="D19641" s="282">
        <v>87</v>
      </c>
      <c r="E19641" s="265"/>
    </row>
    <row r="19642" spans="1:5">
      <c r="A19642" s="283">
        <v>48818</v>
      </c>
      <c r="B19642" s="176">
        <v>77.099999999999994</v>
      </c>
      <c r="C19642" s="176">
        <v>40.6</v>
      </c>
      <c r="D19642" s="282">
        <v>87</v>
      </c>
      <c r="E19642" s="265"/>
    </row>
    <row r="19643" spans="1:5">
      <c r="A19643" s="283">
        <v>48819</v>
      </c>
      <c r="B19643" s="176">
        <v>75.7</v>
      </c>
      <c r="C19643" s="176">
        <v>39.799999999999997</v>
      </c>
      <c r="D19643" s="282">
        <v>87</v>
      </c>
      <c r="E19643" s="265"/>
    </row>
    <row r="19644" spans="1:5">
      <c r="A19644" s="283">
        <v>48820</v>
      </c>
      <c r="B19644" s="176">
        <v>250.7</v>
      </c>
      <c r="C19644" s="176">
        <v>39.5</v>
      </c>
      <c r="D19644" s="282">
        <v>102</v>
      </c>
      <c r="E19644" s="265"/>
    </row>
    <row r="19645" spans="1:5">
      <c r="A19645" s="283">
        <v>48821</v>
      </c>
      <c r="B19645" s="176">
        <v>268.60000000000002</v>
      </c>
      <c r="C19645" s="176">
        <v>47.4</v>
      </c>
      <c r="D19645" s="282">
        <v>97</v>
      </c>
      <c r="E19645" s="265"/>
    </row>
    <row r="19646" spans="1:5">
      <c r="A19646" s="283">
        <v>48822</v>
      </c>
      <c r="B19646" s="176">
        <v>70</v>
      </c>
      <c r="C19646" s="176">
        <v>44.8</v>
      </c>
      <c r="D19646" s="282">
        <v>96</v>
      </c>
      <c r="E19646" s="265"/>
    </row>
    <row r="19647" spans="1:5">
      <c r="A19647" s="283">
        <v>48823</v>
      </c>
      <c r="B19647" s="176">
        <v>2005</v>
      </c>
      <c r="C19647" s="176">
        <v>23.6</v>
      </c>
      <c r="D19647" s="282">
        <v>163</v>
      </c>
      <c r="E19647" s="265"/>
    </row>
    <row r="19648" spans="1:5">
      <c r="A19648" s="283">
        <v>48824</v>
      </c>
      <c r="B19648" s="176">
        <v>0</v>
      </c>
      <c r="C19648" s="176">
        <v>0</v>
      </c>
      <c r="D19648" s="282">
        <v>87</v>
      </c>
      <c r="E19648" s="265"/>
    </row>
    <row r="19649" spans="1:5">
      <c r="A19649" s="283">
        <v>48826</v>
      </c>
      <c r="B19649" s="176">
        <v>0</v>
      </c>
      <c r="C19649" s="176">
        <v>0</v>
      </c>
      <c r="D19649" s="282">
        <v>87</v>
      </c>
      <c r="E19649" s="265"/>
    </row>
    <row r="19650" spans="1:5">
      <c r="A19650" s="283">
        <v>48827</v>
      </c>
      <c r="B19650" s="176">
        <v>140.6</v>
      </c>
      <c r="C19650" s="176">
        <v>39.9</v>
      </c>
      <c r="D19650" s="282">
        <v>109</v>
      </c>
      <c r="E19650" s="265"/>
    </row>
    <row r="19651" spans="1:5">
      <c r="A19651" s="283">
        <v>48829</v>
      </c>
      <c r="B19651" s="176">
        <v>63.9</v>
      </c>
      <c r="C19651" s="176">
        <v>41.2</v>
      </c>
      <c r="D19651" s="282">
        <v>87</v>
      </c>
      <c r="E19651" s="265"/>
    </row>
    <row r="19652" spans="1:5">
      <c r="A19652" s="283">
        <v>48830</v>
      </c>
      <c r="B19652" s="176">
        <v>0</v>
      </c>
      <c r="C19652" s="176">
        <v>0</v>
      </c>
      <c r="D19652" s="282">
        <v>87</v>
      </c>
      <c r="E19652" s="265"/>
    </row>
    <row r="19653" spans="1:5">
      <c r="A19653" s="283">
        <v>48831</v>
      </c>
      <c r="B19653" s="176">
        <v>54.1</v>
      </c>
      <c r="C19653" s="176">
        <v>40</v>
      </c>
      <c r="D19653" s="282">
        <v>95</v>
      </c>
      <c r="E19653" s="265"/>
    </row>
    <row r="19654" spans="1:5">
      <c r="A19654" s="283">
        <v>48832</v>
      </c>
      <c r="B19654" s="176">
        <v>51.5</v>
      </c>
      <c r="C19654" s="176">
        <v>43.3</v>
      </c>
      <c r="D19654" s="282">
        <v>87</v>
      </c>
      <c r="E19654" s="265"/>
    </row>
    <row r="19655" spans="1:5">
      <c r="A19655" s="283">
        <v>48833</v>
      </c>
      <c r="B19655" s="176">
        <v>0</v>
      </c>
      <c r="C19655" s="176">
        <v>0</v>
      </c>
      <c r="D19655" s="282">
        <v>87</v>
      </c>
      <c r="E19655" s="265"/>
    </row>
    <row r="19656" spans="1:5">
      <c r="A19656" s="283">
        <v>48834</v>
      </c>
      <c r="B19656" s="176">
        <v>53.4</v>
      </c>
      <c r="C19656" s="176">
        <v>39.9</v>
      </c>
      <c r="D19656" s="282">
        <v>95</v>
      </c>
      <c r="E19656" s="265"/>
    </row>
    <row r="19657" spans="1:5">
      <c r="A19657" s="283">
        <v>48835</v>
      </c>
      <c r="B19657" s="176">
        <v>53.9</v>
      </c>
      <c r="C19657" s="176">
        <v>37.5</v>
      </c>
      <c r="D19657" s="282">
        <v>87</v>
      </c>
      <c r="E19657" s="265"/>
    </row>
    <row r="19658" spans="1:5">
      <c r="A19658" s="283">
        <v>48836</v>
      </c>
      <c r="B19658" s="176">
        <v>154.80000000000001</v>
      </c>
      <c r="C19658" s="176">
        <v>36.4</v>
      </c>
      <c r="D19658" s="282">
        <v>96</v>
      </c>
      <c r="E19658" s="265"/>
    </row>
    <row r="19659" spans="1:5">
      <c r="A19659" s="283">
        <v>48837</v>
      </c>
      <c r="B19659" s="176">
        <v>241.9</v>
      </c>
      <c r="C19659" s="176">
        <v>39.5</v>
      </c>
      <c r="D19659" s="282">
        <v>138</v>
      </c>
      <c r="E19659" s="265"/>
    </row>
    <row r="19660" spans="1:5">
      <c r="A19660" s="283">
        <v>48838</v>
      </c>
      <c r="B19660" s="176">
        <v>196.5</v>
      </c>
      <c r="C19660" s="176">
        <v>37.700000000000003</v>
      </c>
      <c r="D19660" s="282">
        <v>95</v>
      </c>
      <c r="E19660" s="265"/>
    </row>
    <row r="19661" spans="1:5">
      <c r="A19661" s="283">
        <v>48840</v>
      </c>
      <c r="B19661" s="176">
        <v>568.4</v>
      </c>
      <c r="C19661" s="176">
        <v>41.4</v>
      </c>
      <c r="D19661" s="282">
        <v>102</v>
      </c>
      <c r="E19661" s="265"/>
    </row>
    <row r="19662" spans="1:5">
      <c r="A19662" s="283">
        <v>48841</v>
      </c>
      <c r="B19662" s="176">
        <v>38.6</v>
      </c>
      <c r="C19662" s="176">
        <v>44.9</v>
      </c>
      <c r="D19662" s="282">
        <v>87</v>
      </c>
      <c r="E19662" s="265"/>
    </row>
    <row r="19663" spans="1:5">
      <c r="A19663" s="283">
        <v>48842</v>
      </c>
      <c r="B19663" s="176">
        <v>868.7</v>
      </c>
      <c r="C19663" s="176">
        <v>37.9</v>
      </c>
      <c r="D19663" s="282">
        <v>102</v>
      </c>
      <c r="E19663" s="265"/>
    </row>
    <row r="19664" spans="1:5">
      <c r="A19664" s="283">
        <v>48843</v>
      </c>
      <c r="B19664" s="176">
        <v>436.7</v>
      </c>
      <c r="C19664" s="176">
        <v>37.799999999999997</v>
      </c>
      <c r="D19664" s="282">
        <v>135</v>
      </c>
      <c r="E19664" s="265"/>
    </row>
    <row r="19665" spans="1:5">
      <c r="A19665" s="283">
        <v>48844</v>
      </c>
      <c r="B19665" s="176">
        <v>0</v>
      </c>
      <c r="C19665" s="176">
        <v>0</v>
      </c>
      <c r="D19665" s="282">
        <v>87</v>
      </c>
      <c r="E19665" s="265"/>
    </row>
    <row r="19666" spans="1:5">
      <c r="A19666" s="283">
        <v>48845</v>
      </c>
      <c r="B19666" s="176">
        <v>51.8</v>
      </c>
      <c r="C19666" s="176">
        <v>39.700000000000003</v>
      </c>
      <c r="D19666" s="282">
        <v>87</v>
      </c>
      <c r="E19666" s="265"/>
    </row>
    <row r="19667" spans="1:5">
      <c r="A19667" s="283">
        <v>48846</v>
      </c>
      <c r="B19667" s="176">
        <v>173</v>
      </c>
      <c r="C19667" s="176">
        <v>35</v>
      </c>
      <c r="D19667" s="282">
        <v>93</v>
      </c>
      <c r="E19667" s="265"/>
    </row>
    <row r="19668" spans="1:5">
      <c r="A19668" s="283">
        <v>48847</v>
      </c>
      <c r="B19668" s="176">
        <v>54.7</v>
      </c>
      <c r="C19668" s="176">
        <v>40.4</v>
      </c>
      <c r="D19668" s="282">
        <v>87</v>
      </c>
      <c r="E19668" s="265"/>
    </row>
    <row r="19669" spans="1:5">
      <c r="A19669" s="283">
        <v>48848</v>
      </c>
      <c r="B19669" s="176">
        <v>106.5</v>
      </c>
      <c r="C19669" s="176">
        <v>40.700000000000003</v>
      </c>
      <c r="D19669" s="282">
        <v>87</v>
      </c>
      <c r="E19669" s="265"/>
    </row>
    <row r="19670" spans="1:5">
      <c r="A19670" s="283">
        <v>48849</v>
      </c>
      <c r="B19670" s="176">
        <v>73.900000000000006</v>
      </c>
      <c r="C19670" s="176">
        <v>38.6</v>
      </c>
      <c r="D19670" s="282">
        <v>87</v>
      </c>
      <c r="E19670" s="265"/>
    </row>
    <row r="19671" spans="1:5">
      <c r="A19671" s="283">
        <v>48850</v>
      </c>
      <c r="B19671" s="176">
        <v>65.400000000000006</v>
      </c>
      <c r="C19671" s="176">
        <v>40.200000000000003</v>
      </c>
      <c r="D19671" s="282">
        <v>87</v>
      </c>
      <c r="E19671" s="265"/>
    </row>
    <row r="19672" spans="1:5">
      <c r="A19672" s="283">
        <v>48851</v>
      </c>
      <c r="B19672" s="176">
        <v>102.3</v>
      </c>
      <c r="C19672" s="176">
        <v>38.700000000000003</v>
      </c>
      <c r="D19672" s="282">
        <v>87</v>
      </c>
      <c r="E19672" s="265"/>
    </row>
    <row r="19673" spans="1:5">
      <c r="A19673" s="283">
        <v>48852</v>
      </c>
      <c r="B19673" s="176">
        <v>77.099999999999994</v>
      </c>
      <c r="C19673" s="176">
        <v>41.3</v>
      </c>
      <c r="D19673" s="282">
        <v>87</v>
      </c>
      <c r="E19673" s="265"/>
    </row>
    <row r="19674" spans="1:5">
      <c r="A19674" s="283">
        <v>48853</v>
      </c>
      <c r="B19674" s="176">
        <v>0</v>
      </c>
      <c r="C19674" s="176">
        <v>0</v>
      </c>
      <c r="D19674" s="282">
        <v>87</v>
      </c>
      <c r="E19674" s="265"/>
    </row>
    <row r="19675" spans="1:5">
      <c r="A19675" s="283">
        <v>48854</v>
      </c>
      <c r="B19675" s="176">
        <v>176.1</v>
      </c>
      <c r="C19675" s="176">
        <v>40.299999999999997</v>
      </c>
      <c r="D19675" s="282">
        <v>101</v>
      </c>
      <c r="E19675" s="265"/>
    </row>
    <row r="19676" spans="1:5">
      <c r="A19676" s="283">
        <v>48855</v>
      </c>
      <c r="B19676" s="176">
        <v>160</v>
      </c>
      <c r="C19676" s="176">
        <v>39.5</v>
      </c>
      <c r="D19676" s="282">
        <v>101</v>
      </c>
      <c r="E19676" s="265"/>
    </row>
    <row r="19677" spans="1:5">
      <c r="A19677" s="283">
        <v>48856</v>
      </c>
      <c r="B19677" s="176">
        <v>29.8</v>
      </c>
      <c r="C19677" s="176">
        <v>38.299999999999997</v>
      </c>
      <c r="D19677" s="282">
        <v>87</v>
      </c>
      <c r="E19677" s="265"/>
    </row>
    <row r="19678" spans="1:5">
      <c r="A19678" s="283">
        <v>48857</v>
      </c>
      <c r="B19678" s="176">
        <v>116.9</v>
      </c>
      <c r="C19678" s="176">
        <v>37.4</v>
      </c>
      <c r="D19678" s="282">
        <v>87</v>
      </c>
      <c r="E19678" s="265"/>
    </row>
    <row r="19679" spans="1:5">
      <c r="A19679" s="283">
        <v>48858</v>
      </c>
      <c r="B19679" s="176">
        <v>253.6</v>
      </c>
      <c r="C19679" s="176">
        <v>23.9</v>
      </c>
      <c r="D19679" s="282">
        <v>131</v>
      </c>
      <c r="E19679" s="265"/>
    </row>
    <row r="19680" spans="1:5">
      <c r="A19680" s="283">
        <v>48860</v>
      </c>
      <c r="B19680" s="176">
        <v>54.6</v>
      </c>
      <c r="C19680" s="176">
        <v>38.799999999999997</v>
      </c>
      <c r="D19680" s="282">
        <v>87</v>
      </c>
      <c r="E19680" s="265"/>
    </row>
    <row r="19681" spans="1:5">
      <c r="A19681" s="283">
        <v>48861</v>
      </c>
      <c r="B19681" s="176">
        <v>58.9</v>
      </c>
      <c r="C19681" s="176">
        <v>39.4</v>
      </c>
      <c r="D19681" s="282">
        <v>87</v>
      </c>
      <c r="E19681" s="265"/>
    </row>
    <row r="19682" spans="1:5">
      <c r="A19682" s="283">
        <v>48862</v>
      </c>
      <c r="B19682" s="176">
        <v>0</v>
      </c>
      <c r="C19682" s="176">
        <v>0</v>
      </c>
      <c r="D19682" s="282">
        <v>87</v>
      </c>
      <c r="E19682" s="265"/>
    </row>
    <row r="19683" spans="1:5">
      <c r="A19683" s="283">
        <v>48864</v>
      </c>
      <c r="B19683" s="176">
        <v>715.9</v>
      </c>
      <c r="C19683" s="176">
        <v>37.799999999999997</v>
      </c>
      <c r="D19683" s="282">
        <v>140</v>
      </c>
      <c r="E19683" s="265"/>
    </row>
    <row r="19684" spans="1:5">
      <c r="A19684" s="283">
        <v>48865</v>
      </c>
      <c r="B19684" s="176">
        <v>74</v>
      </c>
      <c r="C19684" s="176">
        <v>38.6</v>
      </c>
      <c r="D19684" s="282">
        <v>87</v>
      </c>
      <c r="E19684" s="265"/>
    </row>
    <row r="19685" spans="1:5">
      <c r="A19685" s="283">
        <v>48866</v>
      </c>
      <c r="B19685" s="176">
        <v>87.5</v>
      </c>
      <c r="C19685" s="176">
        <v>38.700000000000003</v>
      </c>
      <c r="D19685" s="282">
        <v>87</v>
      </c>
      <c r="E19685" s="265"/>
    </row>
    <row r="19686" spans="1:5">
      <c r="A19686" s="283">
        <v>48867</v>
      </c>
      <c r="B19686" s="176">
        <v>210.9</v>
      </c>
      <c r="C19686" s="176">
        <v>39.200000000000003</v>
      </c>
      <c r="D19686" s="282">
        <v>164</v>
      </c>
      <c r="E19686" s="265"/>
    </row>
    <row r="19687" spans="1:5">
      <c r="A19687" s="283">
        <v>48870</v>
      </c>
      <c r="B19687" s="176">
        <v>0</v>
      </c>
      <c r="C19687" s="176">
        <v>0</v>
      </c>
      <c r="D19687" s="282">
        <v>87</v>
      </c>
      <c r="E19687" s="265"/>
    </row>
    <row r="19688" spans="1:5">
      <c r="A19688" s="283">
        <v>48871</v>
      </c>
      <c r="B19688" s="176">
        <v>63.9</v>
      </c>
      <c r="C19688" s="176">
        <v>42</v>
      </c>
      <c r="D19688" s="282">
        <v>87</v>
      </c>
      <c r="E19688" s="265"/>
    </row>
    <row r="19689" spans="1:5">
      <c r="A19689" s="283">
        <v>48872</v>
      </c>
      <c r="B19689" s="176">
        <v>130.4</v>
      </c>
      <c r="C19689" s="176">
        <v>38.9</v>
      </c>
      <c r="D19689" s="282">
        <v>87</v>
      </c>
      <c r="E19689" s="265"/>
    </row>
    <row r="19690" spans="1:5">
      <c r="A19690" s="283">
        <v>48873</v>
      </c>
      <c r="B19690" s="176">
        <v>63.8</v>
      </c>
      <c r="C19690" s="176">
        <v>36.700000000000003</v>
      </c>
      <c r="D19690" s="282">
        <v>87</v>
      </c>
      <c r="E19690" s="265"/>
    </row>
    <row r="19691" spans="1:5">
      <c r="A19691" s="283">
        <v>48874</v>
      </c>
      <c r="B19691" s="176">
        <v>0</v>
      </c>
      <c r="C19691" s="176">
        <v>0</v>
      </c>
      <c r="D19691" s="282">
        <v>87</v>
      </c>
      <c r="E19691" s="265"/>
    </row>
    <row r="19692" spans="1:5">
      <c r="A19692" s="283">
        <v>48875</v>
      </c>
      <c r="B19692" s="176">
        <v>110.6</v>
      </c>
      <c r="C19692" s="176">
        <v>37.9</v>
      </c>
      <c r="D19692" s="282">
        <v>120</v>
      </c>
      <c r="E19692" s="265"/>
    </row>
    <row r="19693" spans="1:5">
      <c r="A19693" s="283">
        <v>48876</v>
      </c>
      <c r="B19693" s="176">
        <v>179.6</v>
      </c>
      <c r="C19693" s="176">
        <v>37.9</v>
      </c>
      <c r="D19693" s="282">
        <v>87</v>
      </c>
      <c r="E19693" s="265"/>
    </row>
    <row r="19694" spans="1:5">
      <c r="A19694" s="283">
        <v>48877</v>
      </c>
      <c r="B19694" s="176">
        <v>59.7</v>
      </c>
      <c r="C19694" s="176">
        <v>40.4</v>
      </c>
      <c r="D19694" s="282">
        <v>87</v>
      </c>
      <c r="E19694" s="265"/>
    </row>
    <row r="19695" spans="1:5">
      <c r="A19695" s="283">
        <v>48878</v>
      </c>
      <c r="B19695" s="176">
        <v>52.8</v>
      </c>
      <c r="C19695" s="176">
        <v>39.299999999999997</v>
      </c>
      <c r="D19695" s="282">
        <v>87</v>
      </c>
      <c r="E19695" s="265"/>
    </row>
    <row r="19696" spans="1:5">
      <c r="A19696" s="283">
        <v>48879</v>
      </c>
      <c r="B19696" s="176">
        <v>97.4</v>
      </c>
      <c r="C19696" s="176">
        <v>38.700000000000003</v>
      </c>
      <c r="D19696" s="282">
        <v>107</v>
      </c>
      <c r="E19696" s="265"/>
    </row>
    <row r="19697" spans="1:5">
      <c r="A19697" s="283">
        <v>48880</v>
      </c>
      <c r="B19697" s="176">
        <v>164.9</v>
      </c>
      <c r="C19697" s="176">
        <v>37.4</v>
      </c>
      <c r="D19697" s="282">
        <v>87</v>
      </c>
      <c r="E19697" s="265"/>
    </row>
    <row r="19698" spans="1:5">
      <c r="A19698" s="283">
        <v>48881</v>
      </c>
      <c r="B19698" s="176">
        <v>98.2</v>
      </c>
      <c r="C19698" s="176">
        <v>38</v>
      </c>
      <c r="D19698" s="282">
        <v>87</v>
      </c>
      <c r="E19698" s="265"/>
    </row>
    <row r="19699" spans="1:5">
      <c r="A19699" s="283">
        <v>48882</v>
      </c>
      <c r="B19699" s="176">
        <v>0</v>
      </c>
      <c r="C19699" s="176">
        <v>0</v>
      </c>
      <c r="D19699" s="282">
        <v>87</v>
      </c>
      <c r="E19699" s="265"/>
    </row>
    <row r="19700" spans="1:5">
      <c r="A19700" s="283">
        <v>48883</v>
      </c>
      <c r="B19700" s="176">
        <v>61.7</v>
      </c>
      <c r="C19700" s="176">
        <v>38.700000000000003</v>
      </c>
      <c r="D19700" s="282">
        <v>95</v>
      </c>
      <c r="E19700" s="265"/>
    </row>
    <row r="19701" spans="1:5">
      <c r="A19701" s="283">
        <v>48884</v>
      </c>
      <c r="B19701" s="176">
        <v>79.400000000000006</v>
      </c>
      <c r="C19701" s="176">
        <v>40.5</v>
      </c>
      <c r="D19701" s="282">
        <v>87</v>
      </c>
      <c r="E19701" s="265"/>
    </row>
    <row r="19702" spans="1:5">
      <c r="A19702" s="283">
        <v>48885</v>
      </c>
      <c r="B19702" s="176">
        <v>75.8</v>
      </c>
      <c r="C19702" s="176">
        <v>40.700000000000003</v>
      </c>
      <c r="D19702" s="282">
        <v>87</v>
      </c>
      <c r="E19702" s="265"/>
    </row>
    <row r="19703" spans="1:5">
      <c r="A19703" s="283">
        <v>48886</v>
      </c>
      <c r="B19703" s="176">
        <v>57.1</v>
      </c>
      <c r="C19703" s="176">
        <v>42.5</v>
      </c>
      <c r="D19703" s="282">
        <v>87</v>
      </c>
      <c r="E19703" s="265"/>
    </row>
    <row r="19704" spans="1:5">
      <c r="A19704" s="283">
        <v>48887</v>
      </c>
      <c r="B19704" s="176">
        <v>0</v>
      </c>
      <c r="C19704" s="176">
        <v>0</v>
      </c>
      <c r="D19704" s="282">
        <v>87</v>
      </c>
      <c r="E19704" s="265"/>
    </row>
    <row r="19705" spans="1:5">
      <c r="A19705" s="283">
        <v>48888</v>
      </c>
      <c r="B19705" s="176">
        <v>68.3</v>
      </c>
      <c r="C19705" s="176">
        <v>41.6</v>
      </c>
      <c r="D19705" s="282">
        <v>87</v>
      </c>
      <c r="E19705" s="265"/>
    </row>
    <row r="19706" spans="1:5">
      <c r="A19706" s="283">
        <v>48889</v>
      </c>
      <c r="B19706" s="176">
        <v>40.9</v>
      </c>
      <c r="C19706" s="176">
        <v>40.6</v>
      </c>
      <c r="D19706" s="282">
        <v>87</v>
      </c>
      <c r="E19706" s="265"/>
    </row>
    <row r="19707" spans="1:5">
      <c r="A19707" s="283">
        <v>48890</v>
      </c>
      <c r="B19707" s="176">
        <v>57.4</v>
      </c>
      <c r="C19707" s="176">
        <v>39.200000000000003</v>
      </c>
      <c r="D19707" s="282">
        <v>87</v>
      </c>
      <c r="E19707" s="265"/>
    </row>
    <row r="19708" spans="1:5">
      <c r="A19708" s="283">
        <v>48891</v>
      </c>
      <c r="B19708" s="176">
        <v>61.8</v>
      </c>
      <c r="C19708" s="176">
        <v>40.4</v>
      </c>
      <c r="D19708" s="282">
        <v>87</v>
      </c>
      <c r="E19708" s="265"/>
    </row>
    <row r="19709" spans="1:5">
      <c r="A19709" s="283">
        <v>48892</v>
      </c>
      <c r="B19709" s="176">
        <v>85.9</v>
      </c>
      <c r="C19709" s="176">
        <v>38.4</v>
      </c>
      <c r="D19709" s="282">
        <v>87</v>
      </c>
      <c r="E19709" s="265"/>
    </row>
    <row r="19710" spans="1:5">
      <c r="A19710" s="283">
        <v>48893</v>
      </c>
      <c r="B19710" s="176">
        <v>87.9</v>
      </c>
      <c r="C19710" s="176">
        <v>39.799999999999997</v>
      </c>
      <c r="D19710" s="282">
        <v>87</v>
      </c>
      <c r="E19710" s="265"/>
    </row>
    <row r="19711" spans="1:5">
      <c r="A19711" s="283">
        <v>48894</v>
      </c>
      <c r="B19711" s="176">
        <v>73.400000000000006</v>
      </c>
      <c r="C19711" s="176">
        <v>37.1</v>
      </c>
      <c r="D19711" s="282">
        <v>115</v>
      </c>
      <c r="E19711" s="265"/>
    </row>
    <row r="19712" spans="1:5">
      <c r="A19712" s="283">
        <v>48895</v>
      </c>
      <c r="B19712" s="176">
        <v>148.5</v>
      </c>
      <c r="C19712" s="176">
        <v>41.2</v>
      </c>
      <c r="D19712" s="282">
        <v>117</v>
      </c>
      <c r="E19712" s="265"/>
    </row>
    <row r="19713" spans="1:5">
      <c r="A19713" s="283">
        <v>48896</v>
      </c>
      <c r="B19713" s="176">
        <v>0</v>
      </c>
      <c r="C19713" s="176">
        <v>0</v>
      </c>
      <c r="D19713" s="282">
        <v>87</v>
      </c>
      <c r="E19713" s="265"/>
    </row>
    <row r="19714" spans="1:5">
      <c r="A19714" s="283">
        <v>48897</v>
      </c>
      <c r="B19714" s="176">
        <v>54.1</v>
      </c>
      <c r="C19714" s="176">
        <v>41.5</v>
      </c>
      <c r="D19714" s="282">
        <v>87</v>
      </c>
      <c r="E19714" s="265"/>
    </row>
    <row r="19715" spans="1:5">
      <c r="A19715" s="283">
        <v>48901</v>
      </c>
      <c r="B19715" s="176">
        <v>0</v>
      </c>
      <c r="C19715" s="176">
        <v>0</v>
      </c>
      <c r="D19715" s="282">
        <v>87</v>
      </c>
      <c r="E19715" s="265"/>
    </row>
    <row r="19716" spans="1:5">
      <c r="A19716" s="283">
        <v>48906</v>
      </c>
      <c r="B19716" s="176">
        <v>842.6</v>
      </c>
      <c r="C19716" s="176">
        <v>34.1</v>
      </c>
      <c r="D19716" s="282">
        <v>116</v>
      </c>
      <c r="E19716" s="265"/>
    </row>
    <row r="19717" spans="1:5">
      <c r="A19717" s="283">
        <v>48908</v>
      </c>
      <c r="B19717" s="176">
        <v>360.4</v>
      </c>
      <c r="C19717" s="176">
        <v>46.6</v>
      </c>
      <c r="D19717" s="282">
        <v>87</v>
      </c>
      <c r="E19717" s="265"/>
    </row>
    <row r="19718" spans="1:5">
      <c r="A19718" s="283">
        <v>48909</v>
      </c>
      <c r="B19718" s="176">
        <v>0</v>
      </c>
      <c r="C19718" s="176">
        <v>0</v>
      </c>
      <c r="D19718" s="282">
        <v>87</v>
      </c>
      <c r="E19718" s="265"/>
    </row>
    <row r="19719" spans="1:5">
      <c r="A19719" s="283">
        <v>48910</v>
      </c>
      <c r="B19719" s="176">
        <v>2887.7</v>
      </c>
      <c r="C19719" s="176">
        <v>32.5</v>
      </c>
      <c r="D19719" s="282">
        <v>125</v>
      </c>
      <c r="E19719" s="265"/>
    </row>
    <row r="19720" spans="1:5">
      <c r="A19720" s="283">
        <v>48911</v>
      </c>
      <c r="B19720" s="176">
        <v>2079.1</v>
      </c>
      <c r="C19720" s="176">
        <v>33.9</v>
      </c>
      <c r="D19720" s="282">
        <v>136</v>
      </c>
      <c r="E19720" s="265"/>
    </row>
    <row r="19721" spans="1:5">
      <c r="A19721" s="283">
        <v>48912</v>
      </c>
      <c r="B19721" s="176">
        <v>3499.2</v>
      </c>
      <c r="C19721" s="176">
        <v>32.4</v>
      </c>
      <c r="D19721" s="282">
        <v>168</v>
      </c>
      <c r="E19721" s="265"/>
    </row>
    <row r="19722" spans="1:5">
      <c r="A19722" s="283">
        <v>48913</v>
      </c>
      <c r="B19722" s="176">
        <v>0</v>
      </c>
      <c r="C19722" s="176">
        <v>0</v>
      </c>
      <c r="D19722" s="282">
        <v>87</v>
      </c>
      <c r="E19722" s="265"/>
    </row>
    <row r="19723" spans="1:5">
      <c r="A19723" s="283">
        <v>48915</v>
      </c>
      <c r="B19723" s="176">
        <v>4130.8</v>
      </c>
      <c r="C19723" s="176">
        <v>32.6</v>
      </c>
      <c r="D19723" s="282">
        <v>119</v>
      </c>
      <c r="E19723" s="265"/>
    </row>
    <row r="19724" spans="1:5">
      <c r="A19724" s="283">
        <v>48916</v>
      </c>
      <c r="B19724" s="176">
        <v>0</v>
      </c>
      <c r="C19724" s="176">
        <v>0</v>
      </c>
      <c r="D19724" s="282">
        <v>87</v>
      </c>
      <c r="E19724" s="265"/>
    </row>
    <row r="19725" spans="1:5">
      <c r="A19725" s="283">
        <v>48917</v>
      </c>
      <c r="B19725" s="176">
        <v>1051.0999999999999</v>
      </c>
      <c r="C19725" s="176">
        <v>39.9</v>
      </c>
      <c r="D19725" s="282">
        <v>182</v>
      </c>
      <c r="E19725" s="265"/>
    </row>
    <row r="19726" spans="1:5">
      <c r="A19726" s="283">
        <v>48918</v>
      </c>
      <c r="B19726" s="176">
        <v>0</v>
      </c>
      <c r="C19726" s="176">
        <v>0</v>
      </c>
      <c r="D19726" s="282">
        <v>87</v>
      </c>
      <c r="E19726" s="265"/>
    </row>
    <row r="19727" spans="1:5">
      <c r="A19727" s="283">
        <v>48933</v>
      </c>
      <c r="B19727" s="176">
        <v>2501.5</v>
      </c>
      <c r="C19727" s="176">
        <v>30.4</v>
      </c>
      <c r="D19727" s="282">
        <v>156</v>
      </c>
      <c r="E19727" s="265"/>
    </row>
    <row r="19728" spans="1:5">
      <c r="A19728" s="283">
        <v>48951</v>
      </c>
      <c r="B19728" s="176">
        <v>0</v>
      </c>
      <c r="C19728" s="176">
        <v>0</v>
      </c>
      <c r="D19728" s="282">
        <v>87</v>
      </c>
      <c r="E19728" s="265"/>
    </row>
    <row r="19729" spans="1:5">
      <c r="A19729" s="283">
        <v>49001</v>
      </c>
      <c r="B19729" s="176">
        <v>2444.6</v>
      </c>
      <c r="C19729" s="176">
        <v>32.1</v>
      </c>
      <c r="D19729" s="282">
        <v>111</v>
      </c>
      <c r="E19729" s="265"/>
    </row>
    <row r="19730" spans="1:5">
      <c r="A19730" s="283">
        <v>49002</v>
      </c>
      <c r="B19730" s="176">
        <v>980.4</v>
      </c>
      <c r="C19730" s="176">
        <v>38.5</v>
      </c>
      <c r="D19730" s="282">
        <v>161</v>
      </c>
      <c r="E19730" s="265"/>
    </row>
    <row r="19731" spans="1:5">
      <c r="A19731" s="283">
        <v>49003</v>
      </c>
      <c r="B19731" s="176">
        <v>0</v>
      </c>
      <c r="C19731" s="176">
        <v>0</v>
      </c>
      <c r="D19731" s="282">
        <v>87</v>
      </c>
      <c r="E19731" s="265"/>
    </row>
    <row r="19732" spans="1:5">
      <c r="A19732" s="283">
        <v>49004</v>
      </c>
      <c r="B19732" s="176">
        <v>678.7</v>
      </c>
      <c r="C19732" s="176">
        <v>37.799999999999997</v>
      </c>
      <c r="D19732" s="282">
        <v>87</v>
      </c>
      <c r="E19732" s="265"/>
    </row>
    <row r="19733" spans="1:5">
      <c r="A19733" s="283">
        <v>49005</v>
      </c>
      <c r="B19733" s="176">
        <v>0</v>
      </c>
      <c r="C19733" s="176">
        <v>0</v>
      </c>
      <c r="D19733" s="282">
        <v>87</v>
      </c>
      <c r="E19733" s="265"/>
    </row>
    <row r="19734" spans="1:5">
      <c r="A19734" s="283">
        <v>49006</v>
      </c>
      <c r="B19734" s="176">
        <v>4162.2</v>
      </c>
      <c r="C19734" s="176">
        <v>23.6</v>
      </c>
      <c r="D19734" s="282">
        <v>153</v>
      </c>
      <c r="E19734" s="265"/>
    </row>
    <row r="19735" spans="1:5">
      <c r="A19735" s="283">
        <v>49007</v>
      </c>
      <c r="B19735" s="176">
        <v>3063.7</v>
      </c>
      <c r="C19735" s="176">
        <v>27.8</v>
      </c>
      <c r="D19735" s="282">
        <v>143</v>
      </c>
      <c r="E19735" s="265"/>
    </row>
    <row r="19736" spans="1:5">
      <c r="A19736" s="283">
        <v>49008</v>
      </c>
      <c r="B19736" s="176">
        <v>2517.6</v>
      </c>
      <c r="C19736" s="176">
        <v>32.9</v>
      </c>
      <c r="D19736" s="282">
        <v>176</v>
      </c>
      <c r="E19736" s="265"/>
    </row>
    <row r="19737" spans="1:5">
      <c r="A19737" s="283">
        <v>49009</v>
      </c>
      <c r="B19737" s="176">
        <v>400.8</v>
      </c>
      <c r="C19737" s="176">
        <v>35.200000000000003</v>
      </c>
      <c r="D19737" s="282">
        <v>168</v>
      </c>
      <c r="E19737" s="265"/>
    </row>
    <row r="19738" spans="1:5">
      <c r="A19738" s="283">
        <v>49010</v>
      </c>
      <c r="B19738" s="176">
        <v>111.8</v>
      </c>
      <c r="C19738" s="176">
        <v>39.799999999999997</v>
      </c>
      <c r="D19738" s="282">
        <v>100</v>
      </c>
      <c r="E19738" s="265"/>
    </row>
    <row r="19739" spans="1:5">
      <c r="A19739" s="283">
        <v>49011</v>
      </c>
      <c r="B19739" s="176">
        <v>72.900000000000006</v>
      </c>
      <c r="C19739" s="176">
        <v>41.4</v>
      </c>
      <c r="D19739" s="282">
        <v>113</v>
      </c>
      <c r="E19739" s="265"/>
    </row>
    <row r="19740" spans="1:5">
      <c r="A19740" s="283">
        <v>49012</v>
      </c>
      <c r="B19740" s="176">
        <v>116.4</v>
      </c>
      <c r="C19740" s="176">
        <v>45.6</v>
      </c>
      <c r="D19740" s="282">
        <v>95</v>
      </c>
      <c r="E19740" s="265"/>
    </row>
    <row r="19741" spans="1:5">
      <c r="A19741" s="283">
        <v>49013</v>
      </c>
      <c r="B19741" s="176">
        <v>108</v>
      </c>
      <c r="C19741" s="176">
        <v>37.4</v>
      </c>
      <c r="D19741" s="282">
        <v>87</v>
      </c>
      <c r="E19741" s="265"/>
    </row>
    <row r="19742" spans="1:5">
      <c r="A19742" s="283">
        <v>49014</v>
      </c>
      <c r="B19742" s="176">
        <v>276.8</v>
      </c>
      <c r="C19742" s="176">
        <v>38.799999999999997</v>
      </c>
      <c r="D19742" s="282">
        <v>101</v>
      </c>
      <c r="E19742" s="265"/>
    </row>
    <row r="19743" spans="1:5">
      <c r="A19743" s="283">
        <v>49015</v>
      </c>
      <c r="B19743" s="176">
        <v>995.9</v>
      </c>
      <c r="C19743" s="176">
        <v>38.4</v>
      </c>
      <c r="D19743" s="282">
        <v>128</v>
      </c>
      <c r="E19743" s="265"/>
    </row>
    <row r="19744" spans="1:5">
      <c r="A19744" s="283">
        <v>49016</v>
      </c>
      <c r="B19744" s="176">
        <v>0</v>
      </c>
      <c r="C19744" s="176">
        <v>0</v>
      </c>
      <c r="D19744" s="282">
        <v>87</v>
      </c>
      <c r="E19744" s="265"/>
    </row>
    <row r="19745" spans="1:5">
      <c r="A19745" s="283">
        <v>49017</v>
      </c>
      <c r="B19745" s="176">
        <v>434.6</v>
      </c>
      <c r="C19745" s="176">
        <v>40.5</v>
      </c>
      <c r="D19745" s="282">
        <v>161</v>
      </c>
      <c r="E19745" s="265"/>
    </row>
    <row r="19746" spans="1:5">
      <c r="A19746" s="283">
        <v>49018</v>
      </c>
      <c r="B19746" s="176">
        <v>158.1</v>
      </c>
      <c r="C19746" s="176">
        <v>40</v>
      </c>
      <c r="D19746" s="282">
        <v>87</v>
      </c>
      <c r="E19746" s="265"/>
    </row>
    <row r="19747" spans="1:5">
      <c r="A19747" s="283">
        <v>49019</v>
      </c>
      <c r="B19747" s="176">
        <v>92.8</v>
      </c>
      <c r="C19747" s="176">
        <v>45.6</v>
      </c>
      <c r="D19747" s="282">
        <v>87</v>
      </c>
      <c r="E19747" s="265"/>
    </row>
    <row r="19748" spans="1:5">
      <c r="A19748" s="283">
        <v>49020</v>
      </c>
      <c r="B19748" s="176">
        <v>0</v>
      </c>
      <c r="C19748" s="176">
        <v>0</v>
      </c>
      <c r="D19748" s="282">
        <v>87</v>
      </c>
      <c r="E19748" s="265"/>
    </row>
    <row r="19749" spans="1:5">
      <c r="A19749" s="283">
        <v>49021</v>
      </c>
      <c r="B19749" s="176">
        <v>66.900000000000006</v>
      </c>
      <c r="C19749" s="176">
        <v>42.1</v>
      </c>
      <c r="D19749" s="282">
        <v>87</v>
      </c>
      <c r="E19749" s="265"/>
    </row>
    <row r="19750" spans="1:5">
      <c r="A19750" s="283">
        <v>49022</v>
      </c>
      <c r="B19750" s="176">
        <v>467.7</v>
      </c>
      <c r="C19750" s="176">
        <v>35.700000000000003</v>
      </c>
      <c r="D19750" s="282">
        <v>131</v>
      </c>
      <c r="E19750" s="265"/>
    </row>
    <row r="19751" spans="1:5">
      <c r="A19751" s="283">
        <v>49023</v>
      </c>
      <c r="B19751" s="176">
        <v>0</v>
      </c>
      <c r="C19751" s="176">
        <v>0</v>
      </c>
      <c r="D19751" s="282">
        <v>87</v>
      </c>
      <c r="E19751" s="265"/>
    </row>
    <row r="19752" spans="1:5">
      <c r="A19752" s="283">
        <v>49024</v>
      </c>
      <c r="B19752" s="176">
        <v>1610.4</v>
      </c>
      <c r="C19752" s="176">
        <v>37.200000000000003</v>
      </c>
      <c r="D19752" s="282">
        <v>125</v>
      </c>
      <c r="E19752" s="265"/>
    </row>
    <row r="19753" spans="1:5">
      <c r="A19753" s="283">
        <v>49026</v>
      </c>
      <c r="B19753" s="176">
        <v>69.900000000000006</v>
      </c>
      <c r="C19753" s="176">
        <v>42.4</v>
      </c>
      <c r="D19753" s="282">
        <v>87</v>
      </c>
      <c r="E19753" s="265"/>
    </row>
    <row r="19754" spans="1:5">
      <c r="A19754" s="283">
        <v>49027</v>
      </c>
      <c r="B19754" s="176">
        <v>0</v>
      </c>
      <c r="C19754" s="176">
        <v>0</v>
      </c>
      <c r="D19754" s="282">
        <v>87</v>
      </c>
      <c r="E19754" s="265"/>
    </row>
    <row r="19755" spans="1:5">
      <c r="A19755" s="283">
        <v>49028</v>
      </c>
      <c r="B19755" s="176">
        <v>53.7</v>
      </c>
      <c r="C19755" s="176">
        <v>37.5</v>
      </c>
      <c r="D19755" s="282">
        <v>118</v>
      </c>
      <c r="E19755" s="265"/>
    </row>
    <row r="19756" spans="1:5">
      <c r="A19756" s="283">
        <v>49029</v>
      </c>
      <c r="B19756" s="176">
        <v>49.6</v>
      </c>
      <c r="C19756" s="176">
        <v>43.6</v>
      </c>
      <c r="D19756" s="282">
        <v>87</v>
      </c>
      <c r="E19756" s="265"/>
    </row>
    <row r="19757" spans="1:5">
      <c r="A19757" s="283">
        <v>49030</v>
      </c>
      <c r="B19757" s="176">
        <v>66.7</v>
      </c>
      <c r="C19757" s="176">
        <v>37.799999999999997</v>
      </c>
      <c r="D19757" s="282">
        <v>87</v>
      </c>
      <c r="E19757" s="265"/>
    </row>
    <row r="19758" spans="1:5">
      <c r="A19758" s="283">
        <v>49031</v>
      </c>
      <c r="B19758" s="176">
        <v>74</v>
      </c>
      <c r="C19758" s="176">
        <v>42.7</v>
      </c>
      <c r="D19758" s="282">
        <v>87</v>
      </c>
      <c r="E19758" s="265"/>
    </row>
    <row r="19759" spans="1:5">
      <c r="A19759" s="283">
        <v>49032</v>
      </c>
      <c r="B19759" s="176">
        <v>92.3</v>
      </c>
      <c r="C19759" s="176">
        <v>38.5</v>
      </c>
      <c r="D19759" s="282">
        <v>87</v>
      </c>
      <c r="E19759" s="265"/>
    </row>
    <row r="19760" spans="1:5">
      <c r="A19760" s="283">
        <v>49033</v>
      </c>
      <c r="B19760" s="176">
        <v>72</v>
      </c>
      <c r="C19760" s="176">
        <v>45.8</v>
      </c>
      <c r="D19760" s="282">
        <v>87</v>
      </c>
      <c r="E19760" s="265"/>
    </row>
    <row r="19761" spans="1:5">
      <c r="A19761" s="283">
        <v>49034</v>
      </c>
      <c r="B19761" s="176">
        <v>77.7</v>
      </c>
      <c r="C19761" s="176">
        <v>43.3</v>
      </c>
      <c r="D19761" s="282">
        <v>87</v>
      </c>
      <c r="E19761" s="265"/>
    </row>
    <row r="19762" spans="1:5">
      <c r="A19762" s="283">
        <v>49035</v>
      </c>
      <c r="B19762" s="176">
        <v>0</v>
      </c>
      <c r="C19762" s="176">
        <v>0</v>
      </c>
      <c r="D19762" s="282">
        <v>87</v>
      </c>
      <c r="E19762" s="265"/>
    </row>
    <row r="19763" spans="1:5">
      <c r="A19763" s="283">
        <v>49036</v>
      </c>
      <c r="B19763" s="176">
        <v>147</v>
      </c>
      <c r="C19763" s="176">
        <v>40.9</v>
      </c>
      <c r="D19763" s="282">
        <v>95</v>
      </c>
      <c r="E19763" s="265"/>
    </row>
    <row r="19764" spans="1:5">
      <c r="A19764" s="283">
        <v>49037</v>
      </c>
      <c r="B19764" s="176">
        <v>840.6</v>
      </c>
      <c r="C19764" s="176">
        <v>36.1</v>
      </c>
      <c r="D19764" s="282">
        <v>93</v>
      </c>
      <c r="E19764" s="265"/>
    </row>
    <row r="19765" spans="1:5">
      <c r="A19765" s="283">
        <v>49038</v>
      </c>
      <c r="B19765" s="176">
        <v>232.6</v>
      </c>
      <c r="C19765" s="176">
        <v>42.1</v>
      </c>
      <c r="D19765" s="282">
        <v>87</v>
      </c>
      <c r="E19765" s="265"/>
    </row>
    <row r="19766" spans="1:5">
      <c r="A19766" s="283">
        <v>49040</v>
      </c>
      <c r="B19766" s="176">
        <v>91.8</v>
      </c>
      <c r="C19766" s="176">
        <v>40.299999999999997</v>
      </c>
      <c r="D19766" s="282">
        <v>87</v>
      </c>
      <c r="E19766" s="265"/>
    </row>
    <row r="19767" spans="1:5">
      <c r="A19767" s="283">
        <v>49041</v>
      </c>
      <c r="B19767" s="176">
        <v>0</v>
      </c>
      <c r="C19767" s="176">
        <v>0</v>
      </c>
      <c r="D19767" s="282">
        <v>87</v>
      </c>
      <c r="E19767" s="265"/>
    </row>
    <row r="19768" spans="1:5">
      <c r="A19768" s="283">
        <v>49042</v>
      </c>
      <c r="B19768" s="176">
        <v>94</v>
      </c>
      <c r="C19768" s="176">
        <v>38.200000000000003</v>
      </c>
      <c r="D19768" s="282">
        <v>94</v>
      </c>
      <c r="E19768" s="265"/>
    </row>
    <row r="19769" spans="1:5">
      <c r="A19769" s="283">
        <v>49043</v>
      </c>
      <c r="B19769" s="176">
        <v>76.900000000000006</v>
      </c>
      <c r="C19769" s="176">
        <v>36.200000000000003</v>
      </c>
      <c r="D19769" s="282">
        <v>96</v>
      </c>
      <c r="E19769" s="265"/>
    </row>
    <row r="19770" spans="1:5">
      <c r="A19770" s="283">
        <v>49045</v>
      </c>
      <c r="B19770" s="176">
        <v>73.900000000000006</v>
      </c>
      <c r="C19770" s="176">
        <v>39.4</v>
      </c>
      <c r="D19770" s="282">
        <v>87</v>
      </c>
      <c r="E19770" s="265"/>
    </row>
    <row r="19771" spans="1:5">
      <c r="A19771" s="283">
        <v>49046</v>
      </c>
      <c r="B19771" s="176">
        <v>96.3</v>
      </c>
      <c r="C19771" s="176">
        <v>45.1</v>
      </c>
      <c r="D19771" s="282">
        <v>95</v>
      </c>
      <c r="E19771" s="265"/>
    </row>
    <row r="19772" spans="1:5">
      <c r="A19772" s="283">
        <v>49047</v>
      </c>
      <c r="B19772" s="176">
        <v>122.1</v>
      </c>
      <c r="C19772" s="176">
        <v>39.9</v>
      </c>
      <c r="D19772" s="282">
        <v>102</v>
      </c>
      <c r="E19772" s="265"/>
    </row>
    <row r="19773" spans="1:5">
      <c r="A19773" s="283">
        <v>49048</v>
      </c>
      <c r="B19773" s="176">
        <v>711.4</v>
      </c>
      <c r="C19773" s="176">
        <v>34.5</v>
      </c>
      <c r="D19773" s="282">
        <v>152</v>
      </c>
      <c r="E19773" s="265"/>
    </row>
    <row r="19774" spans="1:5">
      <c r="A19774" s="283">
        <v>49050</v>
      </c>
      <c r="B19774" s="176">
        <v>65.099999999999994</v>
      </c>
      <c r="C19774" s="176">
        <v>45.1</v>
      </c>
      <c r="D19774" s="282">
        <v>87</v>
      </c>
      <c r="E19774" s="265"/>
    </row>
    <row r="19775" spans="1:5">
      <c r="A19775" s="283">
        <v>49051</v>
      </c>
      <c r="B19775" s="176">
        <v>72.8</v>
      </c>
      <c r="C19775" s="176">
        <v>45.1</v>
      </c>
      <c r="D19775" s="282">
        <v>87</v>
      </c>
      <c r="E19775" s="265"/>
    </row>
    <row r="19776" spans="1:5">
      <c r="A19776" s="283">
        <v>49052</v>
      </c>
      <c r="B19776" s="176">
        <v>42.1</v>
      </c>
      <c r="C19776" s="176">
        <v>41.4</v>
      </c>
      <c r="D19776" s="282">
        <v>87</v>
      </c>
      <c r="E19776" s="265"/>
    </row>
    <row r="19777" spans="1:5">
      <c r="A19777" s="283">
        <v>49053</v>
      </c>
      <c r="B19777" s="176">
        <v>175.7</v>
      </c>
      <c r="C19777" s="176">
        <v>39.4</v>
      </c>
      <c r="D19777" s="282">
        <v>87</v>
      </c>
      <c r="E19777" s="265"/>
    </row>
    <row r="19778" spans="1:5">
      <c r="A19778" s="283">
        <v>49055</v>
      </c>
      <c r="B19778" s="176">
        <v>102.6</v>
      </c>
      <c r="C19778" s="176">
        <v>42.4</v>
      </c>
      <c r="D19778" s="282">
        <v>87</v>
      </c>
      <c r="E19778" s="265"/>
    </row>
    <row r="19779" spans="1:5">
      <c r="A19779" s="283">
        <v>49056</v>
      </c>
      <c r="B19779" s="176">
        <v>75.099999999999994</v>
      </c>
      <c r="C19779" s="176">
        <v>38.700000000000003</v>
      </c>
      <c r="D19779" s="282">
        <v>87</v>
      </c>
      <c r="E19779" s="265"/>
    </row>
    <row r="19780" spans="1:5">
      <c r="A19780" s="283">
        <v>49057</v>
      </c>
      <c r="B19780" s="176">
        <v>132.6</v>
      </c>
      <c r="C19780" s="176">
        <v>34.700000000000003</v>
      </c>
      <c r="D19780" s="282">
        <v>87</v>
      </c>
      <c r="E19780" s="265"/>
    </row>
    <row r="19781" spans="1:5">
      <c r="A19781" s="283">
        <v>49058</v>
      </c>
      <c r="B19781" s="176">
        <v>131.9</v>
      </c>
      <c r="C19781" s="176">
        <v>39.9</v>
      </c>
      <c r="D19781" s="282">
        <v>87</v>
      </c>
      <c r="E19781" s="265"/>
    </row>
    <row r="19782" spans="1:5">
      <c r="A19782" s="283">
        <v>49060</v>
      </c>
      <c r="B19782" s="176">
        <v>82.4</v>
      </c>
      <c r="C19782" s="176">
        <v>45.7</v>
      </c>
      <c r="D19782" s="282">
        <v>95</v>
      </c>
      <c r="E19782" s="265"/>
    </row>
    <row r="19783" spans="1:5">
      <c r="A19783" s="283">
        <v>49061</v>
      </c>
      <c r="B19783" s="176">
        <v>57</v>
      </c>
      <c r="C19783" s="176">
        <v>44.4</v>
      </c>
      <c r="D19783" s="282">
        <v>87</v>
      </c>
      <c r="E19783" s="265"/>
    </row>
    <row r="19784" spans="1:5">
      <c r="A19784" s="283">
        <v>49062</v>
      </c>
      <c r="B19784" s="176">
        <v>0</v>
      </c>
      <c r="C19784" s="176">
        <v>0</v>
      </c>
      <c r="D19784" s="282">
        <v>87</v>
      </c>
      <c r="E19784" s="265"/>
    </row>
    <row r="19785" spans="1:5">
      <c r="A19785" s="283">
        <v>49063</v>
      </c>
      <c r="B19785" s="176">
        <v>0</v>
      </c>
      <c r="C19785" s="176">
        <v>0</v>
      </c>
      <c r="D19785" s="282">
        <v>87</v>
      </c>
      <c r="E19785" s="265"/>
    </row>
    <row r="19786" spans="1:5">
      <c r="A19786" s="283">
        <v>49064</v>
      </c>
      <c r="B19786" s="176">
        <v>84.9</v>
      </c>
      <c r="C19786" s="176">
        <v>38.9</v>
      </c>
      <c r="D19786" s="282">
        <v>96</v>
      </c>
      <c r="E19786" s="265"/>
    </row>
    <row r="19787" spans="1:5">
      <c r="A19787" s="283">
        <v>49065</v>
      </c>
      <c r="B19787" s="176">
        <v>140.4</v>
      </c>
      <c r="C19787" s="176">
        <v>40.6</v>
      </c>
      <c r="D19787" s="282">
        <v>95</v>
      </c>
      <c r="E19787" s="265"/>
    </row>
    <row r="19788" spans="1:5">
      <c r="A19788" s="283">
        <v>49066</v>
      </c>
      <c r="B19788" s="176">
        <v>37.5</v>
      </c>
      <c r="C19788" s="176">
        <v>39.200000000000003</v>
      </c>
      <c r="D19788" s="282">
        <v>87</v>
      </c>
      <c r="E19788" s="265"/>
    </row>
    <row r="19789" spans="1:5">
      <c r="A19789" s="283">
        <v>49067</v>
      </c>
      <c r="B19789" s="176">
        <v>54.2</v>
      </c>
      <c r="C19789" s="176">
        <v>42.5</v>
      </c>
      <c r="D19789" s="282">
        <v>87</v>
      </c>
      <c r="E19789" s="265"/>
    </row>
    <row r="19790" spans="1:5">
      <c r="A19790" s="283">
        <v>49068</v>
      </c>
      <c r="B19790" s="176">
        <v>107.4</v>
      </c>
      <c r="C19790" s="176">
        <v>42.6</v>
      </c>
      <c r="D19790" s="282">
        <v>102</v>
      </c>
      <c r="E19790" s="265"/>
    </row>
    <row r="19791" spans="1:5">
      <c r="A19791" s="283">
        <v>49070</v>
      </c>
      <c r="B19791" s="176">
        <v>82.1</v>
      </c>
      <c r="C19791" s="176">
        <v>37.700000000000003</v>
      </c>
      <c r="D19791" s="282">
        <v>112</v>
      </c>
      <c r="E19791" s="265"/>
    </row>
    <row r="19792" spans="1:5">
      <c r="A19792" s="283">
        <v>49071</v>
      </c>
      <c r="B19792" s="176">
        <v>282.8</v>
      </c>
      <c r="C19792" s="176">
        <v>37.6</v>
      </c>
      <c r="D19792" s="282">
        <v>95</v>
      </c>
      <c r="E19792" s="265"/>
    </row>
    <row r="19793" spans="1:5">
      <c r="A19793" s="283">
        <v>49072</v>
      </c>
      <c r="B19793" s="176">
        <v>66.8</v>
      </c>
      <c r="C19793" s="176">
        <v>41.3</v>
      </c>
      <c r="D19793" s="282">
        <v>95</v>
      </c>
      <c r="E19793" s="265"/>
    </row>
    <row r="19794" spans="1:5">
      <c r="A19794" s="283">
        <v>49073</v>
      </c>
      <c r="B19794" s="176">
        <v>68.5</v>
      </c>
      <c r="C19794" s="176">
        <v>40</v>
      </c>
      <c r="D19794" s="282">
        <v>87</v>
      </c>
      <c r="E19794" s="265"/>
    </row>
    <row r="19795" spans="1:5">
      <c r="A19795" s="283">
        <v>49074</v>
      </c>
      <c r="B19795" s="176">
        <v>0</v>
      </c>
      <c r="C19795" s="176">
        <v>0</v>
      </c>
      <c r="D19795" s="282">
        <v>87</v>
      </c>
      <c r="E19795" s="265"/>
    </row>
    <row r="19796" spans="1:5">
      <c r="A19796" s="283">
        <v>49075</v>
      </c>
      <c r="B19796" s="176">
        <v>118.6</v>
      </c>
      <c r="C19796" s="176">
        <v>43.8</v>
      </c>
      <c r="D19796" s="282">
        <v>87</v>
      </c>
      <c r="E19796" s="265"/>
    </row>
    <row r="19797" spans="1:5">
      <c r="A19797" s="283">
        <v>49076</v>
      </c>
      <c r="B19797" s="176">
        <v>74.400000000000006</v>
      </c>
      <c r="C19797" s="176">
        <v>32.200000000000003</v>
      </c>
      <c r="D19797" s="282">
        <v>128</v>
      </c>
      <c r="E19797" s="265"/>
    </row>
    <row r="19798" spans="1:5">
      <c r="A19798" s="283">
        <v>49077</v>
      </c>
      <c r="B19798" s="176">
        <v>766.2</v>
      </c>
      <c r="C19798" s="176">
        <v>35.9</v>
      </c>
      <c r="D19798" s="282">
        <v>87</v>
      </c>
      <c r="E19798" s="265"/>
    </row>
    <row r="19799" spans="1:5">
      <c r="A19799" s="283">
        <v>49078</v>
      </c>
      <c r="B19799" s="176">
        <v>173.4</v>
      </c>
      <c r="C19799" s="176">
        <v>39.700000000000003</v>
      </c>
      <c r="D19799" s="282">
        <v>119</v>
      </c>
      <c r="E19799" s="265"/>
    </row>
    <row r="19800" spans="1:5">
      <c r="A19800" s="283">
        <v>49079</v>
      </c>
      <c r="B19800" s="176">
        <v>157.30000000000001</v>
      </c>
      <c r="C19800" s="176">
        <v>39.6</v>
      </c>
      <c r="D19800" s="282">
        <v>95</v>
      </c>
      <c r="E19800" s="265"/>
    </row>
    <row r="19801" spans="1:5">
      <c r="A19801" s="283">
        <v>49080</v>
      </c>
      <c r="B19801" s="176">
        <v>206.3</v>
      </c>
      <c r="C19801" s="176">
        <v>40.5</v>
      </c>
      <c r="D19801" s="282">
        <v>94</v>
      </c>
      <c r="E19801" s="265"/>
    </row>
    <row r="19802" spans="1:5">
      <c r="A19802" s="283">
        <v>49081</v>
      </c>
      <c r="B19802" s="176">
        <v>1639.3</v>
      </c>
      <c r="C19802" s="176">
        <v>44.1</v>
      </c>
      <c r="D19802" s="282">
        <v>87</v>
      </c>
      <c r="E19802" s="265"/>
    </row>
    <row r="19803" spans="1:5">
      <c r="A19803" s="283">
        <v>49082</v>
      </c>
      <c r="B19803" s="176">
        <v>72.099999999999994</v>
      </c>
      <c r="C19803" s="176">
        <v>38.4</v>
      </c>
      <c r="D19803" s="282">
        <v>87</v>
      </c>
      <c r="E19803" s="265"/>
    </row>
    <row r="19804" spans="1:5">
      <c r="A19804" s="283">
        <v>49083</v>
      </c>
      <c r="B19804" s="176">
        <v>221</v>
      </c>
      <c r="C19804" s="176">
        <v>44.2</v>
      </c>
      <c r="D19804" s="282">
        <v>108</v>
      </c>
      <c r="E19804" s="265"/>
    </row>
    <row r="19805" spans="1:5">
      <c r="A19805" s="283">
        <v>49084</v>
      </c>
      <c r="B19805" s="176">
        <v>0</v>
      </c>
      <c r="C19805" s="176">
        <v>0</v>
      </c>
      <c r="D19805" s="282">
        <v>87</v>
      </c>
      <c r="E19805" s="265"/>
    </row>
    <row r="19806" spans="1:5">
      <c r="A19806" s="283">
        <v>49085</v>
      </c>
      <c r="B19806" s="176">
        <v>870.3</v>
      </c>
      <c r="C19806" s="176">
        <v>43.5</v>
      </c>
      <c r="D19806" s="282">
        <v>173</v>
      </c>
      <c r="E19806" s="265"/>
    </row>
    <row r="19807" spans="1:5">
      <c r="A19807" s="283">
        <v>49087</v>
      </c>
      <c r="B19807" s="176">
        <v>112.1</v>
      </c>
      <c r="C19807" s="176">
        <v>41.2</v>
      </c>
      <c r="D19807" s="282">
        <v>87</v>
      </c>
      <c r="E19807" s="265"/>
    </row>
    <row r="19808" spans="1:5">
      <c r="A19808" s="283">
        <v>49088</v>
      </c>
      <c r="B19808" s="176">
        <v>100.1</v>
      </c>
      <c r="C19808" s="176">
        <v>41.1</v>
      </c>
      <c r="D19808" s="282">
        <v>87</v>
      </c>
      <c r="E19808" s="265"/>
    </row>
    <row r="19809" spans="1:5">
      <c r="A19809" s="283">
        <v>49089</v>
      </c>
      <c r="B19809" s="176">
        <v>48.7</v>
      </c>
      <c r="C19809" s="176">
        <v>41.7</v>
      </c>
      <c r="D19809" s="282">
        <v>87</v>
      </c>
      <c r="E19809" s="265"/>
    </row>
    <row r="19810" spans="1:5">
      <c r="A19810" s="283">
        <v>49090</v>
      </c>
      <c r="B19810" s="176">
        <v>180.9</v>
      </c>
      <c r="C19810" s="176">
        <v>43.3</v>
      </c>
      <c r="D19810" s="282">
        <v>107</v>
      </c>
      <c r="E19810" s="265"/>
    </row>
    <row r="19811" spans="1:5">
      <c r="A19811" s="283">
        <v>49091</v>
      </c>
      <c r="B19811" s="176">
        <v>196.2</v>
      </c>
      <c r="C19811" s="176">
        <v>36.4</v>
      </c>
      <c r="D19811" s="282">
        <v>108</v>
      </c>
      <c r="E19811" s="265"/>
    </row>
    <row r="19812" spans="1:5">
      <c r="A19812" s="283">
        <v>49092</v>
      </c>
      <c r="B19812" s="176">
        <v>50.4</v>
      </c>
      <c r="C19812" s="176">
        <v>40.5</v>
      </c>
      <c r="D19812" s="282">
        <v>87</v>
      </c>
      <c r="E19812" s="265"/>
    </row>
    <row r="19813" spans="1:5">
      <c r="A19813" s="283">
        <v>49093</v>
      </c>
      <c r="B19813" s="176">
        <v>158.69999999999999</v>
      </c>
      <c r="C19813" s="176">
        <v>39.200000000000003</v>
      </c>
      <c r="D19813" s="282">
        <v>113</v>
      </c>
      <c r="E19813" s="265"/>
    </row>
    <row r="19814" spans="1:5">
      <c r="A19814" s="283">
        <v>49094</v>
      </c>
      <c r="B19814" s="176">
        <v>71.8</v>
      </c>
      <c r="C19814" s="176">
        <v>39.9</v>
      </c>
      <c r="D19814" s="282">
        <v>96</v>
      </c>
      <c r="E19814" s="265"/>
    </row>
    <row r="19815" spans="1:5">
      <c r="A19815" s="283">
        <v>49095</v>
      </c>
      <c r="B19815" s="176">
        <v>54.2</v>
      </c>
      <c r="C19815" s="176">
        <v>45.7</v>
      </c>
      <c r="D19815" s="282">
        <v>87</v>
      </c>
      <c r="E19815" s="265"/>
    </row>
    <row r="19816" spans="1:5">
      <c r="A19816" s="283">
        <v>49096</v>
      </c>
      <c r="B19816" s="176">
        <v>51.4</v>
      </c>
      <c r="C19816" s="176">
        <v>40.4</v>
      </c>
      <c r="D19816" s="282">
        <v>87</v>
      </c>
      <c r="E19816" s="265"/>
    </row>
    <row r="19817" spans="1:5">
      <c r="A19817" s="283">
        <v>49097</v>
      </c>
      <c r="B19817" s="176">
        <v>136.4</v>
      </c>
      <c r="C19817" s="176">
        <v>40.700000000000003</v>
      </c>
      <c r="D19817" s="282">
        <v>87</v>
      </c>
      <c r="E19817" s="265"/>
    </row>
    <row r="19818" spans="1:5">
      <c r="A19818" s="283">
        <v>49098</v>
      </c>
      <c r="B19818" s="176">
        <v>202.9</v>
      </c>
      <c r="C19818" s="176">
        <v>40.1</v>
      </c>
      <c r="D19818" s="282">
        <v>87</v>
      </c>
      <c r="E19818" s="265"/>
    </row>
    <row r="19819" spans="1:5">
      <c r="A19819" s="283">
        <v>49099</v>
      </c>
      <c r="B19819" s="176">
        <v>110.7</v>
      </c>
      <c r="C19819" s="176">
        <v>42.6</v>
      </c>
      <c r="D19819" s="282">
        <v>87</v>
      </c>
      <c r="E19819" s="265"/>
    </row>
    <row r="19820" spans="1:5">
      <c r="A19820" s="283">
        <v>49101</v>
      </c>
      <c r="B19820" s="176">
        <v>164.2</v>
      </c>
      <c r="C19820" s="176">
        <v>42</v>
      </c>
      <c r="D19820" s="282">
        <v>87</v>
      </c>
      <c r="E19820" s="265"/>
    </row>
    <row r="19821" spans="1:5">
      <c r="A19821" s="283">
        <v>49102</v>
      </c>
      <c r="B19821" s="176">
        <v>124.4</v>
      </c>
      <c r="C19821" s="176">
        <v>41</v>
      </c>
      <c r="D19821" s="282">
        <v>87</v>
      </c>
      <c r="E19821" s="265"/>
    </row>
    <row r="19822" spans="1:5">
      <c r="A19822" s="283">
        <v>49103</v>
      </c>
      <c r="B19822" s="176">
        <v>270.10000000000002</v>
      </c>
      <c r="C19822" s="176">
        <v>35</v>
      </c>
      <c r="D19822" s="282">
        <v>95</v>
      </c>
      <c r="E19822" s="265"/>
    </row>
    <row r="19823" spans="1:5">
      <c r="A19823" s="283">
        <v>49104</v>
      </c>
      <c r="B19823" s="176">
        <v>0</v>
      </c>
      <c r="C19823" s="176">
        <v>0</v>
      </c>
      <c r="D19823" s="282">
        <v>87</v>
      </c>
      <c r="E19823" s="265"/>
    </row>
    <row r="19824" spans="1:5">
      <c r="A19824" s="283">
        <v>49106</v>
      </c>
      <c r="B19824" s="176">
        <v>243.3</v>
      </c>
      <c r="C19824" s="176">
        <v>45.9</v>
      </c>
      <c r="D19824" s="282">
        <v>87</v>
      </c>
      <c r="E19824" s="265"/>
    </row>
    <row r="19825" spans="1:5">
      <c r="A19825" s="283">
        <v>49107</v>
      </c>
      <c r="B19825" s="176">
        <v>156.9</v>
      </c>
      <c r="C19825" s="176">
        <v>40.799999999999997</v>
      </c>
      <c r="D19825" s="282">
        <v>87</v>
      </c>
      <c r="E19825" s="265"/>
    </row>
    <row r="19826" spans="1:5">
      <c r="A19826" s="283">
        <v>49111</v>
      </c>
      <c r="B19826" s="176">
        <v>81.900000000000006</v>
      </c>
      <c r="C19826" s="176">
        <v>43.5</v>
      </c>
      <c r="D19826" s="282">
        <v>87</v>
      </c>
      <c r="E19826" s="265"/>
    </row>
    <row r="19827" spans="1:5">
      <c r="A19827" s="283">
        <v>49112</v>
      </c>
      <c r="B19827" s="176">
        <v>196.5</v>
      </c>
      <c r="C19827" s="176">
        <v>41.4</v>
      </c>
      <c r="D19827" s="282">
        <v>87</v>
      </c>
      <c r="E19827" s="265"/>
    </row>
    <row r="19828" spans="1:5">
      <c r="A19828" s="283">
        <v>49113</v>
      </c>
      <c r="B19828" s="176">
        <v>61.2</v>
      </c>
      <c r="C19828" s="176">
        <v>44.8</v>
      </c>
      <c r="D19828" s="282">
        <v>87</v>
      </c>
      <c r="E19828" s="265"/>
    </row>
    <row r="19829" spans="1:5">
      <c r="A19829" s="283">
        <v>49115</v>
      </c>
      <c r="B19829" s="176">
        <v>0</v>
      </c>
      <c r="C19829" s="176">
        <v>0</v>
      </c>
      <c r="D19829" s="282">
        <v>87</v>
      </c>
      <c r="E19829" s="265"/>
    </row>
    <row r="19830" spans="1:5">
      <c r="A19830" s="283">
        <v>49116</v>
      </c>
      <c r="B19830" s="176">
        <v>156.6</v>
      </c>
      <c r="C19830" s="176">
        <v>57</v>
      </c>
      <c r="D19830" s="282">
        <v>87</v>
      </c>
      <c r="E19830" s="265"/>
    </row>
    <row r="19831" spans="1:5">
      <c r="A19831" s="283">
        <v>49117</v>
      </c>
      <c r="B19831" s="176">
        <v>272.8</v>
      </c>
      <c r="C19831" s="176">
        <v>50.3</v>
      </c>
      <c r="D19831" s="282">
        <v>104</v>
      </c>
      <c r="E19831" s="265"/>
    </row>
    <row r="19832" spans="1:5">
      <c r="A19832" s="283">
        <v>49119</v>
      </c>
      <c r="B19832" s="176">
        <v>0</v>
      </c>
      <c r="C19832" s="176">
        <v>0</v>
      </c>
      <c r="D19832" s="282">
        <v>87</v>
      </c>
      <c r="E19832" s="265"/>
    </row>
    <row r="19833" spans="1:5">
      <c r="A19833" s="283">
        <v>49120</v>
      </c>
      <c r="B19833" s="176">
        <v>291.5</v>
      </c>
      <c r="C19833" s="176">
        <v>41.1</v>
      </c>
      <c r="D19833" s="282">
        <v>120</v>
      </c>
      <c r="E19833" s="265"/>
    </row>
    <row r="19834" spans="1:5">
      <c r="A19834" s="283">
        <v>49125</v>
      </c>
      <c r="B19834" s="176">
        <v>124.5</v>
      </c>
      <c r="C19834" s="176">
        <v>50.3</v>
      </c>
      <c r="D19834" s="282">
        <v>87</v>
      </c>
      <c r="E19834" s="265"/>
    </row>
    <row r="19835" spans="1:5">
      <c r="A19835" s="283">
        <v>49126</v>
      </c>
      <c r="B19835" s="176">
        <v>86.6</v>
      </c>
      <c r="C19835" s="176">
        <v>45.6</v>
      </c>
      <c r="D19835" s="282">
        <v>87</v>
      </c>
      <c r="E19835" s="265"/>
    </row>
    <row r="19836" spans="1:5">
      <c r="A19836" s="283">
        <v>49127</v>
      </c>
      <c r="B19836" s="176">
        <v>674.1</v>
      </c>
      <c r="C19836" s="176">
        <v>41.8</v>
      </c>
      <c r="D19836" s="282">
        <v>120</v>
      </c>
      <c r="E19836" s="265"/>
    </row>
    <row r="19837" spans="1:5">
      <c r="A19837" s="283">
        <v>49128</v>
      </c>
      <c r="B19837" s="176">
        <v>103.5</v>
      </c>
      <c r="C19837" s="176">
        <v>46.7</v>
      </c>
      <c r="D19837" s="282">
        <v>87</v>
      </c>
      <c r="E19837" s="265"/>
    </row>
    <row r="19838" spans="1:5">
      <c r="A19838" s="283">
        <v>49129</v>
      </c>
      <c r="B19838" s="176">
        <v>74.599999999999994</v>
      </c>
      <c r="C19838" s="176">
        <v>52.2</v>
      </c>
      <c r="D19838" s="282">
        <v>87</v>
      </c>
      <c r="E19838" s="265"/>
    </row>
    <row r="19839" spans="1:5">
      <c r="A19839" s="283">
        <v>49130</v>
      </c>
      <c r="B19839" s="176">
        <v>100.7</v>
      </c>
      <c r="C19839" s="176">
        <v>45.9</v>
      </c>
      <c r="D19839" s="282">
        <v>95</v>
      </c>
      <c r="E19839" s="265"/>
    </row>
    <row r="19840" spans="1:5">
      <c r="A19840" s="283">
        <v>49201</v>
      </c>
      <c r="B19840" s="176">
        <v>288.10000000000002</v>
      </c>
      <c r="C19840" s="176">
        <v>40.1</v>
      </c>
      <c r="D19840" s="282">
        <v>130</v>
      </c>
      <c r="E19840" s="265"/>
    </row>
    <row r="19841" spans="1:5">
      <c r="A19841" s="283">
        <v>49202</v>
      </c>
      <c r="B19841" s="176">
        <v>1388.4</v>
      </c>
      <c r="C19841" s="176">
        <v>35</v>
      </c>
      <c r="D19841" s="282">
        <v>167</v>
      </c>
      <c r="E19841" s="265"/>
    </row>
    <row r="19842" spans="1:5">
      <c r="A19842" s="283">
        <v>49203</v>
      </c>
      <c r="B19842" s="176">
        <v>1253.3</v>
      </c>
      <c r="C19842" s="176">
        <v>36.9</v>
      </c>
      <c r="D19842" s="282">
        <v>126</v>
      </c>
      <c r="E19842" s="265"/>
    </row>
    <row r="19843" spans="1:5">
      <c r="A19843" s="283">
        <v>49204</v>
      </c>
      <c r="B19843" s="176">
        <v>0</v>
      </c>
      <c r="C19843" s="176">
        <v>0</v>
      </c>
      <c r="D19843" s="282">
        <v>87</v>
      </c>
      <c r="E19843" s="265"/>
    </row>
    <row r="19844" spans="1:5">
      <c r="A19844" s="283">
        <v>49220</v>
      </c>
      <c r="B19844" s="176">
        <v>98.7</v>
      </c>
      <c r="C19844" s="176">
        <v>45.7</v>
      </c>
      <c r="D19844" s="282">
        <v>87</v>
      </c>
      <c r="E19844" s="265"/>
    </row>
    <row r="19845" spans="1:5">
      <c r="A19845" s="283">
        <v>49221</v>
      </c>
      <c r="B19845" s="176">
        <v>328.5</v>
      </c>
      <c r="C19845" s="176">
        <v>37.5</v>
      </c>
      <c r="D19845" s="282">
        <v>169</v>
      </c>
      <c r="E19845" s="265"/>
    </row>
    <row r="19846" spans="1:5">
      <c r="A19846" s="283">
        <v>49224</v>
      </c>
      <c r="B19846" s="176">
        <v>162.1</v>
      </c>
      <c r="C19846" s="176">
        <v>33.5</v>
      </c>
      <c r="D19846" s="282">
        <v>134</v>
      </c>
      <c r="E19846" s="265"/>
    </row>
    <row r="19847" spans="1:5">
      <c r="A19847" s="283">
        <v>49227</v>
      </c>
      <c r="B19847" s="176">
        <v>44.3</v>
      </c>
      <c r="C19847" s="176">
        <v>42</v>
      </c>
      <c r="D19847" s="282">
        <v>87</v>
      </c>
      <c r="E19847" s="265"/>
    </row>
    <row r="19848" spans="1:5">
      <c r="A19848" s="283">
        <v>49228</v>
      </c>
      <c r="B19848" s="176">
        <v>72.8</v>
      </c>
      <c r="C19848" s="176">
        <v>40.1</v>
      </c>
      <c r="D19848" s="282">
        <v>87</v>
      </c>
      <c r="E19848" s="265"/>
    </row>
    <row r="19849" spans="1:5">
      <c r="A19849" s="283">
        <v>49229</v>
      </c>
      <c r="B19849" s="176">
        <v>61.9</v>
      </c>
      <c r="C19849" s="176">
        <v>40</v>
      </c>
      <c r="D19849" s="282">
        <v>87</v>
      </c>
      <c r="E19849" s="265"/>
    </row>
    <row r="19850" spans="1:5">
      <c r="A19850" s="283">
        <v>49230</v>
      </c>
      <c r="B19850" s="176">
        <v>169.2</v>
      </c>
      <c r="C19850" s="176">
        <v>46.6</v>
      </c>
      <c r="D19850" s="282">
        <v>94</v>
      </c>
      <c r="E19850" s="265"/>
    </row>
    <row r="19851" spans="1:5">
      <c r="A19851" s="283">
        <v>49232</v>
      </c>
      <c r="B19851" s="176">
        <v>46.3</v>
      </c>
      <c r="C19851" s="176">
        <v>38</v>
      </c>
      <c r="D19851" s="282">
        <v>87</v>
      </c>
      <c r="E19851" s="265"/>
    </row>
    <row r="19852" spans="1:5">
      <c r="A19852" s="283">
        <v>49233</v>
      </c>
      <c r="B19852" s="176">
        <v>96.4</v>
      </c>
      <c r="C19852" s="176">
        <v>45.2</v>
      </c>
      <c r="D19852" s="282">
        <v>87</v>
      </c>
      <c r="E19852" s="265"/>
    </row>
    <row r="19853" spans="1:5">
      <c r="A19853" s="283">
        <v>49234</v>
      </c>
      <c r="B19853" s="176">
        <v>129.4</v>
      </c>
      <c r="C19853" s="176">
        <v>47</v>
      </c>
      <c r="D19853" s="282">
        <v>87</v>
      </c>
      <c r="E19853" s="265"/>
    </row>
    <row r="19854" spans="1:5">
      <c r="A19854" s="283">
        <v>49235</v>
      </c>
      <c r="B19854" s="176">
        <v>47.3</v>
      </c>
      <c r="C19854" s="176">
        <v>41.4</v>
      </c>
      <c r="D19854" s="282">
        <v>87</v>
      </c>
      <c r="E19854" s="265"/>
    </row>
    <row r="19855" spans="1:5">
      <c r="A19855" s="283">
        <v>49236</v>
      </c>
      <c r="B19855" s="176">
        <v>119.5</v>
      </c>
      <c r="C19855" s="176">
        <v>40.4</v>
      </c>
      <c r="D19855" s="282">
        <v>94</v>
      </c>
      <c r="E19855" s="265"/>
    </row>
    <row r="19856" spans="1:5">
      <c r="A19856" s="283">
        <v>49237</v>
      </c>
      <c r="B19856" s="176">
        <v>73</v>
      </c>
      <c r="C19856" s="176">
        <v>40.9</v>
      </c>
      <c r="D19856" s="282">
        <v>87</v>
      </c>
      <c r="E19856" s="265"/>
    </row>
    <row r="19857" spans="1:5">
      <c r="A19857" s="283">
        <v>49238</v>
      </c>
      <c r="B19857" s="176">
        <v>76.8</v>
      </c>
      <c r="C19857" s="176">
        <v>38.9</v>
      </c>
      <c r="D19857" s="282">
        <v>87</v>
      </c>
      <c r="E19857" s="265"/>
    </row>
    <row r="19858" spans="1:5">
      <c r="A19858" s="283">
        <v>49239</v>
      </c>
      <c r="B19858" s="176">
        <v>0</v>
      </c>
      <c r="C19858" s="176">
        <v>0</v>
      </c>
      <c r="D19858" s="282">
        <v>87</v>
      </c>
      <c r="E19858" s="265"/>
    </row>
    <row r="19859" spans="1:5">
      <c r="A19859" s="283">
        <v>49240</v>
      </c>
      <c r="B19859" s="176">
        <v>92.3</v>
      </c>
      <c r="C19859" s="176">
        <v>41.2</v>
      </c>
      <c r="D19859" s="282">
        <v>87</v>
      </c>
      <c r="E19859" s="265"/>
    </row>
    <row r="19860" spans="1:5">
      <c r="A19860" s="283">
        <v>49241</v>
      </c>
      <c r="B19860" s="176">
        <v>85.3</v>
      </c>
      <c r="C19860" s="176">
        <v>39.5</v>
      </c>
      <c r="D19860" s="282">
        <v>87</v>
      </c>
      <c r="E19860" s="265"/>
    </row>
    <row r="19861" spans="1:5">
      <c r="A19861" s="283">
        <v>49242</v>
      </c>
      <c r="B19861" s="176">
        <v>154.5</v>
      </c>
      <c r="C19861" s="176">
        <v>37.5</v>
      </c>
      <c r="D19861" s="282">
        <v>163</v>
      </c>
      <c r="E19861" s="265"/>
    </row>
    <row r="19862" spans="1:5">
      <c r="A19862" s="283">
        <v>49245</v>
      </c>
      <c r="B19862" s="176">
        <v>52.9</v>
      </c>
      <c r="C19862" s="176">
        <v>37.799999999999997</v>
      </c>
      <c r="D19862" s="282">
        <v>87</v>
      </c>
      <c r="E19862" s="265"/>
    </row>
    <row r="19863" spans="1:5">
      <c r="A19863" s="283">
        <v>49246</v>
      </c>
      <c r="B19863" s="176">
        <v>87.4</v>
      </c>
      <c r="C19863" s="176">
        <v>45.6</v>
      </c>
      <c r="D19863" s="282">
        <v>95</v>
      </c>
      <c r="E19863" s="265"/>
    </row>
    <row r="19864" spans="1:5">
      <c r="A19864" s="283">
        <v>49247</v>
      </c>
      <c r="B19864" s="176">
        <v>62.1</v>
      </c>
      <c r="C19864" s="176">
        <v>40.700000000000003</v>
      </c>
      <c r="D19864" s="282">
        <v>87</v>
      </c>
      <c r="E19864" s="265"/>
    </row>
    <row r="19865" spans="1:5">
      <c r="A19865" s="283">
        <v>49248</v>
      </c>
      <c r="B19865" s="176">
        <v>36.299999999999997</v>
      </c>
      <c r="C19865" s="176">
        <v>42.2</v>
      </c>
      <c r="D19865" s="282">
        <v>87</v>
      </c>
      <c r="E19865" s="265"/>
    </row>
    <row r="19866" spans="1:5">
      <c r="A19866" s="283">
        <v>49249</v>
      </c>
      <c r="B19866" s="176">
        <v>113.7</v>
      </c>
      <c r="C19866" s="176">
        <v>46.5</v>
      </c>
      <c r="D19866" s="282">
        <v>87</v>
      </c>
      <c r="E19866" s="265"/>
    </row>
    <row r="19867" spans="1:5">
      <c r="A19867" s="283">
        <v>49250</v>
      </c>
      <c r="B19867" s="176">
        <v>84.8</v>
      </c>
      <c r="C19867" s="176">
        <v>38.700000000000003</v>
      </c>
      <c r="D19867" s="282">
        <v>113</v>
      </c>
      <c r="E19867" s="265"/>
    </row>
    <row r="19868" spans="1:5">
      <c r="A19868" s="283">
        <v>49251</v>
      </c>
      <c r="B19868" s="176">
        <v>104.7</v>
      </c>
      <c r="C19868" s="176">
        <v>39.1</v>
      </c>
      <c r="D19868" s="282">
        <v>87</v>
      </c>
      <c r="E19868" s="265"/>
    </row>
    <row r="19869" spans="1:5">
      <c r="A19869" s="283">
        <v>49252</v>
      </c>
      <c r="B19869" s="176">
        <v>63.3</v>
      </c>
      <c r="C19869" s="176">
        <v>41.5</v>
      </c>
      <c r="D19869" s="282">
        <v>87</v>
      </c>
      <c r="E19869" s="265"/>
    </row>
    <row r="19870" spans="1:5">
      <c r="A19870" s="283">
        <v>49253</v>
      </c>
      <c r="B19870" s="176">
        <v>99.7</v>
      </c>
      <c r="C19870" s="176">
        <v>47.4</v>
      </c>
      <c r="D19870" s="282">
        <v>87</v>
      </c>
      <c r="E19870" s="265"/>
    </row>
    <row r="19871" spans="1:5">
      <c r="A19871" s="283">
        <v>49254</v>
      </c>
      <c r="B19871" s="176">
        <v>604.4</v>
      </c>
      <c r="C19871" s="176">
        <v>41.8</v>
      </c>
      <c r="D19871" s="282">
        <v>87</v>
      </c>
      <c r="E19871" s="265"/>
    </row>
    <row r="19872" spans="1:5">
      <c r="A19872" s="283">
        <v>49255</v>
      </c>
      <c r="B19872" s="176">
        <v>47.2</v>
      </c>
      <c r="C19872" s="176">
        <v>29.9</v>
      </c>
      <c r="D19872" s="282">
        <v>87</v>
      </c>
      <c r="E19872" s="265"/>
    </row>
    <row r="19873" spans="1:5">
      <c r="A19873" s="283">
        <v>49256</v>
      </c>
      <c r="B19873" s="176">
        <v>59.6</v>
      </c>
      <c r="C19873" s="176">
        <v>38.1</v>
      </c>
      <c r="D19873" s="282">
        <v>87</v>
      </c>
      <c r="E19873" s="265"/>
    </row>
    <row r="19874" spans="1:5">
      <c r="A19874" s="283">
        <v>49257</v>
      </c>
      <c r="B19874" s="176">
        <v>0</v>
      </c>
      <c r="C19874" s="176">
        <v>0</v>
      </c>
      <c r="D19874" s="282">
        <v>87</v>
      </c>
      <c r="E19874" s="265"/>
    </row>
    <row r="19875" spans="1:5">
      <c r="A19875" s="283">
        <v>49258</v>
      </c>
      <c r="B19875" s="176">
        <v>0</v>
      </c>
      <c r="C19875" s="176">
        <v>0</v>
      </c>
      <c r="D19875" s="282">
        <v>87</v>
      </c>
      <c r="E19875" s="265"/>
    </row>
    <row r="19876" spans="1:5">
      <c r="A19876" s="283">
        <v>49259</v>
      </c>
      <c r="B19876" s="176">
        <v>72.3</v>
      </c>
      <c r="C19876" s="176">
        <v>41.8</v>
      </c>
      <c r="D19876" s="282">
        <v>87</v>
      </c>
      <c r="E19876" s="265"/>
    </row>
    <row r="19877" spans="1:5">
      <c r="A19877" s="283">
        <v>49261</v>
      </c>
      <c r="B19877" s="176">
        <v>0</v>
      </c>
      <c r="C19877" s="176">
        <v>0</v>
      </c>
      <c r="D19877" s="282">
        <v>87</v>
      </c>
      <c r="E19877" s="265"/>
    </row>
    <row r="19878" spans="1:5">
      <c r="A19878" s="283">
        <v>49262</v>
      </c>
      <c r="B19878" s="176">
        <v>58.2</v>
      </c>
      <c r="C19878" s="176">
        <v>41.8</v>
      </c>
      <c r="D19878" s="282">
        <v>87</v>
      </c>
      <c r="E19878" s="265"/>
    </row>
    <row r="19879" spans="1:5">
      <c r="A19879" s="283">
        <v>49263</v>
      </c>
      <c r="B19879" s="176">
        <v>0</v>
      </c>
      <c r="C19879" s="176">
        <v>0</v>
      </c>
      <c r="D19879" s="282">
        <v>87</v>
      </c>
      <c r="E19879" s="265"/>
    </row>
    <row r="19880" spans="1:5">
      <c r="A19880" s="283">
        <v>49264</v>
      </c>
      <c r="B19880" s="176">
        <v>84.8</v>
      </c>
      <c r="C19880" s="176">
        <v>40.299999999999997</v>
      </c>
      <c r="D19880" s="282">
        <v>87</v>
      </c>
      <c r="E19880" s="265"/>
    </row>
    <row r="19881" spans="1:5">
      <c r="A19881" s="283">
        <v>49265</v>
      </c>
      <c r="B19881" s="176">
        <v>144.6</v>
      </c>
      <c r="C19881" s="176">
        <v>45.2</v>
      </c>
      <c r="D19881" s="282">
        <v>87</v>
      </c>
      <c r="E19881" s="265"/>
    </row>
    <row r="19882" spans="1:5">
      <c r="A19882" s="283">
        <v>49266</v>
      </c>
      <c r="B19882" s="176">
        <v>59.8</v>
      </c>
      <c r="C19882" s="176">
        <v>42.3</v>
      </c>
      <c r="D19882" s="282">
        <v>87</v>
      </c>
      <c r="E19882" s="265"/>
    </row>
    <row r="19883" spans="1:5">
      <c r="A19883" s="283">
        <v>49267</v>
      </c>
      <c r="B19883" s="176">
        <v>94.8</v>
      </c>
      <c r="C19883" s="176">
        <v>43.8</v>
      </c>
      <c r="D19883" s="282">
        <v>87</v>
      </c>
      <c r="E19883" s="265"/>
    </row>
    <row r="19884" spans="1:5">
      <c r="A19884" s="283">
        <v>49268</v>
      </c>
      <c r="B19884" s="176">
        <v>51.8</v>
      </c>
      <c r="C19884" s="176">
        <v>41.1</v>
      </c>
      <c r="D19884" s="282">
        <v>87</v>
      </c>
      <c r="E19884" s="265"/>
    </row>
    <row r="19885" spans="1:5">
      <c r="A19885" s="283">
        <v>49269</v>
      </c>
      <c r="B19885" s="176">
        <v>90.6</v>
      </c>
      <c r="C19885" s="176">
        <v>40.9</v>
      </c>
      <c r="D19885" s="282">
        <v>87</v>
      </c>
      <c r="E19885" s="265"/>
    </row>
    <row r="19886" spans="1:5">
      <c r="A19886" s="283">
        <v>49270</v>
      </c>
      <c r="B19886" s="176">
        <v>119</v>
      </c>
      <c r="C19886" s="176">
        <v>41.1</v>
      </c>
      <c r="D19886" s="282">
        <v>87</v>
      </c>
      <c r="E19886" s="265"/>
    </row>
    <row r="19887" spans="1:5">
      <c r="A19887" s="283">
        <v>49271</v>
      </c>
      <c r="B19887" s="176">
        <v>45.7</v>
      </c>
      <c r="C19887" s="176">
        <v>42.1</v>
      </c>
      <c r="D19887" s="282">
        <v>87</v>
      </c>
      <c r="E19887" s="265"/>
    </row>
    <row r="19888" spans="1:5">
      <c r="A19888" s="283">
        <v>49272</v>
      </c>
      <c r="B19888" s="176">
        <v>178.4</v>
      </c>
      <c r="C19888" s="176">
        <v>42.9</v>
      </c>
      <c r="D19888" s="282">
        <v>95</v>
      </c>
      <c r="E19888" s="265"/>
    </row>
    <row r="19889" spans="1:5">
      <c r="A19889" s="283">
        <v>49274</v>
      </c>
      <c r="B19889" s="176">
        <v>67.599999999999994</v>
      </c>
      <c r="C19889" s="176">
        <v>41.6</v>
      </c>
      <c r="D19889" s="282">
        <v>87</v>
      </c>
      <c r="E19889" s="265"/>
    </row>
    <row r="19890" spans="1:5">
      <c r="A19890" s="283">
        <v>49276</v>
      </c>
      <c r="B19890" s="176">
        <v>44.5</v>
      </c>
      <c r="C19890" s="176">
        <v>40.6</v>
      </c>
      <c r="D19890" s="282">
        <v>87</v>
      </c>
      <c r="E19890" s="265"/>
    </row>
    <row r="19891" spans="1:5">
      <c r="A19891" s="283">
        <v>49277</v>
      </c>
      <c r="B19891" s="176">
        <v>97.3</v>
      </c>
      <c r="C19891" s="176">
        <v>42.3</v>
      </c>
      <c r="D19891" s="282">
        <v>95</v>
      </c>
      <c r="E19891" s="265"/>
    </row>
    <row r="19892" spans="1:5">
      <c r="A19892" s="283">
        <v>49279</v>
      </c>
      <c r="B19892" s="176">
        <v>37.4</v>
      </c>
      <c r="C19892" s="176">
        <v>41.8</v>
      </c>
      <c r="D19892" s="282">
        <v>87</v>
      </c>
      <c r="E19892" s="265"/>
    </row>
    <row r="19893" spans="1:5">
      <c r="A19893" s="283">
        <v>49281</v>
      </c>
      <c r="B19893" s="176">
        <v>62.8</v>
      </c>
      <c r="C19893" s="176">
        <v>48.3</v>
      </c>
      <c r="D19893" s="282">
        <v>87</v>
      </c>
      <c r="E19893" s="265"/>
    </row>
    <row r="19894" spans="1:5">
      <c r="A19894" s="283">
        <v>49282</v>
      </c>
      <c r="B19894" s="176">
        <v>75.2</v>
      </c>
      <c r="C19894" s="176">
        <v>41.6</v>
      </c>
      <c r="D19894" s="282">
        <v>87</v>
      </c>
      <c r="E19894" s="265"/>
    </row>
    <row r="19895" spans="1:5">
      <c r="A19895" s="283">
        <v>49283</v>
      </c>
      <c r="B19895" s="176">
        <v>312.3</v>
      </c>
      <c r="C19895" s="176">
        <v>30.5</v>
      </c>
      <c r="D19895" s="282">
        <v>137</v>
      </c>
      <c r="E19895" s="265"/>
    </row>
    <row r="19896" spans="1:5">
      <c r="A19896" s="283">
        <v>49284</v>
      </c>
      <c r="B19896" s="176">
        <v>63.7</v>
      </c>
      <c r="C19896" s="176">
        <v>41.5</v>
      </c>
      <c r="D19896" s="282">
        <v>87</v>
      </c>
      <c r="E19896" s="265"/>
    </row>
    <row r="19897" spans="1:5">
      <c r="A19897" s="283">
        <v>49285</v>
      </c>
      <c r="B19897" s="176">
        <v>78</v>
      </c>
      <c r="C19897" s="176">
        <v>39.9</v>
      </c>
      <c r="D19897" s="282">
        <v>94</v>
      </c>
      <c r="E19897" s="265"/>
    </row>
    <row r="19898" spans="1:5">
      <c r="A19898" s="283">
        <v>49286</v>
      </c>
      <c r="B19898" s="176">
        <v>265.10000000000002</v>
      </c>
      <c r="C19898" s="176">
        <v>40.799999999999997</v>
      </c>
      <c r="D19898" s="282">
        <v>87</v>
      </c>
      <c r="E19898" s="265"/>
    </row>
    <row r="19899" spans="1:5">
      <c r="A19899" s="283">
        <v>49287</v>
      </c>
      <c r="B19899" s="176">
        <v>87.7</v>
      </c>
      <c r="C19899" s="176">
        <v>42</v>
      </c>
      <c r="D19899" s="282">
        <v>87</v>
      </c>
      <c r="E19899" s="265"/>
    </row>
    <row r="19900" spans="1:5">
      <c r="A19900" s="283">
        <v>49288</v>
      </c>
      <c r="B19900" s="176">
        <v>45.5</v>
      </c>
      <c r="C19900" s="176">
        <v>39</v>
      </c>
      <c r="D19900" s="282">
        <v>87</v>
      </c>
      <c r="E19900" s="265"/>
    </row>
    <row r="19901" spans="1:5">
      <c r="A19901" s="283">
        <v>49289</v>
      </c>
      <c r="B19901" s="176">
        <v>25.7</v>
      </c>
      <c r="C19901" s="176">
        <v>45</v>
      </c>
      <c r="D19901" s="282">
        <v>87</v>
      </c>
      <c r="E19901" s="265"/>
    </row>
    <row r="19902" spans="1:5">
      <c r="A19902" s="283">
        <v>49301</v>
      </c>
      <c r="B19902" s="176">
        <v>376.5</v>
      </c>
      <c r="C19902" s="176">
        <v>39.6</v>
      </c>
      <c r="D19902" s="282">
        <v>125</v>
      </c>
      <c r="E19902" s="265"/>
    </row>
    <row r="19903" spans="1:5">
      <c r="A19903" s="283">
        <v>49302</v>
      </c>
      <c r="B19903" s="176">
        <v>141.6</v>
      </c>
      <c r="C19903" s="176">
        <v>39.299999999999997</v>
      </c>
      <c r="D19903" s="282">
        <v>104</v>
      </c>
      <c r="E19903" s="265"/>
    </row>
    <row r="19904" spans="1:5">
      <c r="A19904" s="283">
        <v>49303</v>
      </c>
      <c r="B19904" s="176">
        <v>59.4</v>
      </c>
      <c r="C19904" s="176">
        <v>36.6</v>
      </c>
      <c r="D19904" s="282">
        <v>87</v>
      </c>
      <c r="E19904" s="265"/>
    </row>
    <row r="19905" spans="1:5">
      <c r="A19905" s="283">
        <v>49304</v>
      </c>
      <c r="B19905" s="176">
        <v>23.8</v>
      </c>
      <c r="C19905" s="176">
        <v>49.4</v>
      </c>
      <c r="D19905" s="282">
        <v>87</v>
      </c>
      <c r="E19905" s="265"/>
    </row>
    <row r="19906" spans="1:5">
      <c r="A19906" s="283">
        <v>49305</v>
      </c>
      <c r="B19906" s="176">
        <v>39.9</v>
      </c>
      <c r="C19906" s="176">
        <v>45.8</v>
      </c>
      <c r="D19906" s="282">
        <v>87</v>
      </c>
      <c r="E19906" s="265"/>
    </row>
    <row r="19907" spans="1:5">
      <c r="A19907" s="283">
        <v>49306</v>
      </c>
      <c r="B19907" s="176">
        <v>483</v>
      </c>
      <c r="C19907" s="176">
        <v>39.9</v>
      </c>
      <c r="D19907" s="282">
        <v>103</v>
      </c>
      <c r="E19907" s="265"/>
    </row>
    <row r="19908" spans="1:5">
      <c r="A19908" s="283">
        <v>49307</v>
      </c>
      <c r="B19908" s="176">
        <v>135.80000000000001</v>
      </c>
      <c r="C19908" s="176">
        <v>24.5</v>
      </c>
      <c r="D19908" s="282">
        <v>120</v>
      </c>
      <c r="E19908" s="265"/>
    </row>
    <row r="19909" spans="1:5">
      <c r="A19909" s="283">
        <v>49309</v>
      </c>
      <c r="B19909" s="176">
        <v>16.100000000000001</v>
      </c>
      <c r="C19909" s="176">
        <v>46.8</v>
      </c>
      <c r="D19909" s="282">
        <v>87</v>
      </c>
      <c r="E19909" s="265"/>
    </row>
    <row r="19910" spans="1:5">
      <c r="A19910" s="283">
        <v>49310</v>
      </c>
      <c r="B19910" s="176">
        <v>36.5</v>
      </c>
      <c r="C19910" s="176">
        <v>38.799999999999997</v>
      </c>
      <c r="D19910" s="282">
        <v>87</v>
      </c>
      <c r="E19910" s="265"/>
    </row>
    <row r="19911" spans="1:5">
      <c r="A19911" s="283">
        <v>49311</v>
      </c>
      <c r="B19911" s="176">
        <v>0</v>
      </c>
      <c r="C19911" s="176">
        <v>0</v>
      </c>
      <c r="D19911" s="282">
        <v>87</v>
      </c>
      <c r="E19911" s="265"/>
    </row>
    <row r="19912" spans="1:5">
      <c r="A19912" s="283">
        <v>49312</v>
      </c>
      <c r="B19912" s="176">
        <v>0</v>
      </c>
      <c r="C19912" s="176">
        <v>0</v>
      </c>
      <c r="D19912" s="282">
        <v>87</v>
      </c>
      <c r="E19912" s="265"/>
    </row>
    <row r="19913" spans="1:5">
      <c r="A19913" s="283">
        <v>49314</v>
      </c>
      <c r="B19913" s="176">
        <v>0</v>
      </c>
      <c r="C19913" s="176">
        <v>0</v>
      </c>
      <c r="D19913" s="282">
        <v>87</v>
      </c>
      <c r="E19913" s="265"/>
    </row>
    <row r="19914" spans="1:5">
      <c r="A19914" s="283">
        <v>49315</v>
      </c>
      <c r="B19914" s="176">
        <v>388.8</v>
      </c>
      <c r="C19914" s="176">
        <v>39.1</v>
      </c>
      <c r="D19914" s="282">
        <v>112</v>
      </c>
      <c r="E19914" s="265"/>
    </row>
    <row r="19915" spans="1:5">
      <c r="A19915" s="283">
        <v>49316</v>
      </c>
      <c r="B19915" s="176">
        <v>320.3</v>
      </c>
      <c r="C19915" s="176">
        <v>36</v>
      </c>
      <c r="D19915" s="282">
        <v>117</v>
      </c>
      <c r="E19915" s="265"/>
    </row>
    <row r="19916" spans="1:5">
      <c r="A19916" s="283">
        <v>49317</v>
      </c>
      <c r="B19916" s="176">
        <v>0</v>
      </c>
      <c r="C19916" s="176">
        <v>0</v>
      </c>
      <c r="D19916" s="282">
        <v>87</v>
      </c>
      <c r="E19916" s="265"/>
    </row>
    <row r="19917" spans="1:5">
      <c r="A19917" s="283">
        <v>49318</v>
      </c>
      <c r="B19917" s="176">
        <v>76.8</v>
      </c>
      <c r="C19917" s="176">
        <v>36.700000000000003</v>
      </c>
      <c r="D19917" s="282">
        <v>87</v>
      </c>
      <c r="E19917" s="265"/>
    </row>
    <row r="19918" spans="1:5">
      <c r="A19918" s="283">
        <v>49319</v>
      </c>
      <c r="B19918" s="176">
        <v>196.1</v>
      </c>
      <c r="C19918" s="176">
        <v>35.200000000000003</v>
      </c>
      <c r="D19918" s="282">
        <v>87</v>
      </c>
      <c r="E19918" s="265"/>
    </row>
    <row r="19919" spans="1:5">
      <c r="A19919" s="283">
        <v>49320</v>
      </c>
      <c r="B19919" s="176">
        <v>0</v>
      </c>
      <c r="C19919" s="176">
        <v>0</v>
      </c>
      <c r="D19919" s="282">
        <v>87</v>
      </c>
      <c r="E19919" s="265"/>
    </row>
    <row r="19920" spans="1:5">
      <c r="A19920" s="283">
        <v>49321</v>
      </c>
      <c r="B19920" s="176">
        <v>621.1</v>
      </c>
      <c r="C19920" s="176">
        <v>33.9</v>
      </c>
      <c r="D19920" s="282">
        <v>102</v>
      </c>
      <c r="E19920" s="265"/>
    </row>
    <row r="19921" spans="1:5">
      <c r="A19921" s="283">
        <v>49322</v>
      </c>
      <c r="B19921" s="176">
        <v>42.8</v>
      </c>
      <c r="C19921" s="176">
        <v>38.799999999999997</v>
      </c>
      <c r="D19921" s="282">
        <v>87</v>
      </c>
      <c r="E19921" s="265"/>
    </row>
    <row r="19922" spans="1:5">
      <c r="A19922" s="283">
        <v>49323</v>
      </c>
      <c r="B19922" s="176">
        <v>163.19999999999999</v>
      </c>
      <c r="C19922" s="176">
        <v>35.4</v>
      </c>
      <c r="D19922" s="282">
        <v>94</v>
      </c>
      <c r="E19922" s="265"/>
    </row>
    <row r="19923" spans="1:5">
      <c r="A19923" s="283">
        <v>49325</v>
      </c>
      <c r="B19923" s="176">
        <v>73.7</v>
      </c>
      <c r="C19923" s="176">
        <v>38.9</v>
      </c>
      <c r="D19923" s="282">
        <v>87</v>
      </c>
      <c r="E19923" s="265"/>
    </row>
    <row r="19924" spans="1:5">
      <c r="A19924" s="283">
        <v>49326</v>
      </c>
      <c r="B19924" s="176">
        <v>137.9</v>
      </c>
      <c r="C19924" s="176">
        <v>42.3</v>
      </c>
      <c r="D19924" s="282">
        <v>87</v>
      </c>
      <c r="E19924" s="265"/>
    </row>
    <row r="19925" spans="1:5">
      <c r="A19925" s="283">
        <v>49327</v>
      </c>
      <c r="B19925" s="176">
        <v>90</v>
      </c>
      <c r="C19925" s="176">
        <v>36.5</v>
      </c>
      <c r="D19925" s="282">
        <v>107</v>
      </c>
      <c r="E19925" s="265"/>
    </row>
    <row r="19926" spans="1:5">
      <c r="A19926" s="283">
        <v>49328</v>
      </c>
      <c r="B19926" s="176">
        <v>74.599999999999994</v>
      </c>
      <c r="C19926" s="176">
        <v>36.6</v>
      </c>
      <c r="D19926" s="282">
        <v>87</v>
      </c>
      <c r="E19926" s="265"/>
    </row>
    <row r="19927" spans="1:5">
      <c r="A19927" s="283">
        <v>49329</v>
      </c>
      <c r="B19927" s="176">
        <v>106.5</v>
      </c>
      <c r="C19927" s="176">
        <v>36.200000000000003</v>
      </c>
      <c r="D19927" s="282">
        <v>94</v>
      </c>
      <c r="E19927" s="265"/>
    </row>
    <row r="19928" spans="1:5">
      <c r="A19928" s="283">
        <v>49330</v>
      </c>
      <c r="B19928" s="176">
        <v>123.7</v>
      </c>
      <c r="C19928" s="176">
        <v>35.299999999999997</v>
      </c>
      <c r="D19928" s="282">
        <v>123</v>
      </c>
      <c r="E19928" s="265"/>
    </row>
    <row r="19929" spans="1:5">
      <c r="A19929" s="283">
        <v>49331</v>
      </c>
      <c r="B19929" s="176">
        <v>178</v>
      </c>
      <c r="C19929" s="176">
        <v>38.700000000000003</v>
      </c>
      <c r="D19929" s="282">
        <v>129</v>
      </c>
      <c r="E19929" s="265"/>
    </row>
    <row r="19930" spans="1:5">
      <c r="A19930" s="283">
        <v>49332</v>
      </c>
      <c r="B19930" s="176">
        <v>57.3</v>
      </c>
      <c r="C19930" s="176">
        <v>47</v>
      </c>
      <c r="D19930" s="282">
        <v>95</v>
      </c>
      <c r="E19930" s="265"/>
    </row>
    <row r="19931" spans="1:5">
      <c r="A19931" s="283">
        <v>49333</v>
      </c>
      <c r="B19931" s="176">
        <v>165.8</v>
      </c>
      <c r="C19931" s="176">
        <v>37.5</v>
      </c>
      <c r="D19931" s="282">
        <v>94</v>
      </c>
      <c r="E19931" s="265"/>
    </row>
    <row r="19932" spans="1:5">
      <c r="A19932" s="283">
        <v>49335</v>
      </c>
      <c r="B19932" s="176">
        <v>0</v>
      </c>
      <c r="C19932" s="176">
        <v>0</v>
      </c>
      <c r="D19932" s="282">
        <v>87</v>
      </c>
      <c r="E19932" s="265"/>
    </row>
    <row r="19933" spans="1:5">
      <c r="A19933" s="283">
        <v>49336</v>
      </c>
      <c r="B19933" s="176">
        <v>57.3</v>
      </c>
      <c r="C19933" s="176">
        <v>36.9</v>
      </c>
      <c r="D19933" s="282">
        <v>87</v>
      </c>
      <c r="E19933" s="265"/>
    </row>
    <row r="19934" spans="1:5">
      <c r="A19934" s="283">
        <v>49337</v>
      </c>
      <c r="B19934" s="176">
        <v>99.4</v>
      </c>
      <c r="C19934" s="176">
        <v>41.3</v>
      </c>
      <c r="D19934" s="282">
        <v>87</v>
      </c>
      <c r="E19934" s="265"/>
    </row>
    <row r="19935" spans="1:5">
      <c r="A19935" s="283">
        <v>49338</v>
      </c>
      <c r="B19935" s="176">
        <v>38.9</v>
      </c>
      <c r="C19935" s="176">
        <v>43.3</v>
      </c>
      <c r="D19935" s="282">
        <v>95</v>
      </c>
      <c r="E19935" s="265"/>
    </row>
    <row r="19936" spans="1:5">
      <c r="A19936" s="283">
        <v>49339</v>
      </c>
      <c r="B19936" s="176">
        <v>94.7</v>
      </c>
      <c r="C19936" s="176">
        <v>39.700000000000003</v>
      </c>
      <c r="D19936" s="282">
        <v>87</v>
      </c>
      <c r="E19936" s="265"/>
    </row>
    <row r="19937" spans="1:5">
      <c r="A19937" s="283">
        <v>49340</v>
      </c>
      <c r="B19937" s="176">
        <v>40.1</v>
      </c>
      <c r="C19937" s="176">
        <v>43.9</v>
      </c>
      <c r="D19937" s="282">
        <v>87</v>
      </c>
      <c r="E19937" s="265"/>
    </row>
    <row r="19938" spans="1:5">
      <c r="A19938" s="283">
        <v>49341</v>
      </c>
      <c r="B19938" s="176">
        <v>384.3</v>
      </c>
      <c r="C19938" s="176">
        <v>38</v>
      </c>
      <c r="D19938" s="282">
        <v>115</v>
      </c>
      <c r="E19938" s="265"/>
    </row>
    <row r="19939" spans="1:5">
      <c r="A19939" s="283">
        <v>49342</v>
      </c>
      <c r="B19939" s="176">
        <v>42.8</v>
      </c>
      <c r="C19939" s="176">
        <v>47.1</v>
      </c>
      <c r="D19939" s="282">
        <v>87</v>
      </c>
      <c r="E19939" s="265"/>
    </row>
    <row r="19940" spans="1:5">
      <c r="A19940" s="283">
        <v>49343</v>
      </c>
      <c r="B19940" s="176">
        <v>93.8</v>
      </c>
      <c r="C19940" s="176">
        <v>38</v>
      </c>
      <c r="D19940" s="282">
        <v>87</v>
      </c>
      <c r="E19940" s="265"/>
    </row>
    <row r="19941" spans="1:5">
      <c r="A19941" s="283">
        <v>49344</v>
      </c>
      <c r="B19941" s="176">
        <v>94.9</v>
      </c>
      <c r="C19941" s="176">
        <v>42.7</v>
      </c>
      <c r="D19941" s="282">
        <v>87</v>
      </c>
      <c r="E19941" s="265"/>
    </row>
    <row r="19942" spans="1:5">
      <c r="A19942" s="283">
        <v>49345</v>
      </c>
      <c r="B19942" s="176">
        <v>243.4</v>
      </c>
      <c r="C19942" s="176">
        <v>36.6</v>
      </c>
      <c r="D19942" s="282">
        <v>95</v>
      </c>
      <c r="E19942" s="265"/>
    </row>
    <row r="19943" spans="1:5">
      <c r="A19943" s="283">
        <v>49346</v>
      </c>
      <c r="B19943" s="176">
        <v>79.7</v>
      </c>
      <c r="C19943" s="176">
        <v>47</v>
      </c>
      <c r="D19943" s="282">
        <v>94</v>
      </c>
      <c r="E19943" s="265"/>
    </row>
    <row r="19944" spans="1:5">
      <c r="A19944" s="283">
        <v>49347</v>
      </c>
      <c r="B19944" s="176">
        <v>61.7</v>
      </c>
      <c r="C19944" s="176">
        <v>41.2</v>
      </c>
      <c r="D19944" s="282">
        <v>87</v>
      </c>
      <c r="E19944" s="265"/>
    </row>
    <row r="19945" spans="1:5">
      <c r="A19945" s="283">
        <v>49348</v>
      </c>
      <c r="B19945" s="176">
        <v>174.3</v>
      </c>
      <c r="C19945" s="176">
        <v>37</v>
      </c>
      <c r="D19945" s="282">
        <v>108</v>
      </c>
      <c r="E19945" s="265"/>
    </row>
    <row r="19946" spans="1:5">
      <c r="A19946" s="283">
        <v>49349</v>
      </c>
      <c r="B19946" s="176">
        <v>42.6</v>
      </c>
      <c r="C19946" s="176">
        <v>40.799999999999997</v>
      </c>
      <c r="D19946" s="282">
        <v>106</v>
      </c>
      <c r="E19946" s="265"/>
    </row>
    <row r="19947" spans="1:5">
      <c r="A19947" s="283">
        <v>49351</v>
      </c>
      <c r="B19947" s="176">
        <v>0</v>
      </c>
      <c r="C19947" s="176">
        <v>0</v>
      </c>
      <c r="D19947" s="282">
        <v>87</v>
      </c>
      <c r="E19947" s="265"/>
    </row>
    <row r="19948" spans="1:5">
      <c r="A19948" s="283">
        <v>49355</v>
      </c>
      <c r="B19948" s="176">
        <v>0</v>
      </c>
      <c r="C19948" s="176">
        <v>0</v>
      </c>
      <c r="D19948" s="282">
        <v>87</v>
      </c>
      <c r="E19948" s="265"/>
    </row>
    <row r="19949" spans="1:5">
      <c r="A19949" s="283">
        <v>49401</v>
      </c>
      <c r="B19949" s="176">
        <v>624.5</v>
      </c>
      <c r="C19949" s="176">
        <v>22.5</v>
      </c>
      <c r="D19949" s="282">
        <v>117</v>
      </c>
      <c r="E19949" s="265"/>
    </row>
    <row r="19950" spans="1:5">
      <c r="A19950" s="283">
        <v>49402</v>
      </c>
      <c r="B19950" s="176">
        <v>18.600000000000001</v>
      </c>
      <c r="C19950" s="176">
        <v>50.3</v>
      </c>
      <c r="D19950" s="282">
        <v>87</v>
      </c>
      <c r="E19950" s="265"/>
    </row>
    <row r="19951" spans="1:5">
      <c r="A19951" s="283">
        <v>49403</v>
      </c>
      <c r="B19951" s="176">
        <v>61.3</v>
      </c>
      <c r="C19951" s="176">
        <v>40.200000000000003</v>
      </c>
      <c r="D19951" s="282">
        <v>87</v>
      </c>
      <c r="E19951" s="265"/>
    </row>
    <row r="19952" spans="1:5">
      <c r="A19952" s="283">
        <v>49404</v>
      </c>
      <c r="B19952" s="176">
        <v>137.4</v>
      </c>
      <c r="C19952" s="176">
        <v>36.299999999999997</v>
      </c>
      <c r="D19952" s="282">
        <v>118</v>
      </c>
      <c r="E19952" s="265"/>
    </row>
    <row r="19953" spans="1:5">
      <c r="A19953" s="283">
        <v>49405</v>
      </c>
      <c r="B19953" s="176">
        <v>24.8</v>
      </c>
      <c r="C19953" s="176">
        <v>44.3</v>
      </c>
      <c r="D19953" s="282">
        <v>87</v>
      </c>
      <c r="E19953" s="265"/>
    </row>
    <row r="19954" spans="1:5">
      <c r="A19954" s="283">
        <v>49406</v>
      </c>
      <c r="B19954" s="176">
        <v>0</v>
      </c>
      <c r="C19954" s="176">
        <v>0</v>
      </c>
      <c r="D19954" s="282">
        <v>87</v>
      </c>
      <c r="E19954" s="265"/>
    </row>
    <row r="19955" spans="1:5">
      <c r="A19955" s="283">
        <v>49408</v>
      </c>
      <c r="B19955" s="176">
        <v>95</v>
      </c>
      <c r="C19955" s="176">
        <v>42.2</v>
      </c>
      <c r="D19955" s="282">
        <v>87</v>
      </c>
      <c r="E19955" s="265"/>
    </row>
    <row r="19956" spans="1:5">
      <c r="A19956" s="283">
        <v>49409</v>
      </c>
      <c r="B19956" s="176">
        <v>0</v>
      </c>
      <c r="C19956" s="176">
        <v>0</v>
      </c>
      <c r="D19956" s="282">
        <v>87</v>
      </c>
      <c r="E19956" s="265"/>
    </row>
    <row r="19957" spans="1:5">
      <c r="A19957" s="283">
        <v>49410</v>
      </c>
      <c r="B19957" s="176">
        <v>25.3</v>
      </c>
      <c r="C19957" s="176">
        <v>46.2</v>
      </c>
      <c r="D19957" s="282">
        <v>96</v>
      </c>
      <c r="E19957" s="265"/>
    </row>
    <row r="19958" spans="1:5">
      <c r="A19958" s="283">
        <v>49411</v>
      </c>
      <c r="B19958" s="176">
        <v>19.5</v>
      </c>
      <c r="C19958" s="176">
        <v>45.9</v>
      </c>
      <c r="D19958" s="282">
        <v>87</v>
      </c>
      <c r="E19958" s="265"/>
    </row>
    <row r="19959" spans="1:5">
      <c r="A19959" s="283">
        <v>49412</v>
      </c>
      <c r="B19959" s="176">
        <v>108.5</v>
      </c>
      <c r="C19959" s="176">
        <v>41.2</v>
      </c>
      <c r="D19959" s="282">
        <v>111</v>
      </c>
      <c r="E19959" s="265"/>
    </row>
    <row r="19960" spans="1:5">
      <c r="A19960" s="283">
        <v>49413</v>
      </c>
      <c r="B19960" s="176">
        <v>0</v>
      </c>
      <c r="C19960" s="176">
        <v>0</v>
      </c>
      <c r="D19960" s="282">
        <v>87</v>
      </c>
      <c r="E19960" s="265"/>
    </row>
    <row r="19961" spans="1:5">
      <c r="A19961" s="283">
        <v>49415</v>
      </c>
      <c r="B19961" s="176">
        <v>199.5</v>
      </c>
      <c r="C19961" s="176">
        <v>42</v>
      </c>
      <c r="D19961" s="282">
        <v>111</v>
      </c>
      <c r="E19961" s="265"/>
    </row>
    <row r="19962" spans="1:5">
      <c r="A19962" s="283">
        <v>49416</v>
      </c>
      <c r="B19962" s="176">
        <v>80.8</v>
      </c>
      <c r="C19962" s="176">
        <v>44.7</v>
      </c>
      <c r="D19962" s="282">
        <v>96</v>
      </c>
      <c r="E19962" s="265"/>
    </row>
    <row r="19963" spans="1:5">
      <c r="A19963" s="283">
        <v>49417</v>
      </c>
      <c r="B19963" s="176">
        <v>562.20000000000005</v>
      </c>
      <c r="C19963" s="176">
        <v>40.4</v>
      </c>
      <c r="D19963" s="282">
        <v>128</v>
      </c>
      <c r="E19963" s="265"/>
    </row>
    <row r="19964" spans="1:5">
      <c r="A19964" s="283">
        <v>49418</v>
      </c>
      <c r="B19964" s="176">
        <v>1276.2</v>
      </c>
      <c r="C19964" s="176">
        <v>36.299999999999997</v>
      </c>
      <c r="D19964" s="282">
        <v>141</v>
      </c>
      <c r="E19964" s="265"/>
    </row>
    <row r="19965" spans="1:5">
      <c r="A19965" s="283">
        <v>49419</v>
      </c>
      <c r="B19965" s="176">
        <v>99.6</v>
      </c>
      <c r="C19965" s="176">
        <v>36.299999999999997</v>
      </c>
      <c r="D19965" s="282">
        <v>87</v>
      </c>
      <c r="E19965" s="265"/>
    </row>
    <row r="19966" spans="1:5">
      <c r="A19966" s="283">
        <v>49420</v>
      </c>
      <c r="B19966" s="176">
        <v>53</v>
      </c>
      <c r="C19966" s="176">
        <v>39.200000000000003</v>
      </c>
      <c r="D19966" s="282">
        <v>87</v>
      </c>
      <c r="E19966" s="265"/>
    </row>
    <row r="19967" spans="1:5">
      <c r="A19967" s="283">
        <v>49421</v>
      </c>
      <c r="B19967" s="176">
        <v>41.5</v>
      </c>
      <c r="C19967" s="176">
        <v>40.9</v>
      </c>
      <c r="D19967" s="282">
        <v>87</v>
      </c>
      <c r="E19967" s="265"/>
    </row>
    <row r="19968" spans="1:5">
      <c r="A19968" s="283">
        <v>49422</v>
      </c>
      <c r="B19968" s="176">
        <v>104</v>
      </c>
      <c r="C19968" s="176">
        <v>36.9</v>
      </c>
      <c r="D19968" s="282">
        <v>87</v>
      </c>
      <c r="E19968" s="265"/>
    </row>
    <row r="19969" spans="1:5">
      <c r="A19969" s="283">
        <v>49423</v>
      </c>
      <c r="B19969" s="176">
        <v>680.4</v>
      </c>
      <c r="C19969" s="176">
        <v>34.4</v>
      </c>
      <c r="D19969" s="282">
        <v>176</v>
      </c>
      <c r="E19969" s="265"/>
    </row>
    <row r="19970" spans="1:5">
      <c r="A19970" s="283">
        <v>49424</v>
      </c>
      <c r="B19970" s="176">
        <v>756.1</v>
      </c>
      <c r="C19970" s="176">
        <v>35</v>
      </c>
      <c r="D19970" s="282">
        <v>130</v>
      </c>
      <c r="E19970" s="265"/>
    </row>
    <row r="19971" spans="1:5">
      <c r="A19971" s="283">
        <v>49425</v>
      </c>
      <c r="B19971" s="176">
        <v>68.5</v>
      </c>
      <c r="C19971" s="176">
        <v>40.200000000000003</v>
      </c>
      <c r="D19971" s="282">
        <v>87</v>
      </c>
      <c r="E19971" s="265"/>
    </row>
    <row r="19972" spans="1:5">
      <c r="A19972" s="283">
        <v>49426</v>
      </c>
      <c r="B19972" s="176">
        <v>526.6</v>
      </c>
      <c r="C19972" s="176">
        <v>33.9</v>
      </c>
      <c r="D19972" s="282">
        <v>128</v>
      </c>
      <c r="E19972" s="265"/>
    </row>
    <row r="19973" spans="1:5">
      <c r="A19973" s="283">
        <v>49427</v>
      </c>
      <c r="B19973" s="176">
        <v>0</v>
      </c>
      <c r="C19973" s="176">
        <v>0</v>
      </c>
      <c r="D19973" s="282">
        <v>87</v>
      </c>
      <c r="E19973" s="265"/>
    </row>
    <row r="19974" spans="1:5">
      <c r="A19974" s="283">
        <v>49428</v>
      </c>
      <c r="B19974" s="176">
        <v>1576.9</v>
      </c>
      <c r="C19974" s="176">
        <v>37.4</v>
      </c>
      <c r="D19974" s="282">
        <v>126</v>
      </c>
      <c r="E19974" s="265"/>
    </row>
    <row r="19975" spans="1:5">
      <c r="A19975" s="283">
        <v>49429</v>
      </c>
      <c r="B19975" s="176">
        <v>0</v>
      </c>
      <c r="C19975" s="176">
        <v>0</v>
      </c>
      <c r="D19975" s="282">
        <v>87</v>
      </c>
      <c r="E19975" s="265"/>
    </row>
    <row r="19976" spans="1:5">
      <c r="A19976" s="283">
        <v>49430</v>
      </c>
      <c r="B19976" s="176">
        <v>0</v>
      </c>
      <c r="C19976" s="176">
        <v>0</v>
      </c>
      <c r="D19976" s="282">
        <v>87</v>
      </c>
      <c r="E19976" s="265"/>
    </row>
    <row r="19977" spans="1:5">
      <c r="A19977" s="283">
        <v>49431</v>
      </c>
      <c r="B19977" s="176">
        <v>164.5</v>
      </c>
      <c r="C19977" s="176">
        <v>45.2</v>
      </c>
      <c r="D19977" s="282">
        <v>122</v>
      </c>
      <c r="E19977" s="265"/>
    </row>
    <row r="19978" spans="1:5">
      <c r="A19978" s="283">
        <v>49434</v>
      </c>
      <c r="B19978" s="176">
        <v>0</v>
      </c>
      <c r="C19978" s="176">
        <v>0</v>
      </c>
      <c r="D19978" s="282">
        <v>87</v>
      </c>
      <c r="E19978" s="265"/>
    </row>
    <row r="19979" spans="1:5">
      <c r="A19979" s="283">
        <v>49435</v>
      </c>
      <c r="B19979" s="176">
        <v>156</v>
      </c>
      <c r="C19979" s="176">
        <v>38.9</v>
      </c>
      <c r="D19979" s="282">
        <v>87</v>
      </c>
      <c r="E19979" s="265"/>
    </row>
    <row r="19980" spans="1:5">
      <c r="A19980" s="283">
        <v>49436</v>
      </c>
      <c r="B19980" s="176">
        <v>51</v>
      </c>
      <c r="C19980" s="176">
        <v>51</v>
      </c>
      <c r="D19980" s="282">
        <v>87</v>
      </c>
      <c r="E19980" s="265"/>
    </row>
    <row r="19981" spans="1:5">
      <c r="A19981" s="283">
        <v>49437</v>
      </c>
      <c r="B19981" s="176">
        <v>102.2</v>
      </c>
      <c r="C19981" s="176">
        <v>42.9</v>
      </c>
      <c r="D19981" s="282">
        <v>110</v>
      </c>
      <c r="E19981" s="265"/>
    </row>
    <row r="19982" spans="1:5">
      <c r="A19982" s="283">
        <v>49440</v>
      </c>
      <c r="B19982" s="176">
        <v>2787.5</v>
      </c>
      <c r="C19982" s="176">
        <v>32.700000000000003</v>
      </c>
      <c r="D19982" s="282">
        <v>87</v>
      </c>
      <c r="E19982" s="265"/>
    </row>
    <row r="19983" spans="1:5">
      <c r="A19983" s="283">
        <v>49441</v>
      </c>
      <c r="B19983" s="176">
        <v>1608.7</v>
      </c>
      <c r="C19983" s="176">
        <v>41</v>
      </c>
      <c r="D19983" s="282">
        <v>135</v>
      </c>
      <c r="E19983" s="265"/>
    </row>
    <row r="19984" spans="1:5">
      <c r="A19984" s="283">
        <v>49442</v>
      </c>
      <c r="B19984" s="176">
        <v>859.8</v>
      </c>
      <c r="C19984" s="176">
        <v>33.9</v>
      </c>
      <c r="D19984" s="282">
        <v>160</v>
      </c>
      <c r="E19984" s="265"/>
    </row>
    <row r="19985" spans="1:5">
      <c r="A19985" s="283">
        <v>49443</v>
      </c>
      <c r="B19985" s="176">
        <v>0</v>
      </c>
      <c r="C19985" s="176">
        <v>0</v>
      </c>
      <c r="D19985" s="282">
        <v>87</v>
      </c>
      <c r="E19985" s="265"/>
    </row>
    <row r="19986" spans="1:5">
      <c r="A19986" s="283">
        <v>49444</v>
      </c>
      <c r="B19986" s="176">
        <v>1167</v>
      </c>
      <c r="C19986" s="176">
        <v>36</v>
      </c>
      <c r="D19986" s="282">
        <v>109</v>
      </c>
      <c r="E19986" s="265"/>
    </row>
    <row r="19987" spans="1:5">
      <c r="A19987" s="283">
        <v>49445</v>
      </c>
      <c r="B19987" s="176">
        <v>351.6</v>
      </c>
      <c r="C19987" s="176">
        <v>40.799999999999997</v>
      </c>
      <c r="D19987" s="282">
        <v>102</v>
      </c>
      <c r="E19987" s="265"/>
    </row>
    <row r="19988" spans="1:5">
      <c r="A19988" s="283">
        <v>49446</v>
      </c>
      <c r="B19988" s="176">
        <v>71.8</v>
      </c>
      <c r="C19988" s="176">
        <v>41.1</v>
      </c>
      <c r="D19988" s="282">
        <v>113</v>
      </c>
      <c r="E19988" s="265"/>
    </row>
    <row r="19989" spans="1:5">
      <c r="A19989" s="283">
        <v>49448</v>
      </c>
      <c r="B19989" s="176">
        <v>105</v>
      </c>
      <c r="C19989" s="176">
        <v>39.9</v>
      </c>
      <c r="D19989" s="282">
        <v>87</v>
      </c>
      <c r="E19989" s="265"/>
    </row>
    <row r="19990" spans="1:5">
      <c r="A19990" s="283">
        <v>49449</v>
      </c>
      <c r="B19990" s="176">
        <v>62.9</v>
      </c>
      <c r="C19990" s="176">
        <v>53.8</v>
      </c>
      <c r="D19990" s="282">
        <v>95</v>
      </c>
      <c r="E19990" s="265"/>
    </row>
    <row r="19991" spans="1:5">
      <c r="A19991" s="283">
        <v>49450</v>
      </c>
      <c r="B19991" s="176">
        <v>100.3</v>
      </c>
      <c r="C19991" s="176">
        <v>32.6</v>
      </c>
      <c r="D19991" s="282">
        <v>87</v>
      </c>
      <c r="E19991" s="265"/>
    </row>
    <row r="19992" spans="1:5">
      <c r="A19992" s="283">
        <v>49451</v>
      </c>
      <c r="B19992" s="176">
        <v>73.900000000000006</v>
      </c>
      <c r="C19992" s="176">
        <v>37.700000000000003</v>
      </c>
      <c r="D19992" s="282">
        <v>87</v>
      </c>
      <c r="E19992" s="265"/>
    </row>
    <row r="19993" spans="1:5">
      <c r="A19993" s="283">
        <v>49452</v>
      </c>
      <c r="B19993" s="176">
        <v>48.5</v>
      </c>
      <c r="C19993" s="176">
        <v>37.4</v>
      </c>
      <c r="D19993" s="282">
        <v>87</v>
      </c>
      <c r="E19993" s="265"/>
    </row>
    <row r="19994" spans="1:5">
      <c r="A19994" s="283">
        <v>49453</v>
      </c>
      <c r="B19994" s="176">
        <v>219.3</v>
      </c>
      <c r="C19994" s="176">
        <v>49.3</v>
      </c>
      <c r="D19994" s="282">
        <v>96</v>
      </c>
      <c r="E19994" s="265"/>
    </row>
    <row r="19995" spans="1:5">
      <c r="A19995" s="283">
        <v>49454</v>
      </c>
      <c r="B19995" s="176">
        <v>53.9</v>
      </c>
      <c r="C19995" s="176">
        <v>42.9</v>
      </c>
      <c r="D19995" s="282">
        <v>95</v>
      </c>
      <c r="E19995" s="265"/>
    </row>
    <row r="19996" spans="1:5">
      <c r="A19996" s="283">
        <v>49455</v>
      </c>
      <c r="B19996" s="176">
        <v>68.099999999999994</v>
      </c>
      <c r="C19996" s="176">
        <v>38.700000000000003</v>
      </c>
      <c r="D19996" s="282">
        <v>106</v>
      </c>
      <c r="E19996" s="265"/>
    </row>
    <row r="19997" spans="1:5">
      <c r="A19997" s="283">
        <v>49456</v>
      </c>
      <c r="B19997" s="176">
        <v>716.5</v>
      </c>
      <c r="C19997" s="176">
        <v>42.7</v>
      </c>
      <c r="D19997" s="282">
        <v>104</v>
      </c>
      <c r="E19997" s="265"/>
    </row>
    <row r="19998" spans="1:5">
      <c r="A19998" s="283">
        <v>49457</v>
      </c>
      <c r="B19998" s="176">
        <v>149.5</v>
      </c>
      <c r="C19998" s="176">
        <v>36.9</v>
      </c>
      <c r="D19998" s="282">
        <v>95</v>
      </c>
      <c r="E19998" s="265"/>
    </row>
    <row r="19999" spans="1:5">
      <c r="A19999" s="283">
        <v>49458</v>
      </c>
      <c r="B19999" s="176">
        <v>40.299999999999997</v>
      </c>
      <c r="C19999" s="176">
        <v>46</v>
      </c>
      <c r="D19999" s="282">
        <v>87</v>
      </c>
      <c r="E19999" s="265"/>
    </row>
    <row r="20000" spans="1:5">
      <c r="A20000" s="283">
        <v>49459</v>
      </c>
      <c r="B20000" s="176">
        <v>23</v>
      </c>
      <c r="C20000" s="176">
        <v>38</v>
      </c>
      <c r="D20000" s="282">
        <v>87</v>
      </c>
      <c r="E20000" s="265"/>
    </row>
    <row r="20001" spans="1:5">
      <c r="A20001" s="283">
        <v>49460</v>
      </c>
      <c r="B20001" s="176">
        <v>155.80000000000001</v>
      </c>
      <c r="C20001" s="176">
        <v>39.5</v>
      </c>
      <c r="D20001" s="282">
        <v>95</v>
      </c>
      <c r="E20001" s="265"/>
    </row>
    <row r="20002" spans="1:5">
      <c r="A20002" s="283">
        <v>49461</v>
      </c>
      <c r="B20002" s="176">
        <v>191.4</v>
      </c>
      <c r="C20002" s="176">
        <v>43.2</v>
      </c>
      <c r="D20002" s="282">
        <v>95</v>
      </c>
      <c r="E20002" s="265"/>
    </row>
    <row r="20003" spans="1:5">
      <c r="A20003" s="283">
        <v>49464</v>
      </c>
      <c r="B20003" s="176">
        <v>383</v>
      </c>
      <c r="C20003" s="176">
        <v>35.1</v>
      </c>
      <c r="D20003" s="282">
        <v>135</v>
      </c>
      <c r="E20003" s="265"/>
    </row>
    <row r="20004" spans="1:5">
      <c r="A20004" s="283">
        <v>49468</v>
      </c>
      <c r="B20004" s="176">
        <v>0</v>
      </c>
      <c r="C20004" s="176">
        <v>0</v>
      </c>
      <c r="D20004" s="282">
        <v>87</v>
      </c>
      <c r="E20004" s="265"/>
    </row>
    <row r="20005" spans="1:5">
      <c r="A20005" s="283">
        <v>49501</v>
      </c>
      <c r="B20005" s="176">
        <v>0</v>
      </c>
      <c r="C20005" s="176">
        <v>0</v>
      </c>
      <c r="D20005" s="282">
        <v>87</v>
      </c>
      <c r="E20005" s="265"/>
    </row>
    <row r="20006" spans="1:5">
      <c r="A20006" s="283">
        <v>49502</v>
      </c>
      <c r="B20006" s="176">
        <v>0</v>
      </c>
      <c r="C20006" s="176">
        <v>0</v>
      </c>
      <c r="D20006" s="282">
        <v>87</v>
      </c>
      <c r="E20006" s="265"/>
    </row>
    <row r="20007" spans="1:5">
      <c r="A20007" s="283">
        <v>49503</v>
      </c>
      <c r="B20007" s="176">
        <v>4611.1000000000004</v>
      </c>
      <c r="C20007" s="176">
        <v>29.7</v>
      </c>
      <c r="D20007" s="282">
        <v>191</v>
      </c>
      <c r="E20007" s="265"/>
    </row>
    <row r="20008" spans="1:5">
      <c r="A20008" s="283">
        <v>49504</v>
      </c>
      <c r="B20008" s="176">
        <v>3204.3</v>
      </c>
      <c r="C20008" s="176">
        <v>32.700000000000003</v>
      </c>
      <c r="D20008" s="282">
        <v>111</v>
      </c>
      <c r="E20008" s="265"/>
    </row>
    <row r="20009" spans="1:5">
      <c r="A20009" s="283">
        <v>49505</v>
      </c>
      <c r="B20009" s="176">
        <v>3623.9</v>
      </c>
      <c r="C20009" s="176">
        <v>35.4</v>
      </c>
      <c r="D20009" s="282">
        <v>166</v>
      </c>
      <c r="E20009" s="265"/>
    </row>
    <row r="20010" spans="1:5">
      <c r="A20010" s="283">
        <v>49506</v>
      </c>
      <c r="B20010" s="176">
        <v>4545.5</v>
      </c>
      <c r="C20010" s="176">
        <v>32.4</v>
      </c>
      <c r="D20010" s="282">
        <v>175</v>
      </c>
      <c r="E20010" s="265"/>
    </row>
    <row r="20011" spans="1:5">
      <c r="A20011" s="283">
        <v>49507</v>
      </c>
      <c r="B20011" s="176">
        <v>5987.7</v>
      </c>
      <c r="C20011" s="176">
        <v>28.6</v>
      </c>
      <c r="D20011" s="282">
        <v>123</v>
      </c>
      <c r="E20011" s="265"/>
    </row>
    <row r="20012" spans="1:5">
      <c r="A20012" s="283">
        <v>49508</v>
      </c>
      <c r="B20012" s="176">
        <v>3162.7</v>
      </c>
      <c r="C20012" s="176">
        <v>34.799999999999997</v>
      </c>
      <c r="D20012" s="282">
        <v>131</v>
      </c>
      <c r="E20012" s="265"/>
    </row>
    <row r="20013" spans="1:5">
      <c r="A20013" s="283">
        <v>49509</v>
      </c>
      <c r="B20013" s="176">
        <v>3530.3</v>
      </c>
      <c r="C20013" s="176">
        <v>32</v>
      </c>
      <c r="D20013" s="282">
        <v>168</v>
      </c>
      <c r="E20013" s="265"/>
    </row>
    <row r="20014" spans="1:5">
      <c r="A20014" s="283">
        <v>49510</v>
      </c>
      <c r="B20014" s="176">
        <v>0</v>
      </c>
      <c r="C20014" s="176">
        <v>0</v>
      </c>
      <c r="D20014" s="282">
        <v>87</v>
      </c>
      <c r="E20014" s="265"/>
    </row>
    <row r="20015" spans="1:5">
      <c r="A20015" s="283">
        <v>49512</v>
      </c>
      <c r="B20015" s="176">
        <v>920.7</v>
      </c>
      <c r="C20015" s="176">
        <v>33.299999999999997</v>
      </c>
      <c r="D20015" s="282">
        <v>184</v>
      </c>
      <c r="E20015" s="265"/>
    </row>
    <row r="20016" spans="1:5">
      <c r="A20016" s="283">
        <v>49514</v>
      </c>
      <c r="B20016" s="176">
        <v>0</v>
      </c>
      <c r="C20016" s="176">
        <v>0</v>
      </c>
      <c r="D20016" s="282">
        <v>87</v>
      </c>
      <c r="E20016" s="265"/>
    </row>
    <row r="20017" spans="1:5">
      <c r="A20017" s="283">
        <v>49515</v>
      </c>
      <c r="B20017" s="176">
        <v>0</v>
      </c>
      <c r="C20017" s="176">
        <v>0</v>
      </c>
      <c r="D20017" s="282">
        <v>87</v>
      </c>
      <c r="E20017" s="265"/>
    </row>
    <row r="20018" spans="1:5">
      <c r="A20018" s="283">
        <v>49516</v>
      </c>
      <c r="B20018" s="176">
        <v>0</v>
      </c>
      <c r="C20018" s="176">
        <v>0</v>
      </c>
      <c r="D20018" s="282">
        <v>87</v>
      </c>
      <c r="E20018" s="265"/>
    </row>
    <row r="20019" spans="1:5">
      <c r="A20019" s="283">
        <v>49518</v>
      </c>
      <c r="B20019" s="176">
        <v>0</v>
      </c>
      <c r="C20019" s="176">
        <v>0</v>
      </c>
      <c r="D20019" s="282">
        <v>87</v>
      </c>
      <c r="E20019" s="265"/>
    </row>
    <row r="20020" spans="1:5">
      <c r="A20020" s="283">
        <v>49519</v>
      </c>
      <c r="B20020" s="176">
        <v>3425.9</v>
      </c>
      <c r="C20020" s="176">
        <v>32.1</v>
      </c>
      <c r="D20020" s="282">
        <v>128</v>
      </c>
      <c r="E20020" s="265"/>
    </row>
    <row r="20021" spans="1:5">
      <c r="A20021" s="283">
        <v>49523</v>
      </c>
      <c r="B20021" s="176">
        <v>2356.6999999999998</v>
      </c>
      <c r="C20021" s="176">
        <v>42.3</v>
      </c>
      <c r="D20021" s="282">
        <v>87</v>
      </c>
      <c r="E20021" s="265"/>
    </row>
    <row r="20022" spans="1:5">
      <c r="A20022" s="283">
        <v>49525</v>
      </c>
      <c r="B20022" s="176">
        <v>1168.7</v>
      </c>
      <c r="C20022" s="176">
        <v>38.200000000000003</v>
      </c>
      <c r="D20022" s="282">
        <v>190</v>
      </c>
      <c r="E20022" s="265"/>
    </row>
    <row r="20023" spans="1:5">
      <c r="A20023" s="283">
        <v>49528</v>
      </c>
      <c r="B20023" s="176">
        <v>1739</v>
      </c>
      <c r="C20023" s="176">
        <v>32.6</v>
      </c>
      <c r="D20023" s="282">
        <v>87</v>
      </c>
      <c r="E20023" s="265"/>
    </row>
    <row r="20024" spans="1:5">
      <c r="A20024" s="283">
        <v>49530</v>
      </c>
      <c r="B20024" s="176">
        <v>0</v>
      </c>
      <c r="C20024" s="176">
        <v>0</v>
      </c>
      <c r="D20024" s="282">
        <v>87</v>
      </c>
      <c r="E20024" s="265"/>
    </row>
    <row r="20025" spans="1:5">
      <c r="A20025" s="283">
        <v>49534</v>
      </c>
      <c r="B20025" s="176">
        <v>592.1</v>
      </c>
      <c r="C20025" s="176">
        <v>36</v>
      </c>
      <c r="D20025" s="282">
        <v>122</v>
      </c>
      <c r="E20025" s="265"/>
    </row>
    <row r="20026" spans="1:5">
      <c r="A20026" s="283">
        <v>49544</v>
      </c>
      <c r="B20026" s="176">
        <v>544.29999999999995</v>
      </c>
      <c r="C20026" s="176">
        <v>34.6</v>
      </c>
      <c r="D20026" s="282">
        <v>168</v>
      </c>
      <c r="E20026" s="265"/>
    </row>
    <row r="20027" spans="1:5">
      <c r="A20027" s="283">
        <v>49546</v>
      </c>
      <c r="B20027" s="176">
        <v>1404.2</v>
      </c>
      <c r="C20027" s="176">
        <v>40.4</v>
      </c>
      <c r="D20027" s="282">
        <v>188</v>
      </c>
      <c r="E20027" s="265"/>
    </row>
    <row r="20028" spans="1:5">
      <c r="A20028" s="283">
        <v>49548</v>
      </c>
      <c r="B20028" s="176">
        <v>2775.3</v>
      </c>
      <c r="C20028" s="176">
        <v>33.6</v>
      </c>
      <c r="D20028" s="282">
        <v>133</v>
      </c>
      <c r="E20028" s="265"/>
    </row>
    <row r="20029" spans="1:5">
      <c r="A20029" s="283">
        <v>49560</v>
      </c>
      <c r="B20029" s="176">
        <v>0</v>
      </c>
      <c r="C20029" s="176">
        <v>0</v>
      </c>
      <c r="D20029" s="282">
        <v>87</v>
      </c>
      <c r="E20029" s="265"/>
    </row>
    <row r="20030" spans="1:5">
      <c r="A20030" s="283">
        <v>49588</v>
      </c>
      <c r="B20030" s="176">
        <v>0</v>
      </c>
      <c r="C20030" s="176">
        <v>0</v>
      </c>
      <c r="D20030" s="282">
        <v>87</v>
      </c>
      <c r="E20030" s="265"/>
    </row>
    <row r="20031" spans="1:5">
      <c r="A20031" s="283">
        <v>49601</v>
      </c>
      <c r="B20031" s="176">
        <v>117.9</v>
      </c>
      <c r="C20031" s="176">
        <v>41</v>
      </c>
      <c r="D20031" s="282">
        <v>155</v>
      </c>
      <c r="E20031" s="265"/>
    </row>
    <row r="20032" spans="1:5">
      <c r="A20032" s="283">
        <v>49610</v>
      </c>
      <c r="B20032" s="176">
        <v>0</v>
      </c>
      <c r="C20032" s="176">
        <v>0</v>
      </c>
      <c r="D20032" s="282">
        <v>87</v>
      </c>
      <c r="E20032" s="265"/>
    </row>
    <row r="20033" spans="1:5">
      <c r="A20033" s="283">
        <v>49611</v>
      </c>
      <c r="B20033" s="176">
        <v>16.399999999999999</v>
      </c>
      <c r="C20033" s="176">
        <v>40.700000000000003</v>
      </c>
      <c r="D20033" s="282">
        <v>87</v>
      </c>
      <c r="E20033" s="265"/>
    </row>
    <row r="20034" spans="1:5">
      <c r="A20034" s="283">
        <v>49612</v>
      </c>
      <c r="B20034" s="176">
        <v>44.6</v>
      </c>
      <c r="C20034" s="176">
        <v>48.1</v>
      </c>
      <c r="D20034" s="282">
        <v>87</v>
      </c>
      <c r="E20034" s="265"/>
    </row>
    <row r="20035" spans="1:5">
      <c r="A20035" s="283">
        <v>49613</v>
      </c>
      <c r="B20035" s="176">
        <v>31</v>
      </c>
      <c r="C20035" s="176">
        <v>54.2</v>
      </c>
      <c r="D20035" s="282">
        <v>87</v>
      </c>
      <c r="E20035" s="265"/>
    </row>
    <row r="20036" spans="1:5">
      <c r="A20036" s="283">
        <v>49614</v>
      </c>
      <c r="B20036" s="176">
        <v>36.4</v>
      </c>
      <c r="C20036" s="176">
        <v>47</v>
      </c>
      <c r="D20036" s="282">
        <v>87</v>
      </c>
      <c r="E20036" s="265"/>
    </row>
    <row r="20037" spans="1:5">
      <c r="A20037" s="283">
        <v>49615</v>
      </c>
      <c r="B20037" s="176">
        <v>60.8</v>
      </c>
      <c r="C20037" s="176">
        <v>50.9</v>
      </c>
      <c r="D20037" s="282">
        <v>95</v>
      </c>
      <c r="E20037" s="265"/>
    </row>
    <row r="20038" spans="1:5">
      <c r="A20038" s="283">
        <v>49616</v>
      </c>
      <c r="B20038" s="176">
        <v>51.2</v>
      </c>
      <c r="C20038" s="176">
        <v>47.4</v>
      </c>
      <c r="D20038" s="282">
        <v>87</v>
      </c>
      <c r="E20038" s="265"/>
    </row>
    <row r="20039" spans="1:5">
      <c r="A20039" s="283">
        <v>49617</v>
      </c>
      <c r="B20039" s="176">
        <v>61.3</v>
      </c>
      <c r="C20039" s="176">
        <v>49.6</v>
      </c>
      <c r="D20039" s="282">
        <v>87</v>
      </c>
      <c r="E20039" s="265"/>
    </row>
    <row r="20040" spans="1:5">
      <c r="A20040" s="283">
        <v>49618</v>
      </c>
      <c r="B20040" s="176">
        <v>16.7</v>
      </c>
      <c r="C20040" s="176">
        <v>43.9</v>
      </c>
      <c r="D20040" s="282">
        <v>87</v>
      </c>
      <c r="E20040" s="265"/>
    </row>
    <row r="20041" spans="1:5">
      <c r="A20041" s="283">
        <v>49619</v>
      </c>
      <c r="B20041" s="176">
        <v>17.600000000000001</v>
      </c>
      <c r="C20041" s="176">
        <v>49</v>
      </c>
      <c r="D20041" s="282">
        <v>87</v>
      </c>
      <c r="E20041" s="265"/>
    </row>
    <row r="20042" spans="1:5">
      <c r="A20042" s="283">
        <v>49620</v>
      </c>
      <c r="B20042" s="176">
        <v>33.700000000000003</v>
      </c>
      <c r="C20042" s="176">
        <v>37.200000000000003</v>
      </c>
      <c r="D20042" s="282">
        <v>87</v>
      </c>
      <c r="E20042" s="265"/>
    </row>
    <row r="20043" spans="1:5">
      <c r="A20043" s="283">
        <v>49621</v>
      </c>
      <c r="B20043" s="176">
        <v>52.3</v>
      </c>
      <c r="C20043" s="176">
        <v>47</v>
      </c>
      <c r="D20043" s="282">
        <v>87</v>
      </c>
      <c r="E20043" s="265"/>
    </row>
    <row r="20044" spans="1:5">
      <c r="A20044" s="283">
        <v>49622</v>
      </c>
      <c r="B20044" s="176">
        <v>68</v>
      </c>
      <c r="C20044" s="176">
        <v>48.3</v>
      </c>
      <c r="D20044" s="282">
        <v>87</v>
      </c>
      <c r="E20044" s="265"/>
    </row>
    <row r="20045" spans="1:5">
      <c r="A20045" s="283">
        <v>49623</v>
      </c>
      <c r="B20045" s="176">
        <v>27.5</v>
      </c>
      <c r="C20045" s="176">
        <v>43.8</v>
      </c>
      <c r="D20045" s="282">
        <v>87</v>
      </c>
      <c r="E20045" s="265"/>
    </row>
    <row r="20046" spans="1:5">
      <c r="A20046" s="283">
        <v>49625</v>
      </c>
      <c r="B20046" s="176">
        <v>23.1</v>
      </c>
      <c r="C20046" s="176">
        <v>43.5</v>
      </c>
      <c r="D20046" s="282">
        <v>87</v>
      </c>
      <c r="E20046" s="265"/>
    </row>
    <row r="20047" spans="1:5">
      <c r="A20047" s="283">
        <v>49626</v>
      </c>
      <c r="B20047" s="176">
        <v>40.200000000000003</v>
      </c>
      <c r="C20047" s="176">
        <v>47.1</v>
      </c>
      <c r="D20047" s="282">
        <v>87</v>
      </c>
      <c r="E20047" s="265"/>
    </row>
    <row r="20048" spans="1:5">
      <c r="A20048" s="283">
        <v>49627</v>
      </c>
      <c r="B20048" s="176">
        <v>0</v>
      </c>
      <c r="C20048" s="176">
        <v>0</v>
      </c>
      <c r="D20048" s="282">
        <v>87</v>
      </c>
      <c r="E20048" s="265"/>
    </row>
    <row r="20049" spans="1:5">
      <c r="A20049" s="283">
        <v>49628</v>
      </c>
      <c r="B20049" s="176">
        <v>0</v>
      </c>
      <c r="C20049" s="176">
        <v>0</v>
      </c>
      <c r="D20049" s="282">
        <v>87</v>
      </c>
      <c r="E20049" s="265"/>
    </row>
    <row r="20050" spans="1:5">
      <c r="A20050" s="283">
        <v>49629</v>
      </c>
      <c r="B20050" s="176">
        <v>378.2</v>
      </c>
      <c r="C20050" s="176">
        <v>53.3</v>
      </c>
      <c r="D20050" s="282">
        <v>87</v>
      </c>
      <c r="E20050" s="265"/>
    </row>
    <row r="20051" spans="1:5">
      <c r="A20051" s="283">
        <v>49630</v>
      </c>
      <c r="B20051" s="176">
        <v>34.700000000000003</v>
      </c>
      <c r="C20051" s="176">
        <v>53.5</v>
      </c>
      <c r="D20051" s="282">
        <v>87</v>
      </c>
      <c r="E20051" s="265"/>
    </row>
    <row r="20052" spans="1:5">
      <c r="A20052" s="283">
        <v>49631</v>
      </c>
      <c r="B20052" s="176">
        <v>41.7</v>
      </c>
      <c r="C20052" s="176">
        <v>41.7</v>
      </c>
      <c r="D20052" s="282">
        <v>87</v>
      </c>
      <c r="E20052" s="265"/>
    </row>
    <row r="20053" spans="1:5">
      <c r="A20053" s="283">
        <v>49632</v>
      </c>
      <c r="B20053" s="176">
        <v>14.8</v>
      </c>
      <c r="C20053" s="176">
        <v>42.5</v>
      </c>
      <c r="D20053" s="282">
        <v>87</v>
      </c>
      <c r="E20053" s="265"/>
    </row>
    <row r="20054" spans="1:5">
      <c r="A20054" s="283">
        <v>49633</v>
      </c>
      <c r="B20054" s="176">
        <v>24</v>
      </c>
      <c r="C20054" s="176">
        <v>40.5</v>
      </c>
      <c r="D20054" s="282">
        <v>87</v>
      </c>
      <c r="E20054" s="265"/>
    </row>
    <row r="20055" spans="1:5">
      <c r="A20055" s="283">
        <v>49634</v>
      </c>
      <c r="B20055" s="176">
        <v>669.4</v>
      </c>
      <c r="C20055" s="176">
        <v>49.5</v>
      </c>
      <c r="D20055" s="282">
        <v>87</v>
      </c>
      <c r="E20055" s="265"/>
    </row>
    <row r="20056" spans="1:5">
      <c r="A20056" s="283">
        <v>49635</v>
      </c>
      <c r="B20056" s="176">
        <v>80.400000000000006</v>
      </c>
      <c r="C20056" s="176">
        <v>54.1</v>
      </c>
      <c r="D20056" s="282">
        <v>95</v>
      </c>
      <c r="E20056" s="265"/>
    </row>
    <row r="20057" spans="1:5">
      <c r="A20057" s="283">
        <v>49636</v>
      </c>
      <c r="B20057" s="176">
        <v>32.299999999999997</v>
      </c>
      <c r="C20057" s="176">
        <v>62.6</v>
      </c>
      <c r="D20057" s="282">
        <v>125</v>
      </c>
      <c r="E20057" s="265"/>
    </row>
    <row r="20058" spans="1:5">
      <c r="A20058" s="283">
        <v>49637</v>
      </c>
      <c r="B20058" s="176">
        <v>162.30000000000001</v>
      </c>
      <c r="C20058" s="176">
        <v>38.5</v>
      </c>
      <c r="D20058" s="282">
        <v>87</v>
      </c>
      <c r="E20058" s="265"/>
    </row>
    <row r="20059" spans="1:5">
      <c r="A20059" s="283">
        <v>49638</v>
      </c>
      <c r="B20059" s="176">
        <v>18.899999999999999</v>
      </c>
      <c r="C20059" s="176">
        <v>48.3</v>
      </c>
      <c r="D20059" s="282">
        <v>87</v>
      </c>
      <c r="E20059" s="265"/>
    </row>
    <row r="20060" spans="1:5">
      <c r="A20060" s="283">
        <v>49639</v>
      </c>
      <c r="B20060" s="176">
        <v>51.4</v>
      </c>
      <c r="C20060" s="176">
        <v>41.4</v>
      </c>
      <c r="D20060" s="282">
        <v>87</v>
      </c>
      <c r="E20060" s="265"/>
    </row>
    <row r="20061" spans="1:5">
      <c r="A20061" s="283">
        <v>49640</v>
      </c>
      <c r="B20061" s="176">
        <v>28.8</v>
      </c>
      <c r="C20061" s="176">
        <v>48.5</v>
      </c>
      <c r="D20061" s="282">
        <v>87</v>
      </c>
      <c r="E20061" s="265"/>
    </row>
    <row r="20062" spans="1:5">
      <c r="A20062" s="283">
        <v>49642</v>
      </c>
      <c r="B20062" s="176">
        <v>24.3</v>
      </c>
      <c r="C20062" s="176">
        <v>50.4</v>
      </c>
      <c r="D20062" s="282">
        <v>87</v>
      </c>
      <c r="E20062" s="265"/>
    </row>
    <row r="20063" spans="1:5">
      <c r="A20063" s="283">
        <v>49643</v>
      </c>
      <c r="B20063" s="176">
        <v>97.9</v>
      </c>
      <c r="C20063" s="176">
        <v>39.6</v>
      </c>
      <c r="D20063" s="282">
        <v>131</v>
      </c>
      <c r="E20063" s="265"/>
    </row>
    <row r="20064" spans="1:5">
      <c r="A20064" s="283">
        <v>49644</v>
      </c>
      <c r="B20064" s="176">
        <v>15.9</v>
      </c>
      <c r="C20064" s="176">
        <v>56.5</v>
      </c>
      <c r="D20064" s="282">
        <v>87</v>
      </c>
      <c r="E20064" s="265"/>
    </row>
    <row r="20065" spans="1:5">
      <c r="A20065" s="283">
        <v>49645</v>
      </c>
      <c r="B20065" s="176">
        <v>28.5</v>
      </c>
      <c r="C20065" s="176">
        <v>45.3</v>
      </c>
      <c r="D20065" s="282">
        <v>87</v>
      </c>
      <c r="E20065" s="265"/>
    </row>
    <row r="20066" spans="1:5">
      <c r="A20066" s="283">
        <v>49646</v>
      </c>
      <c r="B20066" s="176">
        <v>34.1</v>
      </c>
      <c r="C20066" s="176">
        <v>42.4</v>
      </c>
      <c r="D20066" s="282">
        <v>95</v>
      </c>
      <c r="E20066" s="265"/>
    </row>
    <row r="20067" spans="1:5">
      <c r="A20067" s="283">
        <v>49648</v>
      </c>
      <c r="B20067" s="176">
        <v>75.2</v>
      </c>
      <c r="C20067" s="176">
        <v>53.9</v>
      </c>
      <c r="D20067" s="282">
        <v>87</v>
      </c>
      <c r="E20067" s="265"/>
    </row>
    <row r="20068" spans="1:5">
      <c r="A20068" s="283">
        <v>49649</v>
      </c>
      <c r="B20068" s="176">
        <v>64.599999999999994</v>
      </c>
      <c r="C20068" s="176">
        <v>36.200000000000003</v>
      </c>
      <c r="D20068" s="282">
        <v>87</v>
      </c>
      <c r="E20068" s="265"/>
    </row>
    <row r="20069" spans="1:5">
      <c r="A20069" s="283">
        <v>49650</v>
      </c>
      <c r="B20069" s="176">
        <v>97.3</v>
      </c>
      <c r="C20069" s="176">
        <v>38.700000000000003</v>
      </c>
      <c r="D20069" s="282">
        <v>87</v>
      </c>
      <c r="E20069" s="265"/>
    </row>
    <row r="20070" spans="1:5">
      <c r="A20070" s="283">
        <v>49651</v>
      </c>
      <c r="B20070" s="176">
        <v>28.9</v>
      </c>
      <c r="C20070" s="176">
        <v>44.5</v>
      </c>
      <c r="D20070" s="282">
        <v>94</v>
      </c>
      <c r="E20070" s="265"/>
    </row>
    <row r="20071" spans="1:5">
      <c r="A20071" s="283">
        <v>49653</v>
      </c>
      <c r="B20071" s="176">
        <v>55.2</v>
      </c>
      <c r="C20071" s="176">
        <v>49.9</v>
      </c>
      <c r="D20071" s="282">
        <v>115</v>
      </c>
      <c r="E20071" s="265"/>
    </row>
    <row r="20072" spans="1:5">
      <c r="A20072" s="283">
        <v>49654</v>
      </c>
      <c r="B20072" s="176">
        <v>32.200000000000003</v>
      </c>
      <c r="C20072" s="176">
        <v>58.1</v>
      </c>
      <c r="D20072" s="282">
        <v>97</v>
      </c>
      <c r="E20072" s="265"/>
    </row>
    <row r="20073" spans="1:5">
      <c r="A20073" s="283">
        <v>49655</v>
      </c>
      <c r="B20073" s="176">
        <v>33.299999999999997</v>
      </c>
      <c r="C20073" s="176">
        <v>43</v>
      </c>
      <c r="D20073" s="282">
        <v>87</v>
      </c>
      <c r="E20073" s="265"/>
    </row>
    <row r="20074" spans="1:5">
      <c r="A20074" s="283">
        <v>49656</v>
      </c>
      <c r="B20074" s="176">
        <v>15.1</v>
      </c>
      <c r="C20074" s="176">
        <v>47.3</v>
      </c>
      <c r="D20074" s="282">
        <v>87</v>
      </c>
      <c r="E20074" s="265"/>
    </row>
    <row r="20075" spans="1:5">
      <c r="A20075" s="283">
        <v>49657</v>
      </c>
      <c r="B20075" s="176">
        <v>39.4</v>
      </c>
      <c r="C20075" s="176">
        <v>39</v>
      </c>
      <c r="D20075" s="282">
        <v>115</v>
      </c>
      <c r="E20075" s="265"/>
    </row>
    <row r="20076" spans="1:5">
      <c r="A20076" s="283">
        <v>49659</v>
      </c>
      <c r="B20076" s="176">
        <v>47.2</v>
      </c>
      <c r="C20076" s="176">
        <v>41.1</v>
      </c>
      <c r="D20076" s="282">
        <v>114</v>
      </c>
      <c r="E20076" s="265"/>
    </row>
    <row r="20077" spans="1:5">
      <c r="A20077" s="283">
        <v>49660</v>
      </c>
      <c r="B20077" s="176">
        <v>94.9</v>
      </c>
      <c r="C20077" s="176">
        <v>45.7</v>
      </c>
      <c r="D20077" s="282">
        <v>114</v>
      </c>
      <c r="E20077" s="265"/>
    </row>
    <row r="20078" spans="1:5">
      <c r="A20078" s="283">
        <v>49663</v>
      </c>
      <c r="B20078" s="176">
        <v>34.5</v>
      </c>
      <c r="C20078" s="176">
        <v>38.5</v>
      </c>
      <c r="D20078" s="282">
        <v>87</v>
      </c>
      <c r="E20078" s="265"/>
    </row>
    <row r="20079" spans="1:5">
      <c r="A20079" s="283">
        <v>49664</v>
      </c>
      <c r="B20079" s="176">
        <v>36.299999999999997</v>
      </c>
      <c r="C20079" s="176">
        <v>49.1</v>
      </c>
      <c r="D20079" s="282">
        <v>87</v>
      </c>
      <c r="E20079" s="265"/>
    </row>
    <row r="20080" spans="1:5">
      <c r="A20080" s="283">
        <v>49665</v>
      </c>
      <c r="B20080" s="176">
        <v>30.7</v>
      </c>
      <c r="C20080" s="176">
        <v>41.6</v>
      </c>
      <c r="D20080" s="282">
        <v>87</v>
      </c>
      <c r="E20080" s="265"/>
    </row>
    <row r="20081" spans="1:5">
      <c r="A20081" s="283">
        <v>49666</v>
      </c>
      <c r="B20081" s="176">
        <v>0</v>
      </c>
      <c r="C20081" s="176">
        <v>0</v>
      </c>
      <c r="D20081" s="282">
        <v>87</v>
      </c>
      <c r="E20081" s="265"/>
    </row>
    <row r="20082" spans="1:5">
      <c r="A20082" s="283">
        <v>49667</v>
      </c>
      <c r="B20082" s="176">
        <v>11.4</v>
      </c>
      <c r="C20082" s="176">
        <v>45.6</v>
      </c>
      <c r="D20082" s="282">
        <v>87</v>
      </c>
      <c r="E20082" s="265"/>
    </row>
    <row r="20083" spans="1:5">
      <c r="A20083" s="283">
        <v>49668</v>
      </c>
      <c r="B20083" s="176">
        <v>26.1</v>
      </c>
      <c r="C20083" s="176">
        <v>41.3</v>
      </c>
      <c r="D20083" s="282">
        <v>87</v>
      </c>
      <c r="E20083" s="265"/>
    </row>
    <row r="20084" spans="1:5">
      <c r="A20084" s="283">
        <v>49670</v>
      </c>
      <c r="B20084" s="176">
        <v>45.6</v>
      </c>
      <c r="C20084" s="176">
        <v>58.4</v>
      </c>
      <c r="D20084" s="282">
        <v>87</v>
      </c>
      <c r="E20084" s="265"/>
    </row>
    <row r="20085" spans="1:5">
      <c r="A20085" s="283">
        <v>49673</v>
      </c>
      <c r="B20085" s="176">
        <v>54.1</v>
      </c>
      <c r="C20085" s="176">
        <v>53.8</v>
      </c>
      <c r="D20085" s="282">
        <v>87</v>
      </c>
      <c r="E20085" s="265"/>
    </row>
    <row r="20086" spans="1:5">
      <c r="A20086" s="283">
        <v>49674</v>
      </c>
      <c r="B20086" s="176">
        <v>28.7</v>
      </c>
      <c r="C20086" s="176">
        <v>56.3</v>
      </c>
      <c r="D20086" s="282">
        <v>87</v>
      </c>
      <c r="E20086" s="265"/>
    </row>
    <row r="20087" spans="1:5">
      <c r="A20087" s="283">
        <v>49675</v>
      </c>
      <c r="B20087" s="176">
        <v>81.900000000000006</v>
      </c>
      <c r="C20087" s="176">
        <v>56.1</v>
      </c>
      <c r="D20087" s="282">
        <v>87</v>
      </c>
      <c r="E20087" s="265"/>
    </row>
    <row r="20088" spans="1:5">
      <c r="A20088" s="283">
        <v>49676</v>
      </c>
      <c r="B20088" s="176">
        <v>75.2</v>
      </c>
      <c r="C20088" s="176">
        <v>46.7</v>
      </c>
      <c r="D20088" s="282">
        <v>87</v>
      </c>
      <c r="E20088" s="265"/>
    </row>
    <row r="20089" spans="1:5">
      <c r="A20089" s="283">
        <v>49677</v>
      </c>
      <c r="B20089" s="176">
        <v>48.7</v>
      </c>
      <c r="C20089" s="176">
        <v>41.5</v>
      </c>
      <c r="D20089" s="282">
        <v>87</v>
      </c>
      <c r="E20089" s="265"/>
    </row>
    <row r="20090" spans="1:5">
      <c r="A20090" s="283">
        <v>49679</v>
      </c>
      <c r="B20090" s="176">
        <v>26.3</v>
      </c>
      <c r="C20090" s="176">
        <v>45.8</v>
      </c>
      <c r="D20090" s="282">
        <v>87</v>
      </c>
      <c r="E20090" s="265"/>
    </row>
    <row r="20091" spans="1:5">
      <c r="A20091" s="283">
        <v>49680</v>
      </c>
      <c r="B20091" s="176">
        <v>40.9</v>
      </c>
      <c r="C20091" s="176">
        <v>38.5</v>
      </c>
      <c r="D20091" s="282">
        <v>87</v>
      </c>
      <c r="E20091" s="265"/>
    </row>
    <row r="20092" spans="1:5">
      <c r="A20092" s="283">
        <v>49682</v>
      </c>
      <c r="B20092" s="176">
        <v>103.3</v>
      </c>
      <c r="C20092" s="176">
        <v>48.3</v>
      </c>
      <c r="D20092" s="282">
        <v>102</v>
      </c>
      <c r="E20092" s="265"/>
    </row>
    <row r="20093" spans="1:5">
      <c r="A20093" s="283">
        <v>49683</v>
      </c>
      <c r="B20093" s="176">
        <v>26.7</v>
      </c>
      <c r="C20093" s="176">
        <v>43.4</v>
      </c>
      <c r="D20093" s="282">
        <v>87</v>
      </c>
      <c r="E20093" s="265"/>
    </row>
    <row r="20094" spans="1:5">
      <c r="A20094" s="283">
        <v>49684</v>
      </c>
      <c r="B20094" s="176">
        <v>341.8</v>
      </c>
      <c r="C20094" s="176">
        <v>44.3</v>
      </c>
      <c r="D20094" s="282">
        <v>145</v>
      </c>
      <c r="E20094" s="265"/>
    </row>
    <row r="20095" spans="1:5">
      <c r="A20095" s="283">
        <v>49685</v>
      </c>
      <c r="B20095" s="176">
        <v>313.2</v>
      </c>
      <c r="C20095" s="176">
        <v>39.5</v>
      </c>
      <c r="D20095" s="282">
        <v>87</v>
      </c>
      <c r="E20095" s="265"/>
    </row>
    <row r="20096" spans="1:5">
      <c r="A20096" s="283">
        <v>49686</v>
      </c>
      <c r="B20096" s="176">
        <v>364.1</v>
      </c>
      <c r="C20096" s="176">
        <v>43.9</v>
      </c>
      <c r="D20096" s="282">
        <v>133</v>
      </c>
      <c r="E20096" s="265"/>
    </row>
    <row r="20097" spans="1:5">
      <c r="A20097" s="283">
        <v>49688</v>
      </c>
      <c r="B20097" s="176">
        <v>30.5</v>
      </c>
      <c r="C20097" s="176">
        <v>42.5</v>
      </c>
      <c r="D20097" s="282">
        <v>87</v>
      </c>
      <c r="E20097" s="265"/>
    </row>
    <row r="20098" spans="1:5">
      <c r="A20098" s="283">
        <v>49689</v>
      </c>
      <c r="B20098" s="176">
        <v>17.7</v>
      </c>
      <c r="C20098" s="176">
        <v>49</v>
      </c>
      <c r="D20098" s="282">
        <v>96</v>
      </c>
      <c r="E20098" s="265"/>
    </row>
    <row r="20099" spans="1:5">
      <c r="A20099" s="283">
        <v>49690</v>
      </c>
      <c r="B20099" s="176">
        <v>93.2</v>
      </c>
      <c r="C20099" s="176">
        <v>47.3</v>
      </c>
      <c r="D20099" s="282">
        <v>96</v>
      </c>
      <c r="E20099" s="265"/>
    </row>
    <row r="20100" spans="1:5">
      <c r="A20100" s="283">
        <v>49696</v>
      </c>
      <c r="B20100" s="176">
        <v>148.69999999999999</v>
      </c>
      <c r="C20100" s="176">
        <v>39.299999999999997</v>
      </c>
      <c r="D20100" s="282">
        <v>109</v>
      </c>
      <c r="E20100" s="265"/>
    </row>
    <row r="20101" spans="1:5">
      <c r="A20101" s="283">
        <v>49701</v>
      </c>
      <c r="B20101" s="176">
        <v>28.4</v>
      </c>
      <c r="C20101" s="176">
        <v>51.9</v>
      </c>
      <c r="D20101" s="282">
        <v>87</v>
      </c>
      <c r="E20101" s="265"/>
    </row>
    <row r="20102" spans="1:5">
      <c r="A20102" s="283">
        <v>49705</v>
      </c>
      <c r="B20102" s="176">
        <v>8.4</v>
      </c>
      <c r="C20102" s="176">
        <v>42.5</v>
      </c>
      <c r="D20102" s="282">
        <v>87</v>
      </c>
      <c r="E20102" s="265"/>
    </row>
    <row r="20103" spans="1:5">
      <c r="A20103" s="283">
        <v>49706</v>
      </c>
      <c r="B20103" s="176">
        <v>72.900000000000006</v>
      </c>
      <c r="C20103" s="176">
        <v>42.3</v>
      </c>
      <c r="D20103" s="282">
        <v>95</v>
      </c>
      <c r="E20103" s="265"/>
    </row>
    <row r="20104" spans="1:5">
      <c r="A20104" s="283">
        <v>49707</v>
      </c>
      <c r="B20104" s="176">
        <v>102.6</v>
      </c>
      <c r="C20104" s="176">
        <v>45.6</v>
      </c>
      <c r="D20104" s="282">
        <v>158</v>
      </c>
      <c r="E20104" s="265"/>
    </row>
    <row r="20105" spans="1:5">
      <c r="A20105" s="283">
        <v>49709</v>
      </c>
      <c r="B20105" s="176">
        <v>13.8</v>
      </c>
      <c r="C20105" s="176">
        <v>51.8</v>
      </c>
      <c r="D20105" s="282">
        <v>95</v>
      </c>
      <c r="E20105" s="265"/>
    </row>
    <row r="20106" spans="1:5">
      <c r="A20106" s="283">
        <v>49710</v>
      </c>
      <c r="B20106" s="176">
        <v>15.4</v>
      </c>
      <c r="C20106" s="176">
        <v>48.3</v>
      </c>
      <c r="D20106" s="282">
        <v>87</v>
      </c>
      <c r="E20106" s="265"/>
    </row>
    <row r="20107" spans="1:5">
      <c r="A20107" s="283">
        <v>49712</v>
      </c>
      <c r="B20107" s="176">
        <v>91.6</v>
      </c>
      <c r="C20107" s="176">
        <v>44.2</v>
      </c>
      <c r="D20107" s="282">
        <v>95</v>
      </c>
      <c r="E20107" s="265"/>
    </row>
    <row r="20108" spans="1:5">
      <c r="A20108" s="283">
        <v>49713</v>
      </c>
      <c r="B20108" s="176">
        <v>24.7</v>
      </c>
      <c r="C20108" s="176">
        <v>43.6</v>
      </c>
      <c r="D20108" s="282">
        <v>87</v>
      </c>
      <c r="E20108" s="265"/>
    </row>
    <row r="20109" spans="1:5">
      <c r="A20109" s="283">
        <v>49715</v>
      </c>
      <c r="B20109" s="176">
        <v>9.6</v>
      </c>
      <c r="C20109" s="176">
        <v>39.299999999999997</v>
      </c>
      <c r="D20109" s="282">
        <v>87</v>
      </c>
      <c r="E20109" s="265"/>
    </row>
    <row r="20110" spans="1:5">
      <c r="A20110" s="283">
        <v>49716</v>
      </c>
      <c r="B20110" s="176">
        <v>51.6</v>
      </c>
      <c r="C20110" s="176">
        <v>44.9</v>
      </c>
      <c r="D20110" s="282">
        <v>87</v>
      </c>
      <c r="E20110" s="265"/>
    </row>
    <row r="20111" spans="1:5">
      <c r="A20111" s="283">
        <v>49717</v>
      </c>
      <c r="B20111" s="176">
        <v>0</v>
      </c>
      <c r="C20111" s="176">
        <v>0</v>
      </c>
      <c r="D20111" s="282">
        <v>87</v>
      </c>
      <c r="E20111" s="265"/>
    </row>
    <row r="20112" spans="1:5">
      <c r="A20112" s="283">
        <v>49718</v>
      </c>
      <c r="B20112" s="176">
        <v>22.7</v>
      </c>
      <c r="C20112" s="176">
        <v>47.7</v>
      </c>
      <c r="D20112" s="282">
        <v>87</v>
      </c>
      <c r="E20112" s="265"/>
    </row>
    <row r="20113" spans="1:5">
      <c r="A20113" s="283">
        <v>49719</v>
      </c>
      <c r="B20113" s="176">
        <v>18.2</v>
      </c>
      <c r="C20113" s="176">
        <v>52.6</v>
      </c>
      <c r="D20113" s="282">
        <v>96</v>
      </c>
      <c r="E20113" s="265"/>
    </row>
    <row r="20114" spans="1:5">
      <c r="A20114" s="283">
        <v>49720</v>
      </c>
      <c r="B20114" s="176">
        <v>94.5</v>
      </c>
      <c r="C20114" s="176">
        <v>46.6</v>
      </c>
      <c r="D20114" s="282">
        <v>101</v>
      </c>
      <c r="E20114" s="265"/>
    </row>
    <row r="20115" spans="1:5">
      <c r="A20115" s="283">
        <v>49721</v>
      </c>
      <c r="B20115" s="176">
        <v>60.9</v>
      </c>
      <c r="C20115" s="176">
        <v>46.4</v>
      </c>
      <c r="D20115" s="282">
        <v>93</v>
      </c>
      <c r="E20115" s="265"/>
    </row>
    <row r="20116" spans="1:5">
      <c r="A20116" s="283">
        <v>49722</v>
      </c>
      <c r="B20116" s="176">
        <v>45.6</v>
      </c>
      <c r="C20116" s="176">
        <v>39.200000000000003</v>
      </c>
      <c r="D20116" s="282">
        <v>87</v>
      </c>
      <c r="E20116" s="265"/>
    </row>
    <row r="20117" spans="1:5">
      <c r="A20117" s="283">
        <v>49723</v>
      </c>
      <c r="B20117" s="176">
        <v>0</v>
      </c>
      <c r="C20117" s="176">
        <v>0</v>
      </c>
      <c r="D20117" s="282">
        <v>87</v>
      </c>
      <c r="E20117" s="265"/>
    </row>
    <row r="20118" spans="1:5">
      <c r="A20118" s="283">
        <v>49724</v>
      </c>
      <c r="B20118" s="176">
        <v>21.5</v>
      </c>
      <c r="C20118" s="176">
        <v>43.6</v>
      </c>
      <c r="D20118" s="282">
        <v>87</v>
      </c>
      <c r="E20118" s="265"/>
    </row>
    <row r="20119" spans="1:5">
      <c r="A20119" s="283">
        <v>49725</v>
      </c>
      <c r="B20119" s="176">
        <v>9</v>
      </c>
      <c r="C20119" s="176">
        <v>52.5</v>
      </c>
      <c r="D20119" s="282">
        <v>97</v>
      </c>
      <c r="E20119" s="265"/>
    </row>
    <row r="20120" spans="1:5">
      <c r="A20120" s="283">
        <v>49726</v>
      </c>
      <c r="B20120" s="176">
        <v>10.199999999999999</v>
      </c>
      <c r="C20120" s="176">
        <v>56.9</v>
      </c>
      <c r="D20120" s="282">
        <v>87</v>
      </c>
      <c r="E20120" s="265"/>
    </row>
    <row r="20121" spans="1:5">
      <c r="A20121" s="283">
        <v>49727</v>
      </c>
      <c r="B20121" s="176">
        <v>50.9</v>
      </c>
      <c r="C20121" s="176">
        <v>42.9</v>
      </c>
      <c r="D20121" s="282">
        <v>87</v>
      </c>
      <c r="E20121" s="265"/>
    </row>
    <row r="20122" spans="1:5">
      <c r="A20122" s="283">
        <v>49728</v>
      </c>
      <c r="B20122" s="176">
        <v>3</v>
      </c>
      <c r="C20122" s="176">
        <v>52.5</v>
      </c>
      <c r="D20122" s="282">
        <v>87</v>
      </c>
      <c r="E20122" s="265"/>
    </row>
    <row r="20123" spans="1:5">
      <c r="A20123" s="283">
        <v>49729</v>
      </c>
      <c r="B20123" s="176">
        <v>42.2</v>
      </c>
      <c r="C20123" s="176">
        <v>46.1</v>
      </c>
      <c r="D20123" s="282">
        <v>112</v>
      </c>
      <c r="E20123" s="265"/>
    </row>
    <row r="20124" spans="1:5">
      <c r="A20124" s="283">
        <v>49730</v>
      </c>
      <c r="B20124" s="176">
        <v>25.9</v>
      </c>
      <c r="C20124" s="176">
        <v>41.4</v>
      </c>
      <c r="D20124" s="282">
        <v>87</v>
      </c>
      <c r="E20124" s="265"/>
    </row>
    <row r="20125" spans="1:5">
      <c r="A20125" s="283">
        <v>49733</v>
      </c>
      <c r="B20125" s="176">
        <v>19.5</v>
      </c>
      <c r="C20125" s="176">
        <v>48</v>
      </c>
      <c r="D20125" s="282">
        <v>87</v>
      </c>
      <c r="E20125" s="265"/>
    </row>
    <row r="20126" spans="1:5">
      <c r="A20126" s="283">
        <v>49734</v>
      </c>
      <c r="B20126" s="176">
        <v>28</v>
      </c>
      <c r="C20126" s="176">
        <v>49</v>
      </c>
      <c r="D20126" s="282">
        <v>115</v>
      </c>
      <c r="E20126" s="265"/>
    </row>
    <row r="20127" spans="1:5">
      <c r="A20127" s="283">
        <v>49735</v>
      </c>
      <c r="B20127" s="176">
        <v>72.599999999999994</v>
      </c>
      <c r="C20127" s="176">
        <v>42</v>
      </c>
      <c r="D20127" s="282">
        <v>167</v>
      </c>
      <c r="E20127" s="265"/>
    </row>
    <row r="20128" spans="1:5">
      <c r="A20128" s="283">
        <v>49736</v>
      </c>
      <c r="B20128" s="176">
        <v>10.6</v>
      </c>
      <c r="C20128" s="176">
        <v>50</v>
      </c>
      <c r="D20128" s="282">
        <v>87</v>
      </c>
      <c r="E20128" s="265"/>
    </row>
    <row r="20129" spans="1:5">
      <c r="A20129" s="283">
        <v>49737</v>
      </c>
      <c r="B20129" s="176">
        <v>60.4</v>
      </c>
      <c r="C20129" s="176">
        <v>49</v>
      </c>
      <c r="D20129" s="282">
        <v>87</v>
      </c>
      <c r="E20129" s="265"/>
    </row>
    <row r="20130" spans="1:5">
      <c r="A20130" s="283">
        <v>49738</v>
      </c>
      <c r="B20130" s="176">
        <v>26.4</v>
      </c>
      <c r="C20130" s="176">
        <v>46.9</v>
      </c>
      <c r="D20130" s="282">
        <v>87</v>
      </c>
      <c r="E20130" s="265"/>
    </row>
    <row r="20131" spans="1:5">
      <c r="A20131" s="283">
        <v>49739</v>
      </c>
      <c r="B20131" s="176">
        <v>0</v>
      </c>
      <c r="C20131" s="176">
        <v>0</v>
      </c>
      <c r="D20131" s="282">
        <v>87</v>
      </c>
      <c r="E20131" s="265"/>
    </row>
    <row r="20132" spans="1:5">
      <c r="A20132" s="283">
        <v>49740</v>
      </c>
      <c r="B20132" s="176">
        <v>67.5</v>
      </c>
      <c r="C20132" s="176">
        <v>49.3</v>
      </c>
      <c r="D20132" s="282">
        <v>96</v>
      </c>
      <c r="E20132" s="265"/>
    </row>
    <row r="20133" spans="1:5">
      <c r="A20133" s="283">
        <v>49743</v>
      </c>
      <c r="B20133" s="176">
        <v>10.6</v>
      </c>
      <c r="C20133" s="176">
        <v>49</v>
      </c>
      <c r="D20133" s="282">
        <v>87</v>
      </c>
      <c r="E20133" s="265"/>
    </row>
    <row r="20134" spans="1:5">
      <c r="A20134" s="283">
        <v>49744</v>
      </c>
      <c r="B20134" s="176">
        <v>23.6</v>
      </c>
      <c r="C20134" s="176">
        <v>45.1</v>
      </c>
      <c r="D20134" s="282">
        <v>87</v>
      </c>
      <c r="E20134" s="265"/>
    </row>
    <row r="20135" spans="1:5">
      <c r="A20135" s="283">
        <v>49745</v>
      </c>
      <c r="B20135" s="176">
        <v>6</v>
      </c>
      <c r="C20135" s="176">
        <v>48.8</v>
      </c>
      <c r="D20135" s="282">
        <v>87</v>
      </c>
      <c r="E20135" s="265"/>
    </row>
    <row r="20136" spans="1:5">
      <c r="A20136" s="283">
        <v>49746</v>
      </c>
      <c r="B20136" s="176">
        <v>16.8</v>
      </c>
      <c r="C20136" s="176">
        <v>50.5</v>
      </c>
      <c r="D20136" s="282">
        <v>87</v>
      </c>
      <c r="E20136" s="265"/>
    </row>
    <row r="20137" spans="1:5">
      <c r="A20137" s="283">
        <v>49747</v>
      </c>
      <c r="B20137" s="176">
        <v>12.9</v>
      </c>
      <c r="C20137" s="176">
        <v>50.6</v>
      </c>
      <c r="D20137" s="282">
        <v>87</v>
      </c>
      <c r="E20137" s="265"/>
    </row>
    <row r="20138" spans="1:5">
      <c r="A20138" s="283">
        <v>49748</v>
      </c>
      <c r="B20138" s="176">
        <v>3.1</v>
      </c>
      <c r="C20138" s="176">
        <v>53.2</v>
      </c>
      <c r="D20138" s="282">
        <v>87</v>
      </c>
      <c r="E20138" s="265"/>
    </row>
    <row r="20139" spans="1:5">
      <c r="A20139" s="283">
        <v>49749</v>
      </c>
      <c r="B20139" s="176">
        <v>52.9</v>
      </c>
      <c r="C20139" s="176">
        <v>49.2</v>
      </c>
      <c r="D20139" s="282">
        <v>87</v>
      </c>
      <c r="E20139" s="265"/>
    </row>
    <row r="20140" spans="1:5">
      <c r="A20140" s="283">
        <v>49751</v>
      </c>
      <c r="B20140" s="176">
        <v>15.5</v>
      </c>
      <c r="C20140" s="176">
        <v>48.4</v>
      </c>
      <c r="D20140" s="282">
        <v>87</v>
      </c>
      <c r="E20140" s="265"/>
    </row>
    <row r="20141" spans="1:5">
      <c r="A20141" s="283">
        <v>49752</v>
      </c>
      <c r="B20141" s="176">
        <v>21.9</v>
      </c>
      <c r="C20141" s="176">
        <v>40.4</v>
      </c>
      <c r="D20141" s="282">
        <v>87</v>
      </c>
      <c r="E20141" s="265"/>
    </row>
    <row r="20142" spans="1:5">
      <c r="A20142" s="283">
        <v>49753</v>
      </c>
      <c r="B20142" s="176">
        <v>13.8</v>
      </c>
      <c r="C20142" s="176">
        <v>47.2</v>
      </c>
      <c r="D20142" s="282">
        <v>87</v>
      </c>
      <c r="E20142" s="265"/>
    </row>
    <row r="20143" spans="1:5">
      <c r="A20143" s="283">
        <v>49755</v>
      </c>
      <c r="B20143" s="176">
        <v>18.7</v>
      </c>
      <c r="C20143" s="176">
        <v>45.6</v>
      </c>
      <c r="D20143" s="282">
        <v>87</v>
      </c>
      <c r="E20143" s="265"/>
    </row>
    <row r="20144" spans="1:5">
      <c r="A20144" s="283">
        <v>49756</v>
      </c>
      <c r="B20144" s="176">
        <v>23.8</v>
      </c>
      <c r="C20144" s="176">
        <v>53.7</v>
      </c>
      <c r="D20144" s="282">
        <v>87</v>
      </c>
      <c r="E20144" s="265"/>
    </row>
    <row r="20145" spans="1:5">
      <c r="A20145" s="283">
        <v>49757</v>
      </c>
      <c r="B20145" s="176">
        <v>0</v>
      </c>
      <c r="C20145" s="176">
        <v>0</v>
      </c>
      <c r="D20145" s="282">
        <v>87</v>
      </c>
      <c r="E20145" s="265"/>
    </row>
    <row r="20146" spans="1:5">
      <c r="A20146" s="283">
        <v>49759</v>
      </c>
      <c r="B20146" s="176">
        <v>11.2</v>
      </c>
      <c r="C20146" s="176">
        <v>52.7</v>
      </c>
      <c r="D20146" s="282">
        <v>87</v>
      </c>
      <c r="E20146" s="265"/>
    </row>
    <row r="20147" spans="1:5">
      <c r="A20147" s="283">
        <v>49760</v>
      </c>
      <c r="B20147" s="176">
        <v>8.4</v>
      </c>
      <c r="C20147" s="176">
        <v>46.6</v>
      </c>
      <c r="D20147" s="282">
        <v>87</v>
      </c>
      <c r="E20147" s="265"/>
    </row>
    <row r="20148" spans="1:5">
      <c r="A20148" s="283">
        <v>49761</v>
      </c>
      <c r="B20148" s="176">
        <v>69.2</v>
      </c>
      <c r="C20148" s="176">
        <v>51.3</v>
      </c>
      <c r="D20148" s="282">
        <v>87</v>
      </c>
      <c r="E20148" s="265"/>
    </row>
    <row r="20149" spans="1:5">
      <c r="A20149" s="283">
        <v>49762</v>
      </c>
      <c r="B20149" s="176">
        <v>3.1</v>
      </c>
      <c r="C20149" s="176">
        <v>54.3</v>
      </c>
      <c r="D20149" s="282">
        <v>87</v>
      </c>
      <c r="E20149" s="265"/>
    </row>
    <row r="20150" spans="1:5">
      <c r="A20150" s="283">
        <v>49764</v>
      </c>
      <c r="B20150" s="176">
        <v>0</v>
      </c>
      <c r="C20150" s="176">
        <v>0</v>
      </c>
      <c r="D20150" s="282">
        <v>87</v>
      </c>
      <c r="E20150" s="265"/>
    </row>
    <row r="20151" spans="1:5">
      <c r="A20151" s="283">
        <v>49765</v>
      </c>
      <c r="B20151" s="176">
        <v>19.899999999999999</v>
      </c>
      <c r="C20151" s="176">
        <v>46.8</v>
      </c>
      <c r="D20151" s="282">
        <v>104</v>
      </c>
      <c r="E20151" s="265"/>
    </row>
    <row r="20152" spans="1:5">
      <c r="A20152" s="283">
        <v>49766</v>
      </c>
      <c r="B20152" s="176">
        <v>42</v>
      </c>
      <c r="C20152" s="176">
        <v>45.1</v>
      </c>
      <c r="D20152" s="282">
        <v>87</v>
      </c>
      <c r="E20152" s="265"/>
    </row>
    <row r="20153" spans="1:5">
      <c r="A20153" s="283">
        <v>49768</v>
      </c>
      <c r="B20153" s="176">
        <v>2.2999999999999998</v>
      </c>
      <c r="C20153" s="176">
        <v>55.9</v>
      </c>
      <c r="D20153" s="282">
        <v>87</v>
      </c>
      <c r="E20153" s="265"/>
    </row>
    <row r="20154" spans="1:5">
      <c r="A20154" s="283">
        <v>49769</v>
      </c>
      <c r="B20154" s="176">
        <v>33.299999999999997</v>
      </c>
      <c r="C20154" s="176">
        <v>38.5</v>
      </c>
      <c r="D20154" s="282">
        <v>87</v>
      </c>
      <c r="E20154" s="265"/>
    </row>
    <row r="20155" spans="1:5">
      <c r="A20155" s="283">
        <v>49770</v>
      </c>
      <c r="B20155" s="176">
        <v>157.30000000000001</v>
      </c>
      <c r="C20155" s="176">
        <v>40.700000000000003</v>
      </c>
      <c r="D20155" s="282">
        <v>129</v>
      </c>
      <c r="E20155" s="265"/>
    </row>
    <row r="20156" spans="1:5">
      <c r="A20156" s="283">
        <v>49774</v>
      </c>
      <c r="B20156" s="176">
        <v>14.7</v>
      </c>
      <c r="C20156" s="176">
        <v>45.8</v>
      </c>
      <c r="D20156" s="282">
        <v>87</v>
      </c>
      <c r="E20156" s="265"/>
    </row>
    <row r="20157" spans="1:5">
      <c r="A20157" s="283">
        <v>49775</v>
      </c>
      <c r="B20157" s="176">
        <v>14.9</v>
      </c>
      <c r="C20157" s="176">
        <v>46.1</v>
      </c>
      <c r="D20157" s="282">
        <v>87</v>
      </c>
      <c r="E20157" s="265"/>
    </row>
    <row r="20158" spans="1:5">
      <c r="A20158" s="283">
        <v>49776</v>
      </c>
      <c r="B20158" s="176">
        <v>12.5</v>
      </c>
      <c r="C20158" s="176">
        <v>47.8</v>
      </c>
      <c r="D20158" s="282">
        <v>87</v>
      </c>
      <c r="E20158" s="265"/>
    </row>
    <row r="20159" spans="1:5">
      <c r="A20159" s="283">
        <v>49777</v>
      </c>
      <c r="B20159" s="176">
        <v>41.9</v>
      </c>
      <c r="C20159" s="176">
        <v>58.1</v>
      </c>
      <c r="D20159" s="282">
        <v>87</v>
      </c>
      <c r="E20159" s="265"/>
    </row>
    <row r="20160" spans="1:5">
      <c r="A20160" s="283">
        <v>49779</v>
      </c>
      <c r="B20160" s="176">
        <v>33.799999999999997</v>
      </c>
      <c r="C20160" s="176">
        <v>51.4</v>
      </c>
      <c r="D20160" s="282">
        <v>111</v>
      </c>
      <c r="E20160" s="265"/>
    </row>
    <row r="20161" spans="1:5">
      <c r="A20161" s="283">
        <v>49780</v>
      </c>
      <c r="B20161" s="176">
        <v>12.3</v>
      </c>
      <c r="C20161" s="176">
        <v>40.6</v>
      </c>
      <c r="D20161" s="282">
        <v>108</v>
      </c>
      <c r="E20161" s="265"/>
    </row>
    <row r="20162" spans="1:5">
      <c r="A20162" s="283">
        <v>49781</v>
      </c>
      <c r="B20162" s="176">
        <v>41.1</v>
      </c>
      <c r="C20162" s="176">
        <v>45.9</v>
      </c>
      <c r="D20162" s="282">
        <v>111</v>
      </c>
      <c r="E20162" s="265"/>
    </row>
    <row r="20163" spans="1:5">
      <c r="A20163" s="283">
        <v>49782</v>
      </c>
      <c r="B20163" s="176">
        <v>9</v>
      </c>
      <c r="C20163" s="176">
        <v>54.8</v>
      </c>
      <c r="D20163" s="282">
        <v>87</v>
      </c>
      <c r="E20163" s="265"/>
    </row>
    <row r="20164" spans="1:5">
      <c r="A20164" s="283">
        <v>49783</v>
      </c>
      <c r="B20164" s="176">
        <v>109.7</v>
      </c>
      <c r="C20164" s="176">
        <v>37.299999999999997</v>
      </c>
      <c r="D20164" s="282">
        <v>158</v>
      </c>
      <c r="E20164" s="265"/>
    </row>
    <row r="20165" spans="1:5">
      <c r="A20165" s="283">
        <v>49784</v>
      </c>
      <c r="B20165" s="176">
        <v>0</v>
      </c>
      <c r="C20165" s="176">
        <v>0</v>
      </c>
      <c r="D20165" s="282">
        <v>87</v>
      </c>
      <c r="E20165" s="265"/>
    </row>
    <row r="20166" spans="1:5">
      <c r="A20166" s="283">
        <v>49788</v>
      </c>
      <c r="B20166" s="176">
        <v>733.6</v>
      </c>
      <c r="C20166" s="176">
        <v>35.299999999999997</v>
      </c>
      <c r="D20166" s="282">
        <v>87</v>
      </c>
      <c r="E20166" s="265"/>
    </row>
    <row r="20167" spans="1:5">
      <c r="A20167" s="283">
        <v>49791</v>
      </c>
      <c r="B20167" s="176">
        <v>0</v>
      </c>
      <c r="C20167" s="176">
        <v>0</v>
      </c>
      <c r="D20167" s="282">
        <v>87</v>
      </c>
      <c r="E20167" s="265"/>
    </row>
    <row r="20168" spans="1:5">
      <c r="A20168" s="283">
        <v>49792</v>
      </c>
      <c r="B20168" s="176">
        <v>51.8</v>
      </c>
      <c r="C20168" s="176">
        <v>46.3</v>
      </c>
      <c r="D20168" s="282">
        <v>87</v>
      </c>
      <c r="E20168" s="265"/>
    </row>
    <row r="20169" spans="1:5">
      <c r="A20169" s="283">
        <v>49793</v>
      </c>
      <c r="B20169" s="176">
        <v>3.3</v>
      </c>
      <c r="C20169" s="176">
        <v>53</v>
      </c>
      <c r="D20169" s="282">
        <v>87</v>
      </c>
      <c r="E20169" s="265"/>
    </row>
    <row r="20170" spans="1:5">
      <c r="A20170" s="283">
        <v>49795</v>
      </c>
      <c r="B20170" s="176">
        <v>15.9</v>
      </c>
      <c r="C20170" s="176">
        <v>45.4</v>
      </c>
      <c r="D20170" s="282">
        <v>87</v>
      </c>
      <c r="E20170" s="265"/>
    </row>
    <row r="20171" spans="1:5">
      <c r="A20171" s="283">
        <v>49796</v>
      </c>
      <c r="B20171" s="176">
        <v>28.5</v>
      </c>
      <c r="C20171" s="176">
        <v>43.4</v>
      </c>
      <c r="D20171" s="282">
        <v>97</v>
      </c>
      <c r="E20171" s="265"/>
    </row>
    <row r="20172" spans="1:5">
      <c r="A20172" s="283">
        <v>49797</v>
      </c>
      <c r="B20172" s="176">
        <v>173.1</v>
      </c>
      <c r="C20172" s="176">
        <v>40.799999999999997</v>
      </c>
      <c r="D20172" s="282">
        <v>87</v>
      </c>
      <c r="E20172" s="265"/>
    </row>
    <row r="20173" spans="1:5">
      <c r="A20173" s="283">
        <v>49799</v>
      </c>
      <c r="B20173" s="176">
        <v>20.3</v>
      </c>
      <c r="C20173" s="176">
        <v>42.8</v>
      </c>
      <c r="D20173" s="282">
        <v>97</v>
      </c>
      <c r="E20173" s="265"/>
    </row>
    <row r="20174" spans="1:5">
      <c r="A20174" s="283">
        <v>49801</v>
      </c>
      <c r="B20174" s="176">
        <v>60.8</v>
      </c>
      <c r="C20174" s="176">
        <v>45.1</v>
      </c>
      <c r="D20174" s="282">
        <v>128</v>
      </c>
      <c r="E20174" s="265"/>
    </row>
    <row r="20175" spans="1:5">
      <c r="A20175" s="283">
        <v>49802</v>
      </c>
      <c r="B20175" s="176">
        <v>717.2</v>
      </c>
      <c r="C20175" s="176">
        <v>44.5</v>
      </c>
      <c r="D20175" s="282">
        <v>95</v>
      </c>
      <c r="E20175" s="265"/>
    </row>
    <row r="20176" spans="1:5">
      <c r="A20176" s="283">
        <v>49805</v>
      </c>
      <c r="B20176" s="176">
        <v>20.2</v>
      </c>
      <c r="C20176" s="176">
        <v>47.1</v>
      </c>
      <c r="D20176" s="282">
        <v>87</v>
      </c>
      <c r="E20176" s="265"/>
    </row>
    <row r="20177" spans="1:5">
      <c r="A20177" s="283">
        <v>49806</v>
      </c>
      <c r="B20177" s="176">
        <v>10.7</v>
      </c>
      <c r="C20177" s="176">
        <v>49.3</v>
      </c>
      <c r="D20177" s="282">
        <v>87</v>
      </c>
      <c r="E20177" s="265"/>
    </row>
    <row r="20178" spans="1:5">
      <c r="A20178" s="283">
        <v>49807</v>
      </c>
      <c r="B20178" s="176">
        <v>15</v>
      </c>
      <c r="C20178" s="176">
        <v>45</v>
      </c>
      <c r="D20178" s="282">
        <v>87</v>
      </c>
      <c r="E20178" s="265"/>
    </row>
    <row r="20179" spans="1:5">
      <c r="A20179" s="283">
        <v>49808</v>
      </c>
      <c r="B20179" s="176">
        <v>0</v>
      </c>
      <c r="C20179" s="176">
        <v>0</v>
      </c>
      <c r="D20179" s="282">
        <v>87</v>
      </c>
      <c r="E20179" s="265"/>
    </row>
    <row r="20180" spans="1:5">
      <c r="A20180" s="283">
        <v>49812</v>
      </c>
      <c r="B20180" s="176">
        <v>11.3</v>
      </c>
      <c r="C20180" s="176">
        <v>45.1</v>
      </c>
      <c r="D20180" s="282">
        <v>87</v>
      </c>
      <c r="E20180" s="265"/>
    </row>
    <row r="20181" spans="1:5">
      <c r="A20181" s="283">
        <v>49814</v>
      </c>
      <c r="B20181" s="176">
        <v>6.8</v>
      </c>
      <c r="C20181" s="176">
        <v>49.5</v>
      </c>
      <c r="D20181" s="282">
        <v>87</v>
      </c>
      <c r="E20181" s="265"/>
    </row>
    <row r="20182" spans="1:5">
      <c r="A20182" s="283">
        <v>49815</v>
      </c>
      <c r="B20182" s="176">
        <v>6.8</v>
      </c>
      <c r="C20182" s="176">
        <v>49.1</v>
      </c>
      <c r="D20182" s="282">
        <v>87</v>
      </c>
      <c r="E20182" s="265"/>
    </row>
    <row r="20183" spans="1:5">
      <c r="A20183" s="283">
        <v>49816</v>
      </c>
      <c r="B20183" s="176">
        <v>7.7</v>
      </c>
      <c r="C20183" s="176">
        <v>46.5</v>
      </c>
      <c r="D20183" s="282">
        <v>87</v>
      </c>
      <c r="E20183" s="265"/>
    </row>
    <row r="20184" spans="1:5">
      <c r="A20184" s="283">
        <v>49817</v>
      </c>
      <c r="B20184" s="176">
        <v>5</v>
      </c>
      <c r="C20184" s="176">
        <v>54.3</v>
      </c>
      <c r="D20184" s="282">
        <v>87</v>
      </c>
      <c r="E20184" s="265"/>
    </row>
    <row r="20185" spans="1:5">
      <c r="A20185" s="283">
        <v>49818</v>
      </c>
      <c r="B20185" s="176">
        <v>15.3</v>
      </c>
      <c r="C20185" s="176">
        <v>46.5</v>
      </c>
      <c r="D20185" s="282">
        <v>87</v>
      </c>
      <c r="E20185" s="265"/>
    </row>
    <row r="20186" spans="1:5">
      <c r="A20186" s="283">
        <v>49819</v>
      </c>
      <c r="B20186" s="176">
        <v>0.4</v>
      </c>
      <c r="C20186" s="176">
        <v>58.8</v>
      </c>
      <c r="D20186" s="282">
        <v>87</v>
      </c>
      <c r="E20186" s="265"/>
    </row>
    <row r="20187" spans="1:5">
      <c r="A20187" s="283">
        <v>49820</v>
      </c>
      <c r="B20187" s="176">
        <v>10.8</v>
      </c>
      <c r="C20187" s="176">
        <v>50</v>
      </c>
      <c r="D20187" s="282">
        <v>116</v>
      </c>
      <c r="E20187" s="265"/>
    </row>
    <row r="20188" spans="1:5">
      <c r="A20188" s="283">
        <v>49821</v>
      </c>
      <c r="B20188" s="176">
        <v>12.4</v>
      </c>
      <c r="C20188" s="176">
        <v>47.5</v>
      </c>
      <c r="D20188" s="282">
        <v>87</v>
      </c>
      <c r="E20188" s="265"/>
    </row>
    <row r="20189" spans="1:5">
      <c r="A20189" s="283">
        <v>49822</v>
      </c>
      <c r="B20189" s="176">
        <v>10.3</v>
      </c>
      <c r="C20189" s="176">
        <v>49.8</v>
      </c>
      <c r="D20189" s="282">
        <v>87</v>
      </c>
      <c r="E20189" s="265"/>
    </row>
    <row r="20190" spans="1:5">
      <c r="A20190" s="283">
        <v>49825</v>
      </c>
      <c r="B20190" s="176">
        <v>10.5</v>
      </c>
      <c r="C20190" s="176">
        <v>39.1</v>
      </c>
      <c r="D20190" s="282">
        <v>87</v>
      </c>
      <c r="E20190" s="265"/>
    </row>
    <row r="20191" spans="1:5">
      <c r="A20191" s="283">
        <v>49826</v>
      </c>
      <c r="B20191" s="176">
        <v>5.3</v>
      </c>
      <c r="C20191" s="176">
        <v>40</v>
      </c>
      <c r="D20191" s="282">
        <v>87</v>
      </c>
      <c r="E20191" s="265"/>
    </row>
    <row r="20192" spans="1:5">
      <c r="A20192" s="283">
        <v>49827</v>
      </c>
      <c r="B20192" s="176">
        <v>5.9</v>
      </c>
      <c r="C20192" s="176">
        <v>51.1</v>
      </c>
      <c r="D20192" s="282">
        <v>87</v>
      </c>
      <c r="E20192" s="265"/>
    </row>
    <row r="20193" spans="1:5">
      <c r="A20193" s="283">
        <v>49829</v>
      </c>
      <c r="B20193" s="176">
        <v>189.6</v>
      </c>
      <c r="C20193" s="176">
        <v>43</v>
      </c>
      <c r="D20193" s="282">
        <v>127</v>
      </c>
      <c r="E20193" s="265"/>
    </row>
    <row r="20194" spans="1:5">
      <c r="A20194" s="283">
        <v>49831</v>
      </c>
      <c r="B20194" s="176">
        <v>3.9</v>
      </c>
      <c r="C20194" s="176">
        <v>49.5</v>
      </c>
      <c r="D20194" s="282">
        <v>87</v>
      </c>
      <c r="E20194" s="265"/>
    </row>
    <row r="20195" spans="1:5">
      <c r="A20195" s="283">
        <v>49833</v>
      </c>
      <c r="B20195" s="176">
        <v>24.6</v>
      </c>
      <c r="C20195" s="176">
        <v>50.1</v>
      </c>
      <c r="D20195" s="282">
        <v>87</v>
      </c>
      <c r="E20195" s="265"/>
    </row>
    <row r="20196" spans="1:5">
      <c r="A20196" s="283">
        <v>49834</v>
      </c>
      <c r="B20196" s="176">
        <v>5.3</v>
      </c>
      <c r="C20196" s="176">
        <v>48.9</v>
      </c>
      <c r="D20196" s="282">
        <v>87</v>
      </c>
      <c r="E20196" s="265"/>
    </row>
    <row r="20197" spans="1:5">
      <c r="A20197" s="283">
        <v>49835</v>
      </c>
      <c r="B20197" s="176">
        <v>5</v>
      </c>
      <c r="C20197" s="176">
        <v>53.9</v>
      </c>
      <c r="D20197" s="282">
        <v>87</v>
      </c>
      <c r="E20197" s="265"/>
    </row>
    <row r="20198" spans="1:5">
      <c r="A20198" s="283">
        <v>49836</v>
      </c>
      <c r="B20198" s="176">
        <v>4.3</v>
      </c>
      <c r="C20198" s="176">
        <v>52.8</v>
      </c>
      <c r="D20198" s="282">
        <v>87</v>
      </c>
      <c r="E20198" s="265"/>
    </row>
    <row r="20199" spans="1:5">
      <c r="A20199" s="283">
        <v>49837</v>
      </c>
      <c r="B20199" s="176">
        <v>126.9</v>
      </c>
      <c r="C20199" s="176">
        <v>45.4</v>
      </c>
      <c r="D20199" s="282">
        <v>121</v>
      </c>
      <c r="E20199" s="265"/>
    </row>
    <row r="20200" spans="1:5">
      <c r="A20200" s="283">
        <v>49838</v>
      </c>
      <c r="B20200" s="176">
        <v>7.5</v>
      </c>
      <c r="C20200" s="176">
        <v>53.8</v>
      </c>
      <c r="D20200" s="282">
        <v>87</v>
      </c>
      <c r="E20200" s="265"/>
    </row>
    <row r="20201" spans="1:5">
      <c r="A20201" s="283">
        <v>49839</v>
      </c>
      <c r="B20201" s="176">
        <v>2.4</v>
      </c>
      <c r="C20201" s="176">
        <v>52.2</v>
      </c>
      <c r="D20201" s="282">
        <v>87</v>
      </c>
      <c r="E20201" s="265"/>
    </row>
    <row r="20202" spans="1:5">
      <c r="A20202" s="283">
        <v>49840</v>
      </c>
      <c r="B20202" s="176">
        <v>8.6999999999999993</v>
      </c>
      <c r="C20202" s="176">
        <v>50.4</v>
      </c>
      <c r="D20202" s="282">
        <v>87</v>
      </c>
      <c r="E20202" s="265"/>
    </row>
    <row r="20203" spans="1:5">
      <c r="A20203" s="283">
        <v>49841</v>
      </c>
      <c r="B20203" s="176">
        <v>23.5</v>
      </c>
      <c r="C20203" s="176">
        <v>38.1</v>
      </c>
      <c r="D20203" s="282">
        <v>87</v>
      </c>
      <c r="E20203" s="265"/>
    </row>
    <row r="20204" spans="1:5">
      <c r="A20204" s="283">
        <v>49845</v>
      </c>
      <c r="B20204" s="176">
        <v>10.1</v>
      </c>
      <c r="C20204" s="176">
        <v>41.7</v>
      </c>
      <c r="D20204" s="282">
        <v>87</v>
      </c>
      <c r="E20204" s="265"/>
    </row>
    <row r="20205" spans="1:5">
      <c r="A20205" s="283">
        <v>49847</v>
      </c>
      <c r="B20205" s="176">
        <v>12.1</v>
      </c>
      <c r="C20205" s="176">
        <v>46.1</v>
      </c>
      <c r="D20205" s="282">
        <v>113</v>
      </c>
      <c r="E20205" s="265"/>
    </row>
    <row r="20206" spans="1:5">
      <c r="A20206" s="283">
        <v>49848</v>
      </c>
      <c r="B20206" s="176">
        <v>25</v>
      </c>
      <c r="C20206" s="176">
        <v>46</v>
      </c>
      <c r="D20206" s="282">
        <v>87</v>
      </c>
      <c r="E20206" s="265"/>
    </row>
    <row r="20207" spans="1:5">
      <c r="A20207" s="283">
        <v>49849</v>
      </c>
      <c r="B20207" s="176">
        <v>63.6</v>
      </c>
      <c r="C20207" s="176">
        <v>41.8</v>
      </c>
      <c r="D20207" s="282">
        <v>95</v>
      </c>
      <c r="E20207" s="265"/>
    </row>
    <row r="20208" spans="1:5">
      <c r="A20208" s="283">
        <v>49852</v>
      </c>
      <c r="B20208" s="176">
        <v>9.3000000000000007</v>
      </c>
      <c r="C20208" s="176">
        <v>48.1</v>
      </c>
      <c r="D20208" s="282">
        <v>87</v>
      </c>
      <c r="E20208" s="265"/>
    </row>
    <row r="20209" spans="1:5">
      <c r="A20209" s="283">
        <v>49853</v>
      </c>
      <c r="B20209" s="176">
        <v>3.9</v>
      </c>
      <c r="C20209" s="176">
        <v>48.9</v>
      </c>
      <c r="D20209" s="282">
        <v>87</v>
      </c>
      <c r="E20209" s="265"/>
    </row>
    <row r="20210" spans="1:5">
      <c r="A20210" s="283">
        <v>49854</v>
      </c>
      <c r="B20210" s="176">
        <v>8.5</v>
      </c>
      <c r="C20210" s="176">
        <v>47.3</v>
      </c>
      <c r="D20210" s="282">
        <v>122</v>
      </c>
      <c r="E20210" s="265"/>
    </row>
    <row r="20211" spans="1:5">
      <c r="A20211" s="283">
        <v>49855</v>
      </c>
      <c r="B20211" s="176">
        <v>87.4</v>
      </c>
      <c r="C20211" s="176">
        <v>35.200000000000003</v>
      </c>
      <c r="D20211" s="282">
        <v>170</v>
      </c>
      <c r="E20211" s="265"/>
    </row>
    <row r="20212" spans="1:5">
      <c r="A20212" s="283">
        <v>49858</v>
      </c>
      <c r="B20212" s="176">
        <v>105.1</v>
      </c>
      <c r="C20212" s="176">
        <v>45.8</v>
      </c>
      <c r="D20212" s="282">
        <v>111</v>
      </c>
      <c r="E20212" s="265"/>
    </row>
    <row r="20213" spans="1:5">
      <c r="A20213" s="283">
        <v>49861</v>
      </c>
      <c r="B20213" s="176">
        <v>7.9</v>
      </c>
      <c r="C20213" s="176">
        <v>51.4</v>
      </c>
      <c r="D20213" s="282">
        <v>87</v>
      </c>
      <c r="E20213" s="265"/>
    </row>
    <row r="20214" spans="1:5">
      <c r="A20214" s="283">
        <v>49862</v>
      </c>
      <c r="B20214" s="176">
        <v>16</v>
      </c>
      <c r="C20214" s="176">
        <v>47.3</v>
      </c>
      <c r="D20214" s="282">
        <v>87</v>
      </c>
      <c r="E20214" s="265"/>
    </row>
    <row r="20215" spans="1:5">
      <c r="A20215" s="283">
        <v>49863</v>
      </c>
      <c r="B20215" s="176">
        <v>0</v>
      </c>
      <c r="C20215" s="176">
        <v>0</v>
      </c>
      <c r="D20215" s="282">
        <v>87</v>
      </c>
      <c r="E20215" s="265"/>
    </row>
    <row r="20216" spans="1:5">
      <c r="A20216" s="283">
        <v>49864</v>
      </c>
      <c r="B20216" s="176">
        <v>5.5</v>
      </c>
      <c r="C20216" s="176">
        <v>55.8</v>
      </c>
      <c r="D20216" s="282">
        <v>87</v>
      </c>
      <c r="E20216" s="265"/>
    </row>
    <row r="20217" spans="1:5">
      <c r="A20217" s="283">
        <v>49866</v>
      </c>
      <c r="B20217" s="176">
        <v>65.7</v>
      </c>
      <c r="C20217" s="176">
        <v>41</v>
      </c>
      <c r="D20217" s="282">
        <v>87</v>
      </c>
      <c r="E20217" s="265"/>
    </row>
    <row r="20218" spans="1:5">
      <c r="A20218" s="283">
        <v>49868</v>
      </c>
      <c r="B20218" s="176">
        <v>11.9</v>
      </c>
      <c r="C20218" s="176">
        <v>41.6</v>
      </c>
      <c r="D20218" s="282">
        <v>87</v>
      </c>
      <c r="E20218" s="265"/>
    </row>
    <row r="20219" spans="1:5">
      <c r="A20219" s="283">
        <v>49870</v>
      </c>
      <c r="B20219" s="176">
        <v>137.69999999999999</v>
      </c>
      <c r="C20219" s="176">
        <v>43</v>
      </c>
      <c r="D20219" s="282">
        <v>114</v>
      </c>
      <c r="E20219" s="265"/>
    </row>
    <row r="20220" spans="1:5">
      <c r="A20220" s="283">
        <v>49871</v>
      </c>
      <c r="B20220" s="176">
        <v>14.8</v>
      </c>
      <c r="C20220" s="176">
        <v>45.1</v>
      </c>
      <c r="D20220" s="282">
        <v>87</v>
      </c>
      <c r="E20220" s="265"/>
    </row>
    <row r="20221" spans="1:5">
      <c r="A20221" s="283">
        <v>49872</v>
      </c>
      <c r="B20221" s="176">
        <v>0</v>
      </c>
      <c r="C20221" s="176">
        <v>0</v>
      </c>
      <c r="D20221" s="282">
        <v>87</v>
      </c>
      <c r="E20221" s="265"/>
    </row>
    <row r="20222" spans="1:5">
      <c r="A20222" s="283">
        <v>49873</v>
      </c>
      <c r="B20222" s="176">
        <v>4.9000000000000004</v>
      </c>
      <c r="C20222" s="176">
        <v>44</v>
      </c>
      <c r="D20222" s="282">
        <v>87</v>
      </c>
      <c r="E20222" s="265"/>
    </row>
    <row r="20223" spans="1:5">
      <c r="A20223" s="283">
        <v>49874</v>
      </c>
      <c r="B20223" s="176">
        <v>13.2</v>
      </c>
      <c r="C20223" s="176">
        <v>45.9</v>
      </c>
      <c r="D20223" s="282">
        <v>87</v>
      </c>
      <c r="E20223" s="265"/>
    </row>
    <row r="20224" spans="1:5">
      <c r="A20224" s="283">
        <v>49876</v>
      </c>
      <c r="B20224" s="176">
        <v>205.4</v>
      </c>
      <c r="C20224" s="176">
        <v>45.7</v>
      </c>
      <c r="D20224" s="282">
        <v>87</v>
      </c>
      <c r="E20224" s="265"/>
    </row>
    <row r="20225" spans="1:5">
      <c r="A20225" s="283">
        <v>49877</v>
      </c>
      <c r="B20225" s="176">
        <v>2.7</v>
      </c>
      <c r="C20225" s="176">
        <v>49.4</v>
      </c>
      <c r="D20225" s="282">
        <v>87</v>
      </c>
      <c r="E20225" s="265"/>
    </row>
    <row r="20226" spans="1:5">
      <c r="A20226" s="283">
        <v>49878</v>
      </c>
      <c r="B20226" s="176">
        <v>7.7</v>
      </c>
      <c r="C20226" s="176">
        <v>49.7</v>
      </c>
      <c r="D20226" s="282">
        <v>107</v>
      </c>
      <c r="E20226" s="265"/>
    </row>
    <row r="20227" spans="1:5">
      <c r="A20227" s="283">
        <v>49879</v>
      </c>
      <c r="B20227" s="176">
        <v>4.4000000000000004</v>
      </c>
      <c r="C20227" s="176">
        <v>51.6</v>
      </c>
      <c r="D20227" s="282">
        <v>87</v>
      </c>
      <c r="E20227" s="265"/>
    </row>
    <row r="20228" spans="1:5">
      <c r="A20228" s="283">
        <v>49880</v>
      </c>
      <c r="B20228" s="176">
        <v>6</v>
      </c>
      <c r="C20228" s="176">
        <v>49</v>
      </c>
      <c r="D20228" s="282">
        <v>87</v>
      </c>
      <c r="E20228" s="265"/>
    </row>
    <row r="20229" spans="1:5">
      <c r="A20229" s="283">
        <v>49881</v>
      </c>
      <c r="B20229" s="176">
        <v>6.2</v>
      </c>
      <c r="C20229" s="176">
        <v>49.2</v>
      </c>
      <c r="D20229" s="282">
        <v>87</v>
      </c>
      <c r="E20229" s="265"/>
    </row>
    <row r="20230" spans="1:5">
      <c r="A20230" s="283">
        <v>49883</v>
      </c>
      <c r="B20230" s="176">
        <v>3.3</v>
      </c>
      <c r="C20230" s="176">
        <v>56.5</v>
      </c>
      <c r="D20230" s="282">
        <v>87</v>
      </c>
      <c r="E20230" s="265"/>
    </row>
    <row r="20231" spans="1:5">
      <c r="A20231" s="283">
        <v>49884</v>
      </c>
      <c r="B20231" s="176">
        <v>3.7</v>
      </c>
      <c r="C20231" s="176">
        <v>55.8</v>
      </c>
      <c r="D20231" s="282">
        <v>87</v>
      </c>
      <c r="E20231" s="265"/>
    </row>
    <row r="20232" spans="1:5">
      <c r="A20232" s="283">
        <v>49885</v>
      </c>
      <c r="B20232" s="176">
        <v>12.3</v>
      </c>
      <c r="C20232" s="176">
        <v>46.1</v>
      </c>
      <c r="D20232" s="282">
        <v>87</v>
      </c>
      <c r="E20232" s="265"/>
    </row>
    <row r="20233" spans="1:5">
      <c r="A20233" s="283">
        <v>49886</v>
      </c>
      <c r="B20233" s="176">
        <v>14.8</v>
      </c>
      <c r="C20233" s="176">
        <v>43.5</v>
      </c>
      <c r="D20233" s="282">
        <v>87</v>
      </c>
      <c r="E20233" s="265"/>
    </row>
    <row r="20234" spans="1:5">
      <c r="A20234" s="283">
        <v>49887</v>
      </c>
      <c r="B20234" s="176">
        <v>16.5</v>
      </c>
      <c r="C20234" s="176">
        <v>47.8</v>
      </c>
      <c r="D20234" s="282">
        <v>87</v>
      </c>
      <c r="E20234" s="265"/>
    </row>
    <row r="20235" spans="1:5">
      <c r="A20235" s="283">
        <v>49891</v>
      </c>
      <c r="B20235" s="176">
        <v>7.4</v>
      </c>
      <c r="C20235" s="176">
        <v>47.3</v>
      </c>
      <c r="D20235" s="282">
        <v>87</v>
      </c>
      <c r="E20235" s="265"/>
    </row>
    <row r="20236" spans="1:5">
      <c r="A20236" s="283">
        <v>49892</v>
      </c>
      <c r="B20236" s="176">
        <v>13.4</v>
      </c>
      <c r="C20236" s="176">
        <v>48.2</v>
      </c>
      <c r="D20236" s="282">
        <v>96</v>
      </c>
      <c r="E20236" s="265"/>
    </row>
    <row r="20237" spans="1:5">
      <c r="A20237" s="283">
        <v>49893</v>
      </c>
      <c r="B20237" s="176">
        <v>25.5</v>
      </c>
      <c r="C20237" s="176">
        <v>48.5</v>
      </c>
      <c r="D20237" s="282">
        <v>87</v>
      </c>
      <c r="E20237" s="265"/>
    </row>
    <row r="20238" spans="1:5">
      <c r="A20238" s="283">
        <v>49894</v>
      </c>
      <c r="B20238" s="176">
        <v>446.3</v>
      </c>
      <c r="C20238" s="176">
        <v>41.3</v>
      </c>
      <c r="D20238" s="282">
        <v>87</v>
      </c>
      <c r="E20238" s="265"/>
    </row>
    <row r="20239" spans="1:5">
      <c r="A20239" s="283">
        <v>49895</v>
      </c>
      <c r="B20239" s="176">
        <v>11.4</v>
      </c>
      <c r="C20239" s="176">
        <v>43.2</v>
      </c>
      <c r="D20239" s="282">
        <v>87</v>
      </c>
      <c r="E20239" s="265"/>
    </row>
    <row r="20240" spans="1:5">
      <c r="A20240" s="283">
        <v>49896</v>
      </c>
      <c r="B20240" s="176">
        <v>11.8</v>
      </c>
      <c r="C20240" s="176">
        <v>42.6</v>
      </c>
      <c r="D20240" s="282">
        <v>87</v>
      </c>
      <c r="E20240" s="265"/>
    </row>
    <row r="20241" spans="1:5">
      <c r="A20241" s="283">
        <v>49901</v>
      </c>
      <c r="B20241" s="176">
        <v>25.7</v>
      </c>
      <c r="C20241" s="176">
        <v>47.1</v>
      </c>
      <c r="D20241" s="282">
        <v>87</v>
      </c>
      <c r="E20241" s="265"/>
    </row>
    <row r="20242" spans="1:5">
      <c r="A20242" s="283">
        <v>49902</v>
      </c>
      <c r="B20242" s="176">
        <v>9.9</v>
      </c>
      <c r="C20242" s="176">
        <v>58.9</v>
      </c>
      <c r="D20242" s="282">
        <v>87</v>
      </c>
      <c r="E20242" s="265"/>
    </row>
    <row r="20243" spans="1:5">
      <c r="A20243" s="283">
        <v>49903</v>
      </c>
      <c r="B20243" s="176">
        <v>0</v>
      </c>
      <c r="C20243" s="176">
        <v>0</v>
      </c>
      <c r="D20243" s="282">
        <v>87</v>
      </c>
      <c r="E20243" s="265"/>
    </row>
    <row r="20244" spans="1:5">
      <c r="A20244" s="283">
        <v>49905</v>
      </c>
      <c r="B20244" s="176">
        <v>27.5</v>
      </c>
      <c r="C20244" s="176">
        <v>36.799999999999997</v>
      </c>
      <c r="D20244" s="282">
        <v>87</v>
      </c>
      <c r="E20244" s="265"/>
    </row>
    <row r="20245" spans="1:5">
      <c r="A20245" s="283">
        <v>49908</v>
      </c>
      <c r="B20245" s="176">
        <v>29.9</v>
      </c>
      <c r="C20245" s="176">
        <v>38.200000000000003</v>
      </c>
      <c r="D20245" s="282">
        <v>111</v>
      </c>
      <c r="E20245" s="265"/>
    </row>
    <row r="20246" spans="1:5">
      <c r="A20246" s="283">
        <v>49910</v>
      </c>
      <c r="B20246" s="176">
        <v>2.4</v>
      </c>
      <c r="C20246" s="176">
        <v>56.2</v>
      </c>
      <c r="D20246" s="282">
        <v>87</v>
      </c>
      <c r="E20246" s="265"/>
    </row>
    <row r="20247" spans="1:5">
      <c r="A20247" s="283">
        <v>49911</v>
      </c>
      <c r="B20247" s="176">
        <v>45.8</v>
      </c>
      <c r="C20247" s="176">
        <v>46</v>
      </c>
      <c r="D20247" s="282">
        <v>87</v>
      </c>
      <c r="E20247" s="265"/>
    </row>
    <row r="20248" spans="1:5">
      <c r="A20248" s="283">
        <v>49912</v>
      </c>
      <c r="B20248" s="176">
        <v>3.2</v>
      </c>
      <c r="C20248" s="176">
        <v>52.7</v>
      </c>
      <c r="D20248" s="282">
        <v>87</v>
      </c>
      <c r="E20248" s="265"/>
    </row>
    <row r="20249" spans="1:5">
      <c r="A20249" s="283">
        <v>49913</v>
      </c>
      <c r="B20249" s="176">
        <v>90.7</v>
      </c>
      <c r="C20249" s="176">
        <v>39.799999999999997</v>
      </c>
      <c r="D20249" s="282">
        <v>110</v>
      </c>
      <c r="E20249" s="265"/>
    </row>
    <row r="20250" spans="1:5">
      <c r="A20250" s="283">
        <v>49915</v>
      </c>
      <c r="B20250" s="176">
        <v>32.6</v>
      </c>
      <c r="C20250" s="176">
        <v>49.8</v>
      </c>
      <c r="D20250" s="282">
        <v>87</v>
      </c>
      <c r="E20250" s="265"/>
    </row>
    <row r="20251" spans="1:5">
      <c r="A20251" s="283">
        <v>49916</v>
      </c>
      <c r="B20251" s="176">
        <v>22.8</v>
      </c>
      <c r="C20251" s="176">
        <v>43.8</v>
      </c>
      <c r="D20251" s="282">
        <v>113</v>
      </c>
      <c r="E20251" s="265"/>
    </row>
    <row r="20252" spans="1:5">
      <c r="A20252" s="283">
        <v>49917</v>
      </c>
      <c r="B20252" s="176">
        <v>0</v>
      </c>
      <c r="C20252" s="176">
        <v>0</v>
      </c>
      <c r="D20252" s="282">
        <v>87</v>
      </c>
      <c r="E20252" s="265"/>
    </row>
    <row r="20253" spans="1:5">
      <c r="A20253" s="283">
        <v>49918</v>
      </c>
      <c r="B20253" s="176">
        <v>0</v>
      </c>
      <c r="C20253" s="176">
        <v>0</v>
      </c>
      <c r="D20253" s="282">
        <v>87</v>
      </c>
      <c r="E20253" s="265"/>
    </row>
    <row r="20254" spans="1:5">
      <c r="A20254" s="283">
        <v>49919</v>
      </c>
      <c r="B20254" s="176">
        <v>3.3</v>
      </c>
      <c r="C20254" s="176">
        <v>48.9</v>
      </c>
      <c r="D20254" s="282">
        <v>87</v>
      </c>
      <c r="E20254" s="265"/>
    </row>
    <row r="20255" spans="1:5">
      <c r="A20255" s="283">
        <v>49920</v>
      </c>
      <c r="B20255" s="176">
        <v>6.7</v>
      </c>
      <c r="C20255" s="176">
        <v>53</v>
      </c>
      <c r="D20255" s="282">
        <v>87</v>
      </c>
      <c r="E20255" s="265"/>
    </row>
    <row r="20256" spans="1:5">
      <c r="A20256" s="283">
        <v>49921</v>
      </c>
      <c r="B20256" s="176">
        <v>136.4</v>
      </c>
      <c r="C20256" s="176">
        <v>32.1</v>
      </c>
      <c r="D20256" s="282">
        <v>87</v>
      </c>
      <c r="E20256" s="265"/>
    </row>
    <row r="20257" spans="1:5">
      <c r="A20257" s="283">
        <v>49922</v>
      </c>
      <c r="B20257" s="176">
        <v>86.1</v>
      </c>
      <c r="C20257" s="176">
        <v>44.1</v>
      </c>
      <c r="D20257" s="282">
        <v>87</v>
      </c>
      <c r="E20257" s="265"/>
    </row>
    <row r="20258" spans="1:5">
      <c r="A20258" s="283">
        <v>49925</v>
      </c>
      <c r="B20258" s="176">
        <v>2.4</v>
      </c>
      <c r="C20258" s="176">
        <v>55.8</v>
      </c>
      <c r="D20258" s="282">
        <v>87</v>
      </c>
      <c r="E20258" s="265"/>
    </row>
    <row r="20259" spans="1:5">
      <c r="A20259" s="283">
        <v>49927</v>
      </c>
      <c r="B20259" s="176">
        <v>32.700000000000003</v>
      </c>
      <c r="C20259" s="176">
        <v>49.3</v>
      </c>
      <c r="D20259" s="282">
        <v>87</v>
      </c>
      <c r="E20259" s="265"/>
    </row>
    <row r="20260" spans="1:5">
      <c r="A20260" s="283">
        <v>49929</v>
      </c>
      <c r="B20260" s="176">
        <v>0</v>
      </c>
      <c r="C20260" s="176">
        <v>0</v>
      </c>
      <c r="D20260" s="282">
        <v>87</v>
      </c>
      <c r="E20260" s="265"/>
    </row>
    <row r="20261" spans="1:5">
      <c r="A20261" s="283">
        <v>49930</v>
      </c>
      <c r="B20261" s="176">
        <v>201</v>
      </c>
      <c r="C20261" s="176">
        <v>34.6</v>
      </c>
      <c r="D20261" s="282">
        <v>161</v>
      </c>
      <c r="E20261" s="265"/>
    </row>
    <row r="20262" spans="1:5">
      <c r="A20262" s="283">
        <v>49931</v>
      </c>
      <c r="B20262" s="176">
        <v>247.8</v>
      </c>
      <c r="C20262" s="176">
        <v>23.4</v>
      </c>
      <c r="D20262" s="282">
        <v>120</v>
      </c>
      <c r="E20262" s="265"/>
    </row>
    <row r="20263" spans="1:5">
      <c r="A20263" s="283">
        <v>49934</v>
      </c>
      <c r="B20263" s="176">
        <v>0</v>
      </c>
      <c r="C20263" s="176">
        <v>0</v>
      </c>
      <c r="D20263" s="282">
        <v>87</v>
      </c>
      <c r="E20263" s="265"/>
    </row>
    <row r="20264" spans="1:5">
      <c r="A20264" s="283">
        <v>49935</v>
      </c>
      <c r="B20264" s="176">
        <v>13.9</v>
      </c>
      <c r="C20264" s="176">
        <v>50.2</v>
      </c>
      <c r="D20264" s="282">
        <v>87</v>
      </c>
      <c r="E20264" s="265"/>
    </row>
    <row r="20265" spans="1:5">
      <c r="A20265" s="283">
        <v>49938</v>
      </c>
      <c r="B20265" s="176">
        <v>24.6</v>
      </c>
      <c r="C20265" s="176">
        <v>46.5</v>
      </c>
      <c r="D20265" s="282">
        <v>118</v>
      </c>
      <c r="E20265" s="265"/>
    </row>
    <row r="20266" spans="1:5">
      <c r="A20266" s="283">
        <v>49945</v>
      </c>
      <c r="B20266" s="176">
        <v>31.4</v>
      </c>
      <c r="C20266" s="176">
        <v>47.5</v>
      </c>
      <c r="D20266" s="282">
        <v>114</v>
      </c>
      <c r="E20266" s="265"/>
    </row>
    <row r="20267" spans="1:5">
      <c r="A20267" s="283">
        <v>49946</v>
      </c>
      <c r="B20267" s="176">
        <v>20.3</v>
      </c>
      <c r="C20267" s="176">
        <v>43.7</v>
      </c>
      <c r="D20267" s="282">
        <v>110</v>
      </c>
      <c r="E20267" s="265"/>
    </row>
    <row r="20268" spans="1:5">
      <c r="A20268" s="283">
        <v>49947</v>
      </c>
      <c r="B20268" s="176">
        <v>3.2</v>
      </c>
      <c r="C20268" s="176">
        <v>56.2</v>
      </c>
      <c r="D20268" s="282">
        <v>87</v>
      </c>
      <c r="E20268" s="265"/>
    </row>
    <row r="20269" spans="1:5">
      <c r="A20269" s="283">
        <v>49948</v>
      </c>
      <c r="B20269" s="176">
        <v>5.2</v>
      </c>
      <c r="C20269" s="176">
        <v>51.3</v>
      </c>
      <c r="D20269" s="282">
        <v>87</v>
      </c>
      <c r="E20269" s="265"/>
    </row>
    <row r="20270" spans="1:5">
      <c r="A20270" s="283">
        <v>49950</v>
      </c>
      <c r="B20270" s="176">
        <v>2.5</v>
      </c>
      <c r="C20270" s="176">
        <v>58.4</v>
      </c>
      <c r="D20270" s="282">
        <v>97</v>
      </c>
      <c r="E20270" s="265"/>
    </row>
    <row r="20271" spans="1:5">
      <c r="A20271" s="283">
        <v>49952</v>
      </c>
      <c r="B20271" s="176">
        <v>1.4</v>
      </c>
      <c r="C20271" s="176">
        <v>51.8</v>
      </c>
      <c r="D20271" s="282">
        <v>87</v>
      </c>
      <c r="E20271" s="265"/>
    </row>
    <row r="20272" spans="1:5">
      <c r="A20272" s="283">
        <v>49953</v>
      </c>
      <c r="B20272" s="176">
        <v>10.3</v>
      </c>
      <c r="C20272" s="176">
        <v>51.4</v>
      </c>
      <c r="D20272" s="282">
        <v>87</v>
      </c>
      <c r="E20272" s="265"/>
    </row>
    <row r="20273" spans="1:5">
      <c r="A20273" s="283">
        <v>49955</v>
      </c>
      <c r="B20273" s="176">
        <v>5340.4</v>
      </c>
      <c r="C20273" s="176">
        <v>28.5</v>
      </c>
      <c r="D20273" s="282">
        <v>87</v>
      </c>
      <c r="E20273" s="265"/>
    </row>
    <row r="20274" spans="1:5">
      <c r="A20274" s="283">
        <v>49958</v>
      </c>
      <c r="B20274" s="176">
        <v>3.8</v>
      </c>
      <c r="C20274" s="176">
        <v>47.9</v>
      </c>
      <c r="D20274" s="282">
        <v>87</v>
      </c>
      <c r="E20274" s="265"/>
    </row>
    <row r="20275" spans="1:5">
      <c r="A20275" s="283">
        <v>49959</v>
      </c>
      <c r="B20275" s="176">
        <v>0</v>
      </c>
      <c r="C20275" s="176">
        <v>0</v>
      </c>
      <c r="D20275" s="282">
        <v>87</v>
      </c>
      <c r="E20275" s="265"/>
    </row>
    <row r="20276" spans="1:5">
      <c r="A20276" s="283">
        <v>49960</v>
      </c>
      <c r="B20276" s="176">
        <v>0</v>
      </c>
      <c r="C20276" s="176">
        <v>0</v>
      </c>
      <c r="D20276" s="282">
        <v>87</v>
      </c>
      <c r="E20276" s="265"/>
    </row>
    <row r="20277" spans="1:5">
      <c r="A20277" s="283">
        <v>49961</v>
      </c>
      <c r="B20277" s="176">
        <v>40.799999999999997</v>
      </c>
      <c r="C20277" s="176">
        <v>42.1</v>
      </c>
      <c r="D20277" s="282">
        <v>87</v>
      </c>
      <c r="E20277" s="265"/>
    </row>
    <row r="20278" spans="1:5">
      <c r="A20278" s="283">
        <v>49962</v>
      </c>
      <c r="B20278" s="176">
        <v>2</v>
      </c>
      <c r="C20278" s="176">
        <v>52.6</v>
      </c>
      <c r="D20278" s="282">
        <v>87</v>
      </c>
      <c r="E20278" s="265"/>
    </row>
    <row r="20279" spans="1:5">
      <c r="A20279" s="283">
        <v>49963</v>
      </c>
      <c r="B20279" s="176">
        <v>263.60000000000002</v>
      </c>
      <c r="C20279" s="176">
        <v>38.1</v>
      </c>
      <c r="D20279" s="282">
        <v>114</v>
      </c>
      <c r="E20279" s="265"/>
    </row>
    <row r="20280" spans="1:5">
      <c r="A20280" s="283">
        <v>49964</v>
      </c>
      <c r="B20280" s="176">
        <v>384.2</v>
      </c>
      <c r="C20280" s="176">
        <v>47.4</v>
      </c>
      <c r="D20280" s="282">
        <v>87</v>
      </c>
      <c r="E20280" s="265"/>
    </row>
    <row r="20281" spans="1:5">
      <c r="A20281" s="283">
        <v>49965</v>
      </c>
      <c r="B20281" s="176">
        <v>4.5999999999999996</v>
      </c>
      <c r="C20281" s="176">
        <v>47.5</v>
      </c>
      <c r="D20281" s="282">
        <v>87</v>
      </c>
      <c r="E20281" s="265"/>
    </row>
    <row r="20282" spans="1:5">
      <c r="A20282" s="283">
        <v>49967</v>
      </c>
      <c r="B20282" s="176">
        <v>2.7</v>
      </c>
      <c r="C20282" s="176">
        <v>51.9</v>
      </c>
      <c r="D20282" s="282">
        <v>87</v>
      </c>
      <c r="E20282" s="265"/>
    </row>
    <row r="20283" spans="1:5">
      <c r="A20283" s="283">
        <v>49968</v>
      </c>
      <c r="B20283" s="176">
        <v>18.8</v>
      </c>
      <c r="C20283" s="176">
        <v>48.9</v>
      </c>
      <c r="D20283" s="282">
        <v>87</v>
      </c>
      <c r="E20283" s="265"/>
    </row>
    <row r="20284" spans="1:5">
      <c r="A20284" s="283">
        <v>49969</v>
      </c>
      <c r="B20284" s="176">
        <v>6.1</v>
      </c>
      <c r="C20284" s="176">
        <v>43.1</v>
      </c>
      <c r="D20284" s="282">
        <v>87</v>
      </c>
      <c r="E20284" s="265"/>
    </row>
    <row r="20285" spans="1:5">
      <c r="A20285" s="283">
        <v>49970</v>
      </c>
      <c r="B20285" s="176">
        <v>3.3</v>
      </c>
      <c r="C20285" s="176">
        <v>49</v>
      </c>
      <c r="D20285" s="282">
        <v>87</v>
      </c>
      <c r="E20285" s="265"/>
    </row>
    <row r="20286" spans="1:5">
      <c r="A20286" s="283">
        <v>49971</v>
      </c>
      <c r="B20286" s="176">
        <v>79.099999999999994</v>
      </c>
      <c r="C20286" s="176">
        <v>54.9</v>
      </c>
      <c r="D20286" s="282">
        <v>87</v>
      </c>
      <c r="E20286" s="265"/>
    </row>
    <row r="20287" spans="1:5">
      <c r="A20287" s="283">
        <v>50001</v>
      </c>
      <c r="B20287" s="176">
        <v>35.1</v>
      </c>
      <c r="C20287" s="176">
        <v>41.7</v>
      </c>
      <c r="D20287" s="282">
        <v>87</v>
      </c>
      <c r="E20287" s="265"/>
    </row>
    <row r="20288" spans="1:5">
      <c r="A20288" s="283">
        <v>50002</v>
      </c>
      <c r="B20288" s="176">
        <v>14.1</v>
      </c>
      <c r="C20288" s="176">
        <v>43</v>
      </c>
      <c r="D20288" s="282">
        <v>87</v>
      </c>
      <c r="E20288" s="265"/>
    </row>
    <row r="20289" spans="1:5">
      <c r="A20289" s="283">
        <v>50003</v>
      </c>
      <c r="B20289" s="176">
        <v>72.5</v>
      </c>
      <c r="C20289" s="176">
        <v>39.799999999999997</v>
      </c>
      <c r="D20289" s="282">
        <v>95</v>
      </c>
      <c r="E20289" s="265"/>
    </row>
    <row r="20290" spans="1:5">
      <c r="A20290" s="283">
        <v>50005</v>
      </c>
      <c r="B20290" s="176">
        <v>29.7</v>
      </c>
      <c r="C20290" s="176">
        <v>45.5</v>
      </c>
      <c r="D20290" s="282">
        <v>87</v>
      </c>
      <c r="E20290" s="265"/>
    </row>
    <row r="20291" spans="1:5">
      <c r="A20291" s="283">
        <v>50006</v>
      </c>
      <c r="B20291" s="176">
        <v>14.8</v>
      </c>
      <c r="C20291" s="176">
        <v>43.4</v>
      </c>
      <c r="D20291" s="282">
        <v>87</v>
      </c>
      <c r="E20291" s="265"/>
    </row>
    <row r="20292" spans="1:5">
      <c r="A20292" s="283">
        <v>50007</v>
      </c>
      <c r="B20292" s="176">
        <v>28.1</v>
      </c>
      <c r="C20292" s="176">
        <v>40.6</v>
      </c>
      <c r="D20292" s="282">
        <v>87</v>
      </c>
      <c r="E20292" s="265"/>
    </row>
    <row r="20293" spans="1:5">
      <c r="A20293" s="283">
        <v>50008</v>
      </c>
      <c r="B20293" s="176">
        <v>8.9</v>
      </c>
      <c r="C20293" s="176">
        <v>37.5</v>
      </c>
      <c r="D20293" s="282">
        <v>87</v>
      </c>
      <c r="E20293" s="265"/>
    </row>
    <row r="20294" spans="1:5">
      <c r="A20294" s="283">
        <v>50009</v>
      </c>
      <c r="B20294" s="176">
        <v>447.4</v>
      </c>
      <c r="C20294" s="176">
        <v>34.4</v>
      </c>
      <c r="D20294" s="282">
        <v>95</v>
      </c>
      <c r="E20294" s="265"/>
    </row>
    <row r="20295" spans="1:5">
      <c r="A20295" s="283">
        <v>50010</v>
      </c>
      <c r="B20295" s="176">
        <v>407.4</v>
      </c>
      <c r="C20295" s="176">
        <v>31.5</v>
      </c>
      <c r="D20295" s="282">
        <v>176</v>
      </c>
      <c r="E20295" s="265"/>
    </row>
    <row r="20296" spans="1:5">
      <c r="A20296" s="283">
        <v>50011</v>
      </c>
      <c r="B20296" s="176">
        <v>0</v>
      </c>
      <c r="C20296" s="176">
        <v>0</v>
      </c>
      <c r="D20296" s="282">
        <v>87</v>
      </c>
      <c r="E20296" s="265"/>
    </row>
    <row r="20297" spans="1:5">
      <c r="A20297" s="283">
        <v>50012</v>
      </c>
      <c r="B20297" s="176">
        <v>0</v>
      </c>
      <c r="C20297" s="176">
        <v>0</v>
      </c>
      <c r="D20297" s="282">
        <v>87</v>
      </c>
      <c r="E20297" s="265"/>
    </row>
    <row r="20298" spans="1:5">
      <c r="A20298" s="283">
        <v>50014</v>
      </c>
      <c r="B20298" s="176">
        <v>413.6</v>
      </c>
      <c r="C20298" s="176">
        <v>23.1</v>
      </c>
      <c r="D20298" s="282">
        <v>102</v>
      </c>
      <c r="E20298" s="265"/>
    </row>
    <row r="20299" spans="1:5">
      <c r="A20299" s="283">
        <v>50020</v>
      </c>
      <c r="B20299" s="176">
        <v>16</v>
      </c>
      <c r="C20299" s="176">
        <v>46.3</v>
      </c>
      <c r="D20299" s="282">
        <v>87</v>
      </c>
      <c r="E20299" s="265"/>
    </row>
    <row r="20300" spans="1:5">
      <c r="A20300" s="283">
        <v>50021</v>
      </c>
      <c r="B20300" s="176">
        <v>420.6</v>
      </c>
      <c r="C20300" s="176">
        <v>34.1</v>
      </c>
      <c r="D20300" s="282">
        <v>150</v>
      </c>
      <c r="E20300" s="265"/>
    </row>
    <row r="20301" spans="1:5">
      <c r="A20301" s="283">
        <v>50022</v>
      </c>
      <c r="B20301" s="176">
        <v>49.7</v>
      </c>
      <c r="C20301" s="176">
        <v>44.6</v>
      </c>
      <c r="D20301" s="282">
        <v>110</v>
      </c>
      <c r="E20301" s="265"/>
    </row>
    <row r="20302" spans="1:5">
      <c r="A20302" s="283">
        <v>50023</v>
      </c>
      <c r="B20302" s="176">
        <v>1164.5</v>
      </c>
      <c r="C20302" s="176">
        <v>32.200000000000003</v>
      </c>
      <c r="D20302" s="282">
        <v>155</v>
      </c>
      <c r="E20302" s="265"/>
    </row>
    <row r="20303" spans="1:5">
      <c r="A20303" s="283">
        <v>50025</v>
      </c>
      <c r="B20303" s="176">
        <v>18.100000000000001</v>
      </c>
      <c r="C20303" s="176">
        <v>46.6</v>
      </c>
      <c r="D20303" s="282">
        <v>87</v>
      </c>
      <c r="E20303" s="265"/>
    </row>
    <row r="20304" spans="1:5">
      <c r="A20304" s="283">
        <v>50026</v>
      </c>
      <c r="B20304" s="176">
        <v>16.399999999999999</v>
      </c>
      <c r="C20304" s="176">
        <v>45.2</v>
      </c>
      <c r="D20304" s="282">
        <v>87</v>
      </c>
      <c r="E20304" s="265"/>
    </row>
    <row r="20305" spans="1:5">
      <c r="A20305" s="283">
        <v>50027</v>
      </c>
      <c r="B20305" s="176">
        <v>7.9</v>
      </c>
      <c r="C20305" s="176">
        <v>43.9</v>
      </c>
      <c r="D20305" s="282">
        <v>87</v>
      </c>
      <c r="E20305" s="265"/>
    </row>
    <row r="20306" spans="1:5">
      <c r="A20306" s="283">
        <v>50028</v>
      </c>
      <c r="B20306" s="176">
        <v>31.4</v>
      </c>
      <c r="C20306" s="176">
        <v>40.6</v>
      </c>
      <c r="D20306" s="282">
        <v>87</v>
      </c>
      <c r="E20306" s="265"/>
    </row>
    <row r="20307" spans="1:5">
      <c r="A20307" s="283">
        <v>50029</v>
      </c>
      <c r="B20307" s="176">
        <v>8</v>
      </c>
      <c r="C20307" s="176">
        <v>43.7</v>
      </c>
      <c r="D20307" s="282">
        <v>87</v>
      </c>
      <c r="E20307" s="265"/>
    </row>
    <row r="20308" spans="1:5">
      <c r="A20308" s="283">
        <v>50031</v>
      </c>
      <c r="B20308" s="176">
        <v>21.9</v>
      </c>
      <c r="C20308" s="176">
        <v>46.9</v>
      </c>
      <c r="D20308" s="282">
        <v>87</v>
      </c>
      <c r="E20308" s="265"/>
    </row>
    <row r="20309" spans="1:5">
      <c r="A20309" s="283">
        <v>50032</v>
      </c>
      <c r="B20309" s="176">
        <v>120.9</v>
      </c>
      <c r="C20309" s="176">
        <v>40.799999999999997</v>
      </c>
      <c r="D20309" s="282">
        <v>87</v>
      </c>
      <c r="E20309" s="265"/>
    </row>
    <row r="20310" spans="1:5">
      <c r="A20310" s="283">
        <v>50033</v>
      </c>
      <c r="B20310" s="176">
        <v>22.3</v>
      </c>
      <c r="C20310" s="176">
        <v>41.2</v>
      </c>
      <c r="D20310" s="282">
        <v>87</v>
      </c>
      <c r="E20310" s="265"/>
    </row>
    <row r="20311" spans="1:5">
      <c r="A20311" s="283">
        <v>50034</v>
      </c>
      <c r="B20311" s="176">
        <v>9.8000000000000007</v>
      </c>
      <c r="C20311" s="176">
        <v>45.4</v>
      </c>
      <c r="D20311" s="282">
        <v>87</v>
      </c>
      <c r="E20311" s="265"/>
    </row>
    <row r="20312" spans="1:5">
      <c r="A20312" s="283">
        <v>50035</v>
      </c>
      <c r="B20312" s="176">
        <v>94</v>
      </c>
      <c r="C20312" s="176">
        <v>32.200000000000003</v>
      </c>
      <c r="D20312" s="282">
        <v>87</v>
      </c>
      <c r="E20312" s="265"/>
    </row>
    <row r="20313" spans="1:5">
      <c r="A20313" s="283">
        <v>50036</v>
      </c>
      <c r="B20313" s="176">
        <v>77.2</v>
      </c>
      <c r="C20313" s="176">
        <v>39.5</v>
      </c>
      <c r="D20313" s="282">
        <v>113</v>
      </c>
      <c r="E20313" s="265"/>
    </row>
    <row r="20314" spans="1:5">
      <c r="A20314" s="283">
        <v>50038</v>
      </c>
      <c r="B20314" s="176">
        <v>37.200000000000003</v>
      </c>
      <c r="C20314" s="176">
        <v>45.8</v>
      </c>
      <c r="D20314" s="282">
        <v>87</v>
      </c>
      <c r="E20314" s="265"/>
    </row>
    <row r="20315" spans="1:5">
      <c r="A20315" s="283">
        <v>50039</v>
      </c>
      <c r="B20315" s="176">
        <v>17</v>
      </c>
      <c r="C20315" s="176">
        <v>44.7</v>
      </c>
      <c r="D20315" s="282">
        <v>87</v>
      </c>
      <c r="E20315" s="265"/>
    </row>
    <row r="20316" spans="1:5">
      <c r="A20316" s="283">
        <v>50040</v>
      </c>
      <c r="B20316" s="176">
        <v>11</v>
      </c>
      <c r="C20316" s="176">
        <v>47</v>
      </c>
      <c r="D20316" s="282">
        <v>87</v>
      </c>
      <c r="E20316" s="265"/>
    </row>
    <row r="20317" spans="1:5">
      <c r="A20317" s="283">
        <v>50041</v>
      </c>
      <c r="B20317" s="176">
        <v>7.9</v>
      </c>
      <c r="C20317" s="176">
        <v>47.1</v>
      </c>
      <c r="D20317" s="282">
        <v>87</v>
      </c>
      <c r="E20317" s="265"/>
    </row>
    <row r="20318" spans="1:5">
      <c r="A20318" s="283">
        <v>50042</v>
      </c>
      <c r="B20318" s="176">
        <v>8.6</v>
      </c>
      <c r="C20318" s="176">
        <v>46.4</v>
      </c>
      <c r="D20318" s="282">
        <v>87</v>
      </c>
      <c r="E20318" s="265"/>
    </row>
    <row r="20319" spans="1:5">
      <c r="A20319" s="283">
        <v>50044</v>
      </c>
      <c r="B20319" s="176">
        <v>22.1</v>
      </c>
      <c r="C20319" s="176">
        <v>42</v>
      </c>
      <c r="D20319" s="282">
        <v>87</v>
      </c>
      <c r="E20319" s="265"/>
    </row>
    <row r="20320" spans="1:5">
      <c r="A20320" s="283">
        <v>50046</v>
      </c>
      <c r="B20320" s="176">
        <v>45.1</v>
      </c>
      <c r="C20320" s="176">
        <v>36.299999999999997</v>
      </c>
      <c r="D20320" s="282">
        <v>87</v>
      </c>
      <c r="E20320" s="265"/>
    </row>
    <row r="20321" spans="1:5">
      <c r="A20321" s="283">
        <v>50047</v>
      </c>
      <c r="B20321" s="176">
        <v>93.9</v>
      </c>
      <c r="C20321" s="176">
        <v>38.6</v>
      </c>
      <c r="D20321" s="282">
        <v>94</v>
      </c>
      <c r="E20321" s="265"/>
    </row>
    <row r="20322" spans="1:5">
      <c r="A20322" s="283">
        <v>50048</v>
      </c>
      <c r="B20322" s="176">
        <v>7.2</v>
      </c>
      <c r="C20322" s="176">
        <v>44.6</v>
      </c>
      <c r="D20322" s="282">
        <v>87</v>
      </c>
      <c r="E20322" s="265"/>
    </row>
    <row r="20323" spans="1:5">
      <c r="A20323" s="283">
        <v>50049</v>
      </c>
      <c r="B20323" s="176">
        <v>26.3</v>
      </c>
      <c r="C20323" s="176">
        <v>43.8</v>
      </c>
      <c r="D20323" s="282">
        <v>87</v>
      </c>
      <c r="E20323" s="265"/>
    </row>
    <row r="20324" spans="1:5">
      <c r="A20324" s="283">
        <v>50050</v>
      </c>
      <c r="B20324" s="176">
        <v>9.6999999999999993</v>
      </c>
      <c r="C20324" s="176">
        <v>47.3</v>
      </c>
      <c r="D20324" s="282">
        <v>87</v>
      </c>
      <c r="E20324" s="265"/>
    </row>
    <row r="20325" spans="1:5">
      <c r="A20325" s="283">
        <v>50051</v>
      </c>
      <c r="B20325" s="176">
        <v>9.5</v>
      </c>
      <c r="C20325" s="176">
        <v>46.6</v>
      </c>
      <c r="D20325" s="282">
        <v>87</v>
      </c>
      <c r="E20325" s="265"/>
    </row>
    <row r="20326" spans="1:5">
      <c r="A20326" s="283">
        <v>50052</v>
      </c>
      <c r="B20326" s="176">
        <v>8.4</v>
      </c>
      <c r="C20326" s="176">
        <v>44.4</v>
      </c>
      <c r="D20326" s="282">
        <v>87</v>
      </c>
      <c r="E20326" s="265"/>
    </row>
    <row r="20327" spans="1:5">
      <c r="A20327" s="283">
        <v>50054</v>
      </c>
      <c r="B20327" s="176">
        <v>64.8</v>
      </c>
      <c r="C20327" s="176">
        <v>40.5</v>
      </c>
      <c r="D20327" s="282">
        <v>87</v>
      </c>
      <c r="E20327" s="265"/>
    </row>
    <row r="20328" spans="1:5">
      <c r="A20328" s="283">
        <v>50055</v>
      </c>
      <c r="B20328" s="176">
        <v>16.5</v>
      </c>
      <c r="C20328" s="176">
        <v>42.3</v>
      </c>
      <c r="D20328" s="282">
        <v>87</v>
      </c>
      <c r="E20328" s="265"/>
    </row>
    <row r="20329" spans="1:5">
      <c r="A20329" s="283">
        <v>50056</v>
      </c>
      <c r="B20329" s="176">
        <v>30.8</v>
      </c>
      <c r="C20329" s="176">
        <v>40.6</v>
      </c>
      <c r="D20329" s="282">
        <v>87</v>
      </c>
      <c r="E20329" s="265"/>
    </row>
    <row r="20330" spans="1:5">
      <c r="A20330" s="283">
        <v>50057</v>
      </c>
      <c r="B20330" s="176">
        <v>13.7</v>
      </c>
      <c r="C20330" s="176">
        <v>40.5</v>
      </c>
      <c r="D20330" s="282">
        <v>87</v>
      </c>
      <c r="E20330" s="265"/>
    </row>
    <row r="20331" spans="1:5">
      <c r="A20331" s="283">
        <v>50058</v>
      </c>
      <c r="B20331" s="176">
        <v>22.5</v>
      </c>
      <c r="C20331" s="176">
        <v>41.9</v>
      </c>
      <c r="D20331" s="282">
        <v>87</v>
      </c>
      <c r="E20331" s="265"/>
    </row>
    <row r="20332" spans="1:5">
      <c r="A20332" s="283">
        <v>50059</v>
      </c>
      <c r="B20332" s="176">
        <v>6.9</v>
      </c>
      <c r="C20332" s="176">
        <v>45</v>
      </c>
      <c r="D20332" s="282">
        <v>87</v>
      </c>
      <c r="E20332" s="265"/>
    </row>
    <row r="20333" spans="1:5">
      <c r="A20333" s="283">
        <v>50060</v>
      </c>
      <c r="B20333" s="176">
        <v>19.399999999999999</v>
      </c>
      <c r="C20333" s="176">
        <v>45.8</v>
      </c>
      <c r="D20333" s="282">
        <v>87</v>
      </c>
      <c r="E20333" s="265"/>
    </row>
    <row r="20334" spans="1:5">
      <c r="A20334" s="283">
        <v>50061</v>
      </c>
      <c r="B20334" s="176">
        <v>35.5</v>
      </c>
      <c r="C20334" s="176">
        <v>43.4</v>
      </c>
      <c r="D20334" s="282">
        <v>87</v>
      </c>
      <c r="E20334" s="265"/>
    </row>
    <row r="20335" spans="1:5">
      <c r="A20335" s="283">
        <v>50062</v>
      </c>
      <c r="B20335" s="176">
        <v>28.7</v>
      </c>
      <c r="C20335" s="176">
        <v>40.6</v>
      </c>
      <c r="D20335" s="282">
        <v>87</v>
      </c>
      <c r="E20335" s="265"/>
    </row>
    <row r="20336" spans="1:5">
      <c r="A20336" s="283">
        <v>50063</v>
      </c>
      <c r="B20336" s="176">
        <v>52.3</v>
      </c>
      <c r="C20336" s="176">
        <v>41</v>
      </c>
      <c r="D20336" s="282">
        <v>87</v>
      </c>
      <c r="E20336" s="265"/>
    </row>
    <row r="20337" spans="1:5">
      <c r="A20337" s="283">
        <v>50064</v>
      </c>
      <c r="B20337" s="176">
        <v>8.3000000000000007</v>
      </c>
      <c r="C20337" s="176">
        <v>41.1</v>
      </c>
      <c r="D20337" s="282">
        <v>87</v>
      </c>
      <c r="E20337" s="265"/>
    </row>
    <row r="20338" spans="1:5">
      <c r="A20338" s="283">
        <v>50065</v>
      </c>
      <c r="B20338" s="176">
        <v>9</v>
      </c>
      <c r="C20338" s="176">
        <v>45</v>
      </c>
      <c r="D20338" s="282">
        <v>87</v>
      </c>
      <c r="E20338" s="265"/>
    </row>
    <row r="20339" spans="1:5">
      <c r="A20339" s="283">
        <v>50066</v>
      </c>
      <c r="B20339" s="176">
        <v>10.3</v>
      </c>
      <c r="C20339" s="176">
        <v>43.6</v>
      </c>
      <c r="D20339" s="282">
        <v>87</v>
      </c>
      <c r="E20339" s="265"/>
    </row>
    <row r="20340" spans="1:5">
      <c r="A20340" s="283">
        <v>50067</v>
      </c>
      <c r="B20340" s="176">
        <v>7.5</v>
      </c>
      <c r="C20340" s="176">
        <v>43.5</v>
      </c>
      <c r="D20340" s="282">
        <v>87</v>
      </c>
      <c r="E20340" s="265"/>
    </row>
    <row r="20341" spans="1:5">
      <c r="A20341" s="283">
        <v>50068</v>
      </c>
      <c r="B20341" s="176">
        <v>8.8000000000000007</v>
      </c>
      <c r="C20341" s="176">
        <v>46</v>
      </c>
      <c r="D20341" s="282">
        <v>87</v>
      </c>
      <c r="E20341" s="265"/>
    </row>
    <row r="20342" spans="1:5">
      <c r="A20342" s="283">
        <v>50069</v>
      </c>
      <c r="B20342" s="176">
        <v>91.9</v>
      </c>
      <c r="C20342" s="176">
        <v>35.700000000000003</v>
      </c>
      <c r="D20342" s="282">
        <v>87</v>
      </c>
      <c r="E20342" s="265"/>
    </row>
    <row r="20343" spans="1:5">
      <c r="A20343" s="283">
        <v>50070</v>
      </c>
      <c r="B20343" s="176">
        <v>22</v>
      </c>
      <c r="C20343" s="176">
        <v>40.6</v>
      </c>
      <c r="D20343" s="282">
        <v>87</v>
      </c>
      <c r="E20343" s="265"/>
    </row>
    <row r="20344" spans="1:5">
      <c r="A20344" s="283">
        <v>50071</v>
      </c>
      <c r="B20344" s="176">
        <v>7.9</v>
      </c>
      <c r="C20344" s="176">
        <v>46.9</v>
      </c>
      <c r="D20344" s="282">
        <v>87</v>
      </c>
      <c r="E20344" s="265"/>
    </row>
    <row r="20345" spans="1:5">
      <c r="A20345" s="283">
        <v>50072</v>
      </c>
      <c r="B20345" s="176">
        <v>35.1</v>
      </c>
      <c r="C20345" s="176">
        <v>37.9</v>
      </c>
      <c r="D20345" s="282">
        <v>87</v>
      </c>
      <c r="E20345" s="265"/>
    </row>
    <row r="20346" spans="1:5">
      <c r="A20346" s="283">
        <v>50073</v>
      </c>
      <c r="B20346" s="176">
        <v>40.700000000000003</v>
      </c>
      <c r="C20346" s="176">
        <v>35.299999999999997</v>
      </c>
      <c r="D20346" s="282">
        <v>87</v>
      </c>
      <c r="E20346" s="265"/>
    </row>
    <row r="20347" spans="1:5">
      <c r="A20347" s="283">
        <v>50074</v>
      </c>
      <c r="B20347" s="176">
        <v>6.5</v>
      </c>
      <c r="C20347" s="176">
        <v>50.2</v>
      </c>
      <c r="D20347" s="282">
        <v>87</v>
      </c>
      <c r="E20347" s="265"/>
    </row>
    <row r="20348" spans="1:5">
      <c r="A20348" s="283">
        <v>50075</v>
      </c>
      <c r="B20348" s="176">
        <v>14</v>
      </c>
      <c r="C20348" s="176">
        <v>39.700000000000003</v>
      </c>
      <c r="D20348" s="282">
        <v>87</v>
      </c>
      <c r="E20348" s="265"/>
    </row>
    <row r="20349" spans="1:5">
      <c r="A20349" s="283">
        <v>50076</v>
      </c>
      <c r="B20349" s="176">
        <v>15.6</v>
      </c>
      <c r="C20349" s="176">
        <v>47.7</v>
      </c>
      <c r="D20349" s="282">
        <v>96</v>
      </c>
      <c r="E20349" s="265"/>
    </row>
    <row r="20350" spans="1:5">
      <c r="A20350" s="283">
        <v>50078</v>
      </c>
      <c r="B20350" s="176">
        <v>25.6</v>
      </c>
      <c r="C20350" s="176">
        <v>55</v>
      </c>
      <c r="D20350" s="282">
        <v>87</v>
      </c>
      <c r="E20350" s="265"/>
    </row>
    <row r="20351" spans="1:5">
      <c r="A20351" s="283">
        <v>50101</v>
      </c>
      <c r="B20351" s="176">
        <v>10.9</v>
      </c>
      <c r="C20351" s="176">
        <v>46.4</v>
      </c>
      <c r="D20351" s="282">
        <v>87</v>
      </c>
      <c r="E20351" s="265"/>
    </row>
    <row r="20352" spans="1:5">
      <c r="A20352" s="283">
        <v>50102</v>
      </c>
      <c r="B20352" s="176">
        <v>20.9</v>
      </c>
      <c r="C20352" s="176">
        <v>42.9</v>
      </c>
      <c r="D20352" s="282">
        <v>87</v>
      </c>
      <c r="E20352" s="265"/>
    </row>
    <row r="20353" spans="1:5">
      <c r="A20353" s="283">
        <v>50103</v>
      </c>
      <c r="B20353" s="176">
        <v>6.4</v>
      </c>
      <c r="C20353" s="176">
        <v>41.3</v>
      </c>
      <c r="D20353" s="282">
        <v>87</v>
      </c>
      <c r="E20353" s="265"/>
    </row>
    <row r="20354" spans="1:5">
      <c r="A20354" s="283">
        <v>50104</v>
      </c>
      <c r="B20354" s="176">
        <v>9.9</v>
      </c>
      <c r="C20354" s="176">
        <v>45.7</v>
      </c>
      <c r="D20354" s="282">
        <v>87</v>
      </c>
      <c r="E20354" s="265"/>
    </row>
    <row r="20355" spans="1:5">
      <c r="A20355" s="283">
        <v>50105</v>
      </c>
      <c r="B20355" s="176">
        <v>98.8</v>
      </c>
      <c r="C20355" s="176">
        <v>36.1</v>
      </c>
      <c r="D20355" s="282">
        <v>87</v>
      </c>
      <c r="E20355" s="265"/>
    </row>
    <row r="20356" spans="1:5">
      <c r="A20356" s="283">
        <v>50106</v>
      </c>
      <c r="B20356" s="176">
        <v>26.6</v>
      </c>
      <c r="C20356" s="176">
        <v>44.1</v>
      </c>
      <c r="D20356" s="282">
        <v>87</v>
      </c>
      <c r="E20356" s="265"/>
    </row>
    <row r="20357" spans="1:5">
      <c r="A20357" s="283">
        <v>50107</v>
      </c>
      <c r="B20357" s="176">
        <v>37.5</v>
      </c>
      <c r="C20357" s="176">
        <v>38.5</v>
      </c>
      <c r="D20357" s="282">
        <v>87</v>
      </c>
      <c r="E20357" s="265"/>
    </row>
    <row r="20358" spans="1:5">
      <c r="A20358" s="283">
        <v>50108</v>
      </c>
      <c r="B20358" s="176">
        <v>7.1</v>
      </c>
      <c r="C20358" s="176">
        <v>43.1</v>
      </c>
      <c r="D20358" s="282">
        <v>87</v>
      </c>
      <c r="E20358" s="265"/>
    </row>
    <row r="20359" spans="1:5">
      <c r="A20359" s="283">
        <v>50109</v>
      </c>
      <c r="B20359" s="176">
        <v>62.3</v>
      </c>
      <c r="C20359" s="176">
        <v>36.9</v>
      </c>
      <c r="D20359" s="282">
        <v>114</v>
      </c>
      <c r="E20359" s="265"/>
    </row>
    <row r="20360" spans="1:5">
      <c r="A20360" s="283">
        <v>50110</v>
      </c>
      <c r="B20360" s="176">
        <v>7.2</v>
      </c>
      <c r="C20360" s="176">
        <v>40</v>
      </c>
      <c r="D20360" s="282">
        <v>87</v>
      </c>
      <c r="E20360" s="265"/>
    </row>
    <row r="20361" spans="1:5">
      <c r="A20361" s="283">
        <v>50111</v>
      </c>
      <c r="B20361" s="176">
        <v>411.1</v>
      </c>
      <c r="C20361" s="176">
        <v>31.8</v>
      </c>
      <c r="D20361" s="282">
        <v>96</v>
      </c>
      <c r="E20361" s="265"/>
    </row>
    <row r="20362" spans="1:5">
      <c r="A20362" s="283">
        <v>50112</v>
      </c>
      <c r="B20362" s="176">
        <v>58.9</v>
      </c>
      <c r="C20362" s="176">
        <v>38.200000000000003</v>
      </c>
      <c r="D20362" s="282">
        <v>165</v>
      </c>
      <c r="E20362" s="265"/>
    </row>
    <row r="20363" spans="1:5">
      <c r="A20363" s="283">
        <v>50115</v>
      </c>
      <c r="B20363" s="176">
        <v>23.6</v>
      </c>
      <c r="C20363" s="176">
        <v>45.3</v>
      </c>
      <c r="D20363" s="282">
        <v>87</v>
      </c>
      <c r="E20363" s="265"/>
    </row>
    <row r="20364" spans="1:5">
      <c r="A20364" s="283">
        <v>50116</v>
      </c>
      <c r="B20364" s="176">
        <v>23.7</v>
      </c>
      <c r="C20364" s="176">
        <v>41.3</v>
      </c>
      <c r="D20364" s="282">
        <v>87</v>
      </c>
      <c r="E20364" s="265"/>
    </row>
    <row r="20365" spans="1:5">
      <c r="A20365" s="283">
        <v>50117</v>
      </c>
      <c r="B20365" s="176">
        <v>10.9</v>
      </c>
      <c r="C20365" s="176">
        <v>44.7</v>
      </c>
      <c r="D20365" s="282">
        <v>87</v>
      </c>
      <c r="E20365" s="265"/>
    </row>
    <row r="20366" spans="1:5">
      <c r="A20366" s="283">
        <v>50118</v>
      </c>
      <c r="B20366" s="176">
        <v>44.8</v>
      </c>
      <c r="C20366" s="176">
        <v>36.5</v>
      </c>
      <c r="D20366" s="282">
        <v>87</v>
      </c>
      <c r="E20366" s="265"/>
    </row>
    <row r="20367" spans="1:5">
      <c r="A20367" s="283">
        <v>50119</v>
      </c>
      <c r="B20367" s="176">
        <v>34.6</v>
      </c>
      <c r="C20367" s="176">
        <v>40.9</v>
      </c>
      <c r="D20367" s="282">
        <v>87</v>
      </c>
      <c r="E20367" s="265"/>
    </row>
    <row r="20368" spans="1:5">
      <c r="A20368" s="283">
        <v>50120</v>
      </c>
      <c r="B20368" s="176">
        <v>21</v>
      </c>
      <c r="C20368" s="176">
        <v>44</v>
      </c>
      <c r="D20368" s="282">
        <v>87</v>
      </c>
      <c r="E20368" s="265"/>
    </row>
    <row r="20369" spans="1:5">
      <c r="A20369" s="283">
        <v>50122</v>
      </c>
      <c r="B20369" s="176">
        <v>21.6</v>
      </c>
      <c r="C20369" s="176">
        <v>45.8</v>
      </c>
      <c r="D20369" s="282">
        <v>87</v>
      </c>
      <c r="E20369" s="265"/>
    </row>
    <row r="20370" spans="1:5">
      <c r="A20370" s="283">
        <v>50123</v>
      </c>
      <c r="B20370" s="176">
        <v>8.1999999999999993</v>
      </c>
      <c r="C20370" s="176">
        <v>46.4</v>
      </c>
      <c r="D20370" s="282">
        <v>87</v>
      </c>
      <c r="E20370" s="265"/>
    </row>
    <row r="20371" spans="1:5">
      <c r="A20371" s="283">
        <v>50124</v>
      </c>
      <c r="B20371" s="176">
        <v>117.7</v>
      </c>
      <c r="C20371" s="176">
        <v>33.299999999999997</v>
      </c>
      <c r="D20371" s="282">
        <v>87</v>
      </c>
      <c r="E20371" s="265"/>
    </row>
    <row r="20372" spans="1:5">
      <c r="A20372" s="283">
        <v>50125</v>
      </c>
      <c r="B20372" s="176">
        <v>120.4</v>
      </c>
      <c r="C20372" s="176">
        <v>36.799999999999997</v>
      </c>
      <c r="D20372" s="282">
        <v>169</v>
      </c>
      <c r="E20372" s="265"/>
    </row>
    <row r="20373" spans="1:5">
      <c r="A20373" s="283">
        <v>50126</v>
      </c>
      <c r="B20373" s="176">
        <v>45.3</v>
      </c>
      <c r="C20373" s="176">
        <v>41.8</v>
      </c>
      <c r="D20373" s="282">
        <v>124</v>
      </c>
      <c r="E20373" s="265"/>
    </row>
    <row r="20374" spans="1:5">
      <c r="A20374" s="283">
        <v>50127</v>
      </c>
      <c r="B20374" s="176">
        <v>14.2</v>
      </c>
      <c r="C20374" s="176">
        <v>46.7</v>
      </c>
      <c r="D20374" s="282">
        <v>87</v>
      </c>
      <c r="E20374" s="265"/>
    </row>
    <row r="20375" spans="1:5">
      <c r="A20375" s="283">
        <v>50128</v>
      </c>
      <c r="B20375" s="176">
        <v>14.6</v>
      </c>
      <c r="C20375" s="176">
        <v>44.8</v>
      </c>
      <c r="D20375" s="282">
        <v>87</v>
      </c>
      <c r="E20375" s="265"/>
    </row>
    <row r="20376" spans="1:5">
      <c r="A20376" s="283">
        <v>50129</v>
      </c>
      <c r="B20376" s="176">
        <v>27.2</v>
      </c>
      <c r="C20376" s="176">
        <v>46.7</v>
      </c>
      <c r="D20376" s="282">
        <v>94</v>
      </c>
      <c r="E20376" s="265"/>
    </row>
    <row r="20377" spans="1:5">
      <c r="A20377" s="283">
        <v>50130</v>
      </c>
      <c r="B20377" s="176">
        <v>39.1</v>
      </c>
      <c r="C20377" s="176">
        <v>40.4</v>
      </c>
      <c r="D20377" s="282">
        <v>96</v>
      </c>
      <c r="E20377" s="265"/>
    </row>
    <row r="20378" spans="1:5">
      <c r="A20378" s="283">
        <v>50131</v>
      </c>
      <c r="B20378" s="176">
        <v>698.6</v>
      </c>
      <c r="C20378" s="176">
        <v>36.299999999999997</v>
      </c>
      <c r="D20378" s="282">
        <v>120</v>
      </c>
      <c r="E20378" s="265"/>
    </row>
    <row r="20379" spans="1:5">
      <c r="A20379" s="283">
        <v>50132</v>
      </c>
      <c r="B20379" s="176">
        <v>7.3</v>
      </c>
      <c r="C20379" s="176">
        <v>42.7</v>
      </c>
      <c r="D20379" s="282">
        <v>87</v>
      </c>
      <c r="E20379" s="265"/>
    </row>
    <row r="20380" spans="1:5">
      <c r="A20380" s="283">
        <v>50133</v>
      </c>
      <c r="B20380" s="176">
        <v>8.5</v>
      </c>
      <c r="C20380" s="176">
        <v>41.6</v>
      </c>
      <c r="D20380" s="282">
        <v>87</v>
      </c>
      <c r="E20380" s="265"/>
    </row>
    <row r="20381" spans="1:5">
      <c r="A20381" s="283">
        <v>50134</v>
      </c>
      <c r="B20381" s="176">
        <v>43.9</v>
      </c>
      <c r="C20381" s="176">
        <v>37.799999999999997</v>
      </c>
      <c r="D20381" s="282">
        <v>87</v>
      </c>
      <c r="E20381" s="265"/>
    </row>
    <row r="20382" spans="1:5">
      <c r="A20382" s="283">
        <v>50135</v>
      </c>
      <c r="B20382" s="176">
        <v>24</v>
      </c>
      <c r="C20382" s="176">
        <v>45.6</v>
      </c>
      <c r="D20382" s="282">
        <v>87</v>
      </c>
      <c r="E20382" s="265"/>
    </row>
    <row r="20383" spans="1:5">
      <c r="A20383" s="283">
        <v>50136</v>
      </c>
      <c r="B20383" s="176">
        <v>10.3</v>
      </c>
      <c r="C20383" s="176">
        <v>45.5</v>
      </c>
      <c r="D20383" s="282">
        <v>87</v>
      </c>
      <c r="E20383" s="265"/>
    </row>
    <row r="20384" spans="1:5">
      <c r="A20384" s="283">
        <v>50137</v>
      </c>
      <c r="B20384" s="176">
        <v>0</v>
      </c>
      <c r="C20384" s="176">
        <v>0</v>
      </c>
      <c r="D20384" s="282">
        <v>87</v>
      </c>
      <c r="E20384" s="265"/>
    </row>
    <row r="20385" spans="1:5">
      <c r="A20385" s="283">
        <v>50138</v>
      </c>
      <c r="B20385" s="176">
        <v>61</v>
      </c>
      <c r="C20385" s="176">
        <v>41.2</v>
      </c>
      <c r="D20385" s="282">
        <v>101</v>
      </c>
      <c r="E20385" s="265"/>
    </row>
    <row r="20386" spans="1:5">
      <c r="A20386" s="283">
        <v>50139</v>
      </c>
      <c r="B20386" s="176">
        <v>15.5</v>
      </c>
      <c r="C20386" s="176">
        <v>41.8</v>
      </c>
      <c r="D20386" s="282">
        <v>87</v>
      </c>
      <c r="E20386" s="265"/>
    </row>
    <row r="20387" spans="1:5">
      <c r="A20387" s="283">
        <v>50140</v>
      </c>
      <c r="B20387" s="176">
        <v>50.9</v>
      </c>
      <c r="C20387" s="176">
        <v>24.8</v>
      </c>
      <c r="D20387" s="282">
        <v>128</v>
      </c>
      <c r="E20387" s="265"/>
    </row>
    <row r="20388" spans="1:5">
      <c r="A20388" s="283">
        <v>50141</v>
      </c>
      <c r="B20388" s="176">
        <v>16.5</v>
      </c>
      <c r="C20388" s="176">
        <v>43.7</v>
      </c>
      <c r="D20388" s="282">
        <v>87</v>
      </c>
      <c r="E20388" s="265"/>
    </row>
    <row r="20389" spans="1:5">
      <c r="A20389" s="283">
        <v>50142</v>
      </c>
      <c r="B20389" s="176">
        <v>349.7</v>
      </c>
      <c r="C20389" s="176">
        <v>41.1</v>
      </c>
      <c r="D20389" s="282">
        <v>87</v>
      </c>
      <c r="E20389" s="265"/>
    </row>
    <row r="20390" spans="1:5">
      <c r="A20390" s="283">
        <v>50143</v>
      </c>
      <c r="B20390" s="176">
        <v>14</v>
      </c>
      <c r="C20390" s="176">
        <v>41.6</v>
      </c>
      <c r="D20390" s="282">
        <v>87</v>
      </c>
      <c r="E20390" s="265"/>
    </row>
    <row r="20391" spans="1:5">
      <c r="A20391" s="283">
        <v>50144</v>
      </c>
      <c r="B20391" s="176">
        <v>32.700000000000003</v>
      </c>
      <c r="C20391" s="176">
        <v>41.3</v>
      </c>
      <c r="D20391" s="282">
        <v>107</v>
      </c>
      <c r="E20391" s="265"/>
    </row>
    <row r="20392" spans="1:5">
      <c r="A20392" s="283">
        <v>50145</v>
      </c>
      <c r="B20392" s="176">
        <v>21.9</v>
      </c>
      <c r="C20392" s="176">
        <v>42</v>
      </c>
      <c r="D20392" s="282">
        <v>87</v>
      </c>
      <c r="E20392" s="265"/>
    </row>
    <row r="20393" spans="1:5">
      <c r="A20393" s="283">
        <v>50146</v>
      </c>
      <c r="B20393" s="176">
        <v>12.7</v>
      </c>
      <c r="C20393" s="176">
        <v>44.5</v>
      </c>
      <c r="D20393" s="282">
        <v>87</v>
      </c>
      <c r="E20393" s="265"/>
    </row>
    <row r="20394" spans="1:5">
      <c r="A20394" s="283">
        <v>50147</v>
      </c>
      <c r="B20394" s="176">
        <v>7.8</v>
      </c>
      <c r="C20394" s="176">
        <v>45.3</v>
      </c>
      <c r="D20394" s="282">
        <v>87</v>
      </c>
      <c r="E20394" s="265"/>
    </row>
    <row r="20395" spans="1:5">
      <c r="A20395" s="283">
        <v>50148</v>
      </c>
      <c r="B20395" s="176">
        <v>13.7</v>
      </c>
      <c r="C20395" s="176">
        <v>40.1</v>
      </c>
      <c r="D20395" s="282">
        <v>87</v>
      </c>
      <c r="E20395" s="265"/>
    </row>
    <row r="20396" spans="1:5">
      <c r="A20396" s="283">
        <v>50149</v>
      </c>
      <c r="B20396" s="176">
        <v>11.9</v>
      </c>
      <c r="C20396" s="176">
        <v>43.8</v>
      </c>
      <c r="D20396" s="282">
        <v>87</v>
      </c>
      <c r="E20396" s="265"/>
    </row>
    <row r="20397" spans="1:5">
      <c r="A20397" s="283">
        <v>50150</v>
      </c>
      <c r="B20397" s="176">
        <v>13.4</v>
      </c>
      <c r="C20397" s="176">
        <v>38.4</v>
      </c>
      <c r="D20397" s="282">
        <v>87</v>
      </c>
      <c r="E20397" s="265"/>
    </row>
    <row r="20398" spans="1:5">
      <c r="A20398" s="283">
        <v>50151</v>
      </c>
      <c r="B20398" s="176">
        <v>9.3000000000000007</v>
      </c>
      <c r="C20398" s="176">
        <v>47.8</v>
      </c>
      <c r="D20398" s="282">
        <v>97</v>
      </c>
      <c r="E20398" s="265"/>
    </row>
    <row r="20399" spans="1:5">
      <c r="A20399" s="283">
        <v>50152</v>
      </c>
      <c r="B20399" s="176">
        <v>18.5</v>
      </c>
      <c r="C20399" s="176">
        <v>47.9</v>
      </c>
      <c r="D20399" s="282">
        <v>87</v>
      </c>
      <c r="E20399" s="265"/>
    </row>
    <row r="20400" spans="1:5">
      <c r="A20400" s="283">
        <v>50153</v>
      </c>
      <c r="B20400" s="176">
        <v>22</v>
      </c>
      <c r="C20400" s="176">
        <v>42.9</v>
      </c>
      <c r="D20400" s="282">
        <v>87</v>
      </c>
      <c r="E20400" s="265"/>
    </row>
    <row r="20401" spans="1:5">
      <c r="A20401" s="283">
        <v>50154</v>
      </c>
      <c r="B20401" s="176">
        <v>10.5</v>
      </c>
      <c r="C20401" s="176">
        <v>41.9</v>
      </c>
      <c r="D20401" s="282">
        <v>87</v>
      </c>
      <c r="E20401" s="265"/>
    </row>
    <row r="20402" spans="1:5">
      <c r="A20402" s="283">
        <v>50155</v>
      </c>
      <c r="B20402" s="176">
        <v>9.6</v>
      </c>
      <c r="C20402" s="176">
        <v>43.6</v>
      </c>
      <c r="D20402" s="282">
        <v>87</v>
      </c>
      <c r="E20402" s="265"/>
    </row>
    <row r="20403" spans="1:5">
      <c r="A20403" s="283">
        <v>50156</v>
      </c>
      <c r="B20403" s="176">
        <v>59.3</v>
      </c>
      <c r="C20403" s="176">
        <v>40</v>
      </c>
      <c r="D20403" s="282">
        <v>87</v>
      </c>
      <c r="E20403" s="265"/>
    </row>
    <row r="20404" spans="1:5">
      <c r="A20404" s="283">
        <v>50157</v>
      </c>
      <c r="B20404" s="176">
        <v>10</v>
      </c>
      <c r="C20404" s="176">
        <v>45.8</v>
      </c>
      <c r="D20404" s="282">
        <v>87</v>
      </c>
      <c r="E20404" s="265"/>
    </row>
    <row r="20405" spans="1:5">
      <c r="A20405" s="283">
        <v>50158</v>
      </c>
      <c r="B20405" s="176">
        <v>129.80000000000001</v>
      </c>
      <c r="C20405" s="176">
        <v>38.6</v>
      </c>
      <c r="D20405" s="282">
        <v>152</v>
      </c>
      <c r="E20405" s="265"/>
    </row>
    <row r="20406" spans="1:5">
      <c r="A20406" s="283">
        <v>50160</v>
      </c>
      <c r="B20406" s="176">
        <v>60.7</v>
      </c>
      <c r="C20406" s="176">
        <v>41.2</v>
      </c>
      <c r="D20406" s="282">
        <v>87</v>
      </c>
      <c r="E20406" s="265"/>
    </row>
    <row r="20407" spans="1:5">
      <c r="A20407" s="283">
        <v>50161</v>
      </c>
      <c r="B20407" s="176">
        <v>33.200000000000003</v>
      </c>
      <c r="C20407" s="176">
        <v>38.1</v>
      </c>
      <c r="D20407" s="282">
        <v>87</v>
      </c>
      <c r="E20407" s="265"/>
    </row>
    <row r="20408" spans="1:5">
      <c r="A20408" s="283">
        <v>50162</v>
      </c>
      <c r="B20408" s="176">
        <v>35.4</v>
      </c>
      <c r="C20408" s="176">
        <v>37.700000000000003</v>
      </c>
      <c r="D20408" s="282">
        <v>87</v>
      </c>
      <c r="E20408" s="265"/>
    </row>
    <row r="20409" spans="1:5">
      <c r="A20409" s="283">
        <v>50163</v>
      </c>
      <c r="B20409" s="176">
        <v>303.39999999999998</v>
      </c>
      <c r="C20409" s="176">
        <v>39.799999999999997</v>
      </c>
      <c r="D20409" s="282">
        <v>87</v>
      </c>
      <c r="E20409" s="265"/>
    </row>
    <row r="20410" spans="1:5">
      <c r="A20410" s="283">
        <v>50164</v>
      </c>
      <c r="B20410" s="176">
        <v>10.5</v>
      </c>
      <c r="C20410" s="176">
        <v>42.4</v>
      </c>
      <c r="D20410" s="282">
        <v>87</v>
      </c>
      <c r="E20410" s="265"/>
    </row>
    <row r="20411" spans="1:5">
      <c r="A20411" s="283">
        <v>50165</v>
      </c>
      <c r="B20411" s="176">
        <v>6.4</v>
      </c>
      <c r="C20411" s="176">
        <v>49.5</v>
      </c>
      <c r="D20411" s="282">
        <v>87</v>
      </c>
      <c r="E20411" s="265"/>
    </row>
    <row r="20412" spans="1:5">
      <c r="A20412" s="283">
        <v>50166</v>
      </c>
      <c r="B20412" s="176">
        <v>24.9</v>
      </c>
      <c r="C20412" s="176">
        <v>39.6</v>
      </c>
      <c r="D20412" s="282">
        <v>87</v>
      </c>
      <c r="E20412" s="265"/>
    </row>
    <row r="20413" spans="1:5">
      <c r="A20413" s="283">
        <v>50167</v>
      </c>
      <c r="B20413" s="176">
        <v>19.3</v>
      </c>
      <c r="C20413" s="176">
        <v>42.5</v>
      </c>
      <c r="D20413" s="282">
        <v>87</v>
      </c>
      <c r="E20413" s="265"/>
    </row>
    <row r="20414" spans="1:5">
      <c r="A20414" s="283">
        <v>50168</v>
      </c>
      <c r="B20414" s="176">
        <v>23.6</v>
      </c>
      <c r="C20414" s="176">
        <v>43.4</v>
      </c>
      <c r="D20414" s="282">
        <v>87</v>
      </c>
      <c r="E20414" s="265"/>
    </row>
    <row r="20415" spans="1:5">
      <c r="A20415" s="283">
        <v>50169</v>
      </c>
      <c r="B20415" s="176">
        <v>74.7</v>
      </c>
      <c r="C20415" s="176">
        <v>38.1</v>
      </c>
      <c r="D20415" s="282">
        <v>87</v>
      </c>
      <c r="E20415" s="265"/>
    </row>
    <row r="20416" spans="1:5">
      <c r="A20416" s="283">
        <v>50170</v>
      </c>
      <c r="B20416" s="176">
        <v>39.700000000000003</v>
      </c>
      <c r="C20416" s="176">
        <v>40</v>
      </c>
      <c r="D20416" s="282">
        <v>87</v>
      </c>
      <c r="E20416" s="265"/>
    </row>
    <row r="20417" spans="1:5">
      <c r="A20417" s="283">
        <v>50171</v>
      </c>
      <c r="B20417" s="176">
        <v>32.700000000000003</v>
      </c>
      <c r="C20417" s="176">
        <v>46.5</v>
      </c>
      <c r="D20417" s="282">
        <v>87</v>
      </c>
      <c r="E20417" s="265"/>
    </row>
    <row r="20418" spans="1:5">
      <c r="A20418" s="283">
        <v>50173</v>
      </c>
      <c r="B20418" s="176">
        <v>13.8</v>
      </c>
      <c r="C20418" s="176">
        <v>42.4</v>
      </c>
      <c r="D20418" s="282">
        <v>97</v>
      </c>
      <c r="E20418" s="265"/>
    </row>
    <row r="20419" spans="1:5">
      <c r="A20419" s="283">
        <v>50174</v>
      </c>
      <c r="B20419" s="176">
        <v>14.6</v>
      </c>
      <c r="C20419" s="176">
        <v>39.4</v>
      </c>
      <c r="D20419" s="282">
        <v>87</v>
      </c>
      <c r="E20419" s="265"/>
    </row>
    <row r="20420" spans="1:5">
      <c r="A20420" s="283">
        <v>50201</v>
      </c>
      <c r="B20420" s="176">
        <v>83.9</v>
      </c>
      <c r="C20420" s="176">
        <v>38</v>
      </c>
      <c r="D20420" s="282">
        <v>87</v>
      </c>
      <c r="E20420" s="265"/>
    </row>
    <row r="20421" spans="1:5">
      <c r="A20421" s="283">
        <v>50206</v>
      </c>
      <c r="B20421" s="176">
        <v>9.6999999999999993</v>
      </c>
      <c r="C20421" s="176">
        <v>40.799999999999997</v>
      </c>
      <c r="D20421" s="282">
        <v>87</v>
      </c>
      <c r="E20421" s="265"/>
    </row>
    <row r="20422" spans="1:5">
      <c r="A20422" s="283">
        <v>50207</v>
      </c>
      <c r="B20422" s="176">
        <v>19.399999999999999</v>
      </c>
      <c r="C20422" s="176">
        <v>39.5</v>
      </c>
      <c r="D20422" s="282">
        <v>87</v>
      </c>
      <c r="E20422" s="265"/>
    </row>
    <row r="20423" spans="1:5">
      <c r="A20423" s="283">
        <v>50208</v>
      </c>
      <c r="B20423" s="176">
        <v>107.9</v>
      </c>
      <c r="C20423" s="176">
        <v>41.5</v>
      </c>
      <c r="D20423" s="282">
        <v>144</v>
      </c>
      <c r="E20423" s="265"/>
    </row>
    <row r="20424" spans="1:5">
      <c r="A20424" s="283">
        <v>50210</v>
      </c>
      <c r="B20424" s="176">
        <v>23.1</v>
      </c>
      <c r="C20424" s="176">
        <v>43.2</v>
      </c>
      <c r="D20424" s="282">
        <v>87</v>
      </c>
      <c r="E20424" s="265"/>
    </row>
    <row r="20425" spans="1:5">
      <c r="A20425" s="283">
        <v>50211</v>
      </c>
      <c r="B20425" s="176">
        <v>166.1</v>
      </c>
      <c r="C20425" s="176">
        <v>36.4</v>
      </c>
      <c r="D20425" s="282">
        <v>131</v>
      </c>
      <c r="E20425" s="265"/>
    </row>
    <row r="20426" spans="1:5">
      <c r="A20426" s="283">
        <v>50212</v>
      </c>
      <c r="B20426" s="176">
        <v>38.5</v>
      </c>
      <c r="C20426" s="176">
        <v>42.9</v>
      </c>
      <c r="D20426" s="282">
        <v>95</v>
      </c>
      <c r="E20426" s="265"/>
    </row>
    <row r="20427" spans="1:5">
      <c r="A20427" s="283">
        <v>50213</v>
      </c>
      <c r="B20427" s="176">
        <v>30.4</v>
      </c>
      <c r="C20427" s="176">
        <v>39.5</v>
      </c>
      <c r="D20427" s="282">
        <v>87</v>
      </c>
      <c r="E20427" s="265"/>
    </row>
    <row r="20428" spans="1:5">
      <c r="A20428" s="283">
        <v>50214</v>
      </c>
      <c r="B20428" s="176">
        <v>29.5</v>
      </c>
      <c r="C20428" s="176">
        <v>36.700000000000003</v>
      </c>
      <c r="D20428" s="282">
        <v>87</v>
      </c>
      <c r="E20428" s="265"/>
    </row>
    <row r="20429" spans="1:5">
      <c r="A20429" s="283">
        <v>50216</v>
      </c>
      <c r="B20429" s="176">
        <v>33.700000000000003</v>
      </c>
      <c r="C20429" s="176">
        <v>45.8</v>
      </c>
      <c r="D20429" s="282">
        <v>87</v>
      </c>
      <c r="E20429" s="265"/>
    </row>
    <row r="20430" spans="1:5">
      <c r="A20430" s="283">
        <v>50217</v>
      </c>
      <c r="B20430" s="176">
        <v>8.5</v>
      </c>
      <c r="C20430" s="176">
        <v>41.9</v>
      </c>
      <c r="D20430" s="282">
        <v>87</v>
      </c>
      <c r="E20430" s="265"/>
    </row>
    <row r="20431" spans="1:5">
      <c r="A20431" s="283">
        <v>50218</v>
      </c>
      <c r="B20431" s="176">
        <v>30.2</v>
      </c>
      <c r="C20431" s="176">
        <v>40.6</v>
      </c>
      <c r="D20431" s="282">
        <v>87</v>
      </c>
      <c r="E20431" s="265"/>
    </row>
    <row r="20432" spans="1:5">
      <c r="A20432" s="283">
        <v>50219</v>
      </c>
      <c r="B20432" s="176">
        <v>102</v>
      </c>
      <c r="C20432" s="176">
        <v>34.9</v>
      </c>
      <c r="D20432" s="282">
        <v>168</v>
      </c>
      <c r="E20432" s="265"/>
    </row>
    <row r="20433" spans="1:5">
      <c r="A20433" s="283">
        <v>50220</v>
      </c>
      <c r="B20433" s="176">
        <v>72.900000000000006</v>
      </c>
      <c r="C20433" s="176">
        <v>35.200000000000003</v>
      </c>
      <c r="D20433" s="282">
        <v>111</v>
      </c>
      <c r="E20433" s="265"/>
    </row>
    <row r="20434" spans="1:5">
      <c r="A20434" s="283">
        <v>50222</v>
      </c>
      <c r="B20434" s="176">
        <v>11</v>
      </c>
      <c r="C20434" s="176">
        <v>42.4</v>
      </c>
      <c r="D20434" s="282">
        <v>87</v>
      </c>
      <c r="E20434" s="265"/>
    </row>
    <row r="20435" spans="1:5">
      <c r="A20435" s="283">
        <v>50223</v>
      </c>
      <c r="B20435" s="176">
        <v>11</v>
      </c>
      <c r="C20435" s="176">
        <v>47</v>
      </c>
      <c r="D20435" s="282">
        <v>87</v>
      </c>
      <c r="E20435" s="265"/>
    </row>
    <row r="20436" spans="1:5">
      <c r="A20436" s="283">
        <v>50225</v>
      </c>
      <c r="B20436" s="176">
        <v>34.700000000000003</v>
      </c>
      <c r="C20436" s="176">
        <v>39.299999999999997</v>
      </c>
      <c r="D20436" s="282">
        <v>87</v>
      </c>
      <c r="E20436" s="265"/>
    </row>
    <row r="20437" spans="1:5">
      <c r="A20437" s="283">
        <v>50226</v>
      </c>
      <c r="B20437" s="176">
        <v>117.9</v>
      </c>
      <c r="C20437" s="176">
        <v>35.700000000000003</v>
      </c>
      <c r="D20437" s="282">
        <v>87</v>
      </c>
      <c r="E20437" s="265"/>
    </row>
    <row r="20438" spans="1:5">
      <c r="A20438" s="283">
        <v>50227</v>
      </c>
      <c r="B20438" s="176">
        <v>7.5</v>
      </c>
      <c r="C20438" s="176">
        <v>45</v>
      </c>
      <c r="D20438" s="282">
        <v>87</v>
      </c>
      <c r="E20438" s="265"/>
    </row>
    <row r="20439" spans="1:5">
      <c r="A20439" s="283">
        <v>50228</v>
      </c>
      <c r="B20439" s="176">
        <v>48.4</v>
      </c>
      <c r="C20439" s="176">
        <v>36.6</v>
      </c>
      <c r="D20439" s="282">
        <v>87</v>
      </c>
      <c r="E20439" s="265"/>
    </row>
    <row r="20440" spans="1:5">
      <c r="A20440" s="283">
        <v>50229</v>
      </c>
      <c r="B20440" s="176">
        <v>33.1</v>
      </c>
      <c r="C20440" s="176">
        <v>41.9</v>
      </c>
      <c r="D20440" s="282">
        <v>87</v>
      </c>
      <c r="E20440" s="265"/>
    </row>
    <row r="20441" spans="1:5">
      <c r="A20441" s="283">
        <v>50230</v>
      </c>
      <c r="B20441" s="176">
        <v>13.7</v>
      </c>
      <c r="C20441" s="176">
        <v>43.5</v>
      </c>
      <c r="D20441" s="282">
        <v>87</v>
      </c>
      <c r="E20441" s="265"/>
    </row>
    <row r="20442" spans="1:5">
      <c r="A20442" s="283">
        <v>50231</v>
      </c>
      <c r="B20442" s="176">
        <v>10.7</v>
      </c>
      <c r="C20442" s="176">
        <v>45.6</v>
      </c>
      <c r="D20442" s="282">
        <v>96</v>
      </c>
      <c r="E20442" s="265"/>
    </row>
    <row r="20443" spans="1:5">
      <c r="A20443" s="283">
        <v>50232</v>
      </c>
      <c r="B20443" s="176">
        <v>27.4</v>
      </c>
      <c r="C20443" s="176">
        <v>40</v>
      </c>
      <c r="D20443" s="282">
        <v>87</v>
      </c>
      <c r="E20443" s="265"/>
    </row>
    <row r="20444" spans="1:5">
      <c r="A20444" s="283">
        <v>50233</v>
      </c>
      <c r="B20444" s="176">
        <v>38.5</v>
      </c>
      <c r="C20444" s="176">
        <v>42.2</v>
      </c>
      <c r="D20444" s="282">
        <v>87</v>
      </c>
      <c r="E20444" s="265"/>
    </row>
    <row r="20445" spans="1:5">
      <c r="A20445" s="283">
        <v>50234</v>
      </c>
      <c r="B20445" s="176">
        <v>13.4</v>
      </c>
      <c r="C20445" s="176">
        <v>42.8</v>
      </c>
      <c r="D20445" s="282">
        <v>87</v>
      </c>
      <c r="E20445" s="265"/>
    </row>
    <row r="20446" spans="1:5">
      <c r="A20446" s="283">
        <v>50235</v>
      </c>
      <c r="B20446" s="176">
        <v>9.5</v>
      </c>
      <c r="C20446" s="176">
        <v>43.4</v>
      </c>
      <c r="D20446" s="282">
        <v>87</v>
      </c>
      <c r="E20446" s="265"/>
    </row>
    <row r="20447" spans="1:5">
      <c r="A20447" s="283">
        <v>50236</v>
      </c>
      <c r="B20447" s="176">
        <v>44.2</v>
      </c>
      <c r="C20447" s="176">
        <v>37.200000000000003</v>
      </c>
      <c r="D20447" s="282">
        <v>87</v>
      </c>
      <c r="E20447" s="265"/>
    </row>
    <row r="20448" spans="1:5">
      <c r="A20448" s="283">
        <v>50237</v>
      </c>
      <c r="B20448" s="176">
        <v>63.1</v>
      </c>
      <c r="C20448" s="176">
        <v>38.6</v>
      </c>
      <c r="D20448" s="282">
        <v>87</v>
      </c>
      <c r="E20448" s="265"/>
    </row>
    <row r="20449" spans="1:5">
      <c r="A20449" s="283">
        <v>50238</v>
      </c>
      <c r="B20449" s="176">
        <v>15.6</v>
      </c>
      <c r="C20449" s="176">
        <v>41.1</v>
      </c>
      <c r="D20449" s="282">
        <v>87</v>
      </c>
      <c r="E20449" s="265"/>
    </row>
    <row r="20450" spans="1:5">
      <c r="A20450" s="283">
        <v>50239</v>
      </c>
      <c r="B20450" s="176">
        <v>9.8000000000000007</v>
      </c>
      <c r="C20450" s="176">
        <v>46</v>
      </c>
      <c r="D20450" s="282">
        <v>87</v>
      </c>
      <c r="E20450" s="265"/>
    </row>
    <row r="20451" spans="1:5">
      <c r="A20451" s="283">
        <v>50240</v>
      </c>
      <c r="B20451" s="176">
        <v>32.4</v>
      </c>
      <c r="C20451" s="176">
        <v>40.4</v>
      </c>
      <c r="D20451" s="282">
        <v>87</v>
      </c>
      <c r="E20451" s="265"/>
    </row>
    <row r="20452" spans="1:5">
      <c r="A20452" s="283">
        <v>50241</v>
      </c>
      <c r="B20452" s="176">
        <v>0</v>
      </c>
      <c r="C20452" s="176">
        <v>0</v>
      </c>
      <c r="D20452" s="282">
        <v>87</v>
      </c>
      <c r="E20452" s="265"/>
    </row>
    <row r="20453" spans="1:5">
      <c r="A20453" s="283">
        <v>50242</v>
      </c>
      <c r="B20453" s="176">
        <v>13.2</v>
      </c>
      <c r="C20453" s="176">
        <v>44.5</v>
      </c>
      <c r="D20453" s="282">
        <v>87</v>
      </c>
      <c r="E20453" s="265"/>
    </row>
    <row r="20454" spans="1:5">
      <c r="A20454" s="283">
        <v>50243</v>
      </c>
      <c r="B20454" s="176">
        <v>27.8</v>
      </c>
      <c r="C20454" s="176">
        <v>41</v>
      </c>
      <c r="D20454" s="282">
        <v>87</v>
      </c>
      <c r="E20454" s="265"/>
    </row>
    <row r="20455" spans="1:5">
      <c r="A20455" s="283">
        <v>50244</v>
      </c>
      <c r="B20455" s="176">
        <v>134.6</v>
      </c>
      <c r="C20455" s="176">
        <v>36.799999999999997</v>
      </c>
      <c r="D20455" s="282">
        <v>87</v>
      </c>
      <c r="E20455" s="265"/>
    </row>
    <row r="20456" spans="1:5">
      <c r="A20456" s="283">
        <v>50246</v>
      </c>
      <c r="B20456" s="176">
        <v>11.9</v>
      </c>
      <c r="C20456" s="176">
        <v>46.2</v>
      </c>
      <c r="D20456" s="282">
        <v>87</v>
      </c>
      <c r="E20456" s="265"/>
    </row>
    <row r="20457" spans="1:5">
      <c r="A20457" s="283">
        <v>50247</v>
      </c>
      <c r="B20457" s="176">
        <v>31.5</v>
      </c>
      <c r="C20457" s="176">
        <v>40.299999999999997</v>
      </c>
      <c r="D20457" s="282">
        <v>87</v>
      </c>
      <c r="E20457" s="265"/>
    </row>
    <row r="20458" spans="1:5">
      <c r="A20458" s="283">
        <v>50248</v>
      </c>
      <c r="B20458" s="176">
        <v>57</v>
      </c>
      <c r="C20458" s="176">
        <v>44.1</v>
      </c>
      <c r="D20458" s="282">
        <v>102</v>
      </c>
      <c r="E20458" s="265"/>
    </row>
    <row r="20459" spans="1:5">
      <c r="A20459" s="283">
        <v>50249</v>
      </c>
      <c r="B20459" s="176">
        <v>18.399999999999999</v>
      </c>
      <c r="C20459" s="176">
        <v>45.7</v>
      </c>
      <c r="D20459" s="282">
        <v>87</v>
      </c>
      <c r="E20459" s="265"/>
    </row>
    <row r="20460" spans="1:5">
      <c r="A20460" s="283">
        <v>50250</v>
      </c>
      <c r="B20460" s="176">
        <v>21</v>
      </c>
      <c r="C20460" s="176">
        <v>42.8</v>
      </c>
      <c r="D20460" s="282">
        <v>87</v>
      </c>
      <c r="E20460" s="265"/>
    </row>
    <row r="20461" spans="1:5">
      <c r="A20461" s="283">
        <v>50251</v>
      </c>
      <c r="B20461" s="176">
        <v>22.8</v>
      </c>
      <c r="C20461" s="176">
        <v>42.4</v>
      </c>
      <c r="D20461" s="282">
        <v>124</v>
      </c>
      <c r="E20461" s="265"/>
    </row>
    <row r="20462" spans="1:5">
      <c r="A20462" s="283">
        <v>50252</v>
      </c>
      <c r="B20462" s="176">
        <v>24.8</v>
      </c>
      <c r="C20462" s="176">
        <v>40.799999999999997</v>
      </c>
      <c r="D20462" s="282">
        <v>87</v>
      </c>
      <c r="E20462" s="265"/>
    </row>
    <row r="20463" spans="1:5">
      <c r="A20463" s="283">
        <v>50254</v>
      </c>
      <c r="B20463" s="176">
        <v>7.5</v>
      </c>
      <c r="C20463" s="176">
        <v>43.4</v>
      </c>
      <c r="D20463" s="282">
        <v>87</v>
      </c>
      <c r="E20463" s="265"/>
    </row>
    <row r="20464" spans="1:5">
      <c r="A20464" s="283">
        <v>50255</v>
      </c>
      <c r="B20464" s="176">
        <v>0</v>
      </c>
      <c r="C20464" s="176">
        <v>0</v>
      </c>
      <c r="D20464" s="282">
        <v>87</v>
      </c>
      <c r="E20464" s="265"/>
    </row>
    <row r="20465" spans="1:5">
      <c r="A20465" s="283">
        <v>50256</v>
      </c>
      <c r="B20465" s="176">
        <v>25.4</v>
      </c>
      <c r="C20465" s="176">
        <v>41.6</v>
      </c>
      <c r="D20465" s="282">
        <v>87</v>
      </c>
      <c r="E20465" s="265"/>
    </row>
    <row r="20466" spans="1:5">
      <c r="A20466" s="283">
        <v>50257</v>
      </c>
      <c r="B20466" s="176">
        <v>20.8</v>
      </c>
      <c r="C20466" s="176">
        <v>37.200000000000003</v>
      </c>
      <c r="D20466" s="282">
        <v>87</v>
      </c>
      <c r="E20466" s="265"/>
    </row>
    <row r="20467" spans="1:5">
      <c r="A20467" s="283">
        <v>50258</v>
      </c>
      <c r="B20467" s="176">
        <v>18.899999999999999</v>
      </c>
      <c r="C20467" s="176">
        <v>45.7</v>
      </c>
      <c r="D20467" s="282">
        <v>87</v>
      </c>
      <c r="E20467" s="265"/>
    </row>
    <row r="20468" spans="1:5">
      <c r="A20468" s="283">
        <v>50259</v>
      </c>
      <c r="B20468" s="176">
        <v>6.9</v>
      </c>
      <c r="C20468" s="176">
        <v>48.8</v>
      </c>
      <c r="D20468" s="282">
        <v>87</v>
      </c>
      <c r="E20468" s="265"/>
    </row>
    <row r="20469" spans="1:5">
      <c r="A20469" s="283">
        <v>50261</v>
      </c>
      <c r="B20469" s="176">
        <v>31.2</v>
      </c>
      <c r="C20469" s="176">
        <v>41</v>
      </c>
      <c r="D20469" s="282">
        <v>95</v>
      </c>
      <c r="E20469" s="265"/>
    </row>
    <row r="20470" spans="1:5">
      <c r="A20470" s="283">
        <v>50262</v>
      </c>
      <c r="B20470" s="176">
        <v>10.7</v>
      </c>
      <c r="C20470" s="176">
        <v>45.3</v>
      </c>
      <c r="D20470" s="282">
        <v>87</v>
      </c>
      <c r="E20470" s="265"/>
    </row>
    <row r="20471" spans="1:5">
      <c r="A20471" s="283">
        <v>50263</v>
      </c>
      <c r="B20471" s="176">
        <v>639.1</v>
      </c>
      <c r="C20471" s="176">
        <v>32.1</v>
      </c>
      <c r="D20471" s="282">
        <v>96</v>
      </c>
      <c r="E20471" s="265"/>
    </row>
    <row r="20472" spans="1:5">
      <c r="A20472" s="283">
        <v>50264</v>
      </c>
      <c r="B20472" s="176">
        <v>11</v>
      </c>
      <c r="C20472" s="176">
        <v>45.9</v>
      </c>
      <c r="D20472" s="282">
        <v>87</v>
      </c>
      <c r="E20472" s="265"/>
    </row>
    <row r="20473" spans="1:5">
      <c r="A20473" s="283">
        <v>50265</v>
      </c>
      <c r="B20473" s="176">
        <v>1664.9</v>
      </c>
      <c r="C20473" s="176">
        <v>34.9</v>
      </c>
      <c r="D20473" s="282">
        <v>167</v>
      </c>
      <c r="E20473" s="265"/>
    </row>
    <row r="20474" spans="1:5">
      <c r="A20474" s="283">
        <v>50266</v>
      </c>
      <c r="B20474" s="176">
        <v>1096.8</v>
      </c>
      <c r="C20474" s="176">
        <v>32.6</v>
      </c>
      <c r="D20474" s="282">
        <v>159</v>
      </c>
      <c r="E20474" s="265"/>
    </row>
    <row r="20475" spans="1:5">
      <c r="A20475" s="283">
        <v>50268</v>
      </c>
      <c r="B20475" s="176">
        <v>24.8</v>
      </c>
      <c r="C20475" s="176">
        <v>45.7</v>
      </c>
      <c r="D20475" s="282">
        <v>87</v>
      </c>
      <c r="E20475" s="265"/>
    </row>
    <row r="20476" spans="1:5">
      <c r="A20476" s="283">
        <v>50269</v>
      </c>
      <c r="B20476" s="176">
        <v>0</v>
      </c>
      <c r="C20476" s="176">
        <v>0</v>
      </c>
      <c r="D20476" s="282">
        <v>87</v>
      </c>
      <c r="E20476" s="265"/>
    </row>
    <row r="20477" spans="1:5">
      <c r="A20477" s="283">
        <v>50271</v>
      </c>
      <c r="B20477" s="176">
        <v>10</v>
      </c>
      <c r="C20477" s="176">
        <v>45.5</v>
      </c>
      <c r="D20477" s="282">
        <v>87</v>
      </c>
      <c r="E20477" s="265"/>
    </row>
    <row r="20478" spans="1:5">
      <c r="A20478" s="283">
        <v>50272</v>
      </c>
      <c r="B20478" s="176">
        <v>0</v>
      </c>
      <c r="C20478" s="176">
        <v>0</v>
      </c>
      <c r="D20478" s="282">
        <v>87</v>
      </c>
      <c r="E20478" s="265"/>
    </row>
    <row r="20479" spans="1:5">
      <c r="A20479" s="283">
        <v>50273</v>
      </c>
      <c r="B20479" s="176">
        <v>36.200000000000003</v>
      </c>
      <c r="C20479" s="176">
        <v>40</v>
      </c>
      <c r="D20479" s="282">
        <v>94</v>
      </c>
      <c r="E20479" s="265"/>
    </row>
    <row r="20480" spans="1:5">
      <c r="A20480" s="283">
        <v>50274</v>
      </c>
      <c r="B20480" s="176">
        <v>9.4</v>
      </c>
      <c r="C20480" s="176">
        <v>47.9</v>
      </c>
      <c r="D20480" s="282">
        <v>87</v>
      </c>
      <c r="E20480" s="265"/>
    </row>
    <row r="20481" spans="1:5">
      <c r="A20481" s="283">
        <v>50275</v>
      </c>
      <c r="B20481" s="176">
        <v>9.1999999999999993</v>
      </c>
      <c r="C20481" s="176">
        <v>43.9</v>
      </c>
      <c r="D20481" s="282">
        <v>87</v>
      </c>
      <c r="E20481" s="265"/>
    </row>
    <row r="20482" spans="1:5">
      <c r="A20482" s="283">
        <v>50276</v>
      </c>
      <c r="B20482" s="176">
        <v>40.1</v>
      </c>
      <c r="C20482" s="176">
        <v>40.200000000000003</v>
      </c>
      <c r="D20482" s="282">
        <v>95</v>
      </c>
      <c r="E20482" s="265"/>
    </row>
    <row r="20483" spans="1:5">
      <c r="A20483" s="283">
        <v>50277</v>
      </c>
      <c r="B20483" s="176">
        <v>17.7</v>
      </c>
      <c r="C20483" s="176">
        <v>47.5</v>
      </c>
      <c r="D20483" s="282">
        <v>87</v>
      </c>
      <c r="E20483" s="265"/>
    </row>
    <row r="20484" spans="1:5">
      <c r="A20484" s="283">
        <v>50278</v>
      </c>
      <c r="B20484" s="176">
        <v>19.100000000000001</v>
      </c>
      <c r="C20484" s="176">
        <v>42.6</v>
      </c>
      <c r="D20484" s="282">
        <v>87</v>
      </c>
      <c r="E20484" s="265"/>
    </row>
    <row r="20485" spans="1:5">
      <c r="A20485" s="283">
        <v>50301</v>
      </c>
      <c r="B20485" s="176">
        <v>0</v>
      </c>
      <c r="C20485" s="176">
        <v>0</v>
      </c>
      <c r="D20485" s="282">
        <v>87</v>
      </c>
      <c r="E20485" s="265"/>
    </row>
    <row r="20486" spans="1:5">
      <c r="A20486" s="283">
        <v>50302</v>
      </c>
      <c r="B20486" s="176">
        <v>0</v>
      </c>
      <c r="C20486" s="176">
        <v>0</v>
      </c>
      <c r="D20486" s="282">
        <v>87</v>
      </c>
      <c r="E20486" s="265"/>
    </row>
    <row r="20487" spans="1:5">
      <c r="A20487" s="283">
        <v>50303</v>
      </c>
      <c r="B20487" s="176">
        <v>0</v>
      </c>
      <c r="C20487" s="176">
        <v>0</v>
      </c>
      <c r="D20487" s="282">
        <v>87</v>
      </c>
      <c r="E20487" s="265"/>
    </row>
    <row r="20488" spans="1:5">
      <c r="A20488" s="283">
        <v>50304</v>
      </c>
      <c r="B20488" s="176">
        <v>0</v>
      </c>
      <c r="C20488" s="176">
        <v>0</v>
      </c>
      <c r="D20488" s="282">
        <v>87</v>
      </c>
      <c r="E20488" s="265"/>
    </row>
    <row r="20489" spans="1:5">
      <c r="A20489" s="283">
        <v>50305</v>
      </c>
      <c r="B20489" s="176">
        <v>0</v>
      </c>
      <c r="C20489" s="176">
        <v>0</v>
      </c>
      <c r="D20489" s="282">
        <v>87</v>
      </c>
      <c r="E20489" s="265"/>
    </row>
    <row r="20490" spans="1:5">
      <c r="A20490" s="283">
        <v>50306</v>
      </c>
      <c r="B20490" s="176">
        <v>11080.3</v>
      </c>
      <c r="C20490" s="176">
        <v>43</v>
      </c>
      <c r="D20490" s="282">
        <v>87</v>
      </c>
      <c r="E20490" s="265"/>
    </row>
    <row r="20491" spans="1:5">
      <c r="A20491" s="283">
        <v>50307</v>
      </c>
      <c r="B20491" s="176">
        <v>0</v>
      </c>
      <c r="C20491" s="176">
        <v>0</v>
      </c>
      <c r="D20491" s="282">
        <v>87</v>
      </c>
      <c r="E20491" s="265"/>
    </row>
    <row r="20492" spans="1:5">
      <c r="A20492" s="283">
        <v>50309</v>
      </c>
      <c r="B20492" s="176">
        <v>1295.0999999999999</v>
      </c>
      <c r="C20492" s="176">
        <v>34.1</v>
      </c>
      <c r="D20492" s="282">
        <v>161</v>
      </c>
      <c r="E20492" s="265"/>
    </row>
    <row r="20493" spans="1:5">
      <c r="A20493" s="283">
        <v>50310</v>
      </c>
      <c r="B20493" s="176">
        <v>3735.2</v>
      </c>
      <c r="C20493" s="176">
        <v>34.4</v>
      </c>
      <c r="D20493" s="282">
        <v>109</v>
      </c>
      <c r="E20493" s="265"/>
    </row>
    <row r="20494" spans="1:5">
      <c r="A20494" s="283">
        <v>50311</v>
      </c>
      <c r="B20494" s="176">
        <v>4806.3999999999996</v>
      </c>
      <c r="C20494" s="176">
        <v>30.8</v>
      </c>
      <c r="D20494" s="282">
        <v>162</v>
      </c>
      <c r="E20494" s="265"/>
    </row>
    <row r="20495" spans="1:5">
      <c r="A20495" s="283">
        <v>50312</v>
      </c>
      <c r="B20495" s="176">
        <v>2750.6</v>
      </c>
      <c r="C20495" s="176">
        <v>39.200000000000003</v>
      </c>
      <c r="D20495" s="282">
        <v>164</v>
      </c>
      <c r="E20495" s="265"/>
    </row>
    <row r="20496" spans="1:5">
      <c r="A20496" s="283">
        <v>50313</v>
      </c>
      <c r="B20496" s="176">
        <v>1050.5</v>
      </c>
      <c r="C20496" s="176">
        <v>36.5</v>
      </c>
      <c r="D20496" s="282">
        <v>121</v>
      </c>
      <c r="E20496" s="265"/>
    </row>
    <row r="20497" spans="1:5">
      <c r="A20497" s="283">
        <v>50314</v>
      </c>
      <c r="B20497" s="176">
        <v>5555.3</v>
      </c>
      <c r="C20497" s="176">
        <v>30.2</v>
      </c>
      <c r="D20497" s="282">
        <v>103</v>
      </c>
      <c r="E20497" s="265"/>
    </row>
    <row r="20498" spans="1:5">
      <c r="A20498" s="283">
        <v>50315</v>
      </c>
      <c r="B20498" s="176">
        <v>3117.7</v>
      </c>
      <c r="C20498" s="176">
        <v>34.4</v>
      </c>
      <c r="D20498" s="282">
        <v>122</v>
      </c>
      <c r="E20498" s="265"/>
    </row>
    <row r="20499" spans="1:5">
      <c r="A20499" s="283">
        <v>50316</v>
      </c>
      <c r="B20499" s="176">
        <v>1593.2</v>
      </c>
      <c r="C20499" s="176">
        <v>31.4</v>
      </c>
      <c r="D20499" s="282">
        <v>145</v>
      </c>
      <c r="E20499" s="265"/>
    </row>
    <row r="20500" spans="1:5">
      <c r="A20500" s="283">
        <v>50317</v>
      </c>
      <c r="B20500" s="176">
        <v>1493.9</v>
      </c>
      <c r="C20500" s="176">
        <v>36.6</v>
      </c>
      <c r="D20500" s="282">
        <v>113</v>
      </c>
      <c r="E20500" s="265"/>
    </row>
    <row r="20501" spans="1:5">
      <c r="A20501" s="283">
        <v>50318</v>
      </c>
      <c r="B20501" s="176">
        <v>0</v>
      </c>
      <c r="C20501" s="176">
        <v>0</v>
      </c>
      <c r="D20501" s="282">
        <v>87</v>
      </c>
      <c r="E20501" s="265"/>
    </row>
    <row r="20502" spans="1:5">
      <c r="A20502" s="283">
        <v>50319</v>
      </c>
      <c r="B20502" s="176">
        <v>0</v>
      </c>
      <c r="C20502" s="176">
        <v>0</v>
      </c>
      <c r="D20502" s="282">
        <v>87</v>
      </c>
      <c r="E20502" s="265"/>
    </row>
    <row r="20503" spans="1:5">
      <c r="A20503" s="283">
        <v>50320</v>
      </c>
      <c r="B20503" s="176">
        <v>750.7</v>
      </c>
      <c r="C20503" s="176">
        <v>32.5</v>
      </c>
      <c r="D20503" s="282">
        <v>95</v>
      </c>
      <c r="E20503" s="265"/>
    </row>
    <row r="20504" spans="1:5">
      <c r="A20504" s="283">
        <v>50321</v>
      </c>
      <c r="B20504" s="176">
        <v>829.6</v>
      </c>
      <c r="C20504" s="176">
        <v>34.6</v>
      </c>
      <c r="D20504" s="282">
        <v>112</v>
      </c>
      <c r="E20504" s="265"/>
    </row>
    <row r="20505" spans="1:5">
      <c r="A20505" s="283">
        <v>50322</v>
      </c>
      <c r="B20505" s="176">
        <v>2904.6</v>
      </c>
      <c r="C20505" s="176">
        <v>39.4</v>
      </c>
      <c r="D20505" s="282">
        <v>137</v>
      </c>
      <c r="E20505" s="265"/>
    </row>
    <row r="20506" spans="1:5">
      <c r="A20506" s="283">
        <v>50323</v>
      </c>
      <c r="B20506" s="176">
        <v>442.8</v>
      </c>
      <c r="C20506" s="176">
        <v>35</v>
      </c>
      <c r="D20506" s="282">
        <v>132</v>
      </c>
      <c r="E20506" s="265"/>
    </row>
    <row r="20507" spans="1:5">
      <c r="A20507" s="283">
        <v>50324</v>
      </c>
      <c r="B20507" s="176">
        <v>3327.3</v>
      </c>
      <c r="C20507" s="176">
        <v>42.5</v>
      </c>
      <c r="D20507" s="282">
        <v>87</v>
      </c>
      <c r="E20507" s="265"/>
    </row>
    <row r="20508" spans="1:5">
      <c r="A20508" s="283">
        <v>50325</v>
      </c>
      <c r="B20508" s="176">
        <v>2369</v>
      </c>
      <c r="C20508" s="176">
        <v>37.299999999999997</v>
      </c>
      <c r="D20508" s="282">
        <v>145</v>
      </c>
      <c r="E20508" s="265"/>
    </row>
    <row r="20509" spans="1:5">
      <c r="A20509" s="283">
        <v>50327</v>
      </c>
      <c r="B20509" s="176">
        <v>601.29999999999995</v>
      </c>
      <c r="C20509" s="176">
        <v>35.9</v>
      </c>
      <c r="D20509" s="282">
        <v>102</v>
      </c>
      <c r="E20509" s="265"/>
    </row>
    <row r="20510" spans="1:5">
      <c r="A20510" s="283">
        <v>50328</v>
      </c>
      <c r="B20510" s="176">
        <v>0</v>
      </c>
      <c r="C20510" s="176">
        <v>0</v>
      </c>
      <c r="D20510" s="282">
        <v>87</v>
      </c>
      <c r="E20510" s="265"/>
    </row>
    <row r="20511" spans="1:5">
      <c r="A20511" s="283">
        <v>50334</v>
      </c>
      <c r="B20511" s="176">
        <v>0</v>
      </c>
      <c r="C20511" s="176">
        <v>0</v>
      </c>
      <c r="D20511" s="282">
        <v>87</v>
      </c>
      <c r="E20511" s="265"/>
    </row>
    <row r="20512" spans="1:5">
      <c r="A20512" s="283">
        <v>50368</v>
      </c>
      <c r="B20512" s="176">
        <v>20</v>
      </c>
      <c r="C20512" s="176">
        <v>40</v>
      </c>
      <c r="D20512" s="282">
        <v>87</v>
      </c>
      <c r="E20512" s="265"/>
    </row>
    <row r="20513" spans="1:5">
      <c r="A20513" s="283">
        <v>50391</v>
      </c>
      <c r="B20513" s="176">
        <v>0</v>
      </c>
      <c r="C20513" s="176">
        <v>0</v>
      </c>
      <c r="D20513" s="282">
        <v>87</v>
      </c>
      <c r="E20513" s="265"/>
    </row>
    <row r="20514" spans="1:5">
      <c r="A20514" s="283">
        <v>50392</v>
      </c>
      <c r="B20514" s="176">
        <v>0</v>
      </c>
      <c r="C20514" s="176">
        <v>0</v>
      </c>
      <c r="D20514" s="282">
        <v>87</v>
      </c>
      <c r="E20514" s="265"/>
    </row>
    <row r="20515" spans="1:5">
      <c r="A20515" s="283">
        <v>50393</v>
      </c>
      <c r="B20515" s="176">
        <v>3217.4</v>
      </c>
      <c r="C20515" s="176">
        <v>41.7</v>
      </c>
      <c r="D20515" s="282">
        <v>87</v>
      </c>
      <c r="E20515" s="265"/>
    </row>
    <row r="20516" spans="1:5">
      <c r="A20516" s="283">
        <v>50398</v>
      </c>
      <c r="B20516" s="176">
        <v>0</v>
      </c>
      <c r="C20516" s="176">
        <v>0</v>
      </c>
      <c r="D20516" s="282">
        <v>87</v>
      </c>
      <c r="E20516" s="265"/>
    </row>
    <row r="20517" spans="1:5">
      <c r="A20517" s="283">
        <v>50401</v>
      </c>
      <c r="B20517" s="176">
        <v>200.3</v>
      </c>
      <c r="C20517" s="176">
        <v>41.3</v>
      </c>
      <c r="D20517" s="282">
        <v>174</v>
      </c>
      <c r="E20517" s="265"/>
    </row>
    <row r="20518" spans="1:5">
      <c r="A20518" s="283">
        <v>50402</v>
      </c>
      <c r="B20518" s="176">
        <v>0</v>
      </c>
      <c r="C20518" s="176">
        <v>0</v>
      </c>
      <c r="D20518" s="282">
        <v>87</v>
      </c>
      <c r="E20518" s="265"/>
    </row>
    <row r="20519" spans="1:5">
      <c r="A20519" s="283">
        <v>50420</v>
      </c>
      <c r="B20519" s="176">
        <v>7.6</v>
      </c>
      <c r="C20519" s="176">
        <v>44.1</v>
      </c>
      <c r="D20519" s="282">
        <v>87</v>
      </c>
      <c r="E20519" s="265"/>
    </row>
    <row r="20520" spans="1:5">
      <c r="A20520" s="283">
        <v>50421</v>
      </c>
      <c r="B20520" s="176">
        <v>33.200000000000003</v>
      </c>
      <c r="C20520" s="176">
        <v>45.6</v>
      </c>
      <c r="D20520" s="282">
        <v>95</v>
      </c>
      <c r="E20520" s="265"/>
    </row>
    <row r="20521" spans="1:5">
      <c r="A20521" s="283">
        <v>50423</v>
      </c>
      <c r="B20521" s="176">
        <v>29.4</v>
      </c>
      <c r="C20521" s="176">
        <v>45.1</v>
      </c>
      <c r="D20521" s="282">
        <v>87</v>
      </c>
      <c r="E20521" s="265"/>
    </row>
    <row r="20522" spans="1:5">
      <c r="A20522" s="283">
        <v>50424</v>
      </c>
      <c r="B20522" s="176">
        <v>13</v>
      </c>
      <c r="C20522" s="176">
        <v>48.1</v>
      </c>
      <c r="D20522" s="282">
        <v>87</v>
      </c>
      <c r="E20522" s="265"/>
    </row>
    <row r="20523" spans="1:5">
      <c r="A20523" s="283">
        <v>50426</v>
      </c>
      <c r="B20523" s="176">
        <v>16.7</v>
      </c>
      <c r="C20523" s="176">
        <v>45.4</v>
      </c>
      <c r="D20523" s="282">
        <v>87</v>
      </c>
      <c r="E20523" s="265"/>
    </row>
    <row r="20524" spans="1:5">
      <c r="A20524" s="283">
        <v>50427</v>
      </c>
      <c r="B20524" s="176">
        <v>8</v>
      </c>
      <c r="C20524" s="176">
        <v>46</v>
      </c>
      <c r="D20524" s="282">
        <v>87</v>
      </c>
      <c r="E20524" s="265"/>
    </row>
    <row r="20525" spans="1:5">
      <c r="A20525" s="283">
        <v>50428</v>
      </c>
      <c r="B20525" s="176">
        <v>64</v>
      </c>
      <c r="C20525" s="176">
        <v>46.5</v>
      </c>
      <c r="D20525" s="282">
        <v>94</v>
      </c>
      <c r="E20525" s="265"/>
    </row>
    <row r="20526" spans="1:5">
      <c r="A20526" s="283">
        <v>50430</v>
      </c>
      <c r="B20526" s="176">
        <v>7.3</v>
      </c>
      <c r="C20526" s="176">
        <v>45.9</v>
      </c>
      <c r="D20526" s="282">
        <v>87</v>
      </c>
      <c r="E20526" s="265"/>
    </row>
    <row r="20527" spans="1:5">
      <c r="A20527" s="283">
        <v>50431</v>
      </c>
      <c r="B20527" s="176">
        <v>0</v>
      </c>
      <c r="C20527" s="176">
        <v>0</v>
      </c>
      <c r="D20527" s="282">
        <v>87</v>
      </c>
      <c r="E20527" s="265"/>
    </row>
    <row r="20528" spans="1:5">
      <c r="A20528" s="283">
        <v>50432</v>
      </c>
      <c r="B20528" s="176">
        <v>10.1</v>
      </c>
      <c r="C20528" s="176">
        <v>48.1</v>
      </c>
      <c r="D20528" s="282">
        <v>87</v>
      </c>
      <c r="E20528" s="265"/>
    </row>
    <row r="20529" spans="1:5">
      <c r="A20529" s="283">
        <v>50433</v>
      </c>
      <c r="B20529" s="176">
        <v>8.5</v>
      </c>
      <c r="C20529" s="176">
        <v>45.2</v>
      </c>
      <c r="D20529" s="282">
        <v>87</v>
      </c>
      <c r="E20529" s="265"/>
    </row>
    <row r="20530" spans="1:5">
      <c r="A20530" s="283">
        <v>50434</v>
      </c>
      <c r="B20530" s="176">
        <v>18.8</v>
      </c>
      <c r="C20530" s="176">
        <v>42.7</v>
      </c>
      <c r="D20530" s="282">
        <v>87</v>
      </c>
      <c r="E20530" s="265"/>
    </row>
    <row r="20531" spans="1:5">
      <c r="A20531" s="283">
        <v>50435</v>
      </c>
      <c r="B20531" s="176">
        <v>20.5</v>
      </c>
      <c r="C20531" s="176">
        <v>46.4</v>
      </c>
      <c r="D20531" s="282">
        <v>87</v>
      </c>
      <c r="E20531" s="265"/>
    </row>
    <row r="20532" spans="1:5">
      <c r="A20532" s="283">
        <v>50436</v>
      </c>
      <c r="B20532" s="176">
        <v>34.4</v>
      </c>
      <c r="C20532" s="176">
        <v>40.4</v>
      </c>
      <c r="D20532" s="282">
        <v>106</v>
      </c>
      <c r="E20532" s="265"/>
    </row>
    <row r="20533" spans="1:5">
      <c r="A20533" s="283">
        <v>50438</v>
      </c>
      <c r="B20533" s="176">
        <v>37.700000000000003</v>
      </c>
      <c r="C20533" s="176">
        <v>43.6</v>
      </c>
      <c r="D20533" s="282">
        <v>109</v>
      </c>
      <c r="E20533" s="265"/>
    </row>
    <row r="20534" spans="1:5">
      <c r="A20534" s="283">
        <v>50439</v>
      </c>
      <c r="B20534" s="176">
        <v>7.3</v>
      </c>
      <c r="C20534" s="176">
        <v>47.1</v>
      </c>
      <c r="D20534" s="282">
        <v>87</v>
      </c>
      <c r="E20534" s="265"/>
    </row>
    <row r="20535" spans="1:5">
      <c r="A20535" s="283">
        <v>50440</v>
      </c>
      <c r="B20535" s="176">
        <v>12.4</v>
      </c>
      <c r="C20535" s="176">
        <v>45.3</v>
      </c>
      <c r="D20535" s="282">
        <v>87</v>
      </c>
      <c r="E20535" s="265"/>
    </row>
    <row r="20536" spans="1:5">
      <c r="A20536" s="283">
        <v>50441</v>
      </c>
      <c r="B20536" s="176">
        <v>39.700000000000003</v>
      </c>
      <c r="C20536" s="176">
        <v>40.6</v>
      </c>
      <c r="D20536" s="282">
        <v>106</v>
      </c>
      <c r="E20536" s="265"/>
    </row>
    <row r="20537" spans="1:5">
      <c r="A20537" s="283">
        <v>50444</v>
      </c>
      <c r="B20537" s="176">
        <v>18.5</v>
      </c>
      <c r="C20537" s="176">
        <v>43.8</v>
      </c>
      <c r="D20537" s="282">
        <v>87</v>
      </c>
      <c r="E20537" s="265"/>
    </row>
    <row r="20538" spans="1:5">
      <c r="A20538" s="283">
        <v>50446</v>
      </c>
      <c r="B20538" s="176">
        <v>12.7</v>
      </c>
      <c r="C20538" s="176">
        <v>44.4</v>
      </c>
      <c r="D20538" s="282">
        <v>87</v>
      </c>
      <c r="E20538" s="265"/>
    </row>
    <row r="20539" spans="1:5">
      <c r="A20539" s="283">
        <v>50447</v>
      </c>
      <c r="B20539" s="176">
        <v>12.2</v>
      </c>
      <c r="C20539" s="176">
        <v>47.1</v>
      </c>
      <c r="D20539" s="282">
        <v>113</v>
      </c>
      <c r="E20539" s="265"/>
    </row>
    <row r="20540" spans="1:5">
      <c r="A20540" s="283">
        <v>50448</v>
      </c>
      <c r="B20540" s="176">
        <v>9.6</v>
      </c>
      <c r="C20540" s="176">
        <v>46.6</v>
      </c>
      <c r="D20540" s="282">
        <v>87</v>
      </c>
      <c r="E20540" s="265"/>
    </row>
    <row r="20541" spans="1:5">
      <c r="A20541" s="283">
        <v>50449</v>
      </c>
      <c r="B20541" s="176">
        <v>17.3</v>
      </c>
      <c r="C20541" s="176">
        <v>43.2</v>
      </c>
      <c r="D20541" s="282">
        <v>87</v>
      </c>
      <c r="E20541" s="265"/>
    </row>
    <row r="20542" spans="1:5">
      <c r="A20542" s="283">
        <v>50450</v>
      </c>
      <c r="B20542" s="176">
        <v>42.8</v>
      </c>
      <c r="C20542" s="176">
        <v>45.8</v>
      </c>
      <c r="D20542" s="282">
        <v>87</v>
      </c>
      <c r="E20542" s="265"/>
    </row>
    <row r="20543" spans="1:5">
      <c r="A20543" s="283">
        <v>50451</v>
      </c>
      <c r="B20543" s="176">
        <v>7.4</v>
      </c>
      <c r="C20543" s="176">
        <v>48.6</v>
      </c>
      <c r="D20543" s="282">
        <v>87</v>
      </c>
      <c r="E20543" s="265"/>
    </row>
    <row r="20544" spans="1:5">
      <c r="A20544" s="283">
        <v>50452</v>
      </c>
      <c r="B20544" s="176">
        <v>11.2</v>
      </c>
      <c r="C20544" s="176">
        <v>40.4</v>
      </c>
      <c r="D20544" s="282">
        <v>87</v>
      </c>
      <c r="E20544" s="265"/>
    </row>
    <row r="20545" spans="1:5">
      <c r="A20545" s="283">
        <v>50453</v>
      </c>
      <c r="B20545" s="176">
        <v>11.8</v>
      </c>
      <c r="C20545" s="176">
        <v>45.8</v>
      </c>
      <c r="D20545" s="282">
        <v>87</v>
      </c>
      <c r="E20545" s="265"/>
    </row>
    <row r="20546" spans="1:5">
      <c r="A20546" s="283">
        <v>50454</v>
      </c>
      <c r="B20546" s="176">
        <v>12.6</v>
      </c>
      <c r="C20546" s="176">
        <v>37.1</v>
      </c>
      <c r="D20546" s="282">
        <v>87</v>
      </c>
      <c r="E20546" s="265"/>
    </row>
    <row r="20547" spans="1:5">
      <c r="A20547" s="283">
        <v>50455</v>
      </c>
      <c r="B20547" s="176">
        <v>11.8</v>
      </c>
      <c r="C20547" s="176">
        <v>30.8</v>
      </c>
      <c r="D20547" s="282">
        <v>87</v>
      </c>
      <c r="E20547" s="265"/>
    </row>
    <row r="20548" spans="1:5">
      <c r="A20548" s="283">
        <v>50456</v>
      </c>
      <c r="B20548" s="176">
        <v>35.6</v>
      </c>
      <c r="C20548" s="176">
        <v>41.4</v>
      </c>
      <c r="D20548" s="282">
        <v>87</v>
      </c>
      <c r="E20548" s="265"/>
    </row>
    <row r="20549" spans="1:5">
      <c r="A20549" s="283">
        <v>50457</v>
      </c>
      <c r="B20549" s="176">
        <v>13.3</v>
      </c>
      <c r="C20549" s="176">
        <v>45.3</v>
      </c>
      <c r="D20549" s="282">
        <v>87</v>
      </c>
      <c r="E20549" s="265"/>
    </row>
    <row r="20550" spans="1:5">
      <c r="A20550" s="283">
        <v>50458</v>
      </c>
      <c r="B20550" s="176">
        <v>26.1</v>
      </c>
      <c r="C20550" s="176">
        <v>42.1</v>
      </c>
      <c r="D20550" s="282">
        <v>87</v>
      </c>
      <c r="E20550" s="265"/>
    </row>
    <row r="20551" spans="1:5">
      <c r="A20551" s="283">
        <v>50459</v>
      </c>
      <c r="B20551" s="176">
        <v>21.8</v>
      </c>
      <c r="C20551" s="176">
        <v>44.5</v>
      </c>
      <c r="D20551" s="282">
        <v>87</v>
      </c>
      <c r="E20551" s="265"/>
    </row>
    <row r="20552" spans="1:5">
      <c r="A20552" s="283">
        <v>50460</v>
      </c>
      <c r="B20552" s="176">
        <v>11.1</v>
      </c>
      <c r="C20552" s="176">
        <v>41.2</v>
      </c>
      <c r="D20552" s="282">
        <v>87</v>
      </c>
      <c r="E20552" s="265"/>
    </row>
    <row r="20553" spans="1:5">
      <c r="A20553" s="283">
        <v>50461</v>
      </c>
      <c r="B20553" s="176">
        <v>31.1</v>
      </c>
      <c r="C20553" s="176">
        <v>44.8</v>
      </c>
      <c r="D20553" s="282">
        <v>114</v>
      </c>
      <c r="E20553" s="265"/>
    </row>
    <row r="20554" spans="1:5">
      <c r="A20554" s="283">
        <v>50464</v>
      </c>
      <c r="B20554" s="176">
        <v>25.2</v>
      </c>
      <c r="C20554" s="176">
        <v>46.1</v>
      </c>
      <c r="D20554" s="282">
        <v>87</v>
      </c>
      <c r="E20554" s="265"/>
    </row>
    <row r="20555" spans="1:5">
      <c r="A20555" s="283">
        <v>50465</v>
      </c>
      <c r="B20555" s="176">
        <v>6.5</v>
      </c>
      <c r="C20555" s="176">
        <v>46.8</v>
      </c>
      <c r="D20555" s="282">
        <v>87</v>
      </c>
      <c r="E20555" s="265"/>
    </row>
    <row r="20556" spans="1:5">
      <c r="A20556" s="283">
        <v>50466</v>
      </c>
      <c r="B20556" s="176">
        <v>13.5</v>
      </c>
      <c r="C20556" s="176">
        <v>40.5</v>
      </c>
      <c r="D20556" s="282">
        <v>87</v>
      </c>
      <c r="E20556" s="265"/>
    </row>
    <row r="20557" spans="1:5">
      <c r="A20557" s="283">
        <v>50467</v>
      </c>
      <c r="B20557" s="176">
        <v>30.6</v>
      </c>
      <c r="C20557" s="176">
        <v>47.5</v>
      </c>
      <c r="D20557" s="282">
        <v>87</v>
      </c>
      <c r="E20557" s="265"/>
    </row>
    <row r="20558" spans="1:5">
      <c r="A20558" s="283">
        <v>50468</v>
      </c>
      <c r="B20558" s="176">
        <v>23.2</v>
      </c>
      <c r="C20558" s="176">
        <v>42.2</v>
      </c>
      <c r="D20558" s="282">
        <v>87</v>
      </c>
      <c r="E20558" s="265"/>
    </row>
    <row r="20559" spans="1:5">
      <c r="A20559" s="283">
        <v>50469</v>
      </c>
      <c r="B20559" s="176">
        <v>25.5</v>
      </c>
      <c r="C20559" s="176">
        <v>43.6</v>
      </c>
      <c r="D20559" s="282">
        <v>87</v>
      </c>
      <c r="E20559" s="265"/>
    </row>
    <row r="20560" spans="1:5">
      <c r="A20560" s="283">
        <v>50470</v>
      </c>
      <c r="B20560" s="176">
        <v>8.3000000000000007</v>
      </c>
      <c r="C20560" s="176">
        <v>48</v>
      </c>
      <c r="D20560" s="282">
        <v>87</v>
      </c>
      <c r="E20560" s="265"/>
    </row>
    <row r="20561" spans="1:5">
      <c r="A20561" s="283">
        <v>50471</v>
      </c>
      <c r="B20561" s="176">
        <v>15.1</v>
      </c>
      <c r="C20561" s="176">
        <v>43.9</v>
      </c>
      <c r="D20561" s="282">
        <v>87</v>
      </c>
      <c r="E20561" s="265"/>
    </row>
    <row r="20562" spans="1:5">
      <c r="A20562" s="283">
        <v>50472</v>
      </c>
      <c r="B20562" s="176">
        <v>24.9</v>
      </c>
      <c r="C20562" s="176">
        <v>44.9</v>
      </c>
      <c r="D20562" s="282">
        <v>87</v>
      </c>
      <c r="E20562" s="265"/>
    </row>
    <row r="20563" spans="1:5">
      <c r="A20563" s="283">
        <v>50473</v>
      </c>
      <c r="B20563" s="176">
        <v>7.8</v>
      </c>
      <c r="C20563" s="176">
        <v>46.9</v>
      </c>
      <c r="D20563" s="282">
        <v>114</v>
      </c>
      <c r="E20563" s="265"/>
    </row>
    <row r="20564" spans="1:5">
      <c r="A20564" s="283">
        <v>50475</v>
      </c>
      <c r="B20564" s="176">
        <v>23.2</v>
      </c>
      <c r="C20564" s="176">
        <v>45.1</v>
      </c>
      <c r="D20564" s="282">
        <v>87</v>
      </c>
      <c r="E20564" s="265"/>
    </row>
    <row r="20565" spans="1:5">
      <c r="A20565" s="283">
        <v>50476</v>
      </c>
      <c r="B20565" s="176">
        <v>16.7</v>
      </c>
      <c r="C20565" s="176">
        <v>46.6</v>
      </c>
      <c r="D20565" s="282">
        <v>87</v>
      </c>
      <c r="E20565" s="265"/>
    </row>
    <row r="20566" spans="1:5">
      <c r="A20566" s="283">
        <v>50477</v>
      </c>
      <c r="B20566" s="176">
        <v>8.5</v>
      </c>
      <c r="C20566" s="176">
        <v>45</v>
      </c>
      <c r="D20566" s="282">
        <v>87</v>
      </c>
      <c r="E20566" s="265"/>
    </row>
    <row r="20567" spans="1:5">
      <c r="A20567" s="283">
        <v>50478</v>
      </c>
      <c r="B20567" s="176">
        <v>15.2</v>
      </c>
      <c r="C20567" s="176">
        <v>44.5</v>
      </c>
      <c r="D20567" s="282">
        <v>87</v>
      </c>
      <c r="E20567" s="265"/>
    </row>
    <row r="20568" spans="1:5">
      <c r="A20568" s="283">
        <v>50479</v>
      </c>
      <c r="B20568" s="176">
        <v>15.6</v>
      </c>
      <c r="C20568" s="176">
        <v>45.4</v>
      </c>
      <c r="D20568" s="282">
        <v>87</v>
      </c>
      <c r="E20568" s="265"/>
    </row>
    <row r="20569" spans="1:5">
      <c r="A20569" s="283">
        <v>50480</v>
      </c>
      <c r="B20569" s="176">
        <v>10.1</v>
      </c>
      <c r="C20569" s="176">
        <v>49.4</v>
      </c>
      <c r="D20569" s="282">
        <v>87</v>
      </c>
      <c r="E20569" s="265"/>
    </row>
    <row r="20570" spans="1:5">
      <c r="A20570" s="283">
        <v>50481</v>
      </c>
      <c r="B20570" s="176">
        <v>13.1</v>
      </c>
      <c r="C20570" s="176">
        <v>42.8</v>
      </c>
      <c r="D20570" s="282">
        <v>87</v>
      </c>
      <c r="E20570" s="265"/>
    </row>
    <row r="20571" spans="1:5">
      <c r="A20571" s="283">
        <v>50482</v>
      </c>
      <c r="B20571" s="176">
        <v>34.9</v>
      </c>
      <c r="C20571" s="176">
        <v>50.4</v>
      </c>
      <c r="D20571" s="282">
        <v>96</v>
      </c>
      <c r="E20571" s="265"/>
    </row>
    <row r="20572" spans="1:5">
      <c r="A20572" s="283">
        <v>50483</v>
      </c>
      <c r="B20572" s="176">
        <v>9.1</v>
      </c>
      <c r="C20572" s="176">
        <v>44.7</v>
      </c>
      <c r="D20572" s="282">
        <v>87</v>
      </c>
      <c r="E20572" s="265"/>
    </row>
    <row r="20573" spans="1:5">
      <c r="A20573" s="283">
        <v>50484</v>
      </c>
      <c r="B20573" s="176">
        <v>8.8000000000000007</v>
      </c>
      <c r="C20573" s="176">
        <v>41.8</v>
      </c>
      <c r="D20573" s="282">
        <v>87</v>
      </c>
      <c r="E20573" s="265"/>
    </row>
    <row r="20574" spans="1:5">
      <c r="A20574" s="283">
        <v>50501</v>
      </c>
      <c r="B20574" s="176">
        <v>177.5</v>
      </c>
      <c r="C20574" s="176">
        <v>38</v>
      </c>
      <c r="D20574" s="282">
        <v>172</v>
      </c>
      <c r="E20574" s="265"/>
    </row>
    <row r="20575" spans="1:5">
      <c r="A20575" s="283">
        <v>50510</v>
      </c>
      <c r="B20575" s="176">
        <v>16</v>
      </c>
      <c r="C20575" s="176">
        <v>46.7</v>
      </c>
      <c r="D20575" s="282">
        <v>87</v>
      </c>
      <c r="E20575" s="265"/>
    </row>
    <row r="20576" spans="1:5">
      <c r="A20576" s="283">
        <v>50511</v>
      </c>
      <c r="B20576" s="176">
        <v>50.9</v>
      </c>
      <c r="C20576" s="176">
        <v>46.1</v>
      </c>
      <c r="D20576" s="282">
        <v>121</v>
      </c>
      <c r="E20576" s="265"/>
    </row>
    <row r="20577" spans="1:5">
      <c r="A20577" s="283">
        <v>50514</v>
      </c>
      <c r="B20577" s="176">
        <v>14.3</v>
      </c>
      <c r="C20577" s="176">
        <v>47.6</v>
      </c>
      <c r="D20577" s="282">
        <v>87</v>
      </c>
      <c r="E20577" s="265"/>
    </row>
    <row r="20578" spans="1:5">
      <c r="A20578" s="283">
        <v>50515</v>
      </c>
      <c r="B20578" s="176">
        <v>6.1</v>
      </c>
      <c r="C20578" s="176">
        <v>45.6</v>
      </c>
      <c r="D20578" s="282">
        <v>87</v>
      </c>
      <c r="E20578" s="265"/>
    </row>
    <row r="20579" spans="1:5">
      <c r="A20579" s="283">
        <v>50516</v>
      </c>
      <c r="B20579" s="176">
        <v>25.6</v>
      </c>
      <c r="C20579" s="176">
        <v>42.9</v>
      </c>
      <c r="D20579" s="282">
        <v>87</v>
      </c>
      <c r="E20579" s="265"/>
    </row>
    <row r="20580" spans="1:5">
      <c r="A20580" s="283">
        <v>50517</v>
      </c>
      <c r="B20580" s="176">
        <v>17.3</v>
      </c>
      <c r="C20580" s="176">
        <v>45.3</v>
      </c>
      <c r="D20580" s="282">
        <v>109</v>
      </c>
      <c r="E20580" s="265"/>
    </row>
    <row r="20581" spans="1:5">
      <c r="A20581" s="283">
        <v>50518</v>
      </c>
      <c r="B20581" s="176">
        <v>13.4</v>
      </c>
      <c r="C20581" s="176">
        <v>43.4</v>
      </c>
      <c r="D20581" s="282">
        <v>87</v>
      </c>
      <c r="E20581" s="265"/>
    </row>
    <row r="20582" spans="1:5">
      <c r="A20582" s="283">
        <v>50519</v>
      </c>
      <c r="B20582" s="176">
        <v>8.6</v>
      </c>
      <c r="C20582" s="176">
        <v>44.2</v>
      </c>
      <c r="D20582" s="282">
        <v>111</v>
      </c>
      <c r="E20582" s="265"/>
    </row>
    <row r="20583" spans="1:5">
      <c r="A20583" s="283">
        <v>50520</v>
      </c>
      <c r="B20583" s="176">
        <v>9.4</v>
      </c>
      <c r="C20583" s="176">
        <v>46.1</v>
      </c>
      <c r="D20583" s="282">
        <v>87</v>
      </c>
      <c r="E20583" s="265"/>
    </row>
    <row r="20584" spans="1:5">
      <c r="A20584" s="283">
        <v>50521</v>
      </c>
      <c r="B20584" s="176">
        <v>0</v>
      </c>
      <c r="C20584" s="176">
        <v>0</v>
      </c>
      <c r="D20584" s="282">
        <v>87</v>
      </c>
      <c r="E20584" s="265"/>
    </row>
    <row r="20585" spans="1:5">
      <c r="A20585" s="283">
        <v>50522</v>
      </c>
      <c r="B20585" s="176">
        <v>19.3</v>
      </c>
      <c r="C20585" s="176">
        <v>44.6</v>
      </c>
      <c r="D20585" s="282">
        <v>114</v>
      </c>
      <c r="E20585" s="265"/>
    </row>
    <row r="20586" spans="1:5">
      <c r="A20586" s="283">
        <v>50523</v>
      </c>
      <c r="B20586" s="176">
        <v>11.6</v>
      </c>
      <c r="C20586" s="176">
        <v>44.8</v>
      </c>
      <c r="D20586" s="282">
        <v>87</v>
      </c>
      <c r="E20586" s="265"/>
    </row>
    <row r="20587" spans="1:5">
      <c r="A20587" s="283">
        <v>50524</v>
      </c>
      <c r="B20587" s="176">
        <v>13.2</v>
      </c>
      <c r="C20587" s="176">
        <v>43.8</v>
      </c>
      <c r="D20587" s="282">
        <v>87</v>
      </c>
      <c r="E20587" s="265"/>
    </row>
    <row r="20588" spans="1:5">
      <c r="A20588" s="283">
        <v>50525</v>
      </c>
      <c r="B20588" s="176">
        <v>23.8</v>
      </c>
      <c r="C20588" s="176">
        <v>42.7</v>
      </c>
      <c r="D20588" s="282">
        <v>87</v>
      </c>
      <c r="E20588" s="265"/>
    </row>
    <row r="20589" spans="1:5">
      <c r="A20589" s="283">
        <v>50527</v>
      </c>
      <c r="B20589" s="176">
        <v>7</v>
      </c>
      <c r="C20589" s="176">
        <v>44.6</v>
      </c>
      <c r="D20589" s="282">
        <v>87</v>
      </c>
      <c r="E20589" s="265"/>
    </row>
    <row r="20590" spans="1:5">
      <c r="A20590" s="283">
        <v>50528</v>
      </c>
      <c r="B20590" s="176">
        <v>4.3</v>
      </c>
      <c r="C20590" s="176">
        <v>45.3</v>
      </c>
      <c r="D20590" s="282">
        <v>87</v>
      </c>
      <c r="E20590" s="265"/>
    </row>
    <row r="20591" spans="1:5">
      <c r="A20591" s="283">
        <v>50529</v>
      </c>
      <c r="B20591" s="176">
        <v>190.6</v>
      </c>
      <c r="C20591" s="176">
        <v>39.5</v>
      </c>
      <c r="D20591" s="282">
        <v>87</v>
      </c>
      <c r="E20591" s="265"/>
    </row>
    <row r="20592" spans="1:5">
      <c r="A20592" s="283">
        <v>50530</v>
      </c>
      <c r="B20592" s="176">
        <v>18.7</v>
      </c>
      <c r="C20592" s="176">
        <v>42.7</v>
      </c>
      <c r="D20592" s="282">
        <v>87</v>
      </c>
      <c r="E20592" s="265"/>
    </row>
    <row r="20593" spans="1:5">
      <c r="A20593" s="283">
        <v>50531</v>
      </c>
      <c r="B20593" s="176">
        <v>7.4</v>
      </c>
      <c r="C20593" s="176">
        <v>42.8</v>
      </c>
      <c r="D20593" s="282">
        <v>87</v>
      </c>
      <c r="E20593" s="265"/>
    </row>
    <row r="20594" spans="1:5">
      <c r="A20594" s="283">
        <v>50532</v>
      </c>
      <c r="B20594" s="176">
        <v>12.7</v>
      </c>
      <c r="C20594" s="176">
        <v>44.7</v>
      </c>
      <c r="D20594" s="282">
        <v>87</v>
      </c>
      <c r="E20594" s="265"/>
    </row>
    <row r="20595" spans="1:5">
      <c r="A20595" s="283">
        <v>50533</v>
      </c>
      <c r="B20595" s="176">
        <v>55.3</v>
      </c>
      <c r="C20595" s="176">
        <v>41.7</v>
      </c>
      <c r="D20595" s="282">
        <v>87</v>
      </c>
      <c r="E20595" s="265"/>
    </row>
    <row r="20596" spans="1:5">
      <c r="A20596" s="283">
        <v>50535</v>
      </c>
      <c r="B20596" s="176">
        <v>12.9</v>
      </c>
      <c r="C20596" s="176">
        <v>43.8</v>
      </c>
      <c r="D20596" s="282">
        <v>110</v>
      </c>
      <c r="E20596" s="265"/>
    </row>
    <row r="20597" spans="1:5">
      <c r="A20597" s="283">
        <v>50536</v>
      </c>
      <c r="B20597" s="176">
        <v>34.4</v>
      </c>
      <c r="C20597" s="176">
        <v>42.4</v>
      </c>
      <c r="D20597" s="282">
        <v>151</v>
      </c>
      <c r="E20597" s="265"/>
    </row>
    <row r="20598" spans="1:5">
      <c r="A20598" s="283">
        <v>50538</v>
      </c>
      <c r="B20598" s="176">
        <v>12.1</v>
      </c>
      <c r="C20598" s="176">
        <v>46.6</v>
      </c>
      <c r="D20598" s="282">
        <v>87</v>
      </c>
      <c r="E20598" s="265"/>
    </row>
    <row r="20599" spans="1:5">
      <c r="A20599" s="283">
        <v>50539</v>
      </c>
      <c r="B20599" s="176">
        <v>8</v>
      </c>
      <c r="C20599" s="176">
        <v>45.9</v>
      </c>
      <c r="D20599" s="282">
        <v>87</v>
      </c>
      <c r="E20599" s="265"/>
    </row>
    <row r="20600" spans="1:5">
      <c r="A20600" s="283">
        <v>50540</v>
      </c>
      <c r="B20600" s="176">
        <v>11.9</v>
      </c>
      <c r="C20600" s="176">
        <v>46.7</v>
      </c>
      <c r="D20600" s="282">
        <v>110</v>
      </c>
      <c r="E20600" s="265"/>
    </row>
    <row r="20601" spans="1:5">
      <c r="A20601" s="283">
        <v>50541</v>
      </c>
      <c r="B20601" s="176">
        <v>9.6</v>
      </c>
      <c r="C20601" s="176">
        <v>45.7</v>
      </c>
      <c r="D20601" s="282">
        <v>87</v>
      </c>
      <c r="E20601" s="265"/>
    </row>
    <row r="20602" spans="1:5">
      <c r="A20602" s="283">
        <v>50542</v>
      </c>
      <c r="B20602" s="176">
        <v>14.6</v>
      </c>
      <c r="C20602" s="176">
        <v>46.1</v>
      </c>
      <c r="D20602" s="282">
        <v>87</v>
      </c>
      <c r="E20602" s="265"/>
    </row>
    <row r="20603" spans="1:5">
      <c r="A20603" s="283">
        <v>50543</v>
      </c>
      <c r="B20603" s="176">
        <v>20.5</v>
      </c>
      <c r="C20603" s="176">
        <v>44.7</v>
      </c>
      <c r="D20603" s="282">
        <v>87</v>
      </c>
      <c r="E20603" s="265"/>
    </row>
    <row r="20604" spans="1:5">
      <c r="A20604" s="283">
        <v>50544</v>
      </c>
      <c r="B20604" s="176">
        <v>12.2</v>
      </c>
      <c r="C20604" s="176">
        <v>42.7</v>
      </c>
      <c r="D20604" s="282">
        <v>87</v>
      </c>
      <c r="E20604" s="265"/>
    </row>
    <row r="20605" spans="1:5">
      <c r="A20605" s="283">
        <v>50545</v>
      </c>
      <c r="B20605" s="176">
        <v>9.9</v>
      </c>
      <c r="C20605" s="176">
        <v>43.2</v>
      </c>
      <c r="D20605" s="282">
        <v>87</v>
      </c>
      <c r="E20605" s="265"/>
    </row>
    <row r="20606" spans="1:5">
      <c r="A20606" s="283">
        <v>50546</v>
      </c>
      <c r="B20606" s="176">
        <v>6.4</v>
      </c>
      <c r="C20606" s="176">
        <v>48.4</v>
      </c>
      <c r="D20606" s="282">
        <v>87</v>
      </c>
      <c r="E20606" s="265"/>
    </row>
    <row r="20607" spans="1:5">
      <c r="A20607" s="283">
        <v>50548</v>
      </c>
      <c r="B20607" s="176">
        <v>53.5</v>
      </c>
      <c r="C20607" s="176">
        <v>45</v>
      </c>
      <c r="D20607" s="282">
        <v>87</v>
      </c>
      <c r="E20607" s="265"/>
    </row>
    <row r="20608" spans="1:5">
      <c r="A20608" s="283">
        <v>50551</v>
      </c>
      <c r="B20608" s="176">
        <v>5.2</v>
      </c>
      <c r="C20608" s="176">
        <v>48</v>
      </c>
      <c r="D20608" s="282">
        <v>87</v>
      </c>
      <c r="E20608" s="265"/>
    </row>
    <row r="20609" spans="1:5">
      <c r="A20609" s="283">
        <v>50552</v>
      </c>
      <c r="B20609" s="176">
        <v>0</v>
      </c>
      <c r="C20609" s="176">
        <v>0</v>
      </c>
      <c r="D20609" s="282">
        <v>87</v>
      </c>
      <c r="E20609" s="265"/>
    </row>
    <row r="20610" spans="1:5">
      <c r="A20610" s="283">
        <v>50554</v>
      </c>
      <c r="B20610" s="176">
        <v>26.4</v>
      </c>
      <c r="C20610" s="176">
        <v>46.3</v>
      </c>
      <c r="D20610" s="282">
        <v>87</v>
      </c>
      <c r="E20610" s="265"/>
    </row>
    <row r="20611" spans="1:5">
      <c r="A20611" s="283">
        <v>50556</v>
      </c>
      <c r="B20611" s="176">
        <v>8.3000000000000007</v>
      </c>
      <c r="C20611" s="176">
        <v>48.7</v>
      </c>
      <c r="D20611" s="282">
        <v>87</v>
      </c>
      <c r="E20611" s="265"/>
    </row>
    <row r="20612" spans="1:5">
      <c r="A20612" s="283">
        <v>50557</v>
      </c>
      <c r="B20612" s="176">
        <v>17.399999999999999</v>
      </c>
      <c r="C20612" s="176">
        <v>48.4</v>
      </c>
      <c r="D20612" s="282">
        <v>87</v>
      </c>
      <c r="E20612" s="265"/>
    </row>
    <row r="20613" spans="1:5">
      <c r="A20613" s="283">
        <v>50558</v>
      </c>
      <c r="B20613" s="176">
        <v>10.1</v>
      </c>
      <c r="C20613" s="176">
        <v>45.2</v>
      </c>
      <c r="D20613" s="282">
        <v>87</v>
      </c>
      <c r="E20613" s="265"/>
    </row>
    <row r="20614" spans="1:5">
      <c r="A20614" s="283">
        <v>50559</v>
      </c>
      <c r="B20614" s="176">
        <v>13.1</v>
      </c>
      <c r="C20614" s="176">
        <v>43.1</v>
      </c>
      <c r="D20614" s="282">
        <v>87</v>
      </c>
      <c r="E20614" s="265"/>
    </row>
    <row r="20615" spans="1:5">
      <c r="A20615" s="283">
        <v>50560</v>
      </c>
      <c r="B20615" s="176">
        <v>7.1</v>
      </c>
      <c r="C20615" s="176">
        <v>46.2</v>
      </c>
      <c r="D20615" s="282">
        <v>87</v>
      </c>
      <c r="E20615" s="265"/>
    </row>
    <row r="20616" spans="1:5">
      <c r="A20616" s="283">
        <v>50561</v>
      </c>
      <c r="B20616" s="176">
        <v>6</v>
      </c>
      <c r="C20616" s="176">
        <v>47.8</v>
      </c>
      <c r="D20616" s="282">
        <v>87</v>
      </c>
      <c r="E20616" s="265"/>
    </row>
    <row r="20617" spans="1:5">
      <c r="A20617" s="283">
        <v>50562</v>
      </c>
      <c r="B20617" s="176">
        <v>6.3</v>
      </c>
      <c r="C20617" s="176">
        <v>43.8</v>
      </c>
      <c r="D20617" s="282">
        <v>87</v>
      </c>
      <c r="E20617" s="265"/>
    </row>
    <row r="20618" spans="1:5">
      <c r="A20618" s="283">
        <v>50563</v>
      </c>
      <c r="B20618" s="176">
        <v>24.7</v>
      </c>
      <c r="C20618" s="176">
        <v>48.5</v>
      </c>
      <c r="D20618" s="282">
        <v>87</v>
      </c>
      <c r="E20618" s="265"/>
    </row>
    <row r="20619" spans="1:5">
      <c r="A20619" s="283">
        <v>50565</v>
      </c>
      <c r="B20619" s="176">
        <v>6.9</v>
      </c>
      <c r="C20619" s="176">
        <v>47.4</v>
      </c>
      <c r="D20619" s="282">
        <v>87</v>
      </c>
      <c r="E20619" s="265"/>
    </row>
    <row r="20620" spans="1:5">
      <c r="A20620" s="283">
        <v>50566</v>
      </c>
      <c r="B20620" s="176">
        <v>9.8000000000000007</v>
      </c>
      <c r="C20620" s="176">
        <v>46.1</v>
      </c>
      <c r="D20620" s="282">
        <v>87</v>
      </c>
      <c r="E20620" s="265"/>
    </row>
    <row r="20621" spans="1:5">
      <c r="A20621" s="283">
        <v>50567</v>
      </c>
      <c r="B20621" s="176">
        <v>5.3</v>
      </c>
      <c r="C20621" s="176">
        <v>46.2</v>
      </c>
      <c r="D20621" s="282">
        <v>87</v>
      </c>
      <c r="E20621" s="265"/>
    </row>
    <row r="20622" spans="1:5">
      <c r="A20622" s="283">
        <v>50568</v>
      </c>
      <c r="B20622" s="176">
        <v>17.5</v>
      </c>
      <c r="C20622" s="176">
        <v>43.6</v>
      </c>
      <c r="D20622" s="282">
        <v>96</v>
      </c>
      <c r="E20622" s="265"/>
    </row>
    <row r="20623" spans="1:5">
      <c r="A20623" s="283">
        <v>50569</v>
      </c>
      <c r="B20623" s="176">
        <v>41.8</v>
      </c>
      <c r="C20623" s="176">
        <v>45.2</v>
      </c>
      <c r="D20623" s="282">
        <v>87</v>
      </c>
      <c r="E20623" s="265"/>
    </row>
    <row r="20624" spans="1:5">
      <c r="A20624" s="283">
        <v>50570</v>
      </c>
      <c r="B20624" s="176">
        <v>8.6</v>
      </c>
      <c r="C20624" s="176">
        <v>44.1</v>
      </c>
      <c r="D20624" s="282">
        <v>87</v>
      </c>
      <c r="E20624" s="265"/>
    </row>
    <row r="20625" spans="1:5">
      <c r="A20625" s="283">
        <v>50571</v>
      </c>
      <c r="B20625" s="176">
        <v>6.7</v>
      </c>
      <c r="C20625" s="176">
        <v>47.6</v>
      </c>
      <c r="D20625" s="282">
        <v>87</v>
      </c>
      <c r="E20625" s="265"/>
    </row>
    <row r="20626" spans="1:5">
      <c r="A20626" s="283">
        <v>50573</v>
      </c>
      <c r="B20626" s="176">
        <v>0</v>
      </c>
      <c r="C20626" s="176">
        <v>0</v>
      </c>
      <c r="D20626" s="282">
        <v>87</v>
      </c>
      <c r="E20626" s="265"/>
    </row>
    <row r="20627" spans="1:5">
      <c r="A20627" s="283">
        <v>50574</v>
      </c>
      <c r="B20627" s="176">
        <v>17.3</v>
      </c>
      <c r="C20627" s="176">
        <v>49.3</v>
      </c>
      <c r="D20627" s="282">
        <v>113</v>
      </c>
      <c r="E20627" s="265"/>
    </row>
    <row r="20628" spans="1:5">
      <c r="A20628" s="283">
        <v>50575</v>
      </c>
      <c r="B20628" s="176">
        <v>17</v>
      </c>
      <c r="C20628" s="176">
        <v>47.1</v>
      </c>
      <c r="D20628" s="282">
        <v>87</v>
      </c>
      <c r="E20628" s="265"/>
    </row>
    <row r="20629" spans="1:5">
      <c r="A20629" s="283">
        <v>50576</v>
      </c>
      <c r="B20629" s="176">
        <v>8</v>
      </c>
      <c r="C20629" s="176">
        <v>46.2</v>
      </c>
      <c r="D20629" s="282">
        <v>87</v>
      </c>
      <c r="E20629" s="265"/>
    </row>
    <row r="20630" spans="1:5">
      <c r="A20630" s="283">
        <v>50577</v>
      </c>
      <c r="B20630" s="176">
        <v>9.1999999999999993</v>
      </c>
      <c r="C20630" s="176">
        <v>43.5</v>
      </c>
      <c r="D20630" s="282">
        <v>87</v>
      </c>
      <c r="E20630" s="265"/>
    </row>
    <row r="20631" spans="1:5">
      <c r="A20631" s="283">
        <v>50578</v>
      </c>
      <c r="B20631" s="176">
        <v>6.9</v>
      </c>
      <c r="C20631" s="176">
        <v>46.5</v>
      </c>
      <c r="D20631" s="282">
        <v>87</v>
      </c>
      <c r="E20631" s="265"/>
    </row>
    <row r="20632" spans="1:5">
      <c r="A20632" s="283">
        <v>50579</v>
      </c>
      <c r="B20632" s="176">
        <v>22.1</v>
      </c>
      <c r="C20632" s="176">
        <v>46.8</v>
      </c>
      <c r="D20632" s="282">
        <v>87</v>
      </c>
      <c r="E20632" s="265"/>
    </row>
    <row r="20633" spans="1:5">
      <c r="A20633" s="283">
        <v>50581</v>
      </c>
      <c r="B20633" s="176">
        <v>12.8</v>
      </c>
      <c r="C20633" s="176">
        <v>43.1</v>
      </c>
      <c r="D20633" s="282">
        <v>87</v>
      </c>
      <c r="E20633" s="265"/>
    </row>
    <row r="20634" spans="1:5">
      <c r="A20634" s="283">
        <v>50582</v>
      </c>
      <c r="B20634" s="176">
        <v>10.1</v>
      </c>
      <c r="C20634" s="176">
        <v>47.3</v>
      </c>
      <c r="D20634" s="282">
        <v>87</v>
      </c>
      <c r="E20634" s="265"/>
    </row>
    <row r="20635" spans="1:5">
      <c r="A20635" s="283">
        <v>50583</v>
      </c>
      <c r="B20635" s="176">
        <v>28.5</v>
      </c>
      <c r="C20635" s="176">
        <v>47.4</v>
      </c>
      <c r="D20635" s="282">
        <v>107</v>
      </c>
      <c r="E20635" s="265"/>
    </row>
    <row r="20636" spans="1:5">
      <c r="A20636" s="283">
        <v>50585</v>
      </c>
      <c r="B20636" s="176">
        <v>24.2</v>
      </c>
      <c r="C20636" s="176">
        <v>43</v>
      </c>
      <c r="D20636" s="282">
        <v>87</v>
      </c>
      <c r="E20636" s="265"/>
    </row>
    <row r="20637" spans="1:5">
      <c r="A20637" s="283">
        <v>50586</v>
      </c>
      <c r="B20637" s="176">
        <v>7.8</v>
      </c>
      <c r="C20637" s="176">
        <v>44.7</v>
      </c>
      <c r="D20637" s="282">
        <v>87</v>
      </c>
      <c r="E20637" s="265"/>
    </row>
    <row r="20638" spans="1:5">
      <c r="A20638" s="283">
        <v>50588</v>
      </c>
      <c r="B20638" s="176">
        <v>83.9</v>
      </c>
      <c r="C20638" s="176">
        <v>33.6</v>
      </c>
      <c r="D20638" s="282">
        <v>160</v>
      </c>
      <c r="E20638" s="265"/>
    </row>
    <row r="20639" spans="1:5">
      <c r="A20639" s="283">
        <v>50590</v>
      </c>
      <c r="B20639" s="176">
        <v>11.2</v>
      </c>
      <c r="C20639" s="176">
        <v>47.9</v>
      </c>
      <c r="D20639" s="282">
        <v>87</v>
      </c>
      <c r="E20639" s="265"/>
    </row>
    <row r="20640" spans="1:5">
      <c r="A20640" s="283">
        <v>50591</v>
      </c>
      <c r="B20640" s="176">
        <v>9.1</v>
      </c>
      <c r="C20640" s="176">
        <v>42.1</v>
      </c>
      <c r="D20640" s="282">
        <v>87</v>
      </c>
      <c r="E20640" s="265"/>
    </row>
    <row r="20641" spans="1:5">
      <c r="A20641" s="283">
        <v>50592</v>
      </c>
      <c r="B20641" s="176">
        <v>40.700000000000003</v>
      </c>
      <c r="C20641" s="176">
        <v>40</v>
      </c>
      <c r="D20641" s="282">
        <v>87</v>
      </c>
      <c r="E20641" s="265"/>
    </row>
    <row r="20642" spans="1:5">
      <c r="A20642" s="283">
        <v>50593</v>
      </c>
      <c r="B20642" s="176">
        <v>7.3</v>
      </c>
      <c r="C20642" s="176">
        <v>47.1</v>
      </c>
      <c r="D20642" s="282">
        <v>87</v>
      </c>
      <c r="E20642" s="265"/>
    </row>
    <row r="20643" spans="1:5">
      <c r="A20643" s="283">
        <v>50594</v>
      </c>
      <c r="B20643" s="176">
        <v>8</v>
      </c>
      <c r="C20643" s="176">
        <v>46.7</v>
      </c>
      <c r="D20643" s="282">
        <v>87</v>
      </c>
      <c r="E20643" s="265"/>
    </row>
    <row r="20644" spans="1:5">
      <c r="A20644" s="283">
        <v>50595</v>
      </c>
      <c r="B20644" s="176">
        <v>67.599999999999994</v>
      </c>
      <c r="C20644" s="176">
        <v>41.4</v>
      </c>
      <c r="D20644" s="282">
        <v>119</v>
      </c>
      <c r="E20644" s="265"/>
    </row>
    <row r="20645" spans="1:5">
      <c r="A20645" s="283">
        <v>50597</v>
      </c>
      <c r="B20645" s="176">
        <v>14.7</v>
      </c>
      <c r="C20645" s="176">
        <v>48.4</v>
      </c>
      <c r="D20645" s="282">
        <v>109</v>
      </c>
      <c r="E20645" s="265"/>
    </row>
    <row r="20646" spans="1:5">
      <c r="A20646" s="283">
        <v>50598</v>
      </c>
      <c r="B20646" s="176">
        <v>10.1</v>
      </c>
      <c r="C20646" s="176">
        <v>42.1</v>
      </c>
      <c r="D20646" s="282">
        <v>87</v>
      </c>
      <c r="E20646" s="265"/>
    </row>
    <row r="20647" spans="1:5">
      <c r="A20647" s="283">
        <v>50599</v>
      </c>
      <c r="B20647" s="176">
        <v>6.9</v>
      </c>
      <c r="C20647" s="176">
        <v>47.6</v>
      </c>
      <c r="D20647" s="282">
        <v>87</v>
      </c>
      <c r="E20647" s="265"/>
    </row>
    <row r="20648" spans="1:5">
      <c r="A20648" s="283">
        <v>50601</v>
      </c>
      <c r="B20648" s="176">
        <v>21.9</v>
      </c>
      <c r="C20648" s="176">
        <v>47.3</v>
      </c>
      <c r="D20648" s="282">
        <v>87</v>
      </c>
      <c r="E20648" s="265"/>
    </row>
    <row r="20649" spans="1:5">
      <c r="A20649" s="283">
        <v>50602</v>
      </c>
      <c r="B20649" s="176">
        <v>21.1</v>
      </c>
      <c r="C20649" s="176">
        <v>44.9</v>
      </c>
      <c r="D20649" s="282">
        <v>87</v>
      </c>
      <c r="E20649" s="265"/>
    </row>
    <row r="20650" spans="1:5">
      <c r="A20650" s="283">
        <v>50603</v>
      </c>
      <c r="B20650" s="176">
        <v>14.4</v>
      </c>
      <c r="C20650" s="176">
        <v>39.799999999999997</v>
      </c>
      <c r="D20650" s="282">
        <v>87</v>
      </c>
      <c r="E20650" s="265"/>
    </row>
    <row r="20651" spans="1:5">
      <c r="A20651" s="283">
        <v>50604</v>
      </c>
      <c r="B20651" s="176">
        <v>16.3</v>
      </c>
      <c r="C20651" s="176">
        <v>42.3</v>
      </c>
      <c r="D20651" s="282">
        <v>108</v>
      </c>
      <c r="E20651" s="265"/>
    </row>
    <row r="20652" spans="1:5">
      <c r="A20652" s="283">
        <v>50605</v>
      </c>
      <c r="B20652" s="176">
        <v>9.5</v>
      </c>
      <c r="C20652" s="176">
        <v>41.8</v>
      </c>
      <c r="D20652" s="282">
        <v>87</v>
      </c>
      <c r="E20652" s="265"/>
    </row>
    <row r="20653" spans="1:5">
      <c r="A20653" s="283">
        <v>50606</v>
      </c>
      <c r="B20653" s="176">
        <v>14.7</v>
      </c>
      <c r="C20653" s="176">
        <v>45.5</v>
      </c>
      <c r="D20653" s="282">
        <v>87</v>
      </c>
      <c r="E20653" s="265"/>
    </row>
    <row r="20654" spans="1:5">
      <c r="A20654" s="283">
        <v>50607</v>
      </c>
      <c r="B20654" s="176">
        <v>11.8</v>
      </c>
      <c r="C20654" s="176">
        <v>43.5</v>
      </c>
      <c r="D20654" s="282">
        <v>87</v>
      </c>
      <c r="E20654" s="265"/>
    </row>
    <row r="20655" spans="1:5">
      <c r="A20655" s="283">
        <v>50608</v>
      </c>
      <c r="B20655" s="176">
        <v>8.1</v>
      </c>
      <c r="C20655" s="176">
        <v>43</v>
      </c>
      <c r="D20655" s="282">
        <v>87</v>
      </c>
      <c r="E20655" s="265"/>
    </row>
    <row r="20656" spans="1:5">
      <c r="A20656" s="283">
        <v>50609</v>
      </c>
      <c r="B20656" s="176">
        <v>9.1</v>
      </c>
      <c r="C20656" s="176">
        <v>45.1</v>
      </c>
      <c r="D20656" s="282">
        <v>87</v>
      </c>
      <c r="E20656" s="265"/>
    </row>
    <row r="20657" spans="1:5">
      <c r="A20657" s="283">
        <v>50611</v>
      </c>
      <c r="B20657" s="176">
        <v>11.7</v>
      </c>
      <c r="C20657" s="176">
        <v>40.9</v>
      </c>
      <c r="D20657" s="282">
        <v>87</v>
      </c>
      <c r="E20657" s="265"/>
    </row>
    <row r="20658" spans="1:5">
      <c r="A20658" s="283">
        <v>50612</v>
      </c>
      <c r="B20658" s="176">
        <v>18</v>
      </c>
      <c r="C20658" s="176">
        <v>43.3</v>
      </c>
      <c r="D20658" s="282">
        <v>87</v>
      </c>
      <c r="E20658" s="265"/>
    </row>
    <row r="20659" spans="1:5">
      <c r="A20659" s="283">
        <v>50613</v>
      </c>
      <c r="B20659" s="176">
        <v>316.89999999999998</v>
      </c>
      <c r="C20659" s="176">
        <v>28.7</v>
      </c>
      <c r="D20659" s="282">
        <v>138</v>
      </c>
      <c r="E20659" s="265"/>
    </row>
    <row r="20660" spans="1:5">
      <c r="A20660" s="283">
        <v>50614</v>
      </c>
      <c r="B20660" s="176">
        <v>0</v>
      </c>
      <c r="C20660" s="176">
        <v>0</v>
      </c>
      <c r="D20660" s="282">
        <v>87</v>
      </c>
      <c r="E20660" s="265"/>
    </row>
    <row r="20661" spans="1:5">
      <c r="A20661" s="283">
        <v>50616</v>
      </c>
      <c r="B20661" s="176">
        <v>59.2</v>
      </c>
      <c r="C20661" s="176">
        <v>43</v>
      </c>
      <c r="D20661" s="282">
        <v>107</v>
      </c>
      <c r="E20661" s="265"/>
    </row>
    <row r="20662" spans="1:5">
      <c r="A20662" s="283">
        <v>50619</v>
      </c>
      <c r="B20662" s="176">
        <v>18.899999999999999</v>
      </c>
      <c r="C20662" s="176">
        <v>43</v>
      </c>
      <c r="D20662" s="282">
        <v>87</v>
      </c>
      <c r="E20662" s="265"/>
    </row>
    <row r="20663" spans="1:5">
      <c r="A20663" s="283">
        <v>50620</v>
      </c>
      <c r="B20663" s="176">
        <v>13.4</v>
      </c>
      <c r="C20663" s="176">
        <v>37.9</v>
      </c>
      <c r="D20663" s="282">
        <v>87</v>
      </c>
      <c r="E20663" s="265"/>
    </row>
    <row r="20664" spans="1:5">
      <c r="A20664" s="283">
        <v>50621</v>
      </c>
      <c r="B20664" s="176">
        <v>32.799999999999997</v>
      </c>
      <c r="C20664" s="176">
        <v>42.6</v>
      </c>
      <c r="D20664" s="282">
        <v>87</v>
      </c>
      <c r="E20664" s="265"/>
    </row>
    <row r="20665" spans="1:5">
      <c r="A20665" s="283">
        <v>50622</v>
      </c>
      <c r="B20665" s="176">
        <v>93.6</v>
      </c>
      <c r="C20665" s="176">
        <v>40.5</v>
      </c>
      <c r="D20665" s="282">
        <v>96</v>
      </c>
      <c r="E20665" s="265"/>
    </row>
    <row r="20666" spans="1:5">
      <c r="A20666" s="283">
        <v>50623</v>
      </c>
      <c r="B20666" s="176">
        <v>12.6</v>
      </c>
      <c r="C20666" s="176">
        <v>47</v>
      </c>
      <c r="D20666" s="282">
        <v>87</v>
      </c>
      <c r="E20666" s="265"/>
    </row>
    <row r="20667" spans="1:5">
      <c r="A20667" s="283">
        <v>50624</v>
      </c>
      <c r="B20667" s="176">
        <v>36.700000000000003</v>
      </c>
      <c r="C20667" s="176">
        <v>41.4</v>
      </c>
      <c r="D20667" s="282">
        <v>87</v>
      </c>
      <c r="E20667" s="265"/>
    </row>
    <row r="20668" spans="1:5">
      <c r="A20668" s="283">
        <v>50625</v>
      </c>
      <c r="B20668" s="176">
        <v>23.8</v>
      </c>
      <c r="C20668" s="176">
        <v>46.4</v>
      </c>
      <c r="D20668" s="282">
        <v>87</v>
      </c>
      <c r="E20668" s="265"/>
    </row>
    <row r="20669" spans="1:5">
      <c r="A20669" s="283">
        <v>50626</v>
      </c>
      <c r="B20669" s="176">
        <v>38.799999999999997</v>
      </c>
      <c r="C20669" s="176">
        <v>38.200000000000003</v>
      </c>
      <c r="D20669" s="282">
        <v>87</v>
      </c>
      <c r="E20669" s="265"/>
    </row>
    <row r="20670" spans="1:5">
      <c r="A20670" s="283">
        <v>50627</v>
      </c>
      <c r="B20670" s="176">
        <v>37.4</v>
      </c>
      <c r="C20670" s="176">
        <v>43.1</v>
      </c>
      <c r="D20670" s="282">
        <v>87</v>
      </c>
      <c r="E20670" s="265"/>
    </row>
    <row r="20671" spans="1:5">
      <c r="A20671" s="283">
        <v>50628</v>
      </c>
      <c r="B20671" s="176">
        <v>13.1</v>
      </c>
      <c r="C20671" s="176">
        <v>43.6</v>
      </c>
      <c r="D20671" s="282">
        <v>87</v>
      </c>
      <c r="E20671" s="265"/>
    </row>
    <row r="20672" spans="1:5">
      <c r="A20672" s="283">
        <v>50629</v>
      </c>
      <c r="B20672" s="176">
        <v>28.5</v>
      </c>
      <c r="C20672" s="176">
        <v>32.700000000000003</v>
      </c>
      <c r="D20672" s="282">
        <v>87</v>
      </c>
      <c r="E20672" s="265"/>
    </row>
    <row r="20673" spans="1:5">
      <c r="A20673" s="283">
        <v>50630</v>
      </c>
      <c r="B20673" s="176">
        <v>21.9</v>
      </c>
      <c r="C20673" s="176">
        <v>44.1</v>
      </c>
      <c r="D20673" s="282">
        <v>87</v>
      </c>
      <c r="E20673" s="265"/>
    </row>
    <row r="20674" spans="1:5">
      <c r="A20674" s="283">
        <v>50631</v>
      </c>
      <c r="B20674" s="176">
        <v>0</v>
      </c>
      <c r="C20674" s="176">
        <v>0</v>
      </c>
      <c r="D20674" s="282">
        <v>87</v>
      </c>
      <c r="E20674" s="265"/>
    </row>
    <row r="20675" spans="1:5">
      <c r="A20675" s="283">
        <v>50632</v>
      </c>
      <c r="B20675" s="176">
        <v>21.6</v>
      </c>
      <c r="C20675" s="176">
        <v>43.2</v>
      </c>
      <c r="D20675" s="282">
        <v>87</v>
      </c>
      <c r="E20675" s="265"/>
    </row>
    <row r="20676" spans="1:5">
      <c r="A20676" s="283">
        <v>50633</v>
      </c>
      <c r="B20676" s="176">
        <v>8.6999999999999993</v>
      </c>
      <c r="C20676" s="176">
        <v>45.6</v>
      </c>
      <c r="D20676" s="282">
        <v>87</v>
      </c>
      <c r="E20676" s="265"/>
    </row>
    <row r="20677" spans="1:5">
      <c r="A20677" s="283">
        <v>50634</v>
      </c>
      <c r="B20677" s="176">
        <v>82</v>
      </c>
      <c r="C20677" s="176">
        <v>45.7</v>
      </c>
      <c r="D20677" s="282">
        <v>87</v>
      </c>
      <c r="E20677" s="265"/>
    </row>
    <row r="20678" spans="1:5">
      <c r="A20678" s="283">
        <v>50635</v>
      </c>
      <c r="B20678" s="176">
        <v>20.9</v>
      </c>
      <c r="C20678" s="176">
        <v>46.6</v>
      </c>
      <c r="D20678" s="282">
        <v>87</v>
      </c>
      <c r="E20678" s="265"/>
    </row>
    <row r="20679" spans="1:5">
      <c r="A20679" s="283">
        <v>50636</v>
      </c>
      <c r="B20679" s="176">
        <v>22.7</v>
      </c>
      <c r="C20679" s="176">
        <v>47.3</v>
      </c>
      <c r="D20679" s="282">
        <v>87</v>
      </c>
      <c r="E20679" s="265"/>
    </row>
    <row r="20680" spans="1:5">
      <c r="A20680" s="283">
        <v>50638</v>
      </c>
      <c r="B20680" s="176">
        <v>48.6</v>
      </c>
      <c r="C20680" s="176">
        <v>43.3</v>
      </c>
      <c r="D20680" s="282">
        <v>107</v>
      </c>
      <c r="E20680" s="265"/>
    </row>
    <row r="20681" spans="1:5">
      <c r="A20681" s="283">
        <v>50641</v>
      </c>
      <c r="B20681" s="176">
        <v>45.5</v>
      </c>
      <c r="C20681" s="176">
        <v>35.4</v>
      </c>
      <c r="D20681" s="282">
        <v>87</v>
      </c>
      <c r="E20681" s="265"/>
    </row>
    <row r="20682" spans="1:5">
      <c r="A20682" s="283">
        <v>50642</v>
      </c>
      <c r="B20682" s="176">
        <v>11.3</v>
      </c>
      <c r="C20682" s="176">
        <v>39.9</v>
      </c>
      <c r="D20682" s="282">
        <v>87</v>
      </c>
      <c r="E20682" s="265"/>
    </row>
    <row r="20683" spans="1:5">
      <c r="A20683" s="283">
        <v>50643</v>
      </c>
      <c r="B20683" s="176">
        <v>37</v>
      </c>
      <c r="C20683" s="176">
        <v>42.2</v>
      </c>
      <c r="D20683" s="282">
        <v>87</v>
      </c>
      <c r="E20683" s="265"/>
    </row>
    <row r="20684" spans="1:5">
      <c r="A20684" s="283">
        <v>50644</v>
      </c>
      <c r="B20684" s="176">
        <v>81</v>
      </c>
      <c r="C20684" s="176">
        <v>40.9</v>
      </c>
      <c r="D20684" s="282">
        <v>107</v>
      </c>
      <c r="E20684" s="265"/>
    </row>
    <row r="20685" spans="1:5">
      <c r="A20685" s="283">
        <v>50645</v>
      </c>
      <c r="B20685" s="176">
        <v>12</v>
      </c>
      <c r="C20685" s="176">
        <v>42.6</v>
      </c>
      <c r="D20685" s="282">
        <v>87</v>
      </c>
      <c r="E20685" s="265"/>
    </row>
    <row r="20686" spans="1:5">
      <c r="A20686" s="283">
        <v>50647</v>
      </c>
      <c r="B20686" s="176">
        <v>53.1</v>
      </c>
      <c r="C20686" s="176">
        <v>42.7</v>
      </c>
      <c r="D20686" s="282">
        <v>87</v>
      </c>
      <c r="E20686" s="265"/>
    </row>
    <row r="20687" spans="1:5">
      <c r="A20687" s="283">
        <v>50648</v>
      </c>
      <c r="B20687" s="176">
        <v>54.5</v>
      </c>
      <c r="C20687" s="176">
        <v>37.200000000000003</v>
      </c>
      <c r="D20687" s="282">
        <v>109</v>
      </c>
      <c r="E20687" s="265"/>
    </row>
    <row r="20688" spans="1:5">
      <c r="A20688" s="283">
        <v>50649</v>
      </c>
      <c r="B20688" s="176">
        <v>8</v>
      </c>
      <c r="C20688" s="176">
        <v>40</v>
      </c>
      <c r="D20688" s="282">
        <v>87</v>
      </c>
      <c r="E20688" s="265"/>
    </row>
    <row r="20689" spans="1:5">
      <c r="A20689" s="283">
        <v>50650</v>
      </c>
      <c r="B20689" s="176">
        <v>12.2</v>
      </c>
      <c r="C20689" s="176">
        <v>39.799999999999997</v>
      </c>
      <c r="D20689" s="282">
        <v>87</v>
      </c>
      <c r="E20689" s="265"/>
    </row>
    <row r="20690" spans="1:5">
      <c r="A20690" s="283">
        <v>50651</v>
      </c>
      <c r="B20690" s="176">
        <v>40.799999999999997</v>
      </c>
      <c r="C20690" s="176">
        <v>40.700000000000003</v>
      </c>
      <c r="D20690" s="282">
        <v>135</v>
      </c>
      <c r="E20690" s="265"/>
    </row>
    <row r="20691" spans="1:5">
      <c r="A20691" s="283">
        <v>50652</v>
      </c>
      <c r="B20691" s="176">
        <v>0</v>
      </c>
      <c r="C20691" s="176">
        <v>0</v>
      </c>
      <c r="D20691" s="282">
        <v>87</v>
      </c>
      <c r="E20691" s="265"/>
    </row>
    <row r="20692" spans="1:5">
      <c r="A20692" s="283">
        <v>50653</v>
      </c>
      <c r="B20692" s="176">
        <v>10.199999999999999</v>
      </c>
      <c r="C20692" s="176">
        <v>44.7</v>
      </c>
      <c r="D20692" s="282">
        <v>87</v>
      </c>
      <c r="E20692" s="265"/>
    </row>
    <row r="20693" spans="1:5">
      <c r="A20693" s="283">
        <v>50654</v>
      </c>
      <c r="B20693" s="176">
        <v>14.3</v>
      </c>
      <c r="C20693" s="176">
        <v>41.5</v>
      </c>
      <c r="D20693" s="282">
        <v>87</v>
      </c>
      <c r="E20693" s="265"/>
    </row>
    <row r="20694" spans="1:5">
      <c r="A20694" s="283">
        <v>50655</v>
      </c>
      <c r="B20694" s="176">
        <v>18.100000000000001</v>
      </c>
      <c r="C20694" s="176">
        <v>42.5</v>
      </c>
      <c r="D20694" s="282">
        <v>87</v>
      </c>
      <c r="E20694" s="265"/>
    </row>
    <row r="20695" spans="1:5">
      <c r="A20695" s="283">
        <v>50657</v>
      </c>
      <c r="B20695" s="176">
        <v>21.5</v>
      </c>
      <c r="C20695" s="176">
        <v>45</v>
      </c>
      <c r="D20695" s="282">
        <v>87</v>
      </c>
      <c r="E20695" s="265"/>
    </row>
    <row r="20696" spans="1:5">
      <c r="A20696" s="283">
        <v>50658</v>
      </c>
      <c r="B20696" s="176">
        <v>35.299999999999997</v>
      </c>
      <c r="C20696" s="176">
        <v>41</v>
      </c>
      <c r="D20696" s="282">
        <v>87</v>
      </c>
      <c r="E20696" s="265"/>
    </row>
    <row r="20697" spans="1:5">
      <c r="A20697" s="283">
        <v>50659</v>
      </c>
      <c r="B20697" s="176">
        <v>39.9</v>
      </c>
      <c r="C20697" s="176">
        <v>44.8</v>
      </c>
      <c r="D20697" s="282">
        <v>87</v>
      </c>
      <c r="E20697" s="265"/>
    </row>
    <row r="20698" spans="1:5">
      <c r="A20698" s="283">
        <v>50660</v>
      </c>
      <c r="B20698" s="176">
        <v>27.3</v>
      </c>
      <c r="C20698" s="176">
        <v>41.9</v>
      </c>
      <c r="D20698" s="282">
        <v>87</v>
      </c>
      <c r="E20698" s="265"/>
    </row>
    <row r="20699" spans="1:5">
      <c r="A20699" s="283">
        <v>50661</v>
      </c>
      <c r="B20699" s="176">
        <v>0</v>
      </c>
      <c r="C20699" s="176">
        <v>0</v>
      </c>
      <c r="D20699" s="282">
        <v>87</v>
      </c>
      <c r="E20699" s="265"/>
    </row>
    <row r="20700" spans="1:5">
      <c r="A20700" s="283">
        <v>50662</v>
      </c>
      <c r="B20700" s="176">
        <v>156.19999999999999</v>
      </c>
      <c r="C20700" s="176">
        <v>43.3</v>
      </c>
      <c r="D20700" s="282">
        <v>112</v>
      </c>
      <c r="E20700" s="265"/>
    </row>
    <row r="20701" spans="1:5">
      <c r="A20701" s="283">
        <v>50664</v>
      </c>
      <c r="B20701" s="176">
        <v>17.3</v>
      </c>
      <c r="C20701" s="176">
        <v>45.4</v>
      </c>
      <c r="D20701" s="282">
        <v>87</v>
      </c>
      <c r="E20701" s="265"/>
    </row>
    <row r="20702" spans="1:5">
      <c r="A20702" s="283">
        <v>50665</v>
      </c>
      <c r="B20702" s="176">
        <v>37.5</v>
      </c>
      <c r="C20702" s="176">
        <v>40.799999999999997</v>
      </c>
      <c r="D20702" s="282">
        <v>87</v>
      </c>
      <c r="E20702" s="265"/>
    </row>
    <row r="20703" spans="1:5">
      <c r="A20703" s="283">
        <v>50666</v>
      </c>
      <c r="B20703" s="176">
        <v>19.399999999999999</v>
      </c>
      <c r="C20703" s="176">
        <v>43.7</v>
      </c>
      <c r="D20703" s="282">
        <v>87</v>
      </c>
      <c r="E20703" s="265"/>
    </row>
    <row r="20704" spans="1:5">
      <c r="A20704" s="283">
        <v>50667</v>
      </c>
      <c r="B20704" s="176">
        <v>211.1</v>
      </c>
      <c r="C20704" s="176">
        <v>39.9</v>
      </c>
      <c r="D20704" s="282">
        <v>87</v>
      </c>
      <c r="E20704" s="265"/>
    </row>
    <row r="20705" spans="1:5">
      <c r="A20705" s="283">
        <v>50668</v>
      </c>
      <c r="B20705" s="176">
        <v>38.700000000000003</v>
      </c>
      <c r="C20705" s="176">
        <v>39.799999999999997</v>
      </c>
      <c r="D20705" s="282">
        <v>114</v>
      </c>
      <c r="E20705" s="265"/>
    </row>
    <row r="20706" spans="1:5">
      <c r="A20706" s="283">
        <v>50669</v>
      </c>
      <c r="B20706" s="176">
        <v>25</v>
      </c>
      <c r="C20706" s="176">
        <v>44.7</v>
      </c>
      <c r="D20706" s="282">
        <v>87</v>
      </c>
      <c r="E20706" s="265"/>
    </row>
    <row r="20707" spans="1:5">
      <c r="A20707" s="283">
        <v>50670</v>
      </c>
      <c r="B20707" s="176">
        <v>36.1</v>
      </c>
      <c r="C20707" s="176">
        <v>44.1</v>
      </c>
      <c r="D20707" s="282">
        <v>87</v>
      </c>
      <c r="E20707" s="265"/>
    </row>
    <row r="20708" spans="1:5">
      <c r="A20708" s="283">
        <v>50671</v>
      </c>
      <c r="B20708" s="176">
        <v>11</v>
      </c>
      <c r="C20708" s="176">
        <v>44.1</v>
      </c>
      <c r="D20708" s="282">
        <v>87</v>
      </c>
      <c r="E20708" s="265"/>
    </row>
    <row r="20709" spans="1:5">
      <c r="A20709" s="283">
        <v>50672</v>
      </c>
      <c r="B20709" s="176">
        <v>12.5</v>
      </c>
      <c r="C20709" s="176">
        <v>44.8</v>
      </c>
      <c r="D20709" s="282">
        <v>87</v>
      </c>
      <c r="E20709" s="265"/>
    </row>
    <row r="20710" spans="1:5">
      <c r="A20710" s="283">
        <v>50673</v>
      </c>
      <c r="B20710" s="176">
        <v>0</v>
      </c>
      <c r="C20710" s="176">
        <v>0</v>
      </c>
      <c r="D20710" s="282">
        <v>87</v>
      </c>
      <c r="E20710" s="265"/>
    </row>
    <row r="20711" spans="1:5">
      <c r="A20711" s="283">
        <v>50674</v>
      </c>
      <c r="B20711" s="176">
        <v>24.2</v>
      </c>
      <c r="C20711" s="176">
        <v>44.1</v>
      </c>
      <c r="D20711" s="282">
        <v>87</v>
      </c>
      <c r="E20711" s="265"/>
    </row>
    <row r="20712" spans="1:5">
      <c r="A20712" s="283">
        <v>50675</v>
      </c>
      <c r="B20712" s="176">
        <v>29.8</v>
      </c>
      <c r="C20712" s="176">
        <v>43.6</v>
      </c>
      <c r="D20712" s="282">
        <v>87</v>
      </c>
      <c r="E20712" s="265"/>
    </row>
    <row r="20713" spans="1:5">
      <c r="A20713" s="283">
        <v>50676</v>
      </c>
      <c r="B20713" s="176">
        <v>34.6</v>
      </c>
      <c r="C20713" s="176">
        <v>41.3</v>
      </c>
      <c r="D20713" s="282">
        <v>87</v>
      </c>
      <c r="E20713" s="265"/>
    </row>
    <row r="20714" spans="1:5">
      <c r="A20714" s="283">
        <v>50677</v>
      </c>
      <c r="B20714" s="176">
        <v>93.2</v>
      </c>
      <c r="C20714" s="176">
        <v>35.799999999999997</v>
      </c>
      <c r="D20714" s="282">
        <v>135</v>
      </c>
      <c r="E20714" s="265"/>
    </row>
    <row r="20715" spans="1:5">
      <c r="A20715" s="283">
        <v>50680</v>
      </c>
      <c r="B20715" s="176">
        <v>24.6</v>
      </c>
      <c r="C20715" s="176">
        <v>45.1</v>
      </c>
      <c r="D20715" s="282">
        <v>115</v>
      </c>
      <c r="E20715" s="265"/>
    </row>
    <row r="20716" spans="1:5">
      <c r="A20716" s="283">
        <v>50681</v>
      </c>
      <c r="B20716" s="176">
        <v>17.5</v>
      </c>
      <c r="C20716" s="176">
        <v>43.1</v>
      </c>
      <c r="D20716" s="282">
        <v>87</v>
      </c>
      <c r="E20716" s="265"/>
    </row>
    <row r="20717" spans="1:5">
      <c r="A20717" s="283">
        <v>50682</v>
      </c>
      <c r="B20717" s="176">
        <v>17.5</v>
      </c>
      <c r="C20717" s="176">
        <v>40.5</v>
      </c>
      <c r="D20717" s="282">
        <v>87</v>
      </c>
      <c r="E20717" s="265"/>
    </row>
    <row r="20718" spans="1:5">
      <c r="A20718" s="283">
        <v>50701</v>
      </c>
      <c r="B20718" s="176">
        <v>347.5</v>
      </c>
      <c r="C20718" s="176">
        <v>37.5</v>
      </c>
      <c r="D20718" s="282">
        <v>158</v>
      </c>
      <c r="E20718" s="265"/>
    </row>
    <row r="20719" spans="1:5">
      <c r="A20719" s="283">
        <v>50702</v>
      </c>
      <c r="B20719" s="176">
        <v>800.9</v>
      </c>
      <c r="C20719" s="176">
        <v>36</v>
      </c>
      <c r="D20719" s="282">
        <v>127</v>
      </c>
      <c r="E20719" s="265"/>
    </row>
    <row r="20720" spans="1:5">
      <c r="A20720" s="283">
        <v>50703</v>
      </c>
      <c r="B20720" s="176">
        <v>197.3</v>
      </c>
      <c r="C20720" s="176">
        <v>35.5</v>
      </c>
      <c r="D20720" s="282">
        <v>124</v>
      </c>
      <c r="E20720" s="265"/>
    </row>
    <row r="20721" spans="1:5">
      <c r="A20721" s="283">
        <v>50704</v>
      </c>
      <c r="B20721" s="176">
        <v>0</v>
      </c>
      <c r="C20721" s="176">
        <v>0</v>
      </c>
      <c r="D20721" s="282">
        <v>87</v>
      </c>
      <c r="E20721" s="265"/>
    </row>
    <row r="20722" spans="1:5">
      <c r="A20722" s="283">
        <v>50707</v>
      </c>
      <c r="B20722" s="176">
        <v>576.5</v>
      </c>
      <c r="C20722" s="176">
        <v>38.299999999999997</v>
      </c>
      <c r="D20722" s="282">
        <v>114</v>
      </c>
      <c r="E20722" s="265"/>
    </row>
    <row r="20723" spans="1:5">
      <c r="A20723" s="283">
        <v>50801</v>
      </c>
      <c r="B20723" s="176">
        <v>43.1</v>
      </c>
      <c r="C20723" s="176">
        <v>40.5</v>
      </c>
      <c r="D20723" s="282">
        <v>165</v>
      </c>
      <c r="E20723" s="265"/>
    </row>
    <row r="20724" spans="1:5">
      <c r="A20724" s="283">
        <v>50830</v>
      </c>
      <c r="B20724" s="176">
        <v>16.8</v>
      </c>
      <c r="C20724" s="176">
        <v>42.4</v>
      </c>
      <c r="D20724" s="282">
        <v>87</v>
      </c>
      <c r="E20724" s="265"/>
    </row>
    <row r="20725" spans="1:5">
      <c r="A20725" s="283">
        <v>50831</v>
      </c>
      <c r="B20725" s="176">
        <v>0</v>
      </c>
      <c r="C20725" s="176">
        <v>0</v>
      </c>
      <c r="D20725" s="282">
        <v>87</v>
      </c>
      <c r="E20725" s="265"/>
    </row>
    <row r="20726" spans="1:5">
      <c r="A20726" s="283">
        <v>50833</v>
      </c>
      <c r="B20726" s="176">
        <v>14.4</v>
      </c>
      <c r="C20726" s="176">
        <v>44.3</v>
      </c>
      <c r="D20726" s="282">
        <v>95</v>
      </c>
      <c r="E20726" s="265"/>
    </row>
    <row r="20727" spans="1:5">
      <c r="A20727" s="283">
        <v>50835</v>
      </c>
      <c r="B20727" s="176">
        <v>6</v>
      </c>
      <c r="C20727" s="176">
        <v>42</v>
      </c>
      <c r="D20727" s="282">
        <v>87</v>
      </c>
      <c r="E20727" s="265"/>
    </row>
    <row r="20728" spans="1:5">
      <c r="A20728" s="283">
        <v>50836</v>
      </c>
      <c r="B20728" s="176">
        <v>4.7</v>
      </c>
      <c r="C20728" s="176">
        <v>47.5</v>
      </c>
      <c r="D20728" s="282">
        <v>87</v>
      </c>
      <c r="E20728" s="265"/>
    </row>
    <row r="20729" spans="1:5">
      <c r="A20729" s="283">
        <v>50837</v>
      </c>
      <c r="B20729" s="176">
        <v>8.6999999999999993</v>
      </c>
      <c r="C20729" s="176">
        <v>46</v>
      </c>
      <c r="D20729" s="282">
        <v>87</v>
      </c>
      <c r="E20729" s="265"/>
    </row>
    <row r="20730" spans="1:5">
      <c r="A20730" s="283">
        <v>50839</v>
      </c>
      <c r="B20730" s="176">
        <v>5.5</v>
      </c>
      <c r="C20730" s="176">
        <v>48</v>
      </c>
      <c r="D20730" s="282">
        <v>87</v>
      </c>
      <c r="E20730" s="265"/>
    </row>
    <row r="20731" spans="1:5">
      <c r="A20731" s="283">
        <v>50840</v>
      </c>
      <c r="B20731" s="176">
        <v>7.6</v>
      </c>
      <c r="C20731" s="176">
        <v>45.5</v>
      </c>
      <c r="D20731" s="282">
        <v>87</v>
      </c>
      <c r="E20731" s="265"/>
    </row>
    <row r="20732" spans="1:5">
      <c r="A20732" s="283">
        <v>50841</v>
      </c>
      <c r="B20732" s="176">
        <v>13.4</v>
      </c>
      <c r="C20732" s="176">
        <v>46.3</v>
      </c>
      <c r="D20732" s="282">
        <v>87</v>
      </c>
      <c r="E20732" s="265"/>
    </row>
    <row r="20733" spans="1:5">
      <c r="A20733" s="283">
        <v>50842</v>
      </c>
      <c r="B20733" s="176">
        <v>7.2</v>
      </c>
      <c r="C20733" s="176">
        <v>45.6</v>
      </c>
      <c r="D20733" s="282">
        <v>87</v>
      </c>
      <c r="E20733" s="265"/>
    </row>
    <row r="20734" spans="1:5">
      <c r="A20734" s="283">
        <v>50843</v>
      </c>
      <c r="B20734" s="176">
        <v>8.8000000000000007</v>
      </c>
      <c r="C20734" s="176">
        <v>44.8</v>
      </c>
      <c r="D20734" s="282">
        <v>87</v>
      </c>
      <c r="E20734" s="265"/>
    </row>
    <row r="20735" spans="1:5">
      <c r="A20735" s="283">
        <v>50845</v>
      </c>
      <c r="B20735" s="176">
        <v>6.2</v>
      </c>
      <c r="C20735" s="176">
        <v>43.4</v>
      </c>
      <c r="D20735" s="282">
        <v>87</v>
      </c>
      <c r="E20735" s="265"/>
    </row>
    <row r="20736" spans="1:5">
      <c r="A20736" s="283">
        <v>50846</v>
      </c>
      <c r="B20736" s="176">
        <v>17.399999999999999</v>
      </c>
      <c r="C20736" s="176">
        <v>46.4</v>
      </c>
      <c r="D20736" s="282">
        <v>87</v>
      </c>
      <c r="E20736" s="265"/>
    </row>
    <row r="20737" spans="1:5">
      <c r="A20737" s="283">
        <v>50847</v>
      </c>
      <c r="B20737" s="176">
        <v>0</v>
      </c>
      <c r="C20737" s="176">
        <v>0</v>
      </c>
      <c r="D20737" s="282">
        <v>87</v>
      </c>
      <c r="E20737" s="265"/>
    </row>
    <row r="20738" spans="1:5">
      <c r="A20738" s="283">
        <v>50848</v>
      </c>
      <c r="B20738" s="176">
        <v>6.9</v>
      </c>
      <c r="C20738" s="176">
        <v>45.8</v>
      </c>
      <c r="D20738" s="282">
        <v>87</v>
      </c>
      <c r="E20738" s="265"/>
    </row>
    <row r="20739" spans="1:5">
      <c r="A20739" s="283">
        <v>50849</v>
      </c>
      <c r="B20739" s="176">
        <v>26.3</v>
      </c>
      <c r="C20739" s="176">
        <v>45.3</v>
      </c>
      <c r="D20739" s="282">
        <v>95</v>
      </c>
      <c r="E20739" s="265"/>
    </row>
    <row r="20740" spans="1:5">
      <c r="A20740" s="283">
        <v>50851</v>
      </c>
      <c r="B20740" s="176">
        <v>18.600000000000001</v>
      </c>
      <c r="C20740" s="176">
        <v>43.7</v>
      </c>
      <c r="D20740" s="282">
        <v>87</v>
      </c>
      <c r="E20740" s="265"/>
    </row>
    <row r="20741" spans="1:5">
      <c r="A20741" s="283">
        <v>50853</v>
      </c>
      <c r="B20741" s="176">
        <v>8.8000000000000007</v>
      </c>
      <c r="C20741" s="176">
        <v>45.9</v>
      </c>
      <c r="D20741" s="282">
        <v>87</v>
      </c>
      <c r="E20741" s="265"/>
    </row>
    <row r="20742" spans="1:5">
      <c r="A20742" s="283">
        <v>50854</v>
      </c>
      <c r="B20742" s="176">
        <v>67</v>
      </c>
      <c r="C20742" s="176">
        <v>48.3</v>
      </c>
      <c r="D20742" s="282">
        <v>87</v>
      </c>
      <c r="E20742" s="265"/>
    </row>
    <row r="20743" spans="1:5">
      <c r="A20743" s="283">
        <v>50857</v>
      </c>
      <c r="B20743" s="176">
        <v>11</v>
      </c>
      <c r="C20743" s="176">
        <v>47.9</v>
      </c>
      <c r="D20743" s="282">
        <v>87</v>
      </c>
      <c r="E20743" s="265"/>
    </row>
    <row r="20744" spans="1:5">
      <c r="A20744" s="283">
        <v>50858</v>
      </c>
      <c r="B20744" s="176">
        <v>7.7</v>
      </c>
      <c r="C20744" s="176">
        <v>45.5</v>
      </c>
      <c r="D20744" s="282">
        <v>87</v>
      </c>
      <c r="E20744" s="265"/>
    </row>
    <row r="20745" spans="1:5">
      <c r="A20745" s="283">
        <v>50859</v>
      </c>
      <c r="B20745" s="176">
        <v>5.2</v>
      </c>
      <c r="C20745" s="176">
        <v>47.1</v>
      </c>
      <c r="D20745" s="282">
        <v>87</v>
      </c>
      <c r="E20745" s="265"/>
    </row>
    <row r="20746" spans="1:5">
      <c r="A20746" s="283">
        <v>50860</v>
      </c>
      <c r="B20746" s="176">
        <v>5.9</v>
      </c>
      <c r="C20746" s="176">
        <v>37.6</v>
      </c>
      <c r="D20746" s="282">
        <v>87</v>
      </c>
      <c r="E20746" s="265"/>
    </row>
    <row r="20747" spans="1:5">
      <c r="A20747" s="283">
        <v>50861</v>
      </c>
      <c r="B20747" s="176">
        <v>7.1</v>
      </c>
      <c r="C20747" s="176">
        <v>43.7</v>
      </c>
      <c r="D20747" s="282">
        <v>87</v>
      </c>
      <c r="E20747" s="265"/>
    </row>
    <row r="20748" spans="1:5">
      <c r="A20748" s="283">
        <v>50862</v>
      </c>
      <c r="B20748" s="176">
        <v>7.5</v>
      </c>
      <c r="C20748" s="176">
        <v>45.9</v>
      </c>
      <c r="D20748" s="282">
        <v>87</v>
      </c>
      <c r="E20748" s="265"/>
    </row>
    <row r="20749" spans="1:5">
      <c r="A20749" s="283">
        <v>50863</v>
      </c>
      <c r="B20749" s="176">
        <v>6.4</v>
      </c>
      <c r="C20749" s="176">
        <v>50.1</v>
      </c>
      <c r="D20749" s="282">
        <v>87</v>
      </c>
      <c r="E20749" s="265"/>
    </row>
    <row r="20750" spans="1:5">
      <c r="A20750" s="283">
        <v>50864</v>
      </c>
      <c r="B20750" s="176">
        <v>15.5</v>
      </c>
      <c r="C20750" s="176">
        <v>45.3</v>
      </c>
      <c r="D20750" s="282">
        <v>87</v>
      </c>
      <c r="E20750" s="265"/>
    </row>
    <row r="20751" spans="1:5">
      <c r="A20751" s="283">
        <v>51001</v>
      </c>
      <c r="B20751" s="176">
        <v>18.100000000000001</v>
      </c>
      <c r="C20751" s="176">
        <v>42.6</v>
      </c>
      <c r="D20751" s="282">
        <v>118</v>
      </c>
      <c r="E20751" s="265"/>
    </row>
    <row r="20752" spans="1:5">
      <c r="A20752" s="283">
        <v>51002</v>
      </c>
      <c r="B20752" s="176">
        <v>27.4</v>
      </c>
      <c r="C20752" s="176">
        <v>40.9</v>
      </c>
      <c r="D20752" s="282">
        <v>87</v>
      </c>
      <c r="E20752" s="265"/>
    </row>
    <row r="20753" spans="1:5">
      <c r="A20753" s="283">
        <v>51003</v>
      </c>
      <c r="B20753" s="176">
        <v>47.5</v>
      </c>
      <c r="C20753" s="176">
        <v>37.1</v>
      </c>
      <c r="D20753" s="282">
        <v>87</v>
      </c>
      <c r="E20753" s="265"/>
    </row>
    <row r="20754" spans="1:5">
      <c r="A20754" s="283">
        <v>51004</v>
      </c>
      <c r="B20754" s="176">
        <v>13.6</v>
      </c>
      <c r="C20754" s="176">
        <v>46.6</v>
      </c>
      <c r="D20754" s="282">
        <v>87</v>
      </c>
      <c r="E20754" s="265"/>
    </row>
    <row r="20755" spans="1:5">
      <c r="A20755" s="283">
        <v>51005</v>
      </c>
      <c r="B20755" s="176">
        <v>14.1</v>
      </c>
      <c r="C20755" s="176">
        <v>46.5</v>
      </c>
      <c r="D20755" s="282">
        <v>87</v>
      </c>
      <c r="E20755" s="265"/>
    </row>
    <row r="20756" spans="1:5">
      <c r="A20756" s="283">
        <v>51006</v>
      </c>
      <c r="B20756" s="176">
        <v>9</v>
      </c>
      <c r="C20756" s="176">
        <v>43.8</v>
      </c>
      <c r="D20756" s="282">
        <v>97</v>
      </c>
      <c r="E20756" s="265"/>
    </row>
    <row r="20757" spans="1:5">
      <c r="A20757" s="283">
        <v>51007</v>
      </c>
      <c r="B20757" s="176">
        <v>18.399999999999999</v>
      </c>
      <c r="C20757" s="176">
        <v>43.8</v>
      </c>
      <c r="D20757" s="282">
        <v>87</v>
      </c>
      <c r="E20757" s="265"/>
    </row>
    <row r="20758" spans="1:5">
      <c r="A20758" s="283">
        <v>51008</v>
      </c>
      <c r="B20758" s="176">
        <v>0</v>
      </c>
      <c r="C20758" s="176">
        <v>0</v>
      </c>
      <c r="D20758" s="282">
        <v>87</v>
      </c>
      <c r="E20758" s="265"/>
    </row>
    <row r="20759" spans="1:5">
      <c r="A20759" s="283">
        <v>51009</v>
      </c>
      <c r="B20759" s="176">
        <v>7.1</v>
      </c>
      <c r="C20759" s="176">
        <v>46.9</v>
      </c>
      <c r="D20759" s="282">
        <v>87</v>
      </c>
      <c r="E20759" s="265"/>
    </row>
    <row r="20760" spans="1:5">
      <c r="A20760" s="283">
        <v>51010</v>
      </c>
      <c r="B20760" s="176">
        <v>9.1</v>
      </c>
      <c r="C20760" s="176">
        <v>46.6</v>
      </c>
      <c r="D20760" s="282">
        <v>87</v>
      </c>
      <c r="E20760" s="265"/>
    </row>
    <row r="20761" spans="1:5">
      <c r="A20761" s="283">
        <v>51011</v>
      </c>
      <c r="B20761" s="176">
        <v>8.1999999999999993</v>
      </c>
      <c r="C20761" s="176">
        <v>36.700000000000003</v>
      </c>
      <c r="D20761" s="282">
        <v>87</v>
      </c>
      <c r="E20761" s="265"/>
    </row>
    <row r="20762" spans="1:5">
      <c r="A20762" s="283">
        <v>51012</v>
      </c>
      <c r="B20762" s="176">
        <v>43.8</v>
      </c>
      <c r="C20762" s="176">
        <v>46.4</v>
      </c>
      <c r="D20762" s="282">
        <v>125</v>
      </c>
      <c r="E20762" s="265"/>
    </row>
    <row r="20763" spans="1:5">
      <c r="A20763" s="283">
        <v>51014</v>
      </c>
      <c r="B20763" s="176">
        <v>10.199999999999999</v>
      </c>
      <c r="C20763" s="176">
        <v>47.5</v>
      </c>
      <c r="D20763" s="282">
        <v>87</v>
      </c>
      <c r="E20763" s="265"/>
    </row>
    <row r="20764" spans="1:5">
      <c r="A20764" s="283">
        <v>51015</v>
      </c>
      <c r="B20764" s="176">
        <v>8.6999999999999993</v>
      </c>
      <c r="C20764" s="176">
        <v>44.3</v>
      </c>
      <c r="D20764" s="282">
        <v>87</v>
      </c>
      <c r="E20764" s="265"/>
    </row>
    <row r="20765" spans="1:5">
      <c r="A20765" s="283">
        <v>51016</v>
      </c>
      <c r="B20765" s="176">
        <v>17.600000000000001</v>
      </c>
      <c r="C20765" s="176">
        <v>45.3</v>
      </c>
      <c r="D20765" s="282">
        <v>87</v>
      </c>
      <c r="E20765" s="265"/>
    </row>
    <row r="20766" spans="1:5">
      <c r="A20766" s="283">
        <v>51018</v>
      </c>
      <c r="B20766" s="176">
        <v>16.2</v>
      </c>
      <c r="C20766" s="176">
        <v>40.4</v>
      </c>
      <c r="D20766" s="282">
        <v>87</v>
      </c>
      <c r="E20766" s="265"/>
    </row>
    <row r="20767" spans="1:5">
      <c r="A20767" s="283">
        <v>51019</v>
      </c>
      <c r="B20767" s="176">
        <v>7.5</v>
      </c>
      <c r="C20767" s="176">
        <v>42</v>
      </c>
      <c r="D20767" s="282">
        <v>87</v>
      </c>
      <c r="E20767" s="265"/>
    </row>
    <row r="20768" spans="1:5">
      <c r="A20768" s="283">
        <v>51020</v>
      </c>
      <c r="B20768" s="176">
        <v>8.4</v>
      </c>
      <c r="C20768" s="176">
        <v>43.4</v>
      </c>
      <c r="D20768" s="282">
        <v>87</v>
      </c>
      <c r="E20768" s="265"/>
    </row>
    <row r="20769" spans="1:5">
      <c r="A20769" s="283">
        <v>51022</v>
      </c>
      <c r="B20769" s="176">
        <v>11.2</v>
      </c>
      <c r="C20769" s="176">
        <v>40.9</v>
      </c>
      <c r="D20769" s="282">
        <v>116</v>
      </c>
      <c r="E20769" s="265"/>
    </row>
    <row r="20770" spans="1:5">
      <c r="A20770" s="283">
        <v>51023</v>
      </c>
      <c r="B20770" s="176">
        <v>40.200000000000003</v>
      </c>
      <c r="C20770" s="176">
        <v>38.4</v>
      </c>
      <c r="D20770" s="282">
        <v>107</v>
      </c>
      <c r="E20770" s="265"/>
    </row>
    <row r="20771" spans="1:5">
      <c r="A20771" s="283">
        <v>51024</v>
      </c>
      <c r="B20771" s="176">
        <v>25.2</v>
      </c>
      <c r="C20771" s="176">
        <v>42.2</v>
      </c>
      <c r="D20771" s="282">
        <v>87</v>
      </c>
      <c r="E20771" s="265"/>
    </row>
    <row r="20772" spans="1:5">
      <c r="A20772" s="283">
        <v>51025</v>
      </c>
      <c r="B20772" s="176">
        <v>22.3</v>
      </c>
      <c r="C20772" s="176">
        <v>43.4</v>
      </c>
      <c r="D20772" s="282">
        <v>87</v>
      </c>
      <c r="E20772" s="265"/>
    </row>
    <row r="20773" spans="1:5">
      <c r="A20773" s="283">
        <v>51026</v>
      </c>
      <c r="B20773" s="176">
        <v>8.3000000000000007</v>
      </c>
      <c r="C20773" s="176">
        <v>43.6</v>
      </c>
      <c r="D20773" s="282">
        <v>87</v>
      </c>
      <c r="E20773" s="265"/>
    </row>
    <row r="20774" spans="1:5">
      <c r="A20774" s="283">
        <v>51027</v>
      </c>
      <c r="B20774" s="176">
        <v>14.5</v>
      </c>
      <c r="C20774" s="176">
        <v>35.4</v>
      </c>
      <c r="D20774" s="282">
        <v>114</v>
      </c>
      <c r="E20774" s="265"/>
    </row>
    <row r="20775" spans="1:5">
      <c r="A20775" s="283">
        <v>51028</v>
      </c>
      <c r="B20775" s="176">
        <v>18.5</v>
      </c>
      <c r="C20775" s="176">
        <v>41.9</v>
      </c>
      <c r="D20775" s="282">
        <v>87</v>
      </c>
      <c r="E20775" s="265"/>
    </row>
    <row r="20776" spans="1:5">
      <c r="A20776" s="283">
        <v>51029</v>
      </c>
      <c r="B20776" s="176">
        <v>7.6</v>
      </c>
      <c r="C20776" s="176">
        <v>47.6</v>
      </c>
      <c r="D20776" s="282">
        <v>87</v>
      </c>
      <c r="E20776" s="265"/>
    </row>
    <row r="20777" spans="1:5">
      <c r="A20777" s="283">
        <v>51030</v>
      </c>
      <c r="B20777" s="176">
        <v>30</v>
      </c>
      <c r="C20777" s="176">
        <v>39.299999999999997</v>
      </c>
      <c r="D20777" s="282">
        <v>87</v>
      </c>
      <c r="E20777" s="265"/>
    </row>
    <row r="20778" spans="1:5">
      <c r="A20778" s="283">
        <v>51031</v>
      </c>
      <c r="B20778" s="176">
        <v>47.6</v>
      </c>
      <c r="C20778" s="176">
        <v>39.5</v>
      </c>
      <c r="D20778" s="282">
        <v>167</v>
      </c>
      <c r="E20778" s="265"/>
    </row>
    <row r="20779" spans="1:5">
      <c r="A20779" s="283">
        <v>51033</v>
      </c>
      <c r="B20779" s="176">
        <v>8.1999999999999993</v>
      </c>
      <c r="C20779" s="176">
        <v>46.8</v>
      </c>
      <c r="D20779" s="282">
        <v>87</v>
      </c>
      <c r="E20779" s="265"/>
    </row>
    <row r="20780" spans="1:5">
      <c r="A20780" s="283">
        <v>51034</v>
      </c>
      <c r="B20780" s="176">
        <v>17.5</v>
      </c>
      <c r="C20780" s="176">
        <v>48.1</v>
      </c>
      <c r="D20780" s="282">
        <v>87</v>
      </c>
      <c r="E20780" s="265"/>
    </row>
    <row r="20781" spans="1:5">
      <c r="A20781" s="283">
        <v>51035</v>
      </c>
      <c r="B20781" s="176">
        <v>16.7</v>
      </c>
      <c r="C20781" s="176">
        <v>47.1</v>
      </c>
      <c r="D20781" s="282">
        <v>87</v>
      </c>
      <c r="E20781" s="265"/>
    </row>
    <row r="20782" spans="1:5">
      <c r="A20782" s="283">
        <v>51036</v>
      </c>
      <c r="B20782" s="176">
        <v>15</v>
      </c>
      <c r="C20782" s="176">
        <v>36.299999999999997</v>
      </c>
      <c r="D20782" s="282">
        <v>87</v>
      </c>
      <c r="E20782" s="265"/>
    </row>
    <row r="20783" spans="1:5">
      <c r="A20783" s="283">
        <v>51037</v>
      </c>
      <c r="B20783" s="176">
        <v>7.7</v>
      </c>
      <c r="C20783" s="176">
        <v>47.1</v>
      </c>
      <c r="D20783" s="282">
        <v>87</v>
      </c>
      <c r="E20783" s="265"/>
    </row>
    <row r="20784" spans="1:5">
      <c r="A20784" s="283">
        <v>51038</v>
      </c>
      <c r="B20784" s="176">
        <v>21.9</v>
      </c>
      <c r="C20784" s="176">
        <v>42.2</v>
      </c>
      <c r="D20784" s="282">
        <v>87</v>
      </c>
      <c r="E20784" s="265"/>
    </row>
    <row r="20785" spans="1:5">
      <c r="A20785" s="283">
        <v>51039</v>
      </c>
      <c r="B20785" s="176">
        <v>28.1</v>
      </c>
      <c r="C20785" s="176">
        <v>39.299999999999997</v>
      </c>
      <c r="D20785" s="282">
        <v>87</v>
      </c>
      <c r="E20785" s="265"/>
    </row>
    <row r="20786" spans="1:5">
      <c r="A20786" s="283">
        <v>51040</v>
      </c>
      <c r="B20786" s="176">
        <v>33.799999999999997</v>
      </c>
      <c r="C20786" s="176">
        <v>45.3</v>
      </c>
      <c r="D20786" s="282">
        <v>96</v>
      </c>
      <c r="E20786" s="265"/>
    </row>
    <row r="20787" spans="1:5">
      <c r="A20787" s="283">
        <v>51041</v>
      </c>
      <c r="B20787" s="176">
        <v>123.2</v>
      </c>
      <c r="C20787" s="176">
        <v>29.8</v>
      </c>
      <c r="D20787" s="282">
        <v>159</v>
      </c>
      <c r="E20787" s="265"/>
    </row>
    <row r="20788" spans="1:5">
      <c r="A20788" s="283">
        <v>51044</v>
      </c>
      <c r="B20788" s="176">
        <v>9.8000000000000007</v>
      </c>
      <c r="C20788" s="176">
        <v>46.4</v>
      </c>
      <c r="D20788" s="282">
        <v>87</v>
      </c>
      <c r="E20788" s="265"/>
    </row>
    <row r="20789" spans="1:5">
      <c r="A20789" s="283">
        <v>51045</v>
      </c>
      <c r="B20789" s="176">
        <v>50</v>
      </c>
      <c r="C20789" s="176">
        <v>41</v>
      </c>
      <c r="D20789" s="282">
        <v>87</v>
      </c>
      <c r="E20789" s="265"/>
    </row>
    <row r="20790" spans="1:5">
      <c r="A20790" s="283">
        <v>51046</v>
      </c>
      <c r="B20790" s="176">
        <v>19.899999999999999</v>
      </c>
      <c r="C20790" s="176">
        <v>47.8</v>
      </c>
      <c r="D20790" s="282">
        <v>87</v>
      </c>
      <c r="E20790" s="265"/>
    </row>
    <row r="20791" spans="1:5">
      <c r="A20791" s="283">
        <v>51047</v>
      </c>
      <c r="B20791" s="176">
        <v>8.8000000000000007</v>
      </c>
      <c r="C20791" s="176">
        <v>47.4</v>
      </c>
      <c r="D20791" s="282">
        <v>87</v>
      </c>
      <c r="E20791" s="265"/>
    </row>
    <row r="20792" spans="1:5">
      <c r="A20792" s="283">
        <v>51048</v>
      </c>
      <c r="B20792" s="176">
        <v>15.4</v>
      </c>
      <c r="C20792" s="176">
        <v>40.299999999999997</v>
      </c>
      <c r="D20792" s="282">
        <v>87</v>
      </c>
      <c r="E20792" s="265"/>
    </row>
    <row r="20793" spans="1:5">
      <c r="A20793" s="283">
        <v>51049</v>
      </c>
      <c r="B20793" s="176">
        <v>10.9</v>
      </c>
      <c r="C20793" s="176">
        <v>45.8</v>
      </c>
      <c r="D20793" s="282">
        <v>87</v>
      </c>
      <c r="E20793" s="265"/>
    </row>
    <row r="20794" spans="1:5">
      <c r="A20794" s="283">
        <v>51050</v>
      </c>
      <c r="B20794" s="176">
        <v>17.899999999999999</v>
      </c>
      <c r="C20794" s="176">
        <v>41.1</v>
      </c>
      <c r="D20794" s="282">
        <v>115</v>
      </c>
      <c r="E20794" s="265"/>
    </row>
    <row r="20795" spans="1:5">
      <c r="A20795" s="283">
        <v>51051</v>
      </c>
      <c r="B20795" s="176">
        <v>9.5</v>
      </c>
      <c r="C20795" s="176">
        <v>47.2</v>
      </c>
      <c r="D20795" s="282">
        <v>87</v>
      </c>
      <c r="E20795" s="265"/>
    </row>
    <row r="20796" spans="1:5">
      <c r="A20796" s="283">
        <v>51052</v>
      </c>
      <c r="B20796" s="176">
        <v>17</v>
      </c>
      <c r="C20796" s="176">
        <v>42.1</v>
      </c>
      <c r="D20796" s="282">
        <v>87</v>
      </c>
      <c r="E20796" s="265"/>
    </row>
    <row r="20797" spans="1:5">
      <c r="A20797" s="283">
        <v>51053</v>
      </c>
      <c r="B20797" s="176">
        <v>16.399999999999999</v>
      </c>
      <c r="C20797" s="176">
        <v>41.3</v>
      </c>
      <c r="D20797" s="282">
        <v>87</v>
      </c>
      <c r="E20797" s="265"/>
    </row>
    <row r="20798" spans="1:5">
      <c r="A20798" s="283">
        <v>51054</v>
      </c>
      <c r="B20798" s="176">
        <v>130.5</v>
      </c>
      <c r="C20798" s="176">
        <v>36.9</v>
      </c>
      <c r="D20798" s="282">
        <v>87</v>
      </c>
      <c r="E20798" s="265"/>
    </row>
    <row r="20799" spans="1:5">
      <c r="A20799" s="283">
        <v>51055</v>
      </c>
      <c r="B20799" s="176">
        <v>21.9</v>
      </c>
      <c r="C20799" s="176">
        <v>42.1</v>
      </c>
      <c r="D20799" s="282">
        <v>87</v>
      </c>
      <c r="E20799" s="265"/>
    </row>
    <row r="20800" spans="1:5">
      <c r="A20800" s="283">
        <v>51056</v>
      </c>
      <c r="B20800" s="176">
        <v>10.199999999999999</v>
      </c>
      <c r="C20800" s="176">
        <v>47</v>
      </c>
      <c r="D20800" s="282">
        <v>87</v>
      </c>
      <c r="E20800" s="265"/>
    </row>
    <row r="20801" spans="1:5">
      <c r="A20801" s="283">
        <v>51058</v>
      </c>
      <c r="B20801" s="176">
        <v>12</v>
      </c>
      <c r="C20801" s="176">
        <v>47.6</v>
      </c>
      <c r="D20801" s="282">
        <v>87</v>
      </c>
      <c r="E20801" s="265"/>
    </row>
    <row r="20802" spans="1:5">
      <c r="A20802" s="283">
        <v>51060</v>
      </c>
      <c r="B20802" s="176">
        <v>9.4</v>
      </c>
      <c r="C20802" s="176">
        <v>48.7</v>
      </c>
      <c r="D20802" s="282">
        <v>87</v>
      </c>
      <c r="E20802" s="265"/>
    </row>
    <row r="20803" spans="1:5">
      <c r="A20803" s="283">
        <v>51061</v>
      </c>
      <c r="B20803" s="176">
        <v>12.4</v>
      </c>
      <c r="C20803" s="176">
        <v>45.1</v>
      </c>
      <c r="D20803" s="282">
        <v>87</v>
      </c>
      <c r="E20803" s="265"/>
    </row>
    <row r="20804" spans="1:5">
      <c r="A20804" s="283">
        <v>51062</v>
      </c>
      <c r="B20804" s="176">
        <v>13.3</v>
      </c>
      <c r="C20804" s="176">
        <v>45.3</v>
      </c>
      <c r="D20804" s="282">
        <v>87</v>
      </c>
      <c r="E20804" s="265"/>
    </row>
    <row r="20805" spans="1:5">
      <c r="A20805" s="283">
        <v>51063</v>
      </c>
      <c r="B20805" s="176">
        <v>11.8</v>
      </c>
      <c r="C20805" s="176">
        <v>48</v>
      </c>
      <c r="D20805" s="282">
        <v>87</v>
      </c>
      <c r="E20805" s="265"/>
    </row>
    <row r="20806" spans="1:5">
      <c r="A20806" s="283">
        <v>51101</v>
      </c>
      <c r="B20806" s="176">
        <v>114.5</v>
      </c>
      <c r="C20806" s="176">
        <v>38.299999999999997</v>
      </c>
      <c r="D20806" s="282">
        <v>96</v>
      </c>
      <c r="E20806" s="265"/>
    </row>
    <row r="20807" spans="1:5">
      <c r="A20807" s="283">
        <v>51102</v>
      </c>
      <c r="B20807" s="176">
        <v>0</v>
      </c>
      <c r="C20807" s="176">
        <v>0</v>
      </c>
      <c r="D20807" s="282">
        <v>87</v>
      </c>
      <c r="E20807" s="265"/>
    </row>
    <row r="20808" spans="1:5">
      <c r="A20808" s="283">
        <v>51103</v>
      </c>
      <c r="B20808" s="176">
        <v>1241.5999999999999</v>
      </c>
      <c r="C20808" s="176">
        <v>31.2</v>
      </c>
      <c r="D20808" s="282">
        <v>121</v>
      </c>
      <c r="E20808" s="265"/>
    </row>
    <row r="20809" spans="1:5">
      <c r="A20809" s="283">
        <v>51104</v>
      </c>
      <c r="B20809" s="176">
        <v>2221.3000000000002</v>
      </c>
      <c r="C20809" s="176">
        <v>35.9</v>
      </c>
      <c r="D20809" s="282">
        <v>160</v>
      </c>
      <c r="E20809" s="265"/>
    </row>
    <row r="20810" spans="1:5">
      <c r="A20810" s="283">
        <v>51105</v>
      </c>
      <c r="B20810" s="176">
        <v>973</v>
      </c>
      <c r="C20810" s="176">
        <v>30</v>
      </c>
      <c r="D20810" s="282">
        <v>115</v>
      </c>
      <c r="E20810" s="265"/>
    </row>
    <row r="20811" spans="1:5">
      <c r="A20811" s="283">
        <v>51106</v>
      </c>
      <c r="B20811" s="176">
        <v>579.6</v>
      </c>
      <c r="C20811" s="176">
        <v>34.799999999999997</v>
      </c>
      <c r="D20811" s="282">
        <v>179</v>
      </c>
      <c r="E20811" s="265"/>
    </row>
    <row r="20812" spans="1:5">
      <c r="A20812" s="283">
        <v>51108</v>
      </c>
      <c r="B20812" s="176">
        <v>84.6</v>
      </c>
      <c r="C20812" s="176">
        <v>39.5</v>
      </c>
      <c r="D20812" s="282">
        <v>87</v>
      </c>
      <c r="E20812" s="265"/>
    </row>
    <row r="20813" spans="1:5">
      <c r="A20813" s="283">
        <v>51109</v>
      </c>
      <c r="B20813" s="176">
        <v>140.80000000000001</v>
      </c>
      <c r="C20813" s="176">
        <v>39.299999999999997</v>
      </c>
      <c r="D20813" s="282">
        <v>87</v>
      </c>
      <c r="E20813" s="265"/>
    </row>
    <row r="20814" spans="1:5">
      <c r="A20814" s="283">
        <v>51111</v>
      </c>
      <c r="B20814" s="176">
        <v>12.7</v>
      </c>
      <c r="C20814" s="176">
        <v>40.700000000000003</v>
      </c>
      <c r="D20814" s="282">
        <v>87</v>
      </c>
      <c r="E20814" s="265"/>
    </row>
    <row r="20815" spans="1:5">
      <c r="A20815" s="283">
        <v>51201</v>
      </c>
      <c r="B20815" s="176">
        <v>53.4</v>
      </c>
      <c r="C20815" s="176">
        <v>39.799999999999997</v>
      </c>
      <c r="D20815" s="282">
        <v>112</v>
      </c>
      <c r="E20815" s="265"/>
    </row>
    <row r="20816" spans="1:5">
      <c r="A20816" s="283">
        <v>51230</v>
      </c>
      <c r="B20816" s="176">
        <v>11.5</v>
      </c>
      <c r="C20816" s="176">
        <v>30.2</v>
      </c>
      <c r="D20816" s="282">
        <v>87</v>
      </c>
      <c r="E20816" s="265"/>
    </row>
    <row r="20817" spans="1:5">
      <c r="A20817" s="283">
        <v>51231</v>
      </c>
      <c r="B20817" s="176">
        <v>7.3</v>
      </c>
      <c r="C20817" s="176">
        <v>42.9</v>
      </c>
      <c r="D20817" s="282">
        <v>87</v>
      </c>
      <c r="E20817" s="265"/>
    </row>
    <row r="20818" spans="1:5">
      <c r="A20818" s="283">
        <v>51232</v>
      </c>
      <c r="B20818" s="176">
        <v>11.7</v>
      </c>
      <c r="C20818" s="176">
        <v>40.299999999999997</v>
      </c>
      <c r="D20818" s="282">
        <v>87</v>
      </c>
      <c r="E20818" s="265"/>
    </row>
    <row r="20819" spans="1:5">
      <c r="A20819" s="283">
        <v>51234</v>
      </c>
      <c r="B20819" s="176">
        <v>23.8</v>
      </c>
      <c r="C20819" s="176">
        <v>34.799999999999997</v>
      </c>
      <c r="D20819" s="282">
        <v>87</v>
      </c>
      <c r="E20819" s="265"/>
    </row>
    <row r="20820" spans="1:5">
      <c r="A20820" s="283">
        <v>51235</v>
      </c>
      <c r="B20820" s="176">
        <v>18.899999999999999</v>
      </c>
      <c r="C20820" s="176">
        <v>35.299999999999997</v>
      </c>
      <c r="D20820" s="282">
        <v>114</v>
      </c>
      <c r="E20820" s="265"/>
    </row>
    <row r="20821" spans="1:5">
      <c r="A20821" s="283">
        <v>51237</v>
      </c>
      <c r="B20821" s="176">
        <v>18.100000000000001</v>
      </c>
      <c r="C20821" s="176">
        <v>44.8</v>
      </c>
      <c r="D20821" s="282">
        <v>87</v>
      </c>
      <c r="E20821" s="265"/>
    </row>
    <row r="20822" spans="1:5">
      <c r="A20822" s="283">
        <v>51238</v>
      </c>
      <c r="B20822" s="176">
        <v>20.9</v>
      </c>
      <c r="C20822" s="176">
        <v>38.9</v>
      </c>
      <c r="D20822" s="282">
        <v>87</v>
      </c>
      <c r="E20822" s="265"/>
    </row>
    <row r="20823" spans="1:5">
      <c r="A20823" s="283">
        <v>51239</v>
      </c>
      <c r="B20823" s="176">
        <v>50.6</v>
      </c>
      <c r="C20823" s="176">
        <v>32.9</v>
      </c>
      <c r="D20823" s="282">
        <v>115</v>
      </c>
      <c r="E20823" s="265"/>
    </row>
    <row r="20824" spans="1:5">
      <c r="A20824" s="283">
        <v>51240</v>
      </c>
      <c r="B20824" s="176">
        <v>16.7</v>
      </c>
      <c r="C20824" s="176">
        <v>37.4</v>
      </c>
      <c r="D20824" s="282">
        <v>122</v>
      </c>
      <c r="E20824" s="265"/>
    </row>
    <row r="20825" spans="1:5">
      <c r="A20825" s="283">
        <v>51241</v>
      </c>
      <c r="B20825" s="176">
        <v>26</v>
      </c>
      <c r="C20825" s="176">
        <v>34.700000000000003</v>
      </c>
      <c r="D20825" s="282">
        <v>108</v>
      </c>
      <c r="E20825" s="265"/>
    </row>
    <row r="20826" spans="1:5">
      <c r="A20826" s="283">
        <v>51242</v>
      </c>
      <c r="B20826" s="176">
        <v>14.1</v>
      </c>
      <c r="C20826" s="176">
        <v>33.799999999999997</v>
      </c>
      <c r="D20826" s="282">
        <v>87</v>
      </c>
      <c r="E20826" s="265"/>
    </row>
    <row r="20827" spans="1:5">
      <c r="A20827" s="283">
        <v>51243</v>
      </c>
      <c r="B20827" s="176">
        <v>11.7</v>
      </c>
      <c r="C20827" s="176">
        <v>40.9</v>
      </c>
      <c r="D20827" s="282">
        <v>87</v>
      </c>
      <c r="E20827" s="265"/>
    </row>
    <row r="20828" spans="1:5">
      <c r="A20828" s="283">
        <v>51244</v>
      </c>
      <c r="B20828" s="176">
        <v>12.9</v>
      </c>
      <c r="C20828" s="176">
        <v>37.200000000000003</v>
      </c>
      <c r="D20828" s="282">
        <v>87</v>
      </c>
      <c r="E20828" s="265"/>
    </row>
    <row r="20829" spans="1:5">
      <c r="A20829" s="283">
        <v>51245</v>
      </c>
      <c r="B20829" s="176">
        <v>19</v>
      </c>
      <c r="C20829" s="176">
        <v>44</v>
      </c>
      <c r="D20829" s="282">
        <v>87</v>
      </c>
      <c r="E20829" s="265"/>
    </row>
    <row r="20830" spans="1:5">
      <c r="A20830" s="283">
        <v>51246</v>
      </c>
      <c r="B20830" s="176">
        <v>30.1</v>
      </c>
      <c r="C20830" s="176">
        <v>39.799999999999997</v>
      </c>
      <c r="D20830" s="282">
        <v>107</v>
      </c>
      <c r="E20830" s="265"/>
    </row>
    <row r="20831" spans="1:5">
      <c r="A20831" s="283">
        <v>51247</v>
      </c>
      <c r="B20831" s="176">
        <v>38.299999999999997</v>
      </c>
      <c r="C20831" s="176">
        <v>35</v>
      </c>
      <c r="D20831" s="282">
        <v>115</v>
      </c>
      <c r="E20831" s="265"/>
    </row>
    <row r="20832" spans="1:5">
      <c r="A20832" s="283">
        <v>51248</v>
      </c>
      <c r="B20832" s="176">
        <v>25.7</v>
      </c>
      <c r="C20832" s="176">
        <v>44</v>
      </c>
      <c r="D20832" s="282">
        <v>115</v>
      </c>
      <c r="E20832" s="265"/>
    </row>
    <row r="20833" spans="1:5">
      <c r="A20833" s="283">
        <v>51249</v>
      </c>
      <c r="B20833" s="176">
        <v>30.2</v>
      </c>
      <c r="C20833" s="176">
        <v>43.2</v>
      </c>
      <c r="D20833" s="282">
        <v>87</v>
      </c>
      <c r="E20833" s="265"/>
    </row>
    <row r="20834" spans="1:5">
      <c r="A20834" s="283">
        <v>51250</v>
      </c>
      <c r="B20834" s="176">
        <v>102.3</v>
      </c>
      <c r="C20834" s="176">
        <v>29</v>
      </c>
      <c r="D20834" s="282">
        <v>163</v>
      </c>
      <c r="E20834" s="265"/>
    </row>
    <row r="20835" spans="1:5">
      <c r="A20835" s="283">
        <v>51301</v>
      </c>
      <c r="B20835" s="176">
        <v>84.5</v>
      </c>
      <c r="C20835" s="176">
        <v>41.8</v>
      </c>
      <c r="D20835" s="282">
        <v>157</v>
      </c>
      <c r="E20835" s="265"/>
    </row>
    <row r="20836" spans="1:5">
      <c r="A20836" s="283">
        <v>51331</v>
      </c>
      <c r="B20836" s="176">
        <v>51.2</v>
      </c>
      <c r="C20836" s="176">
        <v>50.4</v>
      </c>
      <c r="D20836" s="282">
        <v>96</v>
      </c>
      <c r="E20836" s="265"/>
    </row>
    <row r="20837" spans="1:5">
      <c r="A20837" s="283">
        <v>51333</v>
      </c>
      <c r="B20837" s="176">
        <v>7.6</v>
      </c>
      <c r="C20837" s="176">
        <v>45.3</v>
      </c>
      <c r="D20837" s="282">
        <v>87</v>
      </c>
      <c r="E20837" s="265"/>
    </row>
    <row r="20838" spans="1:5">
      <c r="A20838" s="283">
        <v>51334</v>
      </c>
      <c r="B20838" s="176">
        <v>45.3</v>
      </c>
      <c r="C20838" s="176">
        <v>39.299999999999997</v>
      </c>
      <c r="D20838" s="282">
        <v>133</v>
      </c>
      <c r="E20838" s="265"/>
    </row>
    <row r="20839" spans="1:5">
      <c r="A20839" s="283">
        <v>51338</v>
      </c>
      <c r="B20839" s="176">
        <v>17.600000000000001</v>
      </c>
      <c r="C20839" s="176">
        <v>41.9</v>
      </c>
      <c r="D20839" s="282">
        <v>87</v>
      </c>
      <c r="E20839" s="265"/>
    </row>
    <row r="20840" spans="1:5">
      <c r="A20840" s="283">
        <v>51340</v>
      </c>
      <c r="B20840" s="176">
        <v>9.4</v>
      </c>
      <c r="C20840" s="176">
        <v>42.3</v>
      </c>
      <c r="D20840" s="282">
        <v>87</v>
      </c>
      <c r="E20840" s="265"/>
    </row>
    <row r="20841" spans="1:5">
      <c r="A20841" s="283">
        <v>51341</v>
      </c>
      <c r="B20841" s="176">
        <v>6.9</v>
      </c>
      <c r="C20841" s="176">
        <v>42.1</v>
      </c>
      <c r="D20841" s="282">
        <v>87</v>
      </c>
      <c r="E20841" s="265"/>
    </row>
    <row r="20842" spans="1:5">
      <c r="A20842" s="283">
        <v>51342</v>
      </c>
      <c r="B20842" s="176">
        <v>25.1</v>
      </c>
      <c r="C20842" s="176">
        <v>40.6</v>
      </c>
      <c r="D20842" s="282">
        <v>87</v>
      </c>
      <c r="E20842" s="265"/>
    </row>
    <row r="20843" spans="1:5">
      <c r="A20843" s="283">
        <v>51343</v>
      </c>
      <c r="B20843" s="176">
        <v>7.4</v>
      </c>
      <c r="C20843" s="176">
        <v>44.6</v>
      </c>
      <c r="D20843" s="282">
        <v>87</v>
      </c>
      <c r="E20843" s="265"/>
    </row>
    <row r="20844" spans="1:5">
      <c r="A20844" s="283">
        <v>51345</v>
      </c>
      <c r="B20844" s="176">
        <v>6.8</v>
      </c>
      <c r="C20844" s="176">
        <v>44.8</v>
      </c>
      <c r="D20844" s="282">
        <v>87</v>
      </c>
      <c r="E20844" s="265"/>
    </row>
    <row r="20845" spans="1:5">
      <c r="A20845" s="283">
        <v>51346</v>
      </c>
      <c r="B20845" s="176">
        <v>23.3</v>
      </c>
      <c r="C20845" s="176">
        <v>45.2</v>
      </c>
      <c r="D20845" s="282">
        <v>111</v>
      </c>
      <c r="E20845" s="265"/>
    </row>
    <row r="20846" spans="1:5">
      <c r="A20846" s="283">
        <v>51347</v>
      </c>
      <c r="B20846" s="176">
        <v>22.6</v>
      </c>
      <c r="C20846" s="176">
        <v>46.7</v>
      </c>
      <c r="D20846" s="282">
        <v>96</v>
      </c>
      <c r="E20846" s="265"/>
    </row>
    <row r="20847" spans="1:5">
      <c r="A20847" s="283">
        <v>51350</v>
      </c>
      <c r="B20847" s="176">
        <v>8.6999999999999993</v>
      </c>
      <c r="C20847" s="176">
        <v>47.5</v>
      </c>
      <c r="D20847" s="282">
        <v>87</v>
      </c>
      <c r="E20847" s="265"/>
    </row>
    <row r="20848" spans="1:5">
      <c r="A20848" s="283">
        <v>51351</v>
      </c>
      <c r="B20848" s="176">
        <v>35.6</v>
      </c>
      <c r="C20848" s="176">
        <v>46.2</v>
      </c>
      <c r="D20848" s="282">
        <v>103</v>
      </c>
      <c r="E20848" s="265"/>
    </row>
    <row r="20849" spans="1:5">
      <c r="A20849" s="283">
        <v>51354</v>
      </c>
      <c r="B20849" s="176">
        <v>11.5</v>
      </c>
      <c r="C20849" s="176">
        <v>44.4</v>
      </c>
      <c r="D20849" s="282">
        <v>87</v>
      </c>
      <c r="E20849" s="265"/>
    </row>
    <row r="20850" spans="1:5">
      <c r="A20850" s="283">
        <v>51355</v>
      </c>
      <c r="B20850" s="176">
        <v>270</v>
      </c>
      <c r="C20850" s="176">
        <v>54.6</v>
      </c>
      <c r="D20850" s="282">
        <v>87</v>
      </c>
      <c r="E20850" s="265"/>
    </row>
    <row r="20851" spans="1:5">
      <c r="A20851" s="283">
        <v>51357</v>
      </c>
      <c r="B20851" s="176">
        <v>12.3</v>
      </c>
      <c r="C20851" s="176">
        <v>40.1</v>
      </c>
      <c r="D20851" s="282">
        <v>87</v>
      </c>
      <c r="E20851" s="265"/>
    </row>
    <row r="20852" spans="1:5">
      <c r="A20852" s="283">
        <v>51358</v>
      </c>
      <c r="B20852" s="176">
        <v>13.2</v>
      </c>
      <c r="C20852" s="176">
        <v>44.7</v>
      </c>
      <c r="D20852" s="282">
        <v>87</v>
      </c>
      <c r="E20852" s="265"/>
    </row>
    <row r="20853" spans="1:5">
      <c r="A20853" s="283">
        <v>51360</v>
      </c>
      <c r="B20853" s="176">
        <v>74.5</v>
      </c>
      <c r="C20853" s="176">
        <v>47.3</v>
      </c>
      <c r="D20853" s="282">
        <v>139</v>
      </c>
      <c r="E20853" s="265"/>
    </row>
    <row r="20854" spans="1:5">
      <c r="A20854" s="283">
        <v>51363</v>
      </c>
      <c r="B20854" s="176">
        <v>23.4</v>
      </c>
      <c r="C20854" s="176">
        <v>53.9</v>
      </c>
      <c r="D20854" s="282">
        <v>87</v>
      </c>
      <c r="E20854" s="265"/>
    </row>
    <row r="20855" spans="1:5">
      <c r="A20855" s="283">
        <v>51364</v>
      </c>
      <c r="B20855" s="176">
        <v>14.3</v>
      </c>
      <c r="C20855" s="176">
        <v>46</v>
      </c>
      <c r="D20855" s="282">
        <v>87</v>
      </c>
      <c r="E20855" s="265"/>
    </row>
    <row r="20856" spans="1:5">
      <c r="A20856" s="283">
        <v>51365</v>
      </c>
      <c r="B20856" s="176">
        <v>7.5</v>
      </c>
      <c r="C20856" s="176">
        <v>44.7</v>
      </c>
      <c r="D20856" s="282">
        <v>87</v>
      </c>
      <c r="E20856" s="265"/>
    </row>
    <row r="20857" spans="1:5">
      <c r="A20857" s="283">
        <v>51366</v>
      </c>
      <c r="B20857" s="176">
        <v>7.3</v>
      </c>
      <c r="C20857" s="176">
        <v>45.1</v>
      </c>
      <c r="D20857" s="282">
        <v>87</v>
      </c>
      <c r="E20857" s="265"/>
    </row>
    <row r="20858" spans="1:5">
      <c r="A20858" s="283">
        <v>51401</v>
      </c>
      <c r="B20858" s="176">
        <v>67</v>
      </c>
      <c r="C20858" s="176">
        <v>41.8</v>
      </c>
      <c r="D20858" s="282">
        <v>159</v>
      </c>
      <c r="E20858" s="265"/>
    </row>
    <row r="20859" spans="1:5">
      <c r="A20859" s="283">
        <v>51430</v>
      </c>
      <c r="B20859" s="176">
        <v>18.600000000000001</v>
      </c>
      <c r="C20859" s="176">
        <v>37.6</v>
      </c>
      <c r="D20859" s="282">
        <v>87</v>
      </c>
      <c r="E20859" s="265"/>
    </row>
    <row r="20860" spans="1:5">
      <c r="A20860" s="283">
        <v>51431</v>
      </c>
      <c r="B20860" s="176">
        <v>8.9</v>
      </c>
      <c r="C20860" s="176">
        <v>44.1</v>
      </c>
      <c r="D20860" s="282">
        <v>87</v>
      </c>
      <c r="E20860" s="265"/>
    </row>
    <row r="20861" spans="1:5">
      <c r="A20861" s="283">
        <v>51432</v>
      </c>
      <c r="B20861" s="176">
        <v>7.1</v>
      </c>
      <c r="C20861" s="176">
        <v>43.3</v>
      </c>
      <c r="D20861" s="282">
        <v>87</v>
      </c>
      <c r="E20861" s="265"/>
    </row>
    <row r="20862" spans="1:5">
      <c r="A20862" s="283">
        <v>51433</v>
      </c>
      <c r="B20862" s="176">
        <v>9.1</v>
      </c>
      <c r="C20862" s="176">
        <v>42.3</v>
      </c>
      <c r="D20862" s="282">
        <v>87</v>
      </c>
      <c r="E20862" s="265"/>
    </row>
    <row r="20863" spans="1:5">
      <c r="A20863" s="283">
        <v>51436</v>
      </c>
      <c r="B20863" s="176">
        <v>14.7</v>
      </c>
      <c r="C20863" s="176">
        <v>40.1</v>
      </c>
      <c r="D20863" s="282">
        <v>87</v>
      </c>
      <c r="E20863" s="265"/>
    </row>
    <row r="20864" spans="1:5">
      <c r="A20864" s="283">
        <v>51439</v>
      </c>
      <c r="B20864" s="176">
        <v>13.3</v>
      </c>
      <c r="C20864" s="176">
        <v>43.6</v>
      </c>
      <c r="D20864" s="282">
        <v>114</v>
      </c>
      <c r="E20864" s="265"/>
    </row>
    <row r="20865" spans="1:5">
      <c r="A20865" s="283">
        <v>51440</v>
      </c>
      <c r="B20865" s="176">
        <v>9.6999999999999993</v>
      </c>
      <c r="C20865" s="176">
        <v>38.5</v>
      </c>
      <c r="D20865" s="282">
        <v>87</v>
      </c>
      <c r="E20865" s="265"/>
    </row>
    <row r="20866" spans="1:5">
      <c r="A20866" s="283">
        <v>51441</v>
      </c>
      <c r="B20866" s="176">
        <v>7.6</v>
      </c>
      <c r="C20866" s="176">
        <v>44.6</v>
      </c>
      <c r="D20866" s="282">
        <v>87</v>
      </c>
      <c r="E20866" s="265"/>
    </row>
    <row r="20867" spans="1:5">
      <c r="A20867" s="283">
        <v>51442</v>
      </c>
      <c r="B20867" s="176">
        <v>65.900000000000006</v>
      </c>
      <c r="C20867" s="176">
        <v>34.1</v>
      </c>
      <c r="D20867" s="282">
        <v>157</v>
      </c>
      <c r="E20867" s="265"/>
    </row>
    <row r="20868" spans="1:5">
      <c r="A20868" s="283">
        <v>51443</v>
      </c>
      <c r="B20868" s="176">
        <v>19.399999999999999</v>
      </c>
      <c r="C20868" s="176">
        <v>43.4</v>
      </c>
      <c r="D20868" s="282">
        <v>87</v>
      </c>
      <c r="E20868" s="265"/>
    </row>
    <row r="20869" spans="1:5">
      <c r="A20869" s="283">
        <v>51444</v>
      </c>
      <c r="B20869" s="176">
        <v>0</v>
      </c>
      <c r="C20869" s="176">
        <v>0</v>
      </c>
      <c r="D20869" s="282">
        <v>87</v>
      </c>
      <c r="E20869" s="265"/>
    </row>
    <row r="20870" spans="1:5">
      <c r="A20870" s="283">
        <v>51445</v>
      </c>
      <c r="B20870" s="176">
        <v>26.2</v>
      </c>
      <c r="C20870" s="176">
        <v>45.8</v>
      </c>
      <c r="D20870" s="282">
        <v>107</v>
      </c>
      <c r="E20870" s="265"/>
    </row>
    <row r="20871" spans="1:5">
      <c r="A20871" s="283">
        <v>51446</v>
      </c>
      <c r="B20871" s="176">
        <v>9.5</v>
      </c>
      <c r="C20871" s="176">
        <v>49</v>
      </c>
      <c r="D20871" s="282">
        <v>87</v>
      </c>
      <c r="E20871" s="265"/>
    </row>
    <row r="20872" spans="1:5">
      <c r="A20872" s="283">
        <v>51447</v>
      </c>
      <c r="B20872" s="176">
        <v>10.1</v>
      </c>
      <c r="C20872" s="176">
        <v>47.7</v>
      </c>
      <c r="D20872" s="282">
        <v>87</v>
      </c>
      <c r="E20872" s="265"/>
    </row>
    <row r="20873" spans="1:5">
      <c r="A20873" s="283">
        <v>51448</v>
      </c>
      <c r="B20873" s="176">
        <v>9.3000000000000007</v>
      </c>
      <c r="C20873" s="176">
        <v>44.5</v>
      </c>
      <c r="D20873" s="282">
        <v>87</v>
      </c>
      <c r="E20873" s="265"/>
    </row>
    <row r="20874" spans="1:5">
      <c r="A20874" s="283">
        <v>51449</v>
      </c>
      <c r="B20874" s="176">
        <v>28</v>
      </c>
      <c r="C20874" s="176">
        <v>47.5</v>
      </c>
      <c r="D20874" s="282">
        <v>95</v>
      </c>
      <c r="E20874" s="265"/>
    </row>
    <row r="20875" spans="1:5">
      <c r="A20875" s="283">
        <v>51450</v>
      </c>
      <c r="B20875" s="176">
        <v>28.9</v>
      </c>
      <c r="C20875" s="176">
        <v>51.7</v>
      </c>
      <c r="D20875" s="282">
        <v>108</v>
      </c>
      <c r="E20875" s="265"/>
    </row>
    <row r="20876" spans="1:5">
      <c r="A20876" s="283">
        <v>51451</v>
      </c>
      <c r="B20876" s="176">
        <v>11.4</v>
      </c>
      <c r="C20876" s="176">
        <v>42.8</v>
      </c>
      <c r="D20876" s="282">
        <v>87</v>
      </c>
      <c r="E20876" s="265"/>
    </row>
    <row r="20877" spans="1:5">
      <c r="A20877" s="283">
        <v>51452</v>
      </c>
      <c r="B20877" s="176">
        <v>0</v>
      </c>
      <c r="C20877" s="176">
        <v>0</v>
      </c>
      <c r="D20877" s="282">
        <v>87</v>
      </c>
      <c r="E20877" s="265"/>
    </row>
    <row r="20878" spans="1:5">
      <c r="A20878" s="283">
        <v>51453</v>
      </c>
      <c r="B20878" s="176">
        <v>7.9</v>
      </c>
      <c r="C20878" s="176">
        <v>44.6</v>
      </c>
      <c r="D20878" s="282">
        <v>87</v>
      </c>
      <c r="E20878" s="265"/>
    </row>
    <row r="20879" spans="1:5">
      <c r="A20879" s="283">
        <v>51454</v>
      </c>
      <c r="B20879" s="176">
        <v>14.4</v>
      </c>
      <c r="C20879" s="176">
        <v>46.8</v>
      </c>
      <c r="D20879" s="282">
        <v>87</v>
      </c>
      <c r="E20879" s="265"/>
    </row>
    <row r="20880" spans="1:5">
      <c r="A20880" s="283">
        <v>51455</v>
      </c>
      <c r="B20880" s="176">
        <v>30.7</v>
      </c>
      <c r="C20880" s="176">
        <v>45.1</v>
      </c>
      <c r="D20880" s="282">
        <v>87</v>
      </c>
      <c r="E20880" s="265"/>
    </row>
    <row r="20881" spans="1:5">
      <c r="A20881" s="283">
        <v>51458</v>
      </c>
      <c r="B20881" s="176">
        <v>17.3</v>
      </c>
      <c r="C20881" s="176">
        <v>44.4</v>
      </c>
      <c r="D20881" s="282">
        <v>87</v>
      </c>
      <c r="E20881" s="265"/>
    </row>
    <row r="20882" spans="1:5">
      <c r="A20882" s="283">
        <v>51459</v>
      </c>
      <c r="B20882" s="176">
        <v>0</v>
      </c>
      <c r="C20882" s="176">
        <v>0</v>
      </c>
      <c r="D20882" s="282">
        <v>87</v>
      </c>
      <c r="E20882" s="265"/>
    </row>
    <row r="20883" spans="1:5">
      <c r="A20883" s="283">
        <v>51460</v>
      </c>
      <c r="B20883" s="176">
        <v>6.4</v>
      </c>
      <c r="C20883" s="176">
        <v>40.6</v>
      </c>
      <c r="D20883" s="282">
        <v>87</v>
      </c>
      <c r="E20883" s="265"/>
    </row>
    <row r="20884" spans="1:5">
      <c r="A20884" s="283">
        <v>51461</v>
      </c>
      <c r="B20884" s="176">
        <v>29.8</v>
      </c>
      <c r="C20884" s="176">
        <v>43.4</v>
      </c>
      <c r="D20884" s="282">
        <v>87</v>
      </c>
      <c r="E20884" s="265"/>
    </row>
    <row r="20885" spans="1:5">
      <c r="A20885" s="283">
        <v>51462</v>
      </c>
      <c r="B20885" s="176">
        <v>8.4</v>
      </c>
      <c r="C20885" s="176">
        <v>47.2</v>
      </c>
      <c r="D20885" s="282">
        <v>87</v>
      </c>
      <c r="E20885" s="265"/>
    </row>
    <row r="20886" spans="1:5">
      <c r="A20886" s="283">
        <v>51463</v>
      </c>
      <c r="B20886" s="176">
        <v>11.9</v>
      </c>
      <c r="C20886" s="176">
        <v>44.2</v>
      </c>
      <c r="D20886" s="282">
        <v>112</v>
      </c>
      <c r="E20886" s="265"/>
    </row>
    <row r="20887" spans="1:5">
      <c r="A20887" s="283">
        <v>51465</v>
      </c>
      <c r="B20887" s="176">
        <v>11.7</v>
      </c>
      <c r="C20887" s="176">
        <v>45.6</v>
      </c>
      <c r="D20887" s="282">
        <v>87</v>
      </c>
      <c r="E20887" s="265"/>
    </row>
    <row r="20888" spans="1:5">
      <c r="A20888" s="283">
        <v>51466</v>
      </c>
      <c r="B20888" s="176">
        <v>16</v>
      </c>
      <c r="C20888" s="176">
        <v>45.5</v>
      </c>
      <c r="D20888" s="282">
        <v>87</v>
      </c>
      <c r="E20888" s="265"/>
    </row>
    <row r="20889" spans="1:5">
      <c r="A20889" s="283">
        <v>51467</v>
      </c>
      <c r="B20889" s="176">
        <v>17.3</v>
      </c>
      <c r="C20889" s="176">
        <v>45.2</v>
      </c>
      <c r="D20889" s="282">
        <v>87</v>
      </c>
      <c r="E20889" s="265"/>
    </row>
    <row r="20890" spans="1:5">
      <c r="A20890" s="283">
        <v>51501</v>
      </c>
      <c r="B20890" s="176">
        <v>1199.5</v>
      </c>
      <c r="C20890" s="176">
        <v>35.1</v>
      </c>
      <c r="D20890" s="282">
        <v>132</v>
      </c>
      <c r="E20890" s="265"/>
    </row>
    <row r="20891" spans="1:5">
      <c r="A20891" s="283">
        <v>51502</v>
      </c>
      <c r="B20891" s="176">
        <v>0</v>
      </c>
      <c r="C20891" s="176">
        <v>0</v>
      </c>
      <c r="D20891" s="282">
        <v>87</v>
      </c>
      <c r="E20891" s="265"/>
    </row>
    <row r="20892" spans="1:5">
      <c r="A20892" s="283">
        <v>51503</v>
      </c>
      <c r="B20892" s="176">
        <v>281.3</v>
      </c>
      <c r="C20892" s="176">
        <v>39.9</v>
      </c>
      <c r="D20892" s="282">
        <v>136</v>
      </c>
      <c r="E20892" s="265"/>
    </row>
    <row r="20893" spans="1:5">
      <c r="A20893" s="283">
        <v>51510</v>
      </c>
      <c r="B20893" s="176">
        <v>2021.8</v>
      </c>
      <c r="C20893" s="176">
        <v>36.200000000000003</v>
      </c>
      <c r="D20893" s="282">
        <v>95</v>
      </c>
      <c r="E20893" s="265"/>
    </row>
    <row r="20894" spans="1:5">
      <c r="A20894" s="283">
        <v>51520</v>
      </c>
      <c r="B20894" s="176">
        <v>6.5</v>
      </c>
      <c r="C20894" s="176">
        <v>46.6</v>
      </c>
      <c r="D20894" s="282">
        <v>87</v>
      </c>
      <c r="E20894" s="265"/>
    </row>
    <row r="20895" spans="1:5">
      <c r="A20895" s="283">
        <v>51521</v>
      </c>
      <c r="B20895" s="176">
        <v>28.7</v>
      </c>
      <c r="C20895" s="176">
        <v>44.3</v>
      </c>
      <c r="D20895" s="282">
        <v>87</v>
      </c>
      <c r="E20895" s="265"/>
    </row>
    <row r="20896" spans="1:5">
      <c r="A20896" s="283">
        <v>51523</v>
      </c>
      <c r="B20896" s="176">
        <v>5.8</v>
      </c>
      <c r="C20896" s="176">
        <v>46.5</v>
      </c>
      <c r="D20896" s="282">
        <v>87</v>
      </c>
      <c r="E20896" s="265"/>
    </row>
    <row r="20897" spans="1:5">
      <c r="A20897" s="283">
        <v>51525</v>
      </c>
      <c r="B20897" s="176">
        <v>21.8</v>
      </c>
      <c r="C20897" s="176">
        <v>42.3</v>
      </c>
      <c r="D20897" s="282">
        <v>87</v>
      </c>
      <c r="E20897" s="265"/>
    </row>
    <row r="20898" spans="1:5">
      <c r="A20898" s="283">
        <v>51526</v>
      </c>
      <c r="B20898" s="176">
        <v>36.700000000000003</v>
      </c>
      <c r="C20898" s="176">
        <v>46.5</v>
      </c>
      <c r="D20898" s="282">
        <v>87</v>
      </c>
      <c r="E20898" s="265"/>
    </row>
    <row r="20899" spans="1:5">
      <c r="A20899" s="283">
        <v>51527</v>
      </c>
      <c r="B20899" s="176">
        <v>10.9</v>
      </c>
      <c r="C20899" s="176">
        <v>47.1</v>
      </c>
      <c r="D20899" s="282">
        <v>87</v>
      </c>
      <c r="E20899" s="265"/>
    </row>
    <row r="20900" spans="1:5">
      <c r="A20900" s="283">
        <v>51528</v>
      </c>
      <c r="B20900" s="176">
        <v>10.9</v>
      </c>
      <c r="C20900" s="176">
        <v>45.1</v>
      </c>
      <c r="D20900" s="282">
        <v>87</v>
      </c>
      <c r="E20900" s="265"/>
    </row>
    <row r="20901" spans="1:5">
      <c r="A20901" s="283">
        <v>51529</v>
      </c>
      <c r="B20901" s="176">
        <v>15.1</v>
      </c>
      <c r="C20901" s="176">
        <v>46.4</v>
      </c>
      <c r="D20901" s="282">
        <v>87</v>
      </c>
      <c r="E20901" s="265"/>
    </row>
    <row r="20902" spans="1:5">
      <c r="A20902" s="283">
        <v>51530</v>
      </c>
      <c r="B20902" s="176">
        <v>11.6</v>
      </c>
      <c r="C20902" s="176">
        <v>47</v>
      </c>
      <c r="D20902" s="282">
        <v>87</v>
      </c>
      <c r="E20902" s="265"/>
    </row>
    <row r="20903" spans="1:5">
      <c r="A20903" s="283">
        <v>51531</v>
      </c>
      <c r="B20903" s="176">
        <v>21.7</v>
      </c>
      <c r="C20903" s="176">
        <v>49.7</v>
      </c>
      <c r="D20903" s="282">
        <v>87</v>
      </c>
      <c r="E20903" s="265"/>
    </row>
    <row r="20904" spans="1:5">
      <c r="A20904" s="283">
        <v>51532</v>
      </c>
      <c r="B20904" s="176">
        <v>10.1</v>
      </c>
      <c r="C20904" s="176">
        <v>43.1</v>
      </c>
      <c r="D20904" s="282">
        <v>87</v>
      </c>
      <c r="E20904" s="265"/>
    </row>
    <row r="20905" spans="1:5">
      <c r="A20905" s="283">
        <v>51533</v>
      </c>
      <c r="B20905" s="176">
        <v>13.1</v>
      </c>
      <c r="C20905" s="176">
        <v>46.7</v>
      </c>
      <c r="D20905" s="282">
        <v>87</v>
      </c>
      <c r="E20905" s="265"/>
    </row>
    <row r="20906" spans="1:5">
      <c r="A20906" s="283">
        <v>51534</v>
      </c>
      <c r="B20906" s="176">
        <v>73.5</v>
      </c>
      <c r="C20906" s="176">
        <v>39.700000000000003</v>
      </c>
      <c r="D20906" s="282">
        <v>95</v>
      </c>
      <c r="E20906" s="265"/>
    </row>
    <row r="20907" spans="1:5">
      <c r="A20907" s="283">
        <v>51535</v>
      </c>
      <c r="B20907" s="176">
        <v>15.9</v>
      </c>
      <c r="C20907" s="176">
        <v>44.4</v>
      </c>
      <c r="D20907" s="282">
        <v>87</v>
      </c>
      <c r="E20907" s="265"/>
    </row>
    <row r="20908" spans="1:5">
      <c r="A20908" s="283">
        <v>51536</v>
      </c>
      <c r="B20908" s="176">
        <v>7.6</v>
      </c>
      <c r="C20908" s="176">
        <v>47.2</v>
      </c>
      <c r="D20908" s="282">
        <v>87</v>
      </c>
      <c r="E20908" s="265"/>
    </row>
    <row r="20909" spans="1:5">
      <c r="A20909" s="283">
        <v>51537</v>
      </c>
      <c r="B20909" s="176">
        <v>41.8</v>
      </c>
      <c r="C20909" s="176">
        <v>43.8</v>
      </c>
      <c r="D20909" s="282">
        <v>129</v>
      </c>
      <c r="E20909" s="265"/>
    </row>
    <row r="20910" spans="1:5">
      <c r="A20910" s="283">
        <v>51540</v>
      </c>
      <c r="B20910" s="176">
        <v>6.9</v>
      </c>
      <c r="C20910" s="176">
        <v>45.1</v>
      </c>
      <c r="D20910" s="282">
        <v>87</v>
      </c>
      <c r="E20910" s="265"/>
    </row>
    <row r="20911" spans="1:5">
      <c r="A20911" s="283">
        <v>51541</v>
      </c>
      <c r="B20911" s="176">
        <v>7</v>
      </c>
      <c r="C20911" s="176">
        <v>47.4</v>
      </c>
      <c r="D20911" s="282">
        <v>87</v>
      </c>
      <c r="E20911" s="265"/>
    </row>
    <row r="20912" spans="1:5">
      <c r="A20912" s="283">
        <v>51542</v>
      </c>
      <c r="B20912" s="176">
        <v>23.7</v>
      </c>
      <c r="C20912" s="176">
        <v>46</v>
      </c>
      <c r="D20912" s="282">
        <v>87</v>
      </c>
      <c r="E20912" s="265"/>
    </row>
    <row r="20913" spans="1:5">
      <c r="A20913" s="283">
        <v>51543</v>
      </c>
      <c r="B20913" s="176">
        <v>7.7</v>
      </c>
      <c r="C20913" s="176">
        <v>46.2</v>
      </c>
      <c r="D20913" s="282">
        <v>87</v>
      </c>
      <c r="E20913" s="265"/>
    </row>
    <row r="20914" spans="1:5">
      <c r="A20914" s="283">
        <v>51544</v>
      </c>
      <c r="B20914" s="176">
        <v>12.7</v>
      </c>
      <c r="C20914" s="176">
        <v>46.2</v>
      </c>
      <c r="D20914" s="282">
        <v>87</v>
      </c>
      <c r="E20914" s="265"/>
    </row>
    <row r="20915" spans="1:5">
      <c r="A20915" s="283">
        <v>51545</v>
      </c>
      <c r="B20915" s="176">
        <v>11.2</v>
      </c>
      <c r="C20915" s="176">
        <v>45.8</v>
      </c>
      <c r="D20915" s="282">
        <v>87</v>
      </c>
      <c r="E20915" s="265"/>
    </row>
    <row r="20916" spans="1:5">
      <c r="A20916" s="283">
        <v>51546</v>
      </c>
      <c r="B20916" s="176">
        <v>23.2</v>
      </c>
      <c r="C20916" s="176">
        <v>40.9</v>
      </c>
      <c r="D20916" s="282">
        <v>87</v>
      </c>
      <c r="E20916" s="265"/>
    </row>
    <row r="20917" spans="1:5">
      <c r="A20917" s="283">
        <v>51548</v>
      </c>
      <c r="B20917" s="176">
        <v>16.3</v>
      </c>
      <c r="C20917" s="176">
        <v>40</v>
      </c>
      <c r="D20917" s="282">
        <v>87</v>
      </c>
      <c r="E20917" s="265"/>
    </row>
    <row r="20918" spans="1:5">
      <c r="A20918" s="283">
        <v>51549</v>
      </c>
      <c r="B20918" s="176">
        <v>12.5</v>
      </c>
      <c r="C20918" s="176">
        <v>45.9</v>
      </c>
      <c r="D20918" s="282">
        <v>87</v>
      </c>
      <c r="E20918" s="265"/>
    </row>
    <row r="20919" spans="1:5">
      <c r="A20919" s="283">
        <v>51550</v>
      </c>
      <c r="B20919" s="176">
        <v>13.9</v>
      </c>
      <c r="C20919" s="176">
        <v>44.4</v>
      </c>
      <c r="D20919" s="282">
        <v>87</v>
      </c>
      <c r="E20919" s="265"/>
    </row>
    <row r="20920" spans="1:5">
      <c r="A20920" s="283">
        <v>51551</v>
      </c>
      <c r="B20920" s="176">
        <v>36.9</v>
      </c>
      <c r="C20920" s="176">
        <v>42</v>
      </c>
      <c r="D20920" s="282">
        <v>87</v>
      </c>
      <c r="E20920" s="265"/>
    </row>
    <row r="20921" spans="1:5">
      <c r="A20921" s="283">
        <v>51552</v>
      </c>
      <c r="B20921" s="176">
        <v>9.3000000000000007</v>
      </c>
      <c r="C20921" s="176">
        <v>45.4</v>
      </c>
      <c r="D20921" s="282">
        <v>87</v>
      </c>
      <c r="E20921" s="265"/>
    </row>
    <row r="20922" spans="1:5">
      <c r="A20922" s="283">
        <v>51553</v>
      </c>
      <c r="B20922" s="176">
        <v>22.9</v>
      </c>
      <c r="C20922" s="176">
        <v>39.6</v>
      </c>
      <c r="D20922" s="282">
        <v>87</v>
      </c>
      <c r="E20922" s="265"/>
    </row>
    <row r="20923" spans="1:5">
      <c r="A20923" s="283">
        <v>51554</v>
      </c>
      <c r="B20923" s="176">
        <v>23.3</v>
      </c>
      <c r="C20923" s="176">
        <v>41.9</v>
      </c>
      <c r="D20923" s="282">
        <v>87</v>
      </c>
      <c r="E20923" s="265"/>
    </row>
    <row r="20924" spans="1:5">
      <c r="A20924" s="283">
        <v>51555</v>
      </c>
      <c r="B20924" s="176">
        <v>37.200000000000003</v>
      </c>
      <c r="C20924" s="176">
        <v>41.8</v>
      </c>
      <c r="D20924" s="282">
        <v>106</v>
      </c>
      <c r="E20924" s="265"/>
    </row>
    <row r="20925" spans="1:5">
      <c r="A20925" s="283">
        <v>51556</v>
      </c>
      <c r="B20925" s="176">
        <v>9.8000000000000007</v>
      </c>
      <c r="C20925" s="176">
        <v>43.3</v>
      </c>
      <c r="D20925" s="282">
        <v>87</v>
      </c>
      <c r="E20925" s="265"/>
    </row>
    <row r="20926" spans="1:5">
      <c r="A20926" s="283">
        <v>51557</v>
      </c>
      <c r="B20926" s="176">
        <v>13.7</v>
      </c>
      <c r="C20926" s="176">
        <v>46.1</v>
      </c>
      <c r="D20926" s="282">
        <v>96</v>
      </c>
      <c r="E20926" s="265"/>
    </row>
    <row r="20927" spans="1:5">
      <c r="A20927" s="283">
        <v>51558</v>
      </c>
      <c r="B20927" s="176">
        <v>5.3</v>
      </c>
      <c r="C20927" s="176">
        <v>48.6</v>
      </c>
      <c r="D20927" s="282">
        <v>87</v>
      </c>
      <c r="E20927" s="265"/>
    </row>
    <row r="20928" spans="1:5">
      <c r="A20928" s="283">
        <v>51559</v>
      </c>
      <c r="B20928" s="176">
        <v>28.1</v>
      </c>
      <c r="C20928" s="176">
        <v>39.5</v>
      </c>
      <c r="D20928" s="282">
        <v>95</v>
      </c>
      <c r="E20928" s="265"/>
    </row>
    <row r="20929" spans="1:5">
      <c r="A20929" s="283">
        <v>51560</v>
      </c>
      <c r="B20929" s="176">
        <v>21.8</v>
      </c>
      <c r="C20929" s="176">
        <v>42.5</v>
      </c>
      <c r="D20929" s="282">
        <v>87</v>
      </c>
      <c r="E20929" s="265"/>
    </row>
    <row r="20930" spans="1:5">
      <c r="A20930" s="283">
        <v>51561</v>
      </c>
      <c r="B20930" s="176">
        <v>29</v>
      </c>
      <c r="C20930" s="176">
        <v>43.3</v>
      </c>
      <c r="D20930" s="282">
        <v>87</v>
      </c>
      <c r="E20930" s="265"/>
    </row>
    <row r="20931" spans="1:5">
      <c r="A20931" s="283">
        <v>51562</v>
      </c>
      <c r="B20931" s="176">
        <v>14.8</v>
      </c>
      <c r="C20931" s="176">
        <v>46</v>
      </c>
      <c r="D20931" s="282">
        <v>87</v>
      </c>
      <c r="E20931" s="265"/>
    </row>
    <row r="20932" spans="1:5">
      <c r="A20932" s="283">
        <v>51563</v>
      </c>
      <c r="B20932" s="176">
        <v>12.2</v>
      </c>
      <c r="C20932" s="176">
        <v>42.5</v>
      </c>
      <c r="D20932" s="282">
        <v>87</v>
      </c>
      <c r="E20932" s="265"/>
    </row>
    <row r="20933" spans="1:5">
      <c r="A20933" s="283">
        <v>51564</v>
      </c>
      <c r="B20933" s="176">
        <v>10.8</v>
      </c>
      <c r="C20933" s="176">
        <v>45.3</v>
      </c>
      <c r="D20933" s="282">
        <v>87</v>
      </c>
      <c r="E20933" s="265"/>
    </row>
    <row r="20934" spans="1:5">
      <c r="A20934" s="283">
        <v>51565</v>
      </c>
      <c r="B20934" s="176">
        <v>10.6</v>
      </c>
      <c r="C20934" s="176">
        <v>45.9</v>
      </c>
      <c r="D20934" s="282">
        <v>111</v>
      </c>
      <c r="E20934" s="265"/>
    </row>
    <row r="20935" spans="1:5">
      <c r="A20935" s="283">
        <v>51566</v>
      </c>
      <c r="B20935" s="176">
        <v>37.299999999999997</v>
      </c>
      <c r="C20935" s="176">
        <v>43.7</v>
      </c>
      <c r="D20935" s="282">
        <v>87</v>
      </c>
      <c r="E20935" s="265"/>
    </row>
    <row r="20936" spans="1:5">
      <c r="A20936" s="283">
        <v>51570</v>
      </c>
      <c r="B20936" s="176">
        <v>18.3</v>
      </c>
      <c r="C20936" s="176">
        <v>42.6</v>
      </c>
      <c r="D20936" s="282">
        <v>87</v>
      </c>
      <c r="E20936" s="265"/>
    </row>
    <row r="20937" spans="1:5">
      <c r="A20937" s="283">
        <v>51571</v>
      </c>
      <c r="B20937" s="176">
        <v>21.3</v>
      </c>
      <c r="C20937" s="176">
        <v>41.8</v>
      </c>
      <c r="D20937" s="282">
        <v>87</v>
      </c>
      <c r="E20937" s="265"/>
    </row>
    <row r="20938" spans="1:5">
      <c r="A20938" s="283">
        <v>51572</v>
      </c>
      <c r="B20938" s="176">
        <v>5.6</v>
      </c>
      <c r="C20938" s="176">
        <v>48.3</v>
      </c>
      <c r="D20938" s="282">
        <v>87</v>
      </c>
      <c r="E20938" s="265"/>
    </row>
    <row r="20939" spans="1:5">
      <c r="A20939" s="283">
        <v>51573</v>
      </c>
      <c r="B20939" s="176">
        <v>19.5</v>
      </c>
      <c r="C20939" s="176">
        <v>47.4</v>
      </c>
      <c r="D20939" s="282">
        <v>87</v>
      </c>
      <c r="E20939" s="265"/>
    </row>
    <row r="20940" spans="1:5">
      <c r="A20940" s="283">
        <v>51575</v>
      </c>
      <c r="B20940" s="176">
        <v>25.9</v>
      </c>
      <c r="C20940" s="176">
        <v>40.700000000000003</v>
      </c>
      <c r="D20940" s="282">
        <v>87</v>
      </c>
      <c r="E20940" s="265"/>
    </row>
    <row r="20941" spans="1:5">
      <c r="A20941" s="283">
        <v>51576</v>
      </c>
      <c r="B20941" s="176">
        <v>26.8</v>
      </c>
      <c r="C20941" s="176">
        <v>39.299999999999997</v>
      </c>
      <c r="D20941" s="282">
        <v>87</v>
      </c>
      <c r="E20941" s="265"/>
    </row>
    <row r="20942" spans="1:5">
      <c r="A20942" s="283">
        <v>51577</v>
      </c>
      <c r="B20942" s="176">
        <v>14.8</v>
      </c>
      <c r="C20942" s="176">
        <v>46.7</v>
      </c>
      <c r="D20942" s="282">
        <v>87</v>
      </c>
      <c r="E20942" s="265"/>
    </row>
    <row r="20943" spans="1:5">
      <c r="A20943" s="283">
        <v>51578</v>
      </c>
      <c r="B20943" s="176">
        <v>16.8</v>
      </c>
      <c r="C20943" s="176">
        <v>46.3</v>
      </c>
      <c r="D20943" s="282">
        <v>87</v>
      </c>
      <c r="E20943" s="265"/>
    </row>
    <row r="20944" spans="1:5">
      <c r="A20944" s="283">
        <v>51579</v>
      </c>
      <c r="B20944" s="176">
        <v>25.1</v>
      </c>
      <c r="C20944" s="176">
        <v>43.9</v>
      </c>
      <c r="D20944" s="282">
        <v>87</v>
      </c>
      <c r="E20944" s="265"/>
    </row>
    <row r="20945" spans="1:5">
      <c r="A20945" s="283">
        <v>51601</v>
      </c>
      <c r="B20945" s="176">
        <v>48.3</v>
      </c>
      <c r="C20945" s="176">
        <v>45.2</v>
      </c>
      <c r="D20945" s="282">
        <v>94</v>
      </c>
      <c r="E20945" s="265"/>
    </row>
    <row r="20946" spans="1:5">
      <c r="A20946" s="283">
        <v>51603</v>
      </c>
      <c r="B20946" s="176">
        <v>0</v>
      </c>
      <c r="C20946" s="176">
        <v>0</v>
      </c>
      <c r="D20946" s="282">
        <v>87</v>
      </c>
      <c r="E20946" s="265"/>
    </row>
    <row r="20947" spans="1:5">
      <c r="A20947" s="283">
        <v>51630</v>
      </c>
      <c r="B20947" s="176">
        <v>8.4</v>
      </c>
      <c r="C20947" s="176">
        <v>47.9</v>
      </c>
      <c r="D20947" s="282">
        <v>87</v>
      </c>
      <c r="E20947" s="265"/>
    </row>
    <row r="20948" spans="1:5">
      <c r="A20948" s="283">
        <v>51631</v>
      </c>
      <c r="B20948" s="176">
        <v>12.3</v>
      </c>
      <c r="C20948" s="176">
        <v>46.3</v>
      </c>
      <c r="D20948" s="282">
        <v>87</v>
      </c>
      <c r="E20948" s="265"/>
    </row>
    <row r="20949" spans="1:5">
      <c r="A20949" s="283">
        <v>51632</v>
      </c>
      <c r="B20949" s="176">
        <v>34.6</v>
      </c>
      <c r="C20949" s="176">
        <v>41.6</v>
      </c>
      <c r="D20949" s="282">
        <v>96</v>
      </c>
      <c r="E20949" s="265"/>
    </row>
    <row r="20950" spans="1:5">
      <c r="A20950" s="283">
        <v>51636</v>
      </c>
      <c r="B20950" s="176">
        <v>7.6</v>
      </c>
      <c r="C20950" s="176">
        <v>48.2</v>
      </c>
      <c r="D20950" s="282">
        <v>87</v>
      </c>
      <c r="E20950" s="265"/>
    </row>
    <row r="20951" spans="1:5">
      <c r="A20951" s="283">
        <v>51637</v>
      </c>
      <c r="B20951" s="176">
        <v>0</v>
      </c>
      <c r="C20951" s="176">
        <v>0</v>
      </c>
      <c r="D20951" s="282">
        <v>87</v>
      </c>
      <c r="E20951" s="265"/>
    </row>
    <row r="20952" spans="1:5">
      <c r="A20952" s="283">
        <v>51638</v>
      </c>
      <c r="B20952" s="176">
        <v>20.9</v>
      </c>
      <c r="C20952" s="176">
        <v>45.2</v>
      </c>
      <c r="D20952" s="282">
        <v>87</v>
      </c>
      <c r="E20952" s="265"/>
    </row>
    <row r="20953" spans="1:5">
      <c r="A20953" s="283">
        <v>51639</v>
      </c>
      <c r="B20953" s="176">
        <v>9.1999999999999993</v>
      </c>
      <c r="C20953" s="176">
        <v>47.3</v>
      </c>
      <c r="D20953" s="282">
        <v>87</v>
      </c>
      <c r="E20953" s="265"/>
    </row>
    <row r="20954" spans="1:5">
      <c r="A20954" s="283">
        <v>51640</v>
      </c>
      <c r="B20954" s="176">
        <v>21.7</v>
      </c>
      <c r="C20954" s="176">
        <v>43.5</v>
      </c>
      <c r="D20954" s="282">
        <v>87</v>
      </c>
      <c r="E20954" s="265"/>
    </row>
    <row r="20955" spans="1:5">
      <c r="A20955" s="283">
        <v>51645</v>
      </c>
      <c r="B20955" s="176">
        <v>7.9</v>
      </c>
      <c r="C20955" s="176">
        <v>46.6</v>
      </c>
      <c r="D20955" s="282">
        <v>87</v>
      </c>
      <c r="E20955" s="265"/>
    </row>
    <row r="20956" spans="1:5">
      <c r="A20956" s="283">
        <v>51646</v>
      </c>
      <c r="B20956" s="176">
        <v>8.6999999999999993</v>
      </c>
      <c r="C20956" s="176">
        <v>43.7</v>
      </c>
      <c r="D20956" s="282">
        <v>87</v>
      </c>
      <c r="E20956" s="265"/>
    </row>
    <row r="20957" spans="1:5">
      <c r="A20957" s="283">
        <v>51647</v>
      </c>
      <c r="B20957" s="176">
        <v>8.1</v>
      </c>
      <c r="C20957" s="176">
        <v>48.3</v>
      </c>
      <c r="D20957" s="282">
        <v>87</v>
      </c>
      <c r="E20957" s="265"/>
    </row>
    <row r="20958" spans="1:5">
      <c r="A20958" s="283">
        <v>51648</v>
      </c>
      <c r="B20958" s="176">
        <v>8.6999999999999993</v>
      </c>
      <c r="C20958" s="176">
        <v>43.1</v>
      </c>
      <c r="D20958" s="282">
        <v>87</v>
      </c>
      <c r="E20958" s="265"/>
    </row>
    <row r="20959" spans="1:5">
      <c r="A20959" s="283">
        <v>51649</v>
      </c>
      <c r="B20959" s="176">
        <v>7.1</v>
      </c>
      <c r="C20959" s="176">
        <v>47.3</v>
      </c>
      <c r="D20959" s="282">
        <v>87</v>
      </c>
      <c r="E20959" s="265"/>
    </row>
    <row r="20960" spans="1:5">
      <c r="A20960" s="283">
        <v>51650</v>
      </c>
      <c r="B20960" s="176">
        <v>10</v>
      </c>
      <c r="C20960" s="176">
        <v>46.8</v>
      </c>
      <c r="D20960" s="282">
        <v>87</v>
      </c>
      <c r="E20960" s="265"/>
    </row>
    <row r="20961" spans="1:5">
      <c r="A20961" s="283">
        <v>51651</v>
      </c>
      <c r="B20961" s="176">
        <v>10</v>
      </c>
      <c r="C20961" s="176">
        <v>47.6</v>
      </c>
      <c r="D20961" s="282">
        <v>87</v>
      </c>
      <c r="E20961" s="265"/>
    </row>
    <row r="20962" spans="1:5">
      <c r="A20962" s="283">
        <v>51652</v>
      </c>
      <c r="B20962" s="176">
        <v>27.5</v>
      </c>
      <c r="C20962" s="176">
        <v>43.8</v>
      </c>
      <c r="D20962" s="282">
        <v>87</v>
      </c>
      <c r="E20962" s="265"/>
    </row>
    <row r="20963" spans="1:5">
      <c r="A20963" s="283">
        <v>51653</v>
      </c>
      <c r="B20963" s="176">
        <v>26.3</v>
      </c>
      <c r="C20963" s="176">
        <v>44.3</v>
      </c>
      <c r="D20963" s="282">
        <v>87</v>
      </c>
      <c r="E20963" s="265"/>
    </row>
    <row r="20964" spans="1:5">
      <c r="A20964" s="283">
        <v>51654</v>
      </c>
      <c r="B20964" s="176">
        <v>8.3000000000000007</v>
      </c>
      <c r="C20964" s="176">
        <v>44</v>
      </c>
      <c r="D20964" s="282">
        <v>87</v>
      </c>
      <c r="E20964" s="265"/>
    </row>
    <row r="20965" spans="1:5">
      <c r="A20965" s="283">
        <v>51656</v>
      </c>
      <c r="B20965" s="176">
        <v>7.5</v>
      </c>
      <c r="C20965" s="176">
        <v>48.6</v>
      </c>
      <c r="D20965" s="282">
        <v>87</v>
      </c>
      <c r="E20965" s="265"/>
    </row>
    <row r="20966" spans="1:5">
      <c r="A20966" s="283">
        <v>52001</v>
      </c>
      <c r="B20966" s="176">
        <v>1254.9000000000001</v>
      </c>
      <c r="C20966" s="176">
        <v>35.700000000000003</v>
      </c>
      <c r="D20966" s="282">
        <v>166</v>
      </c>
      <c r="E20966" s="265"/>
    </row>
    <row r="20967" spans="1:5">
      <c r="A20967" s="283">
        <v>52002</v>
      </c>
      <c r="B20967" s="176">
        <v>303.2</v>
      </c>
      <c r="C20967" s="176">
        <v>39.299999999999997</v>
      </c>
      <c r="D20967" s="282">
        <v>116</v>
      </c>
      <c r="E20967" s="265"/>
    </row>
    <row r="20968" spans="1:5">
      <c r="A20968" s="283">
        <v>52003</v>
      </c>
      <c r="B20968" s="176">
        <v>216.5</v>
      </c>
      <c r="C20968" s="176">
        <v>43.6</v>
      </c>
      <c r="D20968" s="282">
        <v>153</v>
      </c>
      <c r="E20968" s="265"/>
    </row>
    <row r="20969" spans="1:5">
      <c r="A20969" s="283">
        <v>52004</v>
      </c>
      <c r="B20969" s="176">
        <v>0</v>
      </c>
      <c r="C20969" s="176">
        <v>0</v>
      </c>
      <c r="D20969" s="282">
        <v>87</v>
      </c>
      <c r="E20969" s="265"/>
    </row>
    <row r="20970" spans="1:5">
      <c r="A20970" s="283">
        <v>52030</v>
      </c>
      <c r="B20970" s="176">
        <v>0</v>
      </c>
      <c r="C20970" s="176">
        <v>0</v>
      </c>
      <c r="D20970" s="282">
        <v>87</v>
      </c>
      <c r="E20970" s="265"/>
    </row>
    <row r="20971" spans="1:5">
      <c r="A20971" s="283">
        <v>52031</v>
      </c>
      <c r="B20971" s="176">
        <v>29.7</v>
      </c>
      <c r="C20971" s="176">
        <v>45.5</v>
      </c>
      <c r="D20971" s="282">
        <v>87</v>
      </c>
      <c r="E20971" s="265"/>
    </row>
    <row r="20972" spans="1:5">
      <c r="A20972" s="283">
        <v>52032</v>
      </c>
      <c r="B20972" s="176">
        <v>13.5</v>
      </c>
      <c r="C20972" s="176">
        <v>42.1</v>
      </c>
      <c r="D20972" s="282">
        <v>87</v>
      </c>
      <c r="E20972" s="265"/>
    </row>
    <row r="20973" spans="1:5">
      <c r="A20973" s="283">
        <v>52033</v>
      </c>
      <c r="B20973" s="176">
        <v>25.1</v>
      </c>
      <c r="C20973" s="176">
        <v>39.700000000000003</v>
      </c>
      <c r="D20973" s="282">
        <v>115</v>
      </c>
      <c r="E20973" s="265"/>
    </row>
    <row r="20974" spans="1:5">
      <c r="A20974" s="283">
        <v>52035</v>
      </c>
      <c r="B20974" s="176">
        <v>19</v>
      </c>
      <c r="C20974" s="176">
        <v>42.7</v>
      </c>
      <c r="D20974" s="282">
        <v>87</v>
      </c>
      <c r="E20974" s="265"/>
    </row>
    <row r="20975" spans="1:5">
      <c r="A20975" s="283">
        <v>52036</v>
      </c>
      <c r="B20975" s="176">
        <v>31</v>
      </c>
      <c r="C20975" s="176">
        <v>42.7</v>
      </c>
      <c r="D20975" s="282">
        <v>87</v>
      </c>
      <c r="E20975" s="265"/>
    </row>
    <row r="20976" spans="1:5">
      <c r="A20976" s="283">
        <v>52037</v>
      </c>
      <c r="B20976" s="176">
        <v>15.5</v>
      </c>
      <c r="C20976" s="176">
        <v>42.2</v>
      </c>
      <c r="D20976" s="282">
        <v>87</v>
      </c>
      <c r="E20976" s="265"/>
    </row>
    <row r="20977" spans="1:5">
      <c r="A20977" s="283">
        <v>52038</v>
      </c>
      <c r="B20977" s="176">
        <v>15.9</v>
      </c>
      <c r="C20977" s="176">
        <v>41.6</v>
      </c>
      <c r="D20977" s="282">
        <v>87</v>
      </c>
      <c r="E20977" s="265"/>
    </row>
    <row r="20978" spans="1:5">
      <c r="A20978" s="283">
        <v>52039</v>
      </c>
      <c r="B20978" s="176">
        <v>36.5</v>
      </c>
      <c r="C20978" s="176">
        <v>39.9</v>
      </c>
      <c r="D20978" s="282">
        <v>87</v>
      </c>
      <c r="E20978" s="265"/>
    </row>
    <row r="20979" spans="1:5">
      <c r="A20979" s="283">
        <v>52040</v>
      </c>
      <c r="B20979" s="176">
        <v>80.3</v>
      </c>
      <c r="C20979" s="176">
        <v>40.6</v>
      </c>
      <c r="D20979" s="282">
        <v>121</v>
      </c>
      <c r="E20979" s="265"/>
    </row>
    <row r="20980" spans="1:5">
      <c r="A20980" s="283">
        <v>52041</v>
      </c>
      <c r="B20980" s="176">
        <v>35.799999999999997</v>
      </c>
      <c r="C20980" s="176">
        <v>40.5</v>
      </c>
      <c r="D20980" s="282">
        <v>114</v>
      </c>
      <c r="E20980" s="265"/>
    </row>
    <row r="20981" spans="1:5">
      <c r="A20981" s="283">
        <v>52042</v>
      </c>
      <c r="B20981" s="176">
        <v>20.100000000000001</v>
      </c>
      <c r="C20981" s="176">
        <v>39</v>
      </c>
      <c r="D20981" s="282">
        <v>87</v>
      </c>
      <c r="E20981" s="265"/>
    </row>
    <row r="20982" spans="1:5">
      <c r="A20982" s="283">
        <v>52043</v>
      </c>
      <c r="B20982" s="176">
        <v>22.3</v>
      </c>
      <c r="C20982" s="176">
        <v>47.7</v>
      </c>
      <c r="D20982" s="282">
        <v>87</v>
      </c>
      <c r="E20982" s="265"/>
    </row>
    <row r="20983" spans="1:5">
      <c r="A20983" s="283">
        <v>52044</v>
      </c>
      <c r="B20983" s="176">
        <v>13.9</v>
      </c>
      <c r="C20983" s="176">
        <v>35.6</v>
      </c>
      <c r="D20983" s="282">
        <v>87</v>
      </c>
      <c r="E20983" s="265"/>
    </row>
    <row r="20984" spans="1:5">
      <c r="A20984" s="283">
        <v>52045</v>
      </c>
      <c r="B20984" s="176">
        <v>49.5</v>
      </c>
      <c r="C20984" s="176">
        <v>35.299999999999997</v>
      </c>
      <c r="D20984" s="282">
        <v>127</v>
      </c>
      <c r="E20984" s="265"/>
    </row>
    <row r="20985" spans="1:5">
      <c r="A20985" s="283">
        <v>52046</v>
      </c>
      <c r="B20985" s="176">
        <v>73.2</v>
      </c>
      <c r="C20985" s="176">
        <v>35.799999999999997</v>
      </c>
      <c r="D20985" s="282">
        <v>115</v>
      </c>
      <c r="E20985" s="265"/>
    </row>
    <row r="20986" spans="1:5">
      <c r="A20986" s="283">
        <v>52047</v>
      </c>
      <c r="B20986" s="176">
        <v>13.3</v>
      </c>
      <c r="C20986" s="176">
        <v>41.7</v>
      </c>
      <c r="D20986" s="282">
        <v>87</v>
      </c>
      <c r="E20986" s="265"/>
    </row>
    <row r="20987" spans="1:5">
      <c r="A20987" s="283">
        <v>52048</v>
      </c>
      <c r="B20987" s="176">
        <v>15.1</v>
      </c>
      <c r="C20987" s="176">
        <v>35.299999999999997</v>
      </c>
      <c r="D20987" s="282">
        <v>87</v>
      </c>
      <c r="E20987" s="265"/>
    </row>
    <row r="20988" spans="1:5">
      <c r="A20988" s="283">
        <v>52049</v>
      </c>
      <c r="B20988" s="176">
        <v>29.6</v>
      </c>
      <c r="C20988" s="176">
        <v>48</v>
      </c>
      <c r="D20988" s="282">
        <v>87</v>
      </c>
      <c r="E20988" s="265"/>
    </row>
    <row r="20989" spans="1:5">
      <c r="A20989" s="283">
        <v>52050</v>
      </c>
      <c r="B20989" s="176">
        <v>15</v>
      </c>
      <c r="C20989" s="176">
        <v>37.9</v>
      </c>
      <c r="D20989" s="282">
        <v>87</v>
      </c>
      <c r="E20989" s="265"/>
    </row>
    <row r="20990" spans="1:5">
      <c r="A20990" s="283">
        <v>52052</v>
      </c>
      <c r="B20990" s="176">
        <v>35.700000000000003</v>
      </c>
      <c r="C20990" s="176">
        <v>49.3</v>
      </c>
      <c r="D20990" s="282">
        <v>112</v>
      </c>
      <c r="E20990" s="265"/>
    </row>
    <row r="20991" spans="1:5">
      <c r="A20991" s="283">
        <v>52053</v>
      </c>
      <c r="B20991" s="176">
        <v>20.399999999999999</v>
      </c>
      <c r="C20991" s="176">
        <v>39.700000000000003</v>
      </c>
      <c r="D20991" s="282">
        <v>115</v>
      </c>
      <c r="E20991" s="265"/>
    </row>
    <row r="20992" spans="1:5">
      <c r="A20992" s="283">
        <v>52054</v>
      </c>
      <c r="B20992" s="176">
        <v>14.4</v>
      </c>
      <c r="C20992" s="176">
        <v>42.4</v>
      </c>
      <c r="D20992" s="282">
        <v>87</v>
      </c>
      <c r="E20992" s="265"/>
    </row>
    <row r="20993" spans="1:5">
      <c r="A20993" s="283">
        <v>52056</v>
      </c>
      <c r="B20993" s="176">
        <v>0</v>
      </c>
      <c r="C20993" s="176">
        <v>0</v>
      </c>
      <c r="D20993" s="282">
        <v>87</v>
      </c>
      <c r="E20993" s="265"/>
    </row>
    <row r="20994" spans="1:5">
      <c r="A20994" s="283">
        <v>52057</v>
      </c>
      <c r="B20994" s="176">
        <v>63.8</v>
      </c>
      <c r="C20994" s="176">
        <v>42.1</v>
      </c>
      <c r="D20994" s="282">
        <v>131</v>
      </c>
      <c r="E20994" s="265"/>
    </row>
    <row r="20995" spans="1:5">
      <c r="A20995" s="283">
        <v>52060</v>
      </c>
      <c r="B20995" s="176">
        <v>60.2</v>
      </c>
      <c r="C20995" s="176">
        <v>42.4</v>
      </c>
      <c r="D20995" s="282">
        <v>109</v>
      </c>
      <c r="E20995" s="265"/>
    </row>
    <row r="20996" spans="1:5">
      <c r="A20996" s="283">
        <v>52064</v>
      </c>
      <c r="B20996" s="176">
        <v>16.8</v>
      </c>
      <c r="C20996" s="176">
        <v>44.2</v>
      </c>
      <c r="D20996" s="282">
        <v>87</v>
      </c>
      <c r="E20996" s="265"/>
    </row>
    <row r="20997" spans="1:5">
      <c r="A20997" s="283">
        <v>52065</v>
      </c>
      <c r="B20997" s="176">
        <v>25</v>
      </c>
      <c r="C20997" s="176">
        <v>40.9</v>
      </c>
      <c r="D20997" s="282">
        <v>115</v>
      </c>
      <c r="E20997" s="265"/>
    </row>
    <row r="20998" spans="1:5">
      <c r="A20998" s="283">
        <v>52066</v>
      </c>
      <c r="B20998" s="176">
        <v>14.7</v>
      </c>
      <c r="C20998" s="176">
        <v>47.9</v>
      </c>
      <c r="D20998" s="282">
        <v>87</v>
      </c>
      <c r="E20998" s="265"/>
    </row>
    <row r="20999" spans="1:5">
      <c r="A20999" s="283">
        <v>52068</v>
      </c>
      <c r="B20999" s="176">
        <v>64.7</v>
      </c>
      <c r="C20999" s="176">
        <v>36.1</v>
      </c>
      <c r="D20999" s="282">
        <v>87</v>
      </c>
      <c r="E20999" s="265"/>
    </row>
    <row r="21000" spans="1:5">
      <c r="A21000" s="283">
        <v>52069</v>
      </c>
      <c r="B21000" s="176">
        <v>38.5</v>
      </c>
      <c r="C21000" s="176">
        <v>40.700000000000003</v>
      </c>
      <c r="D21000" s="282">
        <v>87</v>
      </c>
      <c r="E21000" s="265"/>
    </row>
    <row r="21001" spans="1:5">
      <c r="A21001" s="283">
        <v>52070</v>
      </c>
      <c r="B21001" s="176">
        <v>34.299999999999997</v>
      </c>
      <c r="C21001" s="176">
        <v>45.9</v>
      </c>
      <c r="D21001" s="282">
        <v>87</v>
      </c>
      <c r="E21001" s="265"/>
    </row>
    <row r="21002" spans="1:5">
      <c r="A21002" s="283">
        <v>52071</v>
      </c>
      <c r="B21002" s="176">
        <v>0</v>
      </c>
      <c r="C21002" s="176">
        <v>0</v>
      </c>
      <c r="D21002" s="282">
        <v>87</v>
      </c>
      <c r="E21002" s="265"/>
    </row>
    <row r="21003" spans="1:5">
      <c r="A21003" s="283">
        <v>52072</v>
      </c>
      <c r="B21003" s="176">
        <v>11</v>
      </c>
      <c r="C21003" s="176">
        <v>44.8</v>
      </c>
      <c r="D21003" s="282">
        <v>87</v>
      </c>
      <c r="E21003" s="265"/>
    </row>
    <row r="21004" spans="1:5">
      <c r="A21004" s="283">
        <v>52073</v>
      </c>
      <c r="B21004" s="176">
        <v>29.7</v>
      </c>
      <c r="C21004" s="176">
        <v>41.3</v>
      </c>
      <c r="D21004" s="282">
        <v>108</v>
      </c>
      <c r="E21004" s="265"/>
    </row>
    <row r="21005" spans="1:5">
      <c r="A21005" s="283">
        <v>52074</v>
      </c>
      <c r="B21005" s="176">
        <v>13.6</v>
      </c>
      <c r="C21005" s="176">
        <v>44.3</v>
      </c>
      <c r="D21005" s="282">
        <v>87</v>
      </c>
      <c r="E21005" s="265"/>
    </row>
    <row r="21006" spans="1:5">
      <c r="A21006" s="283">
        <v>52075</v>
      </c>
      <c r="B21006" s="176">
        <v>0</v>
      </c>
      <c r="C21006" s="176">
        <v>0</v>
      </c>
      <c r="D21006" s="282">
        <v>87</v>
      </c>
      <c r="E21006" s="265"/>
    </row>
    <row r="21007" spans="1:5">
      <c r="A21007" s="283">
        <v>52076</v>
      </c>
      <c r="B21007" s="176">
        <v>24.4</v>
      </c>
      <c r="C21007" s="176">
        <v>41.7</v>
      </c>
      <c r="D21007" s="282">
        <v>87</v>
      </c>
      <c r="E21007" s="265"/>
    </row>
    <row r="21008" spans="1:5">
      <c r="A21008" s="283">
        <v>52077</v>
      </c>
      <c r="B21008" s="176">
        <v>11.3</v>
      </c>
      <c r="C21008" s="176">
        <v>41.8</v>
      </c>
      <c r="D21008" s="282">
        <v>87</v>
      </c>
      <c r="E21008" s="265"/>
    </row>
    <row r="21009" spans="1:5">
      <c r="A21009" s="283">
        <v>52078</v>
      </c>
      <c r="B21009" s="176">
        <v>21.2</v>
      </c>
      <c r="C21009" s="176">
        <v>39.9</v>
      </c>
      <c r="D21009" s="282">
        <v>87</v>
      </c>
      <c r="E21009" s="265"/>
    </row>
    <row r="21010" spans="1:5">
      <c r="A21010" s="283">
        <v>52079</v>
      </c>
      <c r="B21010" s="176">
        <v>12</v>
      </c>
      <c r="C21010" s="176">
        <v>45.4</v>
      </c>
      <c r="D21010" s="282">
        <v>87</v>
      </c>
      <c r="E21010" s="265"/>
    </row>
    <row r="21011" spans="1:5">
      <c r="A21011" s="283">
        <v>52101</v>
      </c>
      <c r="B21011" s="176">
        <v>41.2</v>
      </c>
      <c r="C21011" s="176">
        <v>37.299999999999997</v>
      </c>
      <c r="D21011" s="282">
        <v>152</v>
      </c>
      <c r="E21011" s="265"/>
    </row>
    <row r="21012" spans="1:5">
      <c r="A21012" s="283">
        <v>52132</v>
      </c>
      <c r="B21012" s="176">
        <v>25.8</v>
      </c>
      <c r="C21012" s="176">
        <v>39.6</v>
      </c>
      <c r="D21012" s="282">
        <v>115</v>
      </c>
      <c r="E21012" s="265"/>
    </row>
    <row r="21013" spans="1:5">
      <c r="A21013" s="283">
        <v>52133</v>
      </c>
      <c r="B21013" s="176">
        <v>14.3</v>
      </c>
      <c r="C21013" s="176">
        <v>44.3</v>
      </c>
      <c r="D21013" s="282">
        <v>87</v>
      </c>
      <c r="E21013" s="265"/>
    </row>
    <row r="21014" spans="1:5">
      <c r="A21014" s="283">
        <v>52134</v>
      </c>
      <c r="B21014" s="176">
        <v>8.5</v>
      </c>
      <c r="C21014" s="176">
        <v>42.8</v>
      </c>
      <c r="D21014" s="282">
        <v>115</v>
      </c>
      <c r="E21014" s="265"/>
    </row>
    <row r="21015" spans="1:5">
      <c r="A21015" s="283">
        <v>52135</v>
      </c>
      <c r="B21015" s="176">
        <v>24.9</v>
      </c>
      <c r="C21015" s="176">
        <v>45.9</v>
      </c>
      <c r="D21015" s="282">
        <v>87</v>
      </c>
      <c r="E21015" s="265"/>
    </row>
    <row r="21016" spans="1:5">
      <c r="A21016" s="283">
        <v>52136</v>
      </c>
      <c r="B21016" s="176">
        <v>33.4</v>
      </c>
      <c r="C21016" s="176">
        <v>41.2</v>
      </c>
      <c r="D21016" s="282">
        <v>116</v>
      </c>
      <c r="E21016" s="265"/>
    </row>
    <row r="21017" spans="1:5">
      <c r="A21017" s="283">
        <v>52140</v>
      </c>
      <c r="B21017" s="176">
        <v>8.6</v>
      </c>
      <c r="C21017" s="176">
        <v>45.6</v>
      </c>
      <c r="D21017" s="282">
        <v>87</v>
      </c>
      <c r="E21017" s="265"/>
    </row>
    <row r="21018" spans="1:5">
      <c r="A21018" s="283">
        <v>52141</v>
      </c>
      <c r="B21018" s="176">
        <v>20.100000000000001</v>
      </c>
      <c r="C21018" s="176">
        <v>45.1</v>
      </c>
      <c r="D21018" s="282">
        <v>87</v>
      </c>
      <c r="E21018" s="265"/>
    </row>
    <row r="21019" spans="1:5">
      <c r="A21019" s="283">
        <v>52142</v>
      </c>
      <c r="B21019" s="176">
        <v>25.1</v>
      </c>
      <c r="C21019" s="176">
        <v>30.3</v>
      </c>
      <c r="D21019" s="282">
        <v>128</v>
      </c>
      <c r="E21019" s="265"/>
    </row>
    <row r="21020" spans="1:5">
      <c r="A21020" s="283">
        <v>52144</v>
      </c>
      <c r="B21020" s="176">
        <v>18.3</v>
      </c>
      <c r="C21020" s="176">
        <v>43.2</v>
      </c>
      <c r="D21020" s="282">
        <v>87</v>
      </c>
      <c r="E21020" s="265"/>
    </row>
    <row r="21021" spans="1:5">
      <c r="A21021" s="283">
        <v>52146</v>
      </c>
      <c r="B21021" s="176">
        <v>12.5</v>
      </c>
      <c r="C21021" s="176">
        <v>51.9</v>
      </c>
      <c r="D21021" s="282">
        <v>87</v>
      </c>
      <c r="E21021" s="265"/>
    </row>
    <row r="21022" spans="1:5">
      <c r="A21022" s="283">
        <v>52147</v>
      </c>
      <c r="B21022" s="176">
        <v>14.7</v>
      </c>
      <c r="C21022" s="176">
        <v>45.5</v>
      </c>
      <c r="D21022" s="282">
        <v>87</v>
      </c>
      <c r="E21022" s="265"/>
    </row>
    <row r="21023" spans="1:5">
      <c r="A21023" s="283">
        <v>52149</v>
      </c>
      <c r="B21023" s="176">
        <v>12.6</v>
      </c>
      <c r="C21023" s="176">
        <v>46.1</v>
      </c>
      <c r="D21023" s="282">
        <v>87</v>
      </c>
      <c r="E21023" s="265"/>
    </row>
    <row r="21024" spans="1:5">
      <c r="A21024" s="283">
        <v>52151</v>
      </c>
      <c r="B21024" s="176">
        <v>16.100000000000001</v>
      </c>
      <c r="C21024" s="176">
        <v>49</v>
      </c>
      <c r="D21024" s="282">
        <v>87</v>
      </c>
      <c r="E21024" s="265"/>
    </row>
    <row r="21025" spans="1:5">
      <c r="A21025" s="283">
        <v>52154</v>
      </c>
      <c r="B21025" s="176">
        <v>12.2</v>
      </c>
      <c r="C21025" s="176">
        <v>45.6</v>
      </c>
      <c r="D21025" s="282">
        <v>87</v>
      </c>
      <c r="E21025" s="265"/>
    </row>
    <row r="21026" spans="1:5">
      <c r="A21026" s="283">
        <v>52155</v>
      </c>
      <c r="B21026" s="176">
        <v>12.3</v>
      </c>
      <c r="C21026" s="176">
        <v>42.6</v>
      </c>
      <c r="D21026" s="282">
        <v>87</v>
      </c>
      <c r="E21026" s="265"/>
    </row>
    <row r="21027" spans="1:5">
      <c r="A21027" s="283">
        <v>52156</v>
      </c>
      <c r="B21027" s="176">
        <v>16.5</v>
      </c>
      <c r="C21027" s="176">
        <v>37.9</v>
      </c>
      <c r="D21027" s="282">
        <v>87</v>
      </c>
      <c r="E21027" s="265"/>
    </row>
    <row r="21028" spans="1:5">
      <c r="A21028" s="283">
        <v>52157</v>
      </c>
      <c r="B21028" s="176">
        <v>27.3</v>
      </c>
      <c r="C21028" s="176">
        <v>46.4</v>
      </c>
      <c r="D21028" s="282">
        <v>87</v>
      </c>
      <c r="E21028" s="265"/>
    </row>
    <row r="21029" spans="1:5">
      <c r="A21029" s="283">
        <v>52158</v>
      </c>
      <c r="B21029" s="176">
        <v>0</v>
      </c>
      <c r="C21029" s="176">
        <v>0</v>
      </c>
      <c r="D21029" s="282">
        <v>87</v>
      </c>
      <c r="E21029" s="265"/>
    </row>
    <row r="21030" spans="1:5">
      <c r="A21030" s="283">
        <v>52159</v>
      </c>
      <c r="B21030" s="176">
        <v>40</v>
      </c>
      <c r="C21030" s="176">
        <v>42</v>
      </c>
      <c r="D21030" s="282">
        <v>87</v>
      </c>
      <c r="E21030" s="265"/>
    </row>
    <row r="21031" spans="1:5">
      <c r="A21031" s="283">
        <v>52160</v>
      </c>
      <c r="B21031" s="176">
        <v>17.2</v>
      </c>
      <c r="C21031" s="176">
        <v>44.2</v>
      </c>
      <c r="D21031" s="282">
        <v>87</v>
      </c>
      <c r="E21031" s="265"/>
    </row>
    <row r="21032" spans="1:5">
      <c r="A21032" s="283">
        <v>52161</v>
      </c>
      <c r="B21032" s="176">
        <v>21.9</v>
      </c>
      <c r="C21032" s="176">
        <v>41</v>
      </c>
      <c r="D21032" s="282">
        <v>87</v>
      </c>
      <c r="E21032" s="265"/>
    </row>
    <row r="21033" spans="1:5">
      <c r="A21033" s="283">
        <v>52162</v>
      </c>
      <c r="B21033" s="176">
        <v>33.6</v>
      </c>
      <c r="C21033" s="176">
        <v>34.6</v>
      </c>
      <c r="D21033" s="282">
        <v>117</v>
      </c>
      <c r="E21033" s="265"/>
    </row>
    <row r="21034" spans="1:5">
      <c r="A21034" s="283">
        <v>52163</v>
      </c>
      <c r="B21034" s="176">
        <v>14.5</v>
      </c>
      <c r="C21034" s="176">
        <v>45.9</v>
      </c>
      <c r="D21034" s="282">
        <v>116</v>
      </c>
      <c r="E21034" s="265"/>
    </row>
    <row r="21035" spans="1:5">
      <c r="A21035" s="283">
        <v>52164</v>
      </c>
      <c r="B21035" s="176">
        <v>9.6999999999999993</v>
      </c>
      <c r="C21035" s="176">
        <v>42.4</v>
      </c>
      <c r="D21035" s="282">
        <v>87</v>
      </c>
      <c r="E21035" s="265"/>
    </row>
    <row r="21036" spans="1:5">
      <c r="A21036" s="283">
        <v>52165</v>
      </c>
      <c r="B21036" s="176">
        <v>13.9</v>
      </c>
      <c r="C21036" s="176">
        <v>42.9</v>
      </c>
      <c r="D21036" s="282">
        <v>87</v>
      </c>
      <c r="E21036" s="265"/>
    </row>
    <row r="21037" spans="1:5">
      <c r="A21037" s="283">
        <v>52166</v>
      </c>
      <c r="B21037" s="176">
        <v>0</v>
      </c>
      <c r="C21037" s="176">
        <v>0</v>
      </c>
      <c r="D21037" s="282">
        <v>87</v>
      </c>
      <c r="E21037" s="265"/>
    </row>
    <row r="21038" spans="1:5">
      <c r="A21038" s="283">
        <v>52168</v>
      </c>
      <c r="B21038" s="176">
        <v>0</v>
      </c>
      <c r="C21038" s="176">
        <v>0</v>
      </c>
      <c r="D21038" s="282">
        <v>87</v>
      </c>
      <c r="E21038" s="265"/>
    </row>
    <row r="21039" spans="1:5">
      <c r="A21039" s="283">
        <v>52169</v>
      </c>
      <c r="B21039" s="176">
        <v>10.5</v>
      </c>
      <c r="C21039" s="176">
        <v>45.4</v>
      </c>
      <c r="D21039" s="282">
        <v>87</v>
      </c>
      <c r="E21039" s="265"/>
    </row>
    <row r="21040" spans="1:5">
      <c r="A21040" s="283">
        <v>52170</v>
      </c>
      <c r="B21040" s="176">
        <v>12.7</v>
      </c>
      <c r="C21040" s="176">
        <v>43</v>
      </c>
      <c r="D21040" s="282">
        <v>87</v>
      </c>
      <c r="E21040" s="265"/>
    </row>
    <row r="21041" spans="1:5">
      <c r="A21041" s="283">
        <v>52171</v>
      </c>
      <c r="B21041" s="176">
        <v>15.4</v>
      </c>
      <c r="C21041" s="176">
        <v>44.9</v>
      </c>
      <c r="D21041" s="282">
        <v>87</v>
      </c>
      <c r="E21041" s="265"/>
    </row>
    <row r="21042" spans="1:5">
      <c r="A21042" s="283">
        <v>52172</v>
      </c>
      <c r="B21042" s="176">
        <v>38.799999999999997</v>
      </c>
      <c r="C21042" s="176">
        <v>43.6</v>
      </c>
      <c r="D21042" s="282">
        <v>95</v>
      </c>
      <c r="E21042" s="265"/>
    </row>
    <row r="21043" spans="1:5">
      <c r="A21043" s="283">
        <v>52175</v>
      </c>
      <c r="B21043" s="176">
        <v>41.6</v>
      </c>
      <c r="C21043" s="176">
        <v>42.1</v>
      </c>
      <c r="D21043" s="282">
        <v>87</v>
      </c>
      <c r="E21043" s="265"/>
    </row>
    <row r="21044" spans="1:5">
      <c r="A21044" s="283">
        <v>52201</v>
      </c>
      <c r="B21044" s="176">
        <v>17.399999999999999</v>
      </c>
      <c r="C21044" s="176">
        <v>39.1</v>
      </c>
      <c r="D21044" s="282">
        <v>87</v>
      </c>
      <c r="E21044" s="265"/>
    </row>
    <row r="21045" spans="1:5">
      <c r="A21045" s="283">
        <v>52202</v>
      </c>
      <c r="B21045" s="176">
        <v>43.7</v>
      </c>
      <c r="C21045" s="176">
        <v>39.1</v>
      </c>
      <c r="D21045" s="282">
        <v>87</v>
      </c>
      <c r="E21045" s="265"/>
    </row>
    <row r="21046" spans="1:5">
      <c r="A21046" s="283">
        <v>52203</v>
      </c>
      <c r="B21046" s="176">
        <v>38.299999999999997</v>
      </c>
      <c r="C21046" s="176">
        <v>46.4</v>
      </c>
      <c r="D21046" s="282">
        <v>87</v>
      </c>
      <c r="E21046" s="265"/>
    </row>
    <row r="21047" spans="1:5">
      <c r="A21047" s="283">
        <v>52204</v>
      </c>
      <c r="B21047" s="176">
        <v>0</v>
      </c>
      <c r="C21047" s="176">
        <v>0</v>
      </c>
      <c r="D21047" s="282">
        <v>87</v>
      </c>
      <c r="E21047" s="265"/>
    </row>
    <row r="21048" spans="1:5">
      <c r="A21048" s="283">
        <v>52205</v>
      </c>
      <c r="B21048" s="176">
        <v>73.400000000000006</v>
      </c>
      <c r="C21048" s="176">
        <v>41.4</v>
      </c>
      <c r="D21048" s="282">
        <v>119</v>
      </c>
      <c r="E21048" s="265"/>
    </row>
    <row r="21049" spans="1:5">
      <c r="A21049" s="283">
        <v>52206</v>
      </c>
      <c r="B21049" s="176">
        <v>65.900000000000006</v>
      </c>
      <c r="C21049" s="176">
        <v>37.200000000000003</v>
      </c>
      <c r="D21049" s="282">
        <v>87</v>
      </c>
      <c r="E21049" s="265"/>
    </row>
    <row r="21050" spans="1:5">
      <c r="A21050" s="283">
        <v>52207</v>
      </c>
      <c r="B21050" s="176">
        <v>15.1</v>
      </c>
      <c r="C21050" s="176">
        <v>45.5</v>
      </c>
      <c r="D21050" s="282">
        <v>87</v>
      </c>
      <c r="E21050" s="265"/>
    </row>
    <row r="21051" spans="1:5">
      <c r="A21051" s="283">
        <v>52208</v>
      </c>
      <c r="B21051" s="176">
        <v>67.400000000000006</v>
      </c>
      <c r="C21051" s="176">
        <v>43</v>
      </c>
      <c r="D21051" s="282">
        <v>87</v>
      </c>
      <c r="E21051" s="265"/>
    </row>
    <row r="21052" spans="1:5">
      <c r="A21052" s="283">
        <v>52209</v>
      </c>
      <c r="B21052" s="176">
        <v>21.6</v>
      </c>
      <c r="C21052" s="176">
        <v>42</v>
      </c>
      <c r="D21052" s="282">
        <v>87</v>
      </c>
      <c r="E21052" s="265"/>
    </row>
    <row r="21053" spans="1:5">
      <c r="A21053" s="283">
        <v>52210</v>
      </c>
      <c r="B21053" s="176">
        <v>17.899999999999999</v>
      </c>
      <c r="C21053" s="176">
        <v>39.799999999999997</v>
      </c>
      <c r="D21053" s="282">
        <v>87</v>
      </c>
      <c r="E21053" s="265"/>
    </row>
    <row r="21054" spans="1:5">
      <c r="A21054" s="283">
        <v>52211</v>
      </c>
      <c r="B21054" s="176">
        <v>23.1</v>
      </c>
      <c r="C21054" s="176">
        <v>41.3</v>
      </c>
      <c r="D21054" s="282">
        <v>87</v>
      </c>
      <c r="E21054" s="265"/>
    </row>
    <row r="21055" spans="1:5">
      <c r="A21055" s="283">
        <v>52212</v>
      </c>
      <c r="B21055" s="176">
        <v>15.1</v>
      </c>
      <c r="C21055" s="176">
        <v>44.1</v>
      </c>
      <c r="D21055" s="282">
        <v>87</v>
      </c>
      <c r="E21055" s="265"/>
    </row>
    <row r="21056" spans="1:5">
      <c r="A21056" s="283">
        <v>52213</v>
      </c>
      <c r="B21056" s="176">
        <v>78.400000000000006</v>
      </c>
      <c r="C21056" s="176">
        <v>37.299999999999997</v>
      </c>
      <c r="D21056" s="282">
        <v>87</v>
      </c>
      <c r="E21056" s="265"/>
    </row>
    <row r="21057" spans="1:5">
      <c r="A21057" s="283">
        <v>52214</v>
      </c>
      <c r="B21057" s="176">
        <v>29.3</v>
      </c>
      <c r="C21057" s="176">
        <v>42.8</v>
      </c>
      <c r="D21057" s="282">
        <v>87</v>
      </c>
      <c r="E21057" s="265"/>
    </row>
    <row r="21058" spans="1:5">
      <c r="A21058" s="283">
        <v>52215</v>
      </c>
      <c r="B21058" s="176">
        <v>11.8</v>
      </c>
      <c r="C21058" s="176">
        <v>43.5</v>
      </c>
      <c r="D21058" s="282">
        <v>87</v>
      </c>
      <c r="E21058" s="265"/>
    </row>
    <row r="21059" spans="1:5">
      <c r="A21059" s="283">
        <v>52216</v>
      </c>
      <c r="B21059" s="176">
        <v>30.3</v>
      </c>
      <c r="C21059" s="176">
        <v>44.6</v>
      </c>
      <c r="D21059" s="282">
        <v>87</v>
      </c>
      <c r="E21059" s="265"/>
    </row>
    <row r="21060" spans="1:5">
      <c r="A21060" s="283">
        <v>52217</v>
      </c>
      <c r="B21060" s="176">
        <v>10.4</v>
      </c>
      <c r="C21060" s="176">
        <v>44</v>
      </c>
      <c r="D21060" s="282">
        <v>87</v>
      </c>
      <c r="E21060" s="265"/>
    </row>
    <row r="21061" spans="1:5">
      <c r="A21061" s="283">
        <v>52218</v>
      </c>
      <c r="B21061" s="176">
        <v>24.2</v>
      </c>
      <c r="C21061" s="176">
        <v>39</v>
      </c>
      <c r="D21061" s="282">
        <v>87</v>
      </c>
      <c r="E21061" s="265"/>
    </row>
    <row r="21062" spans="1:5">
      <c r="A21062" s="283">
        <v>52219</v>
      </c>
      <c r="B21062" s="176">
        <v>25</v>
      </c>
      <c r="C21062" s="176">
        <v>41.7</v>
      </c>
      <c r="D21062" s="282">
        <v>87</v>
      </c>
      <c r="E21062" s="265"/>
    </row>
    <row r="21063" spans="1:5">
      <c r="A21063" s="283">
        <v>52220</v>
      </c>
      <c r="B21063" s="176">
        <v>0</v>
      </c>
      <c r="C21063" s="176">
        <v>0</v>
      </c>
      <c r="D21063" s="282">
        <v>87</v>
      </c>
      <c r="E21063" s="265"/>
    </row>
    <row r="21064" spans="1:5">
      <c r="A21064" s="283">
        <v>52221</v>
      </c>
      <c r="B21064" s="176">
        <v>10.1</v>
      </c>
      <c r="C21064" s="176">
        <v>44.6</v>
      </c>
      <c r="D21064" s="282">
        <v>87</v>
      </c>
      <c r="E21064" s="265"/>
    </row>
    <row r="21065" spans="1:5">
      <c r="A21065" s="283">
        <v>52222</v>
      </c>
      <c r="B21065" s="176">
        <v>9.6999999999999993</v>
      </c>
      <c r="C21065" s="176">
        <v>45.2</v>
      </c>
      <c r="D21065" s="282">
        <v>87</v>
      </c>
      <c r="E21065" s="265"/>
    </row>
    <row r="21066" spans="1:5">
      <c r="A21066" s="283">
        <v>52223</v>
      </c>
      <c r="B21066" s="176">
        <v>20.3</v>
      </c>
      <c r="C21066" s="176">
        <v>46</v>
      </c>
      <c r="D21066" s="282">
        <v>87</v>
      </c>
      <c r="E21066" s="265"/>
    </row>
    <row r="21067" spans="1:5">
      <c r="A21067" s="283">
        <v>52224</v>
      </c>
      <c r="B21067" s="176">
        <v>18.2</v>
      </c>
      <c r="C21067" s="176">
        <v>43.8</v>
      </c>
      <c r="D21067" s="282">
        <v>87</v>
      </c>
      <c r="E21067" s="265"/>
    </row>
    <row r="21068" spans="1:5">
      <c r="A21068" s="283">
        <v>52225</v>
      </c>
      <c r="B21068" s="176">
        <v>12.8</v>
      </c>
      <c r="C21068" s="176">
        <v>45.7</v>
      </c>
      <c r="D21068" s="282">
        <v>87</v>
      </c>
      <c r="E21068" s="265"/>
    </row>
    <row r="21069" spans="1:5">
      <c r="A21069" s="283">
        <v>52227</v>
      </c>
      <c r="B21069" s="176">
        <v>88.7</v>
      </c>
      <c r="C21069" s="176">
        <v>35.299999999999997</v>
      </c>
      <c r="D21069" s="282">
        <v>87</v>
      </c>
      <c r="E21069" s="265"/>
    </row>
    <row r="21070" spans="1:5">
      <c r="A21070" s="283">
        <v>52228</v>
      </c>
      <c r="B21070" s="176">
        <v>106</v>
      </c>
      <c r="C21070" s="176">
        <v>39.200000000000003</v>
      </c>
      <c r="D21070" s="282">
        <v>87</v>
      </c>
      <c r="E21070" s="265"/>
    </row>
    <row r="21071" spans="1:5">
      <c r="A21071" s="283">
        <v>52229</v>
      </c>
      <c r="B21071" s="176">
        <v>9.4</v>
      </c>
      <c r="C21071" s="176">
        <v>44.2</v>
      </c>
      <c r="D21071" s="282">
        <v>87</v>
      </c>
      <c r="E21071" s="265"/>
    </row>
    <row r="21072" spans="1:5">
      <c r="A21072" s="283">
        <v>52231</v>
      </c>
      <c r="B21072" s="176">
        <v>6.8</v>
      </c>
      <c r="C21072" s="176">
        <v>44.4</v>
      </c>
      <c r="D21072" s="282">
        <v>87</v>
      </c>
      <c r="E21072" s="265"/>
    </row>
    <row r="21073" spans="1:5">
      <c r="A21073" s="283">
        <v>52232</v>
      </c>
      <c r="B21073" s="176">
        <v>12.4</v>
      </c>
      <c r="C21073" s="176">
        <v>47.3</v>
      </c>
      <c r="D21073" s="282">
        <v>87</v>
      </c>
      <c r="E21073" s="265"/>
    </row>
    <row r="21074" spans="1:5">
      <c r="A21074" s="283">
        <v>52233</v>
      </c>
      <c r="B21074" s="176">
        <v>1425.4</v>
      </c>
      <c r="C21074" s="176">
        <v>36.5</v>
      </c>
      <c r="D21074" s="282">
        <v>124</v>
      </c>
      <c r="E21074" s="265"/>
    </row>
    <row r="21075" spans="1:5">
      <c r="A21075" s="283">
        <v>52235</v>
      </c>
      <c r="B21075" s="176">
        <v>0</v>
      </c>
      <c r="C21075" s="176">
        <v>0</v>
      </c>
      <c r="D21075" s="282">
        <v>87</v>
      </c>
      <c r="E21075" s="265"/>
    </row>
    <row r="21076" spans="1:5">
      <c r="A21076" s="283">
        <v>52236</v>
      </c>
      <c r="B21076" s="176">
        <v>22.1</v>
      </c>
      <c r="C21076" s="176">
        <v>40.6</v>
      </c>
      <c r="D21076" s="282">
        <v>87</v>
      </c>
      <c r="E21076" s="265"/>
    </row>
    <row r="21077" spans="1:5">
      <c r="A21077" s="283">
        <v>52237</v>
      </c>
      <c r="B21077" s="176">
        <v>23.3</v>
      </c>
      <c r="C21077" s="176">
        <v>41.7</v>
      </c>
      <c r="D21077" s="282">
        <v>87</v>
      </c>
      <c r="E21077" s="265"/>
    </row>
    <row r="21078" spans="1:5">
      <c r="A21078" s="283">
        <v>52240</v>
      </c>
      <c r="B21078" s="176">
        <v>229.3</v>
      </c>
      <c r="C21078" s="176">
        <v>25.8</v>
      </c>
      <c r="D21078" s="282">
        <v>119</v>
      </c>
      <c r="E21078" s="265"/>
    </row>
    <row r="21079" spans="1:5">
      <c r="A21079" s="283">
        <v>52241</v>
      </c>
      <c r="B21079" s="176">
        <v>1499.7</v>
      </c>
      <c r="C21079" s="176">
        <v>32</v>
      </c>
      <c r="D21079" s="282">
        <v>111</v>
      </c>
      <c r="E21079" s="265"/>
    </row>
    <row r="21080" spans="1:5">
      <c r="A21080" s="283">
        <v>52242</v>
      </c>
      <c r="B21080" s="176">
        <v>0</v>
      </c>
      <c r="C21080" s="176">
        <v>0</v>
      </c>
      <c r="D21080" s="282">
        <v>87</v>
      </c>
      <c r="E21080" s="265"/>
    </row>
    <row r="21081" spans="1:5">
      <c r="A21081" s="283">
        <v>52243</v>
      </c>
      <c r="B21081" s="176">
        <v>0</v>
      </c>
      <c r="C21081" s="176">
        <v>0</v>
      </c>
      <c r="D21081" s="282">
        <v>87</v>
      </c>
      <c r="E21081" s="265"/>
    </row>
    <row r="21082" spans="1:5">
      <c r="A21082" s="283">
        <v>52244</v>
      </c>
      <c r="B21082" s="176">
        <v>2739.6</v>
      </c>
      <c r="C21082" s="176">
        <v>27.3</v>
      </c>
      <c r="D21082" s="282">
        <v>87</v>
      </c>
      <c r="E21082" s="265"/>
    </row>
    <row r="21083" spans="1:5">
      <c r="A21083" s="283">
        <v>52245</v>
      </c>
      <c r="B21083" s="176">
        <v>1649.8</v>
      </c>
      <c r="C21083" s="176">
        <v>30.3</v>
      </c>
      <c r="D21083" s="282">
        <v>132</v>
      </c>
      <c r="E21083" s="265"/>
    </row>
    <row r="21084" spans="1:5">
      <c r="A21084" s="283">
        <v>52246</v>
      </c>
      <c r="B21084" s="176">
        <v>648.29999999999995</v>
      </c>
      <c r="C21084" s="176">
        <v>27.5</v>
      </c>
      <c r="D21084" s="282">
        <v>118</v>
      </c>
      <c r="E21084" s="265"/>
    </row>
    <row r="21085" spans="1:5">
      <c r="A21085" s="283">
        <v>52247</v>
      </c>
      <c r="B21085" s="176">
        <v>56.6</v>
      </c>
      <c r="C21085" s="176">
        <v>38.4</v>
      </c>
      <c r="D21085" s="282">
        <v>113</v>
      </c>
      <c r="E21085" s="265"/>
    </row>
    <row r="21086" spans="1:5">
      <c r="A21086" s="283">
        <v>52248</v>
      </c>
      <c r="B21086" s="176">
        <v>16.7</v>
      </c>
      <c r="C21086" s="176">
        <v>41.7</v>
      </c>
      <c r="D21086" s="282">
        <v>87</v>
      </c>
      <c r="E21086" s="265"/>
    </row>
    <row r="21087" spans="1:5">
      <c r="A21087" s="283">
        <v>52249</v>
      </c>
      <c r="B21087" s="176">
        <v>20.6</v>
      </c>
      <c r="C21087" s="176">
        <v>44</v>
      </c>
      <c r="D21087" s="282">
        <v>87</v>
      </c>
      <c r="E21087" s="265"/>
    </row>
    <row r="21088" spans="1:5">
      <c r="A21088" s="283">
        <v>52251</v>
      </c>
      <c r="B21088" s="176">
        <v>11.5</v>
      </c>
      <c r="C21088" s="176">
        <v>43.2</v>
      </c>
      <c r="D21088" s="282">
        <v>87</v>
      </c>
      <c r="E21088" s="265"/>
    </row>
    <row r="21089" spans="1:5">
      <c r="A21089" s="283">
        <v>52252</v>
      </c>
      <c r="B21089" s="176">
        <v>18.8</v>
      </c>
      <c r="C21089" s="176">
        <v>42.1</v>
      </c>
      <c r="D21089" s="282">
        <v>87</v>
      </c>
      <c r="E21089" s="265"/>
    </row>
    <row r="21090" spans="1:5">
      <c r="A21090" s="283">
        <v>52253</v>
      </c>
      <c r="B21090" s="176">
        <v>68.900000000000006</v>
      </c>
      <c r="C21090" s="176">
        <v>37.9</v>
      </c>
      <c r="D21090" s="282">
        <v>97</v>
      </c>
      <c r="E21090" s="265"/>
    </row>
    <row r="21091" spans="1:5">
      <c r="A21091" s="283">
        <v>52254</v>
      </c>
      <c r="B21091" s="176">
        <v>17.399999999999999</v>
      </c>
      <c r="C21091" s="176">
        <v>42.3</v>
      </c>
      <c r="D21091" s="282">
        <v>87</v>
      </c>
      <c r="E21091" s="265"/>
    </row>
    <row r="21092" spans="1:5">
      <c r="A21092" s="283">
        <v>52255</v>
      </c>
      <c r="B21092" s="176">
        <v>28.1</v>
      </c>
      <c r="C21092" s="176">
        <v>43.7</v>
      </c>
      <c r="D21092" s="282">
        <v>113</v>
      </c>
      <c r="E21092" s="265"/>
    </row>
    <row r="21093" spans="1:5">
      <c r="A21093" s="283">
        <v>52257</v>
      </c>
      <c r="B21093" s="176">
        <v>13.2</v>
      </c>
      <c r="C21093" s="176">
        <v>43.1</v>
      </c>
      <c r="D21093" s="282">
        <v>87</v>
      </c>
      <c r="E21093" s="265"/>
    </row>
    <row r="21094" spans="1:5">
      <c r="A21094" s="283">
        <v>52301</v>
      </c>
      <c r="B21094" s="176">
        <v>37.1</v>
      </c>
      <c r="C21094" s="176">
        <v>41.7</v>
      </c>
      <c r="D21094" s="282">
        <v>87</v>
      </c>
      <c r="E21094" s="265"/>
    </row>
    <row r="21095" spans="1:5">
      <c r="A21095" s="283">
        <v>52302</v>
      </c>
      <c r="B21095" s="176">
        <v>479.4</v>
      </c>
      <c r="C21095" s="176">
        <v>36.799999999999997</v>
      </c>
      <c r="D21095" s="282">
        <v>131</v>
      </c>
      <c r="E21095" s="265"/>
    </row>
    <row r="21096" spans="1:5">
      <c r="A21096" s="283">
        <v>52305</v>
      </c>
      <c r="B21096" s="176">
        <v>21.7</v>
      </c>
      <c r="C21096" s="176">
        <v>44.5</v>
      </c>
      <c r="D21096" s="282">
        <v>87</v>
      </c>
      <c r="E21096" s="265"/>
    </row>
    <row r="21097" spans="1:5">
      <c r="A21097" s="283">
        <v>52306</v>
      </c>
      <c r="B21097" s="176">
        <v>34.1</v>
      </c>
      <c r="C21097" s="176">
        <v>42.2</v>
      </c>
      <c r="D21097" s="282">
        <v>87</v>
      </c>
      <c r="E21097" s="265"/>
    </row>
    <row r="21098" spans="1:5">
      <c r="A21098" s="283">
        <v>52307</v>
      </c>
      <c r="B21098" s="176">
        <v>21.2</v>
      </c>
      <c r="C21098" s="176">
        <v>44.6</v>
      </c>
      <c r="D21098" s="282">
        <v>87</v>
      </c>
      <c r="E21098" s="265"/>
    </row>
    <row r="21099" spans="1:5">
      <c r="A21099" s="283">
        <v>52308</v>
      </c>
      <c r="B21099" s="176">
        <v>0</v>
      </c>
      <c r="C21099" s="176">
        <v>0</v>
      </c>
      <c r="D21099" s="282">
        <v>87</v>
      </c>
      <c r="E21099" s="265"/>
    </row>
    <row r="21100" spans="1:5">
      <c r="A21100" s="283">
        <v>52309</v>
      </c>
      <c r="B21100" s="176">
        <v>15.6</v>
      </c>
      <c r="C21100" s="176">
        <v>45.5</v>
      </c>
      <c r="D21100" s="282">
        <v>87</v>
      </c>
      <c r="E21100" s="265"/>
    </row>
    <row r="21101" spans="1:5">
      <c r="A21101" s="283">
        <v>52310</v>
      </c>
      <c r="B21101" s="176">
        <v>43.4</v>
      </c>
      <c r="C21101" s="176">
        <v>42.5</v>
      </c>
      <c r="D21101" s="282">
        <v>124</v>
      </c>
      <c r="E21101" s="265"/>
    </row>
    <row r="21102" spans="1:5">
      <c r="A21102" s="283">
        <v>52312</v>
      </c>
      <c r="B21102" s="176">
        <v>28.6</v>
      </c>
      <c r="C21102" s="176">
        <v>42.1</v>
      </c>
      <c r="D21102" s="282">
        <v>87</v>
      </c>
      <c r="E21102" s="265"/>
    </row>
    <row r="21103" spans="1:5">
      <c r="A21103" s="283">
        <v>52313</v>
      </c>
      <c r="B21103" s="176">
        <v>11.2</v>
      </c>
      <c r="C21103" s="176">
        <v>41.6</v>
      </c>
      <c r="D21103" s="282">
        <v>87</v>
      </c>
      <c r="E21103" s="265"/>
    </row>
    <row r="21104" spans="1:5">
      <c r="A21104" s="283">
        <v>52314</v>
      </c>
      <c r="B21104" s="176">
        <v>103.6</v>
      </c>
      <c r="C21104" s="176">
        <v>31.4</v>
      </c>
      <c r="D21104" s="282">
        <v>135</v>
      </c>
      <c r="E21104" s="265"/>
    </row>
    <row r="21105" spans="1:5">
      <c r="A21105" s="283">
        <v>52315</v>
      </c>
      <c r="B21105" s="176">
        <v>34.5</v>
      </c>
      <c r="C21105" s="176">
        <v>40</v>
      </c>
      <c r="D21105" s="282">
        <v>115</v>
      </c>
      <c r="E21105" s="265"/>
    </row>
    <row r="21106" spans="1:5">
      <c r="A21106" s="283">
        <v>52316</v>
      </c>
      <c r="B21106" s="176">
        <v>24.6</v>
      </c>
      <c r="C21106" s="176">
        <v>42.5</v>
      </c>
      <c r="D21106" s="282">
        <v>97</v>
      </c>
      <c r="E21106" s="265"/>
    </row>
    <row r="21107" spans="1:5">
      <c r="A21107" s="283">
        <v>52317</v>
      </c>
      <c r="B21107" s="176">
        <v>448.3</v>
      </c>
      <c r="C21107" s="176">
        <v>30.2</v>
      </c>
      <c r="D21107" s="282">
        <v>102</v>
      </c>
      <c r="E21107" s="265"/>
    </row>
    <row r="21108" spans="1:5">
      <c r="A21108" s="283">
        <v>52318</v>
      </c>
      <c r="B21108" s="176">
        <v>54.6</v>
      </c>
      <c r="C21108" s="176">
        <v>39.700000000000003</v>
      </c>
      <c r="D21108" s="282">
        <v>87</v>
      </c>
      <c r="E21108" s="265"/>
    </row>
    <row r="21109" spans="1:5">
      <c r="A21109" s="283">
        <v>52320</v>
      </c>
      <c r="B21109" s="176">
        <v>29.8</v>
      </c>
      <c r="C21109" s="176">
        <v>43.7</v>
      </c>
      <c r="D21109" s="282">
        <v>87</v>
      </c>
      <c r="E21109" s="265"/>
    </row>
    <row r="21110" spans="1:5">
      <c r="A21110" s="283">
        <v>52321</v>
      </c>
      <c r="B21110" s="176">
        <v>13.7</v>
      </c>
      <c r="C21110" s="176">
        <v>43.9</v>
      </c>
      <c r="D21110" s="282">
        <v>87</v>
      </c>
      <c r="E21110" s="265"/>
    </row>
    <row r="21111" spans="1:5">
      <c r="A21111" s="283">
        <v>52322</v>
      </c>
      <c r="B21111" s="176">
        <v>28.7</v>
      </c>
      <c r="C21111" s="176">
        <v>40.6</v>
      </c>
      <c r="D21111" s="282">
        <v>87</v>
      </c>
      <c r="E21111" s="265"/>
    </row>
    <row r="21112" spans="1:5">
      <c r="A21112" s="283">
        <v>52323</v>
      </c>
      <c r="B21112" s="176">
        <v>18.8</v>
      </c>
      <c r="C21112" s="176">
        <v>45.7</v>
      </c>
      <c r="D21112" s="282">
        <v>87</v>
      </c>
      <c r="E21112" s="265"/>
    </row>
    <row r="21113" spans="1:5">
      <c r="A21113" s="283">
        <v>52324</v>
      </c>
      <c r="B21113" s="176">
        <v>99.9</v>
      </c>
      <c r="C21113" s="176">
        <v>38.299999999999997</v>
      </c>
      <c r="D21113" s="282">
        <v>87</v>
      </c>
      <c r="E21113" s="265"/>
    </row>
    <row r="21114" spans="1:5">
      <c r="A21114" s="283">
        <v>52325</v>
      </c>
      <c r="B21114" s="176">
        <v>15.4</v>
      </c>
      <c r="C21114" s="176">
        <v>41</v>
      </c>
      <c r="D21114" s="282">
        <v>87</v>
      </c>
      <c r="E21114" s="265"/>
    </row>
    <row r="21115" spans="1:5">
      <c r="A21115" s="283">
        <v>52326</v>
      </c>
      <c r="B21115" s="176">
        <v>33.200000000000003</v>
      </c>
      <c r="C21115" s="176">
        <v>41.4</v>
      </c>
      <c r="D21115" s="282">
        <v>87</v>
      </c>
      <c r="E21115" s="265"/>
    </row>
    <row r="21116" spans="1:5">
      <c r="A21116" s="283">
        <v>52327</v>
      </c>
      <c r="B21116" s="176">
        <v>43.3</v>
      </c>
      <c r="C21116" s="176">
        <v>38.6</v>
      </c>
      <c r="D21116" s="282">
        <v>87</v>
      </c>
      <c r="E21116" s="265"/>
    </row>
    <row r="21117" spans="1:5">
      <c r="A21117" s="283">
        <v>52328</v>
      </c>
      <c r="B21117" s="176">
        <v>669.8</v>
      </c>
      <c r="C21117" s="176">
        <v>36.9</v>
      </c>
      <c r="D21117" s="282">
        <v>87</v>
      </c>
      <c r="E21117" s="265"/>
    </row>
    <row r="21118" spans="1:5">
      <c r="A21118" s="283">
        <v>52329</v>
      </c>
      <c r="B21118" s="176">
        <v>14.2</v>
      </c>
      <c r="C21118" s="176">
        <v>42.3</v>
      </c>
      <c r="D21118" s="282">
        <v>87</v>
      </c>
      <c r="E21118" s="265"/>
    </row>
    <row r="21119" spans="1:5">
      <c r="A21119" s="283">
        <v>52330</v>
      </c>
      <c r="B21119" s="176">
        <v>15.9</v>
      </c>
      <c r="C21119" s="176">
        <v>38.9</v>
      </c>
      <c r="D21119" s="282">
        <v>87</v>
      </c>
      <c r="E21119" s="265"/>
    </row>
    <row r="21120" spans="1:5">
      <c r="A21120" s="283">
        <v>52332</v>
      </c>
      <c r="B21120" s="176">
        <v>38.799999999999997</v>
      </c>
      <c r="C21120" s="176">
        <v>44.1</v>
      </c>
      <c r="D21120" s="282">
        <v>87</v>
      </c>
      <c r="E21120" s="265"/>
    </row>
    <row r="21121" spans="1:5">
      <c r="A21121" s="283">
        <v>52333</v>
      </c>
      <c r="B21121" s="176">
        <v>83.9</v>
      </c>
      <c r="C21121" s="176">
        <v>42.6</v>
      </c>
      <c r="D21121" s="282">
        <v>87</v>
      </c>
      <c r="E21121" s="265"/>
    </row>
    <row r="21122" spans="1:5">
      <c r="A21122" s="283">
        <v>52334</v>
      </c>
      <c r="B21122" s="176">
        <v>21.6</v>
      </c>
      <c r="C21122" s="176">
        <v>40.9</v>
      </c>
      <c r="D21122" s="282">
        <v>87</v>
      </c>
      <c r="E21122" s="265"/>
    </row>
    <row r="21123" spans="1:5">
      <c r="A21123" s="283">
        <v>52335</v>
      </c>
      <c r="B21123" s="176">
        <v>12.1</v>
      </c>
      <c r="C21123" s="176">
        <v>42.2</v>
      </c>
      <c r="D21123" s="282">
        <v>87</v>
      </c>
      <c r="E21123" s="265"/>
    </row>
    <row r="21124" spans="1:5">
      <c r="A21124" s="283">
        <v>52336</v>
      </c>
      <c r="B21124" s="176">
        <v>46.2</v>
      </c>
      <c r="C21124" s="176">
        <v>42.5</v>
      </c>
      <c r="D21124" s="282">
        <v>95</v>
      </c>
      <c r="E21124" s="265"/>
    </row>
    <row r="21125" spans="1:5">
      <c r="A21125" s="283">
        <v>52337</v>
      </c>
      <c r="B21125" s="176">
        <v>23</v>
      </c>
      <c r="C21125" s="176">
        <v>41.1</v>
      </c>
      <c r="D21125" s="282">
        <v>87</v>
      </c>
      <c r="E21125" s="265"/>
    </row>
    <row r="21126" spans="1:5">
      <c r="A21126" s="283">
        <v>52338</v>
      </c>
      <c r="B21126" s="176">
        <v>71.2</v>
      </c>
      <c r="C21126" s="176">
        <v>42.6</v>
      </c>
      <c r="D21126" s="282">
        <v>87</v>
      </c>
      <c r="E21126" s="265"/>
    </row>
    <row r="21127" spans="1:5">
      <c r="A21127" s="283">
        <v>52339</v>
      </c>
      <c r="B21127" s="176">
        <v>42.6</v>
      </c>
      <c r="C21127" s="176">
        <v>36.200000000000003</v>
      </c>
      <c r="D21127" s="282">
        <v>87</v>
      </c>
      <c r="E21127" s="265"/>
    </row>
    <row r="21128" spans="1:5">
      <c r="A21128" s="283">
        <v>52340</v>
      </c>
      <c r="B21128" s="176">
        <v>124.9</v>
      </c>
      <c r="C21128" s="176">
        <v>33.299999999999997</v>
      </c>
      <c r="D21128" s="282">
        <v>87</v>
      </c>
      <c r="E21128" s="265"/>
    </row>
    <row r="21129" spans="1:5">
      <c r="A21129" s="283">
        <v>52341</v>
      </c>
      <c r="B21129" s="176">
        <v>62</v>
      </c>
      <c r="C21129" s="176">
        <v>45.3</v>
      </c>
      <c r="D21129" s="282">
        <v>87</v>
      </c>
      <c r="E21129" s="265"/>
    </row>
    <row r="21130" spans="1:5">
      <c r="A21130" s="283">
        <v>52342</v>
      </c>
      <c r="B21130" s="176">
        <v>44.4</v>
      </c>
      <c r="C21130" s="176">
        <v>40.5</v>
      </c>
      <c r="D21130" s="282">
        <v>87</v>
      </c>
      <c r="E21130" s="265"/>
    </row>
    <row r="21131" spans="1:5">
      <c r="A21131" s="283">
        <v>52344</v>
      </c>
      <c r="B21131" s="176">
        <v>0</v>
      </c>
      <c r="C21131" s="176">
        <v>0</v>
      </c>
      <c r="D21131" s="282">
        <v>87</v>
      </c>
      <c r="E21131" s="265"/>
    </row>
    <row r="21132" spans="1:5">
      <c r="A21132" s="283">
        <v>52345</v>
      </c>
      <c r="B21132" s="176">
        <v>71.3</v>
      </c>
      <c r="C21132" s="176">
        <v>35</v>
      </c>
      <c r="D21132" s="282">
        <v>87</v>
      </c>
      <c r="E21132" s="265"/>
    </row>
    <row r="21133" spans="1:5">
      <c r="A21133" s="283">
        <v>52346</v>
      </c>
      <c r="B21133" s="176">
        <v>25</v>
      </c>
      <c r="C21133" s="176">
        <v>40.6</v>
      </c>
      <c r="D21133" s="282">
        <v>87</v>
      </c>
      <c r="E21133" s="265"/>
    </row>
    <row r="21134" spans="1:5">
      <c r="A21134" s="283">
        <v>52347</v>
      </c>
      <c r="B21134" s="176">
        <v>29.8</v>
      </c>
      <c r="C21134" s="176">
        <v>42.5</v>
      </c>
      <c r="D21134" s="282">
        <v>87</v>
      </c>
      <c r="E21134" s="265"/>
    </row>
    <row r="21135" spans="1:5">
      <c r="A21135" s="283">
        <v>52348</v>
      </c>
      <c r="B21135" s="176">
        <v>12.4</v>
      </c>
      <c r="C21135" s="176">
        <v>48.3</v>
      </c>
      <c r="D21135" s="282">
        <v>87</v>
      </c>
      <c r="E21135" s="265"/>
    </row>
    <row r="21136" spans="1:5">
      <c r="A21136" s="283">
        <v>52349</v>
      </c>
      <c r="B21136" s="176">
        <v>52.6</v>
      </c>
      <c r="C21136" s="176">
        <v>40.9</v>
      </c>
      <c r="D21136" s="282">
        <v>87</v>
      </c>
      <c r="E21136" s="265"/>
    </row>
    <row r="21137" spans="1:5">
      <c r="A21137" s="283">
        <v>52351</v>
      </c>
      <c r="B21137" s="176">
        <v>58.4</v>
      </c>
      <c r="C21137" s="176">
        <v>38.200000000000003</v>
      </c>
      <c r="D21137" s="282">
        <v>96</v>
      </c>
      <c r="E21137" s="265"/>
    </row>
    <row r="21138" spans="1:5">
      <c r="A21138" s="283">
        <v>52352</v>
      </c>
      <c r="B21138" s="176">
        <v>34.299999999999997</v>
      </c>
      <c r="C21138" s="176">
        <v>38.299999999999997</v>
      </c>
      <c r="D21138" s="282">
        <v>87</v>
      </c>
      <c r="E21138" s="265"/>
    </row>
    <row r="21139" spans="1:5">
      <c r="A21139" s="283">
        <v>52353</v>
      </c>
      <c r="B21139" s="176">
        <v>67.8</v>
      </c>
      <c r="C21139" s="176">
        <v>42.2</v>
      </c>
      <c r="D21139" s="282">
        <v>96</v>
      </c>
      <c r="E21139" s="265"/>
    </row>
    <row r="21140" spans="1:5">
      <c r="A21140" s="283">
        <v>52354</v>
      </c>
      <c r="B21140" s="176">
        <v>29.5</v>
      </c>
      <c r="C21140" s="176">
        <v>40.799999999999997</v>
      </c>
      <c r="D21140" s="282">
        <v>87</v>
      </c>
      <c r="E21140" s="265"/>
    </row>
    <row r="21141" spans="1:5">
      <c r="A21141" s="283">
        <v>52355</v>
      </c>
      <c r="B21141" s="176">
        <v>11.7</v>
      </c>
      <c r="C21141" s="176">
        <v>44.4</v>
      </c>
      <c r="D21141" s="282">
        <v>87</v>
      </c>
      <c r="E21141" s="265"/>
    </row>
    <row r="21142" spans="1:5">
      <c r="A21142" s="283">
        <v>52356</v>
      </c>
      <c r="B21142" s="176">
        <v>27.6</v>
      </c>
      <c r="C21142" s="176">
        <v>40.9</v>
      </c>
      <c r="D21142" s="282">
        <v>87</v>
      </c>
      <c r="E21142" s="265"/>
    </row>
    <row r="21143" spans="1:5">
      <c r="A21143" s="283">
        <v>52358</v>
      </c>
      <c r="B21143" s="176">
        <v>36.5</v>
      </c>
      <c r="C21143" s="176">
        <v>41</v>
      </c>
      <c r="D21143" s="282">
        <v>87</v>
      </c>
      <c r="E21143" s="265"/>
    </row>
    <row r="21144" spans="1:5">
      <c r="A21144" s="283">
        <v>52359</v>
      </c>
      <c r="B21144" s="176">
        <v>11.2</v>
      </c>
      <c r="C21144" s="176">
        <v>41.7</v>
      </c>
      <c r="D21144" s="282">
        <v>87</v>
      </c>
      <c r="E21144" s="265"/>
    </row>
    <row r="21145" spans="1:5">
      <c r="A21145" s="283">
        <v>52361</v>
      </c>
      <c r="B21145" s="176">
        <v>36.200000000000003</v>
      </c>
      <c r="C21145" s="176">
        <v>40.1</v>
      </c>
      <c r="D21145" s="282">
        <v>118</v>
      </c>
      <c r="E21145" s="265"/>
    </row>
    <row r="21146" spans="1:5">
      <c r="A21146" s="283">
        <v>52362</v>
      </c>
      <c r="B21146" s="176">
        <v>17.7</v>
      </c>
      <c r="C21146" s="176">
        <v>45.7</v>
      </c>
      <c r="D21146" s="282">
        <v>87</v>
      </c>
      <c r="E21146" s="265"/>
    </row>
    <row r="21147" spans="1:5">
      <c r="A21147" s="283">
        <v>52401</v>
      </c>
      <c r="B21147" s="176">
        <v>1386.8</v>
      </c>
      <c r="C21147" s="176">
        <v>40.200000000000003</v>
      </c>
      <c r="D21147" s="282">
        <v>112</v>
      </c>
      <c r="E21147" s="265"/>
    </row>
    <row r="21148" spans="1:5">
      <c r="A21148" s="283">
        <v>52402</v>
      </c>
      <c r="B21148" s="176">
        <v>2489.6999999999998</v>
      </c>
      <c r="C21148" s="176">
        <v>34.6</v>
      </c>
      <c r="D21148" s="282">
        <v>177</v>
      </c>
      <c r="E21148" s="265"/>
    </row>
    <row r="21149" spans="1:5">
      <c r="A21149" s="283">
        <v>52403</v>
      </c>
      <c r="B21149" s="176">
        <v>805</v>
      </c>
      <c r="C21149" s="176">
        <v>40.299999999999997</v>
      </c>
      <c r="D21149" s="282">
        <v>119</v>
      </c>
      <c r="E21149" s="265"/>
    </row>
    <row r="21150" spans="1:5">
      <c r="A21150" s="283">
        <v>52404</v>
      </c>
      <c r="B21150" s="176">
        <v>520.20000000000005</v>
      </c>
      <c r="C21150" s="176">
        <v>32.799999999999997</v>
      </c>
      <c r="D21150" s="282">
        <v>176</v>
      </c>
      <c r="E21150" s="265"/>
    </row>
    <row r="21151" spans="1:5">
      <c r="A21151" s="283">
        <v>52405</v>
      </c>
      <c r="B21151" s="176">
        <v>1196</v>
      </c>
      <c r="C21151" s="176">
        <v>38</v>
      </c>
      <c r="D21151" s="282">
        <v>126</v>
      </c>
      <c r="E21151" s="265"/>
    </row>
    <row r="21152" spans="1:5">
      <c r="A21152" s="283">
        <v>52406</v>
      </c>
      <c r="B21152" s="176">
        <v>0</v>
      </c>
      <c r="C21152" s="176">
        <v>0</v>
      </c>
      <c r="D21152" s="282">
        <v>87</v>
      </c>
      <c r="E21152" s="265"/>
    </row>
    <row r="21153" spans="1:5">
      <c r="A21153" s="283">
        <v>52407</v>
      </c>
      <c r="B21153" s="176">
        <v>1844.8</v>
      </c>
      <c r="C21153" s="176">
        <v>48.3</v>
      </c>
      <c r="D21153" s="282">
        <v>87</v>
      </c>
      <c r="E21153" s="265"/>
    </row>
    <row r="21154" spans="1:5">
      <c r="A21154" s="283">
        <v>52408</v>
      </c>
      <c r="B21154" s="176">
        <v>0</v>
      </c>
      <c r="C21154" s="176">
        <v>0</v>
      </c>
      <c r="D21154" s="282">
        <v>87</v>
      </c>
      <c r="E21154" s="265"/>
    </row>
    <row r="21155" spans="1:5">
      <c r="A21155" s="283">
        <v>52409</v>
      </c>
      <c r="B21155" s="176">
        <v>0</v>
      </c>
      <c r="C21155" s="176">
        <v>0</v>
      </c>
      <c r="D21155" s="282">
        <v>87</v>
      </c>
      <c r="E21155" s="265"/>
    </row>
    <row r="21156" spans="1:5">
      <c r="A21156" s="283">
        <v>52410</v>
      </c>
      <c r="B21156" s="176">
        <v>0</v>
      </c>
      <c r="C21156" s="176">
        <v>0</v>
      </c>
      <c r="D21156" s="282">
        <v>87</v>
      </c>
      <c r="E21156" s="265"/>
    </row>
    <row r="21157" spans="1:5">
      <c r="A21157" s="283">
        <v>52411</v>
      </c>
      <c r="B21157" s="176">
        <v>286.8</v>
      </c>
      <c r="C21157" s="176">
        <v>41.5</v>
      </c>
      <c r="D21157" s="282">
        <v>115</v>
      </c>
      <c r="E21157" s="265"/>
    </row>
    <row r="21158" spans="1:5">
      <c r="A21158" s="283">
        <v>52498</v>
      </c>
      <c r="B21158" s="176">
        <v>0</v>
      </c>
      <c r="C21158" s="176">
        <v>0</v>
      </c>
      <c r="D21158" s="282">
        <v>87</v>
      </c>
      <c r="E21158" s="265"/>
    </row>
    <row r="21159" spans="1:5">
      <c r="A21159" s="283">
        <v>52499</v>
      </c>
      <c r="B21159" s="176">
        <v>0</v>
      </c>
      <c r="C21159" s="176">
        <v>0</v>
      </c>
      <c r="D21159" s="282">
        <v>87</v>
      </c>
      <c r="E21159" s="265"/>
    </row>
    <row r="21160" spans="1:5">
      <c r="A21160" s="283">
        <v>52501</v>
      </c>
      <c r="B21160" s="176">
        <v>121.8</v>
      </c>
      <c r="C21160" s="176">
        <v>39</v>
      </c>
      <c r="D21160" s="282">
        <v>158</v>
      </c>
      <c r="E21160" s="265"/>
    </row>
    <row r="21161" spans="1:5">
      <c r="A21161" s="283">
        <v>52530</v>
      </c>
      <c r="B21161" s="176">
        <v>47.5</v>
      </c>
      <c r="C21161" s="176">
        <v>46.8</v>
      </c>
      <c r="D21161" s="282">
        <v>87</v>
      </c>
      <c r="E21161" s="265"/>
    </row>
    <row r="21162" spans="1:5">
      <c r="A21162" s="283">
        <v>52531</v>
      </c>
      <c r="B21162" s="176">
        <v>25.8</v>
      </c>
      <c r="C21162" s="176">
        <v>41.6</v>
      </c>
      <c r="D21162" s="282">
        <v>94</v>
      </c>
      <c r="E21162" s="265"/>
    </row>
    <row r="21163" spans="1:5">
      <c r="A21163" s="283">
        <v>52533</v>
      </c>
      <c r="B21163" s="176">
        <v>16.899999999999999</v>
      </c>
      <c r="C21163" s="176">
        <v>47.2</v>
      </c>
      <c r="D21163" s="282">
        <v>87</v>
      </c>
      <c r="E21163" s="265"/>
    </row>
    <row r="21164" spans="1:5">
      <c r="A21164" s="283">
        <v>52534</v>
      </c>
      <c r="B21164" s="176">
        <v>61.3</v>
      </c>
      <c r="C21164" s="176">
        <v>46.2</v>
      </c>
      <c r="D21164" s="282">
        <v>87</v>
      </c>
      <c r="E21164" s="265"/>
    </row>
    <row r="21165" spans="1:5">
      <c r="A21165" s="283">
        <v>52535</v>
      </c>
      <c r="B21165" s="176">
        <v>16.899999999999999</v>
      </c>
      <c r="C21165" s="176">
        <v>45.4</v>
      </c>
      <c r="D21165" s="282">
        <v>87</v>
      </c>
      <c r="E21165" s="265"/>
    </row>
    <row r="21166" spans="1:5">
      <c r="A21166" s="283">
        <v>52536</v>
      </c>
      <c r="B21166" s="176">
        <v>18.3</v>
      </c>
      <c r="C21166" s="176">
        <v>43.8</v>
      </c>
      <c r="D21166" s="282">
        <v>87</v>
      </c>
      <c r="E21166" s="265"/>
    </row>
    <row r="21167" spans="1:5">
      <c r="A21167" s="283">
        <v>52537</v>
      </c>
      <c r="B21167" s="176">
        <v>21.2</v>
      </c>
      <c r="C21167" s="176">
        <v>39.200000000000003</v>
      </c>
      <c r="D21167" s="282">
        <v>94</v>
      </c>
      <c r="E21167" s="265"/>
    </row>
    <row r="21168" spans="1:5">
      <c r="A21168" s="283">
        <v>52540</v>
      </c>
      <c r="B21168" s="176">
        <v>16.5</v>
      </c>
      <c r="C21168" s="176">
        <v>43.4</v>
      </c>
      <c r="D21168" s="282">
        <v>87</v>
      </c>
      <c r="E21168" s="265"/>
    </row>
    <row r="21169" spans="1:5">
      <c r="A21169" s="283">
        <v>52542</v>
      </c>
      <c r="B21169" s="176">
        <v>9.4</v>
      </c>
      <c r="C21169" s="176">
        <v>44.2</v>
      </c>
      <c r="D21169" s="282">
        <v>87</v>
      </c>
      <c r="E21169" s="265"/>
    </row>
    <row r="21170" spans="1:5">
      <c r="A21170" s="283">
        <v>52543</v>
      </c>
      <c r="B21170" s="176">
        <v>15.7</v>
      </c>
      <c r="C21170" s="176">
        <v>42.8</v>
      </c>
      <c r="D21170" s="282">
        <v>87</v>
      </c>
      <c r="E21170" s="265"/>
    </row>
    <row r="21171" spans="1:5">
      <c r="A21171" s="283">
        <v>52544</v>
      </c>
      <c r="B21171" s="176">
        <v>44.1</v>
      </c>
      <c r="C21171" s="176">
        <v>43.1</v>
      </c>
      <c r="D21171" s="282">
        <v>114</v>
      </c>
      <c r="E21171" s="265"/>
    </row>
    <row r="21172" spans="1:5">
      <c r="A21172" s="283">
        <v>52548</v>
      </c>
      <c r="B21172" s="176">
        <v>15.1</v>
      </c>
      <c r="C21172" s="176">
        <v>43</v>
      </c>
      <c r="D21172" s="282">
        <v>87</v>
      </c>
      <c r="E21172" s="265"/>
    </row>
    <row r="21173" spans="1:5">
      <c r="A21173" s="283">
        <v>52549</v>
      </c>
      <c r="B21173" s="176">
        <v>17.3</v>
      </c>
      <c r="C21173" s="176">
        <v>42.8</v>
      </c>
      <c r="D21173" s="282">
        <v>87</v>
      </c>
      <c r="E21173" s="265"/>
    </row>
    <row r="21174" spans="1:5">
      <c r="A21174" s="283">
        <v>52550</v>
      </c>
      <c r="B21174" s="176">
        <v>13.8</v>
      </c>
      <c r="C21174" s="176">
        <v>43.7</v>
      </c>
      <c r="D21174" s="282">
        <v>87</v>
      </c>
      <c r="E21174" s="265"/>
    </row>
    <row r="21175" spans="1:5">
      <c r="A21175" s="283">
        <v>52551</v>
      </c>
      <c r="B21175" s="176">
        <v>9.8000000000000007</v>
      </c>
      <c r="C21175" s="176">
        <v>44.4</v>
      </c>
      <c r="D21175" s="282">
        <v>87</v>
      </c>
      <c r="E21175" s="265"/>
    </row>
    <row r="21176" spans="1:5">
      <c r="A21176" s="283">
        <v>52552</v>
      </c>
      <c r="B21176" s="176">
        <v>16.899999999999999</v>
      </c>
      <c r="C21176" s="176">
        <v>35.799999999999997</v>
      </c>
      <c r="D21176" s="282">
        <v>87</v>
      </c>
      <c r="E21176" s="265"/>
    </row>
    <row r="21177" spans="1:5">
      <c r="A21177" s="283">
        <v>52553</v>
      </c>
      <c r="B21177" s="176">
        <v>29</v>
      </c>
      <c r="C21177" s="176">
        <v>41.3</v>
      </c>
      <c r="D21177" s="282">
        <v>87</v>
      </c>
      <c r="E21177" s="265"/>
    </row>
    <row r="21178" spans="1:5">
      <c r="A21178" s="283">
        <v>52554</v>
      </c>
      <c r="B21178" s="176">
        <v>32.700000000000003</v>
      </c>
      <c r="C21178" s="176">
        <v>41.4</v>
      </c>
      <c r="D21178" s="282">
        <v>87</v>
      </c>
      <c r="E21178" s="265"/>
    </row>
    <row r="21179" spans="1:5">
      <c r="A21179" s="283">
        <v>52555</v>
      </c>
      <c r="B21179" s="176">
        <v>8.6999999999999993</v>
      </c>
      <c r="C21179" s="176">
        <v>44.7</v>
      </c>
      <c r="D21179" s="282">
        <v>87</v>
      </c>
      <c r="E21179" s="265"/>
    </row>
    <row r="21180" spans="1:5">
      <c r="A21180" s="283">
        <v>52556</v>
      </c>
      <c r="B21180" s="176">
        <v>72.599999999999994</v>
      </c>
      <c r="C21180" s="176">
        <v>43.2</v>
      </c>
      <c r="D21180" s="282">
        <v>148</v>
      </c>
      <c r="E21180" s="265"/>
    </row>
    <row r="21181" spans="1:5">
      <c r="A21181" s="283">
        <v>52557</v>
      </c>
      <c r="B21181" s="176">
        <v>0</v>
      </c>
      <c r="C21181" s="176">
        <v>0</v>
      </c>
      <c r="D21181" s="282">
        <v>87</v>
      </c>
      <c r="E21181" s="265"/>
    </row>
    <row r="21182" spans="1:5">
      <c r="A21182" s="283">
        <v>52560</v>
      </c>
      <c r="B21182" s="176">
        <v>11.5</v>
      </c>
      <c r="C21182" s="176">
        <v>44.8</v>
      </c>
      <c r="D21182" s="282">
        <v>87</v>
      </c>
      <c r="E21182" s="265"/>
    </row>
    <row r="21183" spans="1:5">
      <c r="A21183" s="283">
        <v>52561</v>
      </c>
      <c r="B21183" s="176">
        <v>36.799999999999997</v>
      </c>
      <c r="C21183" s="176">
        <v>39.200000000000003</v>
      </c>
      <c r="D21183" s="282">
        <v>87</v>
      </c>
      <c r="E21183" s="265"/>
    </row>
    <row r="21184" spans="1:5">
      <c r="A21184" s="283">
        <v>52562</v>
      </c>
      <c r="B21184" s="176">
        <v>7.6</v>
      </c>
      <c r="C21184" s="176">
        <v>45.8</v>
      </c>
      <c r="D21184" s="282">
        <v>87</v>
      </c>
      <c r="E21184" s="265"/>
    </row>
    <row r="21185" spans="1:5">
      <c r="A21185" s="283">
        <v>52563</v>
      </c>
      <c r="B21185" s="176">
        <v>17.3</v>
      </c>
      <c r="C21185" s="176">
        <v>41.4</v>
      </c>
      <c r="D21185" s="282">
        <v>87</v>
      </c>
      <c r="E21185" s="265"/>
    </row>
    <row r="21186" spans="1:5">
      <c r="A21186" s="283">
        <v>52565</v>
      </c>
      <c r="B21186" s="176">
        <v>19.8</v>
      </c>
      <c r="C21186" s="176">
        <v>47.5</v>
      </c>
      <c r="D21186" s="282">
        <v>87</v>
      </c>
      <c r="E21186" s="265"/>
    </row>
    <row r="21187" spans="1:5">
      <c r="A21187" s="283">
        <v>52566</v>
      </c>
      <c r="B21187" s="176">
        <v>15.1</v>
      </c>
      <c r="C21187" s="176">
        <v>42.8</v>
      </c>
      <c r="D21187" s="282">
        <v>87</v>
      </c>
      <c r="E21187" s="265"/>
    </row>
    <row r="21188" spans="1:5">
      <c r="A21188" s="283">
        <v>52567</v>
      </c>
      <c r="B21188" s="176">
        <v>15.4</v>
      </c>
      <c r="C21188" s="176">
        <v>42.9</v>
      </c>
      <c r="D21188" s="282">
        <v>87</v>
      </c>
      <c r="E21188" s="265"/>
    </row>
    <row r="21189" spans="1:5">
      <c r="A21189" s="283">
        <v>52568</v>
      </c>
      <c r="B21189" s="176">
        <v>0</v>
      </c>
      <c r="C21189" s="176">
        <v>0</v>
      </c>
      <c r="D21189" s="282">
        <v>87</v>
      </c>
      <c r="E21189" s="265"/>
    </row>
    <row r="21190" spans="1:5">
      <c r="A21190" s="283">
        <v>52569</v>
      </c>
      <c r="B21190" s="176">
        <v>7</v>
      </c>
      <c r="C21190" s="176">
        <v>49.4</v>
      </c>
      <c r="D21190" s="282">
        <v>87</v>
      </c>
      <c r="E21190" s="265"/>
    </row>
    <row r="21191" spans="1:5">
      <c r="A21191" s="283">
        <v>52570</v>
      </c>
      <c r="B21191" s="176">
        <v>14.3</v>
      </c>
      <c r="C21191" s="176">
        <v>33.4</v>
      </c>
      <c r="D21191" s="282">
        <v>87</v>
      </c>
      <c r="E21191" s="265"/>
    </row>
    <row r="21192" spans="1:5">
      <c r="A21192" s="283">
        <v>52571</v>
      </c>
      <c r="B21192" s="176">
        <v>15.8</v>
      </c>
      <c r="C21192" s="176">
        <v>46.1</v>
      </c>
      <c r="D21192" s="282">
        <v>87</v>
      </c>
      <c r="E21192" s="265"/>
    </row>
    <row r="21193" spans="1:5">
      <c r="A21193" s="283">
        <v>52572</v>
      </c>
      <c r="B21193" s="176">
        <v>17.3</v>
      </c>
      <c r="C21193" s="176">
        <v>43.2</v>
      </c>
      <c r="D21193" s="282">
        <v>87</v>
      </c>
      <c r="E21193" s="265"/>
    </row>
    <row r="21194" spans="1:5">
      <c r="A21194" s="283">
        <v>52573</v>
      </c>
      <c r="B21194" s="176">
        <v>9.1</v>
      </c>
      <c r="C21194" s="176">
        <v>44.6</v>
      </c>
      <c r="D21194" s="282">
        <v>87</v>
      </c>
      <c r="E21194" s="265"/>
    </row>
    <row r="21195" spans="1:5">
      <c r="A21195" s="283">
        <v>52574</v>
      </c>
      <c r="B21195" s="176">
        <v>25.5</v>
      </c>
      <c r="C21195" s="176">
        <v>45.2</v>
      </c>
      <c r="D21195" s="282">
        <v>87</v>
      </c>
      <c r="E21195" s="265"/>
    </row>
    <row r="21196" spans="1:5">
      <c r="A21196" s="283">
        <v>52576</v>
      </c>
      <c r="B21196" s="176">
        <v>15.8</v>
      </c>
      <c r="C21196" s="176">
        <v>42.9</v>
      </c>
      <c r="D21196" s="282">
        <v>87</v>
      </c>
      <c r="E21196" s="265"/>
    </row>
    <row r="21197" spans="1:5">
      <c r="A21197" s="283">
        <v>52577</v>
      </c>
      <c r="B21197" s="176">
        <v>80.5</v>
      </c>
      <c r="C21197" s="176">
        <v>37.799999999999997</v>
      </c>
      <c r="D21197" s="282">
        <v>163</v>
      </c>
      <c r="E21197" s="265"/>
    </row>
    <row r="21198" spans="1:5">
      <c r="A21198" s="283">
        <v>52580</v>
      </c>
      <c r="B21198" s="176">
        <v>10.199999999999999</v>
      </c>
      <c r="C21198" s="176">
        <v>43</v>
      </c>
      <c r="D21198" s="282">
        <v>87</v>
      </c>
      <c r="E21198" s="265"/>
    </row>
    <row r="21199" spans="1:5">
      <c r="A21199" s="283">
        <v>52581</v>
      </c>
      <c r="B21199" s="176">
        <v>11.5</v>
      </c>
      <c r="C21199" s="176">
        <v>50</v>
      </c>
      <c r="D21199" s="282">
        <v>87</v>
      </c>
      <c r="E21199" s="265"/>
    </row>
    <row r="21200" spans="1:5">
      <c r="A21200" s="283">
        <v>52583</v>
      </c>
      <c r="B21200" s="176">
        <v>6.6</v>
      </c>
      <c r="C21200" s="176">
        <v>48.2</v>
      </c>
      <c r="D21200" s="282">
        <v>87</v>
      </c>
      <c r="E21200" s="265"/>
    </row>
    <row r="21201" spans="1:5">
      <c r="A21201" s="283">
        <v>52584</v>
      </c>
      <c r="B21201" s="176">
        <v>8.6</v>
      </c>
      <c r="C21201" s="176">
        <v>37.5</v>
      </c>
      <c r="D21201" s="282">
        <v>87</v>
      </c>
      <c r="E21201" s="265"/>
    </row>
    <row r="21202" spans="1:5">
      <c r="A21202" s="283">
        <v>52585</v>
      </c>
      <c r="B21202" s="176">
        <v>14.8</v>
      </c>
      <c r="C21202" s="176">
        <v>42.7</v>
      </c>
      <c r="D21202" s="282">
        <v>87</v>
      </c>
      <c r="E21202" s="265"/>
    </row>
    <row r="21203" spans="1:5">
      <c r="A21203" s="283">
        <v>52586</v>
      </c>
      <c r="B21203" s="176">
        <v>12.5</v>
      </c>
      <c r="C21203" s="176">
        <v>43.5</v>
      </c>
      <c r="D21203" s="282">
        <v>87</v>
      </c>
      <c r="E21203" s="265"/>
    </row>
    <row r="21204" spans="1:5">
      <c r="A21204" s="283">
        <v>52588</v>
      </c>
      <c r="B21204" s="176">
        <v>9.4</v>
      </c>
      <c r="C21204" s="176">
        <v>44.5</v>
      </c>
      <c r="D21204" s="282">
        <v>87</v>
      </c>
      <c r="E21204" s="265"/>
    </row>
    <row r="21205" spans="1:5">
      <c r="A21205" s="283">
        <v>52590</v>
      </c>
      <c r="B21205" s="176">
        <v>20.9</v>
      </c>
      <c r="C21205" s="176">
        <v>44.2</v>
      </c>
      <c r="D21205" s="282">
        <v>87</v>
      </c>
      <c r="E21205" s="265"/>
    </row>
    <row r="21206" spans="1:5">
      <c r="A21206" s="283">
        <v>52591</v>
      </c>
      <c r="B21206" s="176">
        <v>29.1</v>
      </c>
      <c r="C21206" s="176">
        <v>45.3</v>
      </c>
      <c r="D21206" s="282">
        <v>87</v>
      </c>
      <c r="E21206" s="265"/>
    </row>
    <row r="21207" spans="1:5">
      <c r="A21207" s="283">
        <v>52593</v>
      </c>
      <c r="B21207" s="176">
        <v>9.3000000000000007</v>
      </c>
      <c r="C21207" s="176">
        <v>46.6</v>
      </c>
      <c r="D21207" s="282">
        <v>87</v>
      </c>
      <c r="E21207" s="265"/>
    </row>
    <row r="21208" spans="1:5">
      <c r="A21208" s="283">
        <v>52594</v>
      </c>
      <c r="B21208" s="176">
        <v>9.9</v>
      </c>
      <c r="C21208" s="176">
        <v>42.2</v>
      </c>
      <c r="D21208" s="282">
        <v>87</v>
      </c>
      <c r="E21208" s="265"/>
    </row>
    <row r="21209" spans="1:5">
      <c r="A21209" s="283">
        <v>52595</v>
      </c>
      <c r="B21209" s="176">
        <v>665.2</v>
      </c>
      <c r="C21209" s="176">
        <v>36.200000000000003</v>
      </c>
      <c r="D21209" s="282">
        <v>87</v>
      </c>
      <c r="E21209" s="265"/>
    </row>
    <row r="21210" spans="1:5">
      <c r="A21210" s="283">
        <v>52601</v>
      </c>
      <c r="B21210" s="176">
        <v>233.7</v>
      </c>
      <c r="C21210" s="176">
        <v>40.799999999999997</v>
      </c>
      <c r="D21210" s="282">
        <v>124</v>
      </c>
      <c r="E21210" s="265"/>
    </row>
    <row r="21211" spans="1:5">
      <c r="A21211" s="283">
        <v>52619</v>
      </c>
      <c r="B21211" s="176">
        <v>24.6</v>
      </c>
      <c r="C21211" s="176">
        <v>43.8</v>
      </c>
      <c r="D21211" s="282">
        <v>87</v>
      </c>
      <c r="E21211" s="265"/>
    </row>
    <row r="21212" spans="1:5">
      <c r="A21212" s="283">
        <v>52620</v>
      </c>
      <c r="B21212" s="176">
        <v>18.2</v>
      </c>
      <c r="C21212" s="176">
        <v>39.9</v>
      </c>
      <c r="D21212" s="282">
        <v>87</v>
      </c>
      <c r="E21212" s="265"/>
    </row>
    <row r="21213" spans="1:5">
      <c r="A21213" s="283">
        <v>52621</v>
      </c>
      <c r="B21213" s="176">
        <v>12.6</v>
      </c>
      <c r="C21213" s="176">
        <v>45.8</v>
      </c>
      <c r="D21213" s="282">
        <v>87</v>
      </c>
      <c r="E21213" s="265"/>
    </row>
    <row r="21214" spans="1:5">
      <c r="A21214" s="283">
        <v>52623</v>
      </c>
      <c r="B21214" s="176">
        <v>37.5</v>
      </c>
      <c r="C21214" s="176">
        <v>42</v>
      </c>
      <c r="D21214" s="282">
        <v>87</v>
      </c>
      <c r="E21214" s="265"/>
    </row>
    <row r="21215" spans="1:5">
      <c r="A21215" s="283">
        <v>52624</v>
      </c>
      <c r="B21215" s="176">
        <v>0</v>
      </c>
      <c r="C21215" s="176">
        <v>0</v>
      </c>
      <c r="D21215" s="282">
        <v>87</v>
      </c>
      <c r="E21215" s="265"/>
    </row>
    <row r="21216" spans="1:5">
      <c r="A21216" s="283">
        <v>52625</v>
      </c>
      <c r="B21216" s="176">
        <v>23.1</v>
      </c>
      <c r="C21216" s="176">
        <v>44</v>
      </c>
      <c r="D21216" s="282">
        <v>95</v>
      </c>
      <c r="E21216" s="265"/>
    </row>
    <row r="21217" spans="1:5">
      <c r="A21217" s="283">
        <v>52626</v>
      </c>
      <c r="B21217" s="176">
        <v>21.6</v>
      </c>
      <c r="C21217" s="176">
        <v>42.8</v>
      </c>
      <c r="D21217" s="282">
        <v>87</v>
      </c>
      <c r="E21217" s="265"/>
    </row>
    <row r="21218" spans="1:5">
      <c r="A21218" s="283">
        <v>52627</v>
      </c>
      <c r="B21218" s="176">
        <v>173.1</v>
      </c>
      <c r="C21218" s="176">
        <v>41.5</v>
      </c>
      <c r="D21218" s="282">
        <v>104</v>
      </c>
      <c r="E21218" s="265"/>
    </row>
    <row r="21219" spans="1:5">
      <c r="A21219" s="283">
        <v>52630</v>
      </c>
      <c r="B21219" s="176">
        <v>12.4</v>
      </c>
      <c r="C21219" s="176">
        <v>41.9</v>
      </c>
      <c r="D21219" s="282">
        <v>87</v>
      </c>
      <c r="E21219" s="265"/>
    </row>
    <row r="21220" spans="1:5">
      <c r="A21220" s="283">
        <v>52631</v>
      </c>
      <c r="B21220" s="176">
        <v>0</v>
      </c>
      <c r="C21220" s="176">
        <v>0</v>
      </c>
      <c r="D21220" s="282">
        <v>87</v>
      </c>
      <c r="E21220" s="265"/>
    </row>
    <row r="21221" spans="1:5">
      <c r="A21221" s="283">
        <v>52632</v>
      </c>
      <c r="B21221" s="176">
        <v>230.3</v>
      </c>
      <c r="C21221" s="176">
        <v>40.799999999999997</v>
      </c>
      <c r="D21221" s="282">
        <v>110</v>
      </c>
      <c r="E21221" s="265"/>
    </row>
    <row r="21222" spans="1:5">
      <c r="A21222" s="283">
        <v>52635</v>
      </c>
      <c r="B21222" s="176">
        <v>13.9</v>
      </c>
      <c r="C21222" s="176">
        <v>41.6</v>
      </c>
      <c r="D21222" s="282">
        <v>87</v>
      </c>
      <c r="E21222" s="265"/>
    </row>
    <row r="21223" spans="1:5">
      <c r="A21223" s="283">
        <v>52637</v>
      </c>
      <c r="B21223" s="176">
        <v>29.3</v>
      </c>
      <c r="C21223" s="176">
        <v>41.8</v>
      </c>
      <c r="D21223" s="282">
        <v>87</v>
      </c>
      <c r="E21223" s="265"/>
    </row>
    <row r="21224" spans="1:5">
      <c r="A21224" s="283">
        <v>52638</v>
      </c>
      <c r="B21224" s="176">
        <v>43.1</v>
      </c>
      <c r="C21224" s="176">
        <v>43.6</v>
      </c>
      <c r="D21224" s="282">
        <v>87</v>
      </c>
      <c r="E21224" s="265"/>
    </row>
    <row r="21225" spans="1:5">
      <c r="A21225" s="283">
        <v>52639</v>
      </c>
      <c r="B21225" s="176">
        <v>43.3</v>
      </c>
      <c r="C21225" s="176">
        <v>45.8</v>
      </c>
      <c r="D21225" s="282">
        <v>87</v>
      </c>
      <c r="E21225" s="265"/>
    </row>
    <row r="21226" spans="1:5">
      <c r="A21226" s="283">
        <v>52640</v>
      </c>
      <c r="B21226" s="176">
        <v>27.3</v>
      </c>
      <c r="C21226" s="176">
        <v>40.299999999999997</v>
      </c>
      <c r="D21226" s="282">
        <v>87</v>
      </c>
      <c r="E21226" s="265"/>
    </row>
    <row r="21227" spans="1:5">
      <c r="A21227" s="283">
        <v>52641</v>
      </c>
      <c r="B21227" s="176">
        <v>61.5</v>
      </c>
      <c r="C21227" s="176">
        <v>39</v>
      </c>
      <c r="D21227" s="282">
        <v>156</v>
      </c>
      <c r="E21227" s="265"/>
    </row>
    <row r="21228" spans="1:5">
      <c r="A21228" s="283">
        <v>52644</v>
      </c>
      <c r="B21228" s="176">
        <v>13.2</v>
      </c>
      <c r="C21228" s="176">
        <v>42</v>
      </c>
      <c r="D21228" s="282">
        <v>87</v>
      </c>
      <c r="E21228" s="265"/>
    </row>
    <row r="21229" spans="1:5">
      <c r="A21229" s="283">
        <v>52645</v>
      </c>
      <c r="B21229" s="176">
        <v>40</v>
      </c>
      <c r="C21229" s="176">
        <v>40.700000000000003</v>
      </c>
      <c r="D21229" s="282">
        <v>87</v>
      </c>
      <c r="E21229" s="265"/>
    </row>
    <row r="21230" spans="1:5">
      <c r="A21230" s="283">
        <v>52646</v>
      </c>
      <c r="B21230" s="176">
        <v>11.3</v>
      </c>
      <c r="C21230" s="176">
        <v>35.4</v>
      </c>
      <c r="D21230" s="282">
        <v>87</v>
      </c>
      <c r="E21230" s="265"/>
    </row>
    <row r="21231" spans="1:5">
      <c r="A21231" s="283">
        <v>52647</v>
      </c>
      <c r="B21231" s="176">
        <v>0</v>
      </c>
      <c r="C21231" s="176">
        <v>0</v>
      </c>
      <c r="D21231" s="282">
        <v>87</v>
      </c>
      <c r="E21231" s="265"/>
    </row>
    <row r="21232" spans="1:5">
      <c r="A21232" s="283">
        <v>52648</v>
      </c>
      <c r="B21232" s="176">
        <v>12.3</v>
      </c>
      <c r="C21232" s="176">
        <v>35</v>
      </c>
      <c r="D21232" s="282">
        <v>87</v>
      </c>
      <c r="E21232" s="265"/>
    </row>
    <row r="21233" spans="1:5">
      <c r="A21233" s="283">
        <v>52649</v>
      </c>
      <c r="B21233" s="176">
        <v>17.399999999999999</v>
      </c>
      <c r="C21233" s="176">
        <v>45.6</v>
      </c>
      <c r="D21233" s="282">
        <v>87</v>
      </c>
      <c r="E21233" s="265"/>
    </row>
    <row r="21234" spans="1:5">
      <c r="A21234" s="283">
        <v>52650</v>
      </c>
      <c r="B21234" s="176">
        <v>14.8</v>
      </c>
      <c r="C21234" s="176">
        <v>44.4</v>
      </c>
      <c r="D21234" s="282">
        <v>87</v>
      </c>
      <c r="E21234" s="265"/>
    </row>
    <row r="21235" spans="1:5">
      <c r="A21235" s="283">
        <v>52651</v>
      </c>
      <c r="B21235" s="176">
        <v>11.4</v>
      </c>
      <c r="C21235" s="176">
        <v>40.1</v>
      </c>
      <c r="D21235" s="282">
        <v>87</v>
      </c>
      <c r="E21235" s="265"/>
    </row>
    <row r="21236" spans="1:5">
      <c r="A21236" s="283">
        <v>52652</v>
      </c>
      <c r="B21236" s="176">
        <v>0</v>
      </c>
      <c r="C21236" s="176">
        <v>0</v>
      </c>
      <c r="D21236" s="282">
        <v>87</v>
      </c>
      <c r="E21236" s="265"/>
    </row>
    <row r="21237" spans="1:5">
      <c r="A21237" s="283">
        <v>52653</v>
      </c>
      <c r="B21237" s="176">
        <v>37</v>
      </c>
      <c r="C21237" s="176">
        <v>40.6</v>
      </c>
      <c r="D21237" s="282">
        <v>110</v>
      </c>
      <c r="E21237" s="265"/>
    </row>
    <row r="21238" spans="1:5">
      <c r="A21238" s="283">
        <v>52654</v>
      </c>
      <c r="B21238" s="176">
        <v>33.799999999999997</v>
      </c>
      <c r="C21238" s="176">
        <v>44.2</v>
      </c>
      <c r="D21238" s="282">
        <v>87</v>
      </c>
      <c r="E21238" s="265"/>
    </row>
    <row r="21239" spans="1:5">
      <c r="A21239" s="283">
        <v>52655</v>
      </c>
      <c r="B21239" s="176">
        <v>163.30000000000001</v>
      </c>
      <c r="C21239" s="176">
        <v>44.8</v>
      </c>
      <c r="D21239" s="282">
        <v>87</v>
      </c>
      <c r="E21239" s="265"/>
    </row>
    <row r="21240" spans="1:5">
      <c r="A21240" s="283">
        <v>52656</v>
      </c>
      <c r="B21240" s="176">
        <v>22.9</v>
      </c>
      <c r="C21240" s="176">
        <v>45.9</v>
      </c>
      <c r="D21240" s="282">
        <v>87</v>
      </c>
      <c r="E21240" s="265"/>
    </row>
    <row r="21241" spans="1:5">
      <c r="A21241" s="283">
        <v>52657</v>
      </c>
      <c r="B21241" s="176">
        <v>13.9</v>
      </c>
      <c r="C21241" s="176">
        <v>43.1</v>
      </c>
      <c r="D21241" s="282">
        <v>87</v>
      </c>
      <c r="E21241" s="265"/>
    </row>
    <row r="21242" spans="1:5">
      <c r="A21242" s="283">
        <v>52658</v>
      </c>
      <c r="B21242" s="176">
        <v>24.6</v>
      </c>
      <c r="C21242" s="176">
        <v>46.6</v>
      </c>
      <c r="D21242" s="282">
        <v>87</v>
      </c>
      <c r="E21242" s="265"/>
    </row>
    <row r="21243" spans="1:5">
      <c r="A21243" s="283">
        <v>52659</v>
      </c>
      <c r="B21243" s="176">
        <v>25.4</v>
      </c>
      <c r="C21243" s="176">
        <v>40.6</v>
      </c>
      <c r="D21243" s="282">
        <v>87</v>
      </c>
      <c r="E21243" s="265"/>
    </row>
    <row r="21244" spans="1:5">
      <c r="A21244" s="283">
        <v>52660</v>
      </c>
      <c r="B21244" s="176">
        <v>10.199999999999999</v>
      </c>
      <c r="C21244" s="176">
        <v>43.3</v>
      </c>
      <c r="D21244" s="282">
        <v>87</v>
      </c>
      <c r="E21244" s="265"/>
    </row>
    <row r="21245" spans="1:5">
      <c r="A21245" s="283">
        <v>52701</v>
      </c>
      <c r="B21245" s="176">
        <v>0</v>
      </c>
      <c r="C21245" s="176">
        <v>0</v>
      </c>
      <c r="D21245" s="282">
        <v>87</v>
      </c>
      <c r="E21245" s="265"/>
    </row>
    <row r="21246" spans="1:5">
      <c r="A21246" s="283">
        <v>52720</v>
      </c>
      <c r="B21246" s="176">
        <v>19.899999999999999</v>
      </c>
      <c r="C21246" s="176">
        <v>43.1</v>
      </c>
      <c r="D21246" s="282">
        <v>87</v>
      </c>
      <c r="E21246" s="265"/>
    </row>
    <row r="21247" spans="1:5">
      <c r="A21247" s="283">
        <v>52721</v>
      </c>
      <c r="B21247" s="176">
        <v>18.399999999999999</v>
      </c>
      <c r="C21247" s="176">
        <v>42.6</v>
      </c>
      <c r="D21247" s="282">
        <v>87</v>
      </c>
      <c r="E21247" s="265"/>
    </row>
    <row r="21248" spans="1:5">
      <c r="A21248" s="283">
        <v>52722</v>
      </c>
      <c r="B21248" s="176">
        <v>1375.3</v>
      </c>
      <c r="C21248" s="176">
        <v>40.799999999999997</v>
      </c>
      <c r="D21248" s="282">
        <v>167</v>
      </c>
      <c r="E21248" s="265"/>
    </row>
    <row r="21249" spans="1:5">
      <c r="A21249" s="283">
        <v>52726</v>
      </c>
      <c r="B21249" s="176">
        <v>112.9</v>
      </c>
      <c r="C21249" s="176">
        <v>42.7</v>
      </c>
      <c r="D21249" s="282">
        <v>94</v>
      </c>
      <c r="E21249" s="265"/>
    </row>
    <row r="21250" spans="1:5">
      <c r="A21250" s="283">
        <v>52727</v>
      </c>
      <c r="B21250" s="176">
        <v>19.100000000000001</v>
      </c>
      <c r="C21250" s="176">
        <v>40.1</v>
      </c>
      <c r="D21250" s="282">
        <v>87</v>
      </c>
      <c r="E21250" s="265"/>
    </row>
    <row r="21251" spans="1:5">
      <c r="A21251" s="283">
        <v>52728</v>
      </c>
      <c r="B21251" s="176">
        <v>331.5</v>
      </c>
      <c r="C21251" s="176">
        <v>46.3</v>
      </c>
      <c r="D21251" s="282">
        <v>87</v>
      </c>
      <c r="E21251" s="265"/>
    </row>
    <row r="21252" spans="1:5">
      <c r="A21252" s="283">
        <v>52729</v>
      </c>
      <c r="B21252" s="176">
        <v>17.899999999999999</v>
      </c>
      <c r="C21252" s="176">
        <v>42.6</v>
      </c>
      <c r="D21252" s="282">
        <v>87</v>
      </c>
      <c r="E21252" s="265"/>
    </row>
    <row r="21253" spans="1:5">
      <c r="A21253" s="283">
        <v>52730</v>
      </c>
      <c r="B21253" s="176">
        <v>126.2</v>
      </c>
      <c r="C21253" s="176">
        <v>43.6</v>
      </c>
      <c r="D21253" s="282">
        <v>87</v>
      </c>
      <c r="E21253" s="265"/>
    </row>
    <row r="21254" spans="1:5">
      <c r="A21254" s="283">
        <v>52731</v>
      </c>
      <c r="B21254" s="176">
        <v>15.3</v>
      </c>
      <c r="C21254" s="176">
        <v>41.7</v>
      </c>
      <c r="D21254" s="282">
        <v>87</v>
      </c>
      <c r="E21254" s="265"/>
    </row>
    <row r="21255" spans="1:5">
      <c r="A21255" s="283">
        <v>52732</v>
      </c>
      <c r="B21255" s="176">
        <v>273.39999999999998</v>
      </c>
      <c r="C21255" s="176">
        <v>40.5</v>
      </c>
      <c r="D21255" s="282">
        <v>166</v>
      </c>
      <c r="E21255" s="265"/>
    </row>
    <row r="21256" spans="1:5">
      <c r="A21256" s="283">
        <v>52733</v>
      </c>
      <c r="B21256" s="176">
        <v>18.899999999999999</v>
      </c>
      <c r="C21256" s="176">
        <v>47.9</v>
      </c>
      <c r="D21256" s="282">
        <v>87</v>
      </c>
      <c r="E21256" s="265"/>
    </row>
    <row r="21257" spans="1:5">
      <c r="A21257" s="283">
        <v>52737</v>
      </c>
      <c r="B21257" s="176">
        <v>52.1</v>
      </c>
      <c r="C21257" s="176">
        <v>39.299999999999997</v>
      </c>
      <c r="D21257" s="282">
        <v>87</v>
      </c>
      <c r="E21257" s="265"/>
    </row>
    <row r="21258" spans="1:5">
      <c r="A21258" s="283">
        <v>52738</v>
      </c>
      <c r="B21258" s="176">
        <v>28.8</v>
      </c>
      <c r="C21258" s="176">
        <v>38</v>
      </c>
      <c r="D21258" s="282">
        <v>87</v>
      </c>
      <c r="E21258" s="265"/>
    </row>
    <row r="21259" spans="1:5">
      <c r="A21259" s="283">
        <v>52739</v>
      </c>
      <c r="B21259" s="176">
        <v>18.100000000000001</v>
      </c>
      <c r="C21259" s="176">
        <v>44.9</v>
      </c>
      <c r="D21259" s="282">
        <v>87</v>
      </c>
      <c r="E21259" s="265"/>
    </row>
    <row r="21260" spans="1:5">
      <c r="A21260" s="283">
        <v>52742</v>
      </c>
      <c r="B21260" s="176">
        <v>74.099999999999994</v>
      </c>
      <c r="C21260" s="176">
        <v>40.9</v>
      </c>
      <c r="D21260" s="282">
        <v>87</v>
      </c>
      <c r="E21260" s="265"/>
    </row>
    <row r="21261" spans="1:5">
      <c r="A21261" s="283">
        <v>52745</v>
      </c>
      <c r="B21261" s="176">
        <v>21.4</v>
      </c>
      <c r="C21261" s="176">
        <v>43</v>
      </c>
      <c r="D21261" s="282">
        <v>87</v>
      </c>
      <c r="E21261" s="265"/>
    </row>
    <row r="21262" spans="1:5">
      <c r="A21262" s="283">
        <v>52746</v>
      </c>
      <c r="B21262" s="176">
        <v>36.6</v>
      </c>
      <c r="C21262" s="176">
        <v>42.5</v>
      </c>
      <c r="D21262" s="282">
        <v>97</v>
      </c>
      <c r="E21262" s="265"/>
    </row>
    <row r="21263" spans="1:5">
      <c r="A21263" s="283">
        <v>52747</v>
      </c>
      <c r="B21263" s="176">
        <v>48.5</v>
      </c>
      <c r="C21263" s="176">
        <v>40</v>
      </c>
      <c r="D21263" s="282">
        <v>87</v>
      </c>
      <c r="E21263" s="265"/>
    </row>
    <row r="21264" spans="1:5">
      <c r="A21264" s="283">
        <v>52748</v>
      </c>
      <c r="B21264" s="176">
        <v>194.2</v>
      </c>
      <c r="C21264" s="176">
        <v>35.799999999999997</v>
      </c>
      <c r="D21264" s="282">
        <v>116</v>
      </c>
      <c r="E21264" s="265"/>
    </row>
    <row r="21265" spans="1:5">
      <c r="A21265" s="283">
        <v>52749</v>
      </c>
      <c r="B21265" s="176">
        <v>103.1</v>
      </c>
      <c r="C21265" s="176">
        <v>38.299999999999997</v>
      </c>
      <c r="D21265" s="282">
        <v>87</v>
      </c>
      <c r="E21265" s="265"/>
    </row>
    <row r="21266" spans="1:5">
      <c r="A21266" s="283">
        <v>52750</v>
      </c>
      <c r="B21266" s="176">
        <v>16.399999999999999</v>
      </c>
      <c r="C21266" s="176">
        <v>40.799999999999997</v>
      </c>
      <c r="D21266" s="282">
        <v>87</v>
      </c>
      <c r="E21266" s="265"/>
    </row>
    <row r="21267" spans="1:5">
      <c r="A21267" s="283">
        <v>52751</v>
      </c>
      <c r="B21267" s="176">
        <v>22.8</v>
      </c>
      <c r="C21267" s="176">
        <v>41.9</v>
      </c>
      <c r="D21267" s="282">
        <v>87</v>
      </c>
      <c r="E21267" s="265"/>
    </row>
    <row r="21268" spans="1:5">
      <c r="A21268" s="283">
        <v>52752</v>
      </c>
      <c r="B21268" s="176">
        <v>0</v>
      </c>
      <c r="C21268" s="176">
        <v>0</v>
      </c>
      <c r="D21268" s="282">
        <v>87</v>
      </c>
      <c r="E21268" s="265"/>
    </row>
    <row r="21269" spans="1:5">
      <c r="A21269" s="283">
        <v>52753</v>
      </c>
      <c r="B21269" s="176">
        <v>166.4</v>
      </c>
      <c r="C21269" s="176">
        <v>41.4</v>
      </c>
      <c r="D21269" s="282">
        <v>87</v>
      </c>
      <c r="E21269" s="265"/>
    </row>
    <row r="21270" spans="1:5">
      <c r="A21270" s="283">
        <v>52754</v>
      </c>
      <c r="B21270" s="176">
        <v>30.9</v>
      </c>
      <c r="C21270" s="176">
        <v>40.4</v>
      </c>
      <c r="D21270" s="282">
        <v>87</v>
      </c>
      <c r="E21270" s="265"/>
    </row>
    <row r="21271" spans="1:5">
      <c r="A21271" s="283">
        <v>52755</v>
      </c>
      <c r="B21271" s="176">
        <v>31.2</v>
      </c>
      <c r="C21271" s="176">
        <v>40.299999999999997</v>
      </c>
      <c r="D21271" s="282">
        <v>87</v>
      </c>
      <c r="E21271" s="265"/>
    </row>
    <row r="21272" spans="1:5">
      <c r="A21272" s="283">
        <v>52756</v>
      </c>
      <c r="B21272" s="176">
        <v>40.1</v>
      </c>
      <c r="C21272" s="176">
        <v>43.4</v>
      </c>
      <c r="D21272" s="282">
        <v>87</v>
      </c>
      <c r="E21272" s="265"/>
    </row>
    <row r="21273" spans="1:5">
      <c r="A21273" s="283">
        <v>52757</v>
      </c>
      <c r="B21273" s="176">
        <v>0</v>
      </c>
      <c r="C21273" s="176">
        <v>0</v>
      </c>
      <c r="D21273" s="282">
        <v>87</v>
      </c>
      <c r="E21273" s="265"/>
    </row>
    <row r="21274" spans="1:5">
      <c r="A21274" s="283">
        <v>52758</v>
      </c>
      <c r="B21274" s="176">
        <v>0</v>
      </c>
      <c r="C21274" s="176">
        <v>0</v>
      </c>
      <c r="D21274" s="282">
        <v>87</v>
      </c>
      <c r="E21274" s="265"/>
    </row>
    <row r="21275" spans="1:5">
      <c r="A21275" s="283">
        <v>52759</v>
      </c>
      <c r="B21275" s="176">
        <v>39.200000000000003</v>
      </c>
      <c r="C21275" s="176">
        <v>48</v>
      </c>
      <c r="D21275" s="282">
        <v>87</v>
      </c>
      <c r="E21275" s="265"/>
    </row>
    <row r="21276" spans="1:5">
      <c r="A21276" s="283">
        <v>52760</v>
      </c>
      <c r="B21276" s="176">
        <v>22.7</v>
      </c>
      <c r="C21276" s="176">
        <v>44.3</v>
      </c>
      <c r="D21276" s="282">
        <v>87</v>
      </c>
      <c r="E21276" s="265"/>
    </row>
    <row r="21277" spans="1:5">
      <c r="A21277" s="283">
        <v>52761</v>
      </c>
      <c r="B21277" s="176">
        <v>138.9</v>
      </c>
      <c r="C21277" s="176">
        <v>38</v>
      </c>
      <c r="D21277" s="282">
        <v>93</v>
      </c>
      <c r="E21277" s="265"/>
    </row>
    <row r="21278" spans="1:5">
      <c r="A21278" s="283">
        <v>52765</v>
      </c>
      <c r="B21278" s="176">
        <v>16.8</v>
      </c>
      <c r="C21278" s="176">
        <v>43.6</v>
      </c>
      <c r="D21278" s="282">
        <v>87</v>
      </c>
      <c r="E21278" s="265"/>
    </row>
    <row r="21279" spans="1:5">
      <c r="A21279" s="283">
        <v>52766</v>
      </c>
      <c r="B21279" s="176">
        <v>18</v>
      </c>
      <c r="C21279" s="176">
        <v>41</v>
      </c>
      <c r="D21279" s="282">
        <v>87</v>
      </c>
      <c r="E21279" s="265"/>
    </row>
    <row r="21280" spans="1:5">
      <c r="A21280" s="283">
        <v>52767</v>
      </c>
      <c r="B21280" s="176">
        <v>0</v>
      </c>
      <c r="C21280" s="176">
        <v>0</v>
      </c>
      <c r="D21280" s="282">
        <v>87</v>
      </c>
      <c r="E21280" s="265"/>
    </row>
    <row r="21281" spans="1:5">
      <c r="A21281" s="283">
        <v>52768</v>
      </c>
      <c r="B21281" s="176">
        <v>52.4</v>
      </c>
      <c r="C21281" s="176">
        <v>44.1</v>
      </c>
      <c r="D21281" s="282">
        <v>87</v>
      </c>
      <c r="E21281" s="265"/>
    </row>
    <row r="21282" spans="1:5">
      <c r="A21282" s="283">
        <v>52769</v>
      </c>
      <c r="B21282" s="176">
        <v>19.100000000000001</v>
      </c>
      <c r="C21282" s="176">
        <v>43.2</v>
      </c>
      <c r="D21282" s="282">
        <v>87</v>
      </c>
      <c r="E21282" s="265"/>
    </row>
    <row r="21283" spans="1:5">
      <c r="A21283" s="283">
        <v>52771</v>
      </c>
      <c r="B21283" s="176">
        <v>17.600000000000001</v>
      </c>
      <c r="C21283" s="176">
        <v>47.1</v>
      </c>
      <c r="D21283" s="282">
        <v>87</v>
      </c>
      <c r="E21283" s="265"/>
    </row>
    <row r="21284" spans="1:5">
      <c r="A21284" s="283">
        <v>52772</v>
      </c>
      <c r="B21284" s="176">
        <v>35.4</v>
      </c>
      <c r="C21284" s="176">
        <v>42.6</v>
      </c>
      <c r="D21284" s="282">
        <v>95</v>
      </c>
      <c r="E21284" s="265"/>
    </row>
    <row r="21285" spans="1:5">
      <c r="A21285" s="283">
        <v>52773</v>
      </c>
      <c r="B21285" s="176">
        <v>58.8</v>
      </c>
      <c r="C21285" s="176">
        <v>41</v>
      </c>
      <c r="D21285" s="282">
        <v>96</v>
      </c>
      <c r="E21285" s="265"/>
    </row>
    <row r="21286" spans="1:5">
      <c r="A21286" s="283">
        <v>52774</v>
      </c>
      <c r="B21286" s="176">
        <v>0</v>
      </c>
      <c r="C21286" s="176">
        <v>0</v>
      </c>
      <c r="D21286" s="282">
        <v>87</v>
      </c>
      <c r="E21286" s="265"/>
    </row>
    <row r="21287" spans="1:5">
      <c r="A21287" s="283">
        <v>52776</v>
      </c>
      <c r="B21287" s="176">
        <v>89.5</v>
      </c>
      <c r="C21287" s="176">
        <v>34.5</v>
      </c>
      <c r="D21287" s="282">
        <v>87</v>
      </c>
      <c r="E21287" s="265"/>
    </row>
    <row r="21288" spans="1:5">
      <c r="A21288" s="283">
        <v>52777</v>
      </c>
      <c r="B21288" s="176">
        <v>23.3</v>
      </c>
      <c r="C21288" s="176">
        <v>41.7</v>
      </c>
      <c r="D21288" s="282">
        <v>87</v>
      </c>
      <c r="E21288" s="265"/>
    </row>
    <row r="21289" spans="1:5">
      <c r="A21289" s="283">
        <v>52778</v>
      </c>
      <c r="B21289" s="176">
        <v>66.099999999999994</v>
      </c>
      <c r="C21289" s="176">
        <v>38.9</v>
      </c>
      <c r="D21289" s="282">
        <v>87</v>
      </c>
      <c r="E21289" s="265"/>
    </row>
    <row r="21290" spans="1:5">
      <c r="A21290" s="283">
        <v>52801</v>
      </c>
      <c r="B21290" s="176">
        <v>3269.3</v>
      </c>
      <c r="C21290" s="176">
        <v>36.299999999999997</v>
      </c>
      <c r="D21290" s="282">
        <v>96</v>
      </c>
      <c r="E21290" s="265"/>
    </row>
    <row r="21291" spans="1:5">
      <c r="A21291" s="283">
        <v>52802</v>
      </c>
      <c r="B21291" s="176">
        <v>1294</v>
      </c>
      <c r="C21291" s="176">
        <v>35.799999999999997</v>
      </c>
      <c r="D21291" s="282">
        <v>108</v>
      </c>
      <c r="E21291" s="265"/>
    </row>
    <row r="21292" spans="1:5">
      <c r="A21292" s="283">
        <v>52803</v>
      </c>
      <c r="B21292" s="176">
        <v>4232.3999999999996</v>
      </c>
      <c r="C21292" s="176">
        <v>32.700000000000003</v>
      </c>
      <c r="D21292" s="282">
        <v>157</v>
      </c>
      <c r="E21292" s="265"/>
    </row>
    <row r="21293" spans="1:5">
      <c r="A21293" s="283">
        <v>52804</v>
      </c>
      <c r="B21293" s="176">
        <v>801.1</v>
      </c>
      <c r="C21293" s="176">
        <v>37.299999999999997</v>
      </c>
      <c r="D21293" s="282">
        <v>167</v>
      </c>
      <c r="E21293" s="265"/>
    </row>
    <row r="21294" spans="1:5">
      <c r="A21294" s="283">
        <v>52805</v>
      </c>
      <c r="B21294" s="176">
        <v>0</v>
      </c>
      <c r="C21294" s="176">
        <v>0</v>
      </c>
      <c r="D21294" s="282">
        <v>87</v>
      </c>
      <c r="E21294" s="265"/>
    </row>
    <row r="21295" spans="1:5">
      <c r="A21295" s="283">
        <v>52806</v>
      </c>
      <c r="B21295" s="176">
        <v>786.9</v>
      </c>
      <c r="C21295" s="176">
        <v>36.1</v>
      </c>
      <c r="D21295" s="282">
        <v>102</v>
      </c>
      <c r="E21295" s="265"/>
    </row>
    <row r="21296" spans="1:5">
      <c r="A21296" s="283">
        <v>52807</v>
      </c>
      <c r="B21296" s="176">
        <v>768.3</v>
      </c>
      <c r="C21296" s="176">
        <v>36.1</v>
      </c>
      <c r="D21296" s="282">
        <v>161</v>
      </c>
      <c r="E21296" s="265"/>
    </row>
    <row r="21297" spans="1:5">
      <c r="A21297" s="283">
        <v>52808</v>
      </c>
      <c r="B21297" s="176">
        <v>0</v>
      </c>
      <c r="C21297" s="176">
        <v>0</v>
      </c>
      <c r="D21297" s="282">
        <v>87</v>
      </c>
      <c r="E21297" s="265"/>
    </row>
    <row r="21298" spans="1:5">
      <c r="A21298" s="283">
        <v>52809</v>
      </c>
      <c r="B21298" s="176">
        <v>1667.7</v>
      </c>
      <c r="C21298" s="176">
        <v>32.700000000000003</v>
      </c>
      <c r="D21298" s="282">
        <v>87</v>
      </c>
      <c r="E21298" s="265"/>
    </row>
    <row r="21299" spans="1:5">
      <c r="A21299" s="283">
        <v>53001</v>
      </c>
      <c r="B21299" s="176">
        <v>60.9</v>
      </c>
      <c r="C21299" s="176">
        <v>41</v>
      </c>
      <c r="D21299" s="282">
        <v>87</v>
      </c>
      <c r="E21299" s="265"/>
    </row>
    <row r="21300" spans="1:5">
      <c r="A21300" s="283">
        <v>53002</v>
      </c>
      <c r="B21300" s="176">
        <v>90.4</v>
      </c>
      <c r="C21300" s="176">
        <v>40.200000000000003</v>
      </c>
      <c r="D21300" s="282">
        <v>87</v>
      </c>
      <c r="E21300" s="265"/>
    </row>
    <row r="21301" spans="1:5">
      <c r="A21301" s="283">
        <v>53003</v>
      </c>
      <c r="B21301" s="176">
        <v>78.5</v>
      </c>
      <c r="C21301" s="176">
        <v>40.6</v>
      </c>
      <c r="D21301" s="282">
        <v>87</v>
      </c>
      <c r="E21301" s="265"/>
    </row>
    <row r="21302" spans="1:5">
      <c r="A21302" s="283">
        <v>53004</v>
      </c>
      <c r="B21302" s="176">
        <v>94.4</v>
      </c>
      <c r="C21302" s="176">
        <v>38.5</v>
      </c>
      <c r="D21302" s="282">
        <v>107</v>
      </c>
      <c r="E21302" s="265"/>
    </row>
    <row r="21303" spans="1:5">
      <c r="A21303" s="283">
        <v>53005</v>
      </c>
      <c r="B21303" s="176">
        <v>1356.2</v>
      </c>
      <c r="C21303" s="176">
        <v>46.5</v>
      </c>
      <c r="D21303" s="282">
        <v>191</v>
      </c>
      <c r="E21303" s="265"/>
    </row>
    <row r="21304" spans="1:5">
      <c r="A21304" s="283">
        <v>53006</v>
      </c>
      <c r="B21304" s="176">
        <v>41.1</v>
      </c>
      <c r="C21304" s="176">
        <v>41.7</v>
      </c>
      <c r="D21304" s="282">
        <v>87</v>
      </c>
      <c r="E21304" s="265"/>
    </row>
    <row r="21305" spans="1:5">
      <c r="A21305" s="283">
        <v>53007</v>
      </c>
      <c r="B21305" s="176">
        <v>2225.1999999999998</v>
      </c>
      <c r="C21305" s="176">
        <v>43.2</v>
      </c>
      <c r="D21305" s="282">
        <v>124</v>
      </c>
      <c r="E21305" s="265"/>
    </row>
    <row r="21306" spans="1:5">
      <c r="A21306" s="283">
        <v>53008</v>
      </c>
      <c r="B21306" s="176">
        <v>0</v>
      </c>
      <c r="C21306" s="176">
        <v>0</v>
      </c>
      <c r="D21306" s="282">
        <v>87</v>
      </c>
      <c r="E21306" s="265"/>
    </row>
    <row r="21307" spans="1:5">
      <c r="A21307" s="283">
        <v>53010</v>
      </c>
      <c r="B21307" s="176">
        <v>71.900000000000006</v>
      </c>
      <c r="C21307" s="176">
        <v>42.9</v>
      </c>
      <c r="D21307" s="282">
        <v>95</v>
      </c>
      <c r="E21307" s="265"/>
    </row>
    <row r="21308" spans="1:5">
      <c r="A21308" s="283">
        <v>53011</v>
      </c>
      <c r="B21308" s="176">
        <v>69.7</v>
      </c>
      <c r="C21308" s="176">
        <v>40.1</v>
      </c>
      <c r="D21308" s="282">
        <v>87</v>
      </c>
      <c r="E21308" s="265"/>
    </row>
    <row r="21309" spans="1:5">
      <c r="A21309" s="283">
        <v>53012</v>
      </c>
      <c r="B21309" s="176">
        <v>519</v>
      </c>
      <c r="C21309" s="176">
        <v>42.8</v>
      </c>
      <c r="D21309" s="282">
        <v>121</v>
      </c>
      <c r="E21309" s="265"/>
    </row>
    <row r="21310" spans="1:5">
      <c r="A21310" s="283">
        <v>53013</v>
      </c>
      <c r="B21310" s="176">
        <v>113.6</v>
      </c>
      <c r="C21310" s="176">
        <v>40.4</v>
      </c>
      <c r="D21310" s="282">
        <v>87</v>
      </c>
      <c r="E21310" s="265"/>
    </row>
    <row r="21311" spans="1:5">
      <c r="A21311" s="283">
        <v>53014</v>
      </c>
      <c r="B21311" s="176">
        <v>68.900000000000006</v>
      </c>
      <c r="C21311" s="176">
        <v>41.7</v>
      </c>
      <c r="D21311" s="282">
        <v>106</v>
      </c>
      <c r="E21311" s="265"/>
    </row>
    <row r="21312" spans="1:5">
      <c r="A21312" s="283">
        <v>53015</v>
      </c>
      <c r="B21312" s="176">
        <v>60.1</v>
      </c>
      <c r="C21312" s="176">
        <v>42</v>
      </c>
      <c r="D21312" s="282">
        <v>96</v>
      </c>
      <c r="E21312" s="265"/>
    </row>
    <row r="21313" spans="1:5">
      <c r="A21313" s="283">
        <v>53016</v>
      </c>
      <c r="B21313" s="176">
        <v>40.6</v>
      </c>
      <c r="C21313" s="176">
        <v>39.4</v>
      </c>
      <c r="D21313" s="282">
        <v>87</v>
      </c>
      <c r="E21313" s="265"/>
    </row>
    <row r="21314" spans="1:5">
      <c r="A21314" s="283">
        <v>53017</v>
      </c>
      <c r="B21314" s="176">
        <v>316.10000000000002</v>
      </c>
      <c r="C21314" s="176">
        <v>44.7</v>
      </c>
      <c r="D21314" s="282">
        <v>87</v>
      </c>
      <c r="E21314" s="265"/>
    </row>
    <row r="21315" spans="1:5">
      <c r="A21315" s="283">
        <v>53018</v>
      </c>
      <c r="B21315" s="176">
        <v>596.9</v>
      </c>
      <c r="C21315" s="176">
        <v>41.7</v>
      </c>
      <c r="D21315" s="282">
        <v>122</v>
      </c>
      <c r="E21315" s="265"/>
    </row>
    <row r="21316" spans="1:5">
      <c r="A21316" s="283">
        <v>53019</v>
      </c>
      <c r="B21316" s="176">
        <v>63.8</v>
      </c>
      <c r="C21316" s="176">
        <v>41.2</v>
      </c>
      <c r="D21316" s="282">
        <v>87</v>
      </c>
      <c r="E21316" s="265"/>
    </row>
    <row r="21317" spans="1:5">
      <c r="A21317" s="283">
        <v>53020</v>
      </c>
      <c r="B21317" s="176">
        <v>63</v>
      </c>
      <c r="C21317" s="176">
        <v>46.3</v>
      </c>
      <c r="D21317" s="282">
        <v>87</v>
      </c>
      <c r="E21317" s="265"/>
    </row>
    <row r="21318" spans="1:5">
      <c r="A21318" s="283">
        <v>53021</v>
      </c>
      <c r="B21318" s="176">
        <v>114.2</v>
      </c>
      <c r="C21318" s="176">
        <v>40.1</v>
      </c>
      <c r="D21318" s="282">
        <v>87</v>
      </c>
      <c r="E21318" s="265"/>
    </row>
    <row r="21319" spans="1:5">
      <c r="A21319" s="283">
        <v>53022</v>
      </c>
      <c r="B21319" s="176">
        <v>579.1</v>
      </c>
      <c r="C21319" s="176">
        <v>40.9</v>
      </c>
      <c r="D21319" s="282">
        <v>134</v>
      </c>
      <c r="E21319" s="265"/>
    </row>
    <row r="21320" spans="1:5">
      <c r="A21320" s="283">
        <v>53023</v>
      </c>
      <c r="B21320" s="176">
        <v>38.200000000000003</v>
      </c>
      <c r="C21320" s="176">
        <v>42.9</v>
      </c>
      <c r="D21320" s="282">
        <v>96</v>
      </c>
      <c r="E21320" s="265"/>
    </row>
    <row r="21321" spans="1:5">
      <c r="A21321" s="283">
        <v>53024</v>
      </c>
      <c r="B21321" s="176">
        <v>600.1</v>
      </c>
      <c r="C21321" s="176">
        <v>42</v>
      </c>
      <c r="D21321" s="282">
        <v>97</v>
      </c>
      <c r="E21321" s="265"/>
    </row>
    <row r="21322" spans="1:5">
      <c r="A21322" s="283">
        <v>53026</v>
      </c>
      <c r="B21322" s="176">
        <v>0</v>
      </c>
      <c r="C21322" s="176">
        <v>0</v>
      </c>
      <c r="D21322" s="282">
        <v>87</v>
      </c>
      <c r="E21322" s="265"/>
    </row>
    <row r="21323" spans="1:5">
      <c r="A21323" s="283">
        <v>53027</v>
      </c>
      <c r="B21323" s="176">
        <v>241.3</v>
      </c>
      <c r="C21323" s="176">
        <v>39.200000000000003</v>
      </c>
      <c r="D21323" s="282">
        <v>124</v>
      </c>
      <c r="E21323" s="265"/>
    </row>
    <row r="21324" spans="1:5">
      <c r="A21324" s="283">
        <v>53029</v>
      </c>
      <c r="B21324" s="176">
        <v>596.79999999999995</v>
      </c>
      <c r="C21324" s="176">
        <v>39.6</v>
      </c>
      <c r="D21324" s="282">
        <v>136</v>
      </c>
      <c r="E21324" s="265"/>
    </row>
    <row r="21325" spans="1:5">
      <c r="A21325" s="283">
        <v>53031</v>
      </c>
      <c r="B21325" s="176">
        <v>0</v>
      </c>
      <c r="C21325" s="176">
        <v>0</v>
      </c>
      <c r="D21325" s="282">
        <v>87</v>
      </c>
      <c r="E21325" s="265"/>
    </row>
    <row r="21326" spans="1:5">
      <c r="A21326" s="283">
        <v>53032</v>
      </c>
      <c r="B21326" s="176">
        <v>111.3</v>
      </c>
      <c r="C21326" s="176">
        <v>40.1</v>
      </c>
      <c r="D21326" s="282">
        <v>111</v>
      </c>
      <c r="E21326" s="265"/>
    </row>
    <row r="21327" spans="1:5">
      <c r="A21327" s="283">
        <v>53033</v>
      </c>
      <c r="B21327" s="176">
        <v>334.8</v>
      </c>
      <c r="C21327" s="176">
        <v>46</v>
      </c>
      <c r="D21327" s="282">
        <v>96</v>
      </c>
      <c r="E21327" s="265"/>
    </row>
    <row r="21328" spans="1:5">
      <c r="A21328" s="283">
        <v>53034</v>
      </c>
      <c r="B21328" s="176">
        <v>127.9</v>
      </c>
      <c r="C21328" s="176">
        <v>43.3</v>
      </c>
      <c r="D21328" s="282">
        <v>97</v>
      </c>
      <c r="E21328" s="265"/>
    </row>
    <row r="21329" spans="1:5">
      <c r="A21329" s="283">
        <v>53035</v>
      </c>
      <c r="B21329" s="176">
        <v>64.7</v>
      </c>
      <c r="C21329" s="176">
        <v>40.799999999999997</v>
      </c>
      <c r="D21329" s="282">
        <v>87</v>
      </c>
      <c r="E21329" s="265"/>
    </row>
    <row r="21330" spans="1:5">
      <c r="A21330" s="283">
        <v>53036</v>
      </c>
      <c r="B21330" s="176">
        <v>103.9</v>
      </c>
      <c r="C21330" s="176">
        <v>39.200000000000003</v>
      </c>
      <c r="D21330" s="282">
        <v>87</v>
      </c>
      <c r="E21330" s="265"/>
    </row>
    <row r="21331" spans="1:5">
      <c r="A21331" s="283">
        <v>53037</v>
      </c>
      <c r="B21331" s="176">
        <v>306.8</v>
      </c>
      <c r="C21331" s="176">
        <v>40</v>
      </c>
      <c r="D21331" s="282">
        <v>113</v>
      </c>
      <c r="E21331" s="265"/>
    </row>
    <row r="21332" spans="1:5">
      <c r="A21332" s="283">
        <v>53038</v>
      </c>
      <c r="B21332" s="176">
        <v>96.2</v>
      </c>
      <c r="C21332" s="176">
        <v>36.700000000000003</v>
      </c>
      <c r="D21332" s="282">
        <v>87</v>
      </c>
      <c r="E21332" s="265"/>
    </row>
    <row r="21333" spans="1:5">
      <c r="A21333" s="283">
        <v>53039</v>
      </c>
      <c r="B21333" s="176">
        <v>86.7</v>
      </c>
      <c r="C21333" s="176">
        <v>40.200000000000003</v>
      </c>
      <c r="D21333" s="282">
        <v>87</v>
      </c>
      <c r="E21333" s="265"/>
    </row>
    <row r="21334" spans="1:5">
      <c r="A21334" s="283">
        <v>53040</v>
      </c>
      <c r="B21334" s="176">
        <v>132.30000000000001</v>
      </c>
      <c r="C21334" s="176">
        <v>40</v>
      </c>
      <c r="D21334" s="282">
        <v>87</v>
      </c>
      <c r="E21334" s="265"/>
    </row>
    <row r="21335" spans="1:5">
      <c r="A21335" s="283">
        <v>53042</v>
      </c>
      <c r="B21335" s="176">
        <v>102.5</v>
      </c>
      <c r="C21335" s="176">
        <v>41.1</v>
      </c>
      <c r="D21335" s="282">
        <v>110</v>
      </c>
      <c r="E21335" s="265"/>
    </row>
    <row r="21336" spans="1:5">
      <c r="A21336" s="283">
        <v>53044</v>
      </c>
      <c r="B21336" s="176">
        <v>408.4</v>
      </c>
      <c r="C21336" s="176">
        <v>42.1</v>
      </c>
      <c r="D21336" s="282">
        <v>87</v>
      </c>
      <c r="E21336" s="265"/>
    </row>
    <row r="21337" spans="1:5">
      <c r="A21337" s="283">
        <v>53045</v>
      </c>
      <c r="B21337" s="176">
        <v>1376.6</v>
      </c>
      <c r="C21337" s="176">
        <v>46.8</v>
      </c>
      <c r="D21337" s="282">
        <v>177</v>
      </c>
      <c r="E21337" s="265"/>
    </row>
    <row r="21338" spans="1:5">
      <c r="A21338" s="283">
        <v>53046</v>
      </c>
      <c r="B21338" s="176">
        <v>337.3</v>
      </c>
      <c r="C21338" s="176">
        <v>45.6</v>
      </c>
      <c r="D21338" s="282">
        <v>115</v>
      </c>
      <c r="E21338" s="265"/>
    </row>
    <row r="21339" spans="1:5">
      <c r="A21339" s="283">
        <v>53047</v>
      </c>
      <c r="B21339" s="176">
        <v>4800.8</v>
      </c>
      <c r="C21339" s="176">
        <v>75</v>
      </c>
      <c r="D21339" s="282">
        <v>87</v>
      </c>
      <c r="E21339" s="265"/>
    </row>
    <row r="21340" spans="1:5">
      <c r="A21340" s="283">
        <v>53048</v>
      </c>
      <c r="B21340" s="176">
        <v>136.6</v>
      </c>
      <c r="C21340" s="176">
        <v>38.299999999999997</v>
      </c>
      <c r="D21340" s="282">
        <v>110</v>
      </c>
      <c r="E21340" s="265"/>
    </row>
    <row r="21341" spans="1:5">
      <c r="A21341" s="283">
        <v>53049</v>
      </c>
      <c r="B21341" s="176">
        <v>79</v>
      </c>
      <c r="C21341" s="176">
        <v>43.8</v>
      </c>
      <c r="D21341" s="282">
        <v>87</v>
      </c>
      <c r="E21341" s="265"/>
    </row>
    <row r="21342" spans="1:5">
      <c r="A21342" s="283">
        <v>53050</v>
      </c>
      <c r="B21342" s="176">
        <v>103.2</v>
      </c>
      <c r="C21342" s="176">
        <v>41.4</v>
      </c>
      <c r="D21342" s="282">
        <v>112</v>
      </c>
      <c r="E21342" s="265"/>
    </row>
    <row r="21343" spans="1:5">
      <c r="A21343" s="283">
        <v>53051</v>
      </c>
      <c r="B21343" s="176">
        <v>1073.9000000000001</v>
      </c>
      <c r="C21343" s="176">
        <v>42.7</v>
      </c>
      <c r="D21343" s="282">
        <v>121</v>
      </c>
      <c r="E21343" s="265"/>
    </row>
    <row r="21344" spans="1:5">
      <c r="A21344" s="283">
        <v>53052</v>
      </c>
      <c r="B21344" s="176">
        <v>1676.8</v>
      </c>
      <c r="C21344" s="176">
        <v>55.4</v>
      </c>
      <c r="D21344" s="282">
        <v>114</v>
      </c>
      <c r="E21344" s="265"/>
    </row>
    <row r="21345" spans="1:5">
      <c r="A21345" s="283">
        <v>53056</v>
      </c>
      <c r="B21345" s="176">
        <v>0</v>
      </c>
      <c r="C21345" s="176">
        <v>0</v>
      </c>
      <c r="D21345" s="282">
        <v>87</v>
      </c>
      <c r="E21345" s="265"/>
    </row>
    <row r="21346" spans="1:5">
      <c r="A21346" s="283">
        <v>53057</v>
      </c>
      <c r="B21346" s="176">
        <v>54.3</v>
      </c>
      <c r="C21346" s="176">
        <v>41.8</v>
      </c>
      <c r="D21346" s="282">
        <v>95</v>
      </c>
      <c r="E21346" s="265"/>
    </row>
    <row r="21347" spans="1:5">
      <c r="A21347" s="283">
        <v>53058</v>
      </c>
      <c r="B21347" s="176">
        <v>610.20000000000005</v>
      </c>
      <c r="C21347" s="176">
        <v>43.6</v>
      </c>
      <c r="D21347" s="282">
        <v>134</v>
      </c>
      <c r="E21347" s="265"/>
    </row>
    <row r="21348" spans="1:5">
      <c r="A21348" s="283">
        <v>53059</v>
      </c>
      <c r="B21348" s="176">
        <v>66.5</v>
      </c>
      <c r="C21348" s="176">
        <v>42.8</v>
      </c>
      <c r="D21348" s="282">
        <v>108</v>
      </c>
      <c r="E21348" s="265"/>
    </row>
    <row r="21349" spans="1:5">
      <c r="A21349" s="283">
        <v>53060</v>
      </c>
      <c r="B21349" s="176">
        <v>0</v>
      </c>
      <c r="C21349" s="176">
        <v>0</v>
      </c>
      <c r="D21349" s="282">
        <v>87</v>
      </c>
      <c r="E21349" s="265"/>
    </row>
    <row r="21350" spans="1:5">
      <c r="A21350" s="283">
        <v>53061</v>
      </c>
      <c r="B21350" s="176">
        <v>106.1</v>
      </c>
      <c r="C21350" s="176">
        <v>44</v>
      </c>
      <c r="D21350" s="282">
        <v>109</v>
      </c>
      <c r="E21350" s="265"/>
    </row>
    <row r="21351" spans="1:5">
      <c r="A21351" s="283">
        <v>53062</v>
      </c>
      <c r="B21351" s="176">
        <v>0</v>
      </c>
      <c r="C21351" s="176">
        <v>0</v>
      </c>
      <c r="D21351" s="282">
        <v>87</v>
      </c>
      <c r="E21351" s="265"/>
    </row>
    <row r="21352" spans="1:5">
      <c r="A21352" s="283">
        <v>53063</v>
      </c>
      <c r="B21352" s="176">
        <v>68.900000000000006</v>
      </c>
      <c r="C21352" s="176">
        <v>44.5</v>
      </c>
      <c r="D21352" s="282">
        <v>87</v>
      </c>
      <c r="E21352" s="265"/>
    </row>
    <row r="21353" spans="1:5">
      <c r="A21353" s="283">
        <v>53064</v>
      </c>
      <c r="B21353" s="176">
        <v>310.89999999999998</v>
      </c>
      <c r="C21353" s="176">
        <v>50.9</v>
      </c>
      <c r="D21353" s="282">
        <v>97</v>
      </c>
      <c r="E21353" s="265"/>
    </row>
    <row r="21354" spans="1:5">
      <c r="A21354" s="283">
        <v>53065</v>
      </c>
      <c r="B21354" s="176">
        <v>44.1</v>
      </c>
      <c r="C21354" s="176">
        <v>42.3</v>
      </c>
      <c r="D21354" s="282">
        <v>87</v>
      </c>
      <c r="E21354" s="265"/>
    </row>
    <row r="21355" spans="1:5">
      <c r="A21355" s="283">
        <v>53066</v>
      </c>
      <c r="B21355" s="176">
        <v>325.5</v>
      </c>
      <c r="C21355" s="176">
        <v>41.3</v>
      </c>
      <c r="D21355" s="282">
        <v>130</v>
      </c>
      <c r="E21355" s="265"/>
    </row>
    <row r="21356" spans="1:5">
      <c r="A21356" s="283">
        <v>53069</v>
      </c>
      <c r="B21356" s="176">
        <v>1401</v>
      </c>
      <c r="C21356" s="176">
        <v>45.2</v>
      </c>
      <c r="D21356" s="282">
        <v>96</v>
      </c>
      <c r="E21356" s="265"/>
    </row>
    <row r="21357" spans="1:5">
      <c r="A21357" s="283">
        <v>53070</v>
      </c>
      <c r="B21357" s="176">
        <v>191.3</v>
      </c>
      <c r="C21357" s="176">
        <v>40.9</v>
      </c>
      <c r="D21357" s="282">
        <v>121</v>
      </c>
      <c r="E21357" s="265"/>
    </row>
    <row r="21358" spans="1:5">
      <c r="A21358" s="283">
        <v>53072</v>
      </c>
      <c r="B21358" s="176">
        <v>815.4</v>
      </c>
      <c r="C21358" s="176">
        <v>42.5</v>
      </c>
      <c r="D21358" s="282">
        <v>134</v>
      </c>
      <c r="E21358" s="265"/>
    </row>
    <row r="21359" spans="1:5">
      <c r="A21359" s="283">
        <v>53073</v>
      </c>
      <c r="B21359" s="176">
        <v>164.9</v>
      </c>
      <c r="C21359" s="176">
        <v>42.7</v>
      </c>
      <c r="D21359" s="282">
        <v>141</v>
      </c>
      <c r="E21359" s="265"/>
    </row>
    <row r="21360" spans="1:5">
      <c r="A21360" s="283">
        <v>53074</v>
      </c>
      <c r="B21360" s="176">
        <v>486</v>
      </c>
      <c r="C21360" s="176">
        <v>39.5</v>
      </c>
      <c r="D21360" s="282">
        <v>118</v>
      </c>
      <c r="E21360" s="265"/>
    </row>
    <row r="21361" spans="1:5">
      <c r="A21361" s="283">
        <v>53075</v>
      </c>
      <c r="B21361" s="176">
        <v>99.9</v>
      </c>
      <c r="C21361" s="176">
        <v>41.2</v>
      </c>
      <c r="D21361" s="282">
        <v>95</v>
      </c>
      <c r="E21361" s="265"/>
    </row>
    <row r="21362" spans="1:5">
      <c r="A21362" s="283">
        <v>53076</v>
      </c>
      <c r="B21362" s="176">
        <v>184.7</v>
      </c>
      <c r="C21362" s="176">
        <v>42.6</v>
      </c>
      <c r="D21362" s="282">
        <v>87</v>
      </c>
      <c r="E21362" s="265"/>
    </row>
    <row r="21363" spans="1:5">
      <c r="A21363" s="283">
        <v>53078</v>
      </c>
      <c r="B21363" s="176">
        <v>61.7</v>
      </c>
      <c r="C21363" s="176">
        <v>41.7</v>
      </c>
      <c r="D21363" s="282">
        <v>87</v>
      </c>
      <c r="E21363" s="265"/>
    </row>
    <row r="21364" spans="1:5">
      <c r="A21364" s="283">
        <v>53079</v>
      </c>
      <c r="B21364" s="176">
        <v>46.5</v>
      </c>
      <c r="C21364" s="176">
        <v>43.7</v>
      </c>
      <c r="D21364" s="282">
        <v>87</v>
      </c>
      <c r="E21364" s="265"/>
    </row>
    <row r="21365" spans="1:5">
      <c r="A21365" s="283">
        <v>53080</v>
      </c>
      <c r="B21365" s="176">
        <v>186.7</v>
      </c>
      <c r="C21365" s="176">
        <v>39.9</v>
      </c>
      <c r="D21365" s="282">
        <v>119</v>
      </c>
      <c r="E21365" s="265"/>
    </row>
    <row r="21366" spans="1:5">
      <c r="A21366" s="283">
        <v>53081</v>
      </c>
      <c r="B21366" s="176">
        <v>1534</v>
      </c>
      <c r="C21366" s="176">
        <v>36.9</v>
      </c>
      <c r="D21366" s="282">
        <v>117</v>
      </c>
      <c r="E21366" s="265"/>
    </row>
    <row r="21367" spans="1:5">
      <c r="A21367" s="283">
        <v>53082</v>
      </c>
      <c r="B21367" s="176">
        <v>0</v>
      </c>
      <c r="C21367" s="176">
        <v>0</v>
      </c>
      <c r="D21367" s="282">
        <v>87</v>
      </c>
      <c r="E21367" s="265"/>
    </row>
    <row r="21368" spans="1:5">
      <c r="A21368" s="283">
        <v>53083</v>
      </c>
      <c r="B21368" s="176">
        <v>423.8</v>
      </c>
      <c r="C21368" s="176">
        <v>39.9</v>
      </c>
      <c r="D21368" s="282">
        <v>94</v>
      </c>
      <c r="E21368" s="265"/>
    </row>
    <row r="21369" spans="1:5">
      <c r="A21369" s="283">
        <v>53085</v>
      </c>
      <c r="B21369" s="176">
        <v>204.8</v>
      </c>
      <c r="C21369" s="176">
        <v>42.9</v>
      </c>
      <c r="D21369" s="282">
        <v>87</v>
      </c>
      <c r="E21369" s="265"/>
    </row>
    <row r="21370" spans="1:5">
      <c r="A21370" s="283">
        <v>53086</v>
      </c>
      <c r="B21370" s="176">
        <v>301.39999999999998</v>
      </c>
      <c r="C21370" s="176">
        <v>40</v>
      </c>
      <c r="D21370" s="282">
        <v>118</v>
      </c>
      <c r="E21370" s="265"/>
    </row>
    <row r="21371" spans="1:5">
      <c r="A21371" s="283">
        <v>53088</v>
      </c>
      <c r="B21371" s="176">
        <v>0</v>
      </c>
      <c r="C21371" s="176">
        <v>0</v>
      </c>
      <c r="D21371" s="282">
        <v>87</v>
      </c>
      <c r="E21371" s="265"/>
    </row>
    <row r="21372" spans="1:5">
      <c r="A21372" s="283">
        <v>53089</v>
      </c>
      <c r="B21372" s="176">
        <v>682.1</v>
      </c>
      <c r="C21372" s="176">
        <v>40.700000000000003</v>
      </c>
      <c r="D21372" s="282">
        <v>102</v>
      </c>
      <c r="E21372" s="265"/>
    </row>
    <row r="21373" spans="1:5">
      <c r="A21373" s="283">
        <v>53090</v>
      </c>
      <c r="B21373" s="176">
        <v>345.4</v>
      </c>
      <c r="C21373" s="176">
        <v>38.1</v>
      </c>
      <c r="D21373" s="282">
        <v>102</v>
      </c>
      <c r="E21373" s="265"/>
    </row>
    <row r="21374" spans="1:5">
      <c r="A21374" s="283">
        <v>53091</v>
      </c>
      <c r="B21374" s="176">
        <v>63.2</v>
      </c>
      <c r="C21374" s="176">
        <v>42.2</v>
      </c>
      <c r="D21374" s="282">
        <v>87</v>
      </c>
      <c r="E21374" s="265"/>
    </row>
    <row r="21375" spans="1:5">
      <c r="A21375" s="283">
        <v>53092</v>
      </c>
      <c r="B21375" s="176">
        <v>1001.9</v>
      </c>
      <c r="C21375" s="176">
        <v>47.7</v>
      </c>
      <c r="D21375" s="282">
        <v>170</v>
      </c>
      <c r="E21375" s="265"/>
    </row>
    <row r="21376" spans="1:5">
      <c r="A21376" s="283">
        <v>53093</v>
      </c>
      <c r="B21376" s="176">
        <v>68.599999999999994</v>
      </c>
      <c r="C21376" s="176">
        <v>42.1</v>
      </c>
      <c r="D21376" s="282">
        <v>87</v>
      </c>
      <c r="E21376" s="265"/>
    </row>
    <row r="21377" spans="1:5">
      <c r="A21377" s="283">
        <v>53094</v>
      </c>
      <c r="B21377" s="176">
        <v>252.7</v>
      </c>
      <c r="C21377" s="176">
        <v>34.4</v>
      </c>
      <c r="D21377" s="282">
        <v>123</v>
      </c>
      <c r="E21377" s="265"/>
    </row>
    <row r="21378" spans="1:5">
      <c r="A21378" s="283">
        <v>53095</v>
      </c>
      <c r="B21378" s="176">
        <v>430.5</v>
      </c>
      <c r="C21378" s="176">
        <v>41.1</v>
      </c>
      <c r="D21378" s="282">
        <v>124</v>
      </c>
      <c r="E21378" s="265"/>
    </row>
    <row r="21379" spans="1:5">
      <c r="A21379" s="283">
        <v>53097</v>
      </c>
      <c r="B21379" s="176">
        <v>238.1</v>
      </c>
      <c r="C21379" s="176">
        <v>37.5</v>
      </c>
      <c r="D21379" s="282">
        <v>136</v>
      </c>
      <c r="E21379" s="265"/>
    </row>
    <row r="21380" spans="1:5">
      <c r="A21380" s="283">
        <v>53098</v>
      </c>
      <c r="B21380" s="176">
        <v>125</v>
      </c>
      <c r="C21380" s="176">
        <v>42.3</v>
      </c>
      <c r="D21380" s="282">
        <v>107</v>
      </c>
      <c r="E21380" s="265"/>
    </row>
    <row r="21381" spans="1:5">
      <c r="A21381" s="283">
        <v>53099</v>
      </c>
      <c r="B21381" s="176">
        <v>57.5</v>
      </c>
      <c r="C21381" s="176">
        <v>41.7</v>
      </c>
      <c r="D21381" s="282">
        <v>87</v>
      </c>
      <c r="E21381" s="265"/>
    </row>
    <row r="21382" spans="1:5">
      <c r="A21382" s="283">
        <v>53101</v>
      </c>
      <c r="B21382" s="176">
        <v>0</v>
      </c>
      <c r="C21382" s="176">
        <v>0</v>
      </c>
      <c r="D21382" s="282">
        <v>87</v>
      </c>
      <c r="E21382" s="265"/>
    </row>
    <row r="21383" spans="1:5">
      <c r="A21383" s="283">
        <v>53102</v>
      </c>
      <c r="B21383" s="176">
        <v>0</v>
      </c>
      <c r="C21383" s="176">
        <v>0</v>
      </c>
      <c r="D21383" s="282">
        <v>87</v>
      </c>
      <c r="E21383" s="265"/>
    </row>
    <row r="21384" spans="1:5">
      <c r="A21384" s="283">
        <v>53103</v>
      </c>
      <c r="B21384" s="176">
        <v>290.10000000000002</v>
      </c>
      <c r="C21384" s="176">
        <v>45.3</v>
      </c>
      <c r="D21384" s="282">
        <v>114</v>
      </c>
      <c r="E21384" s="265"/>
    </row>
    <row r="21385" spans="1:5">
      <c r="A21385" s="283">
        <v>53104</v>
      </c>
      <c r="B21385" s="176">
        <v>175</v>
      </c>
      <c r="C21385" s="176">
        <v>41.2</v>
      </c>
      <c r="D21385" s="282">
        <v>87</v>
      </c>
      <c r="E21385" s="265"/>
    </row>
    <row r="21386" spans="1:5">
      <c r="A21386" s="283">
        <v>53105</v>
      </c>
      <c r="B21386" s="176">
        <v>197.8</v>
      </c>
      <c r="C21386" s="176">
        <v>40.799999999999997</v>
      </c>
      <c r="D21386" s="282">
        <v>125</v>
      </c>
      <c r="E21386" s="265"/>
    </row>
    <row r="21387" spans="1:5">
      <c r="A21387" s="283">
        <v>53108</v>
      </c>
      <c r="B21387" s="176">
        <v>136.19999999999999</v>
      </c>
      <c r="C21387" s="176">
        <v>46</v>
      </c>
      <c r="D21387" s="282">
        <v>87</v>
      </c>
      <c r="E21387" s="265"/>
    </row>
    <row r="21388" spans="1:5">
      <c r="A21388" s="283">
        <v>53109</v>
      </c>
      <c r="B21388" s="176">
        <v>0</v>
      </c>
      <c r="C21388" s="176">
        <v>0</v>
      </c>
      <c r="D21388" s="282">
        <v>87</v>
      </c>
      <c r="E21388" s="265"/>
    </row>
    <row r="21389" spans="1:5">
      <c r="A21389" s="283">
        <v>53110</v>
      </c>
      <c r="B21389" s="176">
        <v>3848.1</v>
      </c>
      <c r="C21389" s="176">
        <v>40.200000000000003</v>
      </c>
      <c r="D21389" s="282">
        <v>87</v>
      </c>
      <c r="E21389" s="265"/>
    </row>
    <row r="21390" spans="1:5">
      <c r="A21390" s="283">
        <v>53114</v>
      </c>
      <c r="B21390" s="176">
        <v>92</v>
      </c>
      <c r="C21390" s="176">
        <v>37.700000000000003</v>
      </c>
      <c r="D21390" s="282">
        <v>87</v>
      </c>
      <c r="E21390" s="265"/>
    </row>
    <row r="21391" spans="1:5">
      <c r="A21391" s="283">
        <v>53115</v>
      </c>
      <c r="B21391" s="176">
        <v>217.1</v>
      </c>
      <c r="C21391" s="176">
        <v>38.1</v>
      </c>
      <c r="D21391" s="282">
        <v>118</v>
      </c>
      <c r="E21391" s="265"/>
    </row>
    <row r="21392" spans="1:5">
      <c r="A21392" s="283">
        <v>53118</v>
      </c>
      <c r="B21392" s="176">
        <v>155.80000000000001</v>
      </c>
      <c r="C21392" s="176">
        <v>45.1</v>
      </c>
      <c r="D21392" s="282">
        <v>122</v>
      </c>
      <c r="E21392" s="265"/>
    </row>
    <row r="21393" spans="1:5">
      <c r="A21393" s="283">
        <v>53119</v>
      </c>
      <c r="B21393" s="176">
        <v>142.69999999999999</v>
      </c>
      <c r="C21393" s="176">
        <v>39.5</v>
      </c>
      <c r="D21393" s="282">
        <v>106</v>
      </c>
      <c r="E21393" s="265"/>
    </row>
    <row r="21394" spans="1:5">
      <c r="A21394" s="283">
        <v>53120</v>
      </c>
      <c r="B21394" s="176">
        <v>172.3</v>
      </c>
      <c r="C21394" s="176">
        <v>40.4</v>
      </c>
      <c r="D21394" s="282">
        <v>165</v>
      </c>
      <c r="E21394" s="265"/>
    </row>
    <row r="21395" spans="1:5">
      <c r="A21395" s="283">
        <v>53121</v>
      </c>
      <c r="B21395" s="176">
        <v>172.7</v>
      </c>
      <c r="C21395" s="176">
        <v>38.5</v>
      </c>
      <c r="D21395" s="282">
        <v>162</v>
      </c>
      <c r="E21395" s="265"/>
    </row>
    <row r="21396" spans="1:5">
      <c r="A21396" s="283">
        <v>53122</v>
      </c>
      <c r="B21396" s="176">
        <v>1767.4</v>
      </c>
      <c r="C21396" s="176">
        <v>48.4</v>
      </c>
      <c r="D21396" s="282">
        <v>138</v>
      </c>
      <c r="E21396" s="265"/>
    </row>
    <row r="21397" spans="1:5">
      <c r="A21397" s="283">
        <v>53125</v>
      </c>
      <c r="B21397" s="176">
        <v>429.2</v>
      </c>
      <c r="C21397" s="176">
        <v>46.7</v>
      </c>
      <c r="D21397" s="282">
        <v>95</v>
      </c>
      <c r="E21397" s="265"/>
    </row>
    <row r="21398" spans="1:5">
      <c r="A21398" s="283">
        <v>53126</v>
      </c>
      <c r="B21398" s="176">
        <v>131</v>
      </c>
      <c r="C21398" s="176">
        <v>43.4</v>
      </c>
      <c r="D21398" s="282">
        <v>96</v>
      </c>
      <c r="E21398" s="265"/>
    </row>
    <row r="21399" spans="1:5">
      <c r="A21399" s="283">
        <v>53127</v>
      </c>
      <c r="B21399" s="176">
        <v>0</v>
      </c>
      <c r="C21399" s="176">
        <v>0</v>
      </c>
      <c r="D21399" s="282">
        <v>87</v>
      </c>
      <c r="E21399" s="265"/>
    </row>
    <row r="21400" spans="1:5">
      <c r="A21400" s="283">
        <v>53128</v>
      </c>
      <c r="B21400" s="176">
        <v>287</v>
      </c>
      <c r="C21400" s="176">
        <v>35.700000000000003</v>
      </c>
      <c r="D21400" s="282">
        <v>94</v>
      </c>
      <c r="E21400" s="265"/>
    </row>
    <row r="21401" spans="1:5">
      <c r="A21401" s="283">
        <v>53129</v>
      </c>
      <c r="B21401" s="176">
        <v>2577.8000000000002</v>
      </c>
      <c r="C21401" s="176">
        <v>45.1</v>
      </c>
      <c r="D21401" s="282">
        <v>122</v>
      </c>
      <c r="E21401" s="265"/>
    </row>
    <row r="21402" spans="1:5">
      <c r="A21402" s="283">
        <v>53130</v>
      </c>
      <c r="B21402" s="176">
        <v>2313.3000000000002</v>
      </c>
      <c r="C21402" s="176">
        <v>44</v>
      </c>
      <c r="D21402" s="282">
        <v>103</v>
      </c>
      <c r="E21402" s="265"/>
    </row>
    <row r="21403" spans="1:5">
      <c r="A21403" s="283">
        <v>53132</v>
      </c>
      <c r="B21403" s="176">
        <v>1062.5</v>
      </c>
      <c r="C21403" s="176">
        <v>41.3</v>
      </c>
      <c r="D21403" s="282">
        <v>170</v>
      </c>
      <c r="E21403" s="265"/>
    </row>
    <row r="21404" spans="1:5">
      <c r="A21404" s="283">
        <v>53137</v>
      </c>
      <c r="B21404" s="176">
        <v>54</v>
      </c>
      <c r="C21404" s="176">
        <v>42.7</v>
      </c>
      <c r="D21404" s="282">
        <v>87</v>
      </c>
      <c r="E21404" s="265"/>
    </row>
    <row r="21405" spans="1:5">
      <c r="A21405" s="283">
        <v>53138</v>
      </c>
      <c r="B21405" s="176">
        <v>0</v>
      </c>
      <c r="C21405" s="176">
        <v>0</v>
      </c>
      <c r="D21405" s="282">
        <v>87</v>
      </c>
      <c r="E21405" s="265"/>
    </row>
    <row r="21406" spans="1:5">
      <c r="A21406" s="283">
        <v>53139</v>
      </c>
      <c r="B21406" s="176">
        <v>103.3</v>
      </c>
      <c r="C21406" s="176">
        <v>41.9</v>
      </c>
      <c r="D21406" s="282">
        <v>87</v>
      </c>
      <c r="E21406" s="265"/>
    </row>
    <row r="21407" spans="1:5">
      <c r="A21407" s="283">
        <v>53140</v>
      </c>
      <c r="B21407" s="176">
        <v>3997.6</v>
      </c>
      <c r="C21407" s="176">
        <v>32.299999999999997</v>
      </c>
      <c r="D21407" s="282">
        <v>155</v>
      </c>
      <c r="E21407" s="265"/>
    </row>
    <row r="21408" spans="1:5">
      <c r="A21408" s="283">
        <v>53141</v>
      </c>
      <c r="B21408" s="176">
        <v>0</v>
      </c>
      <c r="C21408" s="176">
        <v>0</v>
      </c>
      <c r="D21408" s="282">
        <v>87</v>
      </c>
      <c r="E21408" s="265"/>
    </row>
    <row r="21409" spans="1:5">
      <c r="A21409" s="283">
        <v>53142</v>
      </c>
      <c r="B21409" s="176">
        <v>1540.3</v>
      </c>
      <c r="C21409" s="176">
        <v>37.1</v>
      </c>
      <c r="D21409" s="282">
        <v>111</v>
      </c>
      <c r="E21409" s="265"/>
    </row>
    <row r="21410" spans="1:5">
      <c r="A21410" s="283">
        <v>53143</v>
      </c>
      <c r="B21410" s="176">
        <v>5691.3</v>
      </c>
      <c r="C21410" s="176">
        <v>34</v>
      </c>
      <c r="D21410" s="282">
        <v>119</v>
      </c>
      <c r="E21410" s="265"/>
    </row>
    <row r="21411" spans="1:5">
      <c r="A21411" s="283">
        <v>53144</v>
      </c>
      <c r="B21411" s="176">
        <v>642</v>
      </c>
      <c r="C21411" s="176">
        <v>33.799999999999997</v>
      </c>
      <c r="D21411" s="282">
        <v>101</v>
      </c>
      <c r="E21411" s="265"/>
    </row>
    <row r="21412" spans="1:5">
      <c r="A21412" s="283">
        <v>53146</v>
      </c>
      <c r="B21412" s="176">
        <v>426.8</v>
      </c>
      <c r="C21412" s="176">
        <v>43.9</v>
      </c>
      <c r="D21412" s="282">
        <v>87</v>
      </c>
      <c r="E21412" s="265"/>
    </row>
    <row r="21413" spans="1:5">
      <c r="A21413" s="283">
        <v>53147</v>
      </c>
      <c r="B21413" s="176">
        <v>254.2</v>
      </c>
      <c r="C21413" s="176">
        <v>41.7</v>
      </c>
      <c r="D21413" s="282">
        <v>132</v>
      </c>
      <c r="E21413" s="265"/>
    </row>
    <row r="21414" spans="1:5">
      <c r="A21414" s="283">
        <v>53148</v>
      </c>
      <c r="B21414" s="176">
        <v>0</v>
      </c>
      <c r="C21414" s="176">
        <v>0</v>
      </c>
      <c r="D21414" s="282">
        <v>87</v>
      </c>
      <c r="E21414" s="265"/>
    </row>
    <row r="21415" spans="1:5">
      <c r="A21415" s="283">
        <v>53149</v>
      </c>
      <c r="B21415" s="176">
        <v>333.8</v>
      </c>
      <c r="C21415" s="176">
        <v>40.799999999999997</v>
      </c>
      <c r="D21415" s="282">
        <v>123</v>
      </c>
      <c r="E21415" s="265"/>
    </row>
    <row r="21416" spans="1:5">
      <c r="A21416" s="283">
        <v>53150</v>
      </c>
      <c r="B21416" s="176">
        <v>670.9</v>
      </c>
      <c r="C21416" s="176">
        <v>42</v>
      </c>
      <c r="D21416" s="282">
        <v>126</v>
      </c>
      <c r="E21416" s="265"/>
    </row>
    <row r="21417" spans="1:5">
      <c r="A21417" s="283">
        <v>53151</v>
      </c>
      <c r="B21417" s="176">
        <v>1752.8</v>
      </c>
      <c r="C21417" s="176">
        <v>45.2</v>
      </c>
      <c r="D21417" s="282">
        <v>111</v>
      </c>
      <c r="E21417" s="265"/>
    </row>
    <row r="21418" spans="1:5">
      <c r="A21418" s="283">
        <v>53152</v>
      </c>
      <c r="B21418" s="176">
        <v>163.6</v>
      </c>
      <c r="C21418" s="176">
        <v>43</v>
      </c>
      <c r="D21418" s="282">
        <v>87</v>
      </c>
      <c r="E21418" s="265"/>
    </row>
    <row r="21419" spans="1:5">
      <c r="A21419" s="283">
        <v>53153</v>
      </c>
      <c r="B21419" s="176">
        <v>394.8</v>
      </c>
      <c r="C21419" s="176">
        <v>42</v>
      </c>
      <c r="D21419" s="282">
        <v>87</v>
      </c>
      <c r="E21419" s="265"/>
    </row>
    <row r="21420" spans="1:5">
      <c r="A21420" s="283">
        <v>53154</v>
      </c>
      <c r="B21420" s="176">
        <v>1219.4000000000001</v>
      </c>
      <c r="C21420" s="176">
        <v>37.200000000000003</v>
      </c>
      <c r="D21420" s="282">
        <v>103</v>
      </c>
      <c r="E21420" s="265"/>
    </row>
    <row r="21421" spans="1:5">
      <c r="A21421" s="283">
        <v>53156</v>
      </c>
      <c r="B21421" s="176">
        <v>91.8</v>
      </c>
      <c r="C21421" s="176">
        <v>41.1</v>
      </c>
      <c r="D21421" s="282">
        <v>87</v>
      </c>
      <c r="E21421" s="265"/>
    </row>
    <row r="21422" spans="1:5">
      <c r="A21422" s="283">
        <v>53157</v>
      </c>
      <c r="B21422" s="176">
        <v>0</v>
      </c>
      <c r="C21422" s="176">
        <v>0</v>
      </c>
      <c r="D21422" s="282">
        <v>87</v>
      </c>
      <c r="E21422" s="265"/>
    </row>
    <row r="21423" spans="1:5">
      <c r="A21423" s="283">
        <v>53158</v>
      </c>
      <c r="B21423" s="176">
        <v>527.6</v>
      </c>
      <c r="C21423" s="176">
        <v>39.299999999999997</v>
      </c>
      <c r="D21423" s="282">
        <v>162</v>
      </c>
      <c r="E21423" s="265"/>
    </row>
    <row r="21424" spans="1:5">
      <c r="A21424" s="283">
        <v>53159</v>
      </c>
      <c r="B21424" s="176">
        <v>0</v>
      </c>
      <c r="C21424" s="176">
        <v>0</v>
      </c>
      <c r="D21424" s="282">
        <v>87</v>
      </c>
      <c r="E21424" s="265"/>
    </row>
    <row r="21425" spans="1:5">
      <c r="A21425" s="283">
        <v>53167</v>
      </c>
      <c r="B21425" s="176">
        <v>130.30000000000001</v>
      </c>
      <c r="C21425" s="176">
        <v>43.1</v>
      </c>
      <c r="D21425" s="282">
        <v>87</v>
      </c>
      <c r="E21425" s="265"/>
    </row>
    <row r="21426" spans="1:5">
      <c r="A21426" s="283">
        <v>53168</v>
      </c>
      <c r="B21426" s="176">
        <v>257.10000000000002</v>
      </c>
      <c r="C21426" s="176">
        <v>38.700000000000003</v>
      </c>
      <c r="D21426" s="282">
        <v>87</v>
      </c>
      <c r="E21426" s="265"/>
    </row>
    <row r="21427" spans="1:5">
      <c r="A21427" s="283">
        <v>53170</v>
      </c>
      <c r="B21427" s="176">
        <v>393.5</v>
      </c>
      <c r="C21427" s="176">
        <v>38.5</v>
      </c>
      <c r="D21427" s="282">
        <v>96</v>
      </c>
      <c r="E21427" s="265"/>
    </row>
    <row r="21428" spans="1:5">
      <c r="A21428" s="283">
        <v>53171</v>
      </c>
      <c r="B21428" s="176">
        <v>0</v>
      </c>
      <c r="C21428" s="176">
        <v>0</v>
      </c>
      <c r="D21428" s="282">
        <v>87</v>
      </c>
      <c r="E21428" s="265"/>
    </row>
    <row r="21429" spans="1:5">
      <c r="A21429" s="283">
        <v>53172</v>
      </c>
      <c r="B21429" s="176">
        <v>4281.3999999999996</v>
      </c>
      <c r="C21429" s="176">
        <v>39.9</v>
      </c>
      <c r="D21429" s="282">
        <v>101</v>
      </c>
      <c r="E21429" s="265"/>
    </row>
    <row r="21430" spans="1:5">
      <c r="A21430" s="283">
        <v>53176</v>
      </c>
      <c r="B21430" s="176">
        <v>222.7</v>
      </c>
      <c r="C21430" s="176">
        <v>37.5</v>
      </c>
      <c r="D21430" s="282">
        <v>87</v>
      </c>
      <c r="E21430" s="265"/>
    </row>
    <row r="21431" spans="1:5">
      <c r="A21431" s="283">
        <v>53177</v>
      </c>
      <c r="B21431" s="176">
        <v>290.3</v>
      </c>
      <c r="C21431" s="176">
        <v>37.9</v>
      </c>
      <c r="D21431" s="282">
        <v>116</v>
      </c>
      <c r="E21431" s="265"/>
    </row>
    <row r="21432" spans="1:5">
      <c r="A21432" s="283">
        <v>53178</v>
      </c>
      <c r="B21432" s="176">
        <v>75.900000000000006</v>
      </c>
      <c r="C21432" s="176">
        <v>43.6</v>
      </c>
      <c r="D21432" s="282">
        <v>87</v>
      </c>
      <c r="E21432" s="265"/>
    </row>
    <row r="21433" spans="1:5">
      <c r="A21433" s="283">
        <v>53179</v>
      </c>
      <c r="B21433" s="176">
        <v>530.29999999999995</v>
      </c>
      <c r="C21433" s="176">
        <v>38.1</v>
      </c>
      <c r="D21433" s="282">
        <v>87</v>
      </c>
      <c r="E21433" s="265"/>
    </row>
    <row r="21434" spans="1:5">
      <c r="A21434" s="283">
        <v>53181</v>
      </c>
      <c r="B21434" s="176">
        <v>395.3</v>
      </c>
      <c r="C21434" s="176">
        <v>39.9</v>
      </c>
      <c r="D21434" s="282">
        <v>114</v>
      </c>
      <c r="E21434" s="265"/>
    </row>
    <row r="21435" spans="1:5">
      <c r="A21435" s="283">
        <v>53182</v>
      </c>
      <c r="B21435" s="176">
        <v>180.5</v>
      </c>
      <c r="C21435" s="176">
        <v>41</v>
      </c>
      <c r="D21435" s="282">
        <v>119</v>
      </c>
      <c r="E21435" s="265"/>
    </row>
    <row r="21436" spans="1:5">
      <c r="A21436" s="283">
        <v>53183</v>
      </c>
      <c r="B21436" s="176">
        <v>396.4</v>
      </c>
      <c r="C21436" s="176">
        <v>43.2</v>
      </c>
      <c r="D21436" s="282">
        <v>97</v>
      </c>
      <c r="E21436" s="265"/>
    </row>
    <row r="21437" spans="1:5">
      <c r="A21437" s="283">
        <v>53184</v>
      </c>
      <c r="B21437" s="176">
        <v>128.9</v>
      </c>
      <c r="C21437" s="176">
        <v>39</v>
      </c>
      <c r="D21437" s="282">
        <v>87</v>
      </c>
      <c r="E21437" s="265"/>
    </row>
    <row r="21438" spans="1:5">
      <c r="A21438" s="283">
        <v>53185</v>
      </c>
      <c r="B21438" s="176">
        <v>355.5</v>
      </c>
      <c r="C21438" s="176">
        <v>41.6</v>
      </c>
      <c r="D21438" s="282">
        <v>122</v>
      </c>
      <c r="E21438" s="265"/>
    </row>
    <row r="21439" spans="1:5">
      <c r="A21439" s="283">
        <v>53186</v>
      </c>
      <c r="B21439" s="176">
        <v>2503.3000000000002</v>
      </c>
      <c r="C21439" s="176">
        <v>35.200000000000003</v>
      </c>
      <c r="D21439" s="282">
        <v>184</v>
      </c>
      <c r="E21439" s="265"/>
    </row>
    <row r="21440" spans="1:5">
      <c r="A21440" s="283">
        <v>53187</v>
      </c>
      <c r="B21440" s="176">
        <v>0</v>
      </c>
      <c r="C21440" s="176">
        <v>0</v>
      </c>
      <c r="D21440" s="282">
        <v>87</v>
      </c>
      <c r="E21440" s="265"/>
    </row>
    <row r="21441" spans="1:5">
      <c r="A21441" s="283">
        <v>53188</v>
      </c>
      <c r="B21441" s="176">
        <v>1374.3</v>
      </c>
      <c r="C21441" s="176">
        <v>37.700000000000003</v>
      </c>
      <c r="D21441" s="282">
        <v>165</v>
      </c>
      <c r="E21441" s="265"/>
    </row>
    <row r="21442" spans="1:5">
      <c r="A21442" s="283">
        <v>53189</v>
      </c>
      <c r="B21442" s="176">
        <v>567.29999999999995</v>
      </c>
      <c r="C21442" s="176">
        <v>38.6</v>
      </c>
      <c r="D21442" s="282">
        <v>96</v>
      </c>
      <c r="E21442" s="265"/>
    </row>
    <row r="21443" spans="1:5">
      <c r="A21443" s="283">
        <v>53190</v>
      </c>
      <c r="B21443" s="176">
        <v>145.30000000000001</v>
      </c>
      <c r="C21443" s="176">
        <v>24.1</v>
      </c>
      <c r="D21443" s="282">
        <v>93</v>
      </c>
      <c r="E21443" s="265"/>
    </row>
    <row r="21444" spans="1:5">
      <c r="A21444" s="283">
        <v>53191</v>
      </c>
      <c r="B21444" s="176">
        <v>283.8</v>
      </c>
      <c r="C21444" s="176">
        <v>43.7</v>
      </c>
      <c r="D21444" s="282">
        <v>123</v>
      </c>
      <c r="E21444" s="265"/>
    </row>
    <row r="21445" spans="1:5">
      <c r="A21445" s="283">
        <v>53192</v>
      </c>
      <c r="B21445" s="176">
        <v>207.9</v>
      </c>
      <c r="C21445" s="176">
        <v>42.1</v>
      </c>
      <c r="D21445" s="282">
        <v>87</v>
      </c>
      <c r="E21445" s="265"/>
    </row>
    <row r="21446" spans="1:5">
      <c r="A21446" s="283">
        <v>53194</v>
      </c>
      <c r="B21446" s="176">
        <v>0</v>
      </c>
      <c r="C21446" s="176">
        <v>0</v>
      </c>
      <c r="D21446" s="282">
        <v>87</v>
      </c>
      <c r="E21446" s="265"/>
    </row>
    <row r="21447" spans="1:5">
      <c r="A21447" s="283">
        <v>53195</v>
      </c>
      <c r="B21447" s="176">
        <v>0</v>
      </c>
      <c r="C21447" s="176">
        <v>0</v>
      </c>
      <c r="D21447" s="282">
        <v>87</v>
      </c>
      <c r="E21447" s="265"/>
    </row>
    <row r="21448" spans="1:5">
      <c r="A21448" s="283">
        <v>53201</v>
      </c>
      <c r="B21448" s="176">
        <v>4952.8</v>
      </c>
      <c r="C21448" s="176">
        <v>30.1</v>
      </c>
      <c r="D21448" s="282">
        <v>87</v>
      </c>
      <c r="E21448" s="265"/>
    </row>
    <row r="21449" spans="1:5">
      <c r="A21449" s="283">
        <v>53202</v>
      </c>
      <c r="B21449" s="176">
        <v>14125.5</v>
      </c>
      <c r="C21449" s="176">
        <v>32</v>
      </c>
      <c r="D21449" s="282">
        <v>186</v>
      </c>
      <c r="E21449" s="265"/>
    </row>
    <row r="21450" spans="1:5">
      <c r="A21450" s="283">
        <v>53203</v>
      </c>
      <c r="B21450" s="176">
        <v>4281.1000000000004</v>
      </c>
      <c r="C21450" s="176">
        <v>32.1</v>
      </c>
      <c r="D21450" s="282">
        <v>153</v>
      </c>
      <c r="E21450" s="265"/>
    </row>
    <row r="21451" spans="1:5">
      <c r="A21451" s="283">
        <v>53204</v>
      </c>
      <c r="B21451" s="176">
        <v>11276.6</v>
      </c>
      <c r="C21451" s="176">
        <v>27</v>
      </c>
      <c r="D21451" s="282">
        <v>127</v>
      </c>
      <c r="E21451" s="265"/>
    </row>
    <row r="21452" spans="1:5">
      <c r="A21452" s="283">
        <v>53205</v>
      </c>
      <c r="B21452" s="176">
        <v>7460.9</v>
      </c>
      <c r="C21452" s="176">
        <v>27</v>
      </c>
      <c r="D21452" s="282">
        <v>115</v>
      </c>
      <c r="E21452" s="265"/>
    </row>
    <row r="21453" spans="1:5">
      <c r="A21453" s="283">
        <v>53206</v>
      </c>
      <c r="B21453" s="176">
        <v>9965.7000000000007</v>
      </c>
      <c r="C21453" s="176">
        <v>28.5</v>
      </c>
      <c r="D21453" s="282">
        <v>121</v>
      </c>
      <c r="E21453" s="265"/>
    </row>
    <row r="21454" spans="1:5">
      <c r="A21454" s="283">
        <v>53207</v>
      </c>
      <c r="B21454" s="176">
        <v>4547.8999999999996</v>
      </c>
      <c r="C21454" s="176">
        <v>36.5</v>
      </c>
      <c r="D21454" s="282">
        <v>127</v>
      </c>
      <c r="E21454" s="265"/>
    </row>
    <row r="21455" spans="1:5">
      <c r="A21455" s="283">
        <v>53208</v>
      </c>
      <c r="B21455" s="176">
        <v>7704.4</v>
      </c>
      <c r="C21455" s="176">
        <v>30.1</v>
      </c>
      <c r="D21455" s="282">
        <v>131</v>
      </c>
      <c r="E21455" s="265"/>
    </row>
    <row r="21456" spans="1:5">
      <c r="A21456" s="283">
        <v>53209</v>
      </c>
      <c r="B21456" s="176">
        <v>4200.8999999999996</v>
      </c>
      <c r="C21456" s="176">
        <v>34.4</v>
      </c>
      <c r="D21456" s="282">
        <v>135</v>
      </c>
      <c r="E21456" s="265"/>
    </row>
    <row r="21457" spans="1:5">
      <c r="A21457" s="283">
        <v>53210</v>
      </c>
      <c r="B21457" s="176">
        <v>10900.3</v>
      </c>
      <c r="C21457" s="176">
        <v>29.1</v>
      </c>
      <c r="D21457" s="282">
        <v>122</v>
      </c>
      <c r="E21457" s="265"/>
    </row>
    <row r="21458" spans="1:5">
      <c r="A21458" s="283">
        <v>53211</v>
      </c>
      <c r="B21458" s="176">
        <v>9938.7999999999993</v>
      </c>
      <c r="C21458" s="176">
        <v>26.7</v>
      </c>
      <c r="D21458" s="282">
        <v>170</v>
      </c>
      <c r="E21458" s="265"/>
    </row>
    <row r="21459" spans="1:5">
      <c r="A21459" s="283">
        <v>53212</v>
      </c>
      <c r="B21459" s="176">
        <v>7853</v>
      </c>
      <c r="C21459" s="176">
        <v>30</v>
      </c>
      <c r="D21459" s="282">
        <v>175</v>
      </c>
      <c r="E21459" s="265"/>
    </row>
    <row r="21460" spans="1:5">
      <c r="A21460" s="283">
        <v>53213</v>
      </c>
      <c r="B21460" s="176">
        <v>6552.2</v>
      </c>
      <c r="C21460" s="176">
        <v>37.5</v>
      </c>
      <c r="D21460" s="282">
        <v>131</v>
      </c>
      <c r="E21460" s="265"/>
    </row>
    <row r="21461" spans="1:5">
      <c r="A21461" s="283">
        <v>53214</v>
      </c>
      <c r="B21461" s="176">
        <v>4750</v>
      </c>
      <c r="C21461" s="176">
        <v>35.9</v>
      </c>
      <c r="D21461" s="282">
        <v>171</v>
      </c>
      <c r="E21461" s="265"/>
    </row>
    <row r="21462" spans="1:5">
      <c r="A21462" s="283">
        <v>53215</v>
      </c>
      <c r="B21462" s="176">
        <v>9802.7999999999993</v>
      </c>
      <c r="C21462" s="176">
        <v>28.6</v>
      </c>
      <c r="D21462" s="282">
        <v>157</v>
      </c>
      <c r="E21462" s="265"/>
    </row>
    <row r="21463" spans="1:5">
      <c r="A21463" s="283">
        <v>53216</v>
      </c>
      <c r="B21463" s="176">
        <v>7113.3</v>
      </c>
      <c r="C21463" s="176">
        <v>32.799999999999997</v>
      </c>
      <c r="D21463" s="282">
        <v>125</v>
      </c>
      <c r="E21463" s="265"/>
    </row>
    <row r="21464" spans="1:5">
      <c r="A21464" s="283">
        <v>53217</v>
      </c>
      <c r="B21464" s="176">
        <v>2009.5</v>
      </c>
      <c r="C21464" s="176">
        <v>42.6</v>
      </c>
      <c r="D21464" s="282">
        <v>179</v>
      </c>
      <c r="E21464" s="265"/>
    </row>
    <row r="21465" spans="1:5">
      <c r="A21465" s="283">
        <v>53218</v>
      </c>
      <c r="B21465" s="176">
        <v>7084.1</v>
      </c>
      <c r="C21465" s="176">
        <v>28.8</v>
      </c>
      <c r="D21465" s="282">
        <v>127</v>
      </c>
      <c r="E21465" s="265"/>
    </row>
    <row r="21466" spans="1:5">
      <c r="A21466" s="283">
        <v>53219</v>
      </c>
      <c r="B21466" s="176">
        <v>6692.7</v>
      </c>
      <c r="C21466" s="176">
        <v>38.200000000000003</v>
      </c>
      <c r="D21466" s="282">
        <v>113</v>
      </c>
      <c r="E21466" s="265"/>
    </row>
    <row r="21467" spans="1:5">
      <c r="A21467" s="283">
        <v>53220</v>
      </c>
      <c r="B21467" s="176">
        <v>4697.3</v>
      </c>
      <c r="C21467" s="176">
        <v>41.1</v>
      </c>
      <c r="D21467" s="282">
        <v>131</v>
      </c>
      <c r="E21467" s="265"/>
    </row>
    <row r="21468" spans="1:5">
      <c r="A21468" s="283">
        <v>53221</v>
      </c>
      <c r="B21468" s="176">
        <v>3395.6</v>
      </c>
      <c r="C21468" s="176">
        <v>38.799999999999997</v>
      </c>
      <c r="D21468" s="282">
        <v>124</v>
      </c>
      <c r="E21468" s="265"/>
    </row>
    <row r="21469" spans="1:5">
      <c r="A21469" s="283">
        <v>53222</v>
      </c>
      <c r="B21469" s="176">
        <v>4390.8999999999996</v>
      </c>
      <c r="C21469" s="176">
        <v>37.5</v>
      </c>
      <c r="D21469" s="282">
        <v>179</v>
      </c>
      <c r="E21469" s="265"/>
    </row>
    <row r="21470" spans="1:5">
      <c r="A21470" s="283">
        <v>53223</v>
      </c>
      <c r="B21470" s="176">
        <v>2805</v>
      </c>
      <c r="C21470" s="176">
        <v>37.9</v>
      </c>
      <c r="D21470" s="282">
        <v>128</v>
      </c>
      <c r="E21470" s="265"/>
    </row>
    <row r="21471" spans="1:5">
      <c r="A21471" s="283">
        <v>53224</v>
      </c>
      <c r="B21471" s="176">
        <v>2028.8</v>
      </c>
      <c r="C21471" s="176">
        <v>30.4</v>
      </c>
      <c r="D21471" s="282">
        <v>141</v>
      </c>
      <c r="E21471" s="265"/>
    </row>
    <row r="21472" spans="1:5">
      <c r="A21472" s="283">
        <v>53225</v>
      </c>
      <c r="B21472" s="176">
        <v>3832.3</v>
      </c>
      <c r="C21472" s="176">
        <v>31.1</v>
      </c>
      <c r="D21472" s="282">
        <v>164</v>
      </c>
      <c r="E21472" s="265"/>
    </row>
    <row r="21473" spans="1:5">
      <c r="A21473" s="283">
        <v>53226</v>
      </c>
      <c r="B21473" s="176">
        <v>2672.1</v>
      </c>
      <c r="C21473" s="176">
        <v>39.6</v>
      </c>
      <c r="D21473" s="282">
        <v>187</v>
      </c>
      <c r="E21473" s="265"/>
    </row>
    <row r="21474" spans="1:5">
      <c r="A21474" s="283">
        <v>53227</v>
      </c>
      <c r="B21474" s="176">
        <v>4408.5</v>
      </c>
      <c r="C21474" s="176">
        <v>40.200000000000003</v>
      </c>
      <c r="D21474" s="282">
        <v>126</v>
      </c>
      <c r="E21474" s="265"/>
    </row>
    <row r="21475" spans="1:5">
      <c r="A21475" s="283">
        <v>53228</v>
      </c>
      <c r="B21475" s="176">
        <v>2718.8</v>
      </c>
      <c r="C21475" s="176">
        <v>44.9</v>
      </c>
      <c r="D21475" s="282">
        <v>130</v>
      </c>
      <c r="E21475" s="265"/>
    </row>
    <row r="21476" spans="1:5">
      <c r="A21476" s="283">
        <v>53233</v>
      </c>
      <c r="B21476" s="176">
        <v>14775.9</v>
      </c>
      <c r="C21476" s="176">
        <v>22.6</v>
      </c>
      <c r="D21476" s="282">
        <v>164</v>
      </c>
      <c r="E21476" s="265"/>
    </row>
    <row r="21477" spans="1:5">
      <c r="A21477" s="283">
        <v>53234</v>
      </c>
      <c r="B21477" s="176">
        <v>0</v>
      </c>
      <c r="C21477" s="176">
        <v>0</v>
      </c>
      <c r="D21477" s="282">
        <v>87</v>
      </c>
      <c r="E21477" s="265"/>
    </row>
    <row r="21478" spans="1:5">
      <c r="A21478" s="283">
        <v>53235</v>
      </c>
      <c r="B21478" s="176">
        <v>3666.3</v>
      </c>
      <c r="C21478" s="176">
        <v>42.1</v>
      </c>
      <c r="D21478" s="282">
        <v>87</v>
      </c>
      <c r="E21478" s="265"/>
    </row>
    <row r="21479" spans="1:5">
      <c r="A21479" s="283">
        <v>53237</v>
      </c>
      <c r="B21479" s="176">
        <v>0</v>
      </c>
      <c r="C21479" s="176">
        <v>0</v>
      </c>
      <c r="D21479" s="282">
        <v>87</v>
      </c>
      <c r="E21479" s="265"/>
    </row>
    <row r="21480" spans="1:5">
      <c r="A21480" s="283">
        <v>53259</v>
      </c>
      <c r="B21480" s="176">
        <v>0</v>
      </c>
      <c r="C21480" s="176">
        <v>0</v>
      </c>
      <c r="D21480" s="282">
        <v>87</v>
      </c>
      <c r="E21480" s="265"/>
    </row>
    <row r="21481" spans="1:5">
      <c r="A21481" s="283">
        <v>53274</v>
      </c>
      <c r="B21481" s="176">
        <v>0</v>
      </c>
      <c r="C21481" s="176">
        <v>0</v>
      </c>
      <c r="D21481" s="282">
        <v>87</v>
      </c>
      <c r="E21481" s="265"/>
    </row>
    <row r="21482" spans="1:5">
      <c r="A21482" s="283">
        <v>53278</v>
      </c>
      <c r="B21482" s="176">
        <v>0</v>
      </c>
      <c r="C21482" s="176">
        <v>0</v>
      </c>
      <c r="D21482" s="282">
        <v>87</v>
      </c>
      <c r="E21482" s="265"/>
    </row>
    <row r="21483" spans="1:5">
      <c r="A21483" s="283">
        <v>53288</v>
      </c>
      <c r="B21483" s="176">
        <v>0</v>
      </c>
      <c r="C21483" s="176">
        <v>0</v>
      </c>
      <c r="D21483" s="282">
        <v>87</v>
      </c>
      <c r="E21483" s="265"/>
    </row>
    <row r="21484" spans="1:5">
      <c r="A21484" s="283">
        <v>53293</v>
      </c>
      <c r="B21484" s="176">
        <v>0</v>
      </c>
      <c r="C21484" s="176">
        <v>0</v>
      </c>
      <c r="D21484" s="282">
        <v>87</v>
      </c>
      <c r="E21484" s="265"/>
    </row>
    <row r="21485" spans="1:5">
      <c r="A21485" s="283">
        <v>53295</v>
      </c>
      <c r="B21485" s="176">
        <v>0</v>
      </c>
      <c r="C21485" s="176">
        <v>0</v>
      </c>
      <c r="D21485" s="282">
        <v>87</v>
      </c>
      <c r="E21485" s="265"/>
    </row>
    <row r="21486" spans="1:5">
      <c r="A21486" s="283">
        <v>53401</v>
      </c>
      <c r="B21486" s="176">
        <v>0</v>
      </c>
      <c r="C21486" s="176">
        <v>0</v>
      </c>
      <c r="D21486" s="282">
        <v>87</v>
      </c>
      <c r="E21486" s="265"/>
    </row>
    <row r="21487" spans="1:5">
      <c r="A21487" s="283">
        <v>53402</v>
      </c>
      <c r="B21487" s="176">
        <v>1608</v>
      </c>
      <c r="C21487" s="176">
        <v>38.799999999999997</v>
      </c>
      <c r="D21487" s="282">
        <v>119</v>
      </c>
      <c r="E21487" s="265"/>
    </row>
    <row r="21488" spans="1:5">
      <c r="A21488" s="283">
        <v>53403</v>
      </c>
      <c r="B21488" s="176">
        <v>2964</v>
      </c>
      <c r="C21488" s="176">
        <v>34.200000000000003</v>
      </c>
      <c r="D21488" s="282">
        <v>125</v>
      </c>
      <c r="E21488" s="265"/>
    </row>
    <row r="21489" spans="1:5">
      <c r="A21489" s="283">
        <v>53404</v>
      </c>
      <c r="B21489" s="176">
        <v>3070.2</v>
      </c>
      <c r="C21489" s="176">
        <v>31.7</v>
      </c>
      <c r="D21489" s="282">
        <v>128</v>
      </c>
      <c r="E21489" s="265"/>
    </row>
    <row r="21490" spans="1:5">
      <c r="A21490" s="283">
        <v>53405</v>
      </c>
      <c r="B21490" s="176">
        <v>3747.9</v>
      </c>
      <c r="C21490" s="176">
        <v>37</v>
      </c>
      <c r="D21490" s="282">
        <v>118</v>
      </c>
      <c r="E21490" s="265"/>
    </row>
    <row r="21491" spans="1:5">
      <c r="A21491" s="283">
        <v>53406</v>
      </c>
      <c r="B21491" s="176">
        <v>1418</v>
      </c>
      <c r="C21491" s="176">
        <v>42.9</v>
      </c>
      <c r="D21491" s="282">
        <v>101</v>
      </c>
      <c r="E21491" s="265"/>
    </row>
    <row r="21492" spans="1:5">
      <c r="A21492" s="283">
        <v>53408</v>
      </c>
      <c r="B21492" s="176">
        <v>0</v>
      </c>
      <c r="C21492" s="176">
        <v>0</v>
      </c>
      <c r="D21492" s="282">
        <v>87</v>
      </c>
      <c r="E21492" s="265"/>
    </row>
    <row r="21493" spans="1:5">
      <c r="A21493" s="283">
        <v>53501</v>
      </c>
      <c r="B21493" s="176">
        <v>65.7</v>
      </c>
      <c r="C21493" s="176">
        <v>41.4</v>
      </c>
      <c r="D21493" s="282">
        <v>87</v>
      </c>
      <c r="E21493" s="265"/>
    </row>
    <row r="21494" spans="1:5">
      <c r="A21494" s="283">
        <v>53502</v>
      </c>
      <c r="B21494" s="176">
        <v>49.9</v>
      </c>
      <c r="C21494" s="176">
        <v>41.6</v>
      </c>
      <c r="D21494" s="282">
        <v>87</v>
      </c>
      <c r="E21494" s="265"/>
    </row>
    <row r="21495" spans="1:5">
      <c r="A21495" s="283">
        <v>53503</v>
      </c>
      <c r="B21495" s="176">
        <v>35.1</v>
      </c>
      <c r="C21495" s="176">
        <v>39.4</v>
      </c>
      <c r="D21495" s="282">
        <v>87</v>
      </c>
      <c r="E21495" s="265"/>
    </row>
    <row r="21496" spans="1:5">
      <c r="A21496" s="283">
        <v>53504</v>
      </c>
      <c r="B21496" s="176">
        <v>27.5</v>
      </c>
      <c r="C21496" s="176">
        <v>42.1</v>
      </c>
      <c r="D21496" s="282">
        <v>87</v>
      </c>
      <c r="E21496" s="265"/>
    </row>
    <row r="21497" spans="1:5">
      <c r="A21497" s="283">
        <v>53505</v>
      </c>
      <c r="B21497" s="176">
        <v>20.9</v>
      </c>
      <c r="C21497" s="176">
        <v>42.8</v>
      </c>
      <c r="D21497" s="282">
        <v>87</v>
      </c>
      <c r="E21497" s="265"/>
    </row>
    <row r="21498" spans="1:5">
      <c r="A21498" s="283">
        <v>53506</v>
      </c>
      <c r="B21498" s="176">
        <v>15.7</v>
      </c>
      <c r="C21498" s="176">
        <v>43.3</v>
      </c>
      <c r="D21498" s="282">
        <v>96</v>
      </c>
      <c r="E21498" s="265"/>
    </row>
    <row r="21499" spans="1:5">
      <c r="A21499" s="283">
        <v>53507</v>
      </c>
      <c r="B21499" s="176">
        <v>31.7</v>
      </c>
      <c r="C21499" s="176">
        <v>37.9</v>
      </c>
      <c r="D21499" s="282">
        <v>87</v>
      </c>
      <c r="E21499" s="265"/>
    </row>
    <row r="21500" spans="1:5">
      <c r="A21500" s="283">
        <v>53508</v>
      </c>
      <c r="B21500" s="176">
        <v>73.7</v>
      </c>
      <c r="C21500" s="176">
        <v>37.9</v>
      </c>
      <c r="D21500" s="282">
        <v>95</v>
      </c>
      <c r="E21500" s="265"/>
    </row>
    <row r="21501" spans="1:5">
      <c r="A21501" s="283">
        <v>53510</v>
      </c>
      <c r="B21501" s="176">
        <v>34.4</v>
      </c>
      <c r="C21501" s="176">
        <v>37.6</v>
      </c>
      <c r="D21501" s="282">
        <v>87</v>
      </c>
      <c r="E21501" s="265"/>
    </row>
    <row r="21502" spans="1:5">
      <c r="A21502" s="283">
        <v>53511</v>
      </c>
      <c r="B21502" s="176">
        <v>392</v>
      </c>
      <c r="C21502" s="176">
        <v>36.200000000000003</v>
      </c>
      <c r="D21502" s="282">
        <v>152</v>
      </c>
      <c r="E21502" s="265"/>
    </row>
    <row r="21503" spans="1:5">
      <c r="A21503" s="283">
        <v>53512</v>
      </c>
      <c r="B21503" s="176">
        <v>0</v>
      </c>
      <c r="C21503" s="176">
        <v>0</v>
      </c>
      <c r="D21503" s="282">
        <v>87</v>
      </c>
      <c r="E21503" s="265"/>
    </row>
    <row r="21504" spans="1:5">
      <c r="A21504" s="283">
        <v>53515</v>
      </c>
      <c r="B21504" s="176">
        <v>83.2</v>
      </c>
      <c r="C21504" s="176">
        <v>41.5</v>
      </c>
      <c r="D21504" s="282">
        <v>95</v>
      </c>
      <c r="E21504" s="265"/>
    </row>
    <row r="21505" spans="1:5">
      <c r="A21505" s="283">
        <v>53516</v>
      </c>
      <c r="B21505" s="176">
        <v>29.2</v>
      </c>
      <c r="C21505" s="176">
        <v>42.1</v>
      </c>
      <c r="D21505" s="282">
        <v>87</v>
      </c>
      <c r="E21505" s="265"/>
    </row>
    <row r="21506" spans="1:5">
      <c r="A21506" s="283">
        <v>53517</v>
      </c>
      <c r="B21506" s="176">
        <v>30.4</v>
      </c>
      <c r="C21506" s="176">
        <v>44.2</v>
      </c>
      <c r="D21506" s="282">
        <v>96</v>
      </c>
      <c r="E21506" s="265"/>
    </row>
    <row r="21507" spans="1:5">
      <c r="A21507" s="283">
        <v>53518</v>
      </c>
      <c r="B21507" s="176">
        <v>18.899999999999999</v>
      </c>
      <c r="C21507" s="176">
        <v>46</v>
      </c>
      <c r="D21507" s="282">
        <v>87</v>
      </c>
      <c r="E21507" s="265"/>
    </row>
    <row r="21508" spans="1:5">
      <c r="A21508" s="283">
        <v>53520</v>
      </c>
      <c r="B21508" s="176">
        <v>65.2</v>
      </c>
      <c r="C21508" s="176">
        <v>40.6</v>
      </c>
      <c r="D21508" s="282">
        <v>94</v>
      </c>
      <c r="E21508" s="265"/>
    </row>
    <row r="21509" spans="1:5">
      <c r="A21509" s="283">
        <v>53521</v>
      </c>
      <c r="B21509" s="176">
        <v>63</v>
      </c>
      <c r="C21509" s="176">
        <v>40.700000000000003</v>
      </c>
      <c r="D21509" s="282">
        <v>87</v>
      </c>
      <c r="E21509" s="265"/>
    </row>
    <row r="21510" spans="1:5">
      <c r="A21510" s="283">
        <v>53522</v>
      </c>
      <c r="B21510" s="176">
        <v>23.2</v>
      </c>
      <c r="C21510" s="176">
        <v>43.7</v>
      </c>
      <c r="D21510" s="282">
        <v>87</v>
      </c>
      <c r="E21510" s="265"/>
    </row>
    <row r="21511" spans="1:5">
      <c r="A21511" s="283">
        <v>53523</v>
      </c>
      <c r="B21511" s="176">
        <v>101.8</v>
      </c>
      <c r="C21511" s="176">
        <v>43.3</v>
      </c>
      <c r="D21511" s="282">
        <v>95</v>
      </c>
      <c r="E21511" s="265"/>
    </row>
    <row r="21512" spans="1:5">
      <c r="A21512" s="283">
        <v>53525</v>
      </c>
      <c r="B21512" s="176">
        <v>83.9</v>
      </c>
      <c r="C21512" s="176">
        <v>38.1</v>
      </c>
      <c r="D21512" s="282">
        <v>87</v>
      </c>
      <c r="E21512" s="265"/>
    </row>
    <row r="21513" spans="1:5">
      <c r="A21513" s="283">
        <v>53526</v>
      </c>
      <c r="B21513" s="176">
        <v>30.3</v>
      </c>
      <c r="C21513" s="176">
        <v>39.9</v>
      </c>
      <c r="D21513" s="282">
        <v>87</v>
      </c>
      <c r="E21513" s="265"/>
    </row>
    <row r="21514" spans="1:5">
      <c r="A21514" s="283">
        <v>53527</v>
      </c>
      <c r="B21514" s="176">
        <v>285</v>
      </c>
      <c r="C21514" s="176">
        <v>37.299999999999997</v>
      </c>
      <c r="D21514" s="282">
        <v>94</v>
      </c>
      <c r="E21514" s="265"/>
    </row>
    <row r="21515" spans="1:5">
      <c r="A21515" s="283">
        <v>53528</v>
      </c>
      <c r="B21515" s="176">
        <v>113.3</v>
      </c>
      <c r="C21515" s="176">
        <v>40.200000000000003</v>
      </c>
      <c r="D21515" s="282">
        <v>113</v>
      </c>
      <c r="E21515" s="265"/>
    </row>
    <row r="21516" spans="1:5">
      <c r="A21516" s="283">
        <v>53529</v>
      </c>
      <c r="B21516" s="176">
        <v>53.4</v>
      </c>
      <c r="C21516" s="176">
        <v>38.5</v>
      </c>
      <c r="D21516" s="282">
        <v>87</v>
      </c>
      <c r="E21516" s="265"/>
    </row>
    <row r="21517" spans="1:5">
      <c r="A21517" s="283">
        <v>53530</v>
      </c>
      <c r="B21517" s="176">
        <v>31.8</v>
      </c>
      <c r="C21517" s="176">
        <v>39.200000000000003</v>
      </c>
      <c r="D21517" s="282">
        <v>111</v>
      </c>
      <c r="E21517" s="265"/>
    </row>
    <row r="21518" spans="1:5">
      <c r="A21518" s="283">
        <v>53531</v>
      </c>
      <c r="B21518" s="176">
        <v>96.1</v>
      </c>
      <c r="C21518" s="176">
        <v>39.200000000000003</v>
      </c>
      <c r="D21518" s="282">
        <v>94</v>
      </c>
      <c r="E21518" s="265"/>
    </row>
    <row r="21519" spans="1:5">
      <c r="A21519" s="283">
        <v>53532</v>
      </c>
      <c r="B21519" s="176">
        <v>264</v>
      </c>
      <c r="C21519" s="176">
        <v>36.799999999999997</v>
      </c>
      <c r="D21519" s="282">
        <v>103</v>
      </c>
      <c r="E21519" s="265"/>
    </row>
    <row r="21520" spans="1:5">
      <c r="A21520" s="283">
        <v>53533</v>
      </c>
      <c r="B21520" s="176">
        <v>57.9</v>
      </c>
      <c r="C21520" s="176">
        <v>39.5</v>
      </c>
      <c r="D21520" s="282">
        <v>112</v>
      </c>
      <c r="E21520" s="265"/>
    </row>
    <row r="21521" spans="1:5">
      <c r="A21521" s="283">
        <v>53534</v>
      </c>
      <c r="B21521" s="176">
        <v>129.9</v>
      </c>
      <c r="C21521" s="176">
        <v>40</v>
      </c>
      <c r="D21521" s="282">
        <v>113</v>
      </c>
      <c r="E21521" s="265"/>
    </row>
    <row r="21522" spans="1:5">
      <c r="A21522" s="283">
        <v>53535</v>
      </c>
      <c r="B21522" s="176">
        <v>0</v>
      </c>
      <c r="C21522" s="176">
        <v>0</v>
      </c>
      <c r="D21522" s="282">
        <v>87</v>
      </c>
      <c r="E21522" s="265"/>
    </row>
    <row r="21523" spans="1:5">
      <c r="A21523" s="283">
        <v>53536</v>
      </c>
      <c r="B21523" s="176">
        <v>102.4</v>
      </c>
      <c r="C21523" s="176">
        <v>37.799999999999997</v>
      </c>
      <c r="D21523" s="282">
        <v>94</v>
      </c>
      <c r="E21523" s="265"/>
    </row>
    <row r="21524" spans="1:5">
      <c r="A21524" s="283">
        <v>53537</v>
      </c>
      <c r="B21524" s="176">
        <v>38.1</v>
      </c>
      <c r="C21524" s="176">
        <v>41</v>
      </c>
      <c r="D21524" s="282">
        <v>87</v>
      </c>
      <c r="E21524" s="265"/>
    </row>
    <row r="21525" spans="1:5">
      <c r="A21525" s="283">
        <v>53538</v>
      </c>
      <c r="B21525" s="176">
        <v>186.6</v>
      </c>
      <c r="C21525" s="176">
        <v>40.9</v>
      </c>
      <c r="D21525" s="282">
        <v>133</v>
      </c>
      <c r="E21525" s="265"/>
    </row>
    <row r="21526" spans="1:5">
      <c r="A21526" s="283">
        <v>53540</v>
      </c>
      <c r="B21526" s="176">
        <v>0</v>
      </c>
      <c r="C21526" s="176">
        <v>0</v>
      </c>
      <c r="D21526" s="282">
        <v>87</v>
      </c>
      <c r="E21526" s="265"/>
    </row>
    <row r="21527" spans="1:5">
      <c r="A21527" s="283">
        <v>53541</v>
      </c>
      <c r="B21527" s="176">
        <v>12.6</v>
      </c>
      <c r="C21527" s="176">
        <v>44.5</v>
      </c>
      <c r="D21527" s="282">
        <v>87</v>
      </c>
      <c r="E21527" s="265"/>
    </row>
    <row r="21528" spans="1:5">
      <c r="A21528" s="283">
        <v>53542</v>
      </c>
      <c r="B21528" s="176">
        <v>0</v>
      </c>
      <c r="C21528" s="176">
        <v>0</v>
      </c>
      <c r="D21528" s="282">
        <v>87</v>
      </c>
      <c r="E21528" s="265"/>
    </row>
    <row r="21529" spans="1:5">
      <c r="A21529" s="283">
        <v>53543</v>
      </c>
      <c r="B21529" s="176">
        <v>23.9</v>
      </c>
      <c r="C21529" s="176">
        <v>42.6</v>
      </c>
      <c r="D21529" s="282">
        <v>87</v>
      </c>
      <c r="E21529" s="265"/>
    </row>
    <row r="21530" spans="1:5">
      <c r="A21530" s="283">
        <v>53544</v>
      </c>
      <c r="B21530" s="176">
        <v>21.3</v>
      </c>
      <c r="C21530" s="176">
        <v>41.1</v>
      </c>
      <c r="D21530" s="282">
        <v>87</v>
      </c>
      <c r="E21530" s="265"/>
    </row>
    <row r="21531" spans="1:5">
      <c r="A21531" s="283">
        <v>53545</v>
      </c>
      <c r="B21531" s="176">
        <v>834.9</v>
      </c>
      <c r="C21531" s="176">
        <v>38.5</v>
      </c>
      <c r="D21531" s="282">
        <v>119</v>
      </c>
      <c r="E21531" s="265"/>
    </row>
    <row r="21532" spans="1:5">
      <c r="A21532" s="283">
        <v>53546</v>
      </c>
      <c r="B21532" s="176">
        <v>383.6</v>
      </c>
      <c r="C21532" s="176">
        <v>38.200000000000003</v>
      </c>
      <c r="D21532" s="282">
        <v>126</v>
      </c>
      <c r="E21532" s="265"/>
    </row>
    <row r="21533" spans="1:5">
      <c r="A21533" s="283">
        <v>53547</v>
      </c>
      <c r="B21533" s="176">
        <v>0</v>
      </c>
      <c r="C21533" s="176">
        <v>0</v>
      </c>
      <c r="D21533" s="282">
        <v>87</v>
      </c>
      <c r="E21533" s="265"/>
    </row>
    <row r="21534" spans="1:5">
      <c r="A21534" s="283">
        <v>53548</v>
      </c>
      <c r="B21534" s="176">
        <v>267.10000000000002</v>
      </c>
      <c r="C21534" s="176">
        <v>37.200000000000003</v>
      </c>
      <c r="D21534" s="282">
        <v>123</v>
      </c>
      <c r="E21534" s="265"/>
    </row>
    <row r="21535" spans="1:5">
      <c r="A21535" s="283">
        <v>53549</v>
      </c>
      <c r="B21535" s="176">
        <v>206</v>
      </c>
      <c r="C21535" s="176">
        <v>39.5</v>
      </c>
      <c r="D21535" s="282">
        <v>118</v>
      </c>
      <c r="E21535" s="265"/>
    </row>
    <row r="21536" spans="1:5">
      <c r="A21536" s="283">
        <v>53550</v>
      </c>
      <c r="B21536" s="176">
        <v>27</v>
      </c>
      <c r="C21536" s="176">
        <v>41.2</v>
      </c>
      <c r="D21536" s="282">
        <v>87</v>
      </c>
      <c r="E21536" s="265"/>
    </row>
    <row r="21537" spans="1:5">
      <c r="A21537" s="283">
        <v>53551</v>
      </c>
      <c r="B21537" s="176">
        <v>157.69999999999999</v>
      </c>
      <c r="C21537" s="176">
        <v>39.6</v>
      </c>
      <c r="D21537" s="282">
        <v>111</v>
      </c>
      <c r="E21537" s="265"/>
    </row>
    <row r="21538" spans="1:5">
      <c r="A21538" s="283">
        <v>53553</v>
      </c>
      <c r="B21538" s="176">
        <v>22.2</v>
      </c>
      <c r="C21538" s="176">
        <v>42.8</v>
      </c>
      <c r="D21538" s="282">
        <v>87</v>
      </c>
      <c r="E21538" s="265"/>
    </row>
    <row r="21539" spans="1:5">
      <c r="A21539" s="283">
        <v>53554</v>
      </c>
      <c r="B21539" s="176">
        <v>24.7</v>
      </c>
      <c r="C21539" s="176">
        <v>36.200000000000003</v>
      </c>
      <c r="D21539" s="282">
        <v>96</v>
      </c>
      <c r="E21539" s="265"/>
    </row>
    <row r="21540" spans="1:5">
      <c r="A21540" s="283">
        <v>53555</v>
      </c>
      <c r="B21540" s="176">
        <v>115.4</v>
      </c>
      <c r="C21540" s="176">
        <v>42.2</v>
      </c>
      <c r="D21540" s="282">
        <v>94</v>
      </c>
      <c r="E21540" s="265"/>
    </row>
    <row r="21541" spans="1:5">
      <c r="A21541" s="283">
        <v>53556</v>
      </c>
      <c r="B21541" s="176">
        <v>43.2</v>
      </c>
      <c r="C21541" s="176">
        <v>40.700000000000003</v>
      </c>
      <c r="D21541" s="282">
        <v>103</v>
      </c>
      <c r="E21541" s="265"/>
    </row>
    <row r="21542" spans="1:5">
      <c r="A21542" s="283">
        <v>53557</v>
      </c>
      <c r="B21542" s="176">
        <v>34.5</v>
      </c>
      <c r="C21542" s="176">
        <v>42.7</v>
      </c>
      <c r="D21542" s="282">
        <v>87</v>
      </c>
      <c r="E21542" s="265"/>
    </row>
    <row r="21543" spans="1:5">
      <c r="A21543" s="283">
        <v>53558</v>
      </c>
      <c r="B21543" s="176">
        <v>625.20000000000005</v>
      </c>
      <c r="C21543" s="176">
        <v>39.299999999999997</v>
      </c>
      <c r="D21543" s="282">
        <v>95</v>
      </c>
      <c r="E21543" s="265"/>
    </row>
    <row r="21544" spans="1:5">
      <c r="A21544" s="283">
        <v>53559</v>
      </c>
      <c r="B21544" s="176">
        <v>83</v>
      </c>
      <c r="C21544" s="176">
        <v>37.6</v>
      </c>
      <c r="D21544" s="282">
        <v>95</v>
      </c>
      <c r="E21544" s="265"/>
    </row>
    <row r="21545" spans="1:5">
      <c r="A21545" s="283">
        <v>53560</v>
      </c>
      <c r="B21545" s="176">
        <v>67.8</v>
      </c>
      <c r="C21545" s="176">
        <v>41.5</v>
      </c>
      <c r="D21545" s="282">
        <v>87</v>
      </c>
      <c r="E21545" s="265"/>
    </row>
    <row r="21546" spans="1:5">
      <c r="A21546" s="283">
        <v>53561</v>
      </c>
      <c r="B21546" s="176">
        <v>34.5</v>
      </c>
      <c r="C21546" s="176">
        <v>47.4</v>
      </c>
      <c r="D21546" s="282">
        <v>87</v>
      </c>
      <c r="E21546" s="265"/>
    </row>
    <row r="21547" spans="1:5">
      <c r="A21547" s="283">
        <v>53562</v>
      </c>
      <c r="B21547" s="176">
        <v>692.6</v>
      </c>
      <c r="C21547" s="176">
        <v>39.700000000000003</v>
      </c>
      <c r="D21547" s="282">
        <v>129</v>
      </c>
      <c r="E21547" s="265"/>
    </row>
    <row r="21548" spans="1:5">
      <c r="A21548" s="283">
        <v>53563</v>
      </c>
      <c r="B21548" s="176">
        <v>168.7</v>
      </c>
      <c r="C21548" s="176">
        <v>38.9</v>
      </c>
      <c r="D21548" s="282">
        <v>87</v>
      </c>
      <c r="E21548" s="265"/>
    </row>
    <row r="21549" spans="1:5">
      <c r="A21549" s="283">
        <v>53565</v>
      </c>
      <c r="B21549" s="176">
        <v>33.700000000000003</v>
      </c>
      <c r="C21549" s="176">
        <v>41.8</v>
      </c>
      <c r="D21549" s="282">
        <v>96</v>
      </c>
      <c r="E21549" s="265"/>
    </row>
    <row r="21550" spans="1:5">
      <c r="A21550" s="283">
        <v>53566</v>
      </c>
      <c r="B21550" s="176">
        <v>91.2</v>
      </c>
      <c r="C21550" s="176">
        <v>42.3</v>
      </c>
      <c r="D21550" s="282">
        <v>128</v>
      </c>
      <c r="E21550" s="265"/>
    </row>
    <row r="21551" spans="1:5">
      <c r="A21551" s="283">
        <v>53569</v>
      </c>
      <c r="B21551" s="176">
        <v>28.5</v>
      </c>
      <c r="C21551" s="176">
        <v>37.200000000000003</v>
      </c>
      <c r="D21551" s="282">
        <v>87</v>
      </c>
      <c r="E21551" s="265"/>
    </row>
    <row r="21552" spans="1:5">
      <c r="A21552" s="283">
        <v>53570</v>
      </c>
      <c r="B21552" s="176">
        <v>41.7</v>
      </c>
      <c r="C21552" s="176">
        <v>41.4</v>
      </c>
      <c r="D21552" s="282">
        <v>87</v>
      </c>
      <c r="E21552" s="265"/>
    </row>
    <row r="21553" spans="1:5">
      <c r="A21553" s="283">
        <v>53571</v>
      </c>
      <c r="B21553" s="176">
        <v>0</v>
      </c>
      <c r="C21553" s="176">
        <v>0</v>
      </c>
      <c r="D21553" s="282">
        <v>87</v>
      </c>
      <c r="E21553" s="265"/>
    </row>
    <row r="21554" spans="1:5">
      <c r="A21554" s="283">
        <v>53572</v>
      </c>
      <c r="B21554" s="176">
        <v>101.1</v>
      </c>
      <c r="C21554" s="176">
        <v>38</v>
      </c>
      <c r="D21554" s="282">
        <v>87</v>
      </c>
      <c r="E21554" s="265"/>
    </row>
    <row r="21555" spans="1:5">
      <c r="A21555" s="283">
        <v>53573</v>
      </c>
      <c r="B21555" s="176">
        <v>31.6</v>
      </c>
      <c r="C21555" s="176">
        <v>42.1</v>
      </c>
      <c r="D21555" s="282">
        <v>87</v>
      </c>
      <c r="E21555" s="265"/>
    </row>
    <row r="21556" spans="1:5">
      <c r="A21556" s="283">
        <v>53574</v>
      </c>
      <c r="B21556" s="176">
        <v>72.2</v>
      </c>
      <c r="C21556" s="176">
        <v>40.6</v>
      </c>
      <c r="D21556" s="282">
        <v>87</v>
      </c>
      <c r="E21556" s="265"/>
    </row>
    <row r="21557" spans="1:5">
      <c r="A21557" s="283">
        <v>53575</v>
      </c>
      <c r="B21557" s="176">
        <v>259.8</v>
      </c>
      <c r="C21557" s="176">
        <v>39.200000000000003</v>
      </c>
      <c r="D21557" s="282">
        <v>96</v>
      </c>
      <c r="E21557" s="265"/>
    </row>
    <row r="21558" spans="1:5">
      <c r="A21558" s="283">
        <v>53576</v>
      </c>
      <c r="B21558" s="176">
        <v>55.2</v>
      </c>
      <c r="C21558" s="176">
        <v>41.7</v>
      </c>
      <c r="D21558" s="282">
        <v>96</v>
      </c>
      <c r="E21558" s="265"/>
    </row>
    <row r="21559" spans="1:5">
      <c r="A21559" s="283">
        <v>53577</v>
      </c>
      <c r="B21559" s="176">
        <v>22.8</v>
      </c>
      <c r="C21559" s="176">
        <v>42.2</v>
      </c>
      <c r="D21559" s="282">
        <v>115</v>
      </c>
      <c r="E21559" s="265"/>
    </row>
    <row r="21560" spans="1:5">
      <c r="A21560" s="283">
        <v>53578</v>
      </c>
      <c r="B21560" s="176">
        <v>114.6</v>
      </c>
      <c r="C21560" s="176">
        <v>39.200000000000003</v>
      </c>
      <c r="D21560" s="282">
        <v>87</v>
      </c>
      <c r="E21560" s="265"/>
    </row>
    <row r="21561" spans="1:5">
      <c r="A21561" s="283">
        <v>53579</v>
      </c>
      <c r="B21561" s="176">
        <v>44.5</v>
      </c>
      <c r="C21561" s="176">
        <v>40.9</v>
      </c>
      <c r="D21561" s="282">
        <v>87</v>
      </c>
      <c r="E21561" s="265"/>
    </row>
    <row r="21562" spans="1:5">
      <c r="A21562" s="283">
        <v>53580</v>
      </c>
      <c r="B21562" s="176">
        <v>15.9</v>
      </c>
      <c r="C21562" s="176">
        <v>40.6</v>
      </c>
      <c r="D21562" s="282">
        <v>87</v>
      </c>
      <c r="E21562" s="265"/>
    </row>
    <row r="21563" spans="1:5">
      <c r="A21563" s="283">
        <v>53581</v>
      </c>
      <c r="B21563" s="176">
        <v>39.5</v>
      </c>
      <c r="C21563" s="176">
        <v>42.2</v>
      </c>
      <c r="D21563" s="282">
        <v>111</v>
      </c>
      <c r="E21563" s="265"/>
    </row>
    <row r="21564" spans="1:5">
      <c r="A21564" s="283">
        <v>53582</v>
      </c>
      <c r="B21564" s="176">
        <v>22</v>
      </c>
      <c r="C21564" s="176">
        <v>43.6</v>
      </c>
      <c r="D21564" s="282">
        <v>87</v>
      </c>
      <c r="E21564" s="265"/>
    </row>
    <row r="21565" spans="1:5">
      <c r="A21565" s="283">
        <v>53583</v>
      </c>
      <c r="B21565" s="176">
        <v>84.1</v>
      </c>
      <c r="C21565" s="176">
        <v>40.1</v>
      </c>
      <c r="D21565" s="282">
        <v>94</v>
      </c>
      <c r="E21565" s="265"/>
    </row>
    <row r="21566" spans="1:5">
      <c r="A21566" s="283">
        <v>53584</v>
      </c>
      <c r="B21566" s="176">
        <v>21.6</v>
      </c>
      <c r="C21566" s="176">
        <v>46.4</v>
      </c>
      <c r="D21566" s="282">
        <v>87</v>
      </c>
      <c r="E21566" s="265"/>
    </row>
    <row r="21567" spans="1:5">
      <c r="A21567" s="283">
        <v>53585</v>
      </c>
      <c r="B21567" s="176">
        <v>68.5</v>
      </c>
      <c r="C21567" s="176">
        <v>38.5</v>
      </c>
      <c r="D21567" s="282">
        <v>87</v>
      </c>
      <c r="E21567" s="265"/>
    </row>
    <row r="21568" spans="1:5">
      <c r="A21568" s="283">
        <v>53586</v>
      </c>
      <c r="B21568" s="176">
        <v>30.3</v>
      </c>
      <c r="C21568" s="176">
        <v>42</v>
      </c>
      <c r="D21568" s="282">
        <v>87</v>
      </c>
      <c r="E21568" s="265"/>
    </row>
    <row r="21569" spans="1:5">
      <c r="A21569" s="283">
        <v>53587</v>
      </c>
      <c r="B21569" s="176">
        <v>21.6</v>
      </c>
      <c r="C21569" s="176">
        <v>42</v>
      </c>
      <c r="D21569" s="282">
        <v>87</v>
      </c>
      <c r="E21569" s="265"/>
    </row>
    <row r="21570" spans="1:5">
      <c r="A21570" s="283">
        <v>53588</v>
      </c>
      <c r="B21570" s="176">
        <v>34</v>
      </c>
      <c r="C21570" s="176">
        <v>43.9</v>
      </c>
      <c r="D21570" s="282">
        <v>87</v>
      </c>
      <c r="E21570" s="265"/>
    </row>
    <row r="21571" spans="1:5">
      <c r="A21571" s="283">
        <v>53589</v>
      </c>
      <c r="B21571" s="176">
        <v>219.9</v>
      </c>
      <c r="C21571" s="176">
        <v>41.3</v>
      </c>
      <c r="D21571" s="282">
        <v>96</v>
      </c>
      <c r="E21571" s="265"/>
    </row>
    <row r="21572" spans="1:5">
      <c r="A21572" s="283">
        <v>53590</v>
      </c>
      <c r="B21572" s="176">
        <v>505.8</v>
      </c>
      <c r="C21572" s="176">
        <v>34.9</v>
      </c>
      <c r="D21572" s="282">
        <v>110</v>
      </c>
      <c r="E21572" s="265"/>
    </row>
    <row r="21573" spans="1:5">
      <c r="A21573" s="283">
        <v>53593</v>
      </c>
      <c r="B21573" s="176">
        <v>248.6</v>
      </c>
      <c r="C21573" s="176">
        <v>38.5</v>
      </c>
      <c r="D21573" s="282">
        <v>104</v>
      </c>
      <c r="E21573" s="265"/>
    </row>
    <row r="21574" spans="1:5">
      <c r="A21574" s="283">
        <v>53594</v>
      </c>
      <c r="B21574" s="176">
        <v>97.3</v>
      </c>
      <c r="C21574" s="176">
        <v>38.9</v>
      </c>
      <c r="D21574" s="282">
        <v>121</v>
      </c>
      <c r="E21574" s="265"/>
    </row>
    <row r="21575" spans="1:5">
      <c r="A21575" s="283">
        <v>53595</v>
      </c>
      <c r="B21575" s="176">
        <v>0</v>
      </c>
      <c r="C21575" s="176">
        <v>0</v>
      </c>
      <c r="D21575" s="282">
        <v>87</v>
      </c>
      <c r="E21575" s="265"/>
    </row>
    <row r="21576" spans="1:5">
      <c r="A21576" s="283">
        <v>53596</v>
      </c>
      <c r="B21576" s="176">
        <v>0</v>
      </c>
      <c r="C21576" s="176">
        <v>0</v>
      </c>
      <c r="D21576" s="282">
        <v>87</v>
      </c>
      <c r="E21576" s="265"/>
    </row>
    <row r="21577" spans="1:5">
      <c r="A21577" s="283">
        <v>53597</v>
      </c>
      <c r="B21577" s="176">
        <v>299.39999999999998</v>
      </c>
      <c r="C21577" s="176">
        <v>39.4</v>
      </c>
      <c r="D21577" s="282">
        <v>129</v>
      </c>
      <c r="E21577" s="265"/>
    </row>
    <row r="21578" spans="1:5">
      <c r="A21578" s="283">
        <v>53598</v>
      </c>
      <c r="B21578" s="176">
        <v>667.4</v>
      </c>
      <c r="C21578" s="176">
        <v>37.700000000000003</v>
      </c>
      <c r="D21578" s="282">
        <v>87</v>
      </c>
      <c r="E21578" s="265"/>
    </row>
    <row r="21579" spans="1:5">
      <c r="A21579" s="283">
        <v>53599</v>
      </c>
      <c r="B21579" s="176">
        <v>0</v>
      </c>
      <c r="C21579" s="176">
        <v>0</v>
      </c>
      <c r="D21579" s="282">
        <v>87</v>
      </c>
      <c r="E21579" s="265"/>
    </row>
    <row r="21580" spans="1:5">
      <c r="A21580" s="283">
        <v>53701</v>
      </c>
      <c r="B21580" s="176">
        <v>0</v>
      </c>
      <c r="C21580" s="176">
        <v>0</v>
      </c>
      <c r="D21580" s="282">
        <v>87</v>
      </c>
      <c r="E21580" s="265"/>
    </row>
    <row r="21581" spans="1:5">
      <c r="A21581" s="283">
        <v>53702</v>
      </c>
      <c r="B21581" s="176">
        <v>0</v>
      </c>
      <c r="C21581" s="176">
        <v>0</v>
      </c>
      <c r="D21581" s="282">
        <v>87</v>
      </c>
      <c r="E21581" s="265"/>
    </row>
    <row r="21582" spans="1:5">
      <c r="A21582" s="283">
        <v>53703</v>
      </c>
      <c r="B21582" s="176">
        <v>14857.7</v>
      </c>
      <c r="C21582" s="176">
        <v>23.9</v>
      </c>
      <c r="D21582" s="282">
        <v>137</v>
      </c>
      <c r="E21582" s="265"/>
    </row>
    <row r="21583" spans="1:5">
      <c r="A21583" s="283">
        <v>53704</v>
      </c>
      <c r="B21583" s="176">
        <v>1946.3</v>
      </c>
      <c r="C21583" s="176">
        <v>35.6</v>
      </c>
      <c r="D21583" s="282">
        <v>174</v>
      </c>
      <c r="E21583" s="265"/>
    </row>
    <row r="21584" spans="1:5">
      <c r="A21584" s="283">
        <v>53705</v>
      </c>
      <c r="B21584" s="176">
        <v>3516.3</v>
      </c>
      <c r="C21584" s="176">
        <v>37.200000000000003</v>
      </c>
      <c r="D21584" s="282">
        <v>104</v>
      </c>
      <c r="E21584" s="265"/>
    </row>
    <row r="21585" spans="1:5">
      <c r="A21585" s="283">
        <v>53706</v>
      </c>
      <c r="B21585" s="176">
        <v>7666.2</v>
      </c>
      <c r="C21585" s="176">
        <v>21.5</v>
      </c>
      <c r="D21585" s="282">
        <v>87</v>
      </c>
      <c r="E21585" s="265"/>
    </row>
    <row r="21586" spans="1:5">
      <c r="A21586" s="283">
        <v>53707</v>
      </c>
      <c r="B21586" s="176">
        <v>0</v>
      </c>
      <c r="C21586" s="176">
        <v>0</v>
      </c>
      <c r="D21586" s="282">
        <v>87</v>
      </c>
      <c r="E21586" s="265"/>
    </row>
    <row r="21587" spans="1:5">
      <c r="A21587" s="283">
        <v>53708</v>
      </c>
      <c r="B21587" s="176">
        <v>0</v>
      </c>
      <c r="C21587" s="176">
        <v>0</v>
      </c>
      <c r="D21587" s="282">
        <v>87</v>
      </c>
      <c r="E21587" s="265"/>
    </row>
    <row r="21588" spans="1:5">
      <c r="A21588" s="283">
        <v>53711</v>
      </c>
      <c r="B21588" s="176">
        <v>1531.4</v>
      </c>
      <c r="C21588" s="176">
        <v>36</v>
      </c>
      <c r="D21588" s="282">
        <v>182</v>
      </c>
      <c r="E21588" s="265"/>
    </row>
    <row r="21589" spans="1:5">
      <c r="A21589" s="283">
        <v>53713</v>
      </c>
      <c r="B21589" s="176">
        <v>1659.3</v>
      </c>
      <c r="C21589" s="176">
        <v>30.7</v>
      </c>
      <c r="D21589" s="282">
        <v>147</v>
      </c>
      <c r="E21589" s="265"/>
    </row>
    <row r="21590" spans="1:5">
      <c r="A21590" s="283">
        <v>53714</v>
      </c>
      <c r="B21590" s="176">
        <v>3409.1</v>
      </c>
      <c r="C21590" s="176">
        <v>36.6</v>
      </c>
      <c r="D21590" s="282">
        <v>109</v>
      </c>
      <c r="E21590" s="265"/>
    </row>
    <row r="21591" spans="1:5">
      <c r="A21591" s="283">
        <v>53715</v>
      </c>
      <c r="B21591" s="176">
        <v>6663.7</v>
      </c>
      <c r="C21591" s="176">
        <v>22.9</v>
      </c>
      <c r="D21591" s="282">
        <v>132</v>
      </c>
      <c r="E21591" s="265"/>
    </row>
    <row r="21592" spans="1:5">
      <c r="A21592" s="283">
        <v>53716</v>
      </c>
      <c r="B21592" s="176">
        <v>2468.8000000000002</v>
      </c>
      <c r="C21592" s="176">
        <v>42.5</v>
      </c>
      <c r="D21592" s="282">
        <v>104</v>
      </c>
      <c r="E21592" s="265"/>
    </row>
    <row r="21593" spans="1:5">
      <c r="A21593" s="283">
        <v>53717</v>
      </c>
      <c r="B21593" s="176">
        <v>2127.4</v>
      </c>
      <c r="C21593" s="176">
        <v>38.1</v>
      </c>
      <c r="D21593" s="282">
        <v>172</v>
      </c>
      <c r="E21593" s="265"/>
    </row>
    <row r="21594" spans="1:5">
      <c r="A21594" s="283">
        <v>53718</v>
      </c>
      <c r="B21594" s="176">
        <v>515.4</v>
      </c>
      <c r="C21594" s="176">
        <v>36.9</v>
      </c>
      <c r="D21594" s="282">
        <v>149</v>
      </c>
      <c r="E21594" s="265"/>
    </row>
    <row r="21595" spans="1:5">
      <c r="A21595" s="283">
        <v>53719</v>
      </c>
      <c r="B21595" s="176">
        <v>1713.7</v>
      </c>
      <c r="C21595" s="176">
        <v>32.200000000000003</v>
      </c>
      <c r="D21595" s="282">
        <v>184</v>
      </c>
      <c r="E21595" s="265"/>
    </row>
    <row r="21596" spans="1:5">
      <c r="A21596" s="283">
        <v>53725</v>
      </c>
      <c r="B21596" s="176">
        <v>0</v>
      </c>
      <c r="C21596" s="176">
        <v>0</v>
      </c>
      <c r="D21596" s="282">
        <v>87</v>
      </c>
      <c r="E21596" s="265"/>
    </row>
    <row r="21597" spans="1:5">
      <c r="A21597" s="283">
        <v>53726</v>
      </c>
      <c r="B21597" s="176">
        <v>10902.3</v>
      </c>
      <c r="C21597" s="176">
        <v>24.1</v>
      </c>
      <c r="D21597" s="282">
        <v>115</v>
      </c>
      <c r="E21597" s="265"/>
    </row>
    <row r="21598" spans="1:5">
      <c r="A21598" s="283">
        <v>53744</v>
      </c>
      <c r="B21598" s="176">
        <v>0</v>
      </c>
      <c r="C21598" s="176">
        <v>0</v>
      </c>
      <c r="D21598" s="282">
        <v>87</v>
      </c>
      <c r="E21598" s="265"/>
    </row>
    <row r="21599" spans="1:5">
      <c r="A21599" s="283">
        <v>53783</v>
      </c>
      <c r="B21599" s="176">
        <v>0</v>
      </c>
      <c r="C21599" s="176">
        <v>0</v>
      </c>
      <c r="D21599" s="282">
        <v>87</v>
      </c>
      <c r="E21599" s="265"/>
    </row>
    <row r="21600" spans="1:5">
      <c r="A21600" s="283">
        <v>53791</v>
      </c>
      <c r="B21600" s="176">
        <v>0</v>
      </c>
      <c r="C21600" s="176">
        <v>0</v>
      </c>
      <c r="D21600" s="282">
        <v>87</v>
      </c>
      <c r="E21600" s="265"/>
    </row>
    <row r="21601" spans="1:5">
      <c r="A21601" s="283">
        <v>53792</v>
      </c>
      <c r="B21601" s="176">
        <v>0</v>
      </c>
      <c r="C21601" s="176">
        <v>0</v>
      </c>
      <c r="D21601" s="282">
        <v>87</v>
      </c>
      <c r="E21601" s="265"/>
    </row>
    <row r="21602" spans="1:5">
      <c r="A21602" s="283">
        <v>53801</v>
      </c>
      <c r="B21602" s="176">
        <v>14.1</v>
      </c>
      <c r="C21602" s="176">
        <v>47.5</v>
      </c>
      <c r="D21602" s="282">
        <v>87</v>
      </c>
      <c r="E21602" s="265"/>
    </row>
    <row r="21603" spans="1:5">
      <c r="A21603" s="283">
        <v>53802</v>
      </c>
      <c r="B21603" s="176">
        <v>0</v>
      </c>
      <c r="C21603" s="176">
        <v>0</v>
      </c>
      <c r="D21603" s="282">
        <v>87</v>
      </c>
      <c r="E21603" s="265"/>
    </row>
    <row r="21604" spans="1:5">
      <c r="A21604" s="283">
        <v>53803</v>
      </c>
      <c r="B21604" s="176">
        <v>46.9</v>
      </c>
      <c r="C21604" s="176">
        <v>39.799999999999997</v>
      </c>
      <c r="D21604" s="282">
        <v>87</v>
      </c>
      <c r="E21604" s="265"/>
    </row>
    <row r="21605" spans="1:5">
      <c r="A21605" s="283">
        <v>53804</v>
      </c>
      <c r="B21605" s="176">
        <v>29</v>
      </c>
      <c r="C21605" s="176">
        <v>41.3</v>
      </c>
      <c r="D21605" s="282">
        <v>87</v>
      </c>
      <c r="E21605" s="265"/>
    </row>
    <row r="21606" spans="1:5">
      <c r="A21606" s="283">
        <v>53805</v>
      </c>
      <c r="B21606" s="176">
        <v>39</v>
      </c>
      <c r="C21606" s="176">
        <v>39.9</v>
      </c>
      <c r="D21606" s="282">
        <v>87</v>
      </c>
      <c r="E21606" s="265"/>
    </row>
    <row r="21607" spans="1:5">
      <c r="A21607" s="283">
        <v>53806</v>
      </c>
      <c r="B21607" s="176">
        <v>27.1</v>
      </c>
      <c r="C21607" s="176">
        <v>46.2</v>
      </c>
      <c r="D21607" s="282">
        <v>108</v>
      </c>
      <c r="E21607" s="265"/>
    </row>
    <row r="21608" spans="1:5">
      <c r="A21608" s="283">
        <v>53807</v>
      </c>
      <c r="B21608" s="176">
        <v>42.4</v>
      </c>
      <c r="C21608" s="176">
        <v>41.8</v>
      </c>
      <c r="D21608" s="282">
        <v>87</v>
      </c>
      <c r="E21608" s="265"/>
    </row>
    <row r="21609" spans="1:5">
      <c r="A21609" s="283">
        <v>53808</v>
      </c>
      <c r="B21609" s="176">
        <v>133.1</v>
      </c>
      <c r="C21609" s="176">
        <v>40.6</v>
      </c>
      <c r="D21609" s="282">
        <v>87</v>
      </c>
      <c r="E21609" s="265"/>
    </row>
    <row r="21610" spans="1:5">
      <c r="A21610" s="283">
        <v>53809</v>
      </c>
      <c r="B21610" s="176">
        <v>33.6</v>
      </c>
      <c r="C21610" s="176">
        <v>37.700000000000003</v>
      </c>
      <c r="D21610" s="282">
        <v>87</v>
      </c>
      <c r="E21610" s="265"/>
    </row>
    <row r="21611" spans="1:5">
      <c r="A21611" s="283">
        <v>53810</v>
      </c>
      <c r="B21611" s="176">
        <v>13.9</v>
      </c>
      <c r="C21611" s="176">
        <v>43.4</v>
      </c>
      <c r="D21611" s="282">
        <v>87</v>
      </c>
      <c r="E21611" s="265"/>
    </row>
    <row r="21612" spans="1:5">
      <c r="A21612" s="283">
        <v>53811</v>
      </c>
      <c r="B21612" s="176">
        <v>74.400000000000006</v>
      </c>
      <c r="C21612" s="176">
        <v>43</v>
      </c>
      <c r="D21612" s="282">
        <v>111</v>
      </c>
      <c r="E21612" s="265"/>
    </row>
    <row r="21613" spans="1:5">
      <c r="A21613" s="283">
        <v>53812</v>
      </c>
      <c r="B21613" s="176">
        <v>0</v>
      </c>
      <c r="C21613" s="176">
        <v>0</v>
      </c>
      <c r="D21613" s="282">
        <v>87</v>
      </c>
      <c r="E21613" s="265"/>
    </row>
    <row r="21614" spans="1:5">
      <c r="A21614" s="283">
        <v>53813</v>
      </c>
      <c r="B21614" s="176">
        <v>43.9</v>
      </c>
      <c r="C21614" s="176">
        <v>41.4</v>
      </c>
      <c r="D21614" s="282">
        <v>87</v>
      </c>
      <c r="E21614" s="265"/>
    </row>
    <row r="21615" spans="1:5">
      <c r="A21615" s="283">
        <v>53816</v>
      </c>
      <c r="B21615" s="176">
        <v>14.6</v>
      </c>
      <c r="C21615" s="176">
        <v>39.700000000000003</v>
      </c>
      <c r="D21615" s="282">
        <v>87</v>
      </c>
      <c r="E21615" s="265"/>
    </row>
    <row r="21616" spans="1:5">
      <c r="A21616" s="283">
        <v>53817</v>
      </c>
      <c r="B21616" s="176">
        <v>0</v>
      </c>
      <c r="C21616" s="176">
        <v>0</v>
      </c>
      <c r="D21616" s="282">
        <v>87</v>
      </c>
      <c r="E21616" s="265"/>
    </row>
    <row r="21617" spans="1:5">
      <c r="A21617" s="283">
        <v>53818</v>
      </c>
      <c r="B21617" s="176">
        <v>90.4</v>
      </c>
      <c r="C21617" s="176">
        <v>24.3</v>
      </c>
      <c r="D21617" s="282">
        <v>93</v>
      </c>
      <c r="E21617" s="265"/>
    </row>
    <row r="21618" spans="1:5">
      <c r="A21618" s="283">
        <v>53820</v>
      </c>
      <c r="B21618" s="176">
        <v>25.5</v>
      </c>
      <c r="C21618" s="176">
        <v>43.7</v>
      </c>
      <c r="D21618" s="282">
        <v>112</v>
      </c>
      <c r="E21618" s="265"/>
    </row>
    <row r="21619" spans="1:5">
      <c r="A21619" s="283">
        <v>53821</v>
      </c>
      <c r="B21619" s="176">
        <v>89.2</v>
      </c>
      <c r="C21619" s="176">
        <v>43.3</v>
      </c>
      <c r="D21619" s="282">
        <v>151</v>
      </c>
      <c r="E21619" s="265"/>
    </row>
    <row r="21620" spans="1:5">
      <c r="A21620" s="283">
        <v>53824</v>
      </c>
      <c r="B21620" s="176">
        <v>17.5</v>
      </c>
      <c r="C21620" s="176">
        <v>45</v>
      </c>
      <c r="D21620" s="282">
        <v>87</v>
      </c>
      <c r="E21620" s="265"/>
    </row>
    <row r="21621" spans="1:5">
      <c r="A21621" s="283">
        <v>53825</v>
      </c>
      <c r="B21621" s="176">
        <v>19.600000000000001</v>
      </c>
      <c r="C21621" s="176">
        <v>38</v>
      </c>
      <c r="D21621" s="282">
        <v>87</v>
      </c>
      <c r="E21621" s="265"/>
    </row>
    <row r="21622" spans="1:5">
      <c r="A21622" s="283">
        <v>53826</v>
      </c>
      <c r="B21622" s="176">
        <v>22.9</v>
      </c>
      <c r="C21622" s="176">
        <v>37.9</v>
      </c>
      <c r="D21622" s="282">
        <v>87</v>
      </c>
      <c r="E21622" s="265"/>
    </row>
    <row r="21623" spans="1:5">
      <c r="A21623" s="283">
        <v>53827</v>
      </c>
      <c r="B21623" s="176">
        <v>16</v>
      </c>
      <c r="C21623" s="176">
        <v>39.1</v>
      </c>
      <c r="D21623" s="282">
        <v>87</v>
      </c>
      <c r="E21623" s="265"/>
    </row>
    <row r="21624" spans="1:5">
      <c r="A21624" s="283">
        <v>53901</v>
      </c>
      <c r="B21624" s="176">
        <v>116.1</v>
      </c>
      <c r="C21624" s="176">
        <v>40.1</v>
      </c>
      <c r="D21624" s="282">
        <v>102</v>
      </c>
      <c r="E21624" s="265"/>
    </row>
    <row r="21625" spans="1:5">
      <c r="A21625" s="283">
        <v>53910</v>
      </c>
      <c r="B21625" s="176">
        <v>52.8</v>
      </c>
      <c r="C21625" s="176">
        <v>42.4</v>
      </c>
      <c r="D21625" s="282">
        <v>87</v>
      </c>
      <c r="E21625" s="265"/>
    </row>
    <row r="21626" spans="1:5">
      <c r="A21626" s="283">
        <v>53911</v>
      </c>
      <c r="B21626" s="176">
        <v>40.9</v>
      </c>
      <c r="C21626" s="176">
        <v>37.6</v>
      </c>
      <c r="D21626" s="282">
        <v>87</v>
      </c>
      <c r="E21626" s="265"/>
    </row>
    <row r="21627" spans="1:5">
      <c r="A21627" s="283">
        <v>53913</v>
      </c>
      <c r="B21627" s="176">
        <v>157.19999999999999</v>
      </c>
      <c r="C21627" s="176">
        <v>39.6</v>
      </c>
      <c r="D21627" s="282">
        <v>101</v>
      </c>
      <c r="E21627" s="265"/>
    </row>
    <row r="21628" spans="1:5">
      <c r="A21628" s="283">
        <v>53916</v>
      </c>
      <c r="B21628" s="176">
        <v>193.4</v>
      </c>
      <c r="C21628" s="176">
        <v>39.799999999999997</v>
      </c>
      <c r="D21628" s="282">
        <v>117</v>
      </c>
      <c r="E21628" s="265"/>
    </row>
    <row r="21629" spans="1:5">
      <c r="A21629" s="283">
        <v>53919</v>
      </c>
      <c r="B21629" s="176">
        <v>47.4</v>
      </c>
      <c r="C21629" s="176">
        <v>39.4</v>
      </c>
      <c r="D21629" s="282">
        <v>87</v>
      </c>
      <c r="E21629" s="265"/>
    </row>
    <row r="21630" spans="1:5">
      <c r="A21630" s="283">
        <v>53920</v>
      </c>
      <c r="B21630" s="176">
        <v>25.9</v>
      </c>
      <c r="C21630" s="176">
        <v>48.8</v>
      </c>
      <c r="D21630" s="282">
        <v>87</v>
      </c>
      <c r="E21630" s="265"/>
    </row>
    <row r="21631" spans="1:5">
      <c r="A21631" s="283">
        <v>53922</v>
      </c>
      <c r="B21631" s="176">
        <v>29.4</v>
      </c>
      <c r="C21631" s="176">
        <v>43.5</v>
      </c>
      <c r="D21631" s="282">
        <v>87</v>
      </c>
      <c r="E21631" s="265"/>
    </row>
    <row r="21632" spans="1:5">
      <c r="A21632" s="283">
        <v>53923</v>
      </c>
      <c r="B21632" s="176">
        <v>33.5</v>
      </c>
      <c r="C21632" s="176">
        <v>36.799999999999997</v>
      </c>
      <c r="D21632" s="282">
        <v>87</v>
      </c>
      <c r="E21632" s="265"/>
    </row>
    <row r="21633" spans="1:5">
      <c r="A21633" s="283">
        <v>53924</v>
      </c>
      <c r="B21633" s="176">
        <v>21.6</v>
      </c>
      <c r="C21633" s="176">
        <v>44.4</v>
      </c>
      <c r="D21633" s="282">
        <v>87</v>
      </c>
      <c r="E21633" s="265"/>
    </row>
    <row r="21634" spans="1:5">
      <c r="A21634" s="283">
        <v>53925</v>
      </c>
      <c r="B21634" s="176">
        <v>74.099999999999994</v>
      </c>
      <c r="C21634" s="176">
        <v>40.200000000000003</v>
      </c>
      <c r="D21634" s="282">
        <v>120</v>
      </c>
      <c r="E21634" s="265"/>
    </row>
    <row r="21635" spans="1:5">
      <c r="A21635" s="283">
        <v>53926</v>
      </c>
      <c r="B21635" s="176">
        <v>35.5</v>
      </c>
      <c r="C21635" s="176">
        <v>32.799999999999997</v>
      </c>
      <c r="D21635" s="282">
        <v>87</v>
      </c>
      <c r="E21635" s="265"/>
    </row>
    <row r="21636" spans="1:5">
      <c r="A21636" s="283">
        <v>53927</v>
      </c>
      <c r="B21636" s="176">
        <v>0</v>
      </c>
      <c r="C21636" s="176">
        <v>0</v>
      </c>
      <c r="D21636" s="282">
        <v>87</v>
      </c>
      <c r="E21636" s="265"/>
    </row>
    <row r="21637" spans="1:5">
      <c r="A21637" s="283">
        <v>53928</v>
      </c>
      <c r="B21637" s="176">
        <v>0</v>
      </c>
      <c r="C21637" s="176">
        <v>0</v>
      </c>
      <c r="D21637" s="282">
        <v>87</v>
      </c>
      <c r="E21637" s="265"/>
    </row>
    <row r="21638" spans="1:5">
      <c r="A21638" s="283">
        <v>53929</v>
      </c>
      <c r="B21638" s="176">
        <v>40.9</v>
      </c>
      <c r="C21638" s="176">
        <v>43.6</v>
      </c>
      <c r="D21638" s="282">
        <v>87</v>
      </c>
      <c r="E21638" s="265"/>
    </row>
    <row r="21639" spans="1:5">
      <c r="A21639" s="283">
        <v>53930</v>
      </c>
      <c r="B21639" s="176">
        <v>38.200000000000003</v>
      </c>
      <c r="C21639" s="176">
        <v>42.5</v>
      </c>
      <c r="D21639" s="282">
        <v>87</v>
      </c>
      <c r="E21639" s="265"/>
    </row>
    <row r="21640" spans="1:5">
      <c r="A21640" s="283">
        <v>53931</v>
      </c>
      <c r="B21640" s="176">
        <v>33.5</v>
      </c>
      <c r="C21640" s="176">
        <v>40</v>
      </c>
      <c r="D21640" s="282">
        <v>87</v>
      </c>
      <c r="E21640" s="265"/>
    </row>
    <row r="21641" spans="1:5">
      <c r="A21641" s="283">
        <v>53932</v>
      </c>
      <c r="B21641" s="176">
        <v>53.8</v>
      </c>
      <c r="C21641" s="176">
        <v>37</v>
      </c>
      <c r="D21641" s="282">
        <v>87</v>
      </c>
      <c r="E21641" s="265"/>
    </row>
    <row r="21642" spans="1:5">
      <c r="A21642" s="283">
        <v>53933</v>
      </c>
      <c r="B21642" s="176">
        <v>82.6</v>
      </c>
      <c r="C21642" s="176">
        <v>42</v>
      </c>
      <c r="D21642" s="282">
        <v>95</v>
      </c>
      <c r="E21642" s="265"/>
    </row>
    <row r="21643" spans="1:5">
      <c r="A21643" s="283">
        <v>53934</v>
      </c>
      <c r="B21643" s="176">
        <v>33.799999999999997</v>
      </c>
      <c r="C21643" s="176">
        <v>50.8</v>
      </c>
      <c r="D21643" s="282">
        <v>87</v>
      </c>
      <c r="E21643" s="265"/>
    </row>
    <row r="21644" spans="1:5">
      <c r="A21644" s="283">
        <v>53935</v>
      </c>
      <c r="B21644" s="176">
        <v>0</v>
      </c>
      <c r="C21644" s="176">
        <v>0</v>
      </c>
      <c r="D21644" s="282">
        <v>87</v>
      </c>
      <c r="E21644" s="265"/>
    </row>
    <row r="21645" spans="1:5">
      <c r="A21645" s="283">
        <v>53936</v>
      </c>
      <c r="B21645" s="176">
        <v>32.4</v>
      </c>
      <c r="C21645" s="176">
        <v>43</v>
      </c>
      <c r="D21645" s="282">
        <v>87</v>
      </c>
      <c r="E21645" s="265"/>
    </row>
    <row r="21646" spans="1:5">
      <c r="A21646" s="283">
        <v>53937</v>
      </c>
      <c r="B21646" s="176">
        <v>22.3</v>
      </c>
      <c r="C21646" s="176">
        <v>40.1</v>
      </c>
      <c r="D21646" s="282">
        <v>87</v>
      </c>
      <c r="E21646" s="265"/>
    </row>
    <row r="21647" spans="1:5">
      <c r="A21647" s="283">
        <v>53939</v>
      </c>
      <c r="B21647" s="176">
        <v>36.9</v>
      </c>
      <c r="C21647" s="176">
        <v>36.4</v>
      </c>
      <c r="D21647" s="282">
        <v>87</v>
      </c>
      <c r="E21647" s="265"/>
    </row>
    <row r="21648" spans="1:5">
      <c r="A21648" s="283">
        <v>53940</v>
      </c>
      <c r="B21648" s="176">
        <v>0</v>
      </c>
      <c r="C21648" s="176">
        <v>0</v>
      </c>
      <c r="D21648" s="282">
        <v>87</v>
      </c>
      <c r="E21648" s="265"/>
    </row>
    <row r="21649" spans="1:5">
      <c r="A21649" s="283">
        <v>53941</v>
      </c>
      <c r="B21649" s="176">
        <v>35.6</v>
      </c>
      <c r="C21649" s="176">
        <v>43.1</v>
      </c>
      <c r="D21649" s="282">
        <v>87</v>
      </c>
      <c r="E21649" s="265"/>
    </row>
    <row r="21650" spans="1:5">
      <c r="A21650" s="283">
        <v>53942</v>
      </c>
      <c r="B21650" s="176">
        <v>0</v>
      </c>
      <c r="C21650" s="176">
        <v>0</v>
      </c>
      <c r="D21650" s="282">
        <v>87</v>
      </c>
      <c r="E21650" s="265"/>
    </row>
    <row r="21651" spans="1:5">
      <c r="A21651" s="283">
        <v>53943</v>
      </c>
      <c r="B21651" s="176">
        <v>22</v>
      </c>
      <c r="C21651" s="176">
        <v>40.6</v>
      </c>
      <c r="D21651" s="282">
        <v>87</v>
      </c>
      <c r="E21651" s="265"/>
    </row>
    <row r="21652" spans="1:5">
      <c r="A21652" s="283">
        <v>53944</v>
      </c>
      <c r="B21652" s="176">
        <v>32.700000000000003</v>
      </c>
      <c r="C21652" s="176">
        <v>43.1</v>
      </c>
      <c r="D21652" s="282">
        <v>87</v>
      </c>
      <c r="E21652" s="265"/>
    </row>
    <row r="21653" spans="1:5">
      <c r="A21653" s="283">
        <v>53946</v>
      </c>
      <c r="B21653" s="176">
        <v>38.700000000000003</v>
      </c>
      <c r="C21653" s="176">
        <v>44.1</v>
      </c>
      <c r="D21653" s="282">
        <v>95</v>
      </c>
      <c r="E21653" s="265"/>
    </row>
    <row r="21654" spans="1:5">
      <c r="A21654" s="283">
        <v>53947</v>
      </c>
      <c r="B21654" s="176">
        <v>36.799999999999997</v>
      </c>
      <c r="C21654" s="176">
        <v>36.6</v>
      </c>
      <c r="D21654" s="282">
        <v>87</v>
      </c>
      <c r="E21654" s="265"/>
    </row>
    <row r="21655" spans="1:5">
      <c r="A21655" s="283">
        <v>53948</v>
      </c>
      <c r="B21655" s="176">
        <v>53.9</v>
      </c>
      <c r="C21655" s="176">
        <v>42.6</v>
      </c>
      <c r="D21655" s="282">
        <v>87</v>
      </c>
      <c r="E21655" s="265"/>
    </row>
    <row r="21656" spans="1:5">
      <c r="A21656" s="283">
        <v>53949</v>
      </c>
      <c r="B21656" s="176">
        <v>35.1</v>
      </c>
      <c r="C21656" s="176">
        <v>48.4</v>
      </c>
      <c r="D21656" s="282">
        <v>110</v>
      </c>
      <c r="E21656" s="265"/>
    </row>
    <row r="21657" spans="1:5">
      <c r="A21657" s="283">
        <v>53950</v>
      </c>
      <c r="B21657" s="176">
        <v>46.9</v>
      </c>
      <c r="C21657" s="176">
        <v>43.6</v>
      </c>
      <c r="D21657" s="282">
        <v>87</v>
      </c>
      <c r="E21657" s="265"/>
    </row>
    <row r="21658" spans="1:5">
      <c r="A21658" s="283">
        <v>53951</v>
      </c>
      <c r="B21658" s="176">
        <v>34.9</v>
      </c>
      <c r="C21658" s="176">
        <v>38.799999999999997</v>
      </c>
      <c r="D21658" s="282">
        <v>87</v>
      </c>
      <c r="E21658" s="265"/>
    </row>
    <row r="21659" spans="1:5">
      <c r="A21659" s="283">
        <v>53952</v>
      </c>
      <c r="B21659" s="176">
        <v>36.700000000000003</v>
      </c>
      <c r="C21659" s="176">
        <v>46.2</v>
      </c>
      <c r="D21659" s="282">
        <v>95</v>
      </c>
      <c r="E21659" s="265"/>
    </row>
    <row r="21660" spans="1:5">
      <c r="A21660" s="283">
        <v>53953</v>
      </c>
      <c r="B21660" s="176">
        <v>0</v>
      </c>
      <c r="C21660" s="176">
        <v>0</v>
      </c>
      <c r="D21660" s="282">
        <v>87</v>
      </c>
      <c r="E21660" s="265"/>
    </row>
    <row r="21661" spans="1:5">
      <c r="A21661" s="283">
        <v>53954</v>
      </c>
      <c r="B21661" s="176">
        <v>77.400000000000006</v>
      </c>
      <c r="C21661" s="176">
        <v>41.7</v>
      </c>
      <c r="D21661" s="282">
        <v>94</v>
      </c>
      <c r="E21661" s="265"/>
    </row>
    <row r="21662" spans="1:5">
      <c r="A21662" s="283">
        <v>53955</v>
      </c>
      <c r="B21662" s="176">
        <v>63.1</v>
      </c>
      <c r="C21662" s="176">
        <v>42.1</v>
      </c>
      <c r="D21662" s="282">
        <v>106</v>
      </c>
      <c r="E21662" s="265"/>
    </row>
    <row r="21663" spans="1:5">
      <c r="A21663" s="283">
        <v>53956</v>
      </c>
      <c r="B21663" s="176">
        <v>56.6</v>
      </c>
      <c r="C21663" s="176">
        <v>39.299999999999997</v>
      </c>
      <c r="D21663" s="282">
        <v>121</v>
      </c>
      <c r="E21663" s="265"/>
    </row>
    <row r="21664" spans="1:5">
      <c r="A21664" s="283">
        <v>53959</v>
      </c>
      <c r="B21664" s="176">
        <v>106.6</v>
      </c>
      <c r="C21664" s="176">
        <v>38.4</v>
      </c>
      <c r="D21664" s="282">
        <v>120</v>
      </c>
      <c r="E21664" s="265"/>
    </row>
    <row r="21665" spans="1:5">
      <c r="A21665" s="283">
        <v>53960</v>
      </c>
      <c r="B21665" s="176">
        <v>44.5</v>
      </c>
      <c r="C21665" s="176">
        <v>42.4</v>
      </c>
      <c r="D21665" s="282">
        <v>87</v>
      </c>
      <c r="E21665" s="265"/>
    </row>
    <row r="21666" spans="1:5">
      <c r="A21666" s="283">
        <v>53961</v>
      </c>
      <c r="B21666" s="176">
        <v>44</v>
      </c>
      <c r="C21666" s="176">
        <v>41.1</v>
      </c>
      <c r="D21666" s="282">
        <v>87</v>
      </c>
      <c r="E21666" s="265"/>
    </row>
    <row r="21667" spans="1:5">
      <c r="A21667" s="283">
        <v>53962</v>
      </c>
      <c r="B21667" s="176">
        <v>0</v>
      </c>
      <c r="C21667" s="176">
        <v>0</v>
      </c>
      <c r="D21667" s="282">
        <v>87</v>
      </c>
      <c r="E21667" s="265"/>
    </row>
    <row r="21668" spans="1:5">
      <c r="A21668" s="283">
        <v>53963</v>
      </c>
      <c r="B21668" s="176">
        <v>151.19999999999999</v>
      </c>
      <c r="C21668" s="176">
        <v>37.5</v>
      </c>
      <c r="D21668" s="282">
        <v>123</v>
      </c>
      <c r="E21668" s="265"/>
    </row>
    <row r="21669" spans="1:5">
      <c r="A21669" s="283">
        <v>53964</v>
      </c>
      <c r="B21669" s="176">
        <v>34.9</v>
      </c>
      <c r="C21669" s="176">
        <v>44.6</v>
      </c>
      <c r="D21669" s="282">
        <v>87</v>
      </c>
      <c r="E21669" s="265"/>
    </row>
    <row r="21670" spans="1:5">
      <c r="A21670" s="283">
        <v>53965</v>
      </c>
      <c r="B21670" s="176">
        <v>64.099999999999994</v>
      </c>
      <c r="C21670" s="176">
        <v>42.6</v>
      </c>
      <c r="D21670" s="282">
        <v>94</v>
      </c>
      <c r="E21670" s="265"/>
    </row>
    <row r="21671" spans="1:5">
      <c r="A21671" s="283">
        <v>53968</v>
      </c>
      <c r="B21671" s="176">
        <v>32.799999999999997</v>
      </c>
      <c r="C21671" s="176">
        <v>42.6</v>
      </c>
      <c r="D21671" s="282">
        <v>87</v>
      </c>
      <c r="E21671" s="265"/>
    </row>
    <row r="21672" spans="1:5">
      <c r="A21672" s="283">
        <v>53969</v>
      </c>
      <c r="B21672" s="176">
        <v>0</v>
      </c>
      <c r="C21672" s="176">
        <v>0</v>
      </c>
      <c r="D21672" s="282">
        <v>87</v>
      </c>
      <c r="E21672" s="265"/>
    </row>
    <row r="21673" spans="1:5">
      <c r="A21673" s="283">
        <v>54001</v>
      </c>
      <c r="B21673" s="176">
        <v>69.3</v>
      </c>
      <c r="C21673" s="176">
        <v>44.9</v>
      </c>
      <c r="D21673" s="282">
        <v>95</v>
      </c>
      <c r="E21673" s="265"/>
    </row>
    <row r="21674" spans="1:5">
      <c r="A21674" s="283">
        <v>54002</v>
      </c>
      <c r="B21674" s="176">
        <v>82.2</v>
      </c>
      <c r="C21674" s="176">
        <v>35</v>
      </c>
      <c r="D21674" s="282">
        <v>95</v>
      </c>
      <c r="E21674" s="265"/>
    </row>
    <row r="21675" spans="1:5">
      <c r="A21675" s="283">
        <v>54003</v>
      </c>
      <c r="B21675" s="176">
        <v>36.700000000000003</v>
      </c>
      <c r="C21675" s="176">
        <v>40.5</v>
      </c>
      <c r="D21675" s="282">
        <v>97</v>
      </c>
      <c r="E21675" s="265"/>
    </row>
    <row r="21676" spans="1:5">
      <c r="A21676" s="283">
        <v>54004</v>
      </c>
      <c r="B21676" s="176">
        <v>25.8</v>
      </c>
      <c r="C21676" s="176">
        <v>39.299999999999997</v>
      </c>
      <c r="D21676" s="282">
        <v>87</v>
      </c>
      <c r="E21676" s="265"/>
    </row>
    <row r="21677" spans="1:5">
      <c r="A21677" s="283">
        <v>54005</v>
      </c>
      <c r="B21677" s="176">
        <v>44.2</v>
      </c>
      <c r="C21677" s="176">
        <v>38.200000000000003</v>
      </c>
      <c r="D21677" s="282">
        <v>87</v>
      </c>
      <c r="E21677" s="265"/>
    </row>
    <row r="21678" spans="1:5">
      <c r="A21678" s="283">
        <v>54006</v>
      </c>
      <c r="B21678" s="176">
        <v>20.6</v>
      </c>
      <c r="C21678" s="176">
        <v>45</v>
      </c>
      <c r="D21678" s="282">
        <v>87</v>
      </c>
      <c r="E21678" s="265"/>
    </row>
    <row r="21679" spans="1:5">
      <c r="A21679" s="283">
        <v>54007</v>
      </c>
      <c r="B21679" s="176">
        <v>29.1</v>
      </c>
      <c r="C21679" s="176">
        <v>40.9</v>
      </c>
      <c r="D21679" s="282">
        <v>87</v>
      </c>
      <c r="E21679" s="265"/>
    </row>
    <row r="21680" spans="1:5">
      <c r="A21680" s="283">
        <v>54009</v>
      </c>
      <c r="B21680" s="176">
        <v>93.6</v>
      </c>
      <c r="C21680" s="176">
        <v>38.5</v>
      </c>
      <c r="D21680" s="282">
        <v>87</v>
      </c>
      <c r="E21680" s="265"/>
    </row>
    <row r="21681" spans="1:5">
      <c r="A21681" s="283">
        <v>54010</v>
      </c>
      <c r="B21681" s="176">
        <v>0</v>
      </c>
      <c r="C21681" s="176">
        <v>0</v>
      </c>
      <c r="D21681" s="282">
        <v>87</v>
      </c>
      <c r="E21681" s="265"/>
    </row>
    <row r="21682" spans="1:5">
      <c r="A21682" s="283">
        <v>54011</v>
      </c>
      <c r="B21682" s="176">
        <v>65.099999999999994</v>
      </c>
      <c r="C21682" s="176">
        <v>38.299999999999997</v>
      </c>
      <c r="D21682" s="282">
        <v>112</v>
      </c>
      <c r="E21682" s="265"/>
    </row>
    <row r="21683" spans="1:5">
      <c r="A21683" s="283">
        <v>54013</v>
      </c>
      <c r="B21683" s="176">
        <v>34.700000000000003</v>
      </c>
      <c r="C21683" s="176">
        <v>39.700000000000003</v>
      </c>
      <c r="D21683" s="282">
        <v>107</v>
      </c>
      <c r="E21683" s="265"/>
    </row>
    <row r="21684" spans="1:5">
      <c r="A21684" s="283">
        <v>54014</v>
      </c>
      <c r="B21684" s="176">
        <v>42.7</v>
      </c>
      <c r="C21684" s="176">
        <v>41.6</v>
      </c>
      <c r="D21684" s="282">
        <v>87</v>
      </c>
      <c r="E21684" s="265"/>
    </row>
    <row r="21685" spans="1:5">
      <c r="A21685" s="283">
        <v>54015</v>
      </c>
      <c r="B21685" s="176">
        <v>82.3</v>
      </c>
      <c r="C21685" s="176">
        <v>33.700000000000003</v>
      </c>
      <c r="D21685" s="282">
        <v>94</v>
      </c>
      <c r="E21685" s="265"/>
    </row>
    <row r="21686" spans="1:5">
      <c r="A21686" s="283">
        <v>54016</v>
      </c>
      <c r="B21686" s="176">
        <v>354.6</v>
      </c>
      <c r="C21686" s="176">
        <v>37.5</v>
      </c>
      <c r="D21686" s="282">
        <v>131</v>
      </c>
      <c r="E21686" s="265"/>
    </row>
    <row r="21687" spans="1:5">
      <c r="A21687" s="283">
        <v>54017</v>
      </c>
      <c r="B21687" s="176">
        <v>127.9</v>
      </c>
      <c r="C21687" s="176">
        <v>35.4</v>
      </c>
      <c r="D21687" s="282">
        <v>94</v>
      </c>
      <c r="E21687" s="265"/>
    </row>
    <row r="21688" spans="1:5">
      <c r="A21688" s="283">
        <v>54020</v>
      </c>
      <c r="B21688" s="176">
        <v>87.8</v>
      </c>
      <c r="C21688" s="176">
        <v>37.799999999999997</v>
      </c>
      <c r="D21688" s="282">
        <v>87</v>
      </c>
      <c r="E21688" s="265"/>
    </row>
    <row r="21689" spans="1:5">
      <c r="A21689" s="283">
        <v>54021</v>
      </c>
      <c r="B21689" s="176">
        <v>139.5</v>
      </c>
      <c r="C21689" s="176">
        <v>38.799999999999997</v>
      </c>
      <c r="D21689" s="282">
        <v>96</v>
      </c>
      <c r="E21689" s="265"/>
    </row>
    <row r="21690" spans="1:5">
      <c r="A21690" s="283">
        <v>54022</v>
      </c>
      <c r="B21690" s="176">
        <v>183.3</v>
      </c>
      <c r="C21690" s="176">
        <v>28.5</v>
      </c>
      <c r="D21690" s="282">
        <v>129</v>
      </c>
      <c r="E21690" s="265"/>
    </row>
    <row r="21691" spans="1:5">
      <c r="A21691" s="283">
        <v>54023</v>
      </c>
      <c r="B21691" s="176">
        <v>82.5</v>
      </c>
      <c r="C21691" s="176">
        <v>35</v>
      </c>
      <c r="D21691" s="282">
        <v>87</v>
      </c>
      <c r="E21691" s="265"/>
    </row>
    <row r="21692" spans="1:5">
      <c r="A21692" s="283">
        <v>54024</v>
      </c>
      <c r="B21692" s="176">
        <v>49.7</v>
      </c>
      <c r="C21692" s="176">
        <v>43.6</v>
      </c>
      <c r="D21692" s="282">
        <v>115</v>
      </c>
      <c r="E21692" s="265"/>
    </row>
    <row r="21693" spans="1:5">
      <c r="A21693" s="283">
        <v>54025</v>
      </c>
      <c r="B21693" s="176">
        <v>122</v>
      </c>
      <c r="C21693" s="176">
        <v>35.299999999999997</v>
      </c>
      <c r="D21693" s="282">
        <v>94</v>
      </c>
      <c r="E21693" s="265"/>
    </row>
    <row r="21694" spans="1:5">
      <c r="A21694" s="283">
        <v>54026</v>
      </c>
      <c r="B21694" s="176">
        <v>50</v>
      </c>
      <c r="C21694" s="176">
        <v>39.5</v>
      </c>
      <c r="D21694" s="282">
        <v>87</v>
      </c>
      <c r="E21694" s="265"/>
    </row>
    <row r="21695" spans="1:5">
      <c r="A21695" s="283">
        <v>54027</v>
      </c>
      <c r="B21695" s="176">
        <v>27.4</v>
      </c>
      <c r="C21695" s="176">
        <v>42</v>
      </c>
      <c r="D21695" s="282">
        <v>87</v>
      </c>
      <c r="E21695" s="265"/>
    </row>
    <row r="21696" spans="1:5">
      <c r="A21696" s="283">
        <v>54028</v>
      </c>
      <c r="B21696" s="176">
        <v>78</v>
      </c>
      <c r="C21696" s="176">
        <v>36</v>
      </c>
      <c r="D21696" s="282">
        <v>96</v>
      </c>
      <c r="E21696" s="265"/>
    </row>
    <row r="21697" spans="1:5">
      <c r="A21697" s="283">
        <v>54082</v>
      </c>
      <c r="B21697" s="176">
        <v>139.4</v>
      </c>
      <c r="C21697" s="176">
        <v>39.6</v>
      </c>
      <c r="D21697" s="282">
        <v>87</v>
      </c>
      <c r="E21697" s="265"/>
    </row>
    <row r="21698" spans="1:5">
      <c r="A21698" s="283">
        <v>54101</v>
      </c>
      <c r="B21698" s="176">
        <v>48.9</v>
      </c>
      <c r="C21698" s="176">
        <v>43.7</v>
      </c>
      <c r="D21698" s="282">
        <v>87</v>
      </c>
      <c r="E21698" s="265"/>
    </row>
    <row r="21699" spans="1:5">
      <c r="A21699" s="283">
        <v>54102</v>
      </c>
      <c r="B21699" s="176">
        <v>5.8</v>
      </c>
      <c r="C21699" s="176">
        <v>53.4</v>
      </c>
      <c r="D21699" s="282">
        <v>110</v>
      </c>
      <c r="E21699" s="265"/>
    </row>
    <row r="21700" spans="1:5">
      <c r="A21700" s="283">
        <v>54103</v>
      </c>
      <c r="B21700" s="176">
        <v>5</v>
      </c>
      <c r="C21700" s="176">
        <v>48.4</v>
      </c>
      <c r="D21700" s="282">
        <v>87</v>
      </c>
      <c r="E21700" s="265"/>
    </row>
    <row r="21701" spans="1:5">
      <c r="A21701" s="283">
        <v>54104</v>
      </c>
      <c r="B21701" s="176">
        <v>8.1</v>
      </c>
      <c r="C21701" s="176">
        <v>55.5</v>
      </c>
      <c r="D21701" s="282">
        <v>96</v>
      </c>
      <c r="E21701" s="265"/>
    </row>
    <row r="21702" spans="1:5">
      <c r="A21702" s="283">
        <v>54106</v>
      </c>
      <c r="B21702" s="176">
        <v>57</v>
      </c>
      <c r="C21702" s="176">
        <v>38.700000000000003</v>
      </c>
      <c r="D21702" s="282">
        <v>94</v>
      </c>
      <c r="E21702" s="265"/>
    </row>
    <row r="21703" spans="1:5">
      <c r="A21703" s="283">
        <v>54107</v>
      </c>
      <c r="B21703" s="176">
        <v>42.7</v>
      </c>
      <c r="C21703" s="176">
        <v>39.299999999999997</v>
      </c>
      <c r="D21703" s="282">
        <v>114</v>
      </c>
      <c r="E21703" s="265"/>
    </row>
    <row r="21704" spans="1:5">
      <c r="A21704" s="283">
        <v>54110</v>
      </c>
      <c r="B21704" s="176">
        <v>87.8</v>
      </c>
      <c r="C21704" s="176">
        <v>38.200000000000003</v>
      </c>
      <c r="D21704" s="282">
        <v>87</v>
      </c>
      <c r="E21704" s="265"/>
    </row>
    <row r="21705" spans="1:5">
      <c r="A21705" s="283">
        <v>54111</v>
      </c>
      <c r="B21705" s="176">
        <v>43.2</v>
      </c>
      <c r="C21705" s="176">
        <v>45.6</v>
      </c>
      <c r="D21705" s="282">
        <v>87</v>
      </c>
      <c r="E21705" s="265"/>
    </row>
    <row r="21706" spans="1:5">
      <c r="A21706" s="283">
        <v>54112</v>
      </c>
      <c r="B21706" s="176">
        <v>34.4</v>
      </c>
      <c r="C21706" s="176">
        <v>42.6</v>
      </c>
      <c r="D21706" s="282">
        <v>113</v>
      </c>
      <c r="E21706" s="265"/>
    </row>
    <row r="21707" spans="1:5">
      <c r="A21707" s="283">
        <v>54113</v>
      </c>
      <c r="B21707" s="176">
        <v>1396.7</v>
      </c>
      <c r="C21707" s="176">
        <v>38.6</v>
      </c>
      <c r="D21707" s="282">
        <v>87</v>
      </c>
      <c r="E21707" s="265"/>
    </row>
    <row r="21708" spans="1:5">
      <c r="A21708" s="283">
        <v>54114</v>
      </c>
      <c r="B21708" s="176">
        <v>22.8</v>
      </c>
      <c r="C21708" s="176">
        <v>51</v>
      </c>
      <c r="D21708" s="282">
        <v>87</v>
      </c>
      <c r="E21708" s="265"/>
    </row>
    <row r="21709" spans="1:5">
      <c r="A21709" s="283">
        <v>54115</v>
      </c>
      <c r="B21709" s="176">
        <v>323.60000000000002</v>
      </c>
      <c r="C21709" s="176">
        <v>35</v>
      </c>
      <c r="D21709" s="282">
        <v>178</v>
      </c>
      <c r="E21709" s="265"/>
    </row>
    <row r="21710" spans="1:5">
      <c r="A21710" s="283">
        <v>54119</v>
      </c>
      <c r="B21710" s="176">
        <v>8.8000000000000007</v>
      </c>
      <c r="C21710" s="176">
        <v>37.799999999999997</v>
      </c>
      <c r="D21710" s="282">
        <v>87</v>
      </c>
      <c r="E21710" s="265"/>
    </row>
    <row r="21711" spans="1:5">
      <c r="A21711" s="283">
        <v>54120</v>
      </c>
      <c r="B21711" s="176">
        <v>3.6</v>
      </c>
      <c r="C21711" s="176">
        <v>52.9</v>
      </c>
      <c r="D21711" s="282">
        <v>87</v>
      </c>
      <c r="E21711" s="265"/>
    </row>
    <row r="21712" spans="1:5">
      <c r="A21712" s="283">
        <v>54121</v>
      </c>
      <c r="B21712" s="176">
        <v>9.1999999999999993</v>
      </c>
      <c r="C21712" s="176">
        <v>49.4</v>
      </c>
      <c r="D21712" s="282">
        <v>87</v>
      </c>
      <c r="E21712" s="265"/>
    </row>
    <row r="21713" spans="1:5">
      <c r="A21713" s="283">
        <v>54123</v>
      </c>
      <c r="B21713" s="176">
        <v>89.4</v>
      </c>
      <c r="C21713" s="176">
        <v>38.9</v>
      </c>
      <c r="D21713" s="282">
        <v>87</v>
      </c>
      <c r="E21713" s="265"/>
    </row>
    <row r="21714" spans="1:5">
      <c r="A21714" s="283">
        <v>54124</v>
      </c>
      <c r="B21714" s="176">
        <v>43</v>
      </c>
      <c r="C21714" s="176">
        <v>42.7</v>
      </c>
      <c r="D21714" s="282">
        <v>87</v>
      </c>
      <c r="E21714" s="265"/>
    </row>
    <row r="21715" spans="1:5">
      <c r="A21715" s="283">
        <v>54125</v>
      </c>
      <c r="B21715" s="176">
        <v>6.1</v>
      </c>
      <c r="C21715" s="176">
        <v>52.3</v>
      </c>
      <c r="D21715" s="282">
        <v>87</v>
      </c>
      <c r="E21715" s="265"/>
    </row>
    <row r="21716" spans="1:5">
      <c r="A21716" s="283">
        <v>54126</v>
      </c>
      <c r="B21716" s="176">
        <v>52.5</v>
      </c>
      <c r="C21716" s="176">
        <v>37.6</v>
      </c>
      <c r="D21716" s="282">
        <v>87</v>
      </c>
      <c r="E21716" s="265"/>
    </row>
    <row r="21717" spans="1:5">
      <c r="A21717" s="283">
        <v>54127</v>
      </c>
      <c r="B21717" s="176">
        <v>32.4</v>
      </c>
      <c r="C21717" s="176">
        <v>40.799999999999997</v>
      </c>
      <c r="D21717" s="282">
        <v>87</v>
      </c>
      <c r="E21717" s="265"/>
    </row>
    <row r="21718" spans="1:5">
      <c r="A21718" s="283">
        <v>54128</v>
      </c>
      <c r="B21718" s="176">
        <v>32.299999999999997</v>
      </c>
      <c r="C21718" s="176">
        <v>41.4</v>
      </c>
      <c r="D21718" s="282">
        <v>87</v>
      </c>
      <c r="E21718" s="265"/>
    </row>
    <row r="21719" spans="1:5">
      <c r="A21719" s="283">
        <v>54129</v>
      </c>
      <c r="B21719" s="176">
        <v>63.3</v>
      </c>
      <c r="C21719" s="176">
        <v>40.9</v>
      </c>
      <c r="D21719" s="282">
        <v>111</v>
      </c>
      <c r="E21719" s="265"/>
    </row>
    <row r="21720" spans="1:5">
      <c r="A21720" s="283">
        <v>54130</v>
      </c>
      <c r="B21720" s="176">
        <v>302.7</v>
      </c>
      <c r="C21720" s="176">
        <v>35.9</v>
      </c>
      <c r="D21720" s="282">
        <v>132</v>
      </c>
      <c r="E21720" s="265"/>
    </row>
    <row r="21721" spans="1:5">
      <c r="A21721" s="283">
        <v>54131</v>
      </c>
      <c r="B21721" s="176">
        <v>247.5</v>
      </c>
      <c r="C21721" s="176">
        <v>30</v>
      </c>
      <c r="D21721" s="282">
        <v>87</v>
      </c>
      <c r="E21721" s="265"/>
    </row>
    <row r="21722" spans="1:5">
      <c r="A21722" s="283">
        <v>54135</v>
      </c>
      <c r="B21722" s="176">
        <v>63.9</v>
      </c>
      <c r="C21722" s="176">
        <v>31.8</v>
      </c>
      <c r="D21722" s="282">
        <v>95</v>
      </c>
      <c r="E21722" s="265"/>
    </row>
    <row r="21723" spans="1:5">
      <c r="A21723" s="283">
        <v>54136</v>
      </c>
      <c r="B21723" s="176">
        <v>2635.4</v>
      </c>
      <c r="C21723" s="176">
        <v>38.299999999999997</v>
      </c>
      <c r="D21723" s="282">
        <v>115</v>
      </c>
      <c r="E21723" s="265"/>
    </row>
    <row r="21724" spans="1:5">
      <c r="A21724" s="283">
        <v>54137</v>
      </c>
      <c r="B21724" s="176">
        <v>36.5</v>
      </c>
      <c r="C21724" s="176">
        <v>39.4</v>
      </c>
      <c r="D21724" s="282">
        <v>87</v>
      </c>
      <c r="E21724" s="265"/>
    </row>
    <row r="21725" spans="1:5">
      <c r="A21725" s="283">
        <v>54138</v>
      </c>
      <c r="B21725" s="176">
        <v>11.8</v>
      </c>
      <c r="C21725" s="176">
        <v>57.9</v>
      </c>
      <c r="D21725" s="282">
        <v>87</v>
      </c>
      <c r="E21725" s="265"/>
    </row>
    <row r="21726" spans="1:5">
      <c r="A21726" s="283">
        <v>54139</v>
      </c>
      <c r="B21726" s="176">
        <v>35.200000000000003</v>
      </c>
      <c r="C21726" s="176">
        <v>42.1</v>
      </c>
      <c r="D21726" s="282">
        <v>95</v>
      </c>
      <c r="E21726" s="265"/>
    </row>
    <row r="21727" spans="1:5">
      <c r="A21727" s="283">
        <v>54140</v>
      </c>
      <c r="B21727" s="176">
        <v>2017.9</v>
      </c>
      <c r="C21727" s="176">
        <v>35.700000000000003</v>
      </c>
      <c r="D21727" s="282">
        <v>95</v>
      </c>
      <c r="E21727" s="265"/>
    </row>
    <row r="21728" spans="1:5">
      <c r="A21728" s="283">
        <v>54141</v>
      </c>
      <c r="B21728" s="176">
        <v>88.9</v>
      </c>
      <c r="C21728" s="176">
        <v>40.200000000000003</v>
      </c>
      <c r="D21728" s="282">
        <v>87</v>
      </c>
      <c r="E21728" s="265"/>
    </row>
    <row r="21729" spans="1:5">
      <c r="A21729" s="283">
        <v>54143</v>
      </c>
      <c r="B21729" s="176">
        <v>171.6</v>
      </c>
      <c r="C21729" s="176">
        <v>42.8</v>
      </c>
      <c r="D21729" s="282">
        <v>116</v>
      </c>
      <c r="E21729" s="265"/>
    </row>
    <row r="21730" spans="1:5">
      <c r="A21730" s="283">
        <v>54149</v>
      </c>
      <c r="B21730" s="176">
        <v>10.1</v>
      </c>
      <c r="C21730" s="176">
        <v>55.7</v>
      </c>
      <c r="D21730" s="282">
        <v>87</v>
      </c>
      <c r="E21730" s="265"/>
    </row>
    <row r="21731" spans="1:5">
      <c r="A21731" s="283">
        <v>54150</v>
      </c>
      <c r="B21731" s="176">
        <v>4.2</v>
      </c>
      <c r="C21731" s="176">
        <v>31.2</v>
      </c>
      <c r="D21731" s="282">
        <v>87</v>
      </c>
      <c r="E21731" s="265"/>
    </row>
    <row r="21732" spans="1:5">
      <c r="A21732" s="283">
        <v>54151</v>
      </c>
      <c r="B21732" s="176">
        <v>30.9</v>
      </c>
      <c r="C21732" s="176">
        <v>45.5</v>
      </c>
      <c r="D21732" s="282">
        <v>87</v>
      </c>
      <c r="E21732" s="265"/>
    </row>
    <row r="21733" spans="1:5">
      <c r="A21733" s="283">
        <v>54152</v>
      </c>
      <c r="B21733" s="176">
        <v>59.5</v>
      </c>
      <c r="C21733" s="176">
        <v>41.3</v>
      </c>
      <c r="D21733" s="282">
        <v>87</v>
      </c>
      <c r="E21733" s="265"/>
    </row>
    <row r="21734" spans="1:5">
      <c r="A21734" s="283">
        <v>54153</v>
      </c>
      <c r="B21734" s="176">
        <v>72</v>
      </c>
      <c r="C21734" s="176">
        <v>41.1</v>
      </c>
      <c r="D21734" s="282">
        <v>94</v>
      </c>
      <c r="E21734" s="265"/>
    </row>
    <row r="21735" spans="1:5">
      <c r="A21735" s="283">
        <v>54154</v>
      </c>
      <c r="B21735" s="176">
        <v>74.7</v>
      </c>
      <c r="C21735" s="176">
        <v>40.5</v>
      </c>
      <c r="D21735" s="282">
        <v>117</v>
      </c>
      <c r="E21735" s="265"/>
    </row>
    <row r="21736" spans="1:5">
      <c r="A21736" s="283">
        <v>54155</v>
      </c>
      <c r="B21736" s="176">
        <v>154</v>
      </c>
      <c r="C21736" s="176">
        <v>40.6</v>
      </c>
      <c r="D21736" s="282">
        <v>87</v>
      </c>
      <c r="E21736" s="265"/>
    </row>
    <row r="21737" spans="1:5">
      <c r="A21737" s="283">
        <v>54156</v>
      </c>
      <c r="B21737" s="176">
        <v>13.4</v>
      </c>
      <c r="C21737" s="176">
        <v>43.6</v>
      </c>
      <c r="D21737" s="282">
        <v>87</v>
      </c>
      <c r="E21737" s="265"/>
    </row>
    <row r="21738" spans="1:5">
      <c r="A21738" s="283">
        <v>54157</v>
      </c>
      <c r="B21738" s="176">
        <v>73.900000000000006</v>
      </c>
      <c r="C21738" s="176">
        <v>43.1</v>
      </c>
      <c r="D21738" s="282">
        <v>87</v>
      </c>
      <c r="E21738" s="265"/>
    </row>
    <row r="21739" spans="1:5">
      <c r="A21739" s="283">
        <v>54159</v>
      </c>
      <c r="B21739" s="176">
        <v>20.3</v>
      </c>
      <c r="C21739" s="176">
        <v>47.7</v>
      </c>
      <c r="D21739" s="282">
        <v>87</v>
      </c>
      <c r="E21739" s="265"/>
    </row>
    <row r="21740" spans="1:5">
      <c r="A21740" s="283">
        <v>54160</v>
      </c>
      <c r="B21740" s="176">
        <v>0</v>
      </c>
      <c r="C21740" s="176">
        <v>0</v>
      </c>
      <c r="D21740" s="282">
        <v>87</v>
      </c>
      <c r="E21740" s="265"/>
    </row>
    <row r="21741" spans="1:5">
      <c r="A21741" s="283">
        <v>54161</v>
      </c>
      <c r="B21741" s="176">
        <v>19.100000000000001</v>
      </c>
      <c r="C21741" s="176">
        <v>47.2</v>
      </c>
      <c r="D21741" s="282">
        <v>87</v>
      </c>
      <c r="E21741" s="265"/>
    </row>
    <row r="21742" spans="1:5">
      <c r="A21742" s="283">
        <v>54162</v>
      </c>
      <c r="B21742" s="176">
        <v>80.5</v>
      </c>
      <c r="C21742" s="176">
        <v>37.4</v>
      </c>
      <c r="D21742" s="282">
        <v>118</v>
      </c>
      <c r="E21742" s="265"/>
    </row>
    <row r="21743" spans="1:5">
      <c r="A21743" s="283">
        <v>54165</v>
      </c>
      <c r="B21743" s="176">
        <v>95.4</v>
      </c>
      <c r="C21743" s="176">
        <v>37.6</v>
      </c>
      <c r="D21743" s="282">
        <v>87</v>
      </c>
      <c r="E21743" s="265"/>
    </row>
    <row r="21744" spans="1:5">
      <c r="A21744" s="283">
        <v>54166</v>
      </c>
      <c r="B21744" s="176">
        <v>120</v>
      </c>
      <c r="C21744" s="176">
        <v>43.6</v>
      </c>
      <c r="D21744" s="282">
        <v>126</v>
      </c>
      <c r="E21744" s="265"/>
    </row>
    <row r="21745" spans="1:5">
      <c r="A21745" s="283">
        <v>54169</v>
      </c>
      <c r="B21745" s="176">
        <v>177.8</v>
      </c>
      <c r="C21745" s="176">
        <v>40.700000000000003</v>
      </c>
      <c r="D21745" s="282">
        <v>87</v>
      </c>
      <c r="E21745" s="265"/>
    </row>
    <row r="21746" spans="1:5">
      <c r="A21746" s="283">
        <v>54170</v>
      </c>
      <c r="B21746" s="176">
        <v>37.799999999999997</v>
      </c>
      <c r="C21746" s="176">
        <v>40.6</v>
      </c>
      <c r="D21746" s="282">
        <v>87</v>
      </c>
      <c r="E21746" s="265"/>
    </row>
    <row r="21747" spans="1:5">
      <c r="A21747" s="283">
        <v>54171</v>
      </c>
      <c r="B21747" s="176">
        <v>93.6</v>
      </c>
      <c r="C21747" s="176">
        <v>38.799999999999997</v>
      </c>
      <c r="D21747" s="282">
        <v>87</v>
      </c>
      <c r="E21747" s="265"/>
    </row>
    <row r="21748" spans="1:5">
      <c r="A21748" s="283">
        <v>54173</v>
      </c>
      <c r="B21748" s="176">
        <v>276.10000000000002</v>
      </c>
      <c r="C21748" s="176">
        <v>40.4</v>
      </c>
      <c r="D21748" s="282">
        <v>87</v>
      </c>
      <c r="E21748" s="265"/>
    </row>
    <row r="21749" spans="1:5">
      <c r="A21749" s="283">
        <v>54174</v>
      </c>
      <c r="B21749" s="176">
        <v>15.8</v>
      </c>
      <c r="C21749" s="176">
        <v>46.3</v>
      </c>
      <c r="D21749" s="282">
        <v>87</v>
      </c>
      <c r="E21749" s="265"/>
    </row>
    <row r="21750" spans="1:5">
      <c r="A21750" s="283">
        <v>54175</v>
      </c>
      <c r="B21750" s="176">
        <v>13.3</v>
      </c>
      <c r="C21750" s="176">
        <v>58.1</v>
      </c>
      <c r="D21750" s="282">
        <v>87</v>
      </c>
      <c r="E21750" s="265"/>
    </row>
    <row r="21751" spans="1:5">
      <c r="A21751" s="283">
        <v>54177</v>
      </c>
      <c r="B21751" s="176">
        <v>16.600000000000001</v>
      </c>
      <c r="C21751" s="176">
        <v>49.1</v>
      </c>
      <c r="D21751" s="282">
        <v>87</v>
      </c>
      <c r="E21751" s="265"/>
    </row>
    <row r="21752" spans="1:5">
      <c r="A21752" s="283">
        <v>54180</v>
      </c>
      <c r="B21752" s="176">
        <v>280.89999999999998</v>
      </c>
      <c r="C21752" s="176">
        <v>33.9</v>
      </c>
      <c r="D21752" s="282">
        <v>87</v>
      </c>
      <c r="E21752" s="265"/>
    </row>
    <row r="21753" spans="1:5">
      <c r="A21753" s="283">
        <v>54182</v>
      </c>
      <c r="B21753" s="176">
        <v>0</v>
      </c>
      <c r="C21753" s="176">
        <v>0</v>
      </c>
      <c r="D21753" s="282">
        <v>87</v>
      </c>
      <c r="E21753" s="265"/>
    </row>
    <row r="21754" spans="1:5">
      <c r="A21754" s="283">
        <v>54201</v>
      </c>
      <c r="B21754" s="176">
        <v>83</v>
      </c>
      <c r="C21754" s="176">
        <v>44.9</v>
      </c>
      <c r="D21754" s="282">
        <v>113</v>
      </c>
      <c r="E21754" s="265"/>
    </row>
    <row r="21755" spans="1:5">
      <c r="A21755" s="283">
        <v>54202</v>
      </c>
      <c r="B21755" s="176">
        <v>34.1</v>
      </c>
      <c r="C21755" s="176">
        <v>54.3</v>
      </c>
      <c r="D21755" s="282">
        <v>87</v>
      </c>
      <c r="E21755" s="265"/>
    </row>
    <row r="21756" spans="1:5">
      <c r="A21756" s="283">
        <v>54204</v>
      </c>
      <c r="B21756" s="176">
        <v>37.200000000000003</v>
      </c>
      <c r="C21756" s="176">
        <v>44</v>
      </c>
      <c r="D21756" s="282">
        <v>87</v>
      </c>
      <c r="E21756" s="265"/>
    </row>
    <row r="21757" spans="1:5">
      <c r="A21757" s="283">
        <v>54205</v>
      </c>
      <c r="B21757" s="176">
        <v>44.6</v>
      </c>
      <c r="C21757" s="176">
        <v>40</v>
      </c>
      <c r="D21757" s="282">
        <v>87</v>
      </c>
      <c r="E21757" s="265"/>
    </row>
    <row r="21758" spans="1:5">
      <c r="A21758" s="283">
        <v>54207</v>
      </c>
      <c r="B21758" s="176">
        <v>39.6</v>
      </c>
      <c r="C21758" s="176">
        <v>40</v>
      </c>
      <c r="D21758" s="282">
        <v>87</v>
      </c>
      <c r="E21758" s="265"/>
    </row>
    <row r="21759" spans="1:5">
      <c r="A21759" s="283">
        <v>54208</v>
      </c>
      <c r="B21759" s="176">
        <v>61.3</v>
      </c>
      <c r="C21759" s="176">
        <v>40</v>
      </c>
      <c r="D21759" s="282">
        <v>87</v>
      </c>
      <c r="E21759" s="265"/>
    </row>
    <row r="21760" spans="1:5">
      <c r="A21760" s="283">
        <v>54209</v>
      </c>
      <c r="B21760" s="176">
        <v>36.4</v>
      </c>
      <c r="C21760" s="176">
        <v>52.2</v>
      </c>
      <c r="D21760" s="282">
        <v>97</v>
      </c>
      <c r="E21760" s="265"/>
    </row>
    <row r="21761" spans="1:5">
      <c r="A21761" s="283">
        <v>54210</v>
      </c>
      <c r="B21761" s="176">
        <v>30</v>
      </c>
      <c r="C21761" s="176">
        <v>57</v>
      </c>
      <c r="D21761" s="282">
        <v>105</v>
      </c>
      <c r="E21761" s="265"/>
    </row>
    <row r="21762" spans="1:5">
      <c r="A21762" s="283">
        <v>54211</v>
      </c>
      <c r="B21762" s="176">
        <v>0</v>
      </c>
      <c r="C21762" s="176">
        <v>0</v>
      </c>
      <c r="D21762" s="282">
        <v>87</v>
      </c>
      <c r="E21762" s="265"/>
    </row>
    <row r="21763" spans="1:5">
      <c r="A21763" s="283">
        <v>54212</v>
      </c>
      <c r="B21763" s="176">
        <v>34.1</v>
      </c>
      <c r="C21763" s="176">
        <v>56</v>
      </c>
      <c r="D21763" s="282">
        <v>97</v>
      </c>
      <c r="E21763" s="265"/>
    </row>
    <row r="21764" spans="1:5">
      <c r="A21764" s="283">
        <v>54213</v>
      </c>
      <c r="B21764" s="176">
        <v>38.1</v>
      </c>
      <c r="C21764" s="176">
        <v>42.1</v>
      </c>
      <c r="D21764" s="282">
        <v>87</v>
      </c>
      <c r="E21764" s="265"/>
    </row>
    <row r="21765" spans="1:5">
      <c r="A21765" s="283">
        <v>54214</v>
      </c>
      <c r="B21765" s="176">
        <v>0</v>
      </c>
      <c r="C21765" s="176">
        <v>0</v>
      </c>
      <c r="D21765" s="282">
        <v>87</v>
      </c>
      <c r="E21765" s="265"/>
    </row>
    <row r="21766" spans="1:5">
      <c r="A21766" s="283">
        <v>54215</v>
      </c>
      <c r="B21766" s="176">
        <v>0</v>
      </c>
      <c r="C21766" s="176">
        <v>0</v>
      </c>
      <c r="D21766" s="282">
        <v>87</v>
      </c>
      <c r="E21766" s="265"/>
    </row>
    <row r="21767" spans="1:5">
      <c r="A21767" s="283">
        <v>54216</v>
      </c>
      <c r="B21767" s="176">
        <v>60.9</v>
      </c>
      <c r="C21767" s="176">
        <v>43.7</v>
      </c>
      <c r="D21767" s="282">
        <v>113</v>
      </c>
      <c r="E21767" s="265"/>
    </row>
    <row r="21768" spans="1:5">
      <c r="A21768" s="283">
        <v>54217</v>
      </c>
      <c r="B21768" s="176">
        <v>60.3</v>
      </c>
      <c r="C21768" s="176">
        <v>39.4</v>
      </c>
      <c r="D21768" s="282">
        <v>123</v>
      </c>
      <c r="E21768" s="265"/>
    </row>
    <row r="21769" spans="1:5">
      <c r="A21769" s="283">
        <v>54220</v>
      </c>
      <c r="B21769" s="176">
        <v>391.6</v>
      </c>
      <c r="C21769" s="176">
        <v>42.2</v>
      </c>
      <c r="D21769" s="282">
        <v>164</v>
      </c>
      <c r="E21769" s="265"/>
    </row>
    <row r="21770" spans="1:5">
      <c r="A21770" s="283">
        <v>54221</v>
      </c>
      <c r="B21770" s="176">
        <v>345.4</v>
      </c>
      <c r="C21770" s="176">
        <v>48.9</v>
      </c>
      <c r="D21770" s="282">
        <v>87</v>
      </c>
      <c r="E21770" s="265"/>
    </row>
    <row r="21771" spans="1:5">
      <c r="A21771" s="283">
        <v>54226</v>
      </c>
      <c r="B21771" s="176">
        <v>0</v>
      </c>
      <c r="C21771" s="176">
        <v>0</v>
      </c>
      <c r="D21771" s="282">
        <v>87</v>
      </c>
      <c r="E21771" s="265"/>
    </row>
    <row r="21772" spans="1:5">
      <c r="A21772" s="283">
        <v>54227</v>
      </c>
      <c r="B21772" s="176">
        <v>42.9</v>
      </c>
      <c r="C21772" s="176">
        <v>43.9</v>
      </c>
      <c r="D21772" s="282">
        <v>87</v>
      </c>
      <c r="E21772" s="265"/>
    </row>
    <row r="21773" spans="1:5">
      <c r="A21773" s="283">
        <v>54228</v>
      </c>
      <c r="B21773" s="176">
        <v>64.099999999999994</v>
      </c>
      <c r="C21773" s="176">
        <v>44.2</v>
      </c>
      <c r="D21773" s="282">
        <v>87</v>
      </c>
      <c r="E21773" s="265"/>
    </row>
    <row r="21774" spans="1:5">
      <c r="A21774" s="283">
        <v>54229</v>
      </c>
      <c r="B21774" s="176">
        <v>124.1</v>
      </c>
      <c r="C21774" s="176">
        <v>42.1</v>
      </c>
      <c r="D21774" s="282">
        <v>87</v>
      </c>
      <c r="E21774" s="265"/>
    </row>
    <row r="21775" spans="1:5">
      <c r="A21775" s="283">
        <v>54230</v>
      </c>
      <c r="B21775" s="176">
        <v>50.2</v>
      </c>
      <c r="C21775" s="176">
        <v>41.1</v>
      </c>
      <c r="D21775" s="282">
        <v>111</v>
      </c>
      <c r="E21775" s="265"/>
    </row>
    <row r="21776" spans="1:5">
      <c r="A21776" s="283">
        <v>54232</v>
      </c>
      <c r="B21776" s="176">
        <v>36.5</v>
      </c>
      <c r="C21776" s="176">
        <v>39.9</v>
      </c>
      <c r="D21776" s="282">
        <v>116</v>
      </c>
      <c r="E21776" s="265"/>
    </row>
    <row r="21777" spans="1:5">
      <c r="A21777" s="283">
        <v>54234</v>
      </c>
      <c r="B21777" s="176">
        <v>70.8</v>
      </c>
      <c r="C21777" s="176">
        <v>59.5</v>
      </c>
      <c r="D21777" s="282">
        <v>87</v>
      </c>
      <c r="E21777" s="265"/>
    </row>
    <row r="21778" spans="1:5">
      <c r="A21778" s="283">
        <v>54235</v>
      </c>
      <c r="B21778" s="176">
        <v>87</v>
      </c>
      <c r="C21778" s="176">
        <v>47.5</v>
      </c>
      <c r="D21778" s="282">
        <v>116</v>
      </c>
      <c r="E21778" s="265"/>
    </row>
    <row r="21779" spans="1:5">
      <c r="A21779" s="283">
        <v>54240</v>
      </c>
      <c r="B21779" s="176">
        <v>66.099999999999994</v>
      </c>
      <c r="C21779" s="176">
        <v>46.1</v>
      </c>
      <c r="D21779" s="282">
        <v>87</v>
      </c>
      <c r="E21779" s="265"/>
    </row>
    <row r="21780" spans="1:5">
      <c r="A21780" s="283">
        <v>54241</v>
      </c>
      <c r="B21780" s="176">
        <v>240.4</v>
      </c>
      <c r="C21780" s="176">
        <v>44.3</v>
      </c>
      <c r="D21780" s="282">
        <v>110</v>
      </c>
      <c r="E21780" s="265"/>
    </row>
    <row r="21781" spans="1:5">
      <c r="A21781" s="283">
        <v>54245</v>
      </c>
      <c r="B21781" s="176">
        <v>53.1</v>
      </c>
      <c r="C21781" s="176">
        <v>42.1</v>
      </c>
      <c r="D21781" s="282">
        <v>87</v>
      </c>
      <c r="E21781" s="265"/>
    </row>
    <row r="21782" spans="1:5">
      <c r="A21782" s="283">
        <v>54246</v>
      </c>
      <c r="B21782" s="176">
        <v>28</v>
      </c>
      <c r="C21782" s="176">
        <v>57.4</v>
      </c>
      <c r="D21782" s="282">
        <v>96</v>
      </c>
      <c r="E21782" s="265"/>
    </row>
    <row r="21783" spans="1:5">
      <c r="A21783" s="283">
        <v>54247</v>
      </c>
      <c r="B21783" s="176">
        <v>52.3</v>
      </c>
      <c r="C21783" s="176">
        <v>44.2</v>
      </c>
      <c r="D21783" s="282">
        <v>107</v>
      </c>
      <c r="E21783" s="265"/>
    </row>
    <row r="21784" spans="1:5">
      <c r="A21784" s="283">
        <v>54301</v>
      </c>
      <c r="B21784" s="176">
        <v>3477.7</v>
      </c>
      <c r="C21784" s="176">
        <v>36.9</v>
      </c>
      <c r="D21784" s="282">
        <v>155</v>
      </c>
      <c r="E21784" s="265"/>
    </row>
    <row r="21785" spans="1:5">
      <c r="A21785" s="283">
        <v>54302</v>
      </c>
      <c r="B21785" s="176">
        <v>3106.7</v>
      </c>
      <c r="C21785" s="176">
        <v>31.4</v>
      </c>
      <c r="D21785" s="282">
        <v>126</v>
      </c>
      <c r="E21785" s="265"/>
    </row>
    <row r="21786" spans="1:5">
      <c r="A21786" s="283">
        <v>54303</v>
      </c>
      <c r="B21786" s="176">
        <v>2007.6</v>
      </c>
      <c r="C21786" s="176">
        <v>34.299999999999997</v>
      </c>
      <c r="D21786" s="282">
        <v>126</v>
      </c>
      <c r="E21786" s="265"/>
    </row>
    <row r="21787" spans="1:5">
      <c r="A21787" s="283">
        <v>54304</v>
      </c>
      <c r="B21787" s="176">
        <v>2382.1</v>
      </c>
      <c r="C21787" s="176">
        <v>39.1</v>
      </c>
      <c r="D21787" s="282">
        <v>174</v>
      </c>
      <c r="E21787" s="265"/>
    </row>
    <row r="21788" spans="1:5">
      <c r="A21788" s="283">
        <v>54305</v>
      </c>
      <c r="B21788" s="176">
        <v>0</v>
      </c>
      <c r="C21788" s="176">
        <v>0</v>
      </c>
      <c r="D21788" s="282">
        <v>87</v>
      </c>
      <c r="E21788" s="265"/>
    </row>
    <row r="21789" spans="1:5">
      <c r="A21789" s="283">
        <v>54306</v>
      </c>
      <c r="B21789" s="176">
        <v>3036.6</v>
      </c>
      <c r="C21789" s="176">
        <v>40</v>
      </c>
      <c r="D21789" s="282">
        <v>87</v>
      </c>
      <c r="E21789" s="265"/>
    </row>
    <row r="21790" spans="1:5">
      <c r="A21790" s="283">
        <v>54307</v>
      </c>
      <c r="B21790" s="176">
        <v>0</v>
      </c>
      <c r="C21790" s="176">
        <v>0</v>
      </c>
      <c r="D21790" s="282">
        <v>87</v>
      </c>
      <c r="E21790" s="265"/>
    </row>
    <row r="21791" spans="1:5">
      <c r="A21791" s="283">
        <v>54308</v>
      </c>
      <c r="B21791" s="176">
        <v>0</v>
      </c>
      <c r="C21791" s="176">
        <v>0</v>
      </c>
      <c r="D21791" s="282">
        <v>87</v>
      </c>
      <c r="E21791" s="265"/>
    </row>
    <row r="21792" spans="1:5">
      <c r="A21792" s="283">
        <v>54311</v>
      </c>
      <c r="B21792" s="176">
        <v>457</v>
      </c>
      <c r="C21792" s="176">
        <v>34.799999999999997</v>
      </c>
      <c r="D21792" s="282">
        <v>116</v>
      </c>
      <c r="E21792" s="265"/>
    </row>
    <row r="21793" spans="1:5">
      <c r="A21793" s="283">
        <v>54313</v>
      </c>
      <c r="B21793" s="176">
        <v>533.4</v>
      </c>
      <c r="C21793" s="176">
        <v>39.200000000000003</v>
      </c>
      <c r="D21793" s="282">
        <v>124</v>
      </c>
      <c r="E21793" s="265"/>
    </row>
    <row r="21794" spans="1:5">
      <c r="A21794" s="283">
        <v>54324</v>
      </c>
      <c r="B21794" s="176">
        <v>3962.3</v>
      </c>
      <c r="C21794" s="176">
        <v>38.9</v>
      </c>
      <c r="D21794" s="282">
        <v>87</v>
      </c>
      <c r="E21794" s="265"/>
    </row>
    <row r="21795" spans="1:5">
      <c r="A21795" s="283">
        <v>54344</v>
      </c>
      <c r="B21795" s="176">
        <v>0</v>
      </c>
      <c r="C21795" s="176">
        <v>0</v>
      </c>
      <c r="D21795" s="282">
        <v>87</v>
      </c>
      <c r="E21795" s="265"/>
    </row>
    <row r="21796" spans="1:5">
      <c r="A21796" s="283">
        <v>54401</v>
      </c>
      <c r="B21796" s="176">
        <v>325.7</v>
      </c>
      <c r="C21796" s="176">
        <v>38.9</v>
      </c>
      <c r="D21796" s="282">
        <v>171</v>
      </c>
      <c r="E21796" s="265"/>
    </row>
    <row r="21797" spans="1:5">
      <c r="A21797" s="283">
        <v>54402</v>
      </c>
      <c r="B21797" s="176">
        <v>60</v>
      </c>
      <c r="C21797" s="176">
        <v>46.1</v>
      </c>
      <c r="D21797" s="282">
        <v>87</v>
      </c>
      <c r="E21797" s="265"/>
    </row>
    <row r="21798" spans="1:5">
      <c r="A21798" s="283">
        <v>54403</v>
      </c>
      <c r="B21798" s="176">
        <v>200.9</v>
      </c>
      <c r="C21798" s="176">
        <v>39.4</v>
      </c>
      <c r="D21798" s="282">
        <v>133</v>
      </c>
      <c r="E21798" s="265"/>
    </row>
    <row r="21799" spans="1:5">
      <c r="A21799" s="283">
        <v>54405</v>
      </c>
      <c r="B21799" s="176">
        <v>72.5</v>
      </c>
      <c r="C21799" s="176">
        <v>36.4</v>
      </c>
      <c r="D21799" s="282">
        <v>87</v>
      </c>
      <c r="E21799" s="265"/>
    </row>
    <row r="21800" spans="1:5">
      <c r="A21800" s="283">
        <v>54406</v>
      </c>
      <c r="B21800" s="176">
        <v>49.7</v>
      </c>
      <c r="C21800" s="176">
        <v>40.200000000000003</v>
      </c>
      <c r="D21800" s="282">
        <v>87</v>
      </c>
      <c r="E21800" s="265"/>
    </row>
    <row r="21801" spans="1:5">
      <c r="A21801" s="283">
        <v>54407</v>
      </c>
      <c r="B21801" s="176">
        <v>37.299999999999997</v>
      </c>
      <c r="C21801" s="176">
        <v>43.4</v>
      </c>
      <c r="D21801" s="282">
        <v>87</v>
      </c>
      <c r="E21801" s="265"/>
    </row>
    <row r="21802" spans="1:5">
      <c r="A21802" s="283">
        <v>54408</v>
      </c>
      <c r="B21802" s="176">
        <v>18.8</v>
      </c>
      <c r="C21802" s="176">
        <v>41.6</v>
      </c>
      <c r="D21802" s="282">
        <v>87</v>
      </c>
      <c r="E21802" s="265"/>
    </row>
    <row r="21803" spans="1:5">
      <c r="A21803" s="283">
        <v>54409</v>
      </c>
      <c r="B21803" s="176">
        <v>61.2</v>
      </c>
      <c r="C21803" s="176">
        <v>42.4</v>
      </c>
      <c r="D21803" s="282">
        <v>87</v>
      </c>
      <c r="E21803" s="265"/>
    </row>
    <row r="21804" spans="1:5">
      <c r="A21804" s="283">
        <v>54410</v>
      </c>
      <c r="B21804" s="176">
        <v>36.9</v>
      </c>
      <c r="C21804" s="176">
        <v>39.700000000000003</v>
      </c>
      <c r="D21804" s="282">
        <v>87</v>
      </c>
      <c r="E21804" s="265"/>
    </row>
    <row r="21805" spans="1:5">
      <c r="A21805" s="283">
        <v>54411</v>
      </c>
      <c r="B21805" s="176">
        <v>29.2</v>
      </c>
      <c r="C21805" s="176">
        <v>37.799999999999997</v>
      </c>
      <c r="D21805" s="282">
        <v>110</v>
      </c>
      <c r="E21805" s="265"/>
    </row>
    <row r="21806" spans="1:5">
      <c r="A21806" s="283">
        <v>54412</v>
      </c>
      <c r="B21806" s="176">
        <v>36.5</v>
      </c>
      <c r="C21806" s="176">
        <v>40.4</v>
      </c>
      <c r="D21806" s="282">
        <v>87</v>
      </c>
      <c r="E21806" s="265"/>
    </row>
    <row r="21807" spans="1:5">
      <c r="A21807" s="283">
        <v>54413</v>
      </c>
      <c r="B21807" s="176">
        <v>5.5</v>
      </c>
      <c r="C21807" s="176">
        <v>46.8</v>
      </c>
      <c r="D21807" s="282">
        <v>87</v>
      </c>
      <c r="E21807" s="265"/>
    </row>
    <row r="21808" spans="1:5">
      <c r="A21808" s="283">
        <v>54414</v>
      </c>
      <c r="B21808" s="176">
        <v>30</v>
      </c>
      <c r="C21808" s="176">
        <v>40.9</v>
      </c>
      <c r="D21808" s="282">
        <v>87</v>
      </c>
      <c r="E21808" s="265"/>
    </row>
    <row r="21809" spans="1:5">
      <c r="A21809" s="283">
        <v>54415</v>
      </c>
      <c r="B21809" s="176">
        <v>25.7</v>
      </c>
      <c r="C21809" s="176">
        <v>40.700000000000003</v>
      </c>
      <c r="D21809" s="282">
        <v>87</v>
      </c>
      <c r="E21809" s="265"/>
    </row>
    <row r="21810" spans="1:5">
      <c r="A21810" s="283">
        <v>54416</v>
      </c>
      <c r="B21810" s="176">
        <v>21.3</v>
      </c>
      <c r="C21810" s="176">
        <v>42.5</v>
      </c>
      <c r="D21810" s="282">
        <v>87</v>
      </c>
      <c r="E21810" s="265"/>
    </row>
    <row r="21811" spans="1:5">
      <c r="A21811" s="283">
        <v>54417</v>
      </c>
      <c r="B21811" s="176">
        <v>0</v>
      </c>
      <c r="C21811" s="176">
        <v>0</v>
      </c>
      <c r="D21811" s="282">
        <v>87</v>
      </c>
      <c r="E21811" s="265"/>
    </row>
    <row r="21812" spans="1:5">
      <c r="A21812" s="283">
        <v>54418</v>
      </c>
      <c r="B21812" s="176">
        <v>13.1</v>
      </c>
      <c r="C21812" s="176">
        <v>47.1</v>
      </c>
      <c r="D21812" s="282">
        <v>87</v>
      </c>
      <c r="E21812" s="265"/>
    </row>
    <row r="21813" spans="1:5">
      <c r="A21813" s="283">
        <v>54420</v>
      </c>
      <c r="B21813" s="176">
        <v>25.5</v>
      </c>
      <c r="C21813" s="176">
        <v>33.6</v>
      </c>
      <c r="D21813" s="282">
        <v>87</v>
      </c>
      <c r="E21813" s="265"/>
    </row>
    <row r="21814" spans="1:5">
      <c r="A21814" s="283">
        <v>54421</v>
      </c>
      <c r="B21814" s="176">
        <v>43.8</v>
      </c>
      <c r="C21814" s="176">
        <v>35.4</v>
      </c>
      <c r="D21814" s="282">
        <v>87</v>
      </c>
      <c r="E21814" s="265"/>
    </row>
    <row r="21815" spans="1:5">
      <c r="A21815" s="283">
        <v>54422</v>
      </c>
      <c r="B21815" s="176">
        <v>26.4</v>
      </c>
      <c r="C21815" s="176">
        <v>33.200000000000003</v>
      </c>
      <c r="D21815" s="282">
        <v>96</v>
      </c>
      <c r="E21815" s="265"/>
    </row>
    <row r="21816" spans="1:5">
      <c r="A21816" s="283">
        <v>54423</v>
      </c>
      <c r="B21816" s="176">
        <v>40.299999999999997</v>
      </c>
      <c r="C21816" s="176">
        <v>42.7</v>
      </c>
      <c r="D21816" s="282">
        <v>87</v>
      </c>
      <c r="E21816" s="265"/>
    </row>
    <row r="21817" spans="1:5">
      <c r="A21817" s="283">
        <v>54424</v>
      </c>
      <c r="B21817" s="176">
        <v>12</v>
      </c>
      <c r="C21817" s="176">
        <v>48.3</v>
      </c>
      <c r="D21817" s="282">
        <v>87</v>
      </c>
      <c r="E21817" s="265"/>
    </row>
    <row r="21818" spans="1:5">
      <c r="A21818" s="283">
        <v>54425</v>
      </c>
      <c r="B21818" s="176">
        <v>46.8</v>
      </c>
      <c r="C21818" s="176">
        <v>35.9</v>
      </c>
      <c r="D21818" s="282">
        <v>87</v>
      </c>
      <c r="E21818" s="265"/>
    </row>
    <row r="21819" spans="1:5">
      <c r="A21819" s="283">
        <v>54426</v>
      </c>
      <c r="B21819" s="176">
        <v>40.200000000000003</v>
      </c>
      <c r="C21819" s="176">
        <v>38.1</v>
      </c>
      <c r="D21819" s="282">
        <v>87</v>
      </c>
      <c r="E21819" s="265"/>
    </row>
    <row r="21820" spans="1:5">
      <c r="A21820" s="283">
        <v>54427</v>
      </c>
      <c r="B21820" s="176">
        <v>28.9</v>
      </c>
      <c r="C21820" s="176">
        <v>42.2</v>
      </c>
      <c r="D21820" s="282">
        <v>87</v>
      </c>
      <c r="E21820" s="265"/>
    </row>
    <row r="21821" spans="1:5">
      <c r="A21821" s="283">
        <v>54428</v>
      </c>
      <c r="B21821" s="176">
        <v>10.6</v>
      </c>
      <c r="C21821" s="176">
        <v>51.5</v>
      </c>
      <c r="D21821" s="282">
        <v>87</v>
      </c>
      <c r="E21821" s="265"/>
    </row>
    <row r="21822" spans="1:5">
      <c r="A21822" s="283">
        <v>54429</v>
      </c>
      <c r="B21822" s="176">
        <v>0</v>
      </c>
      <c r="C21822" s="176">
        <v>0</v>
      </c>
      <c r="D21822" s="282">
        <v>87</v>
      </c>
      <c r="E21822" s="265"/>
    </row>
    <row r="21823" spans="1:5">
      <c r="A21823" s="283">
        <v>54430</v>
      </c>
      <c r="B21823" s="176">
        <v>19.100000000000001</v>
      </c>
      <c r="C21823" s="176">
        <v>46.2</v>
      </c>
      <c r="D21823" s="282">
        <v>87</v>
      </c>
      <c r="E21823" s="265"/>
    </row>
    <row r="21824" spans="1:5">
      <c r="A21824" s="283">
        <v>54433</v>
      </c>
      <c r="B21824" s="176">
        <v>10.7</v>
      </c>
      <c r="C21824" s="176">
        <v>43.5</v>
      </c>
      <c r="D21824" s="282">
        <v>87</v>
      </c>
      <c r="E21824" s="265"/>
    </row>
    <row r="21825" spans="1:5">
      <c r="A21825" s="283">
        <v>54434</v>
      </c>
      <c r="B21825" s="176">
        <v>0</v>
      </c>
      <c r="C21825" s="176">
        <v>0</v>
      </c>
      <c r="D21825" s="282">
        <v>87</v>
      </c>
      <c r="E21825" s="265"/>
    </row>
    <row r="21826" spans="1:5">
      <c r="A21826" s="283">
        <v>54435</v>
      </c>
      <c r="B21826" s="176">
        <v>15.1</v>
      </c>
      <c r="C21826" s="176">
        <v>46.5</v>
      </c>
      <c r="D21826" s="282">
        <v>87</v>
      </c>
      <c r="E21826" s="265"/>
    </row>
    <row r="21827" spans="1:5">
      <c r="A21827" s="283">
        <v>54436</v>
      </c>
      <c r="B21827" s="176">
        <v>20.2</v>
      </c>
      <c r="C21827" s="176">
        <v>37.5</v>
      </c>
      <c r="D21827" s="282">
        <v>87</v>
      </c>
      <c r="E21827" s="265"/>
    </row>
    <row r="21828" spans="1:5">
      <c r="A21828" s="283">
        <v>54437</v>
      </c>
      <c r="B21828" s="176">
        <v>21.1</v>
      </c>
      <c r="C21828" s="176">
        <v>38.1</v>
      </c>
      <c r="D21828" s="282">
        <v>119</v>
      </c>
      <c r="E21828" s="265"/>
    </row>
    <row r="21829" spans="1:5">
      <c r="A21829" s="283">
        <v>54440</v>
      </c>
      <c r="B21829" s="176">
        <v>31.5</v>
      </c>
      <c r="C21829" s="176">
        <v>41.9</v>
      </c>
      <c r="D21829" s="282">
        <v>87</v>
      </c>
      <c r="E21829" s="265"/>
    </row>
    <row r="21830" spans="1:5">
      <c r="A21830" s="283">
        <v>54441</v>
      </c>
      <c r="B21830" s="176">
        <v>90.1</v>
      </c>
      <c r="C21830" s="176">
        <v>42.2</v>
      </c>
      <c r="D21830" s="282">
        <v>114</v>
      </c>
      <c r="E21830" s="265"/>
    </row>
    <row r="21831" spans="1:5">
      <c r="A21831" s="283">
        <v>54442</v>
      </c>
      <c r="B21831" s="176">
        <v>13.9</v>
      </c>
      <c r="C21831" s="176">
        <v>44.9</v>
      </c>
      <c r="D21831" s="282">
        <v>87</v>
      </c>
      <c r="E21831" s="265"/>
    </row>
    <row r="21832" spans="1:5">
      <c r="A21832" s="283">
        <v>54443</v>
      </c>
      <c r="B21832" s="176">
        <v>27.4</v>
      </c>
      <c r="C21832" s="176">
        <v>42.1</v>
      </c>
      <c r="D21832" s="282">
        <v>87</v>
      </c>
      <c r="E21832" s="265"/>
    </row>
    <row r="21833" spans="1:5">
      <c r="A21833" s="283">
        <v>54446</v>
      </c>
      <c r="B21833" s="176">
        <v>37.1</v>
      </c>
      <c r="C21833" s="176">
        <v>35.200000000000003</v>
      </c>
      <c r="D21833" s="282">
        <v>87</v>
      </c>
      <c r="E21833" s="265"/>
    </row>
    <row r="21834" spans="1:5">
      <c r="A21834" s="283">
        <v>54447</v>
      </c>
      <c r="B21834" s="176">
        <v>13</v>
      </c>
      <c r="C21834" s="176">
        <v>44.1</v>
      </c>
      <c r="D21834" s="282">
        <v>87</v>
      </c>
      <c r="E21834" s="265"/>
    </row>
    <row r="21835" spans="1:5">
      <c r="A21835" s="283">
        <v>54448</v>
      </c>
      <c r="B21835" s="176">
        <v>46.6</v>
      </c>
      <c r="C21835" s="176">
        <v>42</v>
      </c>
      <c r="D21835" s="282">
        <v>97</v>
      </c>
      <c r="E21835" s="265"/>
    </row>
    <row r="21836" spans="1:5">
      <c r="A21836" s="283">
        <v>54449</v>
      </c>
      <c r="B21836" s="176">
        <v>151.4</v>
      </c>
      <c r="C21836" s="176">
        <v>41.6</v>
      </c>
      <c r="D21836" s="282">
        <v>157</v>
      </c>
      <c r="E21836" s="265"/>
    </row>
    <row r="21837" spans="1:5">
      <c r="A21837" s="283">
        <v>54450</v>
      </c>
      <c r="B21837" s="176">
        <v>0</v>
      </c>
      <c r="C21837" s="176">
        <v>0</v>
      </c>
      <c r="D21837" s="282">
        <v>87</v>
      </c>
      <c r="E21837" s="265"/>
    </row>
    <row r="21838" spans="1:5">
      <c r="A21838" s="283">
        <v>54451</v>
      </c>
      <c r="B21838" s="176">
        <v>30.8</v>
      </c>
      <c r="C21838" s="176">
        <v>41.2</v>
      </c>
      <c r="D21838" s="282">
        <v>87</v>
      </c>
      <c r="E21838" s="265"/>
    </row>
    <row r="21839" spans="1:5">
      <c r="A21839" s="283">
        <v>54452</v>
      </c>
      <c r="B21839" s="176">
        <v>46.9</v>
      </c>
      <c r="C21839" s="176">
        <v>42.4</v>
      </c>
      <c r="D21839" s="282">
        <v>95</v>
      </c>
      <c r="E21839" s="265"/>
    </row>
    <row r="21840" spans="1:5">
      <c r="A21840" s="283">
        <v>54454</v>
      </c>
      <c r="B21840" s="176">
        <v>25.9</v>
      </c>
      <c r="C21840" s="176">
        <v>40</v>
      </c>
      <c r="D21840" s="282">
        <v>87</v>
      </c>
      <c r="E21840" s="265"/>
    </row>
    <row r="21841" spans="1:5">
      <c r="A21841" s="283">
        <v>54455</v>
      </c>
      <c r="B21841" s="176">
        <v>73.400000000000006</v>
      </c>
      <c r="C21841" s="176">
        <v>39.5</v>
      </c>
      <c r="D21841" s="282">
        <v>115</v>
      </c>
      <c r="E21841" s="265"/>
    </row>
    <row r="21842" spans="1:5">
      <c r="A21842" s="283">
        <v>54456</v>
      </c>
      <c r="B21842" s="176">
        <v>26.6</v>
      </c>
      <c r="C21842" s="176">
        <v>42.5</v>
      </c>
      <c r="D21842" s="282">
        <v>94</v>
      </c>
      <c r="E21842" s="265"/>
    </row>
    <row r="21843" spans="1:5">
      <c r="A21843" s="283">
        <v>54457</v>
      </c>
      <c r="B21843" s="176">
        <v>44.4</v>
      </c>
      <c r="C21843" s="176">
        <v>47.4</v>
      </c>
      <c r="D21843" s="282">
        <v>116</v>
      </c>
      <c r="E21843" s="265"/>
    </row>
    <row r="21844" spans="1:5">
      <c r="A21844" s="283">
        <v>54458</v>
      </c>
      <c r="B21844" s="176">
        <v>0</v>
      </c>
      <c r="C21844" s="176">
        <v>0</v>
      </c>
      <c r="D21844" s="282">
        <v>87</v>
      </c>
      <c r="E21844" s="265"/>
    </row>
    <row r="21845" spans="1:5">
      <c r="A21845" s="283">
        <v>54459</v>
      </c>
      <c r="B21845" s="176">
        <v>8.8000000000000007</v>
      </c>
      <c r="C21845" s="176">
        <v>46.6</v>
      </c>
      <c r="D21845" s="282">
        <v>87</v>
      </c>
      <c r="E21845" s="265"/>
    </row>
    <row r="21846" spans="1:5">
      <c r="A21846" s="283">
        <v>54460</v>
      </c>
      <c r="B21846" s="176">
        <v>36.1</v>
      </c>
      <c r="C21846" s="176">
        <v>35.799999999999997</v>
      </c>
      <c r="D21846" s="282">
        <v>87</v>
      </c>
      <c r="E21846" s="265"/>
    </row>
    <row r="21847" spans="1:5">
      <c r="A21847" s="283">
        <v>54462</v>
      </c>
      <c r="B21847" s="176">
        <v>9.6999999999999993</v>
      </c>
      <c r="C21847" s="176">
        <v>53</v>
      </c>
      <c r="D21847" s="282">
        <v>87</v>
      </c>
      <c r="E21847" s="265"/>
    </row>
    <row r="21848" spans="1:5">
      <c r="A21848" s="283">
        <v>54463</v>
      </c>
      <c r="B21848" s="176">
        <v>7.6</v>
      </c>
      <c r="C21848" s="176">
        <v>50.9</v>
      </c>
      <c r="D21848" s="282">
        <v>87</v>
      </c>
      <c r="E21848" s="265"/>
    </row>
    <row r="21849" spans="1:5">
      <c r="A21849" s="283">
        <v>54464</v>
      </c>
      <c r="B21849" s="176">
        <v>32.1</v>
      </c>
      <c r="C21849" s="176">
        <v>43.9</v>
      </c>
      <c r="D21849" s="282">
        <v>87</v>
      </c>
      <c r="E21849" s="265"/>
    </row>
    <row r="21850" spans="1:5">
      <c r="A21850" s="283">
        <v>54465</v>
      </c>
      <c r="B21850" s="176">
        <v>8.1</v>
      </c>
      <c r="C21850" s="176">
        <v>55.8</v>
      </c>
      <c r="D21850" s="282">
        <v>87</v>
      </c>
      <c r="E21850" s="265"/>
    </row>
    <row r="21851" spans="1:5">
      <c r="A21851" s="283">
        <v>54466</v>
      </c>
      <c r="B21851" s="176">
        <v>14.9</v>
      </c>
      <c r="C21851" s="176">
        <v>41.1</v>
      </c>
      <c r="D21851" s="282">
        <v>87</v>
      </c>
      <c r="E21851" s="265"/>
    </row>
    <row r="21852" spans="1:5">
      <c r="A21852" s="283">
        <v>54467</v>
      </c>
      <c r="B21852" s="176">
        <v>139.19999999999999</v>
      </c>
      <c r="C21852" s="176">
        <v>37.200000000000003</v>
      </c>
      <c r="D21852" s="282">
        <v>102</v>
      </c>
      <c r="E21852" s="265"/>
    </row>
    <row r="21853" spans="1:5">
      <c r="A21853" s="283">
        <v>54469</v>
      </c>
      <c r="B21853" s="176">
        <v>225.8</v>
      </c>
      <c r="C21853" s="176">
        <v>42.6</v>
      </c>
      <c r="D21853" s="282">
        <v>87</v>
      </c>
      <c r="E21853" s="265"/>
    </row>
    <row r="21854" spans="1:5">
      <c r="A21854" s="283">
        <v>54470</v>
      </c>
      <c r="B21854" s="176">
        <v>19.3</v>
      </c>
      <c r="C21854" s="176">
        <v>41.7</v>
      </c>
      <c r="D21854" s="282">
        <v>87</v>
      </c>
      <c r="E21854" s="265"/>
    </row>
    <row r="21855" spans="1:5">
      <c r="A21855" s="283">
        <v>54471</v>
      </c>
      <c r="B21855" s="176">
        <v>34.799999999999997</v>
      </c>
      <c r="C21855" s="176">
        <v>41.1</v>
      </c>
      <c r="D21855" s="282">
        <v>87</v>
      </c>
      <c r="E21855" s="265"/>
    </row>
    <row r="21856" spans="1:5">
      <c r="A21856" s="283">
        <v>54473</v>
      </c>
      <c r="B21856" s="176">
        <v>31.9</v>
      </c>
      <c r="C21856" s="176">
        <v>42.5</v>
      </c>
      <c r="D21856" s="282">
        <v>87</v>
      </c>
      <c r="E21856" s="265"/>
    </row>
    <row r="21857" spans="1:5">
      <c r="A21857" s="283">
        <v>54474</v>
      </c>
      <c r="B21857" s="176">
        <v>675.4</v>
      </c>
      <c r="C21857" s="176">
        <v>40.9</v>
      </c>
      <c r="D21857" s="282">
        <v>130</v>
      </c>
      <c r="E21857" s="265"/>
    </row>
    <row r="21858" spans="1:5">
      <c r="A21858" s="283">
        <v>54475</v>
      </c>
      <c r="B21858" s="176">
        <v>48.5</v>
      </c>
      <c r="C21858" s="176">
        <v>42.5</v>
      </c>
      <c r="D21858" s="282">
        <v>96</v>
      </c>
      <c r="E21858" s="265"/>
    </row>
    <row r="21859" spans="1:5">
      <c r="A21859" s="283">
        <v>54476</v>
      </c>
      <c r="B21859" s="176">
        <v>584.20000000000005</v>
      </c>
      <c r="C21859" s="176">
        <v>36.299999999999997</v>
      </c>
      <c r="D21859" s="282">
        <v>114</v>
      </c>
      <c r="E21859" s="265"/>
    </row>
    <row r="21860" spans="1:5">
      <c r="A21860" s="283">
        <v>54479</v>
      </c>
      <c r="B21860" s="176">
        <v>57</v>
      </c>
      <c r="C21860" s="176">
        <v>36.200000000000003</v>
      </c>
      <c r="D21860" s="282">
        <v>87</v>
      </c>
      <c r="E21860" s="265"/>
    </row>
    <row r="21861" spans="1:5">
      <c r="A21861" s="283">
        <v>54480</v>
      </c>
      <c r="B21861" s="176">
        <v>32.5</v>
      </c>
      <c r="C21861" s="176">
        <v>38.700000000000003</v>
      </c>
      <c r="D21861" s="282">
        <v>87</v>
      </c>
      <c r="E21861" s="265"/>
    </row>
    <row r="21862" spans="1:5">
      <c r="A21862" s="283">
        <v>54481</v>
      </c>
      <c r="B21862" s="176">
        <v>432.3</v>
      </c>
      <c r="C21862" s="176">
        <v>28.7</v>
      </c>
      <c r="D21862" s="282">
        <v>164</v>
      </c>
      <c r="E21862" s="265"/>
    </row>
    <row r="21863" spans="1:5">
      <c r="A21863" s="283">
        <v>54482</v>
      </c>
      <c r="B21863" s="176">
        <v>107.2</v>
      </c>
      <c r="C21863" s="176">
        <v>42.5</v>
      </c>
      <c r="D21863" s="282">
        <v>87</v>
      </c>
      <c r="E21863" s="265"/>
    </row>
    <row r="21864" spans="1:5">
      <c r="A21864" s="283">
        <v>54484</v>
      </c>
      <c r="B21864" s="176">
        <v>46</v>
      </c>
      <c r="C21864" s="176">
        <v>39.200000000000003</v>
      </c>
      <c r="D21864" s="282">
        <v>113</v>
      </c>
      <c r="E21864" s="265"/>
    </row>
    <row r="21865" spans="1:5">
      <c r="A21865" s="283">
        <v>54485</v>
      </c>
      <c r="B21865" s="176">
        <v>9.1</v>
      </c>
      <c r="C21865" s="176">
        <v>53.2</v>
      </c>
      <c r="D21865" s="282">
        <v>87</v>
      </c>
      <c r="E21865" s="265"/>
    </row>
    <row r="21866" spans="1:5">
      <c r="A21866" s="283">
        <v>54486</v>
      </c>
      <c r="B21866" s="176">
        <v>24.2</v>
      </c>
      <c r="C21866" s="176">
        <v>44.9</v>
      </c>
      <c r="D21866" s="282">
        <v>87</v>
      </c>
      <c r="E21866" s="265"/>
    </row>
    <row r="21867" spans="1:5">
      <c r="A21867" s="283">
        <v>54487</v>
      </c>
      <c r="B21867" s="176">
        <v>22.9</v>
      </c>
      <c r="C21867" s="176">
        <v>48.3</v>
      </c>
      <c r="D21867" s="282">
        <v>96</v>
      </c>
      <c r="E21867" s="265"/>
    </row>
    <row r="21868" spans="1:5">
      <c r="A21868" s="283">
        <v>54488</v>
      </c>
      <c r="B21868" s="176">
        <v>24.5</v>
      </c>
      <c r="C21868" s="176">
        <v>34.200000000000003</v>
      </c>
      <c r="D21868" s="282">
        <v>87</v>
      </c>
      <c r="E21868" s="265"/>
    </row>
    <row r="21869" spans="1:5">
      <c r="A21869" s="283">
        <v>54489</v>
      </c>
      <c r="B21869" s="176">
        <v>35.4</v>
      </c>
      <c r="C21869" s="176">
        <v>40.6</v>
      </c>
      <c r="D21869" s="282">
        <v>87</v>
      </c>
      <c r="E21869" s="265"/>
    </row>
    <row r="21870" spans="1:5">
      <c r="A21870" s="283">
        <v>54490</v>
      </c>
      <c r="B21870" s="176">
        <v>16.5</v>
      </c>
      <c r="C21870" s="176">
        <v>42.1</v>
      </c>
      <c r="D21870" s="282">
        <v>87</v>
      </c>
      <c r="E21870" s="265"/>
    </row>
    <row r="21871" spans="1:5">
      <c r="A21871" s="283">
        <v>54491</v>
      </c>
      <c r="B21871" s="176">
        <v>9.1999999999999993</v>
      </c>
      <c r="C21871" s="176">
        <v>50.1</v>
      </c>
      <c r="D21871" s="282">
        <v>87</v>
      </c>
      <c r="E21871" s="265"/>
    </row>
    <row r="21872" spans="1:5">
      <c r="A21872" s="283">
        <v>54493</v>
      </c>
      <c r="B21872" s="176">
        <v>9.1</v>
      </c>
      <c r="C21872" s="176">
        <v>44</v>
      </c>
      <c r="D21872" s="282">
        <v>87</v>
      </c>
      <c r="E21872" s="265"/>
    </row>
    <row r="21873" spans="1:5">
      <c r="A21873" s="283">
        <v>54494</v>
      </c>
      <c r="B21873" s="176">
        <v>199.5</v>
      </c>
      <c r="C21873" s="176">
        <v>44.7</v>
      </c>
      <c r="D21873" s="282">
        <v>165</v>
      </c>
      <c r="E21873" s="265"/>
    </row>
    <row r="21874" spans="1:5">
      <c r="A21874" s="283">
        <v>54495</v>
      </c>
      <c r="B21874" s="176">
        <v>76.400000000000006</v>
      </c>
      <c r="C21874" s="176">
        <v>39.200000000000003</v>
      </c>
      <c r="D21874" s="282">
        <v>107</v>
      </c>
      <c r="E21874" s="265"/>
    </row>
    <row r="21875" spans="1:5">
      <c r="A21875" s="283">
        <v>54498</v>
      </c>
      <c r="B21875" s="176">
        <v>26.5</v>
      </c>
      <c r="C21875" s="176">
        <v>36.6</v>
      </c>
      <c r="D21875" s="282">
        <v>87</v>
      </c>
      <c r="E21875" s="265"/>
    </row>
    <row r="21876" spans="1:5">
      <c r="A21876" s="283">
        <v>54499</v>
      </c>
      <c r="B21876" s="176">
        <v>27.8</v>
      </c>
      <c r="C21876" s="176">
        <v>42.6</v>
      </c>
      <c r="D21876" s="282">
        <v>87</v>
      </c>
      <c r="E21876" s="265"/>
    </row>
    <row r="21877" spans="1:5">
      <c r="A21877" s="283">
        <v>54501</v>
      </c>
      <c r="B21877" s="176">
        <v>54.1</v>
      </c>
      <c r="C21877" s="176">
        <v>45.3</v>
      </c>
      <c r="D21877" s="282">
        <v>93</v>
      </c>
      <c r="E21877" s="265"/>
    </row>
    <row r="21878" spans="1:5">
      <c r="A21878" s="283">
        <v>54511</v>
      </c>
      <c r="B21878" s="176">
        <v>3.3</v>
      </c>
      <c r="C21878" s="176">
        <v>47.4</v>
      </c>
      <c r="D21878" s="282">
        <v>87</v>
      </c>
      <c r="E21878" s="265"/>
    </row>
    <row r="21879" spans="1:5">
      <c r="A21879" s="283">
        <v>54512</v>
      </c>
      <c r="B21879" s="176">
        <v>9</v>
      </c>
      <c r="C21879" s="176">
        <v>56.7</v>
      </c>
      <c r="D21879" s="282">
        <v>96</v>
      </c>
      <c r="E21879" s="265"/>
    </row>
    <row r="21880" spans="1:5">
      <c r="A21880" s="283">
        <v>54513</v>
      </c>
      <c r="B21880" s="176">
        <v>5.5</v>
      </c>
      <c r="C21880" s="176">
        <v>47.7</v>
      </c>
      <c r="D21880" s="282">
        <v>87</v>
      </c>
      <c r="E21880" s="265"/>
    </row>
    <row r="21881" spans="1:5">
      <c r="A21881" s="283">
        <v>54514</v>
      </c>
      <c r="B21881" s="176">
        <v>5.4</v>
      </c>
      <c r="C21881" s="176">
        <v>49</v>
      </c>
      <c r="D21881" s="282">
        <v>87</v>
      </c>
      <c r="E21881" s="265"/>
    </row>
    <row r="21882" spans="1:5">
      <c r="A21882" s="283">
        <v>54515</v>
      </c>
      <c r="B21882" s="176">
        <v>6.7</v>
      </c>
      <c r="C21882" s="176">
        <v>47.5</v>
      </c>
      <c r="D21882" s="282">
        <v>87</v>
      </c>
      <c r="E21882" s="265"/>
    </row>
    <row r="21883" spans="1:5">
      <c r="A21883" s="283">
        <v>54517</v>
      </c>
      <c r="B21883" s="176">
        <v>3.3</v>
      </c>
      <c r="C21883" s="176">
        <v>50</v>
      </c>
      <c r="D21883" s="282">
        <v>87</v>
      </c>
      <c r="E21883" s="265"/>
    </row>
    <row r="21884" spans="1:5">
      <c r="A21884" s="283">
        <v>54519</v>
      </c>
      <c r="B21884" s="176">
        <v>14.9</v>
      </c>
      <c r="C21884" s="176">
        <v>52.5</v>
      </c>
      <c r="D21884" s="282">
        <v>87</v>
      </c>
      <c r="E21884" s="265"/>
    </row>
    <row r="21885" spans="1:5">
      <c r="A21885" s="283">
        <v>54520</v>
      </c>
      <c r="B21885" s="176">
        <v>28.3</v>
      </c>
      <c r="C21885" s="176">
        <v>41.9</v>
      </c>
      <c r="D21885" s="282">
        <v>106</v>
      </c>
      <c r="E21885" s="265"/>
    </row>
    <row r="21886" spans="1:5">
      <c r="A21886" s="283">
        <v>54521</v>
      </c>
      <c r="B21886" s="176">
        <v>37</v>
      </c>
      <c r="C21886" s="176">
        <v>50</v>
      </c>
      <c r="D21886" s="282">
        <v>87</v>
      </c>
      <c r="E21886" s="265"/>
    </row>
    <row r="21887" spans="1:5">
      <c r="A21887" s="283">
        <v>54524</v>
      </c>
      <c r="B21887" s="176">
        <v>4.2</v>
      </c>
      <c r="C21887" s="176">
        <v>49.4</v>
      </c>
      <c r="D21887" s="282">
        <v>87</v>
      </c>
      <c r="E21887" s="265"/>
    </row>
    <row r="21888" spans="1:5">
      <c r="A21888" s="283">
        <v>54525</v>
      </c>
      <c r="B21888" s="176">
        <v>180.1</v>
      </c>
      <c r="C21888" s="176">
        <v>45.2</v>
      </c>
      <c r="D21888" s="282">
        <v>87</v>
      </c>
      <c r="E21888" s="265"/>
    </row>
    <row r="21889" spans="1:5">
      <c r="A21889" s="283">
        <v>54526</v>
      </c>
      <c r="B21889" s="176">
        <v>8.4</v>
      </c>
      <c r="C21889" s="176">
        <v>45.1</v>
      </c>
      <c r="D21889" s="282">
        <v>87</v>
      </c>
      <c r="E21889" s="265"/>
    </row>
    <row r="21890" spans="1:5">
      <c r="A21890" s="283">
        <v>54527</v>
      </c>
      <c r="B21890" s="176">
        <v>6.6</v>
      </c>
      <c r="C21890" s="176">
        <v>46.8</v>
      </c>
      <c r="D21890" s="282">
        <v>87</v>
      </c>
      <c r="E21890" s="265"/>
    </row>
    <row r="21891" spans="1:5">
      <c r="A21891" s="283">
        <v>54529</v>
      </c>
      <c r="B21891" s="176">
        <v>13</v>
      </c>
      <c r="C21891" s="176">
        <v>52.1</v>
      </c>
      <c r="D21891" s="282">
        <v>87</v>
      </c>
      <c r="E21891" s="265"/>
    </row>
    <row r="21892" spans="1:5">
      <c r="A21892" s="283">
        <v>54530</v>
      </c>
      <c r="B21892" s="176">
        <v>7.2</v>
      </c>
      <c r="C21892" s="176">
        <v>45.6</v>
      </c>
      <c r="D21892" s="282">
        <v>87</v>
      </c>
      <c r="E21892" s="265"/>
    </row>
    <row r="21893" spans="1:5">
      <c r="A21893" s="283">
        <v>54531</v>
      </c>
      <c r="B21893" s="176">
        <v>22.6</v>
      </c>
      <c r="C21893" s="176">
        <v>52.5</v>
      </c>
      <c r="D21893" s="282">
        <v>87</v>
      </c>
      <c r="E21893" s="265"/>
    </row>
    <row r="21894" spans="1:5">
      <c r="A21894" s="283">
        <v>54532</v>
      </c>
      <c r="B21894" s="176">
        <v>35.299999999999997</v>
      </c>
      <c r="C21894" s="176">
        <v>50</v>
      </c>
      <c r="D21894" s="282">
        <v>87</v>
      </c>
      <c r="E21894" s="265"/>
    </row>
    <row r="21895" spans="1:5">
      <c r="A21895" s="283">
        <v>54534</v>
      </c>
      <c r="B21895" s="176">
        <v>17</v>
      </c>
      <c r="C21895" s="176">
        <v>48.6</v>
      </c>
      <c r="D21895" s="282">
        <v>107</v>
      </c>
      <c r="E21895" s="265"/>
    </row>
    <row r="21896" spans="1:5">
      <c r="A21896" s="283">
        <v>54536</v>
      </c>
      <c r="B21896" s="176">
        <v>3.6</v>
      </c>
      <c r="C21896" s="176">
        <v>47.3</v>
      </c>
      <c r="D21896" s="282">
        <v>87</v>
      </c>
      <c r="E21896" s="265"/>
    </row>
    <row r="21897" spans="1:5">
      <c r="A21897" s="283">
        <v>54537</v>
      </c>
      <c r="B21897" s="176">
        <v>6.3</v>
      </c>
      <c r="C21897" s="176">
        <v>46.8</v>
      </c>
      <c r="D21897" s="282">
        <v>87</v>
      </c>
      <c r="E21897" s="265"/>
    </row>
    <row r="21898" spans="1:5">
      <c r="A21898" s="283">
        <v>54538</v>
      </c>
      <c r="B21898" s="176">
        <v>31.4</v>
      </c>
      <c r="C21898" s="176">
        <v>39.4</v>
      </c>
      <c r="D21898" s="282">
        <v>87</v>
      </c>
      <c r="E21898" s="265"/>
    </row>
    <row r="21899" spans="1:5">
      <c r="A21899" s="283">
        <v>54539</v>
      </c>
      <c r="B21899" s="176">
        <v>28.5</v>
      </c>
      <c r="C21899" s="176">
        <v>50.6</v>
      </c>
      <c r="D21899" s="282">
        <v>87</v>
      </c>
      <c r="E21899" s="265"/>
    </row>
    <row r="21900" spans="1:5">
      <c r="A21900" s="283">
        <v>54540</v>
      </c>
      <c r="B21900" s="176">
        <v>12.1</v>
      </c>
      <c r="C21900" s="176">
        <v>51.7</v>
      </c>
      <c r="D21900" s="282">
        <v>115</v>
      </c>
      <c r="E21900" s="265"/>
    </row>
    <row r="21901" spans="1:5">
      <c r="A21901" s="283">
        <v>54541</v>
      </c>
      <c r="B21901" s="176">
        <v>8.8000000000000007</v>
      </c>
      <c r="C21901" s="176">
        <v>44.7</v>
      </c>
      <c r="D21901" s="282">
        <v>87</v>
      </c>
      <c r="E21901" s="265"/>
    </row>
    <row r="21902" spans="1:5">
      <c r="A21902" s="283">
        <v>54542</v>
      </c>
      <c r="B21902" s="176">
        <v>3.9</v>
      </c>
      <c r="C21902" s="176">
        <v>48.9</v>
      </c>
      <c r="D21902" s="282">
        <v>87</v>
      </c>
      <c r="E21902" s="265"/>
    </row>
    <row r="21903" spans="1:5">
      <c r="A21903" s="283">
        <v>54543</v>
      </c>
      <c r="B21903" s="176">
        <v>0</v>
      </c>
      <c r="C21903" s="176">
        <v>0</v>
      </c>
      <c r="D21903" s="282">
        <v>87</v>
      </c>
      <c r="E21903" s="265"/>
    </row>
    <row r="21904" spans="1:5">
      <c r="A21904" s="283">
        <v>54545</v>
      </c>
      <c r="B21904" s="176">
        <v>12.5</v>
      </c>
      <c r="C21904" s="176">
        <v>58.1</v>
      </c>
      <c r="D21904" s="282">
        <v>87</v>
      </c>
      <c r="E21904" s="265"/>
    </row>
    <row r="21905" spans="1:5">
      <c r="A21905" s="283">
        <v>54546</v>
      </c>
      <c r="B21905" s="176">
        <v>7.6</v>
      </c>
      <c r="C21905" s="176">
        <v>47</v>
      </c>
      <c r="D21905" s="282">
        <v>96</v>
      </c>
      <c r="E21905" s="265"/>
    </row>
    <row r="21906" spans="1:5">
      <c r="A21906" s="283">
        <v>54547</v>
      </c>
      <c r="B21906" s="176">
        <v>6.6</v>
      </c>
      <c r="C21906" s="176">
        <v>57.5</v>
      </c>
      <c r="D21906" s="282">
        <v>87</v>
      </c>
      <c r="E21906" s="265"/>
    </row>
    <row r="21907" spans="1:5">
      <c r="A21907" s="283">
        <v>54548</v>
      </c>
      <c r="B21907" s="176">
        <v>30.2</v>
      </c>
      <c r="C21907" s="176">
        <v>50.8</v>
      </c>
      <c r="D21907" s="282">
        <v>119</v>
      </c>
      <c r="E21907" s="265"/>
    </row>
    <row r="21908" spans="1:5">
      <c r="A21908" s="283">
        <v>54550</v>
      </c>
      <c r="B21908" s="176">
        <v>6.5</v>
      </c>
      <c r="C21908" s="176">
        <v>46.6</v>
      </c>
      <c r="D21908" s="282">
        <v>87</v>
      </c>
      <c r="E21908" s="265"/>
    </row>
    <row r="21909" spans="1:5">
      <c r="A21909" s="283">
        <v>54552</v>
      </c>
      <c r="B21909" s="176">
        <v>15.6</v>
      </c>
      <c r="C21909" s="176">
        <v>49.7</v>
      </c>
      <c r="D21909" s="282">
        <v>87</v>
      </c>
      <c r="E21909" s="265"/>
    </row>
    <row r="21910" spans="1:5">
      <c r="A21910" s="283">
        <v>54554</v>
      </c>
      <c r="B21910" s="176">
        <v>16.899999999999999</v>
      </c>
      <c r="C21910" s="176">
        <v>53.3</v>
      </c>
      <c r="D21910" s="282">
        <v>87</v>
      </c>
      <c r="E21910" s="265"/>
    </row>
    <row r="21911" spans="1:5">
      <c r="A21911" s="283">
        <v>54555</v>
      </c>
      <c r="B21911" s="176">
        <v>12.4</v>
      </c>
      <c r="C21911" s="176">
        <v>48.5</v>
      </c>
      <c r="D21911" s="282">
        <v>87</v>
      </c>
      <c r="E21911" s="265"/>
    </row>
    <row r="21912" spans="1:5">
      <c r="A21912" s="283">
        <v>54556</v>
      </c>
      <c r="B21912" s="176">
        <v>13.9</v>
      </c>
      <c r="C21912" s="176">
        <v>45.1</v>
      </c>
      <c r="D21912" s="282">
        <v>87</v>
      </c>
      <c r="E21912" s="265"/>
    </row>
    <row r="21913" spans="1:5">
      <c r="A21913" s="283">
        <v>54557</v>
      </c>
      <c r="B21913" s="176">
        <v>8.1</v>
      </c>
      <c r="C21913" s="176">
        <v>59.1</v>
      </c>
      <c r="D21913" s="282">
        <v>87</v>
      </c>
      <c r="E21913" s="265"/>
    </row>
    <row r="21914" spans="1:5">
      <c r="A21914" s="283">
        <v>54558</v>
      </c>
      <c r="B21914" s="176">
        <v>44.8</v>
      </c>
      <c r="C21914" s="176">
        <v>52.2</v>
      </c>
      <c r="D21914" s="282">
        <v>87</v>
      </c>
      <c r="E21914" s="265"/>
    </row>
    <row r="21915" spans="1:5">
      <c r="A21915" s="283">
        <v>54559</v>
      </c>
      <c r="B21915" s="176">
        <v>4</v>
      </c>
      <c r="C21915" s="176">
        <v>45.9</v>
      </c>
      <c r="D21915" s="282">
        <v>87</v>
      </c>
      <c r="E21915" s="265"/>
    </row>
    <row r="21916" spans="1:5">
      <c r="A21916" s="283">
        <v>54560</v>
      </c>
      <c r="B21916" s="176">
        <v>17</v>
      </c>
      <c r="C21916" s="176">
        <v>52.5</v>
      </c>
      <c r="D21916" s="282">
        <v>87</v>
      </c>
      <c r="E21916" s="265"/>
    </row>
    <row r="21917" spans="1:5">
      <c r="A21917" s="283">
        <v>54561</v>
      </c>
      <c r="B21917" s="176">
        <v>7.5</v>
      </c>
      <c r="C21917" s="176">
        <v>58.1</v>
      </c>
      <c r="D21917" s="282">
        <v>87</v>
      </c>
      <c r="E21917" s="265"/>
    </row>
    <row r="21918" spans="1:5">
      <c r="A21918" s="283">
        <v>54562</v>
      </c>
      <c r="B21918" s="176">
        <v>21.6</v>
      </c>
      <c r="C21918" s="176">
        <v>51.2</v>
      </c>
      <c r="D21918" s="282">
        <v>87</v>
      </c>
      <c r="E21918" s="265"/>
    </row>
    <row r="21919" spans="1:5">
      <c r="A21919" s="283">
        <v>54563</v>
      </c>
      <c r="B21919" s="176">
        <v>18.100000000000001</v>
      </c>
      <c r="C21919" s="176">
        <v>45.1</v>
      </c>
      <c r="D21919" s="282">
        <v>87</v>
      </c>
      <c r="E21919" s="265"/>
    </row>
    <row r="21920" spans="1:5">
      <c r="A21920" s="283">
        <v>54564</v>
      </c>
      <c r="B21920" s="176">
        <v>5.9</v>
      </c>
      <c r="C21920" s="176">
        <v>50.5</v>
      </c>
      <c r="D21920" s="282">
        <v>87</v>
      </c>
      <c r="E21920" s="265"/>
    </row>
    <row r="21921" spans="1:5">
      <c r="A21921" s="283">
        <v>54565</v>
      </c>
      <c r="B21921" s="176">
        <v>3.6</v>
      </c>
      <c r="C21921" s="176">
        <v>48.3</v>
      </c>
      <c r="D21921" s="282">
        <v>87</v>
      </c>
      <c r="E21921" s="265"/>
    </row>
    <row r="21922" spans="1:5">
      <c r="A21922" s="283">
        <v>54566</v>
      </c>
      <c r="B21922" s="176">
        <v>12.1</v>
      </c>
      <c r="C21922" s="176">
        <v>40.1</v>
      </c>
      <c r="D21922" s="282">
        <v>87</v>
      </c>
      <c r="E21922" s="265"/>
    </row>
    <row r="21923" spans="1:5">
      <c r="A21923" s="283">
        <v>54568</v>
      </c>
      <c r="B21923" s="176">
        <v>53.3</v>
      </c>
      <c r="C21923" s="176">
        <v>50</v>
      </c>
      <c r="D21923" s="282">
        <v>95</v>
      </c>
      <c r="E21923" s="265"/>
    </row>
    <row r="21924" spans="1:5">
      <c r="A21924" s="283">
        <v>54601</v>
      </c>
      <c r="B21924" s="176">
        <v>543.6</v>
      </c>
      <c r="C21924" s="176">
        <v>31.3</v>
      </c>
      <c r="D21924" s="282">
        <v>173</v>
      </c>
      <c r="E21924" s="265"/>
    </row>
    <row r="21925" spans="1:5">
      <c r="A21925" s="283">
        <v>54602</v>
      </c>
      <c r="B21925" s="176">
        <v>0</v>
      </c>
      <c r="C21925" s="176">
        <v>0</v>
      </c>
      <c r="D21925" s="282">
        <v>87</v>
      </c>
      <c r="E21925" s="265"/>
    </row>
    <row r="21926" spans="1:5">
      <c r="A21926" s="283">
        <v>54603</v>
      </c>
      <c r="B21926" s="176">
        <v>1540.9</v>
      </c>
      <c r="C21926" s="176">
        <v>36.9</v>
      </c>
      <c r="D21926" s="282">
        <v>131</v>
      </c>
      <c r="E21926" s="265"/>
    </row>
    <row r="21927" spans="1:5">
      <c r="A21927" s="283">
        <v>54610</v>
      </c>
      <c r="B21927" s="176">
        <v>14.5</v>
      </c>
      <c r="C21927" s="176">
        <v>48.3</v>
      </c>
      <c r="D21927" s="282">
        <v>87</v>
      </c>
      <c r="E21927" s="265"/>
    </row>
    <row r="21928" spans="1:5">
      <c r="A21928" s="283">
        <v>54611</v>
      </c>
      <c r="B21928" s="176">
        <v>24.2</v>
      </c>
      <c r="C21928" s="176">
        <v>40</v>
      </c>
      <c r="D21928" s="282">
        <v>87</v>
      </c>
      <c r="E21928" s="265"/>
    </row>
    <row r="21929" spans="1:5">
      <c r="A21929" s="283">
        <v>54612</v>
      </c>
      <c r="B21929" s="176">
        <v>39</v>
      </c>
      <c r="C21929" s="176">
        <v>37.200000000000003</v>
      </c>
      <c r="D21929" s="282">
        <v>110</v>
      </c>
      <c r="E21929" s="265"/>
    </row>
    <row r="21930" spans="1:5">
      <c r="A21930" s="283">
        <v>54613</v>
      </c>
      <c r="B21930" s="176">
        <v>19.7</v>
      </c>
      <c r="C21930" s="176">
        <v>53.5</v>
      </c>
      <c r="D21930" s="282">
        <v>87</v>
      </c>
      <c r="E21930" s="265"/>
    </row>
    <row r="21931" spans="1:5">
      <c r="A21931" s="283">
        <v>54614</v>
      </c>
      <c r="B21931" s="176">
        <v>47.5</v>
      </c>
      <c r="C21931" s="176">
        <v>38.4</v>
      </c>
      <c r="D21931" s="282">
        <v>87</v>
      </c>
      <c r="E21931" s="265"/>
    </row>
    <row r="21932" spans="1:5">
      <c r="A21932" s="283">
        <v>54615</v>
      </c>
      <c r="B21932" s="176">
        <v>24.2</v>
      </c>
      <c r="C21932" s="176">
        <v>41.5</v>
      </c>
      <c r="D21932" s="282">
        <v>95</v>
      </c>
      <c r="E21932" s="265"/>
    </row>
    <row r="21933" spans="1:5">
      <c r="A21933" s="283">
        <v>54616</v>
      </c>
      <c r="B21933" s="176">
        <v>39.200000000000003</v>
      </c>
      <c r="C21933" s="176">
        <v>40.799999999999997</v>
      </c>
      <c r="D21933" s="282">
        <v>87</v>
      </c>
      <c r="E21933" s="265"/>
    </row>
    <row r="21934" spans="1:5">
      <c r="A21934" s="283">
        <v>54618</v>
      </c>
      <c r="B21934" s="176">
        <v>22.8</v>
      </c>
      <c r="C21934" s="176">
        <v>42</v>
      </c>
      <c r="D21934" s="282">
        <v>87</v>
      </c>
      <c r="E21934" s="265"/>
    </row>
    <row r="21935" spans="1:5">
      <c r="A21935" s="283">
        <v>54619</v>
      </c>
      <c r="B21935" s="176">
        <v>33.5</v>
      </c>
      <c r="C21935" s="176">
        <v>33.5</v>
      </c>
      <c r="D21935" s="282">
        <v>87</v>
      </c>
      <c r="E21935" s="265"/>
    </row>
    <row r="21936" spans="1:5">
      <c r="A21936" s="283">
        <v>54620</v>
      </c>
      <c r="B21936" s="176">
        <v>24.4</v>
      </c>
      <c r="C21936" s="176">
        <v>42.5</v>
      </c>
      <c r="D21936" s="282">
        <v>87</v>
      </c>
      <c r="E21936" s="265"/>
    </row>
    <row r="21937" spans="1:5">
      <c r="A21937" s="283">
        <v>54621</v>
      </c>
      <c r="B21937" s="176">
        <v>28.7</v>
      </c>
      <c r="C21937" s="176">
        <v>41.7</v>
      </c>
      <c r="D21937" s="282">
        <v>87</v>
      </c>
      <c r="E21937" s="265"/>
    </row>
    <row r="21938" spans="1:5">
      <c r="A21938" s="283">
        <v>54622</v>
      </c>
      <c r="B21938" s="176">
        <v>33.200000000000003</v>
      </c>
      <c r="C21938" s="176">
        <v>46.9</v>
      </c>
      <c r="D21938" s="282">
        <v>108</v>
      </c>
      <c r="E21938" s="265"/>
    </row>
    <row r="21939" spans="1:5">
      <c r="A21939" s="283">
        <v>54623</v>
      </c>
      <c r="B21939" s="176">
        <v>50.6</v>
      </c>
      <c r="C21939" s="176">
        <v>41.6</v>
      </c>
      <c r="D21939" s="282">
        <v>87</v>
      </c>
      <c r="E21939" s="265"/>
    </row>
    <row r="21940" spans="1:5">
      <c r="A21940" s="283">
        <v>54624</v>
      </c>
      <c r="B21940" s="176">
        <v>21.1</v>
      </c>
      <c r="C21940" s="176">
        <v>47.3</v>
      </c>
      <c r="D21940" s="282">
        <v>87</v>
      </c>
      <c r="E21940" s="265"/>
    </row>
    <row r="21941" spans="1:5">
      <c r="A21941" s="283">
        <v>54625</v>
      </c>
      <c r="B21941" s="176">
        <v>21.7</v>
      </c>
      <c r="C21941" s="176">
        <v>43.8</v>
      </c>
      <c r="D21941" s="282">
        <v>87</v>
      </c>
      <c r="E21941" s="265"/>
    </row>
    <row r="21942" spans="1:5">
      <c r="A21942" s="283">
        <v>54626</v>
      </c>
      <c r="B21942" s="176">
        <v>17.3</v>
      </c>
      <c r="C21942" s="176">
        <v>43.7</v>
      </c>
      <c r="D21942" s="282">
        <v>87</v>
      </c>
      <c r="E21942" s="265"/>
    </row>
    <row r="21943" spans="1:5">
      <c r="A21943" s="283">
        <v>54627</v>
      </c>
      <c r="B21943" s="176">
        <v>22.3</v>
      </c>
      <c r="C21943" s="176">
        <v>43.6</v>
      </c>
      <c r="D21943" s="282">
        <v>87</v>
      </c>
      <c r="E21943" s="265"/>
    </row>
    <row r="21944" spans="1:5">
      <c r="A21944" s="283">
        <v>54628</v>
      </c>
      <c r="B21944" s="176">
        <v>16.399999999999999</v>
      </c>
      <c r="C21944" s="176">
        <v>48.5</v>
      </c>
      <c r="D21944" s="282">
        <v>87</v>
      </c>
      <c r="E21944" s="265"/>
    </row>
    <row r="21945" spans="1:5">
      <c r="A21945" s="283">
        <v>54629</v>
      </c>
      <c r="B21945" s="176">
        <v>22.6</v>
      </c>
      <c r="C21945" s="176">
        <v>43.7</v>
      </c>
      <c r="D21945" s="282">
        <v>87</v>
      </c>
      <c r="E21945" s="265"/>
    </row>
    <row r="21946" spans="1:5">
      <c r="A21946" s="283">
        <v>54630</v>
      </c>
      <c r="B21946" s="176">
        <v>49.7</v>
      </c>
      <c r="C21946" s="176">
        <v>42.4</v>
      </c>
      <c r="D21946" s="282">
        <v>96</v>
      </c>
      <c r="E21946" s="265"/>
    </row>
    <row r="21947" spans="1:5">
      <c r="A21947" s="283">
        <v>54631</v>
      </c>
      <c r="B21947" s="176">
        <v>15.5</v>
      </c>
      <c r="C21947" s="176">
        <v>47.8</v>
      </c>
      <c r="D21947" s="282">
        <v>87</v>
      </c>
      <c r="E21947" s="265"/>
    </row>
    <row r="21948" spans="1:5">
      <c r="A21948" s="283">
        <v>54632</v>
      </c>
      <c r="B21948" s="176">
        <v>33.4</v>
      </c>
      <c r="C21948" s="176">
        <v>41.7</v>
      </c>
      <c r="D21948" s="282">
        <v>87</v>
      </c>
      <c r="E21948" s="265"/>
    </row>
    <row r="21949" spans="1:5">
      <c r="A21949" s="283">
        <v>54634</v>
      </c>
      <c r="B21949" s="176">
        <v>28.7</v>
      </c>
      <c r="C21949" s="176">
        <v>36.799999999999997</v>
      </c>
      <c r="D21949" s="282">
        <v>106</v>
      </c>
      <c r="E21949" s="265"/>
    </row>
    <row r="21950" spans="1:5">
      <c r="A21950" s="283">
        <v>54635</v>
      </c>
      <c r="B21950" s="176">
        <v>18.399999999999999</v>
      </c>
      <c r="C21950" s="176">
        <v>43.4</v>
      </c>
      <c r="D21950" s="282">
        <v>87</v>
      </c>
      <c r="E21950" s="265"/>
    </row>
    <row r="21951" spans="1:5">
      <c r="A21951" s="283">
        <v>54636</v>
      </c>
      <c r="B21951" s="176">
        <v>156.1</v>
      </c>
      <c r="C21951" s="176">
        <v>36.6</v>
      </c>
      <c r="D21951" s="282">
        <v>94</v>
      </c>
      <c r="E21951" s="265"/>
    </row>
    <row r="21952" spans="1:5">
      <c r="A21952" s="283">
        <v>54637</v>
      </c>
      <c r="B21952" s="176">
        <v>58.5</v>
      </c>
      <c r="C21952" s="176">
        <v>40.299999999999997</v>
      </c>
      <c r="D21952" s="282">
        <v>87</v>
      </c>
      <c r="E21952" s="265"/>
    </row>
    <row r="21953" spans="1:5">
      <c r="A21953" s="283">
        <v>54638</v>
      </c>
      <c r="B21953" s="176">
        <v>24.3</v>
      </c>
      <c r="C21953" s="176">
        <v>35.6</v>
      </c>
      <c r="D21953" s="282">
        <v>87</v>
      </c>
      <c r="E21953" s="265"/>
    </row>
    <row r="21954" spans="1:5">
      <c r="A21954" s="283">
        <v>54639</v>
      </c>
      <c r="B21954" s="176">
        <v>32.200000000000003</v>
      </c>
      <c r="C21954" s="176">
        <v>40.1</v>
      </c>
      <c r="D21954" s="282">
        <v>87</v>
      </c>
      <c r="E21954" s="265"/>
    </row>
    <row r="21955" spans="1:5">
      <c r="A21955" s="283">
        <v>54641</v>
      </c>
      <c r="B21955" s="176">
        <v>7.6</v>
      </c>
      <c r="C21955" s="176">
        <v>39.200000000000003</v>
      </c>
      <c r="D21955" s="282">
        <v>87</v>
      </c>
      <c r="E21955" s="265"/>
    </row>
    <row r="21956" spans="1:5">
      <c r="A21956" s="283">
        <v>54642</v>
      </c>
      <c r="B21956" s="176">
        <v>21.2</v>
      </c>
      <c r="C21956" s="176">
        <v>40.1</v>
      </c>
      <c r="D21956" s="282">
        <v>87</v>
      </c>
      <c r="E21956" s="265"/>
    </row>
    <row r="21957" spans="1:5">
      <c r="A21957" s="283">
        <v>54643</v>
      </c>
      <c r="B21957" s="176">
        <v>7.6</v>
      </c>
      <c r="C21957" s="176">
        <v>39.6</v>
      </c>
      <c r="D21957" s="282">
        <v>87</v>
      </c>
      <c r="E21957" s="265"/>
    </row>
    <row r="21958" spans="1:5">
      <c r="A21958" s="283">
        <v>54644</v>
      </c>
      <c r="B21958" s="176">
        <v>31.9</v>
      </c>
      <c r="C21958" s="176">
        <v>41.1</v>
      </c>
      <c r="D21958" s="282">
        <v>87</v>
      </c>
      <c r="E21958" s="265"/>
    </row>
    <row r="21959" spans="1:5">
      <c r="A21959" s="283">
        <v>54645</v>
      </c>
      <c r="B21959" s="176">
        <v>13.1</v>
      </c>
      <c r="C21959" s="176">
        <v>46</v>
      </c>
      <c r="D21959" s="282">
        <v>87</v>
      </c>
      <c r="E21959" s="265"/>
    </row>
    <row r="21960" spans="1:5">
      <c r="A21960" s="283">
        <v>54646</v>
      </c>
      <c r="B21960" s="176">
        <v>20.2</v>
      </c>
      <c r="C21960" s="176">
        <v>45.1</v>
      </c>
      <c r="D21960" s="282">
        <v>106</v>
      </c>
      <c r="E21960" s="265"/>
    </row>
    <row r="21961" spans="1:5">
      <c r="A21961" s="283">
        <v>54648</v>
      </c>
      <c r="B21961" s="176">
        <v>25.4</v>
      </c>
      <c r="C21961" s="176">
        <v>35.9</v>
      </c>
      <c r="D21961" s="282">
        <v>87</v>
      </c>
      <c r="E21961" s="265"/>
    </row>
    <row r="21962" spans="1:5">
      <c r="A21962" s="283">
        <v>54649</v>
      </c>
      <c r="B21962" s="176">
        <v>27.3</v>
      </c>
      <c r="C21962" s="176">
        <v>40.6</v>
      </c>
      <c r="D21962" s="282">
        <v>87</v>
      </c>
      <c r="E21962" s="265"/>
    </row>
    <row r="21963" spans="1:5">
      <c r="A21963" s="283">
        <v>54650</v>
      </c>
      <c r="B21963" s="176">
        <v>679.7</v>
      </c>
      <c r="C21963" s="176">
        <v>38.299999999999997</v>
      </c>
      <c r="D21963" s="282">
        <v>123</v>
      </c>
      <c r="E21963" s="265"/>
    </row>
    <row r="21964" spans="1:5">
      <c r="A21964" s="283">
        <v>54651</v>
      </c>
      <c r="B21964" s="176">
        <v>24.4</v>
      </c>
      <c r="C21964" s="176">
        <v>35.700000000000003</v>
      </c>
      <c r="D21964" s="282">
        <v>87</v>
      </c>
      <c r="E21964" s="265"/>
    </row>
    <row r="21965" spans="1:5">
      <c r="A21965" s="283">
        <v>54652</v>
      </c>
      <c r="B21965" s="176">
        <v>28.3</v>
      </c>
      <c r="C21965" s="176">
        <v>43.3</v>
      </c>
      <c r="D21965" s="282">
        <v>87</v>
      </c>
      <c r="E21965" s="265"/>
    </row>
    <row r="21966" spans="1:5">
      <c r="A21966" s="283">
        <v>54653</v>
      </c>
      <c r="B21966" s="176">
        <v>39.299999999999997</v>
      </c>
      <c r="C21966" s="176">
        <v>39.6</v>
      </c>
      <c r="D21966" s="282">
        <v>87</v>
      </c>
      <c r="E21966" s="265"/>
    </row>
    <row r="21967" spans="1:5">
      <c r="A21967" s="283">
        <v>54654</v>
      </c>
      <c r="B21967" s="176">
        <v>16.8</v>
      </c>
      <c r="C21967" s="176">
        <v>44.4</v>
      </c>
      <c r="D21967" s="282">
        <v>87</v>
      </c>
      <c r="E21967" s="265"/>
    </row>
    <row r="21968" spans="1:5">
      <c r="A21968" s="283">
        <v>54655</v>
      </c>
      <c r="B21968" s="176">
        <v>23</v>
      </c>
      <c r="C21968" s="176">
        <v>46.1</v>
      </c>
      <c r="D21968" s="282">
        <v>87</v>
      </c>
      <c r="E21968" s="265"/>
    </row>
    <row r="21969" spans="1:5">
      <c r="A21969" s="283">
        <v>54656</v>
      </c>
      <c r="B21969" s="176">
        <v>60.6</v>
      </c>
      <c r="C21969" s="176">
        <v>39.299999999999997</v>
      </c>
      <c r="D21969" s="282">
        <v>112</v>
      </c>
      <c r="E21969" s="265"/>
    </row>
    <row r="21970" spans="1:5">
      <c r="A21970" s="283">
        <v>54657</v>
      </c>
      <c r="B21970" s="176">
        <v>11</v>
      </c>
      <c r="C21970" s="176">
        <v>41.7</v>
      </c>
      <c r="D21970" s="282">
        <v>87</v>
      </c>
      <c r="E21970" s="265"/>
    </row>
    <row r="21971" spans="1:5">
      <c r="A21971" s="283">
        <v>54658</v>
      </c>
      <c r="B21971" s="176">
        <v>60.5</v>
      </c>
      <c r="C21971" s="176">
        <v>45.7</v>
      </c>
      <c r="D21971" s="282">
        <v>95</v>
      </c>
      <c r="E21971" s="265"/>
    </row>
    <row r="21972" spans="1:5">
      <c r="A21972" s="283">
        <v>54659</v>
      </c>
      <c r="B21972" s="176">
        <v>21.9</v>
      </c>
      <c r="C21972" s="176">
        <v>38.6</v>
      </c>
      <c r="D21972" s="282">
        <v>87</v>
      </c>
      <c r="E21972" s="265"/>
    </row>
    <row r="21973" spans="1:5">
      <c r="A21973" s="283">
        <v>54660</v>
      </c>
      <c r="B21973" s="176">
        <v>77.8</v>
      </c>
      <c r="C21973" s="176">
        <v>39.6</v>
      </c>
      <c r="D21973" s="282">
        <v>118</v>
      </c>
      <c r="E21973" s="265"/>
    </row>
    <row r="21974" spans="1:5">
      <c r="A21974" s="283">
        <v>54661</v>
      </c>
      <c r="B21974" s="176">
        <v>64.900000000000006</v>
      </c>
      <c r="C21974" s="176">
        <v>40.799999999999997</v>
      </c>
      <c r="D21974" s="282">
        <v>87</v>
      </c>
      <c r="E21974" s="265"/>
    </row>
    <row r="21975" spans="1:5">
      <c r="A21975" s="283">
        <v>54662</v>
      </c>
      <c r="B21975" s="176">
        <v>423.3</v>
      </c>
      <c r="C21975" s="176">
        <v>40.6</v>
      </c>
      <c r="D21975" s="282">
        <v>87</v>
      </c>
      <c r="E21975" s="265"/>
    </row>
    <row r="21976" spans="1:5">
      <c r="A21976" s="283">
        <v>54664</v>
      </c>
      <c r="B21976" s="176">
        <v>20.100000000000001</v>
      </c>
      <c r="C21976" s="176">
        <v>42.9</v>
      </c>
      <c r="D21976" s="282">
        <v>87</v>
      </c>
      <c r="E21976" s="265"/>
    </row>
    <row r="21977" spans="1:5">
      <c r="A21977" s="283">
        <v>54665</v>
      </c>
      <c r="B21977" s="176">
        <v>47</v>
      </c>
      <c r="C21977" s="176">
        <v>44</v>
      </c>
      <c r="D21977" s="282">
        <v>113</v>
      </c>
      <c r="E21977" s="265"/>
    </row>
    <row r="21978" spans="1:5">
      <c r="A21978" s="283">
        <v>54666</v>
      </c>
      <c r="B21978" s="176">
        <v>17.899999999999999</v>
      </c>
      <c r="C21978" s="176">
        <v>40.799999999999997</v>
      </c>
      <c r="D21978" s="282">
        <v>87</v>
      </c>
      <c r="E21978" s="265"/>
    </row>
    <row r="21979" spans="1:5">
      <c r="A21979" s="283">
        <v>54667</v>
      </c>
      <c r="B21979" s="176">
        <v>51.6</v>
      </c>
      <c r="C21979" s="176">
        <v>40</v>
      </c>
      <c r="D21979" s="282">
        <v>110</v>
      </c>
      <c r="E21979" s="265"/>
    </row>
    <row r="21980" spans="1:5">
      <c r="A21980" s="283">
        <v>54669</v>
      </c>
      <c r="B21980" s="176">
        <v>110.3</v>
      </c>
      <c r="C21980" s="176">
        <v>39.9</v>
      </c>
      <c r="D21980" s="282">
        <v>109</v>
      </c>
      <c r="E21980" s="265"/>
    </row>
    <row r="21981" spans="1:5">
      <c r="A21981" s="283">
        <v>54670</v>
      </c>
      <c r="B21981" s="176">
        <v>33.4</v>
      </c>
      <c r="C21981" s="176">
        <v>31.2</v>
      </c>
      <c r="D21981" s="282">
        <v>87</v>
      </c>
      <c r="E21981" s="265"/>
    </row>
    <row r="21982" spans="1:5">
      <c r="A21982" s="283">
        <v>54701</v>
      </c>
      <c r="B21982" s="176">
        <v>355</v>
      </c>
      <c r="C21982" s="176">
        <v>32.5</v>
      </c>
      <c r="D21982" s="282">
        <v>182</v>
      </c>
      <c r="E21982" s="265"/>
    </row>
    <row r="21983" spans="1:5">
      <c r="A21983" s="283">
        <v>54702</v>
      </c>
      <c r="B21983" s="176">
        <v>0</v>
      </c>
      <c r="C21983" s="176">
        <v>0</v>
      </c>
      <c r="D21983" s="282">
        <v>87</v>
      </c>
      <c r="E21983" s="265"/>
    </row>
    <row r="21984" spans="1:5">
      <c r="A21984" s="283">
        <v>54703</v>
      </c>
      <c r="B21984" s="176">
        <v>459.2</v>
      </c>
      <c r="C21984" s="176">
        <v>32.700000000000003</v>
      </c>
      <c r="D21984" s="282">
        <v>124</v>
      </c>
      <c r="E21984" s="265"/>
    </row>
    <row r="21985" spans="1:5">
      <c r="A21985" s="283">
        <v>54720</v>
      </c>
      <c r="B21985" s="176">
        <v>905.1</v>
      </c>
      <c r="C21985" s="176">
        <v>37.299999999999997</v>
      </c>
      <c r="D21985" s="282">
        <v>112</v>
      </c>
      <c r="E21985" s="265"/>
    </row>
    <row r="21986" spans="1:5">
      <c r="A21986" s="283">
        <v>54721</v>
      </c>
      <c r="B21986" s="176">
        <v>21.4</v>
      </c>
      <c r="C21986" s="176">
        <v>42.4</v>
      </c>
      <c r="D21986" s="282">
        <v>87</v>
      </c>
      <c r="E21986" s="265"/>
    </row>
    <row r="21987" spans="1:5">
      <c r="A21987" s="283">
        <v>54722</v>
      </c>
      <c r="B21987" s="176">
        <v>36</v>
      </c>
      <c r="C21987" s="176">
        <v>36.700000000000003</v>
      </c>
      <c r="D21987" s="282">
        <v>87</v>
      </c>
      <c r="E21987" s="265"/>
    </row>
    <row r="21988" spans="1:5">
      <c r="A21988" s="283">
        <v>54723</v>
      </c>
      <c r="B21988" s="176">
        <v>45.5</v>
      </c>
      <c r="C21988" s="176">
        <v>40.4</v>
      </c>
      <c r="D21988" s="282">
        <v>87</v>
      </c>
      <c r="E21988" s="265"/>
    </row>
    <row r="21989" spans="1:5">
      <c r="A21989" s="283">
        <v>54724</v>
      </c>
      <c r="B21989" s="176">
        <v>48.1</v>
      </c>
      <c r="C21989" s="176">
        <v>39.700000000000003</v>
      </c>
      <c r="D21989" s="282">
        <v>87</v>
      </c>
      <c r="E21989" s="265"/>
    </row>
    <row r="21990" spans="1:5">
      <c r="A21990" s="283">
        <v>54725</v>
      </c>
      <c r="B21990" s="176">
        <v>33.299999999999997</v>
      </c>
      <c r="C21990" s="176">
        <v>40.799999999999997</v>
      </c>
      <c r="D21990" s="282">
        <v>87</v>
      </c>
      <c r="E21990" s="265"/>
    </row>
    <row r="21991" spans="1:5">
      <c r="A21991" s="283">
        <v>54726</v>
      </c>
      <c r="B21991" s="176">
        <v>38.200000000000003</v>
      </c>
      <c r="C21991" s="176">
        <v>38.6</v>
      </c>
      <c r="D21991" s="282">
        <v>107</v>
      </c>
      <c r="E21991" s="265"/>
    </row>
    <row r="21992" spans="1:5">
      <c r="A21992" s="283">
        <v>54727</v>
      </c>
      <c r="B21992" s="176">
        <v>35.6</v>
      </c>
      <c r="C21992" s="176">
        <v>39.4</v>
      </c>
      <c r="D21992" s="282">
        <v>87</v>
      </c>
      <c r="E21992" s="265"/>
    </row>
    <row r="21993" spans="1:5">
      <c r="A21993" s="283">
        <v>54728</v>
      </c>
      <c r="B21993" s="176">
        <v>43.1</v>
      </c>
      <c r="C21993" s="176">
        <v>46.7</v>
      </c>
      <c r="D21993" s="282">
        <v>87</v>
      </c>
      <c r="E21993" s="265"/>
    </row>
    <row r="21994" spans="1:5">
      <c r="A21994" s="283">
        <v>54729</v>
      </c>
      <c r="B21994" s="176">
        <v>165.2</v>
      </c>
      <c r="C21994" s="176">
        <v>39.4</v>
      </c>
      <c r="D21994" s="282">
        <v>154</v>
      </c>
      <c r="E21994" s="265"/>
    </row>
    <row r="21995" spans="1:5">
      <c r="A21995" s="283">
        <v>54730</v>
      </c>
      <c r="B21995" s="176">
        <v>42.4</v>
      </c>
      <c r="C21995" s="176">
        <v>41.9</v>
      </c>
      <c r="D21995" s="282">
        <v>87</v>
      </c>
      <c r="E21995" s="265"/>
    </row>
    <row r="21996" spans="1:5">
      <c r="A21996" s="283">
        <v>54731</v>
      </c>
      <c r="B21996" s="176">
        <v>16</v>
      </c>
      <c r="C21996" s="176">
        <v>44.1</v>
      </c>
      <c r="D21996" s="282">
        <v>87</v>
      </c>
      <c r="E21996" s="265"/>
    </row>
    <row r="21997" spans="1:5">
      <c r="A21997" s="283">
        <v>54732</v>
      </c>
      <c r="B21997" s="176">
        <v>33.799999999999997</v>
      </c>
      <c r="C21997" s="176">
        <v>43.3</v>
      </c>
      <c r="D21997" s="282">
        <v>87</v>
      </c>
      <c r="E21997" s="265"/>
    </row>
    <row r="21998" spans="1:5">
      <c r="A21998" s="283">
        <v>54733</v>
      </c>
      <c r="B21998" s="176">
        <v>25.7</v>
      </c>
      <c r="C21998" s="176">
        <v>41.2</v>
      </c>
      <c r="D21998" s="282">
        <v>96</v>
      </c>
      <c r="E21998" s="265"/>
    </row>
    <row r="21999" spans="1:5">
      <c r="A21999" s="283">
        <v>54734</v>
      </c>
      <c r="B21999" s="176">
        <v>26.9</v>
      </c>
      <c r="C21999" s="176">
        <v>42</v>
      </c>
      <c r="D21999" s="282">
        <v>87</v>
      </c>
      <c r="E21999" s="265"/>
    </row>
    <row r="22000" spans="1:5">
      <c r="A22000" s="283">
        <v>54735</v>
      </c>
      <c r="B22000" s="176">
        <v>49.1</v>
      </c>
      <c r="C22000" s="176">
        <v>36.1</v>
      </c>
      <c r="D22000" s="282">
        <v>87</v>
      </c>
      <c r="E22000" s="265"/>
    </row>
    <row r="22001" spans="1:5">
      <c r="A22001" s="283">
        <v>54736</v>
      </c>
      <c r="B22001" s="176">
        <v>30.6</v>
      </c>
      <c r="C22001" s="176">
        <v>41.7</v>
      </c>
      <c r="D22001" s="282">
        <v>114</v>
      </c>
      <c r="E22001" s="265"/>
    </row>
    <row r="22002" spans="1:5">
      <c r="A22002" s="283">
        <v>54737</v>
      </c>
      <c r="B22002" s="176">
        <v>17.600000000000001</v>
      </c>
      <c r="C22002" s="176">
        <v>43.2</v>
      </c>
      <c r="D22002" s="282">
        <v>87</v>
      </c>
      <c r="E22002" s="265"/>
    </row>
    <row r="22003" spans="1:5">
      <c r="A22003" s="283">
        <v>54738</v>
      </c>
      <c r="B22003" s="176">
        <v>32.6</v>
      </c>
      <c r="C22003" s="176">
        <v>42.1</v>
      </c>
      <c r="D22003" s="282">
        <v>87</v>
      </c>
      <c r="E22003" s="265"/>
    </row>
    <row r="22004" spans="1:5">
      <c r="A22004" s="283">
        <v>54739</v>
      </c>
      <c r="B22004" s="176">
        <v>47.7</v>
      </c>
      <c r="C22004" s="176">
        <v>36.6</v>
      </c>
      <c r="D22004" s="282">
        <v>87</v>
      </c>
      <c r="E22004" s="265"/>
    </row>
    <row r="22005" spans="1:5">
      <c r="A22005" s="283">
        <v>54740</v>
      </c>
      <c r="B22005" s="176">
        <v>28.4</v>
      </c>
      <c r="C22005" s="176">
        <v>42.6</v>
      </c>
      <c r="D22005" s="282">
        <v>87</v>
      </c>
      <c r="E22005" s="265"/>
    </row>
    <row r="22006" spans="1:5">
      <c r="A22006" s="283">
        <v>54741</v>
      </c>
      <c r="B22006" s="176">
        <v>15.4</v>
      </c>
      <c r="C22006" s="176">
        <v>40.799999999999997</v>
      </c>
      <c r="D22006" s="282">
        <v>87</v>
      </c>
      <c r="E22006" s="265"/>
    </row>
    <row r="22007" spans="1:5">
      <c r="A22007" s="283">
        <v>54742</v>
      </c>
      <c r="B22007" s="176">
        <v>45.8</v>
      </c>
      <c r="C22007" s="176">
        <v>40.9</v>
      </c>
      <c r="D22007" s="282">
        <v>87</v>
      </c>
      <c r="E22007" s="265"/>
    </row>
    <row r="22008" spans="1:5">
      <c r="A22008" s="283">
        <v>54743</v>
      </c>
      <c r="B22008" s="176">
        <v>10.1</v>
      </c>
      <c r="C22008" s="176">
        <v>42.5</v>
      </c>
      <c r="D22008" s="282">
        <v>87</v>
      </c>
      <c r="E22008" s="265"/>
    </row>
    <row r="22009" spans="1:5">
      <c r="A22009" s="283">
        <v>54745</v>
      </c>
      <c r="B22009" s="176">
        <v>19.899999999999999</v>
      </c>
      <c r="C22009" s="176">
        <v>49.5</v>
      </c>
      <c r="D22009" s="282">
        <v>87</v>
      </c>
      <c r="E22009" s="265"/>
    </row>
    <row r="22010" spans="1:5">
      <c r="A22010" s="283">
        <v>54746</v>
      </c>
      <c r="B22010" s="176">
        <v>13.6</v>
      </c>
      <c r="C22010" s="176">
        <v>44.4</v>
      </c>
      <c r="D22010" s="282">
        <v>87</v>
      </c>
      <c r="E22010" s="265"/>
    </row>
    <row r="22011" spans="1:5">
      <c r="A22011" s="283">
        <v>54747</v>
      </c>
      <c r="B22011" s="176">
        <v>22.9</v>
      </c>
      <c r="C22011" s="176">
        <v>40.5</v>
      </c>
      <c r="D22011" s="282">
        <v>87</v>
      </c>
      <c r="E22011" s="265"/>
    </row>
    <row r="22012" spans="1:5">
      <c r="A22012" s="283">
        <v>54748</v>
      </c>
      <c r="B22012" s="176">
        <v>30.9</v>
      </c>
      <c r="C22012" s="176">
        <v>45.2</v>
      </c>
      <c r="D22012" s="282">
        <v>87</v>
      </c>
      <c r="E22012" s="265"/>
    </row>
    <row r="22013" spans="1:5">
      <c r="A22013" s="283">
        <v>54749</v>
      </c>
      <c r="B22013" s="176">
        <v>30.1</v>
      </c>
      <c r="C22013" s="176">
        <v>42.1</v>
      </c>
      <c r="D22013" s="282">
        <v>87</v>
      </c>
      <c r="E22013" s="265"/>
    </row>
    <row r="22014" spans="1:5">
      <c r="A22014" s="283">
        <v>54750</v>
      </c>
      <c r="B22014" s="176">
        <v>20.2</v>
      </c>
      <c r="C22014" s="176">
        <v>43.2</v>
      </c>
      <c r="D22014" s="282">
        <v>87</v>
      </c>
      <c r="E22014" s="265"/>
    </row>
    <row r="22015" spans="1:5">
      <c r="A22015" s="283">
        <v>54751</v>
      </c>
      <c r="B22015" s="176">
        <v>103.5</v>
      </c>
      <c r="C22015" s="176">
        <v>28.1</v>
      </c>
      <c r="D22015" s="282">
        <v>95</v>
      </c>
      <c r="E22015" s="265"/>
    </row>
    <row r="22016" spans="1:5">
      <c r="A22016" s="283">
        <v>54754</v>
      </c>
      <c r="B22016" s="176">
        <v>22.3</v>
      </c>
      <c r="C22016" s="176">
        <v>43.3</v>
      </c>
      <c r="D22016" s="282">
        <v>87</v>
      </c>
      <c r="E22016" s="265"/>
    </row>
    <row r="22017" spans="1:5">
      <c r="A22017" s="283">
        <v>54755</v>
      </c>
      <c r="B22017" s="176">
        <v>27.7</v>
      </c>
      <c r="C22017" s="176">
        <v>40.799999999999997</v>
      </c>
      <c r="D22017" s="282">
        <v>87</v>
      </c>
      <c r="E22017" s="265"/>
    </row>
    <row r="22018" spans="1:5">
      <c r="A22018" s="283">
        <v>54756</v>
      </c>
      <c r="B22018" s="176">
        <v>12.2</v>
      </c>
      <c r="C22018" s="176">
        <v>45.6</v>
      </c>
      <c r="D22018" s="282">
        <v>87</v>
      </c>
      <c r="E22018" s="265"/>
    </row>
    <row r="22019" spans="1:5">
      <c r="A22019" s="283">
        <v>54757</v>
      </c>
      <c r="B22019" s="176">
        <v>19.7</v>
      </c>
      <c r="C22019" s="176">
        <v>41.6</v>
      </c>
      <c r="D22019" s="282">
        <v>87</v>
      </c>
      <c r="E22019" s="265"/>
    </row>
    <row r="22020" spans="1:5">
      <c r="A22020" s="283">
        <v>54758</v>
      </c>
      <c r="B22020" s="176">
        <v>30.7</v>
      </c>
      <c r="C22020" s="176">
        <v>40</v>
      </c>
      <c r="D22020" s="282">
        <v>94</v>
      </c>
      <c r="E22020" s="265"/>
    </row>
    <row r="22021" spans="1:5">
      <c r="A22021" s="283">
        <v>54759</v>
      </c>
      <c r="B22021" s="176">
        <v>25.4</v>
      </c>
      <c r="C22021" s="176">
        <v>49.5</v>
      </c>
      <c r="D22021" s="282">
        <v>87</v>
      </c>
      <c r="E22021" s="265"/>
    </row>
    <row r="22022" spans="1:5">
      <c r="A22022" s="283">
        <v>54760</v>
      </c>
      <c r="B22022" s="176">
        <v>29.2</v>
      </c>
      <c r="C22022" s="176">
        <v>41.1</v>
      </c>
      <c r="D22022" s="282">
        <v>87</v>
      </c>
      <c r="E22022" s="265"/>
    </row>
    <row r="22023" spans="1:5">
      <c r="A22023" s="283">
        <v>54761</v>
      </c>
      <c r="B22023" s="176">
        <v>28.3</v>
      </c>
      <c r="C22023" s="176">
        <v>44</v>
      </c>
      <c r="D22023" s="282">
        <v>87</v>
      </c>
      <c r="E22023" s="265"/>
    </row>
    <row r="22024" spans="1:5">
      <c r="A22024" s="283">
        <v>54762</v>
      </c>
      <c r="B22024" s="176">
        <v>26.5</v>
      </c>
      <c r="C22024" s="176">
        <v>40.9</v>
      </c>
      <c r="D22024" s="282">
        <v>87</v>
      </c>
      <c r="E22024" s="265"/>
    </row>
    <row r="22025" spans="1:5">
      <c r="A22025" s="283">
        <v>54763</v>
      </c>
      <c r="B22025" s="176">
        <v>18.100000000000001</v>
      </c>
      <c r="C22025" s="176">
        <v>41.9</v>
      </c>
      <c r="D22025" s="282">
        <v>87</v>
      </c>
      <c r="E22025" s="265"/>
    </row>
    <row r="22026" spans="1:5">
      <c r="A22026" s="283">
        <v>54764</v>
      </c>
      <c r="B22026" s="176">
        <v>0</v>
      </c>
      <c r="C22026" s="176">
        <v>0</v>
      </c>
      <c r="D22026" s="282">
        <v>87</v>
      </c>
      <c r="E22026" s="265"/>
    </row>
    <row r="22027" spans="1:5">
      <c r="A22027" s="283">
        <v>54765</v>
      </c>
      <c r="B22027" s="176">
        <v>13.3</v>
      </c>
      <c r="C22027" s="176">
        <v>41.8</v>
      </c>
      <c r="D22027" s="282">
        <v>87</v>
      </c>
      <c r="E22027" s="265"/>
    </row>
    <row r="22028" spans="1:5">
      <c r="A22028" s="283">
        <v>54766</v>
      </c>
      <c r="B22028" s="176">
        <v>11.1</v>
      </c>
      <c r="C22028" s="176">
        <v>40.6</v>
      </c>
      <c r="D22028" s="282">
        <v>96</v>
      </c>
      <c r="E22028" s="265"/>
    </row>
    <row r="22029" spans="1:5">
      <c r="A22029" s="283">
        <v>54767</v>
      </c>
      <c r="B22029" s="176">
        <v>39</v>
      </c>
      <c r="C22029" s="176">
        <v>40.700000000000003</v>
      </c>
      <c r="D22029" s="282">
        <v>97</v>
      </c>
      <c r="E22029" s="265"/>
    </row>
    <row r="22030" spans="1:5">
      <c r="A22030" s="283">
        <v>54768</v>
      </c>
      <c r="B22030" s="176">
        <v>33.1</v>
      </c>
      <c r="C22030" s="176">
        <v>37.799999999999997</v>
      </c>
      <c r="D22030" s="282">
        <v>87</v>
      </c>
      <c r="E22030" s="265"/>
    </row>
    <row r="22031" spans="1:5">
      <c r="A22031" s="283">
        <v>54769</v>
      </c>
      <c r="B22031" s="176">
        <v>27.4</v>
      </c>
      <c r="C22031" s="176">
        <v>50.1</v>
      </c>
      <c r="D22031" s="282">
        <v>87</v>
      </c>
      <c r="E22031" s="265"/>
    </row>
    <row r="22032" spans="1:5">
      <c r="A22032" s="283">
        <v>54770</v>
      </c>
      <c r="B22032" s="176">
        <v>22.5</v>
      </c>
      <c r="C22032" s="176">
        <v>40.6</v>
      </c>
      <c r="D22032" s="282">
        <v>87</v>
      </c>
      <c r="E22032" s="265"/>
    </row>
    <row r="22033" spans="1:5">
      <c r="A22033" s="283">
        <v>54771</v>
      </c>
      <c r="B22033" s="176">
        <v>33.4</v>
      </c>
      <c r="C22033" s="176">
        <v>36.1</v>
      </c>
      <c r="D22033" s="282">
        <v>109</v>
      </c>
      <c r="E22033" s="265"/>
    </row>
    <row r="22034" spans="1:5">
      <c r="A22034" s="283">
        <v>54772</v>
      </c>
      <c r="B22034" s="176">
        <v>20.6</v>
      </c>
      <c r="C22034" s="176">
        <v>41</v>
      </c>
      <c r="D22034" s="282">
        <v>87</v>
      </c>
      <c r="E22034" s="265"/>
    </row>
    <row r="22035" spans="1:5">
      <c r="A22035" s="283">
        <v>54773</v>
      </c>
      <c r="B22035" s="176">
        <v>45</v>
      </c>
      <c r="C22035" s="176">
        <v>41.3</v>
      </c>
      <c r="D22035" s="282">
        <v>87</v>
      </c>
      <c r="E22035" s="265"/>
    </row>
    <row r="22036" spans="1:5">
      <c r="A22036" s="283">
        <v>54801</v>
      </c>
      <c r="B22036" s="176">
        <v>31.6</v>
      </c>
      <c r="C22036" s="176">
        <v>46.5</v>
      </c>
      <c r="D22036" s="282">
        <v>87</v>
      </c>
      <c r="E22036" s="265"/>
    </row>
    <row r="22037" spans="1:5">
      <c r="A22037" s="283">
        <v>54805</v>
      </c>
      <c r="B22037" s="176">
        <v>34.799999999999997</v>
      </c>
      <c r="C22037" s="176">
        <v>43.2</v>
      </c>
      <c r="D22037" s="282">
        <v>87</v>
      </c>
      <c r="E22037" s="265"/>
    </row>
    <row r="22038" spans="1:5">
      <c r="A22038" s="283">
        <v>54806</v>
      </c>
      <c r="B22038" s="176">
        <v>51.6</v>
      </c>
      <c r="C22038" s="176">
        <v>38.799999999999997</v>
      </c>
      <c r="D22038" s="282">
        <v>151</v>
      </c>
      <c r="E22038" s="265"/>
    </row>
    <row r="22039" spans="1:5">
      <c r="A22039" s="283">
        <v>54810</v>
      </c>
      <c r="B22039" s="176">
        <v>46.6</v>
      </c>
      <c r="C22039" s="176">
        <v>45.5</v>
      </c>
      <c r="D22039" s="282">
        <v>87</v>
      </c>
      <c r="E22039" s="265"/>
    </row>
    <row r="22040" spans="1:5">
      <c r="A22040" s="283">
        <v>54812</v>
      </c>
      <c r="B22040" s="176">
        <v>67.3</v>
      </c>
      <c r="C22040" s="176">
        <v>39.700000000000003</v>
      </c>
      <c r="D22040" s="282">
        <v>116</v>
      </c>
      <c r="E22040" s="265"/>
    </row>
    <row r="22041" spans="1:5">
      <c r="A22041" s="283">
        <v>54813</v>
      </c>
      <c r="B22041" s="176">
        <v>19.100000000000001</v>
      </c>
      <c r="C22041" s="176">
        <v>47.3</v>
      </c>
      <c r="D22041" s="282">
        <v>87</v>
      </c>
      <c r="E22041" s="265"/>
    </row>
    <row r="22042" spans="1:5">
      <c r="A22042" s="283">
        <v>54814</v>
      </c>
      <c r="B22042" s="176">
        <v>15.7</v>
      </c>
      <c r="C22042" s="176">
        <v>46.4</v>
      </c>
      <c r="D22042" s="282">
        <v>87</v>
      </c>
      <c r="E22042" s="265"/>
    </row>
    <row r="22043" spans="1:5">
      <c r="A22043" s="283">
        <v>54816</v>
      </c>
      <c r="B22043" s="176">
        <v>10.3</v>
      </c>
      <c r="C22043" s="176">
        <v>46.1</v>
      </c>
      <c r="D22043" s="282">
        <v>87</v>
      </c>
      <c r="E22043" s="265"/>
    </row>
    <row r="22044" spans="1:5">
      <c r="A22044" s="283">
        <v>54817</v>
      </c>
      <c r="B22044" s="176">
        <v>17.2</v>
      </c>
      <c r="C22044" s="176">
        <v>49.9</v>
      </c>
      <c r="D22044" s="282">
        <v>87</v>
      </c>
      <c r="E22044" s="265"/>
    </row>
    <row r="22045" spans="1:5">
      <c r="A22045" s="283">
        <v>54819</v>
      </c>
      <c r="B22045" s="176">
        <v>12.7</v>
      </c>
      <c r="C22045" s="176">
        <v>48.2</v>
      </c>
      <c r="D22045" s="282">
        <v>87</v>
      </c>
      <c r="E22045" s="265"/>
    </row>
    <row r="22046" spans="1:5">
      <c r="A22046" s="283">
        <v>54820</v>
      </c>
      <c r="B22046" s="176">
        <v>14.8</v>
      </c>
      <c r="C22046" s="176">
        <v>43.8</v>
      </c>
      <c r="D22046" s="282">
        <v>87</v>
      </c>
      <c r="E22046" s="265"/>
    </row>
    <row r="22047" spans="1:5">
      <c r="A22047" s="283">
        <v>54821</v>
      </c>
      <c r="B22047" s="176">
        <v>5</v>
      </c>
      <c r="C22047" s="176">
        <v>56.9</v>
      </c>
      <c r="D22047" s="282">
        <v>87</v>
      </c>
      <c r="E22047" s="265"/>
    </row>
    <row r="22048" spans="1:5">
      <c r="A22048" s="283">
        <v>54822</v>
      </c>
      <c r="B22048" s="176">
        <v>89.5</v>
      </c>
      <c r="C22048" s="176">
        <v>39.9</v>
      </c>
      <c r="D22048" s="282">
        <v>87</v>
      </c>
      <c r="E22048" s="265"/>
    </row>
    <row r="22049" spans="1:5">
      <c r="A22049" s="283">
        <v>54824</v>
      </c>
      <c r="B22049" s="176">
        <v>71.099999999999994</v>
      </c>
      <c r="C22049" s="176">
        <v>40.6</v>
      </c>
      <c r="D22049" s="282">
        <v>87</v>
      </c>
      <c r="E22049" s="265"/>
    </row>
    <row r="22050" spans="1:5">
      <c r="A22050" s="283">
        <v>54826</v>
      </c>
      <c r="B22050" s="176">
        <v>31.8</v>
      </c>
      <c r="C22050" s="176">
        <v>45.6</v>
      </c>
      <c r="D22050" s="282">
        <v>87</v>
      </c>
      <c r="E22050" s="265"/>
    </row>
    <row r="22051" spans="1:5">
      <c r="A22051" s="283">
        <v>54827</v>
      </c>
      <c r="B22051" s="176">
        <v>11.6</v>
      </c>
      <c r="C22051" s="176">
        <v>41.9</v>
      </c>
      <c r="D22051" s="282">
        <v>87</v>
      </c>
      <c r="E22051" s="265"/>
    </row>
    <row r="22052" spans="1:5">
      <c r="A22052" s="283">
        <v>54828</v>
      </c>
      <c r="B22052" s="176">
        <v>9</v>
      </c>
      <c r="C22052" s="176">
        <v>45.5</v>
      </c>
      <c r="D22052" s="282">
        <v>87</v>
      </c>
      <c r="E22052" s="265"/>
    </row>
    <row r="22053" spans="1:5">
      <c r="A22053" s="283">
        <v>54829</v>
      </c>
      <c r="B22053" s="176">
        <v>38.700000000000003</v>
      </c>
      <c r="C22053" s="176">
        <v>46.3</v>
      </c>
      <c r="D22053" s="282">
        <v>94</v>
      </c>
      <c r="E22053" s="265"/>
    </row>
    <row r="22054" spans="1:5">
      <c r="A22054" s="283">
        <v>54830</v>
      </c>
      <c r="B22054" s="176">
        <v>12.2</v>
      </c>
      <c r="C22054" s="176">
        <v>56.2</v>
      </c>
      <c r="D22054" s="282">
        <v>87</v>
      </c>
      <c r="E22054" s="265"/>
    </row>
    <row r="22055" spans="1:5">
      <c r="A22055" s="283">
        <v>54832</v>
      </c>
      <c r="B22055" s="176">
        <v>7.8</v>
      </c>
      <c r="C22055" s="176">
        <v>54</v>
      </c>
      <c r="D22055" s="282">
        <v>87</v>
      </c>
      <c r="E22055" s="265"/>
    </row>
    <row r="22056" spans="1:5">
      <c r="A22056" s="283">
        <v>54835</v>
      </c>
      <c r="B22056" s="176">
        <v>7.1</v>
      </c>
      <c r="C22056" s="176">
        <v>49.2</v>
      </c>
      <c r="D22056" s="282">
        <v>87</v>
      </c>
      <c r="E22056" s="265"/>
    </row>
    <row r="22057" spans="1:5">
      <c r="A22057" s="283">
        <v>54836</v>
      </c>
      <c r="B22057" s="176">
        <v>7.1</v>
      </c>
      <c r="C22057" s="176">
        <v>45.4</v>
      </c>
      <c r="D22057" s="282">
        <v>87</v>
      </c>
      <c r="E22057" s="265"/>
    </row>
    <row r="22058" spans="1:5">
      <c r="A22058" s="283">
        <v>54837</v>
      </c>
      <c r="B22058" s="176">
        <v>23.2</v>
      </c>
      <c r="C22058" s="176">
        <v>45.7</v>
      </c>
      <c r="D22058" s="282">
        <v>87</v>
      </c>
      <c r="E22058" s="265"/>
    </row>
    <row r="22059" spans="1:5">
      <c r="A22059" s="283">
        <v>54838</v>
      </c>
      <c r="B22059" s="176">
        <v>4.8</v>
      </c>
      <c r="C22059" s="176">
        <v>53</v>
      </c>
      <c r="D22059" s="282">
        <v>87</v>
      </c>
      <c r="E22059" s="265"/>
    </row>
    <row r="22060" spans="1:5">
      <c r="A22060" s="283">
        <v>54839</v>
      </c>
      <c r="B22060" s="176">
        <v>7.6</v>
      </c>
      <c r="C22060" s="176">
        <v>44.4</v>
      </c>
      <c r="D22060" s="282">
        <v>87</v>
      </c>
      <c r="E22060" s="265"/>
    </row>
    <row r="22061" spans="1:5">
      <c r="A22061" s="283">
        <v>54840</v>
      </c>
      <c r="B22061" s="176">
        <v>21.8</v>
      </c>
      <c r="C22061" s="176">
        <v>44.6</v>
      </c>
      <c r="D22061" s="282">
        <v>124</v>
      </c>
      <c r="E22061" s="265"/>
    </row>
    <row r="22062" spans="1:5">
      <c r="A22062" s="283">
        <v>54841</v>
      </c>
      <c r="B22062" s="176">
        <v>27.6</v>
      </c>
      <c r="C22062" s="176">
        <v>44.6</v>
      </c>
      <c r="D22062" s="282">
        <v>87</v>
      </c>
      <c r="E22062" s="265"/>
    </row>
    <row r="22063" spans="1:5">
      <c r="A22063" s="283">
        <v>54842</v>
      </c>
      <c r="B22063" s="176">
        <v>30.3</v>
      </c>
      <c r="C22063" s="176">
        <v>45.2</v>
      </c>
      <c r="D22063" s="282">
        <v>87</v>
      </c>
      <c r="E22063" s="265"/>
    </row>
    <row r="22064" spans="1:5">
      <c r="A22064" s="283">
        <v>54843</v>
      </c>
      <c r="B22064" s="176">
        <v>24.2</v>
      </c>
      <c r="C22064" s="176">
        <v>45.2</v>
      </c>
      <c r="D22064" s="282">
        <v>130</v>
      </c>
      <c r="E22064" s="265"/>
    </row>
    <row r="22065" spans="1:5">
      <c r="A22065" s="283">
        <v>54844</v>
      </c>
      <c r="B22065" s="176">
        <v>3.7</v>
      </c>
      <c r="C22065" s="176">
        <v>55.4</v>
      </c>
      <c r="D22065" s="282">
        <v>97</v>
      </c>
      <c r="E22065" s="265"/>
    </row>
    <row r="22066" spans="1:5">
      <c r="A22066" s="283">
        <v>54845</v>
      </c>
      <c r="B22066" s="176">
        <v>11.1</v>
      </c>
      <c r="C22066" s="176">
        <v>45</v>
      </c>
      <c r="D22066" s="282">
        <v>87</v>
      </c>
      <c r="E22066" s="265"/>
    </row>
    <row r="22067" spans="1:5">
      <c r="A22067" s="283">
        <v>54846</v>
      </c>
      <c r="B22067" s="176">
        <v>8.6</v>
      </c>
      <c r="C22067" s="176">
        <v>37</v>
      </c>
      <c r="D22067" s="282">
        <v>87</v>
      </c>
      <c r="E22067" s="265"/>
    </row>
    <row r="22068" spans="1:5">
      <c r="A22068" s="283">
        <v>54847</v>
      </c>
      <c r="B22068" s="176">
        <v>9.3000000000000007</v>
      </c>
      <c r="C22068" s="176">
        <v>49.5</v>
      </c>
      <c r="D22068" s="282">
        <v>87</v>
      </c>
      <c r="E22068" s="265"/>
    </row>
    <row r="22069" spans="1:5">
      <c r="A22069" s="283">
        <v>54848</v>
      </c>
      <c r="B22069" s="176">
        <v>32</v>
      </c>
      <c r="C22069" s="176">
        <v>44.7</v>
      </c>
      <c r="D22069" s="282">
        <v>96</v>
      </c>
      <c r="E22069" s="265"/>
    </row>
    <row r="22070" spans="1:5">
      <c r="A22070" s="283">
        <v>54849</v>
      </c>
      <c r="B22070" s="176">
        <v>17.899999999999999</v>
      </c>
      <c r="C22070" s="176">
        <v>45.2</v>
      </c>
      <c r="D22070" s="282">
        <v>87</v>
      </c>
      <c r="E22070" s="265"/>
    </row>
    <row r="22071" spans="1:5">
      <c r="A22071" s="283">
        <v>54850</v>
      </c>
      <c r="B22071" s="176">
        <v>156</v>
      </c>
      <c r="C22071" s="176">
        <v>56.4</v>
      </c>
      <c r="D22071" s="282">
        <v>97</v>
      </c>
      <c r="E22071" s="265"/>
    </row>
    <row r="22072" spans="1:5">
      <c r="A22072" s="283">
        <v>54853</v>
      </c>
      <c r="B22072" s="176">
        <v>30</v>
      </c>
      <c r="C22072" s="176">
        <v>46.4</v>
      </c>
      <c r="D22072" s="282">
        <v>87</v>
      </c>
      <c r="E22072" s="265"/>
    </row>
    <row r="22073" spans="1:5">
      <c r="A22073" s="283">
        <v>54854</v>
      </c>
      <c r="B22073" s="176">
        <v>16.2</v>
      </c>
      <c r="C22073" s="176">
        <v>42.7</v>
      </c>
      <c r="D22073" s="282">
        <v>87</v>
      </c>
      <c r="E22073" s="265"/>
    </row>
    <row r="22074" spans="1:5">
      <c r="A22074" s="283">
        <v>54855</v>
      </c>
      <c r="B22074" s="176">
        <v>11.4</v>
      </c>
      <c r="C22074" s="176">
        <v>35.799999999999997</v>
      </c>
      <c r="D22074" s="282">
        <v>87</v>
      </c>
      <c r="E22074" s="265"/>
    </row>
    <row r="22075" spans="1:5">
      <c r="A22075" s="283">
        <v>54856</v>
      </c>
      <c r="B22075" s="176">
        <v>9.6999999999999993</v>
      </c>
      <c r="C22075" s="176">
        <v>45.2</v>
      </c>
      <c r="D22075" s="282">
        <v>87</v>
      </c>
      <c r="E22075" s="265"/>
    </row>
    <row r="22076" spans="1:5">
      <c r="A22076" s="283">
        <v>54857</v>
      </c>
      <c r="B22076" s="176">
        <v>37.4</v>
      </c>
      <c r="C22076" s="176">
        <v>52</v>
      </c>
      <c r="D22076" s="282">
        <v>87</v>
      </c>
      <c r="E22076" s="265"/>
    </row>
    <row r="22077" spans="1:5">
      <c r="A22077" s="283">
        <v>54858</v>
      </c>
      <c r="B22077" s="176">
        <v>63.2</v>
      </c>
      <c r="C22077" s="176">
        <v>45.7</v>
      </c>
      <c r="D22077" s="282">
        <v>96</v>
      </c>
      <c r="E22077" s="265"/>
    </row>
    <row r="22078" spans="1:5">
      <c r="A22078" s="283">
        <v>54859</v>
      </c>
      <c r="B22078" s="176">
        <v>9.6</v>
      </c>
      <c r="C22078" s="176">
        <v>49.8</v>
      </c>
      <c r="D22078" s="282">
        <v>87</v>
      </c>
      <c r="E22078" s="265"/>
    </row>
    <row r="22079" spans="1:5">
      <c r="A22079" s="283">
        <v>54861</v>
      </c>
      <c r="B22079" s="176">
        <v>8.4</v>
      </c>
      <c r="C22079" s="176">
        <v>38.1</v>
      </c>
      <c r="D22079" s="282">
        <v>87</v>
      </c>
      <c r="E22079" s="265"/>
    </row>
    <row r="22080" spans="1:5">
      <c r="A22080" s="283">
        <v>54862</v>
      </c>
      <c r="B22080" s="176">
        <v>8.1</v>
      </c>
      <c r="C22080" s="176">
        <v>48.3</v>
      </c>
      <c r="D22080" s="282">
        <v>87</v>
      </c>
      <c r="E22080" s="265"/>
    </row>
    <row r="22081" spans="1:5">
      <c r="A22081" s="283">
        <v>54864</v>
      </c>
      <c r="B22081" s="176">
        <v>27.2</v>
      </c>
      <c r="C22081" s="176">
        <v>40.5</v>
      </c>
      <c r="D22081" s="282">
        <v>87</v>
      </c>
      <c r="E22081" s="265"/>
    </row>
    <row r="22082" spans="1:5">
      <c r="A22082" s="283">
        <v>54865</v>
      </c>
      <c r="B22082" s="176">
        <v>3.7</v>
      </c>
      <c r="C22082" s="176">
        <v>55.4</v>
      </c>
      <c r="D22082" s="282">
        <v>87</v>
      </c>
      <c r="E22082" s="265"/>
    </row>
    <row r="22083" spans="1:5">
      <c r="A22083" s="283">
        <v>54867</v>
      </c>
      <c r="B22083" s="176">
        <v>8.5</v>
      </c>
      <c r="C22083" s="176">
        <v>47.3</v>
      </c>
      <c r="D22083" s="282">
        <v>87</v>
      </c>
      <c r="E22083" s="265"/>
    </row>
    <row r="22084" spans="1:5">
      <c r="A22084" s="283">
        <v>54868</v>
      </c>
      <c r="B22084" s="176">
        <v>73.5</v>
      </c>
      <c r="C22084" s="176">
        <v>42.5</v>
      </c>
      <c r="D22084" s="282">
        <v>95</v>
      </c>
      <c r="E22084" s="265"/>
    </row>
    <row r="22085" spans="1:5">
      <c r="A22085" s="283">
        <v>54870</v>
      </c>
      <c r="B22085" s="176">
        <v>18.2</v>
      </c>
      <c r="C22085" s="176">
        <v>50.4</v>
      </c>
      <c r="D22085" s="282">
        <v>87</v>
      </c>
      <c r="E22085" s="265"/>
    </row>
    <row r="22086" spans="1:5">
      <c r="A22086" s="283">
        <v>54871</v>
      </c>
      <c r="B22086" s="176">
        <v>24.6</v>
      </c>
      <c r="C22086" s="176">
        <v>46.1</v>
      </c>
      <c r="D22086" s="282">
        <v>96</v>
      </c>
      <c r="E22086" s="265"/>
    </row>
    <row r="22087" spans="1:5">
      <c r="A22087" s="283">
        <v>54872</v>
      </c>
      <c r="B22087" s="176">
        <v>32.9</v>
      </c>
      <c r="C22087" s="176">
        <v>46.7</v>
      </c>
      <c r="D22087" s="282">
        <v>87</v>
      </c>
      <c r="E22087" s="265"/>
    </row>
    <row r="22088" spans="1:5">
      <c r="A22088" s="283">
        <v>54873</v>
      </c>
      <c r="B22088" s="176">
        <v>9.9</v>
      </c>
      <c r="C22088" s="176">
        <v>48.9</v>
      </c>
      <c r="D22088" s="282">
        <v>87</v>
      </c>
      <c r="E22088" s="265"/>
    </row>
    <row r="22089" spans="1:5">
      <c r="A22089" s="283">
        <v>54874</v>
      </c>
      <c r="B22089" s="176">
        <v>23.2</v>
      </c>
      <c r="C22089" s="176">
        <v>42.8</v>
      </c>
      <c r="D22089" s="282">
        <v>87</v>
      </c>
      <c r="E22089" s="265"/>
    </row>
    <row r="22090" spans="1:5">
      <c r="A22090" s="283">
        <v>54875</v>
      </c>
      <c r="B22090" s="176">
        <v>8.8000000000000007</v>
      </c>
      <c r="C22090" s="176">
        <v>48</v>
      </c>
      <c r="D22090" s="282">
        <v>87</v>
      </c>
      <c r="E22090" s="265"/>
    </row>
    <row r="22091" spans="1:5">
      <c r="A22091" s="283">
        <v>54876</v>
      </c>
      <c r="B22091" s="176">
        <v>13.7</v>
      </c>
      <c r="C22091" s="176">
        <v>50.9</v>
      </c>
      <c r="D22091" s="282">
        <v>121</v>
      </c>
      <c r="E22091" s="265"/>
    </row>
    <row r="22092" spans="1:5">
      <c r="A22092" s="283">
        <v>54880</v>
      </c>
      <c r="B22092" s="176">
        <v>150.69999999999999</v>
      </c>
      <c r="C22092" s="176">
        <v>36.799999999999997</v>
      </c>
      <c r="D22092" s="282">
        <v>103</v>
      </c>
      <c r="E22092" s="265"/>
    </row>
    <row r="22093" spans="1:5">
      <c r="A22093" s="283">
        <v>54888</v>
      </c>
      <c r="B22093" s="176">
        <v>14.5</v>
      </c>
      <c r="C22093" s="176">
        <v>50.1</v>
      </c>
      <c r="D22093" s="282">
        <v>96</v>
      </c>
      <c r="E22093" s="265"/>
    </row>
    <row r="22094" spans="1:5">
      <c r="A22094" s="283">
        <v>54889</v>
      </c>
      <c r="B22094" s="176">
        <v>49.2</v>
      </c>
      <c r="C22094" s="176">
        <v>41.9</v>
      </c>
      <c r="D22094" s="282">
        <v>87</v>
      </c>
      <c r="E22094" s="265"/>
    </row>
    <row r="22095" spans="1:5">
      <c r="A22095" s="283">
        <v>54890</v>
      </c>
      <c r="B22095" s="176">
        <v>8.6</v>
      </c>
      <c r="C22095" s="176">
        <v>43.3</v>
      </c>
      <c r="D22095" s="282">
        <v>87</v>
      </c>
      <c r="E22095" s="265"/>
    </row>
    <row r="22096" spans="1:5">
      <c r="A22096" s="283">
        <v>54891</v>
      </c>
      <c r="B22096" s="176">
        <v>28.3</v>
      </c>
      <c r="C22096" s="176">
        <v>47.3</v>
      </c>
      <c r="D22096" s="282">
        <v>95</v>
      </c>
      <c r="E22096" s="265"/>
    </row>
    <row r="22097" spans="1:5">
      <c r="A22097" s="283">
        <v>54893</v>
      </c>
      <c r="B22097" s="176">
        <v>21.5</v>
      </c>
      <c r="C22097" s="176">
        <v>49.7</v>
      </c>
      <c r="D22097" s="282">
        <v>95</v>
      </c>
      <c r="E22097" s="265"/>
    </row>
    <row r="22098" spans="1:5">
      <c r="A22098" s="283">
        <v>54895</v>
      </c>
      <c r="B22098" s="176">
        <v>11.8</v>
      </c>
      <c r="C22098" s="176">
        <v>48.3</v>
      </c>
      <c r="D22098" s="282">
        <v>87</v>
      </c>
      <c r="E22098" s="265"/>
    </row>
    <row r="22099" spans="1:5">
      <c r="A22099" s="283">
        <v>54896</v>
      </c>
      <c r="B22099" s="176">
        <v>3.8</v>
      </c>
      <c r="C22099" s="176">
        <v>52.6</v>
      </c>
      <c r="D22099" s="282">
        <v>87</v>
      </c>
      <c r="E22099" s="265"/>
    </row>
    <row r="22100" spans="1:5">
      <c r="A22100" s="283">
        <v>54901</v>
      </c>
      <c r="B22100" s="176">
        <v>1978.9</v>
      </c>
      <c r="C22100" s="176">
        <v>30.8</v>
      </c>
      <c r="D22100" s="282">
        <v>114</v>
      </c>
      <c r="E22100" s="265"/>
    </row>
    <row r="22101" spans="1:5">
      <c r="A22101" s="283">
        <v>54902</v>
      </c>
      <c r="B22101" s="176">
        <v>673.7</v>
      </c>
      <c r="C22101" s="176">
        <v>40.200000000000003</v>
      </c>
      <c r="D22101" s="282">
        <v>128</v>
      </c>
      <c r="E22101" s="265"/>
    </row>
    <row r="22102" spans="1:5">
      <c r="A22102" s="283">
        <v>54903</v>
      </c>
      <c r="B22102" s="176">
        <v>0</v>
      </c>
      <c r="C22102" s="176">
        <v>0</v>
      </c>
      <c r="D22102" s="282">
        <v>87</v>
      </c>
      <c r="E22102" s="265"/>
    </row>
    <row r="22103" spans="1:5">
      <c r="A22103" s="283">
        <v>54904</v>
      </c>
      <c r="B22103" s="176">
        <v>266.2</v>
      </c>
      <c r="C22103" s="176">
        <v>41.3</v>
      </c>
      <c r="D22103" s="282">
        <v>109</v>
      </c>
      <c r="E22103" s="265"/>
    </row>
    <row r="22104" spans="1:5">
      <c r="A22104" s="283">
        <v>54909</v>
      </c>
      <c r="B22104" s="176">
        <v>24.6</v>
      </c>
      <c r="C22104" s="176">
        <v>41.8</v>
      </c>
      <c r="D22104" s="282">
        <v>87</v>
      </c>
      <c r="E22104" s="265"/>
    </row>
    <row r="22105" spans="1:5">
      <c r="A22105" s="283">
        <v>54911</v>
      </c>
      <c r="B22105" s="176">
        <v>3415</v>
      </c>
      <c r="C22105" s="176">
        <v>36.299999999999997</v>
      </c>
      <c r="D22105" s="282">
        <v>172</v>
      </c>
      <c r="E22105" s="265"/>
    </row>
    <row r="22106" spans="1:5">
      <c r="A22106" s="283">
        <v>54912</v>
      </c>
      <c r="B22106" s="176">
        <v>0</v>
      </c>
      <c r="C22106" s="176">
        <v>0</v>
      </c>
      <c r="D22106" s="282">
        <v>87</v>
      </c>
      <c r="E22106" s="265"/>
    </row>
    <row r="22107" spans="1:5">
      <c r="A22107" s="283">
        <v>54913</v>
      </c>
      <c r="B22107" s="176">
        <v>272.7</v>
      </c>
      <c r="C22107" s="176">
        <v>38.299999999999997</v>
      </c>
      <c r="D22107" s="282">
        <v>123</v>
      </c>
      <c r="E22107" s="265"/>
    </row>
    <row r="22108" spans="1:5">
      <c r="A22108" s="283">
        <v>54914</v>
      </c>
      <c r="B22108" s="176">
        <v>1611.8</v>
      </c>
      <c r="C22108" s="176">
        <v>35.700000000000003</v>
      </c>
      <c r="D22108" s="282">
        <v>156</v>
      </c>
      <c r="E22108" s="265"/>
    </row>
    <row r="22109" spans="1:5">
      <c r="A22109" s="283">
        <v>54915</v>
      </c>
      <c r="B22109" s="176">
        <v>1978.8</v>
      </c>
      <c r="C22109" s="176">
        <v>35.9</v>
      </c>
      <c r="D22109" s="282">
        <v>113</v>
      </c>
      <c r="E22109" s="265"/>
    </row>
    <row r="22110" spans="1:5">
      <c r="A22110" s="283">
        <v>54919</v>
      </c>
      <c r="B22110" s="176">
        <v>0</v>
      </c>
      <c r="C22110" s="176">
        <v>0</v>
      </c>
      <c r="D22110" s="282">
        <v>87</v>
      </c>
      <c r="E22110" s="265"/>
    </row>
    <row r="22111" spans="1:5">
      <c r="A22111" s="283">
        <v>54921</v>
      </c>
      <c r="B22111" s="176">
        <v>23.7</v>
      </c>
      <c r="C22111" s="176">
        <v>40.700000000000003</v>
      </c>
      <c r="D22111" s="282">
        <v>87</v>
      </c>
      <c r="E22111" s="265"/>
    </row>
    <row r="22112" spans="1:5">
      <c r="A22112" s="283">
        <v>54922</v>
      </c>
      <c r="B22112" s="176">
        <v>26.2</v>
      </c>
      <c r="C22112" s="176">
        <v>40.700000000000003</v>
      </c>
      <c r="D22112" s="282">
        <v>87</v>
      </c>
      <c r="E22112" s="265"/>
    </row>
    <row r="22113" spans="1:5">
      <c r="A22113" s="283">
        <v>54923</v>
      </c>
      <c r="B22113" s="176">
        <v>75.3</v>
      </c>
      <c r="C22113" s="176">
        <v>41.4</v>
      </c>
      <c r="D22113" s="282">
        <v>87</v>
      </c>
      <c r="E22113" s="265"/>
    </row>
    <row r="22114" spans="1:5">
      <c r="A22114" s="283">
        <v>54926</v>
      </c>
      <c r="B22114" s="176">
        <v>0</v>
      </c>
      <c r="C22114" s="176">
        <v>0</v>
      </c>
      <c r="D22114" s="282">
        <v>87</v>
      </c>
      <c r="E22114" s="265"/>
    </row>
    <row r="22115" spans="1:5">
      <c r="A22115" s="283">
        <v>54927</v>
      </c>
      <c r="B22115" s="176">
        <v>153.6</v>
      </c>
      <c r="C22115" s="176">
        <v>45.1</v>
      </c>
      <c r="D22115" s="282">
        <v>87</v>
      </c>
      <c r="E22115" s="265"/>
    </row>
    <row r="22116" spans="1:5">
      <c r="A22116" s="283">
        <v>54928</v>
      </c>
      <c r="B22116" s="176">
        <v>33.1</v>
      </c>
      <c r="C22116" s="176">
        <v>41.3</v>
      </c>
      <c r="D22116" s="282">
        <v>87</v>
      </c>
      <c r="E22116" s="265"/>
    </row>
    <row r="22117" spans="1:5">
      <c r="A22117" s="283">
        <v>54929</v>
      </c>
      <c r="B22117" s="176">
        <v>68.7</v>
      </c>
      <c r="C22117" s="176">
        <v>42.4</v>
      </c>
      <c r="D22117" s="282">
        <v>113</v>
      </c>
      <c r="E22117" s="265"/>
    </row>
    <row r="22118" spans="1:5">
      <c r="A22118" s="283">
        <v>54930</v>
      </c>
      <c r="B22118" s="176">
        <v>20.3</v>
      </c>
      <c r="C22118" s="176">
        <v>46.8</v>
      </c>
      <c r="D22118" s="282">
        <v>96</v>
      </c>
      <c r="E22118" s="265"/>
    </row>
    <row r="22119" spans="1:5">
      <c r="A22119" s="283">
        <v>54931</v>
      </c>
      <c r="B22119" s="176">
        <v>95.1</v>
      </c>
      <c r="C22119" s="176">
        <v>40.799999999999997</v>
      </c>
      <c r="D22119" s="282">
        <v>87</v>
      </c>
      <c r="E22119" s="265"/>
    </row>
    <row r="22120" spans="1:5">
      <c r="A22120" s="283">
        <v>54932</v>
      </c>
      <c r="B22120" s="176">
        <v>38.1</v>
      </c>
      <c r="C22120" s="176">
        <v>43</v>
      </c>
      <c r="D22120" s="282">
        <v>87</v>
      </c>
      <c r="E22120" s="265"/>
    </row>
    <row r="22121" spans="1:5">
      <c r="A22121" s="283">
        <v>54933</v>
      </c>
      <c r="B22121" s="176">
        <v>48.2</v>
      </c>
      <c r="C22121" s="176">
        <v>47.5</v>
      </c>
      <c r="D22121" s="282">
        <v>87</v>
      </c>
      <c r="E22121" s="265"/>
    </row>
    <row r="22122" spans="1:5">
      <c r="A22122" s="283">
        <v>54934</v>
      </c>
      <c r="B22122" s="176">
        <v>0</v>
      </c>
      <c r="C22122" s="176">
        <v>0</v>
      </c>
      <c r="D22122" s="282">
        <v>87</v>
      </c>
      <c r="E22122" s="265"/>
    </row>
    <row r="22123" spans="1:5">
      <c r="A22123" s="283">
        <v>54935</v>
      </c>
      <c r="B22123" s="176">
        <v>1770</v>
      </c>
      <c r="C22123" s="176">
        <v>37.4</v>
      </c>
      <c r="D22123" s="282">
        <v>157</v>
      </c>
      <c r="E22123" s="265"/>
    </row>
    <row r="22124" spans="1:5">
      <c r="A22124" s="283">
        <v>54936</v>
      </c>
      <c r="B22124" s="176">
        <v>0</v>
      </c>
      <c r="C22124" s="176">
        <v>0</v>
      </c>
      <c r="D22124" s="282">
        <v>87</v>
      </c>
      <c r="E22124" s="265"/>
    </row>
    <row r="22125" spans="1:5">
      <c r="A22125" s="283">
        <v>54937</v>
      </c>
      <c r="B22125" s="176">
        <v>137.80000000000001</v>
      </c>
      <c r="C22125" s="176">
        <v>41.9</v>
      </c>
      <c r="D22125" s="282">
        <v>116</v>
      </c>
      <c r="E22125" s="265"/>
    </row>
    <row r="22126" spans="1:5">
      <c r="A22126" s="283">
        <v>54940</v>
      </c>
      <c r="B22126" s="176">
        <v>47.6</v>
      </c>
      <c r="C22126" s="176">
        <v>46.2</v>
      </c>
      <c r="D22126" s="282">
        <v>94</v>
      </c>
      <c r="E22126" s="265"/>
    </row>
    <row r="22127" spans="1:5">
      <c r="A22127" s="283">
        <v>54941</v>
      </c>
      <c r="B22127" s="176">
        <v>61.7</v>
      </c>
      <c r="C22127" s="176">
        <v>50.2</v>
      </c>
      <c r="D22127" s="282">
        <v>96</v>
      </c>
      <c r="E22127" s="265"/>
    </row>
    <row r="22128" spans="1:5">
      <c r="A22128" s="283">
        <v>54942</v>
      </c>
      <c r="B22128" s="176">
        <v>376</v>
      </c>
      <c r="C22128" s="176">
        <v>35.5</v>
      </c>
      <c r="D22128" s="282">
        <v>95</v>
      </c>
      <c r="E22128" s="265"/>
    </row>
    <row r="22129" spans="1:5">
      <c r="A22129" s="283">
        <v>54943</v>
      </c>
      <c r="B22129" s="176">
        <v>25.8</v>
      </c>
      <c r="C22129" s="176">
        <v>49.3</v>
      </c>
      <c r="D22129" s="282">
        <v>87</v>
      </c>
      <c r="E22129" s="265"/>
    </row>
    <row r="22130" spans="1:5">
      <c r="A22130" s="283">
        <v>54944</v>
      </c>
      <c r="B22130" s="176">
        <v>123.7</v>
      </c>
      <c r="C22130" s="176">
        <v>39.6</v>
      </c>
      <c r="D22130" s="282">
        <v>87</v>
      </c>
      <c r="E22130" s="265"/>
    </row>
    <row r="22131" spans="1:5">
      <c r="A22131" s="283">
        <v>54945</v>
      </c>
      <c r="B22131" s="176">
        <v>35.799999999999997</v>
      </c>
      <c r="C22131" s="176">
        <v>46.3</v>
      </c>
      <c r="D22131" s="282">
        <v>87</v>
      </c>
      <c r="E22131" s="265"/>
    </row>
    <row r="22132" spans="1:5">
      <c r="A22132" s="283">
        <v>54946</v>
      </c>
      <c r="B22132" s="176">
        <v>92.4</v>
      </c>
      <c r="C22132" s="176">
        <v>55.7</v>
      </c>
      <c r="D22132" s="282">
        <v>87</v>
      </c>
      <c r="E22132" s="265"/>
    </row>
    <row r="22133" spans="1:5">
      <c r="A22133" s="283">
        <v>54947</v>
      </c>
      <c r="B22133" s="176">
        <v>53.7</v>
      </c>
      <c r="C22133" s="176">
        <v>44.6</v>
      </c>
      <c r="D22133" s="282">
        <v>87</v>
      </c>
      <c r="E22133" s="265"/>
    </row>
    <row r="22134" spans="1:5">
      <c r="A22134" s="283">
        <v>54948</v>
      </c>
      <c r="B22134" s="176">
        <v>27.4</v>
      </c>
      <c r="C22134" s="176">
        <v>41.4</v>
      </c>
      <c r="D22134" s="282">
        <v>87</v>
      </c>
      <c r="E22134" s="265"/>
    </row>
    <row r="22135" spans="1:5">
      <c r="A22135" s="283">
        <v>54949</v>
      </c>
      <c r="B22135" s="176">
        <v>52.3</v>
      </c>
      <c r="C22135" s="176">
        <v>40.299999999999997</v>
      </c>
      <c r="D22135" s="282">
        <v>87</v>
      </c>
      <c r="E22135" s="265"/>
    </row>
    <row r="22136" spans="1:5">
      <c r="A22136" s="283">
        <v>54950</v>
      </c>
      <c r="B22136" s="176">
        <v>32.700000000000003</v>
      </c>
      <c r="C22136" s="176">
        <v>43.5</v>
      </c>
      <c r="D22136" s="282">
        <v>87</v>
      </c>
      <c r="E22136" s="265"/>
    </row>
    <row r="22137" spans="1:5">
      <c r="A22137" s="283">
        <v>54952</v>
      </c>
      <c r="B22137" s="176">
        <v>1439</v>
      </c>
      <c r="C22137" s="176">
        <v>36.9</v>
      </c>
      <c r="D22137" s="282">
        <v>116</v>
      </c>
      <c r="E22137" s="265"/>
    </row>
    <row r="22138" spans="1:5">
      <c r="A22138" s="283">
        <v>54956</v>
      </c>
      <c r="B22138" s="176">
        <v>683.4</v>
      </c>
      <c r="C22138" s="176">
        <v>38.4</v>
      </c>
      <c r="D22138" s="282">
        <v>165</v>
      </c>
      <c r="E22138" s="265"/>
    </row>
    <row r="22139" spans="1:5">
      <c r="A22139" s="283">
        <v>54957</v>
      </c>
      <c r="B22139" s="176">
        <v>0</v>
      </c>
      <c r="C22139" s="176">
        <v>0</v>
      </c>
      <c r="D22139" s="282">
        <v>87</v>
      </c>
      <c r="E22139" s="265"/>
    </row>
    <row r="22140" spans="1:5">
      <c r="A22140" s="283">
        <v>54960</v>
      </c>
      <c r="B22140" s="176">
        <v>29.7</v>
      </c>
      <c r="C22140" s="176">
        <v>51.9</v>
      </c>
      <c r="D22140" s="282">
        <v>87</v>
      </c>
      <c r="E22140" s="265"/>
    </row>
    <row r="22141" spans="1:5">
      <c r="A22141" s="283">
        <v>54961</v>
      </c>
      <c r="B22141" s="176">
        <v>94.5</v>
      </c>
      <c r="C22141" s="176">
        <v>40.6</v>
      </c>
      <c r="D22141" s="282">
        <v>118</v>
      </c>
      <c r="E22141" s="265"/>
    </row>
    <row r="22142" spans="1:5">
      <c r="A22142" s="283">
        <v>54962</v>
      </c>
      <c r="B22142" s="176">
        <v>23.6</v>
      </c>
      <c r="C22142" s="176">
        <v>46.4</v>
      </c>
      <c r="D22142" s="282">
        <v>87</v>
      </c>
      <c r="E22142" s="265"/>
    </row>
    <row r="22143" spans="1:5">
      <c r="A22143" s="283">
        <v>54963</v>
      </c>
      <c r="B22143" s="176">
        <v>88.8</v>
      </c>
      <c r="C22143" s="176">
        <v>42.1</v>
      </c>
      <c r="D22143" s="282">
        <v>94</v>
      </c>
      <c r="E22143" s="265"/>
    </row>
    <row r="22144" spans="1:5">
      <c r="A22144" s="283">
        <v>54964</v>
      </c>
      <c r="B22144" s="176">
        <v>38</v>
      </c>
      <c r="C22144" s="176">
        <v>44.8</v>
      </c>
      <c r="D22144" s="282">
        <v>87</v>
      </c>
      <c r="E22144" s="265"/>
    </row>
    <row r="22145" spans="1:5">
      <c r="A22145" s="283">
        <v>54965</v>
      </c>
      <c r="B22145" s="176">
        <v>32.799999999999997</v>
      </c>
      <c r="C22145" s="176">
        <v>48.2</v>
      </c>
      <c r="D22145" s="282">
        <v>87</v>
      </c>
      <c r="E22145" s="265"/>
    </row>
    <row r="22146" spans="1:5">
      <c r="A22146" s="283">
        <v>54966</v>
      </c>
      <c r="B22146" s="176">
        <v>31.2</v>
      </c>
      <c r="C22146" s="176">
        <v>40.6</v>
      </c>
      <c r="D22146" s="282">
        <v>87</v>
      </c>
      <c r="E22146" s="265"/>
    </row>
    <row r="22147" spans="1:5">
      <c r="A22147" s="283">
        <v>54967</v>
      </c>
      <c r="B22147" s="176">
        <v>28.2</v>
      </c>
      <c r="C22147" s="176">
        <v>44.7</v>
      </c>
      <c r="D22147" s="282">
        <v>87</v>
      </c>
      <c r="E22147" s="265"/>
    </row>
    <row r="22148" spans="1:5">
      <c r="A22148" s="283">
        <v>54968</v>
      </c>
      <c r="B22148" s="176">
        <v>37.6</v>
      </c>
      <c r="C22148" s="176">
        <v>48.7</v>
      </c>
      <c r="D22148" s="282">
        <v>87</v>
      </c>
      <c r="E22148" s="265"/>
    </row>
    <row r="22149" spans="1:5">
      <c r="A22149" s="283">
        <v>54969</v>
      </c>
      <c r="B22149" s="176">
        <v>80.5</v>
      </c>
      <c r="C22149" s="176">
        <v>46.1</v>
      </c>
      <c r="D22149" s="282">
        <v>87</v>
      </c>
      <c r="E22149" s="265"/>
    </row>
    <row r="22150" spans="1:5">
      <c r="A22150" s="283">
        <v>54970</v>
      </c>
      <c r="B22150" s="176">
        <v>75.2</v>
      </c>
      <c r="C22150" s="176">
        <v>42.6</v>
      </c>
      <c r="D22150" s="282">
        <v>87</v>
      </c>
      <c r="E22150" s="265"/>
    </row>
    <row r="22151" spans="1:5">
      <c r="A22151" s="283">
        <v>54971</v>
      </c>
      <c r="B22151" s="176">
        <v>130.1</v>
      </c>
      <c r="C22151" s="176">
        <v>39.4</v>
      </c>
      <c r="D22151" s="282">
        <v>135</v>
      </c>
      <c r="E22151" s="265"/>
    </row>
    <row r="22152" spans="1:5">
      <c r="A22152" s="283">
        <v>54974</v>
      </c>
      <c r="B22152" s="176">
        <v>35.799999999999997</v>
      </c>
      <c r="C22152" s="176">
        <v>40.6</v>
      </c>
      <c r="D22152" s="282">
        <v>87</v>
      </c>
      <c r="E22152" s="265"/>
    </row>
    <row r="22153" spans="1:5">
      <c r="A22153" s="283">
        <v>54976</v>
      </c>
      <c r="B22153" s="176">
        <v>0</v>
      </c>
      <c r="C22153" s="176">
        <v>0</v>
      </c>
      <c r="D22153" s="282">
        <v>87</v>
      </c>
      <c r="E22153" s="265"/>
    </row>
    <row r="22154" spans="1:5">
      <c r="A22154" s="283">
        <v>54977</v>
      </c>
      <c r="B22154" s="176">
        <v>39.700000000000003</v>
      </c>
      <c r="C22154" s="176">
        <v>43.8</v>
      </c>
      <c r="D22154" s="282">
        <v>87</v>
      </c>
      <c r="E22154" s="265"/>
    </row>
    <row r="22155" spans="1:5">
      <c r="A22155" s="283">
        <v>54978</v>
      </c>
      <c r="B22155" s="176">
        <v>21.9</v>
      </c>
      <c r="C22155" s="176">
        <v>41.4</v>
      </c>
      <c r="D22155" s="282">
        <v>87</v>
      </c>
      <c r="E22155" s="265"/>
    </row>
    <row r="22156" spans="1:5">
      <c r="A22156" s="283">
        <v>54979</v>
      </c>
      <c r="B22156" s="176">
        <v>56.8</v>
      </c>
      <c r="C22156" s="176">
        <v>45.4</v>
      </c>
      <c r="D22156" s="282">
        <v>87</v>
      </c>
      <c r="E22156" s="265"/>
    </row>
    <row r="22157" spans="1:5">
      <c r="A22157" s="283">
        <v>54980</v>
      </c>
      <c r="B22157" s="176">
        <v>0</v>
      </c>
      <c r="C22157" s="176">
        <v>0</v>
      </c>
      <c r="D22157" s="282">
        <v>87</v>
      </c>
      <c r="E22157" s="265"/>
    </row>
    <row r="22158" spans="1:5">
      <c r="A22158" s="283">
        <v>54981</v>
      </c>
      <c r="B22158" s="176">
        <v>98.7</v>
      </c>
      <c r="C22158" s="176">
        <v>45.2</v>
      </c>
      <c r="D22158" s="282">
        <v>101</v>
      </c>
      <c r="E22158" s="265"/>
    </row>
    <row r="22159" spans="1:5">
      <c r="A22159" s="283">
        <v>54982</v>
      </c>
      <c r="B22159" s="176">
        <v>50.1</v>
      </c>
      <c r="C22159" s="176">
        <v>45.9</v>
      </c>
      <c r="D22159" s="282">
        <v>87</v>
      </c>
      <c r="E22159" s="265"/>
    </row>
    <row r="22160" spans="1:5">
      <c r="A22160" s="283">
        <v>54983</v>
      </c>
      <c r="B22160" s="176">
        <v>71.3</v>
      </c>
      <c r="C22160" s="176">
        <v>42.1</v>
      </c>
      <c r="D22160" s="282">
        <v>87</v>
      </c>
      <c r="E22160" s="265"/>
    </row>
    <row r="22161" spans="1:5">
      <c r="A22161" s="283">
        <v>54984</v>
      </c>
      <c r="B22161" s="176">
        <v>38</v>
      </c>
      <c r="C22161" s="176">
        <v>51.3</v>
      </c>
      <c r="D22161" s="282">
        <v>87</v>
      </c>
      <c r="E22161" s="265"/>
    </row>
    <row r="22162" spans="1:5">
      <c r="A22162" s="283">
        <v>54985</v>
      </c>
      <c r="B22162" s="176">
        <v>6160.2</v>
      </c>
      <c r="C22162" s="176">
        <v>36.299999999999997</v>
      </c>
      <c r="D22162" s="282">
        <v>87</v>
      </c>
      <c r="E22162" s="265"/>
    </row>
    <row r="22163" spans="1:5">
      <c r="A22163" s="283">
        <v>54986</v>
      </c>
      <c r="B22163" s="176">
        <v>133.19999999999999</v>
      </c>
      <c r="C22163" s="176">
        <v>45.3</v>
      </c>
      <c r="D22163" s="282">
        <v>87</v>
      </c>
      <c r="E22163" s="265"/>
    </row>
    <row r="22164" spans="1:5">
      <c r="A22164" s="283">
        <v>55001</v>
      </c>
      <c r="B22164" s="176">
        <v>117.9</v>
      </c>
      <c r="C22164" s="176">
        <v>47.9</v>
      </c>
      <c r="D22164" s="282">
        <v>87</v>
      </c>
      <c r="E22164" s="265"/>
    </row>
    <row r="22165" spans="1:5">
      <c r="A22165" s="283">
        <v>55002</v>
      </c>
      <c r="B22165" s="176">
        <v>0</v>
      </c>
      <c r="C22165" s="176">
        <v>0</v>
      </c>
      <c r="D22165" s="282">
        <v>87</v>
      </c>
      <c r="E22165" s="265"/>
    </row>
    <row r="22166" spans="1:5">
      <c r="A22166" s="283">
        <v>55003</v>
      </c>
      <c r="B22166" s="176">
        <v>957</v>
      </c>
      <c r="C22166" s="176">
        <v>43.7</v>
      </c>
      <c r="D22166" s="282">
        <v>87</v>
      </c>
      <c r="E22166" s="265"/>
    </row>
    <row r="22167" spans="1:5">
      <c r="A22167" s="283">
        <v>55005</v>
      </c>
      <c r="B22167" s="176">
        <v>224.4</v>
      </c>
      <c r="C22167" s="176">
        <v>35.799999999999997</v>
      </c>
      <c r="D22167" s="282">
        <v>87</v>
      </c>
      <c r="E22167" s="265"/>
    </row>
    <row r="22168" spans="1:5">
      <c r="A22168" s="283">
        <v>55006</v>
      </c>
      <c r="B22168" s="176">
        <v>60.1</v>
      </c>
      <c r="C22168" s="176">
        <v>36.1</v>
      </c>
      <c r="D22168" s="282">
        <v>87</v>
      </c>
      <c r="E22168" s="265"/>
    </row>
    <row r="22169" spans="1:5">
      <c r="A22169" s="283">
        <v>55007</v>
      </c>
      <c r="B22169" s="176">
        <v>20</v>
      </c>
      <c r="C22169" s="176">
        <v>42.5</v>
      </c>
      <c r="D22169" s="282">
        <v>87</v>
      </c>
      <c r="E22169" s="265"/>
    </row>
    <row r="22170" spans="1:5">
      <c r="A22170" s="283">
        <v>55008</v>
      </c>
      <c r="B22170" s="176">
        <v>149.5</v>
      </c>
      <c r="C22170" s="176">
        <v>37.700000000000003</v>
      </c>
      <c r="D22170" s="282">
        <v>124</v>
      </c>
      <c r="E22170" s="265"/>
    </row>
    <row r="22171" spans="1:5">
      <c r="A22171" s="283">
        <v>55009</v>
      </c>
      <c r="B22171" s="176">
        <v>62.9</v>
      </c>
      <c r="C22171" s="176">
        <v>41.9</v>
      </c>
      <c r="D22171" s="282">
        <v>94</v>
      </c>
      <c r="E22171" s="265"/>
    </row>
    <row r="22172" spans="1:5">
      <c r="A22172" s="283">
        <v>55010</v>
      </c>
      <c r="B22172" s="176">
        <v>0</v>
      </c>
      <c r="C22172" s="176">
        <v>0</v>
      </c>
      <c r="D22172" s="282">
        <v>87</v>
      </c>
      <c r="E22172" s="265"/>
    </row>
    <row r="22173" spans="1:5">
      <c r="A22173" s="283">
        <v>55011</v>
      </c>
      <c r="B22173" s="176">
        <v>224.8</v>
      </c>
      <c r="C22173" s="176">
        <v>38.700000000000003</v>
      </c>
      <c r="D22173" s="282">
        <v>96</v>
      </c>
      <c r="E22173" s="265"/>
    </row>
    <row r="22174" spans="1:5">
      <c r="A22174" s="283">
        <v>55012</v>
      </c>
      <c r="B22174" s="176">
        <v>78.599999999999994</v>
      </c>
      <c r="C22174" s="176">
        <v>39.1</v>
      </c>
      <c r="D22174" s="282">
        <v>87</v>
      </c>
      <c r="E22174" s="265"/>
    </row>
    <row r="22175" spans="1:5">
      <c r="A22175" s="283">
        <v>55013</v>
      </c>
      <c r="B22175" s="176">
        <v>232.8</v>
      </c>
      <c r="C22175" s="176">
        <v>43.6</v>
      </c>
      <c r="D22175" s="282">
        <v>126</v>
      </c>
      <c r="E22175" s="265"/>
    </row>
    <row r="22176" spans="1:5">
      <c r="A22176" s="283">
        <v>55014</v>
      </c>
      <c r="B22176" s="176">
        <v>1009.2</v>
      </c>
      <c r="C22176" s="176">
        <v>37.1</v>
      </c>
      <c r="D22176" s="282">
        <v>112</v>
      </c>
      <c r="E22176" s="265"/>
    </row>
    <row r="22177" spans="1:5">
      <c r="A22177" s="283">
        <v>55016</v>
      </c>
      <c r="B22177" s="176">
        <v>1035</v>
      </c>
      <c r="C22177" s="176">
        <v>35</v>
      </c>
      <c r="D22177" s="282">
        <v>101</v>
      </c>
      <c r="E22177" s="265"/>
    </row>
    <row r="22178" spans="1:5">
      <c r="A22178" s="283">
        <v>55017</v>
      </c>
      <c r="B22178" s="176">
        <v>22</v>
      </c>
      <c r="C22178" s="176">
        <v>40.9</v>
      </c>
      <c r="D22178" s="282">
        <v>87</v>
      </c>
      <c r="E22178" s="265"/>
    </row>
    <row r="22179" spans="1:5">
      <c r="A22179" s="283">
        <v>55018</v>
      </c>
      <c r="B22179" s="176">
        <v>22.7</v>
      </c>
      <c r="C22179" s="176">
        <v>44.2</v>
      </c>
      <c r="D22179" s="282">
        <v>87</v>
      </c>
      <c r="E22179" s="265"/>
    </row>
    <row r="22180" spans="1:5">
      <c r="A22180" s="283">
        <v>55019</v>
      </c>
      <c r="B22180" s="176">
        <v>73.599999999999994</v>
      </c>
      <c r="C22180" s="176">
        <v>38.4</v>
      </c>
      <c r="D22180" s="282">
        <v>87</v>
      </c>
      <c r="E22180" s="265"/>
    </row>
    <row r="22181" spans="1:5">
      <c r="A22181" s="283">
        <v>55020</v>
      </c>
      <c r="B22181" s="176">
        <v>156.1</v>
      </c>
      <c r="C22181" s="176">
        <v>33</v>
      </c>
      <c r="D22181" s="282">
        <v>109</v>
      </c>
      <c r="E22181" s="265"/>
    </row>
    <row r="22182" spans="1:5">
      <c r="A22182" s="283">
        <v>55021</v>
      </c>
      <c r="B22182" s="176">
        <v>169.8</v>
      </c>
      <c r="C22182" s="176">
        <v>37.299999999999997</v>
      </c>
      <c r="D22182" s="282">
        <v>127</v>
      </c>
      <c r="E22182" s="265"/>
    </row>
    <row r="22183" spans="1:5">
      <c r="A22183" s="283">
        <v>55024</v>
      </c>
      <c r="B22183" s="176">
        <v>368</v>
      </c>
      <c r="C22183" s="176">
        <v>31.9</v>
      </c>
      <c r="D22183" s="282">
        <v>101</v>
      </c>
      <c r="E22183" s="265"/>
    </row>
    <row r="22184" spans="1:5">
      <c r="A22184" s="283">
        <v>55025</v>
      </c>
      <c r="B22184" s="176">
        <v>321.8</v>
      </c>
      <c r="C22184" s="176">
        <v>38.200000000000003</v>
      </c>
      <c r="D22184" s="282">
        <v>130</v>
      </c>
      <c r="E22184" s="265"/>
    </row>
    <row r="22185" spans="1:5">
      <c r="A22185" s="283">
        <v>55026</v>
      </c>
      <c r="B22185" s="176">
        <v>38.799999999999997</v>
      </c>
      <c r="C22185" s="176">
        <v>48.5</v>
      </c>
      <c r="D22185" s="282">
        <v>87</v>
      </c>
      <c r="E22185" s="265"/>
    </row>
    <row r="22186" spans="1:5">
      <c r="A22186" s="283">
        <v>55027</v>
      </c>
      <c r="B22186" s="176">
        <v>24.3</v>
      </c>
      <c r="C22186" s="176">
        <v>38.799999999999997</v>
      </c>
      <c r="D22186" s="282">
        <v>87</v>
      </c>
      <c r="E22186" s="265"/>
    </row>
    <row r="22187" spans="1:5">
      <c r="A22187" s="283">
        <v>55029</v>
      </c>
      <c r="B22187" s="176">
        <v>0</v>
      </c>
      <c r="C22187" s="176">
        <v>0</v>
      </c>
      <c r="D22187" s="282">
        <v>87</v>
      </c>
      <c r="E22187" s="265"/>
    </row>
    <row r="22188" spans="1:5">
      <c r="A22188" s="283">
        <v>55030</v>
      </c>
      <c r="B22188" s="176">
        <v>41.2</v>
      </c>
      <c r="C22188" s="176">
        <v>43.4</v>
      </c>
      <c r="D22188" s="282">
        <v>87</v>
      </c>
      <c r="E22188" s="265"/>
    </row>
    <row r="22189" spans="1:5">
      <c r="A22189" s="283">
        <v>55031</v>
      </c>
      <c r="B22189" s="176">
        <v>47.8</v>
      </c>
      <c r="C22189" s="176">
        <v>38.700000000000003</v>
      </c>
      <c r="D22189" s="282">
        <v>113</v>
      </c>
      <c r="E22189" s="265"/>
    </row>
    <row r="22190" spans="1:5">
      <c r="A22190" s="283">
        <v>55032</v>
      </c>
      <c r="B22190" s="176">
        <v>52.6</v>
      </c>
      <c r="C22190" s="176">
        <v>40.5</v>
      </c>
      <c r="D22190" s="282">
        <v>87</v>
      </c>
      <c r="E22190" s="265"/>
    </row>
    <row r="22191" spans="1:5">
      <c r="A22191" s="283">
        <v>55033</v>
      </c>
      <c r="B22191" s="176">
        <v>214.6</v>
      </c>
      <c r="C22191" s="176">
        <v>38.6</v>
      </c>
      <c r="D22191" s="282">
        <v>125</v>
      </c>
      <c r="E22191" s="265"/>
    </row>
    <row r="22192" spans="1:5">
      <c r="A22192" s="283">
        <v>55036</v>
      </c>
      <c r="B22192" s="176">
        <v>52.8</v>
      </c>
      <c r="C22192" s="176">
        <v>44</v>
      </c>
      <c r="D22192" s="282">
        <v>87</v>
      </c>
      <c r="E22192" s="265"/>
    </row>
    <row r="22193" spans="1:5">
      <c r="A22193" s="283">
        <v>55037</v>
      </c>
      <c r="B22193" s="176">
        <v>16.600000000000001</v>
      </c>
      <c r="C22193" s="176">
        <v>40.5</v>
      </c>
      <c r="D22193" s="282">
        <v>104</v>
      </c>
      <c r="E22193" s="265"/>
    </row>
    <row r="22194" spans="1:5">
      <c r="A22194" s="283">
        <v>55038</v>
      </c>
      <c r="B22194" s="176">
        <v>386.1</v>
      </c>
      <c r="C22194" s="176">
        <v>34.799999999999997</v>
      </c>
      <c r="D22194" s="282">
        <v>95</v>
      </c>
      <c r="E22194" s="265"/>
    </row>
    <row r="22195" spans="1:5">
      <c r="A22195" s="283">
        <v>55040</v>
      </c>
      <c r="B22195" s="176">
        <v>128.30000000000001</v>
      </c>
      <c r="C22195" s="176">
        <v>34.299999999999997</v>
      </c>
      <c r="D22195" s="282">
        <v>87</v>
      </c>
      <c r="E22195" s="265"/>
    </row>
    <row r="22196" spans="1:5">
      <c r="A22196" s="283">
        <v>55041</v>
      </c>
      <c r="B22196" s="176">
        <v>50.3</v>
      </c>
      <c r="C22196" s="176">
        <v>45.5</v>
      </c>
      <c r="D22196" s="282">
        <v>109</v>
      </c>
      <c r="E22196" s="265"/>
    </row>
    <row r="22197" spans="1:5">
      <c r="A22197" s="283">
        <v>55042</v>
      </c>
      <c r="B22197" s="176">
        <v>360.7</v>
      </c>
      <c r="C22197" s="176">
        <v>41.7</v>
      </c>
      <c r="D22197" s="282">
        <v>103</v>
      </c>
      <c r="E22197" s="265"/>
    </row>
    <row r="22198" spans="1:5">
      <c r="A22198" s="283">
        <v>55043</v>
      </c>
      <c r="B22198" s="176">
        <v>1033.7</v>
      </c>
      <c r="C22198" s="176">
        <v>44.7</v>
      </c>
      <c r="D22198" s="282">
        <v>87</v>
      </c>
      <c r="E22198" s="265"/>
    </row>
    <row r="22199" spans="1:5">
      <c r="A22199" s="283">
        <v>55044</v>
      </c>
      <c r="B22199" s="176">
        <v>696.3</v>
      </c>
      <c r="C22199" s="176">
        <v>35.9</v>
      </c>
      <c r="D22199" s="282">
        <v>170</v>
      </c>
      <c r="E22199" s="265"/>
    </row>
    <row r="22200" spans="1:5">
      <c r="A22200" s="283">
        <v>55045</v>
      </c>
      <c r="B22200" s="176">
        <v>207.4</v>
      </c>
      <c r="C22200" s="176">
        <v>40.9</v>
      </c>
      <c r="D22200" s="282">
        <v>94</v>
      </c>
      <c r="E22200" s="265"/>
    </row>
    <row r="22201" spans="1:5">
      <c r="A22201" s="283">
        <v>55046</v>
      </c>
      <c r="B22201" s="176">
        <v>111.5</v>
      </c>
      <c r="C22201" s="176">
        <v>32.6</v>
      </c>
      <c r="D22201" s="282">
        <v>113</v>
      </c>
      <c r="E22201" s="265"/>
    </row>
    <row r="22202" spans="1:5">
      <c r="A22202" s="283">
        <v>55047</v>
      </c>
      <c r="B22202" s="176">
        <v>116.2</v>
      </c>
      <c r="C22202" s="176">
        <v>48.8</v>
      </c>
      <c r="D22202" s="282">
        <v>87</v>
      </c>
      <c r="E22202" s="265"/>
    </row>
    <row r="22203" spans="1:5">
      <c r="A22203" s="283">
        <v>55049</v>
      </c>
      <c r="B22203" s="176">
        <v>39.9</v>
      </c>
      <c r="C22203" s="176">
        <v>36.9</v>
      </c>
      <c r="D22203" s="282">
        <v>87</v>
      </c>
      <c r="E22203" s="265"/>
    </row>
    <row r="22204" spans="1:5">
      <c r="A22204" s="283">
        <v>55051</v>
      </c>
      <c r="B22204" s="176">
        <v>41.9</v>
      </c>
      <c r="C22204" s="176">
        <v>42.4</v>
      </c>
      <c r="D22204" s="282">
        <v>94</v>
      </c>
      <c r="E22204" s="265"/>
    </row>
    <row r="22205" spans="1:5">
      <c r="A22205" s="283">
        <v>55052</v>
      </c>
      <c r="B22205" s="176">
        <v>55.3</v>
      </c>
      <c r="C22205" s="176">
        <v>41.3</v>
      </c>
      <c r="D22205" s="282">
        <v>113</v>
      </c>
      <c r="E22205" s="265"/>
    </row>
    <row r="22206" spans="1:5">
      <c r="A22206" s="283">
        <v>55053</v>
      </c>
      <c r="B22206" s="176">
        <v>22.8</v>
      </c>
      <c r="C22206" s="176">
        <v>42.6</v>
      </c>
      <c r="D22206" s="282">
        <v>87</v>
      </c>
      <c r="E22206" s="265"/>
    </row>
    <row r="22207" spans="1:5">
      <c r="A22207" s="283">
        <v>55054</v>
      </c>
      <c r="B22207" s="176">
        <v>322</v>
      </c>
      <c r="C22207" s="176">
        <v>31</v>
      </c>
      <c r="D22207" s="282">
        <v>87</v>
      </c>
      <c r="E22207" s="265"/>
    </row>
    <row r="22208" spans="1:5">
      <c r="A22208" s="283">
        <v>55055</v>
      </c>
      <c r="B22208" s="176">
        <v>942.4</v>
      </c>
      <c r="C22208" s="176">
        <v>37.299999999999997</v>
      </c>
      <c r="D22208" s="282">
        <v>87</v>
      </c>
      <c r="E22208" s="265"/>
    </row>
    <row r="22209" spans="1:5">
      <c r="A22209" s="283">
        <v>55056</v>
      </c>
      <c r="B22209" s="176">
        <v>127.1</v>
      </c>
      <c r="C22209" s="176">
        <v>35.799999999999997</v>
      </c>
      <c r="D22209" s="282">
        <v>101</v>
      </c>
      <c r="E22209" s="265"/>
    </row>
    <row r="22210" spans="1:5">
      <c r="A22210" s="283">
        <v>55057</v>
      </c>
      <c r="B22210" s="176">
        <v>180.3</v>
      </c>
      <c r="C22210" s="176">
        <v>30.2</v>
      </c>
      <c r="D22210" s="282">
        <v>176</v>
      </c>
      <c r="E22210" s="265"/>
    </row>
    <row r="22211" spans="1:5">
      <c r="A22211" s="283">
        <v>55060</v>
      </c>
      <c r="B22211" s="176">
        <v>147.19999999999999</v>
      </c>
      <c r="C22211" s="176">
        <v>37.9</v>
      </c>
      <c r="D22211" s="282">
        <v>170</v>
      </c>
      <c r="E22211" s="265"/>
    </row>
    <row r="22212" spans="1:5">
      <c r="A22212" s="283">
        <v>55063</v>
      </c>
      <c r="B22212" s="176">
        <v>48.7</v>
      </c>
      <c r="C22212" s="176">
        <v>41.8</v>
      </c>
      <c r="D22212" s="282">
        <v>95</v>
      </c>
      <c r="E22212" s="265"/>
    </row>
    <row r="22213" spans="1:5">
      <c r="A22213" s="283">
        <v>55065</v>
      </c>
      <c r="B22213" s="176">
        <v>52.8</v>
      </c>
      <c r="C22213" s="176">
        <v>39</v>
      </c>
      <c r="D22213" s="282">
        <v>87</v>
      </c>
      <c r="E22213" s="265"/>
    </row>
    <row r="22214" spans="1:5">
      <c r="A22214" s="283">
        <v>55066</v>
      </c>
      <c r="B22214" s="176">
        <v>135.30000000000001</v>
      </c>
      <c r="C22214" s="176">
        <v>41.5</v>
      </c>
      <c r="D22214" s="282">
        <v>131</v>
      </c>
      <c r="E22214" s="265"/>
    </row>
    <row r="22215" spans="1:5">
      <c r="A22215" s="283">
        <v>55067</v>
      </c>
      <c r="B22215" s="176">
        <v>33.299999999999997</v>
      </c>
      <c r="C22215" s="176">
        <v>43</v>
      </c>
      <c r="D22215" s="282">
        <v>87</v>
      </c>
      <c r="E22215" s="265"/>
    </row>
    <row r="22216" spans="1:5">
      <c r="A22216" s="283">
        <v>55068</v>
      </c>
      <c r="B22216" s="176">
        <v>750.6</v>
      </c>
      <c r="C22216" s="176">
        <v>34.9</v>
      </c>
      <c r="D22216" s="282">
        <v>131</v>
      </c>
      <c r="E22216" s="265"/>
    </row>
    <row r="22217" spans="1:5">
      <c r="A22217" s="283">
        <v>55069</v>
      </c>
      <c r="B22217" s="176">
        <v>90.8</v>
      </c>
      <c r="C22217" s="176">
        <v>38.200000000000003</v>
      </c>
      <c r="D22217" s="282">
        <v>94</v>
      </c>
      <c r="E22217" s="265"/>
    </row>
    <row r="22218" spans="1:5">
      <c r="A22218" s="283">
        <v>55070</v>
      </c>
      <c r="B22218" s="176">
        <v>246.7</v>
      </c>
      <c r="C22218" s="176">
        <v>32</v>
      </c>
      <c r="D22218" s="282">
        <v>87</v>
      </c>
      <c r="E22218" s="265"/>
    </row>
    <row r="22219" spans="1:5">
      <c r="A22219" s="283">
        <v>55071</v>
      </c>
      <c r="B22219" s="176">
        <v>975.9</v>
      </c>
      <c r="C22219" s="176">
        <v>35.1</v>
      </c>
      <c r="D22219" s="282">
        <v>119</v>
      </c>
      <c r="E22219" s="265"/>
    </row>
    <row r="22220" spans="1:5">
      <c r="A22220" s="283">
        <v>55072</v>
      </c>
      <c r="B22220" s="176">
        <v>20</v>
      </c>
      <c r="C22220" s="176">
        <v>37.799999999999997</v>
      </c>
      <c r="D22220" s="282">
        <v>130</v>
      </c>
      <c r="E22220" s="265"/>
    </row>
    <row r="22221" spans="1:5">
      <c r="A22221" s="283">
        <v>55073</v>
      </c>
      <c r="B22221" s="176">
        <v>106.6</v>
      </c>
      <c r="C22221" s="176">
        <v>45.1</v>
      </c>
      <c r="D22221" s="282">
        <v>87</v>
      </c>
      <c r="E22221" s="265"/>
    </row>
    <row r="22222" spans="1:5">
      <c r="A22222" s="283">
        <v>55074</v>
      </c>
      <c r="B22222" s="176">
        <v>80.400000000000006</v>
      </c>
      <c r="C22222" s="176">
        <v>37.4</v>
      </c>
      <c r="D22222" s="282">
        <v>87</v>
      </c>
      <c r="E22222" s="265"/>
    </row>
    <row r="22223" spans="1:5">
      <c r="A22223" s="283">
        <v>55075</v>
      </c>
      <c r="B22223" s="176">
        <v>3679.3</v>
      </c>
      <c r="C22223" s="176">
        <v>37</v>
      </c>
      <c r="D22223" s="282">
        <v>122</v>
      </c>
      <c r="E22223" s="265"/>
    </row>
    <row r="22224" spans="1:5">
      <c r="A22224" s="283">
        <v>55076</v>
      </c>
      <c r="B22224" s="176">
        <v>2098.9</v>
      </c>
      <c r="C22224" s="176">
        <v>39.5</v>
      </c>
      <c r="D22224" s="282">
        <v>126</v>
      </c>
      <c r="E22224" s="265"/>
    </row>
    <row r="22225" spans="1:5">
      <c r="A22225" s="283">
        <v>55077</v>
      </c>
      <c r="B22225" s="176">
        <v>692.8</v>
      </c>
      <c r="C22225" s="176">
        <v>35.700000000000003</v>
      </c>
      <c r="D22225" s="282">
        <v>129</v>
      </c>
      <c r="E22225" s="265"/>
    </row>
    <row r="22226" spans="1:5">
      <c r="A22226" s="283">
        <v>55078</v>
      </c>
      <c r="B22226" s="176">
        <v>0</v>
      </c>
      <c r="C22226" s="176">
        <v>0</v>
      </c>
      <c r="D22226" s="282">
        <v>87</v>
      </c>
      <c r="E22226" s="265"/>
    </row>
    <row r="22227" spans="1:5">
      <c r="A22227" s="283">
        <v>55079</v>
      </c>
      <c r="B22227" s="176">
        <v>124.8</v>
      </c>
      <c r="C22227" s="176">
        <v>39.1</v>
      </c>
      <c r="D22227" s="282">
        <v>95</v>
      </c>
      <c r="E22227" s="265"/>
    </row>
    <row r="22228" spans="1:5">
      <c r="A22228" s="283">
        <v>55080</v>
      </c>
      <c r="B22228" s="176">
        <v>38.299999999999997</v>
      </c>
      <c r="C22228" s="176">
        <v>41.9</v>
      </c>
      <c r="D22228" s="282">
        <v>87</v>
      </c>
      <c r="E22228" s="265"/>
    </row>
    <row r="22229" spans="1:5">
      <c r="A22229" s="283">
        <v>55082</v>
      </c>
      <c r="B22229" s="176">
        <v>457.9</v>
      </c>
      <c r="C22229" s="176">
        <v>41.7</v>
      </c>
      <c r="D22229" s="282">
        <v>137</v>
      </c>
      <c r="E22229" s="265"/>
    </row>
    <row r="22230" spans="1:5">
      <c r="A22230" s="283">
        <v>55084</v>
      </c>
      <c r="B22230" s="176">
        <v>67.2</v>
      </c>
      <c r="C22230" s="176">
        <v>36</v>
      </c>
      <c r="D22230" s="282">
        <v>87</v>
      </c>
      <c r="E22230" s="265"/>
    </row>
    <row r="22231" spans="1:5">
      <c r="A22231" s="283">
        <v>55085</v>
      </c>
      <c r="B22231" s="176">
        <v>39.799999999999997</v>
      </c>
      <c r="C22231" s="176">
        <v>38.9</v>
      </c>
      <c r="D22231" s="282">
        <v>87</v>
      </c>
      <c r="E22231" s="265"/>
    </row>
    <row r="22232" spans="1:5">
      <c r="A22232" s="283">
        <v>55087</v>
      </c>
      <c r="B22232" s="176">
        <v>29.4</v>
      </c>
      <c r="C22232" s="176">
        <v>45.2</v>
      </c>
      <c r="D22232" s="282">
        <v>87</v>
      </c>
      <c r="E22232" s="265"/>
    </row>
    <row r="22233" spans="1:5">
      <c r="A22233" s="283">
        <v>55088</v>
      </c>
      <c r="B22233" s="176">
        <v>59</v>
      </c>
      <c r="C22233" s="176">
        <v>40.700000000000003</v>
      </c>
      <c r="D22233" s="282">
        <v>87</v>
      </c>
      <c r="E22233" s="265"/>
    </row>
    <row r="22234" spans="1:5">
      <c r="A22234" s="283">
        <v>55089</v>
      </c>
      <c r="B22234" s="176">
        <v>28.7</v>
      </c>
      <c r="C22234" s="176">
        <v>42.7</v>
      </c>
      <c r="D22234" s="282">
        <v>87</v>
      </c>
      <c r="E22234" s="265"/>
    </row>
    <row r="22235" spans="1:5">
      <c r="A22235" s="283">
        <v>55090</v>
      </c>
      <c r="B22235" s="176">
        <v>3390.2</v>
      </c>
      <c r="C22235" s="176">
        <v>40.9</v>
      </c>
      <c r="D22235" s="282">
        <v>87</v>
      </c>
      <c r="E22235" s="265"/>
    </row>
    <row r="22236" spans="1:5">
      <c r="A22236" s="283">
        <v>55092</v>
      </c>
      <c r="B22236" s="176">
        <v>259.60000000000002</v>
      </c>
      <c r="C22236" s="176">
        <v>39.5</v>
      </c>
      <c r="D22236" s="282">
        <v>87</v>
      </c>
      <c r="E22236" s="265"/>
    </row>
    <row r="22237" spans="1:5">
      <c r="A22237" s="283">
        <v>55101</v>
      </c>
      <c r="B22237" s="176">
        <v>7936.6</v>
      </c>
      <c r="C22237" s="176">
        <v>35.6</v>
      </c>
      <c r="D22237" s="282">
        <v>134</v>
      </c>
      <c r="E22237" s="265"/>
    </row>
    <row r="22238" spans="1:5">
      <c r="A22238" s="283">
        <v>55102</v>
      </c>
      <c r="B22238" s="176">
        <v>5821.2</v>
      </c>
      <c r="C22238" s="176">
        <v>38</v>
      </c>
      <c r="D22238" s="282">
        <v>144</v>
      </c>
      <c r="E22238" s="265"/>
    </row>
    <row r="22239" spans="1:5">
      <c r="A22239" s="283">
        <v>55103</v>
      </c>
      <c r="B22239" s="176">
        <v>6684.6</v>
      </c>
      <c r="C22239" s="176">
        <v>29.4</v>
      </c>
      <c r="D22239" s="282">
        <v>130</v>
      </c>
      <c r="E22239" s="265"/>
    </row>
    <row r="22240" spans="1:5">
      <c r="A22240" s="283">
        <v>55104</v>
      </c>
      <c r="B22240" s="176">
        <v>7234.5</v>
      </c>
      <c r="C22240" s="176">
        <v>29.7</v>
      </c>
      <c r="D22240" s="282">
        <v>186</v>
      </c>
      <c r="E22240" s="265"/>
    </row>
    <row r="22241" spans="1:5">
      <c r="A22241" s="283">
        <v>55105</v>
      </c>
      <c r="B22241" s="176">
        <v>7468.4</v>
      </c>
      <c r="C22241" s="176">
        <v>34.200000000000003</v>
      </c>
      <c r="D22241" s="282">
        <v>179</v>
      </c>
      <c r="E22241" s="265"/>
    </row>
    <row r="22242" spans="1:5">
      <c r="A22242" s="283">
        <v>55106</v>
      </c>
      <c r="B22242" s="176">
        <v>6758.2</v>
      </c>
      <c r="C22242" s="176">
        <v>28.9</v>
      </c>
      <c r="D22242" s="282">
        <v>141</v>
      </c>
      <c r="E22242" s="265"/>
    </row>
    <row r="22243" spans="1:5">
      <c r="A22243" s="283">
        <v>55107</v>
      </c>
      <c r="B22243" s="176">
        <v>3586.3</v>
      </c>
      <c r="C22243" s="176">
        <v>31.5</v>
      </c>
      <c r="D22243" s="282">
        <v>112</v>
      </c>
      <c r="E22243" s="265"/>
    </row>
    <row r="22244" spans="1:5">
      <c r="A22244" s="283">
        <v>55108</v>
      </c>
      <c r="B22244" s="176">
        <v>3641.7</v>
      </c>
      <c r="C22244" s="176">
        <v>32.299999999999997</v>
      </c>
      <c r="D22244" s="282">
        <v>184</v>
      </c>
      <c r="E22244" s="265"/>
    </row>
    <row r="22245" spans="1:5">
      <c r="A22245" s="283">
        <v>55109</v>
      </c>
      <c r="B22245" s="176">
        <v>2554</v>
      </c>
      <c r="C22245" s="176">
        <v>38.6</v>
      </c>
      <c r="D22245" s="282">
        <v>137</v>
      </c>
      <c r="E22245" s="265"/>
    </row>
    <row r="22246" spans="1:5">
      <c r="A22246" s="283">
        <v>55110</v>
      </c>
      <c r="B22246" s="176">
        <v>1491.8</v>
      </c>
      <c r="C22246" s="176">
        <v>41.7</v>
      </c>
      <c r="D22246" s="282">
        <v>143</v>
      </c>
      <c r="E22246" s="265"/>
    </row>
    <row r="22247" spans="1:5">
      <c r="A22247" s="283">
        <v>55111</v>
      </c>
      <c r="B22247" s="176">
        <v>42.1</v>
      </c>
      <c r="C22247" s="176">
        <v>46.4</v>
      </c>
      <c r="D22247" s="282">
        <v>97</v>
      </c>
      <c r="E22247" s="265"/>
    </row>
    <row r="22248" spans="1:5">
      <c r="A22248" s="283">
        <v>55112</v>
      </c>
      <c r="B22248" s="176">
        <v>2433.4</v>
      </c>
      <c r="C22248" s="176">
        <v>38.5</v>
      </c>
      <c r="D22248" s="282">
        <v>178</v>
      </c>
      <c r="E22248" s="265"/>
    </row>
    <row r="22249" spans="1:5">
      <c r="A22249" s="283">
        <v>55113</v>
      </c>
      <c r="B22249" s="176">
        <v>2778.5</v>
      </c>
      <c r="C22249" s="176">
        <v>40.799999999999997</v>
      </c>
      <c r="D22249" s="282">
        <v>189</v>
      </c>
      <c r="E22249" s="265"/>
    </row>
    <row r="22250" spans="1:5">
      <c r="A22250" s="283">
        <v>55114</v>
      </c>
      <c r="B22250" s="176">
        <v>2090.1</v>
      </c>
      <c r="C22250" s="176">
        <v>27.6</v>
      </c>
      <c r="D22250" s="282">
        <v>141</v>
      </c>
      <c r="E22250" s="265"/>
    </row>
    <row r="22251" spans="1:5">
      <c r="A22251" s="283">
        <v>55115</v>
      </c>
      <c r="B22251" s="176">
        <v>1048.7</v>
      </c>
      <c r="C22251" s="176">
        <v>44.6</v>
      </c>
      <c r="D22251" s="282">
        <v>128</v>
      </c>
      <c r="E22251" s="265"/>
    </row>
    <row r="22252" spans="1:5">
      <c r="A22252" s="283">
        <v>55116</v>
      </c>
      <c r="B22252" s="176">
        <v>4221.1000000000004</v>
      </c>
      <c r="C22252" s="176">
        <v>38.700000000000003</v>
      </c>
      <c r="D22252" s="282">
        <v>131</v>
      </c>
      <c r="E22252" s="265"/>
    </row>
    <row r="22253" spans="1:5">
      <c r="A22253" s="283">
        <v>55117</v>
      </c>
      <c r="B22253" s="176">
        <v>4216.1000000000004</v>
      </c>
      <c r="C22253" s="176">
        <v>32.5</v>
      </c>
      <c r="D22253" s="282">
        <v>129</v>
      </c>
      <c r="E22253" s="265"/>
    </row>
    <row r="22254" spans="1:5">
      <c r="A22254" s="283">
        <v>55118</v>
      </c>
      <c r="B22254" s="176">
        <v>2598</v>
      </c>
      <c r="C22254" s="176">
        <v>42.5</v>
      </c>
      <c r="D22254" s="282">
        <v>127</v>
      </c>
      <c r="E22254" s="265"/>
    </row>
    <row r="22255" spans="1:5">
      <c r="A22255" s="283">
        <v>55119</v>
      </c>
      <c r="B22255" s="176">
        <v>3287.9</v>
      </c>
      <c r="C22255" s="176">
        <v>34</v>
      </c>
      <c r="D22255" s="282">
        <v>128</v>
      </c>
      <c r="E22255" s="265"/>
    </row>
    <row r="22256" spans="1:5">
      <c r="A22256" s="283">
        <v>55120</v>
      </c>
      <c r="B22256" s="176">
        <v>818.6</v>
      </c>
      <c r="C22256" s="176">
        <v>44.6</v>
      </c>
      <c r="D22256" s="282">
        <v>181</v>
      </c>
      <c r="E22256" s="265"/>
    </row>
    <row r="22257" spans="1:5">
      <c r="A22257" s="283">
        <v>55121</v>
      </c>
      <c r="B22257" s="176">
        <v>892.3</v>
      </c>
      <c r="C22257" s="176">
        <v>34.299999999999997</v>
      </c>
      <c r="D22257" s="282">
        <v>188</v>
      </c>
      <c r="E22257" s="265"/>
    </row>
    <row r="22258" spans="1:5">
      <c r="A22258" s="283">
        <v>55122</v>
      </c>
      <c r="B22258" s="176">
        <v>2604.8000000000002</v>
      </c>
      <c r="C22258" s="176">
        <v>36.700000000000003</v>
      </c>
      <c r="D22258" s="282">
        <v>133</v>
      </c>
      <c r="E22258" s="265"/>
    </row>
    <row r="22259" spans="1:5">
      <c r="A22259" s="283">
        <v>55123</v>
      </c>
      <c r="B22259" s="176">
        <v>2387.1999999999998</v>
      </c>
      <c r="C22259" s="176">
        <v>37.299999999999997</v>
      </c>
      <c r="D22259" s="282">
        <v>102</v>
      </c>
      <c r="E22259" s="265"/>
    </row>
    <row r="22260" spans="1:5">
      <c r="A22260" s="283">
        <v>55124</v>
      </c>
      <c r="B22260" s="176">
        <v>2913.7</v>
      </c>
      <c r="C22260" s="176">
        <v>37.6</v>
      </c>
      <c r="D22260" s="282">
        <v>170</v>
      </c>
      <c r="E22260" s="265"/>
    </row>
    <row r="22261" spans="1:5">
      <c r="A22261" s="283">
        <v>55125</v>
      </c>
      <c r="B22261" s="176">
        <v>2812.2</v>
      </c>
      <c r="C22261" s="176">
        <v>36.6</v>
      </c>
      <c r="D22261" s="282">
        <v>186</v>
      </c>
      <c r="E22261" s="265"/>
    </row>
    <row r="22262" spans="1:5">
      <c r="A22262" s="283">
        <v>55126</v>
      </c>
      <c r="B22262" s="176">
        <v>2001.2</v>
      </c>
      <c r="C22262" s="176">
        <v>44.2</v>
      </c>
      <c r="D22262" s="282">
        <v>130</v>
      </c>
      <c r="E22262" s="265"/>
    </row>
    <row r="22263" spans="1:5">
      <c r="A22263" s="283">
        <v>55127</v>
      </c>
      <c r="B22263" s="176">
        <v>1197.3</v>
      </c>
      <c r="C22263" s="176">
        <v>47.1</v>
      </c>
      <c r="D22263" s="282">
        <v>101</v>
      </c>
      <c r="E22263" s="265"/>
    </row>
    <row r="22264" spans="1:5">
      <c r="A22264" s="283">
        <v>55128</v>
      </c>
      <c r="B22264" s="176">
        <v>2486.4</v>
      </c>
      <c r="C22264" s="176">
        <v>37.4</v>
      </c>
      <c r="D22264" s="282">
        <v>164</v>
      </c>
      <c r="E22264" s="265"/>
    </row>
    <row r="22265" spans="1:5">
      <c r="A22265" s="283">
        <v>55129</v>
      </c>
      <c r="B22265" s="176">
        <v>942.9</v>
      </c>
      <c r="C22265" s="176">
        <v>33.200000000000003</v>
      </c>
      <c r="D22265" s="282">
        <v>117</v>
      </c>
      <c r="E22265" s="265"/>
    </row>
    <row r="22266" spans="1:5">
      <c r="A22266" s="283">
        <v>55130</v>
      </c>
      <c r="B22266" s="176">
        <v>7748.6</v>
      </c>
      <c r="C22266" s="176">
        <v>26.3</v>
      </c>
      <c r="D22266" s="282">
        <v>113</v>
      </c>
      <c r="E22266" s="265"/>
    </row>
    <row r="22267" spans="1:5">
      <c r="A22267" s="283">
        <v>55133</v>
      </c>
      <c r="B22267" s="176">
        <v>0</v>
      </c>
      <c r="C22267" s="176">
        <v>0</v>
      </c>
      <c r="D22267" s="282">
        <v>87</v>
      </c>
      <c r="E22267" s="265"/>
    </row>
    <row r="22268" spans="1:5">
      <c r="A22268" s="283">
        <v>55144</v>
      </c>
      <c r="B22268" s="176">
        <v>0</v>
      </c>
      <c r="C22268" s="176">
        <v>0</v>
      </c>
      <c r="D22268" s="282">
        <v>87</v>
      </c>
      <c r="E22268" s="265"/>
    </row>
    <row r="22269" spans="1:5">
      <c r="A22269" s="283">
        <v>55150</v>
      </c>
      <c r="B22269" s="176">
        <v>0</v>
      </c>
      <c r="C22269" s="176">
        <v>0</v>
      </c>
      <c r="D22269" s="282">
        <v>87</v>
      </c>
      <c r="E22269" s="265"/>
    </row>
    <row r="22270" spans="1:5">
      <c r="A22270" s="283">
        <v>55155</v>
      </c>
      <c r="B22270" s="176">
        <v>0</v>
      </c>
      <c r="C22270" s="176">
        <v>0</v>
      </c>
      <c r="D22270" s="282">
        <v>87</v>
      </c>
      <c r="E22270" s="265"/>
    </row>
    <row r="22271" spans="1:5">
      <c r="A22271" s="283">
        <v>55164</v>
      </c>
      <c r="B22271" s="176">
        <v>2352.9</v>
      </c>
      <c r="C22271" s="176">
        <v>40</v>
      </c>
      <c r="D22271" s="282">
        <v>87</v>
      </c>
      <c r="E22271" s="265"/>
    </row>
    <row r="22272" spans="1:5">
      <c r="A22272" s="283">
        <v>55165</v>
      </c>
      <c r="B22272" s="176">
        <v>0</v>
      </c>
      <c r="C22272" s="176">
        <v>0</v>
      </c>
      <c r="D22272" s="282">
        <v>87</v>
      </c>
      <c r="E22272" s="265"/>
    </row>
    <row r="22273" spans="1:5">
      <c r="A22273" s="283">
        <v>55170</v>
      </c>
      <c r="B22273" s="176">
        <v>0</v>
      </c>
      <c r="C22273" s="176">
        <v>0</v>
      </c>
      <c r="D22273" s="282">
        <v>87</v>
      </c>
      <c r="E22273" s="265"/>
    </row>
    <row r="22274" spans="1:5">
      <c r="A22274" s="283">
        <v>55175</v>
      </c>
      <c r="B22274" s="176">
        <v>0</v>
      </c>
      <c r="C22274" s="176">
        <v>0</v>
      </c>
      <c r="D22274" s="282">
        <v>87</v>
      </c>
      <c r="E22274" s="265"/>
    </row>
    <row r="22275" spans="1:5">
      <c r="A22275" s="283">
        <v>55301</v>
      </c>
      <c r="B22275" s="176">
        <v>689.5</v>
      </c>
      <c r="C22275" s="176">
        <v>30.3</v>
      </c>
      <c r="D22275" s="282">
        <v>87</v>
      </c>
      <c r="E22275" s="265"/>
    </row>
    <row r="22276" spans="1:5">
      <c r="A22276" s="283">
        <v>55302</v>
      </c>
      <c r="B22276" s="176">
        <v>93.3</v>
      </c>
      <c r="C22276" s="176">
        <v>42.2</v>
      </c>
      <c r="D22276" s="282">
        <v>104</v>
      </c>
      <c r="E22276" s="265"/>
    </row>
    <row r="22277" spans="1:5">
      <c r="A22277" s="283">
        <v>55303</v>
      </c>
      <c r="B22277" s="176">
        <v>691.1</v>
      </c>
      <c r="C22277" s="176">
        <v>36.299999999999997</v>
      </c>
      <c r="D22277" s="282">
        <v>119</v>
      </c>
      <c r="E22277" s="265"/>
    </row>
    <row r="22278" spans="1:5">
      <c r="A22278" s="283">
        <v>55304</v>
      </c>
      <c r="B22278" s="176">
        <v>668.7</v>
      </c>
      <c r="C22278" s="176">
        <v>37.6</v>
      </c>
      <c r="D22278" s="282">
        <v>124</v>
      </c>
      <c r="E22278" s="265"/>
    </row>
    <row r="22279" spans="1:5">
      <c r="A22279" s="283">
        <v>55305</v>
      </c>
      <c r="B22279" s="176">
        <v>2080.6999999999998</v>
      </c>
      <c r="C22279" s="176">
        <v>42.4</v>
      </c>
      <c r="D22279" s="282">
        <v>158</v>
      </c>
      <c r="E22279" s="265"/>
    </row>
    <row r="22280" spans="1:5">
      <c r="A22280" s="283">
        <v>55306</v>
      </c>
      <c r="B22280" s="176">
        <v>2619.8000000000002</v>
      </c>
      <c r="C22280" s="176">
        <v>36.299999999999997</v>
      </c>
      <c r="D22280" s="282">
        <v>131</v>
      </c>
      <c r="E22280" s="265"/>
    </row>
    <row r="22281" spans="1:5">
      <c r="A22281" s="283">
        <v>55307</v>
      </c>
      <c r="B22281" s="176">
        <v>50.2</v>
      </c>
      <c r="C22281" s="176">
        <v>37.9</v>
      </c>
      <c r="D22281" s="282">
        <v>87</v>
      </c>
      <c r="E22281" s="265"/>
    </row>
    <row r="22282" spans="1:5">
      <c r="A22282" s="283">
        <v>55308</v>
      </c>
      <c r="B22282" s="176">
        <v>127.3</v>
      </c>
      <c r="C22282" s="176">
        <v>32</v>
      </c>
      <c r="D22282" s="282">
        <v>95</v>
      </c>
      <c r="E22282" s="265"/>
    </row>
    <row r="22283" spans="1:5">
      <c r="A22283" s="283">
        <v>55309</v>
      </c>
      <c r="B22283" s="176">
        <v>287.3</v>
      </c>
      <c r="C22283" s="176">
        <v>32</v>
      </c>
      <c r="D22283" s="282">
        <v>114</v>
      </c>
      <c r="E22283" s="265"/>
    </row>
    <row r="22284" spans="1:5">
      <c r="A22284" s="283">
        <v>55310</v>
      </c>
      <c r="B22284" s="176">
        <v>16.8</v>
      </c>
      <c r="C22284" s="176">
        <v>47</v>
      </c>
      <c r="D22284" s="282">
        <v>115</v>
      </c>
      <c r="E22284" s="265"/>
    </row>
    <row r="22285" spans="1:5">
      <c r="A22285" s="283">
        <v>55311</v>
      </c>
      <c r="B22285" s="176">
        <v>2005.1</v>
      </c>
      <c r="C22285" s="176">
        <v>35.799999999999997</v>
      </c>
      <c r="D22285" s="282">
        <v>125</v>
      </c>
      <c r="E22285" s="265"/>
    </row>
    <row r="22286" spans="1:5">
      <c r="A22286" s="283">
        <v>55312</v>
      </c>
      <c r="B22286" s="176">
        <v>28.8</v>
      </c>
      <c r="C22286" s="176">
        <v>41.5</v>
      </c>
      <c r="D22286" s="282">
        <v>87</v>
      </c>
      <c r="E22286" s="265"/>
    </row>
    <row r="22287" spans="1:5">
      <c r="A22287" s="283">
        <v>55313</v>
      </c>
      <c r="B22287" s="176">
        <v>220.4</v>
      </c>
      <c r="C22287" s="176">
        <v>36.6</v>
      </c>
      <c r="D22287" s="282">
        <v>94</v>
      </c>
      <c r="E22287" s="265"/>
    </row>
    <row r="22288" spans="1:5">
      <c r="A22288" s="283">
        <v>55314</v>
      </c>
      <c r="B22288" s="176">
        <v>15.1</v>
      </c>
      <c r="C22288" s="176">
        <v>43.8</v>
      </c>
      <c r="D22288" s="282">
        <v>87</v>
      </c>
      <c r="E22288" s="265"/>
    </row>
    <row r="22289" spans="1:5">
      <c r="A22289" s="283">
        <v>55315</v>
      </c>
      <c r="B22289" s="176">
        <v>123.2</v>
      </c>
      <c r="C22289" s="176">
        <v>34.1</v>
      </c>
      <c r="D22289" s="282">
        <v>102</v>
      </c>
      <c r="E22289" s="265"/>
    </row>
    <row r="22290" spans="1:5">
      <c r="A22290" s="283">
        <v>55316</v>
      </c>
      <c r="B22290" s="176">
        <v>2647.6</v>
      </c>
      <c r="C22290" s="176">
        <v>36.200000000000003</v>
      </c>
      <c r="D22290" s="282">
        <v>102</v>
      </c>
      <c r="E22290" s="265"/>
    </row>
    <row r="22291" spans="1:5">
      <c r="A22291" s="283">
        <v>55317</v>
      </c>
      <c r="B22291" s="176">
        <v>1299.8</v>
      </c>
      <c r="C22291" s="176">
        <v>38.5</v>
      </c>
      <c r="D22291" s="282">
        <v>131</v>
      </c>
      <c r="E22291" s="265"/>
    </row>
    <row r="22292" spans="1:5">
      <c r="A22292" s="283">
        <v>55318</v>
      </c>
      <c r="B22292" s="176">
        <v>787.2</v>
      </c>
      <c r="C22292" s="176">
        <v>34.299999999999997</v>
      </c>
      <c r="D22292" s="282">
        <v>127</v>
      </c>
      <c r="E22292" s="265"/>
    </row>
    <row r="22293" spans="1:5">
      <c r="A22293" s="283">
        <v>55319</v>
      </c>
      <c r="B22293" s="176">
        <v>68.099999999999994</v>
      </c>
      <c r="C22293" s="176">
        <v>39.700000000000003</v>
      </c>
      <c r="D22293" s="282">
        <v>106</v>
      </c>
      <c r="E22293" s="265"/>
    </row>
    <row r="22294" spans="1:5">
      <c r="A22294" s="283">
        <v>55320</v>
      </c>
      <c r="B22294" s="176">
        <v>112.1</v>
      </c>
      <c r="C22294" s="176">
        <v>36.4</v>
      </c>
      <c r="D22294" s="282">
        <v>87</v>
      </c>
      <c r="E22294" s="265"/>
    </row>
    <row r="22295" spans="1:5">
      <c r="A22295" s="283">
        <v>55321</v>
      </c>
      <c r="B22295" s="176">
        <v>85</v>
      </c>
      <c r="C22295" s="176">
        <v>33.1</v>
      </c>
      <c r="D22295" s="282">
        <v>87</v>
      </c>
      <c r="E22295" s="265"/>
    </row>
    <row r="22296" spans="1:5">
      <c r="A22296" s="283">
        <v>55322</v>
      </c>
      <c r="B22296" s="176">
        <v>69.900000000000006</v>
      </c>
      <c r="C22296" s="176">
        <v>35.1</v>
      </c>
      <c r="D22296" s="282">
        <v>122</v>
      </c>
      <c r="E22296" s="265"/>
    </row>
    <row r="22297" spans="1:5">
      <c r="A22297" s="283">
        <v>55323</v>
      </c>
      <c r="B22297" s="176">
        <v>855.7</v>
      </c>
      <c r="C22297" s="176">
        <v>43.3</v>
      </c>
      <c r="D22297" s="282">
        <v>87</v>
      </c>
      <c r="E22297" s="265"/>
    </row>
    <row r="22298" spans="1:5">
      <c r="A22298" s="283">
        <v>55324</v>
      </c>
      <c r="B22298" s="176">
        <v>30.4</v>
      </c>
      <c r="C22298" s="176">
        <v>47.9</v>
      </c>
      <c r="D22298" s="282">
        <v>87</v>
      </c>
      <c r="E22298" s="265"/>
    </row>
    <row r="22299" spans="1:5">
      <c r="A22299" s="283">
        <v>55325</v>
      </c>
      <c r="B22299" s="176">
        <v>56.8</v>
      </c>
      <c r="C22299" s="176">
        <v>40.299999999999997</v>
      </c>
      <c r="D22299" s="282">
        <v>87</v>
      </c>
      <c r="E22299" s="265"/>
    </row>
    <row r="22300" spans="1:5">
      <c r="A22300" s="283">
        <v>55327</v>
      </c>
      <c r="B22300" s="176">
        <v>223.9</v>
      </c>
      <c r="C22300" s="176">
        <v>42</v>
      </c>
      <c r="D22300" s="282">
        <v>87</v>
      </c>
      <c r="E22300" s="265"/>
    </row>
    <row r="22301" spans="1:5">
      <c r="A22301" s="283">
        <v>55328</v>
      </c>
      <c r="B22301" s="176">
        <v>184.4</v>
      </c>
      <c r="C22301" s="176">
        <v>38</v>
      </c>
      <c r="D22301" s="282">
        <v>96</v>
      </c>
      <c r="E22301" s="265"/>
    </row>
    <row r="22302" spans="1:5">
      <c r="A22302" s="283">
        <v>55329</v>
      </c>
      <c r="B22302" s="176">
        <v>36.700000000000003</v>
      </c>
      <c r="C22302" s="176">
        <v>37.799999999999997</v>
      </c>
      <c r="D22302" s="282">
        <v>95</v>
      </c>
      <c r="E22302" s="265"/>
    </row>
    <row r="22303" spans="1:5">
      <c r="A22303" s="283">
        <v>55330</v>
      </c>
      <c r="B22303" s="176">
        <v>423.2</v>
      </c>
      <c r="C22303" s="176">
        <v>34.9</v>
      </c>
      <c r="D22303" s="282">
        <v>125</v>
      </c>
      <c r="E22303" s="265"/>
    </row>
    <row r="22304" spans="1:5">
      <c r="A22304" s="283">
        <v>55331</v>
      </c>
      <c r="B22304" s="176">
        <v>1230.5</v>
      </c>
      <c r="C22304" s="176">
        <v>43.7</v>
      </c>
      <c r="D22304" s="282">
        <v>134</v>
      </c>
      <c r="E22304" s="265"/>
    </row>
    <row r="22305" spans="1:5">
      <c r="A22305" s="283">
        <v>55332</v>
      </c>
      <c r="B22305" s="176">
        <v>18.3</v>
      </c>
      <c r="C22305" s="176">
        <v>46.2</v>
      </c>
      <c r="D22305" s="282">
        <v>87</v>
      </c>
      <c r="E22305" s="265"/>
    </row>
    <row r="22306" spans="1:5">
      <c r="A22306" s="283">
        <v>55333</v>
      </c>
      <c r="B22306" s="176">
        <v>15.7</v>
      </c>
      <c r="C22306" s="176">
        <v>46.3</v>
      </c>
      <c r="D22306" s="282">
        <v>87</v>
      </c>
      <c r="E22306" s="265"/>
    </row>
    <row r="22307" spans="1:5">
      <c r="A22307" s="283">
        <v>55334</v>
      </c>
      <c r="B22307" s="176">
        <v>28.7</v>
      </c>
      <c r="C22307" s="176">
        <v>40.1</v>
      </c>
      <c r="D22307" s="282">
        <v>87</v>
      </c>
      <c r="E22307" s="265"/>
    </row>
    <row r="22308" spans="1:5">
      <c r="A22308" s="283">
        <v>55335</v>
      </c>
      <c r="B22308" s="176">
        <v>14.8</v>
      </c>
      <c r="C22308" s="176">
        <v>44.6</v>
      </c>
      <c r="D22308" s="282">
        <v>113</v>
      </c>
      <c r="E22308" s="265"/>
    </row>
    <row r="22309" spans="1:5">
      <c r="A22309" s="283">
        <v>55336</v>
      </c>
      <c r="B22309" s="176">
        <v>67.8</v>
      </c>
      <c r="C22309" s="176">
        <v>39.5</v>
      </c>
      <c r="D22309" s="282">
        <v>115</v>
      </c>
      <c r="E22309" s="265"/>
    </row>
    <row r="22310" spans="1:5">
      <c r="A22310" s="283">
        <v>55337</v>
      </c>
      <c r="B22310" s="176">
        <v>2246.5</v>
      </c>
      <c r="C22310" s="176">
        <v>35.799999999999997</v>
      </c>
      <c r="D22310" s="282">
        <v>137</v>
      </c>
      <c r="E22310" s="265"/>
    </row>
    <row r="22311" spans="1:5">
      <c r="A22311" s="283">
        <v>55338</v>
      </c>
      <c r="B22311" s="176">
        <v>21.3</v>
      </c>
      <c r="C22311" s="176">
        <v>41.1</v>
      </c>
      <c r="D22311" s="282">
        <v>87</v>
      </c>
      <c r="E22311" s="265"/>
    </row>
    <row r="22312" spans="1:5">
      <c r="A22312" s="283">
        <v>55339</v>
      </c>
      <c r="B22312" s="176">
        <v>55</v>
      </c>
      <c r="C22312" s="176">
        <v>37.9</v>
      </c>
      <c r="D22312" s="282">
        <v>87</v>
      </c>
      <c r="E22312" s="265"/>
    </row>
    <row r="22313" spans="1:5">
      <c r="A22313" s="283">
        <v>55340</v>
      </c>
      <c r="B22313" s="176">
        <v>181.3</v>
      </c>
      <c r="C22313" s="176">
        <v>42.2</v>
      </c>
      <c r="D22313" s="282">
        <v>96</v>
      </c>
      <c r="E22313" s="265"/>
    </row>
    <row r="22314" spans="1:5">
      <c r="A22314" s="283">
        <v>55341</v>
      </c>
      <c r="B22314" s="176">
        <v>339.4</v>
      </c>
      <c r="C22314" s="176">
        <v>35</v>
      </c>
      <c r="D22314" s="282">
        <v>112</v>
      </c>
      <c r="E22314" s="265"/>
    </row>
    <row r="22315" spans="1:5">
      <c r="A22315" s="283">
        <v>55342</v>
      </c>
      <c r="B22315" s="176">
        <v>15.3</v>
      </c>
      <c r="C22315" s="176">
        <v>44.5</v>
      </c>
      <c r="D22315" s="282">
        <v>87</v>
      </c>
      <c r="E22315" s="265"/>
    </row>
    <row r="22316" spans="1:5">
      <c r="A22316" s="283">
        <v>55343</v>
      </c>
      <c r="B22316" s="176">
        <v>3133.5</v>
      </c>
      <c r="C22316" s="176">
        <v>37</v>
      </c>
      <c r="D22316" s="282">
        <v>175</v>
      </c>
      <c r="E22316" s="265"/>
    </row>
    <row r="22317" spans="1:5">
      <c r="A22317" s="283">
        <v>55344</v>
      </c>
      <c r="B22317" s="176">
        <v>1694.2</v>
      </c>
      <c r="C22317" s="176">
        <v>33.799999999999997</v>
      </c>
      <c r="D22317" s="282">
        <v>184</v>
      </c>
      <c r="E22317" s="265"/>
    </row>
    <row r="22318" spans="1:5">
      <c r="A22318" s="283">
        <v>55345</v>
      </c>
      <c r="B22318" s="176">
        <v>1902.3</v>
      </c>
      <c r="C22318" s="176">
        <v>45.8</v>
      </c>
      <c r="D22318" s="282">
        <v>124</v>
      </c>
      <c r="E22318" s="265"/>
    </row>
    <row r="22319" spans="1:5">
      <c r="A22319" s="283">
        <v>55346</v>
      </c>
      <c r="B22319" s="176">
        <v>2378.9</v>
      </c>
      <c r="C22319" s="176">
        <v>40.299999999999997</v>
      </c>
      <c r="D22319" s="282">
        <v>111</v>
      </c>
      <c r="E22319" s="265"/>
    </row>
    <row r="22320" spans="1:5">
      <c r="A22320" s="283">
        <v>55347</v>
      </c>
      <c r="B22320" s="176">
        <v>1732.7</v>
      </c>
      <c r="C22320" s="176">
        <v>38.1</v>
      </c>
      <c r="D22320" s="282">
        <v>162</v>
      </c>
      <c r="E22320" s="265"/>
    </row>
    <row r="22321" spans="1:5">
      <c r="A22321" s="283">
        <v>55348</v>
      </c>
      <c r="B22321" s="176">
        <v>0</v>
      </c>
      <c r="C22321" s="176">
        <v>0</v>
      </c>
      <c r="D22321" s="282">
        <v>87</v>
      </c>
      <c r="E22321" s="265"/>
    </row>
    <row r="22322" spans="1:5">
      <c r="A22322" s="283">
        <v>55349</v>
      </c>
      <c r="B22322" s="176">
        <v>51.4</v>
      </c>
      <c r="C22322" s="176">
        <v>38.299999999999997</v>
      </c>
      <c r="D22322" s="282">
        <v>113</v>
      </c>
      <c r="E22322" s="265"/>
    </row>
    <row r="22323" spans="1:5">
      <c r="A22323" s="283">
        <v>55350</v>
      </c>
      <c r="B22323" s="176">
        <v>106.7</v>
      </c>
      <c r="C22323" s="176">
        <v>38.5</v>
      </c>
      <c r="D22323" s="282">
        <v>120</v>
      </c>
      <c r="E22323" s="265"/>
    </row>
    <row r="22324" spans="1:5">
      <c r="A22324" s="283">
        <v>55352</v>
      </c>
      <c r="B22324" s="176">
        <v>146.5</v>
      </c>
      <c r="C22324" s="176">
        <v>34.4</v>
      </c>
      <c r="D22324" s="282">
        <v>96</v>
      </c>
      <c r="E22324" s="265"/>
    </row>
    <row r="22325" spans="1:5">
      <c r="A22325" s="283">
        <v>55353</v>
      </c>
      <c r="B22325" s="176">
        <v>45.5</v>
      </c>
      <c r="C22325" s="176">
        <v>38.200000000000003</v>
      </c>
      <c r="D22325" s="282">
        <v>87</v>
      </c>
      <c r="E22325" s="265"/>
    </row>
    <row r="22326" spans="1:5">
      <c r="A22326" s="283">
        <v>55354</v>
      </c>
      <c r="B22326" s="176">
        <v>64.5</v>
      </c>
      <c r="C22326" s="176">
        <v>37.1</v>
      </c>
      <c r="D22326" s="282">
        <v>87</v>
      </c>
      <c r="E22326" s="265"/>
    </row>
    <row r="22327" spans="1:5">
      <c r="A22327" s="283">
        <v>55355</v>
      </c>
      <c r="B22327" s="176">
        <v>61.1</v>
      </c>
      <c r="C22327" s="176">
        <v>41.6</v>
      </c>
      <c r="D22327" s="282">
        <v>94</v>
      </c>
      <c r="E22327" s="265"/>
    </row>
    <row r="22328" spans="1:5">
      <c r="A22328" s="283">
        <v>55356</v>
      </c>
      <c r="B22328" s="176">
        <v>362.2</v>
      </c>
      <c r="C22328" s="176">
        <v>44.4</v>
      </c>
      <c r="D22328" s="282">
        <v>127</v>
      </c>
      <c r="E22328" s="265"/>
    </row>
    <row r="22329" spans="1:5">
      <c r="A22329" s="283">
        <v>55357</v>
      </c>
      <c r="B22329" s="176">
        <v>159.1</v>
      </c>
      <c r="C22329" s="176">
        <v>40.4</v>
      </c>
      <c r="D22329" s="282">
        <v>121</v>
      </c>
      <c r="E22329" s="265"/>
    </row>
    <row r="22330" spans="1:5">
      <c r="A22330" s="283">
        <v>55358</v>
      </c>
      <c r="B22330" s="176">
        <v>95.1</v>
      </c>
      <c r="C22330" s="176">
        <v>39</v>
      </c>
      <c r="D22330" s="282">
        <v>102</v>
      </c>
      <c r="E22330" s="265"/>
    </row>
    <row r="22331" spans="1:5">
      <c r="A22331" s="283">
        <v>55359</v>
      </c>
      <c r="B22331" s="176">
        <v>156.1</v>
      </c>
      <c r="C22331" s="176">
        <v>44.2</v>
      </c>
      <c r="D22331" s="282">
        <v>97</v>
      </c>
      <c r="E22331" s="265"/>
    </row>
    <row r="22332" spans="1:5">
      <c r="A22332" s="283">
        <v>55360</v>
      </c>
      <c r="B22332" s="176">
        <v>66.8</v>
      </c>
      <c r="C22332" s="176">
        <v>34.5</v>
      </c>
      <c r="D22332" s="282">
        <v>114</v>
      </c>
      <c r="E22332" s="265"/>
    </row>
    <row r="22333" spans="1:5">
      <c r="A22333" s="283">
        <v>55361</v>
      </c>
      <c r="B22333" s="176">
        <v>832.1</v>
      </c>
      <c r="C22333" s="176">
        <v>44.3</v>
      </c>
      <c r="D22333" s="282">
        <v>97</v>
      </c>
      <c r="E22333" s="265"/>
    </row>
    <row r="22334" spans="1:5">
      <c r="A22334" s="283">
        <v>55362</v>
      </c>
      <c r="B22334" s="176">
        <v>290.39999999999998</v>
      </c>
      <c r="C22334" s="176">
        <v>33.299999999999997</v>
      </c>
      <c r="D22334" s="282">
        <v>117</v>
      </c>
      <c r="E22334" s="265"/>
    </row>
    <row r="22335" spans="1:5">
      <c r="A22335" s="283">
        <v>55363</v>
      </c>
      <c r="B22335" s="176">
        <v>122.6</v>
      </c>
      <c r="C22335" s="176">
        <v>31.2</v>
      </c>
      <c r="D22335" s="282">
        <v>87</v>
      </c>
      <c r="E22335" s="265"/>
    </row>
    <row r="22336" spans="1:5">
      <c r="A22336" s="283">
        <v>55364</v>
      </c>
      <c r="B22336" s="176">
        <v>756</v>
      </c>
      <c r="C22336" s="176">
        <v>42.8</v>
      </c>
      <c r="D22336" s="282">
        <v>95</v>
      </c>
      <c r="E22336" s="265"/>
    </row>
    <row r="22337" spans="1:5">
      <c r="A22337" s="283">
        <v>55366</v>
      </c>
      <c r="B22337" s="176">
        <v>28.3</v>
      </c>
      <c r="C22337" s="176">
        <v>37.9</v>
      </c>
      <c r="D22337" s="282">
        <v>87</v>
      </c>
      <c r="E22337" s="265"/>
    </row>
    <row r="22338" spans="1:5">
      <c r="A22338" s="283">
        <v>55367</v>
      </c>
      <c r="B22338" s="176">
        <v>43.6</v>
      </c>
      <c r="C22338" s="176">
        <v>37.799999999999997</v>
      </c>
      <c r="D22338" s="282">
        <v>114</v>
      </c>
      <c r="E22338" s="265"/>
    </row>
    <row r="22339" spans="1:5">
      <c r="A22339" s="283">
        <v>55368</v>
      </c>
      <c r="B22339" s="176">
        <v>75.900000000000006</v>
      </c>
      <c r="C22339" s="176">
        <v>38</v>
      </c>
      <c r="D22339" s="282">
        <v>87</v>
      </c>
      <c r="E22339" s="265"/>
    </row>
    <row r="22340" spans="1:5">
      <c r="A22340" s="283">
        <v>55369</v>
      </c>
      <c r="B22340" s="176">
        <v>1238.5999999999999</v>
      </c>
      <c r="C22340" s="176">
        <v>39.799999999999997</v>
      </c>
      <c r="D22340" s="282">
        <v>130</v>
      </c>
      <c r="E22340" s="265"/>
    </row>
    <row r="22341" spans="1:5">
      <c r="A22341" s="283">
        <v>55370</v>
      </c>
      <c r="B22341" s="176">
        <v>34.700000000000003</v>
      </c>
      <c r="C22341" s="176">
        <v>43.5</v>
      </c>
      <c r="D22341" s="282">
        <v>87</v>
      </c>
      <c r="E22341" s="265"/>
    </row>
    <row r="22342" spans="1:5">
      <c r="A22342" s="283">
        <v>55371</v>
      </c>
      <c r="B22342" s="176">
        <v>92.2</v>
      </c>
      <c r="C22342" s="176">
        <v>38.200000000000003</v>
      </c>
      <c r="D22342" s="282">
        <v>105</v>
      </c>
      <c r="E22342" s="265"/>
    </row>
    <row r="22343" spans="1:5">
      <c r="A22343" s="283">
        <v>55372</v>
      </c>
      <c r="B22343" s="176">
        <v>497.6</v>
      </c>
      <c r="C22343" s="176">
        <v>38.1</v>
      </c>
      <c r="D22343" s="282">
        <v>129</v>
      </c>
      <c r="E22343" s="265"/>
    </row>
    <row r="22344" spans="1:5">
      <c r="A22344" s="283">
        <v>55373</v>
      </c>
      <c r="B22344" s="176">
        <v>450.9</v>
      </c>
      <c r="C22344" s="176">
        <v>36.200000000000003</v>
      </c>
      <c r="D22344" s="282">
        <v>87</v>
      </c>
      <c r="E22344" s="265"/>
    </row>
    <row r="22345" spans="1:5">
      <c r="A22345" s="283">
        <v>55374</v>
      </c>
      <c r="B22345" s="176">
        <v>404.9</v>
      </c>
      <c r="C22345" s="176">
        <v>35.700000000000003</v>
      </c>
      <c r="D22345" s="282">
        <v>96</v>
      </c>
      <c r="E22345" s="265"/>
    </row>
    <row r="22346" spans="1:5">
      <c r="A22346" s="283">
        <v>55375</v>
      </c>
      <c r="B22346" s="176">
        <v>844.4</v>
      </c>
      <c r="C22346" s="176">
        <v>34.299999999999997</v>
      </c>
      <c r="D22346" s="282">
        <v>128</v>
      </c>
      <c r="E22346" s="265"/>
    </row>
    <row r="22347" spans="1:5">
      <c r="A22347" s="283">
        <v>55376</v>
      </c>
      <c r="B22347" s="176">
        <v>507.5</v>
      </c>
      <c r="C22347" s="176">
        <v>32</v>
      </c>
      <c r="D22347" s="282">
        <v>127</v>
      </c>
      <c r="E22347" s="265"/>
    </row>
    <row r="22348" spans="1:5">
      <c r="A22348" s="283">
        <v>55377</v>
      </c>
      <c r="B22348" s="176">
        <v>0</v>
      </c>
      <c r="C22348" s="176">
        <v>0</v>
      </c>
      <c r="D22348" s="282">
        <v>87</v>
      </c>
      <c r="E22348" s="265"/>
    </row>
    <row r="22349" spans="1:5">
      <c r="A22349" s="283">
        <v>55378</v>
      </c>
      <c r="B22349" s="176">
        <v>1779.9</v>
      </c>
      <c r="C22349" s="176">
        <v>34.5</v>
      </c>
      <c r="D22349" s="282">
        <v>127</v>
      </c>
      <c r="E22349" s="265"/>
    </row>
    <row r="22350" spans="1:5">
      <c r="A22350" s="283">
        <v>55379</v>
      </c>
      <c r="B22350" s="176">
        <v>708.2</v>
      </c>
      <c r="C22350" s="176">
        <v>32.4</v>
      </c>
      <c r="D22350" s="282">
        <v>141</v>
      </c>
      <c r="E22350" s="265"/>
    </row>
    <row r="22351" spans="1:5">
      <c r="A22351" s="283">
        <v>55380</v>
      </c>
      <c r="B22351" s="176">
        <v>0</v>
      </c>
      <c r="C22351" s="176">
        <v>0</v>
      </c>
      <c r="D22351" s="282">
        <v>87</v>
      </c>
      <c r="E22351" s="265"/>
    </row>
    <row r="22352" spans="1:5">
      <c r="A22352" s="283">
        <v>55381</v>
      </c>
      <c r="B22352" s="176">
        <v>49.1</v>
      </c>
      <c r="C22352" s="176">
        <v>40.299999999999997</v>
      </c>
      <c r="D22352" s="282">
        <v>87</v>
      </c>
      <c r="E22352" s="265"/>
    </row>
    <row r="22353" spans="1:5">
      <c r="A22353" s="283">
        <v>55382</v>
      </c>
      <c r="B22353" s="176">
        <v>51.2</v>
      </c>
      <c r="C22353" s="176">
        <v>41.5</v>
      </c>
      <c r="D22353" s="282">
        <v>87</v>
      </c>
      <c r="E22353" s="265"/>
    </row>
    <row r="22354" spans="1:5">
      <c r="A22354" s="283">
        <v>55384</v>
      </c>
      <c r="B22354" s="176">
        <v>2338.9</v>
      </c>
      <c r="C22354" s="176">
        <v>49.4</v>
      </c>
      <c r="D22354" s="282">
        <v>87</v>
      </c>
      <c r="E22354" s="265"/>
    </row>
    <row r="22355" spans="1:5">
      <c r="A22355" s="283">
        <v>55385</v>
      </c>
      <c r="B22355" s="176">
        <v>12.8</v>
      </c>
      <c r="C22355" s="176">
        <v>42.9</v>
      </c>
      <c r="D22355" s="282">
        <v>87</v>
      </c>
      <c r="E22355" s="265"/>
    </row>
    <row r="22356" spans="1:5">
      <c r="A22356" s="283">
        <v>55386</v>
      </c>
      <c r="B22356" s="176">
        <v>465.9</v>
      </c>
      <c r="C22356" s="176">
        <v>37.799999999999997</v>
      </c>
      <c r="D22356" s="282">
        <v>122</v>
      </c>
      <c r="E22356" s="265"/>
    </row>
    <row r="22357" spans="1:5">
      <c r="A22357" s="283">
        <v>55387</v>
      </c>
      <c r="B22357" s="176">
        <v>317.60000000000002</v>
      </c>
      <c r="C22357" s="176">
        <v>35.4</v>
      </c>
      <c r="D22357" s="282">
        <v>129</v>
      </c>
      <c r="E22357" s="265"/>
    </row>
    <row r="22358" spans="1:5">
      <c r="A22358" s="283">
        <v>55388</v>
      </c>
      <c r="B22358" s="176">
        <v>143</v>
      </c>
      <c r="C22358" s="176">
        <v>36.799999999999997</v>
      </c>
      <c r="D22358" s="282">
        <v>117</v>
      </c>
      <c r="E22358" s="265"/>
    </row>
    <row r="22359" spans="1:5">
      <c r="A22359" s="283">
        <v>55389</v>
      </c>
      <c r="B22359" s="176">
        <v>37.200000000000003</v>
      </c>
      <c r="C22359" s="176">
        <v>39.200000000000003</v>
      </c>
      <c r="D22359" s="282">
        <v>87</v>
      </c>
      <c r="E22359" s="265"/>
    </row>
    <row r="22360" spans="1:5">
      <c r="A22360" s="283">
        <v>55390</v>
      </c>
      <c r="B22360" s="176">
        <v>94</v>
      </c>
      <c r="C22360" s="176">
        <v>35.200000000000003</v>
      </c>
      <c r="D22360" s="282">
        <v>87</v>
      </c>
      <c r="E22360" s="265"/>
    </row>
    <row r="22361" spans="1:5">
      <c r="A22361" s="283">
        <v>55391</v>
      </c>
      <c r="B22361" s="176">
        <v>890.8</v>
      </c>
      <c r="C22361" s="176">
        <v>46.4</v>
      </c>
      <c r="D22361" s="282">
        <v>146</v>
      </c>
      <c r="E22361" s="265"/>
    </row>
    <row r="22362" spans="1:5">
      <c r="A22362" s="283">
        <v>55392</v>
      </c>
      <c r="B22362" s="176">
        <v>592.70000000000005</v>
      </c>
      <c r="C22362" s="176">
        <v>51</v>
      </c>
      <c r="D22362" s="282">
        <v>87</v>
      </c>
      <c r="E22362" s="265"/>
    </row>
    <row r="22363" spans="1:5">
      <c r="A22363" s="283">
        <v>55395</v>
      </c>
      <c r="B22363" s="176">
        <v>109.9</v>
      </c>
      <c r="C22363" s="176">
        <v>37.799999999999997</v>
      </c>
      <c r="D22363" s="282">
        <v>87</v>
      </c>
      <c r="E22363" s="265"/>
    </row>
    <row r="22364" spans="1:5">
      <c r="A22364" s="283">
        <v>55396</v>
      </c>
      <c r="B22364" s="176">
        <v>22.7</v>
      </c>
      <c r="C22364" s="176">
        <v>44</v>
      </c>
      <c r="D22364" s="282">
        <v>87</v>
      </c>
      <c r="E22364" s="265"/>
    </row>
    <row r="22365" spans="1:5">
      <c r="A22365" s="283">
        <v>55397</v>
      </c>
      <c r="B22365" s="176">
        <v>165.7</v>
      </c>
      <c r="C22365" s="176">
        <v>35.5</v>
      </c>
      <c r="D22365" s="282">
        <v>114</v>
      </c>
      <c r="E22365" s="265"/>
    </row>
    <row r="22366" spans="1:5">
      <c r="A22366" s="283">
        <v>55398</v>
      </c>
      <c r="B22366" s="176">
        <v>171.3</v>
      </c>
      <c r="C22366" s="176">
        <v>33</v>
      </c>
      <c r="D22366" s="282">
        <v>93</v>
      </c>
      <c r="E22366" s="265"/>
    </row>
    <row r="22367" spans="1:5">
      <c r="A22367" s="283">
        <v>55401</v>
      </c>
      <c r="B22367" s="176">
        <v>6168.8</v>
      </c>
      <c r="C22367" s="176">
        <v>34.200000000000003</v>
      </c>
      <c r="D22367" s="282">
        <v>182</v>
      </c>
      <c r="E22367" s="265"/>
    </row>
    <row r="22368" spans="1:5">
      <c r="A22368" s="283">
        <v>55402</v>
      </c>
      <c r="B22368" s="176">
        <v>4890.8999999999996</v>
      </c>
      <c r="C22368" s="176">
        <v>36.5</v>
      </c>
      <c r="D22368" s="282">
        <v>163</v>
      </c>
      <c r="E22368" s="265"/>
    </row>
    <row r="22369" spans="1:5">
      <c r="A22369" s="283">
        <v>55403</v>
      </c>
      <c r="B22369" s="176">
        <v>11664.9</v>
      </c>
      <c r="C22369" s="176">
        <v>34.200000000000003</v>
      </c>
      <c r="D22369" s="282">
        <v>147</v>
      </c>
      <c r="E22369" s="265"/>
    </row>
    <row r="22370" spans="1:5">
      <c r="A22370" s="283">
        <v>55404</v>
      </c>
      <c r="B22370" s="176">
        <v>13620.4</v>
      </c>
      <c r="C22370" s="176">
        <v>30.3</v>
      </c>
      <c r="D22370" s="282">
        <v>171</v>
      </c>
      <c r="E22370" s="265"/>
    </row>
    <row r="22371" spans="1:5">
      <c r="A22371" s="283">
        <v>55405</v>
      </c>
      <c r="B22371" s="176">
        <v>4990.2</v>
      </c>
      <c r="C22371" s="176">
        <v>32.6</v>
      </c>
      <c r="D22371" s="282">
        <v>101</v>
      </c>
      <c r="E22371" s="265"/>
    </row>
    <row r="22372" spans="1:5">
      <c r="A22372" s="283">
        <v>55406</v>
      </c>
      <c r="B22372" s="176">
        <v>6066.6</v>
      </c>
      <c r="C22372" s="176">
        <v>38.200000000000003</v>
      </c>
      <c r="D22372" s="282">
        <v>138</v>
      </c>
      <c r="E22372" s="265"/>
    </row>
    <row r="22373" spans="1:5">
      <c r="A22373" s="283">
        <v>55407</v>
      </c>
      <c r="B22373" s="176">
        <v>9321.7999999999993</v>
      </c>
      <c r="C22373" s="176">
        <v>31.3</v>
      </c>
      <c r="D22373" s="282">
        <v>125</v>
      </c>
      <c r="E22373" s="265"/>
    </row>
    <row r="22374" spans="1:5">
      <c r="A22374" s="283">
        <v>55408</v>
      </c>
      <c r="B22374" s="176">
        <v>13696.2</v>
      </c>
      <c r="C22374" s="176">
        <v>30.6</v>
      </c>
      <c r="D22374" s="282">
        <v>126</v>
      </c>
      <c r="E22374" s="265"/>
    </row>
    <row r="22375" spans="1:5">
      <c r="A22375" s="283">
        <v>55409</v>
      </c>
      <c r="B22375" s="176">
        <v>7032.8</v>
      </c>
      <c r="C22375" s="176">
        <v>34.700000000000003</v>
      </c>
      <c r="D22375" s="282">
        <v>146</v>
      </c>
      <c r="E22375" s="265"/>
    </row>
    <row r="22376" spans="1:5">
      <c r="A22376" s="283">
        <v>55410</v>
      </c>
      <c r="B22376" s="176">
        <v>6389.1</v>
      </c>
      <c r="C22376" s="176">
        <v>39.5</v>
      </c>
      <c r="D22376" s="282">
        <v>128</v>
      </c>
      <c r="E22376" s="265"/>
    </row>
    <row r="22377" spans="1:5">
      <c r="A22377" s="283">
        <v>55411</v>
      </c>
      <c r="B22377" s="176">
        <v>6953</v>
      </c>
      <c r="C22377" s="176">
        <v>26.3</v>
      </c>
      <c r="D22377" s="282">
        <v>130</v>
      </c>
      <c r="E22377" s="265"/>
    </row>
    <row r="22378" spans="1:5">
      <c r="A22378" s="283">
        <v>55412</v>
      </c>
      <c r="B22378" s="176">
        <v>6268.2</v>
      </c>
      <c r="C22378" s="176">
        <v>31.7</v>
      </c>
      <c r="D22378" s="282">
        <v>120</v>
      </c>
      <c r="E22378" s="265"/>
    </row>
    <row r="22379" spans="1:5">
      <c r="A22379" s="283">
        <v>55413</v>
      </c>
      <c r="B22379" s="176">
        <v>4341.2</v>
      </c>
      <c r="C22379" s="176">
        <v>32.5</v>
      </c>
      <c r="D22379" s="282">
        <v>139</v>
      </c>
      <c r="E22379" s="265"/>
    </row>
    <row r="22380" spans="1:5">
      <c r="A22380" s="283">
        <v>55414</v>
      </c>
      <c r="B22380" s="176">
        <v>6473.5</v>
      </c>
      <c r="C22380" s="176">
        <v>23.3</v>
      </c>
      <c r="D22380" s="282">
        <v>177</v>
      </c>
      <c r="E22380" s="265"/>
    </row>
    <row r="22381" spans="1:5">
      <c r="A22381" s="283">
        <v>55415</v>
      </c>
      <c r="B22381" s="176">
        <v>5180.3</v>
      </c>
      <c r="C22381" s="176">
        <v>33.799999999999997</v>
      </c>
      <c r="D22381" s="282">
        <v>143</v>
      </c>
      <c r="E22381" s="265"/>
    </row>
    <row r="22382" spans="1:5">
      <c r="A22382" s="283">
        <v>55416</v>
      </c>
      <c r="B22382" s="176">
        <v>3884.8</v>
      </c>
      <c r="C22382" s="176">
        <v>36.5</v>
      </c>
      <c r="D22382" s="282">
        <v>147</v>
      </c>
      <c r="E22382" s="265"/>
    </row>
    <row r="22383" spans="1:5">
      <c r="A22383" s="283">
        <v>55417</v>
      </c>
      <c r="B22383" s="176">
        <v>3839.2</v>
      </c>
      <c r="C22383" s="176">
        <v>37.200000000000003</v>
      </c>
      <c r="D22383" s="282">
        <v>134</v>
      </c>
      <c r="E22383" s="265"/>
    </row>
    <row r="22384" spans="1:5">
      <c r="A22384" s="283">
        <v>55418</v>
      </c>
      <c r="B22384" s="176">
        <v>4523.7</v>
      </c>
      <c r="C22384" s="176">
        <v>36</v>
      </c>
      <c r="D22384" s="282">
        <v>176</v>
      </c>
      <c r="E22384" s="265"/>
    </row>
    <row r="22385" spans="1:5">
      <c r="A22385" s="283">
        <v>55419</v>
      </c>
      <c r="B22385" s="176">
        <v>6313.1</v>
      </c>
      <c r="C22385" s="176">
        <v>38.1</v>
      </c>
      <c r="D22385" s="282">
        <v>125</v>
      </c>
      <c r="E22385" s="265"/>
    </row>
    <row r="22386" spans="1:5">
      <c r="A22386" s="283">
        <v>55420</v>
      </c>
      <c r="B22386" s="176">
        <v>3272.7</v>
      </c>
      <c r="C22386" s="176">
        <v>39</v>
      </c>
      <c r="D22386" s="282">
        <v>142</v>
      </c>
      <c r="E22386" s="265"/>
    </row>
    <row r="22387" spans="1:5">
      <c r="A22387" s="283">
        <v>55421</v>
      </c>
      <c r="B22387" s="176">
        <v>4086.4</v>
      </c>
      <c r="C22387" s="176">
        <v>37.200000000000003</v>
      </c>
      <c r="D22387" s="282">
        <v>111</v>
      </c>
      <c r="E22387" s="265"/>
    </row>
    <row r="22388" spans="1:5">
      <c r="A22388" s="283">
        <v>55422</v>
      </c>
      <c r="B22388" s="176">
        <v>3291.3</v>
      </c>
      <c r="C22388" s="176">
        <v>40.1</v>
      </c>
      <c r="D22388" s="282">
        <v>145</v>
      </c>
      <c r="E22388" s="265"/>
    </row>
    <row r="22389" spans="1:5">
      <c r="A22389" s="283">
        <v>55423</v>
      </c>
      <c r="B22389" s="176">
        <v>3385</v>
      </c>
      <c r="C22389" s="176">
        <v>36.5</v>
      </c>
      <c r="D22389" s="282">
        <v>145</v>
      </c>
      <c r="E22389" s="265"/>
    </row>
    <row r="22390" spans="1:5">
      <c r="A22390" s="283">
        <v>55424</v>
      </c>
      <c r="B22390" s="176">
        <v>4054</v>
      </c>
      <c r="C22390" s="176">
        <v>40.4</v>
      </c>
      <c r="D22390" s="282">
        <v>122</v>
      </c>
      <c r="E22390" s="265"/>
    </row>
    <row r="22391" spans="1:5">
      <c r="A22391" s="283">
        <v>55425</v>
      </c>
      <c r="B22391" s="176">
        <v>1901.1</v>
      </c>
      <c r="C22391" s="176">
        <v>34.700000000000003</v>
      </c>
      <c r="D22391" s="282">
        <v>184</v>
      </c>
      <c r="E22391" s="265"/>
    </row>
    <row r="22392" spans="1:5">
      <c r="A22392" s="283">
        <v>55426</v>
      </c>
      <c r="B22392" s="176">
        <v>3801</v>
      </c>
      <c r="C22392" s="176">
        <v>36.6</v>
      </c>
      <c r="D22392" s="282">
        <v>167</v>
      </c>
      <c r="E22392" s="265"/>
    </row>
    <row r="22393" spans="1:5">
      <c r="A22393" s="283">
        <v>55427</v>
      </c>
      <c r="B22393" s="176">
        <v>3098.7</v>
      </c>
      <c r="C22393" s="176">
        <v>40.5</v>
      </c>
      <c r="D22393" s="282">
        <v>143</v>
      </c>
      <c r="E22393" s="265"/>
    </row>
    <row r="22394" spans="1:5">
      <c r="A22394" s="283">
        <v>55428</v>
      </c>
      <c r="B22394" s="176">
        <v>3722.7</v>
      </c>
      <c r="C22394" s="176">
        <v>35.5</v>
      </c>
      <c r="D22394" s="282">
        <v>141</v>
      </c>
      <c r="E22394" s="265"/>
    </row>
    <row r="22395" spans="1:5">
      <c r="A22395" s="283">
        <v>55429</v>
      </c>
      <c r="B22395" s="176">
        <v>4109.2</v>
      </c>
      <c r="C22395" s="176">
        <v>32.700000000000003</v>
      </c>
      <c r="D22395" s="282">
        <v>135</v>
      </c>
      <c r="E22395" s="265"/>
    </row>
    <row r="22396" spans="1:5">
      <c r="A22396" s="283">
        <v>55430</v>
      </c>
      <c r="B22396" s="176">
        <v>3808.1</v>
      </c>
      <c r="C22396" s="176">
        <v>32.5</v>
      </c>
      <c r="D22396" s="282">
        <v>161</v>
      </c>
      <c r="E22396" s="265"/>
    </row>
    <row r="22397" spans="1:5">
      <c r="A22397" s="283">
        <v>55431</v>
      </c>
      <c r="B22397" s="176">
        <v>2455.3000000000002</v>
      </c>
      <c r="C22397" s="176">
        <v>44.4</v>
      </c>
      <c r="D22397" s="282">
        <v>142</v>
      </c>
      <c r="E22397" s="265"/>
    </row>
    <row r="22398" spans="1:5">
      <c r="A22398" s="283">
        <v>55432</v>
      </c>
      <c r="B22398" s="176">
        <v>2991.5</v>
      </c>
      <c r="C22398" s="176">
        <v>38.1</v>
      </c>
      <c r="D22398" s="282">
        <v>128</v>
      </c>
      <c r="E22398" s="265"/>
    </row>
    <row r="22399" spans="1:5">
      <c r="A22399" s="283">
        <v>55433</v>
      </c>
      <c r="B22399" s="176">
        <v>2772.3</v>
      </c>
      <c r="C22399" s="176">
        <v>36.4</v>
      </c>
      <c r="D22399" s="282">
        <v>125</v>
      </c>
      <c r="E22399" s="265"/>
    </row>
    <row r="22400" spans="1:5">
      <c r="A22400" s="283">
        <v>55434</v>
      </c>
      <c r="B22400" s="176">
        <v>3046.7</v>
      </c>
      <c r="C22400" s="176">
        <v>36.9</v>
      </c>
      <c r="D22400" s="282">
        <v>129</v>
      </c>
      <c r="E22400" s="265"/>
    </row>
    <row r="22401" spans="1:5">
      <c r="A22401" s="283">
        <v>55435</v>
      </c>
      <c r="B22401" s="176">
        <v>4148.6000000000004</v>
      </c>
      <c r="C22401" s="176">
        <v>47</v>
      </c>
      <c r="D22401" s="282">
        <v>159</v>
      </c>
      <c r="E22401" s="265"/>
    </row>
    <row r="22402" spans="1:5">
      <c r="A22402" s="283">
        <v>55436</v>
      </c>
      <c r="B22402" s="176">
        <v>2694.9</v>
      </c>
      <c r="C22402" s="176">
        <v>47</v>
      </c>
      <c r="D22402" s="282">
        <v>111</v>
      </c>
      <c r="E22402" s="265"/>
    </row>
    <row r="22403" spans="1:5">
      <c r="A22403" s="283">
        <v>55437</v>
      </c>
      <c r="B22403" s="176">
        <v>2339.1999999999998</v>
      </c>
      <c r="C22403" s="176">
        <v>45.7</v>
      </c>
      <c r="D22403" s="282">
        <v>132</v>
      </c>
      <c r="E22403" s="265"/>
    </row>
    <row r="22404" spans="1:5">
      <c r="A22404" s="283">
        <v>55438</v>
      </c>
      <c r="B22404" s="176">
        <v>1947.4</v>
      </c>
      <c r="C22404" s="176">
        <v>46.2</v>
      </c>
      <c r="D22404" s="282">
        <v>124</v>
      </c>
      <c r="E22404" s="265"/>
    </row>
    <row r="22405" spans="1:5">
      <c r="A22405" s="283">
        <v>55439</v>
      </c>
      <c r="B22405" s="176">
        <v>1946.2</v>
      </c>
      <c r="C22405" s="176">
        <v>47.5</v>
      </c>
      <c r="D22405" s="282">
        <v>140</v>
      </c>
      <c r="E22405" s="265"/>
    </row>
    <row r="22406" spans="1:5">
      <c r="A22406" s="283">
        <v>55440</v>
      </c>
      <c r="B22406" s="176">
        <v>0</v>
      </c>
      <c r="C22406" s="176">
        <v>0</v>
      </c>
      <c r="D22406" s="282">
        <v>87</v>
      </c>
      <c r="E22406" s="265"/>
    </row>
    <row r="22407" spans="1:5">
      <c r="A22407" s="283">
        <v>55441</v>
      </c>
      <c r="B22407" s="176">
        <v>2072.4</v>
      </c>
      <c r="C22407" s="176">
        <v>38.6</v>
      </c>
      <c r="D22407" s="282">
        <v>184</v>
      </c>
      <c r="E22407" s="265"/>
    </row>
    <row r="22408" spans="1:5">
      <c r="A22408" s="283">
        <v>55442</v>
      </c>
      <c r="B22408" s="176">
        <v>2508.9</v>
      </c>
      <c r="C22408" s="176">
        <v>41.6</v>
      </c>
      <c r="D22408" s="282">
        <v>108</v>
      </c>
      <c r="E22408" s="265"/>
    </row>
    <row r="22409" spans="1:5">
      <c r="A22409" s="283">
        <v>55443</v>
      </c>
      <c r="B22409" s="176">
        <v>3163.2</v>
      </c>
      <c r="C22409" s="176">
        <v>33.1</v>
      </c>
      <c r="D22409" s="282">
        <v>136</v>
      </c>
      <c r="E22409" s="265"/>
    </row>
    <row r="22410" spans="1:5">
      <c r="A22410" s="283">
        <v>55444</v>
      </c>
      <c r="B22410" s="176">
        <v>3507.9</v>
      </c>
      <c r="C22410" s="176">
        <v>34</v>
      </c>
      <c r="D22410" s="282">
        <v>101</v>
      </c>
      <c r="E22410" s="265"/>
    </row>
    <row r="22411" spans="1:5">
      <c r="A22411" s="283">
        <v>55445</v>
      </c>
      <c r="B22411" s="176">
        <v>1498.5</v>
      </c>
      <c r="C22411" s="176">
        <v>33.799999999999997</v>
      </c>
      <c r="D22411" s="282">
        <v>121</v>
      </c>
      <c r="E22411" s="265"/>
    </row>
    <row r="22412" spans="1:5">
      <c r="A22412" s="283">
        <v>55446</v>
      </c>
      <c r="B22412" s="176">
        <v>1812.5</v>
      </c>
      <c r="C22412" s="176">
        <v>36.700000000000003</v>
      </c>
      <c r="D22412" s="282">
        <v>130</v>
      </c>
      <c r="E22412" s="265"/>
    </row>
    <row r="22413" spans="1:5">
      <c r="A22413" s="283">
        <v>55447</v>
      </c>
      <c r="B22413" s="176">
        <v>2364.9</v>
      </c>
      <c r="C22413" s="176">
        <v>40.799999999999997</v>
      </c>
      <c r="D22413" s="282">
        <v>126</v>
      </c>
      <c r="E22413" s="265"/>
    </row>
    <row r="22414" spans="1:5">
      <c r="A22414" s="283">
        <v>55448</v>
      </c>
      <c r="B22414" s="176">
        <v>2583.6999999999998</v>
      </c>
      <c r="C22414" s="176">
        <v>37.299999999999997</v>
      </c>
      <c r="D22414" s="282">
        <v>94</v>
      </c>
      <c r="E22414" s="265"/>
    </row>
    <row r="22415" spans="1:5">
      <c r="A22415" s="283">
        <v>55449</v>
      </c>
      <c r="B22415" s="176">
        <v>1090</v>
      </c>
      <c r="C22415" s="176">
        <v>34.299999999999997</v>
      </c>
      <c r="D22415" s="282">
        <v>168</v>
      </c>
      <c r="E22415" s="265"/>
    </row>
    <row r="22416" spans="1:5">
      <c r="A22416" s="283">
        <v>55450</v>
      </c>
      <c r="B22416" s="176">
        <v>0</v>
      </c>
      <c r="C22416" s="176">
        <v>0</v>
      </c>
      <c r="D22416" s="282">
        <v>87</v>
      </c>
      <c r="E22416" s="265"/>
    </row>
    <row r="22417" spans="1:5">
      <c r="A22417" s="283">
        <v>55454</v>
      </c>
      <c r="B22417" s="176">
        <v>14681.5</v>
      </c>
      <c r="C22417" s="176">
        <v>22.6</v>
      </c>
      <c r="D22417" s="282">
        <v>160</v>
      </c>
      <c r="E22417" s="265"/>
    </row>
    <row r="22418" spans="1:5">
      <c r="A22418" s="283">
        <v>55455</v>
      </c>
      <c r="B22418" s="176">
        <v>10260.5</v>
      </c>
      <c r="C22418" s="176">
        <v>21.8</v>
      </c>
      <c r="D22418" s="282">
        <v>96</v>
      </c>
      <c r="E22418" s="265"/>
    </row>
    <row r="22419" spans="1:5">
      <c r="A22419" s="283">
        <v>55458</v>
      </c>
      <c r="B22419" s="176">
        <v>8369.4</v>
      </c>
      <c r="C22419" s="176">
        <v>33.299999999999997</v>
      </c>
      <c r="D22419" s="282">
        <v>87</v>
      </c>
      <c r="E22419" s="265"/>
    </row>
    <row r="22420" spans="1:5">
      <c r="A22420" s="283">
        <v>55459</v>
      </c>
      <c r="B22420" s="176">
        <v>0</v>
      </c>
      <c r="C22420" s="176">
        <v>0</v>
      </c>
      <c r="D22420" s="282">
        <v>87</v>
      </c>
      <c r="E22420" s="265"/>
    </row>
    <row r="22421" spans="1:5">
      <c r="A22421" s="283">
        <v>55467</v>
      </c>
      <c r="B22421" s="176">
        <v>0</v>
      </c>
      <c r="C22421" s="176">
        <v>0</v>
      </c>
      <c r="D22421" s="282">
        <v>87</v>
      </c>
      <c r="E22421" s="265"/>
    </row>
    <row r="22422" spans="1:5">
      <c r="A22422" s="283">
        <v>55474</v>
      </c>
      <c r="B22422" s="176">
        <v>0</v>
      </c>
      <c r="C22422" s="176">
        <v>0</v>
      </c>
      <c r="D22422" s="282">
        <v>87</v>
      </c>
      <c r="E22422" s="265"/>
    </row>
    <row r="22423" spans="1:5">
      <c r="A22423" s="283">
        <v>55479</v>
      </c>
      <c r="B22423" s="176">
        <v>0</v>
      </c>
      <c r="C22423" s="176">
        <v>0</v>
      </c>
      <c r="D22423" s="282">
        <v>87</v>
      </c>
      <c r="E22423" s="265"/>
    </row>
    <row r="22424" spans="1:5">
      <c r="A22424" s="283">
        <v>55480</v>
      </c>
      <c r="B22424" s="176">
        <v>0</v>
      </c>
      <c r="C22424" s="176">
        <v>0</v>
      </c>
      <c r="D22424" s="282">
        <v>87</v>
      </c>
      <c r="E22424" s="265"/>
    </row>
    <row r="22425" spans="1:5">
      <c r="A22425" s="283">
        <v>55484</v>
      </c>
      <c r="B22425" s="176">
        <v>0</v>
      </c>
      <c r="C22425" s="176">
        <v>0</v>
      </c>
      <c r="D22425" s="282">
        <v>87</v>
      </c>
      <c r="E22425" s="265"/>
    </row>
    <row r="22426" spans="1:5">
      <c r="A22426" s="283">
        <v>55485</v>
      </c>
      <c r="B22426" s="176">
        <v>0</v>
      </c>
      <c r="C22426" s="176">
        <v>0</v>
      </c>
      <c r="D22426" s="282">
        <v>87</v>
      </c>
      <c r="E22426" s="265"/>
    </row>
    <row r="22427" spans="1:5">
      <c r="A22427" s="283">
        <v>55487</v>
      </c>
      <c r="B22427" s="176">
        <v>0</v>
      </c>
      <c r="C22427" s="176">
        <v>0</v>
      </c>
      <c r="D22427" s="282">
        <v>87</v>
      </c>
      <c r="E22427" s="265"/>
    </row>
    <row r="22428" spans="1:5">
      <c r="A22428" s="283">
        <v>55488</v>
      </c>
      <c r="B22428" s="176">
        <v>0</v>
      </c>
      <c r="C22428" s="176">
        <v>0</v>
      </c>
      <c r="D22428" s="282">
        <v>87</v>
      </c>
      <c r="E22428" s="265"/>
    </row>
    <row r="22429" spans="1:5">
      <c r="A22429" s="283">
        <v>55572</v>
      </c>
      <c r="B22429" s="176">
        <v>0</v>
      </c>
      <c r="C22429" s="176">
        <v>0</v>
      </c>
      <c r="D22429" s="282">
        <v>87</v>
      </c>
      <c r="E22429" s="265"/>
    </row>
    <row r="22430" spans="1:5">
      <c r="A22430" s="283">
        <v>55601</v>
      </c>
      <c r="B22430" s="176">
        <v>27.5</v>
      </c>
      <c r="C22430" s="176">
        <v>47.2</v>
      </c>
      <c r="D22430" s="282">
        <v>87</v>
      </c>
      <c r="E22430" s="265"/>
    </row>
    <row r="22431" spans="1:5">
      <c r="A22431" s="283">
        <v>55602</v>
      </c>
      <c r="B22431" s="176">
        <v>1.6</v>
      </c>
      <c r="C22431" s="176">
        <v>51.2</v>
      </c>
      <c r="D22431" s="282">
        <v>87</v>
      </c>
      <c r="E22431" s="265"/>
    </row>
    <row r="22432" spans="1:5">
      <c r="A22432" s="283">
        <v>55603</v>
      </c>
      <c r="B22432" s="176">
        <v>2.8</v>
      </c>
      <c r="C22432" s="176">
        <v>50.3</v>
      </c>
      <c r="D22432" s="282">
        <v>97</v>
      </c>
      <c r="E22432" s="265"/>
    </row>
    <row r="22433" spans="1:5">
      <c r="A22433" s="283">
        <v>55604</v>
      </c>
      <c r="B22433" s="176">
        <v>5.2</v>
      </c>
      <c r="C22433" s="176">
        <v>49</v>
      </c>
      <c r="D22433" s="282">
        <v>129</v>
      </c>
      <c r="E22433" s="265"/>
    </row>
    <row r="22434" spans="1:5">
      <c r="A22434" s="283">
        <v>55605</v>
      </c>
      <c r="B22434" s="176">
        <v>2.9</v>
      </c>
      <c r="C22434" s="176">
        <v>46.1</v>
      </c>
      <c r="D22434" s="282">
        <v>115</v>
      </c>
      <c r="E22434" s="265"/>
    </row>
    <row r="22435" spans="1:5">
      <c r="A22435" s="283">
        <v>55606</v>
      </c>
      <c r="B22435" s="176">
        <v>2.9</v>
      </c>
      <c r="C22435" s="176">
        <v>46.1</v>
      </c>
      <c r="D22435" s="282">
        <v>87</v>
      </c>
      <c r="E22435" s="265"/>
    </row>
    <row r="22436" spans="1:5">
      <c r="A22436" s="283">
        <v>55607</v>
      </c>
      <c r="B22436" s="176">
        <v>0.6</v>
      </c>
      <c r="C22436" s="176">
        <v>56.5</v>
      </c>
      <c r="D22436" s="282">
        <v>87</v>
      </c>
      <c r="E22436" s="265"/>
    </row>
    <row r="22437" spans="1:5">
      <c r="A22437" s="283">
        <v>55609</v>
      </c>
      <c r="B22437" s="176">
        <v>0</v>
      </c>
      <c r="C22437" s="176">
        <v>0</v>
      </c>
      <c r="D22437" s="282">
        <v>87</v>
      </c>
      <c r="E22437" s="265"/>
    </row>
    <row r="22438" spans="1:5">
      <c r="A22438" s="283">
        <v>55612</v>
      </c>
      <c r="B22438" s="176">
        <v>1.9</v>
      </c>
      <c r="C22438" s="176">
        <v>51.9</v>
      </c>
      <c r="D22438" s="282">
        <v>87</v>
      </c>
      <c r="E22438" s="265"/>
    </row>
    <row r="22439" spans="1:5">
      <c r="A22439" s="283">
        <v>55613</v>
      </c>
      <c r="B22439" s="176">
        <v>1.9</v>
      </c>
      <c r="C22439" s="176">
        <v>51.9</v>
      </c>
      <c r="D22439" s="282">
        <v>87</v>
      </c>
      <c r="E22439" s="265"/>
    </row>
    <row r="22440" spans="1:5">
      <c r="A22440" s="283">
        <v>55614</v>
      </c>
      <c r="B22440" s="176">
        <v>10.199999999999999</v>
      </c>
      <c r="C22440" s="176">
        <v>50</v>
      </c>
      <c r="D22440" s="282">
        <v>87</v>
      </c>
      <c r="E22440" s="265"/>
    </row>
    <row r="22441" spans="1:5">
      <c r="A22441" s="283">
        <v>55615</v>
      </c>
      <c r="B22441" s="176">
        <v>1.9</v>
      </c>
      <c r="C22441" s="176">
        <v>51.6</v>
      </c>
      <c r="D22441" s="282">
        <v>116</v>
      </c>
      <c r="E22441" s="265"/>
    </row>
    <row r="22442" spans="1:5">
      <c r="A22442" s="283">
        <v>55616</v>
      </c>
      <c r="B22442" s="176">
        <v>18.2</v>
      </c>
      <c r="C22442" s="176">
        <v>45.5</v>
      </c>
      <c r="D22442" s="282">
        <v>87</v>
      </c>
      <c r="E22442" s="265"/>
    </row>
    <row r="22443" spans="1:5">
      <c r="A22443" s="283">
        <v>55702</v>
      </c>
      <c r="B22443" s="176">
        <v>5.6</v>
      </c>
      <c r="C22443" s="176">
        <v>43.1</v>
      </c>
      <c r="D22443" s="282">
        <v>87</v>
      </c>
      <c r="E22443" s="265"/>
    </row>
    <row r="22444" spans="1:5">
      <c r="A22444" s="283">
        <v>55703</v>
      </c>
      <c r="B22444" s="176">
        <v>5</v>
      </c>
      <c r="C22444" s="176">
        <v>48.7</v>
      </c>
      <c r="D22444" s="282">
        <v>87</v>
      </c>
      <c r="E22444" s="265"/>
    </row>
    <row r="22445" spans="1:5">
      <c r="A22445" s="283">
        <v>55704</v>
      </c>
      <c r="B22445" s="176">
        <v>15.7</v>
      </c>
      <c r="C22445" s="176">
        <v>41.5</v>
      </c>
      <c r="D22445" s="282">
        <v>87</v>
      </c>
      <c r="E22445" s="265"/>
    </row>
    <row r="22446" spans="1:5">
      <c r="A22446" s="283">
        <v>55705</v>
      </c>
      <c r="B22446" s="176">
        <v>26.7</v>
      </c>
      <c r="C22446" s="176">
        <v>48.3</v>
      </c>
      <c r="D22446" s="282">
        <v>95</v>
      </c>
      <c r="E22446" s="265"/>
    </row>
    <row r="22447" spans="1:5">
      <c r="A22447" s="283">
        <v>55706</v>
      </c>
      <c r="B22447" s="176">
        <v>11.3</v>
      </c>
      <c r="C22447" s="176">
        <v>52.3</v>
      </c>
      <c r="D22447" s="282">
        <v>87</v>
      </c>
      <c r="E22447" s="265"/>
    </row>
    <row r="22448" spans="1:5">
      <c r="A22448" s="283">
        <v>55707</v>
      </c>
      <c r="B22448" s="176">
        <v>19.8</v>
      </c>
      <c r="C22448" s="176">
        <v>42.4</v>
      </c>
      <c r="D22448" s="282">
        <v>87</v>
      </c>
      <c r="E22448" s="265"/>
    </row>
    <row r="22449" spans="1:5">
      <c r="A22449" s="283">
        <v>55708</v>
      </c>
      <c r="B22449" s="176">
        <v>71.2</v>
      </c>
      <c r="C22449" s="176">
        <v>45.2</v>
      </c>
      <c r="D22449" s="282">
        <v>87</v>
      </c>
      <c r="E22449" s="265"/>
    </row>
    <row r="22450" spans="1:5">
      <c r="A22450" s="283">
        <v>55709</v>
      </c>
      <c r="B22450" s="176">
        <v>22.1</v>
      </c>
      <c r="C22450" s="176">
        <v>44.2</v>
      </c>
      <c r="D22450" s="282">
        <v>95</v>
      </c>
      <c r="E22450" s="265"/>
    </row>
    <row r="22451" spans="1:5">
      <c r="A22451" s="283">
        <v>55710</v>
      </c>
      <c r="B22451" s="176">
        <v>13.4</v>
      </c>
      <c r="C22451" s="176">
        <v>48.4</v>
      </c>
      <c r="D22451" s="282">
        <v>87</v>
      </c>
      <c r="E22451" s="265"/>
    </row>
    <row r="22452" spans="1:5">
      <c r="A22452" s="283">
        <v>55711</v>
      </c>
      <c r="B22452" s="176">
        <v>10.4</v>
      </c>
      <c r="C22452" s="176">
        <v>37.6</v>
      </c>
      <c r="D22452" s="282">
        <v>87</v>
      </c>
      <c r="E22452" s="265"/>
    </row>
    <row r="22453" spans="1:5">
      <c r="A22453" s="283">
        <v>55712</v>
      </c>
      <c r="B22453" s="176">
        <v>5.0999999999999996</v>
      </c>
      <c r="C22453" s="176">
        <v>45.4</v>
      </c>
      <c r="D22453" s="282">
        <v>87</v>
      </c>
      <c r="E22453" s="265"/>
    </row>
    <row r="22454" spans="1:5">
      <c r="A22454" s="283">
        <v>55713</v>
      </c>
      <c r="B22454" s="176">
        <v>13.1</v>
      </c>
      <c r="C22454" s="176">
        <v>47.7</v>
      </c>
      <c r="D22454" s="282">
        <v>87</v>
      </c>
      <c r="E22454" s="265"/>
    </row>
    <row r="22455" spans="1:5">
      <c r="A22455" s="283">
        <v>55716</v>
      </c>
      <c r="B22455" s="176">
        <v>66.8</v>
      </c>
      <c r="C22455" s="176">
        <v>49.6</v>
      </c>
      <c r="D22455" s="282">
        <v>87</v>
      </c>
      <c r="E22455" s="265"/>
    </row>
    <row r="22456" spans="1:5">
      <c r="A22456" s="283">
        <v>55717</v>
      </c>
      <c r="B22456" s="176">
        <v>3</v>
      </c>
      <c r="C22456" s="176">
        <v>51.6</v>
      </c>
      <c r="D22456" s="282">
        <v>87</v>
      </c>
      <c r="E22456" s="265"/>
    </row>
    <row r="22457" spans="1:5">
      <c r="A22457" s="283">
        <v>55718</v>
      </c>
      <c r="B22457" s="176">
        <v>46.3</v>
      </c>
      <c r="C22457" s="176">
        <v>43.6</v>
      </c>
      <c r="D22457" s="282">
        <v>95</v>
      </c>
      <c r="E22457" s="265"/>
    </row>
    <row r="22458" spans="1:5">
      <c r="A22458" s="283">
        <v>55719</v>
      </c>
      <c r="B22458" s="176">
        <v>83.7</v>
      </c>
      <c r="C22458" s="176">
        <v>43.3</v>
      </c>
      <c r="D22458" s="282">
        <v>87</v>
      </c>
      <c r="E22458" s="265"/>
    </row>
    <row r="22459" spans="1:5">
      <c r="A22459" s="283">
        <v>55720</v>
      </c>
      <c r="B22459" s="176">
        <v>95.7</v>
      </c>
      <c r="C22459" s="176">
        <v>38.1</v>
      </c>
      <c r="D22459" s="282">
        <v>114</v>
      </c>
      <c r="E22459" s="265"/>
    </row>
    <row r="22460" spans="1:5">
      <c r="A22460" s="283">
        <v>55721</v>
      </c>
      <c r="B22460" s="176">
        <v>46.8</v>
      </c>
      <c r="C22460" s="176">
        <v>45.8</v>
      </c>
      <c r="D22460" s="282">
        <v>87</v>
      </c>
      <c r="E22460" s="265"/>
    </row>
    <row r="22461" spans="1:5">
      <c r="A22461" s="283">
        <v>55722</v>
      </c>
      <c r="B22461" s="176">
        <v>0</v>
      </c>
      <c r="C22461" s="176">
        <v>0</v>
      </c>
      <c r="D22461" s="282">
        <v>87</v>
      </c>
      <c r="E22461" s="265"/>
    </row>
    <row r="22462" spans="1:5">
      <c r="A22462" s="283">
        <v>55723</v>
      </c>
      <c r="B22462" s="176">
        <v>4.4000000000000004</v>
      </c>
      <c r="C22462" s="176">
        <v>49.6</v>
      </c>
      <c r="D22462" s="282">
        <v>87</v>
      </c>
      <c r="E22462" s="265"/>
    </row>
    <row r="22463" spans="1:5">
      <c r="A22463" s="283">
        <v>55724</v>
      </c>
      <c r="B22463" s="176">
        <v>3.8</v>
      </c>
      <c r="C22463" s="176">
        <v>50.5</v>
      </c>
      <c r="D22463" s="282">
        <v>87</v>
      </c>
      <c r="E22463" s="265"/>
    </row>
    <row r="22464" spans="1:5">
      <c r="A22464" s="283">
        <v>55725</v>
      </c>
      <c r="B22464" s="176">
        <v>1.4</v>
      </c>
      <c r="C22464" s="176">
        <v>55.7</v>
      </c>
      <c r="D22464" s="282">
        <v>87</v>
      </c>
      <c r="E22464" s="265"/>
    </row>
    <row r="22465" spans="1:5">
      <c r="A22465" s="283">
        <v>55726</v>
      </c>
      <c r="B22465" s="176">
        <v>7.7</v>
      </c>
      <c r="C22465" s="176">
        <v>45.3</v>
      </c>
      <c r="D22465" s="282">
        <v>87</v>
      </c>
      <c r="E22465" s="265"/>
    </row>
    <row r="22466" spans="1:5">
      <c r="A22466" s="283">
        <v>55730</v>
      </c>
      <c r="B22466" s="176">
        <v>0</v>
      </c>
      <c r="C22466" s="176">
        <v>0</v>
      </c>
      <c r="D22466" s="282">
        <v>87</v>
      </c>
      <c r="E22466" s="265"/>
    </row>
    <row r="22467" spans="1:5">
      <c r="A22467" s="283">
        <v>55731</v>
      </c>
      <c r="B22467" s="176">
        <v>5.0999999999999996</v>
      </c>
      <c r="C22467" s="176">
        <v>49.5</v>
      </c>
      <c r="D22467" s="282">
        <v>97</v>
      </c>
      <c r="E22467" s="265"/>
    </row>
    <row r="22468" spans="1:5">
      <c r="A22468" s="283">
        <v>55732</v>
      </c>
      <c r="B22468" s="176">
        <v>11</v>
      </c>
      <c r="C22468" s="176">
        <v>48.3</v>
      </c>
      <c r="D22468" s="282">
        <v>87</v>
      </c>
      <c r="E22468" s="265"/>
    </row>
    <row r="22469" spans="1:5">
      <c r="A22469" s="283">
        <v>55733</v>
      </c>
      <c r="B22469" s="176">
        <v>116.7</v>
      </c>
      <c r="C22469" s="176">
        <v>40.799999999999997</v>
      </c>
      <c r="D22469" s="282">
        <v>87</v>
      </c>
      <c r="E22469" s="265"/>
    </row>
    <row r="22470" spans="1:5">
      <c r="A22470" s="283">
        <v>55734</v>
      </c>
      <c r="B22470" s="176">
        <v>45</v>
      </c>
      <c r="C22470" s="176">
        <v>44.5</v>
      </c>
      <c r="D22470" s="282">
        <v>112</v>
      </c>
      <c r="E22470" s="265"/>
    </row>
    <row r="22471" spans="1:5">
      <c r="A22471" s="283">
        <v>55735</v>
      </c>
      <c r="B22471" s="176">
        <v>8.1999999999999993</v>
      </c>
      <c r="C22471" s="176">
        <v>48</v>
      </c>
      <c r="D22471" s="282">
        <v>87</v>
      </c>
      <c r="E22471" s="265"/>
    </row>
    <row r="22472" spans="1:5">
      <c r="A22472" s="283">
        <v>55736</v>
      </c>
      <c r="B22472" s="176">
        <v>6.2</v>
      </c>
      <c r="C22472" s="176">
        <v>45.7</v>
      </c>
      <c r="D22472" s="282">
        <v>87</v>
      </c>
      <c r="E22472" s="265"/>
    </row>
    <row r="22473" spans="1:5">
      <c r="A22473" s="283">
        <v>55738</v>
      </c>
      <c r="B22473" s="176">
        <v>4.7</v>
      </c>
      <c r="C22473" s="176">
        <v>48.5</v>
      </c>
      <c r="D22473" s="282">
        <v>87</v>
      </c>
      <c r="E22473" s="265"/>
    </row>
    <row r="22474" spans="1:5">
      <c r="A22474" s="283">
        <v>55741</v>
      </c>
      <c r="B22474" s="176">
        <v>39.5</v>
      </c>
      <c r="C22474" s="176">
        <v>49.5</v>
      </c>
      <c r="D22474" s="282">
        <v>87</v>
      </c>
      <c r="E22474" s="265"/>
    </row>
    <row r="22475" spans="1:5">
      <c r="A22475" s="283">
        <v>55742</v>
      </c>
      <c r="B22475" s="176">
        <v>6.7</v>
      </c>
      <c r="C22475" s="176">
        <v>47.2</v>
      </c>
      <c r="D22475" s="282">
        <v>87</v>
      </c>
      <c r="E22475" s="265"/>
    </row>
    <row r="22476" spans="1:5">
      <c r="A22476" s="283">
        <v>55744</v>
      </c>
      <c r="B22476" s="176">
        <v>65.3</v>
      </c>
      <c r="C22476" s="176">
        <v>44.4</v>
      </c>
      <c r="D22476" s="282">
        <v>115</v>
      </c>
      <c r="E22476" s="265"/>
    </row>
    <row r="22477" spans="1:5">
      <c r="A22477" s="283">
        <v>55746</v>
      </c>
      <c r="B22477" s="176">
        <v>42.8</v>
      </c>
      <c r="C22477" s="176">
        <v>42.9</v>
      </c>
      <c r="D22477" s="282">
        <v>119</v>
      </c>
      <c r="E22477" s="265"/>
    </row>
    <row r="22478" spans="1:5">
      <c r="A22478" s="283">
        <v>55748</v>
      </c>
      <c r="B22478" s="176">
        <v>5.5</v>
      </c>
      <c r="C22478" s="176">
        <v>46.3</v>
      </c>
      <c r="D22478" s="282">
        <v>87</v>
      </c>
      <c r="E22478" s="265"/>
    </row>
    <row r="22479" spans="1:5">
      <c r="A22479" s="283">
        <v>55749</v>
      </c>
      <c r="B22479" s="176">
        <v>6.1</v>
      </c>
      <c r="C22479" s="176">
        <v>44.1</v>
      </c>
      <c r="D22479" s="282">
        <v>87</v>
      </c>
      <c r="E22479" s="265"/>
    </row>
    <row r="22480" spans="1:5">
      <c r="A22480" s="283">
        <v>55750</v>
      </c>
      <c r="B22480" s="176">
        <v>32.700000000000003</v>
      </c>
      <c r="C22480" s="176">
        <v>48.3</v>
      </c>
      <c r="D22480" s="282">
        <v>87</v>
      </c>
      <c r="E22480" s="265"/>
    </row>
    <row r="22481" spans="1:5">
      <c r="A22481" s="283">
        <v>55751</v>
      </c>
      <c r="B22481" s="176">
        <v>21.6</v>
      </c>
      <c r="C22481" s="176">
        <v>46.6</v>
      </c>
      <c r="D22481" s="282">
        <v>87</v>
      </c>
      <c r="E22481" s="265"/>
    </row>
    <row r="22482" spans="1:5">
      <c r="A22482" s="283">
        <v>55752</v>
      </c>
      <c r="B22482" s="176">
        <v>13.1</v>
      </c>
      <c r="C22482" s="176">
        <v>45.5</v>
      </c>
      <c r="D22482" s="282">
        <v>87</v>
      </c>
      <c r="E22482" s="265"/>
    </row>
    <row r="22483" spans="1:5">
      <c r="A22483" s="283">
        <v>55753</v>
      </c>
      <c r="B22483" s="176">
        <v>1204</v>
      </c>
      <c r="C22483" s="176">
        <v>39.9</v>
      </c>
      <c r="D22483" s="282">
        <v>96</v>
      </c>
      <c r="E22483" s="265"/>
    </row>
    <row r="22484" spans="1:5">
      <c r="A22484" s="283">
        <v>55756</v>
      </c>
      <c r="B22484" s="176">
        <v>3.7</v>
      </c>
      <c r="C22484" s="176">
        <v>46</v>
      </c>
      <c r="D22484" s="282">
        <v>87</v>
      </c>
      <c r="E22484" s="265"/>
    </row>
    <row r="22485" spans="1:5">
      <c r="A22485" s="283">
        <v>55757</v>
      </c>
      <c r="B22485" s="176">
        <v>9.1999999999999993</v>
      </c>
      <c r="C22485" s="176">
        <v>43.6</v>
      </c>
      <c r="D22485" s="282">
        <v>87</v>
      </c>
      <c r="E22485" s="265"/>
    </row>
    <row r="22486" spans="1:5">
      <c r="A22486" s="283">
        <v>55758</v>
      </c>
      <c r="B22486" s="176">
        <v>15.2</v>
      </c>
      <c r="C22486" s="176">
        <v>41.8</v>
      </c>
      <c r="D22486" s="282">
        <v>87</v>
      </c>
      <c r="E22486" s="265"/>
    </row>
    <row r="22487" spans="1:5">
      <c r="A22487" s="283">
        <v>55760</v>
      </c>
      <c r="B22487" s="176">
        <v>6.2</v>
      </c>
      <c r="C22487" s="176">
        <v>52.8</v>
      </c>
      <c r="D22487" s="282">
        <v>112</v>
      </c>
      <c r="E22487" s="265"/>
    </row>
    <row r="22488" spans="1:5">
      <c r="A22488" s="283">
        <v>55763</v>
      </c>
      <c r="B22488" s="176">
        <v>2</v>
      </c>
      <c r="C22488" s="176">
        <v>51.2</v>
      </c>
      <c r="D22488" s="282">
        <v>87</v>
      </c>
      <c r="E22488" s="265"/>
    </row>
    <row r="22489" spans="1:5">
      <c r="A22489" s="283">
        <v>55764</v>
      </c>
      <c r="B22489" s="176">
        <v>25.4</v>
      </c>
      <c r="C22489" s="176">
        <v>41.8</v>
      </c>
      <c r="D22489" s="282">
        <v>87</v>
      </c>
      <c r="E22489" s="265"/>
    </row>
    <row r="22490" spans="1:5">
      <c r="A22490" s="283">
        <v>55765</v>
      </c>
      <c r="B22490" s="176">
        <v>5.3</v>
      </c>
      <c r="C22490" s="176">
        <v>47.2</v>
      </c>
      <c r="D22490" s="282">
        <v>87</v>
      </c>
      <c r="E22490" s="265"/>
    </row>
    <row r="22491" spans="1:5">
      <c r="A22491" s="283">
        <v>55767</v>
      </c>
      <c r="B22491" s="176">
        <v>76.7</v>
      </c>
      <c r="C22491" s="176">
        <v>41.7</v>
      </c>
      <c r="D22491" s="282">
        <v>87</v>
      </c>
      <c r="E22491" s="265"/>
    </row>
    <row r="22492" spans="1:5">
      <c r="A22492" s="283">
        <v>55768</v>
      </c>
      <c r="B22492" s="176">
        <v>29.4</v>
      </c>
      <c r="C22492" s="176">
        <v>44</v>
      </c>
      <c r="D22492" s="282">
        <v>87</v>
      </c>
      <c r="E22492" s="265"/>
    </row>
    <row r="22493" spans="1:5">
      <c r="A22493" s="283">
        <v>55769</v>
      </c>
      <c r="B22493" s="176">
        <v>13.4</v>
      </c>
      <c r="C22493" s="176">
        <v>46.8</v>
      </c>
      <c r="D22493" s="282">
        <v>87</v>
      </c>
      <c r="E22493" s="265"/>
    </row>
    <row r="22494" spans="1:5">
      <c r="A22494" s="283">
        <v>55771</v>
      </c>
      <c r="B22494" s="176">
        <v>1.8</v>
      </c>
      <c r="C22494" s="176">
        <v>49.1</v>
      </c>
      <c r="D22494" s="282">
        <v>87</v>
      </c>
      <c r="E22494" s="265"/>
    </row>
    <row r="22495" spans="1:5">
      <c r="A22495" s="283">
        <v>55775</v>
      </c>
      <c r="B22495" s="176">
        <v>17.3</v>
      </c>
      <c r="C22495" s="176">
        <v>50.2</v>
      </c>
      <c r="D22495" s="282">
        <v>87</v>
      </c>
      <c r="E22495" s="265"/>
    </row>
    <row r="22496" spans="1:5">
      <c r="A22496" s="283">
        <v>55777</v>
      </c>
      <c r="B22496" s="176">
        <v>11.2</v>
      </c>
      <c r="C22496" s="176">
        <v>40</v>
      </c>
      <c r="D22496" s="282">
        <v>87</v>
      </c>
      <c r="E22496" s="265"/>
    </row>
    <row r="22497" spans="1:5">
      <c r="A22497" s="283">
        <v>55779</v>
      </c>
      <c r="B22497" s="176">
        <v>25.3</v>
      </c>
      <c r="C22497" s="176">
        <v>42.6</v>
      </c>
      <c r="D22497" s="282">
        <v>87</v>
      </c>
      <c r="E22497" s="265"/>
    </row>
    <row r="22498" spans="1:5">
      <c r="A22498" s="283">
        <v>55780</v>
      </c>
      <c r="B22498" s="176">
        <v>24.1</v>
      </c>
      <c r="C22498" s="176">
        <v>40.9</v>
      </c>
      <c r="D22498" s="282">
        <v>87</v>
      </c>
      <c r="E22498" s="265"/>
    </row>
    <row r="22499" spans="1:5">
      <c r="A22499" s="283">
        <v>55781</v>
      </c>
      <c r="B22499" s="176">
        <v>6.1</v>
      </c>
      <c r="C22499" s="176">
        <v>51.7</v>
      </c>
      <c r="D22499" s="282">
        <v>87</v>
      </c>
      <c r="E22499" s="265"/>
    </row>
    <row r="22500" spans="1:5">
      <c r="A22500" s="283">
        <v>55782</v>
      </c>
      <c r="B22500" s="176">
        <v>11.7</v>
      </c>
      <c r="C22500" s="176">
        <v>49.8</v>
      </c>
      <c r="D22500" s="282">
        <v>87</v>
      </c>
      <c r="E22500" s="265"/>
    </row>
    <row r="22501" spans="1:5">
      <c r="A22501" s="283">
        <v>55783</v>
      </c>
      <c r="B22501" s="176">
        <v>24.2</v>
      </c>
      <c r="C22501" s="176">
        <v>44.8</v>
      </c>
      <c r="D22501" s="282">
        <v>107</v>
      </c>
      <c r="E22501" s="265"/>
    </row>
    <row r="22502" spans="1:5">
      <c r="A22502" s="283">
        <v>55784</v>
      </c>
      <c r="B22502" s="176">
        <v>5.7</v>
      </c>
      <c r="C22502" s="176">
        <v>48.9</v>
      </c>
      <c r="D22502" s="282">
        <v>87</v>
      </c>
      <c r="E22502" s="265"/>
    </row>
    <row r="22503" spans="1:5">
      <c r="A22503" s="283">
        <v>55785</v>
      </c>
      <c r="B22503" s="176">
        <v>5.2</v>
      </c>
      <c r="C22503" s="176">
        <v>50.6</v>
      </c>
      <c r="D22503" s="282">
        <v>87</v>
      </c>
      <c r="E22503" s="265"/>
    </row>
    <row r="22504" spans="1:5">
      <c r="A22504" s="283">
        <v>55786</v>
      </c>
      <c r="B22504" s="176">
        <v>52.6</v>
      </c>
      <c r="C22504" s="176">
        <v>35.9</v>
      </c>
      <c r="D22504" s="282">
        <v>87</v>
      </c>
      <c r="E22504" s="265"/>
    </row>
    <row r="22505" spans="1:5">
      <c r="A22505" s="283">
        <v>55787</v>
      </c>
      <c r="B22505" s="176">
        <v>9.1</v>
      </c>
      <c r="C22505" s="176">
        <v>52.4</v>
      </c>
      <c r="D22505" s="282">
        <v>87</v>
      </c>
      <c r="E22505" s="265"/>
    </row>
    <row r="22506" spans="1:5">
      <c r="A22506" s="283">
        <v>55790</v>
      </c>
      <c r="B22506" s="176">
        <v>3.4</v>
      </c>
      <c r="C22506" s="176">
        <v>53.8</v>
      </c>
      <c r="D22506" s="282">
        <v>87</v>
      </c>
      <c r="E22506" s="265"/>
    </row>
    <row r="22507" spans="1:5">
      <c r="A22507" s="283">
        <v>55791</v>
      </c>
      <c r="B22507" s="176">
        <v>0</v>
      </c>
      <c r="C22507" s="176">
        <v>0</v>
      </c>
      <c r="D22507" s="282">
        <v>87</v>
      </c>
      <c r="E22507" s="265"/>
    </row>
    <row r="22508" spans="1:5">
      <c r="A22508" s="283">
        <v>55792</v>
      </c>
      <c r="B22508" s="176">
        <v>113.5</v>
      </c>
      <c r="C22508" s="176">
        <v>45.4</v>
      </c>
      <c r="D22508" s="282">
        <v>120</v>
      </c>
      <c r="E22508" s="265"/>
    </row>
    <row r="22509" spans="1:5">
      <c r="A22509" s="283">
        <v>55793</v>
      </c>
      <c r="B22509" s="176">
        <v>9.1999999999999993</v>
      </c>
      <c r="C22509" s="176">
        <v>44.2</v>
      </c>
      <c r="D22509" s="282">
        <v>87</v>
      </c>
      <c r="E22509" s="265"/>
    </row>
    <row r="22510" spans="1:5">
      <c r="A22510" s="283">
        <v>55795</v>
      </c>
      <c r="B22510" s="176">
        <v>11.9</v>
      </c>
      <c r="C22510" s="176">
        <v>42.8</v>
      </c>
      <c r="D22510" s="282">
        <v>87</v>
      </c>
      <c r="E22510" s="265"/>
    </row>
    <row r="22511" spans="1:5">
      <c r="A22511" s="283">
        <v>55796</v>
      </c>
      <c r="B22511" s="176">
        <v>16.5</v>
      </c>
      <c r="C22511" s="176">
        <v>52.6</v>
      </c>
      <c r="D22511" s="282">
        <v>87</v>
      </c>
      <c r="E22511" s="265"/>
    </row>
    <row r="22512" spans="1:5">
      <c r="A22512" s="283">
        <v>55797</v>
      </c>
      <c r="B22512" s="176">
        <v>18.600000000000001</v>
      </c>
      <c r="C22512" s="176">
        <v>41</v>
      </c>
      <c r="D22512" s="282">
        <v>87</v>
      </c>
      <c r="E22512" s="265"/>
    </row>
    <row r="22513" spans="1:5">
      <c r="A22513" s="283">
        <v>55798</v>
      </c>
      <c r="B22513" s="176">
        <v>12.3</v>
      </c>
      <c r="C22513" s="176">
        <v>45.1</v>
      </c>
      <c r="D22513" s="282">
        <v>87</v>
      </c>
      <c r="E22513" s="265"/>
    </row>
    <row r="22514" spans="1:5">
      <c r="A22514" s="283">
        <v>55801</v>
      </c>
      <c r="B22514" s="176">
        <v>3</v>
      </c>
      <c r="C22514" s="176">
        <v>47.6</v>
      </c>
      <c r="D22514" s="282">
        <v>87</v>
      </c>
      <c r="E22514" s="265"/>
    </row>
    <row r="22515" spans="1:5">
      <c r="A22515" s="283">
        <v>55802</v>
      </c>
      <c r="B22515" s="176">
        <v>1766.8</v>
      </c>
      <c r="C22515" s="176">
        <v>53.4</v>
      </c>
      <c r="D22515" s="282">
        <v>148</v>
      </c>
      <c r="E22515" s="265"/>
    </row>
    <row r="22516" spans="1:5">
      <c r="A22516" s="283">
        <v>55803</v>
      </c>
      <c r="B22516" s="176">
        <v>51.9</v>
      </c>
      <c r="C22516" s="176">
        <v>39.799999999999997</v>
      </c>
      <c r="D22516" s="282">
        <v>123</v>
      </c>
      <c r="E22516" s="265"/>
    </row>
    <row r="22517" spans="1:5">
      <c r="A22517" s="283">
        <v>55804</v>
      </c>
      <c r="B22517" s="176">
        <v>121.7</v>
      </c>
      <c r="C22517" s="176">
        <v>42.1</v>
      </c>
      <c r="D22517" s="282">
        <v>119</v>
      </c>
      <c r="E22517" s="265"/>
    </row>
    <row r="22518" spans="1:5">
      <c r="A22518" s="283">
        <v>55805</v>
      </c>
      <c r="B22518" s="176">
        <v>5000</v>
      </c>
      <c r="C22518" s="176">
        <v>28.5</v>
      </c>
      <c r="D22518" s="282">
        <v>121</v>
      </c>
      <c r="E22518" s="265"/>
    </row>
    <row r="22519" spans="1:5">
      <c r="A22519" s="283">
        <v>55806</v>
      </c>
      <c r="B22519" s="176">
        <v>2210</v>
      </c>
      <c r="C22519" s="176">
        <v>32.1</v>
      </c>
      <c r="D22519" s="282">
        <v>103</v>
      </c>
      <c r="E22519" s="265"/>
    </row>
    <row r="22520" spans="1:5">
      <c r="A22520" s="283">
        <v>55807</v>
      </c>
      <c r="B22520" s="176">
        <v>1553.6</v>
      </c>
      <c r="C22520" s="176">
        <v>37.200000000000003</v>
      </c>
      <c r="D22520" s="282">
        <v>95</v>
      </c>
      <c r="E22520" s="265"/>
    </row>
    <row r="22521" spans="1:5">
      <c r="A22521" s="283">
        <v>55808</v>
      </c>
      <c r="B22521" s="176">
        <v>520.9</v>
      </c>
      <c r="C22521" s="176">
        <v>38.799999999999997</v>
      </c>
      <c r="D22521" s="282">
        <v>95</v>
      </c>
      <c r="E22521" s="265"/>
    </row>
    <row r="22522" spans="1:5">
      <c r="A22522" s="283">
        <v>55810</v>
      </c>
      <c r="B22522" s="176">
        <v>197</v>
      </c>
      <c r="C22522" s="176">
        <v>41.8</v>
      </c>
      <c r="D22522" s="282">
        <v>111</v>
      </c>
      <c r="E22522" s="265"/>
    </row>
    <row r="22523" spans="1:5">
      <c r="A22523" s="283">
        <v>55811</v>
      </c>
      <c r="B22523" s="176">
        <v>365.2</v>
      </c>
      <c r="C22523" s="176">
        <v>38.4</v>
      </c>
      <c r="D22523" s="282">
        <v>176</v>
      </c>
      <c r="E22523" s="265"/>
    </row>
    <row r="22524" spans="1:5">
      <c r="A22524" s="283">
        <v>55812</v>
      </c>
      <c r="B22524" s="176">
        <v>5701.5</v>
      </c>
      <c r="C22524" s="176">
        <v>24.3</v>
      </c>
      <c r="D22524" s="282">
        <v>103</v>
      </c>
      <c r="E22524" s="265"/>
    </row>
    <row r="22525" spans="1:5">
      <c r="A22525" s="283">
        <v>55814</v>
      </c>
      <c r="B22525" s="176">
        <v>0</v>
      </c>
      <c r="C22525" s="176">
        <v>0</v>
      </c>
      <c r="D22525" s="282">
        <v>87</v>
      </c>
      <c r="E22525" s="265"/>
    </row>
    <row r="22526" spans="1:5">
      <c r="A22526" s="283">
        <v>55815</v>
      </c>
      <c r="B22526" s="176">
        <v>255.1</v>
      </c>
      <c r="C22526" s="176">
        <v>45.5</v>
      </c>
      <c r="D22526" s="282">
        <v>87</v>
      </c>
      <c r="E22526" s="265"/>
    </row>
    <row r="22527" spans="1:5">
      <c r="A22527" s="283">
        <v>55816</v>
      </c>
      <c r="B22527" s="176">
        <v>0</v>
      </c>
      <c r="C22527" s="176">
        <v>0</v>
      </c>
      <c r="D22527" s="282">
        <v>87</v>
      </c>
      <c r="E22527" s="265"/>
    </row>
    <row r="22528" spans="1:5">
      <c r="A22528" s="283">
        <v>55901</v>
      </c>
      <c r="B22528" s="176">
        <v>1301.3</v>
      </c>
      <c r="C22528" s="176">
        <v>33.700000000000003</v>
      </c>
      <c r="D22528" s="282">
        <v>146</v>
      </c>
      <c r="E22528" s="265"/>
    </row>
    <row r="22529" spans="1:5">
      <c r="A22529" s="283">
        <v>55902</v>
      </c>
      <c r="B22529" s="176">
        <v>437.2</v>
      </c>
      <c r="C22529" s="176">
        <v>40.299999999999997</v>
      </c>
      <c r="D22529" s="282">
        <v>166</v>
      </c>
      <c r="E22529" s="265"/>
    </row>
    <row r="22530" spans="1:5">
      <c r="A22530" s="283">
        <v>55903</v>
      </c>
      <c r="B22530" s="176">
        <v>0</v>
      </c>
      <c r="C22530" s="176">
        <v>0</v>
      </c>
      <c r="D22530" s="282">
        <v>87</v>
      </c>
      <c r="E22530" s="265"/>
    </row>
    <row r="22531" spans="1:5">
      <c r="A22531" s="283">
        <v>55904</v>
      </c>
      <c r="B22531" s="176">
        <v>400.4</v>
      </c>
      <c r="C22531" s="176">
        <v>34.6</v>
      </c>
      <c r="D22531" s="282">
        <v>132</v>
      </c>
      <c r="E22531" s="265"/>
    </row>
    <row r="22532" spans="1:5">
      <c r="A22532" s="283">
        <v>55905</v>
      </c>
      <c r="B22532" s="176">
        <v>0</v>
      </c>
      <c r="C22532" s="176">
        <v>0</v>
      </c>
      <c r="D22532" s="282">
        <v>87</v>
      </c>
      <c r="E22532" s="265"/>
    </row>
    <row r="22533" spans="1:5">
      <c r="A22533" s="283">
        <v>55906</v>
      </c>
      <c r="B22533" s="176">
        <v>262.2</v>
      </c>
      <c r="C22533" s="176">
        <v>41.5</v>
      </c>
      <c r="D22533" s="282">
        <v>128</v>
      </c>
      <c r="E22533" s="265"/>
    </row>
    <row r="22534" spans="1:5">
      <c r="A22534" s="283">
        <v>55909</v>
      </c>
      <c r="B22534" s="176">
        <v>24.3</v>
      </c>
      <c r="C22534" s="176">
        <v>42.3</v>
      </c>
      <c r="D22534" s="282">
        <v>115</v>
      </c>
      <c r="E22534" s="265"/>
    </row>
    <row r="22535" spans="1:5">
      <c r="A22535" s="283">
        <v>55910</v>
      </c>
      <c r="B22535" s="176">
        <v>17.2</v>
      </c>
      <c r="C22535" s="176">
        <v>39.299999999999997</v>
      </c>
      <c r="D22535" s="282">
        <v>87</v>
      </c>
      <c r="E22535" s="265"/>
    </row>
    <row r="22536" spans="1:5">
      <c r="A22536" s="283">
        <v>55912</v>
      </c>
      <c r="B22536" s="176">
        <v>158.80000000000001</v>
      </c>
      <c r="C22536" s="176">
        <v>38.200000000000003</v>
      </c>
      <c r="D22536" s="282">
        <v>118</v>
      </c>
      <c r="E22536" s="265"/>
    </row>
    <row r="22537" spans="1:5">
      <c r="A22537" s="283">
        <v>55917</v>
      </c>
      <c r="B22537" s="176">
        <v>31.4</v>
      </c>
      <c r="C22537" s="176">
        <v>41</v>
      </c>
      <c r="D22537" s="282">
        <v>95</v>
      </c>
      <c r="E22537" s="265"/>
    </row>
    <row r="22538" spans="1:5">
      <c r="A22538" s="283">
        <v>55918</v>
      </c>
      <c r="B22538" s="176">
        <v>38.5</v>
      </c>
      <c r="C22538" s="176">
        <v>44</v>
      </c>
      <c r="D22538" s="282">
        <v>87</v>
      </c>
      <c r="E22538" s="265"/>
    </row>
    <row r="22539" spans="1:5">
      <c r="A22539" s="283">
        <v>55919</v>
      </c>
      <c r="B22539" s="176">
        <v>21.9</v>
      </c>
      <c r="C22539" s="176">
        <v>45</v>
      </c>
      <c r="D22539" s="282">
        <v>96</v>
      </c>
      <c r="E22539" s="265"/>
    </row>
    <row r="22540" spans="1:5">
      <c r="A22540" s="283">
        <v>55920</v>
      </c>
      <c r="B22540" s="176">
        <v>108.9</v>
      </c>
      <c r="C22540" s="176">
        <v>36.200000000000003</v>
      </c>
      <c r="D22540" s="282">
        <v>95</v>
      </c>
      <c r="E22540" s="265"/>
    </row>
    <row r="22541" spans="1:5">
      <c r="A22541" s="283">
        <v>55921</v>
      </c>
      <c r="B22541" s="176">
        <v>33.299999999999997</v>
      </c>
      <c r="C22541" s="176">
        <v>41.4</v>
      </c>
      <c r="D22541" s="282">
        <v>113</v>
      </c>
      <c r="E22541" s="265"/>
    </row>
    <row r="22542" spans="1:5">
      <c r="A22542" s="283">
        <v>55922</v>
      </c>
      <c r="B22542" s="176">
        <v>25.3</v>
      </c>
      <c r="C22542" s="176">
        <v>31.6</v>
      </c>
      <c r="D22542" s="282">
        <v>87</v>
      </c>
      <c r="E22542" s="265"/>
    </row>
    <row r="22543" spans="1:5">
      <c r="A22543" s="283">
        <v>55923</v>
      </c>
      <c r="B22543" s="176">
        <v>40.200000000000003</v>
      </c>
      <c r="C22543" s="176">
        <v>38.700000000000003</v>
      </c>
      <c r="D22543" s="282">
        <v>87</v>
      </c>
      <c r="E22543" s="265"/>
    </row>
    <row r="22544" spans="1:5">
      <c r="A22544" s="283">
        <v>55924</v>
      </c>
      <c r="B22544" s="176">
        <v>15.7</v>
      </c>
      <c r="C22544" s="176">
        <v>40.299999999999997</v>
      </c>
      <c r="D22544" s="282">
        <v>87</v>
      </c>
      <c r="E22544" s="265"/>
    </row>
    <row r="22545" spans="1:5">
      <c r="A22545" s="283">
        <v>55925</v>
      </c>
      <c r="B22545" s="176">
        <v>32.5</v>
      </c>
      <c r="C22545" s="176">
        <v>43</v>
      </c>
      <c r="D22545" s="282">
        <v>115</v>
      </c>
      <c r="E22545" s="265"/>
    </row>
    <row r="22546" spans="1:5">
      <c r="A22546" s="283">
        <v>55926</v>
      </c>
      <c r="B22546" s="176">
        <v>14</v>
      </c>
      <c r="C22546" s="176">
        <v>40.6</v>
      </c>
      <c r="D22546" s="282">
        <v>87</v>
      </c>
      <c r="E22546" s="265"/>
    </row>
    <row r="22547" spans="1:5">
      <c r="A22547" s="283">
        <v>55927</v>
      </c>
      <c r="B22547" s="176">
        <v>47</v>
      </c>
      <c r="C22547" s="176">
        <v>35.299999999999997</v>
      </c>
      <c r="D22547" s="282">
        <v>87</v>
      </c>
      <c r="E22547" s="265"/>
    </row>
    <row r="22548" spans="1:5">
      <c r="A22548" s="283">
        <v>55929</v>
      </c>
      <c r="B22548" s="176">
        <v>20.2</v>
      </c>
      <c r="C22548" s="176">
        <v>36.9</v>
      </c>
      <c r="D22548" s="282">
        <v>87</v>
      </c>
      <c r="E22548" s="265"/>
    </row>
    <row r="22549" spans="1:5">
      <c r="A22549" s="283">
        <v>55931</v>
      </c>
      <c r="B22549" s="176">
        <v>14.4</v>
      </c>
      <c r="C22549" s="176">
        <v>44.8</v>
      </c>
      <c r="D22549" s="282">
        <v>87</v>
      </c>
      <c r="E22549" s="265"/>
    </row>
    <row r="22550" spans="1:5">
      <c r="A22550" s="283">
        <v>55932</v>
      </c>
      <c r="B22550" s="176">
        <v>43.3</v>
      </c>
      <c r="C22550" s="176">
        <v>36.1</v>
      </c>
      <c r="D22550" s="282">
        <v>111</v>
      </c>
      <c r="E22550" s="265"/>
    </row>
    <row r="22551" spans="1:5">
      <c r="A22551" s="283">
        <v>55933</v>
      </c>
      <c r="B22551" s="176">
        <v>20</v>
      </c>
      <c r="C22551" s="176">
        <v>41.3</v>
      </c>
      <c r="D22551" s="282">
        <v>87</v>
      </c>
      <c r="E22551" s="265"/>
    </row>
    <row r="22552" spans="1:5">
      <c r="A22552" s="283">
        <v>55934</v>
      </c>
      <c r="B22552" s="176">
        <v>55.9</v>
      </c>
      <c r="C22552" s="176">
        <v>36.700000000000003</v>
      </c>
      <c r="D22552" s="282">
        <v>87</v>
      </c>
      <c r="E22552" s="265"/>
    </row>
    <row r="22553" spans="1:5">
      <c r="A22553" s="283">
        <v>55935</v>
      </c>
      <c r="B22553" s="176">
        <v>18.899999999999999</v>
      </c>
      <c r="C22553" s="176">
        <v>39.6</v>
      </c>
      <c r="D22553" s="282">
        <v>87</v>
      </c>
      <c r="E22553" s="265"/>
    </row>
    <row r="22554" spans="1:5">
      <c r="A22554" s="283">
        <v>55936</v>
      </c>
      <c r="B22554" s="176">
        <v>15.9</v>
      </c>
      <c r="C22554" s="176">
        <v>38.4</v>
      </c>
      <c r="D22554" s="282">
        <v>87</v>
      </c>
      <c r="E22554" s="265"/>
    </row>
    <row r="22555" spans="1:5">
      <c r="A22555" s="283">
        <v>55939</v>
      </c>
      <c r="B22555" s="176">
        <v>26.1</v>
      </c>
      <c r="C22555" s="176">
        <v>46</v>
      </c>
      <c r="D22555" s="282">
        <v>95</v>
      </c>
      <c r="E22555" s="265"/>
    </row>
    <row r="22556" spans="1:5">
      <c r="A22556" s="283">
        <v>55940</v>
      </c>
      <c r="B22556" s="176">
        <v>31.3</v>
      </c>
      <c r="C22556" s="176">
        <v>38.4</v>
      </c>
      <c r="D22556" s="282">
        <v>87</v>
      </c>
      <c r="E22556" s="265"/>
    </row>
    <row r="22557" spans="1:5">
      <c r="A22557" s="283">
        <v>55941</v>
      </c>
      <c r="B22557" s="176">
        <v>26.8</v>
      </c>
      <c r="C22557" s="176">
        <v>44.8</v>
      </c>
      <c r="D22557" s="282">
        <v>115</v>
      </c>
      <c r="E22557" s="265"/>
    </row>
    <row r="22558" spans="1:5">
      <c r="A22558" s="283">
        <v>55942</v>
      </c>
      <c r="B22558" s="176">
        <v>36.9</v>
      </c>
      <c r="C22558" s="176">
        <v>45.8</v>
      </c>
      <c r="D22558" s="282">
        <v>87</v>
      </c>
      <c r="E22558" s="265"/>
    </row>
    <row r="22559" spans="1:5">
      <c r="A22559" s="283">
        <v>55943</v>
      </c>
      <c r="B22559" s="176">
        <v>17.899999999999999</v>
      </c>
      <c r="C22559" s="176">
        <v>43.8</v>
      </c>
      <c r="D22559" s="282">
        <v>114</v>
      </c>
      <c r="E22559" s="265"/>
    </row>
    <row r="22560" spans="1:5">
      <c r="A22560" s="283">
        <v>55944</v>
      </c>
      <c r="B22560" s="176">
        <v>114.5</v>
      </c>
      <c r="C22560" s="176">
        <v>34.799999999999997</v>
      </c>
      <c r="D22560" s="282">
        <v>87</v>
      </c>
      <c r="E22560" s="265"/>
    </row>
    <row r="22561" spans="1:5">
      <c r="A22561" s="283">
        <v>55945</v>
      </c>
      <c r="B22561" s="176">
        <v>31.6</v>
      </c>
      <c r="C22561" s="176">
        <v>47.3</v>
      </c>
      <c r="D22561" s="282">
        <v>87</v>
      </c>
      <c r="E22561" s="265"/>
    </row>
    <row r="22562" spans="1:5">
      <c r="A22562" s="283">
        <v>55946</v>
      </c>
      <c r="B22562" s="176">
        <v>28.8</v>
      </c>
      <c r="C22562" s="176">
        <v>41.7</v>
      </c>
      <c r="D22562" s="282">
        <v>87</v>
      </c>
      <c r="E22562" s="265"/>
    </row>
    <row r="22563" spans="1:5">
      <c r="A22563" s="283">
        <v>55947</v>
      </c>
      <c r="B22563" s="176">
        <v>116.3</v>
      </c>
      <c r="C22563" s="176">
        <v>43.9</v>
      </c>
      <c r="D22563" s="282">
        <v>128</v>
      </c>
      <c r="E22563" s="265"/>
    </row>
    <row r="22564" spans="1:5">
      <c r="A22564" s="283">
        <v>55949</v>
      </c>
      <c r="B22564" s="176">
        <v>21.1</v>
      </c>
      <c r="C22564" s="176">
        <v>46.4</v>
      </c>
      <c r="D22564" s="282">
        <v>96</v>
      </c>
      <c r="E22564" s="265"/>
    </row>
    <row r="22565" spans="1:5">
      <c r="A22565" s="283">
        <v>55950</v>
      </c>
      <c r="B22565" s="176">
        <v>24.8</v>
      </c>
      <c r="C22565" s="176">
        <v>45.6</v>
      </c>
      <c r="D22565" s="282">
        <v>87</v>
      </c>
      <c r="E22565" s="265"/>
    </row>
    <row r="22566" spans="1:5">
      <c r="A22566" s="283">
        <v>55951</v>
      </c>
      <c r="B22566" s="176">
        <v>20.6</v>
      </c>
      <c r="C22566" s="176">
        <v>41.8</v>
      </c>
      <c r="D22566" s="282">
        <v>96</v>
      </c>
      <c r="E22566" s="265"/>
    </row>
    <row r="22567" spans="1:5">
      <c r="A22567" s="283">
        <v>55952</v>
      </c>
      <c r="B22567" s="176">
        <v>22.5</v>
      </c>
      <c r="C22567" s="176">
        <v>37.4</v>
      </c>
      <c r="D22567" s="282">
        <v>87</v>
      </c>
      <c r="E22567" s="265"/>
    </row>
    <row r="22568" spans="1:5">
      <c r="A22568" s="283">
        <v>55953</v>
      </c>
      <c r="B22568" s="176">
        <v>16.7</v>
      </c>
      <c r="C22568" s="176">
        <v>42.6</v>
      </c>
      <c r="D22568" s="282">
        <v>87</v>
      </c>
      <c r="E22568" s="265"/>
    </row>
    <row r="22569" spans="1:5">
      <c r="A22569" s="283">
        <v>55954</v>
      </c>
      <c r="B22569" s="176">
        <v>19.899999999999999</v>
      </c>
      <c r="C22569" s="176">
        <v>46.8</v>
      </c>
      <c r="D22569" s="282">
        <v>87</v>
      </c>
      <c r="E22569" s="265"/>
    </row>
    <row r="22570" spans="1:5">
      <c r="A22570" s="283">
        <v>55955</v>
      </c>
      <c r="B22570" s="176">
        <v>82.1</v>
      </c>
      <c r="C22570" s="176">
        <v>37.6</v>
      </c>
      <c r="D22570" s="282">
        <v>87</v>
      </c>
      <c r="E22570" s="265"/>
    </row>
    <row r="22571" spans="1:5">
      <c r="A22571" s="283">
        <v>55956</v>
      </c>
      <c r="B22571" s="176">
        <v>31.1</v>
      </c>
      <c r="C22571" s="176">
        <v>42.5</v>
      </c>
      <c r="D22571" s="282">
        <v>87</v>
      </c>
      <c r="E22571" s="265"/>
    </row>
    <row r="22572" spans="1:5">
      <c r="A22572" s="283">
        <v>55957</v>
      </c>
      <c r="B22572" s="176">
        <v>15.7</v>
      </c>
      <c r="C22572" s="176">
        <v>40.4</v>
      </c>
      <c r="D22572" s="282">
        <v>87</v>
      </c>
      <c r="E22572" s="265"/>
    </row>
    <row r="22573" spans="1:5">
      <c r="A22573" s="283">
        <v>55959</v>
      </c>
      <c r="B22573" s="176">
        <v>72.3</v>
      </c>
      <c r="C22573" s="176">
        <v>39.5</v>
      </c>
      <c r="D22573" s="282">
        <v>115</v>
      </c>
      <c r="E22573" s="265"/>
    </row>
    <row r="22574" spans="1:5">
      <c r="A22574" s="283">
        <v>55960</v>
      </c>
      <c r="B22574" s="176">
        <v>93.8</v>
      </c>
      <c r="C22574" s="176">
        <v>38.700000000000003</v>
      </c>
      <c r="D22574" s="282">
        <v>87</v>
      </c>
      <c r="E22574" s="265"/>
    </row>
    <row r="22575" spans="1:5">
      <c r="A22575" s="283">
        <v>55961</v>
      </c>
      <c r="B22575" s="176">
        <v>14.8</v>
      </c>
      <c r="C22575" s="176">
        <v>42.8</v>
      </c>
      <c r="D22575" s="282">
        <v>87</v>
      </c>
      <c r="E22575" s="265"/>
    </row>
    <row r="22576" spans="1:5">
      <c r="A22576" s="283">
        <v>55962</v>
      </c>
      <c r="B22576" s="176">
        <v>11.5</v>
      </c>
      <c r="C22576" s="176">
        <v>46.4</v>
      </c>
      <c r="D22576" s="282">
        <v>87</v>
      </c>
      <c r="E22576" s="265"/>
    </row>
    <row r="22577" spans="1:5">
      <c r="A22577" s="283">
        <v>55963</v>
      </c>
      <c r="B22577" s="176">
        <v>59.6</v>
      </c>
      <c r="C22577" s="176">
        <v>39.6</v>
      </c>
      <c r="D22577" s="282">
        <v>87</v>
      </c>
      <c r="E22577" s="265"/>
    </row>
    <row r="22578" spans="1:5">
      <c r="A22578" s="283">
        <v>55964</v>
      </c>
      <c r="B22578" s="176">
        <v>45.4</v>
      </c>
      <c r="C22578" s="176">
        <v>36.6</v>
      </c>
      <c r="D22578" s="282">
        <v>123</v>
      </c>
      <c r="E22578" s="265"/>
    </row>
    <row r="22579" spans="1:5">
      <c r="A22579" s="283">
        <v>55965</v>
      </c>
      <c r="B22579" s="176">
        <v>17.600000000000001</v>
      </c>
      <c r="C22579" s="176">
        <v>42.3</v>
      </c>
      <c r="D22579" s="282">
        <v>87</v>
      </c>
      <c r="E22579" s="265"/>
    </row>
    <row r="22580" spans="1:5">
      <c r="A22580" s="283">
        <v>55967</v>
      </c>
      <c r="B22580" s="176">
        <v>18.100000000000001</v>
      </c>
      <c r="C22580" s="176">
        <v>40.4</v>
      </c>
      <c r="D22580" s="282">
        <v>87</v>
      </c>
      <c r="E22580" s="265"/>
    </row>
    <row r="22581" spans="1:5">
      <c r="A22581" s="283">
        <v>55968</v>
      </c>
      <c r="B22581" s="176">
        <v>11.2</v>
      </c>
      <c r="C22581" s="176">
        <v>50.9</v>
      </c>
      <c r="D22581" s="282">
        <v>87</v>
      </c>
      <c r="E22581" s="265"/>
    </row>
    <row r="22582" spans="1:5">
      <c r="A22582" s="283">
        <v>55969</v>
      </c>
      <c r="B22582" s="176">
        <v>25</v>
      </c>
      <c r="C22582" s="176">
        <v>43.3</v>
      </c>
      <c r="D22582" s="282">
        <v>87</v>
      </c>
      <c r="E22582" s="265"/>
    </row>
    <row r="22583" spans="1:5">
      <c r="A22583" s="283">
        <v>55970</v>
      </c>
      <c r="B22583" s="176">
        <v>22.1</v>
      </c>
      <c r="C22583" s="176">
        <v>44.3</v>
      </c>
      <c r="D22583" s="282">
        <v>87</v>
      </c>
      <c r="E22583" s="265"/>
    </row>
    <row r="22584" spans="1:5">
      <c r="A22584" s="283">
        <v>55971</v>
      </c>
      <c r="B22584" s="176">
        <v>46.5</v>
      </c>
      <c r="C22584" s="176">
        <v>42.4</v>
      </c>
      <c r="D22584" s="282">
        <v>87</v>
      </c>
      <c r="E22584" s="265"/>
    </row>
    <row r="22585" spans="1:5">
      <c r="A22585" s="283">
        <v>55972</v>
      </c>
      <c r="B22585" s="176">
        <v>50.2</v>
      </c>
      <c r="C22585" s="176">
        <v>35.700000000000003</v>
      </c>
      <c r="D22585" s="282">
        <v>120</v>
      </c>
      <c r="E22585" s="265"/>
    </row>
    <row r="22586" spans="1:5">
      <c r="A22586" s="283">
        <v>55973</v>
      </c>
      <c r="B22586" s="176">
        <v>13.7</v>
      </c>
      <c r="C22586" s="176">
        <v>41.6</v>
      </c>
      <c r="D22586" s="282">
        <v>87</v>
      </c>
      <c r="E22586" s="265"/>
    </row>
    <row r="22587" spans="1:5">
      <c r="A22587" s="283">
        <v>55974</v>
      </c>
      <c r="B22587" s="176">
        <v>18.600000000000001</v>
      </c>
      <c r="C22587" s="176">
        <v>45.5</v>
      </c>
      <c r="D22587" s="282">
        <v>87</v>
      </c>
      <c r="E22587" s="265"/>
    </row>
    <row r="22588" spans="1:5">
      <c r="A22588" s="283">
        <v>55975</v>
      </c>
      <c r="B22588" s="176">
        <v>36</v>
      </c>
      <c r="C22588" s="176">
        <v>42.2</v>
      </c>
      <c r="D22588" s="282">
        <v>87</v>
      </c>
      <c r="E22588" s="265"/>
    </row>
    <row r="22589" spans="1:5">
      <c r="A22589" s="283">
        <v>55976</v>
      </c>
      <c r="B22589" s="176">
        <v>91.7</v>
      </c>
      <c r="C22589" s="176">
        <v>36.299999999999997</v>
      </c>
      <c r="D22589" s="282">
        <v>95</v>
      </c>
      <c r="E22589" s="265"/>
    </row>
    <row r="22590" spans="1:5">
      <c r="A22590" s="283">
        <v>55977</v>
      </c>
      <c r="B22590" s="176">
        <v>11.5</v>
      </c>
      <c r="C22590" s="176">
        <v>40.299999999999997</v>
      </c>
      <c r="D22590" s="282">
        <v>87</v>
      </c>
      <c r="E22590" s="265"/>
    </row>
    <row r="22591" spans="1:5">
      <c r="A22591" s="283">
        <v>55979</v>
      </c>
      <c r="B22591" s="176">
        <v>57.2</v>
      </c>
      <c r="C22591" s="176">
        <v>35.4</v>
      </c>
      <c r="D22591" s="282">
        <v>87</v>
      </c>
      <c r="E22591" s="265"/>
    </row>
    <row r="22592" spans="1:5">
      <c r="A22592" s="283">
        <v>55981</v>
      </c>
      <c r="B22592" s="176">
        <v>92.8</v>
      </c>
      <c r="C22592" s="176">
        <v>48.5</v>
      </c>
      <c r="D22592" s="282">
        <v>87</v>
      </c>
      <c r="E22592" s="265"/>
    </row>
    <row r="22593" spans="1:5">
      <c r="A22593" s="283">
        <v>55982</v>
      </c>
      <c r="B22593" s="176">
        <v>13.5</v>
      </c>
      <c r="C22593" s="176">
        <v>45.6</v>
      </c>
      <c r="D22593" s="282">
        <v>87</v>
      </c>
      <c r="E22593" s="265"/>
    </row>
    <row r="22594" spans="1:5">
      <c r="A22594" s="283">
        <v>55983</v>
      </c>
      <c r="B22594" s="176">
        <v>40.5</v>
      </c>
      <c r="C22594" s="176">
        <v>39.6</v>
      </c>
      <c r="D22594" s="282">
        <v>87</v>
      </c>
      <c r="E22594" s="265"/>
    </row>
    <row r="22595" spans="1:5">
      <c r="A22595" s="283">
        <v>55985</v>
      </c>
      <c r="B22595" s="176">
        <v>28</v>
      </c>
      <c r="C22595" s="176">
        <v>38.4</v>
      </c>
      <c r="D22595" s="282">
        <v>87</v>
      </c>
      <c r="E22595" s="265"/>
    </row>
    <row r="22596" spans="1:5">
      <c r="A22596" s="283">
        <v>55987</v>
      </c>
      <c r="B22596" s="176">
        <v>204.9</v>
      </c>
      <c r="C22596" s="176">
        <v>31.3</v>
      </c>
      <c r="D22596" s="282">
        <v>161</v>
      </c>
      <c r="E22596" s="265"/>
    </row>
    <row r="22597" spans="1:5">
      <c r="A22597" s="283">
        <v>55988</v>
      </c>
      <c r="B22597" s="176">
        <v>73.8</v>
      </c>
      <c r="C22597" s="176">
        <v>40.299999999999997</v>
      </c>
      <c r="D22597" s="282">
        <v>87</v>
      </c>
      <c r="E22597" s="265"/>
    </row>
    <row r="22598" spans="1:5">
      <c r="A22598" s="283">
        <v>55990</v>
      </c>
      <c r="B22598" s="176">
        <v>18.100000000000001</v>
      </c>
      <c r="C22598" s="176">
        <v>43.8</v>
      </c>
      <c r="D22598" s="282">
        <v>114</v>
      </c>
      <c r="E22598" s="265"/>
    </row>
    <row r="22599" spans="1:5">
      <c r="A22599" s="283">
        <v>55991</v>
      </c>
      <c r="B22599" s="176">
        <v>37.700000000000003</v>
      </c>
      <c r="C22599" s="176">
        <v>43.3</v>
      </c>
      <c r="D22599" s="282">
        <v>87</v>
      </c>
      <c r="E22599" s="265"/>
    </row>
    <row r="22600" spans="1:5">
      <c r="A22600" s="283">
        <v>55992</v>
      </c>
      <c r="B22600" s="176">
        <v>67.599999999999994</v>
      </c>
      <c r="C22600" s="176">
        <v>40.1</v>
      </c>
      <c r="D22600" s="282">
        <v>87</v>
      </c>
      <c r="E22600" s="265"/>
    </row>
    <row r="22601" spans="1:5">
      <c r="A22601" s="283">
        <v>56001</v>
      </c>
      <c r="B22601" s="176">
        <v>276.39999999999998</v>
      </c>
      <c r="C22601" s="176">
        <v>28.2</v>
      </c>
      <c r="D22601" s="282">
        <v>182</v>
      </c>
      <c r="E22601" s="265"/>
    </row>
    <row r="22602" spans="1:5">
      <c r="A22602" s="283">
        <v>56002</v>
      </c>
      <c r="B22602" s="176">
        <v>3759.5</v>
      </c>
      <c r="C22602" s="176">
        <v>23.1</v>
      </c>
      <c r="D22602" s="282">
        <v>87</v>
      </c>
      <c r="E22602" s="265"/>
    </row>
    <row r="22603" spans="1:5">
      <c r="A22603" s="283">
        <v>56003</v>
      </c>
      <c r="B22603" s="176">
        <v>247</v>
      </c>
      <c r="C22603" s="176">
        <v>36.299999999999997</v>
      </c>
      <c r="D22603" s="282">
        <v>114</v>
      </c>
      <c r="E22603" s="265"/>
    </row>
    <row r="22604" spans="1:5">
      <c r="A22604" s="283">
        <v>56007</v>
      </c>
      <c r="B22604" s="176">
        <v>111.6</v>
      </c>
      <c r="C22604" s="176">
        <v>43.8</v>
      </c>
      <c r="D22604" s="282">
        <v>108</v>
      </c>
      <c r="E22604" s="265"/>
    </row>
    <row r="22605" spans="1:5">
      <c r="A22605" s="283">
        <v>56009</v>
      </c>
      <c r="B22605" s="176">
        <v>19.399999999999999</v>
      </c>
      <c r="C22605" s="176">
        <v>43.5</v>
      </c>
      <c r="D22605" s="282">
        <v>96</v>
      </c>
      <c r="E22605" s="265"/>
    </row>
    <row r="22606" spans="1:5">
      <c r="A22606" s="283">
        <v>56010</v>
      </c>
      <c r="B22606" s="176">
        <v>14.8</v>
      </c>
      <c r="C22606" s="176">
        <v>43.2</v>
      </c>
      <c r="D22606" s="282">
        <v>87</v>
      </c>
      <c r="E22606" s="265"/>
    </row>
    <row r="22607" spans="1:5">
      <c r="A22607" s="283">
        <v>56011</v>
      </c>
      <c r="B22607" s="176">
        <v>85.7</v>
      </c>
      <c r="C22607" s="176">
        <v>34.1</v>
      </c>
      <c r="D22607" s="282">
        <v>95</v>
      </c>
      <c r="E22607" s="265"/>
    </row>
    <row r="22608" spans="1:5">
      <c r="A22608" s="283">
        <v>56013</v>
      </c>
      <c r="B22608" s="176">
        <v>28.6</v>
      </c>
      <c r="C22608" s="176">
        <v>46.7</v>
      </c>
      <c r="D22608" s="282">
        <v>104</v>
      </c>
      <c r="E22608" s="265"/>
    </row>
    <row r="22609" spans="1:5">
      <c r="A22609" s="283">
        <v>56014</v>
      </c>
      <c r="B22609" s="176">
        <v>12.2</v>
      </c>
      <c r="C22609" s="176">
        <v>46.4</v>
      </c>
      <c r="D22609" s="282">
        <v>115</v>
      </c>
      <c r="E22609" s="265"/>
    </row>
    <row r="22610" spans="1:5">
      <c r="A22610" s="283">
        <v>56016</v>
      </c>
      <c r="B22610" s="176">
        <v>33.799999999999997</v>
      </c>
      <c r="C22610" s="176">
        <v>48</v>
      </c>
      <c r="D22610" s="282">
        <v>87</v>
      </c>
      <c r="E22610" s="265"/>
    </row>
    <row r="22611" spans="1:5">
      <c r="A22611" s="283">
        <v>56017</v>
      </c>
      <c r="B22611" s="176">
        <v>37.9</v>
      </c>
      <c r="C22611" s="176">
        <v>43.1</v>
      </c>
      <c r="D22611" s="282">
        <v>87</v>
      </c>
      <c r="E22611" s="265"/>
    </row>
    <row r="22612" spans="1:5">
      <c r="A22612" s="283">
        <v>56019</v>
      </c>
      <c r="B22612" s="176">
        <v>7.9</v>
      </c>
      <c r="C22612" s="176">
        <v>43.3</v>
      </c>
      <c r="D22612" s="282">
        <v>87</v>
      </c>
      <c r="E22612" s="265"/>
    </row>
    <row r="22613" spans="1:5">
      <c r="A22613" s="283">
        <v>56020</v>
      </c>
      <c r="B22613" s="176">
        <v>28.9</v>
      </c>
      <c r="C22613" s="176">
        <v>45.7</v>
      </c>
      <c r="D22613" s="282">
        <v>87</v>
      </c>
      <c r="E22613" s="265"/>
    </row>
    <row r="22614" spans="1:5">
      <c r="A22614" s="283">
        <v>56021</v>
      </c>
      <c r="B22614" s="176">
        <v>26.4</v>
      </c>
      <c r="C22614" s="176">
        <v>38.799999999999997</v>
      </c>
      <c r="D22614" s="282">
        <v>114</v>
      </c>
      <c r="E22614" s="265"/>
    </row>
    <row r="22615" spans="1:5">
      <c r="A22615" s="283">
        <v>56022</v>
      </c>
      <c r="B22615" s="176">
        <v>7.2</v>
      </c>
      <c r="C22615" s="176">
        <v>47.9</v>
      </c>
      <c r="D22615" s="282">
        <v>87</v>
      </c>
      <c r="E22615" s="265"/>
    </row>
    <row r="22616" spans="1:5">
      <c r="A22616" s="283">
        <v>56023</v>
      </c>
      <c r="B22616" s="176">
        <v>8.5</v>
      </c>
      <c r="C22616" s="176">
        <v>47.8</v>
      </c>
      <c r="D22616" s="282">
        <v>87</v>
      </c>
      <c r="E22616" s="265"/>
    </row>
    <row r="22617" spans="1:5">
      <c r="A22617" s="283">
        <v>56024</v>
      </c>
      <c r="B22617" s="176">
        <v>140.9</v>
      </c>
      <c r="C22617" s="176">
        <v>34</v>
      </c>
      <c r="D22617" s="282">
        <v>87</v>
      </c>
      <c r="E22617" s="265"/>
    </row>
    <row r="22618" spans="1:5">
      <c r="A22618" s="283">
        <v>56025</v>
      </c>
      <c r="B22618" s="176">
        <v>7.9</v>
      </c>
      <c r="C22618" s="176">
        <v>47.2</v>
      </c>
      <c r="D22618" s="282">
        <v>87</v>
      </c>
      <c r="E22618" s="265"/>
    </row>
    <row r="22619" spans="1:5">
      <c r="A22619" s="283">
        <v>56026</v>
      </c>
      <c r="B22619" s="176">
        <v>23.6</v>
      </c>
      <c r="C22619" s="176">
        <v>41.6</v>
      </c>
      <c r="D22619" s="282">
        <v>87</v>
      </c>
      <c r="E22619" s="265"/>
    </row>
    <row r="22620" spans="1:5">
      <c r="A22620" s="283">
        <v>56027</v>
      </c>
      <c r="B22620" s="176">
        <v>20.3</v>
      </c>
      <c r="C22620" s="176">
        <v>43.7</v>
      </c>
      <c r="D22620" s="282">
        <v>87</v>
      </c>
      <c r="E22620" s="265"/>
    </row>
    <row r="22621" spans="1:5">
      <c r="A22621" s="283">
        <v>56028</v>
      </c>
      <c r="B22621" s="176">
        <v>47.7</v>
      </c>
      <c r="C22621" s="176">
        <v>45.7</v>
      </c>
      <c r="D22621" s="282">
        <v>87</v>
      </c>
      <c r="E22621" s="265"/>
    </row>
    <row r="22622" spans="1:5">
      <c r="A22622" s="283">
        <v>56029</v>
      </c>
      <c r="B22622" s="176">
        <v>14</v>
      </c>
      <c r="C22622" s="176">
        <v>46.5</v>
      </c>
      <c r="D22622" s="282">
        <v>87</v>
      </c>
      <c r="E22622" s="265"/>
    </row>
    <row r="22623" spans="1:5">
      <c r="A22623" s="283">
        <v>56030</v>
      </c>
      <c r="B22623" s="176">
        <v>0</v>
      </c>
      <c r="C22623" s="176">
        <v>0</v>
      </c>
      <c r="D22623" s="282">
        <v>87</v>
      </c>
      <c r="E22623" s="265"/>
    </row>
    <row r="22624" spans="1:5">
      <c r="A22624" s="283">
        <v>56031</v>
      </c>
      <c r="B22624" s="176">
        <v>64.8</v>
      </c>
      <c r="C22624" s="176">
        <v>45.3</v>
      </c>
      <c r="D22624" s="282">
        <v>154</v>
      </c>
      <c r="E22624" s="265"/>
    </row>
    <row r="22625" spans="1:5">
      <c r="A22625" s="283">
        <v>56032</v>
      </c>
      <c r="B22625" s="176">
        <v>0</v>
      </c>
      <c r="C22625" s="176">
        <v>0</v>
      </c>
      <c r="D22625" s="282">
        <v>87</v>
      </c>
      <c r="E22625" s="265"/>
    </row>
    <row r="22626" spans="1:5">
      <c r="A22626" s="283">
        <v>56033</v>
      </c>
      <c r="B22626" s="176">
        <v>10.4</v>
      </c>
      <c r="C22626" s="176">
        <v>47.9</v>
      </c>
      <c r="D22626" s="282">
        <v>87</v>
      </c>
      <c r="E22626" s="265"/>
    </row>
    <row r="22627" spans="1:5">
      <c r="A22627" s="283">
        <v>56034</v>
      </c>
      <c r="B22627" s="176">
        <v>15.9</v>
      </c>
      <c r="C22627" s="176">
        <v>44.6</v>
      </c>
      <c r="D22627" s="282">
        <v>97</v>
      </c>
      <c r="E22627" s="265"/>
    </row>
    <row r="22628" spans="1:5">
      <c r="A22628" s="283">
        <v>56035</v>
      </c>
      <c r="B22628" s="176">
        <v>31.2</v>
      </c>
      <c r="C22628" s="176">
        <v>40.6</v>
      </c>
      <c r="D22628" s="282">
        <v>87</v>
      </c>
      <c r="E22628" s="265"/>
    </row>
    <row r="22629" spans="1:5">
      <c r="A22629" s="283">
        <v>56036</v>
      </c>
      <c r="B22629" s="176">
        <v>18.8</v>
      </c>
      <c r="C22629" s="176">
        <v>44.9</v>
      </c>
      <c r="D22629" s="282">
        <v>87</v>
      </c>
      <c r="E22629" s="265"/>
    </row>
    <row r="22630" spans="1:5">
      <c r="A22630" s="283">
        <v>56037</v>
      </c>
      <c r="B22630" s="176">
        <v>21.5</v>
      </c>
      <c r="C22630" s="176">
        <v>40.799999999999997</v>
      </c>
      <c r="D22630" s="282">
        <v>95</v>
      </c>
      <c r="E22630" s="265"/>
    </row>
    <row r="22631" spans="1:5">
      <c r="A22631" s="283">
        <v>56039</v>
      </c>
      <c r="B22631" s="176">
        <v>11</v>
      </c>
      <c r="C22631" s="176">
        <v>44.4</v>
      </c>
      <c r="D22631" s="282">
        <v>87</v>
      </c>
      <c r="E22631" s="265"/>
    </row>
    <row r="22632" spans="1:5">
      <c r="A22632" s="283">
        <v>56041</v>
      </c>
      <c r="B22632" s="176">
        <v>13.2</v>
      </c>
      <c r="C22632" s="176">
        <v>41.2</v>
      </c>
      <c r="D22632" s="282">
        <v>87</v>
      </c>
      <c r="E22632" s="265"/>
    </row>
    <row r="22633" spans="1:5">
      <c r="A22633" s="283">
        <v>56042</v>
      </c>
      <c r="B22633" s="176">
        <v>14.8</v>
      </c>
      <c r="C22633" s="176">
        <v>44.4</v>
      </c>
      <c r="D22633" s="282">
        <v>87</v>
      </c>
      <c r="E22633" s="265"/>
    </row>
    <row r="22634" spans="1:5">
      <c r="A22634" s="283">
        <v>56043</v>
      </c>
      <c r="B22634" s="176">
        <v>16.8</v>
      </c>
      <c r="C22634" s="176">
        <v>44.7</v>
      </c>
      <c r="D22634" s="282">
        <v>87</v>
      </c>
      <c r="E22634" s="265"/>
    </row>
    <row r="22635" spans="1:5">
      <c r="A22635" s="283">
        <v>56044</v>
      </c>
      <c r="B22635" s="176">
        <v>29.4</v>
      </c>
      <c r="C22635" s="176">
        <v>39.5</v>
      </c>
      <c r="D22635" s="282">
        <v>95</v>
      </c>
      <c r="E22635" s="265"/>
    </row>
    <row r="22636" spans="1:5">
      <c r="A22636" s="283">
        <v>56045</v>
      </c>
      <c r="B22636" s="176">
        <v>23.4</v>
      </c>
      <c r="C22636" s="176">
        <v>41.2</v>
      </c>
      <c r="D22636" s="282">
        <v>115</v>
      </c>
      <c r="E22636" s="265"/>
    </row>
    <row r="22637" spans="1:5">
      <c r="A22637" s="283">
        <v>56046</v>
      </c>
      <c r="B22637" s="176">
        <v>0</v>
      </c>
      <c r="C22637" s="176">
        <v>0</v>
      </c>
      <c r="D22637" s="282">
        <v>87</v>
      </c>
      <c r="E22637" s="265"/>
    </row>
    <row r="22638" spans="1:5">
      <c r="A22638" s="283">
        <v>56047</v>
      </c>
      <c r="B22638" s="176">
        <v>0</v>
      </c>
      <c r="C22638" s="176">
        <v>0</v>
      </c>
      <c r="D22638" s="282">
        <v>87</v>
      </c>
      <c r="E22638" s="265"/>
    </row>
    <row r="22639" spans="1:5">
      <c r="A22639" s="283">
        <v>56048</v>
      </c>
      <c r="B22639" s="176">
        <v>37.299999999999997</v>
      </c>
      <c r="C22639" s="176">
        <v>38.1</v>
      </c>
      <c r="D22639" s="282">
        <v>87</v>
      </c>
      <c r="E22639" s="265"/>
    </row>
    <row r="22640" spans="1:5">
      <c r="A22640" s="283">
        <v>56050</v>
      </c>
      <c r="B22640" s="176">
        <v>81.400000000000006</v>
      </c>
      <c r="C22640" s="176">
        <v>41.8</v>
      </c>
      <c r="D22640" s="282">
        <v>87</v>
      </c>
      <c r="E22640" s="265"/>
    </row>
    <row r="22641" spans="1:5">
      <c r="A22641" s="283">
        <v>56051</v>
      </c>
      <c r="B22641" s="176">
        <v>18.600000000000001</v>
      </c>
      <c r="C22641" s="176">
        <v>47.6</v>
      </c>
      <c r="D22641" s="282">
        <v>87</v>
      </c>
      <c r="E22641" s="265"/>
    </row>
    <row r="22642" spans="1:5">
      <c r="A22642" s="283">
        <v>56052</v>
      </c>
      <c r="B22642" s="176">
        <v>25.7</v>
      </c>
      <c r="C22642" s="176">
        <v>46.3</v>
      </c>
      <c r="D22642" s="282">
        <v>87</v>
      </c>
      <c r="E22642" s="265"/>
    </row>
    <row r="22643" spans="1:5">
      <c r="A22643" s="283">
        <v>56054</v>
      </c>
      <c r="B22643" s="176">
        <v>15.6</v>
      </c>
      <c r="C22643" s="176">
        <v>41.8</v>
      </c>
      <c r="D22643" s="282">
        <v>87</v>
      </c>
      <c r="E22643" s="265"/>
    </row>
    <row r="22644" spans="1:5">
      <c r="A22644" s="283">
        <v>56055</v>
      </c>
      <c r="B22644" s="176">
        <v>30.5</v>
      </c>
      <c r="C22644" s="176">
        <v>40.4</v>
      </c>
      <c r="D22644" s="282">
        <v>94</v>
      </c>
      <c r="E22644" s="265"/>
    </row>
    <row r="22645" spans="1:5">
      <c r="A22645" s="283">
        <v>56056</v>
      </c>
      <c r="B22645" s="176">
        <v>10.8</v>
      </c>
      <c r="C22645" s="176">
        <v>45.7</v>
      </c>
      <c r="D22645" s="282">
        <v>87</v>
      </c>
      <c r="E22645" s="265"/>
    </row>
    <row r="22646" spans="1:5">
      <c r="A22646" s="283">
        <v>56057</v>
      </c>
      <c r="B22646" s="176">
        <v>41.7</v>
      </c>
      <c r="C22646" s="176">
        <v>38.4</v>
      </c>
      <c r="D22646" s="282">
        <v>87</v>
      </c>
      <c r="E22646" s="265"/>
    </row>
    <row r="22647" spans="1:5">
      <c r="A22647" s="283">
        <v>56058</v>
      </c>
      <c r="B22647" s="176">
        <v>55.3</v>
      </c>
      <c r="C22647" s="176">
        <v>39.6</v>
      </c>
      <c r="D22647" s="282">
        <v>126</v>
      </c>
      <c r="E22647" s="265"/>
    </row>
    <row r="22648" spans="1:5">
      <c r="A22648" s="283">
        <v>56060</v>
      </c>
      <c r="B22648" s="176">
        <v>10.1</v>
      </c>
      <c r="C22648" s="176">
        <v>43.2</v>
      </c>
      <c r="D22648" s="282">
        <v>87</v>
      </c>
      <c r="E22648" s="265"/>
    </row>
    <row r="22649" spans="1:5">
      <c r="A22649" s="283">
        <v>56062</v>
      </c>
      <c r="B22649" s="176">
        <v>50.7</v>
      </c>
      <c r="C22649" s="176">
        <v>39.299999999999997</v>
      </c>
      <c r="D22649" s="282">
        <v>87</v>
      </c>
      <c r="E22649" s="265"/>
    </row>
    <row r="22650" spans="1:5">
      <c r="A22650" s="283">
        <v>56063</v>
      </c>
      <c r="B22650" s="176">
        <v>53.5</v>
      </c>
      <c r="C22650" s="176">
        <v>41</v>
      </c>
      <c r="D22650" s="282">
        <v>87</v>
      </c>
      <c r="E22650" s="265"/>
    </row>
    <row r="22651" spans="1:5">
      <c r="A22651" s="283">
        <v>56065</v>
      </c>
      <c r="B22651" s="176">
        <v>23.4</v>
      </c>
      <c r="C22651" s="176">
        <v>39.299999999999997</v>
      </c>
      <c r="D22651" s="282">
        <v>95</v>
      </c>
      <c r="E22651" s="265"/>
    </row>
    <row r="22652" spans="1:5">
      <c r="A22652" s="283">
        <v>56068</v>
      </c>
      <c r="B22652" s="176">
        <v>20.399999999999999</v>
      </c>
      <c r="C22652" s="176">
        <v>43.1</v>
      </c>
      <c r="D22652" s="282">
        <v>87</v>
      </c>
      <c r="E22652" s="265"/>
    </row>
    <row r="22653" spans="1:5">
      <c r="A22653" s="283">
        <v>56069</v>
      </c>
      <c r="B22653" s="176">
        <v>73.099999999999994</v>
      </c>
      <c r="C22653" s="176">
        <v>38.4</v>
      </c>
      <c r="D22653" s="282">
        <v>94</v>
      </c>
      <c r="E22653" s="265"/>
    </row>
    <row r="22654" spans="1:5">
      <c r="A22654" s="283">
        <v>56071</v>
      </c>
      <c r="B22654" s="176">
        <v>135.5</v>
      </c>
      <c r="C22654" s="176">
        <v>36</v>
      </c>
      <c r="D22654" s="282">
        <v>95</v>
      </c>
      <c r="E22654" s="265"/>
    </row>
    <row r="22655" spans="1:5">
      <c r="A22655" s="283">
        <v>56072</v>
      </c>
      <c r="B22655" s="176">
        <v>21.7</v>
      </c>
      <c r="C22655" s="176">
        <v>42.3</v>
      </c>
      <c r="D22655" s="282">
        <v>87</v>
      </c>
      <c r="E22655" s="265"/>
    </row>
    <row r="22656" spans="1:5">
      <c r="A22656" s="283">
        <v>56073</v>
      </c>
      <c r="B22656" s="176">
        <v>78.400000000000006</v>
      </c>
      <c r="C22656" s="176">
        <v>42.3</v>
      </c>
      <c r="D22656" s="282">
        <v>161</v>
      </c>
      <c r="E22656" s="265"/>
    </row>
    <row r="22657" spans="1:5">
      <c r="A22657" s="283">
        <v>56074</v>
      </c>
      <c r="B22657" s="176">
        <v>20.399999999999999</v>
      </c>
      <c r="C22657" s="176">
        <v>37.9</v>
      </c>
      <c r="D22657" s="282">
        <v>96</v>
      </c>
      <c r="E22657" s="265"/>
    </row>
    <row r="22658" spans="1:5">
      <c r="A22658" s="283">
        <v>56075</v>
      </c>
      <c r="B22658" s="176">
        <v>36.1</v>
      </c>
      <c r="C22658" s="176">
        <v>45.6</v>
      </c>
      <c r="D22658" s="282">
        <v>116</v>
      </c>
      <c r="E22658" s="265"/>
    </row>
    <row r="22659" spans="1:5">
      <c r="A22659" s="283">
        <v>56078</v>
      </c>
      <c r="B22659" s="176">
        <v>15.2</v>
      </c>
      <c r="C22659" s="176">
        <v>43</v>
      </c>
      <c r="D22659" s="282">
        <v>97</v>
      </c>
      <c r="E22659" s="265"/>
    </row>
    <row r="22660" spans="1:5">
      <c r="A22660" s="283">
        <v>56080</v>
      </c>
      <c r="B22660" s="176">
        <v>0</v>
      </c>
      <c r="C22660" s="176">
        <v>0</v>
      </c>
      <c r="D22660" s="282">
        <v>87</v>
      </c>
      <c r="E22660" s="265"/>
    </row>
    <row r="22661" spans="1:5">
      <c r="A22661" s="283">
        <v>56081</v>
      </c>
      <c r="B22661" s="176">
        <v>31.6</v>
      </c>
      <c r="C22661" s="176">
        <v>40.5</v>
      </c>
      <c r="D22661" s="282">
        <v>109</v>
      </c>
      <c r="E22661" s="265"/>
    </row>
    <row r="22662" spans="1:5">
      <c r="A22662" s="283">
        <v>56082</v>
      </c>
      <c r="B22662" s="176">
        <v>107.4</v>
      </c>
      <c r="C22662" s="176">
        <v>30.1</v>
      </c>
      <c r="D22662" s="282">
        <v>142</v>
      </c>
      <c r="E22662" s="265"/>
    </row>
    <row r="22663" spans="1:5">
      <c r="A22663" s="283">
        <v>56083</v>
      </c>
      <c r="B22663" s="176">
        <v>9.6</v>
      </c>
      <c r="C22663" s="176">
        <v>45.9</v>
      </c>
      <c r="D22663" s="282">
        <v>110</v>
      </c>
      <c r="E22663" s="265"/>
    </row>
    <row r="22664" spans="1:5">
      <c r="A22664" s="283">
        <v>56084</v>
      </c>
      <c r="B22664" s="176">
        <v>0</v>
      </c>
      <c r="C22664" s="176">
        <v>0</v>
      </c>
      <c r="D22664" s="282">
        <v>87</v>
      </c>
      <c r="E22664" s="265"/>
    </row>
    <row r="22665" spans="1:5">
      <c r="A22665" s="283">
        <v>56085</v>
      </c>
      <c r="B22665" s="176">
        <v>27</v>
      </c>
      <c r="C22665" s="176">
        <v>43.9</v>
      </c>
      <c r="D22665" s="282">
        <v>122</v>
      </c>
      <c r="E22665" s="265"/>
    </row>
    <row r="22666" spans="1:5">
      <c r="A22666" s="283">
        <v>56087</v>
      </c>
      <c r="B22666" s="176">
        <v>25.5</v>
      </c>
      <c r="C22666" s="176">
        <v>45.4</v>
      </c>
      <c r="D22666" s="282">
        <v>150</v>
      </c>
      <c r="E22666" s="265"/>
    </row>
    <row r="22667" spans="1:5">
      <c r="A22667" s="283">
        <v>56088</v>
      </c>
      <c r="B22667" s="176">
        <v>17.399999999999999</v>
      </c>
      <c r="C22667" s="176">
        <v>45.8</v>
      </c>
      <c r="D22667" s="282">
        <v>113</v>
      </c>
      <c r="E22667" s="265"/>
    </row>
    <row r="22668" spans="1:5">
      <c r="A22668" s="283">
        <v>56089</v>
      </c>
      <c r="B22668" s="176">
        <v>25</v>
      </c>
      <c r="C22668" s="176">
        <v>46.2</v>
      </c>
      <c r="D22668" s="282">
        <v>87</v>
      </c>
      <c r="E22668" s="265"/>
    </row>
    <row r="22669" spans="1:5">
      <c r="A22669" s="283">
        <v>56090</v>
      </c>
      <c r="B22669" s="176">
        <v>10.3</v>
      </c>
      <c r="C22669" s="176">
        <v>42.5</v>
      </c>
      <c r="D22669" s="282">
        <v>87</v>
      </c>
      <c r="E22669" s="265"/>
    </row>
    <row r="22670" spans="1:5">
      <c r="A22670" s="283">
        <v>56091</v>
      </c>
      <c r="B22670" s="176">
        <v>12.6</v>
      </c>
      <c r="C22670" s="176">
        <v>45.3</v>
      </c>
      <c r="D22670" s="282">
        <v>87</v>
      </c>
      <c r="E22670" s="265"/>
    </row>
    <row r="22671" spans="1:5">
      <c r="A22671" s="283">
        <v>56093</v>
      </c>
      <c r="B22671" s="176">
        <v>76.400000000000006</v>
      </c>
      <c r="C22671" s="176">
        <v>38.5</v>
      </c>
      <c r="D22671" s="282">
        <v>125</v>
      </c>
      <c r="E22671" s="265"/>
    </row>
    <row r="22672" spans="1:5">
      <c r="A22672" s="283">
        <v>56096</v>
      </c>
      <c r="B22672" s="176">
        <v>55</v>
      </c>
      <c r="C22672" s="176">
        <v>43.8</v>
      </c>
      <c r="D22672" s="282">
        <v>95</v>
      </c>
      <c r="E22672" s="265"/>
    </row>
    <row r="22673" spans="1:5">
      <c r="A22673" s="283">
        <v>56097</v>
      </c>
      <c r="B22673" s="176">
        <v>22</v>
      </c>
      <c r="C22673" s="176">
        <v>44.8</v>
      </c>
      <c r="D22673" s="282">
        <v>87</v>
      </c>
      <c r="E22673" s="265"/>
    </row>
    <row r="22674" spans="1:5">
      <c r="A22674" s="283">
        <v>56098</v>
      </c>
      <c r="B22674" s="176">
        <v>20.100000000000001</v>
      </c>
      <c r="C22674" s="176">
        <v>45.4</v>
      </c>
      <c r="D22674" s="282">
        <v>87</v>
      </c>
      <c r="E22674" s="265"/>
    </row>
    <row r="22675" spans="1:5">
      <c r="A22675" s="283">
        <v>56101</v>
      </c>
      <c r="B22675" s="176">
        <v>24.2</v>
      </c>
      <c r="C22675" s="176">
        <v>43.7</v>
      </c>
      <c r="D22675" s="282">
        <v>95</v>
      </c>
      <c r="E22675" s="265"/>
    </row>
    <row r="22676" spans="1:5">
      <c r="A22676" s="283">
        <v>56110</v>
      </c>
      <c r="B22676" s="176">
        <v>26.5</v>
      </c>
      <c r="C22676" s="176">
        <v>42</v>
      </c>
      <c r="D22676" s="282">
        <v>87</v>
      </c>
      <c r="E22676" s="265"/>
    </row>
    <row r="22677" spans="1:5">
      <c r="A22677" s="283">
        <v>56111</v>
      </c>
      <c r="B22677" s="176">
        <v>7.5</v>
      </c>
      <c r="C22677" s="176">
        <v>45</v>
      </c>
      <c r="D22677" s="282">
        <v>87</v>
      </c>
      <c r="E22677" s="265"/>
    </row>
    <row r="22678" spans="1:5">
      <c r="A22678" s="283">
        <v>56113</v>
      </c>
      <c r="B22678" s="176">
        <v>5.6</v>
      </c>
      <c r="C22678" s="176">
        <v>42.5</v>
      </c>
      <c r="D22678" s="282">
        <v>87</v>
      </c>
      <c r="E22678" s="265"/>
    </row>
    <row r="22679" spans="1:5">
      <c r="A22679" s="283">
        <v>56114</v>
      </c>
      <c r="B22679" s="176">
        <v>6.8</v>
      </c>
      <c r="C22679" s="176">
        <v>47</v>
      </c>
      <c r="D22679" s="282">
        <v>87</v>
      </c>
      <c r="E22679" s="265"/>
    </row>
    <row r="22680" spans="1:5">
      <c r="A22680" s="283">
        <v>56115</v>
      </c>
      <c r="B22680" s="176">
        <v>13.3</v>
      </c>
      <c r="C22680" s="176">
        <v>40.299999999999997</v>
      </c>
      <c r="D22680" s="282">
        <v>87</v>
      </c>
      <c r="E22680" s="265"/>
    </row>
    <row r="22681" spans="1:5">
      <c r="A22681" s="283">
        <v>56116</v>
      </c>
      <c r="B22681" s="176">
        <v>12.8</v>
      </c>
      <c r="C22681" s="176">
        <v>39</v>
      </c>
      <c r="D22681" s="282">
        <v>87</v>
      </c>
      <c r="E22681" s="265"/>
    </row>
    <row r="22682" spans="1:5">
      <c r="A22682" s="283">
        <v>56117</v>
      </c>
      <c r="B22682" s="176">
        <v>9.1999999999999993</v>
      </c>
      <c r="C22682" s="176">
        <v>40.6</v>
      </c>
      <c r="D22682" s="282">
        <v>87</v>
      </c>
      <c r="E22682" s="265"/>
    </row>
    <row r="22683" spans="1:5">
      <c r="A22683" s="283">
        <v>56118</v>
      </c>
      <c r="B22683" s="176">
        <v>8.6999999999999993</v>
      </c>
      <c r="C22683" s="176">
        <v>41.5</v>
      </c>
      <c r="D22683" s="282">
        <v>87</v>
      </c>
      <c r="E22683" s="265"/>
    </row>
    <row r="22684" spans="1:5">
      <c r="A22684" s="283">
        <v>56119</v>
      </c>
      <c r="B22684" s="176">
        <v>11.5</v>
      </c>
      <c r="C22684" s="176">
        <v>42.5</v>
      </c>
      <c r="D22684" s="282">
        <v>87</v>
      </c>
      <c r="E22684" s="265"/>
    </row>
    <row r="22685" spans="1:5">
      <c r="A22685" s="283">
        <v>56120</v>
      </c>
      <c r="B22685" s="176">
        <v>21.2</v>
      </c>
      <c r="C22685" s="176">
        <v>38.799999999999997</v>
      </c>
      <c r="D22685" s="282">
        <v>87</v>
      </c>
      <c r="E22685" s="265"/>
    </row>
    <row r="22686" spans="1:5">
      <c r="A22686" s="283">
        <v>56121</v>
      </c>
      <c r="B22686" s="176">
        <v>11.9</v>
      </c>
      <c r="C22686" s="176">
        <v>47.1</v>
      </c>
      <c r="D22686" s="282">
        <v>87</v>
      </c>
      <c r="E22686" s="265"/>
    </row>
    <row r="22687" spans="1:5">
      <c r="A22687" s="283">
        <v>56122</v>
      </c>
      <c r="B22687" s="176">
        <v>10.6</v>
      </c>
      <c r="C22687" s="176">
        <v>44.1</v>
      </c>
      <c r="D22687" s="282">
        <v>87</v>
      </c>
      <c r="E22687" s="265"/>
    </row>
    <row r="22688" spans="1:5">
      <c r="A22688" s="283">
        <v>56123</v>
      </c>
      <c r="B22688" s="176">
        <v>10</v>
      </c>
      <c r="C22688" s="176">
        <v>52.4</v>
      </c>
      <c r="D22688" s="282">
        <v>87</v>
      </c>
      <c r="E22688" s="265"/>
    </row>
    <row r="22689" spans="1:5">
      <c r="A22689" s="283">
        <v>56125</v>
      </c>
      <c r="B22689" s="176">
        <v>6</v>
      </c>
      <c r="C22689" s="176">
        <v>47</v>
      </c>
      <c r="D22689" s="282">
        <v>87</v>
      </c>
      <c r="E22689" s="265"/>
    </row>
    <row r="22690" spans="1:5">
      <c r="A22690" s="283">
        <v>56127</v>
      </c>
      <c r="B22690" s="176">
        <v>12</v>
      </c>
      <c r="C22690" s="176">
        <v>46.9</v>
      </c>
      <c r="D22690" s="282">
        <v>87</v>
      </c>
      <c r="E22690" s="265"/>
    </row>
    <row r="22691" spans="1:5">
      <c r="A22691" s="283">
        <v>56128</v>
      </c>
      <c r="B22691" s="176">
        <v>20.6</v>
      </c>
      <c r="C22691" s="176">
        <v>44.7</v>
      </c>
      <c r="D22691" s="282">
        <v>115</v>
      </c>
      <c r="E22691" s="265"/>
    </row>
    <row r="22692" spans="1:5">
      <c r="A22692" s="283">
        <v>56129</v>
      </c>
      <c r="B22692" s="176">
        <v>18.2</v>
      </c>
      <c r="C22692" s="176">
        <v>47.5</v>
      </c>
      <c r="D22692" s="282">
        <v>87</v>
      </c>
      <c r="E22692" s="265"/>
    </row>
    <row r="22693" spans="1:5">
      <c r="A22693" s="283">
        <v>56131</v>
      </c>
      <c r="B22693" s="176">
        <v>13.2</v>
      </c>
      <c r="C22693" s="176">
        <v>46.5</v>
      </c>
      <c r="D22693" s="282">
        <v>95</v>
      </c>
      <c r="E22693" s="265"/>
    </row>
    <row r="22694" spans="1:5">
      <c r="A22694" s="283">
        <v>56132</v>
      </c>
      <c r="B22694" s="176">
        <v>8.5</v>
      </c>
      <c r="C22694" s="176">
        <v>41.9</v>
      </c>
      <c r="D22694" s="282">
        <v>87</v>
      </c>
      <c r="E22694" s="265"/>
    </row>
    <row r="22695" spans="1:5">
      <c r="A22695" s="283">
        <v>56134</v>
      </c>
      <c r="B22695" s="176">
        <v>7.4</v>
      </c>
      <c r="C22695" s="176">
        <v>43.1</v>
      </c>
      <c r="D22695" s="282">
        <v>87</v>
      </c>
      <c r="E22695" s="265"/>
    </row>
    <row r="22696" spans="1:5">
      <c r="A22696" s="283">
        <v>56136</v>
      </c>
      <c r="B22696" s="176">
        <v>9.6</v>
      </c>
      <c r="C22696" s="176">
        <v>49</v>
      </c>
      <c r="D22696" s="282">
        <v>87</v>
      </c>
      <c r="E22696" s="265"/>
    </row>
    <row r="22697" spans="1:5">
      <c r="A22697" s="283">
        <v>56137</v>
      </c>
      <c r="B22697" s="176">
        <v>11.4</v>
      </c>
      <c r="C22697" s="176">
        <v>43.9</v>
      </c>
      <c r="D22697" s="282">
        <v>87</v>
      </c>
      <c r="E22697" s="265"/>
    </row>
    <row r="22698" spans="1:5">
      <c r="A22698" s="283">
        <v>56138</v>
      </c>
      <c r="B22698" s="176">
        <v>23.6</v>
      </c>
      <c r="C22698" s="176">
        <v>39.9</v>
      </c>
      <c r="D22698" s="282">
        <v>114</v>
      </c>
      <c r="E22698" s="265"/>
    </row>
    <row r="22699" spans="1:5">
      <c r="A22699" s="283">
        <v>56139</v>
      </c>
      <c r="B22699" s="176">
        <v>7.1</v>
      </c>
      <c r="C22699" s="176">
        <v>42.1</v>
      </c>
      <c r="D22699" s="282">
        <v>87</v>
      </c>
      <c r="E22699" s="265"/>
    </row>
    <row r="22700" spans="1:5">
      <c r="A22700" s="283">
        <v>56140</v>
      </c>
      <c r="B22700" s="176">
        <v>0</v>
      </c>
      <c r="C22700" s="176">
        <v>0</v>
      </c>
      <c r="D22700" s="282">
        <v>87</v>
      </c>
      <c r="E22700" s="265"/>
    </row>
    <row r="22701" spans="1:5">
      <c r="A22701" s="283">
        <v>56141</v>
      </c>
      <c r="B22701" s="176">
        <v>8</v>
      </c>
      <c r="C22701" s="176">
        <v>46.1</v>
      </c>
      <c r="D22701" s="282">
        <v>87</v>
      </c>
      <c r="E22701" s="265"/>
    </row>
    <row r="22702" spans="1:5">
      <c r="A22702" s="283">
        <v>56142</v>
      </c>
      <c r="B22702" s="176">
        <v>10.7</v>
      </c>
      <c r="C22702" s="176">
        <v>47.4</v>
      </c>
      <c r="D22702" s="282">
        <v>87</v>
      </c>
      <c r="E22702" s="265"/>
    </row>
    <row r="22703" spans="1:5">
      <c r="A22703" s="283">
        <v>56143</v>
      </c>
      <c r="B22703" s="176">
        <v>22.9</v>
      </c>
      <c r="C22703" s="176">
        <v>42.8</v>
      </c>
      <c r="D22703" s="282">
        <v>87</v>
      </c>
      <c r="E22703" s="265"/>
    </row>
    <row r="22704" spans="1:5">
      <c r="A22704" s="283">
        <v>56144</v>
      </c>
      <c r="B22704" s="176">
        <v>9.6999999999999993</v>
      </c>
      <c r="C22704" s="176">
        <v>41.3</v>
      </c>
      <c r="D22704" s="282">
        <v>87</v>
      </c>
      <c r="E22704" s="265"/>
    </row>
    <row r="22705" spans="1:5">
      <c r="A22705" s="283">
        <v>56145</v>
      </c>
      <c r="B22705" s="176">
        <v>9.3000000000000007</v>
      </c>
      <c r="C22705" s="176">
        <v>46.2</v>
      </c>
      <c r="D22705" s="282">
        <v>87</v>
      </c>
      <c r="E22705" s="265"/>
    </row>
    <row r="22706" spans="1:5">
      <c r="A22706" s="283">
        <v>56146</v>
      </c>
      <c r="B22706" s="176">
        <v>15.9</v>
      </c>
      <c r="C22706" s="176">
        <v>41.3</v>
      </c>
      <c r="D22706" s="282">
        <v>87</v>
      </c>
      <c r="E22706" s="265"/>
    </row>
    <row r="22707" spans="1:5">
      <c r="A22707" s="283">
        <v>56147</v>
      </c>
      <c r="B22707" s="176">
        <v>8.1</v>
      </c>
      <c r="C22707" s="176">
        <v>43.8</v>
      </c>
      <c r="D22707" s="282">
        <v>87</v>
      </c>
      <c r="E22707" s="265"/>
    </row>
    <row r="22708" spans="1:5">
      <c r="A22708" s="283">
        <v>56149</v>
      </c>
      <c r="B22708" s="176">
        <v>13.2</v>
      </c>
      <c r="C22708" s="176">
        <v>46.5</v>
      </c>
      <c r="D22708" s="282">
        <v>96</v>
      </c>
      <c r="E22708" s="265"/>
    </row>
    <row r="22709" spans="1:5">
      <c r="A22709" s="283">
        <v>56150</v>
      </c>
      <c r="B22709" s="176">
        <v>18.3</v>
      </c>
      <c r="C22709" s="176">
        <v>44.1</v>
      </c>
      <c r="D22709" s="282">
        <v>112</v>
      </c>
      <c r="E22709" s="265"/>
    </row>
    <row r="22710" spans="1:5">
      <c r="A22710" s="283">
        <v>56151</v>
      </c>
      <c r="B22710" s="176">
        <v>7.7</v>
      </c>
      <c r="C22710" s="176">
        <v>43.5</v>
      </c>
      <c r="D22710" s="282">
        <v>87</v>
      </c>
      <c r="E22710" s="265"/>
    </row>
    <row r="22711" spans="1:5">
      <c r="A22711" s="283">
        <v>56152</v>
      </c>
      <c r="B22711" s="176">
        <v>14.3</v>
      </c>
      <c r="C22711" s="176">
        <v>47.9</v>
      </c>
      <c r="D22711" s="282">
        <v>97</v>
      </c>
      <c r="E22711" s="265"/>
    </row>
    <row r="22712" spans="1:5">
      <c r="A22712" s="283">
        <v>56153</v>
      </c>
      <c r="B22712" s="176">
        <v>0</v>
      </c>
      <c r="C22712" s="176">
        <v>0</v>
      </c>
      <c r="D22712" s="282">
        <v>87</v>
      </c>
      <c r="E22712" s="265"/>
    </row>
    <row r="22713" spans="1:5">
      <c r="A22713" s="283">
        <v>56155</v>
      </c>
      <c r="B22713" s="176">
        <v>8.9</v>
      </c>
      <c r="C22713" s="176">
        <v>42.8</v>
      </c>
      <c r="D22713" s="282">
        <v>112</v>
      </c>
      <c r="E22713" s="265"/>
    </row>
    <row r="22714" spans="1:5">
      <c r="A22714" s="283">
        <v>56156</v>
      </c>
      <c r="B22714" s="176">
        <v>56.3</v>
      </c>
      <c r="C22714" s="176">
        <v>42.3</v>
      </c>
      <c r="D22714" s="282">
        <v>87</v>
      </c>
      <c r="E22714" s="265"/>
    </row>
    <row r="22715" spans="1:5">
      <c r="A22715" s="283">
        <v>56157</v>
      </c>
      <c r="B22715" s="176">
        <v>17.399999999999999</v>
      </c>
      <c r="C22715" s="176">
        <v>39.200000000000003</v>
      </c>
      <c r="D22715" s="282">
        <v>87</v>
      </c>
      <c r="E22715" s="265"/>
    </row>
    <row r="22716" spans="1:5">
      <c r="A22716" s="283">
        <v>56158</v>
      </c>
      <c r="B22716" s="176">
        <v>9.6999999999999993</v>
      </c>
      <c r="C22716" s="176">
        <v>41.2</v>
      </c>
      <c r="D22716" s="282">
        <v>87</v>
      </c>
      <c r="E22716" s="265"/>
    </row>
    <row r="22717" spans="1:5">
      <c r="A22717" s="283">
        <v>56159</v>
      </c>
      <c r="B22717" s="176">
        <v>29.4</v>
      </c>
      <c r="C22717" s="176">
        <v>40.299999999999997</v>
      </c>
      <c r="D22717" s="282">
        <v>114</v>
      </c>
      <c r="E22717" s="265"/>
    </row>
    <row r="22718" spans="1:5">
      <c r="A22718" s="283">
        <v>56160</v>
      </c>
      <c r="B22718" s="176">
        <v>9.3000000000000007</v>
      </c>
      <c r="C22718" s="176">
        <v>50.1</v>
      </c>
      <c r="D22718" s="282">
        <v>87</v>
      </c>
      <c r="E22718" s="265"/>
    </row>
    <row r="22719" spans="1:5">
      <c r="A22719" s="283">
        <v>56161</v>
      </c>
      <c r="B22719" s="176">
        <v>6.8</v>
      </c>
      <c r="C22719" s="176">
        <v>45.8</v>
      </c>
      <c r="D22719" s="282">
        <v>87</v>
      </c>
      <c r="E22719" s="265"/>
    </row>
    <row r="22720" spans="1:5">
      <c r="A22720" s="283">
        <v>56162</v>
      </c>
      <c r="B22720" s="176">
        <v>8.1999999999999993</v>
      </c>
      <c r="C22720" s="176">
        <v>46.8</v>
      </c>
      <c r="D22720" s="282">
        <v>87</v>
      </c>
      <c r="E22720" s="265"/>
    </row>
    <row r="22721" spans="1:5">
      <c r="A22721" s="283">
        <v>56164</v>
      </c>
      <c r="B22721" s="176">
        <v>33</v>
      </c>
      <c r="C22721" s="176">
        <v>41.7</v>
      </c>
      <c r="D22721" s="282">
        <v>95</v>
      </c>
      <c r="E22721" s="265"/>
    </row>
    <row r="22722" spans="1:5">
      <c r="A22722" s="283">
        <v>56165</v>
      </c>
      <c r="B22722" s="176">
        <v>7.3</v>
      </c>
      <c r="C22722" s="176">
        <v>43.8</v>
      </c>
      <c r="D22722" s="282">
        <v>87</v>
      </c>
      <c r="E22722" s="265"/>
    </row>
    <row r="22723" spans="1:5">
      <c r="A22723" s="283">
        <v>56166</v>
      </c>
      <c r="B22723" s="176">
        <v>17.8</v>
      </c>
      <c r="C22723" s="176">
        <v>48.3</v>
      </c>
      <c r="D22723" s="282">
        <v>87</v>
      </c>
      <c r="E22723" s="265"/>
    </row>
    <row r="22724" spans="1:5">
      <c r="A22724" s="283">
        <v>56167</v>
      </c>
      <c r="B22724" s="176">
        <v>9.1999999999999993</v>
      </c>
      <c r="C22724" s="176">
        <v>44.7</v>
      </c>
      <c r="D22724" s="282">
        <v>87</v>
      </c>
      <c r="E22724" s="265"/>
    </row>
    <row r="22725" spans="1:5">
      <c r="A22725" s="283">
        <v>56168</v>
      </c>
      <c r="B22725" s="176">
        <v>10.199999999999999</v>
      </c>
      <c r="C22725" s="176">
        <v>42.1</v>
      </c>
      <c r="D22725" s="282">
        <v>87</v>
      </c>
      <c r="E22725" s="265"/>
    </row>
    <row r="22726" spans="1:5">
      <c r="A22726" s="283">
        <v>56169</v>
      </c>
      <c r="B22726" s="176">
        <v>7.4</v>
      </c>
      <c r="C22726" s="176">
        <v>41.4</v>
      </c>
      <c r="D22726" s="282">
        <v>87</v>
      </c>
      <c r="E22726" s="265"/>
    </row>
    <row r="22727" spans="1:5">
      <c r="A22727" s="283">
        <v>56170</v>
      </c>
      <c r="B22727" s="176">
        <v>6.7</v>
      </c>
      <c r="C22727" s="176">
        <v>41</v>
      </c>
      <c r="D22727" s="282">
        <v>87</v>
      </c>
      <c r="E22727" s="265"/>
    </row>
    <row r="22728" spans="1:5">
      <c r="A22728" s="283">
        <v>56171</v>
      </c>
      <c r="B22728" s="176">
        <v>28.4</v>
      </c>
      <c r="C22728" s="176">
        <v>43.5</v>
      </c>
      <c r="D22728" s="282">
        <v>87</v>
      </c>
      <c r="E22728" s="265"/>
    </row>
    <row r="22729" spans="1:5">
      <c r="A22729" s="283">
        <v>56172</v>
      </c>
      <c r="B22729" s="176">
        <v>20</v>
      </c>
      <c r="C22729" s="176">
        <v>45.6</v>
      </c>
      <c r="D22729" s="282">
        <v>87</v>
      </c>
      <c r="E22729" s="265"/>
    </row>
    <row r="22730" spans="1:5">
      <c r="A22730" s="283">
        <v>56173</v>
      </c>
      <c r="B22730" s="176">
        <v>12.3</v>
      </c>
      <c r="C22730" s="176">
        <v>40.200000000000003</v>
      </c>
      <c r="D22730" s="282">
        <v>87</v>
      </c>
      <c r="E22730" s="265"/>
    </row>
    <row r="22731" spans="1:5">
      <c r="A22731" s="283">
        <v>56174</v>
      </c>
      <c r="B22731" s="176">
        <v>6.3</v>
      </c>
      <c r="C22731" s="176">
        <v>47.2</v>
      </c>
      <c r="D22731" s="282">
        <v>87</v>
      </c>
      <c r="E22731" s="265"/>
    </row>
    <row r="22732" spans="1:5">
      <c r="A22732" s="283">
        <v>56175</v>
      </c>
      <c r="B22732" s="176">
        <v>33.200000000000003</v>
      </c>
      <c r="C22732" s="176">
        <v>39.4</v>
      </c>
      <c r="D22732" s="282">
        <v>116</v>
      </c>
      <c r="E22732" s="265"/>
    </row>
    <row r="22733" spans="1:5">
      <c r="A22733" s="283">
        <v>56176</v>
      </c>
      <c r="B22733" s="176">
        <v>16.399999999999999</v>
      </c>
      <c r="C22733" s="176">
        <v>45.5</v>
      </c>
      <c r="D22733" s="282">
        <v>87</v>
      </c>
      <c r="E22733" s="265"/>
    </row>
    <row r="22734" spans="1:5">
      <c r="A22734" s="283">
        <v>56178</v>
      </c>
      <c r="B22734" s="176">
        <v>19.100000000000001</v>
      </c>
      <c r="C22734" s="176">
        <v>43.6</v>
      </c>
      <c r="D22734" s="282">
        <v>116</v>
      </c>
      <c r="E22734" s="265"/>
    </row>
    <row r="22735" spans="1:5">
      <c r="A22735" s="283">
        <v>56180</v>
      </c>
      <c r="B22735" s="176">
        <v>12.7</v>
      </c>
      <c r="C22735" s="176">
        <v>41.6</v>
      </c>
      <c r="D22735" s="282">
        <v>87</v>
      </c>
      <c r="E22735" s="265"/>
    </row>
    <row r="22736" spans="1:5">
      <c r="A22736" s="283">
        <v>56181</v>
      </c>
      <c r="B22736" s="176">
        <v>18.600000000000001</v>
      </c>
      <c r="C22736" s="176">
        <v>45.3</v>
      </c>
      <c r="D22736" s="282">
        <v>87</v>
      </c>
      <c r="E22736" s="265"/>
    </row>
    <row r="22737" spans="1:5">
      <c r="A22737" s="283">
        <v>56183</v>
      </c>
      <c r="B22737" s="176">
        <v>11.1</v>
      </c>
      <c r="C22737" s="176">
        <v>50.8</v>
      </c>
      <c r="D22737" s="282">
        <v>87</v>
      </c>
      <c r="E22737" s="265"/>
    </row>
    <row r="22738" spans="1:5">
      <c r="A22738" s="283">
        <v>56185</v>
      </c>
      <c r="B22738" s="176">
        <v>8.3000000000000007</v>
      </c>
      <c r="C22738" s="176">
        <v>42.1</v>
      </c>
      <c r="D22738" s="282">
        <v>87</v>
      </c>
      <c r="E22738" s="265"/>
    </row>
    <row r="22739" spans="1:5">
      <c r="A22739" s="283">
        <v>56186</v>
      </c>
      <c r="B22739" s="176">
        <v>8.1999999999999993</v>
      </c>
      <c r="C22739" s="176">
        <v>43.8</v>
      </c>
      <c r="D22739" s="282">
        <v>87</v>
      </c>
      <c r="E22739" s="265"/>
    </row>
    <row r="22740" spans="1:5">
      <c r="A22740" s="283">
        <v>56187</v>
      </c>
      <c r="B22740" s="176">
        <v>93.4</v>
      </c>
      <c r="C22740" s="176">
        <v>34.799999999999997</v>
      </c>
      <c r="D22740" s="282">
        <v>115</v>
      </c>
      <c r="E22740" s="265"/>
    </row>
    <row r="22741" spans="1:5">
      <c r="A22741" s="283">
        <v>56201</v>
      </c>
      <c r="B22741" s="176">
        <v>194.7</v>
      </c>
      <c r="C22741" s="176">
        <v>35.4</v>
      </c>
      <c r="D22741" s="282">
        <v>113</v>
      </c>
      <c r="E22741" s="265"/>
    </row>
    <row r="22742" spans="1:5">
      <c r="A22742" s="283">
        <v>56207</v>
      </c>
      <c r="B22742" s="176">
        <v>3.9</v>
      </c>
      <c r="C22742" s="176">
        <v>37.9</v>
      </c>
      <c r="D22742" s="282">
        <v>87</v>
      </c>
      <c r="E22742" s="265"/>
    </row>
    <row r="22743" spans="1:5">
      <c r="A22743" s="283">
        <v>56208</v>
      </c>
      <c r="B22743" s="176">
        <v>10.199999999999999</v>
      </c>
      <c r="C22743" s="176">
        <v>48</v>
      </c>
      <c r="D22743" s="282">
        <v>87</v>
      </c>
      <c r="E22743" s="265"/>
    </row>
    <row r="22744" spans="1:5">
      <c r="A22744" s="283">
        <v>56209</v>
      </c>
      <c r="B22744" s="176">
        <v>23.6</v>
      </c>
      <c r="C22744" s="176">
        <v>43.6</v>
      </c>
      <c r="D22744" s="282">
        <v>97</v>
      </c>
      <c r="E22744" s="265"/>
    </row>
    <row r="22745" spans="1:5">
      <c r="A22745" s="283">
        <v>56210</v>
      </c>
      <c r="B22745" s="176">
        <v>0</v>
      </c>
      <c r="C22745" s="176">
        <v>0</v>
      </c>
      <c r="D22745" s="282">
        <v>87</v>
      </c>
      <c r="E22745" s="265"/>
    </row>
    <row r="22746" spans="1:5">
      <c r="A22746" s="283">
        <v>56211</v>
      </c>
      <c r="B22746" s="176">
        <v>5.8</v>
      </c>
      <c r="C22746" s="176">
        <v>47.3</v>
      </c>
      <c r="D22746" s="282">
        <v>87</v>
      </c>
      <c r="E22746" s="265"/>
    </row>
    <row r="22747" spans="1:5">
      <c r="A22747" s="283">
        <v>56212</v>
      </c>
      <c r="B22747" s="176">
        <v>5.8</v>
      </c>
      <c r="C22747" s="176">
        <v>48.2</v>
      </c>
      <c r="D22747" s="282">
        <v>87</v>
      </c>
      <c r="E22747" s="265"/>
    </row>
    <row r="22748" spans="1:5">
      <c r="A22748" s="283">
        <v>56214</v>
      </c>
      <c r="B22748" s="176">
        <v>9.1999999999999993</v>
      </c>
      <c r="C22748" s="176">
        <v>46.2</v>
      </c>
      <c r="D22748" s="282">
        <v>87</v>
      </c>
      <c r="E22748" s="265"/>
    </row>
    <row r="22749" spans="1:5">
      <c r="A22749" s="283">
        <v>56215</v>
      </c>
      <c r="B22749" s="176">
        <v>19.8</v>
      </c>
      <c r="C22749" s="176">
        <v>43.7</v>
      </c>
      <c r="D22749" s="282">
        <v>106</v>
      </c>
      <c r="E22749" s="265"/>
    </row>
    <row r="22750" spans="1:5">
      <c r="A22750" s="283">
        <v>56216</v>
      </c>
      <c r="B22750" s="176">
        <v>14.8</v>
      </c>
      <c r="C22750" s="176">
        <v>43.4</v>
      </c>
      <c r="D22750" s="282">
        <v>87</v>
      </c>
      <c r="E22750" s="265"/>
    </row>
    <row r="22751" spans="1:5">
      <c r="A22751" s="283">
        <v>56218</v>
      </c>
      <c r="B22751" s="176">
        <v>6.8</v>
      </c>
      <c r="C22751" s="176">
        <v>45.8</v>
      </c>
      <c r="D22751" s="282">
        <v>87</v>
      </c>
      <c r="E22751" s="265"/>
    </row>
    <row r="22752" spans="1:5">
      <c r="A22752" s="283">
        <v>56219</v>
      </c>
      <c r="B22752" s="176">
        <v>20.9</v>
      </c>
      <c r="C22752" s="176">
        <v>47.6</v>
      </c>
      <c r="D22752" s="282">
        <v>87</v>
      </c>
      <c r="E22752" s="265"/>
    </row>
    <row r="22753" spans="1:5">
      <c r="A22753" s="283">
        <v>56220</v>
      </c>
      <c r="B22753" s="176">
        <v>12.3</v>
      </c>
      <c r="C22753" s="176">
        <v>45.7</v>
      </c>
      <c r="D22753" s="282">
        <v>87</v>
      </c>
      <c r="E22753" s="265"/>
    </row>
    <row r="22754" spans="1:5">
      <c r="A22754" s="283">
        <v>56221</v>
      </c>
      <c r="B22754" s="176">
        <v>9.9</v>
      </c>
      <c r="C22754" s="176">
        <v>50.7</v>
      </c>
      <c r="D22754" s="282">
        <v>87</v>
      </c>
      <c r="E22754" s="265"/>
    </row>
    <row r="22755" spans="1:5">
      <c r="A22755" s="283">
        <v>56222</v>
      </c>
      <c r="B22755" s="176">
        <v>17.600000000000001</v>
      </c>
      <c r="C22755" s="176">
        <v>43.9</v>
      </c>
      <c r="D22755" s="282">
        <v>87</v>
      </c>
      <c r="E22755" s="265"/>
    </row>
    <row r="22756" spans="1:5">
      <c r="A22756" s="283">
        <v>56223</v>
      </c>
      <c r="B22756" s="176">
        <v>16.7</v>
      </c>
      <c r="C22756" s="176">
        <v>44</v>
      </c>
      <c r="D22756" s="282">
        <v>114</v>
      </c>
      <c r="E22756" s="265"/>
    </row>
    <row r="22757" spans="1:5">
      <c r="A22757" s="283">
        <v>56224</v>
      </c>
      <c r="B22757" s="176">
        <v>7.6</v>
      </c>
      <c r="C22757" s="176">
        <v>43.1</v>
      </c>
      <c r="D22757" s="282">
        <v>87</v>
      </c>
      <c r="E22757" s="265"/>
    </row>
    <row r="22758" spans="1:5">
      <c r="A22758" s="283">
        <v>56225</v>
      </c>
      <c r="B22758" s="176">
        <v>5.4</v>
      </c>
      <c r="C22758" s="176">
        <v>46.5</v>
      </c>
      <c r="D22758" s="282">
        <v>87</v>
      </c>
      <c r="E22758" s="265"/>
    </row>
    <row r="22759" spans="1:5">
      <c r="A22759" s="283">
        <v>56226</v>
      </c>
      <c r="B22759" s="176">
        <v>4.7</v>
      </c>
      <c r="C22759" s="176">
        <v>43.3</v>
      </c>
      <c r="D22759" s="282">
        <v>87</v>
      </c>
      <c r="E22759" s="265"/>
    </row>
    <row r="22760" spans="1:5">
      <c r="A22760" s="283">
        <v>56227</v>
      </c>
      <c r="B22760" s="176">
        <v>5.3</v>
      </c>
      <c r="C22760" s="176">
        <v>46.3</v>
      </c>
      <c r="D22760" s="282">
        <v>87</v>
      </c>
      <c r="E22760" s="265"/>
    </row>
    <row r="22761" spans="1:5">
      <c r="A22761" s="283">
        <v>56228</v>
      </c>
      <c r="B22761" s="176">
        <v>14</v>
      </c>
      <c r="C22761" s="176">
        <v>44.4</v>
      </c>
      <c r="D22761" s="282">
        <v>87</v>
      </c>
      <c r="E22761" s="265"/>
    </row>
    <row r="22762" spans="1:5">
      <c r="A22762" s="283">
        <v>56229</v>
      </c>
      <c r="B22762" s="176">
        <v>15.9</v>
      </c>
      <c r="C22762" s="176">
        <v>39.299999999999997</v>
      </c>
      <c r="D22762" s="282">
        <v>87</v>
      </c>
      <c r="E22762" s="265"/>
    </row>
    <row r="22763" spans="1:5">
      <c r="A22763" s="283">
        <v>56230</v>
      </c>
      <c r="B22763" s="176">
        <v>8.3000000000000007</v>
      </c>
      <c r="C22763" s="176">
        <v>42.5</v>
      </c>
      <c r="D22763" s="282">
        <v>87</v>
      </c>
      <c r="E22763" s="265"/>
    </row>
    <row r="22764" spans="1:5">
      <c r="A22764" s="283">
        <v>56231</v>
      </c>
      <c r="B22764" s="176">
        <v>4.7</v>
      </c>
      <c r="C22764" s="176">
        <v>42.7</v>
      </c>
      <c r="D22764" s="282">
        <v>87</v>
      </c>
      <c r="E22764" s="265"/>
    </row>
    <row r="22765" spans="1:5">
      <c r="A22765" s="283">
        <v>56232</v>
      </c>
      <c r="B22765" s="176">
        <v>13.9</v>
      </c>
      <c r="C22765" s="176">
        <v>46.7</v>
      </c>
      <c r="D22765" s="282">
        <v>87</v>
      </c>
      <c r="E22765" s="265"/>
    </row>
    <row r="22766" spans="1:5">
      <c r="A22766" s="283">
        <v>56235</v>
      </c>
      <c r="B22766" s="176">
        <v>5.7</v>
      </c>
      <c r="C22766" s="176">
        <v>48.8</v>
      </c>
      <c r="D22766" s="282">
        <v>87</v>
      </c>
      <c r="E22766" s="265"/>
    </row>
    <row r="22767" spans="1:5">
      <c r="A22767" s="283">
        <v>56236</v>
      </c>
      <c r="B22767" s="176">
        <v>2.9</v>
      </c>
      <c r="C22767" s="176">
        <v>45.5</v>
      </c>
      <c r="D22767" s="282">
        <v>87</v>
      </c>
      <c r="E22767" s="265"/>
    </row>
    <row r="22768" spans="1:5">
      <c r="A22768" s="283">
        <v>56237</v>
      </c>
      <c r="B22768" s="176">
        <v>11.2</v>
      </c>
      <c r="C22768" s="176">
        <v>42.2</v>
      </c>
      <c r="D22768" s="282">
        <v>116</v>
      </c>
      <c r="E22768" s="265"/>
    </row>
    <row r="22769" spans="1:5">
      <c r="A22769" s="283">
        <v>56239</v>
      </c>
      <c r="B22769" s="176">
        <v>9.5</v>
      </c>
      <c r="C22769" s="176">
        <v>37.200000000000003</v>
      </c>
      <c r="D22769" s="282">
        <v>87</v>
      </c>
      <c r="E22769" s="265"/>
    </row>
    <row r="22770" spans="1:5">
      <c r="A22770" s="283">
        <v>56240</v>
      </c>
      <c r="B22770" s="176">
        <v>12.1</v>
      </c>
      <c r="C22770" s="176">
        <v>50.3</v>
      </c>
      <c r="D22770" s="282">
        <v>87</v>
      </c>
      <c r="E22770" s="265"/>
    </row>
    <row r="22771" spans="1:5">
      <c r="A22771" s="283">
        <v>56241</v>
      </c>
      <c r="B22771" s="176">
        <v>24.8</v>
      </c>
      <c r="C22771" s="176">
        <v>42.4</v>
      </c>
      <c r="D22771" s="282">
        <v>95</v>
      </c>
      <c r="E22771" s="265"/>
    </row>
    <row r="22772" spans="1:5">
      <c r="A22772" s="283">
        <v>56243</v>
      </c>
      <c r="B22772" s="176">
        <v>19.600000000000001</v>
      </c>
      <c r="C22772" s="176">
        <v>39.799999999999997</v>
      </c>
      <c r="D22772" s="282">
        <v>87</v>
      </c>
      <c r="E22772" s="265"/>
    </row>
    <row r="22773" spans="1:5">
      <c r="A22773" s="283">
        <v>56244</v>
      </c>
      <c r="B22773" s="176">
        <v>16.5</v>
      </c>
      <c r="C22773" s="176">
        <v>36.200000000000003</v>
      </c>
      <c r="D22773" s="282">
        <v>87</v>
      </c>
      <c r="E22773" s="265"/>
    </row>
    <row r="22774" spans="1:5">
      <c r="A22774" s="283">
        <v>56245</v>
      </c>
      <c r="B22774" s="176">
        <v>6.8</v>
      </c>
      <c r="C22774" s="176">
        <v>40.4</v>
      </c>
      <c r="D22774" s="282">
        <v>87</v>
      </c>
      <c r="E22774" s="265"/>
    </row>
    <row r="22775" spans="1:5">
      <c r="A22775" s="283">
        <v>56248</v>
      </c>
      <c r="B22775" s="176">
        <v>5.0999999999999996</v>
      </c>
      <c r="C22775" s="176">
        <v>47.4</v>
      </c>
      <c r="D22775" s="282">
        <v>87</v>
      </c>
      <c r="E22775" s="265"/>
    </row>
    <row r="22776" spans="1:5">
      <c r="A22776" s="283">
        <v>56249</v>
      </c>
      <c r="B22776" s="176">
        <v>8.8000000000000007</v>
      </c>
      <c r="C22776" s="176">
        <v>49.9</v>
      </c>
      <c r="D22776" s="282">
        <v>87</v>
      </c>
      <c r="E22776" s="265"/>
    </row>
    <row r="22777" spans="1:5">
      <c r="A22777" s="283">
        <v>56251</v>
      </c>
      <c r="B22777" s="176">
        <v>32.700000000000003</v>
      </c>
      <c r="C22777" s="176">
        <v>40.6</v>
      </c>
      <c r="D22777" s="282">
        <v>87</v>
      </c>
      <c r="E22777" s="265"/>
    </row>
    <row r="22778" spans="1:5">
      <c r="A22778" s="283">
        <v>56252</v>
      </c>
      <c r="B22778" s="176">
        <v>48.4</v>
      </c>
      <c r="C22778" s="176">
        <v>38.700000000000003</v>
      </c>
      <c r="D22778" s="282">
        <v>96</v>
      </c>
      <c r="E22778" s="265"/>
    </row>
    <row r="22779" spans="1:5">
      <c r="A22779" s="283">
        <v>56253</v>
      </c>
      <c r="B22779" s="176">
        <v>10.3</v>
      </c>
      <c r="C22779" s="176">
        <v>46.8</v>
      </c>
      <c r="D22779" s="282">
        <v>87</v>
      </c>
      <c r="E22779" s="265"/>
    </row>
    <row r="22780" spans="1:5">
      <c r="A22780" s="283">
        <v>56255</v>
      </c>
      <c r="B22780" s="176">
        <v>12.1</v>
      </c>
      <c r="C22780" s="176">
        <v>40.6</v>
      </c>
      <c r="D22780" s="282">
        <v>87</v>
      </c>
      <c r="E22780" s="265"/>
    </row>
    <row r="22781" spans="1:5">
      <c r="A22781" s="283">
        <v>56256</v>
      </c>
      <c r="B22781" s="176">
        <v>12.4</v>
      </c>
      <c r="C22781" s="176">
        <v>51</v>
      </c>
      <c r="D22781" s="282">
        <v>87</v>
      </c>
      <c r="E22781" s="265"/>
    </row>
    <row r="22782" spans="1:5">
      <c r="A22782" s="283">
        <v>56257</v>
      </c>
      <c r="B22782" s="176">
        <v>5.2</v>
      </c>
      <c r="C22782" s="176">
        <v>48.2</v>
      </c>
      <c r="D22782" s="282">
        <v>87</v>
      </c>
      <c r="E22782" s="265"/>
    </row>
    <row r="22783" spans="1:5">
      <c r="A22783" s="283">
        <v>56258</v>
      </c>
      <c r="B22783" s="176">
        <v>95.6</v>
      </c>
      <c r="C22783" s="176">
        <v>31.3</v>
      </c>
      <c r="D22783" s="282">
        <v>127</v>
      </c>
      <c r="E22783" s="265"/>
    </row>
    <row r="22784" spans="1:5">
      <c r="A22784" s="283">
        <v>56260</v>
      </c>
      <c r="B22784" s="176">
        <v>12</v>
      </c>
      <c r="C22784" s="176">
        <v>44.6</v>
      </c>
      <c r="D22784" s="282">
        <v>87</v>
      </c>
      <c r="E22784" s="265"/>
    </row>
    <row r="22785" spans="1:5">
      <c r="A22785" s="283">
        <v>56262</v>
      </c>
      <c r="B22785" s="176">
        <v>9.6999999999999993</v>
      </c>
      <c r="C22785" s="176">
        <v>43.1</v>
      </c>
      <c r="D22785" s="282">
        <v>87</v>
      </c>
      <c r="E22785" s="265"/>
    </row>
    <row r="22786" spans="1:5">
      <c r="A22786" s="283">
        <v>56263</v>
      </c>
      <c r="B22786" s="176">
        <v>10.8</v>
      </c>
      <c r="C22786" s="176">
        <v>38.9</v>
      </c>
      <c r="D22786" s="282">
        <v>115</v>
      </c>
      <c r="E22786" s="265"/>
    </row>
    <row r="22787" spans="1:5">
      <c r="A22787" s="283">
        <v>56264</v>
      </c>
      <c r="B22787" s="176">
        <v>21.1</v>
      </c>
      <c r="C22787" s="176">
        <v>40.5</v>
      </c>
      <c r="D22787" s="282">
        <v>115</v>
      </c>
      <c r="E22787" s="265"/>
    </row>
    <row r="22788" spans="1:5">
      <c r="A22788" s="283">
        <v>56265</v>
      </c>
      <c r="B22788" s="176">
        <v>27</v>
      </c>
      <c r="C22788" s="176">
        <v>42</v>
      </c>
      <c r="D22788" s="282">
        <v>102</v>
      </c>
      <c r="E22788" s="265"/>
    </row>
    <row r="22789" spans="1:5">
      <c r="A22789" s="283">
        <v>56266</v>
      </c>
      <c r="B22789" s="176">
        <v>18.7</v>
      </c>
      <c r="C22789" s="176">
        <v>40.200000000000003</v>
      </c>
      <c r="D22789" s="282">
        <v>114</v>
      </c>
      <c r="E22789" s="265"/>
    </row>
    <row r="22790" spans="1:5">
      <c r="A22790" s="283">
        <v>56267</v>
      </c>
      <c r="B22790" s="176">
        <v>30.9</v>
      </c>
      <c r="C22790" s="176">
        <v>30.2</v>
      </c>
      <c r="D22790" s="282">
        <v>114</v>
      </c>
      <c r="E22790" s="265"/>
    </row>
    <row r="22791" spans="1:5">
      <c r="A22791" s="283">
        <v>56270</v>
      </c>
      <c r="B22791" s="176">
        <v>13</v>
      </c>
      <c r="C22791" s="176">
        <v>40.5</v>
      </c>
      <c r="D22791" s="282">
        <v>87</v>
      </c>
      <c r="E22791" s="265"/>
    </row>
    <row r="22792" spans="1:5">
      <c r="A22792" s="283">
        <v>56271</v>
      </c>
      <c r="B22792" s="176">
        <v>7.7</v>
      </c>
      <c r="C22792" s="176">
        <v>42.5</v>
      </c>
      <c r="D22792" s="282">
        <v>87</v>
      </c>
      <c r="E22792" s="265"/>
    </row>
    <row r="22793" spans="1:5">
      <c r="A22793" s="283">
        <v>56273</v>
      </c>
      <c r="B22793" s="176">
        <v>36.9</v>
      </c>
      <c r="C22793" s="176">
        <v>43.8</v>
      </c>
      <c r="D22793" s="282">
        <v>94</v>
      </c>
      <c r="E22793" s="265"/>
    </row>
    <row r="22794" spans="1:5">
      <c r="A22794" s="283">
        <v>56274</v>
      </c>
      <c r="B22794" s="176">
        <v>3.2</v>
      </c>
      <c r="C22794" s="176">
        <v>46.7</v>
      </c>
      <c r="D22794" s="282">
        <v>87</v>
      </c>
      <c r="E22794" s="265"/>
    </row>
    <row r="22795" spans="1:5">
      <c r="A22795" s="283">
        <v>56276</v>
      </c>
      <c r="B22795" s="176">
        <v>5.5</v>
      </c>
      <c r="C22795" s="176">
        <v>47.7</v>
      </c>
      <c r="D22795" s="282">
        <v>87</v>
      </c>
      <c r="E22795" s="265"/>
    </row>
    <row r="22796" spans="1:5">
      <c r="A22796" s="283">
        <v>56277</v>
      </c>
      <c r="B22796" s="176">
        <v>31.5</v>
      </c>
      <c r="C22796" s="176">
        <v>41.6</v>
      </c>
      <c r="D22796" s="282">
        <v>107</v>
      </c>
      <c r="E22796" s="265"/>
    </row>
    <row r="22797" spans="1:5">
      <c r="A22797" s="283">
        <v>56278</v>
      </c>
      <c r="B22797" s="176">
        <v>44.9</v>
      </c>
      <c r="C22797" s="176">
        <v>49</v>
      </c>
      <c r="D22797" s="282">
        <v>87</v>
      </c>
      <c r="E22797" s="265"/>
    </row>
    <row r="22798" spans="1:5">
      <c r="A22798" s="283">
        <v>56279</v>
      </c>
      <c r="B22798" s="176">
        <v>21.9</v>
      </c>
      <c r="C22798" s="176">
        <v>39.6</v>
      </c>
      <c r="D22798" s="282">
        <v>87</v>
      </c>
      <c r="E22798" s="265"/>
    </row>
    <row r="22799" spans="1:5">
      <c r="A22799" s="283">
        <v>56280</v>
      </c>
      <c r="B22799" s="176">
        <v>5.5</v>
      </c>
      <c r="C22799" s="176">
        <v>42.8</v>
      </c>
      <c r="D22799" s="282">
        <v>87</v>
      </c>
      <c r="E22799" s="265"/>
    </row>
    <row r="22800" spans="1:5">
      <c r="A22800" s="283">
        <v>56281</v>
      </c>
      <c r="B22800" s="176">
        <v>23</v>
      </c>
      <c r="C22800" s="176">
        <v>39.4</v>
      </c>
      <c r="D22800" s="282">
        <v>116</v>
      </c>
      <c r="E22800" s="265"/>
    </row>
    <row r="22801" spans="1:5">
      <c r="A22801" s="283">
        <v>56282</v>
      </c>
      <c r="B22801" s="176">
        <v>27.3</v>
      </c>
      <c r="C22801" s="176">
        <v>38.1</v>
      </c>
      <c r="D22801" s="282">
        <v>87</v>
      </c>
      <c r="E22801" s="265"/>
    </row>
    <row r="22802" spans="1:5">
      <c r="A22802" s="283">
        <v>56283</v>
      </c>
      <c r="B22802" s="176">
        <v>44.2</v>
      </c>
      <c r="C22802" s="176">
        <v>42.5</v>
      </c>
      <c r="D22802" s="282">
        <v>87</v>
      </c>
      <c r="E22802" s="265"/>
    </row>
    <row r="22803" spans="1:5">
      <c r="A22803" s="283">
        <v>56284</v>
      </c>
      <c r="B22803" s="176">
        <v>14.4</v>
      </c>
      <c r="C22803" s="176">
        <v>42.1</v>
      </c>
      <c r="D22803" s="282">
        <v>87</v>
      </c>
      <c r="E22803" s="265"/>
    </row>
    <row r="22804" spans="1:5">
      <c r="A22804" s="283">
        <v>56285</v>
      </c>
      <c r="B22804" s="176">
        <v>10.3</v>
      </c>
      <c r="C22804" s="176">
        <v>43</v>
      </c>
      <c r="D22804" s="282">
        <v>87</v>
      </c>
      <c r="E22804" s="265"/>
    </row>
    <row r="22805" spans="1:5">
      <c r="A22805" s="283">
        <v>56287</v>
      </c>
      <c r="B22805" s="176">
        <v>9.6999999999999993</v>
      </c>
      <c r="C22805" s="176">
        <v>47</v>
      </c>
      <c r="D22805" s="282">
        <v>87</v>
      </c>
      <c r="E22805" s="265"/>
    </row>
    <row r="22806" spans="1:5">
      <c r="A22806" s="283">
        <v>56288</v>
      </c>
      <c r="B22806" s="176">
        <v>62.2</v>
      </c>
      <c r="C22806" s="176">
        <v>46.5</v>
      </c>
      <c r="D22806" s="282">
        <v>96</v>
      </c>
      <c r="E22806" s="265"/>
    </row>
    <row r="22807" spans="1:5">
      <c r="A22807" s="283">
        <v>56289</v>
      </c>
      <c r="B22807" s="176">
        <v>12.5</v>
      </c>
      <c r="C22807" s="176">
        <v>46.4</v>
      </c>
      <c r="D22807" s="282">
        <v>87</v>
      </c>
      <c r="E22807" s="265"/>
    </row>
    <row r="22808" spans="1:5">
      <c r="A22808" s="283">
        <v>56291</v>
      </c>
      <c r="B22808" s="176">
        <v>14.5</v>
      </c>
      <c r="C22808" s="176">
        <v>42.2</v>
      </c>
      <c r="D22808" s="282">
        <v>87</v>
      </c>
      <c r="E22808" s="265"/>
    </row>
    <row r="22809" spans="1:5">
      <c r="A22809" s="283">
        <v>56292</v>
      </c>
      <c r="B22809" s="176">
        <v>10.1</v>
      </c>
      <c r="C22809" s="176">
        <v>38</v>
      </c>
      <c r="D22809" s="282">
        <v>112</v>
      </c>
      <c r="E22809" s="265"/>
    </row>
    <row r="22810" spans="1:5">
      <c r="A22810" s="283">
        <v>56293</v>
      </c>
      <c r="B22810" s="176">
        <v>13.7</v>
      </c>
      <c r="C22810" s="176">
        <v>43.6</v>
      </c>
      <c r="D22810" s="282">
        <v>87</v>
      </c>
      <c r="E22810" s="265"/>
    </row>
    <row r="22811" spans="1:5">
      <c r="A22811" s="283">
        <v>56294</v>
      </c>
      <c r="B22811" s="176">
        <v>30</v>
      </c>
      <c r="C22811" s="176">
        <v>42.6</v>
      </c>
      <c r="D22811" s="282">
        <v>87</v>
      </c>
      <c r="E22811" s="265"/>
    </row>
    <row r="22812" spans="1:5">
      <c r="A22812" s="283">
        <v>56295</v>
      </c>
      <c r="B22812" s="176">
        <v>10.7</v>
      </c>
      <c r="C22812" s="176">
        <v>43.1</v>
      </c>
      <c r="D22812" s="282">
        <v>87</v>
      </c>
      <c r="E22812" s="265"/>
    </row>
    <row r="22813" spans="1:5">
      <c r="A22813" s="283">
        <v>56296</v>
      </c>
      <c r="B22813" s="176">
        <v>8.3000000000000007</v>
      </c>
      <c r="C22813" s="176">
        <v>48.6</v>
      </c>
      <c r="D22813" s="282">
        <v>87</v>
      </c>
      <c r="E22813" s="265"/>
    </row>
    <row r="22814" spans="1:5">
      <c r="A22814" s="283">
        <v>56297</v>
      </c>
      <c r="B22814" s="176">
        <v>11</v>
      </c>
      <c r="C22814" s="176">
        <v>37.1</v>
      </c>
      <c r="D22814" s="282">
        <v>87</v>
      </c>
      <c r="E22814" s="265"/>
    </row>
    <row r="22815" spans="1:5">
      <c r="A22815" s="283">
        <v>56301</v>
      </c>
      <c r="B22815" s="176">
        <v>446.8</v>
      </c>
      <c r="C22815" s="176">
        <v>25.7</v>
      </c>
      <c r="D22815" s="282">
        <v>125</v>
      </c>
      <c r="E22815" s="265"/>
    </row>
    <row r="22816" spans="1:5">
      <c r="A22816" s="283">
        <v>56302</v>
      </c>
      <c r="B22816" s="176">
        <v>0</v>
      </c>
      <c r="C22816" s="176">
        <v>0</v>
      </c>
      <c r="D22816" s="282">
        <v>87</v>
      </c>
      <c r="E22816" s="265"/>
    </row>
    <row r="22817" spans="1:5">
      <c r="A22817" s="283">
        <v>56303</v>
      </c>
      <c r="B22817" s="176">
        <v>2184.4</v>
      </c>
      <c r="C22817" s="176">
        <v>35</v>
      </c>
      <c r="D22817" s="282">
        <v>136</v>
      </c>
      <c r="E22817" s="265"/>
    </row>
    <row r="22818" spans="1:5">
      <c r="A22818" s="283">
        <v>56304</v>
      </c>
      <c r="B22818" s="176">
        <v>300.8</v>
      </c>
      <c r="C22818" s="176">
        <v>31.5</v>
      </c>
      <c r="D22818" s="282">
        <v>102</v>
      </c>
      <c r="E22818" s="265"/>
    </row>
    <row r="22819" spans="1:5">
      <c r="A22819" s="283">
        <v>56307</v>
      </c>
      <c r="B22819" s="176">
        <v>51.3</v>
      </c>
      <c r="C22819" s="176">
        <v>35.4</v>
      </c>
      <c r="D22819" s="282">
        <v>87</v>
      </c>
      <c r="E22819" s="265"/>
    </row>
    <row r="22820" spans="1:5">
      <c r="A22820" s="283">
        <v>56308</v>
      </c>
      <c r="B22820" s="176">
        <v>118.8</v>
      </c>
      <c r="C22820" s="176">
        <v>42.8</v>
      </c>
      <c r="D22820" s="282">
        <v>123</v>
      </c>
      <c r="E22820" s="265"/>
    </row>
    <row r="22821" spans="1:5">
      <c r="A22821" s="283">
        <v>56309</v>
      </c>
      <c r="B22821" s="176">
        <v>9.8000000000000007</v>
      </c>
      <c r="C22821" s="176">
        <v>48.4</v>
      </c>
      <c r="D22821" s="282">
        <v>87</v>
      </c>
      <c r="E22821" s="265"/>
    </row>
    <row r="22822" spans="1:5">
      <c r="A22822" s="283">
        <v>56310</v>
      </c>
      <c r="B22822" s="176">
        <v>97.6</v>
      </c>
      <c r="C22822" s="176">
        <v>31.6</v>
      </c>
      <c r="D22822" s="282">
        <v>96</v>
      </c>
      <c r="E22822" s="265"/>
    </row>
    <row r="22823" spans="1:5">
      <c r="A22823" s="283">
        <v>56311</v>
      </c>
      <c r="B22823" s="176">
        <v>8.4</v>
      </c>
      <c r="C22823" s="176">
        <v>45.9</v>
      </c>
      <c r="D22823" s="282">
        <v>87</v>
      </c>
      <c r="E22823" s="265"/>
    </row>
    <row r="22824" spans="1:5">
      <c r="A22824" s="283">
        <v>56312</v>
      </c>
      <c r="B22824" s="176">
        <v>20.100000000000001</v>
      </c>
      <c r="C22824" s="176">
        <v>41.7</v>
      </c>
      <c r="D22824" s="282">
        <v>87</v>
      </c>
      <c r="E22824" s="265"/>
    </row>
    <row r="22825" spans="1:5">
      <c r="A22825" s="283">
        <v>56313</v>
      </c>
      <c r="B22825" s="176">
        <v>52.6</v>
      </c>
      <c r="C22825" s="176">
        <v>37.5</v>
      </c>
      <c r="D22825" s="282">
        <v>87</v>
      </c>
      <c r="E22825" s="265"/>
    </row>
    <row r="22826" spans="1:5">
      <c r="A22826" s="283">
        <v>56314</v>
      </c>
      <c r="B22826" s="176">
        <v>31.8</v>
      </c>
      <c r="C22826" s="176">
        <v>37.799999999999997</v>
      </c>
      <c r="D22826" s="282">
        <v>87</v>
      </c>
      <c r="E22826" s="265"/>
    </row>
    <row r="22827" spans="1:5">
      <c r="A22827" s="283">
        <v>56315</v>
      </c>
      <c r="B22827" s="176">
        <v>25.1</v>
      </c>
      <c r="C22827" s="176">
        <v>44.5</v>
      </c>
      <c r="D22827" s="282">
        <v>87</v>
      </c>
      <c r="E22827" s="265"/>
    </row>
    <row r="22828" spans="1:5">
      <c r="A22828" s="283">
        <v>56316</v>
      </c>
      <c r="B22828" s="176">
        <v>20.2</v>
      </c>
      <c r="C22828" s="176">
        <v>42.9</v>
      </c>
      <c r="D22828" s="282">
        <v>96</v>
      </c>
      <c r="E22828" s="265"/>
    </row>
    <row r="22829" spans="1:5">
      <c r="A22829" s="283">
        <v>56317</v>
      </c>
      <c r="B22829" s="176">
        <v>16.2</v>
      </c>
      <c r="C22829" s="176">
        <v>36.1</v>
      </c>
      <c r="D22829" s="282">
        <v>87</v>
      </c>
      <c r="E22829" s="265"/>
    </row>
    <row r="22830" spans="1:5">
      <c r="A22830" s="283">
        <v>56318</v>
      </c>
      <c r="B22830" s="176">
        <v>29.1</v>
      </c>
      <c r="C22830" s="176">
        <v>46.8</v>
      </c>
      <c r="D22830" s="282">
        <v>87</v>
      </c>
      <c r="E22830" s="265"/>
    </row>
    <row r="22831" spans="1:5">
      <c r="A22831" s="283">
        <v>56319</v>
      </c>
      <c r="B22831" s="176">
        <v>39.700000000000003</v>
      </c>
      <c r="C22831" s="176">
        <v>40.1</v>
      </c>
      <c r="D22831" s="282">
        <v>87</v>
      </c>
      <c r="E22831" s="265"/>
    </row>
    <row r="22832" spans="1:5">
      <c r="A22832" s="283">
        <v>56320</v>
      </c>
      <c r="B22832" s="176">
        <v>120.1</v>
      </c>
      <c r="C22832" s="176">
        <v>40.299999999999997</v>
      </c>
      <c r="D22832" s="282">
        <v>112</v>
      </c>
      <c r="E22832" s="265"/>
    </row>
    <row r="22833" spans="1:5">
      <c r="A22833" s="283">
        <v>56321</v>
      </c>
      <c r="B22833" s="176">
        <v>1.3</v>
      </c>
      <c r="C22833" s="176">
        <v>38.299999999999997</v>
      </c>
      <c r="D22833" s="282">
        <v>128</v>
      </c>
      <c r="E22833" s="265"/>
    </row>
    <row r="22834" spans="1:5">
      <c r="A22834" s="283">
        <v>56323</v>
      </c>
      <c r="B22834" s="176">
        <v>9.4</v>
      </c>
      <c r="C22834" s="176">
        <v>43.2</v>
      </c>
      <c r="D22834" s="282">
        <v>87</v>
      </c>
      <c r="E22834" s="265"/>
    </row>
    <row r="22835" spans="1:5">
      <c r="A22835" s="283">
        <v>56324</v>
      </c>
      <c r="B22835" s="176">
        <v>17.100000000000001</v>
      </c>
      <c r="C22835" s="176">
        <v>47.2</v>
      </c>
      <c r="D22835" s="282">
        <v>87</v>
      </c>
      <c r="E22835" s="265"/>
    </row>
    <row r="22836" spans="1:5">
      <c r="A22836" s="283">
        <v>56325</v>
      </c>
      <c r="B22836" s="176">
        <v>12.2</v>
      </c>
      <c r="C22836" s="176">
        <v>38.5</v>
      </c>
      <c r="D22836" s="282">
        <v>87</v>
      </c>
      <c r="E22836" s="265"/>
    </row>
    <row r="22837" spans="1:5">
      <c r="A22837" s="283">
        <v>56326</v>
      </c>
      <c r="B22837" s="176">
        <v>18.399999999999999</v>
      </c>
      <c r="C22837" s="176">
        <v>42.7</v>
      </c>
      <c r="D22837" s="282">
        <v>87</v>
      </c>
      <c r="E22837" s="265"/>
    </row>
    <row r="22838" spans="1:5">
      <c r="A22838" s="283">
        <v>56327</v>
      </c>
      <c r="B22838" s="176">
        <v>17.2</v>
      </c>
      <c r="C22838" s="176">
        <v>45.2</v>
      </c>
      <c r="D22838" s="282">
        <v>87</v>
      </c>
      <c r="E22838" s="265"/>
    </row>
    <row r="22839" spans="1:5">
      <c r="A22839" s="283">
        <v>56328</v>
      </c>
      <c r="B22839" s="176">
        <v>15.4</v>
      </c>
      <c r="C22839" s="176">
        <v>39.4</v>
      </c>
      <c r="D22839" s="282">
        <v>87</v>
      </c>
      <c r="E22839" s="265"/>
    </row>
    <row r="22840" spans="1:5">
      <c r="A22840" s="283">
        <v>56329</v>
      </c>
      <c r="B22840" s="176">
        <v>38.4</v>
      </c>
      <c r="C22840" s="176">
        <v>35.4</v>
      </c>
      <c r="D22840" s="282">
        <v>87</v>
      </c>
      <c r="E22840" s="265"/>
    </row>
    <row r="22841" spans="1:5">
      <c r="A22841" s="283">
        <v>56330</v>
      </c>
      <c r="B22841" s="176">
        <v>41.1</v>
      </c>
      <c r="C22841" s="176">
        <v>35.700000000000003</v>
      </c>
      <c r="D22841" s="282">
        <v>87</v>
      </c>
      <c r="E22841" s="265"/>
    </row>
    <row r="22842" spans="1:5">
      <c r="A22842" s="283">
        <v>56331</v>
      </c>
      <c r="B22842" s="176">
        <v>31.5</v>
      </c>
      <c r="C22842" s="176">
        <v>38.4</v>
      </c>
      <c r="D22842" s="282">
        <v>115</v>
      </c>
      <c r="E22842" s="265"/>
    </row>
    <row r="22843" spans="1:5">
      <c r="A22843" s="283">
        <v>56332</v>
      </c>
      <c r="B22843" s="176">
        <v>33.700000000000003</v>
      </c>
      <c r="C22843" s="176">
        <v>41</v>
      </c>
      <c r="D22843" s="282">
        <v>87</v>
      </c>
      <c r="E22843" s="265"/>
    </row>
    <row r="22844" spans="1:5">
      <c r="A22844" s="283">
        <v>56333</v>
      </c>
      <c r="B22844" s="176">
        <v>0</v>
      </c>
      <c r="C22844" s="176">
        <v>0</v>
      </c>
      <c r="D22844" s="282">
        <v>87</v>
      </c>
      <c r="E22844" s="265"/>
    </row>
    <row r="22845" spans="1:5">
      <c r="A22845" s="283">
        <v>56334</v>
      </c>
      <c r="B22845" s="176">
        <v>21.5</v>
      </c>
      <c r="C22845" s="176">
        <v>46.5</v>
      </c>
      <c r="D22845" s="282">
        <v>87</v>
      </c>
      <c r="E22845" s="265"/>
    </row>
    <row r="22846" spans="1:5">
      <c r="A22846" s="283">
        <v>56335</v>
      </c>
      <c r="B22846" s="176">
        <v>0</v>
      </c>
      <c r="C22846" s="176">
        <v>0</v>
      </c>
      <c r="D22846" s="282">
        <v>87</v>
      </c>
      <c r="E22846" s="265"/>
    </row>
    <row r="22847" spans="1:5">
      <c r="A22847" s="283">
        <v>56336</v>
      </c>
      <c r="B22847" s="176">
        <v>29.6</v>
      </c>
      <c r="C22847" s="176">
        <v>47.8</v>
      </c>
      <c r="D22847" s="282">
        <v>87</v>
      </c>
      <c r="E22847" s="265"/>
    </row>
    <row r="22848" spans="1:5">
      <c r="A22848" s="283">
        <v>56338</v>
      </c>
      <c r="B22848" s="176">
        <v>11.4</v>
      </c>
      <c r="C22848" s="176">
        <v>41.2</v>
      </c>
      <c r="D22848" s="282">
        <v>87</v>
      </c>
      <c r="E22848" s="265"/>
    </row>
    <row r="22849" spans="1:5">
      <c r="A22849" s="283">
        <v>56339</v>
      </c>
      <c r="B22849" s="176">
        <v>34.200000000000003</v>
      </c>
      <c r="C22849" s="176">
        <v>44.1</v>
      </c>
      <c r="D22849" s="282">
        <v>87</v>
      </c>
      <c r="E22849" s="265"/>
    </row>
    <row r="22850" spans="1:5">
      <c r="A22850" s="283">
        <v>56340</v>
      </c>
      <c r="B22850" s="176">
        <v>46.6</v>
      </c>
      <c r="C22850" s="176">
        <v>38.700000000000003</v>
      </c>
      <c r="D22850" s="282">
        <v>95</v>
      </c>
      <c r="E22850" s="265"/>
    </row>
    <row r="22851" spans="1:5">
      <c r="A22851" s="283">
        <v>56341</v>
      </c>
      <c r="B22851" s="176">
        <v>20</v>
      </c>
      <c r="C22851" s="176">
        <v>40</v>
      </c>
      <c r="D22851" s="282">
        <v>87</v>
      </c>
      <c r="E22851" s="265"/>
    </row>
    <row r="22852" spans="1:5">
      <c r="A22852" s="283">
        <v>56342</v>
      </c>
      <c r="B22852" s="176">
        <v>25.2</v>
      </c>
      <c r="C22852" s="176">
        <v>48.7</v>
      </c>
      <c r="D22852" s="282">
        <v>95</v>
      </c>
      <c r="E22852" s="265"/>
    </row>
    <row r="22853" spans="1:5">
      <c r="A22853" s="283">
        <v>56343</v>
      </c>
      <c r="B22853" s="176">
        <v>13.5</v>
      </c>
      <c r="C22853" s="176">
        <v>46.6</v>
      </c>
      <c r="D22853" s="282">
        <v>87</v>
      </c>
      <c r="E22853" s="265"/>
    </row>
    <row r="22854" spans="1:5">
      <c r="A22854" s="283">
        <v>56344</v>
      </c>
      <c r="B22854" s="176">
        <v>0</v>
      </c>
      <c r="C22854" s="176">
        <v>0</v>
      </c>
      <c r="D22854" s="282">
        <v>87</v>
      </c>
      <c r="E22854" s="265"/>
    </row>
    <row r="22855" spans="1:5">
      <c r="A22855" s="283">
        <v>56345</v>
      </c>
      <c r="B22855" s="176">
        <v>48.2</v>
      </c>
      <c r="C22855" s="176">
        <v>41.3</v>
      </c>
      <c r="D22855" s="282">
        <v>118</v>
      </c>
      <c r="E22855" s="265"/>
    </row>
    <row r="22856" spans="1:5">
      <c r="A22856" s="283">
        <v>56347</v>
      </c>
      <c r="B22856" s="176">
        <v>35.700000000000003</v>
      </c>
      <c r="C22856" s="176">
        <v>38.700000000000003</v>
      </c>
      <c r="D22856" s="282">
        <v>87</v>
      </c>
      <c r="E22856" s="265"/>
    </row>
    <row r="22857" spans="1:5">
      <c r="A22857" s="283">
        <v>56349</v>
      </c>
      <c r="B22857" s="176">
        <v>18</v>
      </c>
      <c r="C22857" s="176">
        <v>43</v>
      </c>
      <c r="D22857" s="282">
        <v>87</v>
      </c>
      <c r="E22857" s="265"/>
    </row>
    <row r="22858" spans="1:5">
      <c r="A22858" s="283">
        <v>56350</v>
      </c>
      <c r="B22858" s="176">
        <v>3.8</v>
      </c>
      <c r="C22858" s="176">
        <v>48.7</v>
      </c>
      <c r="D22858" s="282">
        <v>87</v>
      </c>
      <c r="E22858" s="265"/>
    </row>
    <row r="22859" spans="1:5">
      <c r="A22859" s="283">
        <v>56352</v>
      </c>
      <c r="B22859" s="176">
        <v>48</v>
      </c>
      <c r="C22859" s="176">
        <v>38.6</v>
      </c>
      <c r="D22859" s="282">
        <v>114</v>
      </c>
      <c r="E22859" s="265"/>
    </row>
    <row r="22860" spans="1:5">
      <c r="A22860" s="283">
        <v>56353</v>
      </c>
      <c r="B22860" s="176">
        <v>51.1</v>
      </c>
      <c r="C22860" s="176">
        <v>38.1</v>
      </c>
      <c r="D22860" s="282">
        <v>117</v>
      </c>
      <c r="E22860" s="265"/>
    </row>
    <row r="22861" spans="1:5">
      <c r="A22861" s="283">
        <v>56354</v>
      </c>
      <c r="B22861" s="176">
        <v>24.2</v>
      </c>
      <c r="C22861" s="176">
        <v>46.6</v>
      </c>
      <c r="D22861" s="282">
        <v>87</v>
      </c>
      <c r="E22861" s="265"/>
    </row>
    <row r="22862" spans="1:5">
      <c r="A22862" s="283">
        <v>56355</v>
      </c>
      <c r="B22862" s="176">
        <v>21.3</v>
      </c>
      <c r="C22862" s="176">
        <v>43.1</v>
      </c>
      <c r="D22862" s="282">
        <v>87</v>
      </c>
      <c r="E22862" s="265"/>
    </row>
    <row r="22863" spans="1:5">
      <c r="A22863" s="283">
        <v>56356</v>
      </c>
      <c r="B22863" s="176">
        <v>46.7</v>
      </c>
      <c r="C22863" s="176">
        <v>38</v>
      </c>
      <c r="D22863" s="282">
        <v>87</v>
      </c>
      <c r="E22863" s="265"/>
    </row>
    <row r="22864" spans="1:5">
      <c r="A22864" s="283">
        <v>56357</v>
      </c>
      <c r="B22864" s="176">
        <v>26.9</v>
      </c>
      <c r="C22864" s="176">
        <v>38.200000000000003</v>
      </c>
      <c r="D22864" s="282">
        <v>87</v>
      </c>
      <c r="E22864" s="265"/>
    </row>
    <row r="22865" spans="1:5">
      <c r="A22865" s="283">
        <v>56358</v>
      </c>
      <c r="B22865" s="176">
        <v>28.3</v>
      </c>
      <c r="C22865" s="176">
        <v>40.1</v>
      </c>
      <c r="D22865" s="282">
        <v>87</v>
      </c>
      <c r="E22865" s="265"/>
    </row>
    <row r="22866" spans="1:5">
      <c r="A22866" s="283">
        <v>56359</v>
      </c>
      <c r="B22866" s="176">
        <v>21.9</v>
      </c>
      <c r="C22866" s="176">
        <v>40</v>
      </c>
      <c r="D22866" s="282">
        <v>87</v>
      </c>
      <c r="E22866" s="265"/>
    </row>
    <row r="22867" spans="1:5">
      <c r="A22867" s="283">
        <v>56360</v>
      </c>
      <c r="B22867" s="176">
        <v>29</v>
      </c>
      <c r="C22867" s="176">
        <v>44.5</v>
      </c>
      <c r="D22867" s="282">
        <v>111</v>
      </c>
      <c r="E22867" s="265"/>
    </row>
    <row r="22868" spans="1:5">
      <c r="A22868" s="283">
        <v>56361</v>
      </c>
      <c r="B22868" s="176">
        <v>19.2</v>
      </c>
      <c r="C22868" s="176">
        <v>46.1</v>
      </c>
      <c r="D22868" s="282">
        <v>87</v>
      </c>
      <c r="E22868" s="265"/>
    </row>
    <row r="22869" spans="1:5">
      <c r="A22869" s="283">
        <v>56362</v>
      </c>
      <c r="B22869" s="176">
        <v>41.6</v>
      </c>
      <c r="C22869" s="176">
        <v>43.1</v>
      </c>
      <c r="D22869" s="282">
        <v>94</v>
      </c>
      <c r="E22869" s="265"/>
    </row>
    <row r="22870" spans="1:5">
      <c r="A22870" s="283">
        <v>56363</v>
      </c>
      <c r="B22870" s="176">
        <v>47.1</v>
      </c>
      <c r="C22870" s="176">
        <v>35.4</v>
      </c>
      <c r="D22870" s="282">
        <v>87</v>
      </c>
      <c r="E22870" s="265"/>
    </row>
    <row r="22871" spans="1:5">
      <c r="A22871" s="283">
        <v>56364</v>
      </c>
      <c r="B22871" s="176">
        <v>22.2</v>
      </c>
      <c r="C22871" s="176">
        <v>38.700000000000003</v>
      </c>
      <c r="D22871" s="282">
        <v>113</v>
      </c>
      <c r="E22871" s="265"/>
    </row>
    <row r="22872" spans="1:5">
      <c r="A22872" s="283">
        <v>56367</v>
      </c>
      <c r="B22872" s="176">
        <v>73.900000000000006</v>
      </c>
      <c r="C22872" s="176">
        <v>36.299999999999997</v>
      </c>
      <c r="D22872" s="282">
        <v>87</v>
      </c>
      <c r="E22872" s="265"/>
    </row>
    <row r="22873" spans="1:5">
      <c r="A22873" s="283">
        <v>56368</v>
      </c>
      <c r="B22873" s="176">
        <v>62.3</v>
      </c>
      <c r="C22873" s="176">
        <v>41.9</v>
      </c>
      <c r="D22873" s="282">
        <v>87</v>
      </c>
      <c r="E22873" s="265"/>
    </row>
    <row r="22874" spans="1:5">
      <c r="A22874" s="283">
        <v>56369</v>
      </c>
      <c r="B22874" s="176">
        <v>83.7</v>
      </c>
      <c r="C22874" s="176">
        <v>39.9</v>
      </c>
      <c r="D22874" s="282">
        <v>87</v>
      </c>
      <c r="E22874" s="265"/>
    </row>
    <row r="22875" spans="1:5">
      <c r="A22875" s="283">
        <v>56371</v>
      </c>
      <c r="B22875" s="176">
        <v>53.8</v>
      </c>
      <c r="C22875" s="176">
        <v>41.2</v>
      </c>
      <c r="D22875" s="282">
        <v>87</v>
      </c>
      <c r="E22875" s="265"/>
    </row>
    <row r="22876" spans="1:5">
      <c r="A22876" s="283">
        <v>56372</v>
      </c>
      <c r="B22876" s="176">
        <v>0</v>
      </c>
      <c r="C22876" s="176">
        <v>0</v>
      </c>
      <c r="D22876" s="282">
        <v>87</v>
      </c>
      <c r="E22876" s="265"/>
    </row>
    <row r="22877" spans="1:5">
      <c r="A22877" s="283">
        <v>56373</v>
      </c>
      <c r="B22877" s="176">
        <v>36.9</v>
      </c>
      <c r="C22877" s="176">
        <v>34.9</v>
      </c>
      <c r="D22877" s="282">
        <v>87</v>
      </c>
      <c r="E22877" s="265"/>
    </row>
    <row r="22878" spans="1:5">
      <c r="A22878" s="283">
        <v>56374</v>
      </c>
      <c r="B22878" s="176">
        <v>183.4</v>
      </c>
      <c r="C22878" s="176">
        <v>26.6</v>
      </c>
      <c r="D22878" s="282">
        <v>135</v>
      </c>
      <c r="E22878" s="265"/>
    </row>
    <row r="22879" spans="1:5">
      <c r="A22879" s="283">
        <v>56375</v>
      </c>
      <c r="B22879" s="176">
        <v>120.5</v>
      </c>
      <c r="C22879" s="176">
        <v>38.1</v>
      </c>
      <c r="D22879" s="282">
        <v>87</v>
      </c>
      <c r="E22879" s="265"/>
    </row>
    <row r="22880" spans="1:5">
      <c r="A22880" s="283">
        <v>56376</v>
      </c>
      <c r="B22880" s="176">
        <v>18.7</v>
      </c>
      <c r="C22880" s="176">
        <v>37.9</v>
      </c>
      <c r="D22880" s="282">
        <v>87</v>
      </c>
      <c r="E22880" s="265"/>
    </row>
    <row r="22881" spans="1:5">
      <c r="A22881" s="283">
        <v>56377</v>
      </c>
      <c r="B22881" s="176">
        <v>644</v>
      </c>
      <c r="C22881" s="176">
        <v>33.1</v>
      </c>
      <c r="D22881" s="282">
        <v>124</v>
      </c>
      <c r="E22881" s="265"/>
    </row>
    <row r="22882" spans="1:5">
      <c r="A22882" s="283">
        <v>56378</v>
      </c>
      <c r="B22882" s="176">
        <v>41.4</v>
      </c>
      <c r="C22882" s="176">
        <v>41</v>
      </c>
      <c r="D22882" s="282">
        <v>126</v>
      </c>
      <c r="E22882" s="265"/>
    </row>
    <row r="22883" spans="1:5">
      <c r="A22883" s="283">
        <v>56379</v>
      </c>
      <c r="B22883" s="176">
        <v>188.8</v>
      </c>
      <c r="C22883" s="176">
        <v>34.299999999999997</v>
      </c>
      <c r="D22883" s="282">
        <v>104</v>
      </c>
      <c r="E22883" s="265"/>
    </row>
    <row r="22884" spans="1:5">
      <c r="A22884" s="283">
        <v>56381</v>
      </c>
      <c r="B22884" s="176">
        <v>17.399999999999999</v>
      </c>
      <c r="C22884" s="176">
        <v>46.7</v>
      </c>
      <c r="D22884" s="282">
        <v>115</v>
      </c>
      <c r="E22884" s="265"/>
    </row>
    <row r="22885" spans="1:5">
      <c r="A22885" s="283">
        <v>56382</v>
      </c>
      <c r="B22885" s="176">
        <v>24.2</v>
      </c>
      <c r="C22885" s="176">
        <v>39.1</v>
      </c>
      <c r="D22885" s="282">
        <v>87</v>
      </c>
      <c r="E22885" s="265"/>
    </row>
    <row r="22886" spans="1:5">
      <c r="A22886" s="283">
        <v>56384</v>
      </c>
      <c r="B22886" s="176">
        <v>37.4</v>
      </c>
      <c r="C22886" s="176">
        <v>39.299999999999997</v>
      </c>
      <c r="D22886" s="282">
        <v>87</v>
      </c>
      <c r="E22886" s="265"/>
    </row>
    <row r="22887" spans="1:5">
      <c r="A22887" s="283">
        <v>56385</v>
      </c>
      <c r="B22887" s="176">
        <v>13</v>
      </c>
      <c r="C22887" s="176">
        <v>39.9</v>
      </c>
      <c r="D22887" s="282">
        <v>87</v>
      </c>
      <c r="E22887" s="265"/>
    </row>
    <row r="22888" spans="1:5">
      <c r="A22888" s="283">
        <v>56386</v>
      </c>
      <c r="B22888" s="176">
        <v>14.7</v>
      </c>
      <c r="C22888" s="176">
        <v>46.9</v>
      </c>
      <c r="D22888" s="282">
        <v>97</v>
      </c>
      <c r="E22888" s="265"/>
    </row>
    <row r="22889" spans="1:5">
      <c r="A22889" s="283">
        <v>56387</v>
      </c>
      <c r="B22889" s="176">
        <v>679.5</v>
      </c>
      <c r="C22889" s="176">
        <v>31.6</v>
      </c>
      <c r="D22889" s="282">
        <v>133</v>
      </c>
      <c r="E22889" s="265"/>
    </row>
    <row r="22890" spans="1:5">
      <c r="A22890" s="283">
        <v>56389</v>
      </c>
      <c r="B22890" s="176">
        <v>0</v>
      </c>
      <c r="C22890" s="176">
        <v>0</v>
      </c>
      <c r="D22890" s="282">
        <v>87</v>
      </c>
      <c r="E22890" s="265"/>
    </row>
    <row r="22891" spans="1:5">
      <c r="A22891" s="283">
        <v>56393</v>
      </c>
      <c r="B22891" s="176">
        <v>0</v>
      </c>
      <c r="C22891" s="176">
        <v>0</v>
      </c>
      <c r="D22891" s="282">
        <v>87</v>
      </c>
      <c r="E22891" s="265"/>
    </row>
    <row r="22892" spans="1:5">
      <c r="A22892" s="283">
        <v>56395</v>
      </c>
      <c r="B22892" s="176">
        <v>0</v>
      </c>
      <c r="C22892" s="176">
        <v>0</v>
      </c>
      <c r="D22892" s="282">
        <v>87</v>
      </c>
      <c r="E22892" s="265"/>
    </row>
    <row r="22893" spans="1:5">
      <c r="A22893" s="283">
        <v>56401</v>
      </c>
      <c r="B22893" s="176">
        <v>94.6</v>
      </c>
      <c r="C22893" s="176">
        <v>38</v>
      </c>
      <c r="D22893" s="282">
        <v>114</v>
      </c>
      <c r="E22893" s="265"/>
    </row>
    <row r="22894" spans="1:5">
      <c r="A22894" s="283">
        <v>56425</v>
      </c>
      <c r="B22894" s="176">
        <v>383</v>
      </c>
      <c r="C22894" s="176">
        <v>38.1</v>
      </c>
      <c r="D22894" s="282">
        <v>130</v>
      </c>
      <c r="E22894" s="265"/>
    </row>
    <row r="22895" spans="1:5">
      <c r="A22895" s="283">
        <v>56431</v>
      </c>
      <c r="B22895" s="176">
        <v>24.2</v>
      </c>
      <c r="C22895" s="176">
        <v>52</v>
      </c>
      <c r="D22895" s="282">
        <v>87</v>
      </c>
      <c r="E22895" s="265"/>
    </row>
    <row r="22896" spans="1:5">
      <c r="A22896" s="283">
        <v>56433</v>
      </c>
      <c r="B22896" s="176">
        <v>18.5</v>
      </c>
      <c r="C22896" s="176">
        <v>49.6</v>
      </c>
      <c r="D22896" s="282">
        <v>87</v>
      </c>
      <c r="E22896" s="265"/>
    </row>
    <row r="22897" spans="1:5">
      <c r="A22897" s="283">
        <v>56434</v>
      </c>
      <c r="B22897" s="176">
        <v>18.2</v>
      </c>
      <c r="C22897" s="176">
        <v>38.1</v>
      </c>
      <c r="D22897" s="282">
        <v>87</v>
      </c>
      <c r="E22897" s="265"/>
    </row>
    <row r="22898" spans="1:5">
      <c r="A22898" s="283">
        <v>56435</v>
      </c>
      <c r="B22898" s="176">
        <v>16.8</v>
      </c>
      <c r="C22898" s="176">
        <v>47.5</v>
      </c>
      <c r="D22898" s="282">
        <v>87</v>
      </c>
      <c r="E22898" s="265"/>
    </row>
    <row r="22899" spans="1:5">
      <c r="A22899" s="283">
        <v>56436</v>
      </c>
      <c r="B22899" s="176">
        <v>27</v>
      </c>
      <c r="C22899" s="176">
        <v>42</v>
      </c>
      <c r="D22899" s="282">
        <v>87</v>
      </c>
      <c r="E22899" s="265"/>
    </row>
    <row r="22900" spans="1:5">
      <c r="A22900" s="283">
        <v>56437</v>
      </c>
      <c r="B22900" s="176">
        <v>18.5</v>
      </c>
      <c r="C22900" s="176">
        <v>38.799999999999997</v>
      </c>
      <c r="D22900" s="282">
        <v>87</v>
      </c>
      <c r="E22900" s="265"/>
    </row>
    <row r="22901" spans="1:5">
      <c r="A22901" s="283">
        <v>56438</v>
      </c>
      <c r="B22901" s="176">
        <v>19</v>
      </c>
      <c r="C22901" s="176">
        <v>42.8</v>
      </c>
      <c r="D22901" s="282">
        <v>112</v>
      </c>
      <c r="E22901" s="265"/>
    </row>
    <row r="22902" spans="1:5">
      <c r="A22902" s="283">
        <v>56440</v>
      </c>
      <c r="B22902" s="176">
        <v>24.8</v>
      </c>
      <c r="C22902" s="176">
        <v>42.5</v>
      </c>
      <c r="D22902" s="282">
        <v>87</v>
      </c>
      <c r="E22902" s="265"/>
    </row>
    <row r="22903" spans="1:5">
      <c r="A22903" s="283">
        <v>56441</v>
      </c>
      <c r="B22903" s="176">
        <v>56.6</v>
      </c>
      <c r="C22903" s="176">
        <v>45.8</v>
      </c>
      <c r="D22903" s="282">
        <v>95</v>
      </c>
      <c r="E22903" s="265"/>
    </row>
    <row r="22904" spans="1:5">
      <c r="A22904" s="283">
        <v>56442</v>
      </c>
      <c r="B22904" s="176">
        <v>34.6</v>
      </c>
      <c r="C22904" s="176">
        <v>54.5</v>
      </c>
      <c r="D22904" s="282">
        <v>123</v>
      </c>
      <c r="E22904" s="265"/>
    </row>
    <row r="22905" spans="1:5">
      <c r="A22905" s="283">
        <v>56443</v>
      </c>
      <c r="B22905" s="176">
        <v>18</v>
      </c>
      <c r="C22905" s="176">
        <v>48.3</v>
      </c>
      <c r="D22905" s="282">
        <v>87</v>
      </c>
      <c r="E22905" s="265"/>
    </row>
    <row r="22906" spans="1:5">
      <c r="A22906" s="283">
        <v>56444</v>
      </c>
      <c r="B22906" s="176">
        <v>45</v>
      </c>
      <c r="C22906" s="176">
        <v>52</v>
      </c>
      <c r="D22906" s="282">
        <v>87</v>
      </c>
      <c r="E22906" s="265"/>
    </row>
    <row r="22907" spans="1:5">
      <c r="A22907" s="283">
        <v>56446</v>
      </c>
      <c r="B22907" s="176">
        <v>19.399999999999999</v>
      </c>
      <c r="C22907" s="176">
        <v>41.8</v>
      </c>
      <c r="D22907" s="282">
        <v>87</v>
      </c>
      <c r="E22907" s="265"/>
    </row>
    <row r="22908" spans="1:5">
      <c r="A22908" s="283">
        <v>56447</v>
      </c>
      <c r="B22908" s="176">
        <v>10.6</v>
      </c>
      <c r="C22908" s="176">
        <v>52.9</v>
      </c>
      <c r="D22908" s="282">
        <v>87</v>
      </c>
      <c r="E22908" s="265"/>
    </row>
    <row r="22909" spans="1:5">
      <c r="A22909" s="283">
        <v>56448</v>
      </c>
      <c r="B22909" s="176">
        <v>14.3</v>
      </c>
      <c r="C22909" s="176">
        <v>55</v>
      </c>
      <c r="D22909" s="282">
        <v>87</v>
      </c>
      <c r="E22909" s="265"/>
    </row>
    <row r="22910" spans="1:5">
      <c r="A22910" s="283">
        <v>56449</v>
      </c>
      <c r="B22910" s="176">
        <v>21.9</v>
      </c>
      <c r="C22910" s="176">
        <v>40.6</v>
      </c>
      <c r="D22910" s="282">
        <v>87</v>
      </c>
      <c r="E22910" s="265"/>
    </row>
    <row r="22911" spans="1:5">
      <c r="A22911" s="283">
        <v>56450</v>
      </c>
      <c r="B22911" s="176">
        <v>22.1</v>
      </c>
      <c r="C22911" s="176">
        <v>45.1</v>
      </c>
      <c r="D22911" s="282">
        <v>87</v>
      </c>
      <c r="E22911" s="265"/>
    </row>
    <row r="22912" spans="1:5">
      <c r="A22912" s="283">
        <v>56452</v>
      </c>
      <c r="B22912" s="176">
        <v>16.8</v>
      </c>
      <c r="C22912" s="176">
        <v>56.3</v>
      </c>
      <c r="D22912" s="282">
        <v>87</v>
      </c>
      <c r="E22912" s="265"/>
    </row>
    <row r="22913" spans="1:5">
      <c r="A22913" s="283">
        <v>56453</v>
      </c>
      <c r="B22913" s="176">
        <v>19.3</v>
      </c>
      <c r="C22913" s="176">
        <v>40.799999999999997</v>
      </c>
      <c r="D22913" s="282">
        <v>87</v>
      </c>
      <c r="E22913" s="265"/>
    </row>
    <row r="22914" spans="1:5">
      <c r="A22914" s="283">
        <v>56455</v>
      </c>
      <c r="B22914" s="176">
        <v>35.700000000000003</v>
      </c>
      <c r="C22914" s="176">
        <v>43.3</v>
      </c>
      <c r="D22914" s="282">
        <v>87</v>
      </c>
      <c r="E22914" s="265"/>
    </row>
    <row r="22915" spans="1:5">
      <c r="A22915" s="283">
        <v>56456</v>
      </c>
      <c r="B22915" s="176">
        <v>49.3</v>
      </c>
      <c r="C22915" s="176">
        <v>42.9</v>
      </c>
      <c r="D22915" s="282">
        <v>87</v>
      </c>
      <c r="E22915" s="265"/>
    </row>
    <row r="22916" spans="1:5">
      <c r="A22916" s="283">
        <v>56458</v>
      </c>
      <c r="B22916" s="176">
        <v>6.8</v>
      </c>
      <c r="C22916" s="176">
        <v>50.4</v>
      </c>
      <c r="D22916" s="282">
        <v>87</v>
      </c>
      <c r="E22916" s="265"/>
    </row>
    <row r="22917" spans="1:5">
      <c r="A22917" s="283">
        <v>56461</v>
      </c>
      <c r="B22917" s="176">
        <v>17</v>
      </c>
      <c r="C22917" s="176">
        <v>43.4</v>
      </c>
      <c r="D22917" s="282">
        <v>96</v>
      </c>
      <c r="E22917" s="265"/>
    </row>
    <row r="22918" spans="1:5">
      <c r="A22918" s="283">
        <v>56464</v>
      </c>
      <c r="B22918" s="176">
        <v>16.100000000000001</v>
      </c>
      <c r="C22918" s="176">
        <v>43.1</v>
      </c>
      <c r="D22918" s="282">
        <v>87</v>
      </c>
      <c r="E22918" s="265"/>
    </row>
    <row r="22919" spans="1:5">
      <c r="A22919" s="283">
        <v>56465</v>
      </c>
      <c r="B22919" s="176">
        <v>50.9</v>
      </c>
      <c r="C22919" s="176">
        <v>46.3</v>
      </c>
      <c r="D22919" s="282">
        <v>87</v>
      </c>
      <c r="E22919" s="265"/>
    </row>
    <row r="22920" spans="1:5">
      <c r="A22920" s="283">
        <v>56466</v>
      </c>
      <c r="B22920" s="176">
        <v>21</v>
      </c>
      <c r="C22920" s="176">
        <v>44.8</v>
      </c>
      <c r="D22920" s="282">
        <v>95</v>
      </c>
      <c r="E22920" s="265"/>
    </row>
    <row r="22921" spans="1:5">
      <c r="A22921" s="283">
        <v>56467</v>
      </c>
      <c r="B22921" s="176">
        <v>22</v>
      </c>
      <c r="C22921" s="176">
        <v>50.7</v>
      </c>
      <c r="D22921" s="282">
        <v>87</v>
      </c>
      <c r="E22921" s="265"/>
    </row>
    <row r="22922" spans="1:5">
      <c r="A22922" s="283">
        <v>56468</v>
      </c>
      <c r="B22922" s="176">
        <v>66.7</v>
      </c>
      <c r="C22922" s="176">
        <v>49.8</v>
      </c>
      <c r="D22922" s="282">
        <v>103</v>
      </c>
      <c r="E22922" s="265"/>
    </row>
    <row r="22923" spans="1:5">
      <c r="A22923" s="283">
        <v>56469</v>
      </c>
      <c r="B22923" s="176">
        <v>5</v>
      </c>
      <c r="C22923" s="176">
        <v>49.3</v>
      </c>
      <c r="D22923" s="282">
        <v>87</v>
      </c>
      <c r="E22923" s="265"/>
    </row>
    <row r="22924" spans="1:5">
      <c r="A22924" s="283">
        <v>56470</v>
      </c>
      <c r="B22924" s="176">
        <v>28.1</v>
      </c>
      <c r="C22924" s="176">
        <v>46.9</v>
      </c>
      <c r="D22924" s="282">
        <v>101</v>
      </c>
      <c r="E22924" s="265"/>
    </row>
    <row r="22925" spans="1:5">
      <c r="A22925" s="283">
        <v>56472</v>
      </c>
      <c r="B22925" s="176">
        <v>47.6</v>
      </c>
      <c r="C22925" s="176">
        <v>43.6</v>
      </c>
      <c r="D22925" s="282">
        <v>87</v>
      </c>
      <c r="E22925" s="265"/>
    </row>
    <row r="22926" spans="1:5">
      <c r="A22926" s="283">
        <v>56473</v>
      </c>
      <c r="B22926" s="176">
        <v>21.8</v>
      </c>
      <c r="C22926" s="176">
        <v>41.1</v>
      </c>
      <c r="D22926" s="282">
        <v>112</v>
      </c>
      <c r="E22926" s="265"/>
    </row>
    <row r="22927" spans="1:5">
      <c r="A22927" s="283">
        <v>56474</v>
      </c>
      <c r="B22927" s="176">
        <v>16.600000000000001</v>
      </c>
      <c r="C22927" s="176">
        <v>44.8</v>
      </c>
      <c r="D22927" s="282">
        <v>87</v>
      </c>
      <c r="E22927" s="265"/>
    </row>
    <row r="22928" spans="1:5">
      <c r="A22928" s="283">
        <v>56475</v>
      </c>
      <c r="B22928" s="176">
        <v>17.399999999999999</v>
      </c>
      <c r="C22928" s="176">
        <v>40.700000000000003</v>
      </c>
      <c r="D22928" s="282">
        <v>87</v>
      </c>
      <c r="E22928" s="265"/>
    </row>
    <row r="22929" spans="1:5">
      <c r="A22929" s="283">
        <v>56477</v>
      </c>
      <c r="B22929" s="176">
        <v>14.9</v>
      </c>
      <c r="C22929" s="176">
        <v>42</v>
      </c>
      <c r="D22929" s="282">
        <v>87</v>
      </c>
      <c r="E22929" s="265"/>
    </row>
    <row r="22930" spans="1:5">
      <c r="A22930" s="283">
        <v>56479</v>
      </c>
      <c r="B22930" s="176">
        <v>35.200000000000003</v>
      </c>
      <c r="C22930" s="176">
        <v>40.200000000000003</v>
      </c>
      <c r="D22930" s="282">
        <v>113</v>
      </c>
      <c r="E22930" s="265"/>
    </row>
    <row r="22931" spans="1:5">
      <c r="A22931" s="283">
        <v>56481</v>
      </c>
      <c r="B22931" s="176">
        <v>15.1</v>
      </c>
      <c r="C22931" s="176">
        <v>39.700000000000003</v>
      </c>
      <c r="D22931" s="282">
        <v>87</v>
      </c>
      <c r="E22931" s="265"/>
    </row>
    <row r="22932" spans="1:5">
      <c r="A22932" s="283">
        <v>56482</v>
      </c>
      <c r="B22932" s="176">
        <v>43.3</v>
      </c>
      <c r="C22932" s="176">
        <v>42.4</v>
      </c>
      <c r="D22932" s="282">
        <v>95</v>
      </c>
      <c r="E22932" s="265"/>
    </row>
    <row r="22933" spans="1:5">
      <c r="A22933" s="283">
        <v>56484</v>
      </c>
      <c r="B22933" s="176">
        <v>24.7</v>
      </c>
      <c r="C22933" s="176">
        <v>49</v>
      </c>
      <c r="D22933" s="282">
        <v>95</v>
      </c>
      <c r="E22933" s="265"/>
    </row>
    <row r="22934" spans="1:5">
      <c r="A22934" s="283">
        <v>56501</v>
      </c>
      <c r="B22934" s="176">
        <v>65.400000000000006</v>
      </c>
      <c r="C22934" s="176">
        <v>43.9</v>
      </c>
      <c r="D22934" s="282">
        <v>96</v>
      </c>
      <c r="E22934" s="265"/>
    </row>
    <row r="22935" spans="1:5">
      <c r="A22935" s="283">
        <v>56502</v>
      </c>
      <c r="B22935" s="176">
        <v>552.6</v>
      </c>
      <c r="C22935" s="176">
        <v>31.3</v>
      </c>
      <c r="D22935" s="282">
        <v>87</v>
      </c>
      <c r="E22935" s="265"/>
    </row>
    <row r="22936" spans="1:5">
      <c r="A22936" s="283">
        <v>56510</v>
      </c>
      <c r="B22936" s="176">
        <v>14.8</v>
      </c>
      <c r="C22936" s="176">
        <v>44.1</v>
      </c>
      <c r="D22936" s="282">
        <v>87</v>
      </c>
      <c r="E22936" s="265"/>
    </row>
    <row r="22937" spans="1:5">
      <c r="A22937" s="283">
        <v>56511</v>
      </c>
      <c r="B22937" s="176">
        <v>29.4</v>
      </c>
      <c r="C22937" s="176">
        <v>45.6</v>
      </c>
      <c r="D22937" s="282">
        <v>87</v>
      </c>
      <c r="E22937" s="265"/>
    </row>
    <row r="22938" spans="1:5">
      <c r="A22938" s="283">
        <v>56514</v>
      </c>
      <c r="B22938" s="176">
        <v>18.2</v>
      </c>
      <c r="C22938" s="176">
        <v>38.9</v>
      </c>
      <c r="D22938" s="282">
        <v>110</v>
      </c>
      <c r="E22938" s="265"/>
    </row>
    <row r="22939" spans="1:5">
      <c r="A22939" s="283">
        <v>56515</v>
      </c>
      <c r="B22939" s="176">
        <v>24.9</v>
      </c>
      <c r="C22939" s="176">
        <v>51.7</v>
      </c>
      <c r="D22939" s="282">
        <v>87</v>
      </c>
      <c r="E22939" s="265"/>
    </row>
    <row r="22940" spans="1:5">
      <c r="A22940" s="283">
        <v>56516</v>
      </c>
      <c r="B22940" s="176">
        <v>4.3</v>
      </c>
      <c r="C22940" s="176">
        <v>42.7</v>
      </c>
      <c r="D22940" s="282">
        <v>87</v>
      </c>
      <c r="E22940" s="265"/>
    </row>
    <row r="22941" spans="1:5">
      <c r="A22941" s="283">
        <v>56517</v>
      </c>
      <c r="B22941" s="176">
        <v>5</v>
      </c>
      <c r="C22941" s="176">
        <v>41.3</v>
      </c>
      <c r="D22941" s="282">
        <v>87</v>
      </c>
      <c r="E22941" s="265"/>
    </row>
    <row r="22942" spans="1:5">
      <c r="A22942" s="283">
        <v>56518</v>
      </c>
      <c r="B22942" s="176">
        <v>19.100000000000001</v>
      </c>
      <c r="C22942" s="176">
        <v>38.9</v>
      </c>
      <c r="D22942" s="282">
        <v>115</v>
      </c>
      <c r="E22942" s="265"/>
    </row>
    <row r="22943" spans="1:5">
      <c r="A22943" s="283">
        <v>56519</v>
      </c>
      <c r="B22943" s="176">
        <v>4.8</v>
      </c>
      <c r="C22943" s="176">
        <v>44.3</v>
      </c>
      <c r="D22943" s="282">
        <v>87</v>
      </c>
      <c r="E22943" s="265"/>
    </row>
    <row r="22944" spans="1:5">
      <c r="A22944" s="283">
        <v>56520</v>
      </c>
      <c r="B22944" s="176">
        <v>77.400000000000006</v>
      </c>
      <c r="C22944" s="176">
        <v>42</v>
      </c>
      <c r="D22944" s="282">
        <v>95</v>
      </c>
      <c r="E22944" s="265"/>
    </row>
    <row r="22945" spans="1:5">
      <c r="A22945" s="283">
        <v>56521</v>
      </c>
      <c r="B22945" s="176">
        <v>8</v>
      </c>
      <c r="C22945" s="176">
        <v>36.5</v>
      </c>
      <c r="D22945" s="282">
        <v>87</v>
      </c>
      <c r="E22945" s="265"/>
    </row>
    <row r="22946" spans="1:5">
      <c r="A22946" s="283">
        <v>56522</v>
      </c>
      <c r="B22946" s="176">
        <v>4.7</v>
      </c>
      <c r="C22946" s="176">
        <v>43.8</v>
      </c>
      <c r="D22946" s="282">
        <v>87</v>
      </c>
      <c r="E22946" s="265"/>
    </row>
    <row r="22947" spans="1:5">
      <c r="A22947" s="283">
        <v>56523</v>
      </c>
      <c r="B22947" s="176">
        <v>4.4000000000000004</v>
      </c>
      <c r="C22947" s="176">
        <v>44</v>
      </c>
      <c r="D22947" s="282">
        <v>87</v>
      </c>
      <c r="E22947" s="265"/>
    </row>
    <row r="22948" spans="1:5">
      <c r="A22948" s="283">
        <v>56524</v>
      </c>
      <c r="B22948" s="176">
        <v>11.7</v>
      </c>
      <c r="C22948" s="176">
        <v>46.8</v>
      </c>
      <c r="D22948" s="282">
        <v>87</v>
      </c>
      <c r="E22948" s="265"/>
    </row>
    <row r="22949" spans="1:5">
      <c r="A22949" s="283">
        <v>56525</v>
      </c>
      <c r="B22949" s="176">
        <v>0</v>
      </c>
      <c r="C22949" s="176">
        <v>0</v>
      </c>
      <c r="D22949" s="282">
        <v>87</v>
      </c>
      <c r="E22949" s="265"/>
    </row>
    <row r="22950" spans="1:5">
      <c r="A22950" s="283">
        <v>56527</v>
      </c>
      <c r="B22950" s="176">
        <v>17.3</v>
      </c>
      <c r="C22950" s="176">
        <v>42.5</v>
      </c>
      <c r="D22950" s="282">
        <v>87</v>
      </c>
      <c r="E22950" s="265"/>
    </row>
    <row r="22951" spans="1:5">
      <c r="A22951" s="283">
        <v>56528</v>
      </c>
      <c r="B22951" s="176">
        <v>25.7</v>
      </c>
      <c r="C22951" s="176">
        <v>51.4</v>
      </c>
      <c r="D22951" s="282">
        <v>87</v>
      </c>
      <c r="E22951" s="265"/>
    </row>
    <row r="22952" spans="1:5">
      <c r="A22952" s="283">
        <v>56529</v>
      </c>
      <c r="B22952" s="176">
        <v>708.7</v>
      </c>
      <c r="C22952" s="176">
        <v>33.799999999999997</v>
      </c>
      <c r="D22952" s="282">
        <v>87</v>
      </c>
      <c r="E22952" s="265"/>
    </row>
    <row r="22953" spans="1:5">
      <c r="A22953" s="283">
        <v>56531</v>
      </c>
      <c r="B22953" s="176">
        <v>35.4</v>
      </c>
      <c r="C22953" s="176">
        <v>42.7</v>
      </c>
      <c r="D22953" s="282">
        <v>87</v>
      </c>
      <c r="E22953" s="265"/>
    </row>
    <row r="22954" spans="1:5">
      <c r="A22954" s="283">
        <v>56533</v>
      </c>
      <c r="B22954" s="176">
        <v>8.9</v>
      </c>
      <c r="C22954" s="176">
        <v>45</v>
      </c>
      <c r="D22954" s="282">
        <v>87</v>
      </c>
      <c r="E22954" s="265"/>
    </row>
    <row r="22955" spans="1:5">
      <c r="A22955" s="283">
        <v>56534</v>
      </c>
      <c r="B22955" s="176">
        <v>16.600000000000001</v>
      </c>
      <c r="C22955" s="176">
        <v>47.1</v>
      </c>
      <c r="D22955" s="282">
        <v>87</v>
      </c>
      <c r="E22955" s="265"/>
    </row>
    <row r="22956" spans="1:5">
      <c r="A22956" s="283">
        <v>56535</v>
      </c>
      <c r="B22956" s="176">
        <v>17.899999999999999</v>
      </c>
      <c r="C22956" s="176">
        <v>43.7</v>
      </c>
      <c r="D22956" s="282">
        <v>87</v>
      </c>
      <c r="E22956" s="265"/>
    </row>
    <row r="22957" spans="1:5">
      <c r="A22957" s="283">
        <v>56536</v>
      </c>
      <c r="B22957" s="176">
        <v>6.5</v>
      </c>
      <c r="C22957" s="176">
        <v>41.7</v>
      </c>
      <c r="D22957" s="282">
        <v>87</v>
      </c>
      <c r="E22957" s="265"/>
    </row>
    <row r="22958" spans="1:5">
      <c r="A22958" s="283">
        <v>56537</v>
      </c>
      <c r="B22958" s="176">
        <v>65.900000000000006</v>
      </c>
      <c r="C22958" s="176">
        <v>44.2</v>
      </c>
      <c r="D22958" s="282">
        <v>120</v>
      </c>
      <c r="E22958" s="265"/>
    </row>
    <row r="22959" spans="1:5">
      <c r="A22959" s="283">
        <v>56538</v>
      </c>
      <c r="B22959" s="176">
        <v>279</v>
      </c>
      <c r="C22959" s="176">
        <v>43.2</v>
      </c>
      <c r="D22959" s="282">
        <v>87</v>
      </c>
      <c r="E22959" s="265"/>
    </row>
    <row r="22960" spans="1:5">
      <c r="A22960" s="283">
        <v>56540</v>
      </c>
      <c r="B22960" s="176">
        <v>10.5</v>
      </c>
      <c r="C22960" s="176">
        <v>45.5</v>
      </c>
      <c r="D22960" s="282">
        <v>95</v>
      </c>
      <c r="E22960" s="265"/>
    </row>
    <row r="22961" spans="1:5">
      <c r="A22961" s="283">
        <v>56541</v>
      </c>
      <c r="B22961" s="176">
        <v>4</v>
      </c>
      <c r="C22961" s="176">
        <v>46</v>
      </c>
      <c r="D22961" s="282">
        <v>87</v>
      </c>
      <c r="E22961" s="265"/>
    </row>
    <row r="22962" spans="1:5">
      <c r="A22962" s="283">
        <v>56542</v>
      </c>
      <c r="B22962" s="176">
        <v>25.5</v>
      </c>
      <c r="C22962" s="176">
        <v>43</v>
      </c>
      <c r="D22962" s="282">
        <v>87</v>
      </c>
      <c r="E22962" s="265"/>
    </row>
    <row r="22963" spans="1:5">
      <c r="A22963" s="283">
        <v>56543</v>
      </c>
      <c r="B22963" s="176">
        <v>3.9</v>
      </c>
      <c r="C22963" s="176">
        <v>46.8</v>
      </c>
      <c r="D22963" s="282">
        <v>87</v>
      </c>
      <c r="E22963" s="265"/>
    </row>
    <row r="22964" spans="1:5">
      <c r="A22964" s="283">
        <v>56544</v>
      </c>
      <c r="B22964" s="176">
        <v>26.4</v>
      </c>
      <c r="C22964" s="176">
        <v>42</v>
      </c>
      <c r="D22964" s="282">
        <v>87</v>
      </c>
      <c r="E22964" s="265"/>
    </row>
    <row r="22965" spans="1:5">
      <c r="A22965" s="283">
        <v>56545</v>
      </c>
      <c r="B22965" s="176">
        <v>5.0999999999999996</v>
      </c>
      <c r="C22965" s="176">
        <v>44.9</v>
      </c>
      <c r="D22965" s="282">
        <v>87</v>
      </c>
      <c r="E22965" s="265"/>
    </row>
    <row r="22966" spans="1:5">
      <c r="A22966" s="283">
        <v>56546</v>
      </c>
      <c r="B22966" s="176">
        <v>9.3000000000000007</v>
      </c>
      <c r="C22966" s="176">
        <v>41.4</v>
      </c>
      <c r="D22966" s="282">
        <v>87</v>
      </c>
      <c r="E22966" s="265"/>
    </row>
    <row r="22967" spans="1:5">
      <c r="A22967" s="283">
        <v>56547</v>
      </c>
      <c r="B22967" s="176">
        <v>20.100000000000001</v>
      </c>
      <c r="C22967" s="176">
        <v>34.1</v>
      </c>
      <c r="D22967" s="282">
        <v>87</v>
      </c>
      <c r="E22967" s="265"/>
    </row>
    <row r="22968" spans="1:5">
      <c r="A22968" s="283">
        <v>56548</v>
      </c>
      <c r="B22968" s="176">
        <v>5.3</v>
      </c>
      <c r="C22968" s="176">
        <v>46.1</v>
      </c>
      <c r="D22968" s="282">
        <v>87</v>
      </c>
      <c r="E22968" s="265"/>
    </row>
    <row r="22969" spans="1:5">
      <c r="A22969" s="283">
        <v>56549</v>
      </c>
      <c r="B22969" s="176">
        <v>17.8</v>
      </c>
      <c r="C22969" s="176">
        <v>38.799999999999997</v>
      </c>
      <c r="D22969" s="282">
        <v>87</v>
      </c>
      <c r="E22969" s="265"/>
    </row>
    <row r="22970" spans="1:5">
      <c r="A22970" s="283">
        <v>56550</v>
      </c>
      <c r="B22970" s="176">
        <v>8.6999999999999993</v>
      </c>
      <c r="C22970" s="176">
        <v>45.5</v>
      </c>
      <c r="D22970" s="282">
        <v>87</v>
      </c>
      <c r="E22970" s="265"/>
    </row>
    <row r="22971" spans="1:5">
      <c r="A22971" s="283">
        <v>56551</v>
      </c>
      <c r="B22971" s="176">
        <v>23</v>
      </c>
      <c r="C22971" s="176">
        <v>49.5</v>
      </c>
      <c r="D22971" s="282">
        <v>87</v>
      </c>
      <c r="E22971" s="265"/>
    </row>
    <row r="22972" spans="1:5">
      <c r="A22972" s="283">
        <v>56552</v>
      </c>
      <c r="B22972" s="176">
        <v>9.1999999999999993</v>
      </c>
      <c r="C22972" s="176">
        <v>42.8</v>
      </c>
      <c r="D22972" s="282">
        <v>87</v>
      </c>
      <c r="E22972" s="265"/>
    </row>
    <row r="22973" spans="1:5">
      <c r="A22973" s="283">
        <v>56553</v>
      </c>
      <c r="B22973" s="176">
        <v>3.6</v>
      </c>
      <c r="C22973" s="176">
        <v>48.1</v>
      </c>
      <c r="D22973" s="282">
        <v>87</v>
      </c>
      <c r="E22973" s="265"/>
    </row>
    <row r="22974" spans="1:5">
      <c r="A22974" s="283">
        <v>56554</v>
      </c>
      <c r="B22974" s="176">
        <v>18</v>
      </c>
      <c r="C22974" s="176">
        <v>45.8</v>
      </c>
      <c r="D22974" s="282">
        <v>87</v>
      </c>
      <c r="E22974" s="265"/>
    </row>
    <row r="22975" spans="1:5">
      <c r="A22975" s="283">
        <v>56556</v>
      </c>
      <c r="B22975" s="176">
        <v>13.2</v>
      </c>
      <c r="C22975" s="176">
        <v>49.3</v>
      </c>
      <c r="D22975" s="282">
        <v>87</v>
      </c>
      <c r="E22975" s="265"/>
    </row>
    <row r="22976" spans="1:5">
      <c r="A22976" s="283">
        <v>56557</v>
      </c>
      <c r="B22976" s="176">
        <v>13</v>
      </c>
      <c r="C22976" s="176">
        <v>37.9</v>
      </c>
      <c r="D22976" s="282">
        <v>95</v>
      </c>
      <c r="E22976" s="265"/>
    </row>
    <row r="22977" spans="1:5">
      <c r="A22977" s="283">
        <v>56560</v>
      </c>
      <c r="B22977" s="176">
        <v>146</v>
      </c>
      <c r="C22977" s="176">
        <v>30.8</v>
      </c>
      <c r="D22977" s="282">
        <v>132</v>
      </c>
      <c r="E22977" s="265"/>
    </row>
    <row r="22978" spans="1:5">
      <c r="A22978" s="283">
        <v>56561</v>
      </c>
      <c r="B22978" s="176">
        <v>0</v>
      </c>
      <c r="C22978" s="176">
        <v>0</v>
      </c>
      <c r="D22978" s="282">
        <v>87</v>
      </c>
      <c r="E22978" s="265"/>
    </row>
    <row r="22979" spans="1:5">
      <c r="A22979" s="283">
        <v>56562</v>
      </c>
      <c r="B22979" s="176">
        <v>0</v>
      </c>
      <c r="C22979" s="176">
        <v>0</v>
      </c>
      <c r="D22979" s="282">
        <v>87</v>
      </c>
      <c r="E22979" s="265"/>
    </row>
    <row r="22980" spans="1:5">
      <c r="A22980" s="283">
        <v>56563</v>
      </c>
      <c r="B22980" s="176">
        <v>586.70000000000005</v>
      </c>
      <c r="C22980" s="176">
        <v>22.8</v>
      </c>
      <c r="D22980" s="282">
        <v>87</v>
      </c>
      <c r="E22980" s="265"/>
    </row>
    <row r="22981" spans="1:5">
      <c r="A22981" s="283">
        <v>56565</v>
      </c>
      <c r="B22981" s="176">
        <v>4.4000000000000004</v>
      </c>
      <c r="C22981" s="176">
        <v>47.7</v>
      </c>
      <c r="D22981" s="282">
        <v>87</v>
      </c>
      <c r="E22981" s="265"/>
    </row>
    <row r="22982" spans="1:5">
      <c r="A22982" s="283">
        <v>56566</v>
      </c>
      <c r="B22982" s="176">
        <v>7.6</v>
      </c>
      <c r="C22982" s="176">
        <v>34.799999999999997</v>
      </c>
      <c r="D22982" s="282">
        <v>87</v>
      </c>
      <c r="E22982" s="265"/>
    </row>
    <row r="22983" spans="1:5">
      <c r="A22983" s="283">
        <v>56567</v>
      </c>
      <c r="B22983" s="176">
        <v>24.3</v>
      </c>
      <c r="C22983" s="176">
        <v>40.799999999999997</v>
      </c>
      <c r="D22983" s="282">
        <v>87</v>
      </c>
      <c r="E22983" s="265"/>
    </row>
    <row r="22984" spans="1:5">
      <c r="A22984" s="283">
        <v>56568</v>
      </c>
      <c r="B22984" s="176">
        <v>6</v>
      </c>
      <c r="C22984" s="176">
        <v>42.9</v>
      </c>
      <c r="D22984" s="282">
        <v>87</v>
      </c>
      <c r="E22984" s="265"/>
    </row>
    <row r="22985" spans="1:5">
      <c r="A22985" s="283">
        <v>56569</v>
      </c>
      <c r="B22985" s="176">
        <v>12.7</v>
      </c>
      <c r="C22985" s="176">
        <v>34.700000000000003</v>
      </c>
      <c r="D22985" s="282">
        <v>87</v>
      </c>
      <c r="E22985" s="265"/>
    </row>
    <row r="22986" spans="1:5">
      <c r="A22986" s="283">
        <v>56570</v>
      </c>
      <c r="B22986" s="176">
        <v>11.8</v>
      </c>
      <c r="C22986" s="176">
        <v>42.7</v>
      </c>
      <c r="D22986" s="282">
        <v>87</v>
      </c>
      <c r="E22986" s="265"/>
    </row>
    <row r="22987" spans="1:5">
      <c r="A22987" s="283">
        <v>56571</v>
      </c>
      <c r="B22987" s="176">
        <v>28.9</v>
      </c>
      <c r="C22987" s="176">
        <v>49.9</v>
      </c>
      <c r="D22987" s="282">
        <v>108</v>
      </c>
      <c r="E22987" s="265"/>
    </row>
    <row r="22988" spans="1:5">
      <c r="A22988" s="283">
        <v>56572</v>
      </c>
      <c r="B22988" s="176">
        <v>33.200000000000003</v>
      </c>
      <c r="C22988" s="176">
        <v>45.7</v>
      </c>
      <c r="D22988" s="282">
        <v>87</v>
      </c>
      <c r="E22988" s="265"/>
    </row>
    <row r="22989" spans="1:5">
      <c r="A22989" s="283">
        <v>56573</v>
      </c>
      <c r="B22989" s="176">
        <v>39</v>
      </c>
      <c r="C22989" s="176">
        <v>44.3</v>
      </c>
      <c r="D22989" s="282">
        <v>112</v>
      </c>
      <c r="E22989" s="265"/>
    </row>
    <row r="22990" spans="1:5">
      <c r="A22990" s="283">
        <v>56574</v>
      </c>
      <c r="B22990" s="176">
        <v>7.9</v>
      </c>
      <c r="C22990" s="176">
        <v>44</v>
      </c>
      <c r="D22990" s="282">
        <v>87</v>
      </c>
      <c r="E22990" s="265"/>
    </row>
    <row r="22991" spans="1:5">
      <c r="A22991" s="283">
        <v>56575</v>
      </c>
      <c r="B22991" s="176">
        <v>5.5</v>
      </c>
      <c r="C22991" s="176">
        <v>37.299999999999997</v>
      </c>
      <c r="D22991" s="282">
        <v>87</v>
      </c>
      <c r="E22991" s="265"/>
    </row>
    <row r="22992" spans="1:5">
      <c r="A22992" s="283">
        <v>56576</v>
      </c>
      <c r="B22992" s="176">
        <v>33</v>
      </c>
      <c r="C22992" s="176">
        <v>50</v>
      </c>
      <c r="D22992" s="282">
        <v>87</v>
      </c>
      <c r="E22992" s="265"/>
    </row>
    <row r="22993" spans="1:5">
      <c r="A22993" s="283">
        <v>56577</v>
      </c>
      <c r="B22993" s="176">
        <v>12.4</v>
      </c>
      <c r="C22993" s="176">
        <v>39.299999999999997</v>
      </c>
      <c r="D22993" s="282">
        <v>87</v>
      </c>
      <c r="E22993" s="265"/>
    </row>
    <row r="22994" spans="1:5">
      <c r="A22994" s="283">
        <v>56578</v>
      </c>
      <c r="B22994" s="176">
        <v>20.2</v>
      </c>
      <c r="C22994" s="176">
        <v>45.1</v>
      </c>
      <c r="D22994" s="282">
        <v>87</v>
      </c>
      <c r="E22994" s="265"/>
    </row>
    <row r="22995" spans="1:5">
      <c r="A22995" s="283">
        <v>56579</v>
      </c>
      <c r="B22995" s="176">
        <v>5.5</v>
      </c>
      <c r="C22995" s="176">
        <v>44.1</v>
      </c>
      <c r="D22995" s="282">
        <v>87</v>
      </c>
      <c r="E22995" s="265"/>
    </row>
    <row r="22996" spans="1:5">
      <c r="A22996" s="283">
        <v>56580</v>
      </c>
      <c r="B22996" s="176">
        <v>20.9</v>
      </c>
      <c r="C22996" s="176">
        <v>32.700000000000003</v>
      </c>
      <c r="D22996" s="282">
        <v>87</v>
      </c>
      <c r="E22996" s="265"/>
    </row>
    <row r="22997" spans="1:5">
      <c r="A22997" s="283">
        <v>56581</v>
      </c>
      <c r="B22997" s="176">
        <v>5.0999999999999996</v>
      </c>
      <c r="C22997" s="176">
        <v>45.5</v>
      </c>
      <c r="D22997" s="282">
        <v>87</v>
      </c>
      <c r="E22997" s="265"/>
    </row>
    <row r="22998" spans="1:5">
      <c r="A22998" s="283">
        <v>56583</v>
      </c>
      <c r="B22998" s="176">
        <v>4.8</v>
      </c>
      <c r="C22998" s="176">
        <v>44.4</v>
      </c>
      <c r="D22998" s="282">
        <v>87</v>
      </c>
      <c r="E22998" s="265"/>
    </row>
    <row r="22999" spans="1:5">
      <c r="A22999" s="283">
        <v>56584</v>
      </c>
      <c r="B22999" s="176">
        <v>11</v>
      </c>
      <c r="C22999" s="176">
        <v>45.8</v>
      </c>
      <c r="D22999" s="282">
        <v>87</v>
      </c>
      <c r="E22999" s="265"/>
    </row>
    <row r="23000" spans="1:5">
      <c r="A23000" s="283">
        <v>56585</v>
      </c>
      <c r="B23000" s="176">
        <v>10.6</v>
      </c>
      <c r="C23000" s="176">
        <v>43.7</v>
      </c>
      <c r="D23000" s="282">
        <v>87</v>
      </c>
      <c r="E23000" s="265"/>
    </row>
    <row r="23001" spans="1:5">
      <c r="A23001" s="283">
        <v>56586</v>
      </c>
      <c r="B23001" s="176">
        <v>25.7</v>
      </c>
      <c r="C23001" s="176">
        <v>48.9</v>
      </c>
      <c r="D23001" s="282">
        <v>87</v>
      </c>
      <c r="E23001" s="265"/>
    </row>
    <row r="23002" spans="1:5">
      <c r="A23002" s="283">
        <v>56587</v>
      </c>
      <c r="B23002" s="176">
        <v>28.1</v>
      </c>
      <c r="C23002" s="176">
        <v>50.9</v>
      </c>
      <c r="D23002" s="282">
        <v>87</v>
      </c>
      <c r="E23002" s="265"/>
    </row>
    <row r="23003" spans="1:5">
      <c r="A23003" s="283">
        <v>56588</v>
      </c>
      <c r="B23003" s="176">
        <v>11.2</v>
      </c>
      <c r="C23003" s="176">
        <v>46.2</v>
      </c>
      <c r="D23003" s="282">
        <v>87</v>
      </c>
      <c r="E23003" s="265"/>
    </row>
    <row r="23004" spans="1:5">
      <c r="A23004" s="283">
        <v>56589</v>
      </c>
      <c r="B23004" s="176">
        <v>8.6</v>
      </c>
      <c r="C23004" s="176">
        <v>35.299999999999997</v>
      </c>
      <c r="D23004" s="282">
        <v>87</v>
      </c>
      <c r="E23004" s="265"/>
    </row>
    <row r="23005" spans="1:5">
      <c r="A23005" s="283">
        <v>56590</v>
      </c>
      <c r="B23005" s="176">
        <v>9.1999999999999993</v>
      </c>
      <c r="C23005" s="176">
        <v>48.5</v>
      </c>
      <c r="D23005" s="282">
        <v>87</v>
      </c>
      <c r="E23005" s="265"/>
    </row>
    <row r="23006" spans="1:5">
      <c r="A23006" s="283">
        <v>56591</v>
      </c>
      <c r="B23006" s="176">
        <v>0</v>
      </c>
      <c r="C23006" s="176">
        <v>0</v>
      </c>
      <c r="D23006" s="282">
        <v>87</v>
      </c>
      <c r="E23006" s="265"/>
    </row>
    <row r="23007" spans="1:5">
      <c r="A23007" s="283">
        <v>56592</v>
      </c>
      <c r="B23007" s="176">
        <v>9.8000000000000007</v>
      </c>
      <c r="C23007" s="176">
        <v>36.6</v>
      </c>
      <c r="D23007" s="282">
        <v>87</v>
      </c>
      <c r="E23007" s="265"/>
    </row>
    <row r="23008" spans="1:5">
      <c r="A23008" s="283">
        <v>56593</v>
      </c>
      <c r="B23008" s="176">
        <v>13.4</v>
      </c>
      <c r="C23008" s="176">
        <v>31.7</v>
      </c>
      <c r="D23008" s="282">
        <v>87</v>
      </c>
      <c r="E23008" s="265"/>
    </row>
    <row r="23009" spans="1:5">
      <c r="A23009" s="283">
        <v>56594</v>
      </c>
      <c r="B23009" s="176">
        <v>5.4</v>
      </c>
      <c r="C23009" s="176">
        <v>43.1</v>
      </c>
      <c r="D23009" s="282">
        <v>87</v>
      </c>
      <c r="E23009" s="265"/>
    </row>
    <row r="23010" spans="1:5">
      <c r="A23010" s="283">
        <v>56601</v>
      </c>
      <c r="B23010" s="176">
        <v>66.2</v>
      </c>
      <c r="C23010" s="176">
        <v>33.4</v>
      </c>
      <c r="D23010" s="282">
        <v>140</v>
      </c>
      <c r="E23010" s="265"/>
    </row>
    <row r="23011" spans="1:5">
      <c r="A23011" s="283">
        <v>56619</v>
      </c>
      <c r="B23011" s="176">
        <v>0</v>
      </c>
      <c r="C23011" s="176">
        <v>0</v>
      </c>
      <c r="D23011" s="282">
        <v>87</v>
      </c>
      <c r="E23011" s="265"/>
    </row>
    <row r="23012" spans="1:5">
      <c r="A23012" s="283">
        <v>56621</v>
      </c>
      <c r="B23012" s="176">
        <v>12.8</v>
      </c>
      <c r="C23012" s="176">
        <v>40.799999999999997</v>
      </c>
      <c r="D23012" s="282">
        <v>87</v>
      </c>
      <c r="E23012" s="265"/>
    </row>
    <row r="23013" spans="1:5">
      <c r="A23013" s="283">
        <v>56623</v>
      </c>
      <c r="B23013" s="176">
        <v>2.7</v>
      </c>
      <c r="C23013" s="176">
        <v>48.1</v>
      </c>
      <c r="D23013" s="282">
        <v>87</v>
      </c>
      <c r="E23013" s="265"/>
    </row>
    <row r="23014" spans="1:5">
      <c r="A23014" s="283">
        <v>56626</v>
      </c>
      <c r="B23014" s="176">
        <v>2.6</v>
      </c>
      <c r="C23014" s="176">
        <v>35.200000000000003</v>
      </c>
      <c r="D23014" s="282">
        <v>87</v>
      </c>
      <c r="E23014" s="265"/>
    </row>
    <row r="23015" spans="1:5">
      <c r="A23015" s="283">
        <v>56627</v>
      </c>
      <c r="B23015" s="176">
        <v>0.7</v>
      </c>
      <c r="C23015" s="176">
        <v>49.8</v>
      </c>
      <c r="D23015" s="282">
        <v>87</v>
      </c>
      <c r="E23015" s="265"/>
    </row>
    <row r="23016" spans="1:5">
      <c r="A23016" s="283">
        <v>56628</v>
      </c>
      <c r="B23016" s="176">
        <v>4.4000000000000004</v>
      </c>
      <c r="C23016" s="176">
        <v>52.6</v>
      </c>
      <c r="D23016" s="282">
        <v>87</v>
      </c>
      <c r="E23016" s="265"/>
    </row>
    <row r="23017" spans="1:5">
      <c r="A23017" s="283">
        <v>56629</v>
      </c>
      <c r="B23017" s="176">
        <v>0.9</v>
      </c>
      <c r="C23017" s="176">
        <v>49</v>
      </c>
      <c r="D23017" s="282">
        <v>87</v>
      </c>
      <c r="E23017" s="265"/>
    </row>
    <row r="23018" spans="1:5">
      <c r="A23018" s="283">
        <v>56630</v>
      </c>
      <c r="B23018" s="176">
        <v>4.5</v>
      </c>
      <c r="C23018" s="176">
        <v>45.6</v>
      </c>
      <c r="D23018" s="282">
        <v>87</v>
      </c>
      <c r="E23018" s="265"/>
    </row>
    <row r="23019" spans="1:5">
      <c r="A23019" s="283">
        <v>56631</v>
      </c>
      <c r="B23019" s="176">
        <v>3.5</v>
      </c>
      <c r="C23019" s="176">
        <v>40</v>
      </c>
      <c r="D23019" s="282">
        <v>87</v>
      </c>
      <c r="E23019" s="265"/>
    </row>
    <row r="23020" spans="1:5">
      <c r="A23020" s="283">
        <v>56633</v>
      </c>
      <c r="B23020" s="176">
        <v>17.899999999999999</v>
      </c>
      <c r="C23020" s="176">
        <v>33.5</v>
      </c>
      <c r="D23020" s="282">
        <v>142</v>
      </c>
      <c r="E23020" s="265"/>
    </row>
    <row r="23021" spans="1:5">
      <c r="A23021" s="283">
        <v>56634</v>
      </c>
      <c r="B23021" s="176">
        <v>13.5</v>
      </c>
      <c r="C23021" s="176">
        <v>45.4</v>
      </c>
      <c r="D23021" s="282">
        <v>87</v>
      </c>
      <c r="E23021" s="265"/>
    </row>
    <row r="23022" spans="1:5">
      <c r="A23022" s="283">
        <v>56636</v>
      </c>
      <c r="B23022" s="176">
        <v>11.6</v>
      </c>
      <c r="C23022" s="176">
        <v>43</v>
      </c>
      <c r="D23022" s="282">
        <v>87</v>
      </c>
      <c r="E23022" s="265"/>
    </row>
    <row r="23023" spans="1:5">
      <c r="A23023" s="283">
        <v>56637</v>
      </c>
      <c r="B23023" s="176">
        <v>7</v>
      </c>
      <c r="C23023" s="176">
        <v>50.7</v>
      </c>
      <c r="D23023" s="282">
        <v>87</v>
      </c>
      <c r="E23023" s="265"/>
    </row>
    <row r="23024" spans="1:5">
      <c r="A23024" s="283">
        <v>56639</v>
      </c>
      <c r="B23024" s="176">
        <v>3.9</v>
      </c>
      <c r="C23024" s="176">
        <v>50.6</v>
      </c>
      <c r="D23024" s="282">
        <v>87</v>
      </c>
      <c r="E23024" s="265"/>
    </row>
    <row r="23025" spans="1:5">
      <c r="A23025" s="283">
        <v>56641</v>
      </c>
      <c r="B23025" s="176">
        <v>6.2</v>
      </c>
      <c r="C23025" s="176">
        <v>47.9</v>
      </c>
      <c r="D23025" s="282">
        <v>87</v>
      </c>
      <c r="E23025" s="265"/>
    </row>
    <row r="23026" spans="1:5">
      <c r="A23026" s="283">
        <v>56644</v>
      </c>
      <c r="B23026" s="176">
        <v>9.1999999999999993</v>
      </c>
      <c r="C23026" s="176">
        <v>42.6</v>
      </c>
      <c r="D23026" s="282">
        <v>87</v>
      </c>
      <c r="E23026" s="265"/>
    </row>
    <row r="23027" spans="1:5">
      <c r="A23027" s="283">
        <v>56646</v>
      </c>
      <c r="B23027" s="176">
        <v>5.3</v>
      </c>
      <c r="C23027" s="176">
        <v>44.1</v>
      </c>
      <c r="D23027" s="282">
        <v>87</v>
      </c>
      <c r="E23027" s="265"/>
    </row>
    <row r="23028" spans="1:5">
      <c r="A23028" s="283">
        <v>56647</v>
      </c>
      <c r="B23028" s="176">
        <v>9.3000000000000007</v>
      </c>
      <c r="C23028" s="176">
        <v>46.9</v>
      </c>
      <c r="D23028" s="282">
        <v>87</v>
      </c>
      <c r="E23028" s="265"/>
    </row>
    <row r="23029" spans="1:5">
      <c r="A23029" s="283">
        <v>56649</v>
      </c>
      <c r="B23029" s="176">
        <v>42.2</v>
      </c>
      <c r="C23029" s="176">
        <v>44.8</v>
      </c>
      <c r="D23029" s="282">
        <v>111</v>
      </c>
      <c r="E23029" s="265"/>
    </row>
    <row r="23030" spans="1:5">
      <c r="A23030" s="283">
        <v>56650</v>
      </c>
      <c r="B23030" s="176">
        <v>1.5</v>
      </c>
      <c r="C23030" s="176">
        <v>46.2</v>
      </c>
      <c r="D23030" s="282">
        <v>87</v>
      </c>
      <c r="E23030" s="265"/>
    </row>
    <row r="23031" spans="1:5">
      <c r="A23031" s="283">
        <v>56651</v>
      </c>
      <c r="B23031" s="176">
        <v>7.5</v>
      </c>
      <c r="C23031" s="176">
        <v>41.3</v>
      </c>
      <c r="D23031" s="282">
        <v>87</v>
      </c>
      <c r="E23031" s="265"/>
    </row>
    <row r="23032" spans="1:5">
      <c r="A23032" s="283">
        <v>56652</v>
      </c>
      <c r="B23032" s="176">
        <v>2.1</v>
      </c>
      <c r="C23032" s="176">
        <v>45.7</v>
      </c>
      <c r="D23032" s="282">
        <v>87</v>
      </c>
      <c r="E23032" s="265"/>
    </row>
    <row r="23033" spans="1:5">
      <c r="A23033" s="283">
        <v>56653</v>
      </c>
      <c r="B23033" s="176">
        <v>2.4</v>
      </c>
      <c r="C23033" s="176">
        <v>47</v>
      </c>
      <c r="D23033" s="282">
        <v>87</v>
      </c>
      <c r="E23033" s="265"/>
    </row>
    <row r="23034" spans="1:5">
      <c r="A23034" s="283">
        <v>56654</v>
      </c>
      <c r="B23034" s="176">
        <v>0.8</v>
      </c>
      <c r="C23034" s="176">
        <v>50.7</v>
      </c>
      <c r="D23034" s="282">
        <v>87</v>
      </c>
      <c r="E23034" s="265"/>
    </row>
    <row r="23035" spans="1:5">
      <c r="A23035" s="283">
        <v>56655</v>
      </c>
      <c r="B23035" s="176">
        <v>12.1</v>
      </c>
      <c r="C23035" s="176">
        <v>57.3</v>
      </c>
      <c r="D23035" s="282">
        <v>87</v>
      </c>
      <c r="E23035" s="265"/>
    </row>
    <row r="23036" spans="1:5">
      <c r="A23036" s="283">
        <v>56657</v>
      </c>
      <c r="B23036" s="176">
        <v>7.9</v>
      </c>
      <c r="C23036" s="176">
        <v>49.4</v>
      </c>
      <c r="D23036" s="282">
        <v>87</v>
      </c>
      <c r="E23036" s="265"/>
    </row>
    <row r="23037" spans="1:5">
      <c r="A23037" s="283">
        <v>56658</v>
      </c>
      <c r="B23037" s="176">
        <v>0.7</v>
      </c>
      <c r="C23037" s="176">
        <v>45</v>
      </c>
      <c r="D23037" s="282">
        <v>87</v>
      </c>
      <c r="E23037" s="265"/>
    </row>
    <row r="23038" spans="1:5">
      <c r="A23038" s="283">
        <v>56659</v>
      </c>
      <c r="B23038" s="176">
        <v>3.4</v>
      </c>
      <c r="C23038" s="176">
        <v>45</v>
      </c>
      <c r="D23038" s="282">
        <v>87</v>
      </c>
      <c r="E23038" s="265"/>
    </row>
    <row r="23039" spans="1:5">
      <c r="A23039" s="283">
        <v>56660</v>
      </c>
      <c r="B23039" s="176">
        <v>0.7</v>
      </c>
      <c r="C23039" s="176">
        <v>50.4</v>
      </c>
      <c r="D23039" s="282">
        <v>87</v>
      </c>
      <c r="E23039" s="265"/>
    </row>
    <row r="23040" spans="1:5">
      <c r="A23040" s="283">
        <v>56661</v>
      </c>
      <c r="B23040" s="176">
        <v>1</v>
      </c>
      <c r="C23040" s="176">
        <v>49.9</v>
      </c>
      <c r="D23040" s="282">
        <v>87</v>
      </c>
      <c r="E23040" s="265"/>
    </row>
    <row r="23041" spans="1:5">
      <c r="A23041" s="283">
        <v>56662</v>
      </c>
      <c r="B23041" s="176">
        <v>6.1</v>
      </c>
      <c r="C23041" s="176">
        <v>55.6</v>
      </c>
      <c r="D23041" s="282">
        <v>87</v>
      </c>
      <c r="E23041" s="265"/>
    </row>
    <row r="23042" spans="1:5">
      <c r="A23042" s="283">
        <v>56663</v>
      </c>
      <c r="B23042" s="176">
        <v>18.2</v>
      </c>
      <c r="C23042" s="176">
        <v>39.5</v>
      </c>
      <c r="D23042" s="282">
        <v>87</v>
      </c>
      <c r="E23042" s="265"/>
    </row>
    <row r="23043" spans="1:5">
      <c r="A23043" s="283">
        <v>56666</v>
      </c>
      <c r="B23043" s="176">
        <v>5.8</v>
      </c>
      <c r="C23043" s="176">
        <v>26.3</v>
      </c>
      <c r="D23043" s="282">
        <v>87</v>
      </c>
      <c r="E23043" s="265"/>
    </row>
    <row r="23044" spans="1:5">
      <c r="A23044" s="283">
        <v>56667</v>
      </c>
      <c r="B23044" s="176">
        <v>7.4</v>
      </c>
      <c r="C23044" s="176">
        <v>46.3</v>
      </c>
      <c r="D23044" s="282">
        <v>87</v>
      </c>
      <c r="E23044" s="265"/>
    </row>
    <row r="23045" spans="1:5">
      <c r="A23045" s="283">
        <v>56668</v>
      </c>
      <c r="B23045" s="176">
        <v>85.1</v>
      </c>
      <c r="C23045" s="176">
        <v>52.2</v>
      </c>
      <c r="D23045" s="282">
        <v>87</v>
      </c>
      <c r="E23045" s="265"/>
    </row>
    <row r="23046" spans="1:5">
      <c r="A23046" s="283">
        <v>56669</v>
      </c>
      <c r="B23046" s="176">
        <v>1.9</v>
      </c>
      <c r="C23046" s="176">
        <v>47.6</v>
      </c>
      <c r="D23046" s="282">
        <v>87</v>
      </c>
      <c r="E23046" s="265"/>
    </row>
    <row r="23047" spans="1:5">
      <c r="A23047" s="283">
        <v>56670</v>
      </c>
      <c r="B23047" s="176">
        <v>24</v>
      </c>
      <c r="C23047" s="176">
        <v>23.3</v>
      </c>
      <c r="D23047" s="282">
        <v>87</v>
      </c>
      <c r="E23047" s="265"/>
    </row>
    <row r="23048" spans="1:5">
      <c r="A23048" s="283">
        <v>56671</v>
      </c>
      <c r="B23048" s="176">
        <v>23.4</v>
      </c>
      <c r="C23048" s="176">
        <v>40.799999999999997</v>
      </c>
      <c r="D23048" s="282">
        <v>115</v>
      </c>
      <c r="E23048" s="265"/>
    </row>
    <row r="23049" spans="1:5">
      <c r="A23049" s="283">
        <v>56672</v>
      </c>
      <c r="B23049" s="176">
        <v>6.1</v>
      </c>
      <c r="C23049" s="176">
        <v>52.8</v>
      </c>
      <c r="D23049" s="282">
        <v>97</v>
      </c>
      <c r="E23049" s="265"/>
    </row>
    <row r="23050" spans="1:5">
      <c r="A23050" s="283">
        <v>56673</v>
      </c>
      <c r="B23050" s="176">
        <v>14</v>
      </c>
      <c r="C23050" s="176">
        <v>40.200000000000003</v>
      </c>
      <c r="D23050" s="282">
        <v>87</v>
      </c>
      <c r="E23050" s="265"/>
    </row>
    <row r="23051" spans="1:5">
      <c r="A23051" s="283">
        <v>56676</v>
      </c>
      <c r="B23051" s="176">
        <v>8.1999999999999993</v>
      </c>
      <c r="C23051" s="176">
        <v>42</v>
      </c>
      <c r="D23051" s="282">
        <v>87</v>
      </c>
      <c r="E23051" s="265"/>
    </row>
    <row r="23052" spans="1:5">
      <c r="A23052" s="283">
        <v>56678</v>
      </c>
      <c r="B23052" s="176">
        <v>9.6999999999999993</v>
      </c>
      <c r="C23052" s="176">
        <v>42.1</v>
      </c>
      <c r="D23052" s="282">
        <v>87</v>
      </c>
      <c r="E23052" s="265"/>
    </row>
    <row r="23053" spans="1:5">
      <c r="A23053" s="283">
        <v>56679</v>
      </c>
      <c r="B23053" s="176">
        <v>5.3</v>
      </c>
      <c r="C23053" s="176">
        <v>47.5</v>
      </c>
      <c r="D23053" s="282">
        <v>87</v>
      </c>
      <c r="E23053" s="265"/>
    </row>
    <row r="23054" spans="1:5">
      <c r="A23054" s="283">
        <v>56680</v>
      </c>
      <c r="B23054" s="176">
        <v>4.9000000000000004</v>
      </c>
      <c r="C23054" s="176">
        <v>40.700000000000003</v>
      </c>
      <c r="D23054" s="282">
        <v>87</v>
      </c>
      <c r="E23054" s="265"/>
    </row>
    <row r="23055" spans="1:5">
      <c r="A23055" s="283">
        <v>56681</v>
      </c>
      <c r="B23055" s="176">
        <v>3.1</v>
      </c>
      <c r="C23055" s="176">
        <v>43.6</v>
      </c>
      <c r="D23055" s="282">
        <v>96</v>
      </c>
      <c r="E23055" s="265"/>
    </row>
    <row r="23056" spans="1:5">
      <c r="A23056" s="283">
        <v>56683</v>
      </c>
      <c r="B23056" s="176">
        <v>9.9</v>
      </c>
      <c r="C23056" s="176">
        <v>46.5</v>
      </c>
      <c r="D23056" s="282">
        <v>87</v>
      </c>
      <c r="E23056" s="265"/>
    </row>
    <row r="23057" spans="1:5">
      <c r="A23057" s="283">
        <v>56684</v>
      </c>
      <c r="B23057" s="176">
        <v>4.5</v>
      </c>
      <c r="C23057" s="176">
        <v>41.9</v>
      </c>
      <c r="D23057" s="282">
        <v>87</v>
      </c>
      <c r="E23057" s="265"/>
    </row>
    <row r="23058" spans="1:5">
      <c r="A23058" s="283">
        <v>56685</v>
      </c>
      <c r="B23058" s="176">
        <v>1</v>
      </c>
      <c r="C23058" s="176">
        <v>49.5</v>
      </c>
      <c r="D23058" s="282">
        <v>87</v>
      </c>
      <c r="E23058" s="265"/>
    </row>
    <row r="23059" spans="1:5">
      <c r="A23059" s="283">
        <v>56686</v>
      </c>
      <c r="B23059" s="176">
        <v>2.1</v>
      </c>
      <c r="C23059" s="176">
        <v>48.5</v>
      </c>
      <c r="D23059" s="282">
        <v>87</v>
      </c>
      <c r="E23059" s="265"/>
    </row>
    <row r="23060" spans="1:5">
      <c r="A23060" s="283">
        <v>56687</v>
      </c>
      <c r="B23060" s="176">
        <v>15.6</v>
      </c>
      <c r="C23060" s="176">
        <v>38.299999999999997</v>
      </c>
      <c r="D23060" s="282">
        <v>87</v>
      </c>
      <c r="E23060" s="265"/>
    </row>
    <row r="23061" spans="1:5">
      <c r="A23061" s="283">
        <v>56688</v>
      </c>
      <c r="B23061" s="176">
        <v>2.6</v>
      </c>
      <c r="C23061" s="176">
        <v>52.3</v>
      </c>
      <c r="D23061" s="282">
        <v>87</v>
      </c>
      <c r="E23061" s="265"/>
    </row>
    <row r="23062" spans="1:5">
      <c r="A23062" s="283">
        <v>56701</v>
      </c>
      <c r="B23062" s="176">
        <v>30.5</v>
      </c>
      <c r="C23062" s="176">
        <v>38.9</v>
      </c>
      <c r="D23062" s="282">
        <v>106</v>
      </c>
      <c r="E23062" s="265"/>
    </row>
    <row r="23063" spans="1:5">
      <c r="A23063" s="283">
        <v>56710</v>
      </c>
      <c r="B23063" s="176">
        <v>5.5</v>
      </c>
      <c r="C23063" s="176">
        <v>39</v>
      </c>
      <c r="D23063" s="282">
        <v>87</v>
      </c>
      <c r="E23063" s="265"/>
    </row>
    <row r="23064" spans="1:5">
      <c r="A23064" s="283">
        <v>56711</v>
      </c>
      <c r="B23064" s="176">
        <v>4.0999999999999996</v>
      </c>
      <c r="C23064" s="176">
        <v>51.8</v>
      </c>
      <c r="D23064" s="282">
        <v>87</v>
      </c>
      <c r="E23064" s="265"/>
    </row>
    <row r="23065" spans="1:5">
      <c r="A23065" s="283">
        <v>56713</v>
      </c>
      <c r="B23065" s="176">
        <v>9.6</v>
      </c>
      <c r="C23065" s="176">
        <v>42.9</v>
      </c>
      <c r="D23065" s="282">
        <v>87</v>
      </c>
      <c r="E23065" s="265"/>
    </row>
    <row r="23066" spans="1:5">
      <c r="A23066" s="283">
        <v>56714</v>
      </c>
      <c r="B23066" s="176">
        <v>4.7</v>
      </c>
      <c r="C23066" s="176">
        <v>42.1</v>
      </c>
      <c r="D23066" s="282">
        <v>87</v>
      </c>
      <c r="E23066" s="265"/>
    </row>
    <row r="23067" spans="1:5">
      <c r="A23067" s="283">
        <v>56715</v>
      </c>
      <c r="B23067" s="176">
        <v>7.3</v>
      </c>
      <c r="C23067" s="176">
        <v>42.4</v>
      </c>
      <c r="D23067" s="282">
        <v>87</v>
      </c>
      <c r="E23067" s="265"/>
    </row>
    <row r="23068" spans="1:5">
      <c r="A23068" s="283">
        <v>56716</v>
      </c>
      <c r="B23068" s="176">
        <v>46.9</v>
      </c>
      <c r="C23068" s="176">
        <v>36.4</v>
      </c>
      <c r="D23068" s="282">
        <v>115</v>
      </c>
      <c r="E23068" s="265"/>
    </row>
    <row r="23069" spans="1:5">
      <c r="A23069" s="283">
        <v>56720</v>
      </c>
      <c r="B23069" s="176">
        <v>1.6</v>
      </c>
      <c r="C23069" s="176">
        <v>48.8</v>
      </c>
      <c r="D23069" s="282">
        <v>87</v>
      </c>
      <c r="E23069" s="265"/>
    </row>
    <row r="23070" spans="1:5">
      <c r="A23070" s="283">
        <v>56721</v>
      </c>
      <c r="B23070" s="176">
        <v>42.6</v>
      </c>
      <c r="C23070" s="176">
        <v>35.9</v>
      </c>
      <c r="D23070" s="282">
        <v>114</v>
      </c>
      <c r="E23070" s="265"/>
    </row>
    <row r="23071" spans="1:5">
      <c r="A23071" s="283">
        <v>56722</v>
      </c>
      <c r="B23071" s="176">
        <v>3.7</v>
      </c>
      <c r="C23071" s="176">
        <v>43.1</v>
      </c>
      <c r="D23071" s="282">
        <v>87</v>
      </c>
      <c r="E23071" s="265"/>
    </row>
    <row r="23072" spans="1:5">
      <c r="A23072" s="283">
        <v>56723</v>
      </c>
      <c r="B23072" s="176">
        <v>6.8</v>
      </c>
      <c r="C23072" s="176">
        <v>38.700000000000003</v>
      </c>
      <c r="D23072" s="282">
        <v>87</v>
      </c>
      <c r="E23072" s="265"/>
    </row>
    <row r="23073" spans="1:5">
      <c r="A23073" s="283">
        <v>56724</v>
      </c>
      <c r="B23073" s="176">
        <v>2.9</v>
      </c>
      <c r="C23073" s="176">
        <v>47.1</v>
      </c>
      <c r="D23073" s="282">
        <v>87</v>
      </c>
      <c r="E23073" s="265"/>
    </row>
    <row r="23074" spans="1:5">
      <c r="A23074" s="283">
        <v>56725</v>
      </c>
      <c r="B23074" s="176">
        <v>5.6</v>
      </c>
      <c r="C23074" s="176">
        <v>40.5</v>
      </c>
      <c r="D23074" s="282">
        <v>87</v>
      </c>
      <c r="E23074" s="265"/>
    </row>
    <row r="23075" spans="1:5">
      <c r="A23075" s="283">
        <v>56726</v>
      </c>
      <c r="B23075" s="176">
        <v>5.7</v>
      </c>
      <c r="C23075" s="176">
        <v>43.6</v>
      </c>
      <c r="D23075" s="282">
        <v>87</v>
      </c>
      <c r="E23075" s="265"/>
    </row>
    <row r="23076" spans="1:5">
      <c r="A23076" s="283">
        <v>56727</v>
      </c>
      <c r="B23076" s="176">
        <v>1.9</v>
      </c>
      <c r="C23076" s="176">
        <v>44.7</v>
      </c>
      <c r="D23076" s="282">
        <v>87</v>
      </c>
      <c r="E23076" s="265"/>
    </row>
    <row r="23077" spans="1:5">
      <c r="A23077" s="283">
        <v>56728</v>
      </c>
      <c r="B23077" s="176">
        <v>8.3000000000000007</v>
      </c>
      <c r="C23077" s="176">
        <v>50.4</v>
      </c>
      <c r="D23077" s="282">
        <v>87</v>
      </c>
      <c r="E23077" s="265"/>
    </row>
    <row r="23078" spans="1:5">
      <c r="A23078" s="283">
        <v>56729</v>
      </c>
      <c r="B23078" s="176">
        <v>3.6</v>
      </c>
      <c r="C23078" s="176">
        <v>44</v>
      </c>
      <c r="D23078" s="282">
        <v>87</v>
      </c>
      <c r="E23078" s="265"/>
    </row>
    <row r="23079" spans="1:5">
      <c r="A23079" s="283">
        <v>56731</v>
      </c>
      <c r="B23079" s="176">
        <v>0</v>
      </c>
      <c r="C23079" s="176">
        <v>0</v>
      </c>
      <c r="D23079" s="282">
        <v>87</v>
      </c>
      <c r="E23079" s="265"/>
    </row>
    <row r="23080" spans="1:5">
      <c r="A23080" s="283">
        <v>56732</v>
      </c>
      <c r="B23080" s="176">
        <v>9.3000000000000007</v>
      </c>
      <c r="C23080" s="176">
        <v>46.8</v>
      </c>
      <c r="D23080" s="282">
        <v>110</v>
      </c>
      <c r="E23080" s="265"/>
    </row>
    <row r="23081" spans="1:5">
      <c r="A23081" s="283">
        <v>56733</v>
      </c>
      <c r="B23081" s="176">
        <v>3</v>
      </c>
      <c r="C23081" s="176">
        <v>49.1</v>
      </c>
      <c r="D23081" s="282">
        <v>87</v>
      </c>
      <c r="E23081" s="265"/>
    </row>
    <row r="23082" spans="1:5">
      <c r="A23082" s="283">
        <v>56734</v>
      </c>
      <c r="B23082" s="176">
        <v>2</v>
      </c>
      <c r="C23082" s="176">
        <v>46.3</v>
      </c>
      <c r="D23082" s="282">
        <v>87</v>
      </c>
      <c r="E23082" s="265"/>
    </row>
    <row r="23083" spans="1:5">
      <c r="A23083" s="283">
        <v>56735</v>
      </c>
      <c r="B23083" s="176">
        <v>3.6</v>
      </c>
      <c r="C23083" s="176">
        <v>46.5</v>
      </c>
      <c r="D23083" s="282">
        <v>87</v>
      </c>
      <c r="E23083" s="265"/>
    </row>
    <row r="23084" spans="1:5">
      <c r="A23084" s="283">
        <v>56736</v>
      </c>
      <c r="B23084" s="176">
        <v>8.6999999999999993</v>
      </c>
      <c r="C23084" s="176">
        <v>49.7</v>
      </c>
      <c r="D23084" s="282">
        <v>87</v>
      </c>
      <c r="E23084" s="265"/>
    </row>
    <row r="23085" spans="1:5">
      <c r="A23085" s="283">
        <v>56737</v>
      </c>
      <c r="B23085" s="176">
        <v>3.1</v>
      </c>
      <c r="C23085" s="176">
        <v>46.2</v>
      </c>
      <c r="D23085" s="282">
        <v>87</v>
      </c>
      <c r="E23085" s="265"/>
    </row>
    <row r="23086" spans="1:5">
      <c r="A23086" s="283">
        <v>56738</v>
      </c>
      <c r="B23086" s="176">
        <v>6.1</v>
      </c>
      <c r="C23086" s="176">
        <v>40.200000000000003</v>
      </c>
      <c r="D23086" s="282">
        <v>87</v>
      </c>
      <c r="E23086" s="265"/>
    </row>
    <row r="23087" spans="1:5">
      <c r="A23087" s="283">
        <v>56740</v>
      </c>
      <c r="B23087" s="176">
        <v>1.3</v>
      </c>
      <c r="C23087" s="176">
        <v>45</v>
      </c>
      <c r="D23087" s="282">
        <v>87</v>
      </c>
      <c r="E23087" s="265"/>
    </row>
    <row r="23088" spans="1:5">
      <c r="A23088" s="283">
        <v>56741</v>
      </c>
      <c r="B23088" s="176">
        <v>0.4</v>
      </c>
      <c r="C23088" s="176">
        <v>52.5</v>
      </c>
      <c r="D23088" s="282">
        <v>87</v>
      </c>
      <c r="E23088" s="265"/>
    </row>
    <row r="23089" spans="1:5">
      <c r="A23089" s="283">
        <v>56742</v>
      </c>
      <c r="B23089" s="176">
        <v>6.7</v>
      </c>
      <c r="C23089" s="176">
        <v>41.6</v>
      </c>
      <c r="D23089" s="282">
        <v>87</v>
      </c>
      <c r="E23089" s="265"/>
    </row>
    <row r="23090" spans="1:5">
      <c r="A23090" s="283">
        <v>56744</v>
      </c>
      <c r="B23090" s="176">
        <v>2.5</v>
      </c>
      <c r="C23090" s="176">
        <v>44.6</v>
      </c>
      <c r="D23090" s="282">
        <v>112</v>
      </c>
      <c r="E23090" s="265"/>
    </row>
    <row r="23091" spans="1:5">
      <c r="A23091" s="283">
        <v>56748</v>
      </c>
      <c r="B23091" s="176">
        <v>6</v>
      </c>
      <c r="C23091" s="176">
        <v>38</v>
      </c>
      <c r="D23091" s="282">
        <v>87</v>
      </c>
      <c r="E23091" s="265"/>
    </row>
    <row r="23092" spans="1:5">
      <c r="A23092" s="283">
        <v>56750</v>
      </c>
      <c r="B23092" s="176">
        <v>14.1</v>
      </c>
      <c r="C23092" s="176">
        <v>43.5</v>
      </c>
      <c r="D23092" s="282">
        <v>111</v>
      </c>
      <c r="E23092" s="265"/>
    </row>
    <row r="23093" spans="1:5">
      <c r="A23093" s="283">
        <v>56751</v>
      </c>
      <c r="B23093" s="176">
        <v>12.4</v>
      </c>
      <c r="C23093" s="176">
        <v>40.4</v>
      </c>
      <c r="D23093" s="282">
        <v>87</v>
      </c>
      <c r="E23093" s="265"/>
    </row>
    <row r="23094" spans="1:5">
      <c r="A23094" s="283">
        <v>56754</v>
      </c>
      <c r="B23094" s="176">
        <v>12.1</v>
      </c>
      <c r="C23094" s="176">
        <v>42.1</v>
      </c>
      <c r="D23094" s="282">
        <v>87</v>
      </c>
      <c r="E23094" s="265"/>
    </row>
    <row r="23095" spans="1:5">
      <c r="A23095" s="283">
        <v>56755</v>
      </c>
      <c r="B23095" s="176">
        <v>2.2999999999999998</v>
      </c>
      <c r="C23095" s="176">
        <v>47.6</v>
      </c>
      <c r="D23095" s="282">
        <v>115</v>
      </c>
      <c r="E23095" s="265"/>
    </row>
    <row r="23096" spans="1:5">
      <c r="A23096" s="283">
        <v>56756</v>
      </c>
      <c r="B23096" s="176">
        <v>9.6</v>
      </c>
      <c r="C23096" s="176">
        <v>37.700000000000003</v>
      </c>
      <c r="D23096" s="282">
        <v>87</v>
      </c>
      <c r="E23096" s="265"/>
    </row>
    <row r="23097" spans="1:5">
      <c r="A23097" s="283">
        <v>56757</v>
      </c>
      <c r="B23097" s="176">
        <v>9.1999999999999993</v>
      </c>
      <c r="C23097" s="176">
        <v>46.3</v>
      </c>
      <c r="D23097" s="282">
        <v>87</v>
      </c>
      <c r="E23097" s="265"/>
    </row>
    <row r="23098" spans="1:5">
      <c r="A23098" s="283">
        <v>56758</v>
      </c>
      <c r="B23098" s="176">
        <v>3.2</v>
      </c>
      <c r="C23098" s="176">
        <v>47.1</v>
      </c>
      <c r="D23098" s="282">
        <v>87</v>
      </c>
      <c r="E23098" s="265"/>
    </row>
    <row r="23099" spans="1:5">
      <c r="A23099" s="283">
        <v>56759</v>
      </c>
      <c r="B23099" s="176">
        <v>3.2</v>
      </c>
      <c r="C23099" s="176">
        <v>43.5</v>
      </c>
      <c r="D23099" s="282">
        <v>87</v>
      </c>
      <c r="E23099" s="265"/>
    </row>
    <row r="23100" spans="1:5">
      <c r="A23100" s="283">
        <v>56760</v>
      </c>
      <c r="B23100" s="176">
        <v>4.7</v>
      </c>
      <c r="C23100" s="176">
        <v>41.1</v>
      </c>
      <c r="D23100" s="282">
        <v>87</v>
      </c>
      <c r="E23100" s="265"/>
    </row>
    <row r="23101" spans="1:5">
      <c r="A23101" s="283">
        <v>56761</v>
      </c>
      <c r="B23101" s="176">
        <v>2.7</v>
      </c>
      <c r="C23101" s="176">
        <v>41.7</v>
      </c>
      <c r="D23101" s="282">
        <v>87</v>
      </c>
      <c r="E23101" s="265"/>
    </row>
    <row r="23102" spans="1:5">
      <c r="A23102" s="283">
        <v>56762</v>
      </c>
      <c r="B23102" s="176">
        <v>8.6</v>
      </c>
      <c r="C23102" s="176">
        <v>45</v>
      </c>
      <c r="D23102" s="282">
        <v>87</v>
      </c>
      <c r="E23102" s="265"/>
    </row>
    <row r="23103" spans="1:5">
      <c r="A23103" s="283">
        <v>56763</v>
      </c>
      <c r="B23103" s="176">
        <v>18.600000000000001</v>
      </c>
      <c r="C23103" s="176">
        <v>38.9</v>
      </c>
      <c r="D23103" s="282">
        <v>87</v>
      </c>
      <c r="E23103" s="265"/>
    </row>
    <row r="23104" spans="1:5">
      <c r="A23104" s="283">
        <v>57001</v>
      </c>
      <c r="B23104" s="176">
        <v>19.5</v>
      </c>
      <c r="C23104" s="176">
        <v>46.8</v>
      </c>
      <c r="D23104" s="282">
        <v>96</v>
      </c>
      <c r="E23104" s="265"/>
    </row>
    <row r="23105" spans="1:5">
      <c r="A23105" s="283">
        <v>57002</v>
      </c>
      <c r="B23105" s="176">
        <v>10.7</v>
      </c>
      <c r="C23105" s="176">
        <v>37.700000000000003</v>
      </c>
      <c r="D23105" s="282">
        <v>87</v>
      </c>
      <c r="E23105" s="265"/>
    </row>
    <row r="23106" spans="1:5">
      <c r="A23106" s="283">
        <v>57003</v>
      </c>
      <c r="B23106" s="176">
        <v>28.7</v>
      </c>
      <c r="C23106" s="176">
        <v>35.799999999999997</v>
      </c>
      <c r="D23106" s="282">
        <v>87</v>
      </c>
      <c r="E23106" s="265"/>
    </row>
    <row r="23107" spans="1:5">
      <c r="A23107" s="283">
        <v>57004</v>
      </c>
      <c r="B23107" s="176">
        <v>13.1</v>
      </c>
      <c r="C23107" s="176">
        <v>42.3</v>
      </c>
      <c r="D23107" s="282">
        <v>87</v>
      </c>
      <c r="E23107" s="265"/>
    </row>
    <row r="23108" spans="1:5">
      <c r="A23108" s="283">
        <v>57005</v>
      </c>
      <c r="B23108" s="176">
        <v>191.6</v>
      </c>
      <c r="C23108" s="176">
        <v>34.700000000000003</v>
      </c>
      <c r="D23108" s="282">
        <v>130</v>
      </c>
      <c r="E23108" s="265"/>
    </row>
    <row r="23109" spans="1:5">
      <c r="A23109" s="283">
        <v>57006</v>
      </c>
      <c r="B23109" s="176">
        <v>90.9</v>
      </c>
      <c r="C23109" s="176">
        <v>24.6</v>
      </c>
      <c r="D23109" s="282">
        <v>110</v>
      </c>
      <c r="E23109" s="265"/>
    </row>
    <row r="23110" spans="1:5">
      <c r="A23110" s="283">
        <v>57007</v>
      </c>
      <c r="B23110" s="176">
        <v>0</v>
      </c>
      <c r="C23110" s="176">
        <v>0</v>
      </c>
      <c r="D23110" s="282">
        <v>87</v>
      </c>
      <c r="E23110" s="265"/>
    </row>
    <row r="23111" spans="1:5">
      <c r="A23111" s="283">
        <v>57010</v>
      </c>
      <c r="B23111" s="176">
        <v>7.6</v>
      </c>
      <c r="C23111" s="176">
        <v>42.9</v>
      </c>
      <c r="D23111" s="282">
        <v>87</v>
      </c>
      <c r="E23111" s="265"/>
    </row>
    <row r="23112" spans="1:5">
      <c r="A23112" s="283">
        <v>57012</v>
      </c>
      <c r="B23112" s="176">
        <v>11.8</v>
      </c>
      <c r="C23112" s="176">
        <v>42.4</v>
      </c>
      <c r="D23112" s="282">
        <v>87</v>
      </c>
      <c r="E23112" s="265"/>
    </row>
    <row r="23113" spans="1:5">
      <c r="A23113" s="283">
        <v>57013</v>
      </c>
      <c r="B23113" s="176">
        <v>38.1</v>
      </c>
      <c r="C23113" s="176">
        <v>38.799999999999997</v>
      </c>
      <c r="D23113" s="282">
        <v>87</v>
      </c>
      <c r="E23113" s="265"/>
    </row>
    <row r="23114" spans="1:5">
      <c r="A23114" s="283">
        <v>57014</v>
      </c>
      <c r="B23114" s="176">
        <v>13.9</v>
      </c>
      <c r="C23114" s="176">
        <v>42.3</v>
      </c>
      <c r="D23114" s="282">
        <v>87</v>
      </c>
      <c r="E23114" s="265"/>
    </row>
    <row r="23115" spans="1:5">
      <c r="A23115" s="283">
        <v>57015</v>
      </c>
      <c r="B23115" s="176">
        <v>17</v>
      </c>
      <c r="C23115" s="176">
        <v>41.1</v>
      </c>
      <c r="D23115" s="282">
        <v>87</v>
      </c>
      <c r="E23115" s="265"/>
    </row>
    <row r="23116" spans="1:5">
      <c r="A23116" s="283">
        <v>57016</v>
      </c>
      <c r="B23116" s="176">
        <v>13.6</v>
      </c>
      <c r="C23116" s="176">
        <v>41.1</v>
      </c>
      <c r="D23116" s="282">
        <v>87</v>
      </c>
      <c r="E23116" s="265"/>
    </row>
    <row r="23117" spans="1:5">
      <c r="A23117" s="283">
        <v>57017</v>
      </c>
      <c r="B23117" s="176">
        <v>11.4</v>
      </c>
      <c r="C23117" s="176">
        <v>36.200000000000003</v>
      </c>
      <c r="D23117" s="282">
        <v>87</v>
      </c>
      <c r="E23117" s="265"/>
    </row>
    <row r="23118" spans="1:5">
      <c r="A23118" s="283">
        <v>57018</v>
      </c>
      <c r="B23118" s="176">
        <v>16.600000000000001</v>
      </c>
      <c r="C23118" s="176">
        <v>38.799999999999997</v>
      </c>
      <c r="D23118" s="282">
        <v>87</v>
      </c>
      <c r="E23118" s="265"/>
    </row>
    <row r="23119" spans="1:5">
      <c r="A23119" s="283">
        <v>57020</v>
      </c>
      <c r="B23119" s="176">
        <v>51.6</v>
      </c>
      <c r="C23119" s="176">
        <v>33.9</v>
      </c>
      <c r="D23119" s="282">
        <v>87</v>
      </c>
      <c r="E23119" s="265"/>
    </row>
    <row r="23120" spans="1:5">
      <c r="A23120" s="283">
        <v>57021</v>
      </c>
      <c r="B23120" s="176">
        <v>11.2</v>
      </c>
      <c r="C23120" s="176">
        <v>41.2</v>
      </c>
      <c r="D23120" s="282">
        <v>87</v>
      </c>
      <c r="E23120" s="265"/>
    </row>
    <row r="23121" spans="1:5">
      <c r="A23121" s="283">
        <v>57022</v>
      </c>
      <c r="B23121" s="176">
        <v>45.3</v>
      </c>
      <c r="C23121" s="176">
        <v>36.1</v>
      </c>
      <c r="D23121" s="282">
        <v>113</v>
      </c>
      <c r="E23121" s="265"/>
    </row>
    <row r="23122" spans="1:5">
      <c r="A23122" s="283">
        <v>57024</v>
      </c>
      <c r="B23122" s="176">
        <v>38.700000000000003</v>
      </c>
      <c r="C23122" s="176">
        <v>35.700000000000003</v>
      </c>
      <c r="D23122" s="282">
        <v>87</v>
      </c>
      <c r="E23122" s="265"/>
    </row>
    <row r="23123" spans="1:5">
      <c r="A23123" s="283">
        <v>57025</v>
      </c>
      <c r="B23123" s="176">
        <v>23.8</v>
      </c>
      <c r="C23123" s="176">
        <v>38.5</v>
      </c>
      <c r="D23123" s="282">
        <v>95</v>
      </c>
      <c r="E23123" s="265"/>
    </row>
    <row r="23124" spans="1:5">
      <c r="A23124" s="283">
        <v>57026</v>
      </c>
      <c r="B23124" s="176">
        <v>12.3</v>
      </c>
      <c r="C23124" s="176">
        <v>35.6</v>
      </c>
      <c r="D23124" s="282">
        <v>108</v>
      </c>
      <c r="E23124" s="265"/>
    </row>
    <row r="23125" spans="1:5">
      <c r="A23125" s="283">
        <v>57027</v>
      </c>
      <c r="B23125" s="176">
        <v>12.8</v>
      </c>
      <c r="C23125" s="176">
        <v>41.8</v>
      </c>
      <c r="D23125" s="282">
        <v>87</v>
      </c>
      <c r="E23125" s="265"/>
    </row>
    <row r="23126" spans="1:5">
      <c r="A23126" s="283">
        <v>57028</v>
      </c>
      <c r="B23126" s="176">
        <v>27.8</v>
      </c>
      <c r="C23126" s="176">
        <v>39.700000000000003</v>
      </c>
      <c r="D23126" s="282">
        <v>87</v>
      </c>
      <c r="E23126" s="265"/>
    </row>
    <row r="23127" spans="1:5">
      <c r="A23127" s="283">
        <v>57029</v>
      </c>
      <c r="B23127" s="176">
        <v>12</v>
      </c>
      <c r="C23127" s="176">
        <v>46.4</v>
      </c>
      <c r="D23127" s="282">
        <v>95</v>
      </c>
      <c r="E23127" s="265"/>
    </row>
    <row r="23128" spans="1:5">
      <c r="A23128" s="283">
        <v>57030</v>
      </c>
      <c r="B23128" s="176">
        <v>22.7</v>
      </c>
      <c r="C23128" s="176">
        <v>38.6</v>
      </c>
      <c r="D23128" s="282">
        <v>87</v>
      </c>
      <c r="E23128" s="265"/>
    </row>
    <row r="23129" spans="1:5">
      <c r="A23129" s="283">
        <v>57031</v>
      </c>
      <c r="B23129" s="176">
        <v>20</v>
      </c>
      <c r="C23129" s="176">
        <v>39.5</v>
      </c>
      <c r="D23129" s="282">
        <v>87</v>
      </c>
      <c r="E23129" s="265"/>
    </row>
    <row r="23130" spans="1:5">
      <c r="A23130" s="283">
        <v>57032</v>
      </c>
      <c r="B23130" s="176">
        <v>86.8</v>
      </c>
      <c r="C23130" s="176">
        <v>29.5</v>
      </c>
      <c r="D23130" s="282">
        <v>87</v>
      </c>
      <c r="E23130" s="265"/>
    </row>
    <row r="23131" spans="1:5">
      <c r="A23131" s="283">
        <v>57033</v>
      </c>
      <c r="B23131" s="176">
        <v>38.299999999999997</v>
      </c>
      <c r="C23131" s="176">
        <v>36.200000000000003</v>
      </c>
      <c r="D23131" s="282">
        <v>87</v>
      </c>
      <c r="E23131" s="265"/>
    </row>
    <row r="23132" spans="1:5">
      <c r="A23132" s="283">
        <v>57034</v>
      </c>
      <c r="B23132" s="176">
        <v>11.7</v>
      </c>
      <c r="C23132" s="176">
        <v>41.5</v>
      </c>
      <c r="D23132" s="282">
        <v>87</v>
      </c>
      <c r="E23132" s="265"/>
    </row>
    <row r="23133" spans="1:5">
      <c r="A23133" s="283">
        <v>57035</v>
      </c>
      <c r="B23133" s="176">
        <v>14.2</v>
      </c>
      <c r="C23133" s="176">
        <v>38.4</v>
      </c>
      <c r="D23133" s="282">
        <v>87</v>
      </c>
      <c r="E23133" s="265"/>
    </row>
    <row r="23134" spans="1:5">
      <c r="A23134" s="283">
        <v>57036</v>
      </c>
      <c r="B23134" s="176">
        <v>8.6999999999999993</v>
      </c>
      <c r="C23134" s="176">
        <v>42.4</v>
      </c>
      <c r="D23134" s="282">
        <v>87</v>
      </c>
      <c r="E23134" s="265"/>
    </row>
    <row r="23135" spans="1:5">
      <c r="A23135" s="283">
        <v>57037</v>
      </c>
      <c r="B23135" s="176">
        <v>8.1999999999999993</v>
      </c>
      <c r="C23135" s="176">
        <v>45.5</v>
      </c>
      <c r="D23135" s="282">
        <v>87</v>
      </c>
      <c r="E23135" s="265"/>
    </row>
    <row r="23136" spans="1:5">
      <c r="A23136" s="283">
        <v>57038</v>
      </c>
      <c r="B23136" s="176">
        <v>33</v>
      </c>
      <c r="C23136" s="176">
        <v>40.6</v>
      </c>
      <c r="D23136" s="282">
        <v>87</v>
      </c>
      <c r="E23136" s="265"/>
    </row>
    <row r="23137" spans="1:5">
      <c r="A23137" s="283">
        <v>57039</v>
      </c>
      <c r="B23137" s="176">
        <v>42</v>
      </c>
      <c r="C23137" s="176">
        <v>38.799999999999997</v>
      </c>
      <c r="D23137" s="282">
        <v>95</v>
      </c>
      <c r="E23137" s="265"/>
    </row>
    <row r="23138" spans="1:5">
      <c r="A23138" s="283">
        <v>57040</v>
      </c>
      <c r="B23138" s="176">
        <v>8.1</v>
      </c>
      <c r="C23138" s="176">
        <v>44.8</v>
      </c>
      <c r="D23138" s="282">
        <v>87</v>
      </c>
      <c r="E23138" s="265"/>
    </row>
    <row r="23139" spans="1:5">
      <c r="A23139" s="283">
        <v>57041</v>
      </c>
      <c r="B23139" s="176">
        <v>0</v>
      </c>
      <c r="C23139" s="176">
        <v>0</v>
      </c>
      <c r="D23139" s="282">
        <v>87</v>
      </c>
      <c r="E23139" s="265"/>
    </row>
    <row r="23140" spans="1:5">
      <c r="A23140" s="283">
        <v>57042</v>
      </c>
      <c r="B23140" s="176">
        <v>40</v>
      </c>
      <c r="C23140" s="176">
        <v>36.6</v>
      </c>
      <c r="D23140" s="282">
        <v>121</v>
      </c>
      <c r="E23140" s="265"/>
    </row>
    <row r="23141" spans="1:5">
      <c r="A23141" s="283">
        <v>57043</v>
      </c>
      <c r="B23141" s="176">
        <v>17.2</v>
      </c>
      <c r="C23141" s="176">
        <v>47.9</v>
      </c>
      <c r="D23141" s="282">
        <v>87</v>
      </c>
      <c r="E23141" s="265"/>
    </row>
    <row r="23142" spans="1:5">
      <c r="A23142" s="283">
        <v>57045</v>
      </c>
      <c r="B23142" s="176">
        <v>9.8000000000000007</v>
      </c>
      <c r="C23142" s="176">
        <v>50.9</v>
      </c>
      <c r="D23142" s="282">
        <v>87</v>
      </c>
      <c r="E23142" s="265"/>
    </row>
    <row r="23143" spans="1:5">
      <c r="A23143" s="283">
        <v>57046</v>
      </c>
      <c r="B23143" s="176">
        <v>13.3</v>
      </c>
      <c r="C23143" s="176">
        <v>40.9</v>
      </c>
      <c r="D23143" s="282">
        <v>87</v>
      </c>
      <c r="E23143" s="265"/>
    </row>
    <row r="23144" spans="1:5">
      <c r="A23144" s="283">
        <v>57047</v>
      </c>
      <c r="B23144" s="176">
        <v>5.4</v>
      </c>
      <c r="C23144" s="176">
        <v>44.1</v>
      </c>
      <c r="D23144" s="282">
        <v>87</v>
      </c>
      <c r="E23144" s="265"/>
    </row>
    <row r="23145" spans="1:5">
      <c r="A23145" s="283">
        <v>57048</v>
      </c>
      <c r="B23145" s="176">
        <v>9.1</v>
      </c>
      <c r="C23145" s="176">
        <v>37.700000000000003</v>
      </c>
      <c r="D23145" s="282">
        <v>87</v>
      </c>
      <c r="E23145" s="265"/>
    </row>
    <row r="23146" spans="1:5">
      <c r="A23146" s="283">
        <v>57049</v>
      </c>
      <c r="B23146" s="176">
        <v>164.7</v>
      </c>
      <c r="C23146" s="176">
        <v>38.6</v>
      </c>
      <c r="D23146" s="282">
        <v>95</v>
      </c>
      <c r="E23146" s="265"/>
    </row>
    <row r="23147" spans="1:5">
      <c r="A23147" s="283">
        <v>57050</v>
      </c>
      <c r="B23147" s="176">
        <v>5</v>
      </c>
      <c r="C23147" s="176">
        <v>42.3</v>
      </c>
      <c r="D23147" s="282">
        <v>87</v>
      </c>
      <c r="E23147" s="265"/>
    </row>
    <row r="23148" spans="1:5">
      <c r="A23148" s="283">
        <v>57051</v>
      </c>
      <c r="B23148" s="176">
        <v>5.7</v>
      </c>
      <c r="C23148" s="176">
        <v>48.3</v>
      </c>
      <c r="D23148" s="282">
        <v>87</v>
      </c>
      <c r="E23148" s="265"/>
    </row>
    <row r="23149" spans="1:5">
      <c r="A23149" s="283">
        <v>57052</v>
      </c>
      <c r="B23149" s="176">
        <v>3.4</v>
      </c>
      <c r="C23149" s="176">
        <v>42.6</v>
      </c>
      <c r="D23149" s="282">
        <v>87</v>
      </c>
      <c r="E23149" s="265"/>
    </row>
    <row r="23150" spans="1:5">
      <c r="A23150" s="283">
        <v>57053</v>
      </c>
      <c r="B23150" s="176">
        <v>9.9</v>
      </c>
      <c r="C23150" s="176">
        <v>41.7</v>
      </c>
      <c r="D23150" s="282">
        <v>87</v>
      </c>
      <c r="E23150" s="265"/>
    </row>
    <row r="23151" spans="1:5">
      <c r="A23151" s="283">
        <v>57054</v>
      </c>
      <c r="B23151" s="176">
        <v>5.0999999999999996</v>
      </c>
      <c r="C23151" s="176">
        <v>46.8</v>
      </c>
      <c r="D23151" s="282">
        <v>87</v>
      </c>
      <c r="E23151" s="265"/>
    </row>
    <row r="23152" spans="1:5">
      <c r="A23152" s="283">
        <v>57055</v>
      </c>
      <c r="B23152" s="176">
        <v>78.400000000000006</v>
      </c>
      <c r="C23152" s="176">
        <v>37.9</v>
      </c>
      <c r="D23152" s="282">
        <v>87</v>
      </c>
      <c r="E23152" s="265"/>
    </row>
    <row r="23153" spans="1:5">
      <c r="A23153" s="283">
        <v>57057</v>
      </c>
      <c r="B23153" s="176">
        <v>6.2</v>
      </c>
      <c r="C23153" s="176">
        <v>43.6</v>
      </c>
      <c r="D23153" s="282">
        <v>87</v>
      </c>
      <c r="E23153" s="265"/>
    </row>
    <row r="23154" spans="1:5">
      <c r="A23154" s="283">
        <v>57058</v>
      </c>
      <c r="B23154" s="176">
        <v>12.9</v>
      </c>
      <c r="C23154" s="176">
        <v>43.6</v>
      </c>
      <c r="D23154" s="282">
        <v>113</v>
      </c>
      <c r="E23154" s="265"/>
    </row>
    <row r="23155" spans="1:5">
      <c r="A23155" s="283">
        <v>57059</v>
      </c>
      <c r="B23155" s="176">
        <v>10.199999999999999</v>
      </c>
      <c r="C23155" s="176">
        <v>47.8</v>
      </c>
      <c r="D23155" s="282">
        <v>87</v>
      </c>
      <c r="E23155" s="265"/>
    </row>
    <row r="23156" spans="1:5">
      <c r="A23156" s="283">
        <v>57061</v>
      </c>
      <c r="B23156" s="176">
        <v>10.8</v>
      </c>
      <c r="C23156" s="176">
        <v>44.1</v>
      </c>
      <c r="D23156" s="282">
        <v>87</v>
      </c>
      <c r="E23156" s="265"/>
    </row>
    <row r="23157" spans="1:5">
      <c r="A23157" s="283">
        <v>57062</v>
      </c>
      <c r="B23157" s="176">
        <v>19.100000000000001</v>
      </c>
      <c r="C23157" s="176">
        <v>39</v>
      </c>
      <c r="D23157" s="282">
        <v>87</v>
      </c>
      <c r="E23157" s="265"/>
    </row>
    <row r="23158" spans="1:5">
      <c r="A23158" s="283">
        <v>57063</v>
      </c>
      <c r="B23158" s="176">
        <v>11.4</v>
      </c>
      <c r="C23158" s="176">
        <v>40.9</v>
      </c>
      <c r="D23158" s="282">
        <v>87</v>
      </c>
      <c r="E23158" s="265"/>
    </row>
    <row r="23159" spans="1:5">
      <c r="A23159" s="283">
        <v>57064</v>
      </c>
      <c r="B23159" s="176">
        <v>121.7</v>
      </c>
      <c r="C23159" s="176">
        <v>29.2</v>
      </c>
      <c r="D23159" s="282">
        <v>94</v>
      </c>
      <c r="E23159" s="265"/>
    </row>
    <row r="23160" spans="1:5">
      <c r="A23160" s="283">
        <v>57065</v>
      </c>
      <c r="B23160" s="176">
        <v>6.8</v>
      </c>
      <c r="C23160" s="176">
        <v>47.6</v>
      </c>
      <c r="D23160" s="282">
        <v>87</v>
      </c>
      <c r="E23160" s="265"/>
    </row>
    <row r="23161" spans="1:5">
      <c r="A23161" s="283">
        <v>57066</v>
      </c>
      <c r="B23161" s="176">
        <v>13.9</v>
      </c>
      <c r="C23161" s="176">
        <v>47.7</v>
      </c>
      <c r="D23161" s="282">
        <v>87</v>
      </c>
      <c r="E23161" s="265"/>
    </row>
    <row r="23162" spans="1:5">
      <c r="A23162" s="283">
        <v>57067</v>
      </c>
      <c r="B23162" s="176">
        <v>6.1</v>
      </c>
      <c r="C23162" s="176">
        <v>41.6</v>
      </c>
      <c r="D23162" s="282">
        <v>87</v>
      </c>
      <c r="E23162" s="265"/>
    </row>
    <row r="23163" spans="1:5">
      <c r="A23163" s="283">
        <v>57068</v>
      </c>
      <c r="B23163" s="176">
        <v>31.7</v>
      </c>
      <c r="C23163" s="176">
        <v>40</v>
      </c>
      <c r="D23163" s="282">
        <v>87</v>
      </c>
      <c r="E23163" s="265"/>
    </row>
    <row r="23164" spans="1:5">
      <c r="A23164" s="283">
        <v>57069</v>
      </c>
      <c r="B23164" s="176">
        <v>65.599999999999994</v>
      </c>
      <c r="C23164" s="176">
        <v>24.4</v>
      </c>
      <c r="D23164" s="282">
        <v>116</v>
      </c>
      <c r="E23164" s="265"/>
    </row>
    <row r="23165" spans="1:5">
      <c r="A23165" s="283">
        <v>57070</v>
      </c>
      <c r="B23165" s="176">
        <v>14.2</v>
      </c>
      <c r="C23165" s="176">
        <v>47.4</v>
      </c>
      <c r="D23165" s="282">
        <v>87</v>
      </c>
      <c r="E23165" s="265"/>
    </row>
    <row r="23166" spans="1:5">
      <c r="A23166" s="283">
        <v>57071</v>
      </c>
      <c r="B23166" s="176">
        <v>22.2</v>
      </c>
      <c r="C23166" s="176">
        <v>37.200000000000003</v>
      </c>
      <c r="D23166" s="282">
        <v>110</v>
      </c>
      <c r="E23166" s="265"/>
    </row>
    <row r="23167" spans="1:5">
      <c r="A23167" s="283">
        <v>57072</v>
      </c>
      <c r="B23167" s="176">
        <v>7</v>
      </c>
      <c r="C23167" s="176">
        <v>43.6</v>
      </c>
      <c r="D23167" s="282">
        <v>87</v>
      </c>
      <c r="E23167" s="265"/>
    </row>
    <row r="23168" spans="1:5">
      <c r="A23168" s="283">
        <v>57073</v>
      </c>
      <c r="B23168" s="176">
        <v>11.1</v>
      </c>
      <c r="C23168" s="176">
        <v>47.2</v>
      </c>
      <c r="D23168" s="282">
        <v>87</v>
      </c>
      <c r="E23168" s="265"/>
    </row>
    <row r="23169" spans="1:5">
      <c r="A23169" s="283">
        <v>57075</v>
      </c>
      <c r="B23169" s="176">
        <v>18.7</v>
      </c>
      <c r="C23169" s="176">
        <v>49.3</v>
      </c>
      <c r="D23169" s="282">
        <v>87</v>
      </c>
      <c r="E23169" s="265"/>
    </row>
    <row r="23170" spans="1:5">
      <c r="A23170" s="283">
        <v>57076</v>
      </c>
      <c r="B23170" s="176">
        <v>2.8</v>
      </c>
      <c r="C23170" s="176">
        <v>44.3</v>
      </c>
      <c r="D23170" s="282">
        <v>87</v>
      </c>
      <c r="E23170" s="265"/>
    </row>
    <row r="23171" spans="1:5">
      <c r="A23171" s="283">
        <v>57077</v>
      </c>
      <c r="B23171" s="176">
        <v>27.3</v>
      </c>
      <c r="C23171" s="176">
        <v>32.700000000000003</v>
      </c>
      <c r="D23171" s="282">
        <v>87</v>
      </c>
      <c r="E23171" s="265"/>
    </row>
    <row r="23172" spans="1:5">
      <c r="A23172" s="283">
        <v>57078</v>
      </c>
      <c r="B23172" s="176">
        <v>106.4</v>
      </c>
      <c r="C23172" s="176">
        <v>40.700000000000003</v>
      </c>
      <c r="D23172" s="282">
        <v>141</v>
      </c>
      <c r="E23172" s="265"/>
    </row>
    <row r="23173" spans="1:5">
      <c r="A23173" s="283">
        <v>57101</v>
      </c>
      <c r="B23173" s="176">
        <v>0</v>
      </c>
      <c r="C23173" s="176">
        <v>0</v>
      </c>
      <c r="D23173" s="282">
        <v>87</v>
      </c>
      <c r="E23173" s="265"/>
    </row>
    <row r="23174" spans="1:5">
      <c r="A23174" s="283">
        <v>57103</v>
      </c>
      <c r="B23174" s="176">
        <v>2662.6</v>
      </c>
      <c r="C23174" s="176">
        <v>36.1</v>
      </c>
      <c r="D23174" s="282">
        <v>147</v>
      </c>
      <c r="E23174" s="265"/>
    </row>
    <row r="23175" spans="1:5">
      <c r="A23175" s="283">
        <v>57104</v>
      </c>
      <c r="B23175" s="176">
        <v>770.1</v>
      </c>
      <c r="C23175" s="176">
        <v>33.9</v>
      </c>
      <c r="D23175" s="282">
        <v>132</v>
      </c>
      <c r="E23175" s="265"/>
    </row>
    <row r="23176" spans="1:5">
      <c r="A23176" s="283">
        <v>57105</v>
      </c>
      <c r="B23176" s="176">
        <v>3132</v>
      </c>
      <c r="C23176" s="176">
        <v>35.200000000000003</v>
      </c>
      <c r="D23176" s="282">
        <v>179</v>
      </c>
      <c r="E23176" s="265"/>
    </row>
    <row r="23177" spans="1:5">
      <c r="A23177" s="283">
        <v>57106</v>
      </c>
      <c r="B23177" s="176">
        <v>886.4</v>
      </c>
      <c r="C23177" s="176">
        <v>32.299999999999997</v>
      </c>
      <c r="D23177" s="282">
        <v>102</v>
      </c>
      <c r="E23177" s="265"/>
    </row>
    <row r="23178" spans="1:5">
      <c r="A23178" s="283">
        <v>57107</v>
      </c>
      <c r="B23178" s="176">
        <v>334.4</v>
      </c>
      <c r="C23178" s="176">
        <v>30.6</v>
      </c>
      <c r="D23178" s="282">
        <v>104</v>
      </c>
      <c r="E23178" s="265"/>
    </row>
    <row r="23179" spans="1:5">
      <c r="A23179" s="283">
        <v>57108</v>
      </c>
      <c r="B23179" s="176">
        <v>550.29999999999995</v>
      </c>
      <c r="C23179" s="176">
        <v>35.6</v>
      </c>
      <c r="D23179" s="282">
        <v>184</v>
      </c>
      <c r="E23179" s="265"/>
    </row>
    <row r="23180" spans="1:5">
      <c r="A23180" s="283">
        <v>57109</v>
      </c>
      <c r="B23180" s="176">
        <v>0</v>
      </c>
      <c r="C23180" s="176">
        <v>0</v>
      </c>
      <c r="D23180" s="282">
        <v>87</v>
      </c>
      <c r="E23180" s="265"/>
    </row>
    <row r="23181" spans="1:5">
      <c r="A23181" s="283">
        <v>57110</v>
      </c>
      <c r="B23181" s="176">
        <v>547.29999999999995</v>
      </c>
      <c r="C23181" s="176">
        <v>35.700000000000003</v>
      </c>
      <c r="D23181" s="282">
        <v>101</v>
      </c>
      <c r="E23181" s="265"/>
    </row>
    <row r="23182" spans="1:5">
      <c r="A23182" s="283">
        <v>57117</v>
      </c>
      <c r="B23182" s="176">
        <v>0</v>
      </c>
      <c r="C23182" s="176">
        <v>0</v>
      </c>
      <c r="D23182" s="282">
        <v>87</v>
      </c>
      <c r="E23182" s="265"/>
    </row>
    <row r="23183" spans="1:5">
      <c r="A23183" s="283">
        <v>57118</v>
      </c>
      <c r="B23183" s="176">
        <v>0</v>
      </c>
      <c r="C23183" s="176">
        <v>0</v>
      </c>
      <c r="D23183" s="282">
        <v>87</v>
      </c>
      <c r="E23183" s="265"/>
    </row>
    <row r="23184" spans="1:5">
      <c r="A23184" s="283">
        <v>57186</v>
      </c>
      <c r="B23184" s="176">
        <v>0</v>
      </c>
      <c r="C23184" s="176">
        <v>0</v>
      </c>
      <c r="D23184" s="282">
        <v>87</v>
      </c>
      <c r="E23184" s="265"/>
    </row>
    <row r="23185" spans="1:5">
      <c r="A23185" s="283">
        <v>57193</v>
      </c>
      <c r="B23185" s="176">
        <v>0</v>
      </c>
      <c r="C23185" s="176">
        <v>0</v>
      </c>
      <c r="D23185" s="282">
        <v>87</v>
      </c>
      <c r="E23185" s="265"/>
    </row>
    <row r="23186" spans="1:5">
      <c r="A23186" s="283">
        <v>57197</v>
      </c>
      <c r="B23186" s="176">
        <v>0</v>
      </c>
      <c r="C23186" s="176">
        <v>0</v>
      </c>
      <c r="D23186" s="282">
        <v>87</v>
      </c>
      <c r="E23186" s="265"/>
    </row>
    <row r="23187" spans="1:5">
      <c r="A23187" s="283">
        <v>57198</v>
      </c>
      <c r="B23187" s="176">
        <v>0</v>
      </c>
      <c r="C23187" s="176">
        <v>0</v>
      </c>
      <c r="D23187" s="282">
        <v>87</v>
      </c>
      <c r="E23187" s="265"/>
    </row>
    <row r="23188" spans="1:5">
      <c r="A23188" s="283">
        <v>57201</v>
      </c>
      <c r="B23188" s="176">
        <v>61.2</v>
      </c>
      <c r="C23188" s="176">
        <v>37.4</v>
      </c>
      <c r="D23188" s="282">
        <v>154</v>
      </c>
      <c r="E23188" s="265"/>
    </row>
    <row r="23189" spans="1:5">
      <c r="A23189" s="283">
        <v>57212</v>
      </c>
      <c r="B23189" s="176">
        <v>8.8000000000000007</v>
      </c>
      <c r="C23189" s="176">
        <v>45</v>
      </c>
      <c r="D23189" s="282">
        <v>87</v>
      </c>
      <c r="E23189" s="265"/>
    </row>
    <row r="23190" spans="1:5">
      <c r="A23190" s="283">
        <v>57213</v>
      </c>
      <c r="B23190" s="176">
        <v>7.8</v>
      </c>
      <c r="C23190" s="176">
        <v>43.7</v>
      </c>
      <c r="D23190" s="282">
        <v>87</v>
      </c>
      <c r="E23190" s="265"/>
    </row>
    <row r="23191" spans="1:5">
      <c r="A23191" s="283">
        <v>57214</v>
      </c>
      <c r="B23191" s="176">
        <v>0</v>
      </c>
      <c r="C23191" s="176">
        <v>0</v>
      </c>
      <c r="D23191" s="282">
        <v>87</v>
      </c>
      <c r="E23191" s="265"/>
    </row>
    <row r="23192" spans="1:5">
      <c r="A23192" s="283">
        <v>57216</v>
      </c>
      <c r="B23192" s="176">
        <v>13.4</v>
      </c>
      <c r="C23192" s="176">
        <v>49</v>
      </c>
      <c r="D23192" s="282">
        <v>87</v>
      </c>
      <c r="E23192" s="265"/>
    </row>
    <row r="23193" spans="1:5">
      <c r="A23193" s="283">
        <v>57217</v>
      </c>
      <c r="B23193" s="176">
        <v>1.7</v>
      </c>
      <c r="C23193" s="176">
        <v>47</v>
      </c>
      <c r="D23193" s="282">
        <v>87</v>
      </c>
      <c r="E23193" s="265"/>
    </row>
    <row r="23194" spans="1:5">
      <c r="A23194" s="283">
        <v>57218</v>
      </c>
      <c r="B23194" s="176">
        <v>6.6</v>
      </c>
      <c r="C23194" s="176">
        <v>43.7</v>
      </c>
      <c r="D23194" s="282">
        <v>87</v>
      </c>
      <c r="E23194" s="265"/>
    </row>
    <row r="23195" spans="1:5">
      <c r="A23195" s="283">
        <v>57219</v>
      </c>
      <c r="B23195" s="176">
        <v>3.4</v>
      </c>
      <c r="C23195" s="176">
        <v>49.8</v>
      </c>
      <c r="D23195" s="282">
        <v>87</v>
      </c>
      <c r="E23195" s="265"/>
    </row>
    <row r="23196" spans="1:5">
      <c r="A23196" s="283">
        <v>57220</v>
      </c>
      <c r="B23196" s="176">
        <v>6.9</v>
      </c>
      <c r="C23196" s="176">
        <v>41.8</v>
      </c>
      <c r="D23196" s="282">
        <v>87</v>
      </c>
      <c r="E23196" s="265"/>
    </row>
    <row r="23197" spans="1:5">
      <c r="A23197" s="283">
        <v>57221</v>
      </c>
      <c r="B23197" s="176">
        <v>8.1</v>
      </c>
      <c r="C23197" s="176">
        <v>32.5</v>
      </c>
      <c r="D23197" s="282">
        <v>87</v>
      </c>
      <c r="E23197" s="265"/>
    </row>
    <row r="23198" spans="1:5">
      <c r="A23198" s="283">
        <v>57223</v>
      </c>
      <c r="B23198" s="176">
        <v>12.9</v>
      </c>
      <c r="C23198" s="176">
        <v>37.799999999999997</v>
      </c>
      <c r="D23198" s="282">
        <v>87</v>
      </c>
      <c r="E23198" s="265"/>
    </row>
    <row r="23199" spans="1:5">
      <c r="A23199" s="283">
        <v>57224</v>
      </c>
      <c r="B23199" s="176">
        <v>4.3</v>
      </c>
      <c r="C23199" s="176">
        <v>38.6</v>
      </c>
      <c r="D23199" s="282">
        <v>87</v>
      </c>
      <c r="E23199" s="265"/>
    </row>
    <row r="23200" spans="1:5">
      <c r="A23200" s="283">
        <v>57225</v>
      </c>
      <c r="B23200" s="176">
        <v>8.1</v>
      </c>
      <c r="C23200" s="176">
        <v>48.7</v>
      </c>
      <c r="D23200" s="282">
        <v>87</v>
      </c>
      <c r="E23200" s="265"/>
    </row>
    <row r="23201" spans="1:5">
      <c r="A23201" s="283">
        <v>57226</v>
      </c>
      <c r="B23201" s="176">
        <v>18.7</v>
      </c>
      <c r="C23201" s="176">
        <v>43.7</v>
      </c>
      <c r="D23201" s="282">
        <v>87</v>
      </c>
      <c r="E23201" s="265"/>
    </row>
    <row r="23202" spans="1:5">
      <c r="A23202" s="283">
        <v>57227</v>
      </c>
      <c r="B23202" s="176">
        <v>8.8000000000000007</v>
      </c>
      <c r="C23202" s="176">
        <v>49</v>
      </c>
      <c r="D23202" s="282">
        <v>87</v>
      </c>
      <c r="E23202" s="265"/>
    </row>
    <row r="23203" spans="1:5">
      <c r="A23203" s="283">
        <v>57231</v>
      </c>
      <c r="B23203" s="176">
        <v>9.6999999999999993</v>
      </c>
      <c r="C23203" s="176">
        <v>47.8</v>
      </c>
      <c r="D23203" s="282">
        <v>87</v>
      </c>
      <c r="E23203" s="265"/>
    </row>
    <row r="23204" spans="1:5">
      <c r="A23204" s="283">
        <v>57232</v>
      </c>
      <c r="B23204" s="176">
        <v>3.6</v>
      </c>
      <c r="C23204" s="176">
        <v>40.799999999999997</v>
      </c>
      <c r="D23204" s="282">
        <v>87</v>
      </c>
      <c r="E23204" s="265"/>
    </row>
    <row r="23205" spans="1:5">
      <c r="A23205" s="283">
        <v>57233</v>
      </c>
      <c r="B23205" s="176">
        <v>4.9000000000000004</v>
      </c>
      <c r="C23205" s="176">
        <v>46.7</v>
      </c>
      <c r="D23205" s="282">
        <v>87</v>
      </c>
      <c r="E23205" s="265"/>
    </row>
    <row r="23206" spans="1:5">
      <c r="A23206" s="283">
        <v>57234</v>
      </c>
      <c r="B23206" s="176">
        <v>9.1</v>
      </c>
      <c r="C23206" s="176">
        <v>44.8</v>
      </c>
      <c r="D23206" s="282">
        <v>108</v>
      </c>
      <c r="E23206" s="265"/>
    </row>
    <row r="23207" spans="1:5">
      <c r="A23207" s="283">
        <v>57235</v>
      </c>
      <c r="B23207" s="176">
        <v>5.9</v>
      </c>
      <c r="C23207" s="176">
        <v>39</v>
      </c>
      <c r="D23207" s="282">
        <v>87</v>
      </c>
      <c r="E23207" s="265"/>
    </row>
    <row r="23208" spans="1:5">
      <c r="A23208" s="283">
        <v>57236</v>
      </c>
      <c r="B23208" s="176">
        <v>2.9</v>
      </c>
      <c r="C23208" s="176">
        <v>39.299999999999997</v>
      </c>
      <c r="D23208" s="282">
        <v>87</v>
      </c>
      <c r="E23208" s="265"/>
    </row>
    <row r="23209" spans="1:5">
      <c r="A23209" s="283">
        <v>57237</v>
      </c>
      <c r="B23209" s="176">
        <v>3.5</v>
      </c>
      <c r="C23209" s="176">
        <v>45.7</v>
      </c>
      <c r="D23209" s="282">
        <v>87</v>
      </c>
      <c r="E23209" s="265"/>
    </row>
    <row r="23210" spans="1:5">
      <c r="A23210" s="283">
        <v>57238</v>
      </c>
      <c r="B23210" s="176">
        <v>9.6</v>
      </c>
      <c r="C23210" s="176">
        <v>38</v>
      </c>
      <c r="D23210" s="282">
        <v>87</v>
      </c>
      <c r="E23210" s="265"/>
    </row>
    <row r="23211" spans="1:5">
      <c r="A23211" s="283">
        <v>57239</v>
      </c>
      <c r="B23211" s="176">
        <v>6.1</v>
      </c>
      <c r="C23211" s="176">
        <v>45.7</v>
      </c>
      <c r="D23211" s="282">
        <v>87</v>
      </c>
      <c r="E23211" s="265"/>
    </row>
    <row r="23212" spans="1:5">
      <c r="A23212" s="283">
        <v>57241</v>
      </c>
      <c r="B23212" s="176">
        <v>7.6</v>
      </c>
      <c r="C23212" s="176">
        <v>31.2</v>
      </c>
      <c r="D23212" s="282">
        <v>87</v>
      </c>
      <c r="E23212" s="265"/>
    </row>
    <row r="23213" spans="1:5">
      <c r="A23213" s="283">
        <v>57242</v>
      </c>
      <c r="B23213" s="176">
        <v>6.5</v>
      </c>
      <c r="C23213" s="176">
        <v>31.9</v>
      </c>
      <c r="D23213" s="282">
        <v>87</v>
      </c>
      <c r="E23213" s="265"/>
    </row>
    <row r="23214" spans="1:5">
      <c r="A23214" s="283">
        <v>57243</v>
      </c>
      <c r="B23214" s="176">
        <v>7.2</v>
      </c>
      <c r="C23214" s="176">
        <v>41.9</v>
      </c>
      <c r="D23214" s="282">
        <v>87</v>
      </c>
      <c r="E23214" s="265"/>
    </row>
    <row r="23215" spans="1:5">
      <c r="A23215" s="283">
        <v>57245</v>
      </c>
      <c r="B23215" s="176">
        <v>0</v>
      </c>
      <c r="C23215" s="176">
        <v>0</v>
      </c>
      <c r="D23215" s="282">
        <v>87</v>
      </c>
      <c r="E23215" s="265"/>
    </row>
    <row r="23216" spans="1:5">
      <c r="A23216" s="283">
        <v>57246</v>
      </c>
      <c r="B23216" s="176">
        <v>4</v>
      </c>
      <c r="C23216" s="176">
        <v>41.9</v>
      </c>
      <c r="D23216" s="282">
        <v>87</v>
      </c>
      <c r="E23216" s="265"/>
    </row>
    <row r="23217" spans="1:5">
      <c r="A23217" s="283">
        <v>57247</v>
      </c>
      <c r="B23217" s="176">
        <v>4.0999999999999996</v>
      </c>
      <c r="C23217" s="176">
        <v>39.6</v>
      </c>
      <c r="D23217" s="282">
        <v>87</v>
      </c>
      <c r="E23217" s="265"/>
    </row>
    <row r="23218" spans="1:5">
      <c r="A23218" s="283">
        <v>57248</v>
      </c>
      <c r="B23218" s="176">
        <v>18.899999999999999</v>
      </c>
      <c r="C23218" s="176">
        <v>35.200000000000003</v>
      </c>
      <c r="D23218" s="282">
        <v>96</v>
      </c>
      <c r="E23218" s="265"/>
    </row>
    <row r="23219" spans="1:5">
      <c r="A23219" s="283">
        <v>57249</v>
      </c>
      <c r="B23219" s="176">
        <v>5.3</v>
      </c>
      <c r="C23219" s="176">
        <v>48.2</v>
      </c>
      <c r="D23219" s="282">
        <v>87</v>
      </c>
      <c r="E23219" s="265"/>
    </row>
    <row r="23220" spans="1:5">
      <c r="A23220" s="283">
        <v>57251</v>
      </c>
      <c r="B23220" s="176">
        <v>5.3</v>
      </c>
      <c r="C23220" s="176">
        <v>46</v>
      </c>
      <c r="D23220" s="282">
        <v>87</v>
      </c>
      <c r="E23220" s="265"/>
    </row>
    <row r="23221" spans="1:5">
      <c r="A23221" s="283">
        <v>57252</v>
      </c>
      <c r="B23221" s="176">
        <v>23.9</v>
      </c>
      <c r="C23221" s="176">
        <v>45.4</v>
      </c>
      <c r="D23221" s="282">
        <v>87</v>
      </c>
      <c r="E23221" s="265"/>
    </row>
    <row r="23222" spans="1:5">
      <c r="A23222" s="283">
        <v>57255</v>
      </c>
      <c r="B23222" s="176">
        <v>5.0999999999999996</v>
      </c>
      <c r="C23222" s="176">
        <v>41.5</v>
      </c>
      <c r="D23222" s="282">
        <v>87</v>
      </c>
      <c r="E23222" s="265"/>
    </row>
    <row r="23223" spans="1:5">
      <c r="A23223" s="283">
        <v>57256</v>
      </c>
      <c r="B23223" s="176">
        <v>4.2</v>
      </c>
      <c r="C23223" s="176">
        <v>39.799999999999997</v>
      </c>
      <c r="D23223" s="282">
        <v>87</v>
      </c>
      <c r="E23223" s="265"/>
    </row>
    <row r="23224" spans="1:5">
      <c r="A23224" s="283">
        <v>57257</v>
      </c>
      <c r="B23224" s="176">
        <v>8.1</v>
      </c>
      <c r="C23224" s="176">
        <v>32</v>
      </c>
      <c r="D23224" s="282">
        <v>87</v>
      </c>
      <c r="E23224" s="265"/>
    </row>
    <row r="23225" spans="1:5">
      <c r="A23225" s="283">
        <v>57258</v>
      </c>
      <c r="B23225" s="176">
        <v>3.5</v>
      </c>
      <c r="C23225" s="176">
        <v>37.6</v>
      </c>
      <c r="D23225" s="282">
        <v>87</v>
      </c>
      <c r="E23225" s="265"/>
    </row>
    <row r="23226" spans="1:5">
      <c r="A23226" s="283">
        <v>57259</v>
      </c>
      <c r="B23226" s="176">
        <v>4.5999999999999996</v>
      </c>
      <c r="C23226" s="176">
        <v>42.9</v>
      </c>
      <c r="D23226" s="282">
        <v>87</v>
      </c>
      <c r="E23226" s="265"/>
    </row>
    <row r="23227" spans="1:5">
      <c r="A23227" s="283">
        <v>57260</v>
      </c>
      <c r="B23227" s="176">
        <v>7.1</v>
      </c>
      <c r="C23227" s="176">
        <v>46.4</v>
      </c>
      <c r="D23227" s="282">
        <v>87</v>
      </c>
      <c r="E23227" s="265"/>
    </row>
    <row r="23228" spans="1:5">
      <c r="A23228" s="283">
        <v>57261</v>
      </c>
      <c r="B23228" s="176">
        <v>2.5</v>
      </c>
      <c r="C23228" s="176">
        <v>49.8</v>
      </c>
      <c r="D23228" s="282">
        <v>87</v>
      </c>
      <c r="E23228" s="265"/>
    </row>
    <row r="23229" spans="1:5">
      <c r="A23229" s="283">
        <v>57262</v>
      </c>
      <c r="B23229" s="176">
        <v>14.7</v>
      </c>
      <c r="C23229" s="176">
        <v>34.200000000000003</v>
      </c>
      <c r="D23229" s="282">
        <v>115</v>
      </c>
      <c r="E23229" s="265"/>
    </row>
    <row r="23230" spans="1:5">
      <c r="A23230" s="283">
        <v>57263</v>
      </c>
      <c r="B23230" s="176">
        <v>6</v>
      </c>
      <c r="C23230" s="176">
        <v>41.8</v>
      </c>
      <c r="D23230" s="282">
        <v>87</v>
      </c>
      <c r="E23230" s="265"/>
    </row>
    <row r="23231" spans="1:5">
      <c r="A23231" s="283">
        <v>57264</v>
      </c>
      <c r="B23231" s="176">
        <v>3.8</v>
      </c>
      <c r="C23231" s="176">
        <v>41.2</v>
      </c>
      <c r="D23231" s="282">
        <v>87</v>
      </c>
      <c r="E23231" s="265"/>
    </row>
    <row r="23232" spans="1:5">
      <c r="A23232" s="283">
        <v>57265</v>
      </c>
      <c r="B23232" s="176">
        <v>3.8</v>
      </c>
      <c r="C23232" s="176">
        <v>41.2</v>
      </c>
      <c r="D23232" s="282">
        <v>87</v>
      </c>
      <c r="E23232" s="265"/>
    </row>
    <row r="23233" spans="1:5">
      <c r="A23233" s="283">
        <v>57266</v>
      </c>
      <c r="B23233" s="176">
        <v>4.4000000000000004</v>
      </c>
      <c r="C23233" s="176">
        <v>38.5</v>
      </c>
      <c r="D23233" s="282">
        <v>87</v>
      </c>
      <c r="E23233" s="265"/>
    </row>
    <row r="23234" spans="1:5">
      <c r="A23234" s="283">
        <v>57268</v>
      </c>
      <c r="B23234" s="176">
        <v>7.3</v>
      </c>
      <c r="C23234" s="176">
        <v>43.8</v>
      </c>
      <c r="D23234" s="282">
        <v>87</v>
      </c>
      <c r="E23234" s="265"/>
    </row>
    <row r="23235" spans="1:5">
      <c r="A23235" s="283">
        <v>57269</v>
      </c>
      <c r="B23235" s="176">
        <v>4.2</v>
      </c>
      <c r="C23235" s="176">
        <v>42.4</v>
      </c>
      <c r="D23235" s="282">
        <v>87</v>
      </c>
      <c r="E23235" s="265"/>
    </row>
    <row r="23236" spans="1:5">
      <c r="A23236" s="283">
        <v>57270</v>
      </c>
      <c r="B23236" s="176">
        <v>5.7</v>
      </c>
      <c r="C23236" s="176">
        <v>37</v>
      </c>
      <c r="D23236" s="282">
        <v>87</v>
      </c>
      <c r="E23236" s="265"/>
    </row>
    <row r="23237" spans="1:5">
      <c r="A23237" s="283">
        <v>57271</v>
      </c>
      <c r="B23237" s="176">
        <v>3</v>
      </c>
      <c r="C23237" s="176">
        <v>41.8</v>
      </c>
      <c r="D23237" s="282">
        <v>87</v>
      </c>
      <c r="E23237" s="265"/>
    </row>
    <row r="23238" spans="1:5">
      <c r="A23238" s="283">
        <v>57272</v>
      </c>
      <c r="B23238" s="176">
        <v>2.7</v>
      </c>
      <c r="C23238" s="176">
        <v>42.3</v>
      </c>
      <c r="D23238" s="282">
        <v>87</v>
      </c>
      <c r="E23238" s="265"/>
    </row>
    <row r="23239" spans="1:5">
      <c r="A23239" s="283">
        <v>57273</v>
      </c>
      <c r="B23239" s="176">
        <v>4.9000000000000004</v>
      </c>
      <c r="C23239" s="176">
        <v>46.1</v>
      </c>
      <c r="D23239" s="282">
        <v>116</v>
      </c>
      <c r="E23239" s="265"/>
    </row>
    <row r="23240" spans="1:5">
      <c r="A23240" s="283">
        <v>57274</v>
      </c>
      <c r="B23240" s="176">
        <v>13.7</v>
      </c>
      <c r="C23240" s="176">
        <v>46.8</v>
      </c>
      <c r="D23240" s="282">
        <v>87</v>
      </c>
      <c r="E23240" s="265"/>
    </row>
    <row r="23241" spans="1:5">
      <c r="A23241" s="283">
        <v>57276</v>
      </c>
      <c r="B23241" s="176">
        <v>7.9</v>
      </c>
      <c r="C23241" s="176">
        <v>42</v>
      </c>
      <c r="D23241" s="282">
        <v>96</v>
      </c>
      <c r="E23241" s="265"/>
    </row>
    <row r="23242" spans="1:5">
      <c r="A23242" s="283">
        <v>57278</v>
      </c>
      <c r="B23242" s="176">
        <v>3.5</v>
      </c>
      <c r="C23242" s="176">
        <v>42.9</v>
      </c>
      <c r="D23242" s="282">
        <v>87</v>
      </c>
      <c r="E23242" s="265"/>
    </row>
    <row r="23243" spans="1:5">
      <c r="A23243" s="283">
        <v>57279</v>
      </c>
      <c r="B23243" s="176">
        <v>7.8</v>
      </c>
      <c r="C23243" s="176">
        <v>48.8</v>
      </c>
      <c r="D23243" s="282">
        <v>87</v>
      </c>
      <c r="E23243" s="265"/>
    </row>
    <row r="23244" spans="1:5">
      <c r="A23244" s="283">
        <v>57301</v>
      </c>
      <c r="B23244" s="176">
        <v>62.3</v>
      </c>
      <c r="C23244" s="176">
        <v>37.700000000000003</v>
      </c>
      <c r="D23244" s="282">
        <v>157</v>
      </c>
      <c r="E23244" s="265"/>
    </row>
    <row r="23245" spans="1:5">
      <c r="A23245" s="283">
        <v>57311</v>
      </c>
      <c r="B23245" s="176">
        <v>9.8000000000000007</v>
      </c>
      <c r="C23245" s="176">
        <v>34.799999999999997</v>
      </c>
      <c r="D23245" s="282">
        <v>87</v>
      </c>
      <c r="E23245" s="265"/>
    </row>
    <row r="23246" spans="1:5">
      <c r="A23246" s="283">
        <v>57312</v>
      </c>
      <c r="B23246" s="176">
        <v>2.5</v>
      </c>
      <c r="C23246" s="176">
        <v>41.4</v>
      </c>
      <c r="D23246" s="282">
        <v>87</v>
      </c>
      <c r="E23246" s="265"/>
    </row>
    <row r="23247" spans="1:5">
      <c r="A23247" s="283">
        <v>57313</v>
      </c>
      <c r="B23247" s="176">
        <v>10.9</v>
      </c>
      <c r="C23247" s="176">
        <v>48.3</v>
      </c>
      <c r="D23247" s="282">
        <v>87</v>
      </c>
      <c r="E23247" s="265"/>
    </row>
    <row r="23248" spans="1:5">
      <c r="A23248" s="283">
        <v>57314</v>
      </c>
      <c r="B23248" s="176">
        <v>2.5</v>
      </c>
      <c r="C23248" s="176">
        <v>43.5</v>
      </c>
      <c r="D23248" s="282">
        <v>87</v>
      </c>
      <c r="E23248" s="265"/>
    </row>
    <row r="23249" spans="1:5">
      <c r="A23249" s="283">
        <v>57315</v>
      </c>
      <c r="B23249" s="176">
        <v>7</v>
      </c>
      <c r="C23249" s="176">
        <v>43.6</v>
      </c>
      <c r="D23249" s="282">
        <v>87</v>
      </c>
      <c r="E23249" s="265"/>
    </row>
    <row r="23250" spans="1:5">
      <c r="A23250" s="283">
        <v>57317</v>
      </c>
      <c r="B23250" s="176">
        <v>3.4</v>
      </c>
      <c r="C23250" s="176">
        <v>48.8</v>
      </c>
      <c r="D23250" s="282">
        <v>87</v>
      </c>
      <c r="E23250" s="265"/>
    </row>
    <row r="23251" spans="1:5">
      <c r="A23251" s="283">
        <v>57319</v>
      </c>
      <c r="B23251" s="176">
        <v>7.5</v>
      </c>
      <c r="C23251" s="176">
        <v>45.1</v>
      </c>
      <c r="D23251" s="282">
        <v>87</v>
      </c>
      <c r="E23251" s="265"/>
    </row>
    <row r="23252" spans="1:5">
      <c r="A23252" s="283">
        <v>57321</v>
      </c>
      <c r="B23252" s="176">
        <v>3.7</v>
      </c>
      <c r="C23252" s="176">
        <v>40.299999999999997</v>
      </c>
      <c r="D23252" s="282">
        <v>87</v>
      </c>
      <c r="E23252" s="265"/>
    </row>
    <row r="23253" spans="1:5">
      <c r="A23253" s="283">
        <v>57322</v>
      </c>
      <c r="B23253" s="176">
        <v>3.3</v>
      </c>
      <c r="C23253" s="176">
        <v>41.5</v>
      </c>
      <c r="D23253" s="282">
        <v>87</v>
      </c>
      <c r="E23253" s="265"/>
    </row>
    <row r="23254" spans="1:5">
      <c r="A23254" s="283">
        <v>57323</v>
      </c>
      <c r="B23254" s="176">
        <v>2.4</v>
      </c>
      <c r="C23254" s="176">
        <v>44.3</v>
      </c>
      <c r="D23254" s="282">
        <v>87</v>
      </c>
      <c r="E23254" s="265"/>
    </row>
    <row r="23255" spans="1:5">
      <c r="A23255" s="283">
        <v>57324</v>
      </c>
      <c r="B23255" s="176">
        <v>3.6</v>
      </c>
      <c r="C23255" s="176">
        <v>41.3</v>
      </c>
      <c r="D23255" s="282">
        <v>87</v>
      </c>
      <c r="E23255" s="265"/>
    </row>
    <row r="23256" spans="1:5">
      <c r="A23256" s="283">
        <v>57325</v>
      </c>
      <c r="B23256" s="176">
        <v>10.4</v>
      </c>
      <c r="C23256" s="176">
        <v>40.200000000000003</v>
      </c>
      <c r="D23256" s="282">
        <v>116</v>
      </c>
      <c r="E23256" s="265"/>
    </row>
    <row r="23257" spans="1:5">
      <c r="A23257" s="283">
        <v>57328</v>
      </c>
      <c r="B23257" s="176">
        <v>6.9</v>
      </c>
      <c r="C23257" s="176">
        <v>47</v>
      </c>
      <c r="D23257" s="282">
        <v>87</v>
      </c>
      <c r="E23257" s="265"/>
    </row>
    <row r="23258" spans="1:5">
      <c r="A23258" s="283">
        <v>57329</v>
      </c>
      <c r="B23258" s="176">
        <v>3.8</v>
      </c>
      <c r="C23258" s="176">
        <v>40.799999999999997</v>
      </c>
      <c r="D23258" s="282">
        <v>87</v>
      </c>
      <c r="E23258" s="265"/>
    </row>
    <row r="23259" spans="1:5">
      <c r="A23259" s="283">
        <v>57330</v>
      </c>
      <c r="B23259" s="176">
        <v>4</v>
      </c>
      <c r="C23259" s="176">
        <v>45.3</v>
      </c>
      <c r="D23259" s="282">
        <v>87</v>
      </c>
      <c r="E23259" s="265"/>
    </row>
    <row r="23260" spans="1:5">
      <c r="A23260" s="283">
        <v>57331</v>
      </c>
      <c r="B23260" s="176">
        <v>5.6</v>
      </c>
      <c r="C23260" s="176">
        <v>40</v>
      </c>
      <c r="D23260" s="282">
        <v>87</v>
      </c>
      <c r="E23260" s="265"/>
    </row>
    <row r="23261" spans="1:5">
      <c r="A23261" s="283">
        <v>57332</v>
      </c>
      <c r="B23261" s="176">
        <v>5.6</v>
      </c>
      <c r="C23261" s="176">
        <v>40.299999999999997</v>
      </c>
      <c r="D23261" s="282">
        <v>87</v>
      </c>
      <c r="E23261" s="265"/>
    </row>
    <row r="23262" spans="1:5">
      <c r="A23262" s="283">
        <v>57334</v>
      </c>
      <c r="B23262" s="176">
        <v>11.8</v>
      </c>
      <c r="C23262" s="176">
        <v>38.299999999999997</v>
      </c>
      <c r="D23262" s="282">
        <v>87</v>
      </c>
      <c r="E23262" s="265"/>
    </row>
    <row r="23263" spans="1:5">
      <c r="A23263" s="283">
        <v>57335</v>
      </c>
      <c r="B23263" s="176">
        <v>3.4</v>
      </c>
      <c r="C23263" s="176">
        <v>48.7</v>
      </c>
      <c r="D23263" s="282">
        <v>87</v>
      </c>
      <c r="E23263" s="265"/>
    </row>
    <row r="23264" spans="1:5">
      <c r="A23264" s="283">
        <v>57337</v>
      </c>
      <c r="B23264" s="176">
        <v>2.6</v>
      </c>
      <c r="C23264" s="176">
        <v>44</v>
      </c>
      <c r="D23264" s="282">
        <v>87</v>
      </c>
      <c r="E23264" s="265"/>
    </row>
    <row r="23265" spans="1:5">
      <c r="A23265" s="283">
        <v>57339</v>
      </c>
      <c r="B23265" s="176">
        <v>9.1999999999999993</v>
      </c>
      <c r="C23265" s="176">
        <v>22.5</v>
      </c>
      <c r="D23265" s="282">
        <v>87</v>
      </c>
      <c r="E23265" s="265"/>
    </row>
    <row r="23266" spans="1:5">
      <c r="A23266" s="283">
        <v>57340</v>
      </c>
      <c r="B23266" s="176">
        <v>5.9</v>
      </c>
      <c r="C23266" s="176">
        <v>34.6</v>
      </c>
      <c r="D23266" s="282">
        <v>87</v>
      </c>
      <c r="E23266" s="265"/>
    </row>
    <row r="23267" spans="1:5">
      <c r="A23267" s="283">
        <v>57341</v>
      </c>
      <c r="B23267" s="176">
        <v>2.5</v>
      </c>
      <c r="C23267" s="176">
        <v>29.3</v>
      </c>
      <c r="D23267" s="282">
        <v>87</v>
      </c>
      <c r="E23267" s="265"/>
    </row>
    <row r="23268" spans="1:5">
      <c r="A23268" s="283">
        <v>57342</v>
      </c>
      <c r="B23268" s="176">
        <v>3.4</v>
      </c>
      <c r="C23268" s="176">
        <v>42.6</v>
      </c>
      <c r="D23268" s="282">
        <v>87</v>
      </c>
      <c r="E23268" s="265"/>
    </row>
    <row r="23269" spans="1:5">
      <c r="A23269" s="283">
        <v>57344</v>
      </c>
      <c r="B23269" s="176">
        <v>8.1</v>
      </c>
      <c r="C23269" s="176">
        <v>47.2</v>
      </c>
      <c r="D23269" s="282">
        <v>87</v>
      </c>
      <c r="E23269" s="265"/>
    </row>
    <row r="23270" spans="1:5">
      <c r="A23270" s="283">
        <v>57345</v>
      </c>
      <c r="B23270" s="176">
        <v>2.1</v>
      </c>
      <c r="C23270" s="176">
        <v>46.6</v>
      </c>
      <c r="D23270" s="282">
        <v>87</v>
      </c>
      <c r="E23270" s="265"/>
    </row>
    <row r="23271" spans="1:5">
      <c r="A23271" s="283">
        <v>57346</v>
      </c>
      <c r="B23271" s="176">
        <v>0.7</v>
      </c>
      <c r="C23271" s="176">
        <v>46.3</v>
      </c>
      <c r="D23271" s="282">
        <v>116</v>
      </c>
      <c r="E23271" s="265"/>
    </row>
    <row r="23272" spans="1:5">
      <c r="A23272" s="283">
        <v>57348</v>
      </c>
      <c r="B23272" s="176">
        <v>2.7</v>
      </c>
      <c r="C23272" s="176">
        <v>45.5</v>
      </c>
      <c r="D23272" s="282">
        <v>87</v>
      </c>
      <c r="E23272" s="265"/>
    </row>
    <row r="23273" spans="1:5">
      <c r="A23273" s="283">
        <v>57349</v>
      </c>
      <c r="B23273" s="176">
        <v>6.9</v>
      </c>
      <c r="C23273" s="176">
        <v>47.5</v>
      </c>
      <c r="D23273" s="282">
        <v>112</v>
      </c>
      <c r="E23273" s="265"/>
    </row>
    <row r="23274" spans="1:5">
      <c r="A23274" s="283">
        <v>57350</v>
      </c>
      <c r="B23274" s="176">
        <v>38.1</v>
      </c>
      <c r="C23274" s="176">
        <v>40.299999999999997</v>
      </c>
      <c r="D23274" s="282">
        <v>117</v>
      </c>
      <c r="E23274" s="265"/>
    </row>
    <row r="23275" spans="1:5">
      <c r="A23275" s="283">
        <v>57353</v>
      </c>
      <c r="B23275" s="176">
        <v>2.6</v>
      </c>
      <c r="C23275" s="176">
        <v>43.9</v>
      </c>
      <c r="D23275" s="282">
        <v>110</v>
      </c>
      <c r="E23275" s="265"/>
    </row>
    <row r="23276" spans="1:5">
      <c r="A23276" s="283">
        <v>57354</v>
      </c>
      <c r="B23276" s="176">
        <v>72.5</v>
      </c>
      <c r="C23276" s="176">
        <v>57.2</v>
      </c>
      <c r="D23276" s="282">
        <v>87</v>
      </c>
      <c r="E23276" s="265"/>
    </row>
    <row r="23277" spans="1:5">
      <c r="A23277" s="283">
        <v>57355</v>
      </c>
      <c r="B23277" s="176">
        <v>5.4</v>
      </c>
      <c r="C23277" s="176">
        <v>41.3</v>
      </c>
      <c r="D23277" s="282">
        <v>87</v>
      </c>
      <c r="E23277" s="265"/>
    </row>
    <row r="23278" spans="1:5">
      <c r="A23278" s="283">
        <v>57356</v>
      </c>
      <c r="B23278" s="176">
        <v>8.3000000000000007</v>
      </c>
      <c r="C23278" s="176">
        <v>32.6</v>
      </c>
      <c r="D23278" s="282">
        <v>87</v>
      </c>
      <c r="E23278" s="265"/>
    </row>
    <row r="23279" spans="1:5">
      <c r="A23279" s="283">
        <v>57358</v>
      </c>
      <c r="B23279" s="176">
        <v>2</v>
      </c>
      <c r="C23279" s="176">
        <v>41</v>
      </c>
      <c r="D23279" s="282">
        <v>87</v>
      </c>
      <c r="E23279" s="265"/>
    </row>
    <row r="23280" spans="1:5">
      <c r="A23280" s="283">
        <v>57359</v>
      </c>
      <c r="B23280" s="176">
        <v>3</v>
      </c>
      <c r="C23280" s="176">
        <v>45.8</v>
      </c>
      <c r="D23280" s="282">
        <v>87</v>
      </c>
      <c r="E23280" s="265"/>
    </row>
    <row r="23281" spans="1:5">
      <c r="A23281" s="283">
        <v>57361</v>
      </c>
      <c r="B23281" s="176">
        <v>7.7</v>
      </c>
      <c r="C23281" s="176">
        <v>31.7</v>
      </c>
      <c r="D23281" s="282">
        <v>124</v>
      </c>
      <c r="E23281" s="265"/>
    </row>
    <row r="23282" spans="1:5">
      <c r="A23282" s="283">
        <v>57362</v>
      </c>
      <c r="B23282" s="176">
        <v>4.9000000000000004</v>
      </c>
      <c r="C23282" s="176">
        <v>48.2</v>
      </c>
      <c r="D23282" s="282">
        <v>115</v>
      </c>
      <c r="E23282" s="265"/>
    </row>
    <row r="23283" spans="1:5">
      <c r="A23283" s="283">
        <v>57363</v>
      </c>
      <c r="B23283" s="176">
        <v>5.0999999999999996</v>
      </c>
      <c r="C23283" s="176">
        <v>38.9</v>
      </c>
      <c r="D23283" s="282">
        <v>87</v>
      </c>
      <c r="E23283" s="265"/>
    </row>
    <row r="23284" spans="1:5">
      <c r="A23284" s="283">
        <v>57364</v>
      </c>
      <c r="B23284" s="176">
        <v>8</v>
      </c>
      <c r="C23284" s="176">
        <v>47.5</v>
      </c>
      <c r="D23284" s="282">
        <v>116</v>
      </c>
      <c r="E23284" s="265"/>
    </row>
    <row r="23285" spans="1:5">
      <c r="A23285" s="283">
        <v>57365</v>
      </c>
      <c r="B23285" s="176">
        <v>5.2</v>
      </c>
      <c r="C23285" s="176">
        <v>43.8</v>
      </c>
      <c r="D23285" s="282">
        <v>87</v>
      </c>
      <c r="E23285" s="265"/>
    </row>
    <row r="23286" spans="1:5">
      <c r="A23286" s="283">
        <v>57366</v>
      </c>
      <c r="B23286" s="176">
        <v>12.7</v>
      </c>
      <c r="C23286" s="176">
        <v>45.3</v>
      </c>
      <c r="D23286" s="282">
        <v>87</v>
      </c>
      <c r="E23286" s="265"/>
    </row>
    <row r="23287" spans="1:5">
      <c r="A23287" s="283">
        <v>57367</v>
      </c>
      <c r="B23287" s="176">
        <v>11.7</v>
      </c>
      <c r="C23287" s="176">
        <v>30.8</v>
      </c>
      <c r="D23287" s="282">
        <v>87</v>
      </c>
      <c r="E23287" s="265"/>
    </row>
    <row r="23288" spans="1:5">
      <c r="A23288" s="283">
        <v>57368</v>
      </c>
      <c r="B23288" s="176">
        <v>6</v>
      </c>
      <c r="C23288" s="176">
        <v>37</v>
      </c>
      <c r="D23288" s="282">
        <v>87</v>
      </c>
      <c r="E23288" s="265"/>
    </row>
    <row r="23289" spans="1:5">
      <c r="A23289" s="283">
        <v>57369</v>
      </c>
      <c r="B23289" s="176">
        <v>8.1999999999999993</v>
      </c>
      <c r="C23289" s="176">
        <v>46.3</v>
      </c>
      <c r="D23289" s="282">
        <v>96</v>
      </c>
      <c r="E23289" s="265"/>
    </row>
    <row r="23290" spans="1:5">
      <c r="A23290" s="283">
        <v>57370</v>
      </c>
      <c r="B23290" s="176">
        <v>2.6</v>
      </c>
      <c r="C23290" s="176">
        <v>38.1</v>
      </c>
      <c r="D23290" s="282">
        <v>87</v>
      </c>
      <c r="E23290" s="265"/>
    </row>
    <row r="23291" spans="1:5">
      <c r="A23291" s="283">
        <v>57371</v>
      </c>
      <c r="B23291" s="176">
        <v>1.2</v>
      </c>
      <c r="C23291" s="176">
        <v>43.9</v>
      </c>
      <c r="D23291" s="282">
        <v>87</v>
      </c>
      <c r="E23291" s="265"/>
    </row>
    <row r="23292" spans="1:5">
      <c r="A23292" s="283">
        <v>57373</v>
      </c>
      <c r="B23292" s="176">
        <v>2.5</v>
      </c>
      <c r="C23292" s="176">
        <v>47.3</v>
      </c>
      <c r="D23292" s="282">
        <v>87</v>
      </c>
      <c r="E23292" s="265"/>
    </row>
    <row r="23293" spans="1:5">
      <c r="A23293" s="283">
        <v>57374</v>
      </c>
      <c r="B23293" s="176">
        <v>5</v>
      </c>
      <c r="C23293" s="176">
        <v>41.2</v>
      </c>
      <c r="D23293" s="282">
        <v>87</v>
      </c>
      <c r="E23293" s="265"/>
    </row>
    <row r="23294" spans="1:5">
      <c r="A23294" s="283">
        <v>57375</v>
      </c>
      <c r="B23294" s="176">
        <v>4.0999999999999996</v>
      </c>
      <c r="C23294" s="176">
        <v>47.7</v>
      </c>
      <c r="D23294" s="282">
        <v>87</v>
      </c>
      <c r="E23294" s="265"/>
    </row>
    <row r="23295" spans="1:5">
      <c r="A23295" s="283">
        <v>57376</v>
      </c>
      <c r="B23295" s="176">
        <v>8.6999999999999993</v>
      </c>
      <c r="C23295" s="176">
        <v>50</v>
      </c>
      <c r="D23295" s="282">
        <v>87</v>
      </c>
      <c r="E23295" s="265"/>
    </row>
    <row r="23296" spans="1:5">
      <c r="A23296" s="283">
        <v>57379</v>
      </c>
      <c r="B23296" s="176">
        <v>3.5</v>
      </c>
      <c r="C23296" s="176">
        <v>45</v>
      </c>
      <c r="D23296" s="282">
        <v>87</v>
      </c>
      <c r="E23296" s="265"/>
    </row>
    <row r="23297" spans="1:5">
      <c r="A23297" s="283">
        <v>57380</v>
      </c>
      <c r="B23297" s="176">
        <v>14</v>
      </c>
      <c r="C23297" s="176">
        <v>36</v>
      </c>
      <c r="D23297" s="282">
        <v>114</v>
      </c>
      <c r="E23297" s="265"/>
    </row>
    <row r="23298" spans="1:5">
      <c r="A23298" s="283">
        <v>57381</v>
      </c>
      <c r="B23298" s="176">
        <v>1.8</v>
      </c>
      <c r="C23298" s="176">
        <v>45.3</v>
      </c>
      <c r="D23298" s="282">
        <v>87</v>
      </c>
      <c r="E23298" s="265"/>
    </row>
    <row r="23299" spans="1:5">
      <c r="A23299" s="283">
        <v>57382</v>
      </c>
      <c r="B23299" s="176">
        <v>6.2</v>
      </c>
      <c r="C23299" s="176">
        <v>51.4</v>
      </c>
      <c r="D23299" s="282">
        <v>87</v>
      </c>
      <c r="E23299" s="265"/>
    </row>
    <row r="23300" spans="1:5">
      <c r="A23300" s="283">
        <v>57383</v>
      </c>
      <c r="B23300" s="176">
        <v>3</v>
      </c>
      <c r="C23300" s="176">
        <v>47</v>
      </c>
      <c r="D23300" s="282">
        <v>87</v>
      </c>
      <c r="E23300" s="265"/>
    </row>
    <row r="23301" spans="1:5">
      <c r="A23301" s="283">
        <v>57384</v>
      </c>
      <c r="B23301" s="176">
        <v>3.3</v>
      </c>
      <c r="C23301" s="176">
        <v>44.7</v>
      </c>
      <c r="D23301" s="282">
        <v>87</v>
      </c>
      <c r="E23301" s="265"/>
    </row>
    <row r="23302" spans="1:5">
      <c r="A23302" s="283">
        <v>57385</v>
      </c>
      <c r="B23302" s="176">
        <v>7.3</v>
      </c>
      <c r="C23302" s="176">
        <v>47.2</v>
      </c>
      <c r="D23302" s="282">
        <v>87</v>
      </c>
      <c r="E23302" s="265"/>
    </row>
    <row r="23303" spans="1:5">
      <c r="A23303" s="283">
        <v>57386</v>
      </c>
      <c r="B23303" s="176">
        <v>3.6</v>
      </c>
      <c r="C23303" s="176">
        <v>42.1</v>
      </c>
      <c r="D23303" s="282">
        <v>87</v>
      </c>
      <c r="E23303" s="265"/>
    </row>
    <row r="23304" spans="1:5">
      <c r="A23304" s="283">
        <v>57401</v>
      </c>
      <c r="B23304" s="176">
        <v>85.9</v>
      </c>
      <c r="C23304" s="176">
        <v>37.1</v>
      </c>
      <c r="D23304" s="282">
        <v>159</v>
      </c>
      <c r="E23304" s="265"/>
    </row>
    <row r="23305" spans="1:5">
      <c r="A23305" s="283">
        <v>57402</v>
      </c>
      <c r="B23305" s="176">
        <v>127.9</v>
      </c>
      <c r="C23305" s="176">
        <v>45.4</v>
      </c>
      <c r="D23305" s="282">
        <v>87</v>
      </c>
      <c r="E23305" s="265"/>
    </row>
    <row r="23306" spans="1:5">
      <c r="A23306" s="283">
        <v>57420</v>
      </c>
      <c r="B23306" s="176">
        <v>3</v>
      </c>
      <c r="C23306" s="176">
        <v>53</v>
      </c>
      <c r="D23306" s="282">
        <v>87</v>
      </c>
      <c r="E23306" s="265"/>
    </row>
    <row r="23307" spans="1:5">
      <c r="A23307" s="283">
        <v>57421</v>
      </c>
      <c r="B23307" s="176">
        <v>3</v>
      </c>
      <c r="C23307" s="176">
        <v>42</v>
      </c>
      <c r="D23307" s="282">
        <v>87</v>
      </c>
      <c r="E23307" s="265"/>
    </row>
    <row r="23308" spans="1:5">
      <c r="A23308" s="283">
        <v>57422</v>
      </c>
      <c r="B23308" s="176">
        <v>3.6</v>
      </c>
      <c r="C23308" s="176">
        <v>46.3</v>
      </c>
      <c r="D23308" s="282">
        <v>87</v>
      </c>
      <c r="E23308" s="265"/>
    </row>
    <row r="23309" spans="1:5">
      <c r="A23309" s="283">
        <v>57424</v>
      </c>
      <c r="B23309" s="176">
        <v>2.7</v>
      </c>
      <c r="C23309" s="176">
        <v>44.2</v>
      </c>
      <c r="D23309" s="282">
        <v>87</v>
      </c>
      <c r="E23309" s="265"/>
    </row>
    <row r="23310" spans="1:5">
      <c r="A23310" s="283">
        <v>57426</v>
      </c>
      <c r="B23310" s="176">
        <v>0</v>
      </c>
      <c r="C23310" s="176">
        <v>0</v>
      </c>
      <c r="D23310" s="282">
        <v>87</v>
      </c>
      <c r="E23310" s="265"/>
    </row>
    <row r="23311" spans="1:5">
      <c r="A23311" s="283">
        <v>57427</v>
      </c>
      <c r="B23311" s="176">
        <v>6.7</v>
      </c>
      <c r="C23311" s="176">
        <v>40.4</v>
      </c>
      <c r="D23311" s="282">
        <v>87</v>
      </c>
      <c r="E23311" s="265"/>
    </row>
    <row r="23312" spans="1:5">
      <c r="A23312" s="283">
        <v>57428</v>
      </c>
      <c r="B23312" s="176">
        <v>3.8</v>
      </c>
      <c r="C23312" s="176">
        <v>49.8</v>
      </c>
      <c r="D23312" s="282">
        <v>87</v>
      </c>
      <c r="E23312" s="265"/>
    </row>
    <row r="23313" spans="1:5">
      <c r="A23313" s="283">
        <v>57429</v>
      </c>
      <c r="B23313" s="176">
        <v>0</v>
      </c>
      <c r="C23313" s="176">
        <v>0</v>
      </c>
      <c r="D23313" s="282">
        <v>87</v>
      </c>
      <c r="E23313" s="265"/>
    </row>
    <row r="23314" spans="1:5">
      <c r="A23314" s="283">
        <v>57430</v>
      </c>
      <c r="B23314" s="176">
        <v>10.6</v>
      </c>
      <c r="C23314" s="176">
        <v>46.4</v>
      </c>
      <c r="D23314" s="282">
        <v>95</v>
      </c>
      <c r="E23314" s="265"/>
    </row>
    <row r="23315" spans="1:5">
      <c r="A23315" s="283">
        <v>57432</v>
      </c>
      <c r="B23315" s="176">
        <v>3.3</v>
      </c>
      <c r="C23315" s="176">
        <v>45.4</v>
      </c>
      <c r="D23315" s="282">
        <v>87</v>
      </c>
      <c r="E23315" s="265"/>
    </row>
    <row r="23316" spans="1:5">
      <c r="A23316" s="283">
        <v>57433</v>
      </c>
      <c r="B23316" s="176">
        <v>4.3</v>
      </c>
      <c r="C23316" s="176">
        <v>43.3</v>
      </c>
      <c r="D23316" s="282">
        <v>87</v>
      </c>
      <c r="E23316" s="265"/>
    </row>
    <row r="23317" spans="1:5">
      <c r="A23317" s="283">
        <v>57434</v>
      </c>
      <c r="B23317" s="176">
        <v>1.8</v>
      </c>
      <c r="C23317" s="176">
        <v>46.7</v>
      </c>
      <c r="D23317" s="282">
        <v>87</v>
      </c>
      <c r="E23317" s="265"/>
    </row>
    <row r="23318" spans="1:5">
      <c r="A23318" s="283">
        <v>57435</v>
      </c>
      <c r="B23318" s="176">
        <v>2.2000000000000002</v>
      </c>
      <c r="C23318" s="176">
        <v>40</v>
      </c>
      <c r="D23318" s="282">
        <v>87</v>
      </c>
      <c r="E23318" s="265"/>
    </row>
    <row r="23319" spans="1:5">
      <c r="A23319" s="283">
        <v>57436</v>
      </c>
      <c r="B23319" s="176">
        <v>2.9</v>
      </c>
      <c r="C23319" s="176">
        <v>42.5</v>
      </c>
      <c r="D23319" s="282">
        <v>87</v>
      </c>
      <c r="E23319" s="265"/>
    </row>
    <row r="23320" spans="1:5">
      <c r="A23320" s="283">
        <v>57437</v>
      </c>
      <c r="B23320" s="176">
        <v>2.9</v>
      </c>
      <c r="C23320" s="176">
        <v>57.4</v>
      </c>
      <c r="D23320" s="282">
        <v>87</v>
      </c>
      <c r="E23320" s="265"/>
    </row>
    <row r="23321" spans="1:5">
      <c r="A23321" s="283">
        <v>57438</v>
      </c>
      <c r="B23321" s="176">
        <v>4.3</v>
      </c>
      <c r="C23321" s="176">
        <v>49.8</v>
      </c>
      <c r="D23321" s="282">
        <v>87</v>
      </c>
      <c r="E23321" s="265"/>
    </row>
    <row r="23322" spans="1:5">
      <c r="A23322" s="283">
        <v>57439</v>
      </c>
      <c r="B23322" s="176">
        <v>0</v>
      </c>
      <c r="C23322" s="176">
        <v>0</v>
      </c>
      <c r="D23322" s="282">
        <v>87</v>
      </c>
      <c r="E23322" s="265"/>
    </row>
    <row r="23323" spans="1:5">
      <c r="A23323" s="283">
        <v>57440</v>
      </c>
      <c r="B23323" s="176">
        <v>2.9</v>
      </c>
      <c r="C23323" s="176">
        <v>43.1</v>
      </c>
      <c r="D23323" s="282">
        <v>87</v>
      </c>
      <c r="E23323" s="265"/>
    </row>
    <row r="23324" spans="1:5">
      <c r="A23324" s="283">
        <v>57441</v>
      </c>
      <c r="B23324" s="176">
        <v>2.2000000000000002</v>
      </c>
      <c r="C23324" s="176">
        <v>45.3</v>
      </c>
      <c r="D23324" s="282">
        <v>87</v>
      </c>
      <c r="E23324" s="265"/>
    </row>
    <row r="23325" spans="1:5">
      <c r="A23325" s="283">
        <v>57442</v>
      </c>
      <c r="B23325" s="176">
        <v>4</v>
      </c>
      <c r="C23325" s="176">
        <v>50.1</v>
      </c>
      <c r="D23325" s="282">
        <v>87</v>
      </c>
      <c r="E23325" s="265"/>
    </row>
    <row r="23326" spans="1:5">
      <c r="A23326" s="283">
        <v>57445</v>
      </c>
      <c r="B23326" s="176">
        <v>10.6</v>
      </c>
      <c r="C23326" s="176">
        <v>40.1</v>
      </c>
      <c r="D23326" s="282">
        <v>87</v>
      </c>
      <c r="E23326" s="265"/>
    </row>
    <row r="23327" spans="1:5">
      <c r="A23327" s="283">
        <v>57446</v>
      </c>
      <c r="B23327" s="176">
        <v>2.6</v>
      </c>
      <c r="C23327" s="176">
        <v>52</v>
      </c>
      <c r="D23327" s="282">
        <v>87</v>
      </c>
      <c r="E23327" s="265"/>
    </row>
    <row r="23328" spans="1:5">
      <c r="A23328" s="283">
        <v>57448</v>
      </c>
      <c r="B23328" s="176">
        <v>2.7</v>
      </c>
      <c r="C23328" s="176">
        <v>49.3</v>
      </c>
      <c r="D23328" s="282">
        <v>87</v>
      </c>
      <c r="E23328" s="265"/>
    </row>
    <row r="23329" spans="1:5">
      <c r="A23329" s="283">
        <v>57449</v>
      </c>
      <c r="B23329" s="176">
        <v>2.9</v>
      </c>
      <c r="C23329" s="176">
        <v>50.8</v>
      </c>
      <c r="D23329" s="282">
        <v>87</v>
      </c>
      <c r="E23329" s="265"/>
    </row>
    <row r="23330" spans="1:5">
      <c r="A23330" s="283">
        <v>57450</v>
      </c>
      <c r="B23330" s="176">
        <v>1.4</v>
      </c>
      <c r="C23330" s="176">
        <v>50.4</v>
      </c>
      <c r="D23330" s="282">
        <v>114</v>
      </c>
      <c r="E23330" s="265"/>
    </row>
    <row r="23331" spans="1:5">
      <c r="A23331" s="283">
        <v>57451</v>
      </c>
      <c r="B23331" s="176">
        <v>4.7</v>
      </c>
      <c r="C23331" s="176">
        <v>45.1</v>
      </c>
      <c r="D23331" s="282">
        <v>113</v>
      </c>
      <c r="E23331" s="265"/>
    </row>
    <row r="23332" spans="1:5">
      <c r="A23332" s="283">
        <v>57452</v>
      </c>
      <c r="B23332" s="176">
        <v>1.6</v>
      </c>
      <c r="C23332" s="176">
        <v>49.6</v>
      </c>
      <c r="D23332" s="282">
        <v>87</v>
      </c>
      <c r="E23332" s="265"/>
    </row>
    <row r="23333" spans="1:5">
      <c r="A23333" s="283">
        <v>57454</v>
      </c>
      <c r="B23333" s="176">
        <v>3.1</v>
      </c>
      <c r="C23333" s="176">
        <v>44.6</v>
      </c>
      <c r="D23333" s="282">
        <v>87</v>
      </c>
      <c r="E23333" s="265"/>
    </row>
    <row r="23334" spans="1:5">
      <c r="A23334" s="283">
        <v>57455</v>
      </c>
      <c r="B23334" s="176">
        <v>2.1</v>
      </c>
      <c r="C23334" s="176">
        <v>50.5</v>
      </c>
      <c r="D23334" s="282">
        <v>87</v>
      </c>
      <c r="E23334" s="265"/>
    </row>
    <row r="23335" spans="1:5">
      <c r="A23335" s="283">
        <v>57456</v>
      </c>
      <c r="B23335" s="176">
        <v>2.1</v>
      </c>
      <c r="C23335" s="176">
        <v>41</v>
      </c>
      <c r="D23335" s="282">
        <v>87</v>
      </c>
      <c r="E23335" s="265"/>
    </row>
    <row r="23336" spans="1:5">
      <c r="A23336" s="283">
        <v>57457</v>
      </c>
      <c r="B23336" s="176">
        <v>0.8</v>
      </c>
      <c r="C23336" s="176">
        <v>46.3</v>
      </c>
      <c r="D23336" s="282">
        <v>87</v>
      </c>
      <c r="E23336" s="265"/>
    </row>
    <row r="23337" spans="1:5">
      <c r="A23337" s="283">
        <v>57460</v>
      </c>
      <c r="B23337" s="176">
        <v>4.2</v>
      </c>
      <c r="C23337" s="176">
        <v>40.6</v>
      </c>
      <c r="D23337" s="282">
        <v>87</v>
      </c>
      <c r="E23337" s="265"/>
    </row>
    <row r="23338" spans="1:5">
      <c r="A23338" s="283">
        <v>57461</v>
      </c>
      <c r="B23338" s="176">
        <v>2.8</v>
      </c>
      <c r="C23338" s="176">
        <v>44.1</v>
      </c>
      <c r="D23338" s="282">
        <v>87</v>
      </c>
      <c r="E23338" s="265"/>
    </row>
    <row r="23339" spans="1:5">
      <c r="A23339" s="283">
        <v>57465</v>
      </c>
      <c r="B23339" s="176">
        <v>2.6</v>
      </c>
      <c r="C23339" s="176">
        <v>42.2</v>
      </c>
      <c r="D23339" s="282">
        <v>87</v>
      </c>
      <c r="E23339" s="265"/>
    </row>
    <row r="23340" spans="1:5">
      <c r="A23340" s="283">
        <v>57466</v>
      </c>
      <c r="B23340" s="176">
        <v>2.2999999999999998</v>
      </c>
      <c r="C23340" s="176">
        <v>40</v>
      </c>
      <c r="D23340" s="282">
        <v>87</v>
      </c>
      <c r="E23340" s="265"/>
    </row>
    <row r="23341" spans="1:5">
      <c r="A23341" s="283">
        <v>57467</v>
      </c>
      <c r="B23341" s="176">
        <v>1</v>
      </c>
      <c r="C23341" s="176">
        <v>48.6</v>
      </c>
      <c r="D23341" s="282">
        <v>87</v>
      </c>
      <c r="E23341" s="265"/>
    </row>
    <row r="23342" spans="1:5">
      <c r="A23342" s="283">
        <v>57468</v>
      </c>
      <c r="B23342" s="176">
        <v>3.3</v>
      </c>
      <c r="C23342" s="176">
        <v>49.8</v>
      </c>
      <c r="D23342" s="282">
        <v>87</v>
      </c>
      <c r="E23342" s="265"/>
    </row>
    <row r="23343" spans="1:5">
      <c r="A23343" s="283">
        <v>57469</v>
      </c>
      <c r="B23343" s="176">
        <v>8.8000000000000007</v>
      </c>
      <c r="C23343" s="176">
        <v>44.7</v>
      </c>
      <c r="D23343" s="282">
        <v>95</v>
      </c>
      <c r="E23343" s="265"/>
    </row>
    <row r="23344" spans="1:5">
      <c r="A23344" s="283">
        <v>57470</v>
      </c>
      <c r="B23344" s="176">
        <v>1</v>
      </c>
      <c r="C23344" s="176">
        <v>48.9</v>
      </c>
      <c r="D23344" s="282">
        <v>87</v>
      </c>
      <c r="E23344" s="265"/>
    </row>
    <row r="23345" spans="1:5">
      <c r="A23345" s="283">
        <v>57471</v>
      </c>
      <c r="B23345" s="176">
        <v>2</v>
      </c>
      <c r="C23345" s="176">
        <v>43.6</v>
      </c>
      <c r="D23345" s="282">
        <v>87</v>
      </c>
      <c r="E23345" s="265"/>
    </row>
    <row r="23346" spans="1:5">
      <c r="A23346" s="283">
        <v>57472</v>
      </c>
      <c r="B23346" s="176">
        <v>4.9000000000000004</v>
      </c>
      <c r="C23346" s="176">
        <v>51.7</v>
      </c>
      <c r="D23346" s="282">
        <v>87</v>
      </c>
      <c r="E23346" s="265"/>
    </row>
    <row r="23347" spans="1:5">
      <c r="A23347" s="283">
        <v>57473</v>
      </c>
      <c r="B23347" s="176">
        <v>1.7</v>
      </c>
      <c r="C23347" s="176">
        <v>44.4</v>
      </c>
      <c r="D23347" s="282">
        <v>87</v>
      </c>
      <c r="E23347" s="265"/>
    </row>
    <row r="23348" spans="1:5">
      <c r="A23348" s="283">
        <v>57474</v>
      </c>
      <c r="B23348" s="176">
        <v>3.3</v>
      </c>
      <c r="C23348" s="176">
        <v>38.700000000000003</v>
      </c>
      <c r="D23348" s="282">
        <v>87</v>
      </c>
      <c r="E23348" s="265"/>
    </row>
    <row r="23349" spans="1:5">
      <c r="A23349" s="283">
        <v>57475</v>
      </c>
      <c r="B23349" s="176">
        <v>1.8</v>
      </c>
      <c r="C23349" s="176">
        <v>43</v>
      </c>
      <c r="D23349" s="282">
        <v>87</v>
      </c>
      <c r="E23349" s="265"/>
    </row>
    <row r="23350" spans="1:5">
      <c r="A23350" s="283">
        <v>57476</v>
      </c>
      <c r="B23350" s="176">
        <v>2.1</v>
      </c>
      <c r="C23350" s="176">
        <v>43.6</v>
      </c>
      <c r="D23350" s="282">
        <v>87</v>
      </c>
      <c r="E23350" s="265"/>
    </row>
    <row r="23351" spans="1:5">
      <c r="A23351" s="283">
        <v>57477</v>
      </c>
      <c r="B23351" s="176">
        <v>1.5</v>
      </c>
      <c r="C23351" s="176">
        <v>48.3</v>
      </c>
      <c r="D23351" s="282">
        <v>87</v>
      </c>
      <c r="E23351" s="265"/>
    </row>
    <row r="23352" spans="1:5">
      <c r="A23352" s="283">
        <v>57479</v>
      </c>
      <c r="B23352" s="176">
        <v>5.7</v>
      </c>
      <c r="C23352" s="176">
        <v>39</v>
      </c>
      <c r="D23352" s="282">
        <v>87</v>
      </c>
      <c r="E23352" s="265"/>
    </row>
    <row r="23353" spans="1:5">
      <c r="A23353" s="283">
        <v>57481</v>
      </c>
      <c r="B23353" s="176">
        <v>4.5999999999999996</v>
      </c>
      <c r="C23353" s="176">
        <v>41.7</v>
      </c>
      <c r="D23353" s="282">
        <v>87</v>
      </c>
      <c r="E23353" s="265"/>
    </row>
    <row r="23354" spans="1:5">
      <c r="A23354" s="283">
        <v>57501</v>
      </c>
      <c r="B23354" s="176">
        <v>18</v>
      </c>
      <c r="C23354" s="176">
        <v>39.700000000000003</v>
      </c>
      <c r="D23354" s="282">
        <v>130</v>
      </c>
      <c r="E23354" s="265"/>
    </row>
    <row r="23355" spans="1:5">
      <c r="A23355" s="283">
        <v>57520</v>
      </c>
      <c r="B23355" s="176">
        <v>0.7</v>
      </c>
      <c r="C23355" s="176">
        <v>48.8</v>
      </c>
      <c r="D23355" s="282">
        <v>87</v>
      </c>
      <c r="E23355" s="265"/>
    </row>
    <row r="23356" spans="1:5">
      <c r="A23356" s="283">
        <v>57521</v>
      </c>
      <c r="B23356" s="176">
        <v>0.8</v>
      </c>
      <c r="C23356" s="176">
        <v>46</v>
      </c>
      <c r="D23356" s="282">
        <v>87</v>
      </c>
      <c r="E23356" s="265"/>
    </row>
    <row r="23357" spans="1:5">
      <c r="A23357" s="283">
        <v>57522</v>
      </c>
      <c r="B23357" s="176">
        <v>6.3</v>
      </c>
      <c r="C23357" s="176">
        <v>40.299999999999997</v>
      </c>
      <c r="D23357" s="282">
        <v>87</v>
      </c>
      <c r="E23357" s="265"/>
    </row>
    <row r="23358" spans="1:5">
      <c r="A23358" s="283">
        <v>57523</v>
      </c>
      <c r="B23358" s="176">
        <v>3.4</v>
      </c>
      <c r="C23358" s="176">
        <v>47.5</v>
      </c>
      <c r="D23358" s="282">
        <v>87</v>
      </c>
      <c r="E23358" s="265"/>
    </row>
    <row r="23359" spans="1:5">
      <c r="A23359" s="283">
        <v>57528</v>
      </c>
      <c r="B23359" s="176">
        <v>1.5</v>
      </c>
      <c r="C23359" s="176">
        <v>45.8</v>
      </c>
      <c r="D23359" s="282">
        <v>87</v>
      </c>
      <c r="E23359" s="265"/>
    </row>
    <row r="23360" spans="1:5">
      <c r="A23360" s="283">
        <v>57529</v>
      </c>
      <c r="B23360" s="176">
        <v>2.2999999999999998</v>
      </c>
      <c r="C23360" s="176">
        <v>46.8</v>
      </c>
      <c r="D23360" s="282">
        <v>87</v>
      </c>
      <c r="E23360" s="265"/>
    </row>
    <row r="23361" spans="1:5">
      <c r="A23361" s="283">
        <v>57531</v>
      </c>
      <c r="B23361" s="176">
        <v>0.8</v>
      </c>
      <c r="C23361" s="176">
        <v>45.7</v>
      </c>
      <c r="D23361" s="282">
        <v>87</v>
      </c>
      <c r="E23361" s="265"/>
    </row>
    <row r="23362" spans="1:5">
      <c r="A23362" s="283">
        <v>57532</v>
      </c>
      <c r="B23362" s="176">
        <v>3.2</v>
      </c>
      <c r="C23362" s="176">
        <v>41.1</v>
      </c>
      <c r="D23362" s="282">
        <v>87</v>
      </c>
      <c r="E23362" s="265"/>
    </row>
    <row r="23363" spans="1:5">
      <c r="A23363" s="283">
        <v>57533</v>
      </c>
      <c r="B23363" s="176">
        <v>4.3</v>
      </c>
      <c r="C23363" s="176">
        <v>47.3</v>
      </c>
      <c r="D23363" s="282">
        <v>87</v>
      </c>
      <c r="E23363" s="265"/>
    </row>
    <row r="23364" spans="1:5">
      <c r="A23364" s="283">
        <v>57534</v>
      </c>
      <c r="B23364" s="176">
        <v>1.4</v>
      </c>
      <c r="C23364" s="176">
        <v>44.2</v>
      </c>
      <c r="D23364" s="282">
        <v>87</v>
      </c>
      <c r="E23364" s="265"/>
    </row>
    <row r="23365" spans="1:5">
      <c r="A23365" s="283">
        <v>57536</v>
      </c>
      <c r="B23365" s="176">
        <v>1.5</v>
      </c>
      <c r="C23365" s="176">
        <v>45.4</v>
      </c>
      <c r="D23365" s="282">
        <v>87</v>
      </c>
      <c r="E23365" s="265"/>
    </row>
    <row r="23366" spans="1:5">
      <c r="A23366" s="283">
        <v>57537</v>
      </c>
      <c r="B23366" s="176">
        <v>1.1000000000000001</v>
      </c>
      <c r="C23366" s="176">
        <v>35.700000000000003</v>
      </c>
      <c r="D23366" s="282">
        <v>87</v>
      </c>
      <c r="E23366" s="265"/>
    </row>
    <row r="23367" spans="1:5">
      <c r="A23367" s="283">
        <v>57538</v>
      </c>
      <c r="B23367" s="176">
        <v>3.4</v>
      </c>
      <c r="C23367" s="176">
        <v>47.8</v>
      </c>
      <c r="D23367" s="282">
        <v>87</v>
      </c>
      <c r="E23367" s="265"/>
    </row>
    <row r="23368" spans="1:5">
      <c r="A23368" s="283">
        <v>57540</v>
      </c>
      <c r="B23368" s="176">
        <v>0.6</v>
      </c>
      <c r="C23368" s="176">
        <v>45</v>
      </c>
      <c r="D23368" s="282">
        <v>87</v>
      </c>
      <c r="E23368" s="265"/>
    </row>
    <row r="23369" spans="1:5">
      <c r="A23369" s="283">
        <v>57541</v>
      </c>
      <c r="B23369" s="176">
        <v>1.5</v>
      </c>
      <c r="C23369" s="176">
        <v>43.9</v>
      </c>
      <c r="D23369" s="282">
        <v>87</v>
      </c>
      <c r="E23369" s="265"/>
    </row>
    <row r="23370" spans="1:5">
      <c r="A23370" s="283">
        <v>57543</v>
      </c>
      <c r="B23370" s="176">
        <v>1.1000000000000001</v>
      </c>
      <c r="C23370" s="176">
        <v>43.9</v>
      </c>
      <c r="D23370" s="282">
        <v>87</v>
      </c>
      <c r="E23370" s="265"/>
    </row>
    <row r="23371" spans="1:5">
      <c r="A23371" s="283">
        <v>57544</v>
      </c>
      <c r="B23371" s="176">
        <v>1.6</v>
      </c>
      <c r="C23371" s="176">
        <v>39.299999999999997</v>
      </c>
      <c r="D23371" s="282">
        <v>87</v>
      </c>
      <c r="E23371" s="265"/>
    </row>
    <row r="23372" spans="1:5">
      <c r="A23372" s="283">
        <v>57547</v>
      </c>
      <c r="B23372" s="176">
        <v>0.9</v>
      </c>
      <c r="C23372" s="176">
        <v>39.4</v>
      </c>
      <c r="D23372" s="282">
        <v>87</v>
      </c>
      <c r="E23372" s="265"/>
    </row>
    <row r="23373" spans="1:5">
      <c r="A23373" s="283">
        <v>57548</v>
      </c>
      <c r="B23373" s="176">
        <v>5</v>
      </c>
      <c r="C23373" s="176">
        <v>23.5</v>
      </c>
      <c r="D23373" s="282">
        <v>95</v>
      </c>
      <c r="E23373" s="265"/>
    </row>
    <row r="23374" spans="1:5">
      <c r="A23374" s="283">
        <v>57551</v>
      </c>
      <c r="B23374" s="176">
        <v>4.3</v>
      </c>
      <c r="C23374" s="176">
        <v>26.2</v>
      </c>
      <c r="D23374" s="282">
        <v>95</v>
      </c>
      <c r="E23374" s="265"/>
    </row>
    <row r="23375" spans="1:5">
      <c r="A23375" s="283">
        <v>57552</v>
      </c>
      <c r="B23375" s="176">
        <v>0.5</v>
      </c>
      <c r="C23375" s="176">
        <v>45.5</v>
      </c>
      <c r="D23375" s="282">
        <v>87</v>
      </c>
      <c r="E23375" s="265"/>
    </row>
    <row r="23376" spans="1:5">
      <c r="A23376" s="283">
        <v>57553</v>
      </c>
      <c r="B23376" s="176">
        <v>0.6</v>
      </c>
      <c r="C23376" s="176">
        <v>46.1</v>
      </c>
      <c r="D23376" s="282">
        <v>87</v>
      </c>
      <c r="E23376" s="265"/>
    </row>
    <row r="23377" spans="1:5">
      <c r="A23377" s="283">
        <v>57555</v>
      </c>
      <c r="B23377" s="176">
        <v>20.8</v>
      </c>
      <c r="C23377" s="176">
        <v>23.3</v>
      </c>
      <c r="D23377" s="282">
        <v>132</v>
      </c>
      <c r="E23377" s="265"/>
    </row>
    <row r="23378" spans="1:5">
      <c r="A23378" s="283">
        <v>57559</v>
      </c>
      <c r="B23378" s="176">
        <v>1</v>
      </c>
      <c r="C23378" s="176">
        <v>46</v>
      </c>
      <c r="D23378" s="282">
        <v>87</v>
      </c>
      <c r="E23378" s="265"/>
    </row>
    <row r="23379" spans="1:5">
      <c r="A23379" s="283">
        <v>57560</v>
      </c>
      <c r="B23379" s="176">
        <v>1.4</v>
      </c>
      <c r="C23379" s="176">
        <v>27.9</v>
      </c>
      <c r="D23379" s="282">
        <v>87</v>
      </c>
      <c r="E23379" s="265"/>
    </row>
    <row r="23380" spans="1:5">
      <c r="A23380" s="283">
        <v>57562</v>
      </c>
      <c r="B23380" s="176">
        <v>1.2</v>
      </c>
      <c r="C23380" s="176">
        <v>45</v>
      </c>
      <c r="D23380" s="282">
        <v>87</v>
      </c>
      <c r="E23380" s="265"/>
    </row>
    <row r="23381" spans="1:5">
      <c r="A23381" s="283">
        <v>57563</v>
      </c>
      <c r="B23381" s="176">
        <v>3</v>
      </c>
      <c r="C23381" s="176">
        <v>27</v>
      </c>
      <c r="D23381" s="282">
        <v>87</v>
      </c>
      <c r="E23381" s="265"/>
    </row>
    <row r="23382" spans="1:5">
      <c r="A23382" s="283">
        <v>57564</v>
      </c>
      <c r="B23382" s="176">
        <v>4</v>
      </c>
      <c r="C23382" s="176">
        <v>44</v>
      </c>
      <c r="D23382" s="282">
        <v>87</v>
      </c>
      <c r="E23382" s="265"/>
    </row>
    <row r="23383" spans="1:5">
      <c r="A23383" s="283">
        <v>57566</v>
      </c>
      <c r="B23383" s="176">
        <v>6.4</v>
      </c>
      <c r="C23383" s="176">
        <v>15</v>
      </c>
      <c r="D23383" s="282">
        <v>87</v>
      </c>
      <c r="E23383" s="265"/>
    </row>
    <row r="23384" spans="1:5">
      <c r="A23384" s="283">
        <v>57567</v>
      </c>
      <c r="B23384" s="176">
        <v>5.5</v>
      </c>
      <c r="C23384" s="176">
        <v>48.8</v>
      </c>
      <c r="D23384" s="282">
        <v>87</v>
      </c>
      <c r="E23384" s="265"/>
    </row>
    <row r="23385" spans="1:5">
      <c r="A23385" s="283">
        <v>57568</v>
      </c>
      <c r="B23385" s="176">
        <v>1.3</v>
      </c>
      <c r="C23385" s="176">
        <v>47.2</v>
      </c>
      <c r="D23385" s="282">
        <v>87</v>
      </c>
      <c r="E23385" s="265"/>
    </row>
    <row r="23386" spans="1:5">
      <c r="A23386" s="283">
        <v>57569</v>
      </c>
      <c r="B23386" s="176">
        <v>2.5</v>
      </c>
      <c r="C23386" s="176">
        <v>34.5</v>
      </c>
      <c r="D23386" s="282">
        <v>87</v>
      </c>
      <c r="E23386" s="265"/>
    </row>
    <row r="23387" spans="1:5">
      <c r="A23387" s="283">
        <v>57570</v>
      </c>
      <c r="B23387" s="176">
        <v>8.5</v>
      </c>
      <c r="C23387" s="176">
        <v>23.4</v>
      </c>
      <c r="D23387" s="282">
        <v>87</v>
      </c>
      <c r="E23387" s="265"/>
    </row>
    <row r="23388" spans="1:5">
      <c r="A23388" s="283">
        <v>57571</v>
      </c>
      <c r="B23388" s="176">
        <v>3.4</v>
      </c>
      <c r="C23388" s="176">
        <v>47.2</v>
      </c>
      <c r="D23388" s="282">
        <v>87</v>
      </c>
      <c r="E23388" s="265"/>
    </row>
    <row r="23389" spans="1:5">
      <c r="A23389" s="283">
        <v>57572</v>
      </c>
      <c r="B23389" s="176">
        <v>27.8</v>
      </c>
      <c r="C23389" s="176">
        <v>23.4</v>
      </c>
      <c r="D23389" s="282">
        <v>87</v>
      </c>
      <c r="E23389" s="265"/>
    </row>
    <row r="23390" spans="1:5">
      <c r="A23390" s="283">
        <v>57574</v>
      </c>
      <c r="B23390" s="176">
        <v>269.8</v>
      </c>
      <c r="C23390" s="176">
        <v>15.5</v>
      </c>
      <c r="D23390" s="282">
        <v>87</v>
      </c>
      <c r="E23390" s="265"/>
    </row>
    <row r="23391" spans="1:5">
      <c r="A23391" s="283">
        <v>57576</v>
      </c>
      <c r="B23391" s="176">
        <v>1.3</v>
      </c>
      <c r="C23391" s="176">
        <v>46.6</v>
      </c>
      <c r="D23391" s="282">
        <v>87</v>
      </c>
      <c r="E23391" s="265"/>
    </row>
    <row r="23392" spans="1:5">
      <c r="A23392" s="283">
        <v>57577</v>
      </c>
      <c r="B23392" s="176">
        <v>7.8</v>
      </c>
      <c r="C23392" s="176">
        <v>21.8</v>
      </c>
      <c r="D23392" s="282">
        <v>87</v>
      </c>
      <c r="E23392" s="265"/>
    </row>
    <row r="23393" spans="1:5">
      <c r="A23393" s="283">
        <v>57579</v>
      </c>
      <c r="B23393" s="176">
        <v>1.7</v>
      </c>
      <c r="C23393" s="176">
        <v>40.6</v>
      </c>
      <c r="D23393" s="282">
        <v>87</v>
      </c>
      <c r="E23393" s="265"/>
    </row>
    <row r="23394" spans="1:5">
      <c r="A23394" s="283">
        <v>57580</v>
      </c>
      <c r="B23394" s="176">
        <v>5.7</v>
      </c>
      <c r="C23394" s="176">
        <v>44.8</v>
      </c>
      <c r="D23394" s="282">
        <v>121</v>
      </c>
      <c r="E23394" s="265"/>
    </row>
    <row r="23395" spans="1:5">
      <c r="A23395" s="283">
        <v>57584</v>
      </c>
      <c r="B23395" s="176">
        <v>1.5</v>
      </c>
      <c r="C23395" s="176">
        <v>45.4</v>
      </c>
      <c r="D23395" s="282">
        <v>87</v>
      </c>
      <c r="E23395" s="265"/>
    </row>
    <row r="23396" spans="1:5">
      <c r="A23396" s="283">
        <v>57585</v>
      </c>
      <c r="B23396" s="176">
        <v>1.7</v>
      </c>
      <c r="C23396" s="176">
        <v>39.299999999999997</v>
      </c>
      <c r="D23396" s="282">
        <v>87</v>
      </c>
      <c r="E23396" s="265"/>
    </row>
    <row r="23397" spans="1:5">
      <c r="A23397" s="283">
        <v>57601</v>
      </c>
      <c r="B23397" s="176">
        <v>192.6</v>
      </c>
      <c r="C23397" s="176">
        <v>44.5</v>
      </c>
      <c r="D23397" s="282">
        <v>109</v>
      </c>
      <c r="E23397" s="265"/>
    </row>
    <row r="23398" spans="1:5">
      <c r="A23398" s="283">
        <v>57620</v>
      </c>
      <c r="B23398" s="176">
        <v>0.6</v>
      </c>
      <c r="C23398" s="176">
        <v>42.9</v>
      </c>
      <c r="D23398" s="282">
        <v>87</v>
      </c>
      <c r="E23398" s="265"/>
    </row>
    <row r="23399" spans="1:5">
      <c r="A23399" s="283">
        <v>57621</v>
      </c>
      <c r="B23399" s="176">
        <v>7.1</v>
      </c>
      <c r="C23399" s="176">
        <v>26</v>
      </c>
      <c r="D23399" s="282">
        <v>87</v>
      </c>
      <c r="E23399" s="265"/>
    </row>
    <row r="23400" spans="1:5">
      <c r="A23400" s="283">
        <v>57623</v>
      </c>
      <c r="B23400" s="176">
        <v>1.5</v>
      </c>
      <c r="C23400" s="176">
        <v>22.8</v>
      </c>
      <c r="D23400" s="282">
        <v>87</v>
      </c>
      <c r="E23400" s="265"/>
    </row>
    <row r="23401" spans="1:5">
      <c r="A23401" s="283">
        <v>57625</v>
      </c>
      <c r="B23401" s="176">
        <v>385.9</v>
      </c>
      <c r="C23401" s="176">
        <v>25.7</v>
      </c>
      <c r="D23401" s="282">
        <v>126</v>
      </c>
      <c r="E23401" s="265"/>
    </row>
    <row r="23402" spans="1:5">
      <c r="A23402" s="283">
        <v>57626</v>
      </c>
      <c r="B23402" s="176">
        <v>0.7</v>
      </c>
      <c r="C23402" s="176">
        <v>42.3</v>
      </c>
      <c r="D23402" s="282">
        <v>111</v>
      </c>
      <c r="E23402" s="265"/>
    </row>
    <row r="23403" spans="1:5">
      <c r="A23403" s="283">
        <v>57630</v>
      </c>
      <c r="B23403" s="176">
        <v>151.30000000000001</v>
      </c>
      <c r="C23403" s="176">
        <v>27.1</v>
      </c>
      <c r="D23403" s="282">
        <v>87</v>
      </c>
      <c r="E23403" s="265"/>
    </row>
    <row r="23404" spans="1:5">
      <c r="A23404" s="283">
        <v>57631</v>
      </c>
      <c r="B23404" s="176">
        <v>1.5</v>
      </c>
      <c r="C23404" s="176">
        <v>49.8</v>
      </c>
      <c r="D23404" s="282">
        <v>87</v>
      </c>
      <c r="E23404" s="265"/>
    </row>
    <row r="23405" spans="1:5">
      <c r="A23405" s="283">
        <v>57632</v>
      </c>
      <c r="B23405" s="176">
        <v>2</v>
      </c>
      <c r="C23405" s="176">
        <v>50</v>
      </c>
      <c r="D23405" s="282">
        <v>87</v>
      </c>
      <c r="E23405" s="265"/>
    </row>
    <row r="23406" spans="1:5">
      <c r="A23406" s="283">
        <v>57633</v>
      </c>
      <c r="B23406" s="176">
        <v>0</v>
      </c>
      <c r="C23406" s="176">
        <v>0</v>
      </c>
      <c r="D23406" s="282">
        <v>87</v>
      </c>
      <c r="E23406" s="265"/>
    </row>
    <row r="23407" spans="1:5">
      <c r="A23407" s="283">
        <v>57634</v>
      </c>
      <c r="B23407" s="176">
        <v>0.6</v>
      </c>
      <c r="C23407" s="176">
        <v>47.9</v>
      </c>
      <c r="D23407" s="282">
        <v>87</v>
      </c>
      <c r="E23407" s="265"/>
    </row>
    <row r="23408" spans="1:5">
      <c r="A23408" s="283">
        <v>57636</v>
      </c>
      <c r="B23408" s="176">
        <v>1.8</v>
      </c>
      <c r="C23408" s="176">
        <v>32.200000000000003</v>
      </c>
      <c r="D23408" s="282">
        <v>87</v>
      </c>
      <c r="E23408" s="265"/>
    </row>
    <row r="23409" spans="1:5">
      <c r="A23409" s="283">
        <v>57638</v>
      </c>
      <c r="B23409" s="176">
        <v>2.2000000000000002</v>
      </c>
      <c r="C23409" s="176">
        <v>49.9</v>
      </c>
      <c r="D23409" s="282">
        <v>87</v>
      </c>
      <c r="E23409" s="265"/>
    </row>
    <row r="23410" spans="1:5">
      <c r="A23410" s="283">
        <v>57639</v>
      </c>
      <c r="B23410" s="176">
        <v>0.6</v>
      </c>
      <c r="C23410" s="176">
        <v>46.4</v>
      </c>
      <c r="D23410" s="282">
        <v>87</v>
      </c>
      <c r="E23410" s="265"/>
    </row>
    <row r="23411" spans="1:5">
      <c r="A23411" s="283">
        <v>57640</v>
      </c>
      <c r="B23411" s="176">
        <v>0.5</v>
      </c>
      <c r="C23411" s="176">
        <v>49.2</v>
      </c>
      <c r="D23411" s="282">
        <v>87</v>
      </c>
      <c r="E23411" s="265"/>
    </row>
    <row r="23412" spans="1:5">
      <c r="A23412" s="283">
        <v>57641</v>
      </c>
      <c r="B23412" s="176">
        <v>1.1000000000000001</v>
      </c>
      <c r="C23412" s="176">
        <v>27.7</v>
      </c>
      <c r="D23412" s="282">
        <v>87</v>
      </c>
      <c r="E23412" s="265"/>
    </row>
    <row r="23413" spans="1:5">
      <c r="A23413" s="283">
        <v>57642</v>
      </c>
      <c r="B23413" s="176">
        <v>7.4</v>
      </c>
      <c r="C23413" s="176">
        <v>27.1</v>
      </c>
      <c r="D23413" s="282">
        <v>87</v>
      </c>
      <c r="E23413" s="265"/>
    </row>
    <row r="23414" spans="1:5">
      <c r="A23414" s="283">
        <v>57644</v>
      </c>
      <c r="B23414" s="176">
        <v>0.6</v>
      </c>
      <c r="C23414" s="176">
        <v>48.2</v>
      </c>
      <c r="D23414" s="282">
        <v>87</v>
      </c>
      <c r="E23414" s="265"/>
    </row>
    <row r="23415" spans="1:5">
      <c r="A23415" s="283">
        <v>57645</v>
      </c>
      <c r="B23415" s="176">
        <v>0.7</v>
      </c>
      <c r="C23415" s="176">
        <v>46.8</v>
      </c>
      <c r="D23415" s="282">
        <v>87</v>
      </c>
      <c r="E23415" s="265"/>
    </row>
    <row r="23416" spans="1:5">
      <c r="A23416" s="283">
        <v>57646</v>
      </c>
      <c r="B23416" s="176">
        <v>2</v>
      </c>
      <c r="C23416" s="176">
        <v>50.2</v>
      </c>
      <c r="D23416" s="282">
        <v>87</v>
      </c>
      <c r="E23416" s="265"/>
    </row>
    <row r="23417" spans="1:5">
      <c r="A23417" s="283">
        <v>57648</v>
      </c>
      <c r="B23417" s="176">
        <v>1.6</v>
      </c>
      <c r="C23417" s="176">
        <v>50.2</v>
      </c>
      <c r="D23417" s="282">
        <v>87</v>
      </c>
      <c r="E23417" s="265"/>
    </row>
    <row r="23418" spans="1:5">
      <c r="A23418" s="283">
        <v>57649</v>
      </c>
      <c r="B23418" s="176">
        <v>0.5</v>
      </c>
      <c r="C23418" s="176">
        <v>44.4</v>
      </c>
      <c r="D23418" s="282">
        <v>87</v>
      </c>
      <c r="E23418" s="265"/>
    </row>
    <row r="23419" spans="1:5">
      <c r="A23419" s="283">
        <v>57650</v>
      </c>
      <c r="B23419" s="176">
        <v>0.4</v>
      </c>
      <c r="C23419" s="176">
        <v>42.7</v>
      </c>
      <c r="D23419" s="282">
        <v>87</v>
      </c>
      <c r="E23419" s="265"/>
    </row>
    <row r="23420" spans="1:5">
      <c r="A23420" s="283">
        <v>57651</v>
      </c>
      <c r="B23420" s="176">
        <v>0.5</v>
      </c>
      <c r="C23420" s="176">
        <v>43.2</v>
      </c>
      <c r="D23420" s="282">
        <v>87</v>
      </c>
      <c r="E23420" s="265"/>
    </row>
    <row r="23421" spans="1:5">
      <c r="A23421" s="283">
        <v>57652</v>
      </c>
      <c r="B23421" s="176">
        <v>0.9</v>
      </c>
      <c r="C23421" s="176">
        <v>30.7</v>
      </c>
      <c r="D23421" s="282">
        <v>87</v>
      </c>
      <c r="E23421" s="265"/>
    </row>
    <row r="23422" spans="1:5">
      <c r="A23422" s="283">
        <v>57656</v>
      </c>
      <c r="B23422" s="176">
        <v>1.5</v>
      </c>
      <c r="C23422" s="176">
        <v>35.200000000000003</v>
      </c>
      <c r="D23422" s="282">
        <v>87</v>
      </c>
      <c r="E23422" s="265"/>
    </row>
    <row r="23423" spans="1:5">
      <c r="A23423" s="283">
        <v>57657</v>
      </c>
      <c r="B23423" s="176">
        <v>1.5</v>
      </c>
      <c r="C23423" s="176">
        <v>27.7</v>
      </c>
      <c r="D23423" s="282">
        <v>87</v>
      </c>
      <c r="E23423" s="265"/>
    </row>
    <row r="23424" spans="1:5">
      <c r="A23424" s="283">
        <v>57658</v>
      </c>
      <c r="B23424" s="176">
        <v>1.9</v>
      </c>
      <c r="C23424" s="176">
        <v>29.1</v>
      </c>
      <c r="D23424" s="282">
        <v>87</v>
      </c>
      <c r="E23424" s="265"/>
    </row>
    <row r="23425" spans="1:5">
      <c r="A23425" s="283">
        <v>57659</v>
      </c>
      <c r="B23425" s="176">
        <v>1.2</v>
      </c>
      <c r="C23425" s="176">
        <v>26.6</v>
      </c>
      <c r="D23425" s="282">
        <v>87</v>
      </c>
      <c r="E23425" s="265"/>
    </row>
    <row r="23426" spans="1:5">
      <c r="A23426" s="283">
        <v>57660</v>
      </c>
      <c r="B23426" s="176">
        <v>0.7</v>
      </c>
      <c r="C23426" s="176">
        <v>45</v>
      </c>
      <c r="D23426" s="282">
        <v>87</v>
      </c>
      <c r="E23426" s="265"/>
    </row>
    <row r="23427" spans="1:5">
      <c r="A23427" s="283">
        <v>57661</v>
      </c>
      <c r="B23427" s="176">
        <v>0</v>
      </c>
      <c r="C23427" s="176">
        <v>0</v>
      </c>
      <c r="D23427" s="282">
        <v>87</v>
      </c>
      <c r="E23427" s="265"/>
    </row>
    <row r="23428" spans="1:5">
      <c r="A23428" s="283">
        <v>57701</v>
      </c>
      <c r="B23428" s="176">
        <v>590.6</v>
      </c>
      <c r="C23428" s="176">
        <v>33.5</v>
      </c>
      <c r="D23428" s="282">
        <v>179</v>
      </c>
      <c r="E23428" s="265"/>
    </row>
    <row r="23429" spans="1:5">
      <c r="A23429" s="283">
        <v>57702</v>
      </c>
      <c r="B23429" s="176">
        <v>106</v>
      </c>
      <c r="C23429" s="176">
        <v>43.5</v>
      </c>
      <c r="D23429" s="282">
        <v>132</v>
      </c>
      <c r="E23429" s="265"/>
    </row>
    <row r="23430" spans="1:5">
      <c r="A23430" s="283">
        <v>57703</v>
      </c>
      <c r="B23430" s="176">
        <v>94.8</v>
      </c>
      <c r="C23430" s="176">
        <v>33.6</v>
      </c>
      <c r="D23430" s="282">
        <v>87</v>
      </c>
      <c r="E23430" s="265"/>
    </row>
    <row r="23431" spans="1:5">
      <c r="A23431" s="283">
        <v>57706</v>
      </c>
      <c r="B23431" s="176">
        <v>267.2</v>
      </c>
      <c r="C23431" s="176">
        <v>20.100000000000001</v>
      </c>
      <c r="D23431" s="282">
        <v>127</v>
      </c>
      <c r="E23431" s="265"/>
    </row>
    <row r="23432" spans="1:5">
      <c r="A23432" s="283">
        <v>57709</v>
      </c>
      <c r="B23432" s="176">
        <v>0</v>
      </c>
      <c r="C23432" s="176">
        <v>0</v>
      </c>
      <c r="D23432" s="282">
        <v>87</v>
      </c>
      <c r="E23432" s="265"/>
    </row>
    <row r="23433" spans="1:5">
      <c r="A23433" s="283">
        <v>57714</v>
      </c>
      <c r="B23433" s="176">
        <v>44.3</v>
      </c>
      <c r="C23433" s="176">
        <v>44.4</v>
      </c>
      <c r="D23433" s="282">
        <v>116</v>
      </c>
      <c r="E23433" s="265"/>
    </row>
    <row r="23434" spans="1:5">
      <c r="A23434" s="283">
        <v>57716</v>
      </c>
      <c r="B23434" s="176">
        <v>5.3</v>
      </c>
      <c r="C23434" s="176">
        <v>27.6</v>
      </c>
      <c r="D23434" s="282">
        <v>87</v>
      </c>
      <c r="E23434" s="265"/>
    </row>
    <row r="23435" spans="1:5">
      <c r="A23435" s="283">
        <v>57717</v>
      </c>
      <c r="B23435" s="176">
        <v>13.7</v>
      </c>
      <c r="C23435" s="176">
        <v>38.799999999999997</v>
      </c>
      <c r="D23435" s="282">
        <v>109</v>
      </c>
      <c r="E23435" s="265"/>
    </row>
    <row r="23436" spans="1:5">
      <c r="A23436" s="283">
        <v>57718</v>
      </c>
      <c r="B23436" s="176">
        <v>156.19999999999999</v>
      </c>
      <c r="C23436" s="176">
        <v>37.200000000000003</v>
      </c>
      <c r="D23436" s="282">
        <v>87</v>
      </c>
      <c r="E23436" s="265"/>
    </row>
    <row r="23437" spans="1:5">
      <c r="A23437" s="283">
        <v>57719</v>
      </c>
      <c r="B23437" s="176">
        <v>19.3</v>
      </c>
      <c r="C23437" s="176">
        <v>26.9</v>
      </c>
      <c r="D23437" s="282">
        <v>87</v>
      </c>
      <c r="E23437" s="265"/>
    </row>
    <row r="23438" spans="1:5">
      <c r="A23438" s="283">
        <v>57720</v>
      </c>
      <c r="B23438" s="176">
        <v>0.4</v>
      </c>
      <c r="C23438" s="176">
        <v>43.6</v>
      </c>
      <c r="D23438" s="282">
        <v>87</v>
      </c>
      <c r="E23438" s="265"/>
    </row>
    <row r="23439" spans="1:5">
      <c r="A23439" s="283">
        <v>57722</v>
      </c>
      <c r="B23439" s="176">
        <v>2.8</v>
      </c>
      <c r="C23439" s="176">
        <v>46.8</v>
      </c>
      <c r="D23439" s="282">
        <v>87</v>
      </c>
      <c r="E23439" s="265"/>
    </row>
    <row r="23440" spans="1:5">
      <c r="A23440" s="283">
        <v>57724</v>
      </c>
      <c r="B23440" s="176">
        <v>0.4</v>
      </c>
      <c r="C23440" s="176">
        <v>44.1</v>
      </c>
      <c r="D23440" s="282">
        <v>87</v>
      </c>
      <c r="E23440" s="265"/>
    </row>
    <row r="23441" spans="1:5">
      <c r="A23441" s="283">
        <v>57725</v>
      </c>
      <c r="B23441" s="176">
        <v>7.8</v>
      </c>
      <c r="C23441" s="176">
        <v>36.6</v>
      </c>
      <c r="D23441" s="282">
        <v>87</v>
      </c>
      <c r="E23441" s="265"/>
    </row>
    <row r="23442" spans="1:5">
      <c r="A23442" s="283">
        <v>57730</v>
      </c>
      <c r="B23442" s="176">
        <v>9.4</v>
      </c>
      <c r="C23442" s="176">
        <v>50.9</v>
      </c>
      <c r="D23442" s="282">
        <v>96</v>
      </c>
      <c r="E23442" s="265"/>
    </row>
    <row r="23443" spans="1:5">
      <c r="A23443" s="283">
        <v>57732</v>
      </c>
      <c r="B23443" s="176">
        <v>18.7</v>
      </c>
      <c r="C23443" s="176">
        <v>48.9</v>
      </c>
      <c r="D23443" s="282">
        <v>87</v>
      </c>
      <c r="E23443" s="265"/>
    </row>
    <row r="23444" spans="1:5">
      <c r="A23444" s="283">
        <v>57735</v>
      </c>
      <c r="B23444" s="176">
        <v>1.6</v>
      </c>
      <c r="C23444" s="176">
        <v>51.4</v>
      </c>
      <c r="D23444" s="282">
        <v>87</v>
      </c>
      <c r="E23444" s="265"/>
    </row>
    <row r="23445" spans="1:5">
      <c r="A23445" s="283">
        <v>57737</v>
      </c>
      <c r="B23445" s="176">
        <v>0.7</v>
      </c>
      <c r="C23445" s="176">
        <v>42.1</v>
      </c>
      <c r="D23445" s="282">
        <v>87</v>
      </c>
      <c r="E23445" s="265"/>
    </row>
    <row r="23446" spans="1:5">
      <c r="A23446" s="283">
        <v>57738</v>
      </c>
      <c r="B23446" s="176">
        <v>2.8</v>
      </c>
      <c r="C23446" s="176">
        <v>47.1</v>
      </c>
      <c r="D23446" s="282">
        <v>87</v>
      </c>
      <c r="E23446" s="265"/>
    </row>
    <row r="23447" spans="1:5">
      <c r="A23447" s="283">
        <v>57741</v>
      </c>
      <c r="B23447" s="176">
        <v>0</v>
      </c>
      <c r="C23447" s="176">
        <v>0</v>
      </c>
      <c r="D23447" s="282">
        <v>87</v>
      </c>
      <c r="E23447" s="265"/>
    </row>
    <row r="23448" spans="1:5">
      <c r="A23448" s="283">
        <v>57744</v>
      </c>
      <c r="B23448" s="176">
        <v>4.3</v>
      </c>
      <c r="C23448" s="176">
        <v>48.1</v>
      </c>
      <c r="D23448" s="282">
        <v>87</v>
      </c>
      <c r="E23448" s="265"/>
    </row>
    <row r="23449" spans="1:5">
      <c r="A23449" s="283">
        <v>57745</v>
      </c>
      <c r="B23449" s="176">
        <v>5</v>
      </c>
      <c r="C23449" s="176">
        <v>46.8</v>
      </c>
      <c r="D23449" s="282">
        <v>87</v>
      </c>
      <c r="E23449" s="265"/>
    </row>
    <row r="23450" spans="1:5">
      <c r="A23450" s="283">
        <v>57747</v>
      </c>
      <c r="B23450" s="176">
        <v>6.7</v>
      </c>
      <c r="C23450" s="176">
        <v>49.8</v>
      </c>
      <c r="D23450" s="282">
        <v>97</v>
      </c>
      <c r="E23450" s="265"/>
    </row>
    <row r="23451" spans="1:5">
      <c r="A23451" s="283">
        <v>57748</v>
      </c>
      <c r="B23451" s="176">
        <v>0.8</v>
      </c>
      <c r="C23451" s="176">
        <v>43.8</v>
      </c>
      <c r="D23451" s="282">
        <v>87</v>
      </c>
      <c r="E23451" s="265"/>
    </row>
    <row r="23452" spans="1:5">
      <c r="A23452" s="283">
        <v>57750</v>
      </c>
      <c r="B23452" s="176">
        <v>2.4</v>
      </c>
      <c r="C23452" s="176">
        <v>27.3</v>
      </c>
      <c r="D23452" s="282">
        <v>87</v>
      </c>
      <c r="E23452" s="265"/>
    </row>
    <row r="23453" spans="1:5">
      <c r="A23453" s="283">
        <v>57751</v>
      </c>
      <c r="B23453" s="176">
        <v>15.8</v>
      </c>
      <c r="C23453" s="176">
        <v>48.4</v>
      </c>
      <c r="D23453" s="282">
        <v>87</v>
      </c>
      <c r="E23453" s="265"/>
    </row>
    <row r="23454" spans="1:5">
      <c r="A23454" s="283">
        <v>57752</v>
      </c>
      <c r="B23454" s="176">
        <v>0.8</v>
      </c>
      <c r="C23454" s="176">
        <v>31.1</v>
      </c>
      <c r="D23454" s="282">
        <v>124</v>
      </c>
      <c r="E23454" s="265"/>
    </row>
    <row r="23455" spans="1:5">
      <c r="A23455" s="283">
        <v>57754</v>
      </c>
      <c r="B23455" s="176">
        <v>14.5</v>
      </c>
      <c r="C23455" s="176">
        <v>43.8</v>
      </c>
      <c r="D23455" s="282">
        <v>87</v>
      </c>
      <c r="E23455" s="265"/>
    </row>
    <row r="23456" spans="1:5">
      <c r="A23456" s="283">
        <v>57755</v>
      </c>
      <c r="B23456" s="176">
        <v>0.7</v>
      </c>
      <c r="C23456" s="176">
        <v>43.3</v>
      </c>
      <c r="D23456" s="282">
        <v>87</v>
      </c>
      <c r="E23456" s="265"/>
    </row>
    <row r="23457" spans="1:5">
      <c r="A23457" s="283">
        <v>57756</v>
      </c>
      <c r="B23457" s="176">
        <v>6.2</v>
      </c>
      <c r="C23457" s="176">
        <v>24.5</v>
      </c>
      <c r="D23457" s="282">
        <v>116</v>
      </c>
      <c r="E23457" s="265"/>
    </row>
    <row r="23458" spans="1:5">
      <c r="A23458" s="283">
        <v>57758</v>
      </c>
      <c r="B23458" s="176">
        <v>0.7</v>
      </c>
      <c r="C23458" s="176">
        <v>43</v>
      </c>
      <c r="D23458" s="282">
        <v>87</v>
      </c>
      <c r="E23458" s="265"/>
    </row>
    <row r="23459" spans="1:5">
      <c r="A23459" s="283">
        <v>57759</v>
      </c>
      <c r="B23459" s="176">
        <v>7.1</v>
      </c>
      <c r="C23459" s="176">
        <v>46.7</v>
      </c>
      <c r="D23459" s="282">
        <v>87</v>
      </c>
      <c r="E23459" s="265"/>
    </row>
    <row r="23460" spans="1:5">
      <c r="A23460" s="283">
        <v>57760</v>
      </c>
      <c r="B23460" s="176">
        <v>2</v>
      </c>
      <c r="C23460" s="176">
        <v>46.3</v>
      </c>
      <c r="D23460" s="282">
        <v>96</v>
      </c>
      <c r="E23460" s="265"/>
    </row>
    <row r="23461" spans="1:5">
      <c r="A23461" s="283">
        <v>57761</v>
      </c>
      <c r="B23461" s="176">
        <v>3.5</v>
      </c>
      <c r="C23461" s="176">
        <v>38.9</v>
      </c>
      <c r="D23461" s="282">
        <v>87</v>
      </c>
      <c r="E23461" s="265"/>
    </row>
    <row r="23462" spans="1:5">
      <c r="A23462" s="283">
        <v>57762</v>
      </c>
      <c r="B23462" s="176">
        <v>3.1</v>
      </c>
      <c r="C23462" s="176">
        <v>45.6</v>
      </c>
      <c r="D23462" s="282">
        <v>87</v>
      </c>
      <c r="E23462" s="265"/>
    </row>
    <row r="23463" spans="1:5">
      <c r="A23463" s="283">
        <v>57763</v>
      </c>
      <c r="B23463" s="176">
        <v>9.5</v>
      </c>
      <c r="C23463" s="176">
        <v>26.7</v>
      </c>
      <c r="D23463" s="282">
        <v>87</v>
      </c>
      <c r="E23463" s="265"/>
    </row>
    <row r="23464" spans="1:5">
      <c r="A23464" s="283">
        <v>57764</v>
      </c>
      <c r="B23464" s="176">
        <v>1.2</v>
      </c>
      <c r="C23464" s="176">
        <v>24.8</v>
      </c>
      <c r="D23464" s="282">
        <v>116</v>
      </c>
      <c r="E23464" s="265"/>
    </row>
    <row r="23465" spans="1:5">
      <c r="A23465" s="283">
        <v>57766</v>
      </c>
      <c r="B23465" s="176">
        <v>7.1</v>
      </c>
      <c r="C23465" s="176">
        <v>23.5</v>
      </c>
      <c r="D23465" s="282">
        <v>87</v>
      </c>
      <c r="E23465" s="265"/>
    </row>
    <row r="23466" spans="1:5">
      <c r="A23466" s="283">
        <v>57767</v>
      </c>
      <c r="B23466" s="176">
        <v>0.9</v>
      </c>
      <c r="C23466" s="176">
        <v>42.1</v>
      </c>
      <c r="D23466" s="282">
        <v>87</v>
      </c>
      <c r="E23466" s="265"/>
    </row>
    <row r="23467" spans="1:5">
      <c r="A23467" s="283">
        <v>57769</v>
      </c>
      <c r="B23467" s="176">
        <v>19.100000000000001</v>
      </c>
      <c r="C23467" s="176">
        <v>40.799999999999997</v>
      </c>
      <c r="D23467" s="282">
        <v>87</v>
      </c>
      <c r="E23467" s="265"/>
    </row>
    <row r="23468" spans="1:5">
      <c r="A23468" s="283">
        <v>57770</v>
      </c>
      <c r="B23468" s="176">
        <v>9.6999999999999993</v>
      </c>
      <c r="C23468" s="176">
        <v>22.6</v>
      </c>
      <c r="D23468" s="282">
        <v>116</v>
      </c>
      <c r="E23468" s="265"/>
    </row>
    <row r="23469" spans="1:5">
      <c r="A23469" s="283">
        <v>57772</v>
      </c>
      <c r="B23469" s="176">
        <v>7.5</v>
      </c>
      <c r="C23469" s="176">
        <v>23.3</v>
      </c>
      <c r="D23469" s="282">
        <v>87</v>
      </c>
      <c r="E23469" s="265"/>
    </row>
    <row r="23470" spans="1:5">
      <c r="A23470" s="283">
        <v>57773</v>
      </c>
      <c r="B23470" s="176">
        <v>0</v>
      </c>
      <c r="C23470" s="176">
        <v>0</v>
      </c>
      <c r="D23470" s="282">
        <v>87</v>
      </c>
      <c r="E23470" s="265"/>
    </row>
    <row r="23471" spans="1:5">
      <c r="A23471" s="283">
        <v>57775</v>
      </c>
      <c r="B23471" s="176">
        <v>1.2</v>
      </c>
      <c r="C23471" s="176">
        <v>44.8</v>
      </c>
      <c r="D23471" s="282">
        <v>87</v>
      </c>
      <c r="E23471" s="265"/>
    </row>
    <row r="23472" spans="1:5">
      <c r="A23472" s="283">
        <v>57776</v>
      </c>
      <c r="B23472" s="176">
        <v>1</v>
      </c>
      <c r="C23472" s="176">
        <v>42.5</v>
      </c>
      <c r="D23472" s="282">
        <v>87</v>
      </c>
      <c r="E23472" s="265"/>
    </row>
    <row r="23473" spans="1:5">
      <c r="A23473" s="283">
        <v>57779</v>
      </c>
      <c r="B23473" s="176">
        <v>16.7</v>
      </c>
      <c r="C23473" s="176">
        <v>42.1</v>
      </c>
      <c r="D23473" s="282">
        <v>87</v>
      </c>
      <c r="E23473" s="265"/>
    </row>
    <row r="23474" spans="1:5">
      <c r="A23474" s="283">
        <v>57780</v>
      </c>
      <c r="B23474" s="176">
        <v>1.2</v>
      </c>
      <c r="C23474" s="176">
        <v>43.2</v>
      </c>
      <c r="D23474" s="282">
        <v>87</v>
      </c>
      <c r="E23474" s="265"/>
    </row>
    <row r="23475" spans="1:5">
      <c r="A23475" s="283">
        <v>57782</v>
      </c>
      <c r="B23475" s="176">
        <v>1.8</v>
      </c>
      <c r="C23475" s="176">
        <v>51.3</v>
      </c>
      <c r="D23475" s="282">
        <v>87</v>
      </c>
      <c r="E23475" s="265"/>
    </row>
    <row r="23476" spans="1:5">
      <c r="A23476" s="283">
        <v>57783</v>
      </c>
      <c r="B23476" s="176">
        <v>59.2</v>
      </c>
      <c r="C23476" s="176">
        <v>36.299999999999997</v>
      </c>
      <c r="D23476" s="282">
        <v>115</v>
      </c>
      <c r="E23476" s="265"/>
    </row>
    <row r="23477" spans="1:5">
      <c r="A23477" s="283">
        <v>57785</v>
      </c>
      <c r="B23477" s="176">
        <v>22.1</v>
      </c>
      <c r="C23477" s="176">
        <v>42.7</v>
      </c>
      <c r="D23477" s="282">
        <v>102</v>
      </c>
      <c r="E23477" s="265"/>
    </row>
    <row r="23478" spans="1:5">
      <c r="A23478" s="283">
        <v>57787</v>
      </c>
      <c r="B23478" s="176">
        <v>0.7</v>
      </c>
      <c r="C23478" s="176">
        <v>43.4</v>
      </c>
      <c r="D23478" s="282">
        <v>87</v>
      </c>
      <c r="E23478" s="265"/>
    </row>
    <row r="23479" spans="1:5">
      <c r="A23479" s="283">
        <v>57788</v>
      </c>
      <c r="B23479" s="176">
        <v>0.7</v>
      </c>
      <c r="C23479" s="176">
        <v>46</v>
      </c>
      <c r="D23479" s="282">
        <v>87</v>
      </c>
      <c r="E23479" s="265"/>
    </row>
    <row r="23480" spans="1:5">
      <c r="A23480" s="283">
        <v>57790</v>
      </c>
      <c r="B23480" s="176">
        <v>1.2</v>
      </c>
      <c r="C23480" s="176">
        <v>43.6</v>
      </c>
      <c r="D23480" s="282">
        <v>87</v>
      </c>
      <c r="E23480" s="265"/>
    </row>
    <row r="23481" spans="1:5">
      <c r="A23481" s="283">
        <v>57791</v>
      </c>
      <c r="B23481" s="176">
        <v>0.9</v>
      </c>
      <c r="C23481" s="176">
        <v>43.5</v>
      </c>
      <c r="D23481" s="282">
        <v>87</v>
      </c>
      <c r="E23481" s="265"/>
    </row>
    <row r="23482" spans="1:5">
      <c r="A23482" s="283">
        <v>57792</v>
      </c>
      <c r="B23482" s="176">
        <v>0.8</v>
      </c>
      <c r="C23482" s="176">
        <v>41.7</v>
      </c>
      <c r="D23482" s="282">
        <v>87</v>
      </c>
      <c r="E23482" s="265"/>
    </row>
    <row r="23483" spans="1:5">
      <c r="A23483" s="283">
        <v>57793</v>
      </c>
      <c r="B23483" s="176">
        <v>20.3</v>
      </c>
      <c r="C23483" s="176">
        <v>47.3</v>
      </c>
      <c r="D23483" s="282">
        <v>87</v>
      </c>
      <c r="E23483" s="265"/>
    </row>
    <row r="23484" spans="1:5">
      <c r="A23484" s="283">
        <v>57794</v>
      </c>
      <c r="B23484" s="176">
        <v>6.5</v>
      </c>
      <c r="C23484" s="176">
        <v>23.7</v>
      </c>
      <c r="D23484" s="282">
        <v>87</v>
      </c>
      <c r="E23484" s="265"/>
    </row>
    <row r="23485" spans="1:5">
      <c r="A23485" s="283">
        <v>57799</v>
      </c>
      <c r="B23485" s="176">
        <v>0</v>
      </c>
      <c r="C23485" s="176">
        <v>0</v>
      </c>
      <c r="D23485" s="282">
        <v>87</v>
      </c>
      <c r="E23485" s="265"/>
    </row>
    <row r="23486" spans="1:5">
      <c r="A23486" s="283">
        <v>58001</v>
      </c>
      <c r="B23486" s="176">
        <v>0</v>
      </c>
      <c r="C23486" s="176">
        <v>0</v>
      </c>
      <c r="D23486" s="282">
        <v>87</v>
      </c>
      <c r="E23486" s="265"/>
    </row>
    <row r="23487" spans="1:5">
      <c r="A23487" s="283">
        <v>58002</v>
      </c>
      <c r="B23487" s="176">
        <v>4.8</v>
      </c>
      <c r="C23487" s="176">
        <v>43.3</v>
      </c>
      <c r="D23487" s="282">
        <v>87</v>
      </c>
      <c r="E23487" s="265"/>
    </row>
    <row r="23488" spans="1:5">
      <c r="A23488" s="283">
        <v>58004</v>
      </c>
      <c r="B23488" s="176">
        <v>3.3</v>
      </c>
      <c r="C23488" s="176">
        <v>43.7</v>
      </c>
      <c r="D23488" s="282">
        <v>87</v>
      </c>
      <c r="E23488" s="265"/>
    </row>
    <row r="23489" spans="1:5">
      <c r="A23489" s="283">
        <v>58005</v>
      </c>
      <c r="B23489" s="176">
        <v>7.5</v>
      </c>
      <c r="C23489" s="176">
        <v>36.700000000000003</v>
      </c>
      <c r="D23489" s="282">
        <v>87</v>
      </c>
      <c r="E23489" s="265"/>
    </row>
    <row r="23490" spans="1:5">
      <c r="A23490" s="283">
        <v>58006</v>
      </c>
      <c r="B23490" s="176">
        <v>4.4000000000000004</v>
      </c>
      <c r="C23490" s="176">
        <v>44.1</v>
      </c>
      <c r="D23490" s="282">
        <v>87</v>
      </c>
      <c r="E23490" s="265"/>
    </row>
    <row r="23491" spans="1:5">
      <c r="A23491" s="283">
        <v>58007</v>
      </c>
      <c r="B23491" s="176">
        <v>3</v>
      </c>
      <c r="C23491" s="176">
        <v>45.5</v>
      </c>
      <c r="D23491" s="282">
        <v>87</v>
      </c>
      <c r="E23491" s="265"/>
    </row>
    <row r="23492" spans="1:5">
      <c r="A23492" s="283">
        <v>58008</v>
      </c>
      <c r="B23492" s="176">
        <v>4.3</v>
      </c>
      <c r="C23492" s="176">
        <v>45.2</v>
      </c>
      <c r="D23492" s="282">
        <v>87</v>
      </c>
      <c r="E23492" s="265"/>
    </row>
    <row r="23493" spans="1:5">
      <c r="A23493" s="283">
        <v>58009</v>
      </c>
      <c r="B23493" s="176">
        <v>5.4</v>
      </c>
      <c r="C23493" s="176">
        <v>42.8</v>
      </c>
      <c r="D23493" s="282">
        <v>87</v>
      </c>
      <c r="E23493" s="265"/>
    </row>
    <row r="23494" spans="1:5">
      <c r="A23494" s="283">
        <v>58011</v>
      </c>
      <c r="B23494" s="176">
        <v>4.7</v>
      </c>
      <c r="C23494" s="176">
        <v>42.4</v>
      </c>
      <c r="D23494" s="282">
        <v>87</v>
      </c>
      <c r="E23494" s="265"/>
    </row>
    <row r="23495" spans="1:5">
      <c r="A23495" s="283">
        <v>58012</v>
      </c>
      <c r="B23495" s="176">
        <v>42.5</v>
      </c>
      <c r="C23495" s="176">
        <v>35</v>
      </c>
      <c r="D23495" s="282">
        <v>87</v>
      </c>
      <c r="E23495" s="265"/>
    </row>
    <row r="23496" spans="1:5">
      <c r="A23496" s="283">
        <v>58013</v>
      </c>
      <c r="B23496" s="176">
        <v>2</v>
      </c>
      <c r="C23496" s="176">
        <v>48.8</v>
      </c>
      <c r="D23496" s="282">
        <v>87</v>
      </c>
      <c r="E23496" s="265"/>
    </row>
    <row r="23497" spans="1:5">
      <c r="A23497" s="283">
        <v>58015</v>
      </c>
      <c r="B23497" s="176">
        <v>8.9</v>
      </c>
      <c r="C23497" s="176">
        <v>41.1</v>
      </c>
      <c r="D23497" s="282">
        <v>87</v>
      </c>
      <c r="E23497" s="265"/>
    </row>
    <row r="23498" spans="1:5">
      <c r="A23498" s="283">
        <v>58016</v>
      </c>
      <c r="B23498" s="176">
        <v>3.4</v>
      </c>
      <c r="C23498" s="176">
        <v>45.5</v>
      </c>
      <c r="D23498" s="282">
        <v>87</v>
      </c>
      <c r="E23498" s="265"/>
    </row>
    <row r="23499" spans="1:5">
      <c r="A23499" s="283">
        <v>58017</v>
      </c>
      <c r="B23499" s="176">
        <v>2.5</v>
      </c>
      <c r="C23499" s="176">
        <v>47.3</v>
      </c>
      <c r="D23499" s="282">
        <v>87</v>
      </c>
      <c r="E23499" s="265"/>
    </row>
    <row r="23500" spans="1:5">
      <c r="A23500" s="283">
        <v>58018</v>
      </c>
      <c r="B23500" s="176">
        <v>4.9000000000000004</v>
      </c>
      <c r="C23500" s="176">
        <v>41.5</v>
      </c>
      <c r="D23500" s="282">
        <v>87</v>
      </c>
      <c r="E23500" s="265"/>
    </row>
    <row r="23501" spans="1:5">
      <c r="A23501" s="283">
        <v>58021</v>
      </c>
      <c r="B23501" s="176">
        <v>6.2</v>
      </c>
      <c r="C23501" s="176">
        <v>41.7</v>
      </c>
      <c r="D23501" s="282">
        <v>87</v>
      </c>
      <c r="E23501" s="265"/>
    </row>
    <row r="23502" spans="1:5">
      <c r="A23502" s="283">
        <v>58027</v>
      </c>
      <c r="B23502" s="176">
        <v>8</v>
      </c>
      <c r="C23502" s="176">
        <v>46.9</v>
      </c>
      <c r="D23502" s="282">
        <v>87</v>
      </c>
      <c r="E23502" s="265"/>
    </row>
    <row r="23503" spans="1:5">
      <c r="A23503" s="283">
        <v>58029</v>
      </c>
      <c r="B23503" s="176">
        <v>4.3</v>
      </c>
      <c r="C23503" s="176">
        <v>44.5</v>
      </c>
      <c r="D23503" s="282">
        <v>87</v>
      </c>
      <c r="E23503" s="265"/>
    </row>
    <row r="23504" spans="1:5">
      <c r="A23504" s="283">
        <v>58030</v>
      </c>
      <c r="B23504" s="176">
        <v>5</v>
      </c>
      <c r="C23504" s="176">
        <v>44.3</v>
      </c>
      <c r="D23504" s="282">
        <v>87</v>
      </c>
      <c r="E23504" s="265"/>
    </row>
    <row r="23505" spans="1:5">
      <c r="A23505" s="283">
        <v>58031</v>
      </c>
      <c r="B23505" s="176">
        <v>3.1</v>
      </c>
      <c r="C23505" s="176">
        <v>45.3</v>
      </c>
      <c r="D23505" s="282">
        <v>87</v>
      </c>
      <c r="E23505" s="265"/>
    </row>
    <row r="23506" spans="1:5">
      <c r="A23506" s="283">
        <v>58032</v>
      </c>
      <c r="B23506" s="176">
        <v>8.5</v>
      </c>
      <c r="C23506" s="176">
        <v>46.7</v>
      </c>
      <c r="D23506" s="282">
        <v>96</v>
      </c>
      <c r="E23506" s="265"/>
    </row>
    <row r="23507" spans="1:5">
      <c r="A23507" s="283">
        <v>58033</v>
      </c>
      <c r="B23507" s="176">
        <v>2.7</v>
      </c>
      <c r="C23507" s="176">
        <v>43.7</v>
      </c>
      <c r="D23507" s="282">
        <v>87</v>
      </c>
      <c r="E23507" s="265"/>
    </row>
    <row r="23508" spans="1:5">
      <c r="A23508" s="283">
        <v>58035</v>
      </c>
      <c r="B23508" s="176">
        <v>3.3</v>
      </c>
      <c r="C23508" s="176">
        <v>45.7</v>
      </c>
      <c r="D23508" s="282">
        <v>87</v>
      </c>
      <c r="E23508" s="265"/>
    </row>
    <row r="23509" spans="1:5">
      <c r="A23509" s="283">
        <v>58036</v>
      </c>
      <c r="B23509" s="176">
        <v>6.7</v>
      </c>
      <c r="C23509" s="176">
        <v>36.9</v>
      </c>
      <c r="D23509" s="282">
        <v>87</v>
      </c>
      <c r="E23509" s="265"/>
    </row>
    <row r="23510" spans="1:5">
      <c r="A23510" s="283">
        <v>58038</v>
      </c>
      <c r="B23510" s="176">
        <v>3.7</v>
      </c>
      <c r="C23510" s="176">
        <v>40.1</v>
      </c>
      <c r="D23510" s="282">
        <v>87</v>
      </c>
      <c r="E23510" s="265"/>
    </row>
    <row r="23511" spans="1:5">
      <c r="A23511" s="283">
        <v>58040</v>
      </c>
      <c r="B23511" s="176">
        <v>9.5</v>
      </c>
      <c r="C23511" s="176">
        <v>40.6</v>
      </c>
      <c r="D23511" s="282">
        <v>87</v>
      </c>
      <c r="E23511" s="265"/>
    </row>
    <row r="23512" spans="1:5">
      <c r="A23512" s="283">
        <v>58041</v>
      </c>
      <c r="B23512" s="176">
        <v>6.2</v>
      </c>
      <c r="C23512" s="176">
        <v>46.8</v>
      </c>
      <c r="D23512" s="282">
        <v>87</v>
      </c>
      <c r="E23512" s="265"/>
    </row>
    <row r="23513" spans="1:5">
      <c r="A23513" s="283">
        <v>58042</v>
      </c>
      <c r="B23513" s="176">
        <v>23</v>
      </c>
      <c r="C23513" s="176">
        <v>36.200000000000003</v>
      </c>
      <c r="D23513" s="282">
        <v>87</v>
      </c>
      <c r="E23513" s="265"/>
    </row>
    <row r="23514" spans="1:5">
      <c r="A23514" s="283">
        <v>58043</v>
      </c>
      <c r="B23514" s="176">
        <v>2.1</v>
      </c>
      <c r="C23514" s="176">
        <v>48.9</v>
      </c>
      <c r="D23514" s="282">
        <v>87</v>
      </c>
      <c r="E23514" s="265"/>
    </row>
    <row r="23515" spans="1:5">
      <c r="A23515" s="283">
        <v>58045</v>
      </c>
      <c r="B23515" s="176">
        <v>16</v>
      </c>
      <c r="C23515" s="176">
        <v>41.9</v>
      </c>
      <c r="D23515" s="282">
        <v>87</v>
      </c>
      <c r="E23515" s="265"/>
    </row>
    <row r="23516" spans="1:5">
      <c r="A23516" s="283">
        <v>58046</v>
      </c>
      <c r="B23516" s="176">
        <v>2.2000000000000002</v>
      </c>
      <c r="C23516" s="176">
        <v>46.7</v>
      </c>
      <c r="D23516" s="282">
        <v>87</v>
      </c>
      <c r="E23516" s="265"/>
    </row>
    <row r="23517" spans="1:5">
      <c r="A23517" s="283">
        <v>58047</v>
      </c>
      <c r="B23517" s="176">
        <v>33.700000000000003</v>
      </c>
      <c r="C23517" s="176">
        <v>36.5</v>
      </c>
      <c r="D23517" s="282">
        <v>87</v>
      </c>
      <c r="E23517" s="265"/>
    </row>
    <row r="23518" spans="1:5">
      <c r="A23518" s="283">
        <v>58048</v>
      </c>
      <c r="B23518" s="176">
        <v>4.3</v>
      </c>
      <c r="C23518" s="176">
        <v>43.9</v>
      </c>
      <c r="D23518" s="282">
        <v>87</v>
      </c>
      <c r="E23518" s="265"/>
    </row>
    <row r="23519" spans="1:5">
      <c r="A23519" s="283">
        <v>58049</v>
      </c>
      <c r="B23519" s="176">
        <v>2.8</v>
      </c>
      <c r="C23519" s="176">
        <v>46.6</v>
      </c>
      <c r="D23519" s="282">
        <v>87</v>
      </c>
      <c r="E23519" s="265"/>
    </row>
    <row r="23520" spans="1:5">
      <c r="A23520" s="283">
        <v>58051</v>
      </c>
      <c r="B23520" s="176">
        <v>14</v>
      </c>
      <c r="C23520" s="176">
        <v>36.9</v>
      </c>
      <c r="D23520" s="282">
        <v>87</v>
      </c>
      <c r="E23520" s="265"/>
    </row>
    <row r="23521" spans="1:5">
      <c r="A23521" s="283">
        <v>58052</v>
      </c>
      <c r="B23521" s="176">
        <v>4.7</v>
      </c>
      <c r="C23521" s="176">
        <v>41.9</v>
      </c>
      <c r="D23521" s="282">
        <v>87</v>
      </c>
      <c r="E23521" s="265"/>
    </row>
    <row r="23522" spans="1:5">
      <c r="A23522" s="283">
        <v>58053</v>
      </c>
      <c r="B23522" s="176">
        <v>6.6</v>
      </c>
      <c r="C23522" s="176">
        <v>49.1</v>
      </c>
      <c r="D23522" s="282">
        <v>87</v>
      </c>
      <c r="E23522" s="265"/>
    </row>
    <row r="23523" spans="1:5">
      <c r="A23523" s="283">
        <v>58054</v>
      </c>
      <c r="B23523" s="176">
        <v>8.8000000000000007</v>
      </c>
      <c r="C23523" s="176">
        <v>44.9</v>
      </c>
      <c r="D23523" s="282">
        <v>87</v>
      </c>
      <c r="E23523" s="265"/>
    </row>
    <row r="23524" spans="1:5">
      <c r="A23524" s="283">
        <v>58056</v>
      </c>
      <c r="B23524" s="176">
        <v>2.2999999999999998</v>
      </c>
      <c r="C23524" s="176">
        <v>48.8</v>
      </c>
      <c r="D23524" s="282">
        <v>87</v>
      </c>
      <c r="E23524" s="265"/>
    </row>
    <row r="23525" spans="1:5">
      <c r="A23525" s="283">
        <v>58057</v>
      </c>
      <c r="B23525" s="176">
        <v>3.7</v>
      </c>
      <c r="C23525" s="176">
        <v>42.4</v>
      </c>
      <c r="D23525" s="282">
        <v>87</v>
      </c>
      <c r="E23525" s="265"/>
    </row>
    <row r="23526" spans="1:5">
      <c r="A23526" s="283">
        <v>58058</v>
      </c>
      <c r="B23526" s="176">
        <v>3.7</v>
      </c>
      <c r="C23526" s="176">
        <v>46.7</v>
      </c>
      <c r="D23526" s="282">
        <v>87</v>
      </c>
      <c r="E23526" s="265"/>
    </row>
    <row r="23527" spans="1:5">
      <c r="A23527" s="283">
        <v>58059</v>
      </c>
      <c r="B23527" s="176">
        <v>10.1</v>
      </c>
      <c r="C23527" s="176">
        <v>35.6</v>
      </c>
      <c r="D23527" s="282">
        <v>87</v>
      </c>
      <c r="E23527" s="265"/>
    </row>
    <row r="23528" spans="1:5">
      <c r="A23528" s="283">
        <v>58060</v>
      </c>
      <c r="B23528" s="176">
        <v>5.7</v>
      </c>
      <c r="C23528" s="176">
        <v>44.8</v>
      </c>
      <c r="D23528" s="282">
        <v>87</v>
      </c>
      <c r="E23528" s="265"/>
    </row>
    <row r="23529" spans="1:5">
      <c r="A23529" s="283">
        <v>58061</v>
      </c>
      <c r="B23529" s="176">
        <v>7</v>
      </c>
      <c r="C23529" s="176">
        <v>41.9</v>
      </c>
      <c r="D23529" s="282">
        <v>87</v>
      </c>
      <c r="E23529" s="265"/>
    </row>
    <row r="23530" spans="1:5">
      <c r="A23530" s="283">
        <v>58062</v>
      </c>
      <c r="B23530" s="176">
        <v>2.9</v>
      </c>
      <c r="C23530" s="176">
        <v>45.8</v>
      </c>
      <c r="D23530" s="282">
        <v>87</v>
      </c>
      <c r="E23530" s="265"/>
    </row>
    <row r="23531" spans="1:5">
      <c r="A23531" s="283">
        <v>58063</v>
      </c>
      <c r="B23531" s="176">
        <v>2.6</v>
      </c>
      <c r="C23531" s="176">
        <v>47.2</v>
      </c>
      <c r="D23531" s="282">
        <v>87</v>
      </c>
      <c r="E23531" s="265"/>
    </row>
    <row r="23532" spans="1:5">
      <c r="A23532" s="283">
        <v>58064</v>
      </c>
      <c r="B23532" s="176">
        <v>2.7</v>
      </c>
      <c r="C23532" s="176">
        <v>45</v>
      </c>
      <c r="D23532" s="282">
        <v>87</v>
      </c>
      <c r="E23532" s="265"/>
    </row>
    <row r="23533" spans="1:5">
      <c r="A23533" s="283">
        <v>58065</v>
      </c>
      <c r="B23533" s="176">
        <v>3.1</v>
      </c>
      <c r="C23533" s="176">
        <v>47</v>
      </c>
      <c r="D23533" s="282">
        <v>87</v>
      </c>
      <c r="E23533" s="265"/>
    </row>
    <row r="23534" spans="1:5">
      <c r="A23534" s="283">
        <v>58067</v>
      </c>
      <c r="B23534" s="176">
        <v>2.2000000000000002</v>
      </c>
      <c r="C23534" s="176">
        <v>49.1</v>
      </c>
      <c r="D23534" s="282">
        <v>87</v>
      </c>
      <c r="E23534" s="265"/>
    </row>
    <row r="23535" spans="1:5">
      <c r="A23535" s="283">
        <v>58068</v>
      </c>
      <c r="B23535" s="176">
        <v>2.7</v>
      </c>
      <c r="C23535" s="176">
        <v>43</v>
      </c>
      <c r="D23535" s="282">
        <v>87</v>
      </c>
      <c r="E23535" s="265"/>
    </row>
    <row r="23536" spans="1:5">
      <c r="A23536" s="283">
        <v>58069</v>
      </c>
      <c r="B23536" s="176">
        <v>2.8</v>
      </c>
      <c r="C23536" s="176">
        <v>46.7</v>
      </c>
      <c r="D23536" s="282">
        <v>87</v>
      </c>
      <c r="E23536" s="265"/>
    </row>
    <row r="23537" spans="1:5">
      <c r="A23537" s="283">
        <v>58071</v>
      </c>
      <c r="B23537" s="176">
        <v>4.2</v>
      </c>
      <c r="C23537" s="176">
        <v>42.6</v>
      </c>
      <c r="D23537" s="282">
        <v>87</v>
      </c>
      <c r="E23537" s="265"/>
    </row>
    <row r="23538" spans="1:5">
      <c r="A23538" s="283">
        <v>58072</v>
      </c>
      <c r="B23538" s="176">
        <v>16.8</v>
      </c>
      <c r="C23538" s="176">
        <v>43.1</v>
      </c>
      <c r="D23538" s="282">
        <v>118</v>
      </c>
      <c r="E23538" s="265"/>
    </row>
    <row r="23539" spans="1:5">
      <c r="A23539" s="283">
        <v>58074</v>
      </c>
      <c r="B23539" s="176">
        <v>319</v>
      </c>
      <c r="C23539" s="176">
        <v>38.5</v>
      </c>
      <c r="D23539" s="282">
        <v>87</v>
      </c>
      <c r="E23539" s="265"/>
    </row>
    <row r="23540" spans="1:5">
      <c r="A23540" s="283">
        <v>58075</v>
      </c>
      <c r="B23540" s="176">
        <v>34.4</v>
      </c>
      <c r="C23540" s="176">
        <v>33.700000000000003</v>
      </c>
      <c r="D23540" s="282">
        <v>124</v>
      </c>
      <c r="E23540" s="265"/>
    </row>
    <row r="23541" spans="1:5">
      <c r="A23541" s="283">
        <v>58076</v>
      </c>
      <c r="B23541" s="176">
        <v>0</v>
      </c>
      <c r="C23541" s="176">
        <v>0</v>
      </c>
      <c r="D23541" s="282">
        <v>87</v>
      </c>
      <c r="E23541" s="265"/>
    </row>
    <row r="23542" spans="1:5">
      <c r="A23542" s="283">
        <v>58077</v>
      </c>
      <c r="B23542" s="176">
        <v>6.9</v>
      </c>
      <c r="C23542" s="176">
        <v>41.1</v>
      </c>
      <c r="D23542" s="282">
        <v>87</v>
      </c>
      <c r="E23542" s="265"/>
    </row>
    <row r="23543" spans="1:5">
      <c r="A23543" s="283">
        <v>58078</v>
      </c>
      <c r="B23543" s="176">
        <v>677.4</v>
      </c>
      <c r="C23543" s="176">
        <v>33.299999999999997</v>
      </c>
      <c r="D23543" s="282">
        <v>101</v>
      </c>
      <c r="E23543" s="265"/>
    </row>
    <row r="23544" spans="1:5">
      <c r="A23544" s="283">
        <v>58079</v>
      </c>
      <c r="B23544" s="176">
        <v>3.4</v>
      </c>
      <c r="C23544" s="176">
        <v>43.3</v>
      </c>
      <c r="D23544" s="282">
        <v>87</v>
      </c>
      <c r="E23544" s="265"/>
    </row>
    <row r="23545" spans="1:5">
      <c r="A23545" s="283">
        <v>58081</v>
      </c>
      <c r="B23545" s="176">
        <v>4.4000000000000004</v>
      </c>
      <c r="C23545" s="176">
        <v>45.3</v>
      </c>
      <c r="D23545" s="282">
        <v>87</v>
      </c>
      <c r="E23545" s="265"/>
    </row>
    <row r="23546" spans="1:5">
      <c r="A23546" s="283">
        <v>58102</v>
      </c>
      <c r="B23546" s="176">
        <v>1022.9</v>
      </c>
      <c r="C23546" s="176">
        <v>28.7</v>
      </c>
      <c r="D23546" s="282">
        <v>132</v>
      </c>
      <c r="E23546" s="265"/>
    </row>
    <row r="23547" spans="1:5">
      <c r="A23547" s="283">
        <v>58103</v>
      </c>
      <c r="B23547" s="176">
        <v>1153.5999999999999</v>
      </c>
      <c r="C23547" s="176">
        <v>32.200000000000003</v>
      </c>
      <c r="D23547" s="282">
        <v>139</v>
      </c>
      <c r="E23547" s="265"/>
    </row>
    <row r="23548" spans="1:5">
      <c r="A23548" s="283">
        <v>58104</v>
      </c>
      <c r="B23548" s="176">
        <v>327</v>
      </c>
      <c r="C23548" s="176">
        <v>31.3</v>
      </c>
      <c r="D23548" s="282">
        <v>136</v>
      </c>
      <c r="E23548" s="265"/>
    </row>
    <row r="23549" spans="1:5">
      <c r="A23549" s="283">
        <v>58105</v>
      </c>
      <c r="B23549" s="176">
        <v>0</v>
      </c>
      <c r="C23549" s="176">
        <v>0</v>
      </c>
      <c r="D23549" s="282">
        <v>87</v>
      </c>
      <c r="E23549" s="265"/>
    </row>
    <row r="23550" spans="1:5">
      <c r="A23550" s="283">
        <v>58106</v>
      </c>
      <c r="B23550" s="176">
        <v>0</v>
      </c>
      <c r="C23550" s="176">
        <v>0</v>
      </c>
      <c r="D23550" s="282">
        <v>87</v>
      </c>
      <c r="E23550" s="265"/>
    </row>
    <row r="23551" spans="1:5">
      <c r="A23551" s="283">
        <v>58107</v>
      </c>
      <c r="B23551" s="176">
        <v>0</v>
      </c>
      <c r="C23551" s="176">
        <v>0</v>
      </c>
      <c r="D23551" s="282">
        <v>87</v>
      </c>
      <c r="E23551" s="265"/>
    </row>
    <row r="23552" spans="1:5">
      <c r="A23552" s="283">
        <v>58108</v>
      </c>
      <c r="B23552" s="176">
        <v>0</v>
      </c>
      <c r="C23552" s="176">
        <v>0</v>
      </c>
      <c r="D23552" s="282">
        <v>87</v>
      </c>
      <c r="E23552" s="265"/>
    </row>
    <row r="23553" spans="1:5">
      <c r="A23553" s="283">
        <v>58109</v>
      </c>
      <c r="B23553" s="176">
        <v>0</v>
      </c>
      <c r="C23553" s="176">
        <v>0</v>
      </c>
      <c r="D23553" s="282">
        <v>87</v>
      </c>
      <c r="E23553" s="265"/>
    </row>
    <row r="23554" spans="1:5">
      <c r="A23554" s="283">
        <v>58121</v>
      </c>
      <c r="B23554" s="176">
        <v>0</v>
      </c>
      <c r="C23554" s="176">
        <v>0</v>
      </c>
      <c r="D23554" s="282">
        <v>87</v>
      </c>
      <c r="E23554" s="265"/>
    </row>
    <row r="23555" spans="1:5">
      <c r="A23555" s="283">
        <v>58122</v>
      </c>
      <c r="B23555" s="176">
        <v>0</v>
      </c>
      <c r="C23555" s="176">
        <v>0</v>
      </c>
      <c r="D23555" s="282">
        <v>87</v>
      </c>
      <c r="E23555" s="265"/>
    </row>
    <row r="23556" spans="1:5">
      <c r="A23556" s="283">
        <v>58124</v>
      </c>
      <c r="B23556" s="176">
        <v>0</v>
      </c>
      <c r="C23556" s="176">
        <v>0</v>
      </c>
      <c r="D23556" s="282">
        <v>87</v>
      </c>
      <c r="E23556" s="265"/>
    </row>
    <row r="23557" spans="1:5">
      <c r="A23557" s="283">
        <v>58126</v>
      </c>
      <c r="B23557" s="176">
        <v>0</v>
      </c>
      <c r="C23557" s="176">
        <v>0</v>
      </c>
      <c r="D23557" s="282">
        <v>87</v>
      </c>
      <c r="E23557" s="265"/>
    </row>
    <row r="23558" spans="1:5">
      <c r="A23558" s="283">
        <v>58201</v>
      </c>
      <c r="B23558" s="176">
        <v>236.6</v>
      </c>
      <c r="C23558" s="176">
        <v>34.5</v>
      </c>
      <c r="D23558" s="282">
        <v>123</v>
      </c>
      <c r="E23558" s="265"/>
    </row>
    <row r="23559" spans="1:5">
      <c r="A23559" s="283">
        <v>58202</v>
      </c>
      <c r="B23559" s="176">
        <v>0</v>
      </c>
      <c r="C23559" s="176">
        <v>0</v>
      </c>
      <c r="D23559" s="282">
        <v>87</v>
      </c>
      <c r="E23559" s="265"/>
    </row>
    <row r="23560" spans="1:5">
      <c r="A23560" s="283">
        <v>58203</v>
      </c>
      <c r="B23560" s="176">
        <v>298.10000000000002</v>
      </c>
      <c r="C23560" s="176">
        <v>24.1</v>
      </c>
      <c r="D23560" s="282">
        <v>95</v>
      </c>
      <c r="E23560" s="265"/>
    </row>
    <row r="23561" spans="1:5">
      <c r="A23561" s="283">
        <v>58204</v>
      </c>
      <c r="B23561" s="176">
        <v>292.39999999999998</v>
      </c>
      <c r="C23561" s="176">
        <v>21.4</v>
      </c>
      <c r="D23561" s="282">
        <v>87</v>
      </c>
      <c r="E23561" s="265"/>
    </row>
    <row r="23562" spans="1:5">
      <c r="A23562" s="283">
        <v>58205</v>
      </c>
      <c r="B23562" s="176">
        <v>0</v>
      </c>
      <c r="C23562" s="176">
        <v>0</v>
      </c>
      <c r="D23562" s="282">
        <v>87</v>
      </c>
      <c r="E23562" s="265"/>
    </row>
    <row r="23563" spans="1:5">
      <c r="A23563" s="283">
        <v>58206</v>
      </c>
      <c r="B23563" s="176">
        <v>0</v>
      </c>
      <c r="C23563" s="176">
        <v>0</v>
      </c>
      <c r="D23563" s="282">
        <v>87</v>
      </c>
      <c r="E23563" s="265"/>
    </row>
    <row r="23564" spans="1:5">
      <c r="A23564" s="283">
        <v>58207</v>
      </c>
      <c r="B23564" s="176">
        <v>0</v>
      </c>
      <c r="C23564" s="176">
        <v>0</v>
      </c>
      <c r="D23564" s="282">
        <v>87</v>
      </c>
      <c r="E23564" s="265"/>
    </row>
    <row r="23565" spans="1:5">
      <c r="A23565" s="283">
        <v>58208</v>
      </c>
      <c r="B23565" s="176">
        <v>0</v>
      </c>
      <c r="C23565" s="176">
        <v>0</v>
      </c>
      <c r="D23565" s="282">
        <v>87</v>
      </c>
      <c r="E23565" s="265"/>
    </row>
    <row r="23566" spans="1:5">
      <c r="A23566" s="283">
        <v>58210</v>
      </c>
      <c r="B23566" s="176">
        <v>2.8</v>
      </c>
      <c r="C23566" s="176">
        <v>53.8</v>
      </c>
      <c r="D23566" s="282">
        <v>87</v>
      </c>
      <c r="E23566" s="265"/>
    </row>
    <row r="23567" spans="1:5">
      <c r="A23567" s="283">
        <v>58212</v>
      </c>
      <c r="B23567" s="176">
        <v>2.1</v>
      </c>
      <c r="C23567" s="176">
        <v>52.8</v>
      </c>
      <c r="D23567" s="282">
        <v>87</v>
      </c>
      <c r="E23567" s="265"/>
    </row>
    <row r="23568" spans="1:5">
      <c r="A23568" s="283">
        <v>58214</v>
      </c>
      <c r="B23568" s="176">
        <v>5.8</v>
      </c>
      <c r="C23568" s="176">
        <v>45.7</v>
      </c>
      <c r="D23568" s="282">
        <v>87</v>
      </c>
      <c r="E23568" s="265"/>
    </row>
    <row r="23569" spans="1:5">
      <c r="A23569" s="283">
        <v>58216</v>
      </c>
      <c r="B23569" s="176">
        <v>3.7</v>
      </c>
      <c r="C23569" s="176">
        <v>42.1</v>
      </c>
      <c r="D23569" s="282">
        <v>87</v>
      </c>
      <c r="E23569" s="265"/>
    </row>
    <row r="23570" spans="1:5">
      <c r="A23570" s="283">
        <v>58218</v>
      </c>
      <c r="B23570" s="176">
        <v>5.7</v>
      </c>
      <c r="C23570" s="176">
        <v>40</v>
      </c>
      <c r="D23570" s="282">
        <v>87</v>
      </c>
      <c r="E23570" s="265"/>
    </row>
    <row r="23571" spans="1:5">
      <c r="A23571" s="283">
        <v>58219</v>
      </c>
      <c r="B23571" s="176">
        <v>2.5</v>
      </c>
      <c r="C23571" s="176">
        <v>45.4</v>
      </c>
      <c r="D23571" s="282">
        <v>87</v>
      </c>
      <c r="E23571" s="265"/>
    </row>
    <row r="23572" spans="1:5">
      <c r="A23572" s="283">
        <v>58220</v>
      </c>
      <c r="B23572" s="176">
        <v>10.1</v>
      </c>
      <c r="C23572" s="176">
        <v>47.5</v>
      </c>
      <c r="D23572" s="282">
        <v>87</v>
      </c>
      <c r="E23572" s="265"/>
    </row>
    <row r="23573" spans="1:5">
      <c r="A23573" s="283">
        <v>58222</v>
      </c>
      <c r="B23573" s="176">
        <v>4.4000000000000004</v>
      </c>
      <c r="C23573" s="176">
        <v>45.7</v>
      </c>
      <c r="D23573" s="282">
        <v>87</v>
      </c>
      <c r="E23573" s="265"/>
    </row>
    <row r="23574" spans="1:5">
      <c r="A23574" s="283">
        <v>58223</v>
      </c>
      <c r="B23574" s="176">
        <v>4.9000000000000004</v>
      </c>
      <c r="C23574" s="176">
        <v>41.4</v>
      </c>
      <c r="D23574" s="282">
        <v>87</v>
      </c>
      <c r="E23574" s="265"/>
    </row>
    <row r="23575" spans="1:5">
      <c r="A23575" s="283">
        <v>58224</v>
      </c>
      <c r="B23575" s="176">
        <v>2.5</v>
      </c>
      <c r="C23575" s="176">
        <v>48.3</v>
      </c>
      <c r="D23575" s="282">
        <v>87</v>
      </c>
      <c r="E23575" s="265"/>
    </row>
    <row r="23576" spans="1:5">
      <c r="A23576" s="283">
        <v>58225</v>
      </c>
      <c r="B23576" s="176">
        <v>10.5</v>
      </c>
      <c r="C23576" s="176">
        <v>46.1</v>
      </c>
      <c r="D23576" s="282">
        <v>87</v>
      </c>
      <c r="E23576" s="265"/>
    </row>
    <row r="23577" spans="1:5">
      <c r="A23577" s="283">
        <v>58227</v>
      </c>
      <c r="B23577" s="176">
        <v>3.4</v>
      </c>
      <c r="C23577" s="176">
        <v>51.5</v>
      </c>
      <c r="D23577" s="282">
        <v>87</v>
      </c>
      <c r="E23577" s="265"/>
    </row>
    <row r="23578" spans="1:5">
      <c r="A23578" s="283">
        <v>58228</v>
      </c>
      <c r="B23578" s="176">
        <v>6.4</v>
      </c>
      <c r="C23578" s="176">
        <v>43</v>
      </c>
      <c r="D23578" s="282">
        <v>87</v>
      </c>
      <c r="E23578" s="265"/>
    </row>
    <row r="23579" spans="1:5">
      <c r="A23579" s="283">
        <v>58229</v>
      </c>
      <c r="B23579" s="176">
        <v>3.2</v>
      </c>
      <c r="C23579" s="176">
        <v>53.2</v>
      </c>
      <c r="D23579" s="282">
        <v>87</v>
      </c>
      <c r="E23579" s="265"/>
    </row>
    <row r="23580" spans="1:5">
      <c r="A23580" s="283">
        <v>58230</v>
      </c>
      <c r="B23580" s="176">
        <v>4.5</v>
      </c>
      <c r="C23580" s="176">
        <v>49.2</v>
      </c>
      <c r="D23580" s="282">
        <v>87</v>
      </c>
      <c r="E23580" s="265"/>
    </row>
    <row r="23581" spans="1:5">
      <c r="A23581" s="283">
        <v>58231</v>
      </c>
      <c r="B23581" s="176">
        <v>3.2</v>
      </c>
      <c r="C23581" s="176">
        <v>47</v>
      </c>
      <c r="D23581" s="282">
        <v>87</v>
      </c>
      <c r="E23581" s="265"/>
    </row>
    <row r="23582" spans="1:5">
      <c r="A23582" s="283">
        <v>58233</v>
      </c>
      <c r="B23582" s="176">
        <v>4.0999999999999996</v>
      </c>
      <c r="C23582" s="176">
        <v>45.6</v>
      </c>
      <c r="D23582" s="282">
        <v>87</v>
      </c>
      <c r="E23582" s="265"/>
    </row>
    <row r="23583" spans="1:5">
      <c r="A23583" s="283">
        <v>58235</v>
      </c>
      <c r="B23583" s="176">
        <v>3.4</v>
      </c>
      <c r="C23583" s="176">
        <v>44.5</v>
      </c>
      <c r="D23583" s="282">
        <v>87</v>
      </c>
      <c r="E23583" s="265"/>
    </row>
    <row r="23584" spans="1:5">
      <c r="A23584" s="283">
        <v>58236</v>
      </c>
      <c r="B23584" s="176">
        <v>2.2999999999999998</v>
      </c>
      <c r="C23584" s="176">
        <v>49.3</v>
      </c>
      <c r="D23584" s="282">
        <v>87</v>
      </c>
      <c r="E23584" s="265"/>
    </row>
    <row r="23585" spans="1:5">
      <c r="A23585" s="283">
        <v>58237</v>
      </c>
      <c r="B23585" s="176">
        <v>18.899999999999999</v>
      </c>
      <c r="C23585" s="176">
        <v>42.7</v>
      </c>
      <c r="D23585" s="282">
        <v>87</v>
      </c>
      <c r="E23585" s="265"/>
    </row>
    <row r="23586" spans="1:5">
      <c r="A23586" s="283">
        <v>58238</v>
      </c>
      <c r="B23586" s="176">
        <v>2.4</v>
      </c>
      <c r="C23586" s="176">
        <v>48.2</v>
      </c>
      <c r="D23586" s="282">
        <v>87</v>
      </c>
      <c r="E23586" s="265"/>
    </row>
    <row r="23587" spans="1:5">
      <c r="A23587" s="283">
        <v>58239</v>
      </c>
      <c r="B23587" s="176">
        <v>1.3</v>
      </c>
      <c r="C23587" s="176">
        <v>50.8</v>
      </c>
      <c r="D23587" s="282">
        <v>87</v>
      </c>
      <c r="E23587" s="265"/>
    </row>
    <row r="23588" spans="1:5">
      <c r="A23588" s="283">
        <v>58240</v>
      </c>
      <c r="B23588" s="176">
        <v>6.1</v>
      </c>
      <c r="C23588" s="176">
        <v>45.8</v>
      </c>
      <c r="D23588" s="282">
        <v>87</v>
      </c>
      <c r="E23588" s="265"/>
    </row>
    <row r="23589" spans="1:5">
      <c r="A23589" s="283">
        <v>58241</v>
      </c>
      <c r="B23589" s="176">
        <v>5.2</v>
      </c>
      <c r="C23589" s="176">
        <v>47.6</v>
      </c>
      <c r="D23589" s="282">
        <v>87</v>
      </c>
      <c r="E23589" s="265"/>
    </row>
    <row r="23590" spans="1:5">
      <c r="A23590" s="283">
        <v>58243</v>
      </c>
      <c r="B23590" s="176">
        <v>6.7</v>
      </c>
      <c r="C23590" s="176">
        <v>43.4</v>
      </c>
      <c r="D23590" s="282">
        <v>87</v>
      </c>
      <c r="E23590" s="265"/>
    </row>
    <row r="23591" spans="1:5">
      <c r="A23591" s="283">
        <v>58244</v>
      </c>
      <c r="B23591" s="176">
        <v>4.0999999999999996</v>
      </c>
      <c r="C23591" s="176">
        <v>43.4</v>
      </c>
      <c r="D23591" s="282">
        <v>87</v>
      </c>
      <c r="E23591" s="265"/>
    </row>
    <row r="23592" spans="1:5">
      <c r="A23592" s="283">
        <v>58249</v>
      </c>
      <c r="B23592" s="176">
        <v>7.6</v>
      </c>
      <c r="C23592" s="176">
        <v>49.6</v>
      </c>
      <c r="D23592" s="282">
        <v>87</v>
      </c>
      <c r="E23592" s="265"/>
    </row>
    <row r="23593" spans="1:5">
      <c r="A23593" s="283">
        <v>58250</v>
      </c>
      <c r="B23593" s="176">
        <v>1.9</v>
      </c>
      <c r="C23593" s="176">
        <v>49.9</v>
      </c>
      <c r="D23593" s="282">
        <v>87</v>
      </c>
      <c r="E23593" s="265"/>
    </row>
    <row r="23594" spans="1:5">
      <c r="A23594" s="283">
        <v>58251</v>
      </c>
      <c r="B23594" s="176">
        <v>9.1999999999999993</v>
      </c>
      <c r="C23594" s="176">
        <v>43</v>
      </c>
      <c r="D23594" s="282">
        <v>87</v>
      </c>
      <c r="E23594" s="265"/>
    </row>
    <row r="23595" spans="1:5">
      <c r="A23595" s="283">
        <v>58254</v>
      </c>
      <c r="B23595" s="176">
        <v>3.5</v>
      </c>
      <c r="C23595" s="176">
        <v>53.4</v>
      </c>
      <c r="D23595" s="282">
        <v>87</v>
      </c>
      <c r="E23595" s="265"/>
    </row>
    <row r="23596" spans="1:5">
      <c r="A23596" s="283">
        <v>58255</v>
      </c>
      <c r="B23596" s="176">
        <v>1.7</v>
      </c>
      <c r="C23596" s="176">
        <v>48.3</v>
      </c>
      <c r="D23596" s="282">
        <v>87</v>
      </c>
      <c r="E23596" s="265"/>
    </row>
    <row r="23597" spans="1:5">
      <c r="A23597" s="283">
        <v>58256</v>
      </c>
      <c r="B23597" s="176">
        <v>7.5</v>
      </c>
      <c r="C23597" s="176">
        <v>39.5</v>
      </c>
      <c r="D23597" s="282">
        <v>87</v>
      </c>
      <c r="E23597" s="265"/>
    </row>
    <row r="23598" spans="1:5">
      <c r="A23598" s="283">
        <v>58257</v>
      </c>
      <c r="B23598" s="176">
        <v>67.3</v>
      </c>
      <c r="C23598" s="176">
        <v>38.9</v>
      </c>
      <c r="D23598" s="282">
        <v>105</v>
      </c>
      <c r="E23598" s="265"/>
    </row>
    <row r="23599" spans="1:5">
      <c r="A23599" s="283">
        <v>58258</v>
      </c>
      <c r="B23599" s="176">
        <v>7.2</v>
      </c>
      <c r="C23599" s="176">
        <v>41.7</v>
      </c>
      <c r="D23599" s="282">
        <v>87</v>
      </c>
      <c r="E23599" s="265"/>
    </row>
    <row r="23600" spans="1:5">
      <c r="A23600" s="283">
        <v>58259</v>
      </c>
      <c r="B23600" s="176">
        <v>2.5</v>
      </c>
      <c r="C23600" s="176">
        <v>48.4</v>
      </c>
      <c r="D23600" s="282">
        <v>87</v>
      </c>
      <c r="E23600" s="265"/>
    </row>
    <row r="23601" spans="1:5">
      <c r="A23601" s="283">
        <v>58260</v>
      </c>
      <c r="B23601" s="176">
        <v>1.9</v>
      </c>
      <c r="C23601" s="176">
        <v>51.2</v>
      </c>
      <c r="D23601" s="282">
        <v>87</v>
      </c>
      <c r="E23601" s="265"/>
    </row>
    <row r="23602" spans="1:5">
      <c r="A23602" s="283">
        <v>58261</v>
      </c>
      <c r="B23602" s="176">
        <v>8.3000000000000007</v>
      </c>
      <c r="C23602" s="176">
        <v>44.2</v>
      </c>
      <c r="D23602" s="282">
        <v>87</v>
      </c>
      <c r="E23602" s="265"/>
    </row>
    <row r="23603" spans="1:5">
      <c r="A23603" s="283">
        <v>58262</v>
      </c>
      <c r="B23603" s="176">
        <v>3.8</v>
      </c>
      <c r="C23603" s="176">
        <v>42.8</v>
      </c>
      <c r="D23603" s="282">
        <v>87</v>
      </c>
      <c r="E23603" s="265"/>
    </row>
    <row r="23604" spans="1:5">
      <c r="A23604" s="283">
        <v>58265</v>
      </c>
      <c r="B23604" s="176">
        <v>3.5</v>
      </c>
      <c r="C23604" s="176">
        <v>45.6</v>
      </c>
      <c r="D23604" s="282">
        <v>87</v>
      </c>
      <c r="E23604" s="265"/>
    </row>
    <row r="23605" spans="1:5">
      <c r="A23605" s="283">
        <v>58266</v>
      </c>
      <c r="B23605" s="176">
        <v>5.9</v>
      </c>
      <c r="C23605" s="176">
        <v>45</v>
      </c>
      <c r="D23605" s="282">
        <v>87</v>
      </c>
      <c r="E23605" s="265"/>
    </row>
    <row r="23606" spans="1:5">
      <c r="A23606" s="283">
        <v>58267</v>
      </c>
      <c r="B23606" s="176">
        <v>7.1</v>
      </c>
      <c r="C23606" s="176">
        <v>44.9</v>
      </c>
      <c r="D23606" s="282">
        <v>87</v>
      </c>
      <c r="E23606" s="265"/>
    </row>
    <row r="23607" spans="1:5">
      <c r="A23607" s="283">
        <v>58269</v>
      </c>
      <c r="B23607" s="176">
        <v>1.8</v>
      </c>
      <c r="C23607" s="176">
        <v>50.6</v>
      </c>
      <c r="D23607" s="282">
        <v>87</v>
      </c>
      <c r="E23607" s="265"/>
    </row>
    <row r="23608" spans="1:5">
      <c r="A23608" s="283">
        <v>58270</v>
      </c>
      <c r="B23608" s="176">
        <v>13.9</v>
      </c>
      <c r="C23608" s="176">
        <v>48.3</v>
      </c>
      <c r="D23608" s="282">
        <v>87</v>
      </c>
      <c r="E23608" s="265"/>
    </row>
    <row r="23609" spans="1:5">
      <c r="A23609" s="283">
        <v>58271</v>
      </c>
      <c r="B23609" s="176">
        <v>13.1</v>
      </c>
      <c r="C23609" s="176">
        <v>41.5</v>
      </c>
      <c r="D23609" s="282">
        <v>87</v>
      </c>
      <c r="E23609" s="265"/>
    </row>
    <row r="23610" spans="1:5">
      <c r="A23610" s="283">
        <v>58272</v>
      </c>
      <c r="B23610" s="176">
        <v>2.2000000000000002</v>
      </c>
      <c r="C23610" s="176">
        <v>52.6</v>
      </c>
      <c r="D23610" s="282">
        <v>87</v>
      </c>
      <c r="E23610" s="265"/>
    </row>
    <row r="23611" spans="1:5">
      <c r="A23611" s="283">
        <v>58273</v>
      </c>
      <c r="B23611" s="176">
        <v>3.9</v>
      </c>
      <c r="C23611" s="176">
        <v>47.1</v>
      </c>
      <c r="D23611" s="282">
        <v>87</v>
      </c>
      <c r="E23611" s="265"/>
    </row>
    <row r="23612" spans="1:5">
      <c r="A23612" s="283">
        <v>58274</v>
      </c>
      <c r="B23612" s="176">
        <v>34.1</v>
      </c>
      <c r="C23612" s="176">
        <v>45.8</v>
      </c>
      <c r="D23612" s="282">
        <v>87</v>
      </c>
      <c r="E23612" s="265"/>
    </row>
    <row r="23613" spans="1:5">
      <c r="A23613" s="283">
        <v>58275</v>
      </c>
      <c r="B23613" s="176">
        <v>5.0999999999999996</v>
      </c>
      <c r="C23613" s="176">
        <v>42.6</v>
      </c>
      <c r="D23613" s="282">
        <v>87</v>
      </c>
      <c r="E23613" s="265"/>
    </row>
    <row r="23614" spans="1:5">
      <c r="A23614" s="283">
        <v>58276</v>
      </c>
      <c r="B23614" s="176">
        <v>2.2000000000000002</v>
      </c>
      <c r="C23614" s="176">
        <v>49.5</v>
      </c>
      <c r="D23614" s="282">
        <v>87</v>
      </c>
      <c r="E23614" s="265"/>
    </row>
    <row r="23615" spans="1:5">
      <c r="A23615" s="283">
        <v>58277</v>
      </c>
      <c r="B23615" s="176">
        <v>3.8</v>
      </c>
      <c r="C23615" s="176">
        <v>48.8</v>
      </c>
      <c r="D23615" s="282">
        <v>87</v>
      </c>
      <c r="E23615" s="265"/>
    </row>
    <row r="23616" spans="1:5">
      <c r="A23616" s="283">
        <v>58278</v>
      </c>
      <c r="B23616" s="176">
        <v>16.8</v>
      </c>
      <c r="C23616" s="176">
        <v>38.9</v>
      </c>
      <c r="D23616" s="282">
        <v>87</v>
      </c>
      <c r="E23616" s="265"/>
    </row>
    <row r="23617" spans="1:5">
      <c r="A23617" s="283">
        <v>58281</v>
      </c>
      <c r="B23617" s="176">
        <v>1.7</v>
      </c>
      <c r="C23617" s="176">
        <v>50.2</v>
      </c>
      <c r="D23617" s="282">
        <v>87</v>
      </c>
      <c r="E23617" s="265"/>
    </row>
    <row r="23618" spans="1:5">
      <c r="A23618" s="283">
        <v>58282</v>
      </c>
      <c r="B23618" s="176">
        <v>8.1999999999999993</v>
      </c>
      <c r="C23618" s="176">
        <v>46.5</v>
      </c>
      <c r="D23618" s="282">
        <v>87</v>
      </c>
      <c r="E23618" s="265"/>
    </row>
    <row r="23619" spans="1:5">
      <c r="A23619" s="283">
        <v>58301</v>
      </c>
      <c r="B23619" s="176">
        <v>25.3</v>
      </c>
      <c r="C23619" s="176">
        <v>41.5</v>
      </c>
      <c r="D23619" s="282">
        <v>117</v>
      </c>
      <c r="E23619" s="265"/>
    </row>
    <row r="23620" spans="1:5">
      <c r="A23620" s="283">
        <v>58310</v>
      </c>
      <c r="B23620" s="176">
        <v>2</v>
      </c>
      <c r="C23620" s="176">
        <v>50.7</v>
      </c>
      <c r="D23620" s="282">
        <v>87</v>
      </c>
      <c r="E23620" s="265"/>
    </row>
    <row r="23621" spans="1:5">
      <c r="A23621" s="283">
        <v>58311</v>
      </c>
      <c r="B23621" s="176">
        <v>1.3</v>
      </c>
      <c r="C23621" s="176">
        <v>50</v>
      </c>
      <c r="D23621" s="282">
        <v>87</v>
      </c>
      <c r="E23621" s="265"/>
    </row>
    <row r="23622" spans="1:5">
      <c r="A23622" s="283">
        <v>58313</v>
      </c>
      <c r="B23622" s="176">
        <v>1.7</v>
      </c>
      <c r="C23622" s="176">
        <v>45.9</v>
      </c>
      <c r="D23622" s="282">
        <v>87</v>
      </c>
      <c r="E23622" s="265"/>
    </row>
    <row r="23623" spans="1:5">
      <c r="A23623" s="283">
        <v>58316</v>
      </c>
      <c r="B23623" s="176">
        <v>14.5</v>
      </c>
      <c r="C23623" s="176">
        <v>27.9</v>
      </c>
      <c r="D23623" s="282">
        <v>114</v>
      </c>
      <c r="E23623" s="265"/>
    </row>
    <row r="23624" spans="1:5">
      <c r="A23624" s="283">
        <v>58317</v>
      </c>
      <c r="B23624" s="176">
        <v>1.3</v>
      </c>
      <c r="C23624" s="176">
        <v>49.7</v>
      </c>
      <c r="D23624" s="282">
        <v>87</v>
      </c>
      <c r="E23624" s="265"/>
    </row>
    <row r="23625" spans="1:5">
      <c r="A23625" s="283">
        <v>58318</v>
      </c>
      <c r="B23625" s="176">
        <v>9</v>
      </c>
      <c r="C23625" s="176">
        <v>48.2</v>
      </c>
      <c r="D23625" s="282">
        <v>95</v>
      </c>
      <c r="E23625" s="265"/>
    </row>
    <row r="23626" spans="1:5">
      <c r="A23626" s="283">
        <v>58321</v>
      </c>
      <c r="B23626" s="176">
        <v>2.5</v>
      </c>
      <c r="C23626" s="176">
        <v>45.9</v>
      </c>
      <c r="D23626" s="282">
        <v>87</v>
      </c>
      <c r="E23626" s="265"/>
    </row>
    <row r="23627" spans="1:5">
      <c r="A23627" s="283">
        <v>58323</v>
      </c>
      <c r="B23627" s="176">
        <v>1.3</v>
      </c>
      <c r="C23627" s="176">
        <v>49</v>
      </c>
      <c r="D23627" s="282">
        <v>87</v>
      </c>
      <c r="E23627" s="265"/>
    </row>
    <row r="23628" spans="1:5">
      <c r="A23628" s="283">
        <v>58324</v>
      </c>
      <c r="B23628" s="176">
        <v>4.5</v>
      </c>
      <c r="C23628" s="176">
        <v>49.6</v>
      </c>
      <c r="D23628" s="282">
        <v>87</v>
      </c>
      <c r="E23628" s="265"/>
    </row>
    <row r="23629" spans="1:5">
      <c r="A23629" s="283">
        <v>58325</v>
      </c>
      <c r="B23629" s="176">
        <v>1.5</v>
      </c>
      <c r="C23629" s="176">
        <v>48</v>
      </c>
      <c r="D23629" s="282">
        <v>87</v>
      </c>
      <c r="E23629" s="265"/>
    </row>
    <row r="23630" spans="1:5">
      <c r="A23630" s="283">
        <v>58327</v>
      </c>
      <c r="B23630" s="176">
        <v>2.8</v>
      </c>
      <c r="C23630" s="176">
        <v>43</v>
      </c>
      <c r="D23630" s="282">
        <v>87</v>
      </c>
      <c r="E23630" s="265"/>
    </row>
    <row r="23631" spans="1:5">
      <c r="A23631" s="283">
        <v>58329</v>
      </c>
      <c r="B23631" s="176">
        <v>18.5</v>
      </c>
      <c r="C23631" s="176">
        <v>29.4</v>
      </c>
      <c r="D23631" s="282">
        <v>95</v>
      </c>
      <c r="E23631" s="265"/>
    </row>
    <row r="23632" spans="1:5">
      <c r="A23632" s="283">
        <v>58330</v>
      </c>
      <c r="B23632" s="176">
        <v>1.7</v>
      </c>
      <c r="C23632" s="176">
        <v>53</v>
      </c>
      <c r="D23632" s="282">
        <v>87</v>
      </c>
      <c r="E23632" s="265"/>
    </row>
    <row r="23633" spans="1:5">
      <c r="A23633" s="283">
        <v>58331</v>
      </c>
      <c r="B23633" s="176">
        <v>1.2</v>
      </c>
      <c r="C23633" s="176">
        <v>50.5</v>
      </c>
      <c r="D23633" s="282">
        <v>87</v>
      </c>
      <c r="E23633" s="265"/>
    </row>
    <row r="23634" spans="1:5">
      <c r="A23634" s="283">
        <v>58332</v>
      </c>
      <c r="B23634" s="176">
        <v>1.5</v>
      </c>
      <c r="C23634" s="176">
        <v>49.6</v>
      </c>
      <c r="D23634" s="282">
        <v>87</v>
      </c>
      <c r="E23634" s="265"/>
    </row>
    <row r="23635" spans="1:5">
      <c r="A23635" s="283">
        <v>58335</v>
      </c>
      <c r="B23635" s="176">
        <v>0</v>
      </c>
      <c r="C23635" s="176">
        <v>0</v>
      </c>
      <c r="D23635" s="282">
        <v>87</v>
      </c>
      <c r="E23635" s="265"/>
    </row>
    <row r="23636" spans="1:5">
      <c r="A23636" s="283">
        <v>58338</v>
      </c>
      <c r="B23636" s="176">
        <v>1.7</v>
      </c>
      <c r="C23636" s="176">
        <v>51.9</v>
      </c>
      <c r="D23636" s="282">
        <v>87</v>
      </c>
      <c r="E23636" s="265"/>
    </row>
    <row r="23637" spans="1:5">
      <c r="A23637" s="283">
        <v>58339</v>
      </c>
      <c r="B23637" s="176">
        <v>1.2</v>
      </c>
      <c r="C23637" s="176">
        <v>49.3</v>
      </c>
      <c r="D23637" s="282">
        <v>87</v>
      </c>
      <c r="E23637" s="265"/>
    </row>
    <row r="23638" spans="1:5">
      <c r="A23638" s="283">
        <v>58341</v>
      </c>
      <c r="B23638" s="176">
        <v>5.4</v>
      </c>
      <c r="C23638" s="176">
        <v>50.7</v>
      </c>
      <c r="D23638" s="282">
        <v>87</v>
      </c>
      <c r="E23638" s="265"/>
    </row>
    <row r="23639" spans="1:5">
      <c r="A23639" s="283">
        <v>58343</v>
      </c>
      <c r="B23639" s="176">
        <v>1.5</v>
      </c>
      <c r="C23639" s="176">
        <v>43.2</v>
      </c>
      <c r="D23639" s="282">
        <v>87</v>
      </c>
      <c r="E23639" s="265"/>
    </row>
    <row r="23640" spans="1:5">
      <c r="A23640" s="283">
        <v>58344</v>
      </c>
      <c r="B23640" s="176">
        <v>10.6</v>
      </c>
      <c r="C23640" s="176">
        <v>50.2</v>
      </c>
      <c r="D23640" s="282">
        <v>87</v>
      </c>
      <c r="E23640" s="265"/>
    </row>
    <row r="23641" spans="1:5">
      <c r="A23641" s="283">
        <v>58345</v>
      </c>
      <c r="B23641" s="176">
        <v>1.8</v>
      </c>
      <c r="C23641" s="176">
        <v>50.4</v>
      </c>
      <c r="D23641" s="282">
        <v>87</v>
      </c>
      <c r="E23641" s="265"/>
    </row>
    <row r="23642" spans="1:5">
      <c r="A23642" s="283">
        <v>58346</v>
      </c>
      <c r="B23642" s="176">
        <v>4.3</v>
      </c>
      <c r="C23642" s="176">
        <v>48.7</v>
      </c>
      <c r="D23642" s="282">
        <v>87</v>
      </c>
      <c r="E23642" s="265"/>
    </row>
    <row r="23643" spans="1:5">
      <c r="A23643" s="283">
        <v>58348</v>
      </c>
      <c r="B23643" s="176">
        <v>3.4</v>
      </c>
      <c r="C23643" s="176">
        <v>49.3</v>
      </c>
      <c r="D23643" s="282">
        <v>87</v>
      </c>
      <c r="E23643" s="265"/>
    </row>
    <row r="23644" spans="1:5">
      <c r="A23644" s="283">
        <v>58351</v>
      </c>
      <c r="B23644" s="176">
        <v>1.7</v>
      </c>
      <c r="C23644" s="176">
        <v>42.9</v>
      </c>
      <c r="D23644" s="282">
        <v>87</v>
      </c>
      <c r="E23644" s="265"/>
    </row>
    <row r="23645" spans="1:5">
      <c r="A23645" s="283">
        <v>58352</v>
      </c>
      <c r="B23645" s="176">
        <v>1.2</v>
      </c>
      <c r="C23645" s="176">
        <v>48.9</v>
      </c>
      <c r="D23645" s="282">
        <v>87</v>
      </c>
      <c r="E23645" s="265"/>
    </row>
    <row r="23646" spans="1:5">
      <c r="A23646" s="283">
        <v>58353</v>
      </c>
      <c r="B23646" s="176">
        <v>2.6</v>
      </c>
      <c r="C23646" s="176">
        <v>38.6</v>
      </c>
      <c r="D23646" s="282">
        <v>87</v>
      </c>
      <c r="E23646" s="265"/>
    </row>
    <row r="23647" spans="1:5">
      <c r="A23647" s="283">
        <v>58355</v>
      </c>
      <c r="B23647" s="176">
        <v>1.8</v>
      </c>
      <c r="C23647" s="176">
        <v>51.8</v>
      </c>
      <c r="D23647" s="282">
        <v>87</v>
      </c>
      <c r="E23647" s="265"/>
    </row>
    <row r="23648" spans="1:5">
      <c r="A23648" s="283">
        <v>58356</v>
      </c>
      <c r="B23648" s="176">
        <v>5.5</v>
      </c>
      <c r="C23648" s="176">
        <v>48.7</v>
      </c>
      <c r="D23648" s="282">
        <v>87</v>
      </c>
      <c r="E23648" s="265"/>
    </row>
    <row r="23649" spans="1:5">
      <c r="A23649" s="283">
        <v>58357</v>
      </c>
      <c r="B23649" s="176">
        <v>5.5</v>
      </c>
      <c r="C23649" s="176">
        <v>30</v>
      </c>
      <c r="D23649" s="282">
        <v>87</v>
      </c>
      <c r="E23649" s="265"/>
    </row>
    <row r="23650" spans="1:5">
      <c r="A23650" s="283">
        <v>58361</v>
      </c>
      <c r="B23650" s="176">
        <v>1.9</v>
      </c>
      <c r="C23650" s="176">
        <v>53.5</v>
      </c>
      <c r="D23650" s="282">
        <v>87</v>
      </c>
      <c r="E23650" s="265"/>
    </row>
    <row r="23651" spans="1:5">
      <c r="A23651" s="283">
        <v>58362</v>
      </c>
      <c r="B23651" s="176">
        <v>2.4</v>
      </c>
      <c r="C23651" s="176">
        <v>46.3</v>
      </c>
      <c r="D23651" s="282">
        <v>87</v>
      </c>
      <c r="E23651" s="265"/>
    </row>
    <row r="23652" spans="1:5">
      <c r="A23652" s="283">
        <v>58363</v>
      </c>
      <c r="B23652" s="176">
        <v>1.4</v>
      </c>
      <c r="C23652" s="176">
        <v>46.5</v>
      </c>
      <c r="D23652" s="282">
        <v>87</v>
      </c>
      <c r="E23652" s="265"/>
    </row>
    <row r="23653" spans="1:5">
      <c r="A23653" s="283">
        <v>58365</v>
      </c>
      <c r="B23653" s="176">
        <v>1.2</v>
      </c>
      <c r="C23653" s="176">
        <v>50.7</v>
      </c>
      <c r="D23653" s="282">
        <v>87</v>
      </c>
      <c r="E23653" s="265"/>
    </row>
    <row r="23654" spans="1:5">
      <c r="A23654" s="283">
        <v>58366</v>
      </c>
      <c r="B23654" s="176">
        <v>17.100000000000001</v>
      </c>
      <c r="C23654" s="176">
        <v>31</v>
      </c>
      <c r="D23654" s="282">
        <v>87</v>
      </c>
      <c r="E23654" s="265"/>
    </row>
    <row r="23655" spans="1:5">
      <c r="A23655" s="283">
        <v>58367</v>
      </c>
      <c r="B23655" s="176">
        <v>8.1999999999999993</v>
      </c>
      <c r="C23655" s="176">
        <v>38.700000000000003</v>
      </c>
      <c r="D23655" s="282">
        <v>87</v>
      </c>
      <c r="E23655" s="265"/>
    </row>
    <row r="23656" spans="1:5">
      <c r="A23656" s="283">
        <v>58368</v>
      </c>
      <c r="B23656" s="176">
        <v>5.5</v>
      </c>
      <c r="C23656" s="176">
        <v>47.3</v>
      </c>
      <c r="D23656" s="282">
        <v>121</v>
      </c>
      <c r="E23656" s="265"/>
    </row>
    <row r="23657" spans="1:5">
      <c r="A23657" s="283">
        <v>58369</v>
      </c>
      <c r="B23657" s="176">
        <v>16.600000000000001</v>
      </c>
      <c r="C23657" s="176">
        <v>32.6</v>
      </c>
      <c r="D23657" s="282">
        <v>87</v>
      </c>
      <c r="E23657" s="265"/>
    </row>
    <row r="23658" spans="1:5">
      <c r="A23658" s="283">
        <v>58370</v>
      </c>
      <c r="B23658" s="176">
        <v>37.200000000000003</v>
      </c>
      <c r="C23658" s="176">
        <v>22.6</v>
      </c>
      <c r="D23658" s="282">
        <v>87</v>
      </c>
      <c r="E23658" s="265"/>
    </row>
    <row r="23659" spans="1:5">
      <c r="A23659" s="283">
        <v>58372</v>
      </c>
      <c r="B23659" s="176">
        <v>1.2</v>
      </c>
      <c r="C23659" s="176">
        <v>50.4</v>
      </c>
      <c r="D23659" s="282">
        <v>87</v>
      </c>
      <c r="E23659" s="265"/>
    </row>
    <row r="23660" spans="1:5">
      <c r="A23660" s="283">
        <v>58374</v>
      </c>
      <c r="B23660" s="176">
        <v>4.8</v>
      </c>
      <c r="C23660" s="176">
        <v>37.5</v>
      </c>
      <c r="D23660" s="282">
        <v>87</v>
      </c>
      <c r="E23660" s="265"/>
    </row>
    <row r="23661" spans="1:5">
      <c r="A23661" s="283">
        <v>58377</v>
      </c>
      <c r="B23661" s="176">
        <v>1.5</v>
      </c>
      <c r="C23661" s="176">
        <v>47.9</v>
      </c>
      <c r="D23661" s="282">
        <v>87</v>
      </c>
      <c r="E23661" s="265"/>
    </row>
    <row r="23662" spans="1:5">
      <c r="A23662" s="283">
        <v>58379</v>
      </c>
      <c r="B23662" s="176">
        <v>0</v>
      </c>
      <c r="C23662" s="176">
        <v>0</v>
      </c>
      <c r="D23662" s="282">
        <v>87</v>
      </c>
      <c r="E23662" s="265"/>
    </row>
    <row r="23663" spans="1:5">
      <c r="A23663" s="283">
        <v>58380</v>
      </c>
      <c r="B23663" s="176">
        <v>2</v>
      </c>
      <c r="C23663" s="176">
        <v>47.5</v>
      </c>
      <c r="D23663" s="282">
        <v>87</v>
      </c>
      <c r="E23663" s="265"/>
    </row>
    <row r="23664" spans="1:5">
      <c r="A23664" s="283">
        <v>58381</v>
      </c>
      <c r="B23664" s="176">
        <v>3.8</v>
      </c>
      <c r="C23664" s="176">
        <v>29.5</v>
      </c>
      <c r="D23664" s="282">
        <v>87</v>
      </c>
      <c r="E23664" s="265"/>
    </row>
    <row r="23665" spans="1:5">
      <c r="A23665" s="283">
        <v>58382</v>
      </c>
      <c r="B23665" s="176">
        <v>1.6</v>
      </c>
      <c r="C23665" s="176">
        <v>48.2</v>
      </c>
      <c r="D23665" s="282">
        <v>87</v>
      </c>
      <c r="E23665" s="265"/>
    </row>
    <row r="23666" spans="1:5">
      <c r="A23666" s="283">
        <v>58384</v>
      </c>
      <c r="B23666" s="176">
        <v>2.2999999999999998</v>
      </c>
      <c r="C23666" s="176">
        <v>48.4</v>
      </c>
      <c r="D23666" s="282">
        <v>87</v>
      </c>
      <c r="E23666" s="265"/>
    </row>
    <row r="23667" spans="1:5">
      <c r="A23667" s="283">
        <v>58385</v>
      </c>
      <c r="B23667" s="176">
        <v>2.2000000000000002</v>
      </c>
      <c r="C23667" s="176">
        <v>40.700000000000003</v>
      </c>
      <c r="D23667" s="282">
        <v>87</v>
      </c>
      <c r="E23667" s="265"/>
    </row>
    <row r="23668" spans="1:5">
      <c r="A23668" s="283">
        <v>58386</v>
      </c>
      <c r="B23668" s="176">
        <v>2.2999999999999998</v>
      </c>
      <c r="C23668" s="176">
        <v>46.5</v>
      </c>
      <c r="D23668" s="282">
        <v>87</v>
      </c>
      <c r="E23668" s="265"/>
    </row>
    <row r="23669" spans="1:5">
      <c r="A23669" s="283">
        <v>58401</v>
      </c>
      <c r="B23669" s="176">
        <v>20.9</v>
      </c>
      <c r="C23669" s="176">
        <v>40.9</v>
      </c>
      <c r="D23669" s="282">
        <v>114</v>
      </c>
      <c r="E23669" s="265"/>
    </row>
    <row r="23670" spans="1:5">
      <c r="A23670" s="283">
        <v>58402</v>
      </c>
      <c r="B23670" s="176">
        <v>354.9</v>
      </c>
      <c r="C23670" s="176">
        <v>40.5</v>
      </c>
      <c r="D23670" s="282">
        <v>87</v>
      </c>
      <c r="E23670" s="265"/>
    </row>
    <row r="23671" spans="1:5">
      <c r="A23671" s="283">
        <v>58405</v>
      </c>
      <c r="B23671" s="176">
        <v>0</v>
      </c>
      <c r="C23671" s="176">
        <v>0</v>
      </c>
      <c r="D23671" s="282">
        <v>87</v>
      </c>
      <c r="E23671" s="265"/>
    </row>
    <row r="23672" spans="1:5">
      <c r="A23672" s="283">
        <v>58413</v>
      </c>
      <c r="B23672" s="176">
        <v>2.6</v>
      </c>
      <c r="C23672" s="176">
        <v>55.5</v>
      </c>
      <c r="D23672" s="282">
        <v>87</v>
      </c>
      <c r="E23672" s="265"/>
    </row>
    <row r="23673" spans="1:5">
      <c r="A23673" s="283">
        <v>58415</v>
      </c>
      <c r="B23673" s="176">
        <v>2.5</v>
      </c>
      <c r="C23673" s="176">
        <v>46.5</v>
      </c>
      <c r="D23673" s="282">
        <v>87</v>
      </c>
      <c r="E23673" s="265"/>
    </row>
    <row r="23674" spans="1:5">
      <c r="A23674" s="283">
        <v>58416</v>
      </c>
      <c r="B23674" s="176">
        <v>2</v>
      </c>
      <c r="C23674" s="176">
        <v>51.9</v>
      </c>
      <c r="D23674" s="282">
        <v>87</v>
      </c>
      <c r="E23674" s="265"/>
    </row>
    <row r="23675" spans="1:5">
      <c r="A23675" s="283">
        <v>58418</v>
      </c>
      <c r="B23675" s="176">
        <v>1.5</v>
      </c>
      <c r="C23675" s="176">
        <v>51.3</v>
      </c>
      <c r="D23675" s="282">
        <v>87</v>
      </c>
      <c r="E23675" s="265"/>
    </row>
    <row r="23676" spans="1:5">
      <c r="A23676" s="283">
        <v>58420</v>
      </c>
      <c r="B23676" s="176">
        <v>1.7</v>
      </c>
      <c r="C23676" s="176">
        <v>46.5</v>
      </c>
      <c r="D23676" s="282">
        <v>87</v>
      </c>
      <c r="E23676" s="265"/>
    </row>
    <row r="23677" spans="1:5">
      <c r="A23677" s="283">
        <v>58421</v>
      </c>
      <c r="B23677" s="176">
        <v>6.6</v>
      </c>
      <c r="C23677" s="176">
        <v>46.3</v>
      </c>
      <c r="D23677" s="282">
        <v>87</v>
      </c>
      <c r="E23677" s="265"/>
    </row>
    <row r="23678" spans="1:5">
      <c r="A23678" s="283">
        <v>58422</v>
      </c>
      <c r="B23678" s="176">
        <v>1.6</v>
      </c>
      <c r="C23678" s="176">
        <v>51</v>
      </c>
      <c r="D23678" s="282">
        <v>87</v>
      </c>
      <c r="E23678" s="265"/>
    </row>
    <row r="23679" spans="1:5">
      <c r="A23679" s="283">
        <v>58423</v>
      </c>
      <c r="B23679" s="176">
        <v>1.4</v>
      </c>
      <c r="C23679" s="176">
        <v>50.7</v>
      </c>
      <c r="D23679" s="282">
        <v>87</v>
      </c>
      <c r="E23679" s="265"/>
    </row>
    <row r="23680" spans="1:5">
      <c r="A23680" s="283">
        <v>58424</v>
      </c>
      <c r="B23680" s="176">
        <v>2.8</v>
      </c>
      <c r="C23680" s="176">
        <v>47.2</v>
      </c>
      <c r="D23680" s="282">
        <v>87</v>
      </c>
      <c r="E23680" s="265"/>
    </row>
    <row r="23681" spans="1:5">
      <c r="A23681" s="283">
        <v>58425</v>
      </c>
      <c r="B23681" s="176">
        <v>7</v>
      </c>
      <c r="C23681" s="176">
        <v>50.8</v>
      </c>
      <c r="D23681" s="282">
        <v>87</v>
      </c>
      <c r="E23681" s="265"/>
    </row>
    <row r="23682" spans="1:5">
      <c r="A23682" s="283">
        <v>58426</v>
      </c>
      <c r="B23682" s="176">
        <v>3</v>
      </c>
      <c r="C23682" s="176">
        <v>46.3</v>
      </c>
      <c r="D23682" s="282">
        <v>87</v>
      </c>
      <c r="E23682" s="265"/>
    </row>
    <row r="23683" spans="1:5">
      <c r="A23683" s="283">
        <v>58428</v>
      </c>
      <c r="B23683" s="176">
        <v>1.5</v>
      </c>
      <c r="C23683" s="176">
        <v>45.7</v>
      </c>
      <c r="D23683" s="282">
        <v>87</v>
      </c>
      <c r="E23683" s="265"/>
    </row>
    <row r="23684" spans="1:5">
      <c r="A23684" s="283">
        <v>58429</v>
      </c>
      <c r="B23684" s="176">
        <v>3.5</v>
      </c>
      <c r="C23684" s="176">
        <v>44.8</v>
      </c>
      <c r="D23684" s="282">
        <v>87</v>
      </c>
      <c r="E23684" s="265"/>
    </row>
    <row r="23685" spans="1:5">
      <c r="A23685" s="283">
        <v>58430</v>
      </c>
      <c r="B23685" s="176">
        <v>1.4</v>
      </c>
      <c r="C23685" s="176">
        <v>52.9</v>
      </c>
      <c r="D23685" s="282">
        <v>87</v>
      </c>
      <c r="E23685" s="265"/>
    </row>
    <row r="23686" spans="1:5">
      <c r="A23686" s="283">
        <v>58431</v>
      </c>
      <c r="B23686" s="176">
        <v>2.6</v>
      </c>
      <c r="C23686" s="176">
        <v>46.4</v>
      </c>
      <c r="D23686" s="282">
        <v>87</v>
      </c>
      <c r="E23686" s="265"/>
    </row>
    <row r="23687" spans="1:5">
      <c r="A23687" s="283">
        <v>58433</v>
      </c>
      <c r="B23687" s="176">
        <v>3.9</v>
      </c>
      <c r="C23687" s="176">
        <v>50.4</v>
      </c>
      <c r="D23687" s="282">
        <v>87</v>
      </c>
      <c r="E23687" s="265"/>
    </row>
    <row r="23688" spans="1:5">
      <c r="A23688" s="283">
        <v>58436</v>
      </c>
      <c r="B23688" s="176">
        <v>4.5</v>
      </c>
      <c r="C23688" s="176">
        <v>40.700000000000003</v>
      </c>
      <c r="D23688" s="282">
        <v>127</v>
      </c>
      <c r="E23688" s="265"/>
    </row>
    <row r="23689" spans="1:5">
      <c r="A23689" s="283">
        <v>58438</v>
      </c>
      <c r="B23689" s="176">
        <v>3.2</v>
      </c>
      <c r="C23689" s="176">
        <v>51.8</v>
      </c>
      <c r="D23689" s="282">
        <v>87</v>
      </c>
      <c r="E23689" s="265"/>
    </row>
    <row r="23690" spans="1:5">
      <c r="A23690" s="283">
        <v>58439</v>
      </c>
      <c r="B23690" s="176">
        <v>1.3</v>
      </c>
      <c r="C23690" s="176">
        <v>46.9</v>
      </c>
      <c r="D23690" s="282">
        <v>87</v>
      </c>
      <c r="E23690" s="265"/>
    </row>
    <row r="23691" spans="1:5">
      <c r="A23691" s="283">
        <v>58440</v>
      </c>
      <c r="B23691" s="176">
        <v>1.2</v>
      </c>
      <c r="C23691" s="176">
        <v>50.6</v>
      </c>
      <c r="D23691" s="282">
        <v>87</v>
      </c>
      <c r="E23691" s="265"/>
    </row>
    <row r="23692" spans="1:5">
      <c r="A23692" s="283">
        <v>58441</v>
      </c>
      <c r="B23692" s="176">
        <v>2</v>
      </c>
      <c r="C23692" s="176">
        <v>41.3</v>
      </c>
      <c r="D23692" s="282">
        <v>87</v>
      </c>
      <c r="E23692" s="265"/>
    </row>
    <row r="23693" spans="1:5">
      <c r="A23693" s="283">
        <v>58442</v>
      </c>
      <c r="B23693" s="176">
        <v>1.3</v>
      </c>
      <c r="C23693" s="176">
        <v>51.4</v>
      </c>
      <c r="D23693" s="282">
        <v>87</v>
      </c>
      <c r="E23693" s="265"/>
    </row>
    <row r="23694" spans="1:5">
      <c r="A23694" s="283">
        <v>58443</v>
      </c>
      <c r="B23694" s="176">
        <v>2</v>
      </c>
      <c r="C23694" s="176">
        <v>46.4</v>
      </c>
      <c r="D23694" s="282">
        <v>87</v>
      </c>
      <c r="E23694" s="265"/>
    </row>
    <row r="23695" spans="1:5">
      <c r="A23695" s="283">
        <v>58444</v>
      </c>
      <c r="B23695" s="176">
        <v>1.4</v>
      </c>
      <c r="C23695" s="176">
        <v>52.4</v>
      </c>
      <c r="D23695" s="282">
        <v>87</v>
      </c>
      <c r="E23695" s="265"/>
    </row>
    <row r="23696" spans="1:5">
      <c r="A23696" s="283">
        <v>58445</v>
      </c>
      <c r="B23696" s="176">
        <v>1.9</v>
      </c>
      <c r="C23696" s="176">
        <v>46.3</v>
      </c>
      <c r="D23696" s="282">
        <v>87</v>
      </c>
      <c r="E23696" s="265"/>
    </row>
    <row r="23697" spans="1:5">
      <c r="A23697" s="283">
        <v>58448</v>
      </c>
      <c r="B23697" s="176">
        <v>2</v>
      </c>
      <c r="C23697" s="176">
        <v>51.5</v>
      </c>
      <c r="D23697" s="282">
        <v>87</v>
      </c>
      <c r="E23697" s="265"/>
    </row>
    <row r="23698" spans="1:5">
      <c r="A23698" s="283">
        <v>58451</v>
      </c>
      <c r="B23698" s="176">
        <v>1.5</v>
      </c>
      <c r="C23698" s="176">
        <v>51.3</v>
      </c>
      <c r="D23698" s="282">
        <v>87</v>
      </c>
      <c r="E23698" s="265"/>
    </row>
    <row r="23699" spans="1:5">
      <c r="A23699" s="283">
        <v>58452</v>
      </c>
      <c r="B23699" s="176">
        <v>2</v>
      </c>
      <c r="C23699" s="176">
        <v>57.9</v>
      </c>
      <c r="D23699" s="282">
        <v>87</v>
      </c>
      <c r="E23699" s="265"/>
    </row>
    <row r="23700" spans="1:5">
      <c r="A23700" s="283">
        <v>58454</v>
      </c>
      <c r="B23700" s="176">
        <v>2.2999999999999998</v>
      </c>
      <c r="C23700" s="176">
        <v>46.7</v>
      </c>
      <c r="D23700" s="282">
        <v>87</v>
      </c>
      <c r="E23700" s="265"/>
    </row>
    <row r="23701" spans="1:5">
      <c r="A23701" s="283">
        <v>58455</v>
      </c>
      <c r="B23701" s="176">
        <v>2.7</v>
      </c>
      <c r="C23701" s="176">
        <v>46.5</v>
      </c>
      <c r="D23701" s="282">
        <v>87</v>
      </c>
      <c r="E23701" s="265"/>
    </row>
    <row r="23702" spans="1:5">
      <c r="A23702" s="283">
        <v>58456</v>
      </c>
      <c r="B23702" s="176">
        <v>4.4000000000000004</v>
      </c>
      <c r="C23702" s="176">
        <v>51.4</v>
      </c>
      <c r="D23702" s="282">
        <v>87</v>
      </c>
      <c r="E23702" s="265"/>
    </row>
    <row r="23703" spans="1:5">
      <c r="A23703" s="283">
        <v>58458</v>
      </c>
      <c r="B23703" s="176">
        <v>4.8</v>
      </c>
      <c r="C23703" s="176">
        <v>47</v>
      </c>
      <c r="D23703" s="282">
        <v>87</v>
      </c>
      <c r="E23703" s="265"/>
    </row>
    <row r="23704" spans="1:5">
      <c r="A23704" s="283">
        <v>58460</v>
      </c>
      <c r="B23704" s="176">
        <v>1.1000000000000001</v>
      </c>
      <c r="C23704" s="176">
        <v>49.4</v>
      </c>
      <c r="D23704" s="282">
        <v>87</v>
      </c>
      <c r="E23704" s="265"/>
    </row>
    <row r="23705" spans="1:5">
      <c r="A23705" s="283">
        <v>58461</v>
      </c>
      <c r="B23705" s="176">
        <v>2.6</v>
      </c>
      <c r="C23705" s="176">
        <v>47.5</v>
      </c>
      <c r="D23705" s="282">
        <v>87</v>
      </c>
      <c r="E23705" s="265"/>
    </row>
    <row r="23706" spans="1:5">
      <c r="A23706" s="283">
        <v>58463</v>
      </c>
      <c r="B23706" s="176">
        <v>1.4</v>
      </c>
      <c r="C23706" s="176">
        <v>53</v>
      </c>
      <c r="D23706" s="282">
        <v>87</v>
      </c>
      <c r="E23706" s="265"/>
    </row>
    <row r="23707" spans="1:5">
      <c r="A23707" s="283">
        <v>58464</v>
      </c>
      <c r="B23707" s="176">
        <v>1.6</v>
      </c>
      <c r="C23707" s="176">
        <v>47.8</v>
      </c>
      <c r="D23707" s="282">
        <v>87</v>
      </c>
      <c r="E23707" s="265"/>
    </row>
    <row r="23708" spans="1:5">
      <c r="A23708" s="283">
        <v>58466</v>
      </c>
      <c r="B23708" s="176">
        <v>2.6</v>
      </c>
      <c r="C23708" s="176">
        <v>46.9</v>
      </c>
      <c r="D23708" s="282">
        <v>116</v>
      </c>
      <c r="E23708" s="265"/>
    </row>
    <row r="23709" spans="1:5">
      <c r="A23709" s="283">
        <v>58467</v>
      </c>
      <c r="B23709" s="176">
        <v>3</v>
      </c>
      <c r="C23709" s="176">
        <v>46.7</v>
      </c>
      <c r="D23709" s="282">
        <v>87</v>
      </c>
      <c r="E23709" s="265"/>
    </row>
    <row r="23710" spans="1:5">
      <c r="A23710" s="283">
        <v>58472</v>
      </c>
      <c r="B23710" s="176">
        <v>3</v>
      </c>
      <c r="C23710" s="176">
        <v>44.4</v>
      </c>
      <c r="D23710" s="282">
        <v>87</v>
      </c>
      <c r="E23710" s="265"/>
    </row>
    <row r="23711" spans="1:5">
      <c r="A23711" s="283">
        <v>58474</v>
      </c>
      <c r="B23711" s="176">
        <v>7.3</v>
      </c>
      <c r="C23711" s="176">
        <v>44.8</v>
      </c>
      <c r="D23711" s="282">
        <v>87</v>
      </c>
      <c r="E23711" s="265"/>
    </row>
    <row r="23712" spans="1:5">
      <c r="A23712" s="283">
        <v>58475</v>
      </c>
      <c r="B23712" s="176">
        <v>1</v>
      </c>
      <c r="C23712" s="176">
        <v>51</v>
      </c>
      <c r="D23712" s="282">
        <v>87</v>
      </c>
      <c r="E23712" s="265"/>
    </row>
    <row r="23713" spans="1:5">
      <c r="A23713" s="283">
        <v>58476</v>
      </c>
      <c r="B23713" s="176">
        <v>1.5</v>
      </c>
      <c r="C23713" s="176">
        <v>46.7</v>
      </c>
      <c r="D23713" s="282">
        <v>87</v>
      </c>
      <c r="E23713" s="265"/>
    </row>
    <row r="23714" spans="1:5">
      <c r="A23714" s="283">
        <v>58477</v>
      </c>
      <c r="B23714" s="176">
        <v>1.6</v>
      </c>
      <c r="C23714" s="176">
        <v>47.6</v>
      </c>
      <c r="D23714" s="282">
        <v>87</v>
      </c>
      <c r="E23714" s="265"/>
    </row>
    <row r="23715" spans="1:5">
      <c r="A23715" s="283">
        <v>58478</v>
      </c>
      <c r="B23715" s="176">
        <v>1</v>
      </c>
      <c r="C23715" s="176">
        <v>51.8</v>
      </c>
      <c r="D23715" s="282">
        <v>87</v>
      </c>
      <c r="E23715" s="265"/>
    </row>
    <row r="23716" spans="1:5">
      <c r="A23716" s="283">
        <v>58479</v>
      </c>
      <c r="B23716" s="176">
        <v>3.4</v>
      </c>
      <c r="C23716" s="176">
        <v>45.5</v>
      </c>
      <c r="D23716" s="282">
        <v>87</v>
      </c>
      <c r="E23716" s="265"/>
    </row>
    <row r="23717" spans="1:5">
      <c r="A23717" s="283">
        <v>58480</v>
      </c>
      <c r="B23717" s="176">
        <v>3.2</v>
      </c>
      <c r="C23717" s="176">
        <v>46</v>
      </c>
      <c r="D23717" s="282">
        <v>87</v>
      </c>
      <c r="E23717" s="265"/>
    </row>
    <row r="23718" spans="1:5">
      <c r="A23718" s="283">
        <v>58481</v>
      </c>
      <c r="B23718" s="176">
        <v>3</v>
      </c>
      <c r="C23718" s="176">
        <v>46.1</v>
      </c>
      <c r="D23718" s="282">
        <v>87</v>
      </c>
      <c r="E23718" s="265"/>
    </row>
    <row r="23719" spans="1:5">
      <c r="A23719" s="283">
        <v>58482</v>
      </c>
      <c r="B23719" s="176">
        <v>5.6</v>
      </c>
      <c r="C23719" s="176">
        <v>42.7</v>
      </c>
      <c r="D23719" s="282">
        <v>116</v>
      </c>
      <c r="E23719" s="265"/>
    </row>
    <row r="23720" spans="1:5">
      <c r="A23720" s="283">
        <v>58483</v>
      </c>
      <c r="B23720" s="176">
        <v>1.6</v>
      </c>
      <c r="C23720" s="176">
        <v>48.7</v>
      </c>
      <c r="D23720" s="282">
        <v>87</v>
      </c>
      <c r="E23720" s="265"/>
    </row>
    <row r="23721" spans="1:5">
      <c r="A23721" s="283">
        <v>58484</v>
      </c>
      <c r="B23721" s="176">
        <v>2</v>
      </c>
      <c r="C23721" s="176">
        <v>52.1</v>
      </c>
      <c r="D23721" s="282">
        <v>87</v>
      </c>
      <c r="E23721" s="265"/>
    </row>
    <row r="23722" spans="1:5">
      <c r="A23722" s="283">
        <v>58486</v>
      </c>
      <c r="B23722" s="176">
        <v>1.5</v>
      </c>
      <c r="C23722" s="176">
        <v>51</v>
      </c>
      <c r="D23722" s="282">
        <v>87</v>
      </c>
      <c r="E23722" s="265"/>
    </row>
    <row r="23723" spans="1:5">
      <c r="A23723" s="283">
        <v>58487</v>
      </c>
      <c r="B23723" s="176">
        <v>1.5</v>
      </c>
      <c r="C23723" s="176">
        <v>45.9</v>
      </c>
      <c r="D23723" s="282">
        <v>87</v>
      </c>
      <c r="E23723" s="265"/>
    </row>
    <row r="23724" spans="1:5">
      <c r="A23724" s="283">
        <v>58488</v>
      </c>
      <c r="B23724" s="176">
        <v>1</v>
      </c>
      <c r="C23724" s="176">
        <v>51.5</v>
      </c>
      <c r="D23724" s="282">
        <v>87</v>
      </c>
      <c r="E23724" s="265"/>
    </row>
    <row r="23725" spans="1:5">
      <c r="A23725" s="283">
        <v>58490</v>
      </c>
      <c r="B23725" s="176">
        <v>1.9</v>
      </c>
      <c r="C23725" s="176">
        <v>49.6</v>
      </c>
      <c r="D23725" s="282">
        <v>87</v>
      </c>
      <c r="E23725" s="265"/>
    </row>
    <row r="23726" spans="1:5">
      <c r="A23726" s="283">
        <v>58492</v>
      </c>
      <c r="B23726" s="176">
        <v>3.3</v>
      </c>
      <c r="C23726" s="176">
        <v>45.2</v>
      </c>
      <c r="D23726" s="282">
        <v>87</v>
      </c>
      <c r="E23726" s="265"/>
    </row>
    <row r="23727" spans="1:5">
      <c r="A23727" s="283">
        <v>58494</v>
      </c>
      <c r="B23727" s="176">
        <v>1.6</v>
      </c>
      <c r="C23727" s="176">
        <v>48.2</v>
      </c>
      <c r="D23727" s="282">
        <v>87</v>
      </c>
      <c r="E23727" s="265"/>
    </row>
    <row r="23728" spans="1:5">
      <c r="A23728" s="283">
        <v>58495</v>
      </c>
      <c r="B23728" s="176">
        <v>5.3</v>
      </c>
      <c r="C23728" s="176">
        <v>50.9</v>
      </c>
      <c r="D23728" s="282">
        <v>87</v>
      </c>
      <c r="E23728" s="265"/>
    </row>
    <row r="23729" spans="1:5">
      <c r="A23729" s="283">
        <v>58496</v>
      </c>
      <c r="B23729" s="176">
        <v>1.5</v>
      </c>
      <c r="C23729" s="176">
        <v>47</v>
      </c>
      <c r="D23729" s="282">
        <v>87</v>
      </c>
      <c r="E23729" s="265"/>
    </row>
    <row r="23730" spans="1:5">
      <c r="A23730" s="283">
        <v>58497</v>
      </c>
      <c r="B23730" s="176">
        <v>4</v>
      </c>
      <c r="C23730" s="176">
        <v>43.8</v>
      </c>
      <c r="D23730" s="282">
        <v>87</v>
      </c>
      <c r="E23730" s="265"/>
    </row>
    <row r="23731" spans="1:5">
      <c r="A23731" s="283">
        <v>58501</v>
      </c>
      <c r="B23731" s="176">
        <v>775.9</v>
      </c>
      <c r="C23731" s="176">
        <v>38</v>
      </c>
      <c r="D23731" s="282">
        <v>143</v>
      </c>
      <c r="E23731" s="265"/>
    </row>
    <row r="23732" spans="1:5">
      <c r="A23732" s="283">
        <v>58502</v>
      </c>
      <c r="B23732" s="176">
        <v>110.6</v>
      </c>
      <c r="C23732" s="176">
        <v>34.9</v>
      </c>
      <c r="D23732" s="282">
        <v>87</v>
      </c>
      <c r="E23732" s="265"/>
    </row>
    <row r="23733" spans="1:5">
      <c r="A23733" s="283">
        <v>58503</v>
      </c>
      <c r="B23733" s="176">
        <v>106.9</v>
      </c>
      <c r="C23733" s="176">
        <v>37.9</v>
      </c>
      <c r="D23733" s="282">
        <v>135</v>
      </c>
      <c r="E23733" s="265"/>
    </row>
    <row r="23734" spans="1:5">
      <c r="A23734" s="283">
        <v>58504</v>
      </c>
      <c r="B23734" s="176">
        <v>178.6</v>
      </c>
      <c r="C23734" s="176">
        <v>35.1</v>
      </c>
      <c r="D23734" s="282">
        <v>148</v>
      </c>
      <c r="E23734" s="265"/>
    </row>
    <row r="23735" spans="1:5">
      <c r="A23735" s="283">
        <v>58505</v>
      </c>
      <c r="B23735" s="176">
        <v>0</v>
      </c>
      <c r="C23735" s="176">
        <v>0</v>
      </c>
      <c r="D23735" s="282">
        <v>87</v>
      </c>
      <c r="E23735" s="265"/>
    </row>
    <row r="23736" spans="1:5">
      <c r="A23736" s="283">
        <v>58506</v>
      </c>
      <c r="B23736" s="176">
        <v>6.7</v>
      </c>
      <c r="C23736" s="176">
        <v>51</v>
      </c>
      <c r="D23736" s="282">
        <v>87</v>
      </c>
      <c r="E23736" s="265"/>
    </row>
    <row r="23737" spans="1:5">
      <c r="A23737" s="283">
        <v>58507</v>
      </c>
      <c r="B23737" s="176">
        <v>106.7</v>
      </c>
      <c r="C23737" s="176">
        <v>36.299999999999997</v>
      </c>
      <c r="D23737" s="282">
        <v>87</v>
      </c>
      <c r="E23737" s="265"/>
    </row>
    <row r="23738" spans="1:5">
      <c r="A23738" s="283">
        <v>58520</v>
      </c>
      <c r="B23738" s="176">
        <v>1.8</v>
      </c>
      <c r="C23738" s="176">
        <v>47.2</v>
      </c>
      <c r="D23738" s="282">
        <v>87</v>
      </c>
      <c r="E23738" s="265"/>
    </row>
    <row r="23739" spans="1:5">
      <c r="A23739" s="283">
        <v>58521</v>
      </c>
      <c r="B23739" s="176">
        <v>3</v>
      </c>
      <c r="C23739" s="176">
        <v>41.7</v>
      </c>
      <c r="D23739" s="282">
        <v>87</v>
      </c>
      <c r="E23739" s="265"/>
    </row>
    <row r="23740" spans="1:5">
      <c r="A23740" s="283">
        <v>58523</v>
      </c>
      <c r="B23740" s="176">
        <v>15.2</v>
      </c>
      <c r="C23740" s="176">
        <v>45.2</v>
      </c>
      <c r="D23740" s="282">
        <v>87</v>
      </c>
      <c r="E23740" s="265"/>
    </row>
    <row r="23741" spans="1:5">
      <c r="A23741" s="283">
        <v>58524</v>
      </c>
      <c r="B23741" s="176">
        <v>1.7</v>
      </c>
      <c r="C23741" s="176">
        <v>45.9</v>
      </c>
      <c r="D23741" s="282">
        <v>87</v>
      </c>
      <c r="E23741" s="265"/>
    </row>
    <row r="23742" spans="1:5">
      <c r="A23742" s="283">
        <v>58528</v>
      </c>
      <c r="B23742" s="176">
        <v>6.1</v>
      </c>
      <c r="C23742" s="176">
        <v>24.5</v>
      </c>
      <c r="D23742" s="282">
        <v>87</v>
      </c>
      <c r="E23742" s="265"/>
    </row>
    <row r="23743" spans="1:5">
      <c r="A23743" s="283">
        <v>58529</v>
      </c>
      <c r="B23743" s="176">
        <v>1.7</v>
      </c>
      <c r="C23743" s="176">
        <v>51.2</v>
      </c>
      <c r="D23743" s="282">
        <v>87</v>
      </c>
      <c r="E23743" s="265"/>
    </row>
    <row r="23744" spans="1:5">
      <c r="A23744" s="283">
        <v>58530</v>
      </c>
      <c r="B23744" s="176">
        <v>3</v>
      </c>
      <c r="C23744" s="176">
        <v>47.2</v>
      </c>
      <c r="D23744" s="282">
        <v>87</v>
      </c>
      <c r="E23744" s="265"/>
    </row>
    <row r="23745" spans="1:5">
      <c r="A23745" s="283">
        <v>58531</v>
      </c>
      <c r="B23745" s="176">
        <v>2.4</v>
      </c>
      <c r="C23745" s="176">
        <v>50.2</v>
      </c>
      <c r="D23745" s="282">
        <v>87</v>
      </c>
      <c r="E23745" s="265"/>
    </row>
    <row r="23746" spans="1:5">
      <c r="A23746" s="283">
        <v>58532</v>
      </c>
      <c r="B23746" s="176">
        <v>1.6</v>
      </c>
      <c r="C23746" s="176">
        <v>45.5</v>
      </c>
      <c r="D23746" s="282">
        <v>87</v>
      </c>
      <c r="E23746" s="265"/>
    </row>
    <row r="23747" spans="1:5">
      <c r="A23747" s="283">
        <v>58533</v>
      </c>
      <c r="B23747" s="176">
        <v>1.6</v>
      </c>
      <c r="C23747" s="176">
        <v>51.5</v>
      </c>
      <c r="D23747" s="282">
        <v>87</v>
      </c>
      <c r="E23747" s="265"/>
    </row>
    <row r="23748" spans="1:5">
      <c r="A23748" s="283">
        <v>58535</v>
      </c>
      <c r="B23748" s="176">
        <v>1.9</v>
      </c>
      <c r="C23748" s="176">
        <v>45.5</v>
      </c>
      <c r="D23748" s="282">
        <v>114</v>
      </c>
      <c r="E23748" s="265"/>
    </row>
    <row r="23749" spans="1:5">
      <c r="A23749" s="283">
        <v>58538</v>
      </c>
      <c r="B23749" s="176">
        <v>9.1</v>
      </c>
      <c r="C23749" s="176">
        <v>25.8</v>
      </c>
      <c r="D23749" s="282">
        <v>123</v>
      </c>
      <c r="E23749" s="265"/>
    </row>
    <row r="23750" spans="1:5">
      <c r="A23750" s="283">
        <v>58540</v>
      </c>
      <c r="B23750" s="176">
        <v>4.9000000000000004</v>
      </c>
      <c r="C23750" s="176">
        <v>47.8</v>
      </c>
      <c r="D23750" s="282">
        <v>118</v>
      </c>
      <c r="E23750" s="265"/>
    </row>
    <row r="23751" spans="1:5">
      <c r="A23751" s="283">
        <v>58541</v>
      </c>
      <c r="B23751" s="176">
        <v>1.9</v>
      </c>
      <c r="C23751" s="176">
        <v>46.5</v>
      </c>
      <c r="D23751" s="282">
        <v>87</v>
      </c>
      <c r="E23751" s="265"/>
    </row>
    <row r="23752" spans="1:5">
      <c r="A23752" s="283">
        <v>58542</v>
      </c>
      <c r="B23752" s="176">
        <v>2</v>
      </c>
      <c r="C23752" s="176">
        <v>51.5</v>
      </c>
      <c r="D23752" s="282">
        <v>87</v>
      </c>
      <c r="E23752" s="265"/>
    </row>
    <row r="23753" spans="1:5">
      <c r="A23753" s="283">
        <v>58544</v>
      </c>
      <c r="B23753" s="176">
        <v>1.4</v>
      </c>
      <c r="C23753" s="176">
        <v>47</v>
      </c>
      <c r="D23753" s="282">
        <v>87</v>
      </c>
      <c r="E23753" s="265"/>
    </row>
    <row r="23754" spans="1:5">
      <c r="A23754" s="283">
        <v>58545</v>
      </c>
      <c r="B23754" s="176">
        <v>12.8</v>
      </c>
      <c r="C23754" s="176">
        <v>46.3</v>
      </c>
      <c r="D23754" s="282">
        <v>87</v>
      </c>
      <c r="E23754" s="265"/>
    </row>
    <row r="23755" spans="1:5">
      <c r="A23755" s="283">
        <v>58549</v>
      </c>
      <c r="B23755" s="176">
        <v>2.1</v>
      </c>
      <c r="C23755" s="176">
        <v>46.4</v>
      </c>
      <c r="D23755" s="282">
        <v>87</v>
      </c>
      <c r="E23755" s="265"/>
    </row>
    <row r="23756" spans="1:5">
      <c r="A23756" s="283">
        <v>58552</v>
      </c>
      <c r="B23756" s="176">
        <v>3.9</v>
      </c>
      <c r="C23756" s="176">
        <v>51.2</v>
      </c>
      <c r="D23756" s="282">
        <v>87</v>
      </c>
      <c r="E23756" s="265"/>
    </row>
    <row r="23757" spans="1:5">
      <c r="A23757" s="283">
        <v>58554</v>
      </c>
      <c r="B23757" s="176">
        <v>33.6</v>
      </c>
      <c r="C23757" s="176">
        <v>37.700000000000003</v>
      </c>
      <c r="D23757" s="282">
        <v>121</v>
      </c>
      <c r="E23757" s="265"/>
    </row>
    <row r="23758" spans="1:5">
      <c r="A23758" s="283">
        <v>58558</v>
      </c>
      <c r="B23758" s="176">
        <v>5</v>
      </c>
      <c r="C23758" s="176">
        <v>43.7</v>
      </c>
      <c r="D23758" s="282">
        <v>87</v>
      </c>
      <c r="E23758" s="265"/>
    </row>
    <row r="23759" spans="1:5">
      <c r="A23759" s="283">
        <v>58559</v>
      </c>
      <c r="B23759" s="176">
        <v>2.5</v>
      </c>
      <c r="C23759" s="176">
        <v>50.2</v>
      </c>
      <c r="D23759" s="282">
        <v>87</v>
      </c>
      <c r="E23759" s="265"/>
    </row>
    <row r="23760" spans="1:5">
      <c r="A23760" s="283">
        <v>58560</v>
      </c>
      <c r="B23760" s="176">
        <v>2.2000000000000002</v>
      </c>
      <c r="C23760" s="176">
        <v>45.6</v>
      </c>
      <c r="D23760" s="282">
        <v>87</v>
      </c>
      <c r="E23760" s="265"/>
    </row>
    <row r="23761" spans="1:5">
      <c r="A23761" s="283">
        <v>58561</v>
      </c>
      <c r="B23761" s="176">
        <v>2.9</v>
      </c>
      <c r="C23761" s="176">
        <v>47.8</v>
      </c>
      <c r="D23761" s="282">
        <v>87</v>
      </c>
      <c r="E23761" s="265"/>
    </row>
    <row r="23762" spans="1:5">
      <c r="A23762" s="283">
        <v>58562</v>
      </c>
      <c r="B23762" s="176">
        <v>1</v>
      </c>
      <c r="C23762" s="176">
        <v>52</v>
      </c>
      <c r="D23762" s="282">
        <v>87</v>
      </c>
      <c r="E23762" s="265"/>
    </row>
    <row r="23763" spans="1:5">
      <c r="A23763" s="283">
        <v>58563</v>
      </c>
      <c r="B23763" s="176">
        <v>4.0999999999999996</v>
      </c>
      <c r="C23763" s="176">
        <v>47</v>
      </c>
      <c r="D23763" s="282">
        <v>87</v>
      </c>
      <c r="E23763" s="265"/>
    </row>
    <row r="23764" spans="1:5">
      <c r="A23764" s="283">
        <v>58564</v>
      </c>
      <c r="B23764" s="176">
        <v>0.9</v>
      </c>
      <c r="C23764" s="176">
        <v>52.3</v>
      </c>
      <c r="D23764" s="282">
        <v>87</v>
      </c>
      <c r="E23764" s="265"/>
    </row>
    <row r="23765" spans="1:5">
      <c r="A23765" s="283">
        <v>58565</v>
      </c>
      <c r="B23765" s="176">
        <v>2.6</v>
      </c>
      <c r="C23765" s="176">
        <v>51.5</v>
      </c>
      <c r="D23765" s="282">
        <v>87</v>
      </c>
      <c r="E23765" s="265"/>
    </row>
    <row r="23766" spans="1:5">
      <c r="A23766" s="283">
        <v>58566</v>
      </c>
      <c r="B23766" s="176">
        <v>1.9</v>
      </c>
      <c r="C23766" s="176">
        <v>45</v>
      </c>
      <c r="D23766" s="282">
        <v>87</v>
      </c>
      <c r="E23766" s="265"/>
    </row>
    <row r="23767" spans="1:5">
      <c r="A23767" s="283">
        <v>58568</v>
      </c>
      <c r="B23767" s="176">
        <v>1</v>
      </c>
      <c r="C23767" s="176">
        <v>32.6</v>
      </c>
      <c r="D23767" s="282">
        <v>87</v>
      </c>
      <c r="E23767" s="265"/>
    </row>
    <row r="23768" spans="1:5">
      <c r="A23768" s="283">
        <v>58569</v>
      </c>
      <c r="B23768" s="176">
        <v>0.9</v>
      </c>
      <c r="C23768" s="176">
        <v>53</v>
      </c>
      <c r="D23768" s="282">
        <v>87</v>
      </c>
      <c r="E23768" s="265"/>
    </row>
    <row r="23769" spans="1:5">
      <c r="A23769" s="283">
        <v>58570</v>
      </c>
      <c r="B23769" s="176">
        <v>3.5</v>
      </c>
      <c r="C23769" s="176">
        <v>30.9</v>
      </c>
      <c r="D23769" s="282">
        <v>87</v>
      </c>
      <c r="E23769" s="265"/>
    </row>
    <row r="23770" spans="1:5">
      <c r="A23770" s="283">
        <v>58571</v>
      </c>
      <c r="B23770" s="176">
        <v>3.9</v>
      </c>
      <c r="C23770" s="176">
        <v>49.3</v>
      </c>
      <c r="D23770" s="282">
        <v>87</v>
      </c>
      <c r="E23770" s="265"/>
    </row>
    <row r="23771" spans="1:5">
      <c r="A23771" s="283">
        <v>58572</v>
      </c>
      <c r="B23771" s="176">
        <v>3.4</v>
      </c>
      <c r="C23771" s="176">
        <v>43.5</v>
      </c>
      <c r="D23771" s="282">
        <v>87</v>
      </c>
      <c r="E23771" s="265"/>
    </row>
    <row r="23772" spans="1:5">
      <c r="A23772" s="283">
        <v>58573</v>
      </c>
      <c r="B23772" s="176">
        <v>2.4</v>
      </c>
      <c r="C23772" s="176">
        <v>52</v>
      </c>
      <c r="D23772" s="282">
        <v>111</v>
      </c>
      <c r="E23772" s="265"/>
    </row>
    <row r="23773" spans="1:5">
      <c r="A23773" s="283">
        <v>58575</v>
      </c>
      <c r="B23773" s="176">
        <v>2.8</v>
      </c>
      <c r="C23773" s="176">
        <v>51.5</v>
      </c>
      <c r="D23773" s="282">
        <v>87</v>
      </c>
      <c r="E23773" s="265"/>
    </row>
    <row r="23774" spans="1:5">
      <c r="A23774" s="283">
        <v>58576</v>
      </c>
      <c r="B23774" s="176">
        <v>13.9</v>
      </c>
      <c r="C23774" s="176">
        <v>50.5</v>
      </c>
      <c r="D23774" s="282">
        <v>87</v>
      </c>
      <c r="E23774" s="265"/>
    </row>
    <row r="23775" spans="1:5">
      <c r="A23775" s="283">
        <v>58577</v>
      </c>
      <c r="B23775" s="176">
        <v>7</v>
      </c>
      <c r="C23775" s="176">
        <v>47.3</v>
      </c>
      <c r="D23775" s="282">
        <v>87</v>
      </c>
      <c r="E23775" s="265"/>
    </row>
    <row r="23776" spans="1:5">
      <c r="A23776" s="283">
        <v>58579</v>
      </c>
      <c r="B23776" s="176">
        <v>3.5</v>
      </c>
      <c r="C23776" s="176">
        <v>47.4</v>
      </c>
      <c r="D23776" s="282">
        <v>109</v>
      </c>
      <c r="E23776" s="265"/>
    </row>
    <row r="23777" spans="1:5">
      <c r="A23777" s="283">
        <v>58580</v>
      </c>
      <c r="B23777" s="176">
        <v>1.7</v>
      </c>
      <c r="C23777" s="176">
        <v>46.4</v>
      </c>
      <c r="D23777" s="282">
        <v>87</v>
      </c>
      <c r="E23777" s="265"/>
    </row>
    <row r="23778" spans="1:5">
      <c r="A23778" s="283">
        <v>58581</v>
      </c>
      <c r="B23778" s="176">
        <v>1</v>
      </c>
      <c r="C23778" s="176">
        <v>49.1</v>
      </c>
      <c r="D23778" s="282">
        <v>87</v>
      </c>
      <c r="E23778" s="265"/>
    </row>
    <row r="23779" spans="1:5">
      <c r="A23779" s="283">
        <v>58601</v>
      </c>
      <c r="B23779" s="176">
        <v>30.5</v>
      </c>
      <c r="C23779" s="176">
        <v>37.200000000000003</v>
      </c>
      <c r="D23779" s="282">
        <v>115</v>
      </c>
      <c r="E23779" s="265"/>
    </row>
    <row r="23780" spans="1:5">
      <c r="A23780" s="283">
        <v>58602</v>
      </c>
      <c r="B23780" s="176">
        <v>0</v>
      </c>
      <c r="C23780" s="176">
        <v>0</v>
      </c>
      <c r="D23780" s="282">
        <v>87</v>
      </c>
      <c r="E23780" s="265"/>
    </row>
    <row r="23781" spans="1:5">
      <c r="A23781" s="283">
        <v>58620</v>
      </c>
      <c r="B23781" s="176">
        <v>0.6</v>
      </c>
      <c r="C23781" s="176">
        <v>48.5</v>
      </c>
      <c r="D23781" s="282">
        <v>87</v>
      </c>
      <c r="E23781" s="265"/>
    </row>
    <row r="23782" spans="1:5">
      <c r="A23782" s="283">
        <v>58621</v>
      </c>
      <c r="B23782" s="176">
        <v>1.5</v>
      </c>
      <c r="C23782" s="176">
        <v>45.3</v>
      </c>
      <c r="D23782" s="282">
        <v>87</v>
      </c>
      <c r="E23782" s="265"/>
    </row>
    <row r="23783" spans="1:5">
      <c r="A23783" s="283">
        <v>58622</v>
      </c>
      <c r="B23783" s="176">
        <v>3</v>
      </c>
      <c r="C23783" s="176">
        <v>44.2</v>
      </c>
      <c r="D23783" s="282">
        <v>87</v>
      </c>
      <c r="E23783" s="265"/>
    </row>
    <row r="23784" spans="1:5">
      <c r="A23784" s="283">
        <v>58623</v>
      </c>
      <c r="B23784" s="176">
        <v>8.6999999999999993</v>
      </c>
      <c r="C23784" s="176">
        <v>47</v>
      </c>
      <c r="D23784" s="282">
        <v>108</v>
      </c>
      <c r="E23784" s="265"/>
    </row>
    <row r="23785" spans="1:5">
      <c r="A23785" s="283">
        <v>58625</v>
      </c>
      <c r="B23785" s="176">
        <v>1.8</v>
      </c>
      <c r="C23785" s="176">
        <v>48.6</v>
      </c>
      <c r="D23785" s="282">
        <v>87</v>
      </c>
      <c r="E23785" s="265"/>
    </row>
    <row r="23786" spans="1:5">
      <c r="A23786" s="283">
        <v>58626</v>
      </c>
      <c r="B23786" s="176">
        <v>1.6</v>
      </c>
      <c r="C23786" s="176">
        <v>45.4</v>
      </c>
      <c r="D23786" s="282">
        <v>87</v>
      </c>
      <c r="E23786" s="265"/>
    </row>
    <row r="23787" spans="1:5">
      <c r="A23787" s="283">
        <v>58627</v>
      </c>
      <c r="B23787" s="176">
        <v>0.7</v>
      </c>
      <c r="C23787" s="176">
        <v>48.6</v>
      </c>
      <c r="D23787" s="282">
        <v>87</v>
      </c>
      <c r="E23787" s="265"/>
    </row>
    <row r="23788" spans="1:5">
      <c r="A23788" s="283">
        <v>58630</v>
      </c>
      <c r="B23788" s="176">
        <v>4.0999999999999996</v>
      </c>
      <c r="C23788" s="176">
        <v>45.1</v>
      </c>
      <c r="D23788" s="282">
        <v>87</v>
      </c>
      <c r="E23788" s="265"/>
    </row>
    <row r="23789" spans="1:5">
      <c r="A23789" s="283">
        <v>58631</v>
      </c>
      <c r="B23789" s="176">
        <v>2.9</v>
      </c>
      <c r="C23789" s="176">
        <v>50.5</v>
      </c>
      <c r="D23789" s="282">
        <v>87</v>
      </c>
      <c r="E23789" s="265"/>
    </row>
    <row r="23790" spans="1:5">
      <c r="A23790" s="283">
        <v>58632</v>
      </c>
      <c r="B23790" s="176">
        <v>2</v>
      </c>
      <c r="C23790" s="176">
        <v>47</v>
      </c>
      <c r="D23790" s="282">
        <v>87</v>
      </c>
      <c r="E23790" s="265"/>
    </row>
    <row r="23791" spans="1:5">
      <c r="A23791" s="283">
        <v>58634</v>
      </c>
      <c r="B23791" s="176">
        <v>1.1000000000000001</v>
      </c>
      <c r="C23791" s="176">
        <v>44.7</v>
      </c>
      <c r="D23791" s="282">
        <v>87</v>
      </c>
      <c r="E23791" s="265"/>
    </row>
    <row r="23792" spans="1:5">
      <c r="A23792" s="283">
        <v>58636</v>
      </c>
      <c r="B23792" s="176">
        <v>1.8</v>
      </c>
      <c r="C23792" s="176">
        <v>47.9</v>
      </c>
      <c r="D23792" s="282">
        <v>87</v>
      </c>
      <c r="E23792" s="265"/>
    </row>
    <row r="23793" spans="1:5">
      <c r="A23793" s="283">
        <v>58638</v>
      </c>
      <c r="B23793" s="176">
        <v>9.3000000000000007</v>
      </c>
      <c r="C23793" s="176">
        <v>46.3</v>
      </c>
      <c r="D23793" s="282">
        <v>87</v>
      </c>
      <c r="E23793" s="265"/>
    </row>
    <row r="23794" spans="1:5">
      <c r="A23794" s="283">
        <v>58639</v>
      </c>
      <c r="B23794" s="176">
        <v>2.7</v>
      </c>
      <c r="C23794" s="176">
        <v>49.2</v>
      </c>
      <c r="D23794" s="282">
        <v>87</v>
      </c>
      <c r="E23794" s="265"/>
    </row>
    <row r="23795" spans="1:5">
      <c r="A23795" s="283">
        <v>58640</v>
      </c>
      <c r="B23795" s="176">
        <v>1.9</v>
      </c>
      <c r="C23795" s="176">
        <v>41.5</v>
      </c>
      <c r="D23795" s="282">
        <v>87</v>
      </c>
      <c r="E23795" s="265"/>
    </row>
    <row r="23796" spans="1:5">
      <c r="A23796" s="283">
        <v>58641</v>
      </c>
      <c r="B23796" s="176">
        <v>2.1</v>
      </c>
      <c r="C23796" s="176">
        <v>45</v>
      </c>
      <c r="D23796" s="282">
        <v>87</v>
      </c>
      <c r="E23796" s="265"/>
    </row>
    <row r="23797" spans="1:5">
      <c r="A23797" s="283">
        <v>58642</v>
      </c>
      <c r="B23797" s="176">
        <v>1.8</v>
      </c>
      <c r="C23797" s="176">
        <v>45.5</v>
      </c>
      <c r="D23797" s="282">
        <v>87</v>
      </c>
      <c r="E23797" s="265"/>
    </row>
    <row r="23798" spans="1:5">
      <c r="A23798" s="283">
        <v>58643</v>
      </c>
      <c r="B23798" s="176">
        <v>0.6</v>
      </c>
      <c r="C23798" s="176">
        <v>48</v>
      </c>
      <c r="D23798" s="282">
        <v>87</v>
      </c>
      <c r="E23798" s="265"/>
    </row>
    <row r="23799" spans="1:5">
      <c r="A23799" s="283">
        <v>58644</v>
      </c>
      <c r="B23799" s="176">
        <v>1.8</v>
      </c>
      <c r="C23799" s="176">
        <v>52.5</v>
      </c>
      <c r="D23799" s="282">
        <v>87</v>
      </c>
      <c r="E23799" s="265"/>
    </row>
    <row r="23800" spans="1:5">
      <c r="A23800" s="283">
        <v>58645</v>
      </c>
      <c r="B23800" s="176">
        <v>0.7</v>
      </c>
      <c r="C23800" s="176">
        <v>48.3</v>
      </c>
      <c r="D23800" s="282">
        <v>87</v>
      </c>
      <c r="E23800" s="265"/>
    </row>
    <row r="23801" spans="1:5">
      <c r="A23801" s="283">
        <v>58646</v>
      </c>
      <c r="B23801" s="176">
        <v>2</v>
      </c>
      <c r="C23801" s="176">
        <v>51.2</v>
      </c>
      <c r="D23801" s="282">
        <v>113</v>
      </c>
      <c r="E23801" s="265"/>
    </row>
    <row r="23802" spans="1:5">
      <c r="A23802" s="283">
        <v>58647</v>
      </c>
      <c r="B23802" s="176">
        <v>2.4</v>
      </c>
      <c r="C23802" s="176">
        <v>47.2</v>
      </c>
      <c r="D23802" s="282">
        <v>87</v>
      </c>
      <c r="E23802" s="265"/>
    </row>
    <row r="23803" spans="1:5">
      <c r="A23803" s="283">
        <v>58649</v>
      </c>
      <c r="B23803" s="176">
        <v>2.2000000000000002</v>
      </c>
      <c r="C23803" s="176">
        <v>49</v>
      </c>
      <c r="D23803" s="282">
        <v>87</v>
      </c>
      <c r="E23803" s="265"/>
    </row>
    <row r="23804" spans="1:5">
      <c r="A23804" s="283">
        <v>58650</v>
      </c>
      <c r="B23804" s="176">
        <v>1.2</v>
      </c>
      <c r="C23804" s="176">
        <v>47.6</v>
      </c>
      <c r="D23804" s="282">
        <v>87</v>
      </c>
      <c r="E23804" s="265"/>
    </row>
    <row r="23805" spans="1:5">
      <c r="A23805" s="283">
        <v>58651</v>
      </c>
      <c r="B23805" s="176">
        <v>0.8</v>
      </c>
      <c r="C23805" s="176">
        <v>43.7</v>
      </c>
      <c r="D23805" s="282">
        <v>87</v>
      </c>
      <c r="E23805" s="265"/>
    </row>
    <row r="23806" spans="1:5">
      <c r="A23806" s="283">
        <v>58652</v>
      </c>
      <c r="B23806" s="176">
        <v>3.2</v>
      </c>
      <c r="C23806" s="176">
        <v>46.8</v>
      </c>
      <c r="D23806" s="282">
        <v>87</v>
      </c>
      <c r="E23806" s="265"/>
    </row>
    <row r="23807" spans="1:5">
      <c r="A23807" s="283">
        <v>58653</v>
      </c>
      <c r="B23807" s="176">
        <v>1.9</v>
      </c>
      <c r="C23807" s="176">
        <v>48.2</v>
      </c>
      <c r="D23807" s="282">
        <v>87</v>
      </c>
      <c r="E23807" s="265"/>
    </row>
    <row r="23808" spans="1:5">
      <c r="A23808" s="283">
        <v>58654</v>
      </c>
      <c r="B23808" s="176">
        <v>1.8</v>
      </c>
      <c r="C23808" s="176">
        <v>46.5</v>
      </c>
      <c r="D23808" s="282">
        <v>87</v>
      </c>
      <c r="E23808" s="265"/>
    </row>
    <row r="23809" spans="1:5">
      <c r="A23809" s="283">
        <v>58655</v>
      </c>
      <c r="B23809" s="176">
        <v>2.9</v>
      </c>
      <c r="C23809" s="176">
        <v>43.4</v>
      </c>
      <c r="D23809" s="282">
        <v>87</v>
      </c>
      <c r="E23809" s="265"/>
    </row>
    <row r="23810" spans="1:5">
      <c r="A23810" s="283">
        <v>58656</v>
      </c>
      <c r="B23810" s="176">
        <v>1.6</v>
      </c>
      <c r="C23810" s="176">
        <v>46</v>
      </c>
      <c r="D23810" s="282">
        <v>87</v>
      </c>
      <c r="E23810" s="265"/>
    </row>
    <row r="23811" spans="1:5">
      <c r="A23811" s="283">
        <v>58701</v>
      </c>
      <c r="B23811" s="176">
        <v>83.2</v>
      </c>
      <c r="C23811" s="176">
        <v>37.5</v>
      </c>
      <c r="D23811" s="282">
        <v>126</v>
      </c>
      <c r="E23811" s="265"/>
    </row>
    <row r="23812" spans="1:5">
      <c r="A23812" s="283">
        <v>58702</v>
      </c>
      <c r="B23812" s="176">
        <v>0</v>
      </c>
      <c r="C23812" s="176">
        <v>0</v>
      </c>
      <c r="D23812" s="282">
        <v>87</v>
      </c>
      <c r="E23812" s="265"/>
    </row>
    <row r="23813" spans="1:5">
      <c r="A23813" s="283">
        <v>58703</v>
      </c>
      <c r="B23813" s="176">
        <v>101.8</v>
      </c>
      <c r="C23813" s="176">
        <v>32.4</v>
      </c>
      <c r="D23813" s="282">
        <v>117</v>
      </c>
      <c r="E23813" s="265"/>
    </row>
    <row r="23814" spans="1:5">
      <c r="A23814" s="283">
        <v>58704</v>
      </c>
      <c r="B23814" s="176">
        <v>3279.7</v>
      </c>
      <c r="C23814" s="176">
        <v>21.4</v>
      </c>
      <c r="D23814" s="282">
        <v>87</v>
      </c>
      <c r="E23814" s="265"/>
    </row>
    <row r="23815" spans="1:5">
      <c r="A23815" s="283">
        <v>58705</v>
      </c>
      <c r="B23815" s="176">
        <v>0</v>
      </c>
      <c r="C23815" s="176">
        <v>0</v>
      </c>
      <c r="D23815" s="282">
        <v>87</v>
      </c>
      <c r="E23815" s="265"/>
    </row>
    <row r="23816" spans="1:5">
      <c r="A23816" s="283">
        <v>58707</v>
      </c>
      <c r="B23816" s="176">
        <v>0</v>
      </c>
      <c r="C23816" s="176">
        <v>0</v>
      </c>
      <c r="D23816" s="282">
        <v>87</v>
      </c>
      <c r="E23816" s="265"/>
    </row>
    <row r="23817" spans="1:5">
      <c r="A23817" s="283">
        <v>58710</v>
      </c>
      <c r="B23817" s="176">
        <v>2.1</v>
      </c>
      <c r="C23817" s="176">
        <v>49</v>
      </c>
      <c r="D23817" s="282">
        <v>87</v>
      </c>
      <c r="E23817" s="265"/>
    </row>
    <row r="23818" spans="1:5">
      <c r="A23818" s="283">
        <v>58711</v>
      </c>
      <c r="B23818" s="176">
        <v>2.6</v>
      </c>
      <c r="C23818" s="176">
        <v>48.6</v>
      </c>
      <c r="D23818" s="282">
        <v>87</v>
      </c>
      <c r="E23818" s="265"/>
    </row>
    <row r="23819" spans="1:5">
      <c r="A23819" s="283">
        <v>58712</v>
      </c>
      <c r="B23819" s="176">
        <v>2.9</v>
      </c>
      <c r="C23819" s="176">
        <v>48.3</v>
      </c>
      <c r="D23819" s="282">
        <v>87</v>
      </c>
      <c r="E23819" s="265"/>
    </row>
    <row r="23820" spans="1:5">
      <c r="A23820" s="283">
        <v>58713</v>
      </c>
      <c r="B23820" s="176">
        <v>2</v>
      </c>
      <c r="C23820" s="176">
        <v>47</v>
      </c>
      <c r="D23820" s="282">
        <v>87</v>
      </c>
      <c r="E23820" s="265"/>
    </row>
    <row r="23821" spans="1:5">
      <c r="A23821" s="283">
        <v>58716</v>
      </c>
      <c r="B23821" s="176">
        <v>2.5</v>
      </c>
      <c r="C23821" s="176">
        <v>48.8</v>
      </c>
      <c r="D23821" s="282">
        <v>87</v>
      </c>
      <c r="E23821" s="265"/>
    </row>
    <row r="23822" spans="1:5">
      <c r="A23822" s="283">
        <v>58718</v>
      </c>
      <c r="B23822" s="176">
        <v>2.6</v>
      </c>
      <c r="C23822" s="176">
        <v>40.1</v>
      </c>
      <c r="D23822" s="282">
        <v>87</v>
      </c>
      <c r="E23822" s="265"/>
    </row>
    <row r="23823" spans="1:5">
      <c r="A23823" s="283">
        <v>58721</v>
      </c>
      <c r="B23823" s="176">
        <v>1.6</v>
      </c>
      <c r="C23823" s="176">
        <v>47.3</v>
      </c>
      <c r="D23823" s="282">
        <v>87</v>
      </c>
      <c r="E23823" s="265"/>
    </row>
    <row r="23824" spans="1:5">
      <c r="A23824" s="283">
        <v>58722</v>
      </c>
      <c r="B23824" s="176">
        <v>21</v>
      </c>
      <c r="C23824" s="176">
        <v>36.9</v>
      </c>
      <c r="D23824" s="282">
        <v>87</v>
      </c>
      <c r="E23824" s="265"/>
    </row>
    <row r="23825" spans="1:5">
      <c r="A23825" s="283">
        <v>58723</v>
      </c>
      <c r="B23825" s="176">
        <v>2.2000000000000002</v>
      </c>
      <c r="C23825" s="176">
        <v>52.5</v>
      </c>
      <c r="D23825" s="282">
        <v>87</v>
      </c>
      <c r="E23825" s="265"/>
    </row>
    <row r="23826" spans="1:5">
      <c r="A23826" s="283">
        <v>58725</v>
      </c>
      <c r="B23826" s="176">
        <v>2.5</v>
      </c>
      <c r="C23826" s="176">
        <v>41.4</v>
      </c>
      <c r="D23826" s="282">
        <v>87</v>
      </c>
      <c r="E23826" s="265"/>
    </row>
    <row r="23827" spans="1:5">
      <c r="A23827" s="283">
        <v>58727</v>
      </c>
      <c r="B23827" s="176">
        <v>2.1</v>
      </c>
      <c r="C23827" s="176">
        <v>48.1</v>
      </c>
      <c r="D23827" s="282">
        <v>87</v>
      </c>
      <c r="E23827" s="265"/>
    </row>
    <row r="23828" spans="1:5">
      <c r="A23828" s="283">
        <v>58730</v>
      </c>
      <c r="B23828" s="176">
        <v>5.3</v>
      </c>
      <c r="C23828" s="176">
        <v>50.6</v>
      </c>
      <c r="D23828" s="282">
        <v>116</v>
      </c>
      <c r="E23828" s="265"/>
    </row>
    <row r="23829" spans="1:5">
      <c r="A23829" s="283">
        <v>58731</v>
      </c>
      <c r="B23829" s="176">
        <v>2.7</v>
      </c>
      <c r="C23829" s="176">
        <v>42.9</v>
      </c>
      <c r="D23829" s="282">
        <v>87</v>
      </c>
      <c r="E23829" s="265"/>
    </row>
    <row r="23830" spans="1:5">
      <c r="A23830" s="283">
        <v>58733</v>
      </c>
      <c r="B23830" s="176">
        <v>15.4</v>
      </c>
      <c r="C23830" s="176">
        <v>38.299999999999997</v>
      </c>
      <c r="D23830" s="282">
        <v>87</v>
      </c>
      <c r="E23830" s="265"/>
    </row>
    <row r="23831" spans="1:5">
      <c r="A23831" s="283">
        <v>58734</v>
      </c>
      <c r="B23831" s="176">
        <v>2.2000000000000002</v>
      </c>
      <c r="C23831" s="176">
        <v>41</v>
      </c>
      <c r="D23831" s="282">
        <v>87</v>
      </c>
      <c r="E23831" s="265"/>
    </row>
    <row r="23832" spans="1:5">
      <c r="A23832" s="283">
        <v>58735</v>
      </c>
      <c r="B23832" s="176">
        <v>2.6</v>
      </c>
      <c r="C23832" s="176">
        <v>45.6</v>
      </c>
      <c r="D23832" s="282">
        <v>87</v>
      </c>
      <c r="E23832" s="265"/>
    </row>
    <row r="23833" spans="1:5">
      <c r="A23833" s="283">
        <v>58736</v>
      </c>
      <c r="B23833" s="176">
        <v>2.4</v>
      </c>
      <c r="C23833" s="176">
        <v>48.9</v>
      </c>
      <c r="D23833" s="282">
        <v>87</v>
      </c>
      <c r="E23833" s="265"/>
    </row>
    <row r="23834" spans="1:5">
      <c r="A23834" s="283">
        <v>58737</v>
      </c>
      <c r="B23834" s="176">
        <v>1.6</v>
      </c>
      <c r="C23834" s="176">
        <v>47.7</v>
      </c>
      <c r="D23834" s="282">
        <v>87</v>
      </c>
      <c r="E23834" s="265"/>
    </row>
    <row r="23835" spans="1:5">
      <c r="A23835" s="283">
        <v>58740</v>
      </c>
      <c r="B23835" s="176">
        <v>2.7</v>
      </c>
      <c r="C23835" s="176">
        <v>39.6</v>
      </c>
      <c r="D23835" s="282">
        <v>87</v>
      </c>
      <c r="E23835" s="265"/>
    </row>
    <row r="23836" spans="1:5">
      <c r="A23836" s="283">
        <v>58741</v>
      </c>
      <c r="B23836" s="176">
        <v>2.8</v>
      </c>
      <c r="C23836" s="176">
        <v>43.5</v>
      </c>
      <c r="D23836" s="282">
        <v>87</v>
      </c>
      <c r="E23836" s="265"/>
    </row>
    <row r="23837" spans="1:5">
      <c r="A23837" s="283">
        <v>58744</v>
      </c>
      <c r="B23837" s="176">
        <v>2.7</v>
      </c>
      <c r="C23837" s="176">
        <v>48.3</v>
      </c>
      <c r="D23837" s="282">
        <v>87</v>
      </c>
      <c r="E23837" s="265"/>
    </row>
    <row r="23838" spans="1:5">
      <c r="A23838" s="283">
        <v>58746</v>
      </c>
      <c r="B23838" s="176">
        <v>5</v>
      </c>
      <c r="C23838" s="176">
        <v>45.9</v>
      </c>
      <c r="D23838" s="282">
        <v>87</v>
      </c>
      <c r="E23838" s="265"/>
    </row>
    <row r="23839" spans="1:5">
      <c r="A23839" s="283">
        <v>58748</v>
      </c>
      <c r="B23839" s="176">
        <v>1.5</v>
      </c>
      <c r="C23839" s="176">
        <v>48.2</v>
      </c>
      <c r="D23839" s="282">
        <v>87</v>
      </c>
      <c r="E23839" s="265"/>
    </row>
    <row r="23840" spans="1:5">
      <c r="A23840" s="283">
        <v>58750</v>
      </c>
      <c r="B23840" s="176">
        <v>2.2000000000000002</v>
      </c>
      <c r="C23840" s="176">
        <v>42.5</v>
      </c>
      <c r="D23840" s="282">
        <v>87</v>
      </c>
      <c r="E23840" s="265"/>
    </row>
    <row r="23841" spans="1:5">
      <c r="A23841" s="283">
        <v>58752</v>
      </c>
      <c r="B23841" s="176">
        <v>2</v>
      </c>
      <c r="C23841" s="176">
        <v>48.3</v>
      </c>
      <c r="D23841" s="282">
        <v>87</v>
      </c>
      <c r="E23841" s="265"/>
    </row>
    <row r="23842" spans="1:5">
      <c r="A23842" s="283">
        <v>58755</v>
      </c>
      <c r="B23842" s="176">
        <v>1</v>
      </c>
      <c r="C23842" s="176">
        <v>50.9</v>
      </c>
      <c r="D23842" s="282">
        <v>87</v>
      </c>
      <c r="E23842" s="265"/>
    </row>
    <row r="23843" spans="1:5">
      <c r="A23843" s="283">
        <v>58756</v>
      </c>
      <c r="B23843" s="176">
        <v>2.7</v>
      </c>
      <c r="C23843" s="176">
        <v>41.8</v>
      </c>
      <c r="D23843" s="282">
        <v>87</v>
      </c>
      <c r="E23843" s="265"/>
    </row>
    <row r="23844" spans="1:5">
      <c r="A23844" s="283">
        <v>58757</v>
      </c>
      <c r="B23844" s="176">
        <v>6.7</v>
      </c>
      <c r="C23844" s="176">
        <v>24.7</v>
      </c>
      <c r="D23844" s="282">
        <v>87</v>
      </c>
      <c r="E23844" s="265"/>
    </row>
    <row r="23845" spans="1:5">
      <c r="A23845" s="283">
        <v>58758</v>
      </c>
      <c r="B23845" s="176">
        <v>1.4</v>
      </c>
      <c r="C23845" s="176">
        <v>51.1</v>
      </c>
      <c r="D23845" s="282">
        <v>87</v>
      </c>
      <c r="E23845" s="265"/>
    </row>
    <row r="23846" spans="1:5">
      <c r="A23846" s="283">
        <v>58759</v>
      </c>
      <c r="B23846" s="176">
        <v>2.6</v>
      </c>
      <c r="C23846" s="176">
        <v>46.1</v>
      </c>
      <c r="D23846" s="282">
        <v>87</v>
      </c>
      <c r="E23846" s="265"/>
    </row>
    <row r="23847" spans="1:5">
      <c r="A23847" s="283">
        <v>58760</v>
      </c>
      <c r="B23847" s="176">
        <v>2.2000000000000002</v>
      </c>
      <c r="C23847" s="176">
        <v>42.4</v>
      </c>
      <c r="D23847" s="282">
        <v>87</v>
      </c>
      <c r="E23847" s="265"/>
    </row>
    <row r="23848" spans="1:5">
      <c r="A23848" s="283">
        <v>58761</v>
      </c>
      <c r="B23848" s="176">
        <v>9.1</v>
      </c>
      <c r="C23848" s="176">
        <v>45.6</v>
      </c>
      <c r="D23848" s="282">
        <v>116</v>
      </c>
      <c r="E23848" s="265"/>
    </row>
    <row r="23849" spans="1:5">
      <c r="A23849" s="283">
        <v>58762</v>
      </c>
      <c r="B23849" s="176">
        <v>2.2000000000000002</v>
      </c>
      <c r="C23849" s="176">
        <v>42.7</v>
      </c>
      <c r="D23849" s="282">
        <v>87</v>
      </c>
      <c r="E23849" s="265"/>
    </row>
    <row r="23850" spans="1:5">
      <c r="A23850" s="283">
        <v>58763</v>
      </c>
      <c r="B23850" s="176">
        <v>6.3</v>
      </c>
      <c r="C23850" s="176">
        <v>32.700000000000003</v>
      </c>
      <c r="D23850" s="282">
        <v>87</v>
      </c>
      <c r="E23850" s="265"/>
    </row>
    <row r="23851" spans="1:5">
      <c r="A23851" s="283">
        <v>58765</v>
      </c>
      <c r="B23851" s="176">
        <v>0.8</v>
      </c>
      <c r="C23851" s="176">
        <v>51.7</v>
      </c>
      <c r="D23851" s="282">
        <v>87</v>
      </c>
      <c r="E23851" s="265"/>
    </row>
    <row r="23852" spans="1:5">
      <c r="A23852" s="283">
        <v>58768</v>
      </c>
      <c r="B23852" s="176">
        <v>4.7</v>
      </c>
      <c r="C23852" s="176">
        <v>40.5</v>
      </c>
      <c r="D23852" s="282">
        <v>87</v>
      </c>
      <c r="E23852" s="265"/>
    </row>
    <row r="23853" spans="1:5">
      <c r="A23853" s="283">
        <v>58769</v>
      </c>
      <c r="B23853" s="176">
        <v>1.8</v>
      </c>
      <c r="C23853" s="176">
        <v>38.799999999999997</v>
      </c>
      <c r="D23853" s="282">
        <v>87</v>
      </c>
      <c r="E23853" s="265"/>
    </row>
    <row r="23854" spans="1:5">
      <c r="A23854" s="283">
        <v>58770</v>
      </c>
      <c r="B23854" s="176">
        <v>5.3</v>
      </c>
      <c r="C23854" s="176">
        <v>35.5</v>
      </c>
      <c r="D23854" s="282">
        <v>87</v>
      </c>
      <c r="E23854" s="265"/>
    </row>
    <row r="23855" spans="1:5">
      <c r="A23855" s="283">
        <v>58771</v>
      </c>
      <c r="B23855" s="176">
        <v>1.9</v>
      </c>
      <c r="C23855" s="176">
        <v>38.200000000000003</v>
      </c>
      <c r="D23855" s="282">
        <v>87</v>
      </c>
      <c r="E23855" s="265"/>
    </row>
    <row r="23856" spans="1:5">
      <c r="A23856" s="283">
        <v>58772</v>
      </c>
      <c r="B23856" s="176">
        <v>1.6</v>
      </c>
      <c r="C23856" s="176">
        <v>47.5</v>
      </c>
      <c r="D23856" s="282">
        <v>87</v>
      </c>
      <c r="E23856" s="265"/>
    </row>
    <row r="23857" spans="1:5">
      <c r="A23857" s="283">
        <v>58773</v>
      </c>
      <c r="B23857" s="176">
        <v>1.9</v>
      </c>
      <c r="C23857" s="176">
        <v>47.1</v>
      </c>
      <c r="D23857" s="282">
        <v>87</v>
      </c>
      <c r="E23857" s="265"/>
    </row>
    <row r="23858" spans="1:5">
      <c r="A23858" s="283">
        <v>58775</v>
      </c>
      <c r="B23858" s="176">
        <v>2</v>
      </c>
      <c r="C23858" s="176">
        <v>38.299999999999997</v>
      </c>
      <c r="D23858" s="282">
        <v>87</v>
      </c>
      <c r="E23858" s="265"/>
    </row>
    <row r="23859" spans="1:5">
      <c r="A23859" s="283">
        <v>58776</v>
      </c>
      <c r="B23859" s="176">
        <v>1.6</v>
      </c>
      <c r="C23859" s="176">
        <v>40.5</v>
      </c>
      <c r="D23859" s="282">
        <v>87</v>
      </c>
      <c r="E23859" s="265"/>
    </row>
    <row r="23860" spans="1:5">
      <c r="A23860" s="283">
        <v>58778</v>
      </c>
      <c r="B23860" s="176">
        <v>2.8</v>
      </c>
      <c r="C23860" s="176">
        <v>50.7</v>
      </c>
      <c r="D23860" s="282">
        <v>87</v>
      </c>
      <c r="E23860" s="265"/>
    </row>
    <row r="23861" spans="1:5">
      <c r="A23861" s="283">
        <v>58779</v>
      </c>
      <c r="B23861" s="176">
        <v>2.5</v>
      </c>
      <c r="C23861" s="176">
        <v>42</v>
      </c>
      <c r="D23861" s="282">
        <v>87</v>
      </c>
      <c r="E23861" s="265"/>
    </row>
    <row r="23862" spans="1:5">
      <c r="A23862" s="283">
        <v>58781</v>
      </c>
      <c r="B23862" s="176">
        <v>4.5</v>
      </c>
      <c r="C23862" s="176">
        <v>41</v>
      </c>
      <c r="D23862" s="282">
        <v>87</v>
      </c>
      <c r="E23862" s="265"/>
    </row>
    <row r="23863" spans="1:5">
      <c r="A23863" s="283">
        <v>58782</v>
      </c>
      <c r="B23863" s="176">
        <v>1.6</v>
      </c>
      <c r="C23863" s="176">
        <v>48.3</v>
      </c>
      <c r="D23863" s="282">
        <v>87</v>
      </c>
      <c r="E23863" s="265"/>
    </row>
    <row r="23864" spans="1:5">
      <c r="A23864" s="283">
        <v>58783</v>
      </c>
      <c r="B23864" s="176">
        <v>1.5</v>
      </c>
      <c r="C23864" s="176">
        <v>48.6</v>
      </c>
      <c r="D23864" s="282">
        <v>87</v>
      </c>
      <c r="E23864" s="265"/>
    </row>
    <row r="23865" spans="1:5">
      <c r="A23865" s="283">
        <v>58784</v>
      </c>
      <c r="B23865" s="176">
        <v>8</v>
      </c>
      <c r="C23865" s="176">
        <v>42.6</v>
      </c>
      <c r="D23865" s="282">
        <v>95</v>
      </c>
      <c r="E23865" s="265"/>
    </row>
    <row r="23866" spans="1:5">
      <c r="A23866" s="283">
        <v>58785</v>
      </c>
      <c r="B23866" s="176">
        <v>19.2</v>
      </c>
      <c r="C23866" s="176">
        <v>34.4</v>
      </c>
      <c r="D23866" s="282">
        <v>87</v>
      </c>
      <c r="E23866" s="265"/>
    </row>
    <row r="23867" spans="1:5">
      <c r="A23867" s="283">
        <v>58787</v>
      </c>
      <c r="B23867" s="176">
        <v>1.6</v>
      </c>
      <c r="C23867" s="176">
        <v>49.1</v>
      </c>
      <c r="D23867" s="282">
        <v>87</v>
      </c>
      <c r="E23867" s="265"/>
    </row>
    <row r="23868" spans="1:5">
      <c r="A23868" s="283">
        <v>58788</v>
      </c>
      <c r="B23868" s="176">
        <v>2</v>
      </c>
      <c r="C23868" s="176">
        <v>48.3</v>
      </c>
      <c r="D23868" s="282">
        <v>87</v>
      </c>
      <c r="E23868" s="265"/>
    </row>
    <row r="23869" spans="1:5">
      <c r="A23869" s="283">
        <v>58789</v>
      </c>
      <c r="B23869" s="176">
        <v>2.6</v>
      </c>
      <c r="C23869" s="176">
        <v>43.5</v>
      </c>
      <c r="D23869" s="282">
        <v>87</v>
      </c>
      <c r="E23869" s="265"/>
    </row>
    <row r="23870" spans="1:5">
      <c r="A23870" s="283">
        <v>58790</v>
      </c>
      <c r="B23870" s="176">
        <v>4.5999999999999996</v>
      </c>
      <c r="C23870" s="176">
        <v>44.5</v>
      </c>
      <c r="D23870" s="282">
        <v>87</v>
      </c>
      <c r="E23870" s="265"/>
    </row>
    <row r="23871" spans="1:5">
      <c r="A23871" s="283">
        <v>58792</v>
      </c>
      <c r="B23871" s="176">
        <v>4.4000000000000004</v>
      </c>
      <c r="C23871" s="176">
        <v>45.2</v>
      </c>
      <c r="D23871" s="282">
        <v>87</v>
      </c>
      <c r="E23871" s="265"/>
    </row>
    <row r="23872" spans="1:5">
      <c r="A23872" s="283">
        <v>58793</v>
      </c>
      <c r="B23872" s="176">
        <v>2.6</v>
      </c>
      <c r="C23872" s="176">
        <v>47.9</v>
      </c>
      <c r="D23872" s="282">
        <v>87</v>
      </c>
      <c r="E23872" s="265"/>
    </row>
    <row r="23873" spans="1:5">
      <c r="A23873" s="283">
        <v>58794</v>
      </c>
      <c r="B23873" s="176">
        <v>1.6</v>
      </c>
      <c r="C23873" s="176">
        <v>40.299999999999997</v>
      </c>
      <c r="D23873" s="282">
        <v>87</v>
      </c>
      <c r="E23873" s="265"/>
    </row>
    <row r="23874" spans="1:5">
      <c r="A23874" s="283">
        <v>58795</v>
      </c>
      <c r="B23874" s="176">
        <v>0.9</v>
      </c>
      <c r="C23874" s="176">
        <v>51.9</v>
      </c>
      <c r="D23874" s="282">
        <v>87</v>
      </c>
      <c r="E23874" s="265"/>
    </row>
    <row r="23875" spans="1:5">
      <c r="A23875" s="283">
        <v>58801</v>
      </c>
      <c r="B23875" s="176">
        <v>24.4</v>
      </c>
      <c r="C23875" s="176">
        <v>37.700000000000003</v>
      </c>
      <c r="D23875" s="282">
        <v>118</v>
      </c>
      <c r="E23875" s="265"/>
    </row>
    <row r="23876" spans="1:5">
      <c r="A23876" s="283">
        <v>58802</v>
      </c>
      <c r="B23876" s="176">
        <v>12.3</v>
      </c>
      <c r="C23876" s="176">
        <v>33.5</v>
      </c>
      <c r="D23876" s="282">
        <v>87</v>
      </c>
      <c r="E23876" s="265"/>
    </row>
    <row r="23877" spans="1:5">
      <c r="A23877" s="283">
        <v>58830</v>
      </c>
      <c r="B23877" s="176">
        <v>0.9</v>
      </c>
      <c r="C23877" s="176">
        <v>51.4</v>
      </c>
      <c r="D23877" s="282">
        <v>87</v>
      </c>
      <c r="E23877" s="265"/>
    </row>
    <row r="23878" spans="1:5">
      <c r="A23878" s="283">
        <v>58831</v>
      </c>
      <c r="B23878" s="176">
        <v>1.2</v>
      </c>
      <c r="C23878" s="176">
        <v>43.4</v>
      </c>
      <c r="D23878" s="282">
        <v>87</v>
      </c>
      <c r="E23878" s="265"/>
    </row>
    <row r="23879" spans="1:5">
      <c r="A23879" s="283">
        <v>58833</v>
      </c>
      <c r="B23879" s="176">
        <v>0.9</v>
      </c>
      <c r="C23879" s="176">
        <v>50.5</v>
      </c>
      <c r="D23879" s="282">
        <v>87</v>
      </c>
      <c r="E23879" s="265"/>
    </row>
    <row r="23880" spans="1:5">
      <c r="A23880" s="283">
        <v>58835</v>
      </c>
      <c r="B23880" s="176">
        <v>1.2</v>
      </c>
      <c r="C23880" s="176">
        <v>45</v>
      </c>
      <c r="D23880" s="282">
        <v>87</v>
      </c>
      <c r="E23880" s="265"/>
    </row>
    <row r="23881" spans="1:5">
      <c r="A23881" s="283">
        <v>58838</v>
      </c>
      <c r="B23881" s="176">
        <v>1.2</v>
      </c>
      <c r="C23881" s="176">
        <v>43.9</v>
      </c>
      <c r="D23881" s="282">
        <v>87</v>
      </c>
      <c r="E23881" s="265"/>
    </row>
    <row r="23882" spans="1:5">
      <c r="A23882" s="283">
        <v>58843</v>
      </c>
      <c r="B23882" s="176">
        <v>3.3</v>
      </c>
      <c r="C23882" s="176">
        <v>45.1</v>
      </c>
      <c r="D23882" s="282">
        <v>87</v>
      </c>
      <c r="E23882" s="265"/>
    </row>
    <row r="23883" spans="1:5">
      <c r="A23883" s="283">
        <v>58844</v>
      </c>
      <c r="B23883" s="176">
        <v>0.8</v>
      </c>
      <c r="C23883" s="176">
        <v>50.9</v>
      </c>
      <c r="D23883" s="282">
        <v>87</v>
      </c>
      <c r="E23883" s="265"/>
    </row>
    <row r="23884" spans="1:5">
      <c r="A23884" s="283">
        <v>58845</v>
      </c>
      <c r="B23884" s="176">
        <v>1.3</v>
      </c>
      <c r="C23884" s="176">
        <v>46.3</v>
      </c>
      <c r="D23884" s="282">
        <v>87</v>
      </c>
      <c r="E23884" s="265"/>
    </row>
    <row r="23885" spans="1:5">
      <c r="A23885" s="283">
        <v>58847</v>
      </c>
      <c r="B23885" s="176">
        <v>1.3</v>
      </c>
      <c r="C23885" s="176">
        <v>44.2</v>
      </c>
      <c r="D23885" s="282">
        <v>87</v>
      </c>
      <c r="E23885" s="265"/>
    </row>
    <row r="23886" spans="1:5">
      <c r="A23886" s="283">
        <v>58849</v>
      </c>
      <c r="B23886" s="176">
        <v>3.1</v>
      </c>
      <c r="C23886" s="176">
        <v>45.8</v>
      </c>
      <c r="D23886" s="282">
        <v>87</v>
      </c>
      <c r="E23886" s="265"/>
    </row>
    <row r="23887" spans="1:5">
      <c r="A23887" s="283">
        <v>58852</v>
      </c>
      <c r="B23887" s="176">
        <v>10.7</v>
      </c>
      <c r="C23887" s="176">
        <v>46.8</v>
      </c>
      <c r="D23887" s="282">
        <v>87</v>
      </c>
      <c r="E23887" s="265"/>
    </row>
    <row r="23888" spans="1:5">
      <c r="A23888" s="283">
        <v>58853</v>
      </c>
      <c r="B23888" s="176">
        <v>0</v>
      </c>
      <c r="C23888" s="176">
        <v>0</v>
      </c>
      <c r="D23888" s="282">
        <v>87</v>
      </c>
      <c r="E23888" s="265"/>
    </row>
    <row r="23889" spans="1:5">
      <c r="A23889" s="283">
        <v>58854</v>
      </c>
      <c r="B23889" s="176">
        <v>7.7</v>
      </c>
      <c r="C23889" s="176">
        <v>40.5</v>
      </c>
      <c r="D23889" s="282">
        <v>95</v>
      </c>
      <c r="E23889" s="265"/>
    </row>
    <row r="23890" spans="1:5">
      <c r="A23890" s="283">
        <v>58856</v>
      </c>
      <c r="B23890" s="176">
        <v>1.1000000000000001</v>
      </c>
      <c r="C23890" s="176">
        <v>46.6</v>
      </c>
      <c r="D23890" s="282">
        <v>87</v>
      </c>
      <c r="E23890" s="265"/>
    </row>
    <row r="23891" spans="1:5">
      <c r="A23891" s="283">
        <v>59001</v>
      </c>
      <c r="B23891" s="176">
        <v>9</v>
      </c>
      <c r="C23891" s="176">
        <v>47.3</v>
      </c>
      <c r="D23891" s="282">
        <v>87</v>
      </c>
      <c r="E23891" s="265"/>
    </row>
    <row r="23892" spans="1:5">
      <c r="A23892" s="283">
        <v>59002</v>
      </c>
      <c r="B23892" s="176">
        <v>4.0999999999999996</v>
      </c>
      <c r="C23892" s="176">
        <v>39.200000000000003</v>
      </c>
      <c r="D23892" s="282">
        <v>87</v>
      </c>
      <c r="E23892" s="265"/>
    </row>
    <row r="23893" spans="1:5">
      <c r="A23893" s="283">
        <v>59003</v>
      </c>
      <c r="B23893" s="176">
        <v>0.4</v>
      </c>
      <c r="C23893" s="176">
        <v>47.9</v>
      </c>
      <c r="D23893" s="282">
        <v>116</v>
      </c>
      <c r="E23893" s="265"/>
    </row>
    <row r="23894" spans="1:5">
      <c r="A23894" s="283">
        <v>59006</v>
      </c>
      <c r="B23894" s="176">
        <v>5.8</v>
      </c>
      <c r="C23894" s="176">
        <v>43.2</v>
      </c>
      <c r="D23894" s="282">
        <v>87</v>
      </c>
      <c r="E23894" s="265"/>
    </row>
    <row r="23895" spans="1:5">
      <c r="A23895" s="283">
        <v>59007</v>
      </c>
      <c r="B23895" s="176">
        <v>17.3</v>
      </c>
      <c r="C23895" s="176">
        <v>49</v>
      </c>
      <c r="D23895" s="282">
        <v>87</v>
      </c>
      <c r="E23895" s="265"/>
    </row>
    <row r="23896" spans="1:5">
      <c r="A23896" s="283">
        <v>59008</v>
      </c>
      <c r="B23896" s="176">
        <v>1.6</v>
      </c>
      <c r="C23896" s="176">
        <v>49.4</v>
      </c>
      <c r="D23896" s="282">
        <v>87</v>
      </c>
      <c r="E23896" s="265"/>
    </row>
    <row r="23897" spans="1:5">
      <c r="A23897" s="283">
        <v>59010</v>
      </c>
      <c r="B23897" s="176">
        <v>0.7</v>
      </c>
      <c r="C23897" s="176">
        <v>49.7</v>
      </c>
      <c r="D23897" s="282">
        <v>87</v>
      </c>
      <c r="E23897" s="265"/>
    </row>
    <row r="23898" spans="1:5">
      <c r="A23898" s="283">
        <v>59011</v>
      </c>
      <c r="B23898" s="176">
        <v>2.4</v>
      </c>
      <c r="C23898" s="176">
        <v>46.2</v>
      </c>
      <c r="D23898" s="282">
        <v>87</v>
      </c>
      <c r="E23898" s="265"/>
    </row>
    <row r="23899" spans="1:5">
      <c r="A23899" s="283">
        <v>59012</v>
      </c>
      <c r="B23899" s="176">
        <v>0.8</v>
      </c>
      <c r="C23899" s="176">
        <v>42.1</v>
      </c>
      <c r="D23899" s="282">
        <v>87</v>
      </c>
      <c r="E23899" s="265"/>
    </row>
    <row r="23900" spans="1:5">
      <c r="A23900" s="283">
        <v>59013</v>
      </c>
      <c r="B23900" s="176">
        <v>329.7</v>
      </c>
      <c r="C23900" s="176">
        <v>42.1</v>
      </c>
      <c r="D23900" s="282">
        <v>87</v>
      </c>
      <c r="E23900" s="265"/>
    </row>
    <row r="23901" spans="1:5">
      <c r="A23901" s="283">
        <v>59014</v>
      </c>
      <c r="B23901" s="176">
        <v>3.2</v>
      </c>
      <c r="C23901" s="176">
        <v>47.8</v>
      </c>
      <c r="D23901" s="282">
        <v>95</v>
      </c>
      <c r="E23901" s="265"/>
    </row>
    <row r="23902" spans="1:5">
      <c r="A23902" s="283">
        <v>59015</v>
      </c>
      <c r="B23902" s="176">
        <v>2.9</v>
      </c>
      <c r="C23902" s="176">
        <v>40.9</v>
      </c>
      <c r="D23902" s="282">
        <v>87</v>
      </c>
      <c r="E23902" s="265"/>
    </row>
    <row r="23903" spans="1:5">
      <c r="A23903" s="283">
        <v>59016</v>
      </c>
      <c r="B23903" s="176">
        <v>1.5</v>
      </c>
      <c r="C23903" s="176">
        <v>23</v>
      </c>
      <c r="D23903" s="282">
        <v>87</v>
      </c>
      <c r="E23903" s="265"/>
    </row>
    <row r="23904" spans="1:5">
      <c r="A23904" s="283">
        <v>59018</v>
      </c>
      <c r="B23904" s="176">
        <v>2.8</v>
      </c>
      <c r="C23904" s="176">
        <v>48.8</v>
      </c>
      <c r="D23904" s="282">
        <v>87</v>
      </c>
      <c r="E23904" s="265"/>
    </row>
    <row r="23905" spans="1:5">
      <c r="A23905" s="283">
        <v>59019</v>
      </c>
      <c r="B23905" s="176">
        <v>13.1</v>
      </c>
      <c r="C23905" s="176">
        <v>44.2</v>
      </c>
      <c r="D23905" s="282">
        <v>87</v>
      </c>
      <c r="E23905" s="265"/>
    </row>
    <row r="23906" spans="1:5">
      <c r="A23906" s="283">
        <v>59020</v>
      </c>
      <c r="B23906" s="176">
        <v>1.8</v>
      </c>
      <c r="C23906" s="176">
        <v>50.4</v>
      </c>
      <c r="D23906" s="282">
        <v>87</v>
      </c>
      <c r="E23906" s="265"/>
    </row>
    <row r="23907" spans="1:5">
      <c r="A23907" s="283">
        <v>59022</v>
      </c>
      <c r="B23907" s="176">
        <v>5</v>
      </c>
      <c r="C23907" s="176">
        <v>26.9</v>
      </c>
      <c r="D23907" s="282">
        <v>87</v>
      </c>
      <c r="E23907" s="265"/>
    </row>
    <row r="23908" spans="1:5">
      <c r="A23908" s="283">
        <v>59024</v>
      </c>
      <c r="B23908" s="176">
        <v>1.3</v>
      </c>
      <c r="C23908" s="176">
        <v>44.8</v>
      </c>
      <c r="D23908" s="282">
        <v>87</v>
      </c>
      <c r="E23908" s="265"/>
    </row>
    <row r="23909" spans="1:5">
      <c r="A23909" s="283">
        <v>59025</v>
      </c>
      <c r="B23909" s="176">
        <v>1.6</v>
      </c>
      <c r="C23909" s="176">
        <v>24.1</v>
      </c>
      <c r="D23909" s="282">
        <v>87</v>
      </c>
      <c r="E23909" s="265"/>
    </row>
    <row r="23910" spans="1:5">
      <c r="A23910" s="283">
        <v>59026</v>
      </c>
      <c r="B23910" s="176">
        <v>6.6</v>
      </c>
      <c r="C23910" s="176">
        <v>48.2</v>
      </c>
      <c r="D23910" s="282">
        <v>87</v>
      </c>
      <c r="E23910" s="265"/>
    </row>
    <row r="23911" spans="1:5">
      <c r="A23911" s="283">
        <v>59027</v>
      </c>
      <c r="B23911" s="176">
        <v>1</v>
      </c>
      <c r="C23911" s="176">
        <v>48.4</v>
      </c>
      <c r="D23911" s="282">
        <v>124</v>
      </c>
      <c r="E23911" s="265"/>
    </row>
    <row r="23912" spans="1:5">
      <c r="A23912" s="283">
        <v>59028</v>
      </c>
      <c r="B23912" s="176">
        <v>1.8</v>
      </c>
      <c r="C23912" s="176">
        <v>53.4</v>
      </c>
      <c r="D23912" s="282">
        <v>87</v>
      </c>
      <c r="E23912" s="265"/>
    </row>
    <row r="23913" spans="1:5">
      <c r="A23913" s="283">
        <v>59029</v>
      </c>
      <c r="B23913" s="176">
        <v>1.8</v>
      </c>
      <c r="C23913" s="176">
        <v>48.8</v>
      </c>
      <c r="D23913" s="282">
        <v>87</v>
      </c>
      <c r="E23913" s="265"/>
    </row>
    <row r="23914" spans="1:5">
      <c r="A23914" s="283">
        <v>59030</v>
      </c>
      <c r="B23914" s="176">
        <v>2</v>
      </c>
      <c r="C23914" s="176">
        <v>46.9</v>
      </c>
      <c r="D23914" s="282">
        <v>87</v>
      </c>
      <c r="E23914" s="265"/>
    </row>
    <row r="23915" spans="1:5">
      <c r="A23915" s="283">
        <v>59031</v>
      </c>
      <c r="B23915" s="176">
        <v>5</v>
      </c>
      <c r="C23915" s="176">
        <v>26.8</v>
      </c>
      <c r="D23915" s="282">
        <v>87</v>
      </c>
      <c r="E23915" s="265"/>
    </row>
    <row r="23916" spans="1:5">
      <c r="A23916" s="283">
        <v>59032</v>
      </c>
      <c r="B23916" s="176">
        <v>0.6</v>
      </c>
      <c r="C23916" s="176">
        <v>47.5</v>
      </c>
      <c r="D23916" s="282">
        <v>87</v>
      </c>
      <c r="E23916" s="265"/>
    </row>
    <row r="23917" spans="1:5">
      <c r="A23917" s="283">
        <v>59033</v>
      </c>
      <c r="B23917" s="176">
        <v>1.1000000000000001</v>
      </c>
      <c r="C23917" s="176">
        <v>47</v>
      </c>
      <c r="D23917" s="282">
        <v>87</v>
      </c>
      <c r="E23917" s="265"/>
    </row>
    <row r="23918" spans="1:5">
      <c r="A23918" s="283">
        <v>59034</v>
      </c>
      <c r="B23918" s="176">
        <v>97.5</v>
      </c>
      <c r="C23918" s="176">
        <v>32.4</v>
      </c>
      <c r="D23918" s="282">
        <v>87</v>
      </c>
      <c r="E23918" s="265"/>
    </row>
    <row r="23919" spans="1:5">
      <c r="A23919" s="283">
        <v>59035</v>
      </c>
      <c r="B23919" s="176">
        <v>1.2</v>
      </c>
      <c r="C23919" s="176">
        <v>39.299999999999997</v>
      </c>
      <c r="D23919" s="282">
        <v>87</v>
      </c>
      <c r="E23919" s="265"/>
    </row>
    <row r="23920" spans="1:5">
      <c r="A23920" s="283">
        <v>59036</v>
      </c>
      <c r="B23920" s="176">
        <v>0</v>
      </c>
      <c r="C23920" s="176">
        <v>0</v>
      </c>
      <c r="D23920" s="282">
        <v>87</v>
      </c>
      <c r="E23920" s="265"/>
    </row>
    <row r="23921" spans="1:5">
      <c r="A23921" s="283">
        <v>59037</v>
      </c>
      <c r="B23921" s="176">
        <v>2.2000000000000002</v>
      </c>
      <c r="C23921" s="176">
        <v>43.4</v>
      </c>
      <c r="D23921" s="282">
        <v>87</v>
      </c>
      <c r="E23921" s="265"/>
    </row>
    <row r="23922" spans="1:5">
      <c r="A23922" s="283">
        <v>59038</v>
      </c>
      <c r="B23922" s="176">
        <v>0.7</v>
      </c>
      <c r="C23922" s="176">
        <v>50.2</v>
      </c>
      <c r="D23922" s="282">
        <v>87</v>
      </c>
      <c r="E23922" s="265"/>
    </row>
    <row r="23923" spans="1:5">
      <c r="A23923" s="283">
        <v>59039</v>
      </c>
      <c r="B23923" s="176">
        <v>0.3</v>
      </c>
      <c r="C23923" s="176">
        <v>52.1</v>
      </c>
      <c r="D23923" s="282">
        <v>87</v>
      </c>
      <c r="E23923" s="265"/>
    </row>
    <row r="23924" spans="1:5">
      <c r="A23924" s="283">
        <v>59041</v>
      </c>
      <c r="B23924" s="176">
        <v>10.199999999999999</v>
      </c>
      <c r="C23924" s="176">
        <v>45.8</v>
      </c>
      <c r="D23924" s="282">
        <v>87</v>
      </c>
      <c r="E23924" s="265"/>
    </row>
    <row r="23925" spans="1:5">
      <c r="A23925" s="283">
        <v>59043</v>
      </c>
      <c r="B23925" s="176">
        <v>1.8</v>
      </c>
      <c r="C23925" s="176">
        <v>26.5</v>
      </c>
      <c r="D23925" s="282">
        <v>128</v>
      </c>
      <c r="E23925" s="265"/>
    </row>
    <row r="23926" spans="1:5">
      <c r="A23926" s="283">
        <v>59044</v>
      </c>
      <c r="B23926" s="176">
        <v>84.2</v>
      </c>
      <c r="C23926" s="176">
        <v>39.1</v>
      </c>
      <c r="D23926" s="282">
        <v>87</v>
      </c>
      <c r="E23926" s="265"/>
    </row>
    <row r="23927" spans="1:5">
      <c r="A23927" s="283">
        <v>59046</v>
      </c>
      <c r="B23927" s="176">
        <v>0.8</v>
      </c>
      <c r="C23927" s="176">
        <v>48.8</v>
      </c>
      <c r="D23927" s="282">
        <v>87</v>
      </c>
      <c r="E23927" s="265"/>
    </row>
    <row r="23928" spans="1:5">
      <c r="A23928" s="283">
        <v>59047</v>
      </c>
      <c r="B23928" s="176">
        <v>12.4</v>
      </c>
      <c r="C23928" s="176">
        <v>44.3</v>
      </c>
      <c r="D23928" s="282">
        <v>125</v>
      </c>
      <c r="E23928" s="265"/>
    </row>
    <row r="23929" spans="1:5">
      <c r="A23929" s="283">
        <v>59050</v>
      </c>
      <c r="B23929" s="176">
        <v>0.8</v>
      </c>
      <c r="C23929" s="176">
        <v>31.4</v>
      </c>
      <c r="D23929" s="282">
        <v>87</v>
      </c>
      <c r="E23929" s="265"/>
    </row>
    <row r="23930" spans="1:5">
      <c r="A23930" s="283">
        <v>59052</v>
      </c>
      <c r="B23930" s="176">
        <v>1.2</v>
      </c>
      <c r="C23930" s="176">
        <v>47</v>
      </c>
      <c r="D23930" s="282">
        <v>87</v>
      </c>
      <c r="E23930" s="265"/>
    </row>
    <row r="23931" spans="1:5">
      <c r="A23931" s="283">
        <v>59053</v>
      </c>
      <c r="B23931" s="176">
        <v>0.4</v>
      </c>
      <c r="C23931" s="176">
        <v>52.1</v>
      </c>
      <c r="D23931" s="282">
        <v>87</v>
      </c>
      <c r="E23931" s="265"/>
    </row>
    <row r="23932" spans="1:5">
      <c r="A23932" s="283">
        <v>59054</v>
      </c>
      <c r="B23932" s="176">
        <v>0</v>
      </c>
      <c r="C23932" s="176">
        <v>0</v>
      </c>
      <c r="D23932" s="282">
        <v>87</v>
      </c>
      <c r="E23932" s="265"/>
    </row>
    <row r="23933" spans="1:5">
      <c r="A23933" s="283">
        <v>59055</v>
      </c>
      <c r="B23933" s="176">
        <v>0.7</v>
      </c>
      <c r="C23933" s="176">
        <v>47</v>
      </c>
      <c r="D23933" s="282">
        <v>87</v>
      </c>
      <c r="E23933" s="265"/>
    </row>
    <row r="23934" spans="1:5">
      <c r="A23934" s="283">
        <v>59057</v>
      </c>
      <c r="B23934" s="176">
        <v>2.4</v>
      </c>
      <c r="C23934" s="176">
        <v>40.6</v>
      </c>
      <c r="D23934" s="282">
        <v>87</v>
      </c>
      <c r="E23934" s="265"/>
    </row>
    <row r="23935" spans="1:5">
      <c r="A23935" s="283">
        <v>59058</v>
      </c>
      <c r="B23935" s="176">
        <v>0.3</v>
      </c>
      <c r="C23935" s="176">
        <v>44.3</v>
      </c>
      <c r="D23935" s="282">
        <v>87</v>
      </c>
      <c r="E23935" s="265"/>
    </row>
    <row r="23936" spans="1:5">
      <c r="A23936" s="283">
        <v>59059</v>
      </c>
      <c r="B23936" s="176">
        <v>1.6</v>
      </c>
      <c r="C23936" s="176">
        <v>53.8</v>
      </c>
      <c r="D23936" s="282">
        <v>87</v>
      </c>
      <c r="E23936" s="265"/>
    </row>
    <row r="23937" spans="1:5">
      <c r="A23937" s="283">
        <v>59061</v>
      </c>
      <c r="B23937" s="176">
        <v>1.8</v>
      </c>
      <c r="C23937" s="176">
        <v>53.3</v>
      </c>
      <c r="D23937" s="282">
        <v>87</v>
      </c>
      <c r="E23937" s="265"/>
    </row>
    <row r="23938" spans="1:5">
      <c r="A23938" s="283">
        <v>59062</v>
      </c>
      <c r="B23938" s="176">
        <v>0.4</v>
      </c>
      <c r="C23938" s="176">
        <v>47.2</v>
      </c>
      <c r="D23938" s="282">
        <v>87</v>
      </c>
      <c r="E23938" s="265"/>
    </row>
    <row r="23939" spans="1:5">
      <c r="A23939" s="283">
        <v>59063</v>
      </c>
      <c r="B23939" s="176">
        <v>18.399999999999999</v>
      </c>
      <c r="C23939" s="176">
        <v>42</v>
      </c>
      <c r="D23939" s="282">
        <v>87</v>
      </c>
      <c r="E23939" s="265"/>
    </row>
    <row r="23940" spans="1:5">
      <c r="A23940" s="283">
        <v>59064</v>
      </c>
      <c r="B23940" s="176">
        <v>1.3</v>
      </c>
      <c r="C23940" s="176">
        <v>44.2</v>
      </c>
      <c r="D23940" s="282">
        <v>87</v>
      </c>
      <c r="E23940" s="265"/>
    </row>
    <row r="23941" spans="1:5">
      <c r="A23941" s="283">
        <v>59065</v>
      </c>
      <c r="B23941" s="176">
        <v>1.3</v>
      </c>
      <c r="C23941" s="176">
        <v>52.6</v>
      </c>
      <c r="D23941" s="282">
        <v>87</v>
      </c>
      <c r="E23941" s="265"/>
    </row>
    <row r="23942" spans="1:5">
      <c r="A23942" s="283">
        <v>59066</v>
      </c>
      <c r="B23942" s="176">
        <v>0.8</v>
      </c>
      <c r="C23942" s="176">
        <v>32</v>
      </c>
      <c r="D23942" s="282">
        <v>87</v>
      </c>
      <c r="E23942" s="265"/>
    </row>
    <row r="23943" spans="1:5">
      <c r="A23943" s="283">
        <v>59067</v>
      </c>
      <c r="B23943" s="176">
        <v>1</v>
      </c>
      <c r="C23943" s="176">
        <v>45.2</v>
      </c>
      <c r="D23943" s="282">
        <v>87</v>
      </c>
      <c r="E23943" s="265"/>
    </row>
    <row r="23944" spans="1:5">
      <c r="A23944" s="283">
        <v>59068</v>
      </c>
      <c r="B23944" s="176">
        <v>7.4</v>
      </c>
      <c r="C23944" s="176">
        <v>48.5</v>
      </c>
      <c r="D23944" s="282">
        <v>96</v>
      </c>
      <c r="E23944" s="265"/>
    </row>
    <row r="23945" spans="1:5">
      <c r="A23945" s="283">
        <v>59069</v>
      </c>
      <c r="B23945" s="176">
        <v>1.5</v>
      </c>
      <c r="C23945" s="176">
        <v>46.7</v>
      </c>
      <c r="D23945" s="282">
        <v>87</v>
      </c>
      <c r="E23945" s="265"/>
    </row>
    <row r="23946" spans="1:5">
      <c r="A23946" s="283">
        <v>59070</v>
      </c>
      <c r="B23946" s="176">
        <v>5.5</v>
      </c>
      <c r="C23946" s="176">
        <v>48.5</v>
      </c>
      <c r="D23946" s="282">
        <v>87</v>
      </c>
      <c r="E23946" s="265"/>
    </row>
    <row r="23947" spans="1:5">
      <c r="A23947" s="283">
        <v>59071</v>
      </c>
      <c r="B23947" s="176">
        <v>2.5</v>
      </c>
      <c r="C23947" s="176">
        <v>49.3</v>
      </c>
      <c r="D23947" s="282">
        <v>87</v>
      </c>
      <c r="E23947" s="265"/>
    </row>
    <row r="23948" spans="1:5">
      <c r="A23948" s="283">
        <v>59072</v>
      </c>
      <c r="B23948" s="176">
        <v>2.5</v>
      </c>
      <c r="C23948" s="176">
        <v>48.1</v>
      </c>
      <c r="D23948" s="282">
        <v>87</v>
      </c>
      <c r="E23948" s="265"/>
    </row>
    <row r="23949" spans="1:5">
      <c r="A23949" s="283">
        <v>59074</v>
      </c>
      <c r="B23949" s="176">
        <v>0.8</v>
      </c>
      <c r="C23949" s="176">
        <v>48.1</v>
      </c>
      <c r="D23949" s="282">
        <v>87</v>
      </c>
      <c r="E23949" s="265"/>
    </row>
    <row r="23950" spans="1:5">
      <c r="A23950" s="283">
        <v>59075</v>
      </c>
      <c r="B23950" s="176">
        <v>0.9</v>
      </c>
      <c r="C23950" s="176">
        <v>33.299999999999997</v>
      </c>
      <c r="D23950" s="282">
        <v>87</v>
      </c>
      <c r="E23950" s="265"/>
    </row>
    <row r="23951" spans="1:5">
      <c r="A23951" s="283">
        <v>59076</v>
      </c>
      <c r="B23951" s="176">
        <v>0.7</v>
      </c>
      <c r="C23951" s="176">
        <v>49</v>
      </c>
      <c r="D23951" s="282">
        <v>87</v>
      </c>
      <c r="E23951" s="265"/>
    </row>
    <row r="23952" spans="1:5">
      <c r="A23952" s="283">
        <v>59077</v>
      </c>
      <c r="B23952" s="176">
        <v>0.3</v>
      </c>
      <c r="C23952" s="176">
        <v>48.3</v>
      </c>
      <c r="D23952" s="282">
        <v>87</v>
      </c>
      <c r="E23952" s="265"/>
    </row>
    <row r="23953" spans="1:5">
      <c r="A23953" s="283">
        <v>59078</v>
      </c>
      <c r="B23953" s="176">
        <v>1.8</v>
      </c>
      <c r="C23953" s="176">
        <v>46.4</v>
      </c>
      <c r="D23953" s="282">
        <v>87</v>
      </c>
      <c r="E23953" s="265"/>
    </row>
    <row r="23954" spans="1:5">
      <c r="A23954" s="283">
        <v>59079</v>
      </c>
      <c r="B23954" s="176">
        <v>6</v>
      </c>
      <c r="C23954" s="176">
        <v>40.4</v>
      </c>
      <c r="D23954" s="282">
        <v>87</v>
      </c>
      <c r="E23954" s="265"/>
    </row>
    <row r="23955" spans="1:5">
      <c r="A23955" s="283">
        <v>59081</v>
      </c>
      <c r="B23955" s="176">
        <v>1</v>
      </c>
      <c r="C23955" s="176">
        <v>56.7</v>
      </c>
      <c r="D23955" s="282">
        <v>87</v>
      </c>
      <c r="E23955" s="265"/>
    </row>
    <row r="23956" spans="1:5">
      <c r="A23956" s="283">
        <v>59082</v>
      </c>
      <c r="B23956" s="176">
        <v>4.5</v>
      </c>
      <c r="C23956" s="176">
        <v>48</v>
      </c>
      <c r="D23956" s="282">
        <v>87</v>
      </c>
      <c r="E23956" s="265"/>
    </row>
    <row r="23957" spans="1:5">
      <c r="A23957" s="283">
        <v>59084</v>
      </c>
      <c r="B23957" s="176">
        <v>0.3</v>
      </c>
      <c r="C23957" s="176">
        <v>35</v>
      </c>
      <c r="D23957" s="282">
        <v>87</v>
      </c>
      <c r="E23957" s="265"/>
    </row>
    <row r="23958" spans="1:5">
      <c r="A23958" s="283">
        <v>59085</v>
      </c>
      <c r="B23958" s="176">
        <v>1.3</v>
      </c>
      <c r="C23958" s="176">
        <v>42.4</v>
      </c>
      <c r="D23958" s="282">
        <v>87</v>
      </c>
      <c r="E23958" s="265"/>
    </row>
    <row r="23959" spans="1:5">
      <c r="A23959" s="283">
        <v>59086</v>
      </c>
      <c r="B23959" s="176">
        <v>1.9</v>
      </c>
      <c r="C23959" s="176">
        <v>48.7</v>
      </c>
      <c r="D23959" s="282">
        <v>87</v>
      </c>
      <c r="E23959" s="265"/>
    </row>
    <row r="23960" spans="1:5">
      <c r="A23960" s="283">
        <v>59087</v>
      </c>
      <c r="B23960" s="176">
        <v>0.3</v>
      </c>
      <c r="C23960" s="176">
        <v>47.9</v>
      </c>
      <c r="D23960" s="282">
        <v>87</v>
      </c>
      <c r="E23960" s="265"/>
    </row>
    <row r="23961" spans="1:5">
      <c r="A23961" s="283">
        <v>59088</v>
      </c>
      <c r="B23961" s="176">
        <v>19.399999999999999</v>
      </c>
      <c r="C23961" s="176">
        <v>42.3</v>
      </c>
      <c r="D23961" s="282">
        <v>87</v>
      </c>
      <c r="E23961" s="265"/>
    </row>
    <row r="23962" spans="1:5">
      <c r="A23962" s="283">
        <v>59089</v>
      </c>
      <c r="B23962" s="176">
        <v>1.1000000000000001</v>
      </c>
      <c r="C23962" s="176">
        <v>31</v>
      </c>
      <c r="D23962" s="282">
        <v>87</v>
      </c>
      <c r="E23962" s="265"/>
    </row>
    <row r="23963" spans="1:5">
      <c r="A23963" s="283">
        <v>59101</v>
      </c>
      <c r="B23963" s="176">
        <v>97.9</v>
      </c>
      <c r="C23963" s="176">
        <v>35.299999999999997</v>
      </c>
      <c r="D23963" s="282">
        <v>139</v>
      </c>
      <c r="E23963" s="265"/>
    </row>
    <row r="23964" spans="1:5">
      <c r="A23964" s="283">
        <v>59102</v>
      </c>
      <c r="B23964" s="176">
        <v>3080.7</v>
      </c>
      <c r="C23964" s="176">
        <v>40.9</v>
      </c>
      <c r="D23964" s="282">
        <v>171</v>
      </c>
      <c r="E23964" s="265"/>
    </row>
    <row r="23965" spans="1:5">
      <c r="A23965" s="283">
        <v>59103</v>
      </c>
      <c r="B23965" s="176">
        <v>4</v>
      </c>
      <c r="C23965" s="176">
        <v>34.200000000000003</v>
      </c>
      <c r="D23965" s="282">
        <v>87</v>
      </c>
      <c r="E23965" s="265"/>
    </row>
    <row r="23966" spans="1:5">
      <c r="A23966" s="283">
        <v>59104</v>
      </c>
      <c r="B23966" s="176">
        <v>0</v>
      </c>
      <c r="C23966" s="176">
        <v>0</v>
      </c>
      <c r="D23966" s="282">
        <v>87</v>
      </c>
      <c r="E23966" s="265"/>
    </row>
    <row r="23967" spans="1:5">
      <c r="A23967" s="283">
        <v>59105</v>
      </c>
      <c r="B23967" s="176">
        <v>117.3</v>
      </c>
      <c r="C23967" s="176">
        <v>36.4</v>
      </c>
      <c r="D23967" s="282">
        <v>108</v>
      </c>
      <c r="E23967" s="265"/>
    </row>
    <row r="23968" spans="1:5">
      <c r="A23968" s="283">
        <v>59106</v>
      </c>
      <c r="B23968" s="176">
        <v>71.099999999999994</v>
      </c>
      <c r="C23968" s="176">
        <v>40.200000000000003</v>
      </c>
      <c r="D23968" s="282">
        <v>124</v>
      </c>
      <c r="E23968" s="265"/>
    </row>
    <row r="23969" spans="1:5">
      <c r="A23969" s="283">
        <v>59107</v>
      </c>
      <c r="B23969" s="176">
        <v>0</v>
      </c>
      <c r="C23969" s="176">
        <v>0</v>
      </c>
      <c r="D23969" s="282">
        <v>87</v>
      </c>
      <c r="E23969" s="265"/>
    </row>
    <row r="23970" spans="1:5">
      <c r="A23970" s="283">
        <v>59108</v>
      </c>
      <c r="B23970" s="176">
        <v>0</v>
      </c>
      <c r="C23970" s="176">
        <v>0</v>
      </c>
      <c r="D23970" s="282">
        <v>87</v>
      </c>
      <c r="E23970" s="265"/>
    </row>
    <row r="23971" spans="1:5">
      <c r="A23971" s="283">
        <v>59116</v>
      </c>
      <c r="B23971" s="176">
        <v>0</v>
      </c>
      <c r="C23971" s="176">
        <v>0</v>
      </c>
      <c r="D23971" s="282">
        <v>87</v>
      </c>
      <c r="E23971" s="265"/>
    </row>
    <row r="23972" spans="1:5">
      <c r="A23972" s="283">
        <v>59201</v>
      </c>
      <c r="B23972" s="176">
        <v>5.5</v>
      </c>
      <c r="C23972" s="176">
        <v>29.9</v>
      </c>
      <c r="D23972" s="282">
        <v>87</v>
      </c>
      <c r="E23972" s="265"/>
    </row>
    <row r="23973" spans="1:5">
      <c r="A23973" s="283">
        <v>59211</v>
      </c>
      <c r="B23973" s="176">
        <v>1.2</v>
      </c>
      <c r="C23973" s="176">
        <v>49.2</v>
      </c>
      <c r="D23973" s="282">
        <v>87</v>
      </c>
      <c r="E23973" s="265"/>
    </row>
    <row r="23974" spans="1:5">
      <c r="A23974" s="283">
        <v>59212</v>
      </c>
      <c r="B23974" s="176">
        <v>1.7</v>
      </c>
      <c r="C23974" s="176">
        <v>46.5</v>
      </c>
      <c r="D23974" s="282">
        <v>87</v>
      </c>
      <c r="E23974" s="265"/>
    </row>
    <row r="23975" spans="1:5">
      <c r="A23975" s="283">
        <v>59213</v>
      </c>
      <c r="B23975" s="176">
        <v>1.9</v>
      </c>
      <c r="C23975" s="176">
        <v>26</v>
      </c>
      <c r="D23975" s="282">
        <v>87</v>
      </c>
      <c r="E23975" s="265"/>
    </row>
    <row r="23976" spans="1:5">
      <c r="A23976" s="283">
        <v>59214</v>
      </c>
      <c r="B23976" s="176">
        <v>0.4</v>
      </c>
      <c r="C23976" s="176">
        <v>50</v>
      </c>
      <c r="D23976" s="282">
        <v>87</v>
      </c>
      <c r="E23976" s="265"/>
    </row>
    <row r="23977" spans="1:5">
      <c r="A23977" s="283">
        <v>59215</v>
      </c>
      <c r="B23977" s="176">
        <v>0.8</v>
      </c>
      <c r="C23977" s="176">
        <v>48.2</v>
      </c>
      <c r="D23977" s="282">
        <v>96</v>
      </c>
      <c r="E23977" s="265"/>
    </row>
    <row r="23978" spans="1:5">
      <c r="A23978" s="283">
        <v>59217</v>
      </c>
      <c r="B23978" s="176">
        <v>1.3</v>
      </c>
      <c r="C23978" s="176">
        <v>43.6</v>
      </c>
      <c r="D23978" s="282">
        <v>87</v>
      </c>
      <c r="E23978" s="265"/>
    </row>
    <row r="23979" spans="1:5">
      <c r="A23979" s="283">
        <v>59218</v>
      </c>
      <c r="B23979" s="176">
        <v>7.7</v>
      </c>
      <c r="C23979" s="176">
        <v>44.3</v>
      </c>
      <c r="D23979" s="282">
        <v>87</v>
      </c>
      <c r="E23979" s="265"/>
    </row>
    <row r="23980" spans="1:5">
      <c r="A23980" s="283">
        <v>59219</v>
      </c>
      <c r="B23980" s="176">
        <v>1.2</v>
      </c>
      <c r="C23980" s="176">
        <v>50.2</v>
      </c>
      <c r="D23980" s="282">
        <v>87</v>
      </c>
      <c r="E23980" s="265"/>
    </row>
    <row r="23981" spans="1:5">
      <c r="A23981" s="283">
        <v>59221</v>
      </c>
      <c r="B23981" s="176">
        <v>1.7</v>
      </c>
      <c r="C23981" s="176">
        <v>41.4</v>
      </c>
      <c r="D23981" s="282">
        <v>87</v>
      </c>
      <c r="E23981" s="265"/>
    </row>
    <row r="23982" spans="1:5">
      <c r="A23982" s="283">
        <v>59222</v>
      </c>
      <c r="B23982" s="176">
        <v>0.4</v>
      </c>
      <c r="C23982" s="176">
        <v>50.5</v>
      </c>
      <c r="D23982" s="282">
        <v>87</v>
      </c>
      <c r="E23982" s="265"/>
    </row>
    <row r="23983" spans="1:5">
      <c r="A23983" s="283">
        <v>59223</v>
      </c>
      <c r="B23983" s="176">
        <v>0.7</v>
      </c>
      <c r="C23983" s="176">
        <v>38.200000000000003</v>
      </c>
      <c r="D23983" s="282">
        <v>87</v>
      </c>
      <c r="E23983" s="265"/>
    </row>
    <row r="23984" spans="1:5">
      <c r="A23984" s="283">
        <v>59225</v>
      </c>
      <c r="B23984" s="176">
        <v>0.9</v>
      </c>
      <c r="C23984" s="176">
        <v>37</v>
      </c>
      <c r="D23984" s="282">
        <v>87</v>
      </c>
      <c r="E23984" s="265"/>
    </row>
    <row r="23985" spans="1:5">
      <c r="A23985" s="283">
        <v>59226</v>
      </c>
      <c r="B23985" s="176">
        <v>1.1000000000000001</v>
      </c>
      <c r="C23985" s="176">
        <v>47.1</v>
      </c>
      <c r="D23985" s="282">
        <v>87</v>
      </c>
      <c r="E23985" s="265"/>
    </row>
    <row r="23986" spans="1:5">
      <c r="A23986" s="283">
        <v>59230</v>
      </c>
      <c r="B23986" s="176">
        <v>3.1</v>
      </c>
      <c r="C23986" s="176">
        <v>47.2</v>
      </c>
      <c r="D23986" s="282">
        <v>87</v>
      </c>
      <c r="E23986" s="265"/>
    </row>
    <row r="23987" spans="1:5">
      <c r="A23987" s="283">
        <v>59231</v>
      </c>
      <c r="B23987" s="176">
        <v>0</v>
      </c>
      <c r="C23987" s="176">
        <v>0</v>
      </c>
      <c r="D23987" s="282">
        <v>87</v>
      </c>
      <c r="E23987" s="265"/>
    </row>
    <row r="23988" spans="1:5">
      <c r="A23988" s="283">
        <v>59240</v>
      </c>
      <c r="B23988" s="176">
        <v>0.4</v>
      </c>
      <c r="C23988" s="176">
        <v>56.7</v>
      </c>
      <c r="D23988" s="282">
        <v>87</v>
      </c>
      <c r="E23988" s="265"/>
    </row>
    <row r="23989" spans="1:5">
      <c r="A23989" s="283">
        <v>59241</v>
      </c>
      <c r="B23989" s="176">
        <v>0.4</v>
      </c>
      <c r="C23989" s="176">
        <v>50</v>
      </c>
      <c r="D23989" s="282">
        <v>87</v>
      </c>
      <c r="E23989" s="265"/>
    </row>
    <row r="23990" spans="1:5">
      <c r="A23990" s="283">
        <v>59242</v>
      </c>
      <c r="B23990" s="176">
        <v>1.3</v>
      </c>
      <c r="C23990" s="176">
        <v>45</v>
      </c>
      <c r="D23990" s="282">
        <v>87</v>
      </c>
      <c r="E23990" s="265"/>
    </row>
    <row r="23991" spans="1:5">
      <c r="A23991" s="283">
        <v>59243</v>
      </c>
      <c r="B23991" s="176">
        <v>1.5</v>
      </c>
      <c r="C23991" s="176">
        <v>44.2</v>
      </c>
      <c r="D23991" s="282">
        <v>87</v>
      </c>
      <c r="E23991" s="265"/>
    </row>
    <row r="23992" spans="1:5">
      <c r="A23992" s="283">
        <v>59244</v>
      </c>
      <c r="B23992" s="176">
        <v>0.5</v>
      </c>
      <c r="C23992" s="176">
        <v>48.3</v>
      </c>
      <c r="D23992" s="282">
        <v>87</v>
      </c>
      <c r="E23992" s="265"/>
    </row>
    <row r="23993" spans="1:5">
      <c r="A23993" s="283">
        <v>59247</v>
      </c>
      <c r="B23993" s="176">
        <v>1.1000000000000001</v>
      </c>
      <c r="C23993" s="176">
        <v>50.4</v>
      </c>
      <c r="D23993" s="282">
        <v>87</v>
      </c>
      <c r="E23993" s="265"/>
    </row>
    <row r="23994" spans="1:5">
      <c r="A23994" s="283">
        <v>59248</v>
      </c>
      <c r="B23994" s="176">
        <v>0.7</v>
      </c>
      <c r="C23994" s="176">
        <v>41.5</v>
      </c>
      <c r="D23994" s="282">
        <v>87</v>
      </c>
      <c r="E23994" s="265"/>
    </row>
    <row r="23995" spans="1:5">
      <c r="A23995" s="283">
        <v>59250</v>
      </c>
      <c r="B23995" s="176">
        <v>0.4</v>
      </c>
      <c r="C23995" s="176">
        <v>50.4</v>
      </c>
      <c r="D23995" s="282">
        <v>87</v>
      </c>
      <c r="E23995" s="265"/>
    </row>
    <row r="23996" spans="1:5">
      <c r="A23996" s="283">
        <v>59252</v>
      </c>
      <c r="B23996" s="176">
        <v>1.2</v>
      </c>
      <c r="C23996" s="176">
        <v>49.6</v>
      </c>
      <c r="D23996" s="282">
        <v>87</v>
      </c>
      <c r="E23996" s="265"/>
    </row>
    <row r="23997" spans="1:5">
      <c r="A23997" s="283">
        <v>59253</v>
      </c>
      <c r="B23997" s="176">
        <v>0.5</v>
      </c>
      <c r="C23997" s="176">
        <v>49</v>
      </c>
      <c r="D23997" s="282">
        <v>87</v>
      </c>
      <c r="E23997" s="265"/>
    </row>
    <row r="23998" spans="1:5">
      <c r="A23998" s="283">
        <v>59254</v>
      </c>
      <c r="B23998" s="176">
        <v>4.4000000000000004</v>
      </c>
      <c r="C23998" s="176">
        <v>49.2</v>
      </c>
      <c r="D23998" s="282">
        <v>104</v>
      </c>
      <c r="E23998" s="265"/>
    </row>
    <row r="23999" spans="1:5">
      <c r="A23999" s="283">
        <v>59255</v>
      </c>
      <c r="B23999" s="176">
        <v>4.4000000000000004</v>
      </c>
      <c r="C23999" s="176">
        <v>31.7</v>
      </c>
      <c r="D23999" s="282">
        <v>95</v>
      </c>
      <c r="E23999" s="265"/>
    </row>
    <row r="24000" spans="1:5">
      <c r="A24000" s="283">
        <v>59256</v>
      </c>
      <c r="B24000" s="176">
        <v>0</v>
      </c>
      <c r="C24000" s="176">
        <v>0</v>
      </c>
      <c r="D24000" s="282">
        <v>87</v>
      </c>
      <c r="E24000" s="265"/>
    </row>
    <row r="24001" spans="1:5">
      <c r="A24001" s="283">
        <v>59257</v>
      </c>
      <c r="B24001" s="176">
        <v>1.2</v>
      </c>
      <c r="C24001" s="176">
        <v>49.5</v>
      </c>
      <c r="D24001" s="282">
        <v>87</v>
      </c>
      <c r="E24001" s="265"/>
    </row>
    <row r="24002" spans="1:5">
      <c r="A24002" s="283">
        <v>59258</v>
      </c>
      <c r="B24002" s="176">
        <v>1</v>
      </c>
      <c r="C24002" s="176">
        <v>43</v>
      </c>
      <c r="D24002" s="282">
        <v>87</v>
      </c>
      <c r="E24002" s="265"/>
    </row>
    <row r="24003" spans="1:5">
      <c r="A24003" s="283">
        <v>59259</v>
      </c>
      <c r="B24003" s="176">
        <v>0.7</v>
      </c>
      <c r="C24003" s="176">
        <v>51.5</v>
      </c>
      <c r="D24003" s="282">
        <v>87</v>
      </c>
      <c r="E24003" s="265"/>
    </row>
    <row r="24004" spans="1:5">
      <c r="A24004" s="283">
        <v>59260</v>
      </c>
      <c r="B24004" s="176">
        <v>0.5</v>
      </c>
      <c r="C24004" s="176">
        <v>46.9</v>
      </c>
      <c r="D24004" s="282">
        <v>87</v>
      </c>
      <c r="E24004" s="265"/>
    </row>
    <row r="24005" spans="1:5">
      <c r="A24005" s="283">
        <v>59261</v>
      </c>
      <c r="B24005" s="176">
        <v>0.6</v>
      </c>
      <c r="C24005" s="176">
        <v>44.8</v>
      </c>
      <c r="D24005" s="282">
        <v>87</v>
      </c>
      <c r="E24005" s="265"/>
    </row>
    <row r="24006" spans="1:5">
      <c r="A24006" s="283">
        <v>59262</v>
      </c>
      <c r="B24006" s="176">
        <v>0.7</v>
      </c>
      <c r="C24006" s="176">
        <v>51.3</v>
      </c>
      <c r="D24006" s="282">
        <v>87</v>
      </c>
      <c r="E24006" s="265"/>
    </row>
    <row r="24007" spans="1:5">
      <c r="A24007" s="283">
        <v>59263</v>
      </c>
      <c r="B24007" s="176">
        <v>2.4</v>
      </c>
      <c r="C24007" s="176">
        <v>49.7</v>
      </c>
      <c r="D24007" s="282">
        <v>87</v>
      </c>
      <c r="E24007" s="265"/>
    </row>
    <row r="24008" spans="1:5">
      <c r="A24008" s="283">
        <v>59270</v>
      </c>
      <c r="B24008" s="176">
        <v>34.6</v>
      </c>
      <c r="C24008" s="176">
        <v>40.9</v>
      </c>
      <c r="D24008" s="282">
        <v>95</v>
      </c>
      <c r="E24008" s="265"/>
    </row>
    <row r="24009" spans="1:5">
      <c r="A24009" s="283">
        <v>59273</v>
      </c>
      <c r="B24009" s="176">
        <v>0.5</v>
      </c>
      <c r="C24009" s="176">
        <v>42.5</v>
      </c>
      <c r="D24009" s="282">
        <v>87</v>
      </c>
      <c r="E24009" s="265"/>
    </row>
    <row r="24010" spans="1:5">
      <c r="A24010" s="283">
        <v>59274</v>
      </c>
      <c r="B24010" s="176">
        <v>0.4</v>
      </c>
      <c r="C24010" s="176">
        <v>49.7</v>
      </c>
      <c r="D24010" s="282">
        <v>87</v>
      </c>
      <c r="E24010" s="265"/>
    </row>
    <row r="24011" spans="1:5">
      <c r="A24011" s="283">
        <v>59275</v>
      </c>
      <c r="B24011" s="176">
        <v>1.2</v>
      </c>
      <c r="C24011" s="176">
        <v>49.9</v>
      </c>
      <c r="D24011" s="282">
        <v>87</v>
      </c>
      <c r="E24011" s="265"/>
    </row>
    <row r="24012" spans="1:5">
      <c r="A24012" s="283">
        <v>59276</v>
      </c>
      <c r="B24012" s="176">
        <v>0.5</v>
      </c>
      <c r="C24012" s="176">
        <v>47.5</v>
      </c>
      <c r="D24012" s="282">
        <v>87</v>
      </c>
      <c r="E24012" s="265"/>
    </row>
    <row r="24013" spans="1:5">
      <c r="A24013" s="283">
        <v>59301</v>
      </c>
      <c r="B24013" s="176">
        <v>3.3</v>
      </c>
      <c r="C24013" s="176">
        <v>42.2</v>
      </c>
      <c r="D24013" s="282">
        <v>115</v>
      </c>
      <c r="E24013" s="265"/>
    </row>
    <row r="24014" spans="1:5">
      <c r="A24014" s="283">
        <v>59311</v>
      </c>
      <c r="B24014" s="176">
        <v>0.2</v>
      </c>
      <c r="C24014" s="176">
        <v>47.2</v>
      </c>
      <c r="D24014" s="282">
        <v>87</v>
      </c>
      <c r="E24014" s="265"/>
    </row>
    <row r="24015" spans="1:5">
      <c r="A24015" s="283">
        <v>59312</v>
      </c>
      <c r="B24015" s="176">
        <v>0.3</v>
      </c>
      <c r="C24015" s="176">
        <v>48.3</v>
      </c>
      <c r="D24015" s="282">
        <v>87</v>
      </c>
      <c r="E24015" s="265"/>
    </row>
    <row r="24016" spans="1:5">
      <c r="A24016" s="283">
        <v>59313</v>
      </c>
      <c r="B24016" s="176">
        <v>1.9</v>
      </c>
      <c r="C24016" s="176">
        <v>42.8</v>
      </c>
      <c r="D24016" s="282">
        <v>87</v>
      </c>
      <c r="E24016" s="265"/>
    </row>
    <row r="24017" spans="1:5">
      <c r="A24017" s="283">
        <v>59314</v>
      </c>
      <c r="B24017" s="176">
        <v>0.4</v>
      </c>
      <c r="C24017" s="176">
        <v>46.3</v>
      </c>
      <c r="D24017" s="282">
        <v>87</v>
      </c>
      <c r="E24017" s="265"/>
    </row>
    <row r="24018" spans="1:5">
      <c r="A24018" s="283">
        <v>59315</v>
      </c>
      <c r="B24018" s="176">
        <v>0.5</v>
      </c>
      <c r="C24018" s="176">
        <v>51</v>
      </c>
      <c r="D24018" s="282">
        <v>87</v>
      </c>
      <c r="E24018" s="265"/>
    </row>
    <row r="24019" spans="1:5">
      <c r="A24019" s="283">
        <v>59316</v>
      </c>
      <c r="B24019" s="176">
        <v>0.3</v>
      </c>
      <c r="C24019" s="176">
        <v>47.3</v>
      </c>
      <c r="D24019" s="282">
        <v>87</v>
      </c>
      <c r="E24019" s="265"/>
    </row>
    <row r="24020" spans="1:5">
      <c r="A24020" s="283">
        <v>59317</v>
      </c>
      <c r="B24020" s="176">
        <v>0.7</v>
      </c>
      <c r="C24020" s="176">
        <v>49.5</v>
      </c>
      <c r="D24020" s="282">
        <v>87</v>
      </c>
      <c r="E24020" s="265"/>
    </row>
    <row r="24021" spans="1:5">
      <c r="A24021" s="283">
        <v>59318</v>
      </c>
      <c r="B24021" s="176">
        <v>0.3</v>
      </c>
      <c r="C24021" s="176">
        <v>46.5</v>
      </c>
      <c r="D24021" s="282">
        <v>87</v>
      </c>
      <c r="E24021" s="265"/>
    </row>
    <row r="24022" spans="1:5">
      <c r="A24022" s="283">
        <v>59319</v>
      </c>
      <c r="B24022" s="176">
        <v>0.2</v>
      </c>
      <c r="C24022" s="176">
        <v>51.7</v>
      </c>
      <c r="D24022" s="282">
        <v>87</v>
      </c>
      <c r="E24022" s="265"/>
    </row>
    <row r="24023" spans="1:5">
      <c r="A24023" s="283">
        <v>59322</v>
      </c>
      <c r="B24023" s="176">
        <v>0.3</v>
      </c>
      <c r="C24023" s="176">
        <v>46.7</v>
      </c>
      <c r="D24023" s="282">
        <v>87</v>
      </c>
      <c r="E24023" s="265"/>
    </row>
    <row r="24024" spans="1:5">
      <c r="A24024" s="283">
        <v>59323</v>
      </c>
      <c r="B24024" s="176">
        <v>179.9</v>
      </c>
      <c r="C24024" s="176">
        <v>38</v>
      </c>
      <c r="D24024" s="282">
        <v>87</v>
      </c>
      <c r="E24024" s="265"/>
    </row>
    <row r="24025" spans="1:5">
      <c r="A24025" s="283">
        <v>59324</v>
      </c>
      <c r="B24025" s="176">
        <v>0.3</v>
      </c>
      <c r="C24025" s="176">
        <v>49.6</v>
      </c>
      <c r="D24025" s="282">
        <v>87</v>
      </c>
      <c r="E24025" s="265"/>
    </row>
    <row r="24026" spans="1:5">
      <c r="A24026" s="283">
        <v>59326</v>
      </c>
      <c r="B24026" s="176">
        <v>0.7</v>
      </c>
      <c r="C24026" s="176">
        <v>53.3</v>
      </c>
      <c r="D24026" s="282">
        <v>87</v>
      </c>
      <c r="E24026" s="265"/>
    </row>
    <row r="24027" spans="1:5">
      <c r="A24027" s="283">
        <v>59327</v>
      </c>
      <c r="B24027" s="176">
        <v>3.6</v>
      </c>
      <c r="C24027" s="176">
        <v>34.4</v>
      </c>
      <c r="D24027" s="282">
        <v>87</v>
      </c>
      <c r="E24027" s="265"/>
    </row>
    <row r="24028" spans="1:5">
      <c r="A24028" s="283">
        <v>59330</v>
      </c>
      <c r="B24028" s="176">
        <v>6.7</v>
      </c>
      <c r="C24028" s="176">
        <v>42.4</v>
      </c>
      <c r="D24028" s="282">
        <v>87</v>
      </c>
      <c r="E24028" s="265"/>
    </row>
    <row r="24029" spans="1:5">
      <c r="A24029" s="283">
        <v>59332</v>
      </c>
      <c r="B24029" s="176">
        <v>0.2</v>
      </c>
      <c r="C24029" s="176">
        <v>48.3</v>
      </c>
      <c r="D24029" s="282">
        <v>87</v>
      </c>
      <c r="E24029" s="265"/>
    </row>
    <row r="24030" spans="1:5">
      <c r="A24030" s="283">
        <v>59333</v>
      </c>
      <c r="B24030" s="176">
        <v>0.7</v>
      </c>
      <c r="C24030" s="176">
        <v>55</v>
      </c>
      <c r="D24030" s="282">
        <v>87</v>
      </c>
      <c r="E24030" s="265"/>
    </row>
    <row r="24031" spans="1:5">
      <c r="A24031" s="283">
        <v>59336</v>
      </c>
      <c r="B24031" s="176">
        <v>0.6</v>
      </c>
      <c r="C24031" s="176">
        <v>49.4</v>
      </c>
      <c r="D24031" s="282">
        <v>87</v>
      </c>
      <c r="E24031" s="265"/>
    </row>
    <row r="24032" spans="1:5">
      <c r="A24032" s="283">
        <v>59337</v>
      </c>
      <c r="B24032" s="176">
        <v>0.3</v>
      </c>
      <c r="C24032" s="176">
        <v>46.4</v>
      </c>
      <c r="D24032" s="282">
        <v>87</v>
      </c>
      <c r="E24032" s="265"/>
    </row>
    <row r="24033" spans="1:5">
      <c r="A24033" s="283">
        <v>59338</v>
      </c>
      <c r="B24033" s="176">
        <v>0.6</v>
      </c>
      <c r="C24033" s="176">
        <v>44.6</v>
      </c>
      <c r="D24033" s="282">
        <v>87</v>
      </c>
      <c r="E24033" s="265"/>
    </row>
    <row r="24034" spans="1:5">
      <c r="A24034" s="283">
        <v>59339</v>
      </c>
      <c r="B24034" s="176">
        <v>0.6</v>
      </c>
      <c r="C24034" s="176">
        <v>47.5</v>
      </c>
      <c r="D24034" s="282">
        <v>87</v>
      </c>
      <c r="E24034" s="265"/>
    </row>
    <row r="24035" spans="1:5">
      <c r="A24035" s="283">
        <v>59341</v>
      </c>
      <c r="B24035" s="176">
        <v>0.7</v>
      </c>
      <c r="C24035" s="176">
        <v>60</v>
      </c>
      <c r="D24035" s="282">
        <v>87</v>
      </c>
      <c r="E24035" s="265"/>
    </row>
    <row r="24036" spans="1:5">
      <c r="A24036" s="283">
        <v>59343</v>
      </c>
      <c r="B24036" s="176">
        <v>0.3</v>
      </c>
      <c r="C24036" s="176">
        <v>49.1</v>
      </c>
      <c r="D24036" s="282">
        <v>87</v>
      </c>
      <c r="E24036" s="265"/>
    </row>
    <row r="24037" spans="1:5">
      <c r="A24037" s="283">
        <v>59344</v>
      </c>
      <c r="B24037" s="176">
        <v>0.6</v>
      </c>
      <c r="C24037" s="176">
        <v>48.5</v>
      </c>
      <c r="D24037" s="282">
        <v>87</v>
      </c>
      <c r="E24037" s="265"/>
    </row>
    <row r="24038" spans="1:5">
      <c r="A24038" s="283">
        <v>59345</v>
      </c>
      <c r="B24038" s="176">
        <v>0.9</v>
      </c>
      <c r="C24038" s="176">
        <v>52.5</v>
      </c>
      <c r="D24038" s="282">
        <v>87</v>
      </c>
      <c r="E24038" s="265"/>
    </row>
    <row r="24039" spans="1:5">
      <c r="A24039" s="283">
        <v>59347</v>
      </c>
      <c r="B24039" s="176">
        <v>0.3</v>
      </c>
      <c r="C24039" s="176">
        <v>51.4</v>
      </c>
      <c r="D24039" s="282">
        <v>87</v>
      </c>
      <c r="E24039" s="265"/>
    </row>
    <row r="24040" spans="1:5">
      <c r="A24040" s="283">
        <v>59349</v>
      </c>
      <c r="B24040" s="176">
        <v>0.7</v>
      </c>
      <c r="C24040" s="176">
        <v>52.8</v>
      </c>
      <c r="D24040" s="282">
        <v>87</v>
      </c>
      <c r="E24040" s="265"/>
    </row>
    <row r="24041" spans="1:5">
      <c r="A24041" s="283">
        <v>59351</v>
      </c>
      <c r="B24041" s="176">
        <v>0.3</v>
      </c>
      <c r="C24041" s="176">
        <v>48.8</v>
      </c>
      <c r="D24041" s="282">
        <v>87</v>
      </c>
      <c r="E24041" s="265"/>
    </row>
    <row r="24042" spans="1:5">
      <c r="A24042" s="283">
        <v>59353</v>
      </c>
      <c r="B24042" s="176">
        <v>1.1000000000000001</v>
      </c>
      <c r="C24042" s="176">
        <v>48.7</v>
      </c>
      <c r="D24042" s="282">
        <v>87</v>
      </c>
      <c r="E24042" s="265"/>
    </row>
    <row r="24043" spans="1:5">
      <c r="A24043" s="283">
        <v>59354</v>
      </c>
      <c r="B24043" s="176">
        <v>0.6</v>
      </c>
      <c r="C24043" s="176">
        <v>51</v>
      </c>
      <c r="D24043" s="282">
        <v>87</v>
      </c>
      <c r="E24043" s="265"/>
    </row>
    <row r="24044" spans="1:5">
      <c r="A24044" s="283">
        <v>59401</v>
      </c>
      <c r="B24044" s="176">
        <v>1350.5</v>
      </c>
      <c r="C24044" s="176">
        <v>37.299999999999997</v>
      </c>
      <c r="D24044" s="282">
        <v>103</v>
      </c>
      <c r="E24044" s="265"/>
    </row>
    <row r="24045" spans="1:5">
      <c r="A24045" s="283">
        <v>59402</v>
      </c>
      <c r="B24045" s="176">
        <v>0</v>
      </c>
      <c r="C24045" s="176">
        <v>0</v>
      </c>
      <c r="D24045" s="282">
        <v>87</v>
      </c>
      <c r="E24045" s="265"/>
    </row>
    <row r="24046" spans="1:5">
      <c r="A24046" s="283">
        <v>59403</v>
      </c>
      <c r="B24046" s="176">
        <v>0</v>
      </c>
      <c r="C24046" s="176">
        <v>0</v>
      </c>
      <c r="D24046" s="282">
        <v>87</v>
      </c>
      <c r="E24046" s="265"/>
    </row>
    <row r="24047" spans="1:5">
      <c r="A24047" s="283">
        <v>59404</v>
      </c>
      <c r="B24047" s="176">
        <v>59.8</v>
      </c>
      <c r="C24047" s="176">
        <v>41.7</v>
      </c>
      <c r="D24047" s="282">
        <v>102</v>
      </c>
      <c r="E24047" s="265"/>
    </row>
    <row r="24048" spans="1:5">
      <c r="A24048" s="283">
        <v>59405</v>
      </c>
      <c r="B24048" s="176">
        <v>65.599999999999994</v>
      </c>
      <c r="C24048" s="176">
        <v>34.5</v>
      </c>
      <c r="D24048" s="282">
        <v>164</v>
      </c>
      <c r="E24048" s="265"/>
    </row>
    <row r="24049" spans="1:5">
      <c r="A24049" s="283">
        <v>59406</v>
      </c>
      <c r="B24049" s="176">
        <v>0</v>
      </c>
      <c r="C24049" s="176">
        <v>0</v>
      </c>
      <c r="D24049" s="282">
        <v>87</v>
      </c>
      <c r="E24049" s="265"/>
    </row>
    <row r="24050" spans="1:5">
      <c r="A24050" s="283">
        <v>59410</v>
      </c>
      <c r="B24050" s="176">
        <v>0</v>
      </c>
      <c r="C24050" s="176">
        <v>0</v>
      </c>
      <c r="D24050" s="282">
        <v>87</v>
      </c>
      <c r="E24050" s="265"/>
    </row>
    <row r="24051" spans="1:5">
      <c r="A24051" s="283">
        <v>59411</v>
      </c>
      <c r="B24051" s="176">
        <v>1.3</v>
      </c>
      <c r="C24051" s="176">
        <v>34.6</v>
      </c>
      <c r="D24051" s="282">
        <v>87</v>
      </c>
      <c r="E24051" s="265"/>
    </row>
    <row r="24052" spans="1:5">
      <c r="A24052" s="283">
        <v>59412</v>
      </c>
      <c r="B24052" s="176">
        <v>3.8</v>
      </c>
      <c r="C24052" s="176">
        <v>43.7</v>
      </c>
      <c r="D24052" s="282">
        <v>87</v>
      </c>
      <c r="E24052" s="265"/>
    </row>
    <row r="24053" spans="1:5">
      <c r="A24053" s="283">
        <v>59414</v>
      </c>
      <c r="B24053" s="176">
        <v>233</v>
      </c>
      <c r="C24053" s="176">
        <v>42.8</v>
      </c>
      <c r="D24053" s="282">
        <v>87</v>
      </c>
      <c r="E24053" s="265"/>
    </row>
    <row r="24054" spans="1:5">
      <c r="A24054" s="283">
        <v>59416</v>
      </c>
      <c r="B24054" s="176">
        <v>2.1</v>
      </c>
      <c r="C24054" s="176">
        <v>46.3</v>
      </c>
      <c r="D24054" s="282">
        <v>87</v>
      </c>
      <c r="E24054" s="265"/>
    </row>
    <row r="24055" spans="1:5">
      <c r="A24055" s="283">
        <v>59417</v>
      </c>
      <c r="B24055" s="176">
        <v>1.2</v>
      </c>
      <c r="C24055" s="176">
        <v>37.5</v>
      </c>
      <c r="D24055" s="282">
        <v>166</v>
      </c>
      <c r="E24055" s="265"/>
    </row>
    <row r="24056" spans="1:5">
      <c r="A24056" s="283">
        <v>59418</v>
      </c>
      <c r="B24056" s="176">
        <v>1.1000000000000001</v>
      </c>
      <c r="C24056" s="176">
        <v>47.4</v>
      </c>
      <c r="D24056" s="282">
        <v>87</v>
      </c>
      <c r="E24056" s="265"/>
    </row>
    <row r="24057" spans="1:5">
      <c r="A24057" s="283">
        <v>59419</v>
      </c>
      <c r="B24057" s="176">
        <v>1.5</v>
      </c>
      <c r="C24057" s="176">
        <v>41</v>
      </c>
      <c r="D24057" s="282">
        <v>87</v>
      </c>
      <c r="E24057" s="265"/>
    </row>
    <row r="24058" spans="1:5">
      <c r="A24058" s="283">
        <v>59420</v>
      </c>
      <c r="B24058" s="176">
        <v>1.1000000000000001</v>
      </c>
      <c r="C24058" s="176">
        <v>46.7</v>
      </c>
      <c r="D24058" s="282">
        <v>87</v>
      </c>
      <c r="E24058" s="265"/>
    </row>
    <row r="24059" spans="1:5">
      <c r="A24059" s="283">
        <v>59421</v>
      </c>
      <c r="B24059" s="176">
        <v>2.2000000000000002</v>
      </c>
      <c r="C24059" s="176">
        <v>50.5</v>
      </c>
      <c r="D24059" s="282">
        <v>87</v>
      </c>
      <c r="E24059" s="265"/>
    </row>
    <row r="24060" spans="1:5">
      <c r="A24060" s="283">
        <v>59422</v>
      </c>
      <c r="B24060" s="176">
        <v>1.9</v>
      </c>
      <c r="C24060" s="176">
        <v>45.9</v>
      </c>
      <c r="D24060" s="282">
        <v>87</v>
      </c>
      <c r="E24060" s="265"/>
    </row>
    <row r="24061" spans="1:5">
      <c r="A24061" s="283">
        <v>59424</v>
      </c>
      <c r="B24061" s="176">
        <v>1.1000000000000001</v>
      </c>
      <c r="C24061" s="176">
        <v>48.3</v>
      </c>
      <c r="D24061" s="282">
        <v>87</v>
      </c>
      <c r="E24061" s="265"/>
    </row>
    <row r="24062" spans="1:5">
      <c r="A24062" s="283">
        <v>59425</v>
      </c>
      <c r="B24062" s="176">
        <v>6.4</v>
      </c>
      <c r="C24062" s="176">
        <v>46.3</v>
      </c>
      <c r="D24062" s="282">
        <v>95</v>
      </c>
      <c r="E24062" s="265"/>
    </row>
    <row r="24063" spans="1:5">
      <c r="A24063" s="283">
        <v>59427</v>
      </c>
      <c r="B24063" s="176">
        <v>11.3</v>
      </c>
      <c r="C24063" s="176">
        <v>31.8</v>
      </c>
      <c r="D24063" s="282">
        <v>95</v>
      </c>
      <c r="E24063" s="265"/>
    </row>
    <row r="24064" spans="1:5">
      <c r="A24064" s="283">
        <v>59430</v>
      </c>
      <c r="B24064" s="176">
        <v>1</v>
      </c>
      <c r="C24064" s="176">
        <v>48.6</v>
      </c>
      <c r="D24064" s="282">
        <v>87</v>
      </c>
      <c r="E24064" s="265"/>
    </row>
    <row r="24065" spans="1:5">
      <c r="A24065" s="283">
        <v>59432</v>
      </c>
      <c r="B24065" s="176">
        <v>0</v>
      </c>
      <c r="C24065" s="176">
        <v>0</v>
      </c>
      <c r="D24065" s="282">
        <v>87</v>
      </c>
      <c r="E24065" s="265"/>
    </row>
    <row r="24066" spans="1:5">
      <c r="A24066" s="283">
        <v>59433</v>
      </c>
      <c r="B24066" s="176">
        <v>3.8</v>
      </c>
      <c r="C24066" s="176">
        <v>47.2</v>
      </c>
      <c r="D24066" s="282">
        <v>87</v>
      </c>
      <c r="E24066" s="265"/>
    </row>
    <row r="24067" spans="1:5">
      <c r="A24067" s="283">
        <v>59434</v>
      </c>
      <c r="B24067" s="176">
        <v>1</v>
      </c>
      <c r="C24067" s="176">
        <v>30.8</v>
      </c>
      <c r="D24067" s="282">
        <v>87</v>
      </c>
      <c r="E24067" s="265"/>
    </row>
    <row r="24068" spans="1:5">
      <c r="A24068" s="283">
        <v>59435</v>
      </c>
      <c r="B24068" s="176">
        <v>0</v>
      </c>
      <c r="C24068" s="176">
        <v>0</v>
      </c>
      <c r="D24068" s="282">
        <v>87</v>
      </c>
      <c r="E24068" s="265"/>
    </row>
    <row r="24069" spans="1:5">
      <c r="A24069" s="283">
        <v>59436</v>
      </c>
      <c r="B24069" s="176">
        <v>4</v>
      </c>
      <c r="C24069" s="176">
        <v>44.1</v>
      </c>
      <c r="D24069" s="282">
        <v>87</v>
      </c>
      <c r="E24069" s="265"/>
    </row>
    <row r="24070" spans="1:5">
      <c r="A24070" s="283">
        <v>59440</v>
      </c>
      <c r="B24070" s="176">
        <v>1.5</v>
      </c>
      <c r="C24070" s="176">
        <v>44</v>
      </c>
      <c r="D24070" s="282">
        <v>87</v>
      </c>
      <c r="E24070" s="265"/>
    </row>
    <row r="24071" spans="1:5">
      <c r="A24071" s="283">
        <v>59441</v>
      </c>
      <c r="B24071" s="176">
        <v>0.5</v>
      </c>
      <c r="C24071" s="176">
        <v>47</v>
      </c>
      <c r="D24071" s="282">
        <v>87</v>
      </c>
      <c r="E24071" s="265"/>
    </row>
    <row r="24072" spans="1:5">
      <c r="A24072" s="283">
        <v>59442</v>
      </c>
      <c r="B24072" s="176">
        <v>1.9</v>
      </c>
      <c r="C24072" s="176">
        <v>49.5</v>
      </c>
      <c r="D24072" s="282">
        <v>87</v>
      </c>
      <c r="E24072" s="265"/>
    </row>
    <row r="24073" spans="1:5">
      <c r="A24073" s="283">
        <v>59443</v>
      </c>
      <c r="B24073" s="176">
        <v>6.7</v>
      </c>
      <c r="C24073" s="176">
        <v>44.3</v>
      </c>
      <c r="D24073" s="282">
        <v>87</v>
      </c>
      <c r="E24073" s="265"/>
    </row>
    <row r="24074" spans="1:5">
      <c r="A24074" s="283">
        <v>59444</v>
      </c>
      <c r="B24074" s="176">
        <v>0.9</v>
      </c>
      <c r="C24074" s="176">
        <v>46.1</v>
      </c>
      <c r="D24074" s="282">
        <v>87</v>
      </c>
      <c r="E24074" s="265"/>
    </row>
    <row r="24075" spans="1:5">
      <c r="A24075" s="283">
        <v>59446</v>
      </c>
      <c r="B24075" s="176">
        <v>0.8</v>
      </c>
      <c r="C24075" s="176">
        <v>46.8</v>
      </c>
      <c r="D24075" s="282">
        <v>87</v>
      </c>
      <c r="E24075" s="265"/>
    </row>
    <row r="24076" spans="1:5">
      <c r="A24076" s="283">
        <v>59447</v>
      </c>
      <c r="B24076" s="176">
        <v>2.8</v>
      </c>
      <c r="C24076" s="176">
        <v>49</v>
      </c>
      <c r="D24076" s="282">
        <v>87</v>
      </c>
      <c r="E24076" s="265"/>
    </row>
    <row r="24077" spans="1:5">
      <c r="A24077" s="283">
        <v>59448</v>
      </c>
      <c r="B24077" s="176">
        <v>3.4</v>
      </c>
      <c r="C24077" s="176">
        <v>26.8</v>
      </c>
      <c r="D24077" s="282">
        <v>87</v>
      </c>
      <c r="E24077" s="265"/>
    </row>
    <row r="24078" spans="1:5">
      <c r="A24078" s="283">
        <v>59450</v>
      </c>
      <c r="B24078" s="176">
        <v>0.8</v>
      </c>
      <c r="C24078" s="176">
        <v>46.4</v>
      </c>
      <c r="D24078" s="282">
        <v>87</v>
      </c>
      <c r="E24078" s="265"/>
    </row>
    <row r="24079" spans="1:5">
      <c r="A24079" s="283">
        <v>59451</v>
      </c>
      <c r="B24079" s="176">
        <v>1</v>
      </c>
      <c r="C24079" s="176">
        <v>48.5</v>
      </c>
      <c r="D24079" s="282">
        <v>87</v>
      </c>
      <c r="E24079" s="265"/>
    </row>
    <row r="24080" spans="1:5">
      <c r="A24080" s="283">
        <v>59452</v>
      </c>
      <c r="B24080" s="176">
        <v>0.8</v>
      </c>
      <c r="C24080" s="176">
        <v>47.8</v>
      </c>
      <c r="D24080" s="282">
        <v>87</v>
      </c>
      <c r="E24080" s="265"/>
    </row>
    <row r="24081" spans="1:5">
      <c r="A24081" s="283">
        <v>59453</v>
      </c>
      <c r="B24081" s="176">
        <v>2</v>
      </c>
      <c r="C24081" s="176">
        <v>47.2</v>
      </c>
      <c r="D24081" s="282">
        <v>87</v>
      </c>
      <c r="E24081" s="265"/>
    </row>
    <row r="24082" spans="1:5">
      <c r="A24082" s="283">
        <v>59454</v>
      </c>
      <c r="B24082" s="176">
        <v>2.1</v>
      </c>
      <c r="C24082" s="176">
        <v>36.1</v>
      </c>
      <c r="D24082" s="282">
        <v>87</v>
      </c>
      <c r="E24082" s="265"/>
    </row>
    <row r="24083" spans="1:5">
      <c r="A24083" s="283">
        <v>59456</v>
      </c>
      <c r="B24083" s="176">
        <v>0.7</v>
      </c>
      <c r="C24083" s="176">
        <v>46.2</v>
      </c>
      <c r="D24083" s="282">
        <v>87</v>
      </c>
      <c r="E24083" s="265"/>
    </row>
    <row r="24084" spans="1:5">
      <c r="A24084" s="283">
        <v>59457</v>
      </c>
      <c r="B24084" s="176">
        <v>6.4</v>
      </c>
      <c r="C24084" s="176">
        <v>47</v>
      </c>
      <c r="D24084" s="282">
        <v>109</v>
      </c>
      <c r="E24084" s="265"/>
    </row>
    <row r="24085" spans="1:5">
      <c r="A24085" s="283">
        <v>59460</v>
      </c>
      <c r="B24085" s="176">
        <v>0.5</v>
      </c>
      <c r="C24085" s="176">
        <v>44.2</v>
      </c>
      <c r="D24085" s="282">
        <v>87</v>
      </c>
      <c r="E24085" s="265"/>
    </row>
    <row r="24086" spans="1:5">
      <c r="A24086" s="283">
        <v>59461</v>
      </c>
      <c r="B24086" s="176">
        <v>1.8</v>
      </c>
      <c r="C24086" s="176">
        <v>47.2</v>
      </c>
      <c r="D24086" s="282">
        <v>87</v>
      </c>
      <c r="E24086" s="265"/>
    </row>
    <row r="24087" spans="1:5">
      <c r="A24087" s="283">
        <v>59462</v>
      </c>
      <c r="B24087" s="176">
        <v>0.8</v>
      </c>
      <c r="C24087" s="176">
        <v>47.3</v>
      </c>
      <c r="D24087" s="282">
        <v>87</v>
      </c>
      <c r="E24087" s="265"/>
    </row>
    <row r="24088" spans="1:5">
      <c r="A24088" s="283">
        <v>59463</v>
      </c>
      <c r="B24088" s="176">
        <v>1.9</v>
      </c>
      <c r="C24088" s="176">
        <v>43.8</v>
      </c>
      <c r="D24088" s="282">
        <v>87</v>
      </c>
      <c r="E24088" s="265"/>
    </row>
    <row r="24089" spans="1:5">
      <c r="A24089" s="283">
        <v>59464</v>
      </c>
      <c r="B24089" s="176">
        <v>3.2</v>
      </c>
      <c r="C24089" s="176">
        <v>48.4</v>
      </c>
      <c r="D24089" s="282">
        <v>87</v>
      </c>
      <c r="E24089" s="265"/>
    </row>
    <row r="24090" spans="1:5">
      <c r="A24090" s="283">
        <v>59465</v>
      </c>
      <c r="B24090" s="176">
        <v>1.7</v>
      </c>
      <c r="C24090" s="176">
        <v>47.7</v>
      </c>
      <c r="D24090" s="282">
        <v>87</v>
      </c>
      <c r="E24090" s="265"/>
    </row>
    <row r="24091" spans="1:5">
      <c r="A24091" s="283">
        <v>59466</v>
      </c>
      <c r="B24091" s="176">
        <v>0.9</v>
      </c>
      <c r="C24091" s="176">
        <v>46.7</v>
      </c>
      <c r="D24091" s="282">
        <v>87</v>
      </c>
      <c r="E24091" s="265"/>
    </row>
    <row r="24092" spans="1:5">
      <c r="A24092" s="283">
        <v>59467</v>
      </c>
      <c r="B24092" s="176">
        <v>0</v>
      </c>
      <c r="C24092" s="176">
        <v>0</v>
      </c>
      <c r="D24092" s="282">
        <v>87</v>
      </c>
      <c r="E24092" s="265"/>
    </row>
    <row r="24093" spans="1:5">
      <c r="A24093" s="283">
        <v>59468</v>
      </c>
      <c r="B24093" s="176">
        <v>2.7</v>
      </c>
      <c r="C24093" s="176">
        <v>46.6</v>
      </c>
      <c r="D24093" s="282">
        <v>87</v>
      </c>
      <c r="E24093" s="265"/>
    </row>
    <row r="24094" spans="1:5">
      <c r="A24094" s="283">
        <v>59469</v>
      </c>
      <c r="B24094" s="176">
        <v>0.8</v>
      </c>
      <c r="C24094" s="176">
        <v>48.1</v>
      </c>
      <c r="D24094" s="282">
        <v>87</v>
      </c>
      <c r="E24094" s="265"/>
    </row>
    <row r="24095" spans="1:5">
      <c r="A24095" s="283">
        <v>59471</v>
      </c>
      <c r="B24095" s="176">
        <v>0.5</v>
      </c>
      <c r="C24095" s="176">
        <v>47.8</v>
      </c>
      <c r="D24095" s="282">
        <v>87</v>
      </c>
      <c r="E24095" s="265"/>
    </row>
    <row r="24096" spans="1:5">
      <c r="A24096" s="283">
        <v>59472</v>
      </c>
      <c r="B24096" s="176">
        <v>10.8</v>
      </c>
      <c r="C24096" s="176">
        <v>43.3</v>
      </c>
      <c r="D24096" s="282">
        <v>87</v>
      </c>
      <c r="E24096" s="265"/>
    </row>
    <row r="24097" spans="1:5">
      <c r="A24097" s="283">
        <v>59474</v>
      </c>
      <c r="B24097" s="176">
        <v>6.6</v>
      </c>
      <c r="C24097" s="176">
        <v>40.9</v>
      </c>
      <c r="D24097" s="282">
        <v>87</v>
      </c>
      <c r="E24097" s="265"/>
    </row>
    <row r="24098" spans="1:5">
      <c r="A24098" s="283">
        <v>59477</v>
      </c>
      <c r="B24098" s="176">
        <v>0</v>
      </c>
      <c r="C24098" s="176">
        <v>0</v>
      </c>
      <c r="D24098" s="282">
        <v>87</v>
      </c>
      <c r="E24098" s="265"/>
    </row>
    <row r="24099" spans="1:5">
      <c r="A24099" s="283">
        <v>59479</v>
      </c>
      <c r="B24099" s="176">
        <v>1.3</v>
      </c>
      <c r="C24099" s="176">
        <v>49</v>
      </c>
      <c r="D24099" s="282">
        <v>87</v>
      </c>
      <c r="E24099" s="265"/>
    </row>
    <row r="24100" spans="1:5">
      <c r="A24100" s="283">
        <v>59480</v>
      </c>
      <c r="B24100" s="176">
        <v>2</v>
      </c>
      <c r="C24100" s="176">
        <v>47.4</v>
      </c>
      <c r="D24100" s="282">
        <v>87</v>
      </c>
      <c r="E24100" s="265"/>
    </row>
    <row r="24101" spans="1:5">
      <c r="A24101" s="283">
        <v>59482</v>
      </c>
      <c r="B24101" s="176">
        <v>1</v>
      </c>
      <c r="C24101" s="176">
        <v>47.4</v>
      </c>
      <c r="D24101" s="282">
        <v>87</v>
      </c>
      <c r="E24101" s="265"/>
    </row>
    <row r="24102" spans="1:5">
      <c r="A24102" s="283">
        <v>59483</v>
      </c>
      <c r="B24102" s="176">
        <v>7.7</v>
      </c>
      <c r="C24102" s="176">
        <v>44.9</v>
      </c>
      <c r="D24102" s="282">
        <v>87</v>
      </c>
      <c r="E24102" s="265"/>
    </row>
    <row r="24103" spans="1:5">
      <c r="A24103" s="283">
        <v>59484</v>
      </c>
      <c r="B24103" s="176">
        <v>1</v>
      </c>
      <c r="C24103" s="176">
        <v>47.5</v>
      </c>
      <c r="D24103" s="282">
        <v>87</v>
      </c>
      <c r="E24103" s="265"/>
    </row>
    <row r="24104" spans="1:5">
      <c r="A24104" s="283">
        <v>59485</v>
      </c>
      <c r="B24104" s="176">
        <v>0</v>
      </c>
      <c r="C24104" s="176">
        <v>0</v>
      </c>
      <c r="D24104" s="282">
        <v>87</v>
      </c>
      <c r="E24104" s="265"/>
    </row>
    <row r="24105" spans="1:5">
      <c r="A24105" s="283">
        <v>59486</v>
      </c>
      <c r="B24105" s="176">
        <v>2.4</v>
      </c>
      <c r="C24105" s="176">
        <v>41</v>
      </c>
      <c r="D24105" s="282">
        <v>87</v>
      </c>
      <c r="E24105" s="265"/>
    </row>
    <row r="24106" spans="1:5">
      <c r="A24106" s="283">
        <v>59487</v>
      </c>
      <c r="B24106" s="176">
        <v>14.2</v>
      </c>
      <c r="C24106" s="176">
        <v>45</v>
      </c>
      <c r="D24106" s="282">
        <v>87</v>
      </c>
      <c r="E24106" s="265"/>
    </row>
    <row r="24107" spans="1:5">
      <c r="A24107" s="283">
        <v>59489</v>
      </c>
      <c r="B24107" s="176">
        <v>0.5</v>
      </c>
      <c r="C24107" s="176">
        <v>46.7</v>
      </c>
      <c r="D24107" s="282">
        <v>87</v>
      </c>
      <c r="E24107" s="265"/>
    </row>
    <row r="24108" spans="1:5">
      <c r="A24108" s="283">
        <v>59501</v>
      </c>
      <c r="B24108" s="176">
        <v>6.2</v>
      </c>
      <c r="C24108" s="176">
        <v>36.799999999999997</v>
      </c>
      <c r="D24108" s="282">
        <v>95</v>
      </c>
      <c r="E24108" s="265"/>
    </row>
    <row r="24109" spans="1:5">
      <c r="A24109" s="283">
        <v>59520</v>
      </c>
      <c r="B24109" s="176">
        <v>2.2000000000000002</v>
      </c>
      <c r="C24109" s="176">
        <v>29.2</v>
      </c>
      <c r="D24109" s="282">
        <v>96</v>
      </c>
      <c r="E24109" s="265"/>
    </row>
    <row r="24110" spans="1:5">
      <c r="A24110" s="283">
        <v>59521</v>
      </c>
      <c r="B24110" s="176">
        <v>16</v>
      </c>
      <c r="C24110" s="176">
        <v>25</v>
      </c>
      <c r="D24110" s="282">
        <v>136</v>
      </c>
      <c r="E24110" s="265"/>
    </row>
    <row r="24111" spans="1:5">
      <c r="A24111" s="283">
        <v>59522</v>
      </c>
      <c r="B24111" s="176">
        <v>1.6</v>
      </c>
      <c r="C24111" s="176">
        <v>45</v>
      </c>
      <c r="D24111" s="282">
        <v>87</v>
      </c>
      <c r="E24111" s="265"/>
    </row>
    <row r="24112" spans="1:5">
      <c r="A24112" s="283">
        <v>59523</v>
      </c>
      <c r="B24112" s="176">
        <v>1.3</v>
      </c>
      <c r="C24112" s="176">
        <v>45.2</v>
      </c>
      <c r="D24112" s="282">
        <v>87</v>
      </c>
      <c r="E24112" s="265"/>
    </row>
    <row r="24113" spans="1:5">
      <c r="A24113" s="283">
        <v>59524</v>
      </c>
      <c r="B24113" s="176">
        <v>0.6</v>
      </c>
      <c r="C24113" s="176">
        <v>33.6</v>
      </c>
      <c r="D24113" s="282">
        <v>87</v>
      </c>
      <c r="E24113" s="265"/>
    </row>
    <row r="24114" spans="1:5">
      <c r="A24114" s="283">
        <v>59525</v>
      </c>
      <c r="B24114" s="176">
        <v>1</v>
      </c>
      <c r="C24114" s="176">
        <v>46.3</v>
      </c>
      <c r="D24114" s="282">
        <v>87</v>
      </c>
      <c r="E24114" s="265"/>
    </row>
    <row r="24115" spans="1:5">
      <c r="A24115" s="283">
        <v>59526</v>
      </c>
      <c r="B24115" s="176">
        <v>4</v>
      </c>
      <c r="C24115" s="176">
        <v>29</v>
      </c>
      <c r="D24115" s="282">
        <v>95</v>
      </c>
      <c r="E24115" s="265"/>
    </row>
    <row r="24116" spans="1:5">
      <c r="A24116" s="283">
        <v>59527</v>
      </c>
      <c r="B24116" s="176">
        <v>2</v>
      </c>
      <c r="C24116" s="176">
        <v>30.4</v>
      </c>
      <c r="D24116" s="282">
        <v>87</v>
      </c>
      <c r="E24116" s="265"/>
    </row>
    <row r="24117" spans="1:5">
      <c r="A24117" s="283">
        <v>59528</v>
      </c>
      <c r="B24117" s="176">
        <v>0</v>
      </c>
      <c r="C24117" s="176">
        <v>0</v>
      </c>
      <c r="D24117" s="282">
        <v>87</v>
      </c>
      <c r="E24117" s="265"/>
    </row>
    <row r="24118" spans="1:5">
      <c r="A24118" s="283">
        <v>59529</v>
      </c>
      <c r="B24118" s="176">
        <v>0.4</v>
      </c>
      <c r="C24118" s="176">
        <v>43</v>
      </c>
      <c r="D24118" s="282">
        <v>87</v>
      </c>
      <c r="E24118" s="265"/>
    </row>
    <row r="24119" spans="1:5">
      <c r="A24119" s="283">
        <v>59530</v>
      </c>
      <c r="B24119" s="176">
        <v>0.7</v>
      </c>
      <c r="C24119" s="176">
        <v>48.4</v>
      </c>
      <c r="D24119" s="282">
        <v>87</v>
      </c>
      <c r="E24119" s="265"/>
    </row>
    <row r="24120" spans="1:5">
      <c r="A24120" s="283">
        <v>59531</v>
      </c>
      <c r="B24120" s="176">
        <v>1.5</v>
      </c>
      <c r="C24120" s="176">
        <v>41</v>
      </c>
      <c r="D24120" s="282">
        <v>87</v>
      </c>
      <c r="E24120" s="265"/>
    </row>
    <row r="24121" spans="1:5">
      <c r="A24121" s="283">
        <v>59532</v>
      </c>
      <c r="B24121" s="176">
        <v>1926.9</v>
      </c>
      <c r="C24121" s="176">
        <v>39.5</v>
      </c>
      <c r="D24121" s="282">
        <v>87</v>
      </c>
      <c r="E24121" s="265"/>
    </row>
    <row r="24122" spans="1:5">
      <c r="A24122" s="283">
        <v>59535</v>
      </c>
      <c r="B24122" s="176">
        <v>0.5</v>
      </c>
      <c r="C24122" s="176">
        <v>42.4</v>
      </c>
      <c r="D24122" s="282">
        <v>87</v>
      </c>
      <c r="E24122" s="265"/>
    </row>
    <row r="24123" spans="1:5">
      <c r="A24123" s="283">
        <v>59537</v>
      </c>
      <c r="B24123" s="176">
        <v>0.6</v>
      </c>
      <c r="C24123" s="176">
        <v>44.4</v>
      </c>
      <c r="D24123" s="282">
        <v>87</v>
      </c>
      <c r="E24123" s="265"/>
    </row>
    <row r="24124" spans="1:5">
      <c r="A24124" s="283">
        <v>59538</v>
      </c>
      <c r="B24124" s="176">
        <v>3.3</v>
      </c>
      <c r="C24124" s="176">
        <v>47</v>
      </c>
      <c r="D24124" s="282">
        <v>111</v>
      </c>
      <c r="E24124" s="265"/>
    </row>
    <row r="24125" spans="1:5">
      <c r="A24125" s="283">
        <v>59540</v>
      </c>
      <c r="B24125" s="176">
        <v>0.5</v>
      </c>
      <c r="C24125" s="176">
        <v>47.2</v>
      </c>
      <c r="D24125" s="282">
        <v>87</v>
      </c>
      <c r="E24125" s="265"/>
    </row>
    <row r="24126" spans="1:5">
      <c r="A24126" s="283">
        <v>59542</v>
      </c>
      <c r="B24126" s="176">
        <v>0.4</v>
      </c>
      <c r="C24126" s="176">
        <v>42.6</v>
      </c>
      <c r="D24126" s="282">
        <v>87</v>
      </c>
      <c r="E24126" s="265"/>
    </row>
    <row r="24127" spans="1:5">
      <c r="A24127" s="283">
        <v>59544</v>
      </c>
      <c r="B24127" s="176">
        <v>0.6</v>
      </c>
      <c r="C24127" s="176">
        <v>44.7</v>
      </c>
      <c r="D24127" s="282">
        <v>87</v>
      </c>
      <c r="E24127" s="265"/>
    </row>
    <row r="24128" spans="1:5">
      <c r="A24128" s="283">
        <v>59545</v>
      </c>
      <c r="B24128" s="176">
        <v>1.5</v>
      </c>
      <c r="C24128" s="176">
        <v>42</v>
      </c>
      <c r="D24128" s="282">
        <v>87</v>
      </c>
      <c r="E24128" s="265"/>
    </row>
    <row r="24129" spans="1:5">
      <c r="A24129" s="283">
        <v>59546</v>
      </c>
      <c r="B24129" s="176">
        <v>0.3</v>
      </c>
      <c r="C24129" s="176">
        <v>48.5</v>
      </c>
      <c r="D24129" s="282">
        <v>87</v>
      </c>
      <c r="E24129" s="265"/>
    </row>
    <row r="24130" spans="1:5">
      <c r="A24130" s="283">
        <v>59547</v>
      </c>
      <c r="B24130" s="176">
        <v>0.4</v>
      </c>
      <c r="C24130" s="176">
        <v>42.5</v>
      </c>
      <c r="D24130" s="282">
        <v>87</v>
      </c>
      <c r="E24130" s="265"/>
    </row>
    <row r="24131" spans="1:5">
      <c r="A24131" s="283">
        <v>59601</v>
      </c>
      <c r="B24131" s="176">
        <v>269.39999999999998</v>
      </c>
      <c r="C24131" s="176">
        <v>40.9</v>
      </c>
      <c r="D24131" s="282">
        <v>142</v>
      </c>
      <c r="E24131" s="265"/>
    </row>
    <row r="24132" spans="1:5">
      <c r="A24132" s="283">
        <v>59602</v>
      </c>
      <c r="B24132" s="176">
        <v>30.7</v>
      </c>
      <c r="C24132" s="176">
        <v>40.5</v>
      </c>
      <c r="D24132" s="282">
        <v>96</v>
      </c>
      <c r="E24132" s="265"/>
    </row>
    <row r="24133" spans="1:5">
      <c r="A24133" s="283">
        <v>59604</v>
      </c>
      <c r="B24133" s="176">
        <v>0</v>
      </c>
      <c r="C24133" s="176">
        <v>0</v>
      </c>
      <c r="D24133" s="282">
        <v>87</v>
      </c>
      <c r="E24133" s="265"/>
    </row>
    <row r="24134" spans="1:5">
      <c r="A24134" s="283">
        <v>59620</v>
      </c>
      <c r="B24134" s="176">
        <v>0</v>
      </c>
      <c r="C24134" s="176">
        <v>0</v>
      </c>
      <c r="D24134" s="282">
        <v>87</v>
      </c>
      <c r="E24134" s="265"/>
    </row>
    <row r="24135" spans="1:5">
      <c r="A24135" s="283">
        <v>59624</v>
      </c>
      <c r="B24135" s="176">
        <v>0</v>
      </c>
      <c r="C24135" s="176">
        <v>0</v>
      </c>
      <c r="D24135" s="282">
        <v>87</v>
      </c>
      <c r="E24135" s="265"/>
    </row>
    <row r="24136" spans="1:5">
      <c r="A24136" s="283">
        <v>59625</v>
      </c>
      <c r="B24136" s="176">
        <v>0</v>
      </c>
      <c r="C24136" s="176">
        <v>0</v>
      </c>
      <c r="D24136" s="282">
        <v>87</v>
      </c>
      <c r="E24136" s="265"/>
    </row>
    <row r="24137" spans="1:5">
      <c r="A24137" s="283">
        <v>59626</v>
      </c>
      <c r="B24137" s="176">
        <v>0</v>
      </c>
      <c r="C24137" s="176">
        <v>0</v>
      </c>
      <c r="D24137" s="282">
        <v>87</v>
      </c>
      <c r="E24137" s="265"/>
    </row>
    <row r="24138" spans="1:5">
      <c r="A24138" s="283">
        <v>59631</v>
      </c>
      <c r="B24138" s="176">
        <v>0</v>
      </c>
      <c r="C24138" s="176">
        <v>0</v>
      </c>
      <c r="D24138" s="282">
        <v>87</v>
      </c>
      <c r="E24138" s="265"/>
    </row>
    <row r="24139" spans="1:5">
      <c r="A24139" s="283">
        <v>59632</v>
      </c>
      <c r="B24139" s="176">
        <v>6</v>
      </c>
      <c r="C24139" s="176">
        <v>44.4</v>
      </c>
      <c r="D24139" s="282">
        <v>97</v>
      </c>
      <c r="E24139" s="265"/>
    </row>
    <row r="24140" spans="1:5">
      <c r="A24140" s="283">
        <v>59633</v>
      </c>
      <c r="B24140" s="176">
        <v>3</v>
      </c>
      <c r="C24140" s="176">
        <v>47.4</v>
      </c>
      <c r="D24140" s="282">
        <v>87</v>
      </c>
      <c r="E24140" s="265"/>
    </row>
    <row r="24141" spans="1:5">
      <c r="A24141" s="283">
        <v>59634</v>
      </c>
      <c r="B24141" s="176">
        <v>9.6</v>
      </c>
      <c r="C24141" s="176">
        <v>45.3</v>
      </c>
      <c r="D24141" s="282">
        <v>114</v>
      </c>
      <c r="E24141" s="265"/>
    </row>
    <row r="24142" spans="1:5">
      <c r="A24142" s="283">
        <v>59635</v>
      </c>
      <c r="B24142" s="176">
        <v>62</v>
      </c>
      <c r="C24142" s="176">
        <v>35.200000000000003</v>
      </c>
      <c r="D24142" s="282">
        <v>102</v>
      </c>
      <c r="E24142" s="265"/>
    </row>
    <row r="24143" spans="1:5">
      <c r="A24143" s="283">
        <v>59636</v>
      </c>
      <c r="B24143" s="176">
        <v>0</v>
      </c>
      <c r="C24143" s="176">
        <v>0</v>
      </c>
      <c r="D24143" s="282">
        <v>87</v>
      </c>
      <c r="E24143" s="265"/>
    </row>
    <row r="24144" spans="1:5">
      <c r="A24144" s="283">
        <v>59638</v>
      </c>
      <c r="B24144" s="176">
        <v>0</v>
      </c>
      <c r="C24144" s="176">
        <v>0</v>
      </c>
      <c r="D24144" s="282">
        <v>87</v>
      </c>
      <c r="E24144" s="265"/>
    </row>
    <row r="24145" spans="1:5">
      <c r="A24145" s="283">
        <v>59639</v>
      </c>
      <c r="B24145" s="176">
        <v>1.8</v>
      </c>
      <c r="C24145" s="176">
        <v>53.2</v>
      </c>
      <c r="D24145" s="282">
        <v>87</v>
      </c>
      <c r="E24145" s="265"/>
    </row>
    <row r="24146" spans="1:5">
      <c r="A24146" s="283">
        <v>59640</v>
      </c>
      <c r="B24146" s="176">
        <v>1.2</v>
      </c>
      <c r="C24146" s="176">
        <v>48.1</v>
      </c>
      <c r="D24146" s="282">
        <v>87</v>
      </c>
      <c r="E24146" s="265"/>
    </row>
    <row r="24147" spans="1:5">
      <c r="A24147" s="283">
        <v>59641</v>
      </c>
      <c r="B24147" s="176">
        <v>3.9</v>
      </c>
      <c r="C24147" s="176">
        <v>43</v>
      </c>
      <c r="D24147" s="282">
        <v>87</v>
      </c>
      <c r="E24147" s="265"/>
    </row>
    <row r="24148" spans="1:5">
      <c r="A24148" s="283">
        <v>59642</v>
      </c>
      <c r="B24148" s="176">
        <v>0</v>
      </c>
      <c r="C24148" s="176">
        <v>0</v>
      </c>
      <c r="D24148" s="282">
        <v>87</v>
      </c>
      <c r="E24148" s="265"/>
    </row>
    <row r="24149" spans="1:5">
      <c r="A24149" s="283">
        <v>59643</v>
      </c>
      <c r="B24149" s="176">
        <v>3.2</v>
      </c>
      <c r="C24149" s="176">
        <v>45.1</v>
      </c>
      <c r="D24149" s="282">
        <v>87</v>
      </c>
      <c r="E24149" s="265"/>
    </row>
    <row r="24150" spans="1:5">
      <c r="A24150" s="283">
        <v>59644</v>
      </c>
      <c r="B24150" s="176">
        <v>5.3</v>
      </c>
      <c r="C24150" s="176">
        <v>45.6</v>
      </c>
      <c r="D24150" s="282">
        <v>87</v>
      </c>
      <c r="E24150" s="265"/>
    </row>
    <row r="24151" spans="1:5">
      <c r="A24151" s="283">
        <v>59645</v>
      </c>
      <c r="B24151" s="176">
        <v>1.1000000000000001</v>
      </c>
      <c r="C24151" s="176">
        <v>48.4</v>
      </c>
      <c r="D24151" s="282">
        <v>87</v>
      </c>
      <c r="E24151" s="265"/>
    </row>
    <row r="24152" spans="1:5">
      <c r="A24152" s="283">
        <v>59647</v>
      </c>
      <c r="B24152" s="176">
        <v>1.4</v>
      </c>
      <c r="C24152" s="176">
        <v>47.1</v>
      </c>
      <c r="D24152" s="282">
        <v>87</v>
      </c>
      <c r="E24152" s="265"/>
    </row>
    <row r="24153" spans="1:5">
      <c r="A24153" s="283">
        <v>59648</v>
      </c>
      <c r="B24153" s="176">
        <v>0.8</v>
      </c>
      <c r="C24153" s="176">
        <v>53.5</v>
      </c>
      <c r="D24153" s="282">
        <v>87</v>
      </c>
      <c r="E24153" s="265"/>
    </row>
    <row r="24154" spans="1:5">
      <c r="A24154" s="283">
        <v>59701</v>
      </c>
      <c r="B24154" s="176">
        <v>71.599999999999994</v>
      </c>
      <c r="C24154" s="176">
        <v>40.9</v>
      </c>
      <c r="D24154" s="282">
        <v>142</v>
      </c>
      <c r="E24154" s="265"/>
    </row>
    <row r="24155" spans="1:5">
      <c r="A24155" s="283">
        <v>59702</v>
      </c>
      <c r="B24155" s="176">
        <v>0</v>
      </c>
      <c r="C24155" s="176">
        <v>0</v>
      </c>
      <c r="D24155" s="282">
        <v>87</v>
      </c>
      <c r="E24155" s="265"/>
    </row>
    <row r="24156" spans="1:5">
      <c r="A24156" s="283">
        <v>59703</v>
      </c>
      <c r="B24156" s="176">
        <v>0</v>
      </c>
      <c r="C24156" s="176">
        <v>0</v>
      </c>
      <c r="D24156" s="282">
        <v>87</v>
      </c>
      <c r="E24156" s="265"/>
    </row>
    <row r="24157" spans="1:5">
      <c r="A24157" s="283">
        <v>59710</v>
      </c>
      <c r="B24157" s="176">
        <v>1.1000000000000001</v>
      </c>
      <c r="C24157" s="176">
        <v>50.5</v>
      </c>
      <c r="D24157" s="282">
        <v>87</v>
      </c>
      <c r="E24157" s="265"/>
    </row>
    <row r="24158" spans="1:5">
      <c r="A24158" s="283">
        <v>59711</v>
      </c>
      <c r="B24158" s="176">
        <v>10.5</v>
      </c>
      <c r="C24158" s="176">
        <v>46.3</v>
      </c>
      <c r="D24158" s="282">
        <v>87</v>
      </c>
      <c r="E24158" s="265"/>
    </row>
    <row r="24159" spans="1:5">
      <c r="A24159" s="283">
        <v>59713</v>
      </c>
      <c r="B24159" s="176">
        <v>1.1000000000000001</v>
      </c>
      <c r="C24159" s="176">
        <v>49</v>
      </c>
      <c r="D24159" s="282">
        <v>87</v>
      </c>
      <c r="E24159" s="265"/>
    </row>
    <row r="24160" spans="1:5">
      <c r="A24160" s="283">
        <v>59714</v>
      </c>
      <c r="B24160" s="176">
        <v>36.4</v>
      </c>
      <c r="C24160" s="176">
        <v>32.6</v>
      </c>
      <c r="D24160" s="282">
        <v>130</v>
      </c>
      <c r="E24160" s="265"/>
    </row>
    <row r="24161" spans="1:5">
      <c r="A24161" s="283">
        <v>59715</v>
      </c>
      <c r="B24161" s="176">
        <v>87.3</v>
      </c>
      <c r="C24161" s="176">
        <v>31</v>
      </c>
      <c r="D24161" s="282">
        <v>180</v>
      </c>
      <c r="E24161" s="265"/>
    </row>
    <row r="24162" spans="1:5">
      <c r="A24162" s="283">
        <v>59716</v>
      </c>
      <c r="B24162" s="176">
        <v>0</v>
      </c>
      <c r="C24162" s="176">
        <v>0</v>
      </c>
      <c r="D24162" s="282">
        <v>87</v>
      </c>
      <c r="E24162" s="265"/>
    </row>
    <row r="24163" spans="1:5">
      <c r="A24163" s="283">
        <v>59717</v>
      </c>
      <c r="B24163" s="176">
        <v>156</v>
      </c>
      <c r="C24163" s="176">
        <v>28.8</v>
      </c>
      <c r="D24163" s="282">
        <v>96</v>
      </c>
      <c r="E24163" s="265"/>
    </row>
    <row r="24164" spans="1:5">
      <c r="A24164" s="283">
        <v>59718</v>
      </c>
      <c r="B24164" s="176">
        <v>144.80000000000001</v>
      </c>
      <c r="C24164" s="176">
        <v>32</v>
      </c>
      <c r="D24164" s="282">
        <v>142</v>
      </c>
      <c r="E24164" s="265"/>
    </row>
    <row r="24165" spans="1:5">
      <c r="A24165" s="283">
        <v>59719</v>
      </c>
      <c r="B24165" s="176">
        <v>0</v>
      </c>
      <c r="C24165" s="176">
        <v>0</v>
      </c>
      <c r="D24165" s="282">
        <v>87</v>
      </c>
      <c r="E24165" s="265"/>
    </row>
    <row r="24166" spans="1:5">
      <c r="A24166" s="283">
        <v>59720</v>
      </c>
      <c r="B24166" s="176">
        <v>1.4</v>
      </c>
      <c r="C24166" s="176">
        <v>47.1</v>
      </c>
      <c r="D24166" s="282">
        <v>87</v>
      </c>
      <c r="E24166" s="265"/>
    </row>
    <row r="24167" spans="1:5">
      <c r="A24167" s="283">
        <v>59721</v>
      </c>
      <c r="B24167" s="176">
        <v>1.7</v>
      </c>
      <c r="C24167" s="176">
        <v>48</v>
      </c>
      <c r="D24167" s="282">
        <v>87</v>
      </c>
      <c r="E24167" s="265"/>
    </row>
    <row r="24168" spans="1:5">
      <c r="A24168" s="283">
        <v>59722</v>
      </c>
      <c r="B24168" s="176">
        <v>13.7</v>
      </c>
      <c r="C24168" s="176">
        <v>43.2</v>
      </c>
      <c r="D24168" s="282">
        <v>95</v>
      </c>
      <c r="E24168" s="265"/>
    </row>
    <row r="24169" spans="1:5">
      <c r="A24169" s="283">
        <v>59724</v>
      </c>
      <c r="B24169" s="176">
        <v>0</v>
      </c>
      <c r="C24169" s="176">
        <v>0</v>
      </c>
      <c r="D24169" s="282">
        <v>87</v>
      </c>
      <c r="E24169" s="265"/>
    </row>
    <row r="24170" spans="1:5">
      <c r="A24170" s="283">
        <v>59725</v>
      </c>
      <c r="B24170" s="176">
        <v>2.4</v>
      </c>
      <c r="C24170" s="176">
        <v>41.2</v>
      </c>
      <c r="D24170" s="282">
        <v>94</v>
      </c>
      <c r="E24170" s="265"/>
    </row>
    <row r="24171" spans="1:5">
      <c r="A24171" s="283">
        <v>59727</v>
      </c>
      <c r="B24171" s="176">
        <v>4.8</v>
      </c>
      <c r="C24171" s="176">
        <v>46.3</v>
      </c>
      <c r="D24171" s="282">
        <v>87</v>
      </c>
      <c r="E24171" s="265"/>
    </row>
    <row r="24172" spans="1:5">
      <c r="A24172" s="283">
        <v>59728</v>
      </c>
      <c r="B24172" s="176">
        <v>1</v>
      </c>
      <c r="C24172" s="176">
        <v>49.1</v>
      </c>
      <c r="D24172" s="282">
        <v>87</v>
      </c>
      <c r="E24172" s="265"/>
    </row>
    <row r="24173" spans="1:5">
      <c r="A24173" s="283">
        <v>59729</v>
      </c>
      <c r="B24173" s="176">
        <v>2.9</v>
      </c>
      <c r="C24173" s="176">
        <v>49.1</v>
      </c>
      <c r="D24173" s="282">
        <v>87</v>
      </c>
      <c r="E24173" s="265"/>
    </row>
    <row r="24174" spans="1:5">
      <c r="A24174" s="283">
        <v>59730</v>
      </c>
      <c r="B24174" s="176">
        <v>5.8</v>
      </c>
      <c r="C24174" s="176">
        <v>39</v>
      </c>
      <c r="D24174" s="282">
        <v>95</v>
      </c>
      <c r="E24174" s="265"/>
    </row>
    <row r="24175" spans="1:5">
      <c r="A24175" s="283">
        <v>59731</v>
      </c>
      <c r="B24175" s="176">
        <v>0.7</v>
      </c>
      <c r="C24175" s="176">
        <v>49.5</v>
      </c>
      <c r="D24175" s="282">
        <v>87</v>
      </c>
      <c r="E24175" s="265"/>
    </row>
    <row r="24176" spans="1:5">
      <c r="A24176" s="283">
        <v>59732</v>
      </c>
      <c r="B24176" s="176">
        <v>1000</v>
      </c>
      <c r="C24176" s="176">
        <v>48.7</v>
      </c>
      <c r="D24176" s="282">
        <v>87</v>
      </c>
      <c r="E24176" s="265"/>
    </row>
    <row r="24177" spans="1:5">
      <c r="A24177" s="283">
        <v>59733</v>
      </c>
      <c r="B24177" s="176">
        <v>0.4</v>
      </c>
      <c r="C24177" s="176">
        <v>47.5</v>
      </c>
      <c r="D24177" s="282">
        <v>87</v>
      </c>
      <c r="E24177" s="265"/>
    </row>
    <row r="24178" spans="1:5">
      <c r="A24178" s="283">
        <v>59735</v>
      </c>
      <c r="B24178" s="176">
        <v>2.4</v>
      </c>
      <c r="C24178" s="176">
        <v>49.6</v>
      </c>
      <c r="D24178" s="282">
        <v>87</v>
      </c>
      <c r="E24178" s="265"/>
    </row>
    <row r="24179" spans="1:5">
      <c r="A24179" s="283">
        <v>59736</v>
      </c>
      <c r="B24179" s="176">
        <v>0.4</v>
      </c>
      <c r="C24179" s="176">
        <v>49</v>
      </c>
      <c r="D24179" s="282">
        <v>87</v>
      </c>
      <c r="E24179" s="265"/>
    </row>
    <row r="24180" spans="1:5">
      <c r="A24180" s="283">
        <v>59739</v>
      </c>
      <c r="B24180" s="176">
        <v>0.3</v>
      </c>
      <c r="C24180" s="176">
        <v>47.5</v>
      </c>
      <c r="D24180" s="282">
        <v>87</v>
      </c>
      <c r="E24180" s="265"/>
    </row>
    <row r="24181" spans="1:5">
      <c r="A24181" s="283">
        <v>59740</v>
      </c>
      <c r="B24181" s="176">
        <v>0</v>
      </c>
      <c r="C24181" s="176">
        <v>0</v>
      </c>
      <c r="D24181" s="282">
        <v>87</v>
      </c>
      <c r="E24181" s="265"/>
    </row>
    <row r="24182" spans="1:5">
      <c r="A24182" s="283">
        <v>59741</v>
      </c>
      <c r="B24182" s="176">
        <v>26.1</v>
      </c>
      <c r="C24182" s="176">
        <v>41.4</v>
      </c>
      <c r="D24182" s="282">
        <v>130</v>
      </c>
      <c r="E24182" s="265"/>
    </row>
    <row r="24183" spans="1:5">
      <c r="A24183" s="283">
        <v>59743</v>
      </c>
      <c r="B24183" s="176">
        <v>0</v>
      </c>
      <c r="C24183" s="176">
        <v>0</v>
      </c>
      <c r="D24183" s="282">
        <v>87</v>
      </c>
      <c r="E24183" s="265"/>
    </row>
    <row r="24184" spans="1:5">
      <c r="A24184" s="283">
        <v>59745</v>
      </c>
      <c r="B24184" s="176">
        <v>2.2999999999999998</v>
      </c>
      <c r="C24184" s="176">
        <v>49.3</v>
      </c>
      <c r="D24184" s="282">
        <v>87</v>
      </c>
      <c r="E24184" s="265"/>
    </row>
    <row r="24185" spans="1:5">
      <c r="A24185" s="283">
        <v>59746</v>
      </c>
      <c r="B24185" s="176">
        <v>1.3</v>
      </c>
      <c r="C24185" s="176">
        <v>45</v>
      </c>
      <c r="D24185" s="282">
        <v>87</v>
      </c>
      <c r="E24185" s="265"/>
    </row>
    <row r="24186" spans="1:5">
      <c r="A24186" s="283">
        <v>59747</v>
      </c>
      <c r="B24186" s="176">
        <v>0</v>
      </c>
      <c r="C24186" s="176">
        <v>0</v>
      </c>
      <c r="D24186" s="282">
        <v>87</v>
      </c>
      <c r="E24186" s="265"/>
    </row>
    <row r="24187" spans="1:5">
      <c r="A24187" s="283">
        <v>59748</v>
      </c>
      <c r="B24187" s="176">
        <v>4.8</v>
      </c>
      <c r="C24187" s="176">
        <v>42.6</v>
      </c>
      <c r="D24187" s="282">
        <v>87</v>
      </c>
      <c r="E24187" s="265"/>
    </row>
    <row r="24188" spans="1:5">
      <c r="A24188" s="283">
        <v>59749</v>
      </c>
      <c r="B24188" s="176">
        <v>2.5</v>
      </c>
      <c r="C24188" s="176">
        <v>50.4</v>
      </c>
      <c r="D24188" s="282">
        <v>87</v>
      </c>
      <c r="E24188" s="265"/>
    </row>
    <row r="24189" spans="1:5">
      <c r="A24189" s="283">
        <v>59750</v>
      </c>
      <c r="B24189" s="176">
        <v>4.5999999999999996</v>
      </c>
      <c r="C24189" s="176">
        <v>46</v>
      </c>
      <c r="D24189" s="282">
        <v>87</v>
      </c>
      <c r="E24189" s="265"/>
    </row>
    <row r="24190" spans="1:5">
      <c r="A24190" s="283">
        <v>59751</v>
      </c>
      <c r="B24190" s="176">
        <v>1.6</v>
      </c>
      <c r="C24190" s="176">
        <v>49</v>
      </c>
      <c r="D24190" s="282">
        <v>87</v>
      </c>
      <c r="E24190" s="265"/>
    </row>
    <row r="24191" spans="1:5">
      <c r="A24191" s="283">
        <v>59752</v>
      </c>
      <c r="B24191" s="176">
        <v>8.1999999999999993</v>
      </c>
      <c r="C24191" s="176">
        <v>41.8</v>
      </c>
      <c r="D24191" s="282">
        <v>87</v>
      </c>
      <c r="E24191" s="265"/>
    </row>
    <row r="24192" spans="1:5">
      <c r="A24192" s="283">
        <v>59754</v>
      </c>
      <c r="B24192" s="176">
        <v>2.2999999999999998</v>
      </c>
      <c r="C24192" s="176">
        <v>49</v>
      </c>
      <c r="D24192" s="282">
        <v>96</v>
      </c>
      <c r="E24192" s="265"/>
    </row>
    <row r="24193" spans="1:5">
      <c r="A24193" s="283">
        <v>59755</v>
      </c>
      <c r="B24193" s="176">
        <v>1.1000000000000001</v>
      </c>
      <c r="C24193" s="176">
        <v>50.2</v>
      </c>
      <c r="D24193" s="282">
        <v>87</v>
      </c>
      <c r="E24193" s="265"/>
    </row>
    <row r="24194" spans="1:5">
      <c r="A24194" s="283">
        <v>59756</v>
      </c>
      <c r="B24194" s="176">
        <v>0</v>
      </c>
      <c r="C24194" s="176">
        <v>0</v>
      </c>
      <c r="D24194" s="282">
        <v>87</v>
      </c>
      <c r="E24194" s="265"/>
    </row>
    <row r="24195" spans="1:5">
      <c r="A24195" s="283">
        <v>59758</v>
      </c>
      <c r="B24195" s="176">
        <v>3.6</v>
      </c>
      <c r="C24195" s="176">
        <v>43.2</v>
      </c>
      <c r="D24195" s="282">
        <v>87</v>
      </c>
      <c r="E24195" s="265"/>
    </row>
    <row r="24196" spans="1:5">
      <c r="A24196" s="283">
        <v>59759</v>
      </c>
      <c r="B24196" s="176">
        <v>6.1</v>
      </c>
      <c r="C24196" s="176">
        <v>48.4</v>
      </c>
      <c r="D24196" s="282">
        <v>87</v>
      </c>
      <c r="E24196" s="265"/>
    </row>
    <row r="24197" spans="1:5">
      <c r="A24197" s="283">
        <v>59760</v>
      </c>
      <c r="B24197" s="176">
        <v>0</v>
      </c>
      <c r="C24197" s="176">
        <v>0</v>
      </c>
      <c r="D24197" s="282">
        <v>87</v>
      </c>
      <c r="E24197" s="265"/>
    </row>
    <row r="24198" spans="1:5">
      <c r="A24198" s="283">
        <v>59761</v>
      </c>
      <c r="B24198" s="176">
        <v>0.4</v>
      </c>
      <c r="C24198" s="176">
        <v>49.8</v>
      </c>
      <c r="D24198" s="282">
        <v>87</v>
      </c>
      <c r="E24198" s="265"/>
    </row>
    <row r="24199" spans="1:5">
      <c r="A24199" s="283">
        <v>59762</v>
      </c>
      <c r="B24199" s="176">
        <v>0.4</v>
      </c>
      <c r="C24199" s="176">
        <v>48.7</v>
      </c>
      <c r="D24199" s="282">
        <v>87</v>
      </c>
      <c r="E24199" s="265"/>
    </row>
    <row r="24200" spans="1:5">
      <c r="A24200" s="283">
        <v>59771</v>
      </c>
      <c r="B24200" s="176">
        <v>0</v>
      </c>
      <c r="C24200" s="176">
        <v>0</v>
      </c>
      <c r="D24200" s="282">
        <v>87</v>
      </c>
      <c r="E24200" s="265"/>
    </row>
    <row r="24201" spans="1:5">
      <c r="A24201" s="283">
        <v>59772</v>
      </c>
      <c r="B24201" s="176">
        <v>0</v>
      </c>
      <c r="C24201" s="176">
        <v>0</v>
      </c>
      <c r="D24201" s="282">
        <v>87</v>
      </c>
      <c r="E24201" s="265"/>
    </row>
    <row r="24202" spans="1:5">
      <c r="A24202" s="283">
        <v>59801</v>
      </c>
      <c r="B24202" s="176">
        <v>4322.5</v>
      </c>
      <c r="C24202" s="176">
        <v>28.9</v>
      </c>
      <c r="D24202" s="282">
        <v>143</v>
      </c>
      <c r="E24202" s="265"/>
    </row>
    <row r="24203" spans="1:5">
      <c r="A24203" s="283">
        <v>59802</v>
      </c>
      <c r="B24203" s="176">
        <v>170</v>
      </c>
      <c r="C24203" s="176">
        <v>33.9</v>
      </c>
      <c r="D24203" s="282">
        <v>105</v>
      </c>
      <c r="E24203" s="265"/>
    </row>
    <row r="24204" spans="1:5">
      <c r="A24204" s="283">
        <v>59803</v>
      </c>
      <c r="B24204" s="176">
        <v>262.8</v>
      </c>
      <c r="C24204" s="176">
        <v>36.6</v>
      </c>
      <c r="D24204" s="282">
        <v>110</v>
      </c>
      <c r="E24204" s="265"/>
    </row>
    <row r="24205" spans="1:5">
      <c r="A24205" s="283">
        <v>59804</v>
      </c>
      <c r="B24205" s="176">
        <v>24.5</v>
      </c>
      <c r="C24205" s="176">
        <v>45</v>
      </c>
      <c r="D24205" s="282">
        <v>128</v>
      </c>
      <c r="E24205" s="265"/>
    </row>
    <row r="24206" spans="1:5">
      <c r="A24206" s="283">
        <v>59806</v>
      </c>
      <c r="B24206" s="176">
        <v>0</v>
      </c>
      <c r="C24206" s="176">
        <v>0</v>
      </c>
      <c r="D24206" s="282">
        <v>87</v>
      </c>
      <c r="E24206" s="265"/>
    </row>
    <row r="24207" spans="1:5">
      <c r="A24207" s="283">
        <v>59807</v>
      </c>
      <c r="B24207" s="176">
        <v>47.8</v>
      </c>
      <c r="C24207" s="176">
        <v>39.4</v>
      </c>
      <c r="D24207" s="282">
        <v>97</v>
      </c>
      <c r="E24207" s="265"/>
    </row>
    <row r="24208" spans="1:5">
      <c r="A24208" s="283">
        <v>59808</v>
      </c>
      <c r="B24208" s="176">
        <v>69.2</v>
      </c>
      <c r="C24208" s="176">
        <v>35.5</v>
      </c>
      <c r="D24208" s="282">
        <v>130</v>
      </c>
      <c r="E24208" s="265"/>
    </row>
    <row r="24209" spans="1:5">
      <c r="A24209" s="283">
        <v>59812</v>
      </c>
      <c r="B24209" s="176">
        <v>0</v>
      </c>
      <c r="C24209" s="176">
        <v>0</v>
      </c>
      <c r="D24209" s="282">
        <v>87</v>
      </c>
      <c r="E24209" s="265"/>
    </row>
    <row r="24210" spans="1:5">
      <c r="A24210" s="283">
        <v>59820</v>
      </c>
      <c r="B24210" s="176">
        <v>3.4</v>
      </c>
      <c r="C24210" s="176">
        <v>46.4</v>
      </c>
      <c r="D24210" s="282">
        <v>87</v>
      </c>
      <c r="E24210" s="265"/>
    </row>
    <row r="24211" spans="1:5">
      <c r="A24211" s="283">
        <v>59821</v>
      </c>
      <c r="B24211" s="176">
        <v>9.6</v>
      </c>
      <c r="C24211" s="176">
        <v>38.299999999999997</v>
      </c>
      <c r="D24211" s="282">
        <v>97</v>
      </c>
      <c r="E24211" s="265"/>
    </row>
    <row r="24212" spans="1:5">
      <c r="A24212" s="283">
        <v>59823</v>
      </c>
      <c r="B24212" s="176">
        <v>5.8</v>
      </c>
      <c r="C24212" s="176">
        <v>46.2</v>
      </c>
      <c r="D24212" s="282">
        <v>96</v>
      </c>
      <c r="E24212" s="265"/>
    </row>
    <row r="24213" spans="1:5">
      <c r="A24213" s="283">
        <v>59824</v>
      </c>
      <c r="B24213" s="176">
        <v>19.8</v>
      </c>
      <c r="C24213" s="176">
        <v>38.6</v>
      </c>
      <c r="D24213" s="282">
        <v>87</v>
      </c>
      <c r="E24213" s="265"/>
    </row>
    <row r="24214" spans="1:5">
      <c r="A24214" s="283">
        <v>59825</v>
      </c>
      <c r="B24214" s="176">
        <v>6.9</v>
      </c>
      <c r="C24214" s="176">
        <v>42.4</v>
      </c>
      <c r="D24214" s="282">
        <v>87</v>
      </c>
      <c r="E24214" s="265"/>
    </row>
    <row r="24215" spans="1:5">
      <c r="A24215" s="283">
        <v>59826</v>
      </c>
      <c r="B24215" s="176">
        <v>1.4</v>
      </c>
      <c r="C24215" s="176">
        <v>55.4</v>
      </c>
      <c r="D24215" s="282">
        <v>114</v>
      </c>
      <c r="E24215" s="265"/>
    </row>
    <row r="24216" spans="1:5">
      <c r="A24216" s="283">
        <v>59827</v>
      </c>
      <c r="B24216" s="176">
        <v>2</v>
      </c>
      <c r="C24216" s="176">
        <v>54.2</v>
      </c>
      <c r="D24216" s="282">
        <v>87</v>
      </c>
      <c r="E24216" s="265"/>
    </row>
    <row r="24217" spans="1:5">
      <c r="A24217" s="283">
        <v>59828</v>
      </c>
      <c r="B24217" s="176">
        <v>32.299999999999997</v>
      </c>
      <c r="C24217" s="176">
        <v>45</v>
      </c>
      <c r="D24217" s="282">
        <v>124</v>
      </c>
      <c r="E24217" s="265"/>
    </row>
    <row r="24218" spans="1:5">
      <c r="A24218" s="283">
        <v>59829</v>
      </c>
      <c r="B24218" s="176">
        <v>3</v>
      </c>
      <c r="C24218" s="176">
        <v>47.4</v>
      </c>
      <c r="D24218" s="282">
        <v>87</v>
      </c>
      <c r="E24218" s="265"/>
    </row>
    <row r="24219" spans="1:5">
      <c r="A24219" s="283">
        <v>59830</v>
      </c>
      <c r="B24219" s="176">
        <v>2.6</v>
      </c>
      <c r="C24219" s="176">
        <v>49.3</v>
      </c>
      <c r="D24219" s="282">
        <v>87</v>
      </c>
      <c r="E24219" s="265"/>
    </row>
    <row r="24220" spans="1:5">
      <c r="A24220" s="283">
        <v>59831</v>
      </c>
      <c r="B24220" s="176">
        <v>1.3</v>
      </c>
      <c r="C24220" s="176">
        <v>41.1</v>
      </c>
      <c r="D24220" s="282">
        <v>87</v>
      </c>
      <c r="E24220" s="265"/>
    </row>
    <row r="24221" spans="1:5">
      <c r="A24221" s="283">
        <v>59832</v>
      </c>
      <c r="B24221" s="176">
        <v>3.7</v>
      </c>
      <c r="C24221" s="176">
        <v>47.5</v>
      </c>
      <c r="D24221" s="282">
        <v>87</v>
      </c>
      <c r="E24221" s="265"/>
    </row>
    <row r="24222" spans="1:5">
      <c r="A24222" s="283">
        <v>59833</v>
      </c>
      <c r="B24222" s="176">
        <v>45.3</v>
      </c>
      <c r="C24222" s="176">
        <v>44.1</v>
      </c>
      <c r="D24222" s="282">
        <v>102</v>
      </c>
      <c r="E24222" s="265"/>
    </row>
    <row r="24223" spans="1:5">
      <c r="A24223" s="283">
        <v>59834</v>
      </c>
      <c r="B24223" s="176">
        <v>31.4</v>
      </c>
      <c r="C24223" s="176">
        <v>42.3</v>
      </c>
      <c r="D24223" s="282">
        <v>96</v>
      </c>
      <c r="E24223" s="265"/>
    </row>
    <row r="24224" spans="1:5">
      <c r="A24224" s="283">
        <v>59835</v>
      </c>
      <c r="B24224" s="176">
        <v>0</v>
      </c>
      <c r="C24224" s="176">
        <v>0</v>
      </c>
      <c r="D24224" s="282">
        <v>87</v>
      </c>
      <c r="E24224" s="265"/>
    </row>
    <row r="24225" spans="1:5">
      <c r="A24225" s="283">
        <v>59837</v>
      </c>
      <c r="B24225" s="176">
        <v>1.2</v>
      </c>
      <c r="C24225" s="176">
        <v>51.7</v>
      </c>
      <c r="D24225" s="282">
        <v>87</v>
      </c>
      <c r="E24225" s="265"/>
    </row>
    <row r="24226" spans="1:5">
      <c r="A24226" s="283">
        <v>59840</v>
      </c>
      <c r="B24226" s="176">
        <v>25.8</v>
      </c>
      <c r="C24226" s="176">
        <v>46.9</v>
      </c>
      <c r="D24226" s="282">
        <v>129</v>
      </c>
      <c r="E24226" s="265"/>
    </row>
    <row r="24227" spans="1:5">
      <c r="A24227" s="283">
        <v>59841</v>
      </c>
      <c r="B24227" s="176">
        <v>43.7</v>
      </c>
      <c r="C24227" s="176">
        <v>34.4</v>
      </c>
      <c r="D24227" s="282">
        <v>116</v>
      </c>
      <c r="E24227" s="265"/>
    </row>
    <row r="24228" spans="1:5">
      <c r="A24228" s="283">
        <v>59842</v>
      </c>
      <c r="B24228" s="176">
        <v>2.6</v>
      </c>
      <c r="C24228" s="176">
        <v>49.3</v>
      </c>
      <c r="D24228" s="282">
        <v>87</v>
      </c>
      <c r="E24228" s="265"/>
    </row>
    <row r="24229" spans="1:5">
      <c r="A24229" s="283">
        <v>59843</v>
      </c>
      <c r="B24229" s="176">
        <v>0.6</v>
      </c>
      <c r="C24229" s="176">
        <v>49.3</v>
      </c>
      <c r="D24229" s="282">
        <v>87</v>
      </c>
      <c r="E24229" s="265"/>
    </row>
    <row r="24230" spans="1:5">
      <c r="A24230" s="283">
        <v>59844</v>
      </c>
      <c r="B24230" s="176">
        <v>5.6</v>
      </c>
      <c r="C24230" s="176">
        <v>47.2</v>
      </c>
      <c r="D24230" s="282">
        <v>116</v>
      </c>
      <c r="E24230" s="265"/>
    </row>
    <row r="24231" spans="1:5">
      <c r="A24231" s="283">
        <v>59845</v>
      </c>
      <c r="B24231" s="176">
        <v>5</v>
      </c>
      <c r="C24231" s="176">
        <v>50.6</v>
      </c>
      <c r="D24231" s="282">
        <v>87</v>
      </c>
      <c r="E24231" s="265"/>
    </row>
    <row r="24232" spans="1:5">
      <c r="A24232" s="283">
        <v>59846</v>
      </c>
      <c r="B24232" s="176">
        <v>8.8000000000000007</v>
      </c>
      <c r="C24232" s="176">
        <v>46.2</v>
      </c>
      <c r="D24232" s="282">
        <v>87</v>
      </c>
      <c r="E24232" s="265"/>
    </row>
    <row r="24233" spans="1:5">
      <c r="A24233" s="283">
        <v>59847</v>
      </c>
      <c r="B24233" s="176">
        <v>26.5</v>
      </c>
      <c r="C24233" s="176">
        <v>37.200000000000003</v>
      </c>
      <c r="D24233" s="282">
        <v>103</v>
      </c>
      <c r="E24233" s="265"/>
    </row>
    <row r="24234" spans="1:5">
      <c r="A24234" s="283">
        <v>59848</v>
      </c>
      <c r="B24234" s="176">
        <v>5.3</v>
      </c>
      <c r="C24234" s="176">
        <v>52.3</v>
      </c>
      <c r="D24234" s="282">
        <v>87</v>
      </c>
      <c r="E24234" s="265"/>
    </row>
    <row r="24235" spans="1:5">
      <c r="A24235" s="283">
        <v>59851</v>
      </c>
      <c r="B24235" s="176">
        <v>8.4</v>
      </c>
      <c r="C24235" s="176">
        <v>48.4</v>
      </c>
      <c r="D24235" s="282">
        <v>87</v>
      </c>
      <c r="E24235" s="265"/>
    </row>
    <row r="24236" spans="1:5">
      <c r="A24236" s="283">
        <v>59853</v>
      </c>
      <c r="B24236" s="176">
        <v>3.9</v>
      </c>
      <c r="C24236" s="176">
        <v>48.6</v>
      </c>
      <c r="D24236" s="282">
        <v>87</v>
      </c>
      <c r="E24236" s="265"/>
    </row>
    <row r="24237" spans="1:5">
      <c r="A24237" s="283">
        <v>59854</v>
      </c>
      <c r="B24237" s="176">
        <v>0.6</v>
      </c>
      <c r="C24237" s="176">
        <v>49.7</v>
      </c>
      <c r="D24237" s="282">
        <v>87</v>
      </c>
      <c r="E24237" s="265"/>
    </row>
    <row r="24238" spans="1:5">
      <c r="A24238" s="283">
        <v>59855</v>
      </c>
      <c r="B24238" s="176">
        <v>40.5</v>
      </c>
      <c r="C24238" s="176">
        <v>34.4</v>
      </c>
      <c r="D24238" s="282">
        <v>128</v>
      </c>
      <c r="E24238" s="265"/>
    </row>
    <row r="24239" spans="1:5">
      <c r="A24239" s="283">
        <v>59856</v>
      </c>
      <c r="B24239" s="176">
        <v>1.3</v>
      </c>
      <c r="C24239" s="176">
        <v>40.799999999999997</v>
      </c>
      <c r="D24239" s="282">
        <v>87</v>
      </c>
      <c r="E24239" s="265"/>
    </row>
    <row r="24240" spans="1:5">
      <c r="A24240" s="283">
        <v>59858</v>
      </c>
      <c r="B24240" s="176">
        <v>1.8</v>
      </c>
      <c r="C24240" s="176">
        <v>54.2</v>
      </c>
      <c r="D24240" s="282">
        <v>87</v>
      </c>
      <c r="E24240" s="265"/>
    </row>
    <row r="24241" spans="1:5">
      <c r="A24241" s="283">
        <v>59859</v>
      </c>
      <c r="B24241" s="176">
        <v>3.8</v>
      </c>
      <c r="C24241" s="176">
        <v>48.5</v>
      </c>
      <c r="D24241" s="282">
        <v>87</v>
      </c>
      <c r="E24241" s="265"/>
    </row>
    <row r="24242" spans="1:5">
      <c r="A24242" s="283">
        <v>59860</v>
      </c>
      <c r="B24242" s="176">
        <v>31.3</v>
      </c>
      <c r="C24242" s="176">
        <v>43</v>
      </c>
      <c r="D24242" s="282">
        <v>108</v>
      </c>
      <c r="E24242" s="265"/>
    </row>
    <row r="24243" spans="1:5">
      <c r="A24243" s="283">
        <v>59863</v>
      </c>
      <c r="B24243" s="176">
        <v>19.8</v>
      </c>
      <c r="C24243" s="176">
        <v>41.7</v>
      </c>
      <c r="D24243" s="282">
        <v>87</v>
      </c>
      <c r="E24243" s="265"/>
    </row>
    <row r="24244" spans="1:5">
      <c r="A24244" s="283">
        <v>59864</v>
      </c>
      <c r="B24244" s="176">
        <v>33</v>
      </c>
      <c r="C24244" s="176">
        <v>33.700000000000003</v>
      </c>
      <c r="D24244" s="282">
        <v>87</v>
      </c>
      <c r="E24244" s="265"/>
    </row>
    <row r="24245" spans="1:5">
      <c r="A24245" s="283">
        <v>59865</v>
      </c>
      <c r="B24245" s="176">
        <v>22.2</v>
      </c>
      <c r="C24245" s="176">
        <v>38.299999999999997</v>
      </c>
      <c r="D24245" s="282">
        <v>87</v>
      </c>
      <c r="E24245" s="265"/>
    </row>
    <row r="24246" spans="1:5">
      <c r="A24246" s="283">
        <v>59866</v>
      </c>
      <c r="B24246" s="176">
        <v>2.8</v>
      </c>
      <c r="C24246" s="176">
        <v>49.4</v>
      </c>
      <c r="D24246" s="282">
        <v>87</v>
      </c>
      <c r="E24246" s="265"/>
    </row>
    <row r="24247" spans="1:5">
      <c r="A24247" s="283">
        <v>59867</v>
      </c>
      <c r="B24247" s="176">
        <v>2.7</v>
      </c>
      <c r="C24247" s="176">
        <v>50</v>
      </c>
      <c r="D24247" s="282">
        <v>87</v>
      </c>
      <c r="E24247" s="265"/>
    </row>
    <row r="24248" spans="1:5">
      <c r="A24248" s="283">
        <v>59868</v>
      </c>
      <c r="B24248" s="176">
        <v>2.8</v>
      </c>
      <c r="C24248" s="176">
        <v>52</v>
      </c>
      <c r="D24248" s="282">
        <v>87</v>
      </c>
      <c r="E24248" s="265"/>
    </row>
    <row r="24249" spans="1:5">
      <c r="A24249" s="283">
        <v>59870</v>
      </c>
      <c r="B24249" s="176">
        <v>37.700000000000003</v>
      </c>
      <c r="C24249" s="176">
        <v>45.1</v>
      </c>
      <c r="D24249" s="282">
        <v>87</v>
      </c>
      <c r="E24249" s="265"/>
    </row>
    <row r="24250" spans="1:5">
      <c r="A24250" s="283">
        <v>59871</v>
      </c>
      <c r="B24250" s="176">
        <v>2</v>
      </c>
      <c r="C24250" s="176">
        <v>53.9</v>
      </c>
      <c r="D24250" s="282">
        <v>87</v>
      </c>
      <c r="E24250" s="265"/>
    </row>
    <row r="24251" spans="1:5">
      <c r="A24251" s="283">
        <v>59872</v>
      </c>
      <c r="B24251" s="176">
        <v>4.5</v>
      </c>
      <c r="C24251" s="176">
        <v>50.4</v>
      </c>
      <c r="D24251" s="282">
        <v>87</v>
      </c>
      <c r="E24251" s="265"/>
    </row>
    <row r="24252" spans="1:5">
      <c r="A24252" s="283">
        <v>59873</v>
      </c>
      <c r="B24252" s="176">
        <v>7</v>
      </c>
      <c r="C24252" s="176">
        <v>49.7</v>
      </c>
      <c r="D24252" s="282">
        <v>120</v>
      </c>
      <c r="E24252" s="265"/>
    </row>
    <row r="24253" spans="1:5">
      <c r="A24253" s="283">
        <v>59874</v>
      </c>
      <c r="B24253" s="176">
        <v>3.9</v>
      </c>
      <c r="C24253" s="176">
        <v>51.1</v>
      </c>
      <c r="D24253" s="282">
        <v>116</v>
      </c>
      <c r="E24253" s="265"/>
    </row>
    <row r="24254" spans="1:5">
      <c r="A24254" s="283">
        <v>59875</v>
      </c>
      <c r="B24254" s="176">
        <v>28.7</v>
      </c>
      <c r="C24254" s="176">
        <v>46.3</v>
      </c>
      <c r="D24254" s="282">
        <v>95</v>
      </c>
      <c r="E24254" s="265"/>
    </row>
    <row r="24255" spans="1:5">
      <c r="A24255" s="283">
        <v>59901</v>
      </c>
      <c r="B24255" s="176">
        <v>107.2</v>
      </c>
      <c r="C24255" s="176">
        <v>39</v>
      </c>
      <c r="D24255" s="282">
        <v>132</v>
      </c>
      <c r="E24255" s="265"/>
    </row>
    <row r="24256" spans="1:5">
      <c r="A24256" s="283">
        <v>59903</v>
      </c>
      <c r="B24256" s="176">
        <v>0</v>
      </c>
      <c r="C24256" s="176">
        <v>0</v>
      </c>
      <c r="D24256" s="282">
        <v>87</v>
      </c>
      <c r="E24256" s="265"/>
    </row>
    <row r="24257" spans="1:5">
      <c r="A24257" s="283">
        <v>59904</v>
      </c>
      <c r="B24257" s="176">
        <v>0</v>
      </c>
      <c r="C24257" s="176">
        <v>0</v>
      </c>
      <c r="D24257" s="282">
        <v>87</v>
      </c>
      <c r="E24257" s="265"/>
    </row>
    <row r="24258" spans="1:5">
      <c r="A24258" s="283">
        <v>59910</v>
      </c>
      <c r="B24258" s="176">
        <v>12.9</v>
      </c>
      <c r="C24258" s="176">
        <v>51.5</v>
      </c>
      <c r="D24258" s="282">
        <v>87</v>
      </c>
      <c r="E24258" s="265"/>
    </row>
    <row r="24259" spans="1:5">
      <c r="A24259" s="283">
        <v>59911</v>
      </c>
      <c r="B24259" s="176">
        <v>16</v>
      </c>
      <c r="C24259" s="176">
        <v>50.5</v>
      </c>
      <c r="D24259" s="282">
        <v>94</v>
      </c>
      <c r="E24259" s="265"/>
    </row>
    <row r="24260" spans="1:5">
      <c r="A24260" s="283">
        <v>59912</v>
      </c>
      <c r="B24260" s="176">
        <v>80.5</v>
      </c>
      <c r="C24260" s="176">
        <v>40.5</v>
      </c>
      <c r="D24260" s="282">
        <v>94</v>
      </c>
      <c r="E24260" s="265"/>
    </row>
    <row r="24261" spans="1:5">
      <c r="A24261" s="283">
        <v>59913</v>
      </c>
      <c r="B24261" s="176">
        <v>1</v>
      </c>
      <c r="C24261" s="176">
        <v>47.7</v>
      </c>
      <c r="D24261" s="282">
        <v>87</v>
      </c>
      <c r="E24261" s="265"/>
    </row>
    <row r="24262" spans="1:5">
      <c r="A24262" s="283">
        <v>59914</v>
      </c>
      <c r="B24262" s="176">
        <v>12.8</v>
      </c>
      <c r="C24262" s="176">
        <v>52</v>
      </c>
      <c r="D24262" s="282">
        <v>87</v>
      </c>
      <c r="E24262" s="265"/>
    </row>
    <row r="24263" spans="1:5">
      <c r="A24263" s="283">
        <v>59915</v>
      </c>
      <c r="B24263" s="176">
        <v>12.9</v>
      </c>
      <c r="C24263" s="176">
        <v>52.8</v>
      </c>
      <c r="D24263" s="282">
        <v>87</v>
      </c>
      <c r="E24263" s="265"/>
    </row>
    <row r="24264" spans="1:5">
      <c r="A24264" s="283">
        <v>59916</v>
      </c>
      <c r="B24264" s="176">
        <v>1</v>
      </c>
      <c r="C24264" s="176">
        <v>47.6</v>
      </c>
      <c r="D24264" s="282">
        <v>87</v>
      </c>
      <c r="E24264" s="265"/>
    </row>
    <row r="24265" spans="1:5">
      <c r="A24265" s="283">
        <v>59917</v>
      </c>
      <c r="B24265" s="176">
        <v>12.2</v>
      </c>
      <c r="C24265" s="176">
        <v>47.4</v>
      </c>
      <c r="D24265" s="282">
        <v>109</v>
      </c>
      <c r="E24265" s="265"/>
    </row>
    <row r="24266" spans="1:5">
      <c r="A24266" s="283">
        <v>59918</v>
      </c>
      <c r="B24266" s="176">
        <v>3.4</v>
      </c>
      <c r="C24266" s="176">
        <v>47.8</v>
      </c>
      <c r="D24266" s="282">
        <v>87</v>
      </c>
      <c r="E24266" s="265"/>
    </row>
    <row r="24267" spans="1:5">
      <c r="A24267" s="283">
        <v>59919</v>
      </c>
      <c r="B24267" s="176">
        <v>0</v>
      </c>
      <c r="C24267" s="176">
        <v>0</v>
      </c>
      <c r="D24267" s="282">
        <v>87</v>
      </c>
      <c r="E24267" s="265"/>
    </row>
    <row r="24268" spans="1:5">
      <c r="A24268" s="283">
        <v>59920</v>
      </c>
      <c r="B24268" s="176">
        <v>3.7</v>
      </c>
      <c r="C24268" s="176">
        <v>44.7</v>
      </c>
      <c r="D24268" s="282">
        <v>87</v>
      </c>
      <c r="E24268" s="265"/>
    </row>
    <row r="24269" spans="1:5">
      <c r="A24269" s="283">
        <v>59921</v>
      </c>
      <c r="B24269" s="176">
        <v>51.2</v>
      </c>
      <c r="C24269" s="176">
        <v>39.299999999999997</v>
      </c>
      <c r="D24269" s="282">
        <v>87</v>
      </c>
      <c r="E24269" s="265"/>
    </row>
    <row r="24270" spans="1:5">
      <c r="A24270" s="283">
        <v>59922</v>
      </c>
      <c r="B24270" s="176">
        <v>38.700000000000003</v>
      </c>
      <c r="C24270" s="176">
        <v>43.6</v>
      </c>
      <c r="D24270" s="282">
        <v>87</v>
      </c>
      <c r="E24270" s="265"/>
    </row>
    <row r="24271" spans="1:5">
      <c r="A24271" s="283">
        <v>59923</v>
      </c>
      <c r="B24271" s="176">
        <v>5.9</v>
      </c>
      <c r="C24271" s="176">
        <v>47.9</v>
      </c>
      <c r="D24271" s="282">
        <v>117</v>
      </c>
      <c r="E24271" s="265"/>
    </row>
    <row r="24272" spans="1:5">
      <c r="A24272" s="283">
        <v>59925</v>
      </c>
      <c r="B24272" s="176">
        <v>3</v>
      </c>
      <c r="C24272" s="176">
        <v>44.9</v>
      </c>
      <c r="D24272" s="282">
        <v>124</v>
      </c>
      <c r="E24272" s="265"/>
    </row>
    <row r="24273" spans="1:5">
      <c r="A24273" s="283">
        <v>59926</v>
      </c>
      <c r="B24273" s="176">
        <v>2.1</v>
      </c>
      <c r="C24273" s="176">
        <v>43.5</v>
      </c>
      <c r="D24273" s="282">
        <v>87</v>
      </c>
      <c r="E24273" s="265"/>
    </row>
    <row r="24274" spans="1:5">
      <c r="A24274" s="283">
        <v>59927</v>
      </c>
      <c r="B24274" s="176">
        <v>0.4</v>
      </c>
      <c r="C24274" s="176">
        <v>48.2</v>
      </c>
      <c r="D24274" s="282">
        <v>87</v>
      </c>
      <c r="E24274" s="265"/>
    </row>
    <row r="24275" spans="1:5">
      <c r="A24275" s="283">
        <v>59928</v>
      </c>
      <c r="B24275" s="176">
        <v>0.5</v>
      </c>
      <c r="C24275" s="176">
        <v>47.5</v>
      </c>
      <c r="D24275" s="282">
        <v>87</v>
      </c>
      <c r="E24275" s="265"/>
    </row>
    <row r="24276" spans="1:5">
      <c r="A24276" s="283">
        <v>59929</v>
      </c>
      <c r="B24276" s="176">
        <v>8.5</v>
      </c>
      <c r="C24276" s="176">
        <v>54.4</v>
      </c>
      <c r="D24276" s="282">
        <v>87</v>
      </c>
      <c r="E24276" s="265"/>
    </row>
    <row r="24277" spans="1:5">
      <c r="A24277" s="283">
        <v>59930</v>
      </c>
      <c r="B24277" s="176">
        <v>5</v>
      </c>
      <c r="C24277" s="176">
        <v>48.2</v>
      </c>
      <c r="D24277" s="282">
        <v>87</v>
      </c>
      <c r="E24277" s="265"/>
    </row>
    <row r="24278" spans="1:5">
      <c r="A24278" s="283">
        <v>59931</v>
      </c>
      <c r="B24278" s="176">
        <v>8.5</v>
      </c>
      <c r="C24278" s="176">
        <v>54.3</v>
      </c>
      <c r="D24278" s="282">
        <v>87</v>
      </c>
      <c r="E24278" s="265"/>
    </row>
    <row r="24279" spans="1:5">
      <c r="A24279" s="283">
        <v>59932</v>
      </c>
      <c r="B24279" s="176">
        <v>68</v>
      </c>
      <c r="C24279" s="176">
        <v>47.2</v>
      </c>
      <c r="D24279" s="282">
        <v>87</v>
      </c>
      <c r="E24279" s="265"/>
    </row>
    <row r="24280" spans="1:5">
      <c r="A24280" s="283">
        <v>59933</v>
      </c>
      <c r="B24280" s="176">
        <v>7.3</v>
      </c>
      <c r="C24280" s="176">
        <v>48.4</v>
      </c>
      <c r="D24280" s="282">
        <v>87</v>
      </c>
      <c r="E24280" s="265"/>
    </row>
    <row r="24281" spans="1:5">
      <c r="A24281" s="283">
        <v>59934</v>
      </c>
      <c r="B24281" s="176">
        <v>3.1</v>
      </c>
      <c r="C24281" s="176">
        <v>47.8</v>
      </c>
      <c r="D24281" s="282">
        <v>87</v>
      </c>
      <c r="E24281" s="265"/>
    </row>
    <row r="24282" spans="1:5">
      <c r="A24282" s="283">
        <v>59935</v>
      </c>
      <c r="B24282" s="176">
        <v>3.3</v>
      </c>
      <c r="C24282" s="176">
        <v>51.5</v>
      </c>
      <c r="D24282" s="282">
        <v>114</v>
      </c>
      <c r="E24282" s="265"/>
    </row>
    <row r="24283" spans="1:5">
      <c r="A24283" s="283">
        <v>59936</v>
      </c>
      <c r="B24283" s="176">
        <v>1</v>
      </c>
      <c r="C24283" s="176">
        <v>47.6</v>
      </c>
      <c r="D24283" s="282">
        <v>87</v>
      </c>
      <c r="E24283" s="265"/>
    </row>
    <row r="24284" spans="1:5">
      <c r="A24284" s="283">
        <v>59937</v>
      </c>
      <c r="B24284" s="176">
        <v>18</v>
      </c>
      <c r="C24284" s="176">
        <v>43.1</v>
      </c>
      <c r="D24284" s="282">
        <v>125</v>
      </c>
      <c r="E24284" s="265"/>
    </row>
    <row r="24285" spans="1:5">
      <c r="A24285" s="283">
        <v>60002</v>
      </c>
      <c r="B24285" s="176">
        <v>714.3</v>
      </c>
      <c r="C24285" s="176">
        <v>39.200000000000003</v>
      </c>
      <c r="D24285" s="282">
        <v>123</v>
      </c>
      <c r="E24285" s="265"/>
    </row>
    <row r="24286" spans="1:5">
      <c r="A24286" s="283">
        <v>60004</v>
      </c>
      <c r="B24286" s="176">
        <v>4541.3999999999996</v>
      </c>
      <c r="C24286" s="176">
        <v>42.2</v>
      </c>
      <c r="D24286" s="282">
        <v>132</v>
      </c>
      <c r="E24286" s="265"/>
    </row>
    <row r="24287" spans="1:5">
      <c r="A24287" s="283">
        <v>60005</v>
      </c>
      <c r="B24287" s="176">
        <v>4642.8</v>
      </c>
      <c r="C24287" s="176">
        <v>40.299999999999997</v>
      </c>
      <c r="D24287" s="282">
        <v>159</v>
      </c>
      <c r="E24287" s="265"/>
    </row>
    <row r="24288" spans="1:5">
      <c r="A24288" s="283">
        <v>60006</v>
      </c>
      <c r="B24288" s="176">
        <v>4937.8</v>
      </c>
      <c r="C24288" s="176">
        <v>43.2</v>
      </c>
      <c r="D24288" s="282">
        <v>87</v>
      </c>
      <c r="E24288" s="265"/>
    </row>
    <row r="24289" spans="1:5">
      <c r="A24289" s="283">
        <v>60007</v>
      </c>
      <c r="B24289" s="176">
        <v>1897.8</v>
      </c>
      <c r="C24289" s="176">
        <v>41.6</v>
      </c>
      <c r="D24289" s="282">
        <v>163</v>
      </c>
      <c r="E24289" s="265"/>
    </row>
    <row r="24290" spans="1:5">
      <c r="A24290" s="283">
        <v>60008</v>
      </c>
      <c r="B24290" s="176">
        <v>4054.7</v>
      </c>
      <c r="C24290" s="176">
        <v>38.200000000000003</v>
      </c>
      <c r="D24290" s="282">
        <v>169</v>
      </c>
      <c r="E24290" s="265"/>
    </row>
    <row r="24291" spans="1:5">
      <c r="A24291" s="283">
        <v>60009</v>
      </c>
      <c r="B24291" s="176">
        <v>0</v>
      </c>
      <c r="C24291" s="176">
        <v>0</v>
      </c>
      <c r="D24291" s="282">
        <v>87</v>
      </c>
      <c r="E24291" s="265"/>
    </row>
    <row r="24292" spans="1:5">
      <c r="A24292" s="283">
        <v>60010</v>
      </c>
      <c r="B24292" s="176">
        <v>661.1</v>
      </c>
      <c r="C24292" s="176">
        <v>45</v>
      </c>
      <c r="D24292" s="282">
        <v>120</v>
      </c>
      <c r="E24292" s="265"/>
    </row>
    <row r="24293" spans="1:5">
      <c r="A24293" s="283">
        <v>60011</v>
      </c>
      <c r="B24293" s="176">
        <v>0</v>
      </c>
      <c r="C24293" s="176">
        <v>0</v>
      </c>
      <c r="D24293" s="282">
        <v>87</v>
      </c>
      <c r="E24293" s="265"/>
    </row>
    <row r="24294" spans="1:5">
      <c r="A24294" s="283">
        <v>60012</v>
      </c>
      <c r="B24294" s="176">
        <v>730.2</v>
      </c>
      <c r="C24294" s="176">
        <v>41.5</v>
      </c>
      <c r="D24294" s="282">
        <v>141</v>
      </c>
      <c r="E24294" s="265"/>
    </row>
    <row r="24295" spans="1:5">
      <c r="A24295" s="283">
        <v>60013</v>
      </c>
      <c r="B24295" s="176">
        <v>1616.5</v>
      </c>
      <c r="C24295" s="176">
        <v>37.9</v>
      </c>
      <c r="D24295" s="282">
        <v>110</v>
      </c>
      <c r="E24295" s="265"/>
    </row>
    <row r="24296" spans="1:5">
      <c r="A24296" s="283">
        <v>60014</v>
      </c>
      <c r="B24296" s="176">
        <v>1646.7</v>
      </c>
      <c r="C24296" s="176">
        <v>37</v>
      </c>
      <c r="D24296" s="282">
        <v>177</v>
      </c>
      <c r="E24296" s="265"/>
    </row>
    <row r="24297" spans="1:5">
      <c r="A24297" s="283">
        <v>60015</v>
      </c>
      <c r="B24297" s="176">
        <v>1879</v>
      </c>
      <c r="C24297" s="176">
        <v>41.8</v>
      </c>
      <c r="D24297" s="282">
        <v>178</v>
      </c>
      <c r="E24297" s="265"/>
    </row>
    <row r="24298" spans="1:5">
      <c r="A24298" s="283">
        <v>60016</v>
      </c>
      <c r="B24298" s="176">
        <v>5313.7</v>
      </c>
      <c r="C24298" s="176">
        <v>40.1</v>
      </c>
      <c r="D24298" s="282">
        <v>142</v>
      </c>
      <c r="E24298" s="265"/>
    </row>
    <row r="24299" spans="1:5">
      <c r="A24299" s="283">
        <v>60017</v>
      </c>
      <c r="B24299" s="176">
        <v>0</v>
      </c>
      <c r="C24299" s="176">
        <v>0</v>
      </c>
      <c r="D24299" s="282">
        <v>87</v>
      </c>
      <c r="E24299" s="265"/>
    </row>
    <row r="24300" spans="1:5">
      <c r="A24300" s="283">
        <v>60018</v>
      </c>
      <c r="B24300" s="176">
        <v>3197.6</v>
      </c>
      <c r="C24300" s="176">
        <v>38</v>
      </c>
      <c r="D24300" s="282">
        <v>168</v>
      </c>
      <c r="E24300" s="265"/>
    </row>
    <row r="24301" spans="1:5">
      <c r="A24301" s="283">
        <v>60019</v>
      </c>
      <c r="B24301" s="176">
        <v>0</v>
      </c>
      <c r="C24301" s="176">
        <v>0</v>
      </c>
      <c r="D24301" s="282">
        <v>87</v>
      </c>
      <c r="E24301" s="265"/>
    </row>
    <row r="24302" spans="1:5">
      <c r="A24302" s="283">
        <v>60020</v>
      </c>
      <c r="B24302" s="176">
        <v>1288.0999999999999</v>
      </c>
      <c r="C24302" s="176">
        <v>40.299999999999997</v>
      </c>
      <c r="D24302" s="282">
        <v>87</v>
      </c>
      <c r="E24302" s="265"/>
    </row>
    <row r="24303" spans="1:5">
      <c r="A24303" s="283">
        <v>60021</v>
      </c>
      <c r="B24303" s="176">
        <v>1367.4</v>
      </c>
      <c r="C24303" s="176">
        <v>41.2</v>
      </c>
      <c r="D24303" s="282">
        <v>106</v>
      </c>
      <c r="E24303" s="265"/>
    </row>
    <row r="24304" spans="1:5">
      <c r="A24304" s="283">
        <v>60022</v>
      </c>
      <c r="B24304" s="176">
        <v>2220.4</v>
      </c>
      <c r="C24304" s="176">
        <v>43.8</v>
      </c>
      <c r="D24304" s="282">
        <v>113</v>
      </c>
      <c r="E24304" s="265"/>
    </row>
    <row r="24305" spans="1:5">
      <c r="A24305" s="283">
        <v>60025</v>
      </c>
      <c r="B24305" s="176">
        <v>3094.1</v>
      </c>
      <c r="C24305" s="176">
        <v>43.6</v>
      </c>
      <c r="D24305" s="282">
        <v>139</v>
      </c>
      <c r="E24305" s="265"/>
    </row>
    <row r="24306" spans="1:5">
      <c r="A24306" s="283">
        <v>60026</v>
      </c>
      <c r="B24306" s="176">
        <v>3068.8</v>
      </c>
      <c r="C24306" s="176">
        <v>44.9</v>
      </c>
      <c r="D24306" s="282">
        <v>113</v>
      </c>
      <c r="E24306" s="265"/>
    </row>
    <row r="24307" spans="1:5">
      <c r="A24307" s="283">
        <v>60029</v>
      </c>
      <c r="B24307" s="176">
        <v>2363.9</v>
      </c>
      <c r="C24307" s="176">
        <v>42.2</v>
      </c>
      <c r="D24307" s="282">
        <v>97</v>
      </c>
      <c r="E24307" s="265"/>
    </row>
    <row r="24308" spans="1:5">
      <c r="A24308" s="283">
        <v>60030</v>
      </c>
      <c r="B24308" s="176">
        <v>1519.1</v>
      </c>
      <c r="C24308" s="176">
        <v>37.299999999999997</v>
      </c>
      <c r="D24308" s="282">
        <v>128</v>
      </c>
      <c r="E24308" s="265"/>
    </row>
    <row r="24309" spans="1:5">
      <c r="A24309" s="283">
        <v>60031</v>
      </c>
      <c r="B24309" s="176">
        <v>1611.2</v>
      </c>
      <c r="C24309" s="176">
        <v>37.6</v>
      </c>
      <c r="D24309" s="282">
        <v>171</v>
      </c>
      <c r="E24309" s="265"/>
    </row>
    <row r="24310" spans="1:5">
      <c r="A24310" s="283">
        <v>60033</v>
      </c>
      <c r="B24310" s="176">
        <v>131.80000000000001</v>
      </c>
      <c r="C24310" s="176">
        <v>33.700000000000003</v>
      </c>
      <c r="D24310" s="282">
        <v>102</v>
      </c>
      <c r="E24310" s="265"/>
    </row>
    <row r="24311" spans="1:5">
      <c r="A24311" s="283">
        <v>60034</v>
      </c>
      <c r="B24311" s="176">
        <v>87.5</v>
      </c>
      <c r="C24311" s="176">
        <v>41.6</v>
      </c>
      <c r="D24311" s="282">
        <v>87</v>
      </c>
      <c r="E24311" s="265"/>
    </row>
    <row r="24312" spans="1:5">
      <c r="A24312" s="283">
        <v>60035</v>
      </c>
      <c r="B24312" s="176">
        <v>2353.6</v>
      </c>
      <c r="C24312" s="176">
        <v>45.4</v>
      </c>
      <c r="D24312" s="282">
        <v>138</v>
      </c>
      <c r="E24312" s="265"/>
    </row>
    <row r="24313" spans="1:5">
      <c r="A24313" s="283">
        <v>60037</v>
      </c>
      <c r="B24313" s="176">
        <v>0</v>
      </c>
      <c r="C24313" s="176">
        <v>0</v>
      </c>
      <c r="D24313" s="282">
        <v>87</v>
      </c>
      <c r="E24313" s="265"/>
    </row>
    <row r="24314" spans="1:5">
      <c r="A24314" s="283">
        <v>60038</v>
      </c>
      <c r="B24314" s="176">
        <v>0</v>
      </c>
      <c r="C24314" s="176">
        <v>0</v>
      </c>
      <c r="D24314" s="282">
        <v>87</v>
      </c>
      <c r="E24314" s="265"/>
    </row>
    <row r="24315" spans="1:5">
      <c r="A24315" s="283">
        <v>60039</v>
      </c>
      <c r="B24315" s="176">
        <v>2371.6</v>
      </c>
      <c r="C24315" s="176">
        <v>35.5</v>
      </c>
      <c r="D24315" s="282">
        <v>87</v>
      </c>
      <c r="E24315" s="265"/>
    </row>
    <row r="24316" spans="1:5">
      <c r="A24316" s="283">
        <v>60040</v>
      </c>
      <c r="B24316" s="176">
        <v>5753.5</v>
      </c>
      <c r="C24316" s="176">
        <v>33.6</v>
      </c>
      <c r="D24316" s="282">
        <v>105</v>
      </c>
      <c r="E24316" s="265"/>
    </row>
    <row r="24317" spans="1:5">
      <c r="A24317" s="283">
        <v>60041</v>
      </c>
      <c r="B24317" s="176">
        <v>2153.1</v>
      </c>
      <c r="C24317" s="176">
        <v>24.9</v>
      </c>
      <c r="D24317" s="282">
        <v>95</v>
      </c>
      <c r="E24317" s="265"/>
    </row>
    <row r="24318" spans="1:5">
      <c r="A24318" s="283">
        <v>60042</v>
      </c>
      <c r="B24318" s="176">
        <v>1190</v>
      </c>
      <c r="C24318" s="176">
        <v>36.799999999999997</v>
      </c>
      <c r="D24318" s="282">
        <v>94</v>
      </c>
      <c r="E24318" s="265"/>
    </row>
    <row r="24319" spans="1:5">
      <c r="A24319" s="283">
        <v>60043</v>
      </c>
      <c r="B24319" s="176">
        <v>3925.3</v>
      </c>
      <c r="C24319" s="176">
        <v>42</v>
      </c>
      <c r="D24319" s="282">
        <v>95</v>
      </c>
      <c r="E24319" s="265"/>
    </row>
    <row r="24320" spans="1:5">
      <c r="A24320" s="283">
        <v>60044</v>
      </c>
      <c r="B24320" s="176">
        <v>1262.5999999999999</v>
      </c>
      <c r="C24320" s="176">
        <v>43.2</v>
      </c>
      <c r="D24320" s="282">
        <v>128</v>
      </c>
      <c r="E24320" s="265"/>
    </row>
    <row r="24321" spans="1:5">
      <c r="A24321" s="283">
        <v>60045</v>
      </c>
      <c r="B24321" s="176">
        <v>983.8</v>
      </c>
      <c r="C24321" s="176">
        <v>45.3</v>
      </c>
      <c r="D24321" s="282">
        <v>172</v>
      </c>
      <c r="E24321" s="265"/>
    </row>
    <row r="24322" spans="1:5">
      <c r="A24322" s="283">
        <v>60046</v>
      </c>
      <c r="B24322" s="176">
        <v>1514.4</v>
      </c>
      <c r="C24322" s="176">
        <v>37.5</v>
      </c>
      <c r="D24322" s="282">
        <v>128</v>
      </c>
      <c r="E24322" s="265"/>
    </row>
    <row r="24323" spans="1:5">
      <c r="A24323" s="283">
        <v>60047</v>
      </c>
      <c r="B24323" s="176">
        <v>1107.4000000000001</v>
      </c>
      <c r="C24323" s="176">
        <v>41</v>
      </c>
      <c r="D24323" s="282">
        <v>142</v>
      </c>
      <c r="E24323" s="265"/>
    </row>
    <row r="24324" spans="1:5">
      <c r="A24324" s="283">
        <v>60048</v>
      </c>
      <c r="B24324" s="176">
        <v>1230.4000000000001</v>
      </c>
      <c r="C24324" s="176">
        <v>42.6</v>
      </c>
      <c r="D24324" s="282">
        <v>121</v>
      </c>
      <c r="E24324" s="265"/>
    </row>
    <row r="24325" spans="1:5">
      <c r="A24325" s="283">
        <v>60050</v>
      </c>
      <c r="B24325" s="176">
        <v>1063.2</v>
      </c>
      <c r="C24325" s="176">
        <v>37.6</v>
      </c>
      <c r="D24325" s="282">
        <v>109</v>
      </c>
      <c r="E24325" s="265"/>
    </row>
    <row r="24326" spans="1:5">
      <c r="A24326" s="283">
        <v>60051</v>
      </c>
      <c r="B24326" s="176">
        <v>796.5</v>
      </c>
      <c r="C24326" s="176">
        <v>38.799999999999997</v>
      </c>
      <c r="D24326" s="282">
        <v>103</v>
      </c>
      <c r="E24326" s="265"/>
    </row>
    <row r="24327" spans="1:5">
      <c r="A24327" s="283">
        <v>60053</v>
      </c>
      <c r="B24327" s="176">
        <v>4613.3</v>
      </c>
      <c r="C24327" s="176">
        <v>45.5</v>
      </c>
      <c r="D24327" s="282">
        <v>128</v>
      </c>
      <c r="E24327" s="265"/>
    </row>
    <row r="24328" spans="1:5">
      <c r="A24328" s="283">
        <v>60055</v>
      </c>
      <c r="B24328" s="176">
        <v>0</v>
      </c>
      <c r="C24328" s="176">
        <v>0</v>
      </c>
      <c r="D24328" s="282">
        <v>87</v>
      </c>
      <c r="E24328" s="265"/>
    </row>
    <row r="24329" spans="1:5">
      <c r="A24329" s="283">
        <v>60056</v>
      </c>
      <c r="B24329" s="176">
        <v>5114.3999999999996</v>
      </c>
      <c r="C24329" s="176">
        <v>39.700000000000003</v>
      </c>
      <c r="D24329" s="282">
        <v>178</v>
      </c>
      <c r="E24329" s="265"/>
    </row>
    <row r="24330" spans="1:5">
      <c r="A24330" s="283">
        <v>60060</v>
      </c>
      <c r="B24330" s="176">
        <v>2062.8000000000002</v>
      </c>
      <c r="C24330" s="176">
        <v>36</v>
      </c>
      <c r="D24330" s="282">
        <v>172</v>
      </c>
      <c r="E24330" s="265"/>
    </row>
    <row r="24331" spans="1:5">
      <c r="A24331" s="283">
        <v>60061</v>
      </c>
      <c r="B24331" s="176">
        <v>2327.1</v>
      </c>
      <c r="C24331" s="176">
        <v>38.700000000000003</v>
      </c>
      <c r="D24331" s="282">
        <v>113</v>
      </c>
      <c r="E24331" s="265"/>
    </row>
    <row r="24332" spans="1:5">
      <c r="A24332" s="283">
        <v>60062</v>
      </c>
      <c r="B24332" s="176">
        <v>2252.1999999999998</v>
      </c>
      <c r="C24332" s="176">
        <v>47.5</v>
      </c>
      <c r="D24332" s="282">
        <v>185</v>
      </c>
      <c r="E24332" s="265"/>
    </row>
    <row r="24333" spans="1:5">
      <c r="A24333" s="283">
        <v>60064</v>
      </c>
      <c r="B24333" s="176">
        <v>3013</v>
      </c>
      <c r="C24333" s="176">
        <v>28.8</v>
      </c>
      <c r="D24333" s="282">
        <v>127</v>
      </c>
      <c r="E24333" s="265"/>
    </row>
    <row r="24334" spans="1:5">
      <c r="A24334" s="283">
        <v>60065</v>
      </c>
      <c r="B24334" s="176">
        <v>0</v>
      </c>
      <c r="C24334" s="176">
        <v>0</v>
      </c>
      <c r="D24334" s="282">
        <v>87</v>
      </c>
      <c r="E24334" s="265"/>
    </row>
    <row r="24335" spans="1:5">
      <c r="A24335" s="283">
        <v>60067</v>
      </c>
      <c r="B24335" s="176">
        <v>3170.9</v>
      </c>
      <c r="C24335" s="176">
        <v>40.9</v>
      </c>
      <c r="D24335" s="282">
        <v>141</v>
      </c>
      <c r="E24335" s="265"/>
    </row>
    <row r="24336" spans="1:5">
      <c r="A24336" s="283">
        <v>60068</v>
      </c>
      <c r="B24336" s="176">
        <v>4613.3</v>
      </c>
      <c r="C24336" s="176">
        <v>44</v>
      </c>
      <c r="D24336" s="282">
        <v>143</v>
      </c>
      <c r="E24336" s="265"/>
    </row>
    <row r="24337" spans="1:5">
      <c r="A24337" s="283">
        <v>60069</v>
      </c>
      <c r="B24337" s="176">
        <v>1551.7</v>
      </c>
      <c r="C24337" s="176">
        <v>46.7</v>
      </c>
      <c r="D24337" s="282">
        <v>169</v>
      </c>
      <c r="E24337" s="265"/>
    </row>
    <row r="24338" spans="1:5">
      <c r="A24338" s="283">
        <v>60070</v>
      </c>
      <c r="B24338" s="176">
        <v>3751.8</v>
      </c>
      <c r="C24338" s="176">
        <v>37.200000000000003</v>
      </c>
      <c r="D24338" s="282">
        <v>124</v>
      </c>
      <c r="E24338" s="265"/>
    </row>
    <row r="24339" spans="1:5">
      <c r="A24339" s="283">
        <v>60071</v>
      </c>
      <c r="B24339" s="176">
        <v>166.1</v>
      </c>
      <c r="C24339" s="176">
        <v>41.8</v>
      </c>
      <c r="D24339" s="282">
        <v>95</v>
      </c>
      <c r="E24339" s="265"/>
    </row>
    <row r="24340" spans="1:5">
      <c r="A24340" s="283">
        <v>60072</v>
      </c>
      <c r="B24340" s="176">
        <v>251.8</v>
      </c>
      <c r="C24340" s="176">
        <v>40.5</v>
      </c>
      <c r="D24340" s="282">
        <v>96</v>
      </c>
      <c r="E24340" s="265"/>
    </row>
    <row r="24341" spans="1:5">
      <c r="A24341" s="283">
        <v>60073</v>
      </c>
      <c r="B24341" s="176">
        <v>2515.6999999999998</v>
      </c>
      <c r="C24341" s="176">
        <v>31.1</v>
      </c>
      <c r="D24341" s="282">
        <v>120</v>
      </c>
      <c r="E24341" s="265"/>
    </row>
    <row r="24342" spans="1:5">
      <c r="A24342" s="283">
        <v>60074</v>
      </c>
      <c r="B24342" s="176">
        <v>5429.7</v>
      </c>
      <c r="C24342" s="176">
        <v>34.1</v>
      </c>
      <c r="D24342" s="282">
        <v>122</v>
      </c>
      <c r="E24342" s="265"/>
    </row>
    <row r="24343" spans="1:5">
      <c r="A24343" s="283">
        <v>60075</v>
      </c>
      <c r="B24343" s="176">
        <v>0</v>
      </c>
      <c r="C24343" s="176">
        <v>0</v>
      </c>
      <c r="D24343" s="282">
        <v>87</v>
      </c>
      <c r="E24343" s="265"/>
    </row>
    <row r="24344" spans="1:5">
      <c r="A24344" s="283">
        <v>60076</v>
      </c>
      <c r="B24344" s="176">
        <v>6078.2</v>
      </c>
      <c r="C24344" s="176">
        <v>41.8</v>
      </c>
      <c r="D24344" s="282">
        <v>173</v>
      </c>
      <c r="E24344" s="265"/>
    </row>
    <row r="24345" spans="1:5">
      <c r="A24345" s="283">
        <v>60077</v>
      </c>
      <c r="B24345" s="176">
        <v>6326</v>
      </c>
      <c r="C24345" s="176">
        <v>42.7</v>
      </c>
      <c r="D24345" s="282">
        <v>185</v>
      </c>
      <c r="E24345" s="265"/>
    </row>
    <row r="24346" spans="1:5">
      <c r="A24346" s="283">
        <v>60078</v>
      </c>
      <c r="B24346" s="176">
        <v>0</v>
      </c>
      <c r="C24346" s="176">
        <v>0</v>
      </c>
      <c r="D24346" s="282">
        <v>87</v>
      </c>
      <c r="E24346" s="265"/>
    </row>
    <row r="24347" spans="1:5">
      <c r="A24347" s="283">
        <v>60079</v>
      </c>
      <c r="B24347" s="176">
        <v>0</v>
      </c>
      <c r="C24347" s="176">
        <v>0</v>
      </c>
      <c r="D24347" s="282">
        <v>87</v>
      </c>
      <c r="E24347" s="265"/>
    </row>
    <row r="24348" spans="1:5">
      <c r="A24348" s="283">
        <v>60081</v>
      </c>
      <c r="B24348" s="176">
        <v>396.2</v>
      </c>
      <c r="C24348" s="176">
        <v>40.200000000000003</v>
      </c>
      <c r="D24348" s="282">
        <v>87</v>
      </c>
      <c r="E24348" s="265"/>
    </row>
    <row r="24349" spans="1:5">
      <c r="A24349" s="283">
        <v>60082</v>
      </c>
      <c r="B24349" s="176">
        <v>883.5</v>
      </c>
      <c r="C24349" s="176">
        <v>60.6</v>
      </c>
      <c r="D24349" s="282">
        <v>87</v>
      </c>
      <c r="E24349" s="265"/>
    </row>
    <row r="24350" spans="1:5">
      <c r="A24350" s="283">
        <v>60083</v>
      </c>
      <c r="B24350" s="176">
        <v>328.4</v>
      </c>
      <c r="C24350" s="176">
        <v>40.1</v>
      </c>
      <c r="D24350" s="282">
        <v>95</v>
      </c>
      <c r="E24350" s="265"/>
    </row>
    <row r="24351" spans="1:5">
      <c r="A24351" s="283">
        <v>60084</v>
      </c>
      <c r="B24351" s="176">
        <v>1013.7</v>
      </c>
      <c r="C24351" s="176">
        <v>37</v>
      </c>
      <c r="D24351" s="282">
        <v>121</v>
      </c>
      <c r="E24351" s="265"/>
    </row>
    <row r="24352" spans="1:5">
      <c r="A24352" s="283">
        <v>60085</v>
      </c>
      <c r="B24352" s="176">
        <v>5055.3999999999996</v>
      </c>
      <c r="C24352" s="176">
        <v>29.9</v>
      </c>
      <c r="D24352" s="282">
        <v>169</v>
      </c>
      <c r="E24352" s="265"/>
    </row>
    <row r="24353" spans="1:5">
      <c r="A24353" s="283">
        <v>60087</v>
      </c>
      <c r="B24353" s="176">
        <v>2232.6999999999998</v>
      </c>
      <c r="C24353" s="176">
        <v>33.200000000000003</v>
      </c>
      <c r="D24353" s="282">
        <v>101</v>
      </c>
      <c r="E24353" s="265"/>
    </row>
    <row r="24354" spans="1:5">
      <c r="A24354" s="283">
        <v>60088</v>
      </c>
      <c r="B24354" s="176">
        <v>4861.1000000000004</v>
      </c>
      <c r="C24354" s="176">
        <v>22.6</v>
      </c>
      <c r="D24354" s="282">
        <v>87</v>
      </c>
      <c r="E24354" s="265"/>
    </row>
    <row r="24355" spans="1:5">
      <c r="A24355" s="283">
        <v>60089</v>
      </c>
      <c r="B24355" s="176">
        <v>3084.2</v>
      </c>
      <c r="C24355" s="176">
        <v>42.3</v>
      </c>
      <c r="D24355" s="282">
        <v>140</v>
      </c>
      <c r="E24355" s="265"/>
    </row>
    <row r="24356" spans="1:5">
      <c r="A24356" s="283">
        <v>60090</v>
      </c>
      <c r="B24356" s="176">
        <v>4304.7</v>
      </c>
      <c r="C24356" s="176">
        <v>36.700000000000003</v>
      </c>
      <c r="D24356" s="282">
        <v>181</v>
      </c>
      <c r="E24356" s="265"/>
    </row>
    <row r="24357" spans="1:5">
      <c r="A24357" s="283">
        <v>60091</v>
      </c>
      <c r="B24357" s="176">
        <v>4882.1000000000004</v>
      </c>
      <c r="C24357" s="176">
        <v>44.7</v>
      </c>
      <c r="D24357" s="282">
        <v>146</v>
      </c>
      <c r="E24357" s="265"/>
    </row>
    <row r="24358" spans="1:5">
      <c r="A24358" s="283">
        <v>60093</v>
      </c>
      <c r="B24358" s="176">
        <v>2323.1</v>
      </c>
      <c r="C24358" s="176">
        <v>44.1</v>
      </c>
      <c r="D24358" s="282">
        <v>141</v>
      </c>
      <c r="E24358" s="265"/>
    </row>
    <row r="24359" spans="1:5">
      <c r="A24359" s="283">
        <v>60094</v>
      </c>
      <c r="B24359" s="176">
        <v>0</v>
      </c>
      <c r="C24359" s="176">
        <v>0</v>
      </c>
      <c r="D24359" s="282">
        <v>87</v>
      </c>
      <c r="E24359" s="265"/>
    </row>
    <row r="24360" spans="1:5">
      <c r="A24360" s="283">
        <v>60095</v>
      </c>
      <c r="B24360" s="176">
        <v>0</v>
      </c>
      <c r="C24360" s="176">
        <v>0</v>
      </c>
      <c r="D24360" s="282">
        <v>87</v>
      </c>
      <c r="E24360" s="265"/>
    </row>
    <row r="24361" spans="1:5">
      <c r="A24361" s="283">
        <v>60096</v>
      </c>
      <c r="B24361" s="176">
        <v>1132.5999999999999</v>
      </c>
      <c r="C24361" s="176">
        <v>41.9</v>
      </c>
      <c r="D24361" s="282">
        <v>87</v>
      </c>
      <c r="E24361" s="265"/>
    </row>
    <row r="24362" spans="1:5">
      <c r="A24362" s="283">
        <v>60097</v>
      </c>
      <c r="B24362" s="176">
        <v>356.9</v>
      </c>
      <c r="C24362" s="176">
        <v>37.6</v>
      </c>
      <c r="D24362" s="282">
        <v>87</v>
      </c>
      <c r="E24362" s="265"/>
    </row>
    <row r="24363" spans="1:5">
      <c r="A24363" s="283">
        <v>60098</v>
      </c>
      <c r="B24363" s="176">
        <v>336.2</v>
      </c>
      <c r="C24363" s="176">
        <v>36.799999999999997</v>
      </c>
      <c r="D24363" s="282">
        <v>114</v>
      </c>
      <c r="E24363" s="265"/>
    </row>
    <row r="24364" spans="1:5">
      <c r="A24364" s="283">
        <v>60099</v>
      </c>
      <c r="B24364" s="176">
        <v>1866.7</v>
      </c>
      <c r="C24364" s="176">
        <v>33.5</v>
      </c>
      <c r="D24364" s="282">
        <v>107</v>
      </c>
      <c r="E24364" s="265"/>
    </row>
    <row r="24365" spans="1:5">
      <c r="A24365" s="283">
        <v>60101</v>
      </c>
      <c r="B24365" s="176">
        <v>3641.6</v>
      </c>
      <c r="C24365" s="176">
        <v>34.5</v>
      </c>
      <c r="D24365" s="282">
        <v>171</v>
      </c>
      <c r="E24365" s="265"/>
    </row>
    <row r="24366" spans="1:5">
      <c r="A24366" s="283">
        <v>60102</v>
      </c>
      <c r="B24366" s="176">
        <v>1743.6</v>
      </c>
      <c r="C24366" s="176">
        <v>38</v>
      </c>
      <c r="D24366" s="282">
        <v>123</v>
      </c>
      <c r="E24366" s="265"/>
    </row>
    <row r="24367" spans="1:5">
      <c r="A24367" s="283">
        <v>60103</v>
      </c>
      <c r="B24367" s="176">
        <v>2165.8000000000002</v>
      </c>
      <c r="C24367" s="176">
        <v>37.6</v>
      </c>
      <c r="D24367" s="282">
        <v>136</v>
      </c>
      <c r="E24367" s="265"/>
    </row>
    <row r="24368" spans="1:5">
      <c r="A24368" s="283">
        <v>60104</v>
      </c>
      <c r="B24368" s="176">
        <v>7968.2</v>
      </c>
      <c r="C24368" s="176">
        <v>35.799999999999997</v>
      </c>
      <c r="D24368" s="282">
        <v>142</v>
      </c>
      <c r="E24368" s="265"/>
    </row>
    <row r="24369" spans="1:5">
      <c r="A24369" s="283">
        <v>60105</v>
      </c>
      <c r="B24369" s="176">
        <v>0</v>
      </c>
      <c r="C24369" s="176">
        <v>0</v>
      </c>
      <c r="D24369" s="282">
        <v>87</v>
      </c>
      <c r="E24369" s="265"/>
    </row>
    <row r="24370" spans="1:5">
      <c r="A24370" s="283">
        <v>60106</v>
      </c>
      <c r="B24370" s="176">
        <v>2363.8000000000002</v>
      </c>
      <c r="C24370" s="176">
        <v>35.299999999999997</v>
      </c>
      <c r="D24370" s="282">
        <v>171</v>
      </c>
      <c r="E24370" s="265"/>
    </row>
    <row r="24371" spans="1:5">
      <c r="A24371" s="283">
        <v>60107</v>
      </c>
      <c r="B24371" s="176">
        <v>4160.8</v>
      </c>
      <c r="C24371" s="176">
        <v>34.799999999999997</v>
      </c>
      <c r="D24371" s="282">
        <v>114</v>
      </c>
      <c r="E24371" s="265"/>
    </row>
    <row r="24372" spans="1:5">
      <c r="A24372" s="283">
        <v>60108</v>
      </c>
      <c r="B24372" s="176">
        <v>3374.1</v>
      </c>
      <c r="C24372" s="176">
        <v>41.8</v>
      </c>
      <c r="D24372" s="282">
        <v>132</v>
      </c>
      <c r="E24372" s="265"/>
    </row>
    <row r="24373" spans="1:5">
      <c r="A24373" s="283">
        <v>60109</v>
      </c>
      <c r="B24373" s="176">
        <v>0</v>
      </c>
      <c r="C24373" s="176">
        <v>0</v>
      </c>
      <c r="D24373" s="282">
        <v>87</v>
      </c>
      <c r="E24373" s="265"/>
    </row>
    <row r="24374" spans="1:5">
      <c r="A24374" s="283">
        <v>60110</v>
      </c>
      <c r="B24374" s="176">
        <v>3171.9</v>
      </c>
      <c r="C24374" s="176">
        <v>29.5</v>
      </c>
      <c r="D24374" s="282">
        <v>94</v>
      </c>
      <c r="E24374" s="265"/>
    </row>
    <row r="24375" spans="1:5">
      <c r="A24375" s="283">
        <v>60111</v>
      </c>
      <c r="B24375" s="176">
        <v>14.8</v>
      </c>
      <c r="C24375" s="176">
        <v>44.6</v>
      </c>
      <c r="D24375" s="282">
        <v>87</v>
      </c>
      <c r="E24375" s="265"/>
    </row>
    <row r="24376" spans="1:5">
      <c r="A24376" s="283">
        <v>60112</v>
      </c>
      <c r="B24376" s="176">
        <v>156.6</v>
      </c>
      <c r="C24376" s="176">
        <v>32.4</v>
      </c>
      <c r="D24376" s="282">
        <v>87</v>
      </c>
      <c r="E24376" s="265"/>
    </row>
    <row r="24377" spans="1:5">
      <c r="A24377" s="283">
        <v>60113</v>
      </c>
      <c r="B24377" s="176">
        <v>75.5</v>
      </c>
      <c r="C24377" s="176">
        <v>35.1</v>
      </c>
      <c r="D24377" s="282">
        <v>87</v>
      </c>
      <c r="E24377" s="265"/>
    </row>
    <row r="24378" spans="1:5">
      <c r="A24378" s="283">
        <v>60115</v>
      </c>
      <c r="B24378" s="176">
        <v>527.5</v>
      </c>
      <c r="C24378" s="176">
        <v>24.3</v>
      </c>
      <c r="D24378" s="282">
        <v>119</v>
      </c>
      <c r="E24378" s="265"/>
    </row>
    <row r="24379" spans="1:5">
      <c r="A24379" s="283">
        <v>60116</v>
      </c>
      <c r="B24379" s="176">
        <v>0</v>
      </c>
      <c r="C24379" s="176">
        <v>0</v>
      </c>
      <c r="D24379" s="282">
        <v>87</v>
      </c>
      <c r="E24379" s="265"/>
    </row>
    <row r="24380" spans="1:5">
      <c r="A24380" s="283">
        <v>60118</v>
      </c>
      <c r="B24380" s="176">
        <v>1092</v>
      </c>
      <c r="C24380" s="176">
        <v>40.4</v>
      </c>
      <c r="D24380" s="282">
        <v>111</v>
      </c>
      <c r="E24380" s="265"/>
    </row>
    <row r="24381" spans="1:5">
      <c r="A24381" s="283">
        <v>60119</v>
      </c>
      <c r="B24381" s="176">
        <v>226.3</v>
      </c>
      <c r="C24381" s="176">
        <v>38.4</v>
      </c>
      <c r="D24381" s="282">
        <v>110</v>
      </c>
      <c r="E24381" s="265"/>
    </row>
    <row r="24382" spans="1:5">
      <c r="A24382" s="283">
        <v>60120</v>
      </c>
      <c r="B24382" s="176">
        <v>4319.8999999999996</v>
      </c>
      <c r="C24382" s="176">
        <v>31.2</v>
      </c>
      <c r="D24382" s="282">
        <v>133</v>
      </c>
      <c r="E24382" s="265"/>
    </row>
    <row r="24383" spans="1:5">
      <c r="A24383" s="283">
        <v>60121</v>
      </c>
      <c r="B24383" s="176">
        <v>0</v>
      </c>
      <c r="C24383" s="176">
        <v>0</v>
      </c>
      <c r="D24383" s="282">
        <v>87</v>
      </c>
      <c r="E24383" s="265"/>
    </row>
    <row r="24384" spans="1:5">
      <c r="A24384" s="283">
        <v>60122</v>
      </c>
      <c r="B24384" s="176">
        <v>0</v>
      </c>
      <c r="C24384" s="176">
        <v>0</v>
      </c>
      <c r="D24384" s="282">
        <v>87</v>
      </c>
      <c r="E24384" s="265"/>
    </row>
    <row r="24385" spans="1:5">
      <c r="A24385" s="283">
        <v>60123</v>
      </c>
      <c r="B24385" s="176">
        <v>3040.5</v>
      </c>
      <c r="C24385" s="176">
        <v>33.9</v>
      </c>
      <c r="D24385" s="282">
        <v>190</v>
      </c>
      <c r="E24385" s="265"/>
    </row>
    <row r="24386" spans="1:5">
      <c r="A24386" s="283">
        <v>60124</v>
      </c>
      <c r="B24386" s="176">
        <v>514.6</v>
      </c>
      <c r="C24386" s="176">
        <v>38</v>
      </c>
      <c r="D24386" s="282">
        <v>125</v>
      </c>
      <c r="E24386" s="265"/>
    </row>
    <row r="24387" spans="1:5">
      <c r="A24387" s="283">
        <v>60126</v>
      </c>
      <c r="B24387" s="176">
        <v>4147.3</v>
      </c>
      <c r="C24387" s="176">
        <v>39.700000000000003</v>
      </c>
      <c r="D24387" s="282">
        <v>170</v>
      </c>
      <c r="E24387" s="265"/>
    </row>
    <row r="24388" spans="1:5">
      <c r="A24388" s="283">
        <v>60128</v>
      </c>
      <c r="B24388" s="176">
        <v>0</v>
      </c>
      <c r="C24388" s="176">
        <v>0</v>
      </c>
      <c r="D24388" s="282">
        <v>87</v>
      </c>
      <c r="E24388" s="265"/>
    </row>
    <row r="24389" spans="1:5">
      <c r="A24389" s="283">
        <v>60129</v>
      </c>
      <c r="B24389" s="176">
        <v>16.600000000000001</v>
      </c>
      <c r="C24389" s="176">
        <v>42.1</v>
      </c>
      <c r="D24389" s="282">
        <v>87</v>
      </c>
      <c r="E24389" s="265"/>
    </row>
    <row r="24390" spans="1:5">
      <c r="A24390" s="283">
        <v>60130</v>
      </c>
      <c r="B24390" s="176">
        <v>4776</v>
      </c>
      <c r="C24390" s="176">
        <v>39.4</v>
      </c>
      <c r="D24390" s="282">
        <v>139</v>
      </c>
      <c r="E24390" s="265"/>
    </row>
    <row r="24391" spans="1:5">
      <c r="A24391" s="283">
        <v>60131</v>
      </c>
      <c r="B24391" s="176">
        <v>4912</v>
      </c>
      <c r="C24391" s="176">
        <v>35.4</v>
      </c>
      <c r="D24391" s="282">
        <v>121</v>
      </c>
      <c r="E24391" s="265"/>
    </row>
    <row r="24392" spans="1:5">
      <c r="A24392" s="283">
        <v>60132</v>
      </c>
      <c r="B24392" s="176">
        <v>0</v>
      </c>
      <c r="C24392" s="176">
        <v>0</v>
      </c>
      <c r="D24392" s="282">
        <v>87</v>
      </c>
      <c r="E24392" s="265"/>
    </row>
    <row r="24393" spans="1:5">
      <c r="A24393" s="283">
        <v>60133</v>
      </c>
      <c r="B24393" s="176">
        <v>4590.1000000000004</v>
      </c>
      <c r="C24393" s="176">
        <v>32</v>
      </c>
      <c r="D24393" s="282">
        <v>110</v>
      </c>
      <c r="E24393" s="265"/>
    </row>
    <row r="24394" spans="1:5">
      <c r="A24394" s="283">
        <v>60134</v>
      </c>
      <c r="B24394" s="176">
        <v>1703.1</v>
      </c>
      <c r="C24394" s="176">
        <v>38.700000000000003</v>
      </c>
      <c r="D24394" s="282">
        <v>134</v>
      </c>
      <c r="E24394" s="265"/>
    </row>
    <row r="24395" spans="1:5">
      <c r="A24395" s="283">
        <v>60135</v>
      </c>
      <c r="B24395" s="176">
        <v>145.4</v>
      </c>
      <c r="C24395" s="176">
        <v>36</v>
      </c>
      <c r="D24395" s="282">
        <v>87</v>
      </c>
      <c r="E24395" s="265"/>
    </row>
    <row r="24396" spans="1:5">
      <c r="A24396" s="283">
        <v>60136</v>
      </c>
      <c r="B24396" s="176">
        <v>521.9</v>
      </c>
      <c r="C24396" s="176">
        <v>32.799999999999997</v>
      </c>
      <c r="D24396" s="282">
        <v>95</v>
      </c>
      <c r="E24396" s="265"/>
    </row>
    <row r="24397" spans="1:5">
      <c r="A24397" s="283">
        <v>60137</v>
      </c>
      <c r="B24397" s="176">
        <v>3238.9</v>
      </c>
      <c r="C24397" s="176">
        <v>40.1</v>
      </c>
      <c r="D24397" s="282">
        <v>178</v>
      </c>
      <c r="E24397" s="265"/>
    </row>
    <row r="24398" spans="1:5">
      <c r="A24398" s="283">
        <v>60138</v>
      </c>
      <c r="B24398" s="176">
        <v>0</v>
      </c>
      <c r="C24398" s="176">
        <v>0</v>
      </c>
      <c r="D24398" s="282">
        <v>87</v>
      </c>
      <c r="E24398" s="265"/>
    </row>
    <row r="24399" spans="1:5">
      <c r="A24399" s="283">
        <v>60139</v>
      </c>
      <c r="B24399" s="176">
        <v>4515.5</v>
      </c>
      <c r="C24399" s="176">
        <v>32.700000000000003</v>
      </c>
      <c r="D24399" s="282">
        <v>108</v>
      </c>
      <c r="E24399" s="265"/>
    </row>
    <row r="24400" spans="1:5">
      <c r="A24400" s="283">
        <v>60140</v>
      </c>
      <c r="B24400" s="176">
        <v>225.5</v>
      </c>
      <c r="C24400" s="176">
        <v>36.799999999999997</v>
      </c>
      <c r="D24400" s="282">
        <v>123</v>
      </c>
      <c r="E24400" s="265"/>
    </row>
    <row r="24401" spans="1:5">
      <c r="A24401" s="283">
        <v>60141</v>
      </c>
      <c r="B24401" s="176">
        <v>0</v>
      </c>
      <c r="C24401" s="176">
        <v>0</v>
      </c>
      <c r="D24401" s="282">
        <v>87</v>
      </c>
      <c r="E24401" s="265"/>
    </row>
    <row r="24402" spans="1:5">
      <c r="A24402" s="283">
        <v>60142</v>
      </c>
      <c r="B24402" s="176">
        <v>515.6</v>
      </c>
      <c r="C24402" s="176">
        <v>43.6</v>
      </c>
      <c r="D24402" s="282">
        <v>95</v>
      </c>
      <c r="E24402" s="265"/>
    </row>
    <row r="24403" spans="1:5">
      <c r="A24403" s="283">
        <v>60143</v>
      </c>
      <c r="B24403" s="176">
        <v>1509.9</v>
      </c>
      <c r="C24403" s="176">
        <v>41.2</v>
      </c>
      <c r="D24403" s="282">
        <v>112</v>
      </c>
      <c r="E24403" s="265"/>
    </row>
    <row r="24404" spans="1:5">
      <c r="A24404" s="283">
        <v>60144</v>
      </c>
      <c r="B24404" s="176">
        <v>0</v>
      </c>
      <c r="C24404" s="176">
        <v>0</v>
      </c>
      <c r="D24404" s="282">
        <v>87</v>
      </c>
      <c r="E24404" s="265"/>
    </row>
    <row r="24405" spans="1:5">
      <c r="A24405" s="283">
        <v>60145</v>
      </c>
      <c r="B24405" s="176">
        <v>70.900000000000006</v>
      </c>
      <c r="C24405" s="176">
        <v>37.799999999999997</v>
      </c>
      <c r="D24405" s="282">
        <v>95</v>
      </c>
      <c r="E24405" s="265"/>
    </row>
    <row r="24406" spans="1:5">
      <c r="A24406" s="283">
        <v>60146</v>
      </c>
      <c r="B24406" s="176">
        <v>66.3</v>
      </c>
      <c r="C24406" s="176">
        <v>37.700000000000003</v>
      </c>
      <c r="D24406" s="282">
        <v>87</v>
      </c>
      <c r="E24406" s="265"/>
    </row>
    <row r="24407" spans="1:5">
      <c r="A24407" s="283">
        <v>60147</v>
      </c>
      <c r="B24407" s="176">
        <v>0</v>
      </c>
      <c r="C24407" s="176">
        <v>0</v>
      </c>
      <c r="D24407" s="282">
        <v>87</v>
      </c>
      <c r="E24407" s="265"/>
    </row>
    <row r="24408" spans="1:5">
      <c r="A24408" s="283">
        <v>60148</v>
      </c>
      <c r="B24408" s="176">
        <v>3703.4</v>
      </c>
      <c r="C24408" s="176">
        <v>38.700000000000003</v>
      </c>
      <c r="D24408" s="282">
        <v>178</v>
      </c>
      <c r="E24408" s="265"/>
    </row>
    <row r="24409" spans="1:5">
      <c r="A24409" s="283">
        <v>60150</v>
      </c>
      <c r="B24409" s="176">
        <v>32.6</v>
      </c>
      <c r="C24409" s="176">
        <v>37.200000000000003</v>
      </c>
      <c r="D24409" s="282">
        <v>87</v>
      </c>
      <c r="E24409" s="265"/>
    </row>
    <row r="24410" spans="1:5">
      <c r="A24410" s="283">
        <v>60151</v>
      </c>
      <c r="B24410" s="176">
        <v>54.1</v>
      </c>
      <c r="C24410" s="176">
        <v>41.3</v>
      </c>
      <c r="D24410" s="282">
        <v>95</v>
      </c>
      <c r="E24410" s="265"/>
    </row>
    <row r="24411" spans="1:5">
      <c r="A24411" s="283">
        <v>60152</v>
      </c>
      <c r="B24411" s="176">
        <v>128.6</v>
      </c>
      <c r="C24411" s="176">
        <v>38.9</v>
      </c>
      <c r="D24411" s="282">
        <v>93</v>
      </c>
      <c r="E24411" s="265"/>
    </row>
    <row r="24412" spans="1:5">
      <c r="A24412" s="283">
        <v>60153</v>
      </c>
      <c r="B24412" s="176">
        <v>7709.8</v>
      </c>
      <c r="C24412" s="176">
        <v>33.799999999999997</v>
      </c>
      <c r="D24412" s="282">
        <v>168</v>
      </c>
      <c r="E24412" s="265"/>
    </row>
    <row r="24413" spans="1:5">
      <c r="A24413" s="283">
        <v>60154</v>
      </c>
      <c r="B24413" s="176">
        <v>3358.1</v>
      </c>
      <c r="C24413" s="176">
        <v>45.7</v>
      </c>
      <c r="D24413" s="282">
        <v>113</v>
      </c>
      <c r="E24413" s="265"/>
    </row>
    <row r="24414" spans="1:5">
      <c r="A24414" s="283">
        <v>60155</v>
      </c>
      <c r="B24414" s="176">
        <v>4228.6000000000004</v>
      </c>
      <c r="C24414" s="176">
        <v>40.700000000000003</v>
      </c>
      <c r="D24414" s="282">
        <v>102</v>
      </c>
      <c r="E24414" s="265"/>
    </row>
    <row r="24415" spans="1:5">
      <c r="A24415" s="283">
        <v>60156</v>
      </c>
      <c r="B24415" s="176">
        <v>2358.1</v>
      </c>
      <c r="C24415" s="176">
        <v>33.9</v>
      </c>
      <c r="D24415" s="282">
        <v>128</v>
      </c>
      <c r="E24415" s="265"/>
    </row>
    <row r="24416" spans="1:5">
      <c r="A24416" s="283">
        <v>60157</v>
      </c>
      <c r="B24416" s="176">
        <v>2182.1999999999998</v>
      </c>
      <c r="C24416" s="176">
        <v>44.2</v>
      </c>
      <c r="D24416" s="282">
        <v>124</v>
      </c>
      <c r="E24416" s="265"/>
    </row>
    <row r="24417" spans="1:5">
      <c r="A24417" s="283">
        <v>60159</v>
      </c>
      <c r="B24417" s="176">
        <v>0</v>
      </c>
      <c r="C24417" s="176">
        <v>0</v>
      </c>
      <c r="D24417" s="282">
        <v>87</v>
      </c>
      <c r="E24417" s="265"/>
    </row>
    <row r="24418" spans="1:5">
      <c r="A24418" s="283">
        <v>60160</v>
      </c>
      <c r="B24418" s="176">
        <v>5869.5</v>
      </c>
      <c r="C24418" s="176">
        <v>31.2</v>
      </c>
      <c r="D24418" s="282">
        <v>172</v>
      </c>
      <c r="E24418" s="265"/>
    </row>
    <row r="24419" spans="1:5">
      <c r="A24419" s="283">
        <v>60161</v>
      </c>
      <c r="B24419" s="176">
        <v>14701.9</v>
      </c>
      <c r="C24419" s="176">
        <v>32</v>
      </c>
      <c r="D24419" s="282">
        <v>87</v>
      </c>
      <c r="E24419" s="265"/>
    </row>
    <row r="24420" spans="1:5">
      <c r="A24420" s="283">
        <v>60162</v>
      </c>
      <c r="B24420" s="176">
        <v>3018.2</v>
      </c>
      <c r="C24420" s="176">
        <v>39.6</v>
      </c>
      <c r="D24420" s="282">
        <v>169</v>
      </c>
      <c r="E24420" s="265"/>
    </row>
    <row r="24421" spans="1:5">
      <c r="A24421" s="283">
        <v>60163</v>
      </c>
      <c r="B24421" s="176">
        <v>2929.1</v>
      </c>
      <c r="C24421" s="176">
        <v>39.4</v>
      </c>
      <c r="D24421" s="282">
        <v>87</v>
      </c>
      <c r="E24421" s="265"/>
    </row>
    <row r="24422" spans="1:5">
      <c r="A24422" s="283">
        <v>60164</v>
      </c>
      <c r="B24422" s="176">
        <v>3646.9</v>
      </c>
      <c r="C24422" s="176">
        <v>35.4</v>
      </c>
      <c r="D24422" s="282">
        <v>87</v>
      </c>
      <c r="E24422" s="265"/>
    </row>
    <row r="24423" spans="1:5">
      <c r="A24423" s="283">
        <v>60165</v>
      </c>
      <c r="B24423" s="176">
        <v>11807.2</v>
      </c>
      <c r="C24423" s="176">
        <v>28.1</v>
      </c>
      <c r="D24423" s="282">
        <v>87</v>
      </c>
      <c r="E24423" s="265"/>
    </row>
    <row r="24424" spans="1:5">
      <c r="A24424" s="283">
        <v>60168</v>
      </c>
      <c r="B24424" s="176">
        <v>0</v>
      </c>
      <c r="C24424" s="176">
        <v>0</v>
      </c>
      <c r="D24424" s="282">
        <v>87</v>
      </c>
      <c r="E24424" s="265"/>
    </row>
    <row r="24425" spans="1:5">
      <c r="A24425" s="283">
        <v>60169</v>
      </c>
      <c r="B24425" s="176">
        <v>3462.4</v>
      </c>
      <c r="C24425" s="176">
        <v>35.799999999999997</v>
      </c>
      <c r="D24425" s="282">
        <v>133</v>
      </c>
      <c r="E24425" s="265"/>
    </row>
    <row r="24426" spans="1:5">
      <c r="A24426" s="283">
        <v>60170</v>
      </c>
      <c r="B24426" s="176">
        <v>0</v>
      </c>
      <c r="C24426" s="176">
        <v>0</v>
      </c>
      <c r="D24426" s="282">
        <v>87</v>
      </c>
      <c r="E24426" s="265"/>
    </row>
    <row r="24427" spans="1:5">
      <c r="A24427" s="283">
        <v>60171</v>
      </c>
      <c r="B24427" s="176">
        <v>4136.6000000000004</v>
      </c>
      <c r="C24427" s="176">
        <v>38.1</v>
      </c>
      <c r="D24427" s="282">
        <v>129</v>
      </c>
      <c r="E24427" s="265"/>
    </row>
    <row r="24428" spans="1:5">
      <c r="A24428" s="283">
        <v>60172</v>
      </c>
      <c r="B24428" s="176">
        <v>3307.2</v>
      </c>
      <c r="C24428" s="176">
        <v>39.200000000000003</v>
      </c>
      <c r="D24428" s="282">
        <v>104</v>
      </c>
      <c r="E24428" s="265"/>
    </row>
    <row r="24429" spans="1:5">
      <c r="A24429" s="283">
        <v>60173</v>
      </c>
      <c r="B24429" s="176">
        <v>2250.1999999999998</v>
      </c>
      <c r="C24429" s="176">
        <v>33.299999999999997</v>
      </c>
      <c r="D24429" s="282">
        <v>162</v>
      </c>
      <c r="E24429" s="265"/>
    </row>
    <row r="24430" spans="1:5">
      <c r="A24430" s="283">
        <v>60174</v>
      </c>
      <c r="B24430" s="176">
        <v>1934.1</v>
      </c>
      <c r="C24430" s="176">
        <v>40.200000000000003</v>
      </c>
      <c r="D24430" s="282">
        <v>138</v>
      </c>
      <c r="E24430" s="265"/>
    </row>
    <row r="24431" spans="1:5">
      <c r="A24431" s="283">
        <v>60175</v>
      </c>
      <c r="B24431" s="176">
        <v>743.8</v>
      </c>
      <c r="C24431" s="176">
        <v>38.799999999999997</v>
      </c>
      <c r="D24431" s="282">
        <v>131</v>
      </c>
      <c r="E24431" s="265"/>
    </row>
    <row r="24432" spans="1:5">
      <c r="A24432" s="283">
        <v>60176</v>
      </c>
      <c r="B24432" s="176">
        <v>4419</v>
      </c>
      <c r="C24432" s="176">
        <v>35.299999999999997</v>
      </c>
      <c r="D24432" s="282">
        <v>118</v>
      </c>
      <c r="E24432" s="265"/>
    </row>
    <row r="24433" spans="1:5">
      <c r="A24433" s="283">
        <v>60177</v>
      </c>
      <c r="B24433" s="176">
        <v>2048.4</v>
      </c>
      <c r="C24433" s="176">
        <v>35.299999999999997</v>
      </c>
      <c r="D24433" s="282">
        <v>95</v>
      </c>
      <c r="E24433" s="265"/>
    </row>
    <row r="24434" spans="1:5">
      <c r="A24434" s="283">
        <v>60178</v>
      </c>
      <c r="B24434" s="176">
        <v>327.7</v>
      </c>
      <c r="C24434" s="176">
        <v>35.9</v>
      </c>
      <c r="D24434" s="282">
        <v>128</v>
      </c>
      <c r="E24434" s="265"/>
    </row>
    <row r="24435" spans="1:5">
      <c r="A24435" s="283">
        <v>60179</v>
      </c>
      <c r="B24435" s="176">
        <v>0</v>
      </c>
      <c r="C24435" s="176">
        <v>0</v>
      </c>
      <c r="D24435" s="282">
        <v>87</v>
      </c>
      <c r="E24435" s="265"/>
    </row>
    <row r="24436" spans="1:5">
      <c r="A24436" s="283">
        <v>60180</v>
      </c>
      <c r="B24436" s="176">
        <v>105.8</v>
      </c>
      <c r="C24436" s="176">
        <v>42.9</v>
      </c>
      <c r="D24436" s="282">
        <v>96</v>
      </c>
      <c r="E24436" s="265"/>
    </row>
    <row r="24437" spans="1:5">
      <c r="A24437" s="283">
        <v>60181</v>
      </c>
      <c r="B24437" s="176">
        <v>4048.9</v>
      </c>
      <c r="C24437" s="176">
        <v>37.4</v>
      </c>
      <c r="D24437" s="282">
        <v>138</v>
      </c>
      <c r="E24437" s="265"/>
    </row>
    <row r="24438" spans="1:5">
      <c r="A24438" s="283">
        <v>60183</v>
      </c>
      <c r="B24438" s="176">
        <v>0</v>
      </c>
      <c r="C24438" s="176">
        <v>0</v>
      </c>
      <c r="D24438" s="282">
        <v>87</v>
      </c>
      <c r="E24438" s="265"/>
    </row>
    <row r="24439" spans="1:5">
      <c r="A24439" s="283">
        <v>60184</v>
      </c>
      <c r="B24439" s="176">
        <v>480.6</v>
      </c>
      <c r="C24439" s="176">
        <v>41.1</v>
      </c>
      <c r="D24439" s="282">
        <v>111</v>
      </c>
      <c r="E24439" s="265"/>
    </row>
    <row r="24440" spans="1:5">
      <c r="A24440" s="283">
        <v>60185</v>
      </c>
      <c r="B24440" s="176">
        <v>1249.5999999999999</v>
      </c>
      <c r="C24440" s="176">
        <v>33</v>
      </c>
      <c r="D24440" s="282">
        <v>135</v>
      </c>
      <c r="E24440" s="265"/>
    </row>
    <row r="24441" spans="1:5">
      <c r="A24441" s="283">
        <v>60186</v>
      </c>
      <c r="B24441" s="176">
        <v>0</v>
      </c>
      <c r="C24441" s="176">
        <v>0</v>
      </c>
      <c r="D24441" s="282">
        <v>87</v>
      </c>
      <c r="E24441" s="265"/>
    </row>
    <row r="24442" spans="1:5">
      <c r="A24442" s="283">
        <v>60187</v>
      </c>
      <c r="B24442" s="176">
        <v>4472</v>
      </c>
      <c r="C24442" s="176">
        <v>36</v>
      </c>
      <c r="D24442" s="282">
        <v>187</v>
      </c>
      <c r="E24442" s="265"/>
    </row>
    <row r="24443" spans="1:5">
      <c r="A24443" s="283">
        <v>60188</v>
      </c>
      <c r="B24443" s="176">
        <v>4169.7</v>
      </c>
      <c r="C24443" s="176">
        <v>35.6</v>
      </c>
      <c r="D24443" s="282">
        <v>118</v>
      </c>
      <c r="E24443" s="265"/>
    </row>
    <row r="24444" spans="1:5">
      <c r="A24444" s="283">
        <v>60189</v>
      </c>
      <c r="B24444" s="176">
        <v>2659.7</v>
      </c>
      <c r="C24444" s="176">
        <v>41.1</v>
      </c>
      <c r="D24444" s="282">
        <v>109</v>
      </c>
      <c r="E24444" s="265"/>
    </row>
    <row r="24445" spans="1:5">
      <c r="A24445" s="283">
        <v>60190</v>
      </c>
      <c r="B24445" s="176">
        <v>1760.6</v>
      </c>
      <c r="C24445" s="176">
        <v>43</v>
      </c>
      <c r="D24445" s="282">
        <v>118</v>
      </c>
      <c r="E24445" s="265"/>
    </row>
    <row r="24446" spans="1:5">
      <c r="A24446" s="283">
        <v>60191</v>
      </c>
      <c r="B24446" s="176">
        <v>2596.1999999999998</v>
      </c>
      <c r="C24446" s="176">
        <v>40.5</v>
      </c>
      <c r="D24446" s="282">
        <v>118</v>
      </c>
      <c r="E24446" s="265"/>
    </row>
    <row r="24447" spans="1:5">
      <c r="A24447" s="283">
        <v>60192</v>
      </c>
      <c r="B24447" s="176">
        <v>1230.4000000000001</v>
      </c>
      <c r="C24447" s="176">
        <v>39.5</v>
      </c>
      <c r="D24447" s="282">
        <v>147</v>
      </c>
      <c r="E24447" s="265"/>
    </row>
    <row r="24448" spans="1:5">
      <c r="A24448" s="283">
        <v>60193</v>
      </c>
      <c r="B24448" s="176">
        <v>4250.5</v>
      </c>
      <c r="C24448" s="176">
        <v>40.6</v>
      </c>
      <c r="D24448" s="282">
        <v>127</v>
      </c>
      <c r="E24448" s="265"/>
    </row>
    <row r="24449" spans="1:5">
      <c r="A24449" s="283">
        <v>60194</v>
      </c>
      <c r="B24449" s="176">
        <v>5511.5</v>
      </c>
      <c r="C24449" s="176">
        <v>38</v>
      </c>
      <c r="D24449" s="282">
        <v>135</v>
      </c>
      <c r="E24449" s="265"/>
    </row>
    <row r="24450" spans="1:5">
      <c r="A24450" s="283">
        <v>60195</v>
      </c>
      <c r="B24450" s="176">
        <v>3997.8</v>
      </c>
      <c r="C24450" s="176">
        <v>32.1</v>
      </c>
      <c r="D24450" s="282">
        <v>102</v>
      </c>
      <c r="E24450" s="265"/>
    </row>
    <row r="24451" spans="1:5">
      <c r="A24451" s="283">
        <v>60196</v>
      </c>
      <c r="B24451" s="176">
        <v>0</v>
      </c>
      <c r="C24451" s="176">
        <v>0</v>
      </c>
      <c r="D24451" s="282">
        <v>87</v>
      </c>
      <c r="E24451" s="265"/>
    </row>
    <row r="24452" spans="1:5">
      <c r="A24452" s="283">
        <v>60197</v>
      </c>
      <c r="B24452" s="176">
        <v>0</v>
      </c>
      <c r="C24452" s="176">
        <v>0</v>
      </c>
      <c r="D24452" s="282">
        <v>87</v>
      </c>
      <c r="E24452" s="265"/>
    </row>
    <row r="24453" spans="1:5">
      <c r="A24453" s="283">
        <v>60199</v>
      </c>
      <c r="B24453" s="176">
        <v>0</v>
      </c>
      <c r="C24453" s="176">
        <v>0</v>
      </c>
      <c r="D24453" s="282">
        <v>87</v>
      </c>
      <c r="E24453" s="265"/>
    </row>
    <row r="24454" spans="1:5">
      <c r="A24454" s="283">
        <v>60201</v>
      </c>
      <c r="B24454" s="176">
        <v>9050</v>
      </c>
      <c r="C24454" s="176">
        <v>31.7</v>
      </c>
      <c r="D24454" s="282">
        <v>184</v>
      </c>
      <c r="E24454" s="265"/>
    </row>
    <row r="24455" spans="1:5">
      <c r="A24455" s="283">
        <v>60202</v>
      </c>
      <c r="B24455" s="176">
        <v>8440.4</v>
      </c>
      <c r="C24455" s="176">
        <v>37.700000000000003</v>
      </c>
      <c r="D24455" s="282">
        <v>146</v>
      </c>
      <c r="E24455" s="265"/>
    </row>
    <row r="24456" spans="1:5">
      <c r="A24456" s="283">
        <v>60203</v>
      </c>
      <c r="B24456" s="176">
        <v>6438.5</v>
      </c>
      <c r="C24456" s="176">
        <v>44.3</v>
      </c>
      <c r="D24456" s="282">
        <v>104</v>
      </c>
      <c r="E24456" s="265"/>
    </row>
    <row r="24457" spans="1:5">
      <c r="A24457" s="283">
        <v>60204</v>
      </c>
      <c r="B24457" s="176">
        <v>0</v>
      </c>
      <c r="C24457" s="176">
        <v>0</v>
      </c>
      <c r="D24457" s="282">
        <v>87</v>
      </c>
      <c r="E24457" s="265"/>
    </row>
    <row r="24458" spans="1:5">
      <c r="A24458" s="283">
        <v>60208</v>
      </c>
      <c r="B24458" s="176">
        <v>0</v>
      </c>
      <c r="C24458" s="176">
        <v>0</v>
      </c>
      <c r="D24458" s="282">
        <v>87</v>
      </c>
      <c r="E24458" s="265"/>
    </row>
    <row r="24459" spans="1:5">
      <c r="A24459" s="283">
        <v>60301</v>
      </c>
      <c r="B24459" s="176">
        <v>14983.4</v>
      </c>
      <c r="C24459" s="176">
        <v>40.200000000000003</v>
      </c>
      <c r="D24459" s="282">
        <v>105</v>
      </c>
      <c r="E24459" s="265"/>
    </row>
    <row r="24460" spans="1:5">
      <c r="A24460" s="283">
        <v>60302</v>
      </c>
      <c r="B24460" s="176">
        <v>9884</v>
      </c>
      <c r="C24460" s="176">
        <v>39.200000000000003</v>
      </c>
      <c r="D24460" s="282">
        <v>139</v>
      </c>
      <c r="E24460" s="265"/>
    </row>
    <row r="24461" spans="1:5">
      <c r="A24461" s="283">
        <v>60303</v>
      </c>
      <c r="B24461" s="176">
        <v>0</v>
      </c>
      <c r="C24461" s="176">
        <v>0</v>
      </c>
      <c r="D24461" s="282">
        <v>87</v>
      </c>
      <c r="E24461" s="265"/>
    </row>
    <row r="24462" spans="1:5">
      <c r="A24462" s="283">
        <v>60304</v>
      </c>
      <c r="B24462" s="176">
        <v>9192.9</v>
      </c>
      <c r="C24462" s="176">
        <v>36.799999999999997</v>
      </c>
      <c r="D24462" s="282">
        <v>109</v>
      </c>
      <c r="E24462" s="265"/>
    </row>
    <row r="24463" spans="1:5">
      <c r="A24463" s="283">
        <v>60305</v>
      </c>
      <c r="B24463" s="176">
        <v>4365.1000000000004</v>
      </c>
      <c r="C24463" s="176">
        <v>41.2</v>
      </c>
      <c r="D24463" s="282">
        <v>189</v>
      </c>
      <c r="E24463" s="265"/>
    </row>
    <row r="24464" spans="1:5">
      <c r="A24464" s="283">
        <v>60401</v>
      </c>
      <c r="B24464" s="176">
        <v>123</v>
      </c>
      <c r="C24464" s="176">
        <v>43.6</v>
      </c>
      <c r="D24464" s="282">
        <v>118</v>
      </c>
      <c r="E24464" s="265"/>
    </row>
    <row r="24465" spans="1:5">
      <c r="A24465" s="283">
        <v>60402</v>
      </c>
      <c r="B24465" s="176">
        <v>9387.5</v>
      </c>
      <c r="C24465" s="176">
        <v>33.299999999999997</v>
      </c>
      <c r="D24465" s="282">
        <v>119</v>
      </c>
      <c r="E24465" s="265"/>
    </row>
    <row r="24466" spans="1:5">
      <c r="A24466" s="283">
        <v>60403</v>
      </c>
      <c r="B24466" s="176">
        <v>1960.4</v>
      </c>
      <c r="C24466" s="176">
        <v>37.4</v>
      </c>
      <c r="D24466" s="282">
        <v>95</v>
      </c>
      <c r="E24466" s="265"/>
    </row>
    <row r="24467" spans="1:5">
      <c r="A24467" s="283">
        <v>60404</v>
      </c>
      <c r="B24467" s="176">
        <v>1323.5</v>
      </c>
      <c r="C24467" s="176">
        <v>37.299999999999997</v>
      </c>
      <c r="D24467" s="282">
        <v>126</v>
      </c>
      <c r="E24467" s="265"/>
    </row>
    <row r="24468" spans="1:5">
      <c r="A24468" s="283">
        <v>60406</v>
      </c>
      <c r="B24468" s="176">
        <v>4835.8</v>
      </c>
      <c r="C24468" s="176">
        <v>31.5</v>
      </c>
      <c r="D24468" s="282">
        <v>121</v>
      </c>
      <c r="E24468" s="265"/>
    </row>
    <row r="24469" spans="1:5">
      <c r="A24469" s="283">
        <v>60407</v>
      </c>
      <c r="B24469" s="176">
        <v>145.9</v>
      </c>
      <c r="C24469" s="176">
        <v>35.799999999999997</v>
      </c>
      <c r="D24469" s="282">
        <v>87</v>
      </c>
      <c r="E24469" s="265"/>
    </row>
    <row r="24470" spans="1:5">
      <c r="A24470" s="283">
        <v>60408</v>
      </c>
      <c r="B24470" s="176">
        <v>471.5</v>
      </c>
      <c r="C24470" s="176">
        <v>36.200000000000003</v>
      </c>
      <c r="D24470" s="282">
        <v>87</v>
      </c>
      <c r="E24470" s="265"/>
    </row>
    <row r="24471" spans="1:5">
      <c r="A24471" s="283">
        <v>60409</v>
      </c>
      <c r="B24471" s="176">
        <v>4626.3</v>
      </c>
      <c r="C24471" s="176">
        <v>35.5</v>
      </c>
      <c r="D24471" s="282">
        <v>114</v>
      </c>
      <c r="E24471" s="265"/>
    </row>
    <row r="24472" spans="1:5">
      <c r="A24472" s="283">
        <v>60410</v>
      </c>
      <c r="B24472" s="176">
        <v>422.1</v>
      </c>
      <c r="C24472" s="176">
        <v>35.200000000000003</v>
      </c>
      <c r="D24472" s="282">
        <v>95</v>
      </c>
      <c r="E24472" s="265"/>
    </row>
    <row r="24473" spans="1:5">
      <c r="A24473" s="283">
        <v>60411</v>
      </c>
      <c r="B24473" s="176">
        <v>2065.4</v>
      </c>
      <c r="C24473" s="176">
        <v>32.799999999999997</v>
      </c>
      <c r="D24473" s="282">
        <v>118</v>
      </c>
      <c r="E24473" s="265"/>
    </row>
    <row r="24474" spans="1:5">
      <c r="A24474" s="283">
        <v>60412</v>
      </c>
      <c r="B24474" s="176">
        <v>0</v>
      </c>
      <c r="C24474" s="176">
        <v>0</v>
      </c>
      <c r="D24474" s="282">
        <v>87</v>
      </c>
      <c r="E24474" s="265"/>
    </row>
    <row r="24475" spans="1:5">
      <c r="A24475" s="283">
        <v>60415</v>
      </c>
      <c r="B24475" s="176">
        <v>6004.8</v>
      </c>
      <c r="C24475" s="176">
        <v>34.9</v>
      </c>
      <c r="D24475" s="282">
        <v>110</v>
      </c>
      <c r="E24475" s="265"/>
    </row>
    <row r="24476" spans="1:5">
      <c r="A24476" s="283">
        <v>60416</v>
      </c>
      <c r="B24476" s="176">
        <v>314.3</v>
      </c>
      <c r="C24476" s="176">
        <v>36.200000000000003</v>
      </c>
      <c r="D24476" s="282">
        <v>96</v>
      </c>
      <c r="E24476" s="265"/>
    </row>
    <row r="24477" spans="1:5">
      <c r="A24477" s="283">
        <v>60417</v>
      </c>
      <c r="B24477" s="176">
        <v>430.9</v>
      </c>
      <c r="C24477" s="176">
        <v>45.6</v>
      </c>
      <c r="D24477" s="282">
        <v>120</v>
      </c>
      <c r="E24477" s="265"/>
    </row>
    <row r="24478" spans="1:5">
      <c r="A24478" s="283">
        <v>60419</v>
      </c>
      <c r="B24478" s="176">
        <v>4789.6000000000004</v>
      </c>
      <c r="C24478" s="176">
        <v>34.9</v>
      </c>
      <c r="D24478" s="282">
        <v>94</v>
      </c>
      <c r="E24478" s="265"/>
    </row>
    <row r="24479" spans="1:5">
      <c r="A24479" s="283">
        <v>60420</v>
      </c>
      <c r="B24479" s="176">
        <v>51.6</v>
      </c>
      <c r="C24479" s="176">
        <v>40.5</v>
      </c>
      <c r="D24479" s="282">
        <v>113</v>
      </c>
      <c r="E24479" s="265"/>
    </row>
    <row r="24480" spans="1:5">
      <c r="A24480" s="283">
        <v>60421</v>
      </c>
      <c r="B24480" s="176">
        <v>134.30000000000001</v>
      </c>
      <c r="C24480" s="176">
        <v>39.4</v>
      </c>
      <c r="D24480" s="282">
        <v>87</v>
      </c>
      <c r="E24480" s="265"/>
    </row>
    <row r="24481" spans="1:5">
      <c r="A24481" s="283">
        <v>60422</v>
      </c>
      <c r="B24481" s="176">
        <v>2557.9</v>
      </c>
      <c r="C24481" s="176">
        <v>45</v>
      </c>
      <c r="D24481" s="282">
        <v>121</v>
      </c>
      <c r="E24481" s="265"/>
    </row>
    <row r="24482" spans="1:5">
      <c r="A24482" s="283">
        <v>60423</v>
      </c>
      <c r="B24482" s="176">
        <v>797.8</v>
      </c>
      <c r="C24482" s="176">
        <v>38.9</v>
      </c>
      <c r="D24482" s="282">
        <v>131</v>
      </c>
      <c r="E24482" s="265"/>
    </row>
    <row r="24483" spans="1:5">
      <c r="A24483" s="283">
        <v>60424</v>
      </c>
      <c r="B24483" s="176">
        <v>41.4</v>
      </c>
      <c r="C24483" s="176">
        <v>38.700000000000003</v>
      </c>
      <c r="D24483" s="282">
        <v>87</v>
      </c>
      <c r="E24483" s="265"/>
    </row>
    <row r="24484" spans="1:5">
      <c r="A24484" s="283">
        <v>60425</v>
      </c>
      <c r="B24484" s="176">
        <v>1299.4000000000001</v>
      </c>
      <c r="C24484" s="176">
        <v>38.200000000000003</v>
      </c>
      <c r="D24484" s="282">
        <v>122</v>
      </c>
      <c r="E24484" s="265"/>
    </row>
    <row r="24485" spans="1:5">
      <c r="A24485" s="283">
        <v>60426</v>
      </c>
      <c r="B24485" s="176">
        <v>3391.5</v>
      </c>
      <c r="C24485" s="176">
        <v>31.6</v>
      </c>
      <c r="D24485" s="282">
        <v>120</v>
      </c>
      <c r="E24485" s="265"/>
    </row>
    <row r="24486" spans="1:5">
      <c r="A24486" s="283">
        <v>60428</v>
      </c>
      <c r="B24486" s="176">
        <v>2398.6</v>
      </c>
      <c r="C24486" s="176">
        <v>33.9</v>
      </c>
      <c r="D24486" s="282">
        <v>106</v>
      </c>
      <c r="E24486" s="265"/>
    </row>
    <row r="24487" spans="1:5">
      <c r="A24487" s="283">
        <v>60429</v>
      </c>
      <c r="B24487" s="176">
        <v>3687.6</v>
      </c>
      <c r="C24487" s="176">
        <v>37</v>
      </c>
      <c r="D24487" s="282">
        <v>109</v>
      </c>
      <c r="E24487" s="265"/>
    </row>
    <row r="24488" spans="1:5">
      <c r="A24488" s="283">
        <v>60430</v>
      </c>
      <c r="B24488" s="176">
        <v>3178.9</v>
      </c>
      <c r="C24488" s="176">
        <v>40.9</v>
      </c>
      <c r="D24488" s="282">
        <v>133</v>
      </c>
      <c r="E24488" s="265"/>
    </row>
    <row r="24489" spans="1:5">
      <c r="A24489" s="283">
        <v>60431</v>
      </c>
      <c r="B24489" s="176">
        <v>712.6</v>
      </c>
      <c r="C24489" s="176">
        <v>33.200000000000003</v>
      </c>
      <c r="D24489" s="282">
        <v>120</v>
      </c>
      <c r="E24489" s="265"/>
    </row>
    <row r="24490" spans="1:5">
      <c r="A24490" s="283">
        <v>60432</v>
      </c>
      <c r="B24490" s="176">
        <v>2708</v>
      </c>
      <c r="C24490" s="176">
        <v>29.1</v>
      </c>
      <c r="D24490" s="282">
        <v>94</v>
      </c>
      <c r="E24490" s="265"/>
    </row>
    <row r="24491" spans="1:5">
      <c r="A24491" s="283">
        <v>60433</v>
      </c>
      <c r="B24491" s="176">
        <v>1676</v>
      </c>
      <c r="C24491" s="176">
        <v>33.4</v>
      </c>
      <c r="D24491" s="282">
        <v>116</v>
      </c>
      <c r="E24491" s="265"/>
    </row>
    <row r="24492" spans="1:5">
      <c r="A24492" s="283">
        <v>60434</v>
      </c>
      <c r="B24492" s="176">
        <v>0</v>
      </c>
      <c r="C24492" s="176">
        <v>0</v>
      </c>
      <c r="D24492" s="282">
        <v>87</v>
      </c>
      <c r="E24492" s="265"/>
    </row>
    <row r="24493" spans="1:5">
      <c r="A24493" s="283">
        <v>60435</v>
      </c>
      <c r="B24493" s="176">
        <v>4690.3</v>
      </c>
      <c r="C24493" s="176">
        <v>34.1</v>
      </c>
      <c r="D24493" s="282">
        <v>167</v>
      </c>
      <c r="E24493" s="265"/>
    </row>
    <row r="24494" spans="1:5">
      <c r="A24494" s="283">
        <v>60436</v>
      </c>
      <c r="B24494" s="176">
        <v>1013.1</v>
      </c>
      <c r="C24494" s="176">
        <v>33.299999999999997</v>
      </c>
      <c r="D24494" s="282">
        <v>125</v>
      </c>
      <c r="E24494" s="265"/>
    </row>
    <row r="24495" spans="1:5">
      <c r="A24495" s="283">
        <v>60437</v>
      </c>
      <c r="B24495" s="176">
        <v>12</v>
      </c>
      <c r="C24495" s="176">
        <v>41.3</v>
      </c>
      <c r="D24495" s="282">
        <v>87</v>
      </c>
      <c r="E24495" s="265"/>
    </row>
    <row r="24496" spans="1:5">
      <c r="A24496" s="283">
        <v>60438</v>
      </c>
      <c r="B24496" s="176">
        <v>3263.3</v>
      </c>
      <c r="C24496" s="176">
        <v>38.6</v>
      </c>
      <c r="D24496" s="282">
        <v>133</v>
      </c>
      <c r="E24496" s="265"/>
    </row>
    <row r="24497" spans="1:5">
      <c r="A24497" s="283">
        <v>60439</v>
      </c>
      <c r="B24497" s="176">
        <v>838.4</v>
      </c>
      <c r="C24497" s="176">
        <v>43.1</v>
      </c>
      <c r="D24497" s="282">
        <v>136</v>
      </c>
      <c r="E24497" s="265"/>
    </row>
    <row r="24498" spans="1:5">
      <c r="A24498" s="283">
        <v>60440</v>
      </c>
      <c r="B24498" s="176">
        <v>3757.9</v>
      </c>
      <c r="C24498" s="176">
        <v>32.700000000000003</v>
      </c>
      <c r="D24498" s="282">
        <v>131</v>
      </c>
      <c r="E24498" s="265"/>
    </row>
    <row r="24499" spans="1:5">
      <c r="A24499" s="283">
        <v>60441</v>
      </c>
      <c r="B24499" s="176">
        <v>1279</v>
      </c>
      <c r="C24499" s="176">
        <v>35.5</v>
      </c>
      <c r="D24499" s="282">
        <v>126</v>
      </c>
      <c r="E24499" s="265"/>
    </row>
    <row r="24500" spans="1:5">
      <c r="A24500" s="283">
        <v>60442</v>
      </c>
      <c r="B24500" s="176">
        <v>164.4</v>
      </c>
      <c r="C24500" s="176">
        <v>33.700000000000003</v>
      </c>
      <c r="D24500" s="282">
        <v>101</v>
      </c>
      <c r="E24500" s="265"/>
    </row>
    <row r="24501" spans="1:5">
      <c r="A24501" s="283">
        <v>60443</v>
      </c>
      <c r="B24501" s="176">
        <v>1891.6</v>
      </c>
      <c r="C24501" s="176">
        <v>39.700000000000003</v>
      </c>
      <c r="D24501" s="282">
        <v>131</v>
      </c>
      <c r="E24501" s="265"/>
    </row>
    <row r="24502" spans="1:5">
      <c r="A24502" s="283">
        <v>60444</v>
      </c>
      <c r="B24502" s="176">
        <v>44</v>
      </c>
      <c r="C24502" s="176">
        <v>37.6</v>
      </c>
      <c r="D24502" s="282">
        <v>87</v>
      </c>
      <c r="E24502" s="265"/>
    </row>
    <row r="24503" spans="1:5">
      <c r="A24503" s="283">
        <v>60445</v>
      </c>
      <c r="B24503" s="176">
        <v>3378.1</v>
      </c>
      <c r="C24503" s="176">
        <v>38.6</v>
      </c>
      <c r="D24503" s="282">
        <v>125</v>
      </c>
      <c r="E24503" s="265"/>
    </row>
    <row r="24504" spans="1:5">
      <c r="A24504" s="283">
        <v>60446</v>
      </c>
      <c r="B24504" s="176">
        <v>1791.9</v>
      </c>
      <c r="C24504" s="176">
        <v>31.1</v>
      </c>
      <c r="D24504" s="282">
        <v>178</v>
      </c>
      <c r="E24504" s="265"/>
    </row>
    <row r="24505" spans="1:5">
      <c r="A24505" s="283">
        <v>60447</v>
      </c>
      <c r="B24505" s="176">
        <v>312.39999999999998</v>
      </c>
      <c r="C24505" s="176">
        <v>33.200000000000003</v>
      </c>
      <c r="D24505" s="282">
        <v>94</v>
      </c>
      <c r="E24505" s="265"/>
    </row>
    <row r="24506" spans="1:5">
      <c r="A24506" s="283">
        <v>60448</v>
      </c>
      <c r="B24506" s="176">
        <v>1425.2</v>
      </c>
      <c r="C24506" s="176">
        <v>39.1</v>
      </c>
      <c r="D24506" s="282">
        <v>158</v>
      </c>
      <c r="E24506" s="265"/>
    </row>
    <row r="24507" spans="1:5">
      <c r="A24507" s="283">
        <v>60449</v>
      </c>
      <c r="B24507" s="176">
        <v>189.6</v>
      </c>
      <c r="C24507" s="176">
        <v>39.5</v>
      </c>
      <c r="D24507" s="282">
        <v>96</v>
      </c>
      <c r="E24507" s="265"/>
    </row>
    <row r="24508" spans="1:5">
      <c r="A24508" s="283">
        <v>60450</v>
      </c>
      <c r="B24508" s="176">
        <v>130.5</v>
      </c>
      <c r="C24508" s="176">
        <v>39.200000000000003</v>
      </c>
      <c r="D24508" s="282">
        <v>133</v>
      </c>
      <c r="E24508" s="265"/>
    </row>
    <row r="24509" spans="1:5">
      <c r="A24509" s="283">
        <v>60451</v>
      </c>
      <c r="B24509" s="176">
        <v>1141.4000000000001</v>
      </c>
      <c r="C24509" s="176">
        <v>36.6</v>
      </c>
      <c r="D24509" s="282">
        <v>121</v>
      </c>
      <c r="E24509" s="265"/>
    </row>
    <row r="24510" spans="1:5">
      <c r="A24510" s="283">
        <v>60452</v>
      </c>
      <c r="B24510" s="176">
        <v>2998.5</v>
      </c>
      <c r="C24510" s="176">
        <v>37.5</v>
      </c>
      <c r="D24510" s="282">
        <v>147</v>
      </c>
      <c r="E24510" s="265"/>
    </row>
    <row r="24511" spans="1:5">
      <c r="A24511" s="283">
        <v>60453</v>
      </c>
      <c r="B24511" s="176">
        <v>6660.3</v>
      </c>
      <c r="C24511" s="176">
        <v>40.5</v>
      </c>
      <c r="D24511" s="282">
        <v>135</v>
      </c>
      <c r="E24511" s="265"/>
    </row>
    <row r="24512" spans="1:5">
      <c r="A24512" s="283">
        <v>60454</v>
      </c>
      <c r="B24512" s="176">
        <v>3233.5</v>
      </c>
      <c r="C24512" s="176">
        <v>34.799999999999997</v>
      </c>
      <c r="D24512" s="282">
        <v>87</v>
      </c>
      <c r="E24512" s="265"/>
    </row>
    <row r="24513" spans="1:5">
      <c r="A24513" s="283">
        <v>60455</v>
      </c>
      <c r="B24513" s="176">
        <v>3688.9</v>
      </c>
      <c r="C24513" s="176">
        <v>36.700000000000003</v>
      </c>
      <c r="D24513" s="282">
        <v>130</v>
      </c>
      <c r="E24513" s="265"/>
    </row>
    <row r="24514" spans="1:5">
      <c r="A24514" s="283">
        <v>60456</v>
      </c>
      <c r="B24514" s="176">
        <v>9282.7999999999993</v>
      </c>
      <c r="C24514" s="176">
        <v>38.5</v>
      </c>
      <c r="D24514" s="282">
        <v>111</v>
      </c>
      <c r="E24514" s="265"/>
    </row>
    <row r="24515" spans="1:5">
      <c r="A24515" s="283">
        <v>60457</v>
      </c>
      <c r="B24515" s="176">
        <v>4844.3</v>
      </c>
      <c r="C24515" s="176">
        <v>38.700000000000003</v>
      </c>
      <c r="D24515" s="282">
        <v>117</v>
      </c>
      <c r="E24515" s="265"/>
    </row>
    <row r="24516" spans="1:5">
      <c r="A24516" s="283">
        <v>60458</v>
      </c>
      <c r="B24516" s="176">
        <v>4712.3</v>
      </c>
      <c r="C24516" s="176">
        <v>32.799999999999997</v>
      </c>
      <c r="D24516" s="282">
        <v>87</v>
      </c>
      <c r="E24516" s="265"/>
    </row>
    <row r="24517" spans="1:5">
      <c r="A24517" s="283">
        <v>60459</v>
      </c>
      <c r="B24517" s="176">
        <v>5490.6</v>
      </c>
      <c r="C24517" s="176">
        <v>36.6</v>
      </c>
      <c r="D24517" s="282">
        <v>119</v>
      </c>
      <c r="E24517" s="265"/>
    </row>
    <row r="24518" spans="1:5">
      <c r="A24518" s="283">
        <v>60460</v>
      </c>
      <c r="B24518" s="176">
        <v>31.3</v>
      </c>
      <c r="C24518" s="176">
        <v>38.799999999999997</v>
      </c>
      <c r="D24518" s="282">
        <v>113</v>
      </c>
      <c r="E24518" s="265"/>
    </row>
    <row r="24519" spans="1:5">
      <c r="A24519" s="283">
        <v>60461</v>
      </c>
      <c r="B24519" s="176">
        <v>1717.5</v>
      </c>
      <c r="C24519" s="176">
        <v>47.4</v>
      </c>
      <c r="D24519" s="282">
        <v>105</v>
      </c>
      <c r="E24519" s="265"/>
    </row>
    <row r="24520" spans="1:5">
      <c r="A24520" s="283">
        <v>60462</v>
      </c>
      <c r="B24520" s="176">
        <v>2512.6</v>
      </c>
      <c r="C24520" s="176">
        <v>45</v>
      </c>
      <c r="D24520" s="282">
        <v>158</v>
      </c>
      <c r="E24520" s="265"/>
    </row>
    <row r="24521" spans="1:5">
      <c r="A24521" s="283">
        <v>60463</v>
      </c>
      <c r="B24521" s="176">
        <v>2641</v>
      </c>
      <c r="C24521" s="176">
        <v>49.3</v>
      </c>
      <c r="D24521" s="282">
        <v>171</v>
      </c>
      <c r="E24521" s="265"/>
    </row>
    <row r="24522" spans="1:5">
      <c r="A24522" s="283">
        <v>60464</v>
      </c>
      <c r="B24522" s="176">
        <v>882</v>
      </c>
      <c r="C24522" s="176">
        <v>51</v>
      </c>
      <c r="D24522" s="282">
        <v>95</v>
      </c>
      <c r="E24522" s="265"/>
    </row>
    <row r="24523" spans="1:5">
      <c r="A24523" s="283">
        <v>60465</v>
      </c>
      <c r="B24523" s="176">
        <v>3600.6</v>
      </c>
      <c r="C24523" s="176">
        <v>42.1</v>
      </c>
      <c r="D24523" s="282">
        <v>103</v>
      </c>
      <c r="E24523" s="265"/>
    </row>
    <row r="24524" spans="1:5">
      <c r="A24524" s="283">
        <v>60466</v>
      </c>
      <c r="B24524" s="176">
        <v>2805.7</v>
      </c>
      <c r="C24524" s="176">
        <v>37.9</v>
      </c>
      <c r="D24524" s="282">
        <v>120</v>
      </c>
      <c r="E24524" s="265"/>
    </row>
    <row r="24525" spans="1:5">
      <c r="A24525" s="283">
        <v>60467</v>
      </c>
      <c r="B24525" s="176">
        <v>1747.3</v>
      </c>
      <c r="C24525" s="176">
        <v>44.6</v>
      </c>
      <c r="D24525" s="282">
        <v>130</v>
      </c>
      <c r="E24525" s="265"/>
    </row>
    <row r="24526" spans="1:5">
      <c r="A24526" s="283">
        <v>60468</v>
      </c>
      <c r="B24526" s="176">
        <v>97.5</v>
      </c>
      <c r="C24526" s="176">
        <v>39.299999999999997</v>
      </c>
      <c r="D24526" s="282">
        <v>103</v>
      </c>
      <c r="E24526" s="265"/>
    </row>
    <row r="24527" spans="1:5">
      <c r="A24527" s="283">
        <v>60469</v>
      </c>
      <c r="B24527" s="176">
        <v>4698.8999999999996</v>
      </c>
      <c r="C24527" s="176">
        <v>30.6</v>
      </c>
      <c r="D24527" s="282">
        <v>108</v>
      </c>
      <c r="E24527" s="265"/>
    </row>
    <row r="24528" spans="1:5">
      <c r="A24528" s="283">
        <v>60470</v>
      </c>
      <c r="B24528" s="176">
        <v>22.6</v>
      </c>
      <c r="C24528" s="176">
        <v>45.9</v>
      </c>
      <c r="D24528" s="282">
        <v>87</v>
      </c>
      <c r="E24528" s="265"/>
    </row>
    <row r="24529" spans="1:5">
      <c r="A24529" s="283">
        <v>60471</v>
      </c>
      <c r="B24529" s="176">
        <v>2012.2</v>
      </c>
      <c r="C24529" s="176">
        <v>35.299999999999997</v>
      </c>
      <c r="D24529" s="282">
        <v>118</v>
      </c>
      <c r="E24529" s="265"/>
    </row>
    <row r="24530" spans="1:5">
      <c r="A24530" s="283">
        <v>60472</v>
      </c>
      <c r="B24530" s="176">
        <v>2962.6</v>
      </c>
      <c r="C24530" s="176">
        <v>37.1</v>
      </c>
      <c r="D24530" s="282">
        <v>87</v>
      </c>
      <c r="E24530" s="265"/>
    </row>
    <row r="24531" spans="1:5">
      <c r="A24531" s="283">
        <v>60473</v>
      </c>
      <c r="B24531" s="176">
        <v>3346.3</v>
      </c>
      <c r="C24531" s="176">
        <v>40</v>
      </c>
      <c r="D24531" s="282">
        <v>134</v>
      </c>
      <c r="E24531" s="265"/>
    </row>
    <row r="24532" spans="1:5">
      <c r="A24532" s="283">
        <v>60474</v>
      </c>
      <c r="B24532" s="176">
        <v>0</v>
      </c>
      <c r="C24532" s="176">
        <v>0</v>
      </c>
      <c r="D24532" s="282">
        <v>87</v>
      </c>
      <c r="E24532" s="265"/>
    </row>
    <row r="24533" spans="1:5">
      <c r="A24533" s="283">
        <v>60475</v>
      </c>
      <c r="B24533" s="176">
        <v>1950</v>
      </c>
      <c r="C24533" s="176">
        <v>35.700000000000003</v>
      </c>
      <c r="D24533" s="282">
        <v>111</v>
      </c>
      <c r="E24533" s="265"/>
    </row>
    <row r="24534" spans="1:5">
      <c r="A24534" s="283">
        <v>60476</v>
      </c>
      <c r="B24534" s="176">
        <v>857.6</v>
      </c>
      <c r="C24534" s="176">
        <v>43</v>
      </c>
      <c r="D24534" s="282">
        <v>87</v>
      </c>
      <c r="E24534" s="265"/>
    </row>
    <row r="24535" spans="1:5">
      <c r="A24535" s="283">
        <v>60477</v>
      </c>
      <c r="B24535" s="176">
        <v>2571.3000000000002</v>
      </c>
      <c r="C24535" s="176">
        <v>40.299999999999997</v>
      </c>
      <c r="D24535" s="282">
        <v>176</v>
      </c>
      <c r="E24535" s="265"/>
    </row>
    <row r="24536" spans="1:5">
      <c r="A24536" s="283">
        <v>60478</v>
      </c>
      <c r="B24536" s="176">
        <v>1860.3</v>
      </c>
      <c r="C24536" s="176">
        <v>37.299999999999997</v>
      </c>
      <c r="D24536" s="282">
        <v>119</v>
      </c>
      <c r="E24536" s="265"/>
    </row>
    <row r="24537" spans="1:5">
      <c r="A24537" s="283">
        <v>60479</v>
      </c>
      <c r="B24537" s="176">
        <v>13.5</v>
      </c>
      <c r="C24537" s="176">
        <v>42.1</v>
      </c>
      <c r="D24537" s="282">
        <v>87</v>
      </c>
      <c r="E24537" s="265"/>
    </row>
    <row r="24538" spans="1:5">
      <c r="A24538" s="283">
        <v>60480</v>
      </c>
      <c r="B24538" s="176">
        <v>629</v>
      </c>
      <c r="C24538" s="176">
        <v>43.6</v>
      </c>
      <c r="D24538" s="282">
        <v>87</v>
      </c>
      <c r="E24538" s="265"/>
    </row>
    <row r="24539" spans="1:5">
      <c r="A24539" s="283">
        <v>60481</v>
      </c>
      <c r="B24539" s="176">
        <v>104.7</v>
      </c>
      <c r="C24539" s="176">
        <v>42.8</v>
      </c>
      <c r="D24539" s="282">
        <v>117</v>
      </c>
      <c r="E24539" s="265"/>
    </row>
    <row r="24540" spans="1:5">
      <c r="A24540" s="283">
        <v>60482</v>
      </c>
      <c r="B24540" s="176">
        <v>3364.2</v>
      </c>
      <c r="C24540" s="176">
        <v>38</v>
      </c>
      <c r="D24540" s="282">
        <v>102</v>
      </c>
      <c r="E24540" s="265"/>
    </row>
    <row r="24541" spans="1:5">
      <c r="A24541" s="283">
        <v>60484</v>
      </c>
      <c r="B24541" s="176">
        <v>869.3</v>
      </c>
      <c r="C24541" s="176">
        <v>31.4</v>
      </c>
      <c r="D24541" s="282">
        <v>87</v>
      </c>
      <c r="E24541" s="265"/>
    </row>
    <row r="24542" spans="1:5">
      <c r="A24542" s="283">
        <v>60487</v>
      </c>
      <c r="B24542" s="176">
        <v>3620.5</v>
      </c>
      <c r="C24542" s="176">
        <v>38.1</v>
      </c>
      <c r="D24542" s="282">
        <v>156</v>
      </c>
      <c r="E24542" s="265"/>
    </row>
    <row r="24543" spans="1:5">
      <c r="A24543" s="283">
        <v>60490</v>
      </c>
      <c r="B24543" s="176">
        <v>1971.1</v>
      </c>
      <c r="C24543" s="176">
        <v>33.799999999999997</v>
      </c>
      <c r="D24543" s="282">
        <v>102</v>
      </c>
      <c r="E24543" s="265"/>
    </row>
    <row r="24544" spans="1:5">
      <c r="A24544" s="283">
        <v>60491</v>
      </c>
      <c r="B24544" s="176">
        <v>996.3</v>
      </c>
      <c r="C24544" s="176">
        <v>40.4</v>
      </c>
      <c r="D24544" s="282">
        <v>95</v>
      </c>
      <c r="E24544" s="265"/>
    </row>
    <row r="24545" spans="1:5">
      <c r="A24545" s="283">
        <v>60499</v>
      </c>
      <c r="B24545" s="176">
        <v>0</v>
      </c>
      <c r="C24545" s="176">
        <v>0</v>
      </c>
      <c r="D24545" s="282">
        <v>87</v>
      </c>
      <c r="E24545" s="265"/>
    </row>
    <row r="24546" spans="1:5">
      <c r="A24546" s="283">
        <v>60501</v>
      </c>
      <c r="B24546" s="176">
        <v>4137</v>
      </c>
      <c r="C24546" s="176">
        <v>31.1</v>
      </c>
      <c r="D24546" s="282">
        <v>153</v>
      </c>
      <c r="E24546" s="265"/>
    </row>
    <row r="24547" spans="1:5">
      <c r="A24547" s="283">
        <v>60502</v>
      </c>
      <c r="B24547" s="176">
        <v>1527.2</v>
      </c>
      <c r="C24547" s="176">
        <v>33.5</v>
      </c>
      <c r="D24547" s="282">
        <v>136</v>
      </c>
      <c r="E24547" s="265"/>
    </row>
    <row r="24548" spans="1:5">
      <c r="A24548" s="283">
        <v>60503</v>
      </c>
      <c r="B24548" s="176">
        <v>3747.4</v>
      </c>
      <c r="C24548" s="176">
        <v>30.8</v>
      </c>
      <c r="D24548" s="282">
        <v>87</v>
      </c>
      <c r="E24548" s="265"/>
    </row>
    <row r="24549" spans="1:5">
      <c r="A24549" s="283">
        <v>60504</v>
      </c>
      <c r="B24549" s="176">
        <v>4088.4</v>
      </c>
      <c r="C24549" s="176">
        <v>31.1</v>
      </c>
      <c r="D24549" s="282">
        <v>174</v>
      </c>
      <c r="E24549" s="265"/>
    </row>
    <row r="24550" spans="1:5">
      <c r="A24550" s="283">
        <v>60505</v>
      </c>
      <c r="B24550" s="176">
        <v>6832.2</v>
      </c>
      <c r="C24550" s="176">
        <v>28.6</v>
      </c>
      <c r="D24550" s="282">
        <v>100</v>
      </c>
      <c r="E24550" s="265"/>
    </row>
    <row r="24551" spans="1:5">
      <c r="A24551" s="283">
        <v>60506</v>
      </c>
      <c r="B24551" s="176">
        <v>2834.4</v>
      </c>
      <c r="C24551" s="176">
        <v>32.6</v>
      </c>
      <c r="D24551" s="282">
        <v>138</v>
      </c>
      <c r="E24551" s="265"/>
    </row>
    <row r="24552" spans="1:5">
      <c r="A24552" s="283">
        <v>60507</v>
      </c>
      <c r="B24552" s="176">
        <v>0</v>
      </c>
      <c r="C24552" s="176">
        <v>0</v>
      </c>
      <c r="D24552" s="282">
        <v>87</v>
      </c>
      <c r="E24552" s="265"/>
    </row>
    <row r="24553" spans="1:5">
      <c r="A24553" s="283">
        <v>60510</v>
      </c>
      <c r="B24553" s="176">
        <v>1729.5</v>
      </c>
      <c r="C24553" s="176">
        <v>39.6</v>
      </c>
      <c r="D24553" s="282">
        <v>118</v>
      </c>
      <c r="E24553" s="265"/>
    </row>
    <row r="24554" spans="1:5">
      <c r="A24554" s="283">
        <v>60511</v>
      </c>
      <c r="B24554" s="176">
        <v>55.1</v>
      </c>
      <c r="C24554" s="176">
        <v>45.2</v>
      </c>
      <c r="D24554" s="282">
        <v>87</v>
      </c>
      <c r="E24554" s="265"/>
    </row>
    <row r="24555" spans="1:5">
      <c r="A24555" s="283">
        <v>60512</v>
      </c>
      <c r="B24555" s="176">
        <v>800</v>
      </c>
      <c r="C24555" s="176">
        <v>29.8</v>
      </c>
      <c r="D24555" s="282">
        <v>87</v>
      </c>
      <c r="E24555" s="265"/>
    </row>
    <row r="24556" spans="1:5">
      <c r="A24556" s="283">
        <v>60513</v>
      </c>
      <c r="B24556" s="176">
        <v>4958</v>
      </c>
      <c r="C24556" s="176">
        <v>39.200000000000003</v>
      </c>
      <c r="D24556" s="282">
        <v>124</v>
      </c>
      <c r="E24556" s="265"/>
    </row>
    <row r="24557" spans="1:5">
      <c r="A24557" s="283">
        <v>60514</v>
      </c>
      <c r="B24557" s="176">
        <v>4561.3999999999996</v>
      </c>
      <c r="C24557" s="176">
        <v>38.9</v>
      </c>
      <c r="D24557" s="282">
        <v>87</v>
      </c>
      <c r="E24557" s="265"/>
    </row>
    <row r="24558" spans="1:5">
      <c r="A24558" s="283">
        <v>60515</v>
      </c>
      <c r="B24558" s="176">
        <v>2864.2</v>
      </c>
      <c r="C24558" s="176">
        <v>42.2</v>
      </c>
      <c r="D24558" s="282">
        <v>187</v>
      </c>
      <c r="E24558" s="265"/>
    </row>
    <row r="24559" spans="1:5">
      <c r="A24559" s="283">
        <v>60516</v>
      </c>
      <c r="B24559" s="176">
        <v>3753.6</v>
      </c>
      <c r="C24559" s="176">
        <v>43.1</v>
      </c>
      <c r="D24559" s="282">
        <v>112</v>
      </c>
      <c r="E24559" s="265"/>
    </row>
    <row r="24560" spans="1:5">
      <c r="A24560" s="283">
        <v>60517</v>
      </c>
      <c r="B24560" s="176">
        <v>3774.9</v>
      </c>
      <c r="C24560" s="176">
        <v>36.5</v>
      </c>
      <c r="D24560" s="282">
        <v>137</v>
      </c>
      <c r="E24560" s="265"/>
    </row>
    <row r="24561" spans="1:5">
      <c r="A24561" s="283">
        <v>60518</v>
      </c>
      <c r="B24561" s="176">
        <v>31.6</v>
      </c>
      <c r="C24561" s="176">
        <v>39</v>
      </c>
      <c r="D24561" s="282">
        <v>87</v>
      </c>
      <c r="E24561" s="265"/>
    </row>
    <row r="24562" spans="1:5">
      <c r="A24562" s="283">
        <v>60519</v>
      </c>
      <c r="B24562" s="176">
        <v>0</v>
      </c>
      <c r="C24562" s="176">
        <v>0</v>
      </c>
      <c r="D24562" s="282">
        <v>87</v>
      </c>
      <c r="E24562" s="265"/>
    </row>
    <row r="24563" spans="1:5">
      <c r="A24563" s="283">
        <v>60520</v>
      </c>
      <c r="B24563" s="176">
        <v>70.400000000000006</v>
      </c>
      <c r="C24563" s="176">
        <v>39.299999999999997</v>
      </c>
      <c r="D24563" s="282">
        <v>87</v>
      </c>
      <c r="E24563" s="265"/>
    </row>
    <row r="24564" spans="1:5">
      <c r="A24564" s="283">
        <v>60521</v>
      </c>
      <c r="B24564" s="176">
        <v>2923</v>
      </c>
      <c r="C24564" s="176">
        <v>40.5</v>
      </c>
      <c r="D24564" s="282">
        <v>141</v>
      </c>
      <c r="E24564" s="265"/>
    </row>
    <row r="24565" spans="1:5">
      <c r="A24565" s="283">
        <v>60522</v>
      </c>
      <c r="B24565" s="176">
        <v>0</v>
      </c>
      <c r="C24565" s="176">
        <v>0</v>
      </c>
      <c r="D24565" s="282">
        <v>87</v>
      </c>
      <c r="E24565" s="265"/>
    </row>
    <row r="24566" spans="1:5">
      <c r="A24566" s="283">
        <v>60523</v>
      </c>
      <c r="B24566" s="176">
        <v>1228.2</v>
      </c>
      <c r="C24566" s="176">
        <v>52.5</v>
      </c>
      <c r="D24566" s="282">
        <v>121</v>
      </c>
      <c r="E24566" s="265"/>
    </row>
    <row r="24567" spans="1:5">
      <c r="A24567" s="283">
        <v>60525</v>
      </c>
      <c r="B24567" s="176">
        <v>2136</v>
      </c>
      <c r="C24567" s="176">
        <v>42.7</v>
      </c>
      <c r="D24567" s="282">
        <v>138</v>
      </c>
      <c r="E24567" s="265"/>
    </row>
    <row r="24568" spans="1:5">
      <c r="A24568" s="283">
        <v>60526</v>
      </c>
      <c r="B24568" s="176">
        <v>4912.6000000000004</v>
      </c>
      <c r="C24568" s="176">
        <v>42</v>
      </c>
      <c r="D24568" s="282">
        <v>121</v>
      </c>
      <c r="E24568" s="265"/>
    </row>
    <row r="24569" spans="1:5">
      <c r="A24569" s="283">
        <v>60527</v>
      </c>
      <c r="B24569" s="176">
        <v>2090.8000000000002</v>
      </c>
      <c r="C24569" s="176">
        <v>44.4</v>
      </c>
      <c r="D24569" s="282">
        <v>139</v>
      </c>
      <c r="E24569" s="265"/>
    </row>
    <row r="24570" spans="1:5">
      <c r="A24570" s="283">
        <v>60530</v>
      </c>
      <c r="B24570" s="176">
        <v>21.4</v>
      </c>
      <c r="C24570" s="176">
        <v>41.6</v>
      </c>
      <c r="D24570" s="282">
        <v>87</v>
      </c>
      <c r="E24570" s="265"/>
    </row>
    <row r="24571" spans="1:5">
      <c r="A24571" s="283">
        <v>60531</v>
      </c>
      <c r="B24571" s="176">
        <v>49.2</v>
      </c>
      <c r="C24571" s="176">
        <v>38.1</v>
      </c>
      <c r="D24571" s="282">
        <v>87</v>
      </c>
      <c r="E24571" s="265"/>
    </row>
    <row r="24572" spans="1:5">
      <c r="A24572" s="283">
        <v>60532</v>
      </c>
      <c r="B24572" s="176">
        <v>3133.5</v>
      </c>
      <c r="C24572" s="176">
        <v>37.200000000000003</v>
      </c>
      <c r="D24572" s="282">
        <v>187</v>
      </c>
      <c r="E24572" s="265"/>
    </row>
    <row r="24573" spans="1:5">
      <c r="A24573" s="283">
        <v>60534</v>
      </c>
      <c r="B24573" s="176">
        <v>4066</v>
      </c>
      <c r="C24573" s="176">
        <v>36.299999999999997</v>
      </c>
      <c r="D24573" s="282">
        <v>94</v>
      </c>
      <c r="E24573" s="265"/>
    </row>
    <row r="24574" spans="1:5">
      <c r="A24574" s="283">
        <v>60536</v>
      </c>
      <c r="B24574" s="176">
        <v>0</v>
      </c>
      <c r="C24574" s="176">
        <v>0</v>
      </c>
      <c r="D24574" s="282">
        <v>87</v>
      </c>
      <c r="E24574" s="265"/>
    </row>
    <row r="24575" spans="1:5">
      <c r="A24575" s="283">
        <v>60537</v>
      </c>
      <c r="B24575" s="176">
        <v>0</v>
      </c>
      <c r="C24575" s="176">
        <v>0</v>
      </c>
      <c r="D24575" s="282">
        <v>87</v>
      </c>
      <c r="E24575" s="265"/>
    </row>
    <row r="24576" spans="1:5">
      <c r="A24576" s="283">
        <v>60538</v>
      </c>
      <c r="B24576" s="176">
        <v>1518.8</v>
      </c>
      <c r="C24576" s="176">
        <v>32.5</v>
      </c>
      <c r="D24576" s="282">
        <v>94</v>
      </c>
      <c r="E24576" s="265"/>
    </row>
    <row r="24577" spans="1:5">
      <c r="A24577" s="283">
        <v>60539</v>
      </c>
      <c r="B24577" s="176">
        <v>1727.9</v>
      </c>
      <c r="C24577" s="176">
        <v>37.1</v>
      </c>
      <c r="D24577" s="282">
        <v>116</v>
      </c>
      <c r="E24577" s="265"/>
    </row>
    <row r="24578" spans="1:5">
      <c r="A24578" s="283">
        <v>60540</v>
      </c>
      <c r="B24578" s="176">
        <v>3290.2</v>
      </c>
      <c r="C24578" s="176">
        <v>38.799999999999997</v>
      </c>
      <c r="D24578" s="282">
        <v>182</v>
      </c>
      <c r="E24578" s="265"/>
    </row>
    <row r="24579" spans="1:5">
      <c r="A24579" s="283">
        <v>60541</v>
      </c>
      <c r="B24579" s="176">
        <v>38.799999999999997</v>
      </c>
      <c r="C24579" s="176">
        <v>38.799999999999997</v>
      </c>
      <c r="D24579" s="282">
        <v>87</v>
      </c>
      <c r="E24579" s="265"/>
    </row>
    <row r="24580" spans="1:5">
      <c r="A24580" s="283">
        <v>60542</v>
      </c>
      <c r="B24580" s="176">
        <v>995.3</v>
      </c>
      <c r="C24580" s="176">
        <v>36</v>
      </c>
      <c r="D24580" s="282">
        <v>104</v>
      </c>
      <c r="E24580" s="265"/>
    </row>
    <row r="24581" spans="1:5">
      <c r="A24581" s="283">
        <v>60543</v>
      </c>
      <c r="B24581" s="176">
        <v>832</v>
      </c>
      <c r="C24581" s="176">
        <v>34.299999999999997</v>
      </c>
      <c r="D24581" s="282">
        <v>139</v>
      </c>
      <c r="E24581" s="265"/>
    </row>
    <row r="24582" spans="1:5">
      <c r="A24582" s="283">
        <v>60544</v>
      </c>
      <c r="B24582" s="176">
        <v>1144.8</v>
      </c>
      <c r="C24582" s="176">
        <v>36.6</v>
      </c>
      <c r="D24582" s="282">
        <v>103</v>
      </c>
      <c r="E24582" s="265"/>
    </row>
    <row r="24583" spans="1:5">
      <c r="A24583" s="283">
        <v>60545</v>
      </c>
      <c r="B24583" s="176">
        <v>361.9</v>
      </c>
      <c r="C24583" s="176">
        <v>30.9</v>
      </c>
      <c r="D24583" s="282">
        <v>87</v>
      </c>
      <c r="E24583" s="265"/>
    </row>
    <row r="24584" spans="1:5">
      <c r="A24584" s="283">
        <v>60546</v>
      </c>
      <c r="B24584" s="176">
        <v>4234.1000000000004</v>
      </c>
      <c r="C24584" s="176">
        <v>42.3</v>
      </c>
      <c r="D24584" s="282">
        <v>127</v>
      </c>
      <c r="E24584" s="265"/>
    </row>
    <row r="24585" spans="1:5">
      <c r="A24585" s="283">
        <v>60548</v>
      </c>
      <c r="B24585" s="176">
        <v>283</v>
      </c>
      <c r="C24585" s="176">
        <v>39.299999999999997</v>
      </c>
      <c r="D24585" s="282">
        <v>93</v>
      </c>
      <c r="E24585" s="265"/>
    </row>
    <row r="24586" spans="1:5">
      <c r="A24586" s="283">
        <v>60549</v>
      </c>
      <c r="B24586" s="176">
        <v>34.5</v>
      </c>
      <c r="C24586" s="176">
        <v>41.7</v>
      </c>
      <c r="D24586" s="282">
        <v>87</v>
      </c>
      <c r="E24586" s="265"/>
    </row>
    <row r="24587" spans="1:5">
      <c r="A24587" s="283">
        <v>60550</v>
      </c>
      <c r="B24587" s="176">
        <v>28.6</v>
      </c>
      <c r="C24587" s="176">
        <v>43.5</v>
      </c>
      <c r="D24587" s="282">
        <v>87</v>
      </c>
      <c r="E24587" s="265"/>
    </row>
    <row r="24588" spans="1:5">
      <c r="A24588" s="283">
        <v>60551</v>
      </c>
      <c r="B24588" s="176">
        <v>69.8</v>
      </c>
      <c r="C24588" s="176">
        <v>36.5</v>
      </c>
      <c r="D24588" s="282">
        <v>87</v>
      </c>
      <c r="E24588" s="265"/>
    </row>
    <row r="24589" spans="1:5">
      <c r="A24589" s="283">
        <v>60552</v>
      </c>
      <c r="B24589" s="176">
        <v>76</v>
      </c>
      <c r="C24589" s="176">
        <v>40.4</v>
      </c>
      <c r="D24589" s="282">
        <v>113</v>
      </c>
      <c r="E24589" s="265"/>
    </row>
    <row r="24590" spans="1:5">
      <c r="A24590" s="283">
        <v>60553</v>
      </c>
      <c r="B24590" s="176">
        <v>16</v>
      </c>
      <c r="C24590" s="176">
        <v>41.2</v>
      </c>
      <c r="D24590" s="282">
        <v>87</v>
      </c>
      <c r="E24590" s="265"/>
    </row>
    <row r="24591" spans="1:5">
      <c r="A24591" s="283">
        <v>60554</v>
      </c>
      <c r="B24591" s="176">
        <v>390.8</v>
      </c>
      <c r="C24591" s="176">
        <v>37</v>
      </c>
      <c r="D24591" s="282">
        <v>133</v>
      </c>
      <c r="E24591" s="265"/>
    </row>
    <row r="24592" spans="1:5">
      <c r="A24592" s="283">
        <v>60555</v>
      </c>
      <c r="B24592" s="176">
        <v>1549.8</v>
      </c>
      <c r="C24592" s="176">
        <v>37.700000000000003</v>
      </c>
      <c r="D24592" s="282">
        <v>166</v>
      </c>
      <c r="E24592" s="265"/>
    </row>
    <row r="24593" spans="1:5">
      <c r="A24593" s="283">
        <v>60556</v>
      </c>
      <c r="B24593" s="176">
        <v>26.2</v>
      </c>
      <c r="C24593" s="176">
        <v>37.700000000000003</v>
      </c>
      <c r="D24593" s="282">
        <v>87</v>
      </c>
      <c r="E24593" s="265"/>
    </row>
    <row r="24594" spans="1:5">
      <c r="A24594" s="283">
        <v>60557</v>
      </c>
      <c r="B24594" s="176">
        <v>0</v>
      </c>
      <c r="C24594" s="176">
        <v>0</v>
      </c>
      <c r="D24594" s="282">
        <v>87</v>
      </c>
      <c r="E24594" s="265"/>
    </row>
    <row r="24595" spans="1:5">
      <c r="A24595" s="283">
        <v>60558</v>
      </c>
      <c r="B24595" s="176">
        <v>3584.2</v>
      </c>
      <c r="C24595" s="176">
        <v>42.5</v>
      </c>
      <c r="D24595" s="282">
        <v>139</v>
      </c>
      <c r="E24595" s="265"/>
    </row>
    <row r="24596" spans="1:5">
      <c r="A24596" s="283">
        <v>60559</v>
      </c>
      <c r="B24596" s="176">
        <v>4768.3999999999996</v>
      </c>
      <c r="C24596" s="176">
        <v>39.5</v>
      </c>
      <c r="D24596" s="282">
        <v>124</v>
      </c>
      <c r="E24596" s="265"/>
    </row>
    <row r="24597" spans="1:5">
      <c r="A24597" s="283">
        <v>60560</v>
      </c>
      <c r="B24597" s="176">
        <v>300.8</v>
      </c>
      <c r="C24597" s="176">
        <v>34.1</v>
      </c>
      <c r="D24597" s="282">
        <v>133</v>
      </c>
      <c r="E24597" s="265"/>
    </row>
    <row r="24598" spans="1:5">
      <c r="A24598" s="283">
        <v>60561</v>
      </c>
      <c r="B24598" s="176">
        <v>3587</v>
      </c>
      <c r="C24598" s="176">
        <v>45.9</v>
      </c>
      <c r="D24598" s="282">
        <v>140</v>
      </c>
      <c r="E24598" s="265"/>
    </row>
    <row r="24599" spans="1:5">
      <c r="A24599" s="283">
        <v>60563</v>
      </c>
      <c r="B24599" s="176">
        <v>2623</v>
      </c>
      <c r="C24599" s="176">
        <v>35.5</v>
      </c>
      <c r="D24599" s="282">
        <v>182</v>
      </c>
      <c r="E24599" s="265"/>
    </row>
    <row r="24600" spans="1:5">
      <c r="A24600" s="283">
        <v>60564</v>
      </c>
      <c r="B24600" s="176">
        <v>2539.4</v>
      </c>
      <c r="C24600" s="176">
        <v>36.4</v>
      </c>
      <c r="D24600" s="282">
        <v>129</v>
      </c>
      <c r="E24600" s="265"/>
    </row>
    <row r="24601" spans="1:5">
      <c r="A24601" s="283">
        <v>60565</v>
      </c>
      <c r="B24601" s="176">
        <v>3161.4</v>
      </c>
      <c r="C24601" s="176">
        <v>39.9</v>
      </c>
      <c r="D24601" s="282">
        <v>124</v>
      </c>
      <c r="E24601" s="265"/>
    </row>
    <row r="24602" spans="1:5">
      <c r="A24602" s="283">
        <v>60566</v>
      </c>
      <c r="B24602" s="176">
        <v>0</v>
      </c>
      <c r="C24602" s="176">
        <v>0</v>
      </c>
      <c r="D24602" s="282">
        <v>87</v>
      </c>
      <c r="E24602" s="265"/>
    </row>
    <row r="24603" spans="1:5">
      <c r="A24603" s="283">
        <v>60567</v>
      </c>
      <c r="B24603" s="176">
        <v>0</v>
      </c>
      <c r="C24603" s="176">
        <v>0</v>
      </c>
      <c r="D24603" s="282">
        <v>87</v>
      </c>
      <c r="E24603" s="265"/>
    </row>
    <row r="24604" spans="1:5">
      <c r="A24604" s="283">
        <v>60585</v>
      </c>
      <c r="B24604" s="176">
        <v>1059</v>
      </c>
      <c r="C24604" s="176">
        <v>32.5</v>
      </c>
      <c r="D24604" s="282">
        <v>102</v>
      </c>
      <c r="E24604" s="265"/>
    </row>
    <row r="24605" spans="1:5">
      <c r="A24605" s="283">
        <v>60586</v>
      </c>
      <c r="B24605" s="176">
        <v>1235.0999999999999</v>
      </c>
      <c r="C24605" s="176">
        <v>30.8</v>
      </c>
      <c r="D24605" s="282">
        <v>120</v>
      </c>
      <c r="E24605" s="265"/>
    </row>
    <row r="24606" spans="1:5">
      <c r="A24606" s="283">
        <v>60598</v>
      </c>
      <c r="B24606" s="176">
        <v>2817.3</v>
      </c>
      <c r="C24606" s="176">
        <v>30</v>
      </c>
      <c r="D24606" s="282">
        <v>87</v>
      </c>
      <c r="E24606" s="265"/>
    </row>
    <row r="24607" spans="1:5">
      <c r="A24607" s="283">
        <v>60601</v>
      </c>
      <c r="B24607" s="176">
        <v>24538</v>
      </c>
      <c r="C24607" s="176">
        <v>33.4</v>
      </c>
      <c r="D24607" s="282">
        <v>189</v>
      </c>
      <c r="E24607" s="265"/>
    </row>
    <row r="24608" spans="1:5">
      <c r="A24608" s="283">
        <v>60602</v>
      </c>
      <c r="B24608" s="176">
        <v>15320.8</v>
      </c>
      <c r="C24608" s="176">
        <v>40.299999999999997</v>
      </c>
      <c r="D24608" s="282">
        <v>199</v>
      </c>
      <c r="E24608" s="265"/>
    </row>
    <row r="24609" spans="1:5">
      <c r="A24609" s="283">
        <v>60603</v>
      </c>
      <c r="B24609" s="176">
        <v>8595.9</v>
      </c>
      <c r="C24609" s="176">
        <v>23.2</v>
      </c>
      <c r="D24609" s="282">
        <v>164</v>
      </c>
      <c r="E24609" s="265"/>
    </row>
    <row r="24610" spans="1:5">
      <c r="A24610" s="283">
        <v>60604</v>
      </c>
      <c r="B24610" s="176">
        <v>8044.8</v>
      </c>
      <c r="C24610" s="176">
        <v>22.9</v>
      </c>
      <c r="D24610" s="282">
        <v>200</v>
      </c>
      <c r="E24610" s="265"/>
    </row>
    <row r="24611" spans="1:5">
      <c r="A24611" s="283">
        <v>60605</v>
      </c>
      <c r="B24611" s="176">
        <v>19744.2</v>
      </c>
      <c r="C24611" s="176">
        <v>33.299999999999997</v>
      </c>
      <c r="D24611" s="282">
        <v>168</v>
      </c>
      <c r="E24611" s="265"/>
    </row>
    <row r="24612" spans="1:5">
      <c r="A24612" s="283">
        <v>60606</v>
      </c>
      <c r="B24612" s="176">
        <v>13554.4</v>
      </c>
      <c r="C24612" s="176">
        <v>30.9</v>
      </c>
      <c r="D24612" s="282">
        <v>191</v>
      </c>
      <c r="E24612" s="265"/>
    </row>
    <row r="24613" spans="1:5">
      <c r="A24613" s="283">
        <v>60607</v>
      </c>
      <c r="B24613" s="176">
        <v>11654.8</v>
      </c>
      <c r="C24613" s="176">
        <v>31.1</v>
      </c>
      <c r="D24613" s="282">
        <v>184</v>
      </c>
      <c r="E24613" s="265"/>
    </row>
    <row r="24614" spans="1:5">
      <c r="A24614" s="283">
        <v>60608</v>
      </c>
      <c r="B24614" s="176">
        <v>12125.7</v>
      </c>
      <c r="C24614" s="176">
        <v>31.1</v>
      </c>
      <c r="D24614" s="282">
        <v>151</v>
      </c>
      <c r="E24614" s="265"/>
    </row>
    <row r="24615" spans="1:5">
      <c r="A24615" s="283">
        <v>60609</v>
      </c>
      <c r="B24615" s="176">
        <v>8812.4</v>
      </c>
      <c r="C24615" s="176">
        <v>29.3</v>
      </c>
      <c r="D24615" s="282">
        <v>137</v>
      </c>
      <c r="E24615" s="265"/>
    </row>
    <row r="24616" spans="1:5">
      <c r="A24616" s="283">
        <v>60610</v>
      </c>
      <c r="B24616" s="176">
        <v>27821.3</v>
      </c>
      <c r="C24616" s="176">
        <v>34.9</v>
      </c>
      <c r="D24616" s="282">
        <v>189</v>
      </c>
      <c r="E24616" s="265"/>
    </row>
    <row r="24617" spans="1:5">
      <c r="A24617" s="283">
        <v>60611</v>
      </c>
      <c r="B24617" s="176">
        <v>25414.3</v>
      </c>
      <c r="C24617" s="176">
        <v>40.299999999999997</v>
      </c>
      <c r="D24617" s="282">
        <v>178</v>
      </c>
      <c r="E24617" s="265"/>
    </row>
    <row r="24618" spans="1:5">
      <c r="A24618" s="283">
        <v>60612</v>
      </c>
      <c r="B24618" s="176">
        <v>8887.6</v>
      </c>
      <c r="C24618" s="176">
        <v>31.4</v>
      </c>
      <c r="D24618" s="282">
        <v>128</v>
      </c>
      <c r="E24618" s="265"/>
    </row>
    <row r="24619" spans="1:5">
      <c r="A24619" s="283">
        <v>60613</v>
      </c>
      <c r="B24619" s="176">
        <v>25107.5</v>
      </c>
      <c r="C24619" s="176">
        <v>32.5</v>
      </c>
      <c r="D24619" s="282">
        <v>179</v>
      </c>
      <c r="E24619" s="265"/>
    </row>
    <row r="24620" spans="1:5">
      <c r="A24620" s="283">
        <v>60614</v>
      </c>
      <c r="B24620" s="176">
        <v>20159.900000000001</v>
      </c>
      <c r="C24620" s="176">
        <v>31.2</v>
      </c>
      <c r="D24620" s="282">
        <v>184</v>
      </c>
      <c r="E24620" s="265"/>
    </row>
    <row r="24621" spans="1:5">
      <c r="A24621" s="283">
        <v>60615</v>
      </c>
      <c r="B24621" s="176">
        <v>16579</v>
      </c>
      <c r="C24621" s="176">
        <v>34.1</v>
      </c>
      <c r="D24621" s="282">
        <v>183</v>
      </c>
      <c r="E24621" s="265"/>
    </row>
    <row r="24622" spans="1:5">
      <c r="A24622" s="283">
        <v>60616</v>
      </c>
      <c r="B24622" s="176">
        <v>10762.7</v>
      </c>
      <c r="C24622" s="176">
        <v>36.4</v>
      </c>
      <c r="D24622" s="282">
        <v>186</v>
      </c>
      <c r="E24622" s="265"/>
    </row>
    <row r="24623" spans="1:5">
      <c r="A24623" s="283">
        <v>60617</v>
      </c>
      <c r="B24623" s="176">
        <v>5181</v>
      </c>
      <c r="C24623" s="176">
        <v>35.4</v>
      </c>
      <c r="D24623" s="282">
        <v>140</v>
      </c>
      <c r="E24623" s="265"/>
    </row>
    <row r="24624" spans="1:5">
      <c r="A24624" s="283">
        <v>60618</v>
      </c>
      <c r="B24624" s="176">
        <v>17965.8</v>
      </c>
      <c r="C24624" s="176">
        <v>32.700000000000003</v>
      </c>
      <c r="D24624" s="282">
        <v>175</v>
      </c>
      <c r="E24624" s="265"/>
    </row>
    <row r="24625" spans="1:5">
      <c r="A24625" s="283">
        <v>60619</v>
      </c>
      <c r="B24625" s="176">
        <v>10219.200000000001</v>
      </c>
      <c r="C24625" s="176">
        <v>40.700000000000003</v>
      </c>
      <c r="D24625" s="282">
        <v>120</v>
      </c>
      <c r="E24625" s="265"/>
    </row>
    <row r="24626" spans="1:5">
      <c r="A24626" s="283">
        <v>60620</v>
      </c>
      <c r="B24626" s="176">
        <v>7112.1</v>
      </c>
      <c r="C24626" s="176">
        <v>38.1</v>
      </c>
      <c r="D24626" s="282">
        <v>124</v>
      </c>
      <c r="E24626" s="265"/>
    </row>
    <row r="24627" spans="1:5">
      <c r="A24627" s="283">
        <v>60621</v>
      </c>
      <c r="B24627" s="176">
        <v>9977.7999999999993</v>
      </c>
      <c r="C24627" s="176">
        <v>31.1</v>
      </c>
      <c r="D24627" s="282">
        <v>125</v>
      </c>
      <c r="E24627" s="265"/>
    </row>
    <row r="24628" spans="1:5">
      <c r="A24628" s="283">
        <v>60622</v>
      </c>
      <c r="B24628" s="176">
        <v>18425.8</v>
      </c>
      <c r="C24628" s="176">
        <v>31.7</v>
      </c>
      <c r="D24628" s="282">
        <v>155</v>
      </c>
      <c r="E24628" s="265"/>
    </row>
    <row r="24629" spans="1:5">
      <c r="A24629" s="283">
        <v>60623</v>
      </c>
      <c r="B24629" s="176">
        <v>16192.2</v>
      </c>
      <c r="C24629" s="176">
        <v>28.3</v>
      </c>
      <c r="D24629" s="282">
        <v>126</v>
      </c>
      <c r="E24629" s="265"/>
    </row>
    <row r="24630" spans="1:5">
      <c r="A24630" s="283">
        <v>60624</v>
      </c>
      <c r="B24630" s="176">
        <v>11806.4</v>
      </c>
      <c r="C24630" s="176">
        <v>31.1</v>
      </c>
      <c r="D24630" s="282">
        <v>120</v>
      </c>
      <c r="E24630" s="265"/>
    </row>
    <row r="24631" spans="1:5">
      <c r="A24631" s="283">
        <v>60625</v>
      </c>
      <c r="B24631" s="176">
        <v>22366.6</v>
      </c>
      <c r="C24631" s="176">
        <v>32.700000000000003</v>
      </c>
      <c r="D24631" s="282">
        <v>170</v>
      </c>
      <c r="E24631" s="265"/>
    </row>
    <row r="24632" spans="1:5">
      <c r="A24632" s="283">
        <v>60626</v>
      </c>
      <c r="B24632" s="176">
        <v>27969.7</v>
      </c>
      <c r="C24632" s="176">
        <v>33.200000000000003</v>
      </c>
      <c r="D24632" s="282">
        <v>140</v>
      </c>
      <c r="E24632" s="265"/>
    </row>
    <row r="24633" spans="1:5">
      <c r="A24633" s="283">
        <v>60628</v>
      </c>
      <c r="B24633" s="176">
        <v>7751.5</v>
      </c>
      <c r="C24633" s="176">
        <v>37</v>
      </c>
      <c r="D24633" s="282">
        <v>130</v>
      </c>
      <c r="E24633" s="265"/>
    </row>
    <row r="24634" spans="1:5">
      <c r="A24634" s="283">
        <v>60629</v>
      </c>
      <c r="B24634" s="176">
        <v>15812.9</v>
      </c>
      <c r="C24634" s="176">
        <v>28.9</v>
      </c>
      <c r="D24634" s="282">
        <v>159</v>
      </c>
      <c r="E24634" s="265"/>
    </row>
    <row r="24635" spans="1:5">
      <c r="A24635" s="283">
        <v>60630</v>
      </c>
      <c r="B24635" s="176">
        <v>12412.6</v>
      </c>
      <c r="C24635" s="176">
        <v>38.4</v>
      </c>
      <c r="D24635" s="282">
        <v>131</v>
      </c>
      <c r="E24635" s="265"/>
    </row>
    <row r="24636" spans="1:5">
      <c r="A24636" s="283">
        <v>60631</v>
      </c>
      <c r="B24636" s="176">
        <v>8336.7999999999993</v>
      </c>
      <c r="C24636" s="176">
        <v>42.7</v>
      </c>
      <c r="D24636" s="282">
        <v>176</v>
      </c>
      <c r="E24636" s="265"/>
    </row>
    <row r="24637" spans="1:5">
      <c r="A24637" s="283">
        <v>60632</v>
      </c>
      <c r="B24637" s="176">
        <v>13212.9</v>
      </c>
      <c r="C24637" s="176">
        <v>28.3</v>
      </c>
      <c r="D24637" s="282">
        <v>122</v>
      </c>
      <c r="E24637" s="265"/>
    </row>
    <row r="24638" spans="1:5">
      <c r="A24638" s="283">
        <v>60633</v>
      </c>
      <c r="B24638" s="176">
        <v>1823.4</v>
      </c>
      <c r="C24638" s="176">
        <v>37.1</v>
      </c>
      <c r="D24638" s="282">
        <v>111</v>
      </c>
      <c r="E24638" s="265"/>
    </row>
    <row r="24639" spans="1:5">
      <c r="A24639" s="283">
        <v>60634</v>
      </c>
      <c r="B24639" s="176">
        <v>12647.7</v>
      </c>
      <c r="C24639" s="176">
        <v>38.299999999999997</v>
      </c>
      <c r="D24639" s="282">
        <v>177</v>
      </c>
      <c r="E24639" s="265"/>
    </row>
    <row r="24640" spans="1:5">
      <c r="A24640" s="283">
        <v>60636</v>
      </c>
      <c r="B24640" s="176">
        <v>10917.3</v>
      </c>
      <c r="C24640" s="176">
        <v>32.1</v>
      </c>
      <c r="D24640" s="282">
        <v>107</v>
      </c>
      <c r="E24640" s="265"/>
    </row>
    <row r="24641" spans="1:5">
      <c r="A24641" s="283">
        <v>60637</v>
      </c>
      <c r="B24641" s="176">
        <v>11102.3</v>
      </c>
      <c r="C24641" s="176">
        <v>30.9</v>
      </c>
      <c r="D24641" s="282">
        <v>167</v>
      </c>
      <c r="E24641" s="265"/>
    </row>
    <row r="24642" spans="1:5">
      <c r="A24642" s="283">
        <v>60638</v>
      </c>
      <c r="B24642" s="176">
        <v>6494.5</v>
      </c>
      <c r="C24642" s="176">
        <v>37.4</v>
      </c>
      <c r="D24642" s="282">
        <v>123</v>
      </c>
      <c r="E24642" s="265"/>
    </row>
    <row r="24643" spans="1:5">
      <c r="A24643" s="283">
        <v>60639</v>
      </c>
      <c r="B24643" s="176">
        <v>19135.7</v>
      </c>
      <c r="C24643" s="176">
        <v>29.8</v>
      </c>
      <c r="D24643" s="282">
        <v>128</v>
      </c>
      <c r="E24643" s="265"/>
    </row>
    <row r="24644" spans="1:5">
      <c r="A24644" s="283">
        <v>60640</v>
      </c>
      <c r="B24644" s="176">
        <v>22038.1</v>
      </c>
      <c r="C24644" s="176">
        <v>36.5</v>
      </c>
      <c r="D24644" s="282">
        <v>151</v>
      </c>
      <c r="E24644" s="265"/>
    </row>
    <row r="24645" spans="1:5">
      <c r="A24645" s="283">
        <v>60641</v>
      </c>
      <c r="B24645" s="176">
        <v>17051.2</v>
      </c>
      <c r="C24645" s="176">
        <v>34.4</v>
      </c>
      <c r="D24645" s="282">
        <v>168</v>
      </c>
      <c r="E24645" s="265"/>
    </row>
    <row r="24646" spans="1:5">
      <c r="A24646" s="283">
        <v>60642</v>
      </c>
      <c r="B24646" s="176">
        <v>10142.1</v>
      </c>
      <c r="C24646" s="176">
        <v>31.7</v>
      </c>
      <c r="D24646" s="282">
        <v>168</v>
      </c>
      <c r="E24646" s="265"/>
    </row>
    <row r="24647" spans="1:5">
      <c r="A24647" s="283">
        <v>60643</v>
      </c>
      <c r="B24647" s="176">
        <v>6711.6</v>
      </c>
      <c r="C24647" s="176">
        <v>41.1</v>
      </c>
      <c r="D24647" s="282">
        <v>143</v>
      </c>
      <c r="E24647" s="265"/>
    </row>
    <row r="24648" spans="1:5">
      <c r="A24648" s="283">
        <v>60644</v>
      </c>
      <c r="B24648" s="176">
        <v>14090.7</v>
      </c>
      <c r="C24648" s="176">
        <v>33.299999999999997</v>
      </c>
      <c r="D24648" s="282">
        <v>119</v>
      </c>
      <c r="E24648" s="265"/>
    </row>
    <row r="24649" spans="1:5">
      <c r="A24649" s="283">
        <v>60645</v>
      </c>
      <c r="B24649" s="176">
        <v>20485</v>
      </c>
      <c r="C24649" s="176">
        <v>35.200000000000003</v>
      </c>
      <c r="D24649" s="282">
        <v>142</v>
      </c>
      <c r="E24649" s="265"/>
    </row>
    <row r="24650" spans="1:5">
      <c r="A24650" s="283">
        <v>60646</v>
      </c>
      <c r="B24650" s="176">
        <v>5880.7</v>
      </c>
      <c r="C24650" s="176">
        <v>42.6</v>
      </c>
      <c r="D24650" s="282">
        <v>136</v>
      </c>
      <c r="E24650" s="265"/>
    </row>
    <row r="24651" spans="1:5">
      <c r="A24651" s="283">
        <v>60647</v>
      </c>
      <c r="B24651" s="176">
        <v>21568.5</v>
      </c>
      <c r="C24651" s="176">
        <v>31</v>
      </c>
      <c r="D24651" s="282">
        <v>149</v>
      </c>
      <c r="E24651" s="265"/>
    </row>
    <row r="24652" spans="1:5">
      <c r="A24652" s="283">
        <v>60649</v>
      </c>
      <c r="B24652" s="176">
        <v>15347.4</v>
      </c>
      <c r="C24652" s="176">
        <v>37.9</v>
      </c>
      <c r="D24652" s="282">
        <v>120</v>
      </c>
      <c r="E24652" s="265"/>
    </row>
    <row r="24653" spans="1:5">
      <c r="A24653" s="283">
        <v>60651</v>
      </c>
      <c r="B24653" s="176">
        <v>17379.8</v>
      </c>
      <c r="C24653" s="176">
        <v>31.3</v>
      </c>
      <c r="D24653" s="282">
        <v>121</v>
      </c>
      <c r="E24653" s="265"/>
    </row>
    <row r="24654" spans="1:5">
      <c r="A24654" s="283">
        <v>60652</v>
      </c>
      <c r="B24654" s="176">
        <v>7974.6</v>
      </c>
      <c r="C24654" s="176">
        <v>34</v>
      </c>
      <c r="D24654" s="282">
        <v>131</v>
      </c>
      <c r="E24654" s="265"/>
    </row>
    <row r="24655" spans="1:5">
      <c r="A24655" s="283">
        <v>60653</v>
      </c>
      <c r="B24655" s="176">
        <v>12680.4</v>
      </c>
      <c r="C24655" s="176">
        <v>36</v>
      </c>
      <c r="D24655" s="282">
        <v>122</v>
      </c>
      <c r="E24655" s="265"/>
    </row>
    <row r="24656" spans="1:5">
      <c r="A24656" s="283">
        <v>60654</v>
      </c>
      <c r="B24656" s="176">
        <v>19300.400000000001</v>
      </c>
      <c r="C24656" s="176">
        <v>33.200000000000003</v>
      </c>
      <c r="D24656" s="282">
        <v>187</v>
      </c>
      <c r="E24656" s="265"/>
    </row>
    <row r="24657" spans="1:5">
      <c r="A24657" s="283">
        <v>60655</v>
      </c>
      <c r="B24657" s="176">
        <v>7333</v>
      </c>
      <c r="C24657" s="176">
        <v>37</v>
      </c>
      <c r="D24657" s="282">
        <v>171</v>
      </c>
      <c r="E24657" s="265"/>
    </row>
    <row r="24658" spans="1:5">
      <c r="A24658" s="283">
        <v>60656</v>
      </c>
      <c r="B24658" s="176">
        <v>5940.6</v>
      </c>
      <c r="C24658" s="176">
        <v>41.4</v>
      </c>
      <c r="D24658" s="282">
        <v>134</v>
      </c>
      <c r="E24658" s="265"/>
    </row>
    <row r="24659" spans="1:5">
      <c r="A24659" s="283">
        <v>60657</v>
      </c>
      <c r="B24659" s="176">
        <v>30033.4</v>
      </c>
      <c r="C24659" s="176">
        <v>31.8</v>
      </c>
      <c r="D24659" s="282">
        <v>132</v>
      </c>
      <c r="E24659" s="265"/>
    </row>
    <row r="24660" spans="1:5">
      <c r="A24660" s="283">
        <v>60659</v>
      </c>
      <c r="B24660" s="176">
        <v>16029.8</v>
      </c>
      <c r="C24660" s="176">
        <v>35.700000000000003</v>
      </c>
      <c r="D24660" s="282">
        <v>181</v>
      </c>
      <c r="E24660" s="265"/>
    </row>
    <row r="24661" spans="1:5">
      <c r="A24661" s="283">
        <v>60660</v>
      </c>
      <c r="B24661" s="176">
        <v>30940.9</v>
      </c>
      <c r="C24661" s="176">
        <v>35.5</v>
      </c>
      <c r="D24661" s="282">
        <v>160</v>
      </c>
      <c r="E24661" s="265"/>
    </row>
    <row r="24662" spans="1:5">
      <c r="A24662" s="283">
        <v>60661</v>
      </c>
      <c r="B24662" s="176">
        <v>20983.3</v>
      </c>
      <c r="C24662" s="176">
        <v>31.2</v>
      </c>
      <c r="D24662" s="282">
        <v>171</v>
      </c>
      <c r="E24662" s="265"/>
    </row>
    <row r="24663" spans="1:5">
      <c r="A24663" s="283">
        <v>60664</v>
      </c>
      <c r="B24663" s="176">
        <v>10095.4</v>
      </c>
      <c r="C24663" s="176">
        <v>27.4</v>
      </c>
      <c r="D24663" s="282">
        <v>87</v>
      </c>
      <c r="E24663" s="265"/>
    </row>
    <row r="24664" spans="1:5">
      <c r="A24664" s="283">
        <v>60666</v>
      </c>
      <c r="B24664" s="176">
        <v>0</v>
      </c>
      <c r="C24664" s="176">
        <v>0</v>
      </c>
      <c r="D24664" s="282">
        <v>87</v>
      </c>
      <c r="E24664" s="265"/>
    </row>
    <row r="24665" spans="1:5">
      <c r="A24665" s="283">
        <v>60669</v>
      </c>
      <c r="B24665" s="176">
        <v>0</v>
      </c>
      <c r="C24665" s="176">
        <v>0</v>
      </c>
      <c r="D24665" s="282">
        <v>87</v>
      </c>
      <c r="E24665" s="265"/>
    </row>
    <row r="24666" spans="1:5">
      <c r="A24666" s="283">
        <v>60670</v>
      </c>
      <c r="B24666" s="176">
        <v>0</v>
      </c>
      <c r="C24666" s="176">
        <v>0</v>
      </c>
      <c r="D24666" s="282">
        <v>87</v>
      </c>
      <c r="E24666" s="265"/>
    </row>
    <row r="24667" spans="1:5">
      <c r="A24667" s="283">
        <v>60673</v>
      </c>
      <c r="B24667" s="176">
        <v>0</v>
      </c>
      <c r="C24667" s="176">
        <v>0</v>
      </c>
      <c r="D24667" s="282">
        <v>87</v>
      </c>
      <c r="E24667" s="265"/>
    </row>
    <row r="24668" spans="1:5">
      <c r="A24668" s="283">
        <v>60674</v>
      </c>
      <c r="B24668" s="176">
        <v>0</v>
      </c>
      <c r="C24668" s="176">
        <v>0</v>
      </c>
      <c r="D24668" s="282">
        <v>87</v>
      </c>
      <c r="E24668" s="265"/>
    </row>
    <row r="24669" spans="1:5">
      <c r="A24669" s="283">
        <v>60675</v>
      </c>
      <c r="B24669" s="176">
        <v>0</v>
      </c>
      <c r="C24669" s="176">
        <v>0</v>
      </c>
      <c r="D24669" s="282">
        <v>87</v>
      </c>
      <c r="E24669" s="265"/>
    </row>
    <row r="24670" spans="1:5">
      <c r="A24670" s="283">
        <v>60677</v>
      </c>
      <c r="B24670" s="176">
        <v>0</v>
      </c>
      <c r="C24670" s="176">
        <v>0</v>
      </c>
      <c r="D24670" s="282">
        <v>87</v>
      </c>
      <c r="E24670" s="265"/>
    </row>
    <row r="24671" spans="1:5">
      <c r="A24671" s="283">
        <v>60678</v>
      </c>
      <c r="B24671" s="176">
        <v>0</v>
      </c>
      <c r="C24671" s="176">
        <v>0</v>
      </c>
      <c r="D24671" s="282">
        <v>87</v>
      </c>
      <c r="E24671" s="265"/>
    </row>
    <row r="24672" spans="1:5">
      <c r="A24672" s="283">
        <v>60680</v>
      </c>
      <c r="B24672" s="176">
        <v>18918.2</v>
      </c>
      <c r="C24672" s="176">
        <v>30.7</v>
      </c>
      <c r="D24672" s="282">
        <v>87</v>
      </c>
      <c r="E24672" s="265"/>
    </row>
    <row r="24673" spans="1:5">
      <c r="A24673" s="283">
        <v>60681</v>
      </c>
      <c r="B24673" s="176">
        <v>18157.8</v>
      </c>
      <c r="C24673" s="176">
        <v>30.5</v>
      </c>
      <c r="D24673" s="282">
        <v>87</v>
      </c>
      <c r="E24673" s="265"/>
    </row>
    <row r="24674" spans="1:5">
      <c r="A24674" s="283">
        <v>60684</v>
      </c>
      <c r="B24674" s="176">
        <v>0</v>
      </c>
      <c r="C24674" s="176">
        <v>0</v>
      </c>
      <c r="D24674" s="282">
        <v>87</v>
      </c>
      <c r="E24674" s="265"/>
    </row>
    <row r="24675" spans="1:5">
      <c r="A24675" s="283">
        <v>60685</v>
      </c>
      <c r="B24675" s="176">
        <v>0</v>
      </c>
      <c r="C24675" s="176">
        <v>0</v>
      </c>
      <c r="D24675" s="282">
        <v>87</v>
      </c>
      <c r="E24675" s="265"/>
    </row>
    <row r="24676" spans="1:5">
      <c r="A24676" s="283">
        <v>60689</v>
      </c>
      <c r="B24676" s="176">
        <v>0</v>
      </c>
      <c r="C24676" s="176">
        <v>0</v>
      </c>
      <c r="D24676" s="282">
        <v>87</v>
      </c>
      <c r="E24676" s="265"/>
    </row>
    <row r="24677" spans="1:5">
      <c r="A24677" s="283">
        <v>60690</v>
      </c>
      <c r="B24677" s="176">
        <v>0</v>
      </c>
      <c r="C24677" s="176">
        <v>0</v>
      </c>
      <c r="D24677" s="282">
        <v>87</v>
      </c>
      <c r="E24677" s="265"/>
    </row>
    <row r="24678" spans="1:5">
      <c r="A24678" s="283">
        <v>60691</v>
      </c>
      <c r="B24678" s="176">
        <v>0</v>
      </c>
      <c r="C24678" s="176">
        <v>0</v>
      </c>
      <c r="D24678" s="282">
        <v>87</v>
      </c>
      <c r="E24678" s="265"/>
    </row>
    <row r="24679" spans="1:5">
      <c r="A24679" s="283">
        <v>60693</v>
      </c>
      <c r="B24679" s="176">
        <v>0</v>
      </c>
      <c r="C24679" s="176">
        <v>0</v>
      </c>
      <c r="D24679" s="282">
        <v>87</v>
      </c>
      <c r="E24679" s="265"/>
    </row>
    <row r="24680" spans="1:5">
      <c r="A24680" s="283">
        <v>60694</v>
      </c>
      <c r="B24680" s="176">
        <v>0</v>
      </c>
      <c r="C24680" s="176">
        <v>0</v>
      </c>
      <c r="D24680" s="282">
        <v>87</v>
      </c>
      <c r="E24680" s="265"/>
    </row>
    <row r="24681" spans="1:5">
      <c r="A24681" s="283">
        <v>60696</v>
      </c>
      <c r="B24681" s="176">
        <v>0</v>
      </c>
      <c r="C24681" s="176">
        <v>0</v>
      </c>
      <c r="D24681" s="282">
        <v>87</v>
      </c>
      <c r="E24681" s="265"/>
    </row>
    <row r="24682" spans="1:5">
      <c r="A24682" s="283">
        <v>60697</v>
      </c>
      <c r="B24682" s="176">
        <v>0</v>
      </c>
      <c r="C24682" s="176">
        <v>0</v>
      </c>
      <c r="D24682" s="282">
        <v>87</v>
      </c>
      <c r="E24682" s="265"/>
    </row>
    <row r="24683" spans="1:5">
      <c r="A24683" s="283">
        <v>60699</v>
      </c>
      <c r="B24683" s="176">
        <v>0</v>
      </c>
      <c r="C24683" s="176">
        <v>0</v>
      </c>
      <c r="D24683" s="282">
        <v>87</v>
      </c>
      <c r="E24683" s="265"/>
    </row>
    <row r="24684" spans="1:5">
      <c r="A24684" s="283">
        <v>60701</v>
      </c>
      <c r="B24684" s="176">
        <v>0</v>
      </c>
      <c r="C24684" s="176">
        <v>0</v>
      </c>
      <c r="D24684" s="282">
        <v>87</v>
      </c>
      <c r="E24684" s="265"/>
    </row>
    <row r="24685" spans="1:5">
      <c r="A24685" s="283">
        <v>60706</v>
      </c>
      <c r="B24685" s="176">
        <v>7103.9</v>
      </c>
      <c r="C24685" s="176">
        <v>44.7</v>
      </c>
      <c r="D24685" s="282">
        <v>120</v>
      </c>
      <c r="E24685" s="265"/>
    </row>
    <row r="24686" spans="1:5">
      <c r="A24686" s="283">
        <v>60707</v>
      </c>
      <c r="B24686" s="176">
        <v>11412.9</v>
      </c>
      <c r="C24686" s="176">
        <v>38</v>
      </c>
      <c r="D24686" s="282">
        <v>131</v>
      </c>
      <c r="E24686" s="265"/>
    </row>
    <row r="24687" spans="1:5">
      <c r="A24687" s="283">
        <v>60712</v>
      </c>
      <c r="B24687" s="176">
        <v>4865.8</v>
      </c>
      <c r="C24687" s="176">
        <v>45.1</v>
      </c>
      <c r="D24687" s="282">
        <v>127</v>
      </c>
      <c r="E24687" s="265"/>
    </row>
    <row r="24688" spans="1:5">
      <c r="A24688" s="283">
        <v>60714</v>
      </c>
      <c r="B24688" s="176">
        <v>4818.5</v>
      </c>
      <c r="C24688" s="176">
        <v>46.9</v>
      </c>
      <c r="D24688" s="282">
        <v>138</v>
      </c>
      <c r="E24688" s="265"/>
    </row>
    <row r="24689" spans="1:5">
      <c r="A24689" s="283">
        <v>60803</v>
      </c>
      <c r="B24689" s="176">
        <v>2954.9</v>
      </c>
      <c r="C24689" s="176">
        <v>37</v>
      </c>
      <c r="D24689" s="282">
        <v>103</v>
      </c>
      <c r="E24689" s="265"/>
    </row>
    <row r="24690" spans="1:5">
      <c r="A24690" s="283">
        <v>60804</v>
      </c>
      <c r="B24690" s="176">
        <v>13714.6</v>
      </c>
      <c r="C24690" s="176">
        <v>27.9</v>
      </c>
      <c r="D24690" s="282">
        <v>126</v>
      </c>
      <c r="E24690" s="265"/>
    </row>
    <row r="24691" spans="1:5">
      <c r="A24691" s="283">
        <v>60805</v>
      </c>
      <c r="B24691" s="176">
        <v>5636.1</v>
      </c>
      <c r="C24691" s="176">
        <v>38.299999999999997</v>
      </c>
      <c r="D24691" s="282">
        <v>128</v>
      </c>
      <c r="E24691" s="265"/>
    </row>
    <row r="24692" spans="1:5">
      <c r="A24692" s="283">
        <v>60827</v>
      </c>
      <c r="B24692" s="176">
        <v>3419.3</v>
      </c>
      <c r="C24692" s="176">
        <v>30.4</v>
      </c>
      <c r="D24692" s="282">
        <v>87</v>
      </c>
      <c r="E24692" s="265"/>
    </row>
    <row r="24693" spans="1:5">
      <c r="A24693" s="283">
        <v>60901</v>
      </c>
      <c r="B24693" s="176">
        <v>414.5</v>
      </c>
      <c r="C24693" s="176">
        <v>35.1</v>
      </c>
      <c r="D24693" s="282">
        <v>163</v>
      </c>
      <c r="E24693" s="265"/>
    </row>
    <row r="24694" spans="1:5">
      <c r="A24694" s="283">
        <v>60910</v>
      </c>
      <c r="B24694" s="176">
        <v>0</v>
      </c>
      <c r="C24694" s="176">
        <v>0</v>
      </c>
      <c r="D24694" s="282">
        <v>87</v>
      </c>
      <c r="E24694" s="265"/>
    </row>
    <row r="24695" spans="1:5">
      <c r="A24695" s="283">
        <v>60911</v>
      </c>
      <c r="B24695" s="176">
        <v>24.7</v>
      </c>
      <c r="C24695" s="176">
        <v>42</v>
      </c>
      <c r="D24695" s="282">
        <v>87</v>
      </c>
      <c r="E24695" s="265"/>
    </row>
    <row r="24696" spans="1:5">
      <c r="A24696" s="283">
        <v>60912</v>
      </c>
      <c r="B24696" s="176">
        <v>13.9</v>
      </c>
      <c r="C24696" s="176">
        <v>41.9</v>
      </c>
      <c r="D24696" s="282">
        <v>87</v>
      </c>
      <c r="E24696" s="265"/>
    </row>
    <row r="24697" spans="1:5">
      <c r="A24697" s="283">
        <v>60913</v>
      </c>
      <c r="B24697" s="176">
        <v>38.6</v>
      </c>
      <c r="C24697" s="176">
        <v>44.1</v>
      </c>
      <c r="D24697" s="282">
        <v>87</v>
      </c>
      <c r="E24697" s="265"/>
    </row>
    <row r="24698" spans="1:5">
      <c r="A24698" s="283">
        <v>60914</v>
      </c>
      <c r="B24698" s="176">
        <v>654.4</v>
      </c>
      <c r="C24698" s="176">
        <v>34</v>
      </c>
      <c r="D24698" s="282">
        <v>163</v>
      </c>
      <c r="E24698" s="265"/>
    </row>
    <row r="24699" spans="1:5">
      <c r="A24699" s="283">
        <v>60915</v>
      </c>
      <c r="B24699" s="176">
        <v>1493.3</v>
      </c>
      <c r="C24699" s="176">
        <v>34.299999999999997</v>
      </c>
      <c r="D24699" s="282">
        <v>105</v>
      </c>
      <c r="E24699" s="265"/>
    </row>
    <row r="24700" spans="1:5">
      <c r="A24700" s="283">
        <v>60917</v>
      </c>
      <c r="B24700" s="176">
        <v>18.600000000000001</v>
      </c>
      <c r="C24700" s="176">
        <v>41.1</v>
      </c>
      <c r="D24700" s="282">
        <v>87</v>
      </c>
      <c r="E24700" s="265"/>
    </row>
    <row r="24701" spans="1:5">
      <c r="A24701" s="283">
        <v>60918</v>
      </c>
      <c r="B24701" s="176">
        <v>18.3</v>
      </c>
      <c r="C24701" s="176">
        <v>44.1</v>
      </c>
      <c r="D24701" s="282">
        <v>114</v>
      </c>
      <c r="E24701" s="265"/>
    </row>
    <row r="24702" spans="1:5">
      <c r="A24702" s="283">
        <v>60919</v>
      </c>
      <c r="B24702" s="176">
        <v>17.600000000000001</v>
      </c>
      <c r="C24702" s="176">
        <v>39.200000000000003</v>
      </c>
      <c r="D24702" s="282">
        <v>87</v>
      </c>
      <c r="E24702" s="265"/>
    </row>
    <row r="24703" spans="1:5">
      <c r="A24703" s="283">
        <v>60920</v>
      </c>
      <c r="B24703" s="176">
        <v>0</v>
      </c>
      <c r="C24703" s="176">
        <v>0</v>
      </c>
      <c r="D24703" s="282">
        <v>87</v>
      </c>
      <c r="E24703" s="265"/>
    </row>
    <row r="24704" spans="1:5">
      <c r="A24704" s="283">
        <v>60921</v>
      </c>
      <c r="B24704" s="176">
        <v>18.8</v>
      </c>
      <c r="C24704" s="176">
        <v>42.2</v>
      </c>
      <c r="D24704" s="282">
        <v>96</v>
      </c>
      <c r="E24704" s="265"/>
    </row>
    <row r="24705" spans="1:5">
      <c r="A24705" s="283">
        <v>60922</v>
      </c>
      <c r="B24705" s="176">
        <v>45.6</v>
      </c>
      <c r="C24705" s="176">
        <v>39.9</v>
      </c>
      <c r="D24705" s="282">
        <v>87</v>
      </c>
      <c r="E24705" s="265"/>
    </row>
    <row r="24706" spans="1:5">
      <c r="A24706" s="283">
        <v>60924</v>
      </c>
      <c r="B24706" s="176">
        <v>20.9</v>
      </c>
      <c r="C24706" s="176">
        <v>47.1</v>
      </c>
      <c r="D24706" s="282">
        <v>87</v>
      </c>
      <c r="E24706" s="265"/>
    </row>
    <row r="24707" spans="1:5">
      <c r="A24707" s="283">
        <v>60926</v>
      </c>
      <c r="B24707" s="176">
        <v>14.1</v>
      </c>
      <c r="C24707" s="176">
        <v>47.1</v>
      </c>
      <c r="D24707" s="282">
        <v>87</v>
      </c>
      <c r="E24707" s="265"/>
    </row>
    <row r="24708" spans="1:5">
      <c r="A24708" s="283">
        <v>60927</v>
      </c>
      <c r="B24708" s="176">
        <v>26.7</v>
      </c>
      <c r="C24708" s="176">
        <v>40.5</v>
      </c>
      <c r="D24708" s="282">
        <v>95</v>
      </c>
      <c r="E24708" s="265"/>
    </row>
    <row r="24709" spans="1:5">
      <c r="A24709" s="283">
        <v>60928</v>
      </c>
      <c r="B24709" s="176">
        <v>12.6</v>
      </c>
      <c r="C24709" s="176">
        <v>45.3</v>
      </c>
      <c r="D24709" s="282">
        <v>87</v>
      </c>
      <c r="E24709" s="265"/>
    </row>
    <row r="24710" spans="1:5">
      <c r="A24710" s="283">
        <v>60929</v>
      </c>
      <c r="B24710" s="176">
        <v>13.1</v>
      </c>
      <c r="C24710" s="176">
        <v>44.3</v>
      </c>
      <c r="D24710" s="282">
        <v>87</v>
      </c>
      <c r="E24710" s="265"/>
    </row>
    <row r="24711" spans="1:5">
      <c r="A24711" s="283">
        <v>60930</v>
      </c>
      <c r="B24711" s="176">
        <v>13.7</v>
      </c>
      <c r="C24711" s="176">
        <v>44</v>
      </c>
      <c r="D24711" s="282">
        <v>87</v>
      </c>
      <c r="E24711" s="265"/>
    </row>
    <row r="24712" spans="1:5">
      <c r="A24712" s="283">
        <v>60931</v>
      </c>
      <c r="B24712" s="176">
        <v>16.3</v>
      </c>
      <c r="C24712" s="176">
        <v>42.8</v>
      </c>
      <c r="D24712" s="282">
        <v>87</v>
      </c>
      <c r="E24712" s="265"/>
    </row>
    <row r="24713" spans="1:5">
      <c r="A24713" s="283">
        <v>60932</v>
      </c>
      <c r="B24713" s="176">
        <v>0</v>
      </c>
      <c r="C24713" s="176">
        <v>0</v>
      </c>
      <c r="D24713" s="282">
        <v>87</v>
      </c>
      <c r="E24713" s="265"/>
    </row>
    <row r="24714" spans="1:5">
      <c r="A24714" s="283">
        <v>60933</v>
      </c>
      <c r="B24714" s="176">
        <v>12.6</v>
      </c>
      <c r="C24714" s="176">
        <v>43.8</v>
      </c>
      <c r="D24714" s="282">
        <v>87</v>
      </c>
      <c r="E24714" s="265"/>
    </row>
    <row r="24715" spans="1:5">
      <c r="A24715" s="283">
        <v>60934</v>
      </c>
      <c r="B24715" s="176">
        <v>9.5</v>
      </c>
      <c r="C24715" s="176">
        <v>42.1</v>
      </c>
      <c r="D24715" s="282">
        <v>87</v>
      </c>
      <c r="E24715" s="265"/>
    </row>
    <row r="24716" spans="1:5">
      <c r="A24716" s="283">
        <v>60935</v>
      </c>
      <c r="B24716" s="176">
        <v>40</v>
      </c>
      <c r="C24716" s="176">
        <v>42.5</v>
      </c>
      <c r="D24716" s="282">
        <v>87</v>
      </c>
      <c r="E24716" s="265"/>
    </row>
    <row r="24717" spans="1:5">
      <c r="A24717" s="283">
        <v>60936</v>
      </c>
      <c r="B24717" s="176">
        <v>57.2</v>
      </c>
      <c r="C24717" s="176">
        <v>42.8</v>
      </c>
      <c r="D24717" s="282">
        <v>87</v>
      </c>
      <c r="E24717" s="265"/>
    </row>
    <row r="24718" spans="1:5">
      <c r="A24718" s="283">
        <v>60938</v>
      </c>
      <c r="B24718" s="176">
        <v>39.6</v>
      </c>
      <c r="C24718" s="176">
        <v>42.9</v>
      </c>
      <c r="D24718" s="282">
        <v>87</v>
      </c>
      <c r="E24718" s="265"/>
    </row>
    <row r="24719" spans="1:5">
      <c r="A24719" s="283">
        <v>60939</v>
      </c>
      <c r="B24719" s="176">
        <v>0</v>
      </c>
      <c r="C24719" s="176">
        <v>0</v>
      </c>
      <c r="D24719" s="282">
        <v>87</v>
      </c>
      <c r="E24719" s="265"/>
    </row>
    <row r="24720" spans="1:5">
      <c r="A24720" s="283">
        <v>60940</v>
      </c>
      <c r="B24720" s="176">
        <v>53.1</v>
      </c>
      <c r="C24720" s="176">
        <v>41</v>
      </c>
      <c r="D24720" s="282">
        <v>87</v>
      </c>
      <c r="E24720" s="265"/>
    </row>
    <row r="24721" spans="1:5">
      <c r="A24721" s="283">
        <v>60941</v>
      </c>
      <c r="B24721" s="176">
        <v>39.200000000000003</v>
      </c>
      <c r="C24721" s="176">
        <v>38.5</v>
      </c>
      <c r="D24721" s="282">
        <v>87</v>
      </c>
      <c r="E24721" s="265"/>
    </row>
    <row r="24722" spans="1:5">
      <c r="A24722" s="283">
        <v>60942</v>
      </c>
      <c r="B24722" s="176">
        <v>53</v>
      </c>
      <c r="C24722" s="176">
        <v>41.7</v>
      </c>
      <c r="D24722" s="282">
        <v>87</v>
      </c>
      <c r="E24722" s="265"/>
    </row>
    <row r="24723" spans="1:5">
      <c r="A24723" s="283">
        <v>60944</v>
      </c>
      <c r="B24723" s="176">
        <v>0</v>
      </c>
      <c r="C24723" s="176">
        <v>0</v>
      </c>
      <c r="D24723" s="282">
        <v>87</v>
      </c>
      <c r="E24723" s="265"/>
    </row>
    <row r="24724" spans="1:5">
      <c r="A24724" s="283">
        <v>60945</v>
      </c>
      <c r="B24724" s="176">
        <v>0</v>
      </c>
      <c r="C24724" s="176">
        <v>0</v>
      </c>
      <c r="D24724" s="282">
        <v>87</v>
      </c>
      <c r="E24724" s="265"/>
    </row>
    <row r="24725" spans="1:5">
      <c r="A24725" s="283">
        <v>60946</v>
      </c>
      <c r="B24725" s="176">
        <v>12.5</v>
      </c>
      <c r="C24725" s="176">
        <v>41.3</v>
      </c>
      <c r="D24725" s="282">
        <v>87</v>
      </c>
      <c r="E24725" s="265"/>
    </row>
    <row r="24726" spans="1:5">
      <c r="A24726" s="283">
        <v>60948</v>
      </c>
      <c r="B24726" s="176">
        <v>21.9</v>
      </c>
      <c r="C24726" s="176">
        <v>46.2</v>
      </c>
      <c r="D24726" s="282">
        <v>87</v>
      </c>
      <c r="E24726" s="265"/>
    </row>
    <row r="24727" spans="1:5">
      <c r="A24727" s="283">
        <v>60949</v>
      </c>
      <c r="B24727" s="176">
        <v>17.3</v>
      </c>
      <c r="C24727" s="176">
        <v>41.2</v>
      </c>
      <c r="D24727" s="282">
        <v>87</v>
      </c>
      <c r="E24727" s="265"/>
    </row>
    <row r="24728" spans="1:5">
      <c r="A24728" s="283">
        <v>60950</v>
      </c>
      <c r="B24728" s="176">
        <v>135.69999999999999</v>
      </c>
      <c r="C24728" s="176">
        <v>40.200000000000003</v>
      </c>
      <c r="D24728" s="282">
        <v>93</v>
      </c>
      <c r="E24728" s="265"/>
    </row>
    <row r="24729" spans="1:5">
      <c r="A24729" s="283">
        <v>60951</v>
      </c>
      <c r="B24729" s="176">
        <v>20.100000000000001</v>
      </c>
      <c r="C24729" s="176">
        <v>40.1</v>
      </c>
      <c r="D24729" s="282">
        <v>87</v>
      </c>
      <c r="E24729" s="265"/>
    </row>
    <row r="24730" spans="1:5">
      <c r="A24730" s="283">
        <v>60952</v>
      </c>
      <c r="B24730" s="176">
        <v>22.6</v>
      </c>
      <c r="C24730" s="176">
        <v>38.1</v>
      </c>
      <c r="D24730" s="282">
        <v>87</v>
      </c>
      <c r="E24730" s="265"/>
    </row>
    <row r="24731" spans="1:5">
      <c r="A24731" s="283">
        <v>60953</v>
      </c>
      <c r="B24731" s="176">
        <v>18.2</v>
      </c>
      <c r="C24731" s="176">
        <v>45</v>
      </c>
      <c r="D24731" s="282">
        <v>87</v>
      </c>
      <c r="E24731" s="265"/>
    </row>
    <row r="24732" spans="1:5">
      <c r="A24732" s="283">
        <v>60954</v>
      </c>
      <c r="B24732" s="176">
        <v>84.2</v>
      </c>
      <c r="C24732" s="176">
        <v>41.3</v>
      </c>
      <c r="D24732" s="282">
        <v>87</v>
      </c>
      <c r="E24732" s="265"/>
    </row>
    <row r="24733" spans="1:5">
      <c r="A24733" s="283">
        <v>60955</v>
      </c>
      <c r="B24733" s="176">
        <v>56</v>
      </c>
      <c r="C24733" s="176">
        <v>36.5</v>
      </c>
      <c r="D24733" s="282">
        <v>96</v>
      </c>
      <c r="E24733" s="265"/>
    </row>
    <row r="24734" spans="1:5">
      <c r="A24734" s="283">
        <v>60956</v>
      </c>
      <c r="B24734" s="176">
        <v>22.4</v>
      </c>
      <c r="C24734" s="176">
        <v>40</v>
      </c>
      <c r="D24734" s="282">
        <v>87</v>
      </c>
      <c r="E24734" s="265"/>
    </row>
    <row r="24735" spans="1:5">
      <c r="A24735" s="283">
        <v>60957</v>
      </c>
      <c r="B24735" s="176">
        <v>72.599999999999994</v>
      </c>
      <c r="C24735" s="176">
        <v>41.3</v>
      </c>
      <c r="D24735" s="282">
        <v>87</v>
      </c>
      <c r="E24735" s="265"/>
    </row>
    <row r="24736" spans="1:5">
      <c r="A24736" s="283">
        <v>60958</v>
      </c>
      <c r="B24736" s="176">
        <v>40.1</v>
      </c>
      <c r="C24736" s="176">
        <v>40.4</v>
      </c>
      <c r="D24736" s="282">
        <v>87</v>
      </c>
      <c r="E24736" s="265"/>
    </row>
    <row r="24737" spans="1:5">
      <c r="A24737" s="283">
        <v>60959</v>
      </c>
      <c r="B24737" s="176">
        <v>23.4</v>
      </c>
      <c r="C24737" s="176">
        <v>44.1</v>
      </c>
      <c r="D24737" s="282">
        <v>87</v>
      </c>
      <c r="E24737" s="265"/>
    </row>
    <row r="24738" spans="1:5">
      <c r="A24738" s="283">
        <v>60960</v>
      </c>
      <c r="B24738" s="176">
        <v>22</v>
      </c>
      <c r="C24738" s="176">
        <v>40.799999999999997</v>
      </c>
      <c r="D24738" s="282">
        <v>87</v>
      </c>
      <c r="E24738" s="265"/>
    </row>
    <row r="24739" spans="1:5">
      <c r="A24739" s="283">
        <v>60961</v>
      </c>
      <c r="B24739" s="176">
        <v>26</v>
      </c>
      <c r="C24739" s="176">
        <v>41.9</v>
      </c>
      <c r="D24739" s="282">
        <v>87</v>
      </c>
      <c r="E24739" s="265"/>
    </row>
    <row r="24740" spans="1:5">
      <c r="A24740" s="283">
        <v>60962</v>
      </c>
      <c r="B24740" s="176">
        <v>9</v>
      </c>
      <c r="C24740" s="176">
        <v>45.5</v>
      </c>
      <c r="D24740" s="282">
        <v>115</v>
      </c>
      <c r="E24740" s="265"/>
    </row>
    <row r="24741" spans="1:5">
      <c r="A24741" s="283">
        <v>60963</v>
      </c>
      <c r="B24741" s="176">
        <v>41.9</v>
      </c>
      <c r="C24741" s="176">
        <v>40.700000000000003</v>
      </c>
      <c r="D24741" s="282">
        <v>87</v>
      </c>
      <c r="E24741" s="265"/>
    </row>
    <row r="24742" spans="1:5">
      <c r="A24742" s="283">
        <v>60964</v>
      </c>
      <c r="B24742" s="176">
        <v>70.2</v>
      </c>
      <c r="C24742" s="176">
        <v>44</v>
      </c>
      <c r="D24742" s="282">
        <v>87</v>
      </c>
      <c r="E24742" s="265"/>
    </row>
    <row r="24743" spans="1:5">
      <c r="A24743" s="283">
        <v>60966</v>
      </c>
      <c r="B24743" s="176">
        <v>27.9</v>
      </c>
      <c r="C24743" s="176">
        <v>42.1</v>
      </c>
      <c r="D24743" s="282">
        <v>87</v>
      </c>
      <c r="E24743" s="265"/>
    </row>
    <row r="24744" spans="1:5">
      <c r="A24744" s="283">
        <v>60967</v>
      </c>
      <c r="B24744" s="176">
        <v>0</v>
      </c>
      <c r="C24744" s="176">
        <v>0</v>
      </c>
      <c r="D24744" s="282">
        <v>87</v>
      </c>
      <c r="E24744" s="265"/>
    </row>
    <row r="24745" spans="1:5">
      <c r="A24745" s="283">
        <v>60968</v>
      </c>
      <c r="B24745" s="176">
        <v>10.1</v>
      </c>
      <c r="C24745" s="176">
        <v>45.6</v>
      </c>
      <c r="D24745" s="282">
        <v>87</v>
      </c>
      <c r="E24745" s="265"/>
    </row>
    <row r="24746" spans="1:5">
      <c r="A24746" s="283">
        <v>60969</v>
      </c>
      <c r="B24746" s="176">
        <v>0</v>
      </c>
      <c r="C24746" s="176">
        <v>0</v>
      </c>
      <c r="D24746" s="282">
        <v>87</v>
      </c>
      <c r="E24746" s="265"/>
    </row>
    <row r="24747" spans="1:5">
      <c r="A24747" s="283">
        <v>60970</v>
      </c>
      <c r="B24747" s="176">
        <v>69.3</v>
      </c>
      <c r="C24747" s="176">
        <v>44.2</v>
      </c>
      <c r="D24747" s="282">
        <v>102</v>
      </c>
      <c r="E24747" s="265"/>
    </row>
    <row r="24748" spans="1:5">
      <c r="A24748" s="283">
        <v>60973</v>
      </c>
      <c r="B24748" s="176">
        <v>8.1</v>
      </c>
      <c r="C24748" s="176">
        <v>47.2</v>
      </c>
      <c r="D24748" s="282">
        <v>87</v>
      </c>
      <c r="E24748" s="265"/>
    </row>
    <row r="24749" spans="1:5">
      <c r="A24749" s="283">
        <v>60974</v>
      </c>
      <c r="B24749" s="176">
        <v>0</v>
      </c>
      <c r="C24749" s="176">
        <v>0</v>
      </c>
      <c r="D24749" s="282">
        <v>87</v>
      </c>
      <c r="E24749" s="265"/>
    </row>
    <row r="24750" spans="1:5">
      <c r="A24750" s="283">
        <v>61001</v>
      </c>
      <c r="B24750" s="176">
        <v>31.6</v>
      </c>
      <c r="C24750" s="176">
        <v>52.2</v>
      </c>
      <c r="D24750" s="282">
        <v>87</v>
      </c>
      <c r="E24750" s="265"/>
    </row>
    <row r="24751" spans="1:5">
      <c r="A24751" s="283">
        <v>61006</v>
      </c>
      <c r="B24751" s="176">
        <v>23.9</v>
      </c>
      <c r="C24751" s="176">
        <v>43.2</v>
      </c>
      <c r="D24751" s="282">
        <v>87</v>
      </c>
      <c r="E24751" s="265"/>
    </row>
    <row r="24752" spans="1:5">
      <c r="A24752" s="283">
        <v>61007</v>
      </c>
      <c r="B24752" s="176">
        <v>17.2</v>
      </c>
      <c r="C24752" s="176">
        <v>43.3</v>
      </c>
      <c r="D24752" s="282">
        <v>87</v>
      </c>
      <c r="E24752" s="265"/>
    </row>
    <row r="24753" spans="1:5">
      <c r="A24753" s="283">
        <v>61008</v>
      </c>
      <c r="B24753" s="176">
        <v>359.3</v>
      </c>
      <c r="C24753" s="176">
        <v>36.1</v>
      </c>
      <c r="D24753" s="282">
        <v>102</v>
      </c>
      <c r="E24753" s="265"/>
    </row>
    <row r="24754" spans="1:5">
      <c r="A24754" s="283">
        <v>61010</v>
      </c>
      <c r="B24754" s="176">
        <v>204.6</v>
      </c>
      <c r="C24754" s="176">
        <v>39.200000000000003</v>
      </c>
      <c r="D24754" s="282">
        <v>95</v>
      </c>
      <c r="E24754" s="265"/>
    </row>
    <row r="24755" spans="1:5">
      <c r="A24755" s="283">
        <v>61011</v>
      </c>
      <c r="B24755" s="176">
        <v>114.7</v>
      </c>
      <c r="C24755" s="176">
        <v>38.6</v>
      </c>
      <c r="D24755" s="282">
        <v>96</v>
      </c>
      <c r="E24755" s="265"/>
    </row>
    <row r="24756" spans="1:5">
      <c r="A24756" s="283">
        <v>61012</v>
      </c>
      <c r="B24756" s="176">
        <v>55.1</v>
      </c>
      <c r="C24756" s="176">
        <v>36.4</v>
      </c>
      <c r="D24756" s="282">
        <v>87</v>
      </c>
      <c r="E24756" s="265"/>
    </row>
    <row r="24757" spans="1:5">
      <c r="A24757" s="283">
        <v>61013</v>
      </c>
      <c r="B24757" s="176">
        <v>0</v>
      </c>
      <c r="C24757" s="176">
        <v>0</v>
      </c>
      <c r="D24757" s="282">
        <v>87</v>
      </c>
      <c r="E24757" s="265"/>
    </row>
    <row r="24758" spans="1:5">
      <c r="A24758" s="283">
        <v>61014</v>
      </c>
      <c r="B24758" s="176">
        <v>17.600000000000001</v>
      </c>
      <c r="C24758" s="176">
        <v>45.3</v>
      </c>
      <c r="D24758" s="282">
        <v>87</v>
      </c>
      <c r="E24758" s="265"/>
    </row>
    <row r="24759" spans="1:5">
      <c r="A24759" s="283">
        <v>61015</v>
      </c>
      <c r="B24759" s="176">
        <v>25.2</v>
      </c>
      <c r="C24759" s="176">
        <v>46.8</v>
      </c>
      <c r="D24759" s="282">
        <v>87</v>
      </c>
      <c r="E24759" s="265"/>
    </row>
    <row r="24760" spans="1:5">
      <c r="A24760" s="283">
        <v>61016</v>
      </c>
      <c r="B24760" s="176">
        <v>189.8</v>
      </c>
      <c r="C24760" s="176">
        <v>44.2</v>
      </c>
      <c r="D24760" s="282">
        <v>87</v>
      </c>
      <c r="E24760" s="265"/>
    </row>
    <row r="24761" spans="1:5">
      <c r="A24761" s="283">
        <v>61018</v>
      </c>
      <c r="B24761" s="176">
        <v>29.7</v>
      </c>
      <c r="C24761" s="176">
        <v>41.9</v>
      </c>
      <c r="D24761" s="282">
        <v>87</v>
      </c>
      <c r="E24761" s="265"/>
    </row>
    <row r="24762" spans="1:5">
      <c r="A24762" s="283">
        <v>61019</v>
      </c>
      <c r="B24762" s="176">
        <v>84</v>
      </c>
      <c r="C24762" s="176">
        <v>49</v>
      </c>
      <c r="D24762" s="282">
        <v>87</v>
      </c>
      <c r="E24762" s="265"/>
    </row>
    <row r="24763" spans="1:5">
      <c r="A24763" s="283">
        <v>61020</v>
      </c>
      <c r="B24763" s="176">
        <v>90.4</v>
      </c>
      <c r="C24763" s="176">
        <v>35.299999999999997</v>
      </c>
      <c r="D24763" s="282">
        <v>87</v>
      </c>
      <c r="E24763" s="265"/>
    </row>
    <row r="24764" spans="1:5">
      <c r="A24764" s="283">
        <v>61021</v>
      </c>
      <c r="B24764" s="176">
        <v>124.9</v>
      </c>
      <c r="C24764" s="176">
        <v>42.1</v>
      </c>
      <c r="D24764" s="282">
        <v>94</v>
      </c>
      <c r="E24764" s="265"/>
    </row>
    <row r="24765" spans="1:5">
      <c r="A24765" s="283">
        <v>61024</v>
      </c>
      <c r="B24765" s="176">
        <v>52.7</v>
      </c>
      <c r="C24765" s="176">
        <v>42.6</v>
      </c>
      <c r="D24765" s="282">
        <v>87</v>
      </c>
      <c r="E24765" s="265"/>
    </row>
    <row r="24766" spans="1:5">
      <c r="A24766" s="283">
        <v>61025</v>
      </c>
      <c r="B24766" s="176">
        <v>118.1</v>
      </c>
      <c r="C24766" s="176">
        <v>42.1</v>
      </c>
      <c r="D24766" s="282">
        <v>87</v>
      </c>
      <c r="E24766" s="265"/>
    </row>
    <row r="24767" spans="1:5">
      <c r="A24767" s="283">
        <v>61027</v>
      </c>
      <c r="B24767" s="176">
        <v>23.6</v>
      </c>
      <c r="C24767" s="176">
        <v>43.8</v>
      </c>
      <c r="D24767" s="282">
        <v>87</v>
      </c>
      <c r="E24767" s="265"/>
    </row>
    <row r="24768" spans="1:5">
      <c r="A24768" s="283">
        <v>61028</v>
      </c>
      <c r="B24768" s="176">
        <v>20.399999999999999</v>
      </c>
      <c r="C24768" s="176">
        <v>48</v>
      </c>
      <c r="D24768" s="282">
        <v>87</v>
      </c>
      <c r="E24768" s="265"/>
    </row>
    <row r="24769" spans="1:5">
      <c r="A24769" s="283">
        <v>61030</v>
      </c>
      <c r="B24769" s="176">
        <v>32.9</v>
      </c>
      <c r="C24769" s="176">
        <v>41</v>
      </c>
      <c r="D24769" s="282">
        <v>87</v>
      </c>
      <c r="E24769" s="265"/>
    </row>
    <row r="24770" spans="1:5">
      <c r="A24770" s="283">
        <v>61031</v>
      </c>
      <c r="B24770" s="176">
        <v>46.6</v>
      </c>
      <c r="C24770" s="176">
        <v>41.5</v>
      </c>
      <c r="D24770" s="282">
        <v>87</v>
      </c>
      <c r="E24770" s="265"/>
    </row>
    <row r="24771" spans="1:5">
      <c r="A24771" s="283">
        <v>61032</v>
      </c>
      <c r="B24771" s="176">
        <v>191.8</v>
      </c>
      <c r="C24771" s="176">
        <v>42.8</v>
      </c>
      <c r="D24771" s="282">
        <v>138</v>
      </c>
      <c r="E24771" s="265"/>
    </row>
    <row r="24772" spans="1:5">
      <c r="A24772" s="283">
        <v>61036</v>
      </c>
      <c r="B24772" s="176">
        <v>65.2</v>
      </c>
      <c r="C24772" s="176">
        <v>50.8</v>
      </c>
      <c r="D24772" s="282">
        <v>112</v>
      </c>
      <c r="E24772" s="265"/>
    </row>
    <row r="24773" spans="1:5">
      <c r="A24773" s="283">
        <v>61037</v>
      </c>
      <c r="B24773" s="176">
        <v>0</v>
      </c>
      <c r="C24773" s="176">
        <v>0</v>
      </c>
      <c r="D24773" s="282">
        <v>87</v>
      </c>
      <c r="E24773" s="265"/>
    </row>
    <row r="24774" spans="1:5">
      <c r="A24774" s="283">
        <v>61038</v>
      </c>
      <c r="B24774" s="176">
        <v>52.1</v>
      </c>
      <c r="C24774" s="176">
        <v>43</v>
      </c>
      <c r="D24774" s="282">
        <v>87</v>
      </c>
      <c r="E24774" s="265"/>
    </row>
    <row r="24775" spans="1:5">
      <c r="A24775" s="283">
        <v>61039</v>
      </c>
      <c r="B24775" s="176">
        <v>29.8</v>
      </c>
      <c r="C24775" s="176">
        <v>41.3</v>
      </c>
      <c r="D24775" s="282">
        <v>87</v>
      </c>
      <c r="E24775" s="265"/>
    </row>
    <row r="24776" spans="1:5">
      <c r="A24776" s="283">
        <v>61041</v>
      </c>
      <c r="B24776" s="176">
        <v>16.7</v>
      </c>
      <c r="C24776" s="176">
        <v>47.3</v>
      </c>
      <c r="D24776" s="282">
        <v>87</v>
      </c>
      <c r="E24776" s="265"/>
    </row>
    <row r="24777" spans="1:5">
      <c r="A24777" s="283">
        <v>61042</v>
      </c>
      <c r="B24777" s="176">
        <v>9.3000000000000007</v>
      </c>
      <c r="C24777" s="176">
        <v>43.9</v>
      </c>
      <c r="D24777" s="282">
        <v>87</v>
      </c>
      <c r="E24777" s="265"/>
    </row>
    <row r="24778" spans="1:5">
      <c r="A24778" s="283">
        <v>61043</v>
      </c>
      <c r="B24778" s="176">
        <v>0</v>
      </c>
      <c r="C24778" s="176">
        <v>0</v>
      </c>
      <c r="D24778" s="282">
        <v>87</v>
      </c>
      <c r="E24778" s="265"/>
    </row>
    <row r="24779" spans="1:5">
      <c r="A24779" s="283">
        <v>61044</v>
      </c>
      <c r="B24779" s="176">
        <v>17.7</v>
      </c>
      <c r="C24779" s="176">
        <v>44.2</v>
      </c>
      <c r="D24779" s="282">
        <v>87</v>
      </c>
      <c r="E24779" s="265"/>
    </row>
    <row r="24780" spans="1:5">
      <c r="A24780" s="283">
        <v>61046</v>
      </c>
      <c r="B24780" s="176">
        <v>35.299999999999997</v>
      </c>
      <c r="C24780" s="176">
        <v>47.7</v>
      </c>
      <c r="D24780" s="282">
        <v>87</v>
      </c>
      <c r="E24780" s="265"/>
    </row>
    <row r="24781" spans="1:5">
      <c r="A24781" s="283">
        <v>61047</v>
      </c>
      <c r="B24781" s="176">
        <v>31.1</v>
      </c>
      <c r="C24781" s="176">
        <v>45.2</v>
      </c>
      <c r="D24781" s="282">
        <v>87</v>
      </c>
      <c r="E24781" s="265"/>
    </row>
    <row r="24782" spans="1:5">
      <c r="A24782" s="283">
        <v>61048</v>
      </c>
      <c r="B24782" s="176">
        <v>52.9</v>
      </c>
      <c r="C24782" s="176">
        <v>42.5</v>
      </c>
      <c r="D24782" s="282">
        <v>96</v>
      </c>
      <c r="E24782" s="265"/>
    </row>
    <row r="24783" spans="1:5">
      <c r="A24783" s="283">
        <v>61049</v>
      </c>
      <c r="B24783" s="176">
        <v>33.5</v>
      </c>
      <c r="C24783" s="176">
        <v>36.9</v>
      </c>
      <c r="D24783" s="282">
        <v>87</v>
      </c>
      <c r="E24783" s="265"/>
    </row>
    <row r="24784" spans="1:5">
      <c r="A24784" s="283">
        <v>61050</v>
      </c>
      <c r="B24784" s="176">
        <v>24.9</v>
      </c>
      <c r="C24784" s="176">
        <v>44.8</v>
      </c>
      <c r="D24784" s="282">
        <v>87</v>
      </c>
      <c r="E24784" s="265"/>
    </row>
    <row r="24785" spans="1:5">
      <c r="A24785" s="283">
        <v>61051</v>
      </c>
      <c r="B24785" s="176">
        <v>26.6</v>
      </c>
      <c r="C24785" s="176">
        <v>43.6</v>
      </c>
      <c r="D24785" s="282">
        <v>87</v>
      </c>
      <c r="E24785" s="265"/>
    </row>
    <row r="24786" spans="1:5">
      <c r="A24786" s="283">
        <v>61052</v>
      </c>
      <c r="B24786" s="176">
        <v>38.200000000000003</v>
      </c>
      <c r="C24786" s="176">
        <v>37.4</v>
      </c>
      <c r="D24786" s="282">
        <v>87</v>
      </c>
      <c r="E24786" s="265"/>
    </row>
    <row r="24787" spans="1:5">
      <c r="A24787" s="283">
        <v>61053</v>
      </c>
      <c r="B24787" s="176">
        <v>27.3</v>
      </c>
      <c r="C24787" s="176">
        <v>46.9</v>
      </c>
      <c r="D24787" s="282">
        <v>95</v>
      </c>
      <c r="E24787" s="265"/>
    </row>
    <row r="24788" spans="1:5">
      <c r="A24788" s="283">
        <v>61054</v>
      </c>
      <c r="B24788" s="176">
        <v>102.9</v>
      </c>
      <c r="C24788" s="176">
        <v>43.9</v>
      </c>
      <c r="D24788" s="282">
        <v>87</v>
      </c>
      <c r="E24788" s="265"/>
    </row>
    <row r="24789" spans="1:5">
      <c r="A24789" s="283">
        <v>61057</v>
      </c>
      <c r="B24789" s="176">
        <v>0</v>
      </c>
      <c r="C24789" s="176">
        <v>0</v>
      </c>
      <c r="D24789" s="282">
        <v>87</v>
      </c>
      <c r="E24789" s="265"/>
    </row>
    <row r="24790" spans="1:5">
      <c r="A24790" s="283">
        <v>61059</v>
      </c>
      <c r="B24790" s="176">
        <v>46</v>
      </c>
      <c r="C24790" s="176">
        <v>43.2</v>
      </c>
      <c r="D24790" s="282">
        <v>87</v>
      </c>
      <c r="E24790" s="265"/>
    </row>
    <row r="24791" spans="1:5">
      <c r="A24791" s="283">
        <v>61060</v>
      </c>
      <c r="B24791" s="176">
        <v>46.4</v>
      </c>
      <c r="C24791" s="176">
        <v>41.4</v>
      </c>
      <c r="D24791" s="282">
        <v>87</v>
      </c>
      <c r="E24791" s="265"/>
    </row>
    <row r="24792" spans="1:5">
      <c r="A24792" s="283">
        <v>61061</v>
      </c>
      <c r="B24792" s="176">
        <v>71.8</v>
      </c>
      <c r="C24792" s="176">
        <v>45.9</v>
      </c>
      <c r="D24792" s="282">
        <v>95</v>
      </c>
      <c r="E24792" s="265"/>
    </row>
    <row r="24793" spans="1:5">
      <c r="A24793" s="283">
        <v>61062</v>
      </c>
      <c r="B24793" s="176">
        <v>28.5</v>
      </c>
      <c r="C24793" s="176">
        <v>41.4</v>
      </c>
      <c r="D24793" s="282">
        <v>87</v>
      </c>
      <c r="E24793" s="265"/>
    </row>
    <row r="24794" spans="1:5">
      <c r="A24794" s="283">
        <v>61063</v>
      </c>
      <c r="B24794" s="176">
        <v>69.3</v>
      </c>
      <c r="C24794" s="176">
        <v>40</v>
      </c>
      <c r="D24794" s="282">
        <v>97</v>
      </c>
      <c r="E24794" s="265"/>
    </row>
    <row r="24795" spans="1:5">
      <c r="A24795" s="283">
        <v>61064</v>
      </c>
      <c r="B24795" s="176">
        <v>40.299999999999997</v>
      </c>
      <c r="C24795" s="176">
        <v>42.9</v>
      </c>
      <c r="D24795" s="282">
        <v>87</v>
      </c>
      <c r="E24795" s="265"/>
    </row>
    <row r="24796" spans="1:5">
      <c r="A24796" s="283">
        <v>61065</v>
      </c>
      <c r="B24796" s="176">
        <v>209.8</v>
      </c>
      <c r="C24796" s="176">
        <v>35.1</v>
      </c>
      <c r="D24796" s="282">
        <v>87</v>
      </c>
      <c r="E24796" s="265"/>
    </row>
    <row r="24797" spans="1:5">
      <c r="A24797" s="283">
        <v>61067</v>
      </c>
      <c r="B24797" s="176">
        <v>25.2</v>
      </c>
      <c r="C24797" s="176">
        <v>46.2</v>
      </c>
      <c r="D24797" s="282">
        <v>87</v>
      </c>
      <c r="E24797" s="265"/>
    </row>
    <row r="24798" spans="1:5">
      <c r="A24798" s="283">
        <v>61068</v>
      </c>
      <c r="B24798" s="176">
        <v>115.5</v>
      </c>
      <c r="C24798" s="176">
        <v>36.700000000000003</v>
      </c>
      <c r="D24798" s="282">
        <v>87</v>
      </c>
      <c r="E24798" s="265"/>
    </row>
    <row r="24799" spans="1:5">
      <c r="A24799" s="283">
        <v>61070</v>
      </c>
      <c r="B24799" s="176">
        <v>36</v>
      </c>
      <c r="C24799" s="176">
        <v>42.7</v>
      </c>
      <c r="D24799" s="282">
        <v>87</v>
      </c>
      <c r="E24799" s="265"/>
    </row>
    <row r="24800" spans="1:5">
      <c r="A24800" s="283">
        <v>61071</v>
      </c>
      <c r="B24800" s="176">
        <v>182</v>
      </c>
      <c r="C24800" s="176">
        <v>41</v>
      </c>
      <c r="D24800" s="282">
        <v>101</v>
      </c>
      <c r="E24800" s="265"/>
    </row>
    <row r="24801" spans="1:5">
      <c r="A24801" s="283">
        <v>61072</v>
      </c>
      <c r="B24801" s="176">
        <v>243.1</v>
      </c>
      <c r="C24801" s="176">
        <v>38.700000000000003</v>
      </c>
      <c r="D24801" s="282">
        <v>95</v>
      </c>
      <c r="E24801" s="265"/>
    </row>
    <row r="24802" spans="1:5">
      <c r="A24802" s="283">
        <v>61073</v>
      </c>
      <c r="B24802" s="176">
        <v>426.7</v>
      </c>
      <c r="C24802" s="176">
        <v>39.799999999999997</v>
      </c>
      <c r="D24802" s="282">
        <v>87</v>
      </c>
      <c r="E24802" s="265"/>
    </row>
    <row r="24803" spans="1:5">
      <c r="A24803" s="283">
        <v>61074</v>
      </c>
      <c r="B24803" s="176">
        <v>53.9</v>
      </c>
      <c r="C24803" s="176">
        <v>45.7</v>
      </c>
      <c r="D24803" s="282">
        <v>87</v>
      </c>
      <c r="E24803" s="265"/>
    </row>
    <row r="24804" spans="1:5">
      <c r="A24804" s="283">
        <v>61075</v>
      </c>
      <c r="B24804" s="176">
        <v>22.8</v>
      </c>
      <c r="C24804" s="176">
        <v>48.7</v>
      </c>
      <c r="D24804" s="282">
        <v>87</v>
      </c>
      <c r="E24804" s="265"/>
    </row>
    <row r="24805" spans="1:5">
      <c r="A24805" s="283">
        <v>61077</v>
      </c>
      <c r="B24805" s="176">
        <v>0</v>
      </c>
      <c r="C24805" s="176">
        <v>0</v>
      </c>
      <c r="D24805" s="282">
        <v>87</v>
      </c>
      <c r="E24805" s="265"/>
    </row>
    <row r="24806" spans="1:5">
      <c r="A24806" s="283">
        <v>61078</v>
      </c>
      <c r="B24806" s="176">
        <v>44</v>
      </c>
      <c r="C24806" s="176">
        <v>47.5</v>
      </c>
      <c r="D24806" s="282">
        <v>87</v>
      </c>
      <c r="E24806" s="265"/>
    </row>
    <row r="24807" spans="1:5">
      <c r="A24807" s="283">
        <v>61079</v>
      </c>
      <c r="B24807" s="176">
        <v>0</v>
      </c>
      <c r="C24807" s="176">
        <v>0</v>
      </c>
      <c r="D24807" s="282">
        <v>87</v>
      </c>
      <c r="E24807" s="265"/>
    </row>
    <row r="24808" spans="1:5">
      <c r="A24808" s="283">
        <v>61080</v>
      </c>
      <c r="B24808" s="176">
        <v>415.3</v>
      </c>
      <c r="C24808" s="176">
        <v>37.1</v>
      </c>
      <c r="D24808" s="282">
        <v>94</v>
      </c>
      <c r="E24808" s="265"/>
    </row>
    <row r="24809" spans="1:5">
      <c r="A24809" s="283">
        <v>61081</v>
      </c>
      <c r="B24809" s="176">
        <v>166.5</v>
      </c>
      <c r="C24809" s="176">
        <v>40.299999999999997</v>
      </c>
      <c r="D24809" s="282">
        <v>119</v>
      </c>
      <c r="E24809" s="265"/>
    </row>
    <row r="24810" spans="1:5">
      <c r="A24810" s="283">
        <v>61084</v>
      </c>
      <c r="B24810" s="176">
        <v>82.1</v>
      </c>
      <c r="C24810" s="176">
        <v>41.1</v>
      </c>
      <c r="D24810" s="282">
        <v>95</v>
      </c>
      <c r="E24810" s="265"/>
    </row>
    <row r="24811" spans="1:5">
      <c r="A24811" s="283">
        <v>61085</v>
      </c>
      <c r="B24811" s="176">
        <v>26.6</v>
      </c>
      <c r="C24811" s="176">
        <v>45.2</v>
      </c>
      <c r="D24811" s="282">
        <v>95</v>
      </c>
      <c r="E24811" s="265"/>
    </row>
    <row r="24812" spans="1:5">
      <c r="A24812" s="283">
        <v>61087</v>
      </c>
      <c r="B24812" s="176">
        <v>49.5</v>
      </c>
      <c r="C24812" s="176">
        <v>43.6</v>
      </c>
      <c r="D24812" s="282">
        <v>87</v>
      </c>
      <c r="E24812" s="265"/>
    </row>
    <row r="24813" spans="1:5">
      <c r="A24813" s="283">
        <v>61088</v>
      </c>
      <c r="B24813" s="176">
        <v>81.3</v>
      </c>
      <c r="C24813" s="176">
        <v>41.2</v>
      </c>
      <c r="D24813" s="282">
        <v>94</v>
      </c>
      <c r="E24813" s="265"/>
    </row>
    <row r="24814" spans="1:5">
      <c r="A24814" s="283">
        <v>61089</v>
      </c>
      <c r="B24814" s="176">
        <v>28.2</v>
      </c>
      <c r="C24814" s="176">
        <v>42.4</v>
      </c>
      <c r="D24814" s="282">
        <v>87</v>
      </c>
      <c r="E24814" s="265"/>
    </row>
    <row r="24815" spans="1:5">
      <c r="A24815" s="283">
        <v>61091</v>
      </c>
      <c r="B24815" s="176">
        <v>13.3</v>
      </c>
      <c r="C24815" s="176">
        <v>47</v>
      </c>
      <c r="D24815" s="282">
        <v>87</v>
      </c>
      <c r="E24815" s="265"/>
    </row>
    <row r="24816" spans="1:5">
      <c r="A24816" s="283">
        <v>61101</v>
      </c>
      <c r="B24816" s="176">
        <v>545.79999999999995</v>
      </c>
      <c r="C24816" s="176">
        <v>33.299999999999997</v>
      </c>
      <c r="D24816" s="282">
        <v>109</v>
      </c>
      <c r="E24816" s="265"/>
    </row>
    <row r="24817" spans="1:5">
      <c r="A24817" s="283">
        <v>61102</v>
      </c>
      <c r="B24817" s="176">
        <v>570.70000000000005</v>
      </c>
      <c r="C24817" s="176">
        <v>33.1</v>
      </c>
      <c r="D24817" s="282">
        <v>154</v>
      </c>
      <c r="E24817" s="265"/>
    </row>
    <row r="24818" spans="1:5">
      <c r="A24818" s="283">
        <v>61103</v>
      </c>
      <c r="B24818" s="176">
        <v>1403.8</v>
      </c>
      <c r="C24818" s="176">
        <v>37.6</v>
      </c>
      <c r="D24818" s="282">
        <v>95</v>
      </c>
      <c r="E24818" s="265"/>
    </row>
    <row r="24819" spans="1:5">
      <c r="A24819" s="283">
        <v>61104</v>
      </c>
      <c r="B24819" s="176">
        <v>4203.3</v>
      </c>
      <c r="C24819" s="176">
        <v>30.8</v>
      </c>
      <c r="D24819" s="282">
        <v>103</v>
      </c>
      <c r="E24819" s="265"/>
    </row>
    <row r="24820" spans="1:5">
      <c r="A24820" s="283">
        <v>61105</v>
      </c>
      <c r="B24820" s="176">
        <v>225.9</v>
      </c>
      <c r="C24820" s="176">
        <v>51.5</v>
      </c>
      <c r="D24820" s="282">
        <v>87</v>
      </c>
      <c r="E24820" s="265"/>
    </row>
    <row r="24821" spans="1:5">
      <c r="A24821" s="283">
        <v>61106</v>
      </c>
      <c r="B24821" s="176">
        <v>2814.1</v>
      </c>
      <c r="C24821" s="176">
        <v>51.7</v>
      </c>
      <c r="D24821" s="282">
        <v>87</v>
      </c>
      <c r="E24821" s="265"/>
    </row>
    <row r="24822" spans="1:5">
      <c r="A24822" s="283">
        <v>61107</v>
      </c>
      <c r="B24822" s="176">
        <v>1829.9</v>
      </c>
      <c r="C24822" s="176">
        <v>42.4</v>
      </c>
      <c r="D24822" s="282">
        <v>121</v>
      </c>
      <c r="E24822" s="265"/>
    </row>
    <row r="24823" spans="1:5">
      <c r="A24823" s="283">
        <v>61108</v>
      </c>
      <c r="B24823" s="176">
        <v>2586.6999999999998</v>
      </c>
      <c r="C24823" s="176">
        <v>40.4</v>
      </c>
      <c r="D24823" s="282">
        <v>186</v>
      </c>
      <c r="E24823" s="265"/>
    </row>
    <row r="24824" spans="1:5">
      <c r="A24824" s="283">
        <v>61109</v>
      </c>
      <c r="B24824" s="176">
        <v>705.3</v>
      </c>
      <c r="C24824" s="176">
        <v>36.200000000000003</v>
      </c>
      <c r="D24824" s="282">
        <v>160</v>
      </c>
      <c r="E24824" s="265"/>
    </row>
    <row r="24825" spans="1:5">
      <c r="A24825" s="283">
        <v>61110</v>
      </c>
      <c r="B24825" s="176">
        <v>0</v>
      </c>
      <c r="C24825" s="176">
        <v>0</v>
      </c>
      <c r="D24825" s="282">
        <v>87</v>
      </c>
      <c r="E24825" s="265"/>
    </row>
    <row r="24826" spans="1:5">
      <c r="A24826" s="283">
        <v>61111</v>
      </c>
      <c r="B24826" s="176">
        <v>1012.4</v>
      </c>
      <c r="C24826" s="176">
        <v>38.4</v>
      </c>
      <c r="D24826" s="282">
        <v>125</v>
      </c>
      <c r="E24826" s="265"/>
    </row>
    <row r="24827" spans="1:5">
      <c r="A24827" s="283">
        <v>61112</v>
      </c>
      <c r="B24827" s="176">
        <v>626</v>
      </c>
      <c r="C24827" s="176">
        <v>45</v>
      </c>
      <c r="D24827" s="282">
        <v>97</v>
      </c>
      <c r="E24827" s="265"/>
    </row>
    <row r="24828" spans="1:5">
      <c r="A24828" s="283">
        <v>61114</v>
      </c>
      <c r="B24828" s="176">
        <v>2017.5</v>
      </c>
      <c r="C24828" s="176">
        <v>45.9</v>
      </c>
      <c r="D24828" s="282">
        <v>176</v>
      </c>
      <c r="E24828" s="265"/>
    </row>
    <row r="24829" spans="1:5">
      <c r="A24829" s="283">
        <v>61115</v>
      </c>
      <c r="B24829" s="176">
        <v>2160.6999999999998</v>
      </c>
      <c r="C24829" s="176">
        <v>38.9</v>
      </c>
      <c r="D24829" s="282">
        <v>94</v>
      </c>
      <c r="E24829" s="265"/>
    </row>
    <row r="24830" spans="1:5">
      <c r="A24830" s="283">
        <v>61125</v>
      </c>
      <c r="B24830" s="176">
        <v>0</v>
      </c>
      <c r="C24830" s="176">
        <v>0</v>
      </c>
      <c r="D24830" s="282">
        <v>87</v>
      </c>
      <c r="E24830" s="265"/>
    </row>
    <row r="24831" spans="1:5">
      <c r="A24831" s="283">
        <v>61126</v>
      </c>
      <c r="B24831" s="176">
        <v>2897.2</v>
      </c>
      <c r="C24831" s="176">
        <v>47.3</v>
      </c>
      <c r="D24831" s="282">
        <v>87</v>
      </c>
      <c r="E24831" s="265"/>
    </row>
    <row r="24832" spans="1:5">
      <c r="A24832" s="283">
        <v>61130</v>
      </c>
      <c r="B24832" s="176">
        <v>0</v>
      </c>
      <c r="C24832" s="176">
        <v>0</v>
      </c>
      <c r="D24832" s="282">
        <v>87</v>
      </c>
      <c r="E24832" s="265"/>
    </row>
    <row r="24833" spans="1:5">
      <c r="A24833" s="283">
        <v>61131</v>
      </c>
      <c r="B24833" s="176">
        <v>0</v>
      </c>
      <c r="C24833" s="176">
        <v>0</v>
      </c>
      <c r="D24833" s="282">
        <v>87</v>
      </c>
      <c r="E24833" s="265"/>
    </row>
    <row r="24834" spans="1:5">
      <c r="A24834" s="283">
        <v>61132</v>
      </c>
      <c r="B24834" s="176">
        <v>0</v>
      </c>
      <c r="C24834" s="176">
        <v>0</v>
      </c>
      <c r="D24834" s="282">
        <v>87</v>
      </c>
      <c r="E24834" s="265"/>
    </row>
    <row r="24835" spans="1:5">
      <c r="A24835" s="283">
        <v>61201</v>
      </c>
      <c r="B24835" s="176">
        <v>2079.4</v>
      </c>
      <c r="C24835" s="176">
        <v>37.5</v>
      </c>
      <c r="D24835" s="282">
        <v>174</v>
      </c>
      <c r="E24835" s="265"/>
    </row>
    <row r="24836" spans="1:5">
      <c r="A24836" s="283">
        <v>61204</v>
      </c>
      <c r="B24836" s="176">
        <v>0</v>
      </c>
      <c r="C24836" s="176">
        <v>0</v>
      </c>
      <c r="D24836" s="282">
        <v>87</v>
      </c>
      <c r="E24836" s="265"/>
    </row>
    <row r="24837" spans="1:5">
      <c r="A24837" s="283">
        <v>61230</v>
      </c>
      <c r="B24837" s="176">
        <v>66.400000000000006</v>
      </c>
      <c r="C24837" s="176">
        <v>42.6</v>
      </c>
      <c r="D24837" s="282">
        <v>87</v>
      </c>
      <c r="E24837" s="265"/>
    </row>
    <row r="24838" spans="1:5">
      <c r="A24838" s="283">
        <v>61231</v>
      </c>
      <c r="B24838" s="176">
        <v>42.8</v>
      </c>
      <c r="C24838" s="176">
        <v>44.7</v>
      </c>
      <c r="D24838" s="282">
        <v>87</v>
      </c>
      <c r="E24838" s="265"/>
    </row>
    <row r="24839" spans="1:5">
      <c r="A24839" s="283">
        <v>61232</v>
      </c>
      <c r="B24839" s="176">
        <v>219.5</v>
      </c>
      <c r="C24839" s="176">
        <v>42.7</v>
      </c>
      <c r="D24839" s="282">
        <v>122</v>
      </c>
      <c r="E24839" s="265"/>
    </row>
    <row r="24840" spans="1:5">
      <c r="A24840" s="283">
        <v>61233</v>
      </c>
      <c r="B24840" s="176">
        <v>0</v>
      </c>
      <c r="C24840" s="176">
        <v>0</v>
      </c>
      <c r="D24840" s="282">
        <v>87</v>
      </c>
      <c r="E24840" s="265"/>
    </row>
    <row r="24841" spans="1:5">
      <c r="A24841" s="283">
        <v>61234</v>
      </c>
      <c r="B24841" s="176">
        <v>29.2</v>
      </c>
      <c r="C24841" s="176">
        <v>42.7</v>
      </c>
      <c r="D24841" s="282">
        <v>87</v>
      </c>
      <c r="E24841" s="265"/>
    </row>
    <row r="24842" spans="1:5">
      <c r="A24842" s="283">
        <v>61235</v>
      </c>
      <c r="B24842" s="176">
        <v>27.4</v>
      </c>
      <c r="C24842" s="176">
        <v>44.3</v>
      </c>
      <c r="D24842" s="282">
        <v>87</v>
      </c>
      <c r="E24842" s="265"/>
    </row>
    <row r="24843" spans="1:5">
      <c r="A24843" s="283">
        <v>61236</v>
      </c>
      <c r="B24843" s="176">
        <v>0</v>
      </c>
      <c r="C24843" s="176">
        <v>0</v>
      </c>
      <c r="D24843" s="282">
        <v>87</v>
      </c>
      <c r="E24843" s="265"/>
    </row>
    <row r="24844" spans="1:5">
      <c r="A24844" s="283">
        <v>61237</v>
      </c>
      <c r="B24844" s="176">
        <v>0</v>
      </c>
      <c r="C24844" s="176">
        <v>0</v>
      </c>
      <c r="D24844" s="282">
        <v>87</v>
      </c>
      <c r="E24844" s="265"/>
    </row>
    <row r="24845" spans="1:5">
      <c r="A24845" s="283">
        <v>61238</v>
      </c>
      <c r="B24845" s="176">
        <v>36.799999999999997</v>
      </c>
      <c r="C24845" s="176">
        <v>41.1</v>
      </c>
      <c r="D24845" s="282">
        <v>87</v>
      </c>
      <c r="E24845" s="265"/>
    </row>
    <row r="24846" spans="1:5">
      <c r="A24846" s="283">
        <v>61239</v>
      </c>
      <c r="B24846" s="176">
        <v>738.2</v>
      </c>
      <c r="C24846" s="176">
        <v>34.6</v>
      </c>
      <c r="D24846" s="282">
        <v>87</v>
      </c>
      <c r="E24846" s="265"/>
    </row>
    <row r="24847" spans="1:5">
      <c r="A24847" s="283">
        <v>61240</v>
      </c>
      <c r="B24847" s="176">
        <v>152.5</v>
      </c>
      <c r="C24847" s="176">
        <v>44</v>
      </c>
      <c r="D24847" s="282">
        <v>94</v>
      </c>
      <c r="E24847" s="265"/>
    </row>
    <row r="24848" spans="1:5">
      <c r="A24848" s="283">
        <v>61241</v>
      </c>
      <c r="B24848" s="176">
        <v>201.8</v>
      </c>
      <c r="C24848" s="176">
        <v>39.9</v>
      </c>
      <c r="D24848" s="282">
        <v>87</v>
      </c>
      <c r="E24848" s="265"/>
    </row>
    <row r="24849" spans="1:5">
      <c r="A24849" s="283">
        <v>61242</v>
      </c>
      <c r="B24849" s="176">
        <v>39.700000000000003</v>
      </c>
      <c r="C24849" s="176">
        <v>46.3</v>
      </c>
      <c r="D24849" s="282">
        <v>87</v>
      </c>
      <c r="E24849" s="265"/>
    </row>
    <row r="24850" spans="1:5">
      <c r="A24850" s="283">
        <v>61243</v>
      </c>
      <c r="B24850" s="176">
        <v>11.2</v>
      </c>
      <c r="C24850" s="176">
        <v>38.5</v>
      </c>
      <c r="D24850" s="282">
        <v>87</v>
      </c>
      <c r="E24850" s="265"/>
    </row>
    <row r="24851" spans="1:5">
      <c r="A24851" s="283">
        <v>61244</v>
      </c>
      <c r="B24851" s="176">
        <v>990.8</v>
      </c>
      <c r="C24851" s="176">
        <v>39.6</v>
      </c>
      <c r="D24851" s="282">
        <v>131</v>
      </c>
      <c r="E24851" s="265"/>
    </row>
    <row r="24852" spans="1:5">
      <c r="A24852" s="283">
        <v>61250</v>
      </c>
      <c r="B24852" s="176">
        <v>32.700000000000003</v>
      </c>
      <c r="C24852" s="176">
        <v>41.4</v>
      </c>
      <c r="D24852" s="282">
        <v>87</v>
      </c>
      <c r="E24852" s="265"/>
    </row>
    <row r="24853" spans="1:5">
      <c r="A24853" s="283">
        <v>61251</v>
      </c>
      <c r="B24853" s="176">
        <v>18</v>
      </c>
      <c r="C24853" s="176">
        <v>41</v>
      </c>
      <c r="D24853" s="282">
        <v>87</v>
      </c>
      <c r="E24853" s="265"/>
    </row>
    <row r="24854" spans="1:5">
      <c r="A24854" s="283">
        <v>61252</v>
      </c>
      <c r="B24854" s="176">
        <v>83</v>
      </c>
      <c r="C24854" s="176">
        <v>45.4</v>
      </c>
      <c r="D24854" s="282">
        <v>114</v>
      </c>
      <c r="E24854" s="265"/>
    </row>
    <row r="24855" spans="1:5">
      <c r="A24855" s="283">
        <v>61254</v>
      </c>
      <c r="B24855" s="176">
        <v>67.099999999999994</v>
      </c>
      <c r="C24855" s="176">
        <v>44.3</v>
      </c>
      <c r="D24855" s="282">
        <v>117</v>
      </c>
      <c r="E24855" s="265"/>
    </row>
    <row r="24856" spans="1:5">
      <c r="A24856" s="283">
        <v>61256</v>
      </c>
      <c r="B24856" s="176">
        <v>1177.0999999999999</v>
      </c>
      <c r="C24856" s="176">
        <v>38.5</v>
      </c>
      <c r="D24856" s="282">
        <v>87</v>
      </c>
      <c r="E24856" s="265"/>
    </row>
    <row r="24857" spans="1:5">
      <c r="A24857" s="283">
        <v>61257</v>
      </c>
      <c r="B24857" s="176">
        <v>40.200000000000003</v>
      </c>
      <c r="C24857" s="176">
        <v>42.7</v>
      </c>
      <c r="D24857" s="282">
        <v>87</v>
      </c>
      <c r="E24857" s="265"/>
    </row>
    <row r="24858" spans="1:5">
      <c r="A24858" s="283">
        <v>61258</v>
      </c>
      <c r="B24858" s="176">
        <v>10.199999999999999</v>
      </c>
      <c r="C24858" s="176">
        <v>41.4</v>
      </c>
      <c r="D24858" s="282">
        <v>87</v>
      </c>
      <c r="E24858" s="265"/>
    </row>
    <row r="24859" spans="1:5">
      <c r="A24859" s="283">
        <v>61259</v>
      </c>
      <c r="B24859" s="176">
        <v>17.399999999999999</v>
      </c>
      <c r="C24859" s="176">
        <v>46.3</v>
      </c>
      <c r="D24859" s="282">
        <v>87</v>
      </c>
      <c r="E24859" s="265"/>
    </row>
    <row r="24860" spans="1:5">
      <c r="A24860" s="283">
        <v>61260</v>
      </c>
      <c r="B24860" s="176">
        <v>13.3</v>
      </c>
      <c r="C24860" s="176">
        <v>41.6</v>
      </c>
      <c r="D24860" s="282">
        <v>87</v>
      </c>
      <c r="E24860" s="265"/>
    </row>
    <row r="24861" spans="1:5">
      <c r="A24861" s="283">
        <v>61261</v>
      </c>
      <c r="B24861" s="176">
        <v>45.1</v>
      </c>
      <c r="C24861" s="176">
        <v>43.9</v>
      </c>
      <c r="D24861" s="282">
        <v>87</v>
      </c>
      <c r="E24861" s="265"/>
    </row>
    <row r="24862" spans="1:5">
      <c r="A24862" s="283">
        <v>61262</v>
      </c>
      <c r="B24862" s="176">
        <v>26</v>
      </c>
      <c r="C24862" s="176">
        <v>46.2</v>
      </c>
      <c r="D24862" s="282">
        <v>87</v>
      </c>
      <c r="E24862" s="265"/>
    </row>
    <row r="24863" spans="1:5">
      <c r="A24863" s="283">
        <v>61263</v>
      </c>
      <c r="B24863" s="176">
        <v>0</v>
      </c>
      <c r="C24863" s="176">
        <v>0</v>
      </c>
      <c r="D24863" s="282">
        <v>87</v>
      </c>
      <c r="E24863" s="265"/>
    </row>
    <row r="24864" spans="1:5">
      <c r="A24864" s="283">
        <v>61264</v>
      </c>
      <c r="B24864" s="176">
        <v>144.4</v>
      </c>
      <c r="C24864" s="176">
        <v>43.8</v>
      </c>
      <c r="D24864" s="282">
        <v>114</v>
      </c>
      <c r="E24864" s="265"/>
    </row>
    <row r="24865" spans="1:5">
      <c r="A24865" s="283">
        <v>61265</v>
      </c>
      <c r="B24865" s="176">
        <v>1996.5</v>
      </c>
      <c r="C24865" s="176">
        <v>39.700000000000003</v>
      </c>
      <c r="D24865" s="282">
        <v>128</v>
      </c>
      <c r="E24865" s="265"/>
    </row>
    <row r="24866" spans="1:5">
      <c r="A24866" s="283">
        <v>61266</v>
      </c>
      <c r="B24866" s="176">
        <v>0</v>
      </c>
      <c r="C24866" s="176">
        <v>0</v>
      </c>
      <c r="D24866" s="282">
        <v>87</v>
      </c>
      <c r="E24866" s="265"/>
    </row>
    <row r="24867" spans="1:5">
      <c r="A24867" s="283">
        <v>61270</v>
      </c>
      <c r="B24867" s="176">
        <v>55.7</v>
      </c>
      <c r="C24867" s="176">
        <v>44.2</v>
      </c>
      <c r="D24867" s="282">
        <v>95</v>
      </c>
      <c r="E24867" s="265"/>
    </row>
    <row r="24868" spans="1:5">
      <c r="A24868" s="283">
        <v>61272</v>
      </c>
      <c r="B24868" s="176">
        <v>19.399999999999999</v>
      </c>
      <c r="C24868" s="176">
        <v>43.4</v>
      </c>
      <c r="D24868" s="282">
        <v>87</v>
      </c>
      <c r="E24868" s="265"/>
    </row>
    <row r="24869" spans="1:5">
      <c r="A24869" s="283">
        <v>61273</v>
      </c>
      <c r="B24869" s="176">
        <v>64.900000000000006</v>
      </c>
      <c r="C24869" s="176">
        <v>41.8</v>
      </c>
      <c r="D24869" s="282">
        <v>87</v>
      </c>
      <c r="E24869" s="265"/>
    </row>
    <row r="24870" spans="1:5">
      <c r="A24870" s="283">
        <v>61274</v>
      </c>
      <c r="B24870" s="176">
        <v>14.3</v>
      </c>
      <c r="C24870" s="176">
        <v>46.1</v>
      </c>
      <c r="D24870" s="282">
        <v>87</v>
      </c>
      <c r="E24870" s="265"/>
    </row>
    <row r="24871" spans="1:5">
      <c r="A24871" s="283">
        <v>61275</v>
      </c>
      <c r="B24871" s="176">
        <v>86.8</v>
      </c>
      <c r="C24871" s="176">
        <v>44.2</v>
      </c>
      <c r="D24871" s="282">
        <v>87</v>
      </c>
      <c r="E24871" s="265"/>
    </row>
    <row r="24872" spans="1:5">
      <c r="A24872" s="283">
        <v>61276</v>
      </c>
      <c r="B24872" s="176">
        <v>30.7</v>
      </c>
      <c r="C24872" s="176">
        <v>46.3</v>
      </c>
      <c r="D24872" s="282">
        <v>87</v>
      </c>
      <c r="E24872" s="265"/>
    </row>
    <row r="24873" spans="1:5">
      <c r="A24873" s="283">
        <v>61277</v>
      </c>
      <c r="B24873" s="176">
        <v>28.5</v>
      </c>
      <c r="C24873" s="176">
        <v>44.4</v>
      </c>
      <c r="D24873" s="282">
        <v>87</v>
      </c>
      <c r="E24873" s="265"/>
    </row>
    <row r="24874" spans="1:5">
      <c r="A24874" s="283">
        <v>61278</v>
      </c>
      <c r="B24874" s="176">
        <v>0</v>
      </c>
      <c r="C24874" s="176">
        <v>0</v>
      </c>
      <c r="D24874" s="282">
        <v>87</v>
      </c>
      <c r="E24874" s="265"/>
    </row>
    <row r="24875" spans="1:5">
      <c r="A24875" s="283">
        <v>61279</v>
      </c>
      <c r="B24875" s="176">
        <v>27.5</v>
      </c>
      <c r="C24875" s="176">
        <v>42.5</v>
      </c>
      <c r="D24875" s="282">
        <v>87</v>
      </c>
      <c r="E24875" s="265"/>
    </row>
    <row r="24876" spans="1:5">
      <c r="A24876" s="283">
        <v>61281</v>
      </c>
      <c r="B24876" s="176">
        <v>61.3</v>
      </c>
      <c r="C24876" s="176">
        <v>43.1</v>
      </c>
      <c r="D24876" s="282">
        <v>87</v>
      </c>
      <c r="E24876" s="265"/>
    </row>
    <row r="24877" spans="1:5">
      <c r="A24877" s="283">
        <v>61282</v>
      </c>
      <c r="B24877" s="176">
        <v>1050.5999999999999</v>
      </c>
      <c r="C24877" s="176">
        <v>38.9</v>
      </c>
      <c r="D24877" s="282">
        <v>94</v>
      </c>
      <c r="E24877" s="265"/>
    </row>
    <row r="24878" spans="1:5">
      <c r="A24878" s="283">
        <v>61283</v>
      </c>
      <c r="B24878" s="176">
        <v>13.6</v>
      </c>
      <c r="C24878" s="176">
        <v>40.5</v>
      </c>
      <c r="D24878" s="282">
        <v>87</v>
      </c>
      <c r="E24878" s="265"/>
    </row>
    <row r="24879" spans="1:5">
      <c r="A24879" s="283">
        <v>61284</v>
      </c>
      <c r="B24879" s="176">
        <v>41.6</v>
      </c>
      <c r="C24879" s="176">
        <v>46.3</v>
      </c>
      <c r="D24879" s="282">
        <v>87</v>
      </c>
      <c r="E24879" s="265"/>
    </row>
    <row r="24880" spans="1:5">
      <c r="A24880" s="283">
        <v>61285</v>
      </c>
      <c r="B24880" s="176">
        <v>28.8</v>
      </c>
      <c r="C24880" s="176">
        <v>46.3</v>
      </c>
      <c r="D24880" s="282">
        <v>87</v>
      </c>
      <c r="E24880" s="265"/>
    </row>
    <row r="24881" spans="1:5">
      <c r="A24881" s="283">
        <v>61299</v>
      </c>
      <c r="B24881" s="176">
        <v>0</v>
      </c>
      <c r="C24881" s="176">
        <v>0</v>
      </c>
      <c r="D24881" s="282">
        <v>87</v>
      </c>
      <c r="E24881" s="265"/>
    </row>
    <row r="24882" spans="1:5">
      <c r="A24882" s="283">
        <v>61301</v>
      </c>
      <c r="B24882" s="176">
        <v>277.60000000000002</v>
      </c>
      <c r="C24882" s="176">
        <v>39</v>
      </c>
      <c r="D24882" s="282">
        <v>137</v>
      </c>
      <c r="E24882" s="265"/>
    </row>
    <row r="24883" spans="1:5">
      <c r="A24883" s="283">
        <v>61310</v>
      </c>
      <c r="B24883" s="176">
        <v>30.8</v>
      </c>
      <c r="C24883" s="176">
        <v>42.1</v>
      </c>
      <c r="D24883" s="282">
        <v>87</v>
      </c>
      <c r="E24883" s="265"/>
    </row>
    <row r="24884" spans="1:5">
      <c r="A24884" s="283">
        <v>61311</v>
      </c>
      <c r="B24884" s="176">
        <v>12.7</v>
      </c>
      <c r="C24884" s="176">
        <v>45</v>
      </c>
      <c r="D24884" s="282">
        <v>87</v>
      </c>
      <c r="E24884" s="265"/>
    </row>
    <row r="24885" spans="1:5">
      <c r="A24885" s="283">
        <v>61312</v>
      </c>
      <c r="B24885" s="176">
        <v>44.3</v>
      </c>
      <c r="C24885" s="176">
        <v>42.5</v>
      </c>
      <c r="D24885" s="282">
        <v>87</v>
      </c>
      <c r="E24885" s="265"/>
    </row>
    <row r="24886" spans="1:5">
      <c r="A24886" s="283">
        <v>61313</v>
      </c>
      <c r="B24886" s="176">
        <v>13</v>
      </c>
      <c r="C24886" s="176">
        <v>45</v>
      </c>
      <c r="D24886" s="282">
        <v>87</v>
      </c>
      <c r="E24886" s="265"/>
    </row>
    <row r="24887" spans="1:5">
      <c r="A24887" s="283">
        <v>61314</v>
      </c>
      <c r="B24887" s="176">
        <v>17.399999999999999</v>
      </c>
      <c r="C24887" s="176">
        <v>40.5</v>
      </c>
      <c r="D24887" s="282">
        <v>87</v>
      </c>
      <c r="E24887" s="265"/>
    </row>
    <row r="24888" spans="1:5">
      <c r="A24888" s="283">
        <v>61315</v>
      </c>
      <c r="B24888" s="176">
        <v>28.4</v>
      </c>
      <c r="C24888" s="176">
        <v>38.6</v>
      </c>
      <c r="D24888" s="282">
        <v>87</v>
      </c>
      <c r="E24888" s="265"/>
    </row>
    <row r="24889" spans="1:5">
      <c r="A24889" s="283">
        <v>61316</v>
      </c>
      <c r="B24889" s="176">
        <v>0</v>
      </c>
      <c r="C24889" s="176">
        <v>0</v>
      </c>
      <c r="D24889" s="282">
        <v>87</v>
      </c>
      <c r="E24889" s="265"/>
    </row>
    <row r="24890" spans="1:5">
      <c r="A24890" s="283">
        <v>61317</v>
      </c>
      <c r="B24890" s="176">
        <v>0</v>
      </c>
      <c r="C24890" s="176">
        <v>0</v>
      </c>
      <c r="D24890" s="282">
        <v>87</v>
      </c>
      <c r="E24890" s="265"/>
    </row>
    <row r="24891" spans="1:5">
      <c r="A24891" s="283">
        <v>61318</v>
      </c>
      <c r="B24891" s="176">
        <v>14.2</v>
      </c>
      <c r="C24891" s="176">
        <v>41.1</v>
      </c>
      <c r="D24891" s="282">
        <v>87</v>
      </c>
      <c r="E24891" s="265"/>
    </row>
    <row r="24892" spans="1:5">
      <c r="A24892" s="283">
        <v>61319</v>
      </c>
      <c r="B24892" s="176">
        <v>19.100000000000001</v>
      </c>
      <c r="C24892" s="176">
        <v>42.3</v>
      </c>
      <c r="D24892" s="282">
        <v>87</v>
      </c>
      <c r="E24892" s="265"/>
    </row>
    <row r="24893" spans="1:5">
      <c r="A24893" s="283">
        <v>61320</v>
      </c>
      <c r="B24893" s="176">
        <v>149.5</v>
      </c>
      <c r="C24893" s="176">
        <v>42.5</v>
      </c>
      <c r="D24893" s="282">
        <v>87</v>
      </c>
      <c r="E24893" s="265"/>
    </row>
    <row r="24894" spans="1:5">
      <c r="A24894" s="283">
        <v>61321</v>
      </c>
      <c r="B24894" s="176">
        <v>13.5</v>
      </c>
      <c r="C24894" s="176">
        <v>41.7</v>
      </c>
      <c r="D24894" s="282">
        <v>87</v>
      </c>
      <c r="E24894" s="265"/>
    </row>
    <row r="24895" spans="1:5">
      <c r="A24895" s="283">
        <v>61322</v>
      </c>
      <c r="B24895" s="176">
        <v>166</v>
      </c>
      <c r="C24895" s="176">
        <v>32.1</v>
      </c>
      <c r="D24895" s="282">
        <v>87</v>
      </c>
      <c r="E24895" s="265"/>
    </row>
    <row r="24896" spans="1:5">
      <c r="A24896" s="283">
        <v>61323</v>
      </c>
      <c r="B24896" s="176">
        <v>23.4</v>
      </c>
      <c r="C24896" s="176">
        <v>42.7</v>
      </c>
      <c r="D24896" s="282">
        <v>87</v>
      </c>
      <c r="E24896" s="265"/>
    </row>
    <row r="24897" spans="1:5">
      <c r="A24897" s="283">
        <v>61324</v>
      </c>
      <c r="B24897" s="176">
        <v>21.1</v>
      </c>
      <c r="C24897" s="176">
        <v>45.5</v>
      </c>
      <c r="D24897" s="282">
        <v>87</v>
      </c>
      <c r="E24897" s="265"/>
    </row>
    <row r="24898" spans="1:5">
      <c r="A24898" s="283">
        <v>61325</v>
      </c>
      <c r="B24898" s="176">
        <v>30</v>
      </c>
      <c r="C24898" s="176">
        <v>39.299999999999997</v>
      </c>
      <c r="D24898" s="282">
        <v>87</v>
      </c>
      <c r="E24898" s="265"/>
    </row>
    <row r="24899" spans="1:5">
      <c r="A24899" s="283">
        <v>61326</v>
      </c>
      <c r="B24899" s="176">
        <v>107.2</v>
      </c>
      <c r="C24899" s="176">
        <v>41.3</v>
      </c>
      <c r="D24899" s="282">
        <v>87</v>
      </c>
      <c r="E24899" s="265"/>
    </row>
    <row r="24900" spans="1:5">
      <c r="A24900" s="283">
        <v>61327</v>
      </c>
      <c r="B24900" s="176">
        <v>29.6</v>
      </c>
      <c r="C24900" s="176">
        <v>45.4</v>
      </c>
      <c r="D24900" s="282">
        <v>87</v>
      </c>
      <c r="E24900" s="265"/>
    </row>
    <row r="24901" spans="1:5">
      <c r="A24901" s="283">
        <v>61328</v>
      </c>
      <c r="B24901" s="176">
        <v>17.100000000000001</v>
      </c>
      <c r="C24901" s="176">
        <v>43</v>
      </c>
      <c r="D24901" s="282">
        <v>87</v>
      </c>
      <c r="E24901" s="265"/>
    </row>
    <row r="24902" spans="1:5">
      <c r="A24902" s="283">
        <v>61329</v>
      </c>
      <c r="B24902" s="176">
        <v>157.6</v>
      </c>
      <c r="C24902" s="176">
        <v>42</v>
      </c>
      <c r="D24902" s="282">
        <v>87</v>
      </c>
      <c r="E24902" s="265"/>
    </row>
    <row r="24903" spans="1:5">
      <c r="A24903" s="283">
        <v>61330</v>
      </c>
      <c r="B24903" s="176">
        <v>18.100000000000001</v>
      </c>
      <c r="C24903" s="176">
        <v>43.3</v>
      </c>
      <c r="D24903" s="282">
        <v>87</v>
      </c>
      <c r="E24903" s="265"/>
    </row>
    <row r="24904" spans="1:5">
      <c r="A24904" s="283">
        <v>61331</v>
      </c>
      <c r="B24904" s="176">
        <v>0</v>
      </c>
      <c r="C24904" s="176">
        <v>0</v>
      </c>
      <c r="D24904" s="282">
        <v>87</v>
      </c>
      <c r="E24904" s="265"/>
    </row>
    <row r="24905" spans="1:5">
      <c r="A24905" s="283">
        <v>61332</v>
      </c>
      <c r="B24905" s="176">
        <v>12.6</v>
      </c>
      <c r="C24905" s="176">
        <v>42.5</v>
      </c>
      <c r="D24905" s="282">
        <v>87</v>
      </c>
      <c r="E24905" s="265"/>
    </row>
    <row r="24906" spans="1:5">
      <c r="A24906" s="283">
        <v>61333</v>
      </c>
      <c r="B24906" s="176">
        <v>12.8</v>
      </c>
      <c r="C24906" s="176">
        <v>44</v>
      </c>
      <c r="D24906" s="282">
        <v>87</v>
      </c>
      <c r="E24906" s="265"/>
    </row>
    <row r="24907" spans="1:5">
      <c r="A24907" s="283">
        <v>61334</v>
      </c>
      <c r="B24907" s="176">
        <v>19.600000000000001</v>
      </c>
      <c r="C24907" s="176">
        <v>40.4</v>
      </c>
      <c r="D24907" s="282">
        <v>87</v>
      </c>
      <c r="E24907" s="265"/>
    </row>
    <row r="24908" spans="1:5">
      <c r="A24908" s="283">
        <v>61335</v>
      </c>
      <c r="B24908" s="176">
        <v>28.5</v>
      </c>
      <c r="C24908" s="176">
        <v>44.2</v>
      </c>
      <c r="D24908" s="282">
        <v>87</v>
      </c>
      <c r="E24908" s="265"/>
    </row>
    <row r="24909" spans="1:5">
      <c r="A24909" s="283">
        <v>61336</v>
      </c>
      <c r="B24909" s="176">
        <v>29.4</v>
      </c>
      <c r="C24909" s="176">
        <v>45.4</v>
      </c>
      <c r="D24909" s="282">
        <v>87</v>
      </c>
      <c r="E24909" s="265"/>
    </row>
    <row r="24910" spans="1:5">
      <c r="A24910" s="283">
        <v>61337</v>
      </c>
      <c r="B24910" s="176">
        <v>19.3</v>
      </c>
      <c r="C24910" s="176">
        <v>41.2</v>
      </c>
      <c r="D24910" s="282">
        <v>87</v>
      </c>
      <c r="E24910" s="265"/>
    </row>
    <row r="24911" spans="1:5">
      <c r="A24911" s="283">
        <v>61338</v>
      </c>
      <c r="B24911" s="176">
        <v>0</v>
      </c>
      <c r="C24911" s="176">
        <v>0</v>
      </c>
      <c r="D24911" s="282">
        <v>87</v>
      </c>
      <c r="E24911" s="265"/>
    </row>
    <row r="24912" spans="1:5">
      <c r="A24912" s="283">
        <v>61340</v>
      </c>
      <c r="B24912" s="176">
        <v>0</v>
      </c>
      <c r="C24912" s="176">
        <v>0</v>
      </c>
      <c r="D24912" s="282">
        <v>87</v>
      </c>
      <c r="E24912" s="265"/>
    </row>
    <row r="24913" spans="1:5">
      <c r="A24913" s="283">
        <v>61341</v>
      </c>
      <c r="B24913" s="176">
        <v>97.4</v>
      </c>
      <c r="C24913" s="176">
        <v>40.6</v>
      </c>
      <c r="D24913" s="282">
        <v>87</v>
      </c>
      <c r="E24913" s="265"/>
    </row>
    <row r="24914" spans="1:5">
      <c r="A24914" s="283">
        <v>61342</v>
      </c>
      <c r="B24914" s="176">
        <v>91.3</v>
      </c>
      <c r="C24914" s="176">
        <v>39.9</v>
      </c>
      <c r="D24914" s="282">
        <v>87</v>
      </c>
      <c r="E24914" s="265"/>
    </row>
    <row r="24915" spans="1:5">
      <c r="A24915" s="283">
        <v>61344</v>
      </c>
      <c r="B24915" s="176">
        <v>8.5</v>
      </c>
      <c r="C24915" s="176">
        <v>42</v>
      </c>
      <c r="D24915" s="282">
        <v>87</v>
      </c>
      <c r="E24915" s="265"/>
    </row>
    <row r="24916" spans="1:5">
      <c r="A24916" s="283">
        <v>61345</v>
      </c>
      <c r="B24916" s="176">
        <v>18.899999999999999</v>
      </c>
      <c r="C24916" s="176">
        <v>44</v>
      </c>
      <c r="D24916" s="282">
        <v>87</v>
      </c>
      <c r="E24916" s="265"/>
    </row>
    <row r="24917" spans="1:5">
      <c r="A24917" s="283">
        <v>61346</v>
      </c>
      <c r="B24917" s="176">
        <v>24.2</v>
      </c>
      <c r="C24917" s="176">
        <v>39.5</v>
      </c>
      <c r="D24917" s="282">
        <v>87</v>
      </c>
      <c r="E24917" s="265"/>
    </row>
    <row r="24918" spans="1:5">
      <c r="A24918" s="283">
        <v>61348</v>
      </c>
      <c r="B24918" s="176">
        <v>138.6</v>
      </c>
      <c r="C24918" s="176">
        <v>41.4</v>
      </c>
      <c r="D24918" s="282">
        <v>87</v>
      </c>
      <c r="E24918" s="265"/>
    </row>
    <row r="24919" spans="1:5">
      <c r="A24919" s="283">
        <v>61349</v>
      </c>
      <c r="B24919" s="176">
        <v>18</v>
      </c>
      <c r="C24919" s="176">
        <v>42.6</v>
      </c>
      <c r="D24919" s="282">
        <v>87</v>
      </c>
      <c r="E24919" s="265"/>
    </row>
    <row r="24920" spans="1:5">
      <c r="A24920" s="283">
        <v>61350</v>
      </c>
      <c r="B24920" s="176">
        <v>151.4</v>
      </c>
      <c r="C24920" s="176">
        <v>41.1</v>
      </c>
      <c r="D24920" s="282">
        <v>120</v>
      </c>
      <c r="E24920" s="265"/>
    </row>
    <row r="24921" spans="1:5">
      <c r="A24921" s="283">
        <v>61353</v>
      </c>
      <c r="B24921" s="176">
        <v>45.9</v>
      </c>
      <c r="C24921" s="176">
        <v>39.4</v>
      </c>
      <c r="D24921" s="282">
        <v>87</v>
      </c>
      <c r="E24921" s="265"/>
    </row>
    <row r="24922" spans="1:5">
      <c r="A24922" s="283">
        <v>61354</v>
      </c>
      <c r="B24922" s="176">
        <v>318.2</v>
      </c>
      <c r="C24922" s="176">
        <v>44.1</v>
      </c>
      <c r="D24922" s="282">
        <v>134</v>
      </c>
      <c r="E24922" s="265"/>
    </row>
    <row r="24923" spans="1:5">
      <c r="A24923" s="283">
        <v>61356</v>
      </c>
      <c r="B24923" s="176">
        <v>77.5</v>
      </c>
      <c r="C24923" s="176">
        <v>44.4</v>
      </c>
      <c r="D24923" s="282">
        <v>110</v>
      </c>
      <c r="E24923" s="265"/>
    </row>
    <row r="24924" spans="1:5">
      <c r="A24924" s="283">
        <v>61358</v>
      </c>
      <c r="B24924" s="176">
        <v>12.7</v>
      </c>
      <c r="C24924" s="176">
        <v>42.1</v>
      </c>
      <c r="D24924" s="282">
        <v>87</v>
      </c>
      <c r="E24924" s="265"/>
    </row>
    <row r="24925" spans="1:5">
      <c r="A24925" s="283">
        <v>61359</v>
      </c>
      <c r="B24925" s="176">
        <v>0</v>
      </c>
      <c r="C24925" s="176">
        <v>0</v>
      </c>
      <c r="D24925" s="282">
        <v>87</v>
      </c>
      <c r="E24925" s="265"/>
    </row>
    <row r="24926" spans="1:5">
      <c r="A24926" s="283">
        <v>61360</v>
      </c>
      <c r="B24926" s="176">
        <v>52</v>
      </c>
      <c r="C24926" s="176">
        <v>38.799999999999997</v>
      </c>
      <c r="D24926" s="282">
        <v>87</v>
      </c>
      <c r="E24926" s="265"/>
    </row>
    <row r="24927" spans="1:5">
      <c r="A24927" s="283">
        <v>61361</v>
      </c>
      <c r="B24927" s="176">
        <v>32.700000000000003</v>
      </c>
      <c r="C24927" s="176">
        <v>41.1</v>
      </c>
      <c r="D24927" s="282">
        <v>87</v>
      </c>
      <c r="E24927" s="265"/>
    </row>
    <row r="24928" spans="1:5">
      <c r="A24928" s="283">
        <v>61362</v>
      </c>
      <c r="B24928" s="176">
        <v>219.2</v>
      </c>
      <c r="C24928" s="176">
        <v>40.6</v>
      </c>
      <c r="D24928" s="282">
        <v>87</v>
      </c>
      <c r="E24928" s="265"/>
    </row>
    <row r="24929" spans="1:5">
      <c r="A24929" s="283">
        <v>61363</v>
      </c>
      <c r="B24929" s="176">
        <v>19.600000000000001</v>
      </c>
      <c r="C24929" s="176">
        <v>46.1</v>
      </c>
      <c r="D24929" s="282">
        <v>87</v>
      </c>
      <c r="E24929" s="265"/>
    </row>
    <row r="24930" spans="1:5">
      <c r="A24930" s="283">
        <v>61364</v>
      </c>
      <c r="B24930" s="176">
        <v>131</v>
      </c>
      <c r="C24930" s="176">
        <v>41.4</v>
      </c>
      <c r="D24930" s="282">
        <v>87</v>
      </c>
      <c r="E24930" s="265"/>
    </row>
    <row r="24931" spans="1:5">
      <c r="A24931" s="283">
        <v>61367</v>
      </c>
      <c r="B24931" s="176">
        <v>18.7</v>
      </c>
      <c r="C24931" s="176">
        <v>46.9</v>
      </c>
      <c r="D24931" s="282">
        <v>87</v>
      </c>
      <c r="E24931" s="265"/>
    </row>
    <row r="24932" spans="1:5">
      <c r="A24932" s="283">
        <v>61368</v>
      </c>
      <c r="B24932" s="176">
        <v>20.6</v>
      </c>
      <c r="C24932" s="176">
        <v>44.5</v>
      </c>
      <c r="D24932" s="282">
        <v>108</v>
      </c>
      <c r="E24932" s="265"/>
    </row>
    <row r="24933" spans="1:5">
      <c r="A24933" s="283">
        <v>61369</v>
      </c>
      <c r="B24933" s="176">
        <v>89.9</v>
      </c>
      <c r="C24933" s="176">
        <v>43.9</v>
      </c>
      <c r="D24933" s="282">
        <v>87</v>
      </c>
      <c r="E24933" s="265"/>
    </row>
    <row r="24934" spans="1:5">
      <c r="A24934" s="283">
        <v>61370</v>
      </c>
      <c r="B24934" s="176">
        <v>21.4</v>
      </c>
      <c r="C24934" s="176">
        <v>41.6</v>
      </c>
      <c r="D24934" s="282">
        <v>87</v>
      </c>
      <c r="E24934" s="265"/>
    </row>
    <row r="24935" spans="1:5">
      <c r="A24935" s="283">
        <v>61371</v>
      </c>
      <c r="B24935" s="176">
        <v>0</v>
      </c>
      <c r="C24935" s="176">
        <v>0</v>
      </c>
      <c r="D24935" s="282">
        <v>87</v>
      </c>
      <c r="E24935" s="265"/>
    </row>
    <row r="24936" spans="1:5">
      <c r="A24936" s="283">
        <v>61372</v>
      </c>
      <c r="B24936" s="176">
        <v>20.9</v>
      </c>
      <c r="C24936" s="176">
        <v>44</v>
      </c>
      <c r="D24936" s="282">
        <v>87</v>
      </c>
      <c r="E24936" s="265"/>
    </row>
    <row r="24937" spans="1:5">
      <c r="A24937" s="283">
        <v>61373</v>
      </c>
      <c r="B24937" s="176">
        <v>40.200000000000003</v>
      </c>
      <c r="C24937" s="176">
        <v>43.8</v>
      </c>
      <c r="D24937" s="282">
        <v>87</v>
      </c>
      <c r="E24937" s="265"/>
    </row>
    <row r="24938" spans="1:5">
      <c r="A24938" s="283">
        <v>61374</v>
      </c>
      <c r="B24938" s="176">
        <v>0</v>
      </c>
      <c r="C24938" s="176">
        <v>0</v>
      </c>
      <c r="D24938" s="282">
        <v>87</v>
      </c>
      <c r="E24938" s="265"/>
    </row>
    <row r="24939" spans="1:5">
      <c r="A24939" s="283">
        <v>61375</v>
      </c>
      <c r="B24939" s="176">
        <v>18.600000000000001</v>
      </c>
      <c r="C24939" s="176">
        <v>46.5</v>
      </c>
      <c r="D24939" s="282">
        <v>87</v>
      </c>
      <c r="E24939" s="265"/>
    </row>
    <row r="24940" spans="1:5">
      <c r="A24940" s="283">
        <v>61376</v>
      </c>
      <c r="B24940" s="176">
        <v>25.4</v>
      </c>
      <c r="C24940" s="176">
        <v>41.3</v>
      </c>
      <c r="D24940" s="282">
        <v>96</v>
      </c>
      <c r="E24940" s="265"/>
    </row>
    <row r="24941" spans="1:5">
      <c r="A24941" s="283">
        <v>61377</v>
      </c>
      <c r="B24941" s="176">
        <v>76.7</v>
      </c>
      <c r="C24941" s="176">
        <v>39.5</v>
      </c>
      <c r="D24941" s="282">
        <v>87</v>
      </c>
      <c r="E24941" s="265"/>
    </row>
    <row r="24942" spans="1:5">
      <c r="A24942" s="283">
        <v>61378</v>
      </c>
      <c r="B24942" s="176">
        <v>12.5</v>
      </c>
      <c r="C24942" s="176">
        <v>43.3</v>
      </c>
      <c r="D24942" s="282">
        <v>87</v>
      </c>
      <c r="E24942" s="265"/>
    </row>
    <row r="24943" spans="1:5">
      <c r="A24943" s="283">
        <v>61379</v>
      </c>
      <c r="B24943" s="176">
        <v>38.799999999999997</v>
      </c>
      <c r="C24943" s="176">
        <v>40.9</v>
      </c>
      <c r="D24943" s="282">
        <v>87</v>
      </c>
      <c r="E24943" s="265"/>
    </row>
    <row r="24944" spans="1:5">
      <c r="A24944" s="283">
        <v>61401</v>
      </c>
      <c r="B24944" s="176">
        <v>328.8</v>
      </c>
      <c r="C24944" s="176">
        <v>40.5</v>
      </c>
      <c r="D24944" s="282">
        <v>161</v>
      </c>
      <c r="E24944" s="265"/>
    </row>
    <row r="24945" spans="1:5">
      <c r="A24945" s="283">
        <v>61402</v>
      </c>
      <c r="B24945" s="176">
        <v>0</v>
      </c>
      <c r="C24945" s="176">
        <v>0</v>
      </c>
      <c r="D24945" s="282">
        <v>87</v>
      </c>
      <c r="E24945" s="265"/>
    </row>
    <row r="24946" spans="1:5">
      <c r="A24946" s="283">
        <v>61410</v>
      </c>
      <c r="B24946" s="176">
        <v>83</v>
      </c>
      <c r="C24946" s="176">
        <v>42.1</v>
      </c>
      <c r="D24946" s="282">
        <v>87</v>
      </c>
      <c r="E24946" s="265"/>
    </row>
    <row r="24947" spans="1:5">
      <c r="A24947" s="283">
        <v>61411</v>
      </c>
      <c r="B24947" s="176">
        <v>9.9</v>
      </c>
      <c r="C24947" s="176">
        <v>46.2</v>
      </c>
      <c r="D24947" s="282">
        <v>87</v>
      </c>
      <c r="E24947" s="265"/>
    </row>
    <row r="24948" spans="1:5">
      <c r="A24948" s="283">
        <v>61412</v>
      </c>
      <c r="B24948" s="176">
        <v>17.100000000000001</v>
      </c>
      <c r="C24948" s="176">
        <v>45</v>
      </c>
      <c r="D24948" s="282">
        <v>87</v>
      </c>
      <c r="E24948" s="265"/>
    </row>
    <row r="24949" spans="1:5">
      <c r="A24949" s="283">
        <v>61413</v>
      </c>
      <c r="B24949" s="176">
        <v>39.5</v>
      </c>
      <c r="C24949" s="176">
        <v>43.8</v>
      </c>
      <c r="D24949" s="282">
        <v>87</v>
      </c>
      <c r="E24949" s="265"/>
    </row>
    <row r="24950" spans="1:5">
      <c r="A24950" s="283">
        <v>61414</v>
      </c>
      <c r="B24950" s="176">
        <v>18.899999999999999</v>
      </c>
      <c r="C24950" s="176">
        <v>44.2</v>
      </c>
      <c r="D24950" s="282">
        <v>87</v>
      </c>
      <c r="E24950" s="265"/>
    </row>
    <row r="24951" spans="1:5">
      <c r="A24951" s="283">
        <v>61415</v>
      </c>
      <c r="B24951" s="176">
        <v>15.2</v>
      </c>
      <c r="C24951" s="176">
        <v>45.7</v>
      </c>
      <c r="D24951" s="282">
        <v>87</v>
      </c>
      <c r="E24951" s="265"/>
    </row>
    <row r="24952" spans="1:5">
      <c r="A24952" s="283">
        <v>61416</v>
      </c>
      <c r="B24952" s="176">
        <v>13.2</v>
      </c>
      <c r="C24952" s="176">
        <v>46.7</v>
      </c>
      <c r="D24952" s="282">
        <v>87</v>
      </c>
      <c r="E24952" s="265"/>
    </row>
    <row r="24953" spans="1:5">
      <c r="A24953" s="283">
        <v>61417</v>
      </c>
      <c r="B24953" s="176">
        <v>7</v>
      </c>
      <c r="C24953" s="176">
        <v>45</v>
      </c>
      <c r="D24953" s="282">
        <v>87</v>
      </c>
      <c r="E24953" s="265"/>
    </row>
    <row r="24954" spans="1:5">
      <c r="A24954" s="283">
        <v>61418</v>
      </c>
      <c r="B24954" s="176">
        <v>12.1</v>
      </c>
      <c r="C24954" s="176">
        <v>48.2</v>
      </c>
      <c r="D24954" s="282">
        <v>87</v>
      </c>
      <c r="E24954" s="265"/>
    </row>
    <row r="24955" spans="1:5">
      <c r="A24955" s="283">
        <v>61419</v>
      </c>
      <c r="B24955" s="176">
        <v>0</v>
      </c>
      <c r="C24955" s="176">
        <v>0</v>
      </c>
      <c r="D24955" s="282">
        <v>87</v>
      </c>
      <c r="E24955" s="265"/>
    </row>
    <row r="24956" spans="1:5">
      <c r="A24956" s="283">
        <v>61420</v>
      </c>
      <c r="B24956" s="176">
        <v>13.8</v>
      </c>
      <c r="C24956" s="176">
        <v>45.2</v>
      </c>
      <c r="D24956" s="282">
        <v>87</v>
      </c>
      <c r="E24956" s="265"/>
    </row>
    <row r="24957" spans="1:5">
      <c r="A24957" s="283">
        <v>61421</v>
      </c>
      <c r="B24957" s="176">
        <v>15.6</v>
      </c>
      <c r="C24957" s="176">
        <v>42.8</v>
      </c>
      <c r="D24957" s="282">
        <v>87</v>
      </c>
      <c r="E24957" s="265"/>
    </row>
    <row r="24958" spans="1:5">
      <c r="A24958" s="283">
        <v>61422</v>
      </c>
      <c r="B24958" s="176">
        <v>113.4</v>
      </c>
      <c r="C24958" s="176">
        <v>41.4</v>
      </c>
      <c r="D24958" s="282">
        <v>87</v>
      </c>
      <c r="E24958" s="265"/>
    </row>
    <row r="24959" spans="1:5">
      <c r="A24959" s="283">
        <v>61423</v>
      </c>
      <c r="B24959" s="176">
        <v>14.2</v>
      </c>
      <c r="C24959" s="176">
        <v>47.3</v>
      </c>
      <c r="D24959" s="282">
        <v>87</v>
      </c>
      <c r="E24959" s="265"/>
    </row>
    <row r="24960" spans="1:5">
      <c r="A24960" s="283">
        <v>61424</v>
      </c>
      <c r="B24960" s="176">
        <v>0</v>
      </c>
      <c r="C24960" s="176">
        <v>0</v>
      </c>
      <c r="D24960" s="282">
        <v>87</v>
      </c>
      <c r="E24960" s="265"/>
    </row>
    <row r="24961" spans="1:5">
      <c r="A24961" s="283">
        <v>61425</v>
      </c>
      <c r="B24961" s="176">
        <v>15.1</v>
      </c>
      <c r="C24961" s="176">
        <v>49.7</v>
      </c>
      <c r="D24961" s="282">
        <v>87</v>
      </c>
      <c r="E24961" s="265"/>
    </row>
    <row r="24962" spans="1:5">
      <c r="A24962" s="283">
        <v>61426</v>
      </c>
      <c r="B24962" s="176">
        <v>0</v>
      </c>
      <c r="C24962" s="176">
        <v>0</v>
      </c>
      <c r="D24962" s="282">
        <v>87</v>
      </c>
      <c r="E24962" s="265"/>
    </row>
    <row r="24963" spans="1:5">
      <c r="A24963" s="283">
        <v>61427</v>
      </c>
      <c r="B24963" s="176">
        <v>38</v>
      </c>
      <c r="C24963" s="176">
        <v>43.9</v>
      </c>
      <c r="D24963" s="282">
        <v>87</v>
      </c>
      <c r="E24963" s="265"/>
    </row>
    <row r="24964" spans="1:5">
      <c r="A24964" s="283">
        <v>61428</v>
      </c>
      <c r="B24964" s="176">
        <v>27.9</v>
      </c>
      <c r="C24964" s="176">
        <v>53.3</v>
      </c>
      <c r="D24964" s="282">
        <v>87</v>
      </c>
      <c r="E24964" s="265"/>
    </row>
    <row r="24965" spans="1:5">
      <c r="A24965" s="283">
        <v>61430</v>
      </c>
      <c r="B24965" s="176">
        <v>101.3</v>
      </c>
      <c r="C24965" s="176">
        <v>46</v>
      </c>
      <c r="D24965" s="282">
        <v>87</v>
      </c>
      <c r="E24965" s="265"/>
    </row>
    <row r="24966" spans="1:5">
      <c r="A24966" s="283">
        <v>61431</v>
      </c>
      <c r="B24966" s="176">
        <v>8.3000000000000007</v>
      </c>
      <c r="C24966" s="176">
        <v>47.1</v>
      </c>
      <c r="D24966" s="282">
        <v>87</v>
      </c>
      <c r="E24966" s="265"/>
    </row>
    <row r="24967" spans="1:5">
      <c r="A24967" s="283">
        <v>61432</v>
      </c>
      <c r="B24967" s="176">
        <v>17.399999999999999</v>
      </c>
      <c r="C24967" s="176">
        <v>41.7</v>
      </c>
      <c r="D24967" s="282">
        <v>87</v>
      </c>
      <c r="E24967" s="265"/>
    </row>
    <row r="24968" spans="1:5">
      <c r="A24968" s="283">
        <v>61433</v>
      </c>
      <c r="B24968" s="176">
        <v>27.9</v>
      </c>
      <c r="C24968" s="176">
        <v>51.7</v>
      </c>
      <c r="D24968" s="282">
        <v>87</v>
      </c>
      <c r="E24968" s="265"/>
    </row>
    <row r="24969" spans="1:5">
      <c r="A24969" s="283">
        <v>61434</v>
      </c>
      <c r="B24969" s="176">
        <v>57.2</v>
      </c>
      <c r="C24969" s="176">
        <v>43.2</v>
      </c>
      <c r="D24969" s="282">
        <v>87</v>
      </c>
      <c r="E24969" s="265"/>
    </row>
    <row r="24970" spans="1:5">
      <c r="A24970" s="283">
        <v>61435</v>
      </c>
      <c r="B24970" s="176">
        <v>12.6</v>
      </c>
      <c r="C24970" s="176">
        <v>47.4</v>
      </c>
      <c r="D24970" s="282">
        <v>87</v>
      </c>
      <c r="E24970" s="265"/>
    </row>
    <row r="24971" spans="1:5">
      <c r="A24971" s="283">
        <v>61436</v>
      </c>
      <c r="B24971" s="176">
        <v>10.7</v>
      </c>
      <c r="C24971" s="176">
        <v>46</v>
      </c>
      <c r="D24971" s="282">
        <v>87</v>
      </c>
      <c r="E24971" s="265"/>
    </row>
    <row r="24972" spans="1:5">
      <c r="A24972" s="283">
        <v>61437</v>
      </c>
      <c r="B24972" s="176">
        <v>25.2</v>
      </c>
      <c r="C24972" s="176">
        <v>48.2</v>
      </c>
      <c r="D24972" s="282">
        <v>87</v>
      </c>
      <c r="E24972" s="265"/>
    </row>
    <row r="24973" spans="1:5">
      <c r="A24973" s="283">
        <v>61438</v>
      </c>
      <c r="B24973" s="176">
        <v>15.8</v>
      </c>
      <c r="C24973" s="176">
        <v>45.6</v>
      </c>
      <c r="D24973" s="282">
        <v>87</v>
      </c>
      <c r="E24973" s="265"/>
    </row>
    <row r="24974" spans="1:5">
      <c r="A24974" s="283">
        <v>61439</v>
      </c>
      <c r="B24974" s="176">
        <v>12.3</v>
      </c>
      <c r="C24974" s="176">
        <v>48.6</v>
      </c>
      <c r="D24974" s="282">
        <v>87</v>
      </c>
      <c r="E24974" s="265"/>
    </row>
    <row r="24975" spans="1:5">
      <c r="A24975" s="283">
        <v>61440</v>
      </c>
      <c r="B24975" s="176">
        <v>12.5</v>
      </c>
      <c r="C24975" s="176">
        <v>46.4</v>
      </c>
      <c r="D24975" s="282">
        <v>87</v>
      </c>
      <c r="E24975" s="265"/>
    </row>
    <row r="24976" spans="1:5">
      <c r="A24976" s="283">
        <v>61441</v>
      </c>
      <c r="B24976" s="176">
        <v>17.100000000000001</v>
      </c>
      <c r="C24976" s="176">
        <v>45.7</v>
      </c>
      <c r="D24976" s="282">
        <v>87</v>
      </c>
      <c r="E24976" s="265"/>
    </row>
    <row r="24977" spans="1:5">
      <c r="A24977" s="283">
        <v>61442</v>
      </c>
      <c r="B24977" s="176">
        <v>40.200000000000003</v>
      </c>
      <c r="C24977" s="176">
        <v>44.1</v>
      </c>
      <c r="D24977" s="282">
        <v>87</v>
      </c>
      <c r="E24977" s="265"/>
    </row>
    <row r="24978" spans="1:5">
      <c r="A24978" s="283">
        <v>61443</v>
      </c>
      <c r="B24978" s="176">
        <v>111.7</v>
      </c>
      <c r="C24978" s="176">
        <v>39</v>
      </c>
      <c r="D24978" s="282">
        <v>117</v>
      </c>
      <c r="E24978" s="265"/>
    </row>
    <row r="24979" spans="1:5">
      <c r="A24979" s="283">
        <v>61447</v>
      </c>
      <c r="B24979" s="176">
        <v>31.8</v>
      </c>
      <c r="C24979" s="176">
        <v>41.4</v>
      </c>
      <c r="D24979" s="282">
        <v>87</v>
      </c>
      <c r="E24979" s="265"/>
    </row>
    <row r="24980" spans="1:5">
      <c r="A24980" s="283">
        <v>61448</v>
      </c>
      <c r="B24980" s="176">
        <v>128.19999999999999</v>
      </c>
      <c r="C24980" s="176">
        <v>43.6</v>
      </c>
      <c r="D24980" s="282">
        <v>87</v>
      </c>
      <c r="E24980" s="265"/>
    </row>
    <row r="24981" spans="1:5">
      <c r="A24981" s="283">
        <v>61449</v>
      </c>
      <c r="B24981" s="176">
        <v>10.3</v>
      </c>
      <c r="C24981" s="176">
        <v>47.5</v>
      </c>
      <c r="D24981" s="282">
        <v>87</v>
      </c>
      <c r="E24981" s="265"/>
    </row>
    <row r="24982" spans="1:5">
      <c r="A24982" s="283">
        <v>61450</v>
      </c>
      <c r="B24982" s="176">
        <v>21.8</v>
      </c>
      <c r="C24982" s="176">
        <v>44.9</v>
      </c>
      <c r="D24982" s="282">
        <v>87</v>
      </c>
      <c r="E24982" s="265"/>
    </row>
    <row r="24983" spans="1:5">
      <c r="A24983" s="283">
        <v>61451</v>
      </c>
      <c r="B24983" s="176">
        <v>21.6</v>
      </c>
      <c r="C24983" s="176">
        <v>40.9</v>
      </c>
      <c r="D24983" s="282">
        <v>87</v>
      </c>
      <c r="E24983" s="265"/>
    </row>
    <row r="24984" spans="1:5">
      <c r="A24984" s="283">
        <v>61452</v>
      </c>
      <c r="B24984" s="176">
        <v>13.9</v>
      </c>
      <c r="C24984" s="176">
        <v>45</v>
      </c>
      <c r="D24984" s="282">
        <v>87</v>
      </c>
      <c r="E24984" s="265"/>
    </row>
    <row r="24985" spans="1:5">
      <c r="A24985" s="283">
        <v>61453</v>
      </c>
      <c r="B24985" s="176">
        <v>12.2</v>
      </c>
      <c r="C24985" s="176">
        <v>41.7</v>
      </c>
      <c r="D24985" s="282">
        <v>87</v>
      </c>
      <c r="E24985" s="265"/>
    </row>
    <row r="24986" spans="1:5">
      <c r="A24986" s="283">
        <v>61454</v>
      </c>
      <c r="B24986" s="176">
        <v>25</v>
      </c>
      <c r="C24986" s="176">
        <v>44.9</v>
      </c>
      <c r="D24986" s="282">
        <v>87</v>
      </c>
      <c r="E24986" s="265"/>
    </row>
    <row r="24987" spans="1:5">
      <c r="A24987" s="283">
        <v>61455</v>
      </c>
      <c r="B24987" s="176">
        <v>134.4</v>
      </c>
      <c r="C24987" s="176">
        <v>24.7</v>
      </c>
      <c r="D24987" s="282">
        <v>114</v>
      </c>
      <c r="E24987" s="265"/>
    </row>
    <row r="24988" spans="1:5">
      <c r="A24988" s="283">
        <v>61458</v>
      </c>
      <c r="B24988" s="176">
        <v>12.7</v>
      </c>
      <c r="C24988" s="176">
        <v>45.2</v>
      </c>
      <c r="D24988" s="282">
        <v>87</v>
      </c>
      <c r="E24988" s="265"/>
    </row>
    <row r="24989" spans="1:5">
      <c r="A24989" s="283">
        <v>61459</v>
      </c>
      <c r="B24989" s="176">
        <v>13.8</v>
      </c>
      <c r="C24989" s="176">
        <v>44.8</v>
      </c>
      <c r="D24989" s="282">
        <v>87</v>
      </c>
      <c r="E24989" s="265"/>
    </row>
    <row r="24990" spans="1:5">
      <c r="A24990" s="283">
        <v>61460</v>
      </c>
      <c r="B24990" s="176">
        <v>9.9</v>
      </c>
      <c r="C24990" s="176">
        <v>46.3</v>
      </c>
      <c r="D24990" s="282">
        <v>87</v>
      </c>
      <c r="E24990" s="265"/>
    </row>
    <row r="24991" spans="1:5">
      <c r="A24991" s="283">
        <v>61462</v>
      </c>
      <c r="B24991" s="176">
        <v>73.099999999999994</v>
      </c>
      <c r="C24991" s="176">
        <v>36.299999999999997</v>
      </c>
      <c r="D24991" s="282">
        <v>128</v>
      </c>
      <c r="E24991" s="265"/>
    </row>
    <row r="24992" spans="1:5">
      <c r="A24992" s="283">
        <v>61465</v>
      </c>
      <c r="B24992" s="176">
        <v>34.700000000000003</v>
      </c>
      <c r="C24992" s="176">
        <v>42.5</v>
      </c>
      <c r="D24992" s="282">
        <v>87</v>
      </c>
      <c r="E24992" s="265"/>
    </row>
    <row r="24993" spans="1:5">
      <c r="A24993" s="283">
        <v>61466</v>
      </c>
      <c r="B24993" s="176">
        <v>20.7</v>
      </c>
      <c r="C24993" s="176">
        <v>43.3</v>
      </c>
      <c r="D24993" s="282">
        <v>87</v>
      </c>
      <c r="E24993" s="265"/>
    </row>
    <row r="24994" spans="1:5">
      <c r="A24994" s="283">
        <v>61467</v>
      </c>
      <c r="B24994" s="176">
        <v>31.4</v>
      </c>
      <c r="C24994" s="176">
        <v>42.2</v>
      </c>
      <c r="D24994" s="282">
        <v>87</v>
      </c>
      <c r="E24994" s="265"/>
    </row>
    <row r="24995" spans="1:5">
      <c r="A24995" s="283">
        <v>61468</v>
      </c>
      <c r="B24995" s="176">
        <v>12.3</v>
      </c>
      <c r="C24995" s="176">
        <v>46.2</v>
      </c>
      <c r="D24995" s="282">
        <v>87</v>
      </c>
      <c r="E24995" s="265"/>
    </row>
    <row r="24996" spans="1:5">
      <c r="A24996" s="283">
        <v>61469</v>
      </c>
      <c r="B24996" s="176">
        <v>70.5</v>
      </c>
      <c r="C24996" s="176">
        <v>47.6</v>
      </c>
      <c r="D24996" s="282">
        <v>87</v>
      </c>
      <c r="E24996" s="265"/>
    </row>
    <row r="24997" spans="1:5">
      <c r="A24997" s="283">
        <v>61470</v>
      </c>
      <c r="B24997" s="176">
        <v>20.6</v>
      </c>
      <c r="C24997" s="176">
        <v>42.5</v>
      </c>
      <c r="D24997" s="282">
        <v>87</v>
      </c>
      <c r="E24997" s="265"/>
    </row>
    <row r="24998" spans="1:5">
      <c r="A24998" s="283">
        <v>61471</v>
      </c>
      <c r="B24998" s="176">
        <v>0</v>
      </c>
      <c r="C24998" s="176">
        <v>0</v>
      </c>
      <c r="D24998" s="282">
        <v>87</v>
      </c>
      <c r="E24998" s="265"/>
    </row>
    <row r="24999" spans="1:5">
      <c r="A24999" s="283">
        <v>61472</v>
      </c>
      <c r="B24999" s="176">
        <v>13.6</v>
      </c>
      <c r="C24999" s="176">
        <v>46.1</v>
      </c>
      <c r="D24999" s="282">
        <v>87</v>
      </c>
      <c r="E24999" s="265"/>
    </row>
    <row r="25000" spans="1:5">
      <c r="A25000" s="283">
        <v>61473</v>
      </c>
      <c r="B25000" s="176">
        <v>19.8</v>
      </c>
      <c r="C25000" s="176">
        <v>47.4</v>
      </c>
      <c r="D25000" s="282">
        <v>87</v>
      </c>
      <c r="E25000" s="265"/>
    </row>
    <row r="25001" spans="1:5">
      <c r="A25001" s="283">
        <v>61474</v>
      </c>
      <c r="B25001" s="176">
        <v>16.899999999999999</v>
      </c>
      <c r="C25001" s="176">
        <v>46.4</v>
      </c>
      <c r="D25001" s="282">
        <v>87</v>
      </c>
      <c r="E25001" s="265"/>
    </row>
    <row r="25002" spans="1:5">
      <c r="A25002" s="283">
        <v>61475</v>
      </c>
      <c r="B25002" s="176">
        <v>7.6</v>
      </c>
      <c r="C25002" s="176">
        <v>44.5</v>
      </c>
      <c r="D25002" s="282">
        <v>87</v>
      </c>
      <c r="E25002" s="265"/>
    </row>
    <row r="25003" spans="1:5">
      <c r="A25003" s="283">
        <v>61476</v>
      </c>
      <c r="B25003" s="176">
        <v>11</v>
      </c>
      <c r="C25003" s="176">
        <v>42.9</v>
      </c>
      <c r="D25003" s="282">
        <v>87</v>
      </c>
      <c r="E25003" s="265"/>
    </row>
    <row r="25004" spans="1:5">
      <c r="A25004" s="283">
        <v>61477</v>
      </c>
      <c r="B25004" s="176">
        <v>11.3</v>
      </c>
      <c r="C25004" s="176">
        <v>44.1</v>
      </c>
      <c r="D25004" s="282">
        <v>87</v>
      </c>
      <c r="E25004" s="265"/>
    </row>
    <row r="25005" spans="1:5">
      <c r="A25005" s="283">
        <v>61478</v>
      </c>
      <c r="B25005" s="176">
        <v>7.3</v>
      </c>
      <c r="C25005" s="176">
        <v>45.6</v>
      </c>
      <c r="D25005" s="282">
        <v>87</v>
      </c>
      <c r="E25005" s="265"/>
    </row>
    <row r="25006" spans="1:5">
      <c r="A25006" s="283">
        <v>61479</v>
      </c>
      <c r="B25006" s="176">
        <v>45</v>
      </c>
      <c r="C25006" s="176">
        <v>38.200000000000003</v>
      </c>
      <c r="D25006" s="282">
        <v>87</v>
      </c>
      <c r="E25006" s="265"/>
    </row>
    <row r="25007" spans="1:5">
      <c r="A25007" s="283">
        <v>61480</v>
      </c>
      <c r="B25007" s="176">
        <v>20.100000000000001</v>
      </c>
      <c r="C25007" s="176">
        <v>46.6</v>
      </c>
      <c r="D25007" s="282">
        <v>87</v>
      </c>
      <c r="E25007" s="265"/>
    </row>
    <row r="25008" spans="1:5">
      <c r="A25008" s="283">
        <v>61482</v>
      </c>
      <c r="B25008" s="176">
        <v>12.1</v>
      </c>
      <c r="C25008" s="176">
        <v>41.5</v>
      </c>
      <c r="D25008" s="282">
        <v>87</v>
      </c>
      <c r="E25008" s="265"/>
    </row>
    <row r="25009" spans="1:5">
      <c r="A25009" s="283">
        <v>61483</v>
      </c>
      <c r="B25009" s="176">
        <v>76.099999999999994</v>
      </c>
      <c r="C25009" s="176">
        <v>44.9</v>
      </c>
      <c r="D25009" s="282">
        <v>87</v>
      </c>
      <c r="E25009" s="265"/>
    </row>
    <row r="25010" spans="1:5">
      <c r="A25010" s="283">
        <v>61484</v>
      </c>
      <c r="B25010" s="176">
        <v>27.2</v>
      </c>
      <c r="C25010" s="176">
        <v>44.5</v>
      </c>
      <c r="D25010" s="282">
        <v>87</v>
      </c>
      <c r="E25010" s="265"/>
    </row>
    <row r="25011" spans="1:5">
      <c r="A25011" s="283">
        <v>61485</v>
      </c>
      <c r="B25011" s="176">
        <v>10.8</v>
      </c>
      <c r="C25011" s="176">
        <v>47.2</v>
      </c>
      <c r="D25011" s="282">
        <v>87</v>
      </c>
      <c r="E25011" s="265"/>
    </row>
    <row r="25012" spans="1:5">
      <c r="A25012" s="283">
        <v>61486</v>
      </c>
      <c r="B25012" s="176">
        <v>28.6</v>
      </c>
      <c r="C25012" s="176">
        <v>41.7</v>
      </c>
      <c r="D25012" s="282">
        <v>87</v>
      </c>
      <c r="E25012" s="265"/>
    </row>
    <row r="25013" spans="1:5">
      <c r="A25013" s="283">
        <v>61488</v>
      </c>
      <c r="B25013" s="176">
        <v>55</v>
      </c>
      <c r="C25013" s="176">
        <v>42.2</v>
      </c>
      <c r="D25013" s="282">
        <v>87</v>
      </c>
      <c r="E25013" s="265"/>
    </row>
    <row r="25014" spans="1:5">
      <c r="A25014" s="283">
        <v>61489</v>
      </c>
      <c r="B25014" s="176">
        <v>19.2</v>
      </c>
      <c r="C25014" s="176">
        <v>42.8</v>
      </c>
      <c r="D25014" s="282">
        <v>87</v>
      </c>
      <c r="E25014" s="265"/>
    </row>
    <row r="25015" spans="1:5">
      <c r="A25015" s="283">
        <v>61490</v>
      </c>
      <c r="B25015" s="176">
        <v>33.799999999999997</v>
      </c>
      <c r="C25015" s="176">
        <v>44.1</v>
      </c>
      <c r="D25015" s="282">
        <v>87</v>
      </c>
      <c r="E25015" s="265"/>
    </row>
    <row r="25016" spans="1:5">
      <c r="A25016" s="283">
        <v>61491</v>
      </c>
      <c r="B25016" s="176">
        <v>35.700000000000003</v>
      </c>
      <c r="C25016" s="176">
        <v>42.2</v>
      </c>
      <c r="D25016" s="282">
        <v>108</v>
      </c>
      <c r="E25016" s="265"/>
    </row>
    <row r="25017" spans="1:5">
      <c r="A25017" s="283">
        <v>61501</v>
      </c>
      <c r="B25017" s="176">
        <v>20.6</v>
      </c>
      <c r="C25017" s="176">
        <v>42.8</v>
      </c>
      <c r="D25017" s="282">
        <v>95</v>
      </c>
      <c r="E25017" s="265"/>
    </row>
    <row r="25018" spans="1:5">
      <c r="A25018" s="283">
        <v>61516</v>
      </c>
      <c r="B25018" s="176">
        <v>19.2</v>
      </c>
      <c r="C25018" s="176">
        <v>39</v>
      </c>
      <c r="D25018" s="282">
        <v>87</v>
      </c>
      <c r="E25018" s="265"/>
    </row>
    <row r="25019" spans="1:5">
      <c r="A25019" s="283">
        <v>61517</v>
      </c>
      <c r="B25019" s="176">
        <v>36.200000000000003</v>
      </c>
      <c r="C25019" s="176">
        <v>42.4</v>
      </c>
      <c r="D25019" s="282">
        <v>96</v>
      </c>
      <c r="E25019" s="265"/>
    </row>
    <row r="25020" spans="1:5">
      <c r="A25020" s="283">
        <v>61519</v>
      </c>
      <c r="B25020" s="176">
        <v>24.6</v>
      </c>
      <c r="C25020" s="176">
        <v>53</v>
      </c>
      <c r="D25020" s="282">
        <v>87</v>
      </c>
      <c r="E25020" s="265"/>
    </row>
    <row r="25021" spans="1:5">
      <c r="A25021" s="283">
        <v>61520</v>
      </c>
      <c r="B25021" s="176">
        <v>112.1</v>
      </c>
      <c r="C25021" s="176">
        <v>40.4</v>
      </c>
      <c r="D25021" s="282">
        <v>95</v>
      </c>
      <c r="E25021" s="265"/>
    </row>
    <row r="25022" spans="1:5">
      <c r="A25022" s="283">
        <v>61523</v>
      </c>
      <c r="B25022" s="176">
        <v>156.4</v>
      </c>
      <c r="C25022" s="176">
        <v>41.4</v>
      </c>
      <c r="D25022" s="282">
        <v>118</v>
      </c>
      <c r="E25022" s="265"/>
    </row>
    <row r="25023" spans="1:5">
      <c r="A25023" s="283">
        <v>61524</v>
      </c>
      <c r="B25023" s="176">
        <v>0</v>
      </c>
      <c r="C25023" s="176">
        <v>0</v>
      </c>
      <c r="D25023" s="282">
        <v>87</v>
      </c>
      <c r="E25023" s="265"/>
    </row>
    <row r="25024" spans="1:5">
      <c r="A25024" s="283">
        <v>61525</v>
      </c>
      <c r="B25024" s="176">
        <v>244</v>
      </c>
      <c r="C25024" s="176">
        <v>37.5</v>
      </c>
      <c r="D25024" s="282">
        <v>87</v>
      </c>
      <c r="E25024" s="265"/>
    </row>
    <row r="25025" spans="1:5">
      <c r="A25025" s="283">
        <v>61526</v>
      </c>
      <c r="B25025" s="176">
        <v>41.2</v>
      </c>
      <c r="C25025" s="176">
        <v>42.9</v>
      </c>
      <c r="D25025" s="282">
        <v>87</v>
      </c>
      <c r="E25025" s="265"/>
    </row>
    <row r="25026" spans="1:5">
      <c r="A25026" s="283">
        <v>61528</v>
      </c>
      <c r="B25026" s="176">
        <v>93</v>
      </c>
      <c r="C25026" s="176">
        <v>41.1</v>
      </c>
      <c r="D25026" s="282">
        <v>114</v>
      </c>
      <c r="E25026" s="265"/>
    </row>
    <row r="25027" spans="1:5">
      <c r="A25027" s="283">
        <v>61529</v>
      </c>
      <c r="B25027" s="176">
        <v>78.8</v>
      </c>
      <c r="C25027" s="176">
        <v>39</v>
      </c>
      <c r="D25027" s="282">
        <v>87</v>
      </c>
      <c r="E25027" s="265"/>
    </row>
    <row r="25028" spans="1:5">
      <c r="A25028" s="283">
        <v>61530</v>
      </c>
      <c r="B25028" s="176">
        <v>132.69999999999999</v>
      </c>
      <c r="C25028" s="176">
        <v>35.9</v>
      </c>
      <c r="D25028" s="282">
        <v>135</v>
      </c>
      <c r="E25028" s="265"/>
    </row>
    <row r="25029" spans="1:5">
      <c r="A25029" s="283">
        <v>61531</v>
      </c>
      <c r="B25029" s="176">
        <v>91.5</v>
      </c>
      <c r="C25029" s="176">
        <v>40.299999999999997</v>
      </c>
      <c r="D25029" s="282">
        <v>87</v>
      </c>
      <c r="E25029" s="265"/>
    </row>
    <row r="25030" spans="1:5">
      <c r="A25030" s="283">
        <v>61532</v>
      </c>
      <c r="B25030" s="176">
        <v>18.399999999999999</v>
      </c>
      <c r="C25030" s="176">
        <v>41.1</v>
      </c>
      <c r="D25030" s="282">
        <v>87</v>
      </c>
      <c r="E25030" s="265"/>
    </row>
    <row r="25031" spans="1:5">
      <c r="A25031" s="283">
        <v>61533</v>
      </c>
      <c r="B25031" s="176">
        <v>65.2</v>
      </c>
      <c r="C25031" s="176">
        <v>42.2</v>
      </c>
      <c r="D25031" s="282">
        <v>87</v>
      </c>
      <c r="E25031" s="265"/>
    </row>
    <row r="25032" spans="1:5">
      <c r="A25032" s="283">
        <v>61534</v>
      </c>
      <c r="B25032" s="176">
        <v>40.4</v>
      </c>
      <c r="C25032" s="176">
        <v>39.299999999999997</v>
      </c>
      <c r="D25032" s="282">
        <v>87</v>
      </c>
      <c r="E25032" s="265"/>
    </row>
    <row r="25033" spans="1:5">
      <c r="A25033" s="283">
        <v>61535</v>
      </c>
      <c r="B25033" s="176">
        <v>207.7</v>
      </c>
      <c r="C25033" s="176">
        <v>47.5</v>
      </c>
      <c r="D25033" s="282">
        <v>87</v>
      </c>
      <c r="E25033" s="265"/>
    </row>
    <row r="25034" spans="1:5">
      <c r="A25034" s="283">
        <v>61536</v>
      </c>
      <c r="B25034" s="176">
        <v>73.2</v>
      </c>
      <c r="C25034" s="176">
        <v>44</v>
      </c>
      <c r="D25034" s="282">
        <v>95</v>
      </c>
      <c r="E25034" s="265"/>
    </row>
    <row r="25035" spans="1:5">
      <c r="A25035" s="283">
        <v>61537</v>
      </c>
      <c r="B25035" s="176">
        <v>61.1</v>
      </c>
      <c r="C25035" s="176">
        <v>43.8</v>
      </c>
      <c r="D25035" s="282">
        <v>87</v>
      </c>
      <c r="E25035" s="265"/>
    </row>
    <row r="25036" spans="1:5">
      <c r="A25036" s="283">
        <v>61539</v>
      </c>
      <c r="B25036" s="176">
        <v>0</v>
      </c>
      <c r="C25036" s="176">
        <v>0</v>
      </c>
      <c r="D25036" s="282">
        <v>87</v>
      </c>
      <c r="E25036" s="265"/>
    </row>
    <row r="25037" spans="1:5">
      <c r="A25037" s="283">
        <v>61540</v>
      </c>
      <c r="B25037" s="176">
        <v>50.2</v>
      </c>
      <c r="C25037" s="176">
        <v>46.3</v>
      </c>
      <c r="D25037" s="282">
        <v>87</v>
      </c>
      <c r="E25037" s="265"/>
    </row>
    <row r="25038" spans="1:5">
      <c r="A25038" s="283">
        <v>61541</v>
      </c>
      <c r="B25038" s="176">
        <v>0</v>
      </c>
      <c r="C25038" s="176">
        <v>0</v>
      </c>
      <c r="D25038" s="282">
        <v>87</v>
      </c>
      <c r="E25038" s="265"/>
    </row>
    <row r="25039" spans="1:5">
      <c r="A25039" s="283">
        <v>61542</v>
      </c>
      <c r="B25039" s="176">
        <v>36</v>
      </c>
      <c r="C25039" s="176">
        <v>44.6</v>
      </c>
      <c r="D25039" s="282">
        <v>95</v>
      </c>
      <c r="E25039" s="265"/>
    </row>
    <row r="25040" spans="1:5">
      <c r="A25040" s="283">
        <v>61543</v>
      </c>
      <c r="B25040" s="176">
        <v>0</v>
      </c>
      <c r="C25040" s="176">
        <v>0</v>
      </c>
      <c r="D25040" s="282">
        <v>87</v>
      </c>
      <c r="E25040" s="265"/>
    </row>
    <row r="25041" spans="1:5">
      <c r="A25041" s="283">
        <v>61544</v>
      </c>
      <c r="B25041" s="176">
        <v>25.1</v>
      </c>
      <c r="C25041" s="176">
        <v>44.7</v>
      </c>
      <c r="D25041" s="282">
        <v>87</v>
      </c>
      <c r="E25041" s="265"/>
    </row>
    <row r="25042" spans="1:5">
      <c r="A25042" s="283">
        <v>61545</v>
      </c>
      <c r="B25042" s="176">
        <v>18.7</v>
      </c>
      <c r="C25042" s="176">
        <v>44.9</v>
      </c>
      <c r="D25042" s="282">
        <v>87</v>
      </c>
      <c r="E25042" s="265"/>
    </row>
    <row r="25043" spans="1:5">
      <c r="A25043" s="283">
        <v>61546</v>
      </c>
      <c r="B25043" s="176">
        <v>44.7</v>
      </c>
      <c r="C25043" s="176">
        <v>43.1</v>
      </c>
      <c r="D25043" s="282">
        <v>87</v>
      </c>
      <c r="E25043" s="265"/>
    </row>
    <row r="25044" spans="1:5">
      <c r="A25044" s="283">
        <v>61547</v>
      </c>
      <c r="B25044" s="176">
        <v>113.6</v>
      </c>
      <c r="C25044" s="176">
        <v>42.4</v>
      </c>
      <c r="D25044" s="282">
        <v>87</v>
      </c>
      <c r="E25044" s="265"/>
    </row>
    <row r="25045" spans="1:5">
      <c r="A25045" s="283">
        <v>61548</v>
      </c>
      <c r="B25045" s="176">
        <v>150.5</v>
      </c>
      <c r="C25045" s="176">
        <v>39.1</v>
      </c>
      <c r="D25045" s="282">
        <v>125</v>
      </c>
      <c r="E25045" s="265"/>
    </row>
    <row r="25046" spans="1:5">
      <c r="A25046" s="283">
        <v>61550</v>
      </c>
      <c r="B25046" s="176">
        <v>426</v>
      </c>
      <c r="C25046" s="176">
        <v>40.9</v>
      </c>
      <c r="D25046" s="282">
        <v>103</v>
      </c>
      <c r="E25046" s="265"/>
    </row>
    <row r="25047" spans="1:5">
      <c r="A25047" s="283">
        <v>61552</v>
      </c>
      <c r="B25047" s="176">
        <v>356.6</v>
      </c>
      <c r="C25047" s="176">
        <v>47.3</v>
      </c>
      <c r="D25047" s="282">
        <v>87</v>
      </c>
      <c r="E25047" s="265"/>
    </row>
    <row r="25048" spans="1:5">
      <c r="A25048" s="283">
        <v>61553</v>
      </c>
      <c r="B25048" s="176">
        <v>0</v>
      </c>
      <c r="C25048" s="176">
        <v>0</v>
      </c>
      <c r="D25048" s="282">
        <v>87</v>
      </c>
      <c r="E25048" s="265"/>
    </row>
    <row r="25049" spans="1:5">
      <c r="A25049" s="283">
        <v>61554</v>
      </c>
      <c r="B25049" s="176">
        <v>536.70000000000005</v>
      </c>
      <c r="C25049" s="176">
        <v>39.5</v>
      </c>
      <c r="D25049" s="282">
        <v>123</v>
      </c>
      <c r="E25049" s="265"/>
    </row>
    <row r="25050" spans="1:5">
      <c r="A25050" s="283">
        <v>61555</v>
      </c>
      <c r="B25050" s="176">
        <v>213.4</v>
      </c>
      <c r="C25050" s="176">
        <v>47.2</v>
      </c>
      <c r="D25050" s="282">
        <v>87</v>
      </c>
      <c r="E25050" s="265"/>
    </row>
    <row r="25051" spans="1:5">
      <c r="A25051" s="283">
        <v>61558</v>
      </c>
      <c r="B25051" s="176">
        <v>0</v>
      </c>
      <c r="C25051" s="176">
        <v>0</v>
      </c>
      <c r="D25051" s="282">
        <v>87</v>
      </c>
      <c r="E25051" s="265"/>
    </row>
    <row r="25052" spans="1:5">
      <c r="A25052" s="283">
        <v>61559</v>
      </c>
      <c r="B25052" s="176">
        <v>19.3</v>
      </c>
      <c r="C25052" s="176">
        <v>40.700000000000003</v>
      </c>
      <c r="D25052" s="282">
        <v>95</v>
      </c>
      <c r="E25052" s="265"/>
    </row>
    <row r="25053" spans="1:5">
      <c r="A25053" s="283">
        <v>61560</v>
      </c>
      <c r="B25053" s="176">
        <v>19.600000000000001</v>
      </c>
      <c r="C25053" s="176">
        <v>53.2</v>
      </c>
      <c r="D25053" s="282">
        <v>87</v>
      </c>
      <c r="E25053" s="265"/>
    </row>
    <row r="25054" spans="1:5">
      <c r="A25054" s="283">
        <v>61561</v>
      </c>
      <c r="B25054" s="176">
        <v>39.6</v>
      </c>
      <c r="C25054" s="176">
        <v>40.299999999999997</v>
      </c>
      <c r="D25054" s="282">
        <v>107</v>
      </c>
      <c r="E25054" s="265"/>
    </row>
    <row r="25055" spans="1:5">
      <c r="A25055" s="283">
        <v>61562</v>
      </c>
      <c r="B25055" s="176">
        <v>549.4</v>
      </c>
      <c r="C25055" s="176">
        <v>42.1</v>
      </c>
      <c r="D25055" s="282">
        <v>87</v>
      </c>
      <c r="E25055" s="265"/>
    </row>
    <row r="25056" spans="1:5">
      <c r="A25056" s="283">
        <v>61563</v>
      </c>
      <c r="B25056" s="176">
        <v>0</v>
      </c>
      <c r="C25056" s="176">
        <v>0</v>
      </c>
      <c r="D25056" s="282">
        <v>87</v>
      </c>
      <c r="E25056" s="265"/>
    </row>
    <row r="25057" spans="1:5">
      <c r="A25057" s="283">
        <v>61564</v>
      </c>
      <c r="B25057" s="176">
        <v>1034.2</v>
      </c>
      <c r="C25057" s="176">
        <v>33.200000000000003</v>
      </c>
      <c r="D25057" s="282">
        <v>87</v>
      </c>
      <c r="E25057" s="265"/>
    </row>
    <row r="25058" spans="1:5">
      <c r="A25058" s="283">
        <v>61565</v>
      </c>
      <c r="B25058" s="176">
        <v>23.3</v>
      </c>
      <c r="C25058" s="176">
        <v>45.2</v>
      </c>
      <c r="D25058" s="282">
        <v>87</v>
      </c>
      <c r="E25058" s="265"/>
    </row>
    <row r="25059" spans="1:5">
      <c r="A25059" s="283">
        <v>61567</v>
      </c>
      <c r="B25059" s="176">
        <v>21.1</v>
      </c>
      <c r="C25059" s="176">
        <v>45.8</v>
      </c>
      <c r="D25059" s="282">
        <v>87</v>
      </c>
      <c r="E25059" s="265"/>
    </row>
    <row r="25060" spans="1:5">
      <c r="A25060" s="283">
        <v>61568</v>
      </c>
      <c r="B25060" s="176">
        <v>73.400000000000006</v>
      </c>
      <c r="C25060" s="176">
        <v>39.799999999999997</v>
      </c>
      <c r="D25060" s="282">
        <v>96</v>
      </c>
      <c r="E25060" s="265"/>
    </row>
    <row r="25061" spans="1:5">
      <c r="A25061" s="283">
        <v>61569</v>
      </c>
      <c r="B25061" s="176">
        <v>30.4</v>
      </c>
      <c r="C25061" s="176">
        <v>45.5</v>
      </c>
      <c r="D25061" s="282">
        <v>87</v>
      </c>
      <c r="E25061" s="265"/>
    </row>
    <row r="25062" spans="1:5">
      <c r="A25062" s="283">
        <v>61570</v>
      </c>
      <c r="B25062" s="176">
        <v>21.5</v>
      </c>
      <c r="C25062" s="176">
        <v>38.9</v>
      </c>
      <c r="D25062" s="282">
        <v>87</v>
      </c>
      <c r="E25062" s="265"/>
    </row>
    <row r="25063" spans="1:5">
      <c r="A25063" s="283">
        <v>61571</v>
      </c>
      <c r="B25063" s="176">
        <v>412.9</v>
      </c>
      <c r="C25063" s="176">
        <v>38</v>
      </c>
      <c r="D25063" s="282">
        <v>109</v>
      </c>
      <c r="E25063" s="265"/>
    </row>
    <row r="25064" spans="1:5">
      <c r="A25064" s="283">
        <v>61572</v>
      </c>
      <c r="B25064" s="176">
        <v>27.7</v>
      </c>
      <c r="C25064" s="176">
        <v>42.8</v>
      </c>
      <c r="D25064" s="282">
        <v>87</v>
      </c>
      <c r="E25064" s="265"/>
    </row>
    <row r="25065" spans="1:5">
      <c r="A25065" s="283">
        <v>61601</v>
      </c>
      <c r="B25065" s="176">
        <v>0</v>
      </c>
      <c r="C25065" s="176">
        <v>0</v>
      </c>
      <c r="D25065" s="282">
        <v>87</v>
      </c>
      <c r="E25065" s="265"/>
    </row>
    <row r="25066" spans="1:5">
      <c r="A25066" s="283">
        <v>61602</v>
      </c>
      <c r="B25066" s="176">
        <v>2257</v>
      </c>
      <c r="C25066" s="176">
        <v>32.299999999999997</v>
      </c>
      <c r="D25066" s="282">
        <v>158</v>
      </c>
      <c r="E25066" s="265"/>
    </row>
    <row r="25067" spans="1:5">
      <c r="A25067" s="283">
        <v>61603</v>
      </c>
      <c r="B25067" s="176">
        <v>4050</v>
      </c>
      <c r="C25067" s="176">
        <v>31.3</v>
      </c>
      <c r="D25067" s="282">
        <v>129</v>
      </c>
      <c r="E25067" s="265"/>
    </row>
    <row r="25068" spans="1:5">
      <c r="A25068" s="283">
        <v>61604</v>
      </c>
      <c r="B25068" s="176">
        <v>1512.1</v>
      </c>
      <c r="C25068" s="176">
        <v>36.200000000000003</v>
      </c>
      <c r="D25068" s="282">
        <v>122</v>
      </c>
      <c r="E25068" s="265"/>
    </row>
    <row r="25069" spans="1:5">
      <c r="A25069" s="283">
        <v>61605</v>
      </c>
      <c r="B25069" s="176">
        <v>2691.2</v>
      </c>
      <c r="C25069" s="176">
        <v>31</v>
      </c>
      <c r="D25069" s="282">
        <v>87</v>
      </c>
      <c r="E25069" s="265"/>
    </row>
    <row r="25070" spans="1:5">
      <c r="A25070" s="283">
        <v>61606</v>
      </c>
      <c r="B25070" s="176">
        <v>4456.5</v>
      </c>
      <c r="C25070" s="176">
        <v>23</v>
      </c>
      <c r="D25070" s="282">
        <v>94</v>
      </c>
      <c r="E25070" s="265"/>
    </row>
    <row r="25071" spans="1:5">
      <c r="A25071" s="283">
        <v>61607</v>
      </c>
      <c r="B25071" s="176">
        <v>373.9</v>
      </c>
      <c r="C25071" s="176">
        <v>41.7</v>
      </c>
      <c r="D25071" s="282">
        <v>124</v>
      </c>
      <c r="E25071" s="265"/>
    </row>
    <row r="25072" spans="1:5">
      <c r="A25072" s="283">
        <v>61610</v>
      </c>
      <c r="B25072" s="176">
        <v>1532.3</v>
      </c>
      <c r="C25072" s="176">
        <v>37.9</v>
      </c>
      <c r="D25072" s="282">
        <v>87</v>
      </c>
      <c r="E25072" s="265"/>
    </row>
    <row r="25073" spans="1:5">
      <c r="A25073" s="283">
        <v>61611</v>
      </c>
      <c r="B25073" s="176">
        <v>526.20000000000005</v>
      </c>
      <c r="C25073" s="176">
        <v>41.6</v>
      </c>
      <c r="D25073" s="282">
        <v>101</v>
      </c>
      <c r="E25073" s="265"/>
    </row>
    <row r="25074" spans="1:5">
      <c r="A25074" s="283">
        <v>61612</v>
      </c>
      <c r="B25074" s="176">
        <v>0</v>
      </c>
      <c r="C25074" s="176">
        <v>0</v>
      </c>
      <c r="D25074" s="282">
        <v>87</v>
      </c>
      <c r="E25074" s="265"/>
    </row>
    <row r="25075" spans="1:5">
      <c r="A25075" s="283">
        <v>61613</v>
      </c>
      <c r="B25075" s="176">
        <v>0</v>
      </c>
      <c r="C25075" s="176">
        <v>0</v>
      </c>
      <c r="D25075" s="282">
        <v>87</v>
      </c>
      <c r="E25075" s="265"/>
    </row>
    <row r="25076" spans="1:5">
      <c r="A25076" s="283">
        <v>61614</v>
      </c>
      <c r="B25076" s="176">
        <v>2231.6</v>
      </c>
      <c r="C25076" s="176">
        <v>41.6</v>
      </c>
      <c r="D25076" s="282">
        <v>168</v>
      </c>
      <c r="E25076" s="265"/>
    </row>
    <row r="25077" spans="1:5">
      <c r="A25077" s="283">
        <v>61615</v>
      </c>
      <c r="B25077" s="176">
        <v>728.3</v>
      </c>
      <c r="C25077" s="176">
        <v>38.6</v>
      </c>
      <c r="D25077" s="282">
        <v>131</v>
      </c>
      <c r="E25077" s="265"/>
    </row>
    <row r="25078" spans="1:5">
      <c r="A25078" s="283">
        <v>61616</v>
      </c>
      <c r="B25078" s="176">
        <v>2399.4</v>
      </c>
      <c r="C25078" s="176">
        <v>38.4</v>
      </c>
      <c r="D25078" s="282">
        <v>95</v>
      </c>
      <c r="E25078" s="265"/>
    </row>
    <row r="25079" spans="1:5">
      <c r="A25079" s="283">
        <v>61625</v>
      </c>
      <c r="B25079" s="176">
        <v>0</v>
      </c>
      <c r="C25079" s="176">
        <v>0</v>
      </c>
      <c r="D25079" s="282">
        <v>87</v>
      </c>
      <c r="E25079" s="265"/>
    </row>
    <row r="25080" spans="1:5">
      <c r="A25080" s="283">
        <v>61629</v>
      </c>
      <c r="B25080" s="176">
        <v>0</v>
      </c>
      <c r="C25080" s="176">
        <v>0</v>
      </c>
      <c r="D25080" s="282">
        <v>87</v>
      </c>
      <c r="E25080" s="265"/>
    </row>
    <row r="25081" spans="1:5">
      <c r="A25081" s="283">
        <v>61630</v>
      </c>
      <c r="B25081" s="176">
        <v>0</v>
      </c>
      <c r="C25081" s="176">
        <v>0</v>
      </c>
      <c r="D25081" s="282">
        <v>87</v>
      </c>
      <c r="E25081" s="265"/>
    </row>
    <row r="25082" spans="1:5">
      <c r="A25082" s="283">
        <v>61634</v>
      </c>
      <c r="B25082" s="176">
        <v>0</v>
      </c>
      <c r="C25082" s="176">
        <v>0</v>
      </c>
      <c r="D25082" s="282">
        <v>87</v>
      </c>
      <c r="E25082" s="265"/>
    </row>
    <row r="25083" spans="1:5">
      <c r="A25083" s="283">
        <v>61635</v>
      </c>
      <c r="B25083" s="176">
        <v>0</v>
      </c>
      <c r="C25083" s="176">
        <v>0</v>
      </c>
      <c r="D25083" s="282">
        <v>87</v>
      </c>
      <c r="E25083" s="265"/>
    </row>
    <row r="25084" spans="1:5">
      <c r="A25084" s="283">
        <v>61636</v>
      </c>
      <c r="B25084" s="176">
        <v>0</v>
      </c>
      <c r="C25084" s="176">
        <v>0</v>
      </c>
      <c r="D25084" s="282">
        <v>87</v>
      </c>
      <c r="E25084" s="265"/>
    </row>
    <row r="25085" spans="1:5">
      <c r="A25085" s="283">
        <v>61637</v>
      </c>
      <c r="B25085" s="176">
        <v>0</v>
      </c>
      <c r="C25085" s="176">
        <v>0</v>
      </c>
      <c r="D25085" s="282">
        <v>87</v>
      </c>
      <c r="E25085" s="265"/>
    </row>
    <row r="25086" spans="1:5">
      <c r="A25086" s="283">
        <v>61639</v>
      </c>
      <c r="B25086" s="176">
        <v>0</v>
      </c>
      <c r="C25086" s="176">
        <v>0</v>
      </c>
      <c r="D25086" s="282">
        <v>87</v>
      </c>
      <c r="E25086" s="265"/>
    </row>
    <row r="25087" spans="1:5">
      <c r="A25087" s="283">
        <v>61641</v>
      </c>
      <c r="B25087" s="176">
        <v>0</v>
      </c>
      <c r="C25087" s="176">
        <v>0</v>
      </c>
      <c r="D25087" s="282">
        <v>87</v>
      </c>
      <c r="E25087" s="265"/>
    </row>
    <row r="25088" spans="1:5">
      <c r="A25088" s="283">
        <v>61643</v>
      </c>
      <c r="B25088" s="176">
        <v>0</v>
      </c>
      <c r="C25088" s="176">
        <v>0</v>
      </c>
      <c r="D25088" s="282">
        <v>87</v>
      </c>
      <c r="E25088" s="265"/>
    </row>
    <row r="25089" spans="1:5">
      <c r="A25089" s="283">
        <v>61650</v>
      </c>
      <c r="B25089" s="176">
        <v>2679</v>
      </c>
      <c r="C25089" s="176">
        <v>28.6</v>
      </c>
      <c r="D25089" s="282">
        <v>87</v>
      </c>
      <c r="E25089" s="265"/>
    </row>
    <row r="25090" spans="1:5">
      <c r="A25090" s="283">
        <v>61651</v>
      </c>
      <c r="B25090" s="176">
        <v>0</v>
      </c>
      <c r="C25090" s="176">
        <v>0</v>
      </c>
      <c r="D25090" s="282">
        <v>87</v>
      </c>
      <c r="E25090" s="265"/>
    </row>
    <row r="25091" spans="1:5">
      <c r="A25091" s="283">
        <v>61652</v>
      </c>
      <c r="B25091" s="176">
        <v>0</v>
      </c>
      <c r="C25091" s="176">
        <v>0</v>
      </c>
      <c r="D25091" s="282">
        <v>87</v>
      </c>
      <c r="E25091" s="265"/>
    </row>
    <row r="25092" spans="1:5">
      <c r="A25092" s="283">
        <v>61653</v>
      </c>
      <c r="B25092" s="176">
        <v>0</v>
      </c>
      <c r="C25092" s="176">
        <v>0</v>
      </c>
      <c r="D25092" s="282">
        <v>87</v>
      </c>
      <c r="E25092" s="265"/>
    </row>
    <row r="25093" spans="1:5">
      <c r="A25093" s="283">
        <v>61654</v>
      </c>
      <c r="B25093" s="176">
        <v>0</v>
      </c>
      <c r="C25093" s="176">
        <v>0</v>
      </c>
      <c r="D25093" s="282">
        <v>87</v>
      </c>
      <c r="E25093" s="265"/>
    </row>
    <row r="25094" spans="1:5">
      <c r="A25094" s="283">
        <v>61655</v>
      </c>
      <c r="B25094" s="176">
        <v>0</v>
      </c>
      <c r="C25094" s="176">
        <v>0</v>
      </c>
      <c r="D25094" s="282">
        <v>87</v>
      </c>
      <c r="E25094" s="265"/>
    </row>
    <row r="25095" spans="1:5">
      <c r="A25095" s="283">
        <v>61656</v>
      </c>
      <c r="B25095" s="176">
        <v>0</v>
      </c>
      <c r="C25095" s="176">
        <v>0</v>
      </c>
      <c r="D25095" s="282">
        <v>87</v>
      </c>
      <c r="E25095" s="265"/>
    </row>
    <row r="25096" spans="1:5">
      <c r="A25096" s="283">
        <v>61701</v>
      </c>
      <c r="B25096" s="176">
        <v>2169.8000000000002</v>
      </c>
      <c r="C25096" s="176">
        <v>34</v>
      </c>
      <c r="D25096" s="282">
        <v>185</v>
      </c>
      <c r="E25096" s="265"/>
    </row>
    <row r="25097" spans="1:5">
      <c r="A25097" s="283">
        <v>61702</v>
      </c>
      <c r="B25097" s="176">
        <v>0</v>
      </c>
      <c r="C25097" s="176">
        <v>0</v>
      </c>
      <c r="D25097" s="282">
        <v>87</v>
      </c>
      <c r="E25097" s="265"/>
    </row>
    <row r="25098" spans="1:5">
      <c r="A25098" s="283">
        <v>61704</v>
      </c>
      <c r="B25098" s="176">
        <v>956.8</v>
      </c>
      <c r="C25098" s="176">
        <v>34.799999999999997</v>
      </c>
      <c r="D25098" s="282">
        <v>138</v>
      </c>
      <c r="E25098" s="265"/>
    </row>
    <row r="25099" spans="1:5">
      <c r="A25099" s="283">
        <v>61705</v>
      </c>
      <c r="B25099" s="176">
        <v>120.3</v>
      </c>
      <c r="C25099" s="176">
        <v>36.700000000000003</v>
      </c>
      <c r="D25099" s="282">
        <v>95</v>
      </c>
      <c r="E25099" s="265"/>
    </row>
    <row r="25100" spans="1:5">
      <c r="A25100" s="283">
        <v>61709</v>
      </c>
      <c r="B25100" s="176">
        <v>0</v>
      </c>
      <c r="C25100" s="176">
        <v>0</v>
      </c>
      <c r="D25100" s="282">
        <v>87</v>
      </c>
      <c r="E25100" s="265"/>
    </row>
    <row r="25101" spans="1:5">
      <c r="A25101" s="283">
        <v>61710</v>
      </c>
      <c r="B25101" s="176">
        <v>0</v>
      </c>
      <c r="C25101" s="176">
        <v>0</v>
      </c>
      <c r="D25101" s="282">
        <v>87</v>
      </c>
      <c r="E25101" s="265"/>
    </row>
    <row r="25102" spans="1:5">
      <c r="A25102" s="283">
        <v>61720</v>
      </c>
      <c r="B25102" s="176">
        <v>9.1</v>
      </c>
      <c r="C25102" s="176">
        <v>42.8</v>
      </c>
      <c r="D25102" s="282">
        <v>87</v>
      </c>
      <c r="E25102" s="265"/>
    </row>
    <row r="25103" spans="1:5">
      <c r="A25103" s="283">
        <v>61721</v>
      </c>
      <c r="B25103" s="176">
        <v>16</v>
      </c>
      <c r="C25103" s="176">
        <v>41.2</v>
      </c>
      <c r="D25103" s="282">
        <v>87</v>
      </c>
      <c r="E25103" s="265"/>
    </row>
    <row r="25104" spans="1:5">
      <c r="A25104" s="283">
        <v>61722</v>
      </c>
      <c r="B25104" s="176">
        <v>13.5</v>
      </c>
      <c r="C25104" s="176">
        <v>40.700000000000003</v>
      </c>
      <c r="D25104" s="282">
        <v>87</v>
      </c>
      <c r="E25104" s="265"/>
    </row>
    <row r="25105" spans="1:5">
      <c r="A25105" s="283">
        <v>61723</v>
      </c>
      <c r="B25105" s="176">
        <v>46.5</v>
      </c>
      <c r="C25105" s="176">
        <v>37.700000000000003</v>
      </c>
      <c r="D25105" s="282">
        <v>87</v>
      </c>
      <c r="E25105" s="265"/>
    </row>
    <row r="25106" spans="1:5">
      <c r="A25106" s="283">
        <v>61724</v>
      </c>
      <c r="B25106" s="176">
        <v>12.4</v>
      </c>
      <c r="C25106" s="176">
        <v>43.3</v>
      </c>
      <c r="D25106" s="282">
        <v>87</v>
      </c>
      <c r="E25106" s="265"/>
    </row>
    <row r="25107" spans="1:5">
      <c r="A25107" s="283">
        <v>61725</v>
      </c>
      <c r="B25107" s="176">
        <v>37.4</v>
      </c>
      <c r="C25107" s="176">
        <v>39.200000000000003</v>
      </c>
      <c r="D25107" s="282">
        <v>87</v>
      </c>
      <c r="E25107" s="265"/>
    </row>
    <row r="25108" spans="1:5">
      <c r="A25108" s="283">
        <v>61726</v>
      </c>
      <c r="B25108" s="176">
        <v>29</v>
      </c>
      <c r="C25108" s="176">
        <v>40.799999999999997</v>
      </c>
      <c r="D25108" s="282">
        <v>87</v>
      </c>
      <c r="E25108" s="265"/>
    </row>
    <row r="25109" spans="1:5">
      <c r="A25109" s="283">
        <v>61727</v>
      </c>
      <c r="B25109" s="176">
        <v>77</v>
      </c>
      <c r="C25109" s="176">
        <v>40.4</v>
      </c>
      <c r="D25109" s="282">
        <v>95</v>
      </c>
      <c r="E25109" s="265"/>
    </row>
    <row r="25110" spans="1:5">
      <c r="A25110" s="283">
        <v>61728</v>
      </c>
      <c r="B25110" s="176">
        <v>24.6</v>
      </c>
      <c r="C25110" s="176">
        <v>39.6</v>
      </c>
      <c r="D25110" s="282">
        <v>87</v>
      </c>
      <c r="E25110" s="265"/>
    </row>
    <row r="25111" spans="1:5">
      <c r="A25111" s="283">
        <v>61729</v>
      </c>
      <c r="B25111" s="176">
        <v>51.5</v>
      </c>
      <c r="C25111" s="176">
        <v>39</v>
      </c>
      <c r="D25111" s="282">
        <v>87</v>
      </c>
      <c r="E25111" s="265"/>
    </row>
    <row r="25112" spans="1:5">
      <c r="A25112" s="283">
        <v>61730</v>
      </c>
      <c r="B25112" s="176">
        <v>9.6</v>
      </c>
      <c r="C25112" s="176">
        <v>42.2</v>
      </c>
      <c r="D25112" s="282">
        <v>87</v>
      </c>
      <c r="E25112" s="265"/>
    </row>
    <row r="25113" spans="1:5">
      <c r="A25113" s="283">
        <v>61731</v>
      </c>
      <c r="B25113" s="176">
        <v>8.1999999999999993</v>
      </c>
      <c r="C25113" s="176">
        <v>43.3</v>
      </c>
      <c r="D25113" s="282">
        <v>87</v>
      </c>
      <c r="E25113" s="265"/>
    </row>
    <row r="25114" spans="1:5">
      <c r="A25114" s="283">
        <v>61732</v>
      </c>
      <c r="B25114" s="176">
        <v>34.6</v>
      </c>
      <c r="C25114" s="176">
        <v>39.700000000000003</v>
      </c>
      <c r="D25114" s="282">
        <v>95</v>
      </c>
      <c r="E25114" s="265"/>
    </row>
    <row r="25115" spans="1:5">
      <c r="A25115" s="283">
        <v>61733</v>
      </c>
      <c r="B25115" s="176">
        <v>46.9</v>
      </c>
      <c r="C25115" s="176">
        <v>39.799999999999997</v>
      </c>
      <c r="D25115" s="282">
        <v>87</v>
      </c>
      <c r="E25115" s="265"/>
    </row>
    <row r="25116" spans="1:5">
      <c r="A25116" s="283">
        <v>61734</v>
      </c>
      <c r="B25116" s="176">
        <v>36.1</v>
      </c>
      <c r="C25116" s="176">
        <v>41.5</v>
      </c>
      <c r="D25116" s="282">
        <v>87</v>
      </c>
      <c r="E25116" s="265"/>
    </row>
    <row r="25117" spans="1:5">
      <c r="A25117" s="283">
        <v>61735</v>
      </c>
      <c r="B25117" s="176">
        <v>12.8</v>
      </c>
      <c r="C25117" s="176">
        <v>44.8</v>
      </c>
      <c r="D25117" s="282">
        <v>87</v>
      </c>
      <c r="E25117" s="265"/>
    </row>
    <row r="25118" spans="1:5">
      <c r="A25118" s="283">
        <v>61736</v>
      </c>
      <c r="B25118" s="176">
        <v>44</v>
      </c>
      <c r="C25118" s="176">
        <v>37.700000000000003</v>
      </c>
      <c r="D25118" s="282">
        <v>87</v>
      </c>
      <c r="E25118" s="265"/>
    </row>
    <row r="25119" spans="1:5">
      <c r="A25119" s="283">
        <v>61737</v>
      </c>
      <c r="B25119" s="176">
        <v>13.6</v>
      </c>
      <c r="C25119" s="176">
        <v>40.299999999999997</v>
      </c>
      <c r="D25119" s="282">
        <v>87</v>
      </c>
      <c r="E25119" s="265"/>
    </row>
    <row r="25120" spans="1:5">
      <c r="A25120" s="283">
        <v>61738</v>
      </c>
      <c r="B25120" s="176">
        <v>50.9</v>
      </c>
      <c r="C25120" s="176">
        <v>40.4</v>
      </c>
      <c r="D25120" s="282">
        <v>109</v>
      </c>
      <c r="E25120" s="265"/>
    </row>
    <row r="25121" spans="1:5">
      <c r="A25121" s="283">
        <v>61739</v>
      </c>
      <c r="B25121" s="176">
        <v>49.6</v>
      </c>
      <c r="C25121" s="176">
        <v>40.200000000000003</v>
      </c>
      <c r="D25121" s="282">
        <v>94</v>
      </c>
      <c r="E25121" s="265"/>
    </row>
    <row r="25122" spans="1:5">
      <c r="A25122" s="283">
        <v>61740</v>
      </c>
      <c r="B25122" s="176">
        <v>17.600000000000001</v>
      </c>
      <c r="C25122" s="176">
        <v>45.2</v>
      </c>
      <c r="D25122" s="282">
        <v>87</v>
      </c>
      <c r="E25122" s="265"/>
    </row>
    <row r="25123" spans="1:5">
      <c r="A25123" s="283">
        <v>61741</v>
      </c>
      <c r="B25123" s="176">
        <v>46.3</v>
      </c>
      <c r="C25123" s="176">
        <v>35.700000000000003</v>
      </c>
      <c r="D25123" s="282">
        <v>87</v>
      </c>
      <c r="E25123" s="265"/>
    </row>
    <row r="25124" spans="1:5">
      <c r="A25124" s="283">
        <v>61742</v>
      </c>
      <c r="B25124" s="176">
        <v>65.2</v>
      </c>
      <c r="C25124" s="176">
        <v>34.1</v>
      </c>
      <c r="D25124" s="282">
        <v>113</v>
      </c>
      <c r="E25124" s="265"/>
    </row>
    <row r="25125" spans="1:5">
      <c r="A25125" s="283">
        <v>61743</v>
      </c>
      <c r="B25125" s="176">
        <v>17.600000000000001</v>
      </c>
      <c r="C25125" s="176">
        <v>45.2</v>
      </c>
      <c r="D25125" s="282">
        <v>87</v>
      </c>
      <c r="E25125" s="265"/>
    </row>
    <row r="25126" spans="1:5">
      <c r="A25126" s="283">
        <v>61744</v>
      </c>
      <c r="B25126" s="176">
        <v>32.4</v>
      </c>
      <c r="C25126" s="176">
        <v>39.5</v>
      </c>
      <c r="D25126" s="282">
        <v>87</v>
      </c>
      <c r="E25126" s="265"/>
    </row>
    <row r="25127" spans="1:5">
      <c r="A25127" s="283">
        <v>61745</v>
      </c>
      <c r="B25127" s="176">
        <v>64.599999999999994</v>
      </c>
      <c r="C25127" s="176">
        <v>36.700000000000003</v>
      </c>
      <c r="D25127" s="282">
        <v>94</v>
      </c>
      <c r="E25127" s="265"/>
    </row>
    <row r="25128" spans="1:5">
      <c r="A25128" s="283">
        <v>61747</v>
      </c>
      <c r="B25128" s="176">
        <v>47.1</v>
      </c>
      <c r="C25128" s="176">
        <v>42.6</v>
      </c>
      <c r="D25128" s="282">
        <v>87</v>
      </c>
      <c r="E25128" s="265"/>
    </row>
    <row r="25129" spans="1:5">
      <c r="A25129" s="283">
        <v>61748</v>
      </c>
      <c r="B25129" s="176">
        <v>60.3</v>
      </c>
      <c r="C25129" s="176">
        <v>41</v>
      </c>
      <c r="D25129" s="282">
        <v>87</v>
      </c>
      <c r="E25129" s="265"/>
    </row>
    <row r="25130" spans="1:5">
      <c r="A25130" s="283">
        <v>61749</v>
      </c>
      <c r="B25130" s="176">
        <v>30.9</v>
      </c>
      <c r="C25130" s="176">
        <v>47</v>
      </c>
      <c r="D25130" s="282">
        <v>87</v>
      </c>
      <c r="E25130" s="265"/>
    </row>
    <row r="25131" spans="1:5">
      <c r="A25131" s="283">
        <v>61750</v>
      </c>
      <c r="B25131" s="176">
        <v>15.2</v>
      </c>
      <c r="C25131" s="176">
        <v>41.8</v>
      </c>
      <c r="D25131" s="282">
        <v>87</v>
      </c>
      <c r="E25131" s="265"/>
    </row>
    <row r="25132" spans="1:5">
      <c r="A25132" s="283">
        <v>61751</v>
      </c>
      <c r="B25132" s="176">
        <v>0</v>
      </c>
      <c r="C25132" s="176">
        <v>0</v>
      </c>
      <c r="D25132" s="282">
        <v>87</v>
      </c>
      <c r="E25132" s="265"/>
    </row>
    <row r="25133" spans="1:5">
      <c r="A25133" s="283">
        <v>61752</v>
      </c>
      <c r="B25133" s="176">
        <v>39.700000000000003</v>
      </c>
      <c r="C25133" s="176">
        <v>39.299999999999997</v>
      </c>
      <c r="D25133" s="282">
        <v>87</v>
      </c>
      <c r="E25133" s="265"/>
    </row>
    <row r="25134" spans="1:5">
      <c r="A25134" s="283">
        <v>61753</v>
      </c>
      <c r="B25134" s="176">
        <v>44.7</v>
      </c>
      <c r="C25134" s="176">
        <v>39.700000000000003</v>
      </c>
      <c r="D25134" s="282">
        <v>87</v>
      </c>
      <c r="E25134" s="265"/>
    </row>
    <row r="25135" spans="1:5">
      <c r="A25135" s="283">
        <v>61754</v>
      </c>
      <c r="B25135" s="176">
        <v>14.1</v>
      </c>
      <c r="C25135" s="176">
        <v>41.9</v>
      </c>
      <c r="D25135" s="282">
        <v>87</v>
      </c>
      <c r="E25135" s="265"/>
    </row>
    <row r="25136" spans="1:5">
      <c r="A25136" s="283">
        <v>61755</v>
      </c>
      <c r="B25136" s="176">
        <v>93.1</v>
      </c>
      <c r="C25136" s="176">
        <v>37.299999999999997</v>
      </c>
      <c r="D25136" s="282">
        <v>87</v>
      </c>
      <c r="E25136" s="265"/>
    </row>
    <row r="25137" spans="1:5">
      <c r="A25137" s="283">
        <v>61756</v>
      </c>
      <c r="B25137" s="176">
        <v>43</v>
      </c>
      <c r="C25137" s="176">
        <v>38.700000000000003</v>
      </c>
      <c r="D25137" s="282">
        <v>87</v>
      </c>
      <c r="E25137" s="265"/>
    </row>
    <row r="25138" spans="1:5">
      <c r="A25138" s="283">
        <v>61758</v>
      </c>
      <c r="B25138" s="176">
        <v>0</v>
      </c>
      <c r="C25138" s="176">
        <v>0</v>
      </c>
      <c r="D25138" s="282">
        <v>87</v>
      </c>
      <c r="E25138" s="265"/>
    </row>
    <row r="25139" spans="1:5">
      <c r="A25139" s="283">
        <v>61759</v>
      </c>
      <c r="B25139" s="176">
        <v>40.799999999999997</v>
      </c>
      <c r="C25139" s="176">
        <v>40.9</v>
      </c>
      <c r="D25139" s="282">
        <v>87</v>
      </c>
      <c r="E25139" s="265"/>
    </row>
    <row r="25140" spans="1:5">
      <c r="A25140" s="283">
        <v>61760</v>
      </c>
      <c r="B25140" s="176">
        <v>45.1</v>
      </c>
      <c r="C25140" s="176">
        <v>40</v>
      </c>
      <c r="D25140" s="282">
        <v>87</v>
      </c>
      <c r="E25140" s="265"/>
    </row>
    <row r="25141" spans="1:5">
      <c r="A25141" s="283">
        <v>61761</v>
      </c>
      <c r="B25141" s="176">
        <v>1081.0999999999999</v>
      </c>
      <c r="C25141" s="176">
        <v>24.4</v>
      </c>
      <c r="D25141" s="282">
        <v>147</v>
      </c>
      <c r="E25141" s="265"/>
    </row>
    <row r="25142" spans="1:5">
      <c r="A25142" s="283">
        <v>61764</v>
      </c>
      <c r="B25142" s="176">
        <v>74.900000000000006</v>
      </c>
      <c r="C25142" s="176">
        <v>39.4</v>
      </c>
      <c r="D25142" s="282">
        <v>123</v>
      </c>
      <c r="E25142" s="265"/>
    </row>
    <row r="25143" spans="1:5">
      <c r="A25143" s="283">
        <v>61769</v>
      </c>
      <c r="B25143" s="176">
        <v>11</v>
      </c>
      <c r="C25143" s="176">
        <v>39.5</v>
      </c>
      <c r="D25143" s="282">
        <v>87</v>
      </c>
      <c r="E25143" s="265"/>
    </row>
    <row r="25144" spans="1:5">
      <c r="A25144" s="283">
        <v>61770</v>
      </c>
      <c r="B25144" s="176">
        <v>22.8</v>
      </c>
      <c r="C25144" s="176">
        <v>42.4</v>
      </c>
      <c r="D25144" s="282">
        <v>87</v>
      </c>
      <c r="E25144" s="265"/>
    </row>
    <row r="25145" spans="1:5">
      <c r="A25145" s="283">
        <v>61771</v>
      </c>
      <c r="B25145" s="176">
        <v>25.2</v>
      </c>
      <c r="C25145" s="176">
        <v>41.9</v>
      </c>
      <c r="D25145" s="282">
        <v>87</v>
      </c>
      <c r="E25145" s="265"/>
    </row>
    <row r="25146" spans="1:5">
      <c r="A25146" s="283">
        <v>61772</v>
      </c>
      <c r="B25146" s="176">
        <v>19.899999999999999</v>
      </c>
      <c r="C25146" s="176">
        <v>42.9</v>
      </c>
      <c r="D25146" s="282">
        <v>87</v>
      </c>
      <c r="E25146" s="265"/>
    </row>
    <row r="25147" spans="1:5">
      <c r="A25147" s="283">
        <v>61773</v>
      </c>
      <c r="B25147" s="176">
        <v>8.9</v>
      </c>
      <c r="C25147" s="176">
        <v>42.9</v>
      </c>
      <c r="D25147" s="282">
        <v>87</v>
      </c>
      <c r="E25147" s="265"/>
    </row>
    <row r="25148" spans="1:5">
      <c r="A25148" s="283">
        <v>61774</v>
      </c>
      <c r="B25148" s="176">
        <v>27.5</v>
      </c>
      <c r="C25148" s="176">
        <v>37.9</v>
      </c>
      <c r="D25148" s="282">
        <v>87</v>
      </c>
      <c r="E25148" s="265"/>
    </row>
    <row r="25149" spans="1:5">
      <c r="A25149" s="283">
        <v>61775</v>
      </c>
      <c r="B25149" s="176">
        <v>11.9</v>
      </c>
      <c r="C25149" s="176">
        <v>37.799999999999997</v>
      </c>
      <c r="D25149" s="282">
        <v>87</v>
      </c>
      <c r="E25149" s="265"/>
    </row>
    <row r="25150" spans="1:5">
      <c r="A25150" s="283">
        <v>61776</v>
      </c>
      <c r="B25150" s="176">
        <v>30.9</v>
      </c>
      <c r="C25150" s="176">
        <v>42.7</v>
      </c>
      <c r="D25150" s="282">
        <v>87</v>
      </c>
      <c r="E25150" s="265"/>
    </row>
    <row r="25151" spans="1:5">
      <c r="A25151" s="283">
        <v>61777</v>
      </c>
      <c r="B25151" s="176">
        <v>22.1</v>
      </c>
      <c r="C25151" s="176">
        <v>44</v>
      </c>
      <c r="D25151" s="282">
        <v>87</v>
      </c>
      <c r="E25151" s="265"/>
    </row>
    <row r="25152" spans="1:5">
      <c r="A25152" s="283">
        <v>61778</v>
      </c>
      <c r="B25152" s="176">
        <v>25.3</v>
      </c>
      <c r="C25152" s="176">
        <v>42.7</v>
      </c>
      <c r="D25152" s="282">
        <v>87</v>
      </c>
      <c r="E25152" s="265"/>
    </row>
    <row r="25153" spans="1:5">
      <c r="A25153" s="283">
        <v>61790</v>
      </c>
      <c r="B25153" s="176">
        <v>0</v>
      </c>
      <c r="C25153" s="176">
        <v>0</v>
      </c>
      <c r="D25153" s="282">
        <v>87</v>
      </c>
      <c r="E25153" s="265"/>
    </row>
    <row r="25154" spans="1:5">
      <c r="A25154" s="283">
        <v>61791</v>
      </c>
      <c r="B25154" s="176">
        <v>0</v>
      </c>
      <c r="C25154" s="176">
        <v>0</v>
      </c>
      <c r="D25154" s="282">
        <v>87</v>
      </c>
      <c r="E25154" s="265"/>
    </row>
    <row r="25155" spans="1:5">
      <c r="A25155" s="283">
        <v>61801</v>
      </c>
      <c r="B25155" s="176">
        <v>2585.5</v>
      </c>
      <c r="C25155" s="176">
        <v>24</v>
      </c>
      <c r="D25155" s="282">
        <v>130</v>
      </c>
      <c r="E25155" s="265"/>
    </row>
    <row r="25156" spans="1:5">
      <c r="A25156" s="283">
        <v>61802</v>
      </c>
      <c r="B25156" s="176">
        <v>237</v>
      </c>
      <c r="C25156" s="176">
        <v>34.700000000000003</v>
      </c>
      <c r="D25156" s="282">
        <v>102</v>
      </c>
      <c r="E25156" s="265"/>
    </row>
    <row r="25157" spans="1:5">
      <c r="A25157" s="283">
        <v>61803</v>
      </c>
      <c r="B25157" s="176">
        <v>5897.4</v>
      </c>
      <c r="C25157" s="176">
        <v>33.1</v>
      </c>
      <c r="D25157" s="282">
        <v>97</v>
      </c>
      <c r="E25157" s="265"/>
    </row>
    <row r="25158" spans="1:5">
      <c r="A25158" s="283">
        <v>61810</v>
      </c>
      <c r="B25158" s="176">
        <v>10</v>
      </c>
      <c r="C25158" s="176">
        <v>43.5</v>
      </c>
      <c r="D25158" s="282">
        <v>87</v>
      </c>
      <c r="E25158" s="265"/>
    </row>
    <row r="25159" spans="1:5">
      <c r="A25159" s="283">
        <v>61811</v>
      </c>
      <c r="B25159" s="176">
        <v>16.3</v>
      </c>
      <c r="C25159" s="176">
        <v>38.9</v>
      </c>
      <c r="D25159" s="282">
        <v>87</v>
      </c>
      <c r="E25159" s="265"/>
    </row>
    <row r="25160" spans="1:5">
      <c r="A25160" s="283">
        <v>61812</v>
      </c>
      <c r="B25160" s="176">
        <v>9.1999999999999993</v>
      </c>
      <c r="C25160" s="176">
        <v>44.5</v>
      </c>
      <c r="D25160" s="282">
        <v>87</v>
      </c>
      <c r="E25160" s="265"/>
    </row>
    <row r="25161" spans="1:5">
      <c r="A25161" s="283">
        <v>61813</v>
      </c>
      <c r="B25161" s="176">
        <v>38.200000000000003</v>
      </c>
      <c r="C25161" s="176">
        <v>40.700000000000003</v>
      </c>
      <c r="D25161" s="282">
        <v>87</v>
      </c>
      <c r="E25161" s="265"/>
    </row>
    <row r="25162" spans="1:5">
      <c r="A25162" s="283">
        <v>61814</v>
      </c>
      <c r="B25162" s="176">
        <v>51.5</v>
      </c>
      <c r="C25162" s="176">
        <v>43.1</v>
      </c>
      <c r="D25162" s="282">
        <v>87</v>
      </c>
      <c r="E25162" s="265"/>
    </row>
    <row r="25163" spans="1:5">
      <c r="A25163" s="283">
        <v>61815</v>
      </c>
      <c r="B25163" s="176">
        <v>0</v>
      </c>
      <c r="C25163" s="176">
        <v>0</v>
      </c>
      <c r="D25163" s="282">
        <v>87</v>
      </c>
      <c r="E25163" s="265"/>
    </row>
    <row r="25164" spans="1:5">
      <c r="A25164" s="283">
        <v>61816</v>
      </c>
      <c r="B25164" s="176">
        <v>11.8</v>
      </c>
      <c r="C25164" s="176">
        <v>42.2</v>
      </c>
      <c r="D25164" s="282">
        <v>87</v>
      </c>
      <c r="E25164" s="265"/>
    </row>
    <row r="25165" spans="1:5">
      <c r="A25165" s="283">
        <v>61817</v>
      </c>
      <c r="B25165" s="176">
        <v>120.1</v>
      </c>
      <c r="C25165" s="176">
        <v>40.299999999999997</v>
      </c>
      <c r="D25165" s="282">
        <v>87</v>
      </c>
      <c r="E25165" s="265"/>
    </row>
    <row r="25166" spans="1:5">
      <c r="A25166" s="283">
        <v>61818</v>
      </c>
      <c r="B25166" s="176">
        <v>64.5</v>
      </c>
      <c r="C25166" s="176">
        <v>37.4</v>
      </c>
      <c r="D25166" s="282">
        <v>87</v>
      </c>
      <c r="E25166" s="265"/>
    </row>
    <row r="25167" spans="1:5">
      <c r="A25167" s="283">
        <v>61820</v>
      </c>
      <c r="B25167" s="176">
        <v>4178.3</v>
      </c>
      <c r="C25167" s="176">
        <v>23.1</v>
      </c>
      <c r="D25167" s="282">
        <v>129</v>
      </c>
      <c r="E25167" s="265"/>
    </row>
    <row r="25168" spans="1:5">
      <c r="A25168" s="283">
        <v>61821</v>
      </c>
      <c r="B25168" s="176">
        <v>3531.8</v>
      </c>
      <c r="C25168" s="176">
        <v>34.6</v>
      </c>
      <c r="D25168" s="282">
        <v>126</v>
      </c>
      <c r="E25168" s="265"/>
    </row>
    <row r="25169" spans="1:5">
      <c r="A25169" s="283">
        <v>61822</v>
      </c>
      <c r="B25169" s="176">
        <v>287.7</v>
      </c>
      <c r="C25169" s="176">
        <v>35.700000000000003</v>
      </c>
      <c r="D25169" s="282">
        <v>143</v>
      </c>
      <c r="E25169" s="265"/>
    </row>
    <row r="25170" spans="1:5">
      <c r="A25170" s="283">
        <v>61824</v>
      </c>
      <c r="B25170" s="176">
        <v>0</v>
      </c>
      <c r="C25170" s="176">
        <v>0</v>
      </c>
      <c r="D25170" s="282">
        <v>87</v>
      </c>
      <c r="E25170" s="265"/>
    </row>
    <row r="25171" spans="1:5">
      <c r="A25171" s="283">
        <v>61825</v>
      </c>
      <c r="B25171" s="176">
        <v>0</v>
      </c>
      <c r="C25171" s="176">
        <v>0</v>
      </c>
      <c r="D25171" s="282">
        <v>87</v>
      </c>
      <c r="E25171" s="265"/>
    </row>
    <row r="25172" spans="1:5">
      <c r="A25172" s="283">
        <v>61826</v>
      </c>
      <c r="B25172" s="176">
        <v>0</v>
      </c>
      <c r="C25172" s="176">
        <v>0</v>
      </c>
      <c r="D25172" s="282">
        <v>87</v>
      </c>
      <c r="E25172" s="265"/>
    </row>
    <row r="25173" spans="1:5">
      <c r="A25173" s="283">
        <v>61830</v>
      </c>
      <c r="B25173" s="176">
        <v>13.5</v>
      </c>
      <c r="C25173" s="176">
        <v>41.4</v>
      </c>
      <c r="D25173" s="282">
        <v>87</v>
      </c>
      <c r="E25173" s="265"/>
    </row>
    <row r="25174" spans="1:5">
      <c r="A25174" s="283">
        <v>61831</v>
      </c>
      <c r="B25174" s="176">
        <v>14.2</v>
      </c>
      <c r="C25174" s="176">
        <v>42.3</v>
      </c>
      <c r="D25174" s="282">
        <v>87</v>
      </c>
      <c r="E25174" s="265"/>
    </row>
    <row r="25175" spans="1:5">
      <c r="A25175" s="283">
        <v>61832</v>
      </c>
      <c r="B25175" s="176">
        <v>655.4</v>
      </c>
      <c r="C25175" s="176">
        <v>38</v>
      </c>
      <c r="D25175" s="282">
        <v>124</v>
      </c>
      <c r="E25175" s="265"/>
    </row>
    <row r="25176" spans="1:5">
      <c r="A25176" s="283">
        <v>61833</v>
      </c>
      <c r="B25176" s="176">
        <v>551.20000000000005</v>
      </c>
      <c r="C25176" s="176">
        <v>44.9</v>
      </c>
      <c r="D25176" s="282">
        <v>87</v>
      </c>
      <c r="E25176" s="265"/>
    </row>
    <row r="25177" spans="1:5">
      <c r="A25177" s="283">
        <v>61834</v>
      </c>
      <c r="B25177" s="176">
        <v>87.6</v>
      </c>
      <c r="C25177" s="176">
        <v>41.3</v>
      </c>
      <c r="D25177" s="282">
        <v>95</v>
      </c>
      <c r="E25177" s="265"/>
    </row>
    <row r="25178" spans="1:5">
      <c r="A25178" s="283">
        <v>61839</v>
      </c>
      <c r="B25178" s="176">
        <v>14.9</v>
      </c>
      <c r="C25178" s="176">
        <v>43</v>
      </c>
      <c r="D25178" s="282">
        <v>87</v>
      </c>
      <c r="E25178" s="265"/>
    </row>
    <row r="25179" spans="1:5">
      <c r="A25179" s="283">
        <v>61840</v>
      </c>
      <c r="B25179" s="176">
        <v>17</v>
      </c>
      <c r="C25179" s="176">
        <v>45.1</v>
      </c>
      <c r="D25179" s="282">
        <v>87</v>
      </c>
      <c r="E25179" s="265"/>
    </row>
    <row r="25180" spans="1:5">
      <c r="A25180" s="283">
        <v>61841</v>
      </c>
      <c r="B25180" s="176">
        <v>23.8</v>
      </c>
      <c r="C25180" s="176">
        <v>41.8</v>
      </c>
      <c r="D25180" s="282">
        <v>87</v>
      </c>
      <c r="E25180" s="265"/>
    </row>
    <row r="25181" spans="1:5">
      <c r="A25181" s="283">
        <v>61842</v>
      </c>
      <c r="B25181" s="176">
        <v>43.1</v>
      </c>
      <c r="C25181" s="176">
        <v>41.5</v>
      </c>
      <c r="D25181" s="282">
        <v>87</v>
      </c>
      <c r="E25181" s="265"/>
    </row>
    <row r="25182" spans="1:5">
      <c r="A25182" s="283">
        <v>61843</v>
      </c>
      <c r="B25182" s="176">
        <v>36.1</v>
      </c>
      <c r="C25182" s="176">
        <v>38.1</v>
      </c>
      <c r="D25182" s="282">
        <v>87</v>
      </c>
      <c r="E25182" s="265"/>
    </row>
    <row r="25183" spans="1:5">
      <c r="A25183" s="283">
        <v>61844</v>
      </c>
      <c r="B25183" s="176">
        <v>22.5</v>
      </c>
      <c r="C25183" s="176">
        <v>42.4</v>
      </c>
      <c r="D25183" s="282">
        <v>87</v>
      </c>
      <c r="E25183" s="265"/>
    </row>
    <row r="25184" spans="1:5">
      <c r="A25184" s="283">
        <v>61845</v>
      </c>
      <c r="B25184" s="176">
        <v>28.4</v>
      </c>
      <c r="C25184" s="176">
        <v>39.299999999999997</v>
      </c>
      <c r="D25184" s="282">
        <v>87</v>
      </c>
      <c r="E25184" s="265"/>
    </row>
    <row r="25185" spans="1:5">
      <c r="A25185" s="283">
        <v>61846</v>
      </c>
      <c r="B25185" s="176">
        <v>88.5</v>
      </c>
      <c r="C25185" s="176">
        <v>38.799999999999997</v>
      </c>
      <c r="D25185" s="282">
        <v>109</v>
      </c>
      <c r="E25185" s="265"/>
    </row>
    <row r="25186" spans="1:5">
      <c r="A25186" s="283">
        <v>61847</v>
      </c>
      <c r="B25186" s="176">
        <v>56.8</v>
      </c>
      <c r="C25186" s="176">
        <v>42.7</v>
      </c>
      <c r="D25186" s="282">
        <v>87</v>
      </c>
      <c r="E25186" s="265"/>
    </row>
    <row r="25187" spans="1:5">
      <c r="A25187" s="283">
        <v>61848</v>
      </c>
      <c r="B25187" s="176">
        <v>0</v>
      </c>
      <c r="C25187" s="176">
        <v>0</v>
      </c>
      <c r="D25187" s="282">
        <v>87</v>
      </c>
      <c r="E25187" s="265"/>
    </row>
    <row r="25188" spans="1:5">
      <c r="A25188" s="283">
        <v>61849</v>
      </c>
      <c r="B25188" s="176">
        <v>39.1</v>
      </c>
      <c r="C25188" s="176">
        <v>40.299999999999997</v>
      </c>
      <c r="D25188" s="282">
        <v>87</v>
      </c>
      <c r="E25188" s="265"/>
    </row>
    <row r="25189" spans="1:5">
      <c r="A25189" s="283">
        <v>61850</v>
      </c>
      <c r="B25189" s="176">
        <v>27.5</v>
      </c>
      <c r="C25189" s="176">
        <v>41.9</v>
      </c>
      <c r="D25189" s="282">
        <v>87</v>
      </c>
      <c r="E25189" s="265"/>
    </row>
    <row r="25190" spans="1:5">
      <c r="A25190" s="283">
        <v>61851</v>
      </c>
      <c r="B25190" s="176">
        <v>20.8</v>
      </c>
      <c r="C25190" s="176">
        <v>44.2</v>
      </c>
      <c r="D25190" s="282">
        <v>87</v>
      </c>
      <c r="E25190" s="265"/>
    </row>
    <row r="25191" spans="1:5">
      <c r="A25191" s="283">
        <v>61852</v>
      </c>
      <c r="B25191" s="176">
        <v>11.3</v>
      </c>
      <c r="C25191" s="176">
        <v>42.9</v>
      </c>
      <c r="D25191" s="282">
        <v>87</v>
      </c>
      <c r="E25191" s="265"/>
    </row>
    <row r="25192" spans="1:5">
      <c r="A25192" s="283">
        <v>61853</v>
      </c>
      <c r="B25192" s="176">
        <v>188.9</v>
      </c>
      <c r="C25192" s="176">
        <v>37.6</v>
      </c>
      <c r="D25192" s="282">
        <v>93</v>
      </c>
      <c r="E25192" s="265"/>
    </row>
    <row r="25193" spans="1:5">
      <c r="A25193" s="283">
        <v>61854</v>
      </c>
      <c r="B25193" s="176">
        <v>34.6</v>
      </c>
      <c r="C25193" s="176">
        <v>44.2</v>
      </c>
      <c r="D25193" s="282">
        <v>87</v>
      </c>
      <c r="E25193" s="265"/>
    </row>
    <row r="25194" spans="1:5">
      <c r="A25194" s="283">
        <v>61855</v>
      </c>
      <c r="B25194" s="176">
        <v>11.4</v>
      </c>
      <c r="C25194" s="176">
        <v>43.4</v>
      </c>
      <c r="D25194" s="282">
        <v>87</v>
      </c>
      <c r="E25194" s="265"/>
    </row>
    <row r="25195" spans="1:5">
      <c r="A25195" s="283">
        <v>61856</v>
      </c>
      <c r="B25195" s="176">
        <v>77.3</v>
      </c>
      <c r="C25195" s="176">
        <v>43.2</v>
      </c>
      <c r="D25195" s="282">
        <v>114</v>
      </c>
      <c r="E25195" s="265"/>
    </row>
    <row r="25196" spans="1:5">
      <c r="A25196" s="283">
        <v>61857</v>
      </c>
      <c r="B25196" s="176">
        <v>30.5</v>
      </c>
      <c r="C25196" s="176">
        <v>45</v>
      </c>
      <c r="D25196" s="282">
        <v>87</v>
      </c>
      <c r="E25196" s="265"/>
    </row>
    <row r="25197" spans="1:5">
      <c r="A25197" s="283">
        <v>61858</v>
      </c>
      <c r="B25197" s="176">
        <v>83</v>
      </c>
      <c r="C25197" s="176">
        <v>41.3</v>
      </c>
      <c r="D25197" s="282">
        <v>110</v>
      </c>
      <c r="E25197" s="265"/>
    </row>
    <row r="25198" spans="1:5">
      <c r="A25198" s="283">
        <v>61859</v>
      </c>
      <c r="B25198" s="176">
        <v>61.2</v>
      </c>
      <c r="C25198" s="176">
        <v>39.4</v>
      </c>
      <c r="D25198" s="282">
        <v>87</v>
      </c>
      <c r="E25198" s="265"/>
    </row>
    <row r="25199" spans="1:5">
      <c r="A25199" s="283">
        <v>61862</v>
      </c>
      <c r="B25199" s="176">
        <v>11.9</v>
      </c>
      <c r="C25199" s="176">
        <v>42.4</v>
      </c>
      <c r="D25199" s="282">
        <v>87</v>
      </c>
      <c r="E25199" s="265"/>
    </row>
    <row r="25200" spans="1:5">
      <c r="A25200" s="283">
        <v>61863</v>
      </c>
      <c r="B25200" s="176">
        <v>23</v>
      </c>
      <c r="C25200" s="176">
        <v>43.1</v>
      </c>
      <c r="D25200" s="282">
        <v>87</v>
      </c>
      <c r="E25200" s="265"/>
    </row>
    <row r="25201" spans="1:5">
      <c r="A25201" s="283">
        <v>61864</v>
      </c>
      <c r="B25201" s="176">
        <v>61.6</v>
      </c>
      <c r="C25201" s="176">
        <v>38.4</v>
      </c>
      <c r="D25201" s="282">
        <v>114</v>
      </c>
      <c r="E25201" s="265"/>
    </row>
    <row r="25202" spans="1:5">
      <c r="A25202" s="283">
        <v>61865</v>
      </c>
      <c r="B25202" s="176">
        <v>14.7</v>
      </c>
      <c r="C25202" s="176">
        <v>42.3</v>
      </c>
      <c r="D25202" s="282">
        <v>87</v>
      </c>
      <c r="E25202" s="265"/>
    </row>
    <row r="25203" spans="1:5">
      <c r="A25203" s="283">
        <v>61866</v>
      </c>
      <c r="B25203" s="176">
        <v>186.2</v>
      </c>
      <c r="C25203" s="176">
        <v>33.299999999999997</v>
      </c>
      <c r="D25203" s="282">
        <v>110</v>
      </c>
      <c r="E25203" s="265"/>
    </row>
    <row r="25204" spans="1:5">
      <c r="A25204" s="283">
        <v>61870</v>
      </c>
      <c r="B25204" s="176">
        <v>50.7</v>
      </c>
      <c r="C25204" s="176">
        <v>40</v>
      </c>
      <c r="D25204" s="282">
        <v>87</v>
      </c>
      <c r="E25204" s="265"/>
    </row>
    <row r="25205" spans="1:5">
      <c r="A25205" s="283">
        <v>61871</v>
      </c>
      <c r="B25205" s="176">
        <v>0</v>
      </c>
      <c r="C25205" s="176">
        <v>0</v>
      </c>
      <c r="D25205" s="282">
        <v>87</v>
      </c>
      <c r="E25205" s="265"/>
    </row>
    <row r="25206" spans="1:5">
      <c r="A25206" s="283">
        <v>61872</v>
      </c>
      <c r="B25206" s="176">
        <v>16.600000000000001</v>
      </c>
      <c r="C25206" s="176">
        <v>43</v>
      </c>
      <c r="D25206" s="282">
        <v>87</v>
      </c>
      <c r="E25206" s="265"/>
    </row>
    <row r="25207" spans="1:5">
      <c r="A25207" s="283">
        <v>61873</v>
      </c>
      <c r="B25207" s="176">
        <v>92.6</v>
      </c>
      <c r="C25207" s="176">
        <v>37.200000000000003</v>
      </c>
      <c r="D25207" s="282">
        <v>87</v>
      </c>
      <c r="E25207" s="265"/>
    </row>
    <row r="25208" spans="1:5">
      <c r="A25208" s="283">
        <v>61874</v>
      </c>
      <c r="B25208" s="176">
        <v>535.5</v>
      </c>
      <c r="C25208" s="176">
        <v>35</v>
      </c>
      <c r="D25208" s="282">
        <v>105</v>
      </c>
      <c r="E25208" s="265"/>
    </row>
    <row r="25209" spans="1:5">
      <c r="A25209" s="283">
        <v>61875</v>
      </c>
      <c r="B25209" s="176">
        <v>47.4</v>
      </c>
      <c r="C25209" s="176">
        <v>42.1</v>
      </c>
      <c r="D25209" s="282">
        <v>97</v>
      </c>
      <c r="E25209" s="265"/>
    </row>
    <row r="25210" spans="1:5">
      <c r="A25210" s="283">
        <v>61876</v>
      </c>
      <c r="B25210" s="176">
        <v>13.5</v>
      </c>
      <c r="C25210" s="176">
        <v>43</v>
      </c>
      <c r="D25210" s="282">
        <v>87</v>
      </c>
      <c r="E25210" s="265"/>
    </row>
    <row r="25211" spans="1:5">
      <c r="A25211" s="283">
        <v>61877</v>
      </c>
      <c r="B25211" s="176">
        <v>45.4</v>
      </c>
      <c r="C25211" s="176">
        <v>39.4</v>
      </c>
      <c r="D25211" s="282">
        <v>87</v>
      </c>
      <c r="E25211" s="265"/>
    </row>
    <row r="25212" spans="1:5">
      <c r="A25212" s="283">
        <v>61878</v>
      </c>
      <c r="B25212" s="176">
        <v>73.2</v>
      </c>
      <c r="C25212" s="176">
        <v>42.5</v>
      </c>
      <c r="D25212" s="282">
        <v>87</v>
      </c>
      <c r="E25212" s="265"/>
    </row>
    <row r="25213" spans="1:5">
      <c r="A25213" s="283">
        <v>61880</v>
      </c>
      <c r="B25213" s="176">
        <v>94.8</v>
      </c>
      <c r="C25213" s="176">
        <v>34</v>
      </c>
      <c r="D25213" s="282">
        <v>95</v>
      </c>
      <c r="E25213" s="265"/>
    </row>
    <row r="25214" spans="1:5">
      <c r="A25214" s="283">
        <v>61882</v>
      </c>
      <c r="B25214" s="176">
        <v>15.1</v>
      </c>
      <c r="C25214" s="176">
        <v>41.8</v>
      </c>
      <c r="D25214" s="282">
        <v>87</v>
      </c>
      <c r="E25214" s="265"/>
    </row>
    <row r="25215" spans="1:5">
      <c r="A25215" s="283">
        <v>61883</v>
      </c>
      <c r="B25215" s="176">
        <v>234</v>
      </c>
      <c r="C25215" s="176">
        <v>41</v>
      </c>
      <c r="D25215" s="282">
        <v>87</v>
      </c>
      <c r="E25215" s="265"/>
    </row>
    <row r="25216" spans="1:5">
      <c r="A25216" s="283">
        <v>61884</v>
      </c>
      <c r="B25216" s="176">
        <v>29.3</v>
      </c>
      <c r="C25216" s="176">
        <v>44.9</v>
      </c>
      <c r="D25216" s="282">
        <v>87</v>
      </c>
      <c r="E25216" s="265"/>
    </row>
    <row r="25217" spans="1:5">
      <c r="A25217" s="283">
        <v>61910</v>
      </c>
      <c r="B25217" s="176">
        <v>48.1</v>
      </c>
      <c r="C25217" s="176">
        <v>36.299999999999997</v>
      </c>
      <c r="D25217" s="282">
        <v>87</v>
      </c>
      <c r="E25217" s="265"/>
    </row>
    <row r="25218" spans="1:5">
      <c r="A25218" s="283">
        <v>61911</v>
      </c>
      <c r="B25218" s="176">
        <v>57.1</v>
      </c>
      <c r="C25218" s="176">
        <v>31.9</v>
      </c>
      <c r="D25218" s="282">
        <v>115</v>
      </c>
      <c r="E25218" s="265"/>
    </row>
    <row r="25219" spans="1:5">
      <c r="A25219" s="283">
        <v>61912</v>
      </c>
      <c r="B25219" s="176">
        <v>26.6</v>
      </c>
      <c r="C25219" s="176">
        <v>40.799999999999997</v>
      </c>
      <c r="D25219" s="282">
        <v>87</v>
      </c>
      <c r="E25219" s="265"/>
    </row>
    <row r="25220" spans="1:5">
      <c r="A25220" s="283">
        <v>61913</v>
      </c>
      <c r="B25220" s="176">
        <v>23.5</v>
      </c>
      <c r="C25220" s="176">
        <v>39.700000000000003</v>
      </c>
      <c r="D25220" s="282">
        <v>87</v>
      </c>
      <c r="E25220" s="265"/>
    </row>
    <row r="25221" spans="1:5">
      <c r="A25221" s="283">
        <v>61914</v>
      </c>
      <c r="B25221" s="176">
        <v>48.6</v>
      </c>
      <c r="C25221" s="176">
        <v>42.7</v>
      </c>
      <c r="D25221" s="282">
        <v>87</v>
      </c>
      <c r="E25221" s="265"/>
    </row>
    <row r="25222" spans="1:5">
      <c r="A25222" s="283">
        <v>61917</v>
      </c>
      <c r="B25222" s="176">
        <v>11.9</v>
      </c>
      <c r="C25222" s="176">
        <v>42.8</v>
      </c>
      <c r="D25222" s="282">
        <v>87</v>
      </c>
      <c r="E25222" s="265"/>
    </row>
    <row r="25223" spans="1:5">
      <c r="A25223" s="283">
        <v>61919</v>
      </c>
      <c r="B25223" s="176">
        <v>21.5</v>
      </c>
      <c r="C25223" s="176">
        <v>46</v>
      </c>
      <c r="D25223" s="282">
        <v>87</v>
      </c>
      <c r="E25223" s="265"/>
    </row>
    <row r="25224" spans="1:5">
      <c r="A25224" s="283">
        <v>61920</v>
      </c>
      <c r="B25224" s="176">
        <v>145</v>
      </c>
      <c r="C25224" s="176">
        <v>24.5</v>
      </c>
      <c r="D25224" s="282">
        <v>100</v>
      </c>
      <c r="E25224" s="265"/>
    </row>
    <row r="25225" spans="1:5">
      <c r="A25225" s="283">
        <v>61924</v>
      </c>
      <c r="B25225" s="176">
        <v>19.3</v>
      </c>
      <c r="C25225" s="176">
        <v>44.6</v>
      </c>
      <c r="D25225" s="282">
        <v>87</v>
      </c>
      <c r="E25225" s="265"/>
    </row>
    <row r="25226" spans="1:5">
      <c r="A25226" s="283">
        <v>61925</v>
      </c>
      <c r="B25226" s="176">
        <v>23.2</v>
      </c>
      <c r="C25226" s="176">
        <v>40.9</v>
      </c>
      <c r="D25226" s="282">
        <v>87</v>
      </c>
      <c r="E25226" s="265"/>
    </row>
    <row r="25227" spans="1:5">
      <c r="A25227" s="283">
        <v>61928</v>
      </c>
      <c r="B25227" s="176">
        <v>20.9</v>
      </c>
      <c r="C25227" s="176">
        <v>42.2</v>
      </c>
      <c r="D25227" s="282">
        <v>87</v>
      </c>
      <c r="E25227" s="265"/>
    </row>
    <row r="25228" spans="1:5">
      <c r="A25228" s="283">
        <v>61929</v>
      </c>
      <c r="B25228" s="176">
        <v>16.8</v>
      </c>
      <c r="C25228" s="176">
        <v>42.6</v>
      </c>
      <c r="D25228" s="282">
        <v>87</v>
      </c>
      <c r="E25228" s="265"/>
    </row>
    <row r="25229" spans="1:5">
      <c r="A25229" s="283">
        <v>61930</v>
      </c>
      <c r="B25229" s="176">
        <v>12.5</v>
      </c>
      <c r="C25229" s="176">
        <v>45.2</v>
      </c>
      <c r="D25229" s="282">
        <v>87</v>
      </c>
      <c r="E25229" s="265"/>
    </row>
    <row r="25230" spans="1:5">
      <c r="A25230" s="283">
        <v>61931</v>
      </c>
      <c r="B25230" s="176">
        <v>18.7</v>
      </c>
      <c r="C25230" s="176">
        <v>37.700000000000003</v>
      </c>
      <c r="D25230" s="282">
        <v>87</v>
      </c>
      <c r="E25230" s="265"/>
    </row>
    <row r="25231" spans="1:5">
      <c r="A25231" s="283">
        <v>61932</v>
      </c>
      <c r="B25231" s="176">
        <v>7</v>
      </c>
      <c r="C25231" s="176">
        <v>46.8</v>
      </c>
      <c r="D25231" s="282">
        <v>87</v>
      </c>
      <c r="E25231" s="265"/>
    </row>
    <row r="25232" spans="1:5">
      <c r="A25232" s="283">
        <v>61933</v>
      </c>
      <c r="B25232" s="176">
        <v>21.7</v>
      </c>
      <c r="C25232" s="176">
        <v>40.4</v>
      </c>
      <c r="D25232" s="282">
        <v>87</v>
      </c>
      <c r="E25232" s="265"/>
    </row>
    <row r="25233" spans="1:5">
      <c r="A25233" s="283">
        <v>61936</v>
      </c>
      <c r="B25233" s="176">
        <v>10.199999999999999</v>
      </c>
      <c r="C25233" s="176">
        <v>44.7</v>
      </c>
      <c r="D25233" s="282">
        <v>87</v>
      </c>
      <c r="E25233" s="265"/>
    </row>
    <row r="25234" spans="1:5">
      <c r="A25234" s="283">
        <v>61937</v>
      </c>
      <c r="B25234" s="176">
        <v>26.7</v>
      </c>
      <c r="C25234" s="176">
        <v>39.4</v>
      </c>
      <c r="D25234" s="282">
        <v>97</v>
      </c>
      <c r="E25234" s="265"/>
    </row>
    <row r="25235" spans="1:5">
      <c r="A25235" s="283">
        <v>61938</v>
      </c>
      <c r="B25235" s="176">
        <v>190.3</v>
      </c>
      <c r="C25235" s="176">
        <v>39.700000000000003</v>
      </c>
      <c r="D25235" s="282">
        <v>117</v>
      </c>
      <c r="E25235" s="265"/>
    </row>
    <row r="25236" spans="1:5">
      <c r="A25236" s="283">
        <v>61940</v>
      </c>
      <c r="B25236" s="176">
        <v>6.9</v>
      </c>
      <c r="C25236" s="176">
        <v>46.9</v>
      </c>
      <c r="D25236" s="282">
        <v>87</v>
      </c>
      <c r="E25236" s="265"/>
    </row>
    <row r="25237" spans="1:5">
      <c r="A25237" s="283">
        <v>61941</v>
      </c>
      <c r="B25237" s="176">
        <v>0</v>
      </c>
      <c r="C25237" s="176">
        <v>0</v>
      </c>
      <c r="D25237" s="282">
        <v>87</v>
      </c>
      <c r="E25237" s="265"/>
    </row>
    <row r="25238" spans="1:5">
      <c r="A25238" s="283">
        <v>61942</v>
      </c>
      <c r="B25238" s="176">
        <v>19.899999999999999</v>
      </c>
      <c r="C25238" s="176">
        <v>47.3</v>
      </c>
      <c r="D25238" s="282">
        <v>87</v>
      </c>
      <c r="E25238" s="265"/>
    </row>
    <row r="25239" spans="1:5">
      <c r="A25239" s="283">
        <v>61943</v>
      </c>
      <c r="B25239" s="176">
        <v>26.6</v>
      </c>
      <c r="C25239" s="176">
        <v>46.1</v>
      </c>
      <c r="D25239" s="282">
        <v>87</v>
      </c>
      <c r="E25239" s="265"/>
    </row>
    <row r="25240" spans="1:5">
      <c r="A25240" s="283">
        <v>61944</v>
      </c>
      <c r="B25240" s="176">
        <v>47.3</v>
      </c>
      <c r="C25240" s="176">
        <v>43</v>
      </c>
      <c r="D25240" s="282">
        <v>117</v>
      </c>
      <c r="E25240" s="265"/>
    </row>
    <row r="25241" spans="1:5">
      <c r="A25241" s="283">
        <v>61949</v>
      </c>
      <c r="B25241" s="176">
        <v>12.1</v>
      </c>
      <c r="C25241" s="176">
        <v>42</v>
      </c>
      <c r="D25241" s="282">
        <v>87</v>
      </c>
      <c r="E25241" s="265"/>
    </row>
    <row r="25242" spans="1:5">
      <c r="A25242" s="283">
        <v>61951</v>
      </c>
      <c r="B25242" s="176">
        <v>76.8</v>
      </c>
      <c r="C25242" s="176">
        <v>42.7</v>
      </c>
      <c r="D25242" s="282">
        <v>87</v>
      </c>
      <c r="E25242" s="265"/>
    </row>
    <row r="25243" spans="1:5">
      <c r="A25243" s="283">
        <v>61953</v>
      </c>
      <c r="B25243" s="176">
        <v>66.8</v>
      </c>
      <c r="C25243" s="176">
        <v>40.4</v>
      </c>
      <c r="D25243" s="282">
        <v>95</v>
      </c>
      <c r="E25243" s="265"/>
    </row>
    <row r="25244" spans="1:5">
      <c r="A25244" s="283">
        <v>61955</v>
      </c>
      <c r="B25244" s="176">
        <v>0</v>
      </c>
      <c r="C25244" s="176">
        <v>0</v>
      </c>
      <c r="D25244" s="282">
        <v>87</v>
      </c>
      <c r="E25244" s="265"/>
    </row>
    <row r="25245" spans="1:5">
      <c r="A25245" s="283">
        <v>61956</v>
      </c>
      <c r="B25245" s="176">
        <v>67</v>
      </c>
      <c r="C25245" s="176">
        <v>38.4</v>
      </c>
      <c r="D25245" s="282">
        <v>95</v>
      </c>
      <c r="E25245" s="265"/>
    </row>
    <row r="25246" spans="1:5">
      <c r="A25246" s="283">
        <v>61957</v>
      </c>
      <c r="B25246" s="176">
        <v>27.2</v>
      </c>
      <c r="C25246" s="176">
        <v>41.5</v>
      </c>
      <c r="D25246" s="282">
        <v>87</v>
      </c>
      <c r="E25246" s="265"/>
    </row>
    <row r="25247" spans="1:5">
      <c r="A25247" s="283">
        <v>62001</v>
      </c>
      <c r="B25247" s="176">
        <v>43</v>
      </c>
      <c r="C25247" s="176">
        <v>44.4</v>
      </c>
      <c r="D25247" s="282">
        <v>87</v>
      </c>
      <c r="E25247" s="265"/>
    </row>
    <row r="25248" spans="1:5">
      <c r="A25248" s="283">
        <v>62002</v>
      </c>
      <c r="B25248" s="176">
        <v>792</v>
      </c>
      <c r="C25248" s="176">
        <v>38.200000000000003</v>
      </c>
      <c r="D25248" s="282">
        <v>123</v>
      </c>
      <c r="E25248" s="265"/>
    </row>
    <row r="25249" spans="1:5">
      <c r="A25249" s="283">
        <v>62006</v>
      </c>
      <c r="B25249" s="176">
        <v>19.2</v>
      </c>
      <c r="C25249" s="176">
        <v>39.5</v>
      </c>
      <c r="D25249" s="282">
        <v>87</v>
      </c>
      <c r="E25249" s="265"/>
    </row>
    <row r="25250" spans="1:5">
      <c r="A25250" s="283">
        <v>62009</v>
      </c>
      <c r="B25250" s="176">
        <v>191.7</v>
      </c>
      <c r="C25250" s="176">
        <v>40.1</v>
      </c>
      <c r="D25250" s="282">
        <v>87</v>
      </c>
      <c r="E25250" s="265"/>
    </row>
    <row r="25251" spans="1:5">
      <c r="A25251" s="283">
        <v>62010</v>
      </c>
      <c r="B25251" s="176">
        <v>490.5</v>
      </c>
      <c r="C25251" s="176">
        <v>39.799999999999997</v>
      </c>
      <c r="D25251" s="282">
        <v>96</v>
      </c>
      <c r="E25251" s="265"/>
    </row>
    <row r="25252" spans="1:5">
      <c r="A25252" s="283">
        <v>62011</v>
      </c>
      <c r="B25252" s="176">
        <v>13.7</v>
      </c>
      <c r="C25252" s="176">
        <v>42.1</v>
      </c>
      <c r="D25252" s="282">
        <v>87</v>
      </c>
      <c r="E25252" s="265"/>
    </row>
    <row r="25253" spans="1:5">
      <c r="A25253" s="283">
        <v>62012</v>
      </c>
      <c r="B25253" s="176">
        <v>101.2</v>
      </c>
      <c r="C25253" s="176">
        <v>40.6</v>
      </c>
      <c r="D25253" s="282">
        <v>94</v>
      </c>
      <c r="E25253" s="265"/>
    </row>
    <row r="25254" spans="1:5">
      <c r="A25254" s="283">
        <v>62013</v>
      </c>
      <c r="B25254" s="176">
        <v>0</v>
      </c>
      <c r="C25254" s="176">
        <v>0</v>
      </c>
      <c r="D25254" s="282">
        <v>87</v>
      </c>
      <c r="E25254" s="265"/>
    </row>
    <row r="25255" spans="1:5">
      <c r="A25255" s="283">
        <v>62014</v>
      </c>
      <c r="B25255" s="176">
        <v>73.8</v>
      </c>
      <c r="C25255" s="176">
        <v>41.8</v>
      </c>
      <c r="D25255" s="282">
        <v>87</v>
      </c>
      <c r="E25255" s="265"/>
    </row>
    <row r="25256" spans="1:5">
      <c r="A25256" s="283">
        <v>62015</v>
      </c>
      <c r="B25256" s="176">
        <v>16.8</v>
      </c>
      <c r="C25256" s="176">
        <v>45.9</v>
      </c>
      <c r="D25256" s="282">
        <v>87</v>
      </c>
      <c r="E25256" s="265"/>
    </row>
    <row r="25257" spans="1:5">
      <c r="A25257" s="283">
        <v>62016</v>
      </c>
      <c r="B25257" s="176">
        <v>41.8</v>
      </c>
      <c r="C25257" s="176">
        <v>41.5</v>
      </c>
      <c r="D25257" s="282">
        <v>95</v>
      </c>
      <c r="E25257" s="265"/>
    </row>
    <row r="25258" spans="1:5">
      <c r="A25258" s="283">
        <v>62017</v>
      </c>
      <c r="B25258" s="176">
        <v>52.9</v>
      </c>
      <c r="C25258" s="176">
        <v>39.700000000000003</v>
      </c>
      <c r="D25258" s="282">
        <v>87</v>
      </c>
      <c r="E25258" s="265"/>
    </row>
    <row r="25259" spans="1:5">
      <c r="A25259" s="283">
        <v>62018</v>
      </c>
      <c r="B25259" s="176">
        <v>952.1</v>
      </c>
      <c r="C25259" s="176">
        <v>37.6</v>
      </c>
      <c r="D25259" s="282">
        <v>87</v>
      </c>
      <c r="E25259" s="265"/>
    </row>
    <row r="25260" spans="1:5">
      <c r="A25260" s="283">
        <v>62019</v>
      </c>
      <c r="B25260" s="176">
        <v>36.200000000000003</v>
      </c>
      <c r="C25260" s="176">
        <v>37.700000000000003</v>
      </c>
      <c r="D25260" s="282">
        <v>87</v>
      </c>
      <c r="E25260" s="265"/>
    </row>
    <row r="25261" spans="1:5">
      <c r="A25261" s="283">
        <v>62021</v>
      </c>
      <c r="B25261" s="176">
        <v>92.2</v>
      </c>
      <c r="C25261" s="176">
        <v>44.4</v>
      </c>
      <c r="D25261" s="282">
        <v>115</v>
      </c>
      <c r="E25261" s="265"/>
    </row>
    <row r="25262" spans="1:5">
      <c r="A25262" s="283">
        <v>62022</v>
      </c>
      <c r="B25262" s="176">
        <v>91.7</v>
      </c>
      <c r="C25262" s="176">
        <v>36.799999999999997</v>
      </c>
      <c r="D25262" s="282">
        <v>87</v>
      </c>
      <c r="E25262" s="265"/>
    </row>
    <row r="25263" spans="1:5">
      <c r="A25263" s="283">
        <v>62023</v>
      </c>
      <c r="B25263" s="176">
        <v>0</v>
      </c>
      <c r="C25263" s="176">
        <v>0</v>
      </c>
      <c r="D25263" s="282">
        <v>87</v>
      </c>
      <c r="E25263" s="265"/>
    </row>
    <row r="25264" spans="1:5">
      <c r="A25264" s="283">
        <v>62024</v>
      </c>
      <c r="B25264" s="176">
        <v>1437.4</v>
      </c>
      <c r="C25264" s="176">
        <v>40.299999999999997</v>
      </c>
      <c r="D25264" s="282">
        <v>102</v>
      </c>
      <c r="E25264" s="265"/>
    </row>
    <row r="25265" spans="1:5">
      <c r="A25265" s="283">
        <v>62025</v>
      </c>
      <c r="B25265" s="176">
        <v>305.3</v>
      </c>
      <c r="C25265" s="176">
        <v>34.5</v>
      </c>
      <c r="D25265" s="282">
        <v>117</v>
      </c>
      <c r="E25265" s="265"/>
    </row>
    <row r="25266" spans="1:5">
      <c r="A25266" s="283">
        <v>62026</v>
      </c>
      <c r="B25266" s="176">
        <v>738.9</v>
      </c>
      <c r="C25266" s="176">
        <v>22.1</v>
      </c>
      <c r="D25266" s="282">
        <v>87</v>
      </c>
      <c r="E25266" s="265"/>
    </row>
    <row r="25267" spans="1:5">
      <c r="A25267" s="283">
        <v>62027</v>
      </c>
      <c r="B25267" s="176">
        <v>10.8</v>
      </c>
      <c r="C25267" s="176">
        <v>47.6</v>
      </c>
      <c r="D25267" s="282">
        <v>87</v>
      </c>
      <c r="E25267" s="265"/>
    </row>
    <row r="25268" spans="1:5">
      <c r="A25268" s="283">
        <v>62028</v>
      </c>
      <c r="B25268" s="176">
        <v>106.7</v>
      </c>
      <c r="C25268" s="176">
        <v>39.299999999999997</v>
      </c>
      <c r="D25268" s="282">
        <v>128</v>
      </c>
      <c r="E25268" s="265"/>
    </row>
    <row r="25269" spans="1:5">
      <c r="A25269" s="283">
        <v>62030</v>
      </c>
      <c r="B25269" s="176">
        <v>0</v>
      </c>
      <c r="C25269" s="176">
        <v>0</v>
      </c>
      <c r="D25269" s="282">
        <v>87</v>
      </c>
      <c r="E25269" s="265"/>
    </row>
    <row r="25270" spans="1:5">
      <c r="A25270" s="283">
        <v>62031</v>
      </c>
      <c r="B25270" s="176">
        <v>17.899999999999999</v>
      </c>
      <c r="C25270" s="176">
        <v>43.1</v>
      </c>
      <c r="D25270" s="282">
        <v>87</v>
      </c>
      <c r="E25270" s="265"/>
    </row>
    <row r="25271" spans="1:5">
      <c r="A25271" s="283">
        <v>62032</v>
      </c>
      <c r="B25271" s="176">
        <v>17.399999999999999</v>
      </c>
      <c r="C25271" s="176">
        <v>42.3</v>
      </c>
      <c r="D25271" s="282">
        <v>87</v>
      </c>
      <c r="E25271" s="265"/>
    </row>
    <row r="25272" spans="1:5">
      <c r="A25272" s="283">
        <v>62033</v>
      </c>
      <c r="B25272" s="176">
        <v>95.3</v>
      </c>
      <c r="C25272" s="176">
        <v>40.700000000000003</v>
      </c>
      <c r="D25272" s="282">
        <v>87</v>
      </c>
      <c r="E25272" s="265"/>
    </row>
    <row r="25273" spans="1:5">
      <c r="A25273" s="283">
        <v>62034</v>
      </c>
      <c r="B25273" s="176">
        <v>1125.9000000000001</v>
      </c>
      <c r="C25273" s="176">
        <v>37</v>
      </c>
      <c r="D25273" s="282">
        <v>114</v>
      </c>
      <c r="E25273" s="265"/>
    </row>
    <row r="25274" spans="1:5">
      <c r="A25274" s="283">
        <v>62035</v>
      </c>
      <c r="B25274" s="176">
        <v>349.7</v>
      </c>
      <c r="C25274" s="176">
        <v>43.9</v>
      </c>
      <c r="D25274" s="282">
        <v>163</v>
      </c>
      <c r="E25274" s="265"/>
    </row>
    <row r="25275" spans="1:5">
      <c r="A25275" s="283">
        <v>62036</v>
      </c>
      <c r="B25275" s="176">
        <v>20.5</v>
      </c>
      <c r="C25275" s="176">
        <v>39.1</v>
      </c>
      <c r="D25275" s="282">
        <v>87</v>
      </c>
      <c r="E25275" s="265"/>
    </row>
    <row r="25276" spans="1:5">
      <c r="A25276" s="283">
        <v>62037</v>
      </c>
      <c r="B25276" s="176">
        <v>31.8</v>
      </c>
      <c r="C25276" s="176">
        <v>44.9</v>
      </c>
      <c r="D25276" s="282">
        <v>87</v>
      </c>
      <c r="E25276" s="265"/>
    </row>
    <row r="25277" spans="1:5">
      <c r="A25277" s="283">
        <v>62040</v>
      </c>
      <c r="B25277" s="176">
        <v>795.1</v>
      </c>
      <c r="C25277" s="176">
        <v>38.9</v>
      </c>
      <c r="D25277" s="282">
        <v>137</v>
      </c>
      <c r="E25277" s="265"/>
    </row>
    <row r="25278" spans="1:5">
      <c r="A25278" s="283">
        <v>62044</v>
      </c>
      <c r="B25278" s="176">
        <v>21.1</v>
      </c>
      <c r="C25278" s="176">
        <v>41.2</v>
      </c>
      <c r="D25278" s="282">
        <v>87</v>
      </c>
      <c r="E25278" s="265"/>
    </row>
    <row r="25279" spans="1:5">
      <c r="A25279" s="283">
        <v>62045</v>
      </c>
      <c r="B25279" s="176">
        <v>8.3000000000000007</v>
      </c>
      <c r="C25279" s="176">
        <v>49.3</v>
      </c>
      <c r="D25279" s="282">
        <v>87</v>
      </c>
      <c r="E25279" s="265"/>
    </row>
    <row r="25280" spans="1:5">
      <c r="A25280" s="283">
        <v>62046</v>
      </c>
      <c r="B25280" s="176">
        <v>0</v>
      </c>
      <c r="C25280" s="176">
        <v>0</v>
      </c>
      <c r="D25280" s="282">
        <v>87</v>
      </c>
      <c r="E25280" s="265"/>
    </row>
    <row r="25281" spans="1:5">
      <c r="A25281" s="283">
        <v>62047</v>
      </c>
      <c r="B25281" s="176">
        <v>36.4</v>
      </c>
      <c r="C25281" s="176">
        <v>44.3</v>
      </c>
      <c r="D25281" s="282">
        <v>87</v>
      </c>
      <c r="E25281" s="265"/>
    </row>
    <row r="25282" spans="1:5">
      <c r="A25282" s="283">
        <v>62048</v>
      </c>
      <c r="B25282" s="176">
        <v>432.6</v>
      </c>
      <c r="C25282" s="176">
        <v>40.4</v>
      </c>
      <c r="D25282" s="282">
        <v>87</v>
      </c>
      <c r="E25282" s="265"/>
    </row>
    <row r="25283" spans="1:5">
      <c r="A25283" s="283">
        <v>62049</v>
      </c>
      <c r="B25283" s="176">
        <v>96.7</v>
      </c>
      <c r="C25283" s="176">
        <v>41</v>
      </c>
      <c r="D25283" s="282">
        <v>87</v>
      </c>
      <c r="E25283" s="265"/>
    </row>
    <row r="25284" spans="1:5">
      <c r="A25284" s="283">
        <v>62050</v>
      </c>
      <c r="B25284" s="176">
        <v>18.899999999999999</v>
      </c>
      <c r="C25284" s="176">
        <v>40.200000000000003</v>
      </c>
      <c r="D25284" s="282">
        <v>87</v>
      </c>
      <c r="E25284" s="265"/>
    </row>
    <row r="25285" spans="1:5">
      <c r="A25285" s="283">
        <v>62051</v>
      </c>
      <c r="B25285" s="176">
        <v>22.9</v>
      </c>
      <c r="C25285" s="176">
        <v>40.299999999999997</v>
      </c>
      <c r="D25285" s="282">
        <v>87</v>
      </c>
      <c r="E25285" s="265"/>
    </row>
    <row r="25286" spans="1:5">
      <c r="A25286" s="283">
        <v>62052</v>
      </c>
      <c r="B25286" s="176">
        <v>91.2</v>
      </c>
      <c r="C25286" s="176">
        <v>40.4</v>
      </c>
      <c r="D25286" s="282">
        <v>95</v>
      </c>
      <c r="E25286" s="265"/>
    </row>
    <row r="25287" spans="1:5">
      <c r="A25287" s="283">
        <v>62053</v>
      </c>
      <c r="B25287" s="176">
        <v>22.8</v>
      </c>
      <c r="C25287" s="176">
        <v>46.1</v>
      </c>
      <c r="D25287" s="282">
        <v>87</v>
      </c>
      <c r="E25287" s="265"/>
    </row>
    <row r="25288" spans="1:5">
      <c r="A25288" s="283">
        <v>62054</v>
      </c>
      <c r="B25288" s="176">
        <v>18.899999999999999</v>
      </c>
      <c r="C25288" s="176">
        <v>40.299999999999997</v>
      </c>
      <c r="D25288" s="282">
        <v>87</v>
      </c>
      <c r="E25288" s="265"/>
    </row>
    <row r="25289" spans="1:5">
      <c r="A25289" s="283">
        <v>62056</v>
      </c>
      <c r="B25289" s="176">
        <v>87.4</v>
      </c>
      <c r="C25289" s="176">
        <v>42.2</v>
      </c>
      <c r="D25289" s="282">
        <v>95</v>
      </c>
      <c r="E25289" s="265"/>
    </row>
    <row r="25290" spans="1:5">
      <c r="A25290" s="283">
        <v>62058</v>
      </c>
      <c r="B25290" s="176">
        <v>0</v>
      </c>
      <c r="C25290" s="176">
        <v>0</v>
      </c>
      <c r="D25290" s="282">
        <v>87</v>
      </c>
      <c r="E25290" s="265"/>
    </row>
    <row r="25291" spans="1:5">
      <c r="A25291" s="283">
        <v>62059</v>
      </c>
      <c r="B25291" s="176">
        <v>0</v>
      </c>
      <c r="C25291" s="176">
        <v>0</v>
      </c>
      <c r="D25291" s="282">
        <v>87</v>
      </c>
      <c r="E25291" s="265"/>
    </row>
    <row r="25292" spans="1:5">
      <c r="A25292" s="283">
        <v>62060</v>
      </c>
      <c r="B25292" s="176">
        <v>768.1</v>
      </c>
      <c r="C25292" s="176">
        <v>34.1</v>
      </c>
      <c r="D25292" s="282">
        <v>87</v>
      </c>
      <c r="E25292" s="265"/>
    </row>
    <row r="25293" spans="1:5">
      <c r="A25293" s="283">
        <v>62061</v>
      </c>
      <c r="B25293" s="176">
        <v>96.4</v>
      </c>
      <c r="C25293" s="176">
        <v>41.2</v>
      </c>
      <c r="D25293" s="282">
        <v>95</v>
      </c>
      <c r="E25293" s="265"/>
    </row>
    <row r="25294" spans="1:5">
      <c r="A25294" s="283">
        <v>62062</v>
      </c>
      <c r="B25294" s="176">
        <v>874.7</v>
      </c>
      <c r="C25294" s="176">
        <v>40.299999999999997</v>
      </c>
      <c r="D25294" s="282">
        <v>112</v>
      </c>
      <c r="E25294" s="265"/>
    </row>
    <row r="25295" spans="1:5">
      <c r="A25295" s="283">
        <v>62063</v>
      </c>
      <c r="B25295" s="176">
        <v>20.7</v>
      </c>
      <c r="C25295" s="176">
        <v>40.799999999999997</v>
      </c>
      <c r="D25295" s="282">
        <v>87</v>
      </c>
      <c r="E25295" s="265"/>
    </row>
    <row r="25296" spans="1:5">
      <c r="A25296" s="283">
        <v>62065</v>
      </c>
      <c r="B25296" s="176">
        <v>0</v>
      </c>
      <c r="C25296" s="176">
        <v>0</v>
      </c>
      <c r="D25296" s="282">
        <v>87</v>
      </c>
      <c r="E25296" s="265"/>
    </row>
    <row r="25297" spans="1:5">
      <c r="A25297" s="283">
        <v>62067</v>
      </c>
      <c r="B25297" s="176">
        <v>213.7</v>
      </c>
      <c r="C25297" s="176">
        <v>41.3</v>
      </c>
      <c r="D25297" s="282">
        <v>87</v>
      </c>
      <c r="E25297" s="265"/>
    </row>
    <row r="25298" spans="1:5">
      <c r="A25298" s="283">
        <v>62069</v>
      </c>
      <c r="B25298" s="176">
        <v>82.2</v>
      </c>
      <c r="C25298" s="176">
        <v>42.5</v>
      </c>
      <c r="D25298" s="282">
        <v>87</v>
      </c>
      <c r="E25298" s="265"/>
    </row>
    <row r="25299" spans="1:5">
      <c r="A25299" s="283">
        <v>62070</v>
      </c>
      <c r="B25299" s="176">
        <v>0</v>
      </c>
      <c r="C25299" s="176">
        <v>0</v>
      </c>
      <c r="D25299" s="282">
        <v>87</v>
      </c>
      <c r="E25299" s="265"/>
    </row>
    <row r="25300" spans="1:5">
      <c r="A25300" s="283">
        <v>62071</v>
      </c>
      <c r="B25300" s="176">
        <v>888.3</v>
      </c>
      <c r="C25300" s="176">
        <v>37.5</v>
      </c>
      <c r="D25300" s="282">
        <v>87</v>
      </c>
      <c r="E25300" s="265"/>
    </row>
    <row r="25301" spans="1:5">
      <c r="A25301" s="283">
        <v>62074</v>
      </c>
      <c r="B25301" s="176">
        <v>27.3</v>
      </c>
      <c r="C25301" s="176">
        <v>41.7</v>
      </c>
      <c r="D25301" s="282">
        <v>87</v>
      </c>
      <c r="E25301" s="265"/>
    </row>
    <row r="25302" spans="1:5">
      <c r="A25302" s="283">
        <v>62075</v>
      </c>
      <c r="B25302" s="176">
        <v>35.799999999999997</v>
      </c>
      <c r="C25302" s="176">
        <v>42.5</v>
      </c>
      <c r="D25302" s="282">
        <v>112</v>
      </c>
      <c r="E25302" s="265"/>
    </row>
    <row r="25303" spans="1:5">
      <c r="A25303" s="283">
        <v>62076</v>
      </c>
      <c r="B25303" s="176">
        <v>0</v>
      </c>
      <c r="C25303" s="176">
        <v>0</v>
      </c>
      <c r="D25303" s="282">
        <v>87</v>
      </c>
      <c r="E25303" s="265"/>
    </row>
    <row r="25304" spans="1:5">
      <c r="A25304" s="283">
        <v>62077</v>
      </c>
      <c r="B25304" s="176">
        <v>0</v>
      </c>
      <c r="C25304" s="176">
        <v>0</v>
      </c>
      <c r="D25304" s="282">
        <v>87</v>
      </c>
      <c r="E25304" s="265"/>
    </row>
    <row r="25305" spans="1:5">
      <c r="A25305" s="283">
        <v>62078</v>
      </c>
      <c r="B25305" s="176">
        <v>13.4</v>
      </c>
      <c r="C25305" s="176">
        <v>41</v>
      </c>
      <c r="D25305" s="282">
        <v>87</v>
      </c>
      <c r="E25305" s="265"/>
    </row>
    <row r="25306" spans="1:5">
      <c r="A25306" s="283">
        <v>62079</v>
      </c>
      <c r="B25306" s="176">
        <v>46.9</v>
      </c>
      <c r="C25306" s="176">
        <v>41.4</v>
      </c>
      <c r="D25306" s="282">
        <v>87</v>
      </c>
      <c r="E25306" s="265"/>
    </row>
    <row r="25307" spans="1:5">
      <c r="A25307" s="283">
        <v>62080</v>
      </c>
      <c r="B25307" s="176">
        <v>24.5</v>
      </c>
      <c r="C25307" s="176">
        <v>39.1</v>
      </c>
      <c r="D25307" s="282">
        <v>87</v>
      </c>
      <c r="E25307" s="265"/>
    </row>
    <row r="25308" spans="1:5">
      <c r="A25308" s="283">
        <v>62081</v>
      </c>
      <c r="B25308" s="176">
        <v>16.3</v>
      </c>
      <c r="C25308" s="176">
        <v>41.4</v>
      </c>
      <c r="D25308" s="282">
        <v>87</v>
      </c>
      <c r="E25308" s="265"/>
    </row>
    <row r="25309" spans="1:5">
      <c r="A25309" s="283">
        <v>62082</v>
      </c>
      <c r="B25309" s="176">
        <v>26.1</v>
      </c>
      <c r="C25309" s="176">
        <v>40.200000000000003</v>
      </c>
      <c r="D25309" s="282">
        <v>87</v>
      </c>
      <c r="E25309" s="265"/>
    </row>
    <row r="25310" spans="1:5">
      <c r="A25310" s="283">
        <v>62083</v>
      </c>
      <c r="B25310" s="176">
        <v>28.1</v>
      </c>
      <c r="C25310" s="176">
        <v>44.3</v>
      </c>
      <c r="D25310" s="282">
        <v>87</v>
      </c>
      <c r="E25310" s="265"/>
    </row>
    <row r="25311" spans="1:5">
      <c r="A25311" s="283">
        <v>62084</v>
      </c>
      <c r="B25311" s="176">
        <v>1401.8</v>
      </c>
      <c r="C25311" s="176">
        <v>36.4</v>
      </c>
      <c r="D25311" s="282">
        <v>87</v>
      </c>
      <c r="E25311" s="265"/>
    </row>
    <row r="25312" spans="1:5">
      <c r="A25312" s="283">
        <v>62085</v>
      </c>
      <c r="B25312" s="176">
        <v>122.7</v>
      </c>
      <c r="C25312" s="176">
        <v>43.3</v>
      </c>
      <c r="D25312" s="282">
        <v>87</v>
      </c>
      <c r="E25312" s="265"/>
    </row>
    <row r="25313" spans="1:5">
      <c r="A25313" s="283">
        <v>62086</v>
      </c>
      <c r="B25313" s="176">
        <v>28.8</v>
      </c>
      <c r="C25313" s="176">
        <v>42.9</v>
      </c>
      <c r="D25313" s="282">
        <v>87</v>
      </c>
      <c r="E25313" s="265"/>
    </row>
    <row r="25314" spans="1:5">
      <c r="A25314" s="283">
        <v>62087</v>
      </c>
      <c r="B25314" s="176">
        <v>370.8</v>
      </c>
      <c r="C25314" s="176">
        <v>36.1</v>
      </c>
      <c r="D25314" s="282">
        <v>87</v>
      </c>
      <c r="E25314" s="265"/>
    </row>
    <row r="25315" spans="1:5">
      <c r="A25315" s="283">
        <v>62088</v>
      </c>
      <c r="B25315" s="176">
        <v>184.8</v>
      </c>
      <c r="C25315" s="176">
        <v>40.5</v>
      </c>
      <c r="D25315" s="282">
        <v>118</v>
      </c>
      <c r="E25315" s="265"/>
    </row>
    <row r="25316" spans="1:5">
      <c r="A25316" s="283">
        <v>62089</v>
      </c>
      <c r="B25316" s="176">
        <v>123.8</v>
      </c>
      <c r="C25316" s="176">
        <v>47.7</v>
      </c>
      <c r="D25316" s="282">
        <v>87</v>
      </c>
      <c r="E25316" s="265"/>
    </row>
    <row r="25317" spans="1:5">
      <c r="A25317" s="283">
        <v>62090</v>
      </c>
      <c r="B25317" s="176">
        <v>748.2</v>
      </c>
      <c r="C25317" s="176">
        <v>32.799999999999997</v>
      </c>
      <c r="D25317" s="282">
        <v>87</v>
      </c>
      <c r="E25317" s="265"/>
    </row>
    <row r="25318" spans="1:5">
      <c r="A25318" s="283">
        <v>62091</v>
      </c>
      <c r="B25318" s="176">
        <v>24.8</v>
      </c>
      <c r="C25318" s="176">
        <v>39.1</v>
      </c>
      <c r="D25318" s="282">
        <v>87</v>
      </c>
      <c r="E25318" s="265"/>
    </row>
    <row r="25319" spans="1:5">
      <c r="A25319" s="283">
        <v>62092</v>
      </c>
      <c r="B25319" s="176">
        <v>31.9</v>
      </c>
      <c r="C25319" s="176">
        <v>42.8</v>
      </c>
      <c r="D25319" s="282">
        <v>87</v>
      </c>
      <c r="E25319" s="265"/>
    </row>
    <row r="25320" spans="1:5">
      <c r="A25320" s="283">
        <v>62093</v>
      </c>
      <c r="B25320" s="176">
        <v>0</v>
      </c>
      <c r="C25320" s="176">
        <v>0</v>
      </c>
      <c r="D25320" s="282">
        <v>87</v>
      </c>
      <c r="E25320" s="265"/>
    </row>
    <row r="25321" spans="1:5">
      <c r="A25321" s="283">
        <v>62094</v>
      </c>
      <c r="B25321" s="176">
        <v>27.1</v>
      </c>
      <c r="C25321" s="176">
        <v>43.7</v>
      </c>
      <c r="D25321" s="282">
        <v>87</v>
      </c>
      <c r="E25321" s="265"/>
    </row>
    <row r="25322" spans="1:5">
      <c r="A25322" s="283">
        <v>62095</v>
      </c>
      <c r="B25322" s="176">
        <v>1163</v>
      </c>
      <c r="C25322" s="176">
        <v>39.299999999999997</v>
      </c>
      <c r="D25322" s="282">
        <v>94</v>
      </c>
      <c r="E25322" s="265"/>
    </row>
    <row r="25323" spans="1:5">
      <c r="A25323" s="283">
        <v>62097</v>
      </c>
      <c r="B25323" s="176">
        <v>77.099999999999994</v>
      </c>
      <c r="C25323" s="176">
        <v>41.2</v>
      </c>
      <c r="D25323" s="282">
        <v>112</v>
      </c>
      <c r="E25323" s="265"/>
    </row>
    <row r="25324" spans="1:5">
      <c r="A25324" s="283">
        <v>62098</v>
      </c>
      <c r="B25324" s="176">
        <v>0</v>
      </c>
      <c r="C25324" s="176">
        <v>0</v>
      </c>
      <c r="D25324" s="282">
        <v>87</v>
      </c>
      <c r="E25324" s="265"/>
    </row>
    <row r="25325" spans="1:5">
      <c r="A25325" s="283">
        <v>62201</v>
      </c>
      <c r="B25325" s="176">
        <v>767.2</v>
      </c>
      <c r="C25325" s="176">
        <v>25.8</v>
      </c>
      <c r="D25325" s="282">
        <v>116</v>
      </c>
      <c r="E25325" s="265"/>
    </row>
    <row r="25326" spans="1:5">
      <c r="A25326" s="283">
        <v>62202</v>
      </c>
      <c r="B25326" s="176">
        <v>0</v>
      </c>
      <c r="C25326" s="176">
        <v>0</v>
      </c>
      <c r="D25326" s="282">
        <v>87</v>
      </c>
      <c r="E25326" s="265"/>
    </row>
    <row r="25327" spans="1:5">
      <c r="A25327" s="283">
        <v>62203</v>
      </c>
      <c r="B25327" s="176">
        <v>1419.2</v>
      </c>
      <c r="C25327" s="176">
        <v>38.700000000000003</v>
      </c>
      <c r="D25327" s="282">
        <v>87</v>
      </c>
      <c r="E25327" s="265"/>
    </row>
    <row r="25328" spans="1:5">
      <c r="A25328" s="283">
        <v>62204</v>
      </c>
      <c r="B25328" s="176">
        <v>1877.4</v>
      </c>
      <c r="C25328" s="176">
        <v>32.200000000000003</v>
      </c>
      <c r="D25328" s="282">
        <v>87</v>
      </c>
      <c r="E25328" s="265"/>
    </row>
    <row r="25329" spans="1:5">
      <c r="A25329" s="283">
        <v>62205</v>
      </c>
      <c r="B25329" s="176">
        <v>1457.3</v>
      </c>
      <c r="C25329" s="176">
        <v>38.1</v>
      </c>
      <c r="D25329" s="282">
        <v>126</v>
      </c>
      <c r="E25329" s="265"/>
    </row>
    <row r="25330" spans="1:5">
      <c r="A25330" s="283">
        <v>62206</v>
      </c>
      <c r="B25330" s="176">
        <v>1044</v>
      </c>
      <c r="C25330" s="176">
        <v>30.8</v>
      </c>
      <c r="D25330" s="282">
        <v>125</v>
      </c>
      <c r="E25330" s="265"/>
    </row>
    <row r="25331" spans="1:5">
      <c r="A25331" s="283">
        <v>62207</v>
      </c>
      <c r="B25331" s="176">
        <v>1242.9000000000001</v>
      </c>
      <c r="C25331" s="176">
        <v>32</v>
      </c>
      <c r="D25331" s="282">
        <v>87</v>
      </c>
      <c r="E25331" s="265"/>
    </row>
    <row r="25332" spans="1:5">
      <c r="A25332" s="283">
        <v>62208</v>
      </c>
      <c r="B25332" s="176">
        <v>1052</v>
      </c>
      <c r="C25332" s="176">
        <v>38.9</v>
      </c>
      <c r="D25332" s="282">
        <v>132</v>
      </c>
      <c r="E25332" s="265"/>
    </row>
    <row r="25333" spans="1:5">
      <c r="A25333" s="283">
        <v>62214</v>
      </c>
      <c r="B25333" s="176">
        <v>15.5</v>
      </c>
      <c r="C25333" s="176">
        <v>44.8</v>
      </c>
      <c r="D25333" s="282">
        <v>87</v>
      </c>
      <c r="E25333" s="265"/>
    </row>
    <row r="25334" spans="1:5">
      <c r="A25334" s="283">
        <v>62215</v>
      </c>
      <c r="B25334" s="176">
        <v>42.3</v>
      </c>
      <c r="C25334" s="176">
        <v>39.200000000000003</v>
      </c>
      <c r="D25334" s="282">
        <v>96</v>
      </c>
      <c r="E25334" s="265"/>
    </row>
    <row r="25335" spans="1:5">
      <c r="A25335" s="283">
        <v>62216</v>
      </c>
      <c r="B25335" s="176">
        <v>133.5</v>
      </c>
      <c r="C25335" s="176">
        <v>36.700000000000003</v>
      </c>
      <c r="D25335" s="282">
        <v>87</v>
      </c>
      <c r="E25335" s="265"/>
    </row>
    <row r="25336" spans="1:5">
      <c r="A25336" s="283">
        <v>62217</v>
      </c>
      <c r="B25336" s="176">
        <v>26.2</v>
      </c>
      <c r="C25336" s="176">
        <v>44.3</v>
      </c>
      <c r="D25336" s="282">
        <v>87</v>
      </c>
      <c r="E25336" s="265"/>
    </row>
    <row r="25337" spans="1:5">
      <c r="A25337" s="283">
        <v>62218</v>
      </c>
      <c r="B25337" s="176">
        <v>35.799999999999997</v>
      </c>
      <c r="C25337" s="176">
        <v>37.1</v>
      </c>
      <c r="D25337" s="282">
        <v>87</v>
      </c>
      <c r="E25337" s="265"/>
    </row>
    <row r="25338" spans="1:5">
      <c r="A25338" s="283">
        <v>62219</v>
      </c>
      <c r="B25338" s="176">
        <v>0</v>
      </c>
      <c r="C25338" s="176">
        <v>0</v>
      </c>
      <c r="D25338" s="282">
        <v>87</v>
      </c>
      <c r="E25338" s="265"/>
    </row>
    <row r="25339" spans="1:5">
      <c r="A25339" s="283">
        <v>62220</v>
      </c>
      <c r="B25339" s="176">
        <v>597.29999999999995</v>
      </c>
      <c r="C25339" s="176">
        <v>36.299999999999997</v>
      </c>
      <c r="D25339" s="282">
        <v>163</v>
      </c>
      <c r="E25339" s="265"/>
    </row>
    <row r="25340" spans="1:5">
      <c r="A25340" s="283">
        <v>62221</v>
      </c>
      <c r="B25340" s="176">
        <v>784.7</v>
      </c>
      <c r="C25340" s="176">
        <v>36.6</v>
      </c>
      <c r="D25340" s="282">
        <v>116</v>
      </c>
      <c r="E25340" s="265"/>
    </row>
    <row r="25341" spans="1:5">
      <c r="A25341" s="283">
        <v>62222</v>
      </c>
      <c r="B25341" s="176">
        <v>0</v>
      </c>
      <c r="C25341" s="176">
        <v>0</v>
      </c>
      <c r="D25341" s="282">
        <v>87</v>
      </c>
      <c r="E25341" s="265"/>
    </row>
    <row r="25342" spans="1:5">
      <c r="A25342" s="283">
        <v>62223</v>
      </c>
      <c r="B25342" s="176">
        <v>610.20000000000005</v>
      </c>
      <c r="C25342" s="176">
        <v>42.4</v>
      </c>
      <c r="D25342" s="282">
        <v>124</v>
      </c>
      <c r="E25342" s="265"/>
    </row>
    <row r="25343" spans="1:5">
      <c r="A25343" s="283">
        <v>62225</v>
      </c>
      <c r="B25343" s="176">
        <v>570.6</v>
      </c>
      <c r="C25343" s="176">
        <v>22.7</v>
      </c>
      <c r="D25343" s="282">
        <v>126</v>
      </c>
      <c r="E25343" s="265"/>
    </row>
    <row r="25344" spans="1:5">
      <c r="A25344" s="283">
        <v>62226</v>
      </c>
      <c r="B25344" s="176">
        <v>2216.1</v>
      </c>
      <c r="C25344" s="176">
        <v>39.700000000000003</v>
      </c>
      <c r="D25344" s="282">
        <v>133</v>
      </c>
      <c r="E25344" s="265"/>
    </row>
    <row r="25345" spans="1:5">
      <c r="A25345" s="283">
        <v>62230</v>
      </c>
      <c r="B25345" s="176">
        <v>94.8</v>
      </c>
      <c r="C25345" s="176">
        <v>39.1</v>
      </c>
      <c r="D25345" s="282">
        <v>115</v>
      </c>
      <c r="E25345" s="265"/>
    </row>
    <row r="25346" spans="1:5">
      <c r="A25346" s="283">
        <v>62231</v>
      </c>
      <c r="B25346" s="176">
        <v>49.9</v>
      </c>
      <c r="C25346" s="176">
        <v>41.2</v>
      </c>
      <c r="D25346" s="282">
        <v>87</v>
      </c>
      <c r="E25346" s="265"/>
    </row>
    <row r="25347" spans="1:5">
      <c r="A25347" s="283">
        <v>62232</v>
      </c>
      <c r="B25347" s="176">
        <v>587.4</v>
      </c>
      <c r="C25347" s="176">
        <v>38.700000000000003</v>
      </c>
      <c r="D25347" s="282">
        <v>124</v>
      </c>
      <c r="E25347" s="265"/>
    </row>
    <row r="25348" spans="1:5">
      <c r="A25348" s="283">
        <v>62233</v>
      </c>
      <c r="B25348" s="176">
        <v>96.8</v>
      </c>
      <c r="C25348" s="176">
        <v>38.299999999999997</v>
      </c>
      <c r="D25348" s="282">
        <v>126</v>
      </c>
      <c r="E25348" s="265"/>
    </row>
    <row r="25349" spans="1:5">
      <c r="A25349" s="283">
        <v>62234</v>
      </c>
      <c r="B25349" s="176">
        <v>946.6</v>
      </c>
      <c r="C25349" s="176">
        <v>37.200000000000003</v>
      </c>
      <c r="D25349" s="282">
        <v>154</v>
      </c>
      <c r="E25349" s="265"/>
    </row>
    <row r="25350" spans="1:5">
      <c r="A25350" s="283">
        <v>62236</v>
      </c>
      <c r="B25350" s="176">
        <v>239.2</v>
      </c>
      <c r="C25350" s="176">
        <v>40.200000000000003</v>
      </c>
      <c r="D25350" s="282">
        <v>95</v>
      </c>
      <c r="E25350" s="265"/>
    </row>
    <row r="25351" spans="1:5">
      <c r="A25351" s="283">
        <v>62237</v>
      </c>
      <c r="B25351" s="176">
        <v>26.9</v>
      </c>
      <c r="C25351" s="176">
        <v>46</v>
      </c>
      <c r="D25351" s="282">
        <v>87</v>
      </c>
      <c r="E25351" s="265"/>
    </row>
    <row r="25352" spans="1:5">
      <c r="A25352" s="283">
        <v>62238</v>
      </c>
      <c r="B25352" s="176">
        <v>17.100000000000001</v>
      </c>
      <c r="C25352" s="176">
        <v>40.700000000000003</v>
      </c>
      <c r="D25352" s="282">
        <v>87</v>
      </c>
      <c r="E25352" s="265"/>
    </row>
    <row r="25353" spans="1:5">
      <c r="A25353" s="283">
        <v>62239</v>
      </c>
      <c r="B25353" s="176">
        <v>460.2</v>
      </c>
      <c r="C25353" s="176">
        <v>36.6</v>
      </c>
      <c r="D25353" s="282">
        <v>87</v>
      </c>
      <c r="E25353" s="265"/>
    </row>
    <row r="25354" spans="1:5">
      <c r="A25354" s="283">
        <v>62240</v>
      </c>
      <c r="B25354" s="176">
        <v>139.19999999999999</v>
      </c>
      <c r="C25354" s="176">
        <v>38.4</v>
      </c>
      <c r="D25354" s="282">
        <v>87</v>
      </c>
      <c r="E25354" s="265"/>
    </row>
    <row r="25355" spans="1:5">
      <c r="A25355" s="283">
        <v>62241</v>
      </c>
      <c r="B25355" s="176">
        <v>27.4</v>
      </c>
      <c r="C25355" s="176">
        <v>43.3</v>
      </c>
      <c r="D25355" s="282">
        <v>87</v>
      </c>
      <c r="E25355" s="265"/>
    </row>
    <row r="25356" spans="1:5">
      <c r="A25356" s="283">
        <v>62242</v>
      </c>
      <c r="B25356" s="176">
        <v>31.6</v>
      </c>
      <c r="C25356" s="176">
        <v>42</v>
      </c>
      <c r="D25356" s="282">
        <v>113</v>
      </c>
      <c r="E25356" s="265"/>
    </row>
    <row r="25357" spans="1:5">
      <c r="A25357" s="283">
        <v>62243</v>
      </c>
      <c r="B25357" s="176">
        <v>140.19999999999999</v>
      </c>
      <c r="C25357" s="176">
        <v>42.7</v>
      </c>
      <c r="D25357" s="282">
        <v>94</v>
      </c>
      <c r="E25357" s="265"/>
    </row>
    <row r="25358" spans="1:5">
      <c r="A25358" s="283">
        <v>62244</v>
      </c>
      <c r="B25358" s="176">
        <v>16</v>
      </c>
      <c r="C25358" s="176">
        <v>44.2</v>
      </c>
      <c r="D25358" s="282">
        <v>87</v>
      </c>
      <c r="E25358" s="265"/>
    </row>
    <row r="25359" spans="1:5">
      <c r="A25359" s="283">
        <v>62245</v>
      </c>
      <c r="B25359" s="176">
        <v>100.5</v>
      </c>
      <c r="C25359" s="176">
        <v>37.6</v>
      </c>
      <c r="D25359" s="282">
        <v>87</v>
      </c>
      <c r="E25359" s="265"/>
    </row>
    <row r="25360" spans="1:5">
      <c r="A25360" s="283">
        <v>62246</v>
      </c>
      <c r="B25360" s="176">
        <v>65.5</v>
      </c>
      <c r="C25360" s="176">
        <v>38.1</v>
      </c>
      <c r="D25360" s="282">
        <v>135</v>
      </c>
      <c r="E25360" s="265"/>
    </row>
    <row r="25361" spans="1:5">
      <c r="A25361" s="283">
        <v>62248</v>
      </c>
      <c r="B25361" s="176">
        <v>0</v>
      </c>
      <c r="C25361" s="176">
        <v>0</v>
      </c>
      <c r="D25361" s="282">
        <v>87</v>
      </c>
      <c r="E25361" s="265"/>
    </row>
    <row r="25362" spans="1:5">
      <c r="A25362" s="283">
        <v>62249</v>
      </c>
      <c r="B25362" s="176">
        <v>153.9</v>
      </c>
      <c r="C25362" s="176">
        <v>38.700000000000003</v>
      </c>
      <c r="D25362" s="282">
        <v>96</v>
      </c>
      <c r="E25362" s="265"/>
    </row>
    <row r="25363" spans="1:5">
      <c r="A25363" s="283">
        <v>62250</v>
      </c>
      <c r="B25363" s="176">
        <v>32.200000000000003</v>
      </c>
      <c r="C25363" s="176">
        <v>38.9</v>
      </c>
      <c r="D25363" s="282">
        <v>87</v>
      </c>
      <c r="E25363" s="265"/>
    </row>
    <row r="25364" spans="1:5">
      <c r="A25364" s="283">
        <v>62252</v>
      </c>
      <c r="B25364" s="176">
        <v>0</v>
      </c>
      <c r="C25364" s="176">
        <v>0</v>
      </c>
      <c r="D25364" s="282">
        <v>87</v>
      </c>
      <c r="E25364" s="265"/>
    </row>
    <row r="25365" spans="1:5">
      <c r="A25365" s="283">
        <v>62253</v>
      </c>
      <c r="B25365" s="176">
        <v>23.7</v>
      </c>
      <c r="C25365" s="176">
        <v>44.6</v>
      </c>
      <c r="D25365" s="282">
        <v>87</v>
      </c>
      <c r="E25365" s="265"/>
    </row>
    <row r="25366" spans="1:5">
      <c r="A25366" s="283">
        <v>62254</v>
      </c>
      <c r="B25366" s="176">
        <v>156.19999999999999</v>
      </c>
      <c r="C25366" s="176">
        <v>36.1</v>
      </c>
      <c r="D25366" s="282">
        <v>146</v>
      </c>
      <c r="E25366" s="265"/>
    </row>
    <row r="25367" spans="1:5">
      <c r="A25367" s="283">
        <v>62255</v>
      </c>
      <c r="B25367" s="176">
        <v>40.700000000000003</v>
      </c>
      <c r="C25367" s="176">
        <v>42.8</v>
      </c>
      <c r="D25367" s="282">
        <v>87</v>
      </c>
      <c r="E25367" s="265"/>
    </row>
    <row r="25368" spans="1:5">
      <c r="A25368" s="283">
        <v>62256</v>
      </c>
      <c r="B25368" s="176">
        <v>32.799999999999997</v>
      </c>
      <c r="C25368" s="176">
        <v>41.8</v>
      </c>
      <c r="D25368" s="282">
        <v>87</v>
      </c>
      <c r="E25368" s="265"/>
    </row>
    <row r="25369" spans="1:5">
      <c r="A25369" s="283">
        <v>62257</v>
      </c>
      <c r="B25369" s="176">
        <v>46.8</v>
      </c>
      <c r="C25369" s="176">
        <v>42.3</v>
      </c>
      <c r="D25369" s="282">
        <v>87</v>
      </c>
      <c r="E25369" s="265"/>
    </row>
    <row r="25370" spans="1:5">
      <c r="A25370" s="283">
        <v>62258</v>
      </c>
      <c r="B25370" s="176">
        <v>113.8</v>
      </c>
      <c r="C25370" s="176">
        <v>36.9</v>
      </c>
      <c r="D25370" s="282">
        <v>94</v>
      </c>
      <c r="E25370" s="265"/>
    </row>
    <row r="25371" spans="1:5">
      <c r="A25371" s="283">
        <v>62259</v>
      </c>
      <c r="B25371" s="176">
        <v>0</v>
      </c>
      <c r="C25371" s="176">
        <v>0</v>
      </c>
      <c r="D25371" s="282">
        <v>87</v>
      </c>
      <c r="E25371" s="265"/>
    </row>
    <row r="25372" spans="1:5">
      <c r="A25372" s="283">
        <v>62260</v>
      </c>
      <c r="B25372" s="176">
        <v>146.5</v>
      </c>
      <c r="C25372" s="176">
        <v>43</v>
      </c>
      <c r="D25372" s="282">
        <v>87</v>
      </c>
      <c r="E25372" s="265"/>
    </row>
    <row r="25373" spans="1:5">
      <c r="A25373" s="283">
        <v>62261</v>
      </c>
      <c r="B25373" s="176">
        <v>19.100000000000001</v>
      </c>
      <c r="C25373" s="176">
        <v>43.1</v>
      </c>
      <c r="D25373" s="282">
        <v>87</v>
      </c>
      <c r="E25373" s="265"/>
    </row>
    <row r="25374" spans="1:5">
      <c r="A25374" s="283">
        <v>62262</v>
      </c>
      <c r="B25374" s="176">
        <v>40</v>
      </c>
      <c r="C25374" s="176">
        <v>42.7</v>
      </c>
      <c r="D25374" s="282">
        <v>87</v>
      </c>
      <c r="E25374" s="265"/>
    </row>
    <row r="25375" spans="1:5">
      <c r="A25375" s="283">
        <v>62263</v>
      </c>
      <c r="B25375" s="176">
        <v>38.299999999999997</v>
      </c>
      <c r="C25375" s="176">
        <v>41.8</v>
      </c>
      <c r="D25375" s="282">
        <v>120</v>
      </c>
      <c r="E25375" s="265"/>
    </row>
    <row r="25376" spans="1:5">
      <c r="A25376" s="283">
        <v>62264</v>
      </c>
      <c r="B25376" s="176">
        <v>82.8</v>
      </c>
      <c r="C25376" s="176">
        <v>40.799999999999997</v>
      </c>
      <c r="D25376" s="282">
        <v>112</v>
      </c>
      <c r="E25376" s="265"/>
    </row>
    <row r="25377" spans="1:5">
      <c r="A25377" s="283">
        <v>62265</v>
      </c>
      <c r="B25377" s="176">
        <v>151.9</v>
      </c>
      <c r="C25377" s="176">
        <v>36.9</v>
      </c>
      <c r="D25377" s="282">
        <v>87</v>
      </c>
      <c r="E25377" s="265"/>
    </row>
    <row r="25378" spans="1:5">
      <c r="A25378" s="283">
        <v>62266</v>
      </c>
      <c r="B25378" s="176">
        <v>0</v>
      </c>
      <c r="C25378" s="176">
        <v>0</v>
      </c>
      <c r="D25378" s="282">
        <v>87</v>
      </c>
      <c r="E25378" s="265"/>
    </row>
    <row r="25379" spans="1:5">
      <c r="A25379" s="283">
        <v>62268</v>
      </c>
      <c r="B25379" s="176">
        <v>15.6</v>
      </c>
      <c r="C25379" s="176">
        <v>45.1</v>
      </c>
      <c r="D25379" s="282">
        <v>87</v>
      </c>
      <c r="E25379" s="265"/>
    </row>
    <row r="25380" spans="1:5">
      <c r="A25380" s="283">
        <v>62269</v>
      </c>
      <c r="B25380" s="176">
        <v>1020.4</v>
      </c>
      <c r="C25380" s="176">
        <v>36.9</v>
      </c>
      <c r="D25380" s="282">
        <v>121</v>
      </c>
      <c r="E25380" s="265"/>
    </row>
    <row r="25381" spans="1:5">
      <c r="A25381" s="283">
        <v>62271</v>
      </c>
      <c r="B25381" s="176">
        <v>34.200000000000003</v>
      </c>
      <c r="C25381" s="176">
        <v>41</v>
      </c>
      <c r="D25381" s="282">
        <v>87</v>
      </c>
      <c r="E25381" s="265"/>
    </row>
    <row r="25382" spans="1:5">
      <c r="A25382" s="283">
        <v>62272</v>
      </c>
      <c r="B25382" s="176">
        <v>56.8</v>
      </c>
      <c r="C25382" s="176">
        <v>41.1</v>
      </c>
      <c r="D25382" s="282">
        <v>87</v>
      </c>
      <c r="E25382" s="265"/>
    </row>
    <row r="25383" spans="1:5">
      <c r="A25383" s="283">
        <v>62273</v>
      </c>
      <c r="B25383" s="176">
        <v>384.4</v>
      </c>
      <c r="C25383" s="176">
        <v>37.799999999999997</v>
      </c>
      <c r="D25383" s="282">
        <v>87</v>
      </c>
      <c r="E25383" s="265"/>
    </row>
    <row r="25384" spans="1:5">
      <c r="A25384" s="283">
        <v>62274</v>
      </c>
      <c r="B25384" s="176">
        <v>50.1</v>
      </c>
      <c r="C25384" s="176">
        <v>39.799999999999997</v>
      </c>
      <c r="D25384" s="282">
        <v>95</v>
      </c>
      <c r="E25384" s="265"/>
    </row>
    <row r="25385" spans="1:5">
      <c r="A25385" s="283">
        <v>62275</v>
      </c>
      <c r="B25385" s="176">
        <v>33</v>
      </c>
      <c r="C25385" s="176">
        <v>41</v>
      </c>
      <c r="D25385" s="282">
        <v>87</v>
      </c>
      <c r="E25385" s="265"/>
    </row>
    <row r="25386" spans="1:5">
      <c r="A25386" s="283">
        <v>62277</v>
      </c>
      <c r="B25386" s="176">
        <v>21.6</v>
      </c>
      <c r="C25386" s="176">
        <v>39.9</v>
      </c>
      <c r="D25386" s="282">
        <v>87</v>
      </c>
      <c r="E25386" s="265"/>
    </row>
    <row r="25387" spans="1:5">
      <c r="A25387" s="283">
        <v>62278</v>
      </c>
      <c r="B25387" s="176">
        <v>52.7</v>
      </c>
      <c r="C25387" s="176">
        <v>41.7</v>
      </c>
      <c r="D25387" s="282">
        <v>114</v>
      </c>
      <c r="E25387" s="265"/>
    </row>
    <row r="25388" spans="1:5">
      <c r="A25388" s="283">
        <v>62279</v>
      </c>
      <c r="B25388" s="176">
        <v>0</v>
      </c>
      <c r="C25388" s="176">
        <v>0</v>
      </c>
      <c r="D25388" s="282">
        <v>87</v>
      </c>
      <c r="E25388" s="265"/>
    </row>
    <row r="25389" spans="1:5">
      <c r="A25389" s="283">
        <v>62280</v>
      </c>
      <c r="B25389" s="176">
        <v>11.6</v>
      </c>
      <c r="C25389" s="176">
        <v>43</v>
      </c>
      <c r="D25389" s="282">
        <v>87</v>
      </c>
      <c r="E25389" s="265"/>
    </row>
    <row r="25390" spans="1:5">
      <c r="A25390" s="283">
        <v>62281</v>
      </c>
      <c r="B25390" s="176">
        <v>98.5</v>
      </c>
      <c r="C25390" s="176">
        <v>39.6</v>
      </c>
      <c r="D25390" s="282">
        <v>87</v>
      </c>
      <c r="E25390" s="265"/>
    </row>
    <row r="25391" spans="1:5">
      <c r="A25391" s="283">
        <v>62282</v>
      </c>
      <c r="B25391" s="176">
        <v>0</v>
      </c>
      <c r="C25391" s="176">
        <v>0</v>
      </c>
      <c r="D25391" s="282">
        <v>87</v>
      </c>
      <c r="E25391" s="265"/>
    </row>
    <row r="25392" spans="1:5">
      <c r="A25392" s="283">
        <v>62284</v>
      </c>
      <c r="B25392" s="176">
        <v>34.5</v>
      </c>
      <c r="C25392" s="176">
        <v>44.6</v>
      </c>
      <c r="D25392" s="282">
        <v>87</v>
      </c>
      <c r="E25392" s="265"/>
    </row>
    <row r="25393" spans="1:5">
      <c r="A25393" s="283">
        <v>62285</v>
      </c>
      <c r="B25393" s="176">
        <v>107.3</v>
      </c>
      <c r="C25393" s="176">
        <v>40.1</v>
      </c>
      <c r="D25393" s="282">
        <v>95</v>
      </c>
      <c r="E25393" s="265"/>
    </row>
    <row r="25394" spans="1:5">
      <c r="A25394" s="283">
        <v>62286</v>
      </c>
      <c r="B25394" s="176">
        <v>68.400000000000006</v>
      </c>
      <c r="C25394" s="176">
        <v>42.9</v>
      </c>
      <c r="D25394" s="282">
        <v>87</v>
      </c>
      <c r="E25394" s="265"/>
    </row>
    <row r="25395" spans="1:5">
      <c r="A25395" s="283">
        <v>62288</v>
      </c>
      <c r="B25395" s="176">
        <v>59.5</v>
      </c>
      <c r="C25395" s="176">
        <v>43</v>
      </c>
      <c r="D25395" s="282">
        <v>87</v>
      </c>
      <c r="E25395" s="265"/>
    </row>
    <row r="25396" spans="1:5">
      <c r="A25396" s="283">
        <v>62289</v>
      </c>
      <c r="B25396" s="176">
        <v>0</v>
      </c>
      <c r="C25396" s="176">
        <v>0</v>
      </c>
      <c r="D25396" s="282">
        <v>87</v>
      </c>
      <c r="E25396" s="265"/>
    </row>
    <row r="25397" spans="1:5">
      <c r="A25397" s="283">
        <v>62292</v>
      </c>
      <c r="B25397" s="176">
        <v>562.4</v>
      </c>
      <c r="C25397" s="176">
        <v>41.9</v>
      </c>
      <c r="D25397" s="282">
        <v>87</v>
      </c>
      <c r="E25397" s="265"/>
    </row>
    <row r="25398" spans="1:5">
      <c r="A25398" s="283">
        <v>62293</v>
      </c>
      <c r="B25398" s="176">
        <v>127.2</v>
      </c>
      <c r="C25398" s="176">
        <v>40.6</v>
      </c>
      <c r="D25398" s="282">
        <v>87</v>
      </c>
      <c r="E25398" s="265"/>
    </row>
    <row r="25399" spans="1:5">
      <c r="A25399" s="283">
        <v>62294</v>
      </c>
      <c r="B25399" s="176">
        <v>332.5</v>
      </c>
      <c r="C25399" s="176">
        <v>37.299999999999997</v>
      </c>
      <c r="D25399" s="282">
        <v>87</v>
      </c>
      <c r="E25399" s="265"/>
    </row>
    <row r="25400" spans="1:5">
      <c r="A25400" s="283">
        <v>62295</v>
      </c>
      <c r="B25400" s="176">
        <v>33.299999999999997</v>
      </c>
      <c r="C25400" s="176">
        <v>36.5</v>
      </c>
      <c r="D25400" s="282">
        <v>87</v>
      </c>
      <c r="E25400" s="265"/>
    </row>
    <row r="25401" spans="1:5">
      <c r="A25401" s="283">
        <v>62297</v>
      </c>
      <c r="B25401" s="176">
        <v>19.399999999999999</v>
      </c>
      <c r="C25401" s="176">
        <v>44.5</v>
      </c>
      <c r="D25401" s="282">
        <v>87</v>
      </c>
      <c r="E25401" s="265"/>
    </row>
    <row r="25402" spans="1:5">
      <c r="A25402" s="283">
        <v>62298</v>
      </c>
      <c r="B25402" s="176">
        <v>113.2</v>
      </c>
      <c r="C25402" s="176">
        <v>41.1</v>
      </c>
      <c r="D25402" s="282">
        <v>116</v>
      </c>
      <c r="E25402" s="265"/>
    </row>
    <row r="25403" spans="1:5">
      <c r="A25403" s="283">
        <v>62301</v>
      </c>
      <c r="B25403" s="176">
        <v>2701.7</v>
      </c>
      <c r="C25403" s="176">
        <v>38.299999999999997</v>
      </c>
      <c r="D25403" s="282">
        <v>176</v>
      </c>
      <c r="E25403" s="265"/>
    </row>
    <row r="25404" spans="1:5">
      <c r="A25404" s="283">
        <v>62305</v>
      </c>
      <c r="B25404" s="176">
        <v>115.1</v>
      </c>
      <c r="C25404" s="176">
        <v>44.2</v>
      </c>
      <c r="D25404" s="282">
        <v>115</v>
      </c>
      <c r="E25404" s="265"/>
    </row>
    <row r="25405" spans="1:5">
      <c r="A25405" s="283">
        <v>62306</v>
      </c>
      <c r="B25405" s="176">
        <v>0</v>
      </c>
      <c r="C25405" s="176">
        <v>0</v>
      </c>
      <c r="D25405" s="282">
        <v>87</v>
      </c>
      <c r="E25405" s="265"/>
    </row>
    <row r="25406" spans="1:5">
      <c r="A25406" s="283">
        <v>62311</v>
      </c>
      <c r="B25406" s="176">
        <v>31.7</v>
      </c>
      <c r="C25406" s="176">
        <v>42.6</v>
      </c>
      <c r="D25406" s="282">
        <v>87</v>
      </c>
      <c r="E25406" s="265"/>
    </row>
    <row r="25407" spans="1:5">
      <c r="A25407" s="283">
        <v>62312</v>
      </c>
      <c r="B25407" s="176">
        <v>31.7</v>
      </c>
      <c r="C25407" s="176">
        <v>42.7</v>
      </c>
      <c r="D25407" s="282">
        <v>87</v>
      </c>
      <c r="E25407" s="265"/>
    </row>
    <row r="25408" spans="1:5">
      <c r="A25408" s="283">
        <v>62313</v>
      </c>
      <c r="B25408" s="176">
        <v>8.6999999999999993</v>
      </c>
      <c r="C25408" s="176">
        <v>42.8</v>
      </c>
      <c r="D25408" s="282">
        <v>87</v>
      </c>
      <c r="E25408" s="265"/>
    </row>
    <row r="25409" spans="1:5">
      <c r="A25409" s="283">
        <v>62314</v>
      </c>
      <c r="B25409" s="176">
        <v>10.199999999999999</v>
      </c>
      <c r="C25409" s="176">
        <v>43.2</v>
      </c>
      <c r="D25409" s="282">
        <v>87</v>
      </c>
      <c r="E25409" s="265"/>
    </row>
    <row r="25410" spans="1:5">
      <c r="A25410" s="283">
        <v>62316</v>
      </c>
      <c r="B25410" s="176">
        <v>13.7</v>
      </c>
      <c r="C25410" s="176">
        <v>40</v>
      </c>
      <c r="D25410" s="282">
        <v>87</v>
      </c>
      <c r="E25410" s="265"/>
    </row>
    <row r="25411" spans="1:5">
      <c r="A25411" s="283">
        <v>62319</v>
      </c>
      <c r="B25411" s="176">
        <v>5.3</v>
      </c>
      <c r="C25411" s="176">
        <v>44</v>
      </c>
      <c r="D25411" s="282">
        <v>87</v>
      </c>
      <c r="E25411" s="265"/>
    </row>
    <row r="25412" spans="1:5">
      <c r="A25412" s="283">
        <v>62320</v>
      </c>
      <c r="B25412" s="176">
        <v>34.700000000000003</v>
      </c>
      <c r="C25412" s="176">
        <v>40</v>
      </c>
      <c r="D25412" s="282">
        <v>87</v>
      </c>
      <c r="E25412" s="265"/>
    </row>
    <row r="25413" spans="1:5">
      <c r="A25413" s="283">
        <v>62321</v>
      </c>
      <c r="B25413" s="176">
        <v>22.7</v>
      </c>
      <c r="C25413" s="176">
        <v>43.9</v>
      </c>
      <c r="D25413" s="282">
        <v>94</v>
      </c>
      <c r="E25413" s="265"/>
    </row>
    <row r="25414" spans="1:5">
      <c r="A25414" s="283">
        <v>62323</v>
      </c>
      <c r="B25414" s="176">
        <v>9.9</v>
      </c>
      <c r="C25414" s="176">
        <v>42.7</v>
      </c>
      <c r="D25414" s="282">
        <v>87</v>
      </c>
      <c r="E25414" s="265"/>
    </row>
    <row r="25415" spans="1:5">
      <c r="A25415" s="283">
        <v>62324</v>
      </c>
      <c r="B25415" s="176">
        <v>17.2</v>
      </c>
      <c r="C25415" s="176">
        <v>39.4</v>
      </c>
      <c r="D25415" s="282">
        <v>87</v>
      </c>
      <c r="E25415" s="265"/>
    </row>
    <row r="25416" spans="1:5">
      <c r="A25416" s="283">
        <v>62325</v>
      </c>
      <c r="B25416" s="176">
        <v>22.1</v>
      </c>
      <c r="C25416" s="176">
        <v>40</v>
      </c>
      <c r="D25416" s="282">
        <v>87</v>
      </c>
      <c r="E25416" s="265"/>
    </row>
    <row r="25417" spans="1:5">
      <c r="A25417" s="283">
        <v>62326</v>
      </c>
      <c r="B25417" s="176">
        <v>30.9</v>
      </c>
      <c r="C25417" s="176">
        <v>43.7</v>
      </c>
      <c r="D25417" s="282">
        <v>116</v>
      </c>
      <c r="E25417" s="265"/>
    </row>
    <row r="25418" spans="1:5">
      <c r="A25418" s="283">
        <v>62329</v>
      </c>
      <c r="B25418" s="176">
        <v>0</v>
      </c>
      <c r="C25418" s="176">
        <v>0</v>
      </c>
      <c r="D25418" s="282">
        <v>87</v>
      </c>
      <c r="E25418" s="265"/>
    </row>
    <row r="25419" spans="1:5">
      <c r="A25419" s="283">
        <v>62330</v>
      </c>
      <c r="B25419" s="176">
        <v>24.2</v>
      </c>
      <c r="C25419" s="176">
        <v>45.6</v>
      </c>
      <c r="D25419" s="282">
        <v>87</v>
      </c>
      <c r="E25419" s="265"/>
    </row>
    <row r="25420" spans="1:5">
      <c r="A25420" s="283">
        <v>62334</v>
      </c>
      <c r="B25420" s="176">
        <v>0</v>
      </c>
      <c r="C25420" s="176">
        <v>0</v>
      </c>
      <c r="D25420" s="282">
        <v>87</v>
      </c>
      <c r="E25420" s="265"/>
    </row>
    <row r="25421" spans="1:5">
      <c r="A25421" s="283">
        <v>62336</v>
      </c>
      <c r="B25421" s="176">
        <v>0</v>
      </c>
      <c r="C25421" s="176">
        <v>0</v>
      </c>
      <c r="D25421" s="282">
        <v>87</v>
      </c>
      <c r="E25421" s="265"/>
    </row>
    <row r="25422" spans="1:5">
      <c r="A25422" s="283">
        <v>62338</v>
      </c>
      <c r="B25422" s="176">
        <v>35.799999999999997</v>
      </c>
      <c r="C25422" s="176">
        <v>42</v>
      </c>
      <c r="D25422" s="282">
        <v>87</v>
      </c>
      <c r="E25422" s="265"/>
    </row>
    <row r="25423" spans="1:5">
      <c r="A25423" s="283">
        <v>62339</v>
      </c>
      <c r="B25423" s="176">
        <v>12.6</v>
      </c>
      <c r="C25423" s="176">
        <v>41.9</v>
      </c>
      <c r="D25423" s="282">
        <v>87</v>
      </c>
      <c r="E25423" s="265"/>
    </row>
    <row r="25424" spans="1:5">
      <c r="A25424" s="283">
        <v>62340</v>
      </c>
      <c r="B25424" s="176">
        <v>22.9</v>
      </c>
      <c r="C25424" s="176">
        <v>41.1</v>
      </c>
      <c r="D25424" s="282">
        <v>87</v>
      </c>
      <c r="E25424" s="265"/>
    </row>
    <row r="25425" spans="1:5">
      <c r="A25425" s="283">
        <v>62341</v>
      </c>
      <c r="B25425" s="176">
        <v>66.900000000000006</v>
      </c>
      <c r="C25425" s="176">
        <v>43.7</v>
      </c>
      <c r="D25425" s="282">
        <v>87</v>
      </c>
      <c r="E25425" s="265"/>
    </row>
    <row r="25426" spans="1:5">
      <c r="A25426" s="283">
        <v>62343</v>
      </c>
      <c r="B25426" s="176">
        <v>10.9</v>
      </c>
      <c r="C25426" s="176">
        <v>41.6</v>
      </c>
      <c r="D25426" s="282">
        <v>87</v>
      </c>
      <c r="E25426" s="265"/>
    </row>
    <row r="25427" spans="1:5">
      <c r="A25427" s="283">
        <v>62344</v>
      </c>
      <c r="B25427" s="176">
        <v>5.3</v>
      </c>
      <c r="C25427" s="176">
        <v>45.6</v>
      </c>
      <c r="D25427" s="282">
        <v>87</v>
      </c>
      <c r="E25427" s="265"/>
    </row>
    <row r="25428" spans="1:5">
      <c r="A25428" s="283">
        <v>62345</v>
      </c>
      <c r="B25428" s="176">
        <v>12.2</v>
      </c>
      <c r="C25428" s="176">
        <v>41.5</v>
      </c>
      <c r="D25428" s="282">
        <v>87</v>
      </c>
      <c r="E25428" s="265"/>
    </row>
    <row r="25429" spans="1:5">
      <c r="A25429" s="283">
        <v>62346</v>
      </c>
      <c r="B25429" s="176">
        <v>11.3</v>
      </c>
      <c r="C25429" s="176">
        <v>42.4</v>
      </c>
      <c r="D25429" s="282">
        <v>87</v>
      </c>
      <c r="E25429" s="265"/>
    </row>
    <row r="25430" spans="1:5">
      <c r="A25430" s="283">
        <v>62347</v>
      </c>
      <c r="B25430" s="176">
        <v>20.5</v>
      </c>
      <c r="C25430" s="176">
        <v>39.700000000000003</v>
      </c>
      <c r="D25430" s="282">
        <v>87</v>
      </c>
      <c r="E25430" s="265"/>
    </row>
    <row r="25431" spans="1:5">
      <c r="A25431" s="283">
        <v>62348</v>
      </c>
      <c r="B25431" s="176">
        <v>9</v>
      </c>
      <c r="C25431" s="176">
        <v>48.3</v>
      </c>
      <c r="D25431" s="282">
        <v>87</v>
      </c>
      <c r="E25431" s="265"/>
    </row>
    <row r="25432" spans="1:5">
      <c r="A25432" s="283">
        <v>62349</v>
      </c>
      <c r="B25432" s="176">
        <v>14.3</v>
      </c>
      <c r="C25432" s="176">
        <v>47.3</v>
      </c>
      <c r="D25432" s="282">
        <v>87</v>
      </c>
      <c r="E25432" s="265"/>
    </row>
    <row r="25433" spans="1:5">
      <c r="A25433" s="283">
        <v>62351</v>
      </c>
      <c r="B25433" s="176">
        <v>24.7</v>
      </c>
      <c r="C25433" s="176">
        <v>40.200000000000003</v>
      </c>
      <c r="D25433" s="282">
        <v>87</v>
      </c>
      <c r="E25433" s="265"/>
    </row>
    <row r="25434" spans="1:5">
      <c r="A25434" s="283">
        <v>62352</v>
      </c>
      <c r="B25434" s="176">
        <v>0</v>
      </c>
      <c r="C25434" s="176">
        <v>0</v>
      </c>
      <c r="D25434" s="282">
        <v>87</v>
      </c>
      <c r="E25434" s="265"/>
    </row>
    <row r="25435" spans="1:5">
      <c r="A25435" s="283">
        <v>62353</v>
      </c>
      <c r="B25435" s="176">
        <v>23.4</v>
      </c>
      <c r="C25435" s="176">
        <v>36.6</v>
      </c>
      <c r="D25435" s="282">
        <v>94</v>
      </c>
      <c r="E25435" s="265"/>
    </row>
    <row r="25436" spans="1:5">
      <c r="A25436" s="283">
        <v>62354</v>
      </c>
      <c r="B25436" s="176">
        <v>38.299999999999997</v>
      </c>
      <c r="C25436" s="176">
        <v>50.3</v>
      </c>
      <c r="D25436" s="282">
        <v>87</v>
      </c>
      <c r="E25436" s="265"/>
    </row>
    <row r="25437" spans="1:5">
      <c r="A25437" s="283">
        <v>62355</v>
      </c>
      <c r="B25437" s="176">
        <v>16.7</v>
      </c>
      <c r="C25437" s="176">
        <v>41.1</v>
      </c>
      <c r="D25437" s="282">
        <v>87</v>
      </c>
      <c r="E25437" s="265"/>
    </row>
    <row r="25438" spans="1:5">
      <c r="A25438" s="283">
        <v>62356</v>
      </c>
      <c r="B25438" s="176">
        <v>13.8</v>
      </c>
      <c r="C25438" s="176">
        <v>40.799999999999997</v>
      </c>
      <c r="D25438" s="282">
        <v>87</v>
      </c>
      <c r="E25438" s="265"/>
    </row>
    <row r="25439" spans="1:5">
      <c r="A25439" s="283">
        <v>62357</v>
      </c>
      <c r="B25439" s="176">
        <v>11.6</v>
      </c>
      <c r="C25439" s="176">
        <v>43.4</v>
      </c>
      <c r="D25439" s="282">
        <v>87</v>
      </c>
      <c r="E25439" s="265"/>
    </row>
    <row r="25440" spans="1:5">
      <c r="A25440" s="283">
        <v>62358</v>
      </c>
      <c r="B25440" s="176">
        <v>26</v>
      </c>
      <c r="C25440" s="176">
        <v>47.8</v>
      </c>
      <c r="D25440" s="282">
        <v>87</v>
      </c>
      <c r="E25440" s="265"/>
    </row>
    <row r="25441" spans="1:5">
      <c r="A25441" s="283">
        <v>62359</v>
      </c>
      <c r="B25441" s="176">
        <v>24.2</v>
      </c>
      <c r="C25441" s="176">
        <v>40.200000000000003</v>
      </c>
      <c r="D25441" s="282">
        <v>87</v>
      </c>
      <c r="E25441" s="265"/>
    </row>
    <row r="25442" spans="1:5">
      <c r="A25442" s="283">
        <v>62360</v>
      </c>
      <c r="B25442" s="176">
        <v>48.2</v>
      </c>
      <c r="C25442" s="176">
        <v>38.799999999999997</v>
      </c>
      <c r="D25442" s="282">
        <v>87</v>
      </c>
      <c r="E25442" s="265"/>
    </row>
    <row r="25443" spans="1:5">
      <c r="A25443" s="283">
        <v>62361</v>
      </c>
      <c r="B25443" s="176">
        <v>10.3</v>
      </c>
      <c r="C25443" s="176">
        <v>39.4</v>
      </c>
      <c r="D25443" s="282">
        <v>87</v>
      </c>
      <c r="E25443" s="265"/>
    </row>
    <row r="25444" spans="1:5">
      <c r="A25444" s="283">
        <v>62362</v>
      </c>
      <c r="B25444" s="176">
        <v>0</v>
      </c>
      <c r="C25444" s="176">
        <v>0</v>
      </c>
      <c r="D25444" s="282">
        <v>87</v>
      </c>
      <c r="E25444" s="265"/>
    </row>
    <row r="25445" spans="1:5">
      <c r="A25445" s="283">
        <v>62363</v>
      </c>
      <c r="B25445" s="176">
        <v>39.5</v>
      </c>
      <c r="C25445" s="176">
        <v>43</v>
      </c>
      <c r="D25445" s="282">
        <v>94</v>
      </c>
      <c r="E25445" s="265"/>
    </row>
    <row r="25446" spans="1:5">
      <c r="A25446" s="283">
        <v>62365</v>
      </c>
      <c r="B25446" s="176">
        <v>15.7</v>
      </c>
      <c r="C25446" s="176">
        <v>40.1</v>
      </c>
      <c r="D25446" s="282">
        <v>87</v>
      </c>
      <c r="E25446" s="265"/>
    </row>
    <row r="25447" spans="1:5">
      <c r="A25447" s="283">
        <v>62366</v>
      </c>
      <c r="B25447" s="176">
        <v>18.5</v>
      </c>
      <c r="C25447" s="176">
        <v>42.4</v>
      </c>
      <c r="D25447" s="282">
        <v>87</v>
      </c>
      <c r="E25447" s="265"/>
    </row>
    <row r="25448" spans="1:5">
      <c r="A25448" s="283">
        <v>62367</v>
      </c>
      <c r="B25448" s="176">
        <v>13.4</v>
      </c>
      <c r="C25448" s="176">
        <v>40.5</v>
      </c>
      <c r="D25448" s="282">
        <v>87</v>
      </c>
      <c r="E25448" s="265"/>
    </row>
    <row r="25449" spans="1:5">
      <c r="A25449" s="283">
        <v>62370</v>
      </c>
      <c r="B25449" s="176">
        <v>9.3000000000000007</v>
      </c>
      <c r="C25449" s="176">
        <v>45.8</v>
      </c>
      <c r="D25449" s="282">
        <v>87</v>
      </c>
      <c r="E25449" s="265"/>
    </row>
    <row r="25450" spans="1:5">
      <c r="A25450" s="283">
        <v>62373</v>
      </c>
      <c r="B25450" s="176">
        <v>8.1999999999999993</v>
      </c>
      <c r="C25450" s="176">
        <v>45.6</v>
      </c>
      <c r="D25450" s="282">
        <v>87</v>
      </c>
      <c r="E25450" s="265"/>
    </row>
    <row r="25451" spans="1:5">
      <c r="A25451" s="283">
        <v>62374</v>
      </c>
      <c r="B25451" s="176">
        <v>10.6</v>
      </c>
      <c r="C25451" s="176">
        <v>48.3</v>
      </c>
      <c r="D25451" s="282">
        <v>87</v>
      </c>
      <c r="E25451" s="265"/>
    </row>
    <row r="25452" spans="1:5">
      <c r="A25452" s="283">
        <v>62375</v>
      </c>
      <c r="B25452" s="176">
        <v>2837.7</v>
      </c>
      <c r="C25452" s="176">
        <v>35.700000000000003</v>
      </c>
      <c r="D25452" s="282">
        <v>87</v>
      </c>
      <c r="E25452" s="265"/>
    </row>
    <row r="25453" spans="1:5">
      <c r="A25453" s="283">
        <v>62376</v>
      </c>
      <c r="B25453" s="176">
        <v>14.3</v>
      </c>
      <c r="C25453" s="176">
        <v>41.8</v>
      </c>
      <c r="D25453" s="282">
        <v>87</v>
      </c>
      <c r="E25453" s="265"/>
    </row>
    <row r="25454" spans="1:5">
      <c r="A25454" s="283">
        <v>62378</v>
      </c>
      <c r="B25454" s="176">
        <v>17.2</v>
      </c>
      <c r="C25454" s="176">
        <v>44.5</v>
      </c>
      <c r="D25454" s="282">
        <v>87</v>
      </c>
      <c r="E25454" s="265"/>
    </row>
    <row r="25455" spans="1:5">
      <c r="A25455" s="283">
        <v>62379</v>
      </c>
      <c r="B25455" s="176">
        <v>31</v>
      </c>
      <c r="C25455" s="176">
        <v>43.7</v>
      </c>
      <c r="D25455" s="282">
        <v>87</v>
      </c>
      <c r="E25455" s="265"/>
    </row>
    <row r="25456" spans="1:5">
      <c r="A25456" s="283">
        <v>62380</v>
      </c>
      <c r="B25456" s="176">
        <v>11.5</v>
      </c>
      <c r="C25456" s="176">
        <v>39.9</v>
      </c>
      <c r="D25456" s="282">
        <v>87</v>
      </c>
      <c r="E25456" s="265"/>
    </row>
    <row r="25457" spans="1:5">
      <c r="A25457" s="283">
        <v>62401</v>
      </c>
      <c r="B25457" s="176">
        <v>147.1</v>
      </c>
      <c r="C25457" s="176">
        <v>39.6</v>
      </c>
      <c r="D25457" s="282">
        <v>103</v>
      </c>
      <c r="E25457" s="265"/>
    </row>
    <row r="25458" spans="1:5">
      <c r="A25458" s="283">
        <v>62410</v>
      </c>
      <c r="B25458" s="176">
        <v>27.8</v>
      </c>
      <c r="C25458" s="176">
        <v>41.6</v>
      </c>
      <c r="D25458" s="282">
        <v>87</v>
      </c>
      <c r="E25458" s="265"/>
    </row>
    <row r="25459" spans="1:5">
      <c r="A25459" s="283">
        <v>62411</v>
      </c>
      <c r="B25459" s="176">
        <v>57.7</v>
      </c>
      <c r="C25459" s="176">
        <v>39.200000000000003</v>
      </c>
      <c r="D25459" s="282">
        <v>87</v>
      </c>
      <c r="E25459" s="265"/>
    </row>
    <row r="25460" spans="1:5">
      <c r="A25460" s="283">
        <v>62413</v>
      </c>
      <c r="B25460" s="176">
        <v>14</v>
      </c>
      <c r="C25460" s="176">
        <v>41.1</v>
      </c>
      <c r="D25460" s="282">
        <v>87</v>
      </c>
      <c r="E25460" s="265"/>
    </row>
    <row r="25461" spans="1:5">
      <c r="A25461" s="283">
        <v>62414</v>
      </c>
      <c r="B25461" s="176">
        <v>23.6</v>
      </c>
      <c r="C25461" s="176">
        <v>40.200000000000003</v>
      </c>
      <c r="D25461" s="282">
        <v>87</v>
      </c>
      <c r="E25461" s="265"/>
    </row>
    <row r="25462" spans="1:5">
      <c r="A25462" s="283">
        <v>62417</v>
      </c>
      <c r="B25462" s="176">
        <v>205.5</v>
      </c>
      <c r="C25462" s="176">
        <v>40.200000000000003</v>
      </c>
      <c r="D25462" s="282">
        <v>87</v>
      </c>
      <c r="E25462" s="265"/>
    </row>
    <row r="25463" spans="1:5">
      <c r="A25463" s="283">
        <v>62418</v>
      </c>
      <c r="B25463" s="176">
        <v>24.1</v>
      </c>
      <c r="C25463" s="176">
        <v>39.4</v>
      </c>
      <c r="D25463" s="282">
        <v>87</v>
      </c>
      <c r="E25463" s="265"/>
    </row>
    <row r="25464" spans="1:5">
      <c r="A25464" s="283">
        <v>62419</v>
      </c>
      <c r="B25464" s="176">
        <v>17.899999999999999</v>
      </c>
      <c r="C25464" s="176">
        <v>43.2</v>
      </c>
      <c r="D25464" s="282">
        <v>87</v>
      </c>
      <c r="E25464" s="265"/>
    </row>
    <row r="25465" spans="1:5">
      <c r="A25465" s="283">
        <v>62420</v>
      </c>
      <c r="B25465" s="176">
        <v>36.700000000000003</v>
      </c>
      <c r="C25465" s="176">
        <v>43.2</v>
      </c>
      <c r="D25465" s="282">
        <v>87</v>
      </c>
      <c r="E25465" s="265"/>
    </row>
    <row r="25466" spans="1:5">
      <c r="A25466" s="283">
        <v>62421</v>
      </c>
      <c r="B25466" s="176">
        <v>17</v>
      </c>
      <c r="C25466" s="176">
        <v>43.8</v>
      </c>
      <c r="D25466" s="282">
        <v>87</v>
      </c>
      <c r="E25466" s="265"/>
    </row>
    <row r="25467" spans="1:5">
      <c r="A25467" s="283">
        <v>62422</v>
      </c>
      <c r="B25467" s="176">
        <v>58.6</v>
      </c>
      <c r="C25467" s="176">
        <v>38.6</v>
      </c>
      <c r="D25467" s="282">
        <v>87</v>
      </c>
      <c r="E25467" s="265"/>
    </row>
    <row r="25468" spans="1:5">
      <c r="A25468" s="283">
        <v>62423</v>
      </c>
      <c r="B25468" s="176">
        <v>27.2</v>
      </c>
      <c r="C25468" s="176">
        <v>43.3</v>
      </c>
      <c r="D25468" s="282">
        <v>87</v>
      </c>
      <c r="E25468" s="265"/>
    </row>
    <row r="25469" spans="1:5">
      <c r="A25469" s="283">
        <v>62424</v>
      </c>
      <c r="B25469" s="176">
        <v>27.6</v>
      </c>
      <c r="C25469" s="176">
        <v>35.4</v>
      </c>
      <c r="D25469" s="282">
        <v>87</v>
      </c>
      <c r="E25469" s="265"/>
    </row>
    <row r="25470" spans="1:5">
      <c r="A25470" s="283">
        <v>62425</v>
      </c>
      <c r="B25470" s="176">
        <v>13.6</v>
      </c>
      <c r="C25470" s="176">
        <v>43.3</v>
      </c>
      <c r="D25470" s="282">
        <v>87</v>
      </c>
      <c r="E25470" s="265"/>
    </row>
    <row r="25471" spans="1:5">
      <c r="A25471" s="283">
        <v>62426</v>
      </c>
      <c r="B25471" s="176">
        <v>23.4</v>
      </c>
      <c r="C25471" s="176">
        <v>41.1</v>
      </c>
      <c r="D25471" s="282">
        <v>87</v>
      </c>
      <c r="E25471" s="265"/>
    </row>
    <row r="25472" spans="1:5">
      <c r="A25472" s="283">
        <v>62427</v>
      </c>
      <c r="B25472" s="176">
        <v>20.7</v>
      </c>
      <c r="C25472" s="176">
        <v>43.9</v>
      </c>
      <c r="D25472" s="282">
        <v>87</v>
      </c>
      <c r="E25472" s="265"/>
    </row>
    <row r="25473" spans="1:5">
      <c r="A25473" s="283">
        <v>62428</v>
      </c>
      <c r="B25473" s="176">
        <v>32.700000000000003</v>
      </c>
      <c r="C25473" s="176">
        <v>42.8</v>
      </c>
      <c r="D25473" s="282">
        <v>87</v>
      </c>
      <c r="E25473" s="265"/>
    </row>
    <row r="25474" spans="1:5">
      <c r="A25474" s="283">
        <v>62431</v>
      </c>
      <c r="B25474" s="176">
        <v>16.399999999999999</v>
      </c>
      <c r="C25474" s="176">
        <v>43</v>
      </c>
      <c r="D25474" s="282">
        <v>87</v>
      </c>
      <c r="E25474" s="265"/>
    </row>
    <row r="25475" spans="1:5">
      <c r="A25475" s="283">
        <v>62432</v>
      </c>
      <c r="B25475" s="176">
        <v>13.2</v>
      </c>
      <c r="C25475" s="176">
        <v>44.1</v>
      </c>
      <c r="D25475" s="282">
        <v>87</v>
      </c>
      <c r="E25475" s="265"/>
    </row>
    <row r="25476" spans="1:5">
      <c r="A25476" s="283">
        <v>62433</v>
      </c>
      <c r="B25476" s="176">
        <v>33.6</v>
      </c>
      <c r="C25476" s="176">
        <v>45.9</v>
      </c>
      <c r="D25476" s="282">
        <v>87</v>
      </c>
      <c r="E25476" s="265"/>
    </row>
    <row r="25477" spans="1:5">
      <c r="A25477" s="283">
        <v>62434</v>
      </c>
      <c r="B25477" s="176">
        <v>12.3</v>
      </c>
      <c r="C25477" s="176">
        <v>42</v>
      </c>
      <c r="D25477" s="282">
        <v>87</v>
      </c>
      <c r="E25477" s="265"/>
    </row>
    <row r="25478" spans="1:5">
      <c r="A25478" s="283">
        <v>62436</v>
      </c>
      <c r="B25478" s="176">
        <v>24</v>
      </c>
      <c r="C25478" s="176">
        <v>40.1</v>
      </c>
      <c r="D25478" s="282">
        <v>87</v>
      </c>
      <c r="E25478" s="265"/>
    </row>
    <row r="25479" spans="1:5">
      <c r="A25479" s="283">
        <v>62438</v>
      </c>
      <c r="B25479" s="176">
        <v>17.2</v>
      </c>
      <c r="C25479" s="176">
        <v>45.3</v>
      </c>
      <c r="D25479" s="282">
        <v>87</v>
      </c>
      <c r="E25479" s="265"/>
    </row>
    <row r="25480" spans="1:5">
      <c r="A25480" s="283">
        <v>62439</v>
      </c>
      <c r="B25480" s="176">
        <v>55</v>
      </c>
      <c r="C25480" s="176">
        <v>44.1</v>
      </c>
      <c r="D25480" s="282">
        <v>95</v>
      </c>
      <c r="E25480" s="265"/>
    </row>
    <row r="25481" spans="1:5">
      <c r="A25481" s="283">
        <v>62440</v>
      </c>
      <c r="B25481" s="176">
        <v>43.3</v>
      </c>
      <c r="C25481" s="176">
        <v>43.9</v>
      </c>
      <c r="D25481" s="282">
        <v>87</v>
      </c>
      <c r="E25481" s="265"/>
    </row>
    <row r="25482" spans="1:5">
      <c r="A25482" s="283">
        <v>62441</v>
      </c>
      <c r="B25482" s="176">
        <v>38.6</v>
      </c>
      <c r="C25482" s="176">
        <v>41.3</v>
      </c>
      <c r="D25482" s="282">
        <v>87</v>
      </c>
      <c r="E25482" s="265"/>
    </row>
    <row r="25483" spans="1:5">
      <c r="A25483" s="283">
        <v>62442</v>
      </c>
      <c r="B25483" s="176">
        <v>21.4</v>
      </c>
      <c r="C25483" s="176">
        <v>42.9</v>
      </c>
      <c r="D25483" s="282">
        <v>87</v>
      </c>
      <c r="E25483" s="265"/>
    </row>
    <row r="25484" spans="1:5">
      <c r="A25484" s="283">
        <v>62443</v>
      </c>
      <c r="B25484" s="176">
        <v>26</v>
      </c>
      <c r="C25484" s="176">
        <v>40.4</v>
      </c>
      <c r="D25484" s="282">
        <v>87</v>
      </c>
      <c r="E25484" s="265"/>
    </row>
    <row r="25485" spans="1:5">
      <c r="A25485" s="283">
        <v>62444</v>
      </c>
      <c r="B25485" s="176">
        <v>21.4</v>
      </c>
      <c r="C25485" s="176">
        <v>49.2</v>
      </c>
      <c r="D25485" s="282">
        <v>87</v>
      </c>
      <c r="E25485" s="265"/>
    </row>
    <row r="25486" spans="1:5">
      <c r="A25486" s="283">
        <v>62445</v>
      </c>
      <c r="B25486" s="176">
        <v>20.8</v>
      </c>
      <c r="C25486" s="176">
        <v>37.5</v>
      </c>
      <c r="D25486" s="282">
        <v>87</v>
      </c>
      <c r="E25486" s="265"/>
    </row>
    <row r="25487" spans="1:5">
      <c r="A25487" s="283">
        <v>62446</v>
      </c>
      <c r="B25487" s="176">
        <v>9.4</v>
      </c>
      <c r="C25487" s="176">
        <v>43.9</v>
      </c>
      <c r="D25487" s="282">
        <v>87</v>
      </c>
      <c r="E25487" s="265"/>
    </row>
    <row r="25488" spans="1:5">
      <c r="A25488" s="283">
        <v>62447</v>
      </c>
      <c r="B25488" s="176">
        <v>44.4</v>
      </c>
      <c r="C25488" s="176">
        <v>42.1</v>
      </c>
      <c r="D25488" s="282">
        <v>112</v>
      </c>
      <c r="E25488" s="265"/>
    </row>
    <row r="25489" spans="1:5">
      <c r="A25489" s="283">
        <v>62448</v>
      </c>
      <c r="B25489" s="176">
        <v>30</v>
      </c>
      <c r="C25489" s="176">
        <v>42</v>
      </c>
      <c r="D25489" s="282">
        <v>113</v>
      </c>
      <c r="E25489" s="265"/>
    </row>
    <row r="25490" spans="1:5">
      <c r="A25490" s="283">
        <v>62449</v>
      </c>
      <c r="B25490" s="176">
        <v>34.299999999999997</v>
      </c>
      <c r="C25490" s="176">
        <v>42.5</v>
      </c>
      <c r="D25490" s="282">
        <v>87</v>
      </c>
      <c r="E25490" s="265"/>
    </row>
    <row r="25491" spans="1:5">
      <c r="A25491" s="283">
        <v>62450</v>
      </c>
      <c r="B25491" s="176">
        <v>69.400000000000006</v>
      </c>
      <c r="C25491" s="176">
        <v>42.1</v>
      </c>
      <c r="D25491" s="282">
        <v>87</v>
      </c>
      <c r="E25491" s="265"/>
    </row>
    <row r="25492" spans="1:5">
      <c r="A25492" s="283">
        <v>62451</v>
      </c>
      <c r="B25492" s="176">
        <v>50.5</v>
      </c>
      <c r="C25492" s="176">
        <v>40.1</v>
      </c>
      <c r="D25492" s="282">
        <v>87</v>
      </c>
      <c r="E25492" s="265"/>
    </row>
    <row r="25493" spans="1:5">
      <c r="A25493" s="283">
        <v>62452</v>
      </c>
      <c r="B25493" s="176">
        <v>16.899999999999999</v>
      </c>
      <c r="C25493" s="176">
        <v>43</v>
      </c>
      <c r="D25493" s="282">
        <v>87</v>
      </c>
      <c r="E25493" s="265"/>
    </row>
    <row r="25494" spans="1:5">
      <c r="A25494" s="283">
        <v>62454</v>
      </c>
      <c r="B25494" s="176">
        <v>63.5</v>
      </c>
      <c r="C25494" s="176">
        <v>41.2</v>
      </c>
      <c r="D25494" s="282">
        <v>108</v>
      </c>
      <c r="E25494" s="265"/>
    </row>
    <row r="25495" spans="1:5">
      <c r="A25495" s="283">
        <v>62458</v>
      </c>
      <c r="B25495" s="176">
        <v>35.799999999999997</v>
      </c>
      <c r="C25495" s="176">
        <v>40.700000000000003</v>
      </c>
      <c r="D25495" s="282">
        <v>87</v>
      </c>
      <c r="E25495" s="265"/>
    </row>
    <row r="25496" spans="1:5">
      <c r="A25496" s="283">
        <v>62459</v>
      </c>
      <c r="B25496" s="176">
        <v>12.7</v>
      </c>
      <c r="C25496" s="176">
        <v>45.2</v>
      </c>
      <c r="D25496" s="282">
        <v>87</v>
      </c>
      <c r="E25496" s="265"/>
    </row>
    <row r="25497" spans="1:5">
      <c r="A25497" s="283">
        <v>62460</v>
      </c>
      <c r="B25497" s="176">
        <v>17.5</v>
      </c>
      <c r="C25497" s="176">
        <v>42</v>
      </c>
      <c r="D25497" s="282">
        <v>112</v>
      </c>
      <c r="E25497" s="265"/>
    </row>
    <row r="25498" spans="1:5">
      <c r="A25498" s="283">
        <v>62461</v>
      </c>
      <c r="B25498" s="176">
        <v>19.2</v>
      </c>
      <c r="C25498" s="176">
        <v>43.2</v>
      </c>
      <c r="D25498" s="282">
        <v>87</v>
      </c>
      <c r="E25498" s="265"/>
    </row>
    <row r="25499" spans="1:5">
      <c r="A25499" s="283">
        <v>62462</v>
      </c>
      <c r="B25499" s="176">
        <v>27.9</v>
      </c>
      <c r="C25499" s="176">
        <v>36.1</v>
      </c>
      <c r="D25499" s="282">
        <v>87</v>
      </c>
      <c r="E25499" s="265"/>
    </row>
    <row r="25500" spans="1:5">
      <c r="A25500" s="283">
        <v>62463</v>
      </c>
      <c r="B25500" s="176">
        <v>53.2</v>
      </c>
      <c r="C25500" s="176">
        <v>40.700000000000003</v>
      </c>
      <c r="D25500" s="282">
        <v>87</v>
      </c>
      <c r="E25500" s="265"/>
    </row>
    <row r="25501" spans="1:5">
      <c r="A25501" s="283">
        <v>62464</v>
      </c>
      <c r="B25501" s="176">
        <v>51.1</v>
      </c>
      <c r="C25501" s="176">
        <v>47.4</v>
      </c>
      <c r="D25501" s="282">
        <v>87</v>
      </c>
      <c r="E25501" s="265"/>
    </row>
    <row r="25502" spans="1:5">
      <c r="A25502" s="283">
        <v>62465</v>
      </c>
      <c r="B25502" s="176">
        <v>23.5</v>
      </c>
      <c r="C25502" s="176">
        <v>43.6</v>
      </c>
      <c r="D25502" s="282">
        <v>87</v>
      </c>
      <c r="E25502" s="265"/>
    </row>
    <row r="25503" spans="1:5">
      <c r="A25503" s="283">
        <v>62466</v>
      </c>
      <c r="B25503" s="176">
        <v>48.5</v>
      </c>
      <c r="C25503" s="176">
        <v>34.6</v>
      </c>
      <c r="D25503" s="282">
        <v>87</v>
      </c>
      <c r="E25503" s="265"/>
    </row>
    <row r="25504" spans="1:5">
      <c r="A25504" s="283">
        <v>62467</v>
      </c>
      <c r="B25504" s="176">
        <v>72.099999999999994</v>
      </c>
      <c r="C25504" s="176">
        <v>36.9</v>
      </c>
      <c r="D25504" s="282">
        <v>87</v>
      </c>
      <c r="E25504" s="265"/>
    </row>
    <row r="25505" spans="1:5">
      <c r="A25505" s="283">
        <v>62468</v>
      </c>
      <c r="B25505" s="176">
        <v>30.5</v>
      </c>
      <c r="C25505" s="176">
        <v>39.5</v>
      </c>
      <c r="D25505" s="282">
        <v>87</v>
      </c>
      <c r="E25505" s="265"/>
    </row>
    <row r="25506" spans="1:5">
      <c r="A25506" s="283">
        <v>62469</v>
      </c>
      <c r="B25506" s="176">
        <v>29.2</v>
      </c>
      <c r="C25506" s="176">
        <v>37</v>
      </c>
      <c r="D25506" s="282">
        <v>87</v>
      </c>
      <c r="E25506" s="265"/>
    </row>
    <row r="25507" spans="1:5">
      <c r="A25507" s="283">
        <v>62471</v>
      </c>
      <c r="B25507" s="176">
        <v>134.69999999999999</v>
      </c>
      <c r="C25507" s="176">
        <v>38.6</v>
      </c>
      <c r="D25507" s="282">
        <v>87</v>
      </c>
      <c r="E25507" s="265"/>
    </row>
    <row r="25508" spans="1:5">
      <c r="A25508" s="283">
        <v>62473</v>
      </c>
      <c r="B25508" s="176">
        <v>36.799999999999997</v>
      </c>
      <c r="C25508" s="176">
        <v>37.9</v>
      </c>
      <c r="D25508" s="282">
        <v>87</v>
      </c>
      <c r="E25508" s="265"/>
    </row>
    <row r="25509" spans="1:5">
      <c r="A25509" s="283">
        <v>62474</v>
      </c>
      <c r="B25509" s="176">
        <v>49.6</v>
      </c>
      <c r="C25509" s="176">
        <v>42.2</v>
      </c>
      <c r="D25509" s="282">
        <v>87</v>
      </c>
      <c r="E25509" s="265"/>
    </row>
    <row r="25510" spans="1:5">
      <c r="A25510" s="283">
        <v>62475</v>
      </c>
      <c r="B25510" s="176">
        <v>13.2</v>
      </c>
      <c r="C25510" s="176">
        <v>42.5</v>
      </c>
      <c r="D25510" s="282">
        <v>87</v>
      </c>
      <c r="E25510" s="265"/>
    </row>
    <row r="25511" spans="1:5">
      <c r="A25511" s="283">
        <v>62476</v>
      </c>
      <c r="B25511" s="176">
        <v>22.5</v>
      </c>
      <c r="C25511" s="176">
        <v>41.6</v>
      </c>
      <c r="D25511" s="282">
        <v>87</v>
      </c>
      <c r="E25511" s="265"/>
    </row>
    <row r="25512" spans="1:5">
      <c r="A25512" s="283">
        <v>62477</v>
      </c>
      <c r="B25512" s="176">
        <v>14.1</v>
      </c>
      <c r="C25512" s="176">
        <v>42</v>
      </c>
      <c r="D25512" s="282">
        <v>87</v>
      </c>
      <c r="E25512" s="265"/>
    </row>
    <row r="25513" spans="1:5">
      <c r="A25513" s="283">
        <v>62478</v>
      </c>
      <c r="B25513" s="176">
        <v>14.5</v>
      </c>
      <c r="C25513" s="176">
        <v>44.1</v>
      </c>
      <c r="D25513" s="282">
        <v>87</v>
      </c>
      <c r="E25513" s="265"/>
    </row>
    <row r="25514" spans="1:5">
      <c r="A25514" s="283">
        <v>62479</v>
      </c>
      <c r="B25514" s="176">
        <v>15.8</v>
      </c>
      <c r="C25514" s="176">
        <v>40.5</v>
      </c>
      <c r="D25514" s="282">
        <v>87</v>
      </c>
      <c r="E25514" s="265"/>
    </row>
    <row r="25515" spans="1:5">
      <c r="A25515" s="283">
        <v>62480</v>
      </c>
      <c r="B25515" s="176">
        <v>15</v>
      </c>
      <c r="C25515" s="176">
        <v>43.8</v>
      </c>
      <c r="D25515" s="282">
        <v>87</v>
      </c>
      <c r="E25515" s="265"/>
    </row>
    <row r="25516" spans="1:5">
      <c r="A25516" s="283">
        <v>62481</v>
      </c>
      <c r="B25516" s="176">
        <v>10.199999999999999</v>
      </c>
      <c r="C25516" s="176">
        <v>43.2</v>
      </c>
      <c r="D25516" s="282">
        <v>87</v>
      </c>
      <c r="E25516" s="265"/>
    </row>
    <row r="25517" spans="1:5">
      <c r="A25517" s="283">
        <v>62501</v>
      </c>
      <c r="B25517" s="176">
        <v>33.6</v>
      </c>
      <c r="C25517" s="176">
        <v>43.7</v>
      </c>
      <c r="D25517" s="282">
        <v>87</v>
      </c>
      <c r="E25517" s="265"/>
    </row>
    <row r="25518" spans="1:5">
      <c r="A25518" s="283">
        <v>62510</v>
      </c>
      <c r="B25518" s="176">
        <v>31.2</v>
      </c>
      <c r="C25518" s="176">
        <v>41.1</v>
      </c>
      <c r="D25518" s="282">
        <v>96</v>
      </c>
      <c r="E25518" s="265"/>
    </row>
    <row r="25519" spans="1:5">
      <c r="A25519" s="283">
        <v>62512</v>
      </c>
      <c r="B25519" s="176">
        <v>11.6</v>
      </c>
      <c r="C25519" s="176">
        <v>43.6</v>
      </c>
      <c r="D25519" s="282">
        <v>87</v>
      </c>
      <c r="E25519" s="265"/>
    </row>
    <row r="25520" spans="1:5">
      <c r="A25520" s="283">
        <v>62513</v>
      </c>
      <c r="B25520" s="176">
        <v>32.5</v>
      </c>
      <c r="C25520" s="176">
        <v>38.5</v>
      </c>
      <c r="D25520" s="282">
        <v>87</v>
      </c>
      <c r="E25520" s="265"/>
    </row>
    <row r="25521" spans="1:5">
      <c r="A25521" s="283">
        <v>62514</v>
      </c>
      <c r="B25521" s="176">
        <v>0</v>
      </c>
      <c r="C25521" s="176">
        <v>0</v>
      </c>
      <c r="D25521" s="282">
        <v>87</v>
      </c>
      <c r="E25521" s="265"/>
    </row>
    <row r="25522" spans="1:5">
      <c r="A25522" s="283">
        <v>62515</v>
      </c>
      <c r="B25522" s="176">
        <v>23.6</v>
      </c>
      <c r="C25522" s="176">
        <v>40.9</v>
      </c>
      <c r="D25522" s="282">
        <v>87</v>
      </c>
      <c r="E25522" s="265"/>
    </row>
    <row r="25523" spans="1:5">
      <c r="A25523" s="283">
        <v>62517</v>
      </c>
      <c r="B25523" s="176">
        <v>65.400000000000006</v>
      </c>
      <c r="C25523" s="176">
        <v>39.299999999999997</v>
      </c>
      <c r="D25523" s="282">
        <v>87</v>
      </c>
      <c r="E25523" s="265"/>
    </row>
    <row r="25524" spans="1:5">
      <c r="A25524" s="283">
        <v>62518</v>
      </c>
      <c r="B25524" s="176">
        <v>13.6</v>
      </c>
      <c r="C25524" s="176">
        <v>43</v>
      </c>
      <c r="D25524" s="282">
        <v>87</v>
      </c>
      <c r="E25524" s="265"/>
    </row>
    <row r="25525" spans="1:5">
      <c r="A25525" s="283">
        <v>62519</v>
      </c>
      <c r="B25525" s="176">
        <v>0</v>
      </c>
      <c r="C25525" s="176">
        <v>0</v>
      </c>
      <c r="D25525" s="282">
        <v>87</v>
      </c>
      <c r="E25525" s="265"/>
    </row>
    <row r="25526" spans="1:5">
      <c r="A25526" s="283">
        <v>62520</v>
      </c>
      <c r="B25526" s="176">
        <v>47.3</v>
      </c>
      <c r="C25526" s="176">
        <v>43.4</v>
      </c>
      <c r="D25526" s="282">
        <v>87</v>
      </c>
      <c r="E25526" s="265"/>
    </row>
    <row r="25527" spans="1:5">
      <c r="A25527" s="283">
        <v>62521</v>
      </c>
      <c r="B25527" s="176">
        <v>363.1</v>
      </c>
      <c r="C25527" s="176">
        <v>42.7</v>
      </c>
      <c r="D25527" s="282">
        <v>124</v>
      </c>
      <c r="E25527" s="265"/>
    </row>
    <row r="25528" spans="1:5">
      <c r="A25528" s="283">
        <v>62522</v>
      </c>
      <c r="B25528" s="176">
        <v>425.8</v>
      </c>
      <c r="C25528" s="176">
        <v>33.5</v>
      </c>
      <c r="D25528" s="282">
        <v>128</v>
      </c>
      <c r="E25528" s="265"/>
    </row>
    <row r="25529" spans="1:5">
      <c r="A25529" s="283">
        <v>62523</v>
      </c>
      <c r="B25529" s="176">
        <v>74.599999999999994</v>
      </c>
      <c r="C25529" s="176">
        <v>37.6</v>
      </c>
      <c r="D25529" s="282">
        <v>87</v>
      </c>
      <c r="E25529" s="265"/>
    </row>
    <row r="25530" spans="1:5">
      <c r="A25530" s="283">
        <v>62524</v>
      </c>
      <c r="B25530" s="176">
        <v>0</v>
      </c>
      <c r="C25530" s="176">
        <v>0</v>
      </c>
      <c r="D25530" s="282">
        <v>87</v>
      </c>
      <c r="E25530" s="265"/>
    </row>
    <row r="25531" spans="1:5">
      <c r="A25531" s="283">
        <v>62525</v>
      </c>
      <c r="B25531" s="176">
        <v>0</v>
      </c>
      <c r="C25531" s="176">
        <v>0</v>
      </c>
      <c r="D25531" s="282">
        <v>87</v>
      </c>
      <c r="E25531" s="265"/>
    </row>
    <row r="25532" spans="1:5">
      <c r="A25532" s="283">
        <v>62526</v>
      </c>
      <c r="B25532" s="176">
        <v>749.3</v>
      </c>
      <c r="C25532" s="176">
        <v>40.6</v>
      </c>
      <c r="D25532" s="282">
        <v>137</v>
      </c>
      <c r="E25532" s="265"/>
    </row>
    <row r="25533" spans="1:5">
      <c r="A25533" s="283">
        <v>62530</v>
      </c>
      <c r="B25533" s="176">
        <v>38.299999999999997</v>
      </c>
      <c r="C25533" s="176">
        <v>42.5</v>
      </c>
      <c r="D25533" s="282">
        <v>96</v>
      </c>
      <c r="E25533" s="265"/>
    </row>
    <row r="25534" spans="1:5">
      <c r="A25534" s="283">
        <v>62531</v>
      </c>
      <c r="B25534" s="176">
        <v>31.4</v>
      </c>
      <c r="C25534" s="176">
        <v>42.6</v>
      </c>
      <c r="D25534" s="282">
        <v>87</v>
      </c>
      <c r="E25534" s="265"/>
    </row>
    <row r="25535" spans="1:5">
      <c r="A25535" s="283">
        <v>62532</v>
      </c>
      <c r="B25535" s="176">
        <v>40.200000000000003</v>
      </c>
      <c r="C25535" s="176">
        <v>41.7</v>
      </c>
      <c r="D25535" s="282">
        <v>87</v>
      </c>
      <c r="E25535" s="265"/>
    </row>
    <row r="25536" spans="1:5">
      <c r="A25536" s="283">
        <v>62533</v>
      </c>
      <c r="B25536" s="176">
        <v>18.3</v>
      </c>
      <c r="C25536" s="176">
        <v>42.4</v>
      </c>
      <c r="D25536" s="282">
        <v>87</v>
      </c>
      <c r="E25536" s="265"/>
    </row>
    <row r="25537" spans="1:5">
      <c r="A25537" s="283">
        <v>62534</v>
      </c>
      <c r="B25537" s="176">
        <v>56.5</v>
      </c>
      <c r="C25537" s="176">
        <v>45</v>
      </c>
      <c r="D25537" s="282">
        <v>87</v>
      </c>
      <c r="E25537" s="265"/>
    </row>
    <row r="25538" spans="1:5">
      <c r="A25538" s="283">
        <v>62535</v>
      </c>
      <c r="B25538" s="176">
        <v>154.9</v>
      </c>
      <c r="C25538" s="176">
        <v>42.4</v>
      </c>
      <c r="D25538" s="282">
        <v>95</v>
      </c>
      <c r="E25538" s="265"/>
    </row>
    <row r="25539" spans="1:5">
      <c r="A25539" s="283">
        <v>62536</v>
      </c>
      <c r="B25539" s="176">
        <v>54.9</v>
      </c>
      <c r="C25539" s="176">
        <v>43.8</v>
      </c>
      <c r="D25539" s="282">
        <v>87</v>
      </c>
      <c r="E25539" s="265"/>
    </row>
    <row r="25540" spans="1:5">
      <c r="A25540" s="283">
        <v>62537</v>
      </c>
      <c r="B25540" s="176">
        <v>23.7</v>
      </c>
      <c r="C25540" s="176">
        <v>41.4</v>
      </c>
      <c r="D25540" s="282">
        <v>87</v>
      </c>
      <c r="E25540" s="265"/>
    </row>
    <row r="25541" spans="1:5">
      <c r="A25541" s="283">
        <v>62538</v>
      </c>
      <c r="B25541" s="176">
        <v>7.8</v>
      </c>
      <c r="C25541" s="176">
        <v>46.5</v>
      </c>
      <c r="D25541" s="282">
        <v>87</v>
      </c>
      <c r="E25541" s="265"/>
    </row>
    <row r="25542" spans="1:5">
      <c r="A25542" s="283">
        <v>62539</v>
      </c>
      <c r="B25542" s="176">
        <v>30</v>
      </c>
      <c r="C25542" s="176">
        <v>38.5</v>
      </c>
      <c r="D25542" s="282">
        <v>87</v>
      </c>
      <c r="E25542" s="265"/>
    </row>
    <row r="25543" spans="1:5">
      <c r="A25543" s="283">
        <v>62540</v>
      </c>
      <c r="B25543" s="176">
        <v>0</v>
      </c>
      <c r="C25543" s="176">
        <v>0</v>
      </c>
      <c r="D25543" s="282">
        <v>87</v>
      </c>
      <c r="E25543" s="265"/>
    </row>
    <row r="25544" spans="1:5">
      <c r="A25544" s="283">
        <v>62541</v>
      </c>
      <c r="B25544" s="176">
        <v>13.2</v>
      </c>
      <c r="C25544" s="176">
        <v>46.5</v>
      </c>
      <c r="D25544" s="282">
        <v>87</v>
      </c>
      <c r="E25544" s="265"/>
    </row>
    <row r="25545" spans="1:5">
      <c r="A25545" s="283">
        <v>62543</v>
      </c>
      <c r="B25545" s="176">
        <v>13.3</v>
      </c>
      <c r="C25545" s="176">
        <v>43.5</v>
      </c>
      <c r="D25545" s="282">
        <v>87</v>
      </c>
      <c r="E25545" s="265"/>
    </row>
    <row r="25546" spans="1:5">
      <c r="A25546" s="283">
        <v>62544</v>
      </c>
      <c r="B25546" s="176">
        <v>37.6</v>
      </c>
      <c r="C25546" s="176">
        <v>44.1</v>
      </c>
      <c r="D25546" s="282">
        <v>95</v>
      </c>
      <c r="E25546" s="265"/>
    </row>
    <row r="25547" spans="1:5">
      <c r="A25547" s="283">
        <v>62545</v>
      </c>
      <c r="B25547" s="176">
        <v>30.2</v>
      </c>
      <c r="C25547" s="176">
        <v>41.1</v>
      </c>
      <c r="D25547" s="282">
        <v>96</v>
      </c>
      <c r="E25547" s="265"/>
    </row>
    <row r="25548" spans="1:5">
      <c r="A25548" s="283">
        <v>62546</v>
      </c>
      <c r="B25548" s="176">
        <v>28.5</v>
      </c>
      <c r="C25548" s="176">
        <v>40.799999999999997</v>
      </c>
      <c r="D25548" s="282">
        <v>107</v>
      </c>
      <c r="E25548" s="265"/>
    </row>
    <row r="25549" spans="1:5">
      <c r="A25549" s="283">
        <v>62547</v>
      </c>
      <c r="B25549" s="176">
        <v>16.8</v>
      </c>
      <c r="C25549" s="176">
        <v>43.8</v>
      </c>
      <c r="D25549" s="282">
        <v>87</v>
      </c>
      <c r="E25549" s="265"/>
    </row>
    <row r="25550" spans="1:5">
      <c r="A25550" s="283">
        <v>62548</v>
      </c>
      <c r="B25550" s="176">
        <v>46.4</v>
      </c>
      <c r="C25550" s="176">
        <v>42.7</v>
      </c>
      <c r="D25550" s="282">
        <v>87</v>
      </c>
      <c r="E25550" s="265"/>
    </row>
    <row r="25551" spans="1:5">
      <c r="A25551" s="283">
        <v>62549</v>
      </c>
      <c r="B25551" s="176">
        <v>156.4</v>
      </c>
      <c r="C25551" s="176">
        <v>39.5</v>
      </c>
      <c r="D25551" s="282">
        <v>87</v>
      </c>
      <c r="E25551" s="265"/>
    </row>
    <row r="25552" spans="1:5">
      <c r="A25552" s="283">
        <v>62550</v>
      </c>
      <c r="B25552" s="176">
        <v>19.899999999999999</v>
      </c>
      <c r="C25552" s="176">
        <v>43.2</v>
      </c>
      <c r="D25552" s="282">
        <v>87</v>
      </c>
      <c r="E25552" s="265"/>
    </row>
    <row r="25553" spans="1:5">
      <c r="A25553" s="283">
        <v>62551</v>
      </c>
      <c r="B25553" s="176">
        <v>38.700000000000003</v>
      </c>
      <c r="C25553" s="176">
        <v>38.9</v>
      </c>
      <c r="D25553" s="282">
        <v>87</v>
      </c>
      <c r="E25553" s="265"/>
    </row>
    <row r="25554" spans="1:5">
      <c r="A25554" s="283">
        <v>62553</v>
      </c>
      <c r="B25554" s="176">
        <v>28.4</v>
      </c>
      <c r="C25554" s="176">
        <v>43.3</v>
      </c>
      <c r="D25554" s="282">
        <v>87</v>
      </c>
      <c r="E25554" s="265"/>
    </row>
    <row r="25555" spans="1:5">
      <c r="A25555" s="283">
        <v>62554</v>
      </c>
      <c r="B25555" s="176">
        <v>74.3</v>
      </c>
      <c r="C25555" s="176">
        <v>42.9</v>
      </c>
      <c r="D25555" s="282">
        <v>87</v>
      </c>
      <c r="E25555" s="265"/>
    </row>
    <row r="25556" spans="1:5">
      <c r="A25556" s="283">
        <v>62555</v>
      </c>
      <c r="B25556" s="176">
        <v>29.4</v>
      </c>
      <c r="C25556" s="176">
        <v>39.799999999999997</v>
      </c>
      <c r="D25556" s="282">
        <v>87</v>
      </c>
      <c r="E25556" s="265"/>
    </row>
    <row r="25557" spans="1:5">
      <c r="A25557" s="283">
        <v>62556</v>
      </c>
      <c r="B25557" s="176">
        <v>10.9</v>
      </c>
      <c r="C25557" s="176">
        <v>43.2</v>
      </c>
      <c r="D25557" s="282">
        <v>87</v>
      </c>
      <c r="E25557" s="265"/>
    </row>
    <row r="25558" spans="1:5">
      <c r="A25558" s="283">
        <v>62557</v>
      </c>
      <c r="B25558" s="176">
        <v>60.6</v>
      </c>
      <c r="C25558" s="176">
        <v>41.5</v>
      </c>
      <c r="D25558" s="282">
        <v>94</v>
      </c>
      <c r="E25558" s="265"/>
    </row>
    <row r="25559" spans="1:5">
      <c r="A25559" s="283">
        <v>62558</v>
      </c>
      <c r="B25559" s="176">
        <v>69.8</v>
      </c>
      <c r="C25559" s="176">
        <v>38.299999999999997</v>
      </c>
      <c r="D25559" s="282">
        <v>96</v>
      </c>
      <c r="E25559" s="265"/>
    </row>
    <row r="25560" spans="1:5">
      <c r="A25560" s="283">
        <v>62560</v>
      </c>
      <c r="B25560" s="176">
        <v>33.4</v>
      </c>
      <c r="C25560" s="176">
        <v>41.1</v>
      </c>
      <c r="D25560" s="282">
        <v>87</v>
      </c>
      <c r="E25560" s="265"/>
    </row>
    <row r="25561" spans="1:5">
      <c r="A25561" s="283">
        <v>62561</v>
      </c>
      <c r="B25561" s="176">
        <v>252.3</v>
      </c>
      <c r="C25561" s="176">
        <v>37.799999999999997</v>
      </c>
      <c r="D25561" s="282">
        <v>87</v>
      </c>
      <c r="E25561" s="265"/>
    </row>
    <row r="25562" spans="1:5">
      <c r="A25562" s="283">
        <v>62563</v>
      </c>
      <c r="B25562" s="176">
        <v>89.3</v>
      </c>
      <c r="C25562" s="176">
        <v>41.4</v>
      </c>
      <c r="D25562" s="282">
        <v>87</v>
      </c>
      <c r="E25562" s="265"/>
    </row>
    <row r="25563" spans="1:5">
      <c r="A25563" s="283">
        <v>62565</v>
      </c>
      <c r="B25563" s="176">
        <v>52.6</v>
      </c>
      <c r="C25563" s="176">
        <v>45</v>
      </c>
      <c r="D25563" s="282">
        <v>96</v>
      </c>
      <c r="E25563" s="265"/>
    </row>
    <row r="25564" spans="1:5">
      <c r="A25564" s="283">
        <v>62567</v>
      </c>
      <c r="B25564" s="176">
        <v>28.4</v>
      </c>
      <c r="C25564" s="176">
        <v>39.200000000000003</v>
      </c>
      <c r="D25564" s="282">
        <v>87</v>
      </c>
      <c r="E25564" s="265"/>
    </row>
    <row r="25565" spans="1:5">
      <c r="A25565" s="283">
        <v>62568</v>
      </c>
      <c r="B25565" s="176">
        <v>108.2</v>
      </c>
      <c r="C25565" s="176">
        <v>41.7</v>
      </c>
      <c r="D25565" s="282">
        <v>93</v>
      </c>
      <c r="E25565" s="265"/>
    </row>
    <row r="25566" spans="1:5">
      <c r="A25566" s="283">
        <v>62570</v>
      </c>
      <c r="B25566" s="176">
        <v>28.3</v>
      </c>
      <c r="C25566" s="176">
        <v>39.200000000000003</v>
      </c>
      <c r="D25566" s="282">
        <v>87</v>
      </c>
      <c r="E25566" s="265"/>
    </row>
    <row r="25567" spans="1:5">
      <c r="A25567" s="283">
        <v>62571</v>
      </c>
      <c r="B25567" s="176">
        <v>65.400000000000006</v>
      </c>
      <c r="C25567" s="176">
        <v>39.799999999999997</v>
      </c>
      <c r="D25567" s="282">
        <v>87</v>
      </c>
      <c r="E25567" s="265"/>
    </row>
    <row r="25568" spans="1:5">
      <c r="A25568" s="283">
        <v>62572</v>
      </c>
      <c r="B25568" s="176">
        <v>14.8</v>
      </c>
      <c r="C25568" s="176">
        <v>41.5</v>
      </c>
      <c r="D25568" s="282">
        <v>87</v>
      </c>
      <c r="E25568" s="265"/>
    </row>
    <row r="25569" spans="1:5">
      <c r="A25569" s="283">
        <v>62573</v>
      </c>
      <c r="B25569" s="176">
        <v>28.7</v>
      </c>
      <c r="C25569" s="176">
        <v>39.6</v>
      </c>
      <c r="D25569" s="282">
        <v>87</v>
      </c>
      <c r="E25569" s="265"/>
    </row>
    <row r="25570" spans="1:5">
      <c r="A25570" s="283">
        <v>62601</v>
      </c>
      <c r="B25570" s="176">
        <v>10.199999999999999</v>
      </c>
      <c r="C25570" s="176">
        <v>45</v>
      </c>
      <c r="D25570" s="282">
        <v>87</v>
      </c>
      <c r="E25570" s="265"/>
    </row>
    <row r="25571" spans="1:5">
      <c r="A25571" s="283">
        <v>62610</v>
      </c>
      <c r="B25571" s="176">
        <v>16.100000000000001</v>
      </c>
      <c r="C25571" s="176">
        <v>40.6</v>
      </c>
      <c r="D25571" s="282">
        <v>87</v>
      </c>
      <c r="E25571" s="265"/>
    </row>
    <row r="25572" spans="1:5">
      <c r="A25572" s="283">
        <v>62611</v>
      </c>
      <c r="B25572" s="176">
        <v>17.3</v>
      </c>
      <c r="C25572" s="176">
        <v>42.7</v>
      </c>
      <c r="D25572" s="282">
        <v>87</v>
      </c>
      <c r="E25572" s="265"/>
    </row>
    <row r="25573" spans="1:5">
      <c r="A25573" s="283">
        <v>62612</v>
      </c>
      <c r="B25573" s="176">
        <v>18.5</v>
      </c>
      <c r="C25573" s="176">
        <v>42.3</v>
      </c>
      <c r="D25573" s="282">
        <v>87</v>
      </c>
      <c r="E25573" s="265"/>
    </row>
    <row r="25574" spans="1:5">
      <c r="A25574" s="283">
        <v>62613</v>
      </c>
      <c r="B25574" s="176">
        <v>48.6</v>
      </c>
      <c r="C25574" s="176">
        <v>38.299999999999997</v>
      </c>
      <c r="D25574" s="282">
        <v>87</v>
      </c>
      <c r="E25574" s="265"/>
    </row>
    <row r="25575" spans="1:5">
      <c r="A25575" s="283">
        <v>62615</v>
      </c>
      <c r="B25575" s="176">
        <v>119.5</v>
      </c>
      <c r="C25575" s="176">
        <v>36.200000000000003</v>
      </c>
      <c r="D25575" s="282">
        <v>87</v>
      </c>
      <c r="E25575" s="265"/>
    </row>
    <row r="25576" spans="1:5">
      <c r="A25576" s="283">
        <v>62617</v>
      </c>
      <c r="B25576" s="176">
        <v>12.3</v>
      </c>
      <c r="C25576" s="176">
        <v>44.9</v>
      </c>
      <c r="D25576" s="282">
        <v>87</v>
      </c>
      <c r="E25576" s="265"/>
    </row>
    <row r="25577" spans="1:5">
      <c r="A25577" s="283">
        <v>62618</v>
      </c>
      <c r="B25577" s="176">
        <v>64.8</v>
      </c>
      <c r="C25577" s="176">
        <v>36.200000000000003</v>
      </c>
      <c r="D25577" s="282">
        <v>108</v>
      </c>
      <c r="E25577" s="265"/>
    </row>
    <row r="25578" spans="1:5">
      <c r="A25578" s="283">
        <v>62621</v>
      </c>
      <c r="B25578" s="176">
        <v>17.8</v>
      </c>
      <c r="C25578" s="176">
        <v>40.1</v>
      </c>
      <c r="D25578" s="282">
        <v>87</v>
      </c>
      <c r="E25578" s="265"/>
    </row>
    <row r="25579" spans="1:5">
      <c r="A25579" s="283">
        <v>62622</v>
      </c>
      <c r="B25579" s="176">
        <v>0</v>
      </c>
      <c r="C25579" s="176">
        <v>0</v>
      </c>
      <c r="D25579" s="282">
        <v>87</v>
      </c>
      <c r="E25579" s="265"/>
    </row>
    <row r="25580" spans="1:5">
      <c r="A25580" s="283">
        <v>62624</v>
      </c>
      <c r="B25580" s="176">
        <v>13.1</v>
      </c>
      <c r="C25580" s="176">
        <v>48.6</v>
      </c>
      <c r="D25580" s="282">
        <v>87</v>
      </c>
      <c r="E25580" s="265"/>
    </row>
    <row r="25581" spans="1:5">
      <c r="A25581" s="283">
        <v>62625</v>
      </c>
      <c r="B25581" s="176">
        <v>38.6</v>
      </c>
      <c r="C25581" s="176">
        <v>45.1</v>
      </c>
      <c r="D25581" s="282">
        <v>87</v>
      </c>
      <c r="E25581" s="265"/>
    </row>
    <row r="25582" spans="1:5">
      <c r="A25582" s="283">
        <v>62626</v>
      </c>
      <c r="B25582" s="176">
        <v>49.2</v>
      </c>
      <c r="C25582" s="176">
        <v>40.9</v>
      </c>
      <c r="D25582" s="282">
        <v>127</v>
      </c>
      <c r="E25582" s="265"/>
    </row>
    <row r="25583" spans="1:5">
      <c r="A25583" s="283">
        <v>62627</v>
      </c>
      <c r="B25583" s="176">
        <v>16.399999999999999</v>
      </c>
      <c r="C25583" s="176">
        <v>43.1</v>
      </c>
      <c r="D25583" s="282">
        <v>87</v>
      </c>
      <c r="E25583" s="265"/>
    </row>
    <row r="25584" spans="1:5">
      <c r="A25584" s="283">
        <v>62628</v>
      </c>
      <c r="B25584" s="176">
        <v>21.6</v>
      </c>
      <c r="C25584" s="176">
        <v>42.7</v>
      </c>
      <c r="D25584" s="282">
        <v>87</v>
      </c>
      <c r="E25584" s="265"/>
    </row>
    <row r="25585" spans="1:5">
      <c r="A25585" s="283">
        <v>62629</v>
      </c>
      <c r="B25585" s="176">
        <v>290.5</v>
      </c>
      <c r="C25585" s="176">
        <v>36.5</v>
      </c>
      <c r="D25585" s="282">
        <v>129</v>
      </c>
      <c r="E25585" s="265"/>
    </row>
    <row r="25586" spans="1:5">
      <c r="A25586" s="283">
        <v>62630</v>
      </c>
      <c r="B25586" s="176">
        <v>20</v>
      </c>
      <c r="C25586" s="176">
        <v>41.5</v>
      </c>
      <c r="D25586" s="282">
        <v>87</v>
      </c>
      <c r="E25586" s="265"/>
    </row>
    <row r="25587" spans="1:5">
      <c r="A25587" s="283">
        <v>62631</v>
      </c>
      <c r="B25587" s="176">
        <v>11.6</v>
      </c>
      <c r="C25587" s="176">
        <v>43.9</v>
      </c>
      <c r="D25587" s="282">
        <v>87</v>
      </c>
      <c r="E25587" s="265"/>
    </row>
    <row r="25588" spans="1:5">
      <c r="A25588" s="283">
        <v>62633</v>
      </c>
      <c r="B25588" s="176">
        <v>11.1</v>
      </c>
      <c r="C25588" s="176">
        <v>47.1</v>
      </c>
      <c r="D25588" s="282">
        <v>87</v>
      </c>
      <c r="E25588" s="265"/>
    </row>
    <row r="25589" spans="1:5">
      <c r="A25589" s="283">
        <v>62634</v>
      </c>
      <c r="B25589" s="176">
        <v>27.3</v>
      </c>
      <c r="C25589" s="176">
        <v>37.5</v>
      </c>
      <c r="D25589" s="282">
        <v>87</v>
      </c>
      <c r="E25589" s="265"/>
    </row>
    <row r="25590" spans="1:5">
      <c r="A25590" s="283">
        <v>62635</v>
      </c>
      <c r="B25590" s="176">
        <v>16.600000000000001</v>
      </c>
      <c r="C25590" s="176">
        <v>42.6</v>
      </c>
      <c r="D25590" s="282">
        <v>87</v>
      </c>
      <c r="E25590" s="265"/>
    </row>
    <row r="25591" spans="1:5">
      <c r="A25591" s="283">
        <v>62638</v>
      </c>
      <c r="B25591" s="176">
        <v>16.7</v>
      </c>
      <c r="C25591" s="176">
        <v>44</v>
      </c>
      <c r="D25591" s="282">
        <v>87</v>
      </c>
      <c r="E25591" s="265"/>
    </row>
    <row r="25592" spans="1:5">
      <c r="A25592" s="283">
        <v>62639</v>
      </c>
      <c r="B25592" s="176">
        <v>13.4</v>
      </c>
      <c r="C25592" s="176">
        <v>47.7</v>
      </c>
      <c r="D25592" s="282">
        <v>87</v>
      </c>
      <c r="E25592" s="265"/>
    </row>
    <row r="25593" spans="1:5">
      <c r="A25593" s="283">
        <v>62640</v>
      </c>
      <c r="B25593" s="176">
        <v>41.5</v>
      </c>
      <c r="C25593" s="176">
        <v>43.6</v>
      </c>
      <c r="D25593" s="282">
        <v>87</v>
      </c>
      <c r="E25593" s="265"/>
    </row>
    <row r="25594" spans="1:5">
      <c r="A25594" s="283">
        <v>62642</v>
      </c>
      <c r="B25594" s="176">
        <v>24.6</v>
      </c>
      <c r="C25594" s="176">
        <v>41.5</v>
      </c>
      <c r="D25594" s="282">
        <v>87</v>
      </c>
      <c r="E25594" s="265"/>
    </row>
    <row r="25595" spans="1:5">
      <c r="A25595" s="283">
        <v>62643</v>
      </c>
      <c r="B25595" s="176">
        <v>23.4</v>
      </c>
      <c r="C25595" s="176">
        <v>41.3</v>
      </c>
      <c r="D25595" s="282">
        <v>87</v>
      </c>
      <c r="E25595" s="265"/>
    </row>
    <row r="25596" spans="1:5">
      <c r="A25596" s="283">
        <v>62644</v>
      </c>
      <c r="B25596" s="176">
        <v>41.5</v>
      </c>
      <c r="C25596" s="176">
        <v>44.3</v>
      </c>
      <c r="D25596" s="282">
        <v>87</v>
      </c>
      <c r="E25596" s="265"/>
    </row>
    <row r="25597" spans="1:5">
      <c r="A25597" s="283">
        <v>62649</v>
      </c>
      <c r="B25597" s="176">
        <v>10.4</v>
      </c>
      <c r="C25597" s="176">
        <v>43.6</v>
      </c>
      <c r="D25597" s="282">
        <v>87</v>
      </c>
      <c r="E25597" s="265"/>
    </row>
    <row r="25598" spans="1:5">
      <c r="A25598" s="283">
        <v>62650</v>
      </c>
      <c r="B25598" s="176">
        <v>121.6</v>
      </c>
      <c r="C25598" s="176">
        <v>40.200000000000003</v>
      </c>
      <c r="D25598" s="282">
        <v>165</v>
      </c>
      <c r="E25598" s="265"/>
    </row>
    <row r="25599" spans="1:5">
      <c r="A25599" s="283">
        <v>62651</v>
      </c>
      <c r="B25599" s="176">
        <v>1135.4000000000001</v>
      </c>
      <c r="C25599" s="176">
        <v>28.3</v>
      </c>
      <c r="D25599" s="282">
        <v>87</v>
      </c>
      <c r="E25599" s="265"/>
    </row>
    <row r="25600" spans="1:5">
      <c r="A25600" s="283">
        <v>62655</v>
      </c>
      <c r="B25600" s="176">
        <v>12.4</v>
      </c>
      <c r="C25600" s="176">
        <v>43.1</v>
      </c>
      <c r="D25600" s="282">
        <v>87</v>
      </c>
      <c r="E25600" s="265"/>
    </row>
    <row r="25601" spans="1:5">
      <c r="A25601" s="283">
        <v>62656</v>
      </c>
      <c r="B25601" s="176">
        <v>139.30000000000001</v>
      </c>
      <c r="C25601" s="176">
        <v>38.700000000000003</v>
      </c>
      <c r="D25601" s="282">
        <v>176</v>
      </c>
      <c r="E25601" s="265"/>
    </row>
    <row r="25602" spans="1:5">
      <c r="A25602" s="283">
        <v>62660</v>
      </c>
      <c r="B25602" s="176">
        <v>0</v>
      </c>
      <c r="C25602" s="176">
        <v>0</v>
      </c>
      <c r="D25602" s="282">
        <v>87</v>
      </c>
      <c r="E25602" s="265"/>
    </row>
    <row r="25603" spans="1:5">
      <c r="A25603" s="283">
        <v>62661</v>
      </c>
      <c r="B25603" s="176">
        <v>26.6</v>
      </c>
      <c r="C25603" s="176">
        <v>39.9</v>
      </c>
      <c r="D25603" s="282">
        <v>87</v>
      </c>
      <c r="E25603" s="265"/>
    </row>
    <row r="25604" spans="1:5">
      <c r="A25604" s="283">
        <v>62663</v>
      </c>
      <c r="B25604" s="176">
        <v>0</v>
      </c>
      <c r="C25604" s="176">
        <v>0</v>
      </c>
      <c r="D25604" s="282">
        <v>87</v>
      </c>
      <c r="E25604" s="265"/>
    </row>
    <row r="25605" spans="1:5">
      <c r="A25605" s="283">
        <v>62664</v>
      </c>
      <c r="B25605" s="176">
        <v>28.2</v>
      </c>
      <c r="C25605" s="176">
        <v>44.4</v>
      </c>
      <c r="D25605" s="282">
        <v>87</v>
      </c>
      <c r="E25605" s="265"/>
    </row>
    <row r="25606" spans="1:5">
      <c r="A25606" s="283">
        <v>62665</v>
      </c>
      <c r="B25606" s="176">
        <v>45.3</v>
      </c>
      <c r="C25606" s="176">
        <v>40.6</v>
      </c>
      <c r="D25606" s="282">
        <v>87</v>
      </c>
      <c r="E25606" s="265"/>
    </row>
    <row r="25607" spans="1:5">
      <c r="A25607" s="283">
        <v>62666</v>
      </c>
      <c r="B25607" s="176">
        <v>15.9</v>
      </c>
      <c r="C25607" s="176">
        <v>42.4</v>
      </c>
      <c r="D25607" s="282">
        <v>87</v>
      </c>
      <c r="E25607" s="265"/>
    </row>
    <row r="25608" spans="1:5">
      <c r="A25608" s="283">
        <v>62667</v>
      </c>
      <c r="B25608" s="176">
        <v>11.9</v>
      </c>
      <c r="C25608" s="176">
        <v>47</v>
      </c>
      <c r="D25608" s="282">
        <v>87</v>
      </c>
      <c r="E25608" s="265"/>
    </row>
    <row r="25609" spans="1:5">
      <c r="A25609" s="283">
        <v>62668</v>
      </c>
      <c r="B25609" s="176">
        <v>26.5</v>
      </c>
      <c r="C25609" s="176">
        <v>43.4</v>
      </c>
      <c r="D25609" s="282">
        <v>87</v>
      </c>
      <c r="E25609" s="265"/>
    </row>
    <row r="25610" spans="1:5">
      <c r="A25610" s="283">
        <v>62670</v>
      </c>
      <c r="B25610" s="176">
        <v>35.299999999999997</v>
      </c>
      <c r="C25610" s="176">
        <v>40.200000000000003</v>
      </c>
      <c r="D25610" s="282">
        <v>96</v>
      </c>
      <c r="E25610" s="265"/>
    </row>
    <row r="25611" spans="1:5">
      <c r="A25611" s="283">
        <v>62671</v>
      </c>
      <c r="B25611" s="176">
        <v>13.9</v>
      </c>
      <c r="C25611" s="176">
        <v>41.5</v>
      </c>
      <c r="D25611" s="282">
        <v>87</v>
      </c>
      <c r="E25611" s="265"/>
    </row>
    <row r="25612" spans="1:5">
      <c r="A25612" s="283">
        <v>62672</v>
      </c>
      <c r="B25612" s="176">
        <v>13.8</v>
      </c>
      <c r="C25612" s="176">
        <v>43.9</v>
      </c>
      <c r="D25612" s="282">
        <v>87</v>
      </c>
      <c r="E25612" s="265"/>
    </row>
    <row r="25613" spans="1:5">
      <c r="A25613" s="283">
        <v>62673</v>
      </c>
      <c r="B25613" s="176">
        <v>13.7</v>
      </c>
      <c r="C25613" s="176">
        <v>42.4</v>
      </c>
      <c r="D25613" s="282">
        <v>87</v>
      </c>
      <c r="E25613" s="265"/>
    </row>
    <row r="25614" spans="1:5">
      <c r="A25614" s="283">
        <v>62674</v>
      </c>
      <c r="B25614" s="176">
        <v>22.5</v>
      </c>
      <c r="C25614" s="176">
        <v>42.9</v>
      </c>
      <c r="D25614" s="282">
        <v>87</v>
      </c>
      <c r="E25614" s="265"/>
    </row>
    <row r="25615" spans="1:5">
      <c r="A25615" s="283">
        <v>62675</v>
      </c>
      <c r="B25615" s="176">
        <v>61.8</v>
      </c>
      <c r="C25615" s="176">
        <v>45.2</v>
      </c>
      <c r="D25615" s="282">
        <v>106</v>
      </c>
      <c r="E25615" s="265"/>
    </row>
    <row r="25616" spans="1:5">
      <c r="A25616" s="283">
        <v>62677</v>
      </c>
      <c r="B25616" s="176">
        <v>35.299999999999997</v>
      </c>
      <c r="C25616" s="176">
        <v>43.1</v>
      </c>
      <c r="D25616" s="282">
        <v>87</v>
      </c>
      <c r="E25616" s="265"/>
    </row>
    <row r="25617" spans="1:5">
      <c r="A25617" s="283">
        <v>62681</v>
      </c>
      <c r="B25617" s="176">
        <v>45.2</v>
      </c>
      <c r="C25617" s="176">
        <v>42.1</v>
      </c>
      <c r="D25617" s="282">
        <v>87</v>
      </c>
      <c r="E25617" s="265"/>
    </row>
    <row r="25618" spans="1:5">
      <c r="A25618" s="283">
        <v>62682</v>
      </c>
      <c r="B25618" s="176">
        <v>15.7</v>
      </c>
      <c r="C25618" s="176">
        <v>42.8</v>
      </c>
      <c r="D25618" s="282">
        <v>87</v>
      </c>
      <c r="E25618" s="265"/>
    </row>
    <row r="25619" spans="1:5">
      <c r="A25619" s="283">
        <v>62684</v>
      </c>
      <c r="B25619" s="176">
        <v>174.2</v>
      </c>
      <c r="C25619" s="176">
        <v>41</v>
      </c>
      <c r="D25619" s="282">
        <v>87</v>
      </c>
      <c r="E25619" s="265"/>
    </row>
    <row r="25620" spans="1:5">
      <c r="A25620" s="283">
        <v>62685</v>
      </c>
      <c r="B25620" s="176">
        <v>25.5</v>
      </c>
      <c r="C25620" s="176">
        <v>42.5</v>
      </c>
      <c r="D25620" s="282">
        <v>87</v>
      </c>
      <c r="E25620" s="265"/>
    </row>
    <row r="25621" spans="1:5">
      <c r="A25621" s="283">
        <v>62688</v>
      </c>
      <c r="B25621" s="176">
        <v>16.899999999999999</v>
      </c>
      <c r="C25621" s="176">
        <v>44.7</v>
      </c>
      <c r="D25621" s="282">
        <v>87</v>
      </c>
      <c r="E25621" s="265"/>
    </row>
    <row r="25622" spans="1:5">
      <c r="A25622" s="283">
        <v>62689</v>
      </c>
      <c r="B25622" s="176">
        <v>0</v>
      </c>
      <c r="C25622" s="176">
        <v>0</v>
      </c>
      <c r="D25622" s="282">
        <v>87</v>
      </c>
      <c r="E25622" s="265"/>
    </row>
    <row r="25623" spans="1:5">
      <c r="A25623" s="283">
        <v>62690</v>
      </c>
      <c r="B25623" s="176">
        <v>103.6</v>
      </c>
      <c r="C25623" s="176">
        <v>40.299999999999997</v>
      </c>
      <c r="D25623" s="282">
        <v>87</v>
      </c>
      <c r="E25623" s="265"/>
    </row>
    <row r="25624" spans="1:5">
      <c r="A25624" s="283">
        <v>62691</v>
      </c>
      <c r="B25624" s="176">
        <v>24.7</v>
      </c>
      <c r="C25624" s="176">
        <v>44</v>
      </c>
      <c r="D25624" s="282">
        <v>96</v>
      </c>
      <c r="E25624" s="265"/>
    </row>
    <row r="25625" spans="1:5">
      <c r="A25625" s="283">
        <v>62692</v>
      </c>
      <c r="B25625" s="176">
        <v>29.6</v>
      </c>
      <c r="C25625" s="176">
        <v>41.3</v>
      </c>
      <c r="D25625" s="282">
        <v>87</v>
      </c>
      <c r="E25625" s="265"/>
    </row>
    <row r="25626" spans="1:5">
      <c r="A25626" s="283">
        <v>62693</v>
      </c>
      <c r="B25626" s="176">
        <v>49.6</v>
      </c>
      <c r="C25626" s="176">
        <v>40.5</v>
      </c>
      <c r="D25626" s="282">
        <v>87</v>
      </c>
      <c r="E25626" s="265"/>
    </row>
    <row r="25627" spans="1:5">
      <c r="A25627" s="283">
        <v>62694</v>
      </c>
      <c r="B25627" s="176">
        <v>26.5</v>
      </c>
      <c r="C25627" s="176">
        <v>43</v>
      </c>
      <c r="D25627" s="282">
        <v>87</v>
      </c>
      <c r="E25627" s="265"/>
    </row>
    <row r="25628" spans="1:5">
      <c r="A25628" s="283">
        <v>62695</v>
      </c>
      <c r="B25628" s="176">
        <v>0</v>
      </c>
      <c r="C25628" s="176">
        <v>0</v>
      </c>
      <c r="D25628" s="282">
        <v>87</v>
      </c>
      <c r="E25628" s="265"/>
    </row>
    <row r="25629" spans="1:5">
      <c r="A25629" s="283">
        <v>62701</v>
      </c>
      <c r="B25629" s="176">
        <v>2075.9</v>
      </c>
      <c r="C25629" s="176">
        <v>39</v>
      </c>
      <c r="D25629" s="282">
        <v>124</v>
      </c>
      <c r="E25629" s="265"/>
    </row>
    <row r="25630" spans="1:5">
      <c r="A25630" s="283">
        <v>62702</v>
      </c>
      <c r="B25630" s="176">
        <v>2089.1999999999998</v>
      </c>
      <c r="C25630" s="176">
        <v>37.799999999999997</v>
      </c>
      <c r="D25630" s="282">
        <v>184</v>
      </c>
      <c r="E25630" s="265"/>
    </row>
    <row r="25631" spans="1:5">
      <c r="A25631" s="283">
        <v>62703</v>
      </c>
      <c r="B25631" s="176">
        <v>1588.1</v>
      </c>
      <c r="C25631" s="176">
        <v>33.799999999999997</v>
      </c>
      <c r="D25631" s="282">
        <v>141</v>
      </c>
      <c r="E25631" s="265"/>
    </row>
    <row r="25632" spans="1:5">
      <c r="A25632" s="283">
        <v>62704</v>
      </c>
      <c r="B25632" s="176">
        <v>2870.9</v>
      </c>
      <c r="C25632" s="176">
        <v>39.799999999999997</v>
      </c>
      <c r="D25632" s="282">
        <v>174</v>
      </c>
      <c r="E25632" s="265"/>
    </row>
    <row r="25633" spans="1:5">
      <c r="A25633" s="283">
        <v>62705</v>
      </c>
      <c r="B25633" s="176">
        <v>0</v>
      </c>
      <c r="C25633" s="176">
        <v>0</v>
      </c>
      <c r="D25633" s="282">
        <v>87</v>
      </c>
      <c r="E25633" s="265"/>
    </row>
    <row r="25634" spans="1:5">
      <c r="A25634" s="283">
        <v>62706</v>
      </c>
      <c r="B25634" s="176">
        <v>0</v>
      </c>
      <c r="C25634" s="176">
        <v>0</v>
      </c>
      <c r="D25634" s="282">
        <v>87</v>
      </c>
      <c r="E25634" s="265"/>
    </row>
    <row r="25635" spans="1:5">
      <c r="A25635" s="283">
        <v>62707</v>
      </c>
      <c r="B25635" s="176">
        <v>161.6</v>
      </c>
      <c r="C25635" s="176">
        <v>45</v>
      </c>
      <c r="D25635" s="282">
        <v>111</v>
      </c>
      <c r="E25635" s="265"/>
    </row>
    <row r="25636" spans="1:5">
      <c r="A25636" s="283">
        <v>62708</v>
      </c>
      <c r="B25636" s="176">
        <v>0</v>
      </c>
      <c r="C25636" s="176">
        <v>0</v>
      </c>
      <c r="D25636" s="282">
        <v>87</v>
      </c>
      <c r="E25636" s="265"/>
    </row>
    <row r="25637" spans="1:5">
      <c r="A25637" s="283">
        <v>62711</v>
      </c>
      <c r="B25637" s="176">
        <v>392.3</v>
      </c>
      <c r="C25637" s="176">
        <v>45.2</v>
      </c>
      <c r="D25637" s="282">
        <v>118</v>
      </c>
      <c r="E25637" s="265"/>
    </row>
    <row r="25638" spans="1:5">
      <c r="A25638" s="283">
        <v>62712</v>
      </c>
      <c r="B25638" s="176">
        <v>357.8</v>
      </c>
      <c r="C25638" s="176">
        <v>40.700000000000003</v>
      </c>
      <c r="D25638" s="282">
        <v>116</v>
      </c>
      <c r="E25638" s="265"/>
    </row>
    <row r="25639" spans="1:5">
      <c r="A25639" s="283">
        <v>62715</v>
      </c>
      <c r="B25639" s="176">
        <v>0</v>
      </c>
      <c r="C25639" s="176">
        <v>0</v>
      </c>
      <c r="D25639" s="282">
        <v>87</v>
      </c>
      <c r="E25639" s="265"/>
    </row>
    <row r="25640" spans="1:5">
      <c r="A25640" s="283">
        <v>62721</v>
      </c>
      <c r="B25640" s="176">
        <v>0</v>
      </c>
      <c r="C25640" s="176">
        <v>0</v>
      </c>
      <c r="D25640" s="282">
        <v>87</v>
      </c>
      <c r="E25640" s="265"/>
    </row>
    <row r="25641" spans="1:5">
      <c r="A25641" s="283">
        <v>62739</v>
      </c>
      <c r="B25641" s="176">
        <v>0</v>
      </c>
      <c r="C25641" s="176">
        <v>0</v>
      </c>
      <c r="D25641" s="282">
        <v>87</v>
      </c>
      <c r="E25641" s="265"/>
    </row>
    <row r="25642" spans="1:5">
      <c r="A25642" s="283">
        <v>62756</v>
      </c>
      <c r="B25642" s="176">
        <v>0</v>
      </c>
      <c r="C25642" s="176">
        <v>0</v>
      </c>
      <c r="D25642" s="282">
        <v>87</v>
      </c>
      <c r="E25642" s="265"/>
    </row>
    <row r="25643" spans="1:5">
      <c r="A25643" s="283">
        <v>62764</v>
      </c>
      <c r="B25643" s="176">
        <v>0</v>
      </c>
      <c r="C25643" s="176">
        <v>0</v>
      </c>
      <c r="D25643" s="282">
        <v>87</v>
      </c>
      <c r="E25643" s="265"/>
    </row>
    <row r="25644" spans="1:5">
      <c r="A25644" s="283">
        <v>62769</v>
      </c>
      <c r="B25644" s="176">
        <v>0</v>
      </c>
      <c r="C25644" s="176">
        <v>0</v>
      </c>
      <c r="D25644" s="282">
        <v>87</v>
      </c>
      <c r="E25644" s="265"/>
    </row>
    <row r="25645" spans="1:5">
      <c r="A25645" s="283">
        <v>62781</v>
      </c>
      <c r="B25645" s="176">
        <v>0</v>
      </c>
      <c r="C25645" s="176">
        <v>0</v>
      </c>
      <c r="D25645" s="282">
        <v>87</v>
      </c>
      <c r="E25645" s="265"/>
    </row>
    <row r="25646" spans="1:5">
      <c r="A25646" s="283">
        <v>62786</v>
      </c>
      <c r="B25646" s="176">
        <v>0</v>
      </c>
      <c r="C25646" s="176">
        <v>0</v>
      </c>
      <c r="D25646" s="282">
        <v>87</v>
      </c>
      <c r="E25646" s="265"/>
    </row>
    <row r="25647" spans="1:5">
      <c r="A25647" s="283">
        <v>62791</v>
      </c>
      <c r="B25647" s="176">
        <v>0</v>
      </c>
      <c r="C25647" s="176">
        <v>0</v>
      </c>
      <c r="D25647" s="282">
        <v>87</v>
      </c>
      <c r="E25647" s="265"/>
    </row>
    <row r="25648" spans="1:5">
      <c r="A25648" s="283">
        <v>62794</v>
      </c>
      <c r="B25648" s="176">
        <v>0</v>
      </c>
      <c r="C25648" s="176">
        <v>0</v>
      </c>
      <c r="D25648" s="282">
        <v>87</v>
      </c>
      <c r="E25648" s="265"/>
    </row>
    <row r="25649" spans="1:5">
      <c r="A25649" s="283">
        <v>62801</v>
      </c>
      <c r="B25649" s="176">
        <v>152.69999999999999</v>
      </c>
      <c r="C25649" s="176">
        <v>40.9</v>
      </c>
      <c r="D25649" s="282">
        <v>115</v>
      </c>
      <c r="E25649" s="265"/>
    </row>
    <row r="25650" spans="1:5">
      <c r="A25650" s="283">
        <v>62803</v>
      </c>
      <c r="B25650" s="176">
        <v>20.9</v>
      </c>
      <c r="C25650" s="176">
        <v>39.700000000000003</v>
      </c>
      <c r="D25650" s="282">
        <v>87</v>
      </c>
      <c r="E25650" s="265"/>
    </row>
    <row r="25651" spans="1:5">
      <c r="A25651" s="283">
        <v>62806</v>
      </c>
      <c r="B25651" s="176">
        <v>59.7</v>
      </c>
      <c r="C25651" s="176">
        <v>41.5</v>
      </c>
      <c r="D25651" s="282">
        <v>87</v>
      </c>
      <c r="E25651" s="265"/>
    </row>
    <row r="25652" spans="1:5">
      <c r="A25652" s="283">
        <v>62807</v>
      </c>
      <c r="B25652" s="176">
        <v>18.3</v>
      </c>
      <c r="C25652" s="176">
        <v>42.3</v>
      </c>
      <c r="D25652" s="282">
        <v>87</v>
      </c>
      <c r="E25652" s="265"/>
    </row>
    <row r="25653" spans="1:5">
      <c r="A25653" s="283">
        <v>62808</v>
      </c>
      <c r="B25653" s="176">
        <v>22.8</v>
      </c>
      <c r="C25653" s="176">
        <v>41.7</v>
      </c>
      <c r="D25653" s="282">
        <v>87</v>
      </c>
      <c r="E25653" s="265"/>
    </row>
    <row r="25654" spans="1:5">
      <c r="A25654" s="283">
        <v>62809</v>
      </c>
      <c r="B25654" s="176">
        <v>9.1</v>
      </c>
      <c r="C25654" s="176">
        <v>44.5</v>
      </c>
      <c r="D25654" s="282">
        <v>87</v>
      </c>
      <c r="E25654" s="265"/>
    </row>
    <row r="25655" spans="1:5">
      <c r="A25655" s="283">
        <v>62810</v>
      </c>
      <c r="B25655" s="176">
        <v>19.5</v>
      </c>
      <c r="C25655" s="176">
        <v>40.299999999999997</v>
      </c>
      <c r="D25655" s="282">
        <v>87</v>
      </c>
      <c r="E25655" s="265"/>
    </row>
    <row r="25656" spans="1:5">
      <c r="A25656" s="283">
        <v>62811</v>
      </c>
      <c r="B25656" s="176">
        <v>24.1</v>
      </c>
      <c r="C25656" s="176">
        <v>43</v>
      </c>
      <c r="D25656" s="282">
        <v>87</v>
      </c>
      <c r="E25656" s="265"/>
    </row>
    <row r="25657" spans="1:5">
      <c r="A25657" s="283">
        <v>62812</v>
      </c>
      <c r="B25657" s="176">
        <v>130</v>
      </c>
      <c r="C25657" s="176">
        <v>43</v>
      </c>
      <c r="D25657" s="282">
        <v>87</v>
      </c>
      <c r="E25657" s="265"/>
    </row>
    <row r="25658" spans="1:5">
      <c r="A25658" s="283">
        <v>62814</v>
      </c>
      <c r="B25658" s="176">
        <v>40.700000000000003</v>
      </c>
      <c r="C25658" s="176">
        <v>39.5</v>
      </c>
      <c r="D25658" s="282">
        <v>87</v>
      </c>
      <c r="E25658" s="265"/>
    </row>
    <row r="25659" spans="1:5">
      <c r="A25659" s="283">
        <v>62815</v>
      </c>
      <c r="B25659" s="176">
        <v>124.3</v>
      </c>
      <c r="C25659" s="176">
        <v>42.1</v>
      </c>
      <c r="D25659" s="282">
        <v>87</v>
      </c>
      <c r="E25659" s="265"/>
    </row>
    <row r="25660" spans="1:5">
      <c r="A25660" s="283">
        <v>62816</v>
      </c>
      <c r="B25660" s="176">
        <v>54.1</v>
      </c>
      <c r="C25660" s="176">
        <v>41.8</v>
      </c>
      <c r="D25660" s="282">
        <v>87</v>
      </c>
      <c r="E25660" s="265"/>
    </row>
    <row r="25661" spans="1:5">
      <c r="A25661" s="283">
        <v>62817</v>
      </c>
      <c r="B25661" s="176">
        <v>14.5</v>
      </c>
      <c r="C25661" s="176">
        <v>43.5</v>
      </c>
      <c r="D25661" s="282">
        <v>87</v>
      </c>
      <c r="E25661" s="265"/>
    </row>
    <row r="25662" spans="1:5">
      <c r="A25662" s="283">
        <v>62818</v>
      </c>
      <c r="B25662" s="176">
        <v>17.8</v>
      </c>
      <c r="C25662" s="176">
        <v>45.5</v>
      </c>
      <c r="D25662" s="282">
        <v>87</v>
      </c>
      <c r="E25662" s="265"/>
    </row>
    <row r="25663" spans="1:5">
      <c r="A25663" s="283">
        <v>62819</v>
      </c>
      <c r="B25663" s="176">
        <v>71.5</v>
      </c>
      <c r="C25663" s="176">
        <v>42.9</v>
      </c>
      <c r="D25663" s="282">
        <v>87</v>
      </c>
      <c r="E25663" s="265"/>
    </row>
    <row r="25664" spans="1:5">
      <c r="A25664" s="283">
        <v>62820</v>
      </c>
      <c r="B25664" s="176">
        <v>17.100000000000001</v>
      </c>
      <c r="C25664" s="176">
        <v>45.4</v>
      </c>
      <c r="D25664" s="282">
        <v>87</v>
      </c>
      <c r="E25664" s="265"/>
    </row>
    <row r="25665" spans="1:5">
      <c r="A25665" s="283">
        <v>62821</v>
      </c>
      <c r="B25665" s="176">
        <v>43</v>
      </c>
      <c r="C25665" s="176">
        <v>45.3</v>
      </c>
      <c r="D25665" s="282">
        <v>94</v>
      </c>
      <c r="E25665" s="265"/>
    </row>
    <row r="25666" spans="1:5">
      <c r="A25666" s="283">
        <v>62822</v>
      </c>
      <c r="B25666" s="176">
        <v>348.2</v>
      </c>
      <c r="C25666" s="176">
        <v>41.7</v>
      </c>
      <c r="D25666" s="282">
        <v>97</v>
      </c>
      <c r="E25666" s="265"/>
    </row>
    <row r="25667" spans="1:5">
      <c r="A25667" s="283">
        <v>62823</v>
      </c>
      <c r="B25667" s="176">
        <v>21.6</v>
      </c>
      <c r="C25667" s="176">
        <v>41.2</v>
      </c>
      <c r="D25667" s="282">
        <v>87</v>
      </c>
      <c r="E25667" s="265"/>
    </row>
    <row r="25668" spans="1:5">
      <c r="A25668" s="283">
        <v>62824</v>
      </c>
      <c r="B25668" s="176">
        <v>17.100000000000001</v>
      </c>
      <c r="C25668" s="176">
        <v>44.3</v>
      </c>
      <c r="D25668" s="282">
        <v>87</v>
      </c>
      <c r="E25668" s="265"/>
    </row>
    <row r="25669" spans="1:5">
      <c r="A25669" s="283">
        <v>62825</v>
      </c>
      <c r="B25669" s="176">
        <v>0</v>
      </c>
      <c r="C25669" s="176">
        <v>0</v>
      </c>
      <c r="D25669" s="282">
        <v>87</v>
      </c>
      <c r="E25669" s="265"/>
    </row>
    <row r="25670" spans="1:5">
      <c r="A25670" s="283">
        <v>62827</v>
      </c>
      <c r="B25670" s="176">
        <v>11.1</v>
      </c>
      <c r="C25670" s="176">
        <v>42.8</v>
      </c>
      <c r="D25670" s="282">
        <v>87</v>
      </c>
      <c r="E25670" s="265"/>
    </row>
    <row r="25671" spans="1:5">
      <c r="A25671" s="283">
        <v>62828</v>
      </c>
      <c r="B25671" s="176">
        <v>0</v>
      </c>
      <c r="C25671" s="176">
        <v>0</v>
      </c>
      <c r="D25671" s="282">
        <v>87</v>
      </c>
      <c r="E25671" s="265"/>
    </row>
    <row r="25672" spans="1:5">
      <c r="A25672" s="283">
        <v>62829</v>
      </c>
      <c r="B25672" s="176">
        <v>0</v>
      </c>
      <c r="C25672" s="176">
        <v>0</v>
      </c>
      <c r="D25672" s="282">
        <v>87</v>
      </c>
      <c r="E25672" s="265"/>
    </row>
    <row r="25673" spans="1:5">
      <c r="A25673" s="283">
        <v>62830</v>
      </c>
      <c r="B25673" s="176">
        <v>44.9</v>
      </c>
      <c r="C25673" s="176">
        <v>42.5</v>
      </c>
      <c r="D25673" s="282">
        <v>87</v>
      </c>
      <c r="E25673" s="265"/>
    </row>
    <row r="25674" spans="1:5">
      <c r="A25674" s="283">
        <v>62831</v>
      </c>
      <c r="B25674" s="176">
        <v>20.6</v>
      </c>
      <c r="C25674" s="176">
        <v>43.3</v>
      </c>
      <c r="D25674" s="282">
        <v>87</v>
      </c>
      <c r="E25674" s="265"/>
    </row>
    <row r="25675" spans="1:5">
      <c r="A25675" s="283">
        <v>62832</v>
      </c>
      <c r="B25675" s="176">
        <v>83.7</v>
      </c>
      <c r="C25675" s="176">
        <v>39.9</v>
      </c>
      <c r="D25675" s="282">
        <v>87</v>
      </c>
      <c r="E25675" s="265"/>
    </row>
    <row r="25676" spans="1:5">
      <c r="A25676" s="283">
        <v>62833</v>
      </c>
      <c r="B25676" s="176">
        <v>29.7</v>
      </c>
      <c r="C25676" s="176">
        <v>45.6</v>
      </c>
      <c r="D25676" s="282">
        <v>87</v>
      </c>
      <c r="E25676" s="265"/>
    </row>
    <row r="25677" spans="1:5">
      <c r="A25677" s="283">
        <v>62835</v>
      </c>
      <c r="B25677" s="176">
        <v>21.3</v>
      </c>
      <c r="C25677" s="176">
        <v>46.6</v>
      </c>
      <c r="D25677" s="282">
        <v>87</v>
      </c>
      <c r="E25677" s="265"/>
    </row>
    <row r="25678" spans="1:5">
      <c r="A25678" s="283">
        <v>62836</v>
      </c>
      <c r="B25678" s="176">
        <v>20.8</v>
      </c>
      <c r="C25678" s="176">
        <v>38.1</v>
      </c>
      <c r="D25678" s="282">
        <v>87</v>
      </c>
      <c r="E25678" s="265"/>
    </row>
    <row r="25679" spans="1:5">
      <c r="A25679" s="283">
        <v>62837</v>
      </c>
      <c r="B25679" s="176">
        <v>44.2</v>
      </c>
      <c r="C25679" s="176">
        <v>43.7</v>
      </c>
      <c r="D25679" s="282">
        <v>87</v>
      </c>
      <c r="E25679" s="265"/>
    </row>
    <row r="25680" spans="1:5">
      <c r="A25680" s="283">
        <v>62838</v>
      </c>
      <c r="B25680" s="176">
        <v>20.6</v>
      </c>
      <c r="C25680" s="176">
        <v>41.4</v>
      </c>
      <c r="D25680" s="282">
        <v>87</v>
      </c>
      <c r="E25680" s="265"/>
    </row>
    <row r="25681" spans="1:5">
      <c r="A25681" s="283">
        <v>62839</v>
      </c>
      <c r="B25681" s="176">
        <v>86.1</v>
      </c>
      <c r="C25681" s="176">
        <v>41</v>
      </c>
      <c r="D25681" s="282">
        <v>87</v>
      </c>
      <c r="E25681" s="265"/>
    </row>
    <row r="25682" spans="1:5">
      <c r="A25682" s="283">
        <v>62841</v>
      </c>
      <c r="B25682" s="176">
        <v>0</v>
      </c>
      <c r="C25682" s="176">
        <v>0</v>
      </c>
      <c r="D25682" s="282">
        <v>87</v>
      </c>
      <c r="E25682" s="265"/>
    </row>
    <row r="25683" spans="1:5">
      <c r="A25683" s="283">
        <v>62842</v>
      </c>
      <c r="B25683" s="176">
        <v>25.4</v>
      </c>
      <c r="C25683" s="176">
        <v>40.4</v>
      </c>
      <c r="D25683" s="282">
        <v>87</v>
      </c>
      <c r="E25683" s="265"/>
    </row>
    <row r="25684" spans="1:5">
      <c r="A25684" s="283">
        <v>62843</v>
      </c>
      <c r="B25684" s="176">
        <v>11.3</v>
      </c>
      <c r="C25684" s="176">
        <v>39.299999999999997</v>
      </c>
      <c r="D25684" s="282">
        <v>87</v>
      </c>
      <c r="E25684" s="265"/>
    </row>
    <row r="25685" spans="1:5">
      <c r="A25685" s="283">
        <v>62844</v>
      </c>
      <c r="B25685" s="176">
        <v>30.1</v>
      </c>
      <c r="C25685" s="176">
        <v>45.3</v>
      </c>
      <c r="D25685" s="282">
        <v>87</v>
      </c>
      <c r="E25685" s="265"/>
    </row>
    <row r="25686" spans="1:5">
      <c r="A25686" s="283">
        <v>62846</v>
      </c>
      <c r="B25686" s="176">
        <v>105.5</v>
      </c>
      <c r="C25686" s="176">
        <v>37.4</v>
      </c>
      <c r="D25686" s="282">
        <v>87</v>
      </c>
      <c r="E25686" s="265"/>
    </row>
    <row r="25687" spans="1:5">
      <c r="A25687" s="283">
        <v>62848</v>
      </c>
      <c r="B25687" s="176">
        <v>0</v>
      </c>
      <c r="C25687" s="176">
        <v>0</v>
      </c>
      <c r="D25687" s="282">
        <v>87</v>
      </c>
      <c r="E25687" s="265"/>
    </row>
    <row r="25688" spans="1:5">
      <c r="A25688" s="283">
        <v>62849</v>
      </c>
      <c r="B25688" s="176">
        <v>23.9</v>
      </c>
      <c r="C25688" s="176">
        <v>39.5</v>
      </c>
      <c r="D25688" s="282">
        <v>87</v>
      </c>
      <c r="E25688" s="265"/>
    </row>
    <row r="25689" spans="1:5">
      <c r="A25689" s="283">
        <v>62850</v>
      </c>
      <c r="B25689" s="176">
        <v>14.5</v>
      </c>
      <c r="C25689" s="176">
        <v>40.799999999999997</v>
      </c>
      <c r="D25689" s="282">
        <v>87</v>
      </c>
      <c r="E25689" s="265"/>
    </row>
    <row r="25690" spans="1:5">
      <c r="A25690" s="283">
        <v>62851</v>
      </c>
      <c r="B25690" s="176">
        <v>21.7</v>
      </c>
      <c r="C25690" s="176">
        <v>41.4</v>
      </c>
      <c r="D25690" s="282">
        <v>87</v>
      </c>
      <c r="E25690" s="265"/>
    </row>
    <row r="25691" spans="1:5">
      <c r="A25691" s="283">
        <v>62852</v>
      </c>
      <c r="B25691" s="176">
        <v>28.9</v>
      </c>
      <c r="C25691" s="176">
        <v>38.799999999999997</v>
      </c>
      <c r="D25691" s="282">
        <v>87</v>
      </c>
      <c r="E25691" s="265"/>
    </row>
    <row r="25692" spans="1:5">
      <c r="A25692" s="283">
        <v>62853</v>
      </c>
      <c r="B25692" s="176">
        <v>31.3</v>
      </c>
      <c r="C25692" s="176">
        <v>44.5</v>
      </c>
      <c r="D25692" s="282">
        <v>87</v>
      </c>
      <c r="E25692" s="265"/>
    </row>
    <row r="25693" spans="1:5">
      <c r="A25693" s="283">
        <v>62854</v>
      </c>
      <c r="B25693" s="176">
        <v>19.100000000000001</v>
      </c>
      <c r="C25693" s="176">
        <v>41.5</v>
      </c>
      <c r="D25693" s="282">
        <v>87</v>
      </c>
      <c r="E25693" s="265"/>
    </row>
    <row r="25694" spans="1:5">
      <c r="A25694" s="283">
        <v>62856</v>
      </c>
      <c r="B25694" s="176">
        <v>0</v>
      </c>
      <c r="C25694" s="176">
        <v>0</v>
      </c>
      <c r="D25694" s="282">
        <v>87</v>
      </c>
      <c r="E25694" s="265"/>
    </row>
    <row r="25695" spans="1:5">
      <c r="A25695" s="283">
        <v>62858</v>
      </c>
      <c r="B25695" s="176">
        <v>20.9</v>
      </c>
      <c r="C25695" s="176">
        <v>41.9</v>
      </c>
      <c r="D25695" s="282">
        <v>87</v>
      </c>
      <c r="E25695" s="265"/>
    </row>
    <row r="25696" spans="1:5">
      <c r="A25696" s="283">
        <v>62859</v>
      </c>
      <c r="B25696" s="176">
        <v>24.8</v>
      </c>
      <c r="C25696" s="176">
        <v>43.4</v>
      </c>
      <c r="D25696" s="282">
        <v>87</v>
      </c>
      <c r="E25696" s="265"/>
    </row>
    <row r="25697" spans="1:5">
      <c r="A25697" s="283">
        <v>62860</v>
      </c>
      <c r="B25697" s="176">
        <v>18.600000000000001</v>
      </c>
      <c r="C25697" s="176">
        <v>39.700000000000003</v>
      </c>
      <c r="D25697" s="282">
        <v>87</v>
      </c>
      <c r="E25697" s="265"/>
    </row>
    <row r="25698" spans="1:5">
      <c r="A25698" s="283">
        <v>62861</v>
      </c>
      <c r="B25698" s="176">
        <v>0</v>
      </c>
      <c r="C25698" s="176">
        <v>0</v>
      </c>
      <c r="D25698" s="282">
        <v>87</v>
      </c>
      <c r="E25698" s="265"/>
    </row>
    <row r="25699" spans="1:5">
      <c r="A25699" s="283">
        <v>62862</v>
      </c>
      <c r="B25699" s="176">
        <v>17.600000000000001</v>
      </c>
      <c r="C25699" s="176">
        <v>45.7</v>
      </c>
      <c r="D25699" s="282">
        <v>87</v>
      </c>
      <c r="E25699" s="265"/>
    </row>
    <row r="25700" spans="1:5">
      <c r="A25700" s="283">
        <v>62863</v>
      </c>
      <c r="B25700" s="176">
        <v>66.3</v>
      </c>
      <c r="C25700" s="176">
        <v>42.2</v>
      </c>
      <c r="D25700" s="282">
        <v>94</v>
      </c>
      <c r="E25700" s="265"/>
    </row>
    <row r="25701" spans="1:5">
      <c r="A25701" s="283">
        <v>62864</v>
      </c>
      <c r="B25701" s="176">
        <v>140.30000000000001</v>
      </c>
      <c r="C25701" s="176">
        <v>40.700000000000003</v>
      </c>
      <c r="D25701" s="282">
        <v>87</v>
      </c>
      <c r="E25701" s="265"/>
    </row>
    <row r="25702" spans="1:5">
      <c r="A25702" s="283">
        <v>62865</v>
      </c>
      <c r="B25702" s="176">
        <v>39.200000000000003</v>
      </c>
      <c r="C25702" s="176">
        <v>43.5</v>
      </c>
      <c r="D25702" s="282">
        <v>87</v>
      </c>
      <c r="E25702" s="265"/>
    </row>
    <row r="25703" spans="1:5">
      <c r="A25703" s="283">
        <v>62866</v>
      </c>
      <c r="B25703" s="176">
        <v>0</v>
      </c>
      <c r="C25703" s="176">
        <v>0</v>
      </c>
      <c r="D25703" s="282">
        <v>87</v>
      </c>
      <c r="E25703" s="265"/>
    </row>
    <row r="25704" spans="1:5">
      <c r="A25704" s="283">
        <v>62867</v>
      </c>
      <c r="B25704" s="176">
        <v>16.8</v>
      </c>
      <c r="C25704" s="176">
        <v>44.8</v>
      </c>
      <c r="D25704" s="282">
        <v>87</v>
      </c>
      <c r="E25704" s="265"/>
    </row>
    <row r="25705" spans="1:5">
      <c r="A25705" s="283">
        <v>62868</v>
      </c>
      <c r="B25705" s="176">
        <v>22.5</v>
      </c>
      <c r="C25705" s="176">
        <v>40.700000000000003</v>
      </c>
      <c r="D25705" s="282">
        <v>87</v>
      </c>
      <c r="E25705" s="265"/>
    </row>
    <row r="25706" spans="1:5">
      <c r="A25706" s="283">
        <v>62869</v>
      </c>
      <c r="B25706" s="176">
        <v>27.4</v>
      </c>
      <c r="C25706" s="176">
        <v>43</v>
      </c>
      <c r="D25706" s="282">
        <v>87</v>
      </c>
      <c r="E25706" s="265"/>
    </row>
    <row r="25707" spans="1:5">
      <c r="A25707" s="283">
        <v>62870</v>
      </c>
      <c r="B25707" s="176">
        <v>55.2</v>
      </c>
      <c r="C25707" s="176">
        <v>43.2</v>
      </c>
      <c r="D25707" s="282">
        <v>87</v>
      </c>
      <c r="E25707" s="265"/>
    </row>
    <row r="25708" spans="1:5">
      <c r="A25708" s="283">
        <v>62871</v>
      </c>
      <c r="B25708" s="176">
        <v>12.6</v>
      </c>
      <c r="C25708" s="176">
        <v>46.9</v>
      </c>
      <c r="D25708" s="282">
        <v>87</v>
      </c>
      <c r="E25708" s="265"/>
    </row>
    <row r="25709" spans="1:5">
      <c r="A25709" s="283">
        <v>62872</v>
      </c>
      <c r="B25709" s="176">
        <v>46.6</v>
      </c>
      <c r="C25709" s="176">
        <v>39.1</v>
      </c>
      <c r="D25709" s="282">
        <v>87</v>
      </c>
      <c r="E25709" s="265"/>
    </row>
    <row r="25710" spans="1:5">
      <c r="A25710" s="283">
        <v>62874</v>
      </c>
      <c r="B25710" s="176">
        <v>138.4</v>
      </c>
      <c r="C25710" s="176">
        <v>42.7</v>
      </c>
      <c r="D25710" s="282">
        <v>87</v>
      </c>
      <c r="E25710" s="265"/>
    </row>
    <row r="25711" spans="1:5">
      <c r="A25711" s="283">
        <v>62875</v>
      </c>
      <c r="B25711" s="176">
        <v>32.799999999999997</v>
      </c>
      <c r="C25711" s="176">
        <v>42.8</v>
      </c>
      <c r="D25711" s="282">
        <v>87</v>
      </c>
      <c r="E25711" s="265"/>
    </row>
    <row r="25712" spans="1:5">
      <c r="A25712" s="283">
        <v>62876</v>
      </c>
      <c r="B25712" s="176">
        <v>0</v>
      </c>
      <c r="C25712" s="176">
        <v>0</v>
      </c>
      <c r="D25712" s="282">
        <v>87</v>
      </c>
      <c r="E25712" s="265"/>
    </row>
    <row r="25713" spans="1:5">
      <c r="A25713" s="283">
        <v>62877</v>
      </c>
      <c r="B25713" s="176">
        <v>16.899999999999999</v>
      </c>
      <c r="C25713" s="176">
        <v>42.6</v>
      </c>
      <c r="D25713" s="282">
        <v>87</v>
      </c>
      <c r="E25713" s="265"/>
    </row>
    <row r="25714" spans="1:5">
      <c r="A25714" s="283">
        <v>62878</v>
      </c>
      <c r="B25714" s="176">
        <v>29.7</v>
      </c>
      <c r="C25714" s="176">
        <v>42.5</v>
      </c>
      <c r="D25714" s="282">
        <v>97</v>
      </c>
      <c r="E25714" s="265"/>
    </row>
    <row r="25715" spans="1:5">
      <c r="A25715" s="283">
        <v>62879</v>
      </c>
      <c r="B25715" s="176">
        <v>10.199999999999999</v>
      </c>
      <c r="C25715" s="176">
        <v>45.9</v>
      </c>
      <c r="D25715" s="282">
        <v>87</v>
      </c>
      <c r="E25715" s="265"/>
    </row>
    <row r="25716" spans="1:5">
      <c r="A25716" s="283">
        <v>62880</v>
      </c>
      <c r="B25716" s="176">
        <v>17.2</v>
      </c>
      <c r="C25716" s="176">
        <v>44.6</v>
      </c>
      <c r="D25716" s="282">
        <v>87</v>
      </c>
      <c r="E25716" s="265"/>
    </row>
    <row r="25717" spans="1:5">
      <c r="A25717" s="283">
        <v>62881</v>
      </c>
      <c r="B25717" s="176">
        <v>88.5</v>
      </c>
      <c r="C25717" s="176">
        <v>40.700000000000003</v>
      </c>
      <c r="D25717" s="282">
        <v>94</v>
      </c>
      <c r="E25717" s="265"/>
    </row>
    <row r="25718" spans="1:5">
      <c r="A25718" s="283">
        <v>62882</v>
      </c>
      <c r="B25718" s="176">
        <v>82</v>
      </c>
      <c r="C25718" s="176">
        <v>38.799999999999997</v>
      </c>
      <c r="D25718" s="282">
        <v>97</v>
      </c>
      <c r="E25718" s="265"/>
    </row>
    <row r="25719" spans="1:5">
      <c r="A25719" s="283">
        <v>62883</v>
      </c>
      <c r="B25719" s="176">
        <v>15.9</v>
      </c>
      <c r="C25719" s="176">
        <v>42.3</v>
      </c>
      <c r="D25719" s="282">
        <v>87</v>
      </c>
      <c r="E25719" s="265"/>
    </row>
    <row r="25720" spans="1:5">
      <c r="A25720" s="283">
        <v>62884</v>
      </c>
      <c r="B25720" s="176">
        <v>81.8</v>
      </c>
      <c r="C25720" s="176">
        <v>41.9</v>
      </c>
      <c r="D25720" s="282">
        <v>87</v>
      </c>
      <c r="E25720" s="265"/>
    </row>
    <row r="25721" spans="1:5">
      <c r="A25721" s="283">
        <v>62885</v>
      </c>
      <c r="B25721" s="176">
        <v>13.9</v>
      </c>
      <c r="C25721" s="176">
        <v>42.9</v>
      </c>
      <c r="D25721" s="282">
        <v>87</v>
      </c>
      <c r="E25721" s="265"/>
    </row>
    <row r="25722" spans="1:5">
      <c r="A25722" s="283">
        <v>62886</v>
      </c>
      <c r="B25722" s="176">
        <v>28.2</v>
      </c>
      <c r="C25722" s="176">
        <v>42.6</v>
      </c>
      <c r="D25722" s="282">
        <v>87</v>
      </c>
      <c r="E25722" s="265"/>
    </row>
    <row r="25723" spans="1:5">
      <c r="A25723" s="283">
        <v>62887</v>
      </c>
      <c r="B25723" s="176">
        <v>18.399999999999999</v>
      </c>
      <c r="C25723" s="176">
        <v>46</v>
      </c>
      <c r="D25723" s="282">
        <v>87</v>
      </c>
      <c r="E25723" s="265"/>
    </row>
    <row r="25724" spans="1:5">
      <c r="A25724" s="283">
        <v>62888</v>
      </c>
      <c r="B25724" s="176">
        <v>36.1</v>
      </c>
      <c r="C25724" s="176">
        <v>36.799999999999997</v>
      </c>
      <c r="D25724" s="282">
        <v>87</v>
      </c>
      <c r="E25724" s="265"/>
    </row>
    <row r="25725" spans="1:5">
      <c r="A25725" s="283">
        <v>62889</v>
      </c>
      <c r="B25725" s="176">
        <v>32</v>
      </c>
      <c r="C25725" s="176">
        <v>42.9</v>
      </c>
      <c r="D25725" s="282">
        <v>87</v>
      </c>
      <c r="E25725" s="265"/>
    </row>
    <row r="25726" spans="1:5">
      <c r="A25726" s="283">
        <v>62890</v>
      </c>
      <c r="B25726" s="176">
        <v>37</v>
      </c>
      <c r="C25726" s="176">
        <v>41.9</v>
      </c>
      <c r="D25726" s="282">
        <v>87</v>
      </c>
      <c r="E25726" s="265"/>
    </row>
    <row r="25727" spans="1:5">
      <c r="A25727" s="283">
        <v>62891</v>
      </c>
      <c r="B25727" s="176">
        <v>0</v>
      </c>
      <c r="C25727" s="176">
        <v>0</v>
      </c>
      <c r="D25727" s="282">
        <v>87</v>
      </c>
      <c r="E25727" s="265"/>
    </row>
    <row r="25728" spans="1:5">
      <c r="A25728" s="283">
        <v>62892</v>
      </c>
      <c r="B25728" s="176">
        <v>14</v>
      </c>
      <c r="C25728" s="176">
        <v>41.6</v>
      </c>
      <c r="D25728" s="282">
        <v>87</v>
      </c>
      <c r="E25728" s="265"/>
    </row>
    <row r="25729" spans="1:5">
      <c r="A25729" s="283">
        <v>62893</v>
      </c>
      <c r="B25729" s="176">
        <v>42.9</v>
      </c>
      <c r="C25729" s="176">
        <v>45.1</v>
      </c>
      <c r="D25729" s="282">
        <v>87</v>
      </c>
      <c r="E25729" s="265"/>
    </row>
    <row r="25730" spans="1:5">
      <c r="A25730" s="283">
        <v>62894</v>
      </c>
      <c r="B25730" s="176">
        <v>24.7</v>
      </c>
      <c r="C25730" s="176">
        <v>39.9</v>
      </c>
      <c r="D25730" s="282">
        <v>87</v>
      </c>
      <c r="E25730" s="265"/>
    </row>
    <row r="25731" spans="1:5">
      <c r="A25731" s="283">
        <v>62895</v>
      </c>
      <c r="B25731" s="176">
        <v>27.1</v>
      </c>
      <c r="C25731" s="176">
        <v>41.6</v>
      </c>
      <c r="D25731" s="282">
        <v>87</v>
      </c>
      <c r="E25731" s="265"/>
    </row>
    <row r="25732" spans="1:5">
      <c r="A25732" s="283">
        <v>62896</v>
      </c>
      <c r="B25732" s="176">
        <v>171.8</v>
      </c>
      <c r="C25732" s="176">
        <v>40.799999999999997</v>
      </c>
      <c r="D25732" s="282">
        <v>157</v>
      </c>
      <c r="E25732" s="265"/>
    </row>
    <row r="25733" spans="1:5">
      <c r="A25733" s="283">
        <v>62897</v>
      </c>
      <c r="B25733" s="176">
        <v>80.3</v>
      </c>
      <c r="C25733" s="176">
        <v>47.8</v>
      </c>
      <c r="D25733" s="282">
        <v>87</v>
      </c>
      <c r="E25733" s="265"/>
    </row>
    <row r="25734" spans="1:5">
      <c r="A25734" s="283">
        <v>62898</v>
      </c>
      <c r="B25734" s="176">
        <v>38.1</v>
      </c>
      <c r="C25734" s="176">
        <v>40.1</v>
      </c>
      <c r="D25734" s="282">
        <v>87</v>
      </c>
      <c r="E25734" s="265"/>
    </row>
    <row r="25735" spans="1:5">
      <c r="A25735" s="283">
        <v>62899</v>
      </c>
      <c r="B25735" s="176">
        <v>16.5</v>
      </c>
      <c r="C25735" s="176">
        <v>43.9</v>
      </c>
      <c r="D25735" s="282">
        <v>87</v>
      </c>
      <c r="E25735" s="265"/>
    </row>
    <row r="25736" spans="1:5">
      <c r="A25736" s="283">
        <v>62901</v>
      </c>
      <c r="B25736" s="176">
        <v>584.9</v>
      </c>
      <c r="C25736" s="176">
        <v>24.9</v>
      </c>
      <c r="D25736" s="282">
        <v>128</v>
      </c>
      <c r="E25736" s="265"/>
    </row>
    <row r="25737" spans="1:5">
      <c r="A25737" s="283">
        <v>62902</v>
      </c>
      <c r="B25737" s="176">
        <v>75.5</v>
      </c>
      <c r="C25737" s="176">
        <v>33.200000000000003</v>
      </c>
      <c r="D25737" s="282">
        <v>104</v>
      </c>
      <c r="E25737" s="265"/>
    </row>
    <row r="25738" spans="1:5">
      <c r="A25738" s="283">
        <v>62903</v>
      </c>
      <c r="B25738" s="176">
        <v>261.39999999999998</v>
      </c>
      <c r="C25738" s="176">
        <v>23</v>
      </c>
      <c r="D25738" s="282">
        <v>95</v>
      </c>
      <c r="E25738" s="265"/>
    </row>
    <row r="25739" spans="1:5">
      <c r="A25739" s="283">
        <v>62905</v>
      </c>
      <c r="B25739" s="176">
        <v>21.4</v>
      </c>
      <c r="C25739" s="176">
        <v>43.6</v>
      </c>
      <c r="D25739" s="282">
        <v>87</v>
      </c>
      <c r="E25739" s="265"/>
    </row>
    <row r="25740" spans="1:5">
      <c r="A25740" s="283">
        <v>62906</v>
      </c>
      <c r="B25740" s="176">
        <v>86.2</v>
      </c>
      <c r="C25740" s="176">
        <v>43.9</v>
      </c>
      <c r="D25740" s="282">
        <v>95</v>
      </c>
      <c r="E25740" s="265"/>
    </row>
    <row r="25741" spans="1:5">
      <c r="A25741" s="283">
        <v>62907</v>
      </c>
      <c r="B25741" s="176">
        <v>21.6</v>
      </c>
      <c r="C25741" s="176">
        <v>40.200000000000003</v>
      </c>
      <c r="D25741" s="282">
        <v>87</v>
      </c>
      <c r="E25741" s="265"/>
    </row>
    <row r="25742" spans="1:5">
      <c r="A25742" s="283">
        <v>62908</v>
      </c>
      <c r="B25742" s="176">
        <v>17.2</v>
      </c>
      <c r="C25742" s="176">
        <v>42.1</v>
      </c>
      <c r="D25742" s="282">
        <v>87</v>
      </c>
      <c r="E25742" s="265"/>
    </row>
    <row r="25743" spans="1:5">
      <c r="A25743" s="283">
        <v>62909</v>
      </c>
      <c r="B25743" s="176">
        <v>21.7</v>
      </c>
      <c r="C25743" s="176">
        <v>35</v>
      </c>
      <c r="D25743" s="282">
        <v>87</v>
      </c>
      <c r="E25743" s="265"/>
    </row>
    <row r="25744" spans="1:5">
      <c r="A25744" s="283">
        <v>62910</v>
      </c>
      <c r="B25744" s="176">
        <v>37.1</v>
      </c>
      <c r="C25744" s="176">
        <v>41.5</v>
      </c>
      <c r="D25744" s="282">
        <v>87</v>
      </c>
      <c r="E25744" s="265"/>
    </row>
    <row r="25745" spans="1:5">
      <c r="A25745" s="283">
        <v>62912</v>
      </c>
      <c r="B25745" s="176">
        <v>22.2</v>
      </c>
      <c r="C25745" s="176">
        <v>42</v>
      </c>
      <c r="D25745" s="282">
        <v>87</v>
      </c>
      <c r="E25745" s="265"/>
    </row>
    <row r="25746" spans="1:5">
      <c r="A25746" s="283">
        <v>62914</v>
      </c>
      <c r="B25746" s="176">
        <v>157.19999999999999</v>
      </c>
      <c r="C25746" s="176">
        <v>38</v>
      </c>
      <c r="D25746" s="282">
        <v>95</v>
      </c>
      <c r="E25746" s="265"/>
    </row>
    <row r="25747" spans="1:5">
      <c r="A25747" s="283">
        <v>62915</v>
      </c>
      <c r="B25747" s="176">
        <v>0</v>
      </c>
      <c r="C25747" s="176">
        <v>0</v>
      </c>
      <c r="D25747" s="282">
        <v>87</v>
      </c>
      <c r="E25747" s="265"/>
    </row>
    <row r="25748" spans="1:5">
      <c r="A25748" s="283">
        <v>62916</v>
      </c>
      <c r="B25748" s="176">
        <v>26.5</v>
      </c>
      <c r="C25748" s="176">
        <v>37.299999999999997</v>
      </c>
      <c r="D25748" s="282">
        <v>87</v>
      </c>
      <c r="E25748" s="265"/>
    </row>
    <row r="25749" spans="1:5">
      <c r="A25749" s="283">
        <v>62917</v>
      </c>
      <c r="B25749" s="176">
        <v>74.099999999999994</v>
      </c>
      <c r="C25749" s="176">
        <v>43.1</v>
      </c>
      <c r="D25749" s="282">
        <v>95</v>
      </c>
      <c r="E25749" s="265"/>
    </row>
    <row r="25750" spans="1:5">
      <c r="A25750" s="283">
        <v>62918</v>
      </c>
      <c r="B25750" s="176">
        <v>267.39999999999998</v>
      </c>
      <c r="C25750" s="176">
        <v>37</v>
      </c>
      <c r="D25750" s="282">
        <v>116</v>
      </c>
      <c r="E25750" s="265"/>
    </row>
    <row r="25751" spans="1:5">
      <c r="A25751" s="283">
        <v>62919</v>
      </c>
      <c r="B25751" s="176">
        <v>16</v>
      </c>
      <c r="C25751" s="176">
        <v>47.6</v>
      </c>
      <c r="D25751" s="282">
        <v>87</v>
      </c>
      <c r="E25751" s="265"/>
    </row>
    <row r="25752" spans="1:5">
      <c r="A25752" s="283">
        <v>62920</v>
      </c>
      <c r="B25752" s="176">
        <v>49.1</v>
      </c>
      <c r="C25752" s="176">
        <v>42.7</v>
      </c>
      <c r="D25752" s="282">
        <v>110</v>
      </c>
      <c r="E25752" s="265"/>
    </row>
    <row r="25753" spans="1:5">
      <c r="A25753" s="283">
        <v>62921</v>
      </c>
      <c r="B25753" s="176">
        <v>0</v>
      </c>
      <c r="C25753" s="176">
        <v>0</v>
      </c>
      <c r="D25753" s="282">
        <v>87</v>
      </c>
      <c r="E25753" s="265"/>
    </row>
    <row r="25754" spans="1:5">
      <c r="A25754" s="283">
        <v>62922</v>
      </c>
      <c r="B25754" s="176">
        <v>46.2</v>
      </c>
      <c r="C25754" s="176">
        <v>46.6</v>
      </c>
      <c r="D25754" s="282">
        <v>87</v>
      </c>
      <c r="E25754" s="265"/>
    </row>
    <row r="25755" spans="1:5">
      <c r="A25755" s="283">
        <v>62923</v>
      </c>
      <c r="B25755" s="176">
        <v>17.100000000000001</v>
      </c>
      <c r="C25755" s="176">
        <v>41.1</v>
      </c>
      <c r="D25755" s="282">
        <v>87</v>
      </c>
      <c r="E25755" s="265"/>
    </row>
    <row r="25756" spans="1:5">
      <c r="A25756" s="283">
        <v>62924</v>
      </c>
      <c r="B25756" s="176">
        <v>68.400000000000006</v>
      </c>
      <c r="C25756" s="176">
        <v>37.299999999999997</v>
      </c>
      <c r="D25756" s="282">
        <v>87</v>
      </c>
      <c r="E25756" s="265"/>
    </row>
    <row r="25757" spans="1:5">
      <c r="A25757" s="283">
        <v>62926</v>
      </c>
      <c r="B25757" s="176">
        <v>31.4</v>
      </c>
      <c r="C25757" s="176">
        <v>40.299999999999997</v>
      </c>
      <c r="D25757" s="282">
        <v>108</v>
      </c>
      <c r="E25757" s="265"/>
    </row>
    <row r="25758" spans="1:5">
      <c r="A25758" s="283">
        <v>62927</v>
      </c>
      <c r="B25758" s="176">
        <v>0</v>
      </c>
      <c r="C25758" s="176">
        <v>0</v>
      </c>
      <c r="D25758" s="282">
        <v>87</v>
      </c>
      <c r="E25758" s="265"/>
    </row>
    <row r="25759" spans="1:5">
      <c r="A25759" s="283">
        <v>62928</v>
      </c>
      <c r="B25759" s="176">
        <v>9.8000000000000007</v>
      </c>
      <c r="C25759" s="176">
        <v>46.1</v>
      </c>
      <c r="D25759" s="282">
        <v>87</v>
      </c>
      <c r="E25759" s="265"/>
    </row>
    <row r="25760" spans="1:5">
      <c r="A25760" s="283">
        <v>62930</v>
      </c>
      <c r="B25760" s="176">
        <v>82.4</v>
      </c>
      <c r="C25760" s="176">
        <v>41.9</v>
      </c>
      <c r="D25760" s="282">
        <v>95</v>
      </c>
      <c r="E25760" s="265"/>
    </row>
    <row r="25761" spans="1:5">
      <c r="A25761" s="283">
        <v>62931</v>
      </c>
      <c r="B25761" s="176">
        <v>22.4</v>
      </c>
      <c r="C25761" s="176">
        <v>44.3</v>
      </c>
      <c r="D25761" s="282">
        <v>87</v>
      </c>
      <c r="E25761" s="265"/>
    </row>
    <row r="25762" spans="1:5">
      <c r="A25762" s="283">
        <v>62932</v>
      </c>
      <c r="B25762" s="176">
        <v>52.4</v>
      </c>
      <c r="C25762" s="176">
        <v>39.799999999999997</v>
      </c>
      <c r="D25762" s="282">
        <v>87</v>
      </c>
      <c r="E25762" s="265"/>
    </row>
    <row r="25763" spans="1:5">
      <c r="A25763" s="283">
        <v>62933</v>
      </c>
      <c r="B25763" s="176">
        <v>554</v>
      </c>
      <c r="C25763" s="176">
        <v>40.1</v>
      </c>
      <c r="D25763" s="282">
        <v>115</v>
      </c>
      <c r="E25763" s="265"/>
    </row>
    <row r="25764" spans="1:5">
      <c r="A25764" s="283">
        <v>62934</v>
      </c>
      <c r="B25764" s="176">
        <v>14.9</v>
      </c>
      <c r="C25764" s="176">
        <v>45.3</v>
      </c>
      <c r="D25764" s="282">
        <v>87</v>
      </c>
      <c r="E25764" s="265"/>
    </row>
    <row r="25765" spans="1:5">
      <c r="A25765" s="283">
        <v>62935</v>
      </c>
      <c r="B25765" s="176">
        <v>25.6</v>
      </c>
      <c r="C25765" s="176">
        <v>41.8</v>
      </c>
      <c r="D25765" s="282">
        <v>87</v>
      </c>
      <c r="E25765" s="265"/>
    </row>
    <row r="25766" spans="1:5">
      <c r="A25766" s="283">
        <v>62938</v>
      </c>
      <c r="B25766" s="176">
        <v>13.7</v>
      </c>
      <c r="C25766" s="176">
        <v>46.4</v>
      </c>
      <c r="D25766" s="282">
        <v>87</v>
      </c>
      <c r="E25766" s="265"/>
    </row>
    <row r="25767" spans="1:5">
      <c r="A25767" s="283">
        <v>62939</v>
      </c>
      <c r="B25767" s="176">
        <v>55.8</v>
      </c>
      <c r="C25767" s="176">
        <v>44.7</v>
      </c>
      <c r="D25767" s="282">
        <v>87</v>
      </c>
      <c r="E25767" s="265"/>
    </row>
    <row r="25768" spans="1:5">
      <c r="A25768" s="283">
        <v>62940</v>
      </c>
      <c r="B25768" s="176">
        <v>11.2</v>
      </c>
      <c r="C25768" s="176">
        <v>41.7</v>
      </c>
      <c r="D25768" s="282">
        <v>87</v>
      </c>
      <c r="E25768" s="265"/>
    </row>
    <row r="25769" spans="1:5">
      <c r="A25769" s="283">
        <v>62941</v>
      </c>
      <c r="B25769" s="176">
        <v>23.1</v>
      </c>
      <c r="C25769" s="176">
        <v>43.4</v>
      </c>
      <c r="D25769" s="282">
        <v>87</v>
      </c>
      <c r="E25769" s="265"/>
    </row>
    <row r="25770" spans="1:5">
      <c r="A25770" s="283">
        <v>62942</v>
      </c>
      <c r="B25770" s="176">
        <v>15.8</v>
      </c>
      <c r="C25770" s="176">
        <v>42.3</v>
      </c>
      <c r="D25770" s="282">
        <v>87</v>
      </c>
      <c r="E25770" s="265"/>
    </row>
    <row r="25771" spans="1:5">
      <c r="A25771" s="283">
        <v>62943</v>
      </c>
      <c r="B25771" s="176">
        <v>71.3</v>
      </c>
      <c r="C25771" s="176">
        <v>34.1</v>
      </c>
      <c r="D25771" s="282">
        <v>87</v>
      </c>
      <c r="E25771" s="265"/>
    </row>
    <row r="25772" spans="1:5">
      <c r="A25772" s="283">
        <v>62946</v>
      </c>
      <c r="B25772" s="176">
        <v>91.1</v>
      </c>
      <c r="C25772" s="176">
        <v>40.799999999999997</v>
      </c>
      <c r="D25772" s="282">
        <v>94</v>
      </c>
      <c r="E25772" s="265"/>
    </row>
    <row r="25773" spans="1:5">
      <c r="A25773" s="283">
        <v>62947</v>
      </c>
      <c r="B25773" s="176">
        <v>9.6</v>
      </c>
      <c r="C25773" s="176">
        <v>46.3</v>
      </c>
      <c r="D25773" s="282">
        <v>87</v>
      </c>
      <c r="E25773" s="265"/>
    </row>
    <row r="25774" spans="1:5">
      <c r="A25774" s="283">
        <v>62948</v>
      </c>
      <c r="B25774" s="176">
        <v>535.70000000000005</v>
      </c>
      <c r="C25774" s="176">
        <v>38.6</v>
      </c>
      <c r="D25774" s="282">
        <v>104</v>
      </c>
      <c r="E25774" s="265"/>
    </row>
    <row r="25775" spans="1:5">
      <c r="A25775" s="283">
        <v>62949</v>
      </c>
      <c r="B25775" s="176">
        <v>191.1</v>
      </c>
      <c r="C25775" s="176">
        <v>42.3</v>
      </c>
      <c r="D25775" s="282">
        <v>87</v>
      </c>
      <c r="E25775" s="265"/>
    </row>
    <row r="25776" spans="1:5">
      <c r="A25776" s="283">
        <v>62950</v>
      </c>
      <c r="B25776" s="176">
        <v>10.3</v>
      </c>
      <c r="C25776" s="176">
        <v>41.2</v>
      </c>
      <c r="D25776" s="282">
        <v>87</v>
      </c>
      <c r="E25776" s="265"/>
    </row>
    <row r="25777" spans="1:5">
      <c r="A25777" s="283">
        <v>62951</v>
      </c>
      <c r="B25777" s="176">
        <v>215.9</v>
      </c>
      <c r="C25777" s="176">
        <v>41</v>
      </c>
      <c r="D25777" s="282">
        <v>95</v>
      </c>
      <c r="E25777" s="265"/>
    </row>
    <row r="25778" spans="1:5">
      <c r="A25778" s="283">
        <v>62952</v>
      </c>
      <c r="B25778" s="176">
        <v>36.1</v>
      </c>
      <c r="C25778" s="176">
        <v>41.9</v>
      </c>
      <c r="D25778" s="282">
        <v>87</v>
      </c>
      <c r="E25778" s="265"/>
    </row>
    <row r="25779" spans="1:5">
      <c r="A25779" s="283">
        <v>62953</v>
      </c>
      <c r="B25779" s="176">
        <v>47.5</v>
      </c>
      <c r="C25779" s="176">
        <v>40.1</v>
      </c>
      <c r="D25779" s="282">
        <v>87</v>
      </c>
      <c r="E25779" s="265"/>
    </row>
    <row r="25780" spans="1:5">
      <c r="A25780" s="283">
        <v>62954</v>
      </c>
      <c r="B25780" s="176">
        <v>18.399999999999999</v>
      </c>
      <c r="C25780" s="176">
        <v>44.2</v>
      </c>
      <c r="D25780" s="282">
        <v>87</v>
      </c>
      <c r="E25780" s="265"/>
    </row>
    <row r="25781" spans="1:5">
      <c r="A25781" s="283">
        <v>62955</v>
      </c>
      <c r="B25781" s="176">
        <v>72.2</v>
      </c>
      <c r="C25781" s="176">
        <v>44.4</v>
      </c>
      <c r="D25781" s="282">
        <v>87</v>
      </c>
      <c r="E25781" s="265"/>
    </row>
    <row r="25782" spans="1:5">
      <c r="A25782" s="283">
        <v>62956</v>
      </c>
      <c r="B25782" s="176">
        <v>29.7</v>
      </c>
      <c r="C25782" s="176">
        <v>44.8</v>
      </c>
      <c r="D25782" s="282">
        <v>87</v>
      </c>
      <c r="E25782" s="265"/>
    </row>
    <row r="25783" spans="1:5">
      <c r="A25783" s="283">
        <v>62957</v>
      </c>
      <c r="B25783" s="176">
        <v>27.2</v>
      </c>
      <c r="C25783" s="176">
        <v>41.9</v>
      </c>
      <c r="D25783" s="282">
        <v>87</v>
      </c>
      <c r="E25783" s="265"/>
    </row>
    <row r="25784" spans="1:5">
      <c r="A25784" s="283">
        <v>62958</v>
      </c>
      <c r="B25784" s="176">
        <v>59.2</v>
      </c>
      <c r="C25784" s="176">
        <v>42.6</v>
      </c>
      <c r="D25784" s="282">
        <v>87</v>
      </c>
      <c r="E25784" s="265"/>
    </row>
    <row r="25785" spans="1:5">
      <c r="A25785" s="283">
        <v>62959</v>
      </c>
      <c r="B25785" s="176">
        <v>183.6</v>
      </c>
      <c r="C25785" s="176">
        <v>41.5</v>
      </c>
      <c r="D25785" s="282">
        <v>110</v>
      </c>
      <c r="E25785" s="265"/>
    </row>
    <row r="25786" spans="1:5">
      <c r="A25786" s="283">
        <v>62960</v>
      </c>
      <c r="B25786" s="176">
        <v>96.1</v>
      </c>
      <c r="C25786" s="176">
        <v>42.5</v>
      </c>
      <c r="D25786" s="282">
        <v>94</v>
      </c>
      <c r="E25786" s="265"/>
    </row>
    <row r="25787" spans="1:5">
      <c r="A25787" s="283">
        <v>62961</v>
      </c>
      <c r="B25787" s="176">
        <v>0</v>
      </c>
      <c r="C25787" s="176">
        <v>0</v>
      </c>
      <c r="D25787" s="282">
        <v>87</v>
      </c>
      <c r="E25787" s="265"/>
    </row>
    <row r="25788" spans="1:5">
      <c r="A25788" s="283">
        <v>62962</v>
      </c>
      <c r="B25788" s="176">
        <v>16.3</v>
      </c>
      <c r="C25788" s="176">
        <v>45.4</v>
      </c>
      <c r="D25788" s="282">
        <v>87</v>
      </c>
      <c r="E25788" s="265"/>
    </row>
    <row r="25789" spans="1:5">
      <c r="A25789" s="283">
        <v>62963</v>
      </c>
      <c r="B25789" s="176">
        <v>77.400000000000006</v>
      </c>
      <c r="C25789" s="176">
        <v>33.299999999999997</v>
      </c>
      <c r="D25789" s="282">
        <v>87</v>
      </c>
      <c r="E25789" s="265"/>
    </row>
    <row r="25790" spans="1:5">
      <c r="A25790" s="283">
        <v>62964</v>
      </c>
      <c r="B25790" s="176">
        <v>57.6</v>
      </c>
      <c r="C25790" s="176">
        <v>40.299999999999997</v>
      </c>
      <c r="D25790" s="282">
        <v>87</v>
      </c>
      <c r="E25790" s="265"/>
    </row>
    <row r="25791" spans="1:5">
      <c r="A25791" s="283">
        <v>62965</v>
      </c>
      <c r="B25791" s="176">
        <v>41.4</v>
      </c>
      <c r="C25791" s="176">
        <v>47.1</v>
      </c>
      <c r="D25791" s="282">
        <v>87</v>
      </c>
      <c r="E25791" s="265"/>
    </row>
    <row r="25792" spans="1:5">
      <c r="A25792" s="283">
        <v>62966</v>
      </c>
      <c r="B25792" s="176">
        <v>135.19999999999999</v>
      </c>
      <c r="C25792" s="176">
        <v>39.9</v>
      </c>
      <c r="D25792" s="282">
        <v>116</v>
      </c>
      <c r="E25792" s="265"/>
    </row>
    <row r="25793" spans="1:5">
      <c r="A25793" s="283">
        <v>62967</v>
      </c>
      <c r="B25793" s="176">
        <v>26.7</v>
      </c>
      <c r="C25793" s="176">
        <v>43.1</v>
      </c>
      <c r="D25793" s="282">
        <v>87</v>
      </c>
      <c r="E25793" s="265"/>
    </row>
    <row r="25794" spans="1:5">
      <c r="A25794" s="283">
        <v>62969</v>
      </c>
      <c r="B25794" s="176">
        <v>16.2</v>
      </c>
      <c r="C25794" s="176">
        <v>46.2</v>
      </c>
      <c r="D25794" s="282">
        <v>87</v>
      </c>
      <c r="E25794" s="265"/>
    </row>
    <row r="25795" spans="1:5">
      <c r="A25795" s="283">
        <v>62970</v>
      </c>
      <c r="B25795" s="176">
        <v>23.9</v>
      </c>
      <c r="C25795" s="176">
        <v>46.4</v>
      </c>
      <c r="D25795" s="282">
        <v>87</v>
      </c>
      <c r="E25795" s="265"/>
    </row>
    <row r="25796" spans="1:5">
      <c r="A25796" s="283">
        <v>62972</v>
      </c>
      <c r="B25796" s="176">
        <v>28.3</v>
      </c>
      <c r="C25796" s="176">
        <v>46.4</v>
      </c>
      <c r="D25796" s="282">
        <v>87</v>
      </c>
      <c r="E25796" s="265"/>
    </row>
    <row r="25797" spans="1:5">
      <c r="A25797" s="283">
        <v>62973</v>
      </c>
      <c r="B25797" s="176">
        <v>0</v>
      </c>
      <c r="C25797" s="176">
        <v>0</v>
      </c>
      <c r="D25797" s="282">
        <v>87</v>
      </c>
      <c r="E25797" s="265"/>
    </row>
    <row r="25798" spans="1:5">
      <c r="A25798" s="283">
        <v>62974</v>
      </c>
      <c r="B25798" s="176">
        <v>52.7</v>
      </c>
      <c r="C25798" s="176">
        <v>41.1</v>
      </c>
      <c r="D25798" s="282">
        <v>87</v>
      </c>
      <c r="E25798" s="265"/>
    </row>
    <row r="25799" spans="1:5">
      <c r="A25799" s="283">
        <v>62975</v>
      </c>
      <c r="B25799" s="176">
        <v>20.2</v>
      </c>
      <c r="C25799" s="176">
        <v>43.3</v>
      </c>
      <c r="D25799" s="282">
        <v>87</v>
      </c>
      <c r="E25799" s="265"/>
    </row>
    <row r="25800" spans="1:5">
      <c r="A25800" s="283">
        <v>62976</v>
      </c>
      <c r="B25800" s="176">
        <v>18.2</v>
      </c>
      <c r="C25800" s="176">
        <v>46.6</v>
      </c>
      <c r="D25800" s="282">
        <v>87</v>
      </c>
      <c r="E25800" s="265"/>
    </row>
    <row r="25801" spans="1:5">
      <c r="A25801" s="283">
        <v>62977</v>
      </c>
      <c r="B25801" s="176">
        <v>23.4</v>
      </c>
      <c r="C25801" s="176">
        <v>41.1</v>
      </c>
      <c r="D25801" s="282">
        <v>87</v>
      </c>
      <c r="E25801" s="265"/>
    </row>
    <row r="25802" spans="1:5">
      <c r="A25802" s="283">
        <v>62979</v>
      </c>
      <c r="B25802" s="176">
        <v>15.2</v>
      </c>
      <c r="C25802" s="176">
        <v>44.8</v>
      </c>
      <c r="D25802" s="282">
        <v>110</v>
      </c>
      <c r="E25802" s="265"/>
    </row>
    <row r="25803" spans="1:5">
      <c r="A25803" s="283">
        <v>62982</v>
      </c>
      <c r="B25803" s="176">
        <v>13.2</v>
      </c>
      <c r="C25803" s="176">
        <v>48.6</v>
      </c>
      <c r="D25803" s="282">
        <v>87</v>
      </c>
      <c r="E25803" s="265"/>
    </row>
    <row r="25804" spans="1:5">
      <c r="A25804" s="283">
        <v>62983</v>
      </c>
      <c r="B25804" s="176">
        <v>96.3</v>
      </c>
      <c r="C25804" s="176">
        <v>41.8</v>
      </c>
      <c r="D25804" s="282">
        <v>87</v>
      </c>
      <c r="E25804" s="265"/>
    </row>
    <row r="25805" spans="1:5">
      <c r="A25805" s="283">
        <v>62984</v>
      </c>
      <c r="B25805" s="176">
        <v>22.9</v>
      </c>
      <c r="C25805" s="176">
        <v>42.3</v>
      </c>
      <c r="D25805" s="282">
        <v>87</v>
      </c>
      <c r="E25805" s="265"/>
    </row>
    <row r="25806" spans="1:5">
      <c r="A25806" s="283">
        <v>62985</v>
      </c>
      <c r="B25806" s="176">
        <v>15.2</v>
      </c>
      <c r="C25806" s="176">
        <v>45.4</v>
      </c>
      <c r="D25806" s="282">
        <v>87</v>
      </c>
      <c r="E25806" s="265"/>
    </row>
    <row r="25807" spans="1:5">
      <c r="A25807" s="283">
        <v>62987</v>
      </c>
      <c r="B25807" s="176">
        <v>26</v>
      </c>
      <c r="C25807" s="176">
        <v>41</v>
      </c>
      <c r="D25807" s="282">
        <v>87</v>
      </c>
      <c r="E25807" s="265"/>
    </row>
    <row r="25808" spans="1:5">
      <c r="A25808" s="283">
        <v>62988</v>
      </c>
      <c r="B25808" s="176">
        <v>25.8</v>
      </c>
      <c r="C25808" s="176">
        <v>41.9</v>
      </c>
      <c r="D25808" s="282">
        <v>87</v>
      </c>
      <c r="E25808" s="265"/>
    </row>
    <row r="25809" spans="1:5">
      <c r="A25809" s="283">
        <v>62990</v>
      </c>
      <c r="B25809" s="176">
        <v>24.3</v>
      </c>
      <c r="C25809" s="176">
        <v>41.7</v>
      </c>
      <c r="D25809" s="282">
        <v>87</v>
      </c>
      <c r="E25809" s="265"/>
    </row>
    <row r="25810" spans="1:5">
      <c r="A25810" s="283">
        <v>62992</v>
      </c>
      <c r="B25810" s="176">
        <v>26.6</v>
      </c>
      <c r="C25810" s="176">
        <v>42.4</v>
      </c>
      <c r="D25810" s="282">
        <v>87</v>
      </c>
      <c r="E25810" s="265"/>
    </row>
    <row r="25811" spans="1:5">
      <c r="A25811" s="283">
        <v>62994</v>
      </c>
      <c r="B25811" s="176">
        <v>22.5</v>
      </c>
      <c r="C25811" s="176">
        <v>40.5</v>
      </c>
      <c r="D25811" s="282">
        <v>87</v>
      </c>
      <c r="E25811" s="265"/>
    </row>
    <row r="25812" spans="1:5">
      <c r="A25812" s="283">
        <v>62995</v>
      </c>
      <c r="B25812" s="176">
        <v>31.8</v>
      </c>
      <c r="C25812" s="176">
        <v>43.9</v>
      </c>
      <c r="D25812" s="282">
        <v>87</v>
      </c>
      <c r="E25812" s="265"/>
    </row>
    <row r="25813" spans="1:5">
      <c r="A25813" s="283">
        <v>62996</v>
      </c>
      <c r="B25813" s="176">
        <v>23.8</v>
      </c>
      <c r="C25813" s="176">
        <v>47.2</v>
      </c>
      <c r="D25813" s="282">
        <v>111</v>
      </c>
      <c r="E25813" s="265"/>
    </row>
    <row r="25814" spans="1:5">
      <c r="A25814" s="283">
        <v>62997</v>
      </c>
      <c r="B25814" s="176">
        <v>0</v>
      </c>
      <c r="C25814" s="176">
        <v>0</v>
      </c>
      <c r="D25814" s="282">
        <v>87</v>
      </c>
      <c r="E25814" s="265"/>
    </row>
    <row r="25815" spans="1:5">
      <c r="A25815" s="283">
        <v>62998</v>
      </c>
      <c r="B25815" s="176">
        <v>8.9</v>
      </c>
      <c r="C25815" s="176">
        <v>42.9</v>
      </c>
      <c r="D25815" s="282">
        <v>87</v>
      </c>
      <c r="E25815" s="265"/>
    </row>
    <row r="25816" spans="1:5">
      <c r="A25816" s="283">
        <v>62999</v>
      </c>
      <c r="B25816" s="176">
        <v>197.3</v>
      </c>
      <c r="C25816" s="176">
        <v>39</v>
      </c>
      <c r="D25816" s="282">
        <v>87</v>
      </c>
      <c r="E25816" s="265"/>
    </row>
    <row r="25817" spans="1:5">
      <c r="A25817" s="283">
        <v>63005</v>
      </c>
      <c r="B25817" s="176">
        <v>604.20000000000005</v>
      </c>
      <c r="C25817" s="176">
        <v>41.4</v>
      </c>
      <c r="D25817" s="282">
        <v>137</v>
      </c>
      <c r="E25817" s="265"/>
    </row>
    <row r="25818" spans="1:5">
      <c r="A25818" s="283">
        <v>63006</v>
      </c>
      <c r="B25818" s="176">
        <v>2655.7</v>
      </c>
      <c r="C25818" s="176">
        <v>52.4</v>
      </c>
      <c r="D25818" s="282">
        <v>87</v>
      </c>
      <c r="E25818" s="265"/>
    </row>
    <row r="25819" spans="1:5">
      <c r="A25819" s="283">
        <v>63010</v>
      </c>
      <c r="B25819" s="176">
        <v>1586.3</v>
      </c>
      <c r="C25819" s="176">
        <v>37.9</v>
      </c>
      <c r="D25819" s="282">
        <v>131</v>
      </c>
      <c r="E25819" s="265"/>
    </row>
    <row r="25820" spans="1:5">
      <c r="A25820" s="283">
        <v>63011</v>
      </c>
      <c r="B25820" s="176">
        <v>2568</v>
      </c>
      <c r="C25820" s="176">
        <v>43.7</v>
      </c>
      <c r="D25820" s="282">
        <v>142</v>
      </c>
      <c r="E25820" s="265"/>
    </row>
    <row r="25821" spans="1:5">
      <c r="A25821" s="283">
        <v>63012</v>
      </c>
      <c r="B25821" s="176">
        <v>402.6</v>
      </c>
      <c r="C25821" s="176">
        <v>36.6</v>
      </c>
      <c r="D25821" s="282">
        <v>96</v>
      </c>
      <c r="E25821" s="265"/>
    </row>
    <row r="25822" spans="1:5">
      <c r="A25822" s="283">
        <v>63013</v>
      </c>
      <c r="B25822" s="176">
        <v>43.1</v>
      </c>
      <c r="C25822" s="176">
        <v>41.9</v>
      </c>
      <c r="D25822" s="282">
        <v>87</v>
      </c>
      <c r="E25822" s="265"/>
    </row>
    <row r="25823" spans="1:5">
      <c r="A25823" s="283">
        <v>63014</v>
      </c>
      <c r="B25823" s="176">
        <v>28.5</v>
      </c>
      <c r="C25823" s="176">
        <v>41</v>
      </c>
      <c r="D25823" s="282">
        <v>87</v>
      </c>
      <c r="E25823" s="265"/>
    </row>
    <row r="25824" spans="1:5">
      <c r="A25824" s="283">
        <v>63015</v>
      </c>
      <c r="B25824" s="176">
        <v>127.1</v>
      </c>
      <c r="C25824" s="176">
        <v>41.4</v>
      </c>
      <c r="D25824" s="282">
        <v>87</v>
      </c>
      <c r="E25824" s="265"/>
    </row>
    <row r="25825" spans="1:5">
      <c r="A25825" s="283">
        <v>63016</v>
      </c>
      <c r="B25825" s="176">
        <v>264.2</v>
      </c>
      <c r="C25825" s="176">
        <v>40.700000000000003</v>
      </c>
      <c r="D25825" s="282">
        <v>87</v>
      </c>
      <c r="E25825" s="265"/>
    </row>
    <row r="25826" spans="1:5">
      <c r="A25826" s="283">
        <v>63017</v>
      </c>
      <c r="B25826" s="176">
        <v>1433.5</v>
      </c>
      <c r="C25826" s="176">
        <v>48.1</v>
      </c>
      <c r="D25826" s="282">
        <v>167</v>
      </c>
      <c r="E25826" s="265"/>
    </row>
    <row r="25827" spans="1:5">
      <c r="A25827" s="283">
        <v>63019</v>
      </c>
      <c r="B25827" s="176">
        <v>1005</v>
      </c>
      <c r="C25827" s="176">
        <v>36.5</v>
      </c>
      <c r="D25827" s="282">
        <v>118</v>
      </c>
      <c r="E25827" s="265"/>
    </row>
    <row r="25828" spans="1:5">
      <c r="A25828" s="283">
        <v>63020</v>
      </c>
      <c r="B25828" s="176">
        <v>140.69999999999999</v>
      </c>
      <c r="C25828" s="176">
        <v>39.200000000000003</v>
      </c>
      <c r="D25828" s="282">
        <v>87</v>
      </c>
      <c r="E25828" s="265"/>
    </row>
    <row r="25829" spans="1:5">
      <c r="A25829" s="283">
        <v>63021</v>
      </c>
      <c r="B25829" s="176">
        <v>2513.3000000000002</v>
      </c>
      <c r="C25829" s="176">
        <v>39.1</v>
      </c>
      <c r="D25829" s="282">
        <v>124</v>
      </c>
      <c r="E25829" s="265"/>
    </row>
    <row r="25830" spans="1:5">
      <c r="A25830" s="283">
        <v>63022</v>
      </c>
      <c r="B25830" s="176">
        <v>0</v>
      </c>
      <c r="C25830" s="176">
        <v>0</v>
      </c>
      <c r="D25830" s="282">
        <v>87</v>
      </c>
      <c r="E25830" s="265"/>
    </row>
    <row r="25831" spans="1:5">
      <c r="A25831" s="283">
        <v>63023</v>
      </c>
      <c r="B25831" s="176">
        <v>89.4</v>
      </c>
      <c r="C25831" s="176">
        <v>42.5</v>
      </c>
      <c r="D25831" s="282">
        <v>87</v>
      </c>
      <c r="E25831" s="265"/>
    </row>
    <row r="25832" spans="1:5">
      <c r="A25832" s="283">
        <v>63024</v>
      </c>
      <c r="B25832" s="176">
        <v>0</v>
      </c>
      <c r="C25832" s="176">
        <v>0</v>
      </c>
      <c r="D25832" s="282">
        <v>87</v>
      </c>
      <c r="E25832" s="265"/>
    </row>
    <row r="25833" spans="1:5">
      <c r="A25833" s="283">
        <v>63025</v>
      </c>
      <c r="B25833" s="176">
        <v>353</v>
      </c>
      <c r="C25833" s="176">
        <v>38.299999999999997</v>
      </c>
      <c r="D25833" s="282">
        <v>121</v>
      </c>
      <c r="E25833" s="265"/>
    </row>
    <row r="25834" spans="1:5">
      <c r="A25834" s="283">
        <v>63026</v>
      </c>
      <c r="B25834" s="176">
        <v>1246.8</v>
      </c>
      <c r="C25834" s="176">
        <v>38.6</v>
      </c>
      <c r="D25834" s="282">
        <v>149</v>
      </c>
      <c r="E25834" s="265"/>
    </row>
    <row r="25835" spans="1:5">
      <c r="A25835" s="283">
        <v>63028</v>
      </c>
      <c r="B25835" s="176">
        <v>219.5</v>
      </c>
      <c r="C25835" s="176">
        <v>38.6</v>
      </c>
      <c r="D25835" s="282">
        <v>120</v>
      </c>
      <c r="E25835" s="265"/>
    </row>
    <row r="25836" spans="1:5">
      <c r="A25836" s="283">
        <v>63030</v>
      </c>
      <c r="B25836" s="176">
        <v>23.8</v>
      </c>
      <c r="C25836" s="176">
        <v>38.700000000000003</v>
      </c>
      <c r="D25836" s="282">
        <v>87</v>
      </c>
      <c r="E25836" s="265"/>
    </row>
    <row r="25837" spans="1:5">
      <c r="A25837" s="283">
        <v>63031</v>
      </c>
      <c r="B25837" s="176">
        <v>3109.6</v>
      </c>
      <c r="C25837" s="176">
        <v>37.700000000000003</v>
      </c>
      <c r="D25837" s="282">
        <v>164</v>
      </c>
      <c r="E25837" s="265"/>
    </row>
    <row r="25838" spans="1:5">
      <c r="A25838" s="283">
        <v>63032</v>
      </c>
      <c r="B25838" s="176">
        <v>4434.5</v>
      </c>
      <c r="C25838" s="176">
        <v>37.6</v>
      </c>
      <c r="D25838" s="282">
        <v>87</v>
      </c>
      <c r="E25838" s="265"/>
    </row>
    <row r="25839" spans="1:5">
      <c r="A25839" s="283">
        <v>63033</v>
      </c>
      <c r="B25839" s="176">
        <v>3436.4</v>
      </c>
      <c r="C25839" s="176">
        <v>39.4</v>
      </c>
      <c r="D25839" s="282">
        <v>162</v>
      </c>
      <c r="E25839" s="265"/>
    </row>
    <row r="25840" spans="1:5">
      <c r="A25840" s="283">
        <v>63034</v>
      </c>
      <c r="B25840" s="176">
        <v>1012.7</v>
      </c>
      <c r="C25840" s="176">
        <v>44.4</v>
      </c>
      <c r="D25840" s="282">
        <v>113</v>
      </c>
      <c r="E25840" s="265"/>
    </row>
    <row r="25841" spans="1:5">
      <c r="A25841" s="283">
        <v>63036</v>
      </c>
      <c r="B25841" s="176">
        <v>43</v>
      </c>
      <c r="C25841" s="176">
        <v>49</v>
      </c>
      <c r="D25841" s="282">
        <v>87</v>
      </c>
      <c r="E25841" s="265"/>
    </row>
    <row r="25842" spans="1:5">
      <c r="A25842" s="283">
        <v>63037</v>
      </c>
      <c r="B25842" s="176">
        <v>39.6</v>
      </c>
      <c r="C25842" s="176">
        <v>42.4</v>
      </c>
      <c r="D25842" s="282">
        <v>87</v>
      </c>
      <c r="E25842" s="265"/>
    </row>
    <row r="25843" spans="1:5">
      <c r="A25843" s="283">
        <v>63038</v>
      </c>
      <c r="B25843" s="176">
        <v>302.89999999999998</v>
      </c>
      <c r="C25843" s="176">
        <v>42.9</v>
      </c>
      <c r="D25843" s="282">
        <v>94</v>
      </c>
      <c r="E25843" s="265"/>
    </row>
    <row r="25844" spans="1:5">
      <c r="A25844" s="283">
        <v>63039</v>
      </c>
      <c r="B25844" s="176">
        <v>128.19999999999999</v>
      </c>
      <c r="C25844" s="176">
        <v>40.200000000000003</v>
      </c>
      <c r="D25844" s="282">
        <v>87</v>
      </c>
      <c r="E25844" s="265"/>
    </row>
    <row r="25845" spans="1:5">
      <c r="A25845" s="283">
        <v>63040</v>
      </c>
      <c r="B25845" s="176">
        <v>1696.4</v>
      </c>
      <c r="C25845" s="176">
        <v>37.5</v>
      </c>
      <c r="D25845" s="282">
        <v>96</v>
      </c>
      <c r="E25845" s="265"/>
    </row>
    <row r="25846" spans="1:5">
      <c r="A25846" s="283">
        <v>63041</v>
      </c>
      <c r="B25846" s="176">
        <v>62.6</v>
      </c>
      <c r="C25846" s="176">
        <v>41.1</v>
      </c>
      <c r="D25846" s="282">
        <v>87</v>
      </c>
      <c r="E25846" s="265"/>
    </row>
    <row r="25847" spans="1:5">
      <c r="A25847" s="283">
        <v>63042</v>
      </c>
      <c r="B25847" s="176">
        <v>1331.9</v>
      </c>
      <c r="C25847" s="176">
        <v>35.6</v>
      </c>
      <c r="D25847" s="282">
        <v>163</v>
      </c>
      <c r="E25847" s="265"/>
    </row>
    <row r="25848" spans="1:5">
      <c r="A25848" s="283">
        <v>63043</v>
      </c>
      <c r="B25848" s="176">
        <v>1682.6</v>
      </c>
      <c r="C25848" s="176">
        <v>38.299999999999997</v>
      </c>
      <c r="D25848" s="282">
        <v>165</v>
      </c>
      <c r="E25848" s="265"/>
    </row>
    <row r="25849" spans="1:5">
      <c r="A25849" s="283">
        <v>63044</v>
      </c>
      <c r="B25849" s="176">
        <v>829.5</v>
      </c>
      <c r="C25849" s="176">
        <v>45.7</v>
      </c>
      <c r="D25849" s="282">
        <v>103</v>
      </c>
      <c r="E25849" s="265"/>
    </row>
    <row r="25850" spans="1:5">
      <c r="A25850" s="283">
        <v>63045</v>
      </c>
      <c r="B25850" s="176">
        <v>0</v>
      </c>
      <c r="C25850" s="176">
        <v>0</v>
      </c>
      <c r="D25850" s="282">
        <v>87</v>
      </c>
      <c r="E25850" s="265"/>
    </row>
    <row r="25851" spans="1:5">
      <c r="A25851" s="283">
        <v>63047</v>
      </c>
      <c r="B25851" s="176">
        <v>154.80000000000001</v>
      </c>
      <c r="C25851" s="176">
        <v>41.5</v>
      </c>
      <c r="D25851" s="282">
        <v>87</v>
      </c>
      <c r="E25851" s="265"/>
    </row>
    <row r="25852" spans="1:5">
      <c r="A25852" s="283">
        <v>63048</v>
      </c>
      <c r="B25852" s="176">
        <v>790.2</v>
      </c>
      <c r="C25852" s="176">
        <v>34.4</v>
      </c>
      <c r="D25852" s="282">
        <v>87</v>
      </c>
      <c r="E25852" s="265"/>
    </row>
    <row r="25853" spans="1:5">
      <c r="A25853" s="283">
        <v>63049</v>
      </c>
      <c r="B25853" s="176">
        <v>686.8</v>
      </c>
      <c r="C25853" s="176">
        <v>37.4</v>
      </c>
      <c r="D25853" s="282">
        <v>93</v>
      </c>
      <c r="E25853" s="265"/>
    </row>
    <row r="25854" spans="1:5">
      <c r="A25854" s="283">
        <v>63050</v>
      </c>
      <c r="B25854" s="176">
        <v>163.4</v>
      </c>
      <c r="C25854" s="176">
        <v>38.799999999999997</v>
      </c>
      <c r="D25854" s="282">
        <v>147</v>
      </c>
      <c r="E25854" s="265"/>
    </row>
    <row r="25855" spans="1:5">
      <c r="A25855" s="283">
        <v>63051</v>
      </c>
      <c r="B25855" s="176">
        <v>342.9</v>
      </c>
      <c r="C25855" s="176">
        <v>37.299999999999997</v>
      </c>
      <c r="D25855" s="282">
        <v>118</v>
      </c>
      <c r="E25855" s="265"/>
    </row>
    <row r="25856" spans="1:5">
      <c r="A25856" s="283">
        <v>63052</v>
      </c>
      <c r="B25856" s="176">
        <v>847.3</v>
      </c>
      <c r="C25856" s="176">
        <v>35</v>
      </c>
      <c r="D25856" s="282">
        <v>108</v>
      </c>
      <c r="E25856" s="265"/>
    </row>
    <row r="25857" spans="1:5">
      <c r="A25857" s="283">
        <v>63053</v>
      </c>
      <c r="B25857" s="176">
        <v>731.4</v>
      </c>
      <c r="C25857" s="176">
        <v>38.299999999999997</v>
      </c>
      <c r="D25857" s="282">
        <v>87</v>
      </c>
      <c r="E25857" s="265"/>
    </row>
    <row r="25858" spans="1:5">
      <c r="A25858" s="283">
        <v>63055</v>
      </c>
      <c r="B25858" s="176">
        <v>101.9</v>
      </c>
      <c r="C25858" s="176">
        <v>41.7</v>
      </c>
      <c r="D25858" s="282">
        <v>96</v>
      </c>
      <c r="E25858" s="265"/>
    </row>
    <row r="25859" spans="1:5">
      <c r="A25859" s="283">
        <v>63056</v>
      </c>
      <c r="B25859" s="176">
        <v>36.6</v>
      </c>
      <c r="C25859" s="176">
        <v>42.9</v>
      </c>
      <c r="D25859" s="282">
        <v>87</v>
      </c>
      <c r="E25859" s="265"/>
    </row>
    <row r="25860" spans="1:5">
      <c r="A25860" s="283">
        <v>63057</v>
      </c>
      <c r="B25860" s="176">
        <v>0</v>
      </c>
      <c r="C25860" s="176">
        <v>0</v>
      </c>
      <c r="D25860" s="282">
        <v>87</v>
      </c>
      <c r="E25860" s="265"/>
    </row>
    <row r="25861" spans="1:5">
      <c r="A25861" s="283">
        <v>63060</v>
      </c>
      <c r="B25861" s="176">
        <v>43.7</v>
      </c>
      <c r="C25861" s="176">
        <v>42.7</v>
      </c>
      <c r="D25861" s="282">
        <v>87</v>
      </c>
      <c r="E25861" s="265"/>
    </row>
    <row r="25862" spans="1:5">
      <c r="A25862" s="283">
        <v>63061</v>
      </c>
      <c r="B25862" s="176">
        <v>66.900000000000006</v>
      </c>
      <c r="C25862" s="176">
        <v>41.5</v>
      </c>
      <c r="D25862" s="282">
        <v>87</v>
      </c>
      <c r="E25862" s="265"/>
    </row>
    <row r="25863" spans="1:5">
      <c r="A25863" s="283">
        <v>63065</v>
      </c>
      <c r="B25863" s="176">
        <v>54.5</v>
      </c>
      <c r="C25863" s="176">
        <v>38.299999999999997</v>
      </c>
      <c r="D25863" s="282">
        <v>87</v>
      </c>
      <c r="E25863" s="265"/>
    </row>
    <row r="25864" spans="1:5">
      <c r="A25864" s="283">
        <v>63066</v>
      </c>
      <c r="B25864" s="176">
        <v>158.30000000000001</v>
      </c>
      <c r="C25864" s="176">
        <v>42</v>
      </c>
      <c r="D25864" s="282">
        <v>87</v>
      </c>
      <c r="E25864" s="265"/>
    </row>
    <row r="25865" spans="1:5">
      <c r="A25865" s="283">
        <v>63068</v>
      </c>
      <c r="B25865" s="176">
        <v>49.6</v>
      </c>
      <c r="C25865" s="176">
        <v>40.799999999999997</v>
      </c>
      <c r="D25865" s="282">
        <v>87</v>
      </c>
      <c r="E25865" s="265"/>
    </row>
    <row r="25866" spans="1:5">
      <c r="A25866" s="283">
        <v>63069</v>
      </c>
      <c r="B25866" s="176">
        <v>210.5</v>
      </c>
      <c r="C25866" s="176">
        <v>39.4</v>
      </c>
      <c r="D25866" s="282">
        <v>125</v>
      </c>
      <c r="E25866" s="265"/>
    </row>
    <row r="25867" spans="1:5">
      <c r="A25867" s="283">
        <v>63070</v>
      </c>
      <c r="B25867" s="176">
        <v>465.1</v>
      </c>
      <c r="C25867" s="176">
        <v>33.799999999999997</v>
      </c>
      <c r="D25867" s="282">
        <v>87</v>
      </c>
      <c r="E25867" s="265"/>
    </row>
    <row r="25868" spans="1:5">
      <c r="A25868" s="283">
        <v>63071</v>
      </c>
      <c r="B25868" s="176">
        <v>17.899999999999999</v>
      </c>
      <c r="C25868" s="176">
        <v>38.200000000000003</v>
      </c>
      <c r="D25868" s="282">
        <v>87</v>
      </c>
      <c r="E25868" s="265"/>
    </row>
    <row r="25869" spans="1:5">
      <c r="A25869" s="283">
        <v>63072</v>
      </c>
      <c r="B25869" s="176">
        <v>86.1</v>
      </c>
      <c r="C25869" s="176">
        <v>40.9</v>
      </c>
      <c r="D25869" s="282">
        <v>87</v>
      </c>
      <c r="E25869" s="265"/>
    </row>
    <row r="25870" spans="1:5">
      <c r="A25870" s="283">
        <v>63073</v>
      </c>
      <c r="B25870" s="176">
        <v>0</v>
      </c>
      <c r="C25870" s="176">
        <v>0</v>
      </c>
      <c r="D25870" s="282">
        <v>87</v>
      </c>
      <c r="E25870" s="265"/>
    </row>
    <row r="25871" spans="1:5">
      <c r="A25871" s="283">
        <v>63074</v>
      </c>
      <c r="B25871" s="176">
        <v>3955.6</v>
      </c>
      <c r="C25871" s="176">
        <v>36.9</v>
      </c>
      <c r="D25871" s="282">
        <v>102</v>
      </c>
      <c r="E25871" s="265"/>
    </row>
    <row r="25872" spans="1:5">
      <c r="A25872" s="283">
        <v>63077</v>
      </c>
      <c r="B25872" s="176">
        <v>104</v>
      </c>
      <c r="C25872" s="176">
        <v>37.5</v>
      </c>
      <c r="D25872" s="282">
        <v>87</v>
      </c>
      <c r="E25872" s="265"/>
    </row>
    <row r="25873" spans="1:5">
      <c r="A25873" s="283">
        <v>63079</v>
      </c>
      <c r="B25873" s="176">
        <v>0</v>
      </c>
      <c r="C25873" s="176">
        <v>0</v>
      </c>
      <c r="D25873" s="282">
        <v>87</v>
      </c>
      <c r="E25873" s="265"/>
    </row>
    <row r="25874" spans="1:5">
      <c r="A25874" s="283">
        <v>63080</v>
      </c>
      <c r="B25874" s="176">
        <v>49.7</v>
      </c>
      <c r="C25874" s="176">
        <v>38.5</v>
      </c>
      <c r="D25874" s="282">
        <v>110</v>
      </c>
      <c r="E25874" s="265"/>
    </row>
    <row r="25875" spans="1:5">
      <c r="A25875" s="283">
        <v>63084</v>
      </c>
      <c r="B25875" s="176">
        <v>224.2</v>
      </c>
      <c r="C25875" s="176">
        <v>35.799999999999997</v>
      </c>
      <c r="D25875" s="282">
        <v>160</v>
      </c>
      <c r="E25875" s="265"/>
    </row>
    <row r="25876" spans="1:5">
      <c r="A25876" s="283">
        <v>63087</v>
      </c>
      <c r="B25876" s="176">
        <v>47.4</v>
      </c>
      <c r="C25876" s="176">
        <v>41.5</v>
      </c>
      <c r="D25876" s="282">
        <v>87</v>
      </c>
      <c r="E25876" s="265"/>
    </row>
    <row r="25877" spans="1:5">
      <c r="A25877" s="283">
        <v>63088</v>
      </c>
      <c r="B25877" s="176">
        <v>2394</v>
      </c>
      <c r="C25877" s="176">
        <v>35</v>
      </c>
      <c r="D25877" s="282">
        <v>96</v>
      </c>
      <c r="E25877" s="265"/>
    </row>
    <row r="25878" spans="1:5">
      <c r="A25878" s="283">
        <v>63089</v>
      </c>
      <c r="B25878" s="176">
        <v>160.1</v>
      </c>
      <c r="C25878" s="176">
        <v>40.200000000000003</v>
      </c>
      <c r="D25878" s="282">
        <v>95</v>
      </c>
      <c r="E25878" s="265"/>
    </row>
    <row r="25879" spans="1:5">
      <c r="A25879" s="283">
        <v>63090</v>
      </c>
      <c r="B25879" s="176">
        <v>241.1</v>
      </c>
      <c r="C25879" s="176">
        <v>40.200000000000003</v>
      </c>
      <c r="D25879" s="282">
        <v>130</v>
      </c>
      <c r="E25879" s="265"/>
    </row>
    <row r="25880" spans="1:5">
      <c r="A25880" s="283">
        <v>63091</v>
      </c>
      <c r="B25880" s="176">
        <v>24.9</v>
      </c>
      <c r="C25880" s="176">
        <v>45.4</v>
      </c>
      <c r="D25880" s="282">
        <v>87</v>
      </c>
      <c r="E25880" s="265"/>
    </row>
    <row r="25881" spans="1:5">
      <c r="A25881" s="283">
        <v>63099</v>
      </c>
      <c r="B25881" s="176">
        <v>0</v>
      </c>
      <c r="C25881" s="176">
        <v>0</v>
      </c>
      <c r="D25881" s="282">
        <v>87</v>
      </c>
      <c r="E25881" s="265"/>
    </row>
    <row r="25882" spans="1:5">
      <c r="A25882" s="283">
        <v>63101</v>
      </c>
      <c r="B25882" s="176">
        <v>6224.1</v>
      </c>
      <c r="C25882" s="176">
        <v>32.1</v>
      </c>
      <c r="D25882" s="282">
        <v>159</v>
      </c>
      <c r="E25882" s="265"/>
    </row>
    <row r="25883" spans="1:5">
      <c r="A25883" s="283">
        <v>63102</v>
      </c>
      <c r="B25883" s="176">
        <v>3014.6</v>
      </c>
      <c r="C25883" s="176">
        <v>33.200000000000003</v>
      </c>
      <c r="D25883" s="282">
        <v>151</v>
      </c>
      <c r="E25883" s="265"/>
    </row>
    <row r="25884" spans="1:5">
      <c r="A25884" s="283">
        <v>63103</v>
      </c>
      <c r="B25884" s="176">
        <v>3753.2</v>
      </c>
      <c r="C25884" s="176">
        <v>32.5</v>
      </c>
      <c r="D25884" s="282">
        <v>190</v>
      </c>
      <c r="E25884" s="265"/>
    </row>
    <row r="25885" spans="1:5">
      <c r="A25885" s="283">
        <v>63104</v>
      </c>
      <c r="B25885" s="176">
        <v>4701.6000000000004</v>
      </c>
      <c r="C25885" s="176">
        <v>33.4</v>
      </c>
      <c r="D25885" s="282">
        <v>159</v>
      </c>
      <c r="E25885" s="265"/>
    </row>
    <row r="25886" spans="1:5">
      <c r="A25886" s="283">
        <v>63105</v>
      </c>
      <c r="B25886" s="176">
        <v>6145.7</v>
      </c>
      <c r="C25886" s="176">
        <v>30.5</v>
      </c>
      <c r="D25886" s="282">
        <v>196</v>
      </c>
      <c r="E25886" s="265"/>
    </row>
    <row r="25887" spans="1:5">
      <c r="A25887" s="283">
        <v>63106</v>
      </c>
      <c r="B25887" s="176">
        <v>4094.4</v>
      </c>
      <c r="C25887" s="176">
        <v>27.5</v>
      </c>
      <c r="D25887" s="282">
        <v>124</v>
      </c>
      <c r="E25887" s="265"/>
    </row>
    <row r="25888" spans="1:5">
      <c r="A25888" s="283">
        <v>63107</v>
      </c>
      <c r="B25888" s="176">
        <v>2771</v>
      </c>
      <c r="C25888" s="176">
        <v>35.299999999999997</v>
      </c>
      <c r="D25888" s="282">
        <v>164</v>
      </c>
      <c r="E25888" s="265"/>
    </row>
    <row r="25889" spans="1:5">
      <c r="A25889" s="283">
        <v>63108</v>
      </c>
      <c r="B25889" s="176">
        <v>7790.1</v>
      </c>
      <c r="C25889" s="176">
        <v>30.4</v>
      </c>
      <c r="D25889" s="282">
        <v>191</v>
      </c>
      <c r="E25889" s="265"/>
    </row>
    <row r="25890" spans="1:5">
      <c r="A25890" s="283">
        <v>63109</v>
      </c>
      <c r="B25890" s="176">
        <v>7494.1</v>
      </c>
      <c r="C25890" s="176">
        <v>38.1</v>
      </c>
      <c r="D25890" s="282">
        <v>144</v>
      </c>
      <c r="E25890" s="265"/>
    </row>
    <row r="25891" spans="1:5">
      <c r="A25891" s="283">
        <v>63110</v>
      </c>
      <c r="B25891" s="176">
        <v>4413.1000000000004</v>
      </c>
      <c r="C25891" s="176">
        <v>33.4</v>
      </c>
      <c r="D25891" s="282">
        <v>178</v>
      </c>
      <c r="E25891" s="265"/>
    </row>
    <row r="25892" spans="1:5">
      <c r="A25892" s="283">
        <v>63111</v>
      </c>
      <c r="B25892" s="176">
        <v>6246.8</v>
      </c>
      <c r="C25892" s="176">
        <v>34.799999999999997</v>
      </c>
      <c r="D25892" s="282">
        <v>121</v>
      </c>
      <c r="E25892" s="265"/>
    </row>
    <row r="25893" spans="1:5">
      <c r="A25893" s="283">
        <v>63112</v>
      </c>
      <c r="B25893" s="176">
        <v>7115.4</v>
      </c>
      <c r="C25893" s="176">
        <v>33.1</v>
      </c>
      <c r="D25893" s="282">
        <v>120</v>
      </c>
      <c r="E25893" s="265"/>
    </row>
    <row r="25894" spans="1:5">
      <c r="A25894" s="283">
        <v>63113</v>
      </c>
      <c r="B25894" s="176">
        <v>5219.2</v>
      </c>
      <c r="C25894" s="176">
        <v>36.9</v>
      </c>
      <c r="D25894" s="282">
        <v>131</v>
      </c>
      <c r="E25894" s="265"/>
    </row>
    <row r="25895" spans="1:5">
      <c r="A25895" s="283">
        <v>63114</v>
      </c>
      <c r="B25895" s="176">
        <v>4254</v>
      </c>
      <c r="C25895" s="176">
        <v>36</v>
      </c>
      <c r="D25895" s="282">
        <v>125</v>
      </c>
      <c r="E25895" s="265"/>
    </row>
    <row r="25896" spans="1:5">
      <c r="A25896" s="283">
        <v>63115</v>
      </c>
      <c r="B25896" s="176">
        <v>6413.6</v>
      </c>
      <c r="C25896" s="176">
        <v>37.799999999999997</v>
      </c>
      <c r="D25896" s="282">
        <v>121</v>
      </c>
      <c r="E25896" s="265"/>
    </row>
    <row r="25897" spans="1:5">
      <c r="A25897" s="283">
        <v>63116</v>
      </c>
      <c r="B25897" s="176">
        <v>7773</v>
      </c>
      <c r="C25897" s="176">
        <v>35.4</v>
      </c>
      <c r="D25897" s="282">
        <v>124</v>
      </c>
      <c r="E25897" s="265"/>
    </row>
    <row r="25898" spans="1:5">
      <c r="A25898" s="283">
        <v>63117</v>
      </c>
      <c r="B25898" s="176">
        <v>3738.8</v>
      </c>
      <c r="C25898" s="176">
        <v>37.700000000000003</v>
      </c>
      <c r="D25898" s="282">
        <v>123</v>
      </c>
      <c r="E25898" s="265"/>
    </row>
    <row r="25899" spans="1:5">
      <c r="A25899" s="283">
        <v>63118</v>
      </c>
      <c r="B25899" s="176">
        <v>8039.5</v>
      </c>
      <c r="C25899" s="176">
        <v>31.5</v>
      </c>
      <c r="D25899" s="282">
        <v>128</v>
      </c>
      <c r="E25899" s="265"/>
    </row>
    <row r="25900" spans="1:5">
      <c r="A25900" s="283">
        <v>63119</v>
      </c>
      <c r="B25900" s="176">
        <v>3881.2</v>
      </c>
      <c r="C25900" s="176">
        <v>40.700000000000003</v>
      </c>
      <c r="D25900" s="282">
        <v>171</v>
      </c>
      <c r="E25900" s="265"/>
    </row>
    <row r="25901" spans="1:5">
      <c r="A25901" s="283">
        <v>63120</v>
      </c>
      <c r="B25901" s="176">
        <v>4144.5</v>
      </c>
      <c r="C25901" s="176">
        <v>31.2</v>
      </c>
      <c r="D25901" s="282">
        <v>120</v>
      </c>
      <c r="E25901" s="265"/>
    </row>
    <row r="25902" spans="1:5">
      <c r="A25902" s="283">
        <v>63121</v>
      </c>
      <c r="B25902" s="176">
        <v>3878</v>
      </c>
      <c r="C25902" s="176">
        <v>35.700000000000003</v>
      </c>
      <c r="D25902" s="282">
        <v>128</v>
      </c>
      <c r="E25902" s="265"/>
    </row>
    <row r="25903" spans="1:5">
      <c r="A25903" s="283">
        <v>63122</v>
      </c>
      <c r="B25903" s="176">
        <v>2538.1999999999998</v>
      </c>
      <c r="C25903" s="176">
        <v>42.6</v>
      </c>
      <c r="D25903" s="282">
        <v>145</v>
      </c>
      <c r="E25903" s="265"/>
    </row>
    <row r="25904" spans="1:5">
      <c r="A25904" s="283">
        <v>63123</v>
      </c>
      <c r="B25904" s="176">
        <v>4004</v>
      </c>
      <c r="C25904" s="176">
        <v>41.6</v>
      </c>
      <c r="D25904" s="282">
        <v>165</v>
      </c>
      <c r="E25904" s="265"/>
    </row>
    <row r="25905" spans="1:5">
      <c r="A25905" s="283">
        <v>63124</v>
      </c>
      <c r="B25905" s="176">
        <v>1247.8</v>
      </c>
      <c r="C25905" s="176">
        <v>47</v>
      </c>
      <c r="D25905" s="282">
        <v>149</v>
      </c>
      <c r="E25905" s="265"/>
    </row>
    <row r="25906" spans="1:5">
      <c r="A25906" s="283">
        <v>63125</v>
      </c>
      <c r="B25906" s="176">
        <v>3298.9</v>
      </c>
      <c r="C25906" s="176">
        <v>41.1</v>
      </c>
      <c r="D25906" s="282">
        <v>118</v>
      </c>
      <c r="E25906" s="265"/>
    </row>
    <row r="25907" spans="1:5">
      <c r="A25907" s="283">
        <v>63126</v>
      </c>
      <c r="B25907" s="176">
        <v>3192</v>
      </c>
      <c r="C25907" s="176">
        <v>44.9</v>
      </c>
      <c r="D25907" s="282">
        <v>120</v>
      </c>
      <c r="E25907" s="265"/>
    </row>
    <row r="25908" spans="1:5">
      <c r="A25908" s="283">
        <v>63127</v>
      </c>
      <c r="B25908" s="176">
        <v>881.7</v>
      </c>
      <c r="C25908" s="176">
        <v>50.7</v>
      </c>
      <c r="D25908" s="282">
        <v>141</v>
      </c>
      <c r="E25908" s="265"/>
    </row>
    <row r="25909" spans="1:5">
      <c r="A25909" s="283">
        <v>63128</v>
      </c>
      <c r="B25909" s="176">
        <v>1850.3</v>
      </c>
      <c r="C25909" s="176">
        <v>48.5</v>
      </c>
      <c r="D25909" s="282">
        <v>128</v>
      </c>
      <c r="E25909" s="265"/>
    </row>
    <row r="25910" spans="1:5">
      <c r="A25910" s="283">
        <v>63129</v>
      </c>
      <c r="B25910" s="176">
        <v>2535.4</v>
      </c>
      <c r="C25910" s="176">
        <v>42.1</v>
      </c>
      <c r="D25910" s="282">
        <v>129</v>
      </c>
      <c r="E25910" s="265"/>
    </row>
    <row r="25911" spans="1:5">
      <c r="A25911" s="283">
        <v>63130</v>
      </c>
      <c r="B25911" s="176">
        <v>5810.5</v>
      </c>
      <c r="C25911" s="176">
        <v>35.200000000000003</v>
      </c>
      <c r="D25911" s="282">
        <v>161</v>
      </c>
      <c r="E25911" s="265"/>
    </row>
    <row r="25912" spans="1:5">
      <c r="A25912" s="283">
        <v>63131</v>
      </c>
      <c r="B25912" s="176">
        <v>1193.7</v>
      </c>
      <c r="C25912" s="176">
        <v>47.1</v>
      </c>
      <c r="D25912" s="282">
        <v>170</v>
      </c>
      <c r="E25912" s="265"/>
    </row>
    <row r="25913" spans="1:5">
      <c r="A25913" s="283">
        <v>63132</v>
      </c>
      <c r="B25913" s="176">
        <v>2467.6</v>
      </c>
      <c r="C25913" s="176">
        <v>40.200000000000003</v>
      </c>
      <c r="D25913" s="282">
        <v>148</v>
      </c>
      <c r="E25913" s="265"/>
    </row>
    <row r="25914" spans="1:5">
      <c r="A25914" s="283">
        <v>63133</v>
      </c>
      <c r="B25914" s="176">
        <v>2737.1</v>
      </c>
      <c r="C25914" s="176">
        <v>30.5</v>
      </c>
      <c r="D25914" s="282">
        <v>104</v>
      </c>
      <c r="E25914" s="265"/>
    </row>
    <row r="25915" spans="1:5">
      <c r="A25915" s="283">
        <v>63134</v>
      </c>
      <c r="B25915" s="176">
        <v>1713.3</v>
      </c>
      <c r="C25915" s="176">
        <v>32.700000000000003</v>
      </c>
      <c r="D25915" s="282">
        <v>142</v>
      </c>
      <c r="E25915" s="265"/>
    </row>
    <row r="25916" spans="1:5">
      <c r="A25916" s="283">
        <v>63135</v>
      </c>
      <c r="B25916" s="176">
        <v>3058.7</v>
      </c>
      <c r="C25916" s="176">
        <v>35.200000000000003</v>
      </c>
      <c r="D25916" s="282">
        <v>117</v>
      </c>
      <c r="E25916" s="265"/>
    </row>
    <row r="25917" spans="1:5">
      <c r="A25917" s="283">
        <v>63136</v>
      </c>
      <c r="B25917" s="176">
        <v>4503.8</v>
      </c>
      <c r="C25917" s="176">
        <v>33.299999999999997</v>
      </c>
      <c r="D25917" s="282">
        <v>101</v>
      </c>
      <c r="E25917" s="265"/>
    </row>
    <row r="25918" spans="1:5">
      <c r="A25918" s="283">
        <v>63137</v>
      </c>
      <c r="B25918" s="176">
        <v>2872.6</v>
      </c>
      <c r="C25918" s="176">
        <v>34.799999999999997</v>
      </c>
      <c r="D25918" s="282">
        <v>120</v>
      </c>
      <c r="E25918" s="265"/>
    </row>
    <row r="25919" spans="1:5">
      <c r="A25919" s="283">
        <v>63138</v>
      </c>
      <c r="B25919" s="176">
        <v>1066.5999999999999</v>
      </c>
      <c r="C25919" s="176">
        <v>32.6</v>
      </c>
      <c r="D25919" s="282">
        <v>122</v>
      </c>
      <c r="E25919" s="265"/>
    </row>
    <row r="25920" spans="1:5">
      <c r="A25920" s="283">
        <v>63139</v>
      </c>
      <c r="B25920" s="176">
        <v>5845.8</v>
      </c>
      <c r="C25920" s="176">
        <v>36.299999999999997</v>
      </c>
      <c r="D25920" s="282">
        <v>167</v>
      </c>
      <c r="E25920" s="265"/>
    </row>
    <row r="25921" spans="1:5">
      <c r="A25921" s="283">
        <v>63140</v>
      </c>
      <c r="B25921" s="176">
        <v>325.5</v>
      </c>
      <c r="C25921" s="176">
        <v>31</v>
      </c>
      <c r="D25921" s="282">
        <v>112</v>
      </c>
      <c r="E25921" s="265"/>
    </row>
    <row r="25922" spans="1:5">
      <c r="A25922" s="283">
        <v>63141</v>
      </c>
      <c r="B25922" s="176">
        <v>1549</v>
      </c>
      <c r="C25922" s="176">
        <v>44.6</v>
      </c>
      <c r="D25922" s="282">
        <v>182</v>
      </c>
      <c r="E25922" s="265"/>
    </row>
    <row r="25923" spans="1:5">
      <c r="A25923" s="283">
        <v>63143</v>
      </c>
      <c r="B25923" s="176">
        <v>4417.2</v>
      </c>
      <c r="C25923" s="176">
        <v>35.200000000000003</v>
      </c>
      <c r="D25923" s="282">
        <v>105</v>
      </c>
      <c r="E25923" s="265"/>
    </row>
    <row r="25924" spans="1:5">
      <c r="A25924" s="283">
        <v>63144</v>
      </c>
      <c r="B25924" s="176">
        <v>3920.7</v>
      </c>
      <c r="C25924" s="176">
        <v>35</v>
      </c>
      <c r="D25924" s="282">
        <v>144</v>
      </c>
      <c r="E25924" s="265"/>
    </row>
    <row r="25925" spans="1:5">
      <c r="A25925" s="283">
        <v>63145</v>
      </c>
      <c r="B25925" s="176">
        <v>0</v>
      </c>
      <c r="C25925" s="176">
        <v>0</v>
      </c>
      <c r="D25925" s="282">
        <v>87</v>
      </c>
      <c r="E25925" s="265"/>
    </row>
    <row r="25926" spans="1:5">
      <c r="A25926" s="283">
        <v>63146</v>
      </c>
      <c r="B25926" s="176">
        <v>2823.8</v>
      </c>
      <c r="C25926" s="176">
        <v>40.700000000000003</v>
      </c>
      <c r="D25926" s="282">
        <v>157</v>
      </c>
      <c r="E25926" s="265"/>
    </row>
    <row r="25927" spans="1:5">
      <c r="A25927" s="283">
        <v>63147</v>
      </c>
      <c r="B25927" s="176">
        <v>2286</v>
      </c>
      <c r="C25927" s="176">
        <v>34.9</v>
      </c>
      <c r="D25927" s="282">
        <v>117</v>
      </c>
      <c r="E25927" s="265"/>
    </row>
    <row r="25928" spans="1:5">
      <c r="A25928" s="283">
        <v>63151</v>
      </c>
      <c r="B25928" s="176">
        <v>0</v>
      </c>
      <c r="C25928" s="176">
        <v>0</v>
      </c>
      <c r="D25928" s="282">
        <v>87</v>
      </c>
      <c r="E25928" s="265"/>
    </row>
    <row r="25929" spans="1:5">
      <c r="A25929" s="283">
        <v>63155</v>
      </c>
      <c r="B25929" s="176">
        <v>0</v>
      </c>
      <c r="C25929" s="176">
        <v>0</v>
      </c>
      <c r="D25929" s="282">
        <v>87</v>
      </c>
      <c r="E25929" s="265"/>
    </row>
    <row r="25930" spans="1:5">
      <c r="A25930" s="283">
        <v>63156</v>
      </c>
      <c r="B25930" s="176">
        <v>0</v>
      </c>
      <c r="C25930" s="176">
        <v>0</v>
      </c>
      <c r="D25930" s="282">
        <v>87</v>
      </c>
      <c r="E25930" s="265"/>
    </row>
    <row r="25931" spans="1:5">
      <c r="A25931" s="283">
        <v>63157</v>
      </c>
      <c r="B25931" s="176">
        <v>5403.8</v>
      </c>
      <c r="C25931" s="176">
        <v>40.700000000000003</v>
      </c>
      <c r="D25931" s="282">
        <v>87</v>
      </c>
      <c r="E25931" s="265"/>
    </row>
    <row r="25932" spans="1:5">
      <c r="A25932" s="283">
        <v>63158</v>
      </c>
      <c r="B25932" s="176">
        <v>3926.4</v>
      </c>
      <c r="C25932" s="176">
        <v>39</v>
      </c>
      <c r="D25932" s="282">
        <v>87</v>
      </c>
      <c r="E25932" s="265"/>
    </row>
    <row r="25933" spans="1:5">
      <c r="A25933" s="283">
        <v>63160</v>
      </c>
      <c r="B25933" s="176">
        <v>0</v>
      </c>
      <c r="C25933" s="176">
        <v>0</v>
      </c>
      <c r="D25933" s="282">
        <v>87</v>
      </c>
      <c r="E25933" s="265"/>
    </row>
    <row r="25934" spans="1:5">
      <c r="A25934" s="283">
        <v>63163</v>
      </c>
      <c r="B25934" s="176">
        <v>8134.4</v>
      </c>
      <c r="C25934" s="176">
        <v>35.9</v>
      </c>
      <c r="D25934" s="282">
        <v>128</v>
      </c>
      <c r="E25934" s="265"/>
    </row>
    <row r="25935" spans="1:5">
      <c r="A25935" s="283">
        <v>63164</v>
      </c>
      <c r="B25935" s="176">
        <v>0</v>
      </c>
      <c r="C25935" s="176">
        <v>0</v>
      </c>
      <c r="D25935" s="282">
        <v>87</v>
      </c>
      <c r="E25935" s="265"/>
    </row>
    <row r="25936" spans="1:5">
      <c r="A25936" s="283">
        <v>63166</v>
      </c>
      <c r="B25936" s="176">
        <v>0</v>
      </c>
      <c r="C25936" s="176">
        <v>0</v>
      </c>
      <c r="D25936" s="282">
        <v>87</v>
      </c>
      <c r="E25936" s="265"/>
    </row>
    <row r="25937" spans="1:5">
      <c r="A25937" s="283">
        <v>63167</v>
      </c>
      <c r="B25937" s="176">
        <v>0</v>
      </c>
      <c r="C25937" s="176">
        <v>0</v>
      </c>
      <c r="D25937" s="282">
        <v>87</v>
      </c>
      <c r="E25937" s="265"/>
    </row>
    <row r="25938" spans="1:5">
      <c r="A25938" s="283">
        <v>63177</v>
      </c>
      <c r="B25938" s="176">
        <v>0</v>
      </c>
      <c r="C25938" s="176">
        <v>0</v>
      </c>
      <c r="D25938" s="282">
        <v>87</v>
      </c>
      <c r="E25938" s="265"/>
    </row>
    <row r="25939" spans="1:5">
      <c r="A25939" s="283">
        <v>63178</v>
      </c>
      <c r="B25939" s="176">
        <v>0</v>
      </c>
      <c r="C25939" s="176">
        <v>0</v>
      </c>
      <c r="D25939" s="282">
        <v>87</v>
      </c>
      <c r="E25939" s="265"/>
    </row>
    <row r="25940" spans="1:5">
      <c r="A25940" s="283">
        <v>63179</v>
      </c>
      <c r="B25940" s="176">
        <v>4402.8</v>
      </c>
      <c r="C25940" s="176">
        <v>37.5</v>
      </c>
      <c r="D25940" s="282">
        <v>87</v>
      </c>
      <c r="E25940" s="265"/>
    </row>
    <row r="25941" spans="1:5">
      <c r="A25941" s="283">
        <v>63180</v>
      </c>
      <c r="B25941" s="176">
        <v>0</v>
      </c>
      <c r="C25941" s="176">
        <v>0</v>
      </c>
      <c r="D25941" s="282">
        <v>87</v>
      </c>
      <c r="E25941" s="265"/>
    </row>
    <row r="25942" spans="1:5">
      <c r="A25942" s="283">
        <v>63188</v>
      </c>
      <c r="B25942" s="176">
        <v>5914.1</v>
      </c>
      <c r="C25942" s="176">
        <v>32.5</v>
      </c>
      <c r="D25942" s="282">
        <v>87</v>
      </c>
      <c r="E25942" s="265"/>
    </row>
    <row r="25943" spans="1:5">
      <c r="A25943" s="283">
        <v>63197</v>
      </c>
      <c r="B25943" s="176">
        <v>0</v>
      </c>
      <c r="C25943" s="176">
        <v>0</v>
      </c>
      <c r="D25943" s="282">
        <v>87</v>
      </c>
      <c r="E25943" s="265"/>
    </row>
    <row r="25944" spans="1:5">
      <c r="A25944" s="283">
        <v>63301</v>
      </c>
      <c r="B25944" s="176">
        <v>602.9</v>
      </c>
      <c r="C25944" s="176">
        <v>36.9</v>
      </c>
      <c r="D25944" s="282">
        <v>181</v>
      </c>
      <c r="E25944" s="265"/>
    </row>
    <row r="25945" spans="1:5">
      <c r="A25945" s="283">
        <v>63302</v>
      </c>
      <c r="B25945" s="176">
        <v>0</v>
      </c>
      <c r="C25945" s="176">
        <v>0</v>
      </c>
      <c r="D25945" s="282">
        <v>87</v>
      </c>
      <c r="E25945" s="265"/>
    </row>
    <row r="25946" spans="1:5">
      <c r="A25946" s="283">
        <v>63303</v>
      </c>
      <c r="B25946" s="176">
        <v>2364</v>
      </c>
      <c r="C25946" s="176">
        <v>38.299999999999997</v>
      </c>
      <c r="D25946" s="282">
        <v>133</v>
      </c>
      <c r="E25946" s="265"/>
    </row>
    <row r="25947" spans="1:5">
      <c r="A25947" s="283">
        <v>63304</v>
      </c>
      <c r="B25947" s="176">
        <v>717.4</v>
      </c>
      <c r="C25947" s="176">
        <v>38.1</v>
      </c>
      <c r="D25947" s="282">
        <v>122</v>
      </c>
      <c r="E25947" s="265"/>
    </row>
    <row r="25948" spans="1:5">
      <c r="A25948" s="283">
        <v>63330</v>
      </c>
      <c r="B25948" s="176">
        <v>8.9</v>
      </c>
      <c r="C25948" s="176">
        <v>45</v>
      </c>
      <c r="D25948" s="282">
        <v>87</v>
      </c>
      <c r="E25948" s="265"/>
    </row>
    <row r="25949" spans="1:5">
      <c r="A25949" s="283">
        <v>63332</v>
      </c>
      <c r="B25949" s="176">
        <v>28.7</v>
      </c>
      <c r="C25949" s="176">
        <v>47</v>
      </c>
      <c r="D25949" s="282">
        <v>87</v>
      </c>
      <c r="E25949" s="265"/>
    </row>
    <row r="25950" spans="1:5">
      <c r="A25950" s="283">
        <v>63333</v>
      </c>
      <c r="B25950" s="176">
        <v>16.8</v>
      </c>
      <c r="C25950" s="176">
        <v>42.4</v>
      </c>
      <c r="D25950" s="282">
        <v>87</v>
      </c>
      <c r="E25950" s="265"/>
    </row>
    <row r="25951" spans="1:5">
      <c r="A25951" s="283">
        <v>63334</v>
      </c>
      <c r="B25951" s="176">
        <v>46.4</v>
      </c>
      <c r="C25951" s="176">
        <v>37.5</v>
      </c>
      <c r="D25951" s="282">
        <v>106</v>
      </c>
      <c r="E25951" s="265"/>
    </row>
    <row r="25952" spans="1:5">
      <c r="A25952" s="283">
        <v>63336</v>
      </c>
      <c r="B25952" s="176">
        <v>20.2</v>
      </c>
      <c r="C25952" s="176">
        <v>46.2</v>
      </c>
      <c r="D25952" s="282">
        <v>87</v>
      </c>
      <c r="E25952" s="265"/>
    </row>
    <row r="25953" spans="1:5">
      <c r="A25953" s="283">
        <v>63338</v>
      </c>
      <c r="B25953" s="176">
        <v>1870.5</v>
      </c>
      <c r="C25953" s="176">
        <v>38.6</v>
      </c>
      <c r="D25953" s="282">
        <v>87</v>
      </c>
      <c r="E25953" s="265"/>
    </row>
    <row r="25954" spans="1:5">
      <c r="A25954" s="283">
        <v>63339</v>
      </c>
      <c r="B25954" s="176">
        <v>10.8</v>
      </c>
      <c r="C25954" s="176">
        <v>40.799999999999997</v>
      </c>
      <c r="D25954" s="282">
        <v>87</v>
      </c>
      <c r="E25954" s="265"/>
    </row>
    <row r="25955" spans="1:5">
      <c r="A25955" s="283">
        <v>63341</v>
      </c>
      <c r="B25955" s="176">
        <v>78.5</v>
      </c>
      <c r="C25955" s="176">
        <v>46.4</v>
      </c>
      <c r="D25955" s="282">
        <v>87</v>
      </c>
      <c r="E25955" s="265"/>
    </row>
    <row r="25956" spans="1:5">
      <c r="A25956" s="283">
        <v>63342</v>
      </c>
      <c r="B25956" s="176">
        <v>0</v>
      </c>
      <c r="C25956" s="176">
        <v>0</v>
      </c>
      <c r="D25956" s="282">
        <v>87</v>
      </c>
      <c r="E25956" s="265"/>
    </row>
    <row r="25957" spans="1:5">
      <c r="A25957" s="283">
        <v>63343</v>
      </c>
      <c r="B25957" s="176">
        <v>40.5</v>
      </c>
      <c r="C25957" s="176">
        <v>39.700000000000003</v>
      </c>
      <c r="D25957" s="282">
        <v>106</v>
      </c>
      <c r="E25957" s="265"/>
    </row>
    <row r="25958" spans="1:5">
      <c r="A25958" s="283">
        <v>63344</v>
      </c>
      <c r="B25958" s="176">
        <v>22.2</v>
      </c>
      <c r="C25958" s="176">
        <v>38.5</v>
      </c>
      <c r="D25958" s="282">
        <v>87</v>
      </c>
      <c r="E25958" s="265"/>
    </row>
    <row r="25959" spans="1:5">
      <c r="A25959" s="283">
        <v>63345</v>
      </c>
      <c r="B25959" s="176">
        <v>7.5</v>
      </c>
      <c r="C25959" s="176">
        <v>44.8</v>
      </c>
      <c r="D25959" s="282">
        <v>87</v>
      </c>
      <c r="E25959" s="265"/>
    </row>
    <row r="25960" spans="1:5">
      <c r="A25960" s="283">
        <v>63346</v>
      </c>
      <c r="B25960" s="176">
        <v>2033.3</v>
      </c>
      <c r="C25960" s="176">
        <v>39.4</v>
      </c>
      <c r="D25960" s="282">
        <v>87</v>
      </c>
      <c r="E25960" s="265"/>
    </row>
    <row r="25961" spans="1:5">
      <c r="A25961" s="283">
        <v>63347</v>
      </c>
      <c r="B25961" s="176">
        <v>69.7</v>
      </c>
      <c r="C25961" s="176">
        <v>37.799999999999997</v>
      </c>
      <c r="D25961" s="282">
        <v>87</v>
      </c>
      <c r="E25961" s="265"/>
    </row>
    <row r="25962" spans="1:5">
      <c r="A25962" s="283">
        <v>63348</v>
      </c>
      <c r="B25962" s="176">
        <v>156.5</v>
      </c>
      <c r="C25962" s="176">
        <v>37.1</v>
      </c>
      <c r="D25962" s="282">
        <v>96</v>
      </c>
      <c r="E25962" s="265"/>
    </row>
    <row r="25963" spans="1:5">
      <c r="A25963" s="283">
        <v>63349</v>
      </c>
      <c r="B25963" s="176">
        <v>40.1</v>
      </c>
      <c r="C25963" s="176">
        <v>38.299999999999997</v>
      </c>
      <c r="D25963" s="282">
        <v>87</v>
      </c>
      <c r="E25963" s="265"/>
    </row>
    <row r="25964" spans="1:5">
      <c r="A25964" s="283">
        <v>63350</v>
      </c>
      <c r="B25964" s="176">
        <v>21.8</v>
      </c>
      <c r="C25964" s="176">
        <v>46.2</v>
      </c>
      <c r="D25964" s="282">
        <v>87</v>
      </c>
      <c r="E25964" s="265"/>
    </row>
    <row r="25965" spans="1:5">
      <c r="A25965" s="283">
        <v>63351</v>
      </c>
      <c r="B25965" s="176">
        <v>30.6</v>
      </c>
      <c r="C25965" s="176">
        <v>45.4</v>
      </c>
      <c r="D25965" s="282">
        <v>87</v>
      </c>
      <c r="E25965" s="265"/>
    </row>
    <row r="25966" spans="1:5">
      <c r="A25966" s="283">
        <v>63352</v>
      </c>
      <c r="B25966" s="176">
        <v>15.6</v>
      </c>
      <c r="C25966" s="176">
        <v>44.2</v>
      </c>
      <c r="D25966" s="282">
        <v>87</v>
      </c>
      <c r="E25966" s="265"/>
    </row>
    <row r="25967" spans="1:5">
      <c r="A25967" s="283">
        <v>63353</v>
      </c>
      <c r="B25967" s="176">
        <v>45.8</v>
      </c>
      <c r="C25967" s="176">
        <v>43.3</v>
      </c>
      <c r="D25967" s="282">
        <v>87</v>
      </c>
      <c r="E25967" s="265"/>
    </row>
    <row r="25968" spans="1:5">
      <c r="A25968" s="283">
        <v>63357</v>
      </c>
      <c r="B25968" s="176">
        <v>46.1</v>
      </c>
      <c r="C25968" s="176">
        <v>41.7</v>
      </c>
      <c r="D25968" s="282">
        <v>87</v>
      </c>
      <c r="E25968" s="265"/>
    </row>
    <row r="25969" spans="1:5">
      <c r="A25969" s="283">
        <v>63359</v>
      </c>
      <c r="B25969" s="176">
        <v>11.4</v>
      </c>
      <c r="C25969" s="176">
        <v>44.1</v>
      </c>
      <c r="D25969" s="282">
        <v>87</v>
      </c>
      <c r="E25969" s="265"/>
    </row>
    <row r="25970" spans="1:5">
      <c r="A25970" s="283">
        <v>63361</v>
      </c>
      <c r="B25970" s="176">
        <v>29</v>
      </c>
      <c r="C25970" s="176">
        <v>40.299999999999997</v>
      </c>
      <c r="D25970" s="282">
        <v>87</v>
      </c>
      <c r="E25970" s="265"/>
    </row>
    <row r="25971" spans="1:5">
      <c r="A25971" s="283">
        <v>63362</v>
      </c>
      <c r="B25971" s="176">
        <v>165</v>
      </c>
      <c r="C25971" s="176">
        <v>32.4</v>
      </c>
      <c r="D25971" s="282">
        <v>125</v>
      </c>
      <c r="E25971" s="265"/>
    </row>
    <row r="25972" spans="1:5">
      <c r="A25972" s="283">
        <v>63363</v>
      </c>
      <c r="B25972" s="176">
        <v>21.2</v>
      </c>
      <c r="C25972" s="176">
        <v>45.6</v>
      </c>
      <c r="D25972" s="282">
        <v>87</v>
      </c>
      <c r="E25972" s="265"/>
    </row>
    <row r="25973" spans="1:5">
      <c r="A25973" s="283">
        <v>63365</v>
      </c>
      <c r="B25973" s="176">
        <v>87.9</v>
      </c>
      <c r="C25973" s="176">
        <v>46.3</v>
      </c>
      <c r="D25973" s="282">
        <v>97</v>
      </c>
      <c r="E25973" s="265"/>
    </row>
    <row r="25974" spans="1:5">
      <c r="A25974" s="283">
        <v>63366</v>
      </c>
      <c r="B25974" s="176">
        <v>836</v>
      </c>
      <c r="C25974" s="176">
        <v>35.9</v>
      </c>
      <c r="D25974" s="282">
        <v>136</v>
      </c>
      <c r="E25974" s="265"/>
    </row>
    <row r="25975" spans="1:5">
      <c r="A25975" s="283">
        <v>63367</v>
      </c>
      <c r="B25975" s="176">
        <v>1516.3</v>
      </c>
      <c r="C25975" s="176">
        <v>38.1</v>
      </c>
      <c r="D25975" s="282">
        <v>102</v>
      </c>
      <c r="E25975" s="265"/>
    </row>
    <row r="25976" spans="1:5">
      <c r="A25976" s="283">
        <v>63368</v>
      </c>
      <c r="B25976" s="176">
        <v>2458.8000000000002</v>
      </c>
      <c r="C25976" s="176">
        <v>35</v>
      </c>
      <c r="D25976" s="282">
        <v>131</v>
      </c>
      <c r="E25976" s="265"/>
    </row>
    <row r="25977" spans="1:5">
      <c r="A25977" s="283">
        <v>63369</v>
      </c>
      <c r="B25977" s="176">
        <v>85.8</v>
      </c>
      <c r="C25977" s="176">
        <v>36.700000000000003</v>
      </c>
      <c r="D25977" s="282">
        <v>114</v>
      </c>
      <c r="E25977" s="265"/>
    </row>
    <row r="25978" spans="1:5">
      <c r="A25978" s="283">
        <v>63370</v>
      </c>
      <c r="B25978" s="176">
        <v>19.3</v>
      </c>
      <c r="C25978" s="176">
        <v>31.7</v>
      </c>
      <c r="D25978" s="282">
        <v>87</v>
      </c>
      <c r="E25978" s="265"/>
    </row>
    <row r="25979" spans="1:5">
      <c r="A25979" s="283">
        <v>63373</v>
      </c>
      <c r="B25979" s="176">
        <v>23</v>
      </c>
      <c r="C25979" s="176">
        <v>42.8</v>
      </c>
      <c r="D25979" s="282">
        <v>112</v>
      </c>
      <c r="E25979" s="265"/>
    </row>
    <row r="25980" spans="1:5">
      <c r="A25980" s="283">
        <v>63376</v>
      </c>
      <c r="B25980" s="176">
        <v>1188.5</v>
      </c>
      <c r="C25980" s="176">
        <v>38</v>
      </c>
      <c r="D25980" s="282">
        <v>177</v>
      </c>
      <c r="E25980" s="265"/>
    </row>
    <row r="25981" spans="1:5">
      <c r="A25981" s="283">
        <v>63377</v>
      </c>
      <c r="B25981" s="176">
        <v>24.1</v>
      </c>
      <c r="C25981" s="176">
        <v>40.4</v>
      </c>
      <c r="D25981" s="282">
        <v>121</v>
      </c>
      <c r="E25981" s="265"/>
    </row>
    <row r="25982" spans="1:5">
      <c r="A25982" s="283">
        <v>63379</v>
      </c>
      <c r="B25982" s="176">
        <v>146.30000000000001</v>
      </c>
      <c r="C25982" s="176">
        <v>34.700000000000003</v>
      </c>
      <c r="D25982" s="282">
        <v>118</v>
      </c>
      <c r="E25982" s="265"/>
    </row>
    <row r="25983" spans="1:5">
      <c r="A25983" s="283">
        <v>63381</v>
      </c>
      <c r="B25983" s="176">
        <v>17.5</v>
      </c>
      <c r="C25983" s="176">
        <v>44.2</v>
      </c>
      <c r="D25983" s="282">
        <v>87</v>
      </c>
      <c r="E25983" s="265"/>
    </row>
    <row r="25984" spans="1:5">
      <c r="A25984" s="283">
        <v>63382</v>
      </c>
      <c r="B25984" s="176">
        <v>51.6</v>
      </c>
      <c r="C25984" s="176">
        <v>38.700000000000003</v>
      </c>
      <c r="D25984" s="282">
        <v>87</v>
      </c>
      <c r="E25984" s="265"/>
    </row>
    <row r="25985" spans="1:5">
      <c r="A25985" s="283">
        <v>63383</v>
      </c>
      <c r="B25985" s="176">
        <v>76.599999999999994</v>
      </c>
      <c r="C25985" s="176">
        <v>39.200000000000003</v>
      </c>
      <c r="D25985" s="282">
        <v>101</v>
      </c>
      <c r="E25985" s="265"/>
    </row>
    <row r="25986" spans="1:5">
      <c r="A25986" s="283">
        <v>63384</v>
      </c>
      <c r="B25986" s="176">
        <v>22</v>
      </c>
      <c r="C25986" s="176">
        <v>42.6</v>
      </c>
      <c r="D25986" s="282">
        <v>87</v>
      </c>
      <c r="E25986" s="265"/>
    </row>
    <row r="25987" spans="1:5">
      <c r="A25987" s="283">
        <v>63385</v>
      </c>
      <c r="B25987" s="176">
        <v>451.3</v>
      </c>
      <c r="C25987" s="176">
        <v>33</v>
      </c>
      <c r="D25987" s="282">
        <v>163</v>
      </c>
      <c r="E25987" s="265"/>
    </row>
    <row r="25988" spans="1:5">
      <c r="A25988" s="283">
        <v>63386</v>
      </c>
      <c r="B25988" s="176">
        <v>17.3</v>
      </c>
      <c r="C25988" s="176">
        <v>41.3</v>
      </c>
      <c r="D25988" s="282">
        <v>87</v>
      </c>
      <c r="E25988" s="265"/>
    </row>
    <row r="25989" spans="1:5">
      <c r="A25989" s="283">
        <v>63387</v>
      </c>
      <c r="B25989" s="176">
        <v>0</v>
      </c>
      <c r="C25989" s="176">
        <v>0</v>
      </c>
      <c r="D25989" s="282">
        <v>87</v>
      </c>
      <c r="E25989" s="265"/>
    </row>
    <row r="25990" spans="1:5">
      <c r="A25990" s="283">
        <v>63388</v>
      </c>
      <c r="B25990" s="176">
        <v>12.7</v>
      </c>
      <c r="C25990" s="176">
        <v>44.2</v>
      </c>
      <c r="D25990" s="282">
        <v>87</v>
      </c>
      <c r="E25990" s="265"/>
    </row>
    <row r="25991" spans="1:5">
      <c r="A25991" s="283">
        <v>63389</v>
      </c>
      <c r="B25991" s="176">
        <v>121.3</v>
      </c>
      <c r="C25991" s="176">
        <v>35.299999999999997</v>
      </c>
      <c r="D25991" s="282">
        <v>87</v>
      </c>
      <c r="E25991" s="265"/>
    </row>
    <row r="25992" spans="1:5">
      <c r="A25992" s="283">
        <v>63390</v>
      </c>
      <c r="B25992" s="176">
        <v>138.30000000000001</v>
      </c>
      <c r="C25992" s="176">
        <v>37.299999999999997</v>
      </c>
      <c r="D25992" s="282">
        <v>87</v>
      </c>
      <c r="E25992" s="265"/>
    </row>
    <row r="25993" spans="1:5">
      <c r="A25993" s="283">
        <v>63401</v>
      </c>
      <c r="B25993" s="176">
        <v>166.5</v>
      </c>
      <c r="C25993" s="176">
        <v>38.299999999999997</v>
      </c>
      <c r="D25993" s="282">
        <v>172</v>
      </c>
      <c r="E25993" s="265"/>
    </row>
    <row r="25994" spans="1:5">
      <c r="A25994" s="283">
        <v>63430</v>
      </c>
      <c r="B25994" s="176">
        <v>20.9</v>
      </c>
      <c r="C25994" s="176">
        <v>40.5</v>
      </c>
      <c r="D25994" s="282">
        <v>87</v>
      </c>
      <c r="E25994" s="265"/>
    </row>
    <row r="25995" spans="1:5">
      <c r="A25995" s="283">
        <v>63431</v>
      </c>
      <c r="B25995" s="176">
        <v>10.3</v>
      </c>
      <c r="C25995" s="176">
        <v>43.1</v>
      </c>
      <c r="D25995" s="282">
        <v>87</v>
      </c>
      <c r="E25995" s="265"/>
    </row>
    <row r="25996" spans="1:5">
      <c r="A25996" s="283">
        <v>63432</v>
      </c>
      <c r="B25996" s="176">
        <v>0</v>
      </c>
      <c r="C25996" s="176">
        <v>0</v>
      </c>
      <c r="D25996" s="282">
        <v>87</v>
      </c>
      <c r="E25996" s="265"/>
    </row>
    <row r="25997" spans="1:5">
      <c r="A25997" s="283">
        <v>63433</v>
      </c>
      <c r="B25997" s="176">
        <v>11</v>
      </c>
      <c r="C25997" s="176">
        <v>43.8</v>
      </c>
      <c r="D25997" s="282">
        <v>87</v>
      </c>
      <c r="E25997" s="265"/>
    </row>
    <row r="25998" spans="1:5">
      <c r="A25998" s="283">
        <v>63434</v>
      </c>
      <c r="B25998" s="176">
        <v>6.8</v>
      </c>
      <c r="C25998" s="176">
        <v>38.799999999999997</v>
      </c>
      <c r="D25998" s="282">
        <v>87</v>
      </c>
      <c r="E25998" s="265"/>
    </row>
    <row r="25999" spans="1:5">
      <c r="A25999" s="283">
        <v>63435</v>
      </c>
      <c r="B25999" s="176">
        <v>26.2</v>
      </c>
      <c r="C25999" s="176">
        <v>34.6</v>
      </c>
      <c r="D25999" s="282">
        <v>128</v>
      </c>
      <c r="E25999" s="265"/>
    </row>
    <row r="26000" spans="1:5">
      <c r="A26000" s="283">
        <v>63436</v>
      </c>
      <c r="B26000" s="176">
        <v>13.9</v>
      </c>
      <c r="C26000" s="176">
        <v>45.7</v>
      </c>
      <c r="D26000" s="282">
        <v>87</v>
      </c>
      <c r="E26000" s="265"/>
    </row>
    <row r="26001" spans="1:5">
      <c r="A26001" s="283">
        <v>63437</v>
      </c>
      <c r="B26001" s="176">
        <v>9.6999999999999993</v>
      </c>
      <c r="C26001" s="176">
        <v>42</v>
      </c>
      <c r="D26001" s="282">
        <v>87</v>
      </c>
      <c r="E26001" s="265"/>
    </row>
    <row r="26002" spans="1:5">
      <c r="A26002" s="283">
        <v>63438</v>
      </c>
      <c r="B26002" s="176">
        <v>26.6</v>
      </c>
      <c r="C26002" s="176">
        <v>43.2</v>
      </c>
      <c r="D26002" s="282">
        <v>87</v>
      </c>
      <c r="E26002" s="265"/>
    </row>
    <row r="26003" spans="1:5">
      <c r="A26003" s="283">
        <v>63439</v>
      </c>
      <c r="B26003" s="176">
        <v>7.3</v>
      </c>
      <c r="C26003" s="176">
        <v>39.9</v>
      </c>
      <c r="D26003" s="282">
        <v>87</v>
      </c>
      <c r="E26003" s="265"/>
    </row>
    <row r="26004" spans="1:5">
      <c r="A26004" s="283">
        <v>63440</v>
      </c>
      <c r="B26004" s="176">
        <v>13.6</v>
      </c>
      <c r="C26004" s="176">
        <v>40.700000000000003</v>
      </c>
      <c r="D26004" s="282">
        <v>87</v>
      </c>
      <c r="E26004" s="265"/>
    </row>
    <row r="26005" spans="1:5">
      <c r="A26005" s="283">
        <v>63441</v>
      </c>
      <c r="B26005" s="176">
        <v>14</v>
      </c>
      <c r="C26005" s="176">
        <v>42.3</v>
      </c>
      <c r="D26005" s="282">
        <v>87</v>
      </c>
      <c r="E26005" s="265"/>
    </row>
    <row r="26006" spans="1:5">
      <c r="A26006" s="283">
        <v>63442</v>
      </c>
      <c r="B26006" s="176">
        <v>9.5</v>
      </c>
      <c r="C26006" s="176">
        <v>42.1</v>
      </c>
      <c r="D26006" s="282">
        <v>87</v>
      </c>
      <c r="E26006" s="265"/>
    </row>
    <row r="26007" spans="1:5">
      <c r="A26007" s="283">
        <v>63443</v>
      </c>
      <c r="B26007" s="176">
        <v>10.8</v>
      </c>
      <c r="C26007" s="176">
        <v>44.2</v>
      </c>
      <c r="D26007" s="282">
        <v>87</v>
      </c>
      <c r="E26007" s="265"/>
    </row>
    <row r="26008" spans="1:5">
      <c r="A26008" s="283">
        <v>63445</v>
      </c>
      <c r="B26008" s="176">
        <v>63.7</v>
      </c>
      <c r="C26008" s="176">
        <v>39.6</v>
      </c>
      <c r="D26008" s="282">
        <v>87</v>
      </c>
      <c r="E26008" s="265"/>
    </row>
    <row r="26009" spans="1:5">
      <c r="A26009" s="283">
        <v>63446</v>
      </c>
      <c r="B26009" s="176">
        <v>6.8</v>
      </c>
      <c r="C26009" s="176">
        <v>43.4</v>
      </c>
      <c r="D26009" s="282">
        <v>87</v>
      </c>
      <c r="E26009" s="265"/>
    </row>
    <row r="26010" spans="1:5">
      <c r="A26010" s="283">
        <v>63447</v>
      </c>
      <c r="B26010" s="176">
        <v>17</v>
      </c>
      <c r="C26010" s="176">
        <v>40.5</v>
      </c>
      <c r="D26010" s="282">
        <v>87</v>
      </c>
      <c r="E26010" s="265"/>
    </row>
    <row r="26011" spans="1:5">
      <c r="A26011" s="283">
        <v>63448</v>
      </c>
      <c r="B26011" s="176">
        <v>28.8</v>
      </c>
      <c r="C26011" s="176">
        <v>42.5</v>
      </c>
      <c r="D26011" s="282">
        <v>87</v>
      </c>
      <c r="E26011" s="265"/>
    </row>
    <row r="26012" spans="1:5">
      <c r="A26012" s="283">
        <v>63450</v>
      </c>
      <c r="B26012" s="176">
        <v>10.4</v>
      </c>
      <c r="C26012" s="176">
        <v>46.1</v>
      </c>
      <c r="D26012" s="282">
        <v>87</v>
      </c>
      <c r="E26012" s="265"/>
    </row>
    <row r="26013" spans="1:5">
      <c r="A26013" s="283">
        <v>63451</v>
      </c>
      <c r="B26013" s="176">
        <v>8.9</v>
      </c>
      <c r="C26013" s="176">
        <v>38.700000000000003</v>
      </c>
      <c r="D26013" s="282">
        <v>87</v>
      </c>
      <c r="E26013" s="265"/>
    </row>
    <row r="26014" spans="1:5">
      <c r="A26014" s="283">
        <v>63452</v>
      </c>
      <c r="B26014" s="176">
        <v>13.4</v>
      </c>
      <c r="C26014" s="176">
        <v>41.9</v>
      </c>
      <c r="D26014" s="282">
        <v>87</v>
      </c>
      <c r="E26014" s="265"/>
    </row>
    <row r="26015" spans="1:5">
      <c r="A26015" s="283">
        <v>63453</v>
      </c>
      <c r="B26015" s="176">
        <v>10.199999999999999</v>
      </c>
      <c r="C26015" s="176">
        <v>41.4</v>
      </c>
      <c r="D26015" s="282">
        <v>87</v>
      </c>
      <c r="E26015" s="265"/>
    </row>
    <row r="26016" spans="1:5">
      <c r="A26016" s="283">
        <v>63454</v>
      </c>
      <c r="B26016" s="176">
        <v>16.899999999999999</v>
      </c>
      <c r="C26016" s="176">
        <v>44.2</v>
      </c>
      <c r="D26016" s="282">
        <v>87</v>
      </c>
      <c r="E26016" s="265"/>
    </row>
    <row r="26017" spans="1:5">
      <c r="A26017" s="283">
        <v>63456</v>
      </c>
      <c r="B26017" s="176">
        <v>29.1</v>
      </c>
      <c r="C26017" s="176">
        <v>40.700000000000003</v>
      </c>
      <c r="D26017" s="282">
        <v>111</v>
      </c>
      <c r="E26017" s="265"/>
    </row>
    <row r="26018" spans="1:5">
      <c r="A26018" s="283">
        <v>63457</v>
      </c>
      <c r="B26018" s="176">
        <v>8.1999999999999993</v>
      </c>
      <c r="C26018" s="176">
        <v>44.1</v>
      </c>
      <c r="D26018" s="282">
        <v>87</v>
      </c>
      <c r="E26018" s="265"/>
    </row>
    <row r="26019" spans="1:5">
      <c r="A26019" s="283">
        <v>63458</v>
      </c>
      <c r="B26019" s="176">
        <v>7.1</v>
      </c>
      <c r="C26019" s="176">
        <v>45.4</v>
      </c>
      <c r="D26019" s="282">
        <v>156</v>
      </c>
      <c r="E26019" s="265"/>
    </row>
    <row r="26020" spans="1:5">
      <c r="A26020" s="283">
        <v>63459</v>
      </c>
      <c r="B26020" s="176">
        <v>30.5</v>
      </c>
      <c r="C26020" s="176">
        <v>41.5</v>
      </c>
      <c r="D26020" s="282">
        <v>87</v>
      </c>
      <c r="E26020" s="265"/>
    </row>
    <row r="26021" spans="1:5">
      <c r="A26021" s="283">
        <v>63460</v>
      </c>
      <c r="B26021" s="176">
        <v>0</v>
      </c>
      <c r="C26021" s="176">
        <v>0</v>
      </c>
      <c r="D26021" s="282">
        <v>87</v>
      </c>
      <c r="E26021" s="265"/>
    </row>
    <row r="26022" spans="1:5">
      <c r="A26022" s="283">
        <v>63461</v>
      </c>
      <c r="B26022" s="176">
        <v>39.799999999999997</v>
      </c>
      <c r="C26022" s="176">
        <v>39.700000000000003</v>
      </c>
      <c r="D26022" s="282">
        <v>111</v>
      </c>
      <c r="E26022" s="265"/>
    </row>
    <row r="26023" spans="1:5">
      <c r="A26023" s="283">
        <v>63462</v>
      </c>
      <c r="B26023" s="176">
        <v>16.7</v>
      </c>
      <c r="C26023" s="176">
        <v>47.1</v>
      </c>
      <c r="D26023" s="282">
        <v>122</v>
      </c>
      <c r="E26023" s="265"/>
    </row>
    <row r="26024" spans="1:5">
      <c r="A26024" s="283">
        <v>63463</v>
      </c>
      <c r="B26024" s="176">
        <v>13.1</v>
      </c>
      <c r="C26024" s="176">
        <v>39.700000000000003</v>
      </c>
      <c r="D26024" s="282">
        <v>87</v>
      </c>
      <c r="E26024" s="265"/>
    </row>
    <row r="26025" spans="1:5">
      <c r="A26025" s="283">
        <v>63464</v>
      </c>
      <c r="B26025" s="176">
        <v>0</v>
      </c>
      <c r="C26025" s="176">
        <v>0</v>
      </c>
      <c r="D26025" s="282">
        <v>87</v>
      </c>
      <c r="E26025" s="265"/>
    </row>
    <row r="26026" spans="1:5">
      <c r="A26026" s="283">
        <v>63465</v>
      </c>
      <c r="B26026" s="176">
        <v>7</v>
      </c>
      <c r="C26026" s="176">
        <v>42.5</v>
      </c>
      <c r="D26026" s="282">
        <v>87</v>
      </c>
      <c r="E26026" s="265"/>
    </row>
    <row r="26027" spans="1:5">
      <c r="A26027" s="283">
        <v>63466</v>
      </c>
      <c r="B26027" s="176">
        <v>4.8</v>
      </c>
      <c r="C26027" s="176">
        <v>50</v>
      </c>
      <c r="D26027" s="282">
        <v>87</v>
      </c>
      <c r="E26027" s="265"/>
    </row>
    <row r="26028" spans="1:5">
      <c r="A26028" s="283">
        <v>63467</v>
      </c>
      <c r="B26028" s="176">
        <v>0</v>
      </c>
      <c r="C26028" s="176">
        <v>0</v>
      </c>
      <c r="D26028" s="282">
        <v>87</v>
      </c>
      <c r="E26028" s="265"/>
    </row>
    <row r="26029" spans="1:5">
      <c r="A26029" s="283">
        <v>63468</v>
      </c>
      <c r="B26029" s="176">
        <v>26.4</v>
      </c>
      <c r="C26029" s="176">
        <v>43.7</v>
      </c>
      <c r="D26029" s="282">
        <v>87</v>
      </c>
      <c r="E26029" s="265"/>
    </row>
    <row r="26030" spans="1:5">
      <c r="A26030" s="283">
        <v>63469</v>
      </c>
      <c r="B26030" s="176">
        <v>116.6</v>
      </c>
      <c r="C26030" s="176">
        <v>43</v>
      </c>
      <c r="D26030" s="282">
        <v>87</v>
      </c>
      <c r="E26030" s="265"/>
    </row>
    <row r="26031" spans="1:5">
      <c r="A26031" s="283">
        <v>63471</v>
      </c>
      <c r="B26031" s="176">
        <v>16.399999999999999</v>
      </c>
      <c r="C26031" s="176">
        <v>43.2</v>
      </c>
      <c r="D26031" s="282">
        <v>87</v>
      </c>
      <c r="E26031" s="265"/>
    </row>
    <row r="26032" spans="1:5">
      <c r="A26032" s="283">
        <v>63472</v>
      </c>
      <c r="B26032" s="176">
        <v>20.9</v>
      </c>
      <c r="C26032" s="176">
        <v>40.700000000000003</v>
      </c>
      <c r="D26032" s="282">
        <v>87</v>
      </c>
      <c r="E26032" s="265"/>
    </row>
    <row r="26033" spans="1:5">
      <c r="A26033" s="283">
        <v>63473</v>
      </c>
      <c r="B26033" s="176">
        <v>5.8</v>
      </c>
      <c r="C26033" s="176">
        <v>35.5</v>
      </c>
      <c r="D26033" s="282">
        <v>87</v>
      </c>
      <c r="E26033" s="265"/>
    </row>
    <row r="26034" spans="1:5">
      <c r="A26034" s="283">
        <v>63474</v>
      </c>
      <c r="B26034" s="176">
        <v>6.5</v>
      </c>
      <c r="C26034" s="176">
        <v>46.9</v>
      </c>
      <c r="D26034" s="282">
        <v>87</v>
      </c>
      <c r="E26034" s="265"/>
    </row>
    <row r="26035" spans="1:5">
      <c r="A26035" s="283">
        <v>63501</v>
      </c>
      <c r="B26035" s="176">
        <v>73.900000000000006</v>
      </c>
      <c r="C26035" s="176">
        <v>26.9</v>
      </c>
      <c r="D26035" s="282">
        <v>172</v>
      </c>
      <c r="E26035" s="265"/>
    </row>
    <row r="26036" spans="1:5">
      <c r="A26036" s="283">
        <v>63530</v>
      </c>
      <c r="B26036" s="176">
        <v>9.6999999999999993</v>
      </c>
      <c r="C26036" s="176">
        <v>39.9</v>
      </c>
      <c r="D26036" s="282">
        <v>87</v>
      </c>
      <c r="E26036" s="265"/>
    </row>
    <row r="26037" spans="1:5">
      <c r="A26037" s="283">
        <v>63531</v>
      </c>
      <c r="B26037" s="176">
        <v>0</v>
      </c>
      <c r="C26037" s="176">
        <v>0</v>
      </c>
      <c r="D26037" s="282">
        <v>87</v>
      </c>
      <c r="E26037" s="265"/>
    </row>
    <row r="26038" spans="1:5">
      <c r="A26038" s="283">
        <v>63532</v>
      </c>
      <c r="B26038" s="176">
        <v>27.4</v>
      </c>
      <c r="C26038" s="176">
        <v>41.8</v>
      </c>
      <c r="D26038" s="282">
        <v>87</v>
      </c>
      <c r="E26038" s="265"/>
    </row>
    <row r="26039" spans="1:5">
      <c r="A26039" s="283">
        <v>63533</v>
      </c>
      <c r="B26039" s="176">
        <v>14.9</v>
      </c>
      <c r="C26039" s="176">
        <v>41.7</v>
      </c>
      <c r="D26039" s="282">
        <v>87</v>
      </c>
      <c r="E26039" s="265"/>
    </row>
    <row r="26040" spans="1:5">
      <c r="A26040" s="283">
        <v>63534</v>
      </c>
      <c r="B26040" s="176">
        <v>10.7</v>
      </c>
      <c r="C26040" s="176">
        <v>43.6</v>
      </c>
      <c r="D26040" s="282">
        <v>87</v>
      </c>
      <c r="E26040" s="265"/>
    </row>
    <row r="26041" spans="1:5">
      <c r="A26041" s="283">
        <v>63535</v>
      </c>
      <c r="B26041" s="176">
        <v>0</v>
      </c>
      <c r="C26041" s="176">
        <v>0</v>
      </c>
      <c r="D26041" s="282">
        <v>87</v>
      </c>
      <c r="E26041" s="265"/>
    </row>
    <row r="26042" spans="1:5">
      <c r="A26042" s="283">
        <v>63536</v>
      </c>
      <c r="B26042" s="176">
        <v>9</v>
      </c>
      <c r="C26042" s="176">
        <v>40</v>
      </c>
      <c r="D26042" s="282">
        <v>87</v>
      </c>
      <c r="E26042" s="265"/>
    </row>
    <row r="26043" spans="1:5">
      <c r="A26043" s="283">
        <v>63537</v>
      </c>
      <c r="B26043" s="176">
        <v>14.1</v>
      </c>
      <c r="C26043" s="176">
        <v>41.3</v>
      </c>
      <c r="D26043" s="282">
        <v>108</v>
      </c>
      <c r="E26043" s="265"/>
    </row>
    <row r="26044" spans="1:5">
      <c r="A26044" s="283">
        <v>63538</v>
      </c>
      <c r="B26044" s="176">
        <v>6.9</v>
      </c>
      <c r="C26044" s="176">
        <v>36.4</v>
      </c>
      <c r="D26044" s="282">
        <v>87</v>
      </c>
      <c r="E26044" s="265"/>
    </row>
    <row r="26045" spans="1:5">
      <c r="A26045" s="283">
        <v>63539</v>
      </c>
      <c r="B26045" s="176">
        <v>6.9</v>
      </c>
      <c r="C26045" s="176">
        <v>37.200000000000003</v>
      </c>
      <c r="D26045" s="282">
        <v>87</v>
      </c>
      <c r="E26045" s="265"/>
    </row>
    <row r="26046" spans="1:5">
      <c r="A26046" s="283">
        <v>63540</v>
      </c>
      <c r="B26046" s="176">
        <v>16</v>
      </c>
      <c r="C26046" s="176">
        <v>39.200000000000003</v>
      </c>
      <c r="D26046" s="282">
        <v>87</v>
      </c>
      <c r="E26046" s="265"/>
    </row>
    <row r="26047" spans="1:5">
      <c r="A26047" s="283">
        <v>63541</v>
      </c>
      <c r="B26047" s="176">
        <v>16.399999999999999</v>
      </c>
      <c r="C26047" s="176">
        <v>42.8</v>
      </c>
      <c r="D26047" s="282">
        <v>87</v>
      </c>
      <c r="E26047" s="265"/>
    </row>
    <row r="26048" spans="1:5">
      <c r="A26048" s="283">
        <v>63543</v>
      </c>
      <c r="B26048" s="176">
        <v>9</v>
      </c>
      <c r="C26048" s="176">
        <v>41.5</v>
      </c>
      <c r="D26048" s="282">
        <v>87</v>
      </c>
      <c r="E26048" s="265"/>
    </row>
    <row r="26049" spans="1:5">
      <c r="A26049" s="283">
        <v>63544</v>
      </c>
      <c r="B26049" s="176">
        <v>6.6</v>
      </c>
      <c r="C26049" s="176">
        <v>45.4</v>
      </c>
      <c r="D26049" s="282">
        <v>87</v>
      </c>
      <c r="E26049" s="265"/>
    </row>
    <row r="26050" spans="1:5">
      <c r="A26050" s="283">
        <v>63545</v>
      </c>
      <c r="B26050" s="176">
        <v>13.3</v>
      </c>
      <c r="C26050" s="176">
        <v>45.8</v>
      </c>
      <c r="D26050" s="282">
        <v>87</v>
      </c>
      <c r="E26050" s="265"/>
    </row>
    <row r="26051" spans="1:5">
      <c r="A26051" s="283">
        <v>63546</v>
      </c>
      <c r="B26051" s="176">
        <v>15.4</v>
      </c>
      <c r="C26051" s="176">
        <v>39.6</v>
      </c>
      <c r="D26051" s="282">
        <v>87</v>
      </c>
      <c r="E26051" s="265"/>
    </row>
    <row r="26052" spans="1:5">
      <c r="A26052" s="283">
        <v>63547</v>
      </c>
      <c r="B26052" s="176">
        <v>5.7</v>
      </c>
      <c r="C26052" s="176">
        <v>45.3</v>
      </c>
      <c r="D26052" s="282">
        <v>87</v>
      </c>
      <c r="E26052" s="265"/>
    </row>
    <row r="26053" spans="1:5">
      <c r="A26053" s="283">
        <v>63548</v>
      </c>
      <c r="B26053" s="176">
        <v>12.3</v>
      </c>
      <c r="C26053" s="176">
        <v>39.200000000000003</v>
      </c>
      <c r="D26053" s="282">
        <v>87</v>
      </c>
      <c r="E26053" s="265"/>
    </row>
    <row r="26054" spans="1:5">
      <c r="A26054" s="283">
        <v>63549</v>
      </c>
      <c r="B26054" s="176">
        <v>16.5</v>
      </c>
      <c r="C26054" s="176">
        <v>40.6</v>
      </c>
      <c r="D26054" s="282">
        <v>87</v>
      </c>
      <c r="E26054" s="265"/>
    </row>
    <row r="26055" spans="1:5">
      <c r="A26055" s="283">
        <v>63551</v>
      </c>
      <c r="B26055" s="176">
        <v>6.6</v>
      </c>
      <c r="C26055" s="176">
        <v>44.2</v>
      </c>
      <c r="D26055" s="282">
        <v>87</v>
      </c>
      <c r="E26055" s="265"/>
    </row>
    <row r="26056" spans="1:5">
      <c r="A26056" s="283">
        <v>63552</v>
      </c>
      <c r="B26056" s="176">
        <v>45.8</v>
      </c>
      <c r="C26056" s="176">
        <v>42.9</v>
      </c>
      <c r="D26056" s="282">
        <v>115</v>
      </c>
      <c r="E26056" s="265"/>
    </row>
    <row r="26057" spans="1:5">
      <c r="A26057" s="283">
        <v>63555</v>
      </c>
      <c r="B26057" s="176">
        <v>13.3</v>
      </c>
      <c r="C26057" s="176">
        <v>39.4</v>
      </c>
      <c r="D26057" s="282">
        <v>87</v>
      </c>
      <c r="E26057" s="265"/>
    </row>
    <row r="26058" spans="1:5">
      <c r="A26058" s="283">
        <v>63556</v>
      </c>
      <c r="B26058" s="176">
        <v>17</v>
      </c>
      <c r="C26058" s="176">
        <v>37.299999999999997</v>
      </c>
      <c r="D26058" s="282">
        <v>87</v>
      </c>
      <c r="E26058" s="265"/>
    </row>
    <row r="26059" spans="1:5">
      <c r="A26059" s="283">
        <v>63557</v>
      </c>
      <c r="B26059" s="176">
        <v>4.8</v>
      </c>
      <c r="C26059" s="176">
        <v>42.3</v>
      </c>
      <c r="D26059" s="282">
        <v>87</v>
      </c>
      <c r="E26059" s="265"/>
    </row>
    <row r="26060" spans="1:5">
      <c r="A26060" s="283">
        <v>63558</v>
      </c>
      <c r="B26060" s="176">
        <v>7.6</v>
      </c>
      <c r="C26060" s="176">
        <v>46.6</v>
      </c>
      <c r="D26060" s="282">
        <v>87</v>
      </c>
      <c r="E26060" s="265"/>
    </row>
    <row r="26061" spans="1:5">
      <c r="A26061" s="283">
        <v>63559</v>
      </c>
      <c r="B26061" s="176">
        <v>12.6</v>
      </c>
      <c r="C26061" s="176">
        <v>43.8</v>
      </c>
      <c r="D26061" s="282">
        <v>87</v>
      </c>
      <c r="E26061" s="265"/>
    </row>
    <row r="26062" spans="1:5">
      <c r="A26062" s="283">
        <v>63560</v>
      </c>
      <c r="B26062" s="176">
        <v>4.4000000000000004</v>
      </c>
      <c r="C26062" s="176">
        <v>47.1</v>
      </c>
      <c r="D26062" s="282">
        <v>87</v>
      </c>
      <c r="E26062" s="265"/>
    </row>
    <row r="26063" spans="1:5">
      <c r="A26063" s="283">
        <v>63561</v>
      </c>
      <c r="B26063" s="176">
        <v>86.6</v>
      </c>
      <c r="C26063" s="176">
        <v>45.6</v>
      </c>
      <c r="D26063" s="282">
        <v>87</v>
      </c>
      <c r="E26063" s="265"/>
    </row>
    <row r="26064" spans="1:5">
      <c r="A26064" s="283">
        <v>63563</v>
      </c>
      <c r="B26064" s="176">
        <v>7.3</v>
      </c>
      <c r="C26064" s="176">
        <v>36.700000000000003</v>
      </c>
      <c r="D26064" s="282">
        <v>87</v>
      </c>
      <c r="E26064" s="265"/>
    </row>
    <row r="26065" spans="1:5">
      <c r="A26065" s="283">
        <v>63565</v>
      </c>
      <c r="B26065" s="176">
        <v>13</v>
      </c>
      <c r="C26065" s="176">
        <v>44.7</v>
      </c>
      <c r="D26065" s="282">
        <v>87</v>
      </c>
      <c r="E26065" s="265"/>
    </row>
    <row r="26066" spans="1:5">
      <c r="A26066" s="283">
        <v>63566</v>
      </c>
      <c r="B26066" s="176">
        <v>5.2</v>
      </c>
      <c r="C26066" s="176">
        <v>44.4</v>
      </c>
      <c r="D26066" s="282">
        <v>87</v>
      </c>
      <c r="E26066" s="265"/>
    </row>
    <row r="26067" spans="1:5">
      <c r="A26067" s="283">
        <v>63567</v>
      </c>
      <c r="B26067" s="176">
        <v>7.9</v>
      </c>
      <c r="C26067" s="176">
        <v>43.3</v>
      </c>
      <c r="D26067" s="282">
        <v>87</v>
      </c>
      <c r="E26067" s="265"/>
    </row>
    <row r="26068" spans="1:5">
      <c r="A26068" s="283">
        <v>63601</v>
      </c>
      <c r="B26068" s="176">
        <v>333.5</v>
      </c>
      <c r="C26068" s="176">
        <v>35.5</v>
      </c>
      <c r="D26068" s="282">
        <v>131</v>
      </c>
      <c r="E26068" s="265"/>
    </row>
    <row r="26069" spans="1:5">
      <c r="A26069" s="283">
        <v>63620</v>
      </c>
      <c r="B26069" s="176">
        <v>10.1</v>
      </c>
      <c r="C26069" s="176">
        <v>40.6</v>
      </c>
      <c r="D26069" s="282">
        <v>87</v>
      </c>
      <c r="E26069" s="265"/>
    </row>
    <row r="26070" spans="1:5">
      <c r="A26070" s="283">
        <v>63621</v>
      </c>
      <c r="B26070" s="176">
        <v>34.6</v>
      </c>
      <c r="C26070" s="176">
        <v>44.3</v>
      </c>
      <c r="D26070" s="282">
        <v>87</v>
      </c>
      <c r="E26070" s="265"/>
    </row>
    <row r="26071" spans="1:5">
      <c r="A26071" s="283">
        <v>63622</v>
      </c>
      <c r="B26071" s="176">
        <v>12.3</v>
      </c>
      <c r="C26071" s="176">
        <v>41.4</v>
      </c>
      <c r="D26071" s="282">
        <v>87</v>
      </c>
      <c r="E26071" s="265"/>
    </row>
    <row r="26072" spans="1:5">
      <c r="A26072" s="283">
        <v>63623</v>
      </c>
      <c r="B26072" s="176">
        <v>8.1999999999999993</v>
      </c>
      <c r="C26072" s="176">
        <v>45.7</v>
      </c>
      <c r="D26072" s="282">
        <v>115</v>
      </c>
      <c r="E26072" s="265"/>
    </row>
    <row r="26073" spans="1:5">
      <c r="A26073" s="283">
        <v>63624</v>
      </c>
      <c r="B26073" s="176">
        <v>51.6</v>
      </c>
      <c r="C26073" s="176">
        <v>40.4</v>
      </c>
      <c r="D26073" s="282">
        <v>87</v>
      </c>
      <c r="E26073" s="265"/>
    </row>
    <row r="26074" spans="1:5">
      <c r="A26074" s="283">
        <v>63625</v>
      </c>
      <c r="B26074" s="176">
        <v>6.1</v>
      </c>
      <c r="C26074" s="176">
        <v>45.8</v>
      </c>
      <c r="D26074" s="282">
        <v>87</v>
      </c>
      <c r="E26074" s="265"/>
    </row>
    <row r="26075" spans="1:5">
      <c r="A26075" s="283">
        <v>63626</v>
      </c>
      <c r="B26075" s="176">
        <v>36.799999999999997</v>
      </c>
      <c r="C26075" s="176">
        <v>38.200000000000003</v>
      </c>
      <c r="D26075" s="282">
        <v>87</v>
      </c>
      <c r="E26075" s="265"/>
    </row>
    <row r="26076" spans="1:5">
      <c r="A26076" s="283">
        <v>63627</v>
      </c>
      <c r="B26076" s="176">
        <v>39.9</v>
      </c>
      <c r="C26076" s="176">
        <v>39.299999999999997</v>
      </c>
      <c r="D26076" s="282">
        <v>87</v>
      </c>
      <c r="E26076" s="265"/>
    </row>
    <row r="26077" spans="1:5">
      <c r="A26077" s="283">
        <v>63628</v>
      </c>
      <c r="B26077" s="176">
        <v>134.80000000000001</v>
      </c>
      <c r="C26077" s="176">
        <v>38.299999999999997</v>
      </c>
      <c r="D26077" s="282">
        <v>87</v>
      </c>
      <c r="E26077" s="265"/>
    </row>
    <row r="26078" spans="1:5">
      <c r="A26078" s="283">
        <v>63629</v>
      </c>
      <c r="B26078" s="176">
        <v>9.1</v>
      </c>
      <c r="C26078" s="176">
        <v>42.6</v>
      </c>
      <c r="D26078" s="282">
        <v>87</v>
      </c>
      <c r="E26078" s="265"/>
    </row>
    <row r="26079" spans="1:5">
      <c r="A26079" s="283">
        <v>63630</v>
      </c>
      <c r="B26079" s="176">
        <v>65.5</v>
      </c>
      <c r="C26079" s="176">
        <v>36.5</v>
      </c>
      <c r="D26079" s="282">
        <v>87</v>
      </c>
      <c r="E26079" s="265"/>
    </row>
    <row r="26080" spans="1:5">
      <c r="A26080" s="283">
        <v>63631</v>
      </c>
      <c r="B26080" s="176">
        <v>30.5</v>
      </c>
      <c r="C26080" s="176">
        <v>45.3</v>
      </c>
      <c r="D26080" s="282">
        <v>87</v>
      </c>
      <c r="E26080" s="265"/>
    </row>
    <row r="26081" spans="1:5">
      <c r="A26081" s="283">
        <v>63633</v>
      </c>
      <c r="B26081" s="176">
        <v>6.4</v>
      </c>
      <c r="C26081" s="176">
        <v>45.9</v>
      </c>
      <c r="D26081" s="282">
        <v>87</v>
      </c>
      <c r="E26081" s="265"/>
    </row>
    <row r="26082" spans="1:5">
      <c r="A26082" s="283">
        <v>63636</v>
      </c>
      <c r="B26082" s="176">
        <v>9.6</v>
      </c>
      <c r="C26082" s="176">
        <v>45.3</v>
      </c>
      <c r="D26082" s="282">
        <v>87</v>
      </c>
      <c r="E26082" s="265"/>
    </row>
    <row r="26083" spans="1:5">
      <c r="A26083" s="283">
        <v>63637</v>
      </c>
      <c r="B26083" s="176">
        <v>61.3</v>
      </c>
      <c r="C26083" s="176">
        <v>41.2</v>
      </c>
      <c r="D26083" s="282">
        <v>87</v>
      </c>
      <c r="E26083" s="265"/>
    </row>
    <row r="26084" spans="1:5">
      <c r="A26084" s="283">
        <v>63638</v>
      </c>
      <c r="B26084" s="176">
        <v>11.9</v>
      </c>
      <c r="C26084" s="176">
        <v>42.9</v>
      </c>
      <c r="D26084" s="282">
        <v>87</v>
      </c>
      <c r="E26084" s="265"/>
    </row>
    <row r="26085" spans="1:5">
      <c r="A26085" s="283">
        <v>63640</v>
      </c>
      <c r="B26085" s="176">
        <v>134.6</v>
      </c>
      <c r="C26085" s="176">
        <v>39.1</v>
      </c>
      <c r="D26085" s="282">
        <v>102</v>
      </c>
      <c r="E26085" s="265"/>
    </row>
    <row r="26086" spans="1:5">
      <c r="A26086" s="283">
        <v>63645</v>
      </c>
      <c r="B26086" s="176">
        <v>32.6</v>
      </c>
      <c r="C26086" s="176">
        <v>40.1</v>
      </c>
      <c r="D26086" s="282">
        <v>87</v>
      </c>
      <c r="E26086" s="265"/>
    </row>
    <row r="26087" spans="1:5">
      <c r="A26087" s="283">
        <v>63648</v>
      </c>
      <c r="B26087" s="176">
        <v>83.4</v>
      </c>
      <c r="C26087" s="176">
        <v>39.200000000000003</v>
      </c>
      <c r="D26087" s="282">
        <v>87</v>
      </c>
      <c r="E26087" s="265"/>
    </row>
    <row r="26088" spans="1:5">
      <c r="A26088" s="283">
        <v>63650</v>
      </c>
      <c r="B26088" s="176">
        <v>62.1</v>
      </c>
      <c r="C26088" s="176">
        <v>41</v>
      </c>
      <c r="D26088" s="282">
        <v>95</v>
      </c>
      <c r="E26088" s="265"/>
    </row>
    <row r="26089" spans="1:5">
      <c r="A26089" s="283">
        <v>63651</v>
      </c>
      <c r="B26089" s="176">
        <v>29.7</v>
      </c>
      <c r="C26089" s="176">
        <v>43</v>
      </c>
      <c r="D26089" s="282">
        <v>87</v>
      </c>
      <c r="E26089" s="265"/>
    </row>
    <row r="26090" spans="1:5">
      <c r="A26090" s="283">
        <v>63653</v>
      </c>
      <c r="B26090" s="176">
        <v>308.8</v>
      </c>
      <c r="C26090" s="176">
        <v>35.4</v>
      </c>
      <c r="D26090" s="282">
        <v>87</v>
      </c>
      <c r="E26090" s="265"/>
    </row>
    <row r="26091" spans="1:5">
      <c r="A26091" s="283">
        <v>63654</v>
      </c>
      <c r="B26091" s="176">
        <v>7.2</v>
      </c>
      <c r="C26091" s="176">
        <v>45.4</v>
      </c>
      <c r="D26091" s="282">
        <v>87</v>
      </c>
      <c r="E26091" s="265"/>
    </row>
    <row r="26092" spans="1:5">
      <c r="A26092" s="283">
        <v>63655</v>
      </c>
      <c r="B26092" s="176">
        <v>11.6</v>
      </c>
      <c r="C26092" s="176">
        <v>45.4</v>
      </c>
      <c r="D26092" s="282">
        <v>87</v>
      </c>
      <c r="E26092" s="265"/>
    </row>
    <row r="26093" spans="1:5">
      <c r="A26093" s="283">
        <v>63656</v>
      </c>
      <c r="B26093" s="176">
        <v>14.6</v>
      </c>
      <c r="C26093" s="176">
        <v>43.5</v>
      </c>
      <c r="D26093" s="282">
        <v>87</v>
      </c>
      <c r="E26093" s="265"/>
    </row>
    <row r="26094" spans="1:5">
      <c r="A26094" s="283">
        <v>63660</v>
      </c>
      <c r="B26094" s="176">
        <v>112.5</v>
      </c>
      <c r="C26094" s="176">
        <v>39.5</v>
      </c>
      <c r="D26094" s="282">
        <v>87</v>
      </c>
      <c r="E26094" s="265"/>
    </row>
    <row r="26095" spans="1:5">
      <c r="A26095" s="283">
        <v>63662</v>
      </c>
      <c r="B26095" s="176">
        <v>22.2</v>
      </c>
      <c r="C26095" s="176">
        <v>39.6</v>
      </c>
      <c r="D26095" s="282">
        <v>87</v>
      </c>
      <c r="E26095" s="265"/>
    </row>
    <row r="26096" spans="1:5">
      <c r="A26096" s="283">
        <v>63663</v>
      </c>
      <c r="B26096" s="176">
        <v>178.9</v>
      </c>
      <c r="C26096" s="176">
        <v>39.200000000000003</v>
      </c>
      <c r="D26096" s="282">
        <v>87</v>
      </c>
      <c r="E26096" s="265"/>
    </row>
    <row r="26097" spans="1:5">
      <c r="A26097" s="283">
        <v>63664</v>
      </c>
      <c r="B26097" s="176">
        <v>44.8</v>
      </c>
      <c r="C26097" s="176">
        <v>38.6</v>
      </c>
      <c r="D26097" s="282">
        <v>94</v>
      </c>
      <c r="E26097" s="265"/>
    </row>
    <row r="26098" spans="1:5">
      <c r="A26098" s="283">
        <v>63665</v>
      </c>
      <c r="B26098" s="176">
        <v>24.7</v>
      </c>
      <c r="C26098" s="176">
        <v>39</v>
      </c>
      <c r="D26098" s="282">
        <v>87</v>
      </c>
      <c r="E26098" s="265"/>
    </row>
    <row r="26099" spans="1:5">
      <c r="A26099" s="283">
        <v>63666</v>
      </c>
      <c r="B26099" s="176">
        <v>0</v>
      </c>
      <c r="C26099" s="176">
        <v>0</v>
      </c>
      <c r="D26099" s="282">
        <v>87</v>
      </c>
      <c r="E26099" s="265"/>
    </row>
    <row r="26100" spans="1:5">
      <c r="A26100" s="283">
        <v>63670</v>
      </c>
      <c r="B26100" s="176">
        <v>43.5</v>
      </c>
      <c r="C26100" s="176">
        <v>43</v>
      </c>
      <c r="D26100" s="282">
        <v>103</v>
      </c>
      <c r="E26100" s="265"/>
    </row>
    <row r="26101" spans="1:5">
      <c r="A26101" s="283">
        <v>63673</v>
      </c>
      <c r="B26101" s="176">
        <v>23.9</v>
      </c>
      <c r="C26101" s="176">
        <v>42.4</v>
      </c>
      <c r="D26101" s="282">
        <v>87</v>
      </c>
      <c r="E26101" s="265"/>
    </row>
    <row r="26102" spans="1:5">
      <c r="A26102" s="283">
        <v>63674</v>
      </c>
      <c r="B26102" s="176">
        <v>48.2</v>
      </c>
      <c r="C26102" s="176">
        <v>40.799999999999997</v>
      </c>
      <c r="D26102" s="282">
        <v>87</v>
      </c>
      <c r="E26102" s="265"/>
    </row>
    <row r="26103" spans="1:5">
      <c r="A26103" s="283">
        <v>63675</v>
      </c>
      <c r="B26103" s="176">
        <v>12.5</v>
      </c>
      <c r="C26103" s="176">
        <v>45</v>
      </c>
      <c r="D26103" s="282">
        <v>87</v>
      </c>
      <c r="E26103" s="265"/>
    </row>
    <row r="26104" spans="1:5">
      <c r="A26104" s="283">
        <v>63701</v>
      </c>
      <c r="B26104" s="176">
        <v>255.7</v>
      </c>
      <c r="C26104" s="176">
        <v>33.700000000000003</v>
      </c>
      <c r="D26104" s="282">
        <v>141</v>
      </c>
      <c r="E26104" s="265"/>
    </row>
    <row r="26105" spans="1:5">
      <c r="A26105" s="283">
        <v>63702</v>
      </c>
      <c r="B26105" s="176">
        <v>0</v>
      </c>
      <c r="C26105" s="176">
        <v>0</v>
      </c>
      <c r="D26105" s="282">
        <v>87</v>
      </c>
      <c r="E26105" s="265"/>
    </row>
    <row r="26106" spans="1:5">
      <c r="A26106" s="283">
        <v>63703</v>
      </c>
      <c r="B26106" s="176">
        <v>684.4</v>
      </c>
      <c r="C26106" s="176">
        <v>35</v>
      </c>
      <c r="D26106" s="282">
        <v>103</v>
      </c>
      <c r="E26106" s="265"/>
    </row>
    <row r="26107" spans="1:5">
      <c r="A26107" s="283">
        <v>63730</v>
      </c>
      <c r="B26107" s="176">
        <v>33.299999999999997</v>
      </c>
      <c r="C26107" s="176">
        <v>42.4</v>
      </c>
      <c r="D26107" s="282">
        <v>87</v>
      </c>
      <c r="E26107" s="265"/>
    </row>
    <row r="26108" spans="1:5">
      <c r="A26108" s="283">
        <v>63732</v>
      </c>
      <c r="B26108" s="176">
        <v>24.5</v>
      </c>
      <c r="C26108" s="176">
        <v>42.6</v>
      </c>
      <c r="D26108" s="282">
        <v>87</v>
      </c>
      <c r="E26108" s="265"/>
    </row>
    <row r="26109" spans="1:5">
      <c r="A26109" s="283">
        <v>63735</v>
      </c>
      <c r="B26109" s="176">
        <v>12.3</v>
      </c>
      <c r="C26109" s="176">
        <v>38.4</v>
      </c>
      <c r="D26109" s="282">
        <v>87</v>
      </c>
      <c r="E26109" s="265"/>
    </row>
    <row r="26110" spans="1:5">
      <c r="A26110" s="283">
        <v>63736</v>
      </c>
      <c r="B26110" s="176">
        <v>48.1</v>
      </c>
      <c r="C26110" s="176">
        <v>39.200000000000003</v>
      </c>
      <c r="D26110" s="282">
        <v>87</v>
      </c>
      <c r="E26110" s="265"/>
    </row>
    <row r="26111" spans="1:5">
      <c r="A26111" s="283">
        <v>63737</v>
      </c>
      <c r="B26111" s="176">
        <v>21.7</v>
      </c>
      <c r="C26111" s="176">
        <v>30</v>
      </c>
      <c r="D26111" s="282">
        <v>87</v>
      </c>
      <c r="E26111" s="265"/>
    </row>
    <row r="26112" spans="1:5">
      <c r="A26112" s="283">
        <v>63738</v>
      </c>
      <c r="B26112" s="176">
        <v>155.6</v>
      </c>
      <c r="C26112" s="176">
        <v>42.5</v>
      </c>
      <c r="D26112" s="282">
        <v>87</v>
      </c>
      <c r="E26112" s="265"/>
    </row>
    <row r="26113" spans="1:5">
      <c r="A26113" s="283">
        <v>63739</v>
      </c>
      <c r="B26113" s="176">
        <v>42.5</v>
      </c>
      <c r="C26113" s="176">
        <v>40.4</v>
      </c>
      <c r="D26113" s="282">
        <v>87</v>
      </c>
      <c r="E26113" s="265"/>
    </row>
    <row r="26114" spans="1:5">
      <c r="A26114" s="283">
        <v>63740</v>
      </c>
      <c r="B26114" s="176">
        <v>93</v>
      </c>
      <c r="C26114" s="176">
        <v>37.5</v>
      </c>
      <c r="D26114" s="282">
        <v>87</v>
      </c>
      <c r="E26114" s="265"/>
    </row>
    <row r="26115" spans="1:5">
      <c r="A26115" s="283">
        <v>63742</v>
      </c>
      <c r="B26115" s="176">
        <v>0</v>
      </c>
      <c r="C26115" s="176">
        <v>0</v>
      </c>
      <c r="D26115" s="282">
        <v>87</v>
      </c>
      <c r="E26115" s="265"/>
    </row>
    <row r="26116" spans="1:5">
      <c r="A26116" s="283">
        <v>63743</v>
      </c>
      <c r="B26116" s="176">
        <v>27.7</v>
      </c>
      <c r="C26116" s="176">
        <v>40.299999999999997</v>
      </c>
      <c r="D26116" s="282">
        <v>87</v>
      </c>
      <c r="E26116" s="265"/>
    </row>
    <row r="26117" spans="1:5">
      <c r="A26117" s="283">
        <v>63744</v>
      </c>
      <c r="B26117" s="176">
        <v>30.4</v>
      </c>
      <c r="C26117" s="176">
        <v>44</v>
      </c>
      <c r="D26117" s="282">
        <v>87</v>
      </c>
      <c r="E26117" s="265"/>
    </row>
    <row r="26118" spans="1:5">
      <c r="A26118" s="283">
        <v>63745</v>
      </c>
      <c r="B26118" s="176">
        <v>33.9</v>
      </c>
      <c r="C26118" s="176">
        <v>45</v>
      </c>
      <c r="D26118" s="282">
        <v>87</v>
      </c>
      <c r="E26118" s="265"/>
    </row>
    <row r="26119" spans="1:5">
      <c r="A26119" s="283">
        <v>63746</v>
      </c>
      <c r="B26119" s="176">
        <v>12.2</v>
      </c>
      <c r="C26119" s="176">
        <v>41</v>
      </c>
      <c r="D26119" s="282">
        <v>87</v>
      </c>
      <c r="E26119" s="265"/>
    </row>
    <row r="26120" spans="1:5">
      <c r="A26120" s="283">
        <v>63747</v>
      </c>
      <c r="B26120" s="176">
        <v>21.5</v>
      </c>
      <c r="C26120" s="176">
        <v>39</v>
      </c>
      <c r="D26120" s="282">
        <v>87</v>
      </c>
      <c r="E26120" s="265"/>
    </row>
    <row r="26121" spans="1:5">
      <c r="A26121" s="283">
        <v>63748</v>
      </c>
      <c r="B26121" s="176">
        <v>16.600000000000001</v>
      </c>
      <c r="C26121" s="176">
        <v>42.9</v>
      </c>
      <c r="D26121" s="282">
        <v>115</v>
      </c>
      <c r="E26121" s="265"/>
    </row>
    <row r="26122" spans="1:5">
      <c r="A26122" s="283">
        <v>63750</v>
      </c>
      <c r="B26122" s="176">
        <v>14.7</v>
      </c>
      <c r="C26122" s="176">
        <v>42.6</v>
      </c>
      <c r="D26122" s="282">
        <v>87</v>
      </c>
      <c r="E26122" s="265"/>
    </row>
    <row r="26123" spans="1:5">
      <c r="A26123" s="283">
        <v>63751</v>
      </c>
      <c r="B26123" s="176">
        <v>21.8</v>
      </c>
      <c r="C26123" s="176">
        <v>41.6</v>
      </c>
      <c r="D26123" s="282">
        <v>87</v>
      </c>
      <c r="E26123" s="265"/>
    </row>
    <row r="26124" spans="1:5">
      <c r="A26124" s="283">
        <v>63752</v>
      </c>
      <c r="B26124" s="176">
        <v>30.4</v>
      </c>
      <c r="C26124" s="176">
        <v>43.3</v>
      </c>
      <c r="D26124" s="282">
        <v>87</v>
      </c>
      <c r="E26124" s="265"/>
    </row>
    <row r="26125" spans="1:5">
      <c r="A26125" s="283">
        <v>63755</v>
      </c>
      <c r="B26125" s="176">
        <v>124.5</v>
      </c>
      <c r="C26125" s="176">
        <v>38.5</v>
      </c>
      <c r="D26125" s="282">
        <v>121</v>
      </c>
      <c r="E26125" s="265"/>
    </row>
    <row r="26126" spans="1:5">
      <c r="A26126" s="283">
        <v>63758</v>
      </c>
      <c r="B26126" s="176">
        <v>86.4</v>
      </c>
      <c r="C26126" s="176">
        <v>44.7</v>
      </c>
      <c r="D26126" s="282">
        <v>87</v>
      </c>
      <c r="E26126" s="265"/>
    </row>
    <row r="26127" spans="1:5">
      <c r="A26127" s="283">
        <v>63760</v>
      </c>
      <c r="B26127" s="176">
        <v>144.69999999999999</v>
      </c>
      <c r="C26127" s="176">
        <v>41</v>
      </c>
      <c r="D26127" s="282">
        <v>87</v>
      </c>
      <c r="E26127" s="265"/>
    </row>
    <row r="26128" spans="1:5">
      <c r="A26128" s="283">
        <v>63763</v>
      </c>
      <c r="B26128" s="176">
        <v>7.8</v>
      </c>
      <c r="C26128" s="176">
        <v>46.1</v>
      </c>
      <c r="D26128" s="282">
        <v>87</v>
      </c>
      <c r="E26128" s="265"/>
    </row>
    <row r="26129" spans="1:5">
      <c r="A26129" s="283">
        <v>63764</v>
      </c>
      <c r="B26129" s="176">
        <v>27.1</v>
      </c>
      <c r="C26129" s="176">
        <v>41.4</v>
      </c>
      <c r="D26129" s="282">
        <v>87</v>
      </c>
      <c r="E26129" s="265"/>
    </row>
    <row r="26130" spans="1:5">
      <c r="A26130" s="283">
        <v>63766</v>
      </c>
      <c r="B26130" s="176">
        <v>37.299999999999997</v>
      </c>
      <c r="C26130" s="176">
        <v>43.8</v>
      </c>
      <c r="D26130" s="282">
        <v>87</v>
      </c>
      <c r="E26130" s="265"/>
    </row>
    <row r="26131" spans="1:5">
      <c r="A26131" s="283">
        <v>63767</v>
      </c>
      <c r="B26131" s="176">
        <v>26.8</v>
      </c>
      <c r="C26131" s="176">
        <v>42.4</v>
      </c>
      <c r="D26131" s="282">
        <v>87</v>
      </c>
      <c r="E26131" s="265"/>
    </row>
    <row r="26132" spans="1:5">
      <c r="A26132" s="283">
        <v>63769</v>
      </c>
      <c r="B26132" s="176">
        <v>29.9</v>
      </c>
      <c r="C26132" s="176">
        <v>41.8</v>
      </c>
      <c r="D26132" s="282">
        <v>87</v>
      </c>
      <c r="E26132" s="265"/>
    </row>
    <row r="26133" spans="1:5">
      <c r="A26133" s="283">
        <v>63770</v>
      </c>
      <c r="B26133" s="176">
        <v>30.4</v>
      </c>
      <c r="C26133" s="176">
        <v>41</v>
      </c>
      <c r="D26133" s="282">
        <v>87</v>
      </c>
      <c r="E26133" s="265"/>
    </row>
    <row r="26134" spans="1:5">
      <c r="A26134" s="283">
        <v>63771</v>
      </c>
      <c r="B26134" s="176">
        <v>47.4</v>
      </c>
      <c r="C26134" s="176">
        <v>38.700000000000003</v>
      </c>
      <c r="D26134" s="282">
        <v>87</v>
      </c>
      <c r="E26134" s="265"/>
    </row>
    <row r="26135" spans="1:5">
      <c r="A26135" s="283">
        <v>63774</v>
      </c>
      <c r="B26135" s="176">
        <v>26.8</v>
      </c>
      <c r="C26135" s="176">
        <v>41.9</v>
      </c>
      <c r="D26135" s="282">
        <v>87</v>
      </c>
      <c r="E26135" s="265"/>
    </row>
    <row r="26136" spans="1:5">
      <c r="A26136" s="283">
        <v>63775</v>
      </c>
      <c r="B26136" s="176">
        <v>47.8</v>
      </c>
      <c r="C26136" s="176">
        <v>38.5</v>
      </c>
      <c r="D26136" s="282">
        <v>93</v>
      </c>
      <c r="E26136" s="265"/>
    </row>
    <row r="26137" spans="1:5">
      <c r="A26137" s="283">
        <v>63776</v>
      </c>
      <c r="B26137" s="176">
        <v>0</v>
      </c>
      <c r="C26137" s="176">
        <v>0</v>
      </c>
      <c r="D26137" s="282">
        <v>87</v>
      </c>
      <c r="E26137" s="265"/>
    </row>
    <row r="26138" spans="1:5">
      <c r="A26138" s="283">
        <v>63779</v>
      </c>
      <c r="B26138" s="176">
        <v>32.200000000000003</v>
      </c>
      <c r="C26138" s="176">
        <v>42.9</v>
      </c>
      <c r="D26138" s="282">
        <v>87</v>
      </c>
      <c r="E26138" s="265"/>
    </row>
    <row r="26139" spans="1:5">
      <c r="A26139" s="283">
        <v>63780</v>
      </c>
      <c r="B26139" s="176">
        <v>140.5</v>
      </c>
      <c r="C26139" s="176">
        <v>37.1</v>
      </c>
      <c r="D26139" s="282">
        <v>87</v>
      </c>
      <c r="E26139" s="265"/>
    </row>
    <row r="26140" spans="1:5">
      <c r="A26140" s="283">
        <v>63781</v>
      </c>
      <c r="B26140" s="176">
        <v>27.4</v>
      </c>
      <c r="C26140" s="176">
        <v>43.6</v>
      </c>
      <c r="D26140" s="282">
        <v>87</v>
      </c>
      <c r="E26140" s="265"/>
    </row>
    <row r="26141" spans="1:5">
      <c r="A26141" s="283">
        <v>63782</v>
      </c>
      <c r="B26141" s="176">
        <v>15</v>
      </c>
      <c r="C26141" s="176">
        <v>41.6</v>
      </c>
      <c r="D26141" s="282">
        <v>87</v>
      </c>
      <c r="E26141" s="265"/>
    </row>
    <row r="26142" spans="1:5">
      <c r="A26142" s="283">
        <v>63783</v>
      </c>
      <c r="B26142" s="176">
        <v>24.7</v>
      </c>
      <c r="C26142" s="176">
        <v>41.7</v>
      </c>
      <c r="D26142" s="282">
        <v>87</v>
      </c>
      <c r="E26142" s="265"/>
    </row>
    <row r="26143" spans="1:5">
      <c r="A26143" s="283">
        <v>63784</v>
      </c>
      <c r="B26143" s="176">
        <v>0</v>
      </c>
      <c r="C26143" s="176">
        <v>0</v>
      </c>
      <c r="D26143" s="282">
        <v>87</v>
      </c>
      <c r="E26143" s="265"/>
    </row>
    <row r="26144" spans="1:5">
      <c r="A26144" s="283">
        <v>63785</v>
      </c>
      <c r="B26144" s="176">
        <v>18.899999999999999</v>
      </c>
      <c r="C26144" s="176">
        <v>44.7</v>
      </c>
      <c r="D26144" s="282">
        <v>87</v>
      </c>
      <c r="E26144" s="265"/>
    </row>
    <row r="26145" spans="1:5">
      <c r="A26145" s="283">
        <v>63787</v>
      </c>
      <c r="B26145" s="176">
        <v>8.8000000000000007</v>
      </c>
      <c r="C26145" s="176">
        <v>47.1</v>
      </c>
      <c r="D26145" s="282">
        <v>87</v>
      </c>
      <c r="E26145" s="265"/>
    </row>
    <row r="26146" spans="1:5">
      <c r="A26146" s="283">
        <v>63801</v>
      </c>
      <c r="B26146" s="176">
        <v>105.3</v>
      </c>
      <c r="C26146" s="176">
        <v>39.200000000000003</v>
      </c>
      <c r="D26146" s="282">
        <v>121</v>
      </c>
      <c r="E26146" s="265"/>
    </row>
    <row r="26147" spans="1:5">
      <c r="A26147" s="283">
        <v>63820</v>
      </c>
      <c r="B26147" s="176">
        <v>37</v>
      </c>
      <c r="C26147" s="176">
        <v>41.2</v>
      </c>
      <c r="D26147" s="282">
        <v>87</v>
      </c>
      <c r="E26147" s="265"/>
    </row>
    <row r="26148" spans="1:5">
      <c r="A26148" s="283">
        <v>63821</v>
      </c>
      <c r="B26148" s="176">
        <v>32.6</v>
      </c>
      <c r="C26148" s="176">
        <v>40.4</v>
      </c>
      <c r="D26148" s="282">
        <v>87</v>
      </c>
      <c r="E26148" s="265"/>
    </row>
    <row r="26149" spans="1:5">
      <c r="A26149" s="283">
        <v>63822</v>
      </c>
      <c r="B26149" s="176">
        <v>26.3</v>
      </c>
      <c r="C26149" s="176">
        <v>41</v>
      </c>
      <c r="D26149" s="282">
        <v>87</v>
      </c>
      <c r="E26149" s="265"/>
    </row>
    <row r="26150" spans="1:5">
      <c r="A26150" s="283">
        <v>63823</v>
      </c>
      <c r="B26150" s="176">
        <v>56.4</v>
      </c>
      <c r="C26150" s="176">
        <v>41.6</v>
      </c>
      <c r="D26150" s="282">
        <v>87</v>
      </c>
      <c r="E26150" s="265"/>
    </row>
    <row r="26151" spans="1:5">
      <c r="A26151" s="283">
        <v>63824</v>
      </c>
      <c r="B26151" s="176">
        <v>31.6</v>
      </c>
      <c r="C26151" s="176">
        <v>39.200000000000003</v>
      </c>
      <c r="D26151" s="282">
        <v>87</v>
      </c>
      <c r="E26151" s="265"/>
    </row>
    <row r="26152" spans="1:5">
      <c r="A26152" s="283">
        <v>63825</v>
      </c>
      <c r="B26152" s="176">
        <v>38.4</v>
      </c>
      <c r="C26152" s="176">
        <v>42.2</v>
      </c>
      <c r="D26152" s="282">
        <v>87</v>
      </c>
      <c r="E26152" s="265"/>
    </row>
    <row r="26153" spans="1:5">
      <c r="A26153" s="283">
        <v>63826</v>
      </c>
      <c r="B26153" s="176">
        <v>10.9</v>
      </c>
      <c r="C26153" s="176">
        <v>46.6</v>
      </c>
      <c r="D26153" s="282">
        <v>87</v>
      </c>
      <c r="E26153" s="265"/>
    </row>
    <row r="26154" spans="1:5">
      <c r="A26154" s="283">
        <v>63827</v>
      </c>
      <c r="B26154" s="176">
        <v>12.3</v>
      </c>
      <c r="C26154" s="176">
        <v>43.4</v>
      </c>
      <c r="D26154" s="282">
        <v>87</v>
      </c>
      <c r="E26154" s="265"/>
    </row>
    <row r="26155" spans="1:5">
      <c r="A26155" s="283">
        <v>63828</v>
      </c>
      <c r="B26155" s="176">
        <v>0</v>
      </c>
      <c r="C26155" s="176">
        <v>0</v>
      </c>
      <c r="D26155" s="282">
        <v>87</v>
      </c>
      <c r="E26155" s="265"/>
    </row>
    <row r="26156" spans="1:5">
      <c r="A26156" s="283">
        <v>63829</v>
      </c>
      <c r="B26156" s="176">
        <v>75</v>
      </c>
      <c r="C26156" s="176">
        <v>39.799999999999997</v>
      </c>
      <c r="D26156" s="282">
        <v>87</v>
      </c>
      <c r="E26156" s="265"/>
    </row>
    <row r="26157" spans="1:5">
      <c r="A26157" s="283">
        <v>63830</v>
      </c>
      <c r="B26157" s="176">
        <v>106.4</v>
      </c>
      <c r="C26157" s="176">
        <v>34.9</v>
      </c>
      <c r="D26157" s="282">
        <v>87</v>
      </c>
      <c r="E26157" s="265"/>
    </row>
    <row r="26158" spans="1:5">
      <c r="A26158" s="283">
        <v>63833</v>
      </c>
      <c r="B26158" s="176">
        <v>8.4</v>
      </c>
      <c r="C26158" s="176">
        <v>44.7</v>
      </c>
      <c r="D26158" s="282">
        <v>87</v>
      </c>
      <c r="E26158" s="265"/>
    </row>
    <row r="26159" spans="1:5">
      <c r="A26159" s="283">
        <v>63834</v>
      </c>
      <c r="B26159" s="176">
        <v>70.5</v>
      </c>
      <c r="C26159" s="176">
        <v>37.700000000000003</v>
      </c>
      <c r="D26159" s="282">
        <v>113</v>
      </c>
      <c r="E26159" s="265"/>
    </row>
    <row r="26160" spans="1:5">
      <c r="A26160" s="283">
        <v>63837</v>
      </c>
      <c r="B26160" s="176">
        <v>57</v>
      </c>
      <c r="C26160" s="176">
        <v>36.5</v>
      </c>
      <c r="D26160" s="282">
        <v>87</v>
      </c>
      <c r="E26160" s="265"/>
    </row>
    <row r="26161" spans="1:5">
      <c r="A26161" s="283">
        <v>63839</v>
      </c>
      <c r="B26161" s="176">
        <v>30.3</v>
      </c>
      <c r="C26161" s="176">
        <v>36.200000000000003</v>
      </c>
      <c r="D26161" s="282">
        <v>87</v>
      </c>
      <c r="E26161" s="265"/>
    </row>
    <row r="26162" spans="1:5">
      <c r="A26162" s="283">
        <v>63840</v>
      </c>
      <c r="B26162" s="176">
        <v>14.5</v>
      </c>
      <c r="C26162" s="176">
        <v>41.2</v>
      </c>
      <c r="D26162" s="282">
        <v>87</v>
      </c>
      <c r="E26162" s="265"/>
    </row>
    <row r="26163" spans="1:5">
      <c r="A26163" s="283">
        <v>63841</v>
      </c>
      <c r="B26163" s="176">
        <v>73.599999999999994</v>
      </c>
      <c r="C26163" s="176">
        <v>41.7</v>
      </c>
      <c r="D26163" s="282">
        <v>102</v>
      </c>
      <c r="E26163" s="265"/>
    </row>
    <row r="26164" spans="1:5">
      <c r="A26164" s="283">
        <v>63845</v>
      </c>
      <c r="B26164" s="176">
        <v>29</v>
      </c>
      <c r="C26164" s="176">
        <v>39.6</v>
      </c>
      <c r="D26164" s="282">
        <v>87</v>
      </c>
      <c r="E26164" s="265"/>
    </row>
    <row r="26165" spans="1:5">
      <c r="A26165" s="283">
        <v>63846</v>
      </c>
      <c r="B26165" s="176">
        <v>15.4</v>
      </c>
      <c r="C26165" s="176">
        <v>40.700000000000003</v>
      </c>
      <c r="D26165" s="282">
        <v>87</v>
      </c>
      <c r="E26165" s="265"/>
    </row>
    <row r="26166" spans="1:5">
      <c r="A26166" s="283">
        <v>63847</v>
      </c>
      <c r="B26166" s="176">
        <v>33.700000000000003</v>
      </c>
      <c r="C26166" s="176">
        <v>34.299999999999997</v>
      </c>
      <c r="D26166" s="282">
        <v>87</v>
      </c>
      <c r="E26166" s="265"/>
    </row>
    <row r="26167" spans="1:5">
      <c r="A26167" s="283">
        <v>63848</v>
      </c>
      <c r="B26167" s="176">
        <v>50.7</v>
      </c>
      <c r="C26167" s="176">
        <v>39.5</v>
      </c>
      <c r="D26167" s="282">
        <v>87</v>
      </c>
      <c r="E26167" s="265"/>
    </row>
    <row r="26168" spans="1:5">
      <c r="A26168" s="283">
        <v>63849</v>
      </c>
      <c r="B26168" s="176">
        <v>9</v>
      </c>
      <c r="C26168" s="176">
        <v>47.1</v>
      </c>
      <c r="D26168" s="282">
        <v>87</v>
      </c>
      <c r="E26168" s="265"/>
    </row>
    <row r="26169" spans="1:5">
      <c r="A26169" s="283">
        <v>63850</v>
      </c>
      <c r="B26169" s="176">
        <v>0</v>
      </c>
      <c r="C26169" s="176">
        <v>0</v>
      </c>
      <c r="D26169" s="282">
        <v>87</v>
      </c>
      <c r="E26169" s="265"/>
    </row>
    <row r="26170" spans="1:5">
      <c r="A26170" s="283">
        <v>63851</v>
      </c>
      <c r="B26170" s="176">
        <v>51.9</v>
      </c>
      <c r="C26170" s="176">
        <v>36.4</v>
      </c>
      <c r="D26170" s="282">
        <v>87</v>
      </c>
      <c r="E26170" s="265"/>
    </row>
    <row r="26171" spans="1:5">
      <c r="A26171" s="283">
        <v>63852</v>
      </c>
      <c r="B26171" s="176">
        <v>32.9</v>
      </c>
      <c r="C26171" s="176">
        <v>36.299999999999997</v>
      </c>
      <c r="D26171" s="282">
        <v>87</v>
      </c>
      <c r="E26171" s="265"/>
    </row>
    <row r="26172" spans="1:5">
      <c r="A26172" s="283">
        <v>63853</v>
      </c>
      <c r="B26172" s="176">
        <v>16.399999999999999</v>
      </c>
      <c r="C26172" s="176">
        <v>41.5</v>
      </c>
      <c r="D26172" s="282">
        <v>87</v>
      </c>
      <c r="E26172" s="265"/>
    </row>
    <row r="26173" spans="1:5">
      <c r="A26173" s="283">
        <v>63855</v>
      </c>
      <c r="B26173" s="176">
        <v>17.8</v>
      </c>
      <c r="C26173" s="176">
        <v>40.700000000000003</v>
      </c>
      <c r="D26173" s="282">
        <v>87</v>
      </c>
      <c r="E26173" s="265"/>
    </row>
    <row r="26174" spans="1:5">
      <c r="A26174" s="283">
        <v>63857</v>
      </c>
      <c r="B26174" s="176">
        <v>103.1</v>
      </c>
      <c r="C26174" s="176">
        <v>38.4</v>
      </c>
      <c r="D26174" s="282">
        <v>101</v>
      </c>
      <c r="E26174" s="265"/>
    </row>
    <row r="26175" spans="1:5">
      <c r="A26175" s="283">
        <v>63860</v>
      </c>
      <c r="B26175" s="176">
        <v>0</v>
      </c>
      <c r="C26175" s="176">
        <v>0</v>
      </c>
      <c r="D26175" s="282">
        <v>87</v>
      </c>
      <c r="E26175" s="265"/>
    </row>
    <row r="26176" spans="1:5">
      <c r="A26176" s="283">
        <v>63862</v>
      </c>
      <c r="B26176" s="176">
        <v>14.4</v>
      </c>
      <c r="C26176" s="176">
        <v>40.4</v>
      </c>
      <c r="D26176" s="282">
        <v>87</v>
      </c>
      <c r="E26176" s="265"/>
    </row>
    <row r="26177" spans="1:5">
      <c r="A26177" s="283">
        <v>63863</v>
      </c>
      <c r="B26177" s="176">
        <v>123</v>
      </c>
      <c r="C26177" s="176">
        <v>40.6</v>
      </c>
      <c r="D26177" s="282">
        <v>95</v>
      </c>
      <c r="E26177" s="265"/>
    </row>
    <row r="26178" spans="1:5">
      <c r="A26178" s="283">
        <v>63866</v>
      </c>
      <c r="B26178" s="176">
        <v>141.4</v>
      </c>
      <c r="C26178" s="176">
        <v>41.5</v>
      </c>
      <c r="D26178" s="282">
        <v>87</v>
      </c>
      <c r="E26178" s="265"/>
    </row>
    <row r="26179" spans="1:5">
      <c r="A26179" s="283">
        <v>63867</v>
      </c>
      <c r="B26179" s="176">
        <v>19.100000000000001</v>
      </c>
      <c r="C26179" s="176">
        <v>45</v>
      </c>
      <c r="D26179" s="282">
        <v>87</v>
      </c>
      <c r="E26179" s="265"/>
    </row>
    <row r="26180" spans="1:5">
      <c r="A26180" s="283">
        <v>63868</v>
      </c>
      <c r="B26180" s="176">
        <v>371.5</v>
      </c>
      <c r="C26180" s="176">
        <v>42.3</v>
      </c>
      <c r="D26180" s="282">
        <v>87</v>
      </c>
      <c r="E26180" s="265"/>
    </row>
    <row r="26181" spans="1:5">
      <c r="A26181" s="283">
        <v>63869</v>
      </c>
      <c r="B26181" s="176">
        <v>23.7</v>
      </c>
      <c r="C26181" s="176">
        <v>39.4</v>
      </c>
      <c r="D26181" s="282">
        <v>111</v>
      </c>
      <c r="E26181" s="265"/>
    </row>
    <row r="26182" spans="1:5">
      <c r="A26182" s="283">
        <v>63870</v>
      </c>
      <c r="B26182" s="176">
        <v>23.5</v>
      </c>
      <c r="C26182" s="176">
        <v>40.6</v>
      </c>
      <c r="D26182" s="282">
        <v>87</v>
      </c>
      <c r="E26182" s="265"/>
    </row>
    <row r="26183" spans="1:5">
      <c r="A26183" s="283">
        <v>63873</v>
      </c>
      <c r="B26183" s="176">
        <v>25.9</v>
      </c>
      <c r="C26183" s="176">
        <v>40.299999999999997</v>
      </c>
      <c r="D26183" s="282">
        <v>87</v>
      </c>
      <c r="E26183" s="265"/>
    </row>
    <row r="26184" spans="1:5">
      <c r="A26184" s="283">
        <v>63874</v>
      </c>
      <c r="B26184" s="176">
        <v>372</v>
      </c>
      <c r="C26184" s="176">
        <v>42.6</v>
      </c>
      <c r="D26184" s="282">
        <v>87</v>
      </c>
      <c r="E26184" s="265"/>
    </row>
    <row r="26185" spans="1:5">
      <c r="A26185" s="283">
        <v>63876</v>
      </c>
      <c r="B26185" s="176">
        <v>27.8</v>
      </c>
      <c r="C26185" s="176">
        <v>39.799999999999997</v>
      </c>
      <c r="D26185" s="282">
        <v>87</v>
      </c>
      <c r="E26185" s="265"/>
    </row>
    <row r="26186" spans="1:5">
      <c r="A26186" s="283">
        <v>63877</v>
      </c>
      <c r="B26186" s="176">
        <v>41.9</v>
      </c>
      <c r="C26186" s="176">
        <v>37.200000000000003</v>
      </c>
      <c r="D26186" s="282">
        <v>87</v>
      </c>
      <c r="E26186" s="265"/>
    </row>
    <row r="26187" spans="1:5">
      <c r="A26187" s="283">
        <v>63878</v>
      </c>
      <c r="B26187" s="176">
        <v>0</v>
      </c>
      <c r="C26187" s="176">
        <v>0</v>
      </c>
      <c r="D26187" s="282">
        <v>87</v>
      </c>
      <c r="E26187" s="265"/>
    </row>
    <row r="26188" spans="1:5">
      <c r="A26188" s="283">
        <v>63879</v>
      </c>
      <c r="B26188" s="176">
        <v>13</v>
      </c>
      <c r="C26188" s="176">
        <v>41.5</v>
      </c>
      <c r="D26188" s="282">
        <v>87</v>
      </c>
      <c r="E26188" s="265"/>
    </row>
    <row r="26189" spans="1:5">
      <c r="A26189" s="283">
        <v>63880</v>
      </c>
      <c r="B26189" s="176">
        <v>889.6</v>
      </c>
      <c r="C26189" s="176">
        <v>37.1</v>
      </c>
      <c r="D26189" s="282">
        <v>87</v>
      </c>
      <c r="E26189" s="265"/>
    </row>
    <row r="26190" spans="1:5">
      <c r="A26190" s="283">
        <v>63882</v>
      </c>
      <c r="B26190" s="176">
        <v>5.6</v>
      </c>
      <c r="C26190" s="176">
        <v>42.4</v>
      </c>
      <c r="D26190" s="282">
        <v>87</v>
      </c>
      <c r="E26190" s="265"/>
    </row>
    <row r="26191" spans="1:5">
      <c r="A26191" s="283">
        <v>63901</v>
      </c>
      <c r="B26191" s="176">
        <v>114.5</v>
      </c>
      <c r="C26191" s="176">
        <v>39.9</v>
      </c>
      <c r="D26191" s="282">
        <v>101</v>
      </c>
      <c r="E26191" s="265"/>
    </row>
    <row r="26192" spans="1:5">
      <c r="A26192" s="283">
        <v>63902</v>
      </c>
      <c r="B26192" s="176">
        <v>0</v>
      </c>
      <c r="C26192" s="176">
        <v>0</v>
      </c>
      <c r="D26192" s="282">
        <v>87</v>
      </c>
      <c r="E26192" s="265"/>
    </row>
    <row r="26193" spans="1:5">
      <c r="A26193" s="283">
        <v>63931</v>
      </c>
      <c r="B26193" s="176">
        <v>0</v>
      </c>
      <c r="C26193" s="176">
        <v>0</v>
      </c>
      <c r="D26193" s="282">
        <v>87</v>
      </c>
      <c r="E26193" s="265"/>
    </row>
    <row r="26194" spans="1:5">
      <c r="A26194" s="283">
        <v>63932</v>
      </c>
      <c r="B26194" s="176">
        <v>27.4</v>
      </c>
      <c r="C26194" s="176">
        <v>42</v>
      </c>
      <c r="D26194" s="282">
        <v>87</v>
      </c>
      <c r="E26194" s="265"/>
    </row>
    <row r="26195" spans="1:5">
      <c r="A26195" s="283">
        <v>63933</v>
      </c>
      <c r="B26195" s="176">
        <v>41</v>
      </c>
      <c r="C26195" s="176">
        <v>41.3</v>
      </c>
      <c r="D26195" s="282">
        <v>112</v>
      </c>
      <c r="E26195" s="265"/>
    </row>
    <row r="26196" spans="1:5">
      <c r="A26196" s="283">
        <v>63934</v>
      </c>
      <c r="B26196" s="176">
        <v>7.5</v>
      </c>
      <c r="C26196" s="176">
        <v>45.8</v>
      </c>
      <c r="D26196" s="282">
        <v>87</v>
      </c>
      <c r="E26196" s="265"/>
    </row>
    <row r="26197" spans="1:5">
      <c r="A26197" s="283">
        <v>63935</v>
      </c>
      <c r="B26197" s="176">
        <v>26.1</v>
      </c>
      <c r="C26197" s="176">
        <v>42.4</v>
      </c>
      <c r="D26197" s="282">
        <v>87</v>
      </c>
      <c r="E26197" s="265"/>
    </row>
    <row r="26198" spans="1:5">
      <c r="A26198" s="283">
        <v>63936</v>
      </c>
      <c r="B26198" s="176">
        <v>13</v>
      </c>
      <c r="C26198" s="176">
        <v>41</v>
      </c>
      <c r="D26198" s="282">
        <v>87</v>
      </c>
      <c r="E26198" s="265"/>
    </row>
    <row r="26199" spans="1:5">
      <c r="A26199" s="283">
        <v>63937</v>
      </c>
      <c r="B26199" s="176">
        <v>10.4</v>
      </c>
      <c r="C26199" s="176">
        <v>40.700000000000003</v>
      </c>
      <c r="D26199" s="282">
        <v>87</v>
      </c>
      <c r="E26199" s="265"/>
    </row>
    <row r="26200" spans="1:5">
      <c r="A26200" s="283">
        <v>63938</v>
      </c>
      <c r="B26200" s="176">
        <v>0</v>
      </c>
      <c r="C26200" s="176">
        <v>0</v>
      </c>
      <c r="D26200" s="282">
        <v>87</v>
      </c>
      <c r="E26200" s="265"/>
    </row>
    <row r="26201" spans="1:5">
      <c r="A26201" s="283">
        <v>63939</v>
      </c>
      <c r="B26201" s="176">
        <v>51</v>
      </c>
      <c r="C26201" s="176">
        <v>39.5</v>
      </c>
      <c r="D26201" s="282">
        <v>87</v>
      </c>
      <c r="E26201" s="265"/>
    </row>
    <row r="26202" spans="1:5">
      <c r="A26202" s="283">
        <v>63940</v>
      </c>
      <c r="B26202" s="176">
        <v>29</v>
      </c>
      <c r="C26202" s="176">
        <v>44.2</v>
      </c>
      <c r="D26202" s="282">
        <v>87</v>
      </c>
      <c r="E26202" s="265"/>
    </row>
    <row r="26203" spans="1:5">
      <c r="A26203" s="283">
        <v>63941</v>
      </c>
      <c r="B26203" s="176">
        <v>8.4</v>
      </c>
      <c r="C26203" s="176">
        <v>42.8</v>
      </c>
      <c r="D26203" s="282">
        <v>87</v>
      </c>
      <c r="E26203" s="265"/>
    </row>
    <row r="26204" spans="1:5">
      <c r="A26204" s="283">
        <v>63942</v>
      </c>
      <c r="B26204" s="176">
        <v>7.2</v>
      </c>
      <c r="C26204" s="176">
        <v>39.5</v>
      </c>
      <c r="D26204" s="282">
        <v>87</v>
      </c>
      <c r="E26204" s="265"/>
    </row>
    <row r="26205" spans="1:5">
      <c r="A26205" s="283">
        <v>63943</v>
      </c>
      <c r="B26205" s="176">
        <v>15.5</v>
      </c>
      <c r="C26205" s="176">
        <v>38.4</v>
      </c>
      <c r="D26205" s="282">
        <v>87</v>
      </c>
      <c r="E26205" s="265"/>
    </row>
    <row r="26206" spans="1:5">
      <c r="A26206" s="283">
        <v>63944</v>
      </c>
      <c r="B26206" s="176">
        <v>16.100000000000001</v>
      </c>
      <c r="C26206" s="176">
        <v>44.4</v>
      </c>
      <c r="D26206" s="282">
        <v>87</v>
      </c>
      <c r="E26206" s="265"/>
    </row>
    <row r="26207" spans="1:5">
      <c r="A26207" s="283">
        <v>63945</v>
      </c>
      <c r="B26207" s="176">
        <v>26.6</v>
      </c>
      <c r="C26207" s="176">
        <v>42.4</v>
      </c>
      <c r="D26207" s="282">
        <v>87</v>
      </c>
      <c r="E26207" s="265"/>
    </row>
    <row r="26208" spans="1:5">
      <c r="A26208" s="283">
        <v>63950</v>
      </c>
      <c r="B26208" s="176">
        <v>8</v>
      </c>
      <c r="C26208" s="176">
        <v>48.3</v>
      </c>
      <c r="D26208" s="282">
        <v>87</v>
      </c>
      <c r="E26208" s="265"/>
    </row>
    <row r="26209" spans="1:5">
      <c r="A26209" s="283">
        <v>63951</v>
      </c>
      <c r="B26209" s="176">
        <v>12.5</v>
      </c>
      <c r="C26209" s="176">
        <v>49.3</v>
      </c>
      <c r="D26209" s="282">
        <v>87</v>
      </c>
      <c r="E26209" s="265"/>
    </row>
    <row r="26210" spans="1:5">
      <c r="A26210" s="283">
        <v>63952</v>
      </c>
      <c r="B26210" s="176">
        <v>13.3</v>
      </c>
      <c r="C26210" s="176">
        <v>45.2</v>
      </c>
      <c r="D26210" s="282">
        <v>87</v>
      </c>
      <c r="E26210" s="265"/>
    </row>
    <row r="26211" spans="1:5">
      <c r="A26211" s="283">
        <v>63953</v>
      </c>
      <c r="B26211" s="176">
        <v>29.1</v>
      </c>
      <c r="C26211" s="176">
        <v>42.6</v>
      </c>
      <c r="D26211" s="282">
        <v>87</v>
      </c>
      <c r="E26211" s="265"/>
    </row>
    <row r="26212" spans="1:5">
      <c r="A26212" s="283">
        <v>63954</v>
      </c>
      <c r="B26212" s="176">
        <v>14.5</v>
      </c>
      <c r="C26212" s="176">
        <v>39.5</v>
      </c>
      <c r="D26212" s="282">
        <v>87</v>
      </c>
      <c r="E26212" s="265"/>
    </row>
    <row r="26213" spans="1:5">
      <c r="A26213" s="283">
        <v>63955</v>
      </c>
      <c r="B26213" s="176">
        <v>56.8</v>
      </c>
      <c r="C26213" s="176">
        <v>41.5</v>
      </c>
      <c r="D26213" s="282">
        <v>87</v>
      </c>
      <c r="E26213" s="265"/>
    </row>
    <row r="26214" spans="1:5">
      <c r="A26214" s="283">
        <v>63956</v>
      </c>
      <c r="B26214" s="176">
        <v>11.6</v>
      </c>
      <c r="C26214" s="176">
        <v>48.5</v>
      </c>
      <c r="D26214" s="282">
        <v>87</v>
      </c>
      <c r="E26214" s="265"/>
    </row>
    <row r="26215" spans="1:5">
      <c r="A26215" s="283">
        <v>63957</v>
      </c>
      <c r="B26215" s="176">
        <v>25</v>
      </c>
      <c r="C26215" s="176">
        <v>44.9</v>
      </c>
      <c r="D26215" s="282">
        <v>87</v>
      </c>
      <c r="E26215" s="265"/>
    </row>
    <row r="26216" spans="1:5">
      <c r="A26216" s="283">
        <v>63960</v>
      </c>
      <c r="B26216" s="176">
        <v>26.9</v>
      </c>
      <c r="C26216" s="176">
        <v>38.1</v>
      </c>
      <c r="D26216" s="282">
        <v>87</v>
      </c>
      <c r="E26216" s="265"/>
    </row>
    <row r="26217" spans="1:5">
      <c r="A26217" s="283">
        <v>63961</v>
      </c>
      <c r="B26217" s="176">
        <v>15.6</v>
      </c>
      <c r="C26217" s="176">
        <v>40.700000000000003</v>
      </c>
      <c r="D26217" s="282">
        <v>87</v>
      </c>
      <c r="E26217" s="265"/>
    </row>
    <row r="26218" spans="1:5">
      <c r="A26218" s="283">
        <v>63962</v>
      </c>
      <c r="B26218" s="176">
        <v>34.5</v>
      </c>
      <c r="C26218" s="176">
        <v>41.7</v>
      </c>
      <c r="D26218" s="282">
        <v>87</v>
      </c>
      <c r="E26218" s="265"/>
    </row>
    <row r="26219" spans="1:5">
      <c r="A26219" s="283">
        <v>63964</v>
      </c>
      <c r="B26219" s="176">
        <v>13.8</v>
      </c>
      <c r="C26219" s="176">
        <v>44.9</v>
      </c>
      <c r="D26219" s="282">
        <v>87</v>
      </c>
      <c r="E26219" s="265"/>
    </row>
    <row r="26220" spans="1:5">
      <c r="A26220" s="283">
        <v>63965</v>
      </c>
      <c r="B26220" s="176">
        <v>48.9</v>
      </c>
      <c r="C26220" s="176">
        <v>44.6</v>
      </c>
      <c r="D26220" s="282">
        <v>96</v>
      </c>
      <c r="E26220" s="265"/>
    </row>
    <row r="26221" spans="1:5">
      <c r="A26221" s="283">
        <v>63966</v>
      </c>
      <c r="B26221" s="176">
        <v>50.6</v>
      </c>
      <c r="C26221" s="176">
        <v>49.2</v>
      </c>
      <c r="D26221" s="282">
        <v>87</v>
      </c>
      <c r="E26221" s="265"/>
    </row>
    <row r="26222" spans="1:5">
      <c r="A26222" s="283">
        <v>63967</v>
      </c>
      <c r="B26222" s="176">
        <v>30.3</v>
      </c>
      <c r="C26222" s="176">
        <v>44.1</v>
      </c>
      <c r="D26222" s="282">
        <v>87</v>
      </c>
      <c r="E26222" s="265"/>
    </row>
    <row r="26223" spans="1:5">
      <c r="A26223" s="283">
        <v>64001</v>
      </c>
      <c r="B26223" s="176">
        <v>14.7</v>
      </c>
      <c r="C26223" s="176">
        <v>43.7</v>
      </c>
      <c r="D26223" s="282">
        <v>111</v>
      </c>
      <c r="E26223" s="265"/>
    </row>
    <row r="26224" spans="1:5">
      <c r="A26224" s="283">
        <v>64011</v>
      </c>
      <c r="B26224" s="176">
        <v>73.8</v>
      </c>
      <c r="C26224" s="176">
        <v>41.5</v>
      </c>
      <c r="D26224" s="282">
        <v>87</v>
      </c>
      <c r="E26224" s="265"/>
    </row>
    <row r="26225" spans="1:5">
      <c r="A26225" s="283">
        <v>64012</v>
      </c>
      <c r="B26225" s="176">
        <v>572.4</v>
      </c>
      <c r="C26225" s="176">
        <v>35.5</v>
      </c>
      <c r="D26225" s="282">
        <v>122</v>
      </c>
      <c r="E26225" s="265"/>
    </row>
    <row r="26226" spans="1:5">
      <c r="A26226" s="283">
        <v>64013</v>
      </c>
      <c r="B26226" s="176">
        <v>2352.6999999999998</v>
      </c>
      <c r="C26226" s="176">
        <v>40.6</v>
      </c>
      <c r="D26226" s="282">
        <v>87</v>
      </c>
      <c r="E26226" s="265"/>
    </row>
    <row r="26227" spans="1:5">
      <c r="A26227" s="283">
        <v>64014</v>
      </c>
      <c r="B26227" s="176">
        <v>1649.5</v>
      </c>
      <c r="C26227" s="176">
        <v>34</v>
      </c>
      <c r="D26227" s="282">
        <v>94</v>
      </c>
      <c r="E26227" s="265"/>
    </row>
    <row r="26228" spans="1:5">
      <c r="A26228" s="283">
        <v>64015</v>
      </c>
      <c r="B26228" s="176">
        <v>1482.5</v>
      </c>
      <c r="C26228" s="176">
        <v>37.1</v>
      </c>
      <c r="D26228" s="282">
        <v>134</v>
      </c>
      <c r="E26228" s="265"/>
    </row>
    <row r="26229" spans="1:5">
      <c r="A26229" s="283">
        <v>64016</v>
      </c>
      <c r="B26229" s="176">
        <v>127.9</v>
      </c>
      <c r="C26229" s="176">
        <v>37.200000000000003</v>
      </c>
      <c r="D26229" s="282">
        <v>95</v>
      </c>
      <c r="E26229" s="265"/>
    </row>
    <row r="26230" spans="1:5">
      <c r="A26230" s="283">
        <v>64017</v>
      </c>
      <c r="B26230" s="176">
        <v>31.5</v>
      </c>
      <c r="C26230" s="176">
        <v>38.9</v>
      </c>
      <c r="D26230" s="282">
        <v>87</v>
      </c>
      <c r="E26230" s="265"/>
    </row>
    <row r="26231" spans="1:5">
      <c r="A26231" s="283">
        <v>64018</v>
      </c>
      <c r="B26231" s="176">
        <v>37.9</v>
      </c>
      <c r="C26231" s="176">
        <v>43</v>
      </c>
      <c r="D26231" s="282">
        <v>87</v>
      </c>
      <c r="E26231" s="265"/>
    </row>
    <row r="26232" spans="1:5">
      <c r="A26232" s="283">
        <v>64019</v>
      </c>
      <c r="B26232" s="176">
        <v>29.9</v>
      </c>
      <c r="C26232" s="176">
        <v>38.9</v>
      </c>
      <c r="D26232" s="282">
        <v>112</v>
      </c>
      <c r="E26232" s="265"/>
    </row>
    <row r="26233" spans="1:5">
      <c r="A26233" s="283">
        <v>64020</v>
      </c>
      <c r="B26233" s="176">
        <v>41.7</v>
      </c>
      <c r="C26233" s="176">
        <v>42.2</v>
      </c>
      <c r="D26233" s="282">
        <v>115</v>
      </c>
      <c r="E26233" s="265"/>
    </row>
    <row r="26234" spans="1:5">
      <c r="A26234" s="283">
        <v>64021</v>
      </c>
      <c r="B26234" s="176">
        <v>30.8</v>
      </c>
      <c r="C26234" s="176">
        <v>46.2</v>
      </c>
      <c r="D26234" s="282">
        <v>87</v>
      </c>
      <c r="E26234" s="265"/>
    </row>
    <row r="26235" spans="1:5">
      <c r="A26235" s="283">
        <v>64022</v>
      </c>
      <c r="B26235" s="176">
        <v>8</v>
      </c>
      <c r="C26235" s="176">
        <v>45</v>
      </c>
      <c r="D26235" s="282">
        <v>87</v>
      </c>
      <c r="E26235" s="265"/>
    </row>
    <row r="26236" spans="1:5">
      <c r="A26236" s="283">
        <v>64024</v>
      </c>
      <c r="B26236" s="176">
        <v>189.9</v>
      </c>
      <c r="C26236" s="176">
        <v>38.9</v>
      </c>
      <c r="D26236" s="282">
        <v>112</v>
      </c>
      <c r="E26236" s="265"/>
    </row>
    <row r="26237" spans="1:5">
      <c r="A26237" s="283">
        <v>64028</v>
      </c>
      <c r="B26237" s="176">
        <v>0</v>
      </c>
      <c r="C26237" s="176">
        <v>0</v>
      </c>
      <c r="D26237" s="282">
        <v>87</v>
      </c>
      <c r="E26237" s="265"/>
    </row>
    <row r="26238" spans="1:5">
      <c r="A26238" s="283">
        <v>64029</v>
      </c>
      <c r="B26238" s="176">
        <v>449.8</v>
      </c>
      <c r="C26238" s="176">
        <v>33</v>
      </c>
      <c r="D26238" s="282">
        <v>102</v>
      </c>
      <c r="E26238" s="265"/>
    </row>
    <row r="26239" spans="1:5">
      <c r="A26239" s="283">
        <v>64030</v>
      </c>
      <c r="B26239" s="176">
        <v>1693.1</v>
      </c>
      <c r="C26239" s="176">
        <v>33.9</v>
      </c>
      <c r="D26239" s="282">
        <v>127</v>
      </c>
      <c r="E26239" s="265"/>
    </row>
    <row r="26240" spans="1:5">
      <c r="A26240" s="283">
        <v>64034</v>
      </c>
      <c r="B26240" s="176">
        <v>276.2</v>
      </c>
      <c r="C26240" s="176">
        <v>36</v>
      </c>
      <c r="D26240" s="282">
        <v>87</v>
      </c>
      <c r="E26240" s="265"/>
    </row>
    <row r="26241" spans="1:5">
      <c r="A26241" s="283">
        <v>64035</v>
      </c>
      <c r="B26241" s="176">
        <v>18.100000000000001</v>
      </c>
      <c r="C26241" s="176">
        <v>38</v>
      </c>
      <c r="D26241" s="282">
        <v>87</v>
      </c>
      <c r="E26241" s="265"/>
    </row>
    <row r="26242" spans="1:5">
      <c r="A26242" s="283">
        <v>64036</v>
      </c>
      <c r="B26242" s="176">
        <v>15.2</v>
      </c>
      <c r="C26242" s="176">
        <v>41.3</v>
      </c>
      <c r="D26242" s="282">
        <v>87</v>
      </c>
      <c r="E26242" s="265"/>
    </row>
    <row r="26243" spans="1:5">
      <c r="A26243" s="283">
        <v>64037</v>
      </c>
      <c r="B26243" s="176">
        <v>60.4</v>
      </c>
      <c r="C26243" s="176">
        <v>40.299999999999997</v>
      </c>
      <c r="D26243" s="282">
        <v>106</v>
      </c>
      <c r="E26243" s="265"/>
    </row>
    <row r="26244" spans="1:5">
      <c r="A26244" s="283">
        <v>64040</v>
      </c>
      <c r="B26244" s="176">
        <v>37.9</v>
      </c>
      <c r="C26244" s="176">
        <v>41.3</v>
      </c>
      <c r="D26244" s="282">
        <v>87</v>
      </c>
      <c r="E26244" s="265"/>
    </row>
    <row r="26245" spans="1:5">
      <c r="A26245" s="283">
        <v>64048</v>
      </c>
      <c r="B26245" s="176">
        <v>76.2</v>
      </c>
      <c r="C26245" s="176">
        <v>44.2</v>
      </c>
      <c r="D26245" s="282">
        <v>87</v>
      </c>
      <c r="E26245" s="265"/>
    </row>
    <row r="26246" spans="1:5">
      <c r="A26246" s="283">
        <v>64050</v>
      </c>
      <c r="B26246" s="176">
        <v>1732.7</v>
      </c>
      <c r="C26246" s="176">
        <v>38.200000000000003</v>
      </c>
      <c r="D26246" s="282">
        <v>164</v>
      </c>
      <c r="E26246" s="265"/>
    </row>
    <row r="26247" spans="1:5">
      <c r="A26247" s="283">
        <v>64051</v>
      </c>
      <c r="B26247" s="176">
        <v>0</v>
      </c>
      <c r="C26247" s="176">
        <v>0</v>
      </c>
      <c r="D26247" s="282">
        <v>87</v>
      </c>
      <c r="E26247" s="265"/>
    </row>
    <row r="26248" spans="1:5">
      <c r="A26248" s="283">
        <v>64052</v>
      </c>
      <c r="B26248" s="176">
        <v>3099.4</v>
      </c>
      <c r="C26248" s="176">
        <v>39.299999999999997</v>
      </c>
      <c r="D26248" s="282">
        <v>157</v>
      </c>
      <c r="E26248" s="265"/>
    </row>
    <row r="26249" spans="1:5">
      <c r="A26249" s="283">
        <v>64053</v>
      </c>
      <c r="B26249" s="176">
        <v>2350.3000000000002</v>
      </c>
      <c r="C26249" s="176">
        <v>37.1</v>
      </c>
      <c r="D26249" s="282">
        <v>87</v>
      </c>
      <c r="E26249" s="265"/>
    </row>
    <row r="26250" spans="1:5">
      <c r="A26250" s="283">
        <v>64054</v>
      </c>
      <c r="B26250" s="176">
        <v>1451.8</v>
      </c>
      <c r="C26250" s="176">
        <v>39.299999999999997</v>
      </c>
      <c r="D26250" s="282">
        <v>87</v>
      </c>
      <c r="E26250" s="265"/>
    </row>
    <row r="26251" spans="1:5">
      <c r="A26251" s="283">
        <v>64055</v>
      </c>
      <c r="B26251" s="176">
        <v>2668.2</v>
      </c>
      <c r="C26251" s="176">
        <v>43.3</v>
      </c>
      <c r="D26251" s="282">
        <v>122</v>
      </c>
      <c r="E26251" s="265"/>
    </row>
    <row r="26252" spans="1:5">
      <c r="A26252" s="283">
        <v>64056</v>
      </c>
      <c r="B26252" s="176">
        <v>795.6</v>
      </c>
      <c r="C26252" s="176">
        <v>33.1</v>
      </c>
      <c r="D26252" s="282">
        <v>95</v>
      </c>
      <c r="E26252" s="265"/>
    </row>
    <row r="26253" spans="1:5">
      <c r="A26253" s="283">
        <v>64057</v>
      </c>
      <c r="B26253" s="176">
        <v>1117.7</v>
      </c>
      <c r="C26253" s="176">
        <v>41.3</v>
      </c>
      <c r="D26253" s="282">
        <v>135</v>
      </c>
      <c r="E26253" s="265"/>
    </row>
    <row r="26254" spans="1:5">
      <c r="A26254" s="283">
        <v>64058</v>
      </c>
      <c r="B26254" s="176">
        <v>207.8</v>
      </c>
      <c r="C26254" s="176">
        <v>36.9</v>
      </c>
      <c r="D26254" s="282">
        <v>94</v>
      </c>
      <c r="E26254" s="265"/>
    </row>
    <row r="26255" spans="1:5">
      <c r="A26255" s="283">
        <v>64060</v>
      </c>
      <c r="B26255" s="176">
        <v>219.9</v>
      </c>
      <c r="C26255" s="176">
        <v>37.1</v>
      </c>
      <c r="D26255" s="282">
        <v>95</v>
      </c>
      <c r="E26255" s="265"/>
    </row>
    <row r="26256" spans="1:5">
      <c r="A26256" s="283">
        <v>64061</v>
      </c>
      <c r="B26256" s="176">
        <v>48.4</v>
      </c>
      <c r="C26256" s="176">
        <v>43.4</v>
      </c>
      <c r="D26256" s="282">
        <v>96</v>
      </c>
      <c r="E26256" s="265"/>
    </row>
    <row r="26257" spans="1:5">
      <c r="A26257" s="283">
        <v>64062</v>
      </c>
      <c r="B26257" s="176">
        <v>56.4</v>
      </c>
      <c r="C26257" s="176">
        <v>39.4</v>
      </c>
      <c r="D26257" s="282">
        <v>96</v>
      </c>
      <c r="E26257" s="265"/>
    </row>
    <row r="26258" spans="1:5">
      <c r="A26258" s="283">
        <v>64063</v>
      </c>
      <c r="B26258" s="176">
        <v>2943.2</v>
      </c>
      <c r="C26258" s="176">
        <v>34.200000000000003</v>
      </c>
      <c r="D26258" s="282">
        <v>97</v>
      </c>
      <c r="E26258" s="265"/>
    </row>
    <row r="26259" spans="1:5">
      <c r="A26259" s="283">
        <v>64064</v>
      </c>
      <c r="B26259" s="176">
        <v>919.1</v>
      </c>
      <c r="C26259" s="176">
        <v>39.799999999999997</v>
      </c>
      <c r="D26259" s="282">
        <v>124</v>
      </c>
      <c r="E26259" s="265"/>
    </row>
    <row r="26260" spans="1:5">
      <c r="A26260" s="283">
        <v>64065</v>
      </c>
      <c r="B26260" s="176">
        <v>0</v>
      </c>
      <c r="C26260" s="176">
        <v>0</v>
      </c>
      <c r="D26260" s="282">
        <v>87</v>
      </c>
      <c r="E26260" s="265"/>
    </row>
    <row r="26261" spans="1:5">
      <c r="A26261" s="283">
        <v>64066</v>
      </c>
      <c r="B26261" s="176">
        <v>0</v>
      </c>
      <c r="C26261" s="176">
        <v>0</v>
      </c>
      <c r="D26261" s="282">
        <v>87</v>
      </c>
      <c r="E26261" s="265"/>
    </row>
    <row r="26262" spans="1:5">
      <c r="A26262" s="283">
        <v>64067</v>
      </c>
      <c r="B26262" s="176">
        <v>72.099999999999994</v>
      </c>
      <c r="C26262" s="176">
        <v>40.1</v>
      </c>
      <c r="D26262" s="282">
        <v>153</v>
      </c>
      <c r="E26262" s="265"/>
    </row>
    <row r="26263" spans="1:5">
      <c r="A26263" s="283">
        <v>64068</v>
      </c>
      <c r="B26263" s="176">
        <v>491.2</v>
      </c>
      <c r="C26263" s="176">
        <v>37</v>
      </c>
      <c r="D26263" s="282">
        <v>151</v>
      </c>
      <c r="E26263" s="265"/>
    </row>
    <row r="26264" spans="1:5">
      <c r="A26264" s="283">
        <v>64069</v>
      </c>
      <c r="B26264" s="176">
        <v>1392</v>
      </c>
      <c r="C26264" s="176">
        <v>35.299999999999997</v>
      </c>
      <c r="D26264" s="282">
        <v>87</v>
      </c>
      <c r="E26264" s="265"/>
    </row>
    <row r="26265" spans="1:5">
      <c r="A26265" s="283">
        <v>64070</v>
      </c>
      <c r="B26265" s="176">
        <v>88.3</v>
      </c>
      <c r="C26265" s="176">
        <v>41.2</v>
      </c>
      <c r="D26265" s="282">
        <v>87</v>
      </c>
      <c r="E26265" s="265"/>
    </row>
    <row r="26266" spans="1:5">
      <c r="A26266" s="283">
        <v>64071</v>
      </c>
      <c r="B26266" s="176">
        <v>21.9</v>
      </c>
      <c r="C26266" s="176">
        <v>42.5</v>
      </c>
      <c r="D26266" s="282">
        <v>87</v>
      </c>
      <c r="E26266" s="265"/>
    </row>
    <row r="26267" spans="1:5">
      <c r="A26267" s="283">
        <v>64072</v>
      </c>
      <c r="B26267" s="176">
        <v>0</v>
      </c>
      <c r="C26267" s="176">
        <v>0</v>
      </c>
      <c r="D26267" s="282">
        <v>87</v>
      </c>
      <c r="E26267" s="265"/>
    </row>
    <row r="26268" spans="1:5">
      <c r="A26268" s="283">
        <v>64073</v>
      </c>
      <c r="B26268" s="176">
        <v>0</v>
      </c>
      <c r="C26268" s="176">
        <v>0</v>
      </c>
      <c r="D26268" s="282">
        <v>87</v>
      </c>
      <c r="E26268" s="265"/>
    </row>
    <row r="26269" spans="1:5">
      <c r="A26269" s="283">
        <v>64074</v>
      </c>
      <c r="B26269" s="176">
        <v>28.2</v>
      </c>
      <c r="C26269" s="176">
        <v>45</v>
      </c>
      <c r="D26269" s="282">
        <v>87</v>
      </c>
      <c r="E26269" s="265"/>
    </row>
    <row r="26270" spans="1:5">
      <c r="A26270" s="283">
        <v>64075</v>
      </c>
      <c r="B26270" s="176">
        <v>276.10000000000002</v>
      </c>
      <c r="C26270" s="176">
        <v>35.700000000000003</v>
      </c>
      <c r="D26270" s="282">
        <v>96</v>
      </c>
      <c r="E26270" s="265"/>
    </row>
    <row r="26271" spans="1:5">
      <c r="A26271" s="283">
        <v>64076</v>
      </c>
      <c r="B26271" s="176">
        <v>82.4</v>
      </c>
      <c r="C26271" s="176">
        <v>38.700000000000003</v>
      </c>
      <c r="D26271" s="282">
        <v>87</v>
      </c>
      <c r="E26271" s="265"/>
    </row>
    <row r="26272" spans="1:5">
      <c r="A26272" s="283">
        <v>64077</v>
      </c>
      <c r="B26272" s="176">
        <v>39.799999999999997</v>
      </c>
      <c r="C26272" s="176">
        <v>41.8</v>
      </c>
      <c r="D26272" s="282">
        <v>87</v>
      </c>
      <c r="E26272" s="265"/>
    </row>
    <row r="26273" spans="1:5">
      <c r="A26273" s="283">
        <v>64078</v>
      </c>
      <c r="B26273" s="176">
        <v>148.4</v>
      </c>
      <c r="C26273" s="176">
        <v>38.4</v>
      </c>
      <c r="D26273" s="282">
        <v>87</v>
      </c>
      <c r="E26273" s="265"/>
    </row>
    <row r="26274" spans="1:5">
      <c r="A26274" s="283">
        <v>64079</v>
      </c>
      <c r="B26274" s="176">
        <v>116.3</v>
      </c>
      <c r="C26274" s="176">
        <v>38.200000000000003</v>
      </c>
      <c r="D26274" s="282">
        <v>166</v>
      </c>
      <c r="E26274" s="265"/>
    </row>
    <row r="26275" spans="1:5">
      <c r="A26275" s="283">
        <v>64080</v>
      </c>
      <c r="B26275" s="176">
        <v>106.6</v>
      </c>
      <c r="C26275" s="176">
        <v>37.700000000000003</v>
      </c>
      <c r="D26275" s="282">
        <v>95</v>
      </c>
      <c r="E26275" s="265"/>
    </row>
    <row r="26276" spans="1:5">
      <c r="A26276" s="283">
        <v>64081</v>
      </c>
      <c r="B26276" s="176">
        <v>1509.4</v>
      </c>
      <c r="C26276" s="176">
        <v>41.2</v>
      </c>
      <c r="D26276" s="282">
        <v>166</v>
      </c>
      <c r="E26276" s="265"/>
    </row>
    <row r="26277" spans="1:5">
      <c r="A26277" s="283">
        <v>64082</v>
      </c>
      <c r="B26277" s="176">
        <v>551</v>
      </c>
      <c r="C26277" s="176">
        <v>36.4</v>
      </c>
      <c r="D26277" s="282">
        <v>94</v>
      </c>
      <c r="E26277" s="265"/>
    </row>
    <row r="26278" spans="1:5">
      <c r="A26278" s="283">
        <v>64083</v>
      </c>
      <c r="B26278" s="176">
        <v>650</v>
      </c>
      <c r="C26278" s="176">
        <v>37.5</v>
      </c>
      <c r="D26278" s="282">
        <v>102</v>
      </c>
      <c r="E26278" s="265"/>
    </row>
    <row r="26279" spans="1:5">
      <c r="A26279" s="283">
        <v>64084</v>
      </c>
      <c r="B26279" s="176">
        <v>29.6</v>
      </c>
      <c r="C26279" s="176">
        <v>44.1</v>
      </c>
      <c r="D26279" s="282">
        <v>87</v>
      </c>
      <c r="E26279" s="265"/>
    </row>
    <row r="26280" spans="1:5">
      <c r="A26280" s="283">
        <v>64085</v>
      </c>
      <c r="B26280" s="176">
        <v>51</v>
      </c>
      <c r="C26280" s="176">
        <v>40.700000000000003</v>
      </c>
      <c r="D26280" s="282">
        <v>87</v>
      </c>
      <c r="E26280" s="265"/>
    </row>
    <row r="26281" spans="1:5">
      <c r="A26281" s="283">
        <v>64086</v>
      </c>
      <c r="B26281" s="176">
        <v>664.8</v>
      </c>
      <c r="C26281" s="176">
        <v>36.4</v>
      </c>
      <c r="D26281" s="282">
        <v>140</v>
      </c>
      <c r="E26281" s="265"/>
    </row>
    <row r="26282" spans="1:5">
      <c r="A26282" s="283">
        <v>64088</v>
      </c>
      <c r="B26282" s="176">
        <v>49.8</v>
      </c>
      <c r="C26282" s="176">
        <v>44.3</v>
      </c>
      <c r="D26282" s="282">
        <v>87</v>
      </c>
      <c r="E26282" s="265"/>
    </row>
    <row r="26283" spans="1:5">
      <c r="A26283" s="283">
        <v>64089</v>
      </c>
      <c r="B26283" s="176">
        <v>178.4</v>
      </c>
      <c r="C26283" s="176">
        <v>38.5</v>
      </c>
      <c r="D26283" s="282">
        <v>128</v>
      </c>
      <c r="E26283" s="265"/>
    </row>
    <row r="26284" spans="1:5">
      <c r="A26284" s="283">
        <v>64090</v>
      </c>
      <c r="B26284" s="176">
        <v>0</v>
      </c>
      <c r="C26284" s="176">
        <v>0</v>
      </c>
      <c r="D26284" s="282">
        <v>87</v>
      </c>
      <c r="E26284" s="265"/>
    </row>
    <row r="26285" spans="1:5">
      <c r="A26285" s="283">
        <v>64092</v>
      </c>
      <c r="B26285" s="176">
        <v>132.80000000000001</v>
      </c>
      <c r="C26285" s="176">
        <v>36.799999999999997</v>
      </c>
      <c r="D26285" s="282">
        <v>87</v>
      </c>
      <c r="E26285" s="265"/>
    </row>
    <row r="26286" spans="1:5">
      <c r="A26286" s="283">
        <v>64093</v>
      </c>
      <c r="B26286" s="176">
        <v>117.6</v>
      </c>
      <c r="C26286" s="176">
        <v>26.9</v>
      </c>
      <c r="D26286" s="282">
        <v>110</v>
      </c>
      <c r="E26286" s="265"/>
    </row>
    <row r="26287" spans="1:5">
      <c r="A26287" s="283">
        <v>64096</v>
      </c>
      <c r="B26287" s="176">
        <v>23.3</v>
      </c>
      <c r="C26287" s="176">
        <v>40.299999999999997</v>
      </c>
      <c r="D26287" s="282">
        <v>87</v>
      </c>
      <c r="E26287" s="265"/>
    </row>
    <row r="26288" spans="1:5">
      <c r="A26288" s="283">
        <v>64097</v>
      </c>
      <c r="B26288" s="176">
        <v>46.4</v>
      </c>
      <c r="C26288" s="176">
        <v>39.6</v>
      </c>
      <c r="D26288" s="282">
        <v>87</v>
      </c>
      <c r="E26288" s="265"/>
    </row>
    <row r="26289" spans="1:5">
      <c r="A26289" s="283">
        <v>64098</v>
      </c>
      <c r="B26289" s="176">
        <v>35.700000000000003</v>
      </c>
      <c r="C26289" s="176">
        <v>43.8</v>
      </c>
      <c r="D26289" s="282">
        <v>96</v>
      </c>
      <c r="E26289" s="265"/>
    </row>
    <row r="26290" spans="1:5">
      <c r="A26290" s="283">
        <v>64101</v>
      </c>
      <c r="B26290" s="176">
        <v>1336.5</v>
      </c>
      <c r="C26290" s="176">
        <v>34.200000000000003</v>
      </c>
      <c r="D26290" s="282">
        <v>87</v>
      </c>
      <c r="E26290" s="265"/>
    </row>
    <row r="26291" spans="1:5">
      <c r="A26291" s="283">
        <v>64102</v>
      </c>
      <c r="B26291" s="176">
        <v>1403.8</v>
      </c>
      <c r="C26291" s="176">
        <v>40</v>
      </c>
      <c r="D26291" s="282">
        <v>87</v>
      </c>
      <c r="E26291" s="265"/>
    </row>
    <row r="26292" spans="1:5">
      <c r="A26292" s="283">
        <v>64105</v>
      </c>
      <c r="B26292" s="176">
        <v>2952.3</v>
      </c>
      <c r="C26292" s="176">
        <v>32.4</v>
      </c>
      <c r="D26292" s="282">
        <v>144</v>
      </c>
      <c r="E26292" s="265"/>
    </row>
    <row r="26293" spans="1:5">
      <c r="A26293" s="283">
        <v>64106</v>
      </c>
      <c r="B26293" s="176">
        <v>3575.8</v>
      </c>
      <c r="C26293" s="176">
        <v>30.1</v>
      </c>
      <c r="D26293" s="282">
        <v>167</v>
      </c>
      <c r="E26293" s="265"/>
    </row>
    <row r="26294" spans="1:5">
      <c r="A26294" s="283">
        <v>64108</v>
      </c>
      <c r="B26294" s="176">
        <v>2309.6999999999998</v>
      </c>
      <c r="C26294" s="176">
        <v>34.299999999999997</v>
      </c>
      <c r="D26294" s="282">
        <v>159</v>
      </c>
      <c r="E26294" s="265"/>
    </row>
    <row r="26295" spans="1:5">
      <c r="A26295" s="283">
        <v>64109</v>
      </c>
      <c r="B26295" s="176">
        <v>4460.3</v>
      </c>
      <c r="C26295" s="176">
        <v>35.4</v>
      </c>
      <c r="D26295" s="282">
        <v>123</v>
      </c>
      <c r="E26295" s="265"/>
    </row>
    <row r="26296" spans="1:5">
      <c r="A26296" s="283">
        <v>64110</v>
      </c>
      <c r="B26296" s="176">
        <v>5064.6000000000004</v>
      </c>
      <c r="C26296" s="176">
        <v>32.299999999999997</v>
      </c>
      <c r="D26296" s="282">
        <v>179</v>
      </c>
      <c r="E26296" s="265"/>
    </row>
    <row r="26297" spans="1:5">
      <c r="A26297" s="283">
        <v>64111</v>
      </c>
      <c r="B26297" s="176">
        <v>6140.9</v>
      </c>
      <c r="C26297" s="176">
        <v>34.1</v>
      </c>
      <c r="D26297" s="282">
        <v>187</v>
      </c>
      <c r="E26297" s="265"/>
    </row>
    <row r="26298" spans="1:5">
      <c r="A26298" s="283">
        <v>64112</v>
      </c>
      <c r="B26298" s="176">
        <v>4939</v>
      </c>
      <c r="C26298" s="176">
        <v>33.200000000000003</v>
      </c>
      <c r="D26298" s="282">
        <v>147</v>
      </c>
      <c r="E26298" s="265"/>
    </row>
    <row r="26299" spans="1:5">
      <c r="A26299" s="283">
        <v>64113</v>
      </c>
      <c r="B26299" s="176">
        <v>4568</v>
      </c>
      <c r="C26299" s="176">
        <v>42.1</v>
      </c>
      <c r="D26299" s="282">
        <v>130</v>
      </c>
      <c r="E26299" s="265"/>
    </row>
    <row r="26300" spans="1:5">
      <c r="A26300" s="283">
        <v>64114</v>
      </c>
      <c r="B26300" s="176">
        <v>3351.4</v>
      </c>
      <c r="C26300" s="176">
        <v>40.299999999999997</v>
      </c>
      <c r="D26300" s="282">
        <v>192</v>
      </c>
      <c r="E26300" s="265"/>
    </row>
    <row r="26301" spans="1:5">
      <c r="A26301" s="283">
        <v>64116</v>
      </c>
      <c r="B26301" s="176">
        <v>1376.2</v>
      </c>
      <c r="C26301" s="176">
        <v>38.4</v>
      </c>
      <c r="D26301" s="282">
        <v>174</v>
      </c>
      <c r="E26301" s="265"/>
    </row>
    <row r="26302" spans="1:5">
      <c r="A26302" s="283">
        <v>64117</v>
      </c>
      <c r="B26302" s="176">
        <v>1663.8</v>
      </c>
      <c r="C26302" s="176">
        <v>34.299999999999997</v>
      </c>
      <c r="D26302" s="282">
        <v>87</v>
      </c>
      <c r="E26302" s="265"/>
    </row>
    <row r="26303" spans="1:5">
      <c r="A26303" s="283">
        <v>64118</v>
      </c>
      <c r="B26303" s="176">
        <v>3123.2</v>
      </c>
      <c r="C26303" s="176">
        <v>36.9</v>
      </c>
      <c r="D26303" s="282">
        <v>134</v>
      </c>
      <c r="E26303" s="265"/>
    </row>
    <row r="26304" spans="1:5">
      <c r="A26304" s="283">
        <v>64119</v>
      </c>
      <c r="B26304" s="176">
        <v>1346.9</v>
      </c>
      <c r="C26304" s="176">
        <v>38.299999999999997</v>
      </c>
      <c r="D26304" s="282">
        <v>138</v>
      </c>
      <c r="E26304" s="265"/>
    </row>
    <row r="26305" spans="1:5">
      <c r="A26305" s="283">
        <v>64120</v>
      </c>
      <c r="B26305" s="176">
        <v>75.900000000000006</v>
      </c>
      <c r="C26305" s="176">
        <v>44.1</v>
      </c>
      <c r="D26305" s="282">
        <v>124</v>
      </c>
      <c r="E26305" s="265"/>
    </row>
    <row r="26306" spans="1:5">
      <c r="A26306" s="283">
        <v>64123</v>
      </c>
      <c r="B26306" s="176">
        <v>3598.6</v>
      </c>
      <c r="C26306" s="176">
        <v>31.3</v>
      </c>
      <c r="D26306" s="282">
        <v>111</v>
      </c>
      <c r="E26306" s="265"/>
    </row>
    <row r="26307" spans="1:5">
      <c r="A26307" s="283">
        <v>64124</v>
      </c>
      <c r="B26307" s="176">
        <v>6832.3</v>
      </c>
      <c r="C26307" s="176">
        <v>29.7</v>
      </c>
      <c r="D26307" s="282">
        <v>126</v>
      </c>
      <c r="E26307" s="265"/>
    </row>
    <row r="26308" spans="1:5">
      <c r="A26308" s="283">
        <v>64125</v>
      </c>
      <c r="B26308" s="176">
        <v>335.2</v>
      </c>
      <c r="C26308" s="176">
        <v>33</v>
      </c>
      <c r="D26308" s="282">
        <v>115</v>
      </c>
      <c r="E26308" s="265"/>
    </row>
    <row r="26309" spans="1:5">
      <c r="A26309" s="283">
        <v>64126</v>
      </c>
      <c r="B26309" s="176">
        <v>2501.5</v>
      </c>
      <c r="C26309" s="176">
        <v>28.2</v>
      </c>
      <c r="D26309" s="282">
        <v>87</v>
      </c>
      <c r="E26309" s="265"/>
    </row>
    <row r="26310" spans="1:5">
      <c r="A26310" s="283">
        <v>64127</v>
      </c>
      <c r="B26310" s="176">
        <v>4059.9</v>
      </c>
      <c r="C26310" s="176">
        <v>32.1</v>
      </c>
      <c r="D26310" s="282">
        <v>164</v>
      </c>
      <c r="E26310" s="265"/>
    </row>
    <row r="26311" spans="1:5">
      <c r="A26311" s="283">
        <v>64128</v>
      </c>
      <c r="B26311" s="176">
        <v>3835.8</v>
      </c>
      <c r="C26311" s="176">
        <v>37.299999999999997</v>
      </c>
      <c r="D26311" s="282">
        <v>112</v>
      </c>
      <c r="E26311" s="265"/>
    </row>
    <row r="26312" spans="1:5">
      <c r="A26312" s="283">
        <v>64129</v>
      </c>
      <c r="B26312" s="176">
        <v>994</v>
      </c>
      <c r="C26312" s="176">
        <v>36.4</v>
      </c>
      <c r="D26312" s="282">
        <v>96</v>
      </c>
      <c r="E26312" s="265"/>
    </row>
    <row r="26313" spans="1:5">
      <c r="A26313" s="283">
        <v>64130</v>
      </c>
      <c r="B26313" s="176">
        <v>2912.2</v>
      </c>
      <c r="C26313" s="176">
        <v>38.5</v>
      </c>
      <c r="D26313" s="282">
        <v>139</v>
      </c>
      <c r="E26313" s="265"/>
    </row>
    <row r="26314" spans="1:5">
      <c r="A26314" s="283">
        <v>64131</v>
      </c>
      <c r="B26314" s="176">
        <v>2955.2</v>
      </c>
      <c r="C26314" s="176">
        <v>35.799999999999997</v>
      </c>
      <c r="D26314" s="282">
        <v>170</v>
      </c>
      <c r="E26314" s="265"/>
    </row>
    <row r="26315" spans="1:5">
      <c r="A26315" s="283">
        <v>64132</v>
      </c>
      <c r="B26315" s="176">
        <v>1305.5</v>
      </c>
      <c r="C26315" s="176">
        <v>33.5</v>
      </c>
      <c r="D26315" s="282">
        <v>112</v>
      </c>
      <c r="E26315" s="265"/>
    </row>
    <row r="26316" spans="1:5">
      <c r="A26316" s="283">
        <v>64133</v>
      </c>
      <c r="B26316" s="176">
        <v>1947.2</v>
      </c>
      <c r="C26316" s="176">
        <v>39.200000000000003</v>
      </c>
      <c r="D26316" s="282">
        <v>166</v>
      </c>
      <c r="E26316" s="265"/>
    </row>
    <row r="26317" spans="1:5">
      <c r="A26317" s="283">
        <v>64134</v>
      </c>
      <c r="B26317" s="176">
        <v>1763.9</v>
      </c>
      <c r="C26317" s="176">
        <v>32.5</v>
      </c>
      <c r="D26317" s="282">
        <v>108</v>
      </c>
      <c r="E26317" s="265"/>
    </row>
    <row r="26318" spans="1:5">
      <c r="A26318" s="283">
        <v>64136</v>
      </c>
      <c r="B26318" s="176">
        <v>480.1</v>
      </c>
      <c r="C26318" s="176">
        <v>36.299999999999997</v>
      </c>
      <c r="D26318" s="282">
        <v>96</v>
      </c>
      <c r="E26318" s="265"/>
    </row>
    <row r="26319" spans="1:5">
      <c r="A26319" s="283">
        <v>64137</v>
      </c>
      <c r="B26319" s="176">
        <v>1974.6</v>
      </c>
      <c r="C26319" s="176">
        <v>32.5</v>
      </c>
      <c r="D26319" s="282">
        <v>123</v>
      </c>
      <c r="E26319" s="265"/>
    </row>
    <row r="26320" spans="1:5">
      <c r="A26320" s="283">
        <v>64138</v>
      </c>
      <c r="B26320" s="176">
        <v>1801.8</v>
      </c>
      <c r="C26320" s="176">
        <v>37.9</v>
      </c>
      <c r="D26320" s="282">
        <v>117</v>
      </c>
      <c r="E26320" s="265"/>
    </row>
    <row r="26321" spans="1:5">
      <c r="A26321" s="283">
        <v>64139</v>
      </c>
      <c r="B26321" s="176">
        <v>170.2</v>
      </c>
      <c r="C26321" s="176">
        <v>41.8</v>
      </c>
      <c r="D26321" s="282">
        <v>87</v>
      </c>
      <c r="E26321" s="265"/>
    </row>
    <row r="26322" spans="1:5">
      <c r="A26322" s="283">
        <v>64141</v>
      </c>
      <c r="B26322" s="176">
        <v>0</v>
      </c>
      <c r="C26322" s="176">
        <v>0</v>
      </c>
      <c r="D26322" s="282">
        <v>87</v>
      </c>
      <c r="E26322" s="265"/>
    </row>
    <row r="26323" spans="1:5">
      <c r="A26323" s="283">
        <v>64145</v>
      </c>
      <c r="B26323" s="176">
        <v>818.8</v>
      </c>
      <c r="C26323" s="176">
        <v>52</v>
      </c>
      <c r="D26323" s="282">
        <v>178</v>
      </c>
      <c r="E26323" s="265"/>
    </row>
    <row r="26324" spans="1:5">
      <c r="A26324" s="283">
        <v>64146</v>
      </c>
      <c r="B26324" s="176">
        <v>400.2</v>
      </c>
      <c r="C26324" s="176">
        <v>44.1</v>
      </c>
      <c r="D26324" s="282">
        <v>87</v>
      </c>
      <c r="E26324" s="265"/>
    </row>
    <row r="26325" spans="1:5">
      <c r="A26325" s="283">
        <v>64147</v>
      </c>
      <c r="B26325" s="176">
        <v>112</v>
      </c>
      <c r="C26325" s="176">
        <v>19.3</v>
      </c>
      <c r="D26325" s="282">
        <v>87</v>
      </c>
      <c r="E26325" s="265"/>
    </row>
    <row r="26326" spans="1:5">
      <c r="A26326" s="283">
        <v>64148</v>
      </c>
      <c r="B26326" s="176">
        <v>0</v>
      </c>
      <c r="C26326" s="176">
        <v>0</v>
      </c>
      <c r="D26326" s="282">
        <v>87</v>
      </c>
      <c r="E26326" s="265"/>
    </row>
    <row r="26327" spans="1:5">
      <c r="A26327" s="283">
        <v>64149</v>
      </c>
      <c r="B26327" s="176">
        <v>319.39999999999998</v>
      </c>
      <c r="C26327" s="176">
        <v>34.4</v>
      </c>
      <c r="D26327" s="282">
        <v>87</v>
      </c>
      <c r="E26327" s="265"/>
    </row>
    <row r="26328" spans="1:5">
      <c r="A26328" s="283">
        <v>64150</v>
      </c>
      <c r="B26328" s="176">
        <v>962.9</v>
      </c>
      <c r="C26328" s="176">
        <v>38.700000000000003</v>
      </c>
      <c r="D26328" s="282">
        <v>97</v>
      </c>
      <c r="E26328" s="265"/>
    </row>
    <row r="26329" spans="1:5">
      <c r="A26329" s="283">
        <v>64151</v>
      </c>
      <c r="B26329" s="176">
        <v>1615.5</v>
      </c>
      <c r="C26329" s="176">
        <v>39</v>
      </c>
      <c r="D26329" s="282">
        <v>121</v>
      </c>
      <c r="E26329" s="265"/>
    </row>
    <row r="26330" spans="1:5">
      <c r="A26330" s="283">
        <v>64152</v>
      </c>
      <c r="B26330" s="176">
        <v>761.5</v>
      </c>
      <c r="C26330" s="176">
        <v>38</v>
      </c>
      <c r="D26330" s="282">
        <v>175</v>
      </c>
      <c r="E26330" s="265"/>
    </row>
    <row r="26331" spans="1:5">
      <c r="A26331" s="283">
        <v>64153</v>
      </c>
      <c r="B26331" s="176">
        <v>181.4</v>
      </c>
      <c r="C26331" s="176">
        <v>35</v>
      </c>
      <c r="D26331" s="282">
        <v>152</v>
      </c>
      <c r="E26331" s="265"/>
    </row>
    <row r="26332" spans="1:5">
      <c r="A26332" s="283">
        <v>64154</v>
      </c>
      <c r="B26332" s="176">
        <v>648.29999999999995</v>
      </c>
      <c r="C26332" s="176">
        <v>35</v>
      </c>
      <c r="D26332" s="282">
        <v>94</v>
      </c>
      <c r="E26332" s="265"/>
    </row>
    <row r="26333" spans="1:5">
      <c r="A26333" s="283">
        <v>64155</v>
      </c>
      <c r="B26333" s="176">
        <v>1815.9</v>
      </c>
      <c r="C26333" s="176">
        <v>34.6</v>
      </c>
      <c r="D26333" s="282">
        <v>93</v>
      </c>
      <c r="E26333" s="265"/>
    </row>
    <row r="26334" spans="1:5">
      <c r="A26334" s="283">
        <v>64156</v>
      </c>
      <c r="B26334" s="176">
        <v>412.1</v>
      </c>
      <c r="C26334" s="176">
        <v>33.1</v>
      </c>
      <c r="D26334" s="282">
        <v>87</v>
      </c>
      <c r="E26334" s="265"/>
    </row>
    <row r="26335" spans="1:5">
      <c r="A26335" s="283">
        <v>64157</v>
      </c>
      <c r="B26335" s="176">
        <v>929.5</v>
      </c>
      <c r="C26335" s="176">
        <v>30.8</v>
      </c>
      <c r="D26335" s="282">
        <v>102</v>
      </c>
      <c r="E26335" s="265"/>
    </row>
    <row r="26336" spans="1:5">
      <c r="A26336" s="283">
        <v>64158</v>
      </c>
      <c r="B26336" s="176">
        <v>2052.5</v>
      </c>
      <c r="C26336" s="176">
        <v>31.9</v>
      </c>
      <c r="D26336" s="282">
        <v>94</v>
      </c>
      <c r="E26336" s="265"/>
    </row>
    <row r="26337" spans="1:5">
      <c r="A26337" s="283">
        <v>64161</v>
      </c>
      <c r="B26337" s="176">
        <v>45</v>
      </c>
      <c r="C26337" s="176">
        <v>36.4</v>
      </c>
      <c r="D26337" s="282">
        <v>87</v>
      </c>
      <c r="E26337" s="265"/>
    </row>
    <row r="26338" spans="1:5">
      <c r="A26338" s="283">
        <v>64163</v>
      </c>
      <c r="B26338" s="176">
        <v>142.9</v>
      </c>
      <c r="C26338" s="176">
        <v>38.4</v>
      </c>
      <c r="D26338" s="282">
        <v>87</v>
      </c>
      <c r="E26338" s="265"/>
    </row>
    <row r="26339" spans="1:5">
      <c r="A26339" s="283">
        <v>64164</v>
      </c>
      <c r="B26339" s="176">
        <v>69.400000000000006</v>
      </c>
      <c r="C26339" s="176">
        <v>43.1</v>
      </c>
      <c r="D26339" s="282">
        <v>116</v>
      </c>
      <c r="E26339" s="265"/>
    </row>
    <row r="26340" spans="1:5">
      <c r="A26340" s="283">
        <v>64165</v>
      </c>
      <c r="B26340" s="176">
        <v>98.3</v>
      </c>
      <c r="C26340" s="176">
        <v>41.1</v>
      </c>
      <c r="D26340" s="282">
        <v>87</v>
      </c>
      <c r="E26340" s="265"/>
    </row>
    <row r="26341" spans="1:5">
      <c r="A26341" s="283">
        <v>64166</v>
      </c>
      <c r="B26341" s="176">
        <v>101.5</v>
      </c>
      <c r="C26341" s="176">
        <v>42.3</v>
      </c>
      <c r="D26341" s="282">
        <v>87</v>
      </c>
      <c r="E26341" s="265"/>
    </row>
    <row r="26342" spans="1:5">
      <c r="A26342" s="283">
        <v>64167</v>
      </c>
      <c r="B26342" s="176">
        <v>135</v>
      </c>
      <c r="C26342" s="176">
        <v>43.4</v>
      </c>
      <c r="D26342" s="282">
        <v>87</v>
      </c>
      <c r="E26342" s="265"/>
    </row>
    <row r="26343" spans="1:5">
      <c r="A26343" s="283">
        <v>64168</v>
      </c>
      <c r="B26343" s="176">
        <v>0</v>
      </c>
      <c r="C26343" s="176">
        <v>0</v>
      </c>
      <c r="D26343" s="282">
        <v>87</v>
      </c>
      <c r="E26343" s="265"/>
    </row>
    <row r="26344" spans="1:5">
      <c r="A26344" s="283">
        <v>64170</v>
      </c>
      <c r="B26344" s="176">
        <v>0</v>
      </c>
      <c r="C26344" s="176">
        <v>0</v>
      </c>
      <c r="D26344" s="282">
        <v>87</v>
      </c>
      <c r="E26344" s="265"/>
    </row>
    <row r="26345" spans="1:5">
      <c r="A26345" s="283">
        <v>64171</v>
      </c>
      <c r="B26345" s="176">
        <v>0</v>
      </c>
      <c r="C26345" s="176">
        <v>0</v>
      </c>
      <c r="D26345" s="282">
        <v>87</v>
      </c>
      <c r="E26345" s="265"/>
    </row>
    <row r="26346" spans="1:5">
      <c r="A26346" s="283">
        <v>64188</v>
      </c>
      <c r="B26346" s="176">
        <v>0</v>
      </c>
      <c r="C26346" s="176">
        <v>0</v>
      </c>
      <c r="D26346" s="282">
        <v>87</v>
      </c>
      <c r="E26346" s="265"/>
    </row>
    <row r="26347" spans="1:5">
      <c r="A26347" s="283">
        <v>64190</v>
      </c>
      <c r="B26347" s="176">
        <v>0</v>
      </c>
      <c r="C26347" s="176">
        <v>0</v>
      </c>
      <c r="D26347" s="282">
        <v>87</v>
      </c>
      <c r="E26347" s="265"/>
    </row>
    <row r="26348" spans="1:5">
      <c r="A26348" s="283">
        <v>64191</v>
      </c>
      <c r="B26348" s="176">
        <v>0</v>
      </c>
      <c r="C26348" s="176">
        <v>0</v>
      </c>
      <c r="D26348" s="282">
        <v>87</v>
      </c>
      <c r="E26348" s="265"/>
    </row>
    <row r="26349" spans="1:5">
      <c r="A26349" s="283">
        <v>64195</v>
      </c>
      <c r="B26349" s="176">
        <v>490</v>
      </c>
      <c r="C26349" s="176">
        <v>35.700000000000003</v>
      </c>
      <c r="D26349" s="282">
        <v>87</v>
      </c>
      <c r="E26349" s="265"/>
    </row>
    <row r="26350" spans="1:5">
      <c r="A26350" s="283">
        <v>64196</v>
      </c>
      <c r="B26350" s="176">
        <v>66.900000000000006</v>
      </c>
      <c r="C26350" s="176">
        <v>32.1</v>
      </c>
      <c r="D26350" s="282">
        <v>87</v>
      </c>
      <c r="E26350" s="265"/>
    </row>
    <row r="26351" spans="1:5">
      <c r="A26351" s="283">
        <v>64197</v>
      </c>
      <c r="B26351" s="176">
        <v>0</v>
      </c>
      <c r="C26351" s="176">
        <v>0</v>
      </c>
      <c r="D26351" s="282">
        <v>87</v>
      </c>
      <c r="E26351" s="265"/>
    </row>
    <row r="26352" spans="1:5">
      <c r="A26352" s="283">
        <v>64198</v>
      </c>
      <c r="B26352" s="176">
        <v>0</v>
      </c>
      <c r="C26352" s="176">
        <v>0</v>
      </c>
      <c r="D26352" s="282">
        <v>87</v>
      </c>
      <c r="E26352" s="265"/>
    </row>
    <row r="26353" spans="1:5">
      <c r="A26353" s="283">
        <v>64199</v>
      </c>
      <c r="B26353" s="176">
        <v>0</v>
      </c>
      <c r="C26353" s="176">
        <v>0</v>
      </c>
      <c r="D26353" s="282">
        <v>87</v>
      </c>
      <c r="E26353" s="265"/>
    </row>
    <row r="26354" spans="1:5">
      <c r="A26354" s="283">
        <v>64401</v>
      </c>
      <c r="B26354" s="176">
        <v>33.1</v>
      </c>
      <c r="C26354" s="176">
        <v>42.1</v>
      </c>
      <c r="D26354" s="282">
        <v>87</v>
      </c>
      <c r="E26354" s="265"/>
    </row>
    <row r="26355" spans="1:5">
      <c r="A26355" s="283">
        <v>64402</v>
      </c>
      <c r="B26355" s="176">
        <v>20</v>
      </c>
      <c r="C26355" s="176">
        <v>45</v>
      </c>
      <c r="D26355" s="282">
        <v>87</v>
      </c>
      <c r="E26355" s="265"/>
    </row>
    <row r="26356" spans="1:5">
      <c r="A26356" s="283">
        <v>64420</v>
      </c>
      <c r="B26356" s="176">
        <v>0</v>
      </c>
      <c r="C26356" s="176">
        <v>0</v>
      </c>
      <c r="D26356" s="282">
        <v>87</v>
      </c>
      <c r="E26356" s="265"/>
    </row>
    <row r="26357" spans="1:5">
      <c r="A26357" s="283">
        <v>64421</v>
      </c>
      <c r="B26357" s="176">
        <v>28.1</v>
      </c>
      <c r="C26357" s="176">
        <v>39.9</v>
      </c>
      <c r="D26357" s="282">
        <v>87</v>
      </c>
      <c r="E26357" s="265"/>
    </row>
    <row r="26358" spans="1:5">
      <c r="A26358" s="283">
        <v>64422</v>
      </c>
      <c r="B26358" s="176">
        <v>9.5</v>
      </c>
      <c r="C26358" s="176">
        <v>43.1</v>
      </c>
      <c r="D26358" s="282">
        <v>87</v>
      </c>
      <c r="E26358" s="265"/>
    </row>
    <row r="26359" spans="1:5">
      <c r="A26359" s="283">
        <v>64423</v>
      </c>
      <c r="B26359" s="176">
        <v>10.9</v>
      </c>
      <c r="C26359" s="176">
        <v>40.6</v>
      </c>
      <c r="D26359" s="282">
        <v>87</v>
      </c>
      <c r="E26359" s="265"/>
    </row>
    <row r="26360" spans="1:5">
      <c r="A26360" s="283">
        <v>64424</v>
      </c>
      <c r="B26360" s="176">
        <v>23.9</v>
      </c>
      <c r="C26360" s="176">
        <v>41.4</v>
      </c>
      <c r="D26360" s="282">
        <v>87</v>
      </c>
      <c r="E26360" s="265"/>
    </row>
    <row r="26361" spans="1:5">
      <c r="A26361" s="283">
        <v>64426</v>
      </c>
      <c r="B26361" s="176">
        <v>10.3</v>
      </c>
      <c r="C26361" s="176">
        <v>41.6</v>
      </c>
      <c r="D26361" s="282">
        <v>87</v>
      </c>
      <c r="E26361" s="265"/>
    </row>
    <row r="26362" spans="1:5">
      <c r="A26362" s="283">
        <v>64427</v>
      </c>
      <c r="B26362" s="176">
        <v>15.3</v>
      </c>
      <c r="C26362" s="176">
        <v>39</v>
      </c>
      <c r="D26362" s="282">
        <v>87</v>
      </c>
      <c r="E26362" s="265"/>
    </row>
    <row r="26363" spans="1:5">
      <c r="A26363" s="283">
        <v>64428</v>
      </c>
      <c r="B26363" s="176">
        <v>10</v>
      </c>
      <c r="C26363" s="176">
        <v>43.4</v>
      </c>
      <c r="D26363" s="282">
        <v>87</v>
      </c>
      <c r="E26363" s="265"/>
    </row>
    <row r="26364" spans="1:5">
      <c r="A26364" s="283">
        <v>64429</v>
      </c>
      <c r="B26364" s="176">
        <v>85.3</v>
      </c>
      <c r="C26364" s="176">
        <v>38.299999999999997</v>
      </c>
      <c r="D26364" s="282">
        <v>87</v>
      </c>
      <c r="E26364" s="265"/>
    </row>
    <row r="26365" spans="1:5">
      <c r="A26365" s="283">
        <v>64430</v>
      </c>
      <c r="B26365" s="176">
        <v>16.600000000000001</v>
      </c>
      <c r="C26365" s="176">
        <v>44.5</v>
      </c>
      <c r="D26365" s="282">
        <v>87</v>
      </c>
      <c r="E26365" s="265"/>
    </row>
    <row r="26366" spans="1:5">
      <c r="A26366" s="283">
        <v>64431</v>
      </c>
      <c r="B26366" s="176">
        <v>10.4</v>
      </c>
      <c r="C26366" s="176">
        <v>43.5</v>
      </c>
      <c r="D26366" s="282">
        <v>87</v>
      </c>
      <c r="E26366" s="265"/>
    </row>
    <row r="26367" spans="1:5">
      <c r="A26367" s="283">
        <v>64432</v>
      </c>
      <c r="B26367" s="176">
        <v>12.5</v>
      </c>
      <c r="C26367" s="176">
        <v>40</v>
      </c>
      <c r="D26367" s="282">
        <v>87</v>
      </c>
      <c r="E26367" s="265"/>
    </row>
    <row r="26368" spans="1:5">
      <c r="A26368" s="283">
        <v>64433</v>
      </c>
      <c r="B26368" s="176">
        <v>12.7</v>
      </c>
      <c r="C26368" s="176">
        <v>39.6</v>
      </c>
      <c r="D26368" s="282">
        <v>87</v>
      </c>
      <c r="E26368" s="265"/>
    </row>
    <row r="26369" spans="1:5">
      <c r="A26369" s="283">
        <v>64434</v>
      </c>
      <c r="B26369" s="176">
        <v>14</v>
      </c>
      <c r="C26369" s="176">
        <v>38.299999999999997</v>
      </c>
      <c r="D26369" s="282">
        <v>87</v>
      </c>
      <c r="E26369" s="265"/>
    </row>
    <row r="26370" spans="1:5">
      <c r="A26370" s="283">
        <v>64436</v>
      </c>
      <c r="B26370" s="176">
        <v>23.6</v>
      </c>
      <c r="C26370" s="176">
        <v>41.4</v>
      </c>
      <c r="D26370" s="282">
        <v>87</v>
      </c>
      <c r="E26370" s="265"/>
    </row>
    <row r="26371" spans="1:5">
      <c r="A26371" s="283">
        <v>64437</v>
      </c>
      <c r="B26371" s="176">
        <v>5.7</v>
      </c>
      <c r="C26371" s="176">
        <v>48.5</v>
      </c>
      <c r="D26371" s="282">
        <v>87</v>
      </c>
      <c r="E26371" s="265"/>
    </row>
    <row r="26372" spans="1:5">
      <c r="A26372" s="283">
        <v>64438</v>
      </c>
      <c r="B26372" s="176">
        <v>4.5999999999999996</v>
      </c>
      <c r="C26372" s="176">
        <v>46.8</v>
      </c>
      <c r="D26372" s="282">
        <v>87</v>
      </c>
      <c r="E26372" s="265"/>
    </row>
    <row r="26373" spans="1:5">
      <c r="A26373" s="283">
        <v>64439</v>
      </c>
      <c r="B26373" s="176">
        <v>27</v>
      </c>
      <c r="C26373" s="176">
        <v>43.5</v>
      </c>
      <c r="D26373" s="282">
        <v>96</v>
      </c>
      <c r="E26373" s="265"/>
    </row>
    <row r="26374" spans="1:5">
      <c r="A26374" s="283">
        <v>64440</v>
      </c>
      <c r="B26374" s="176">
        <v>26.3</v>
      </c>
      <c r="C26374" s="176">
        <v>40.9</v>
      </c>
      <c r="D26374" s="282">
        <v>87</v>
      </c>
      <c r="E26374" s="265"/>
    </row>
    <row r="26375" spans="1:5">
      <c r="A26375" s="283">
        <v>64441</v>
      </c>
      <c r="B26375" s="176">
        <v>4.7</v>
      </c>
      <c r="C26375" s="176">
        <v>47.7</v>
      </c>
      <c r="D26375" s="282">
        <v>87</v>
      </c>
      <c r="E26375" s="265"/>
    </row>
    <row r="26376" spans="1:5">
      <c r="A26376" s="283">
        <v>64442</v>
      </c>
      <c r="B26376" s="176">
        <v>7.3</v>
      </c>
      <c r="C26376" s="176">
        <v>43.3</v>
      </c>
      <c r="D26376" s="282">
        <v>87</v>
      </c>
      <c r="E26376" s="265"/>
    </row>
    <row r="26377" spans="1:5">
      <c r="A26377" s="283">
        <v>64443</v>
      </c>
      <c r="B26377" s="176">
        <v>30.2</v>
      </c>
      <c r="C26377" s="176">
        <v>42.5</v>
      </c>
      <c r="D26377" s="282">
        <v>87</v>
      </c>
      <c r="E26377" s="265"/>
    </row>
    <row r="26378" spans="1:5">
      <c r="A26378" s="283">
        <v>64444</v>
      </c>
      <c r="B26378" s="176">
        <v>46.7</v>
      </c>
      <c r="C26378" s="176">
        <v>44</v>
      </c>
      <c r="D26378" s="282">
        <v>87</v>
      </c>
      <c r="E26378" s="265"/>
    </row>
    <row r="26379" spans="1:5">
      <c r="A26379" s="283">
        <v>64445</v>
      </c>
      <c r="B26379" s="176">
        <v>10.4</v>
      </c>
      <c r="C26379" s="176">
        <v>43.2</v>
      </c>
      <c r="D26379" s="282">
        <v>87</v>
      </c>
      <c r="E26379" s="265"/>
    </row>
    <row r="26380" spans="1:5">
      <c r="A26380" s="283">
        <v>64446</v>
      </c>
      <c r="B26380" s="176">
        <v>10.6</v>
      </c>
      <c r="C26380" s="176">
        <v>46.9</v>
      </c>
      <c r="D26380" s="282">
        <v>87</v>
      </c>
      <c r="E26380" s="265"/>
    </row>
    <row r="26381" spans="1:5">
      <c r="A26381" s="283">
        <v>64448</v>
      </c>
      <c r="B26381" s="176">
        <v>29.6</v>
      </c>
      <c r="C26381" s="176">
        <v>43.4</v>
      </c>
      <c r="D26381" s="282">
        <v>87</v>
      </c>
      <c r="E26381" s="265"/>
    </row>
    <row r="26382" spans="1:5">
      <c r="A26382" s="283">
        <v>64449</v>
      </c>
      <c r="B26382" s="176">
        <v>11.1</v>
      </c>
      <c r="C26382" s="176">
        <v>39.4</v>
      </c>
      <c r="D26382" s="282">
        <v>87</v>
      </c>
      <c r="E26382" s="265"/>
    </row>
    <row r="26383" spans="1:5">
      <c r="A26383" s="283">
        <v>64451</v>
      </c>
      <c r="B26383" s="176">
        <v>6.1</v>
      </c>
      <c r="C26383" s="176">
        <v>46.4</v>
      </c>
      <c r="D26383" s="282">
        <v>87</v>
      </c>
      <c r="E26383" s="265"/>
    </row>
    <row r="26384" spans="1:5">
      <c r="A26384" s="283">
        <v>64453</v>
      </c>
      <c r="B26384" s="176">
        <v>4.5999999999999996</v>
      </c>
      <c r="C26384" s="176">
        <v>45.9</v>
      </c>
      <c r="D26384" s="282">
        <v>87</v>
      </c>
      <c r="E26384" s="265"/>
    </row>
    <row r="26385" spans="1:5">
      <c r="A26385" s="283">
        <v>64454</v>
      </c>
      <c r="B26385" s="176">
        <v>33.700000000000003</v>
      </c>
      <c r="C26385" s="176">
        <v>40.1</v>
      </c>
      <c r="D26385" s="282">
        <v>87</v>
      </c>
      <c r="E26385" s="265"/>
    </row>
    <row r="26386" spans="1:5">
      <c r="A26386" s="283">
        <v>64455</v>
      </c>
      <c r="B26386" s="176">
        <v>8.5</v>
      </c>
      <c r="C26386" s="176">
        <v>44</v>
      </c>
      <c r="D26386" s="282">
        <v>87</v>
      </c>
      <c r="E26386" s="265"/>
    </row>
    <row r="26387" spans="1:5">
      <c r="A26387" s="283">
        <v>64456</v>
      </c>
      <c r="B26387" s="176">
        <v>13.3</v>
      </c>
      <c r="C26387" s="176">
        <v>47.5</v>
      </c>
      <c r="D26387" s="282">
        <v>87</v>
      </c>
      <c r="E26387" s="265"/>
    </row>
    <row r="26388" spans="1:5">
      <c r="A26388" s="283">
        <v>64457</v>
      </c>
      <c r="B26388" s="176">
        <v>12.6</v>
      </c>
      <c r="C26388" s="176">
        <v>38.5</v>
      </c>
      <c r="D26388" s="282">
        <v>87</v>
      </c>
      <c r="E26388" s="265"/>
    </row>
    <row r="26389" spans="1:5">
      <c r="A26389" s="283">
        <v>64458</v>
      </c>
      <c r="B26389" s="176">
        <v>3.8</v>
      </c>
      <c r="C26389" s="176">
        <v>46</v>
      </c>
      <c r="D26389" s="282">
        <v>87</v>
      </c>
      <c r="E26389" s="265"/>
    </row>
    <row r="26390" spans="1:5">
      <c r="A26390" s="283">
        <v>64459</v>
      </c>
      <c r="B26390" s="176">
        <v>20.9</v>
      </c>
      <c r="C26390" s="176">
        <v>46.9</v>
      </c>
      <c r="D26390" s="282">
        <v>87</v>
      </c>
      <c r="E26390" s="265"/>
    </row>
    <row r="26391" spans="1:5">
      <c r="A26391" s="283">
        <v>64461</v>
      </c>
      <c r="B26391" s="176">
        <v>12</v>
      </c>
      <c r="C26391" s="176">
        <v>39.5</v>
      </c>
      <c r="D26391" s="282">
        <v>87</v>
      </c>
      <c r="E26391" s="265"/>
    </row>
    <row r="26392" spans="1:5">
      <c r="A26392" s="283">
        <v>64463</v>
      </c>
      <c r="B26392" s="176">
        <v>23.9</v>
      </c>
      <c r="C26392" s="176">
        <v>41.8</v>
      </c>
      <c r="D26392" s="282">
        <v>87</v>
      </c>
      <c r="E26392" s="265"/>
    </row>
    <row r="26393" spans="1:5">
      <c r="A26393" s="283">
        <v>64465</v>
      </c>
      <c r="B26393" s="176">
        <v>52.9</v>
      </c>
      <c r="C26393" s="176">
        <v>41.6</v>
      </c>
      <c r="D26393" s="282">
        <v>87</v>
      </c>
      <c r="E26393" s="265"/>
    </row>
    <row r="26394" spans="1:5">
      <c r="A26394" s="283">
        <v>64466</v>
      </c>
      <c r="B26394" s="176">
        <v>7.8</v>
      </c>
      <c r="C26394" s="176">
        <v>45.2</v>
      </c>
      <c r="D26394" s="282">
        <v>87</v>
      </c>
      <c r="E26394" s="265"/>
    </row>
    <row r="26395" spans="1:5">
      <c r="A26395" s="283">
        <v>64467</v>
      </c>
      <c r="B26395" s="176">
        <v>5.3</v>
      </c>
      <c r="C26395" s="176">
        <v>42.6</v>
      </c>
      <c r="D26395" s="282">
        <v>87</v>
      </c>
      <c r="E26395" s="265"/>
    </row>
    <row r="26396" spans="1:5">
      <c r="A26396" s="283">
        <v>64468</v>
      </c>
      <c r="B26396" s="176">
        <v>70.5</v>
      </c>
      <c r="C26396" s="176">
        <v>24.7</v>
      </c>
      <c r="D26396" s="282">
        <v>113</v>
      </c>
      <c r="E26396" s="265"/>
    </row>
    <row r="26397" spans="1:5">
      <c r="A26397" s="283">
        <v>64469</v>
      </c>
      <c r="B26397" s="176">
        <v>19.899999999999999</v>
      </c>
      <c r="C26397" s="176">
        <v>39.799999999999997</v>
      </c>
      <c r="D26397" s="282">
        <v>87</v>
      </c>
      <c r="E26397" s="265"/>
    </row>
    <row r="26398" spans="1:5">
      <c r="A26398" s="283">
        <v>64470</v>
      </c>
      <c r="B26398" s="176">
        <v>22.7</v>
      </c>
      <c r="C26398" s="176">
        <v>47.4</v>
      </c>
      <c r="D26398" s="282">
        <v>87</v>
      </c>
      <c r="E26398" s="265"/>
    </row>
    <row r="26399" spans="1:5">
      <c r="A26399" s="283">
        <v>64471</v>
      </c>
      <c r="B26399" s="176">
        <v>11.5</v>
      </c>
      <c r="C26399" s="176">
        <v>40.5</v>
      </c>
      <c r="D26399" s="282">
        <v>112</v>
      </c>
      <c r="E26399" s="265"/>
    </row>
    <row r="26400" spans="1:5">
      <c r="A26400" s="283">
        <v>64473</v>
      </c>
      <c r="B26400" s="176">
        <v>12.9</v>
      </c>
      <c r="C26400" s="176">
        <v>45.3</v>
      </c>
      <c r="D26400" s="282">
        <v>87</v>
      </c>
      <c r="E26400" s="265"/>
    </row>
    <row r="26401" spans="1:5">
      <c r="A26401" s="283">
        <v>64474</v>
      </c>
      <c r="B26401" s="176">
        <v>17.7</v>
      </c>
      <c r="C26401" s="176">
        <v>44.1</v>
      </c>
      <c r="D26401" s="282">
        <v>87</v>
      </c>
      <c r="E26401" s="265"/>
    </row>
    <row r="26402" spans="1:5">
      <c r="A26402" s="283">
        <v>64475</v>
      </c>
      <c r="B26402" s="176">
        <v>12.6</v>
      </c>
      <c r="C26402" s="176">
        <v>38.799999999999997</v>
      </c>
      <c r="D26402" s="282">
        <v>87</v>
      </c>
      <c r="E26402" s="265"/>
    </row>
    <row r="26403" spans="1:5">
      <c r="A26403" s="283">
        <v>64476</v>
      </c>
      <c r="B26403" s="176">
        <v>10.9</v>
      </c>
      <c r="C26403" s="176">
        <v>41.7</v>
      </c>
      <c r="D26403" s="282">
        <v>87</v>
      </c>
      <c r="E26403" s="265"/>
    </row>
    <row r="26404" spans="1:5">
      <c r="A26404" s="283">
        <v>64477</v>
      </c>
      <c r="B26404" s="176">
        <v>44</v>
      </c>
      <c r="C26404" s="176">
        <v>43.3</v>
      </c>
      <c r="D26404" s="282">
        <v>87</v>
      </c>
      <c r="E26404" s="265"/>
    </row>
    <row r="26405" spans="1:5">
      <c r="A26405" s="283">
        <v>64479</v>
      </c>
      <c r="B26405" s="176">
        <v>13</v>
      </c>
      <c r="C26405" s="176">
        <v>37.799999999999997</v>
      </c>
      <c r="D26405" s="282">
        <v>87</v>
      </c>
      <c r="E26405" s="265"/>
    </row>
    <row r="26406" spans="1:5">
      <c r="A26406" s="283">
        <v>64480</v>
      </c>
      <c r="B26406" s="176">
        <v>8.3000000000000007</v>
      </c>
      <c r="C26406" s="176">
        <v>45.6</v>
      </c>
      <c r="D26406" s="282">
        <v>87</v>
      </c>
      <c r="E26406" s="265"/>
    </row>
    <row r="26407" spans="1:5">
      <c r="A26407" s="283">
        <v>64481</v>
      </c>
      <c r="B26407" s="176">
        <v>7.3</v>
      </c>
      <c r="C26407" s="176">
        <v>43.7</v>
      </c>
      <c r="D26407" s="282">
        <v>87</v>
      </c>
      <c r="E26407" s="265"/>
    </row>
    <row r="26408" spans="1:5">
      <c r="A26408" s="283">
        <v>64482</v>
      </c>
      <c r="B26408" s="176">
        <v>11.3</v>
      </c>
      <c r="C26408" s="176">
        <v>45.9</v>
      </c>
      <c r="D26408" s="282">
        <v>87</v>
      </c>
      <c r="E26408" s="265"/>
    </row>
    <row r="26409" spans="1:5">
      <c r="A26409" s="283">
        <v>64483</v>
      </c>
      <c r="B26409" s="176">
        <v>16.399999999999999</v>
      </c>
      <c r="C26409" s="176">
        <v>39</v>
      </c>
      <c r="D26409" s="282">
        <v>87</v>
      </c>
      <c r="E26409" s="265"/>
    </row>
    <row r="26410" spans="1:5">
      <c r="A26410" s="283">
        <v>64484</v>
      </c>
      <c r="B26410" s="176">
        <v>21.5</v>
      </c>
      <c r="C26410" s="176">
        <v>42.2</v>
      </c>
      <c r="D26410" s="282">
        <v>87</v>
      </c>
      <c r="E26410" s="265"/>
    </row>
    <row r="26411" spans="1:5">
      <c r="A26411" s="283">
        <v>64485</v>
      </c>
      <c r="B26411" s="176">
        <v>63.6</v>
      </c>
      <c r="C26411" s="176">
        <v>40.1</v>
      </c>
      <c r="D26411" s="282">
        <v>112</v>
      </c>
      <c r="E26411" s="265"/>
    </row>
    <row r="26412" spans="1:5">
      <c r="A26412" s="283">
        <v>64486</v>
      </c>
      <c r="B26412" s="176">
        <v>6.3</v>
      </c>
      <c r="C26412" s="176">
        <v>45.2</v>
      </c>
      <c r="D26412" s="282">
        <v>87</v>
      </c>
      <c r="E26412" s="265"/>
    </row>
    <row r="26413" spans="1:5">
      <c r="A26413" s="283">
        <v>64487</v>
      </c>
      <c r="B26413" s="176">
        <v>7</v>
      </c>
      <c r="C26413" s="176">
        <v>43.8</v>
      </c>
      <c r="D26413" s="282">
        <v>87</v>
      </c>
      <c r="E26413" s="265"/>
    </row>
    <row r="26414" spans="1:5">
      <c r="A26414" s="283">
        <v>64489</v>
      </c>
      <c r="B26414" s="176">
        <v>12.6</v>
      </c>
      <c r="C26414" s="176">
        <v>36.299999999999997</v>
      </c>
      <c r="D26414" s="282">
        <v>87</v>
      </c>
      <c r="E26414" s="265"/>
    </row>
    <row r="26415" spans="1:5">
      <c r="A26415" s="283">
        <v>64490</v>
      </c>
      <c r="B26415" s="176">
        <v>23.3</v>
      </c>
      <c r="C26415" s="176">
        <v>42.7</v>
      </c>
      <c r="D26415" s="282">
        <v>87</v>
      </c>
      <c r="E26415" s="265"/>
    </row>
    <row r="26416" spans="1:5">
      <c r="A26416" s="283">
        <v>64491</v>
      </c>
      <c r="B26416" s="176">
        <v>17.100000000000001</v>
      </c>
      <c r="C26416" s="176">
        <v>46.3</v>
      </c>
      <c r="D26416" s="282">
        <v>97</v>
      </c>
      <c r="E26416" s="265"/>
    </row>
    <row r="26417" spans="1:5">
      <c r="A26417" s="283">
        <v>64492</v>
      </c>
      <c r="B26417" s="176">
        <v>48.4</v>
      </c>
      <c r="C26417" s="176">
        <v>41.6</v>
      </c>
      <c r="D26417" s="282">
        <v>87</v>
      </c>
      <c r="E26417" s="265"/>
    </row>
    <row r="26418" spans="1:5">
      <c r="A26418" s="283">
        <v>64493</v>
      </c>
      <c r="B26418" s="176">
        <v>16.100000000000001</v>
      </c>
      <c r="C26418" s="176">
        <v>44.3</v>
      </c>
      <c r="D26418" s="282">
        <v>87</v>
      </c>
      <c r="E26418" s="265"/>
    </row>
    <row r="26419" spans="1:5">
      <c r="A26419" s="283">
        <v>64494</v>
      </c>
      <c r="B26419" s="176">
        <v>14</v>
      </c>
      <c r="C26419" s="176">
        <v>42.8</v>
      </c>
      <c r="D26419" s="282">
        <v>87</v>
      </c>
      <c r="E26419" s="265"/>
    </row>
    <row r="26420" spans="1:5">
      <c r="A26420" s="283">
        <v>64496</v>
      </c>
      <c r="B26420" s="176">
        <v>3.7</v>
      </c>
      <c r="C26420" s="176">
        <v>42.8</v>
      </c>
      <c r="D26420" s="282">
        <v>87</v>
      </c>
      <c r="E26420" s="265"/>
    </row>
    <row r="26421" spans="1:5">
      <c r="A26421" s="283">
        <v>64497</v>
      </c>
      <c r="B26421" s="176">
        <v>17</v>
      </c>
      <c r="C26421" s="176">
        <v>41.3</v>
      </c>
      <c r="D26421" s="282">
        <v>87</v>
      </c>
      <c r="E26421" s="265"/>
    </row>
    <row r="26422" spans="1:5">
      <c r="A26422" s="283">
        <v>64498</v>
      </c>
      <c r="B26422" s="176">
        <v>3.3</v>
      </c>
      <c r="C26422" s="176">
        <v>46.9</v>
      </c>
      <c r="D26422" s="282">
        <v>87</v>
      </c>
      <c r="E26422" s="265"/>
    </row>
    <row r="26423" spans="1:5">
      <c r="A26423" s="283">
        <v>64499</v>
      </c>
      <c r="B26423" s="176">
        <v>4.8</v>
      </c>
      <c r="C26423" s="176">
        <v>46.4</v>
      </c>
      <c r="D26423" s="282">
        <v>87</v>
      </c>
      <c r="E26423" s="265"/>
    </row>
    <row r="26424" spans="1:5">
      <c r="A26424" s="283">
        <v>64501</v>
      </c>
      <c r="B26424" s="176">
        <v>4066.9</v>
      </c>
      <c r="C26424" s="176">
        <v>32.6</v>
      </c>
      <c r="D26424" s="282">
        <v>129</v>
      </c>
      <c r="E26424" s="265"/>
    </row>
    <row r="26425" spans="1:5">
      <c r="A26425" s="283">
        <v>64502</v>
      </c>
      <c r="B26425" s="176">
        <v>0</v>
      </c>
      <c r="C26425" s="176">
        <v>0</v>
      </c>
      <c r="D26425" s="282">
        <v>87</v>
      </c>
      <c r="E26425" s="265"/>
    </row>
    <row r="26426" spans="1:5">
      <c r="A26426" s="283">
        <v>64503</v>
      </c>
      <c r="B26426" s="176">
        <v>1035.8</v>
      </c>
      <c r="C26426" s="176">
        <v>36.6</v>
      </c>
      <c r="D26426" s="282">
        <v>87</v>
      </c>
      <c r="E26426" s="265"/>
    </row>
    <row r="26427" spans="1:5">
      <c r="A26427" s="283">
        <v>64504</v>
      </c>
      <c r="B26427" s="176">
        <v>175.4</v>
      </c>
      <c r="C26427" s="176">
        <v>38.4</v>
      </c>
      <c r="D26427" s="282">
        <v>95</v>
      </c>
      <c r="E26427" s="265"/>
    </row>
    <row r="26428" spans="1:5">
      <c r="A26428" s="283">
        <v>64505</v>
      </c>
      <c r="B26428" s="176">
        <v>360.2</v>
      </c>
      <c r="C26428" s="176">
        <v>37.6</v>
      </c>
      <c r="D26428" s="282">
        <v>102</v>
      </c>
      <c r="E26428" s="265"/>
    </row>
    <row r="26429" spans="1:5">
      <c r="A26429" s="283">
        <v>64506</v>
      </c>
      <c r="B26429" s="176">
        <v>1549.6</v>
      </c>
      <c r="C26429" s="176">
        <v>39.9</v>
      </c>
      <c r="D26429" s="282">
        <v>169</v>
      </c>
      <c r="E26429" s="265"/>
    </row>
    <row r="26430" spans="1:5">
      <c r="A26430" s="283">
        <v>64507</v>
      </c>
      <c r="B26430" s="176">
        <v>225.5</v>
      </c>
      <c r="C26430" s="176">
        <v>33.9</v>
      </c>
      <c r="D26430" s="282">
        <v>123</v>
      </c>
      <c r="E26430" s="265"/>
    </row>
    <row r="26431" spans="1:5">
      <c r="A26431" s="283">
        <v>64508</v>
      </c>
      <c r="B26431" s="176">
        <v>0</v>
      </c>
      <c r="C26431" s="176">
        <v>0</v>
      </c>
      <c r="D26431" s="282">
        <v>87</v>
      </c>
      <c r="E26431" s="265"/>
    </row>
    <row r="26432" spans="1:5">
      <c r="A26432" s="283">
        <v>64601</v>
      </c>
      <c r="B26432" s="176">
        <v>41</v>
      </c>
      <c r="C26432" s="176">
        <v>40.6</v>
      </c>
      <c r="D26432" s="282">
        <v>101</v>
      </c>
      <c r="E26432" s="265"/>
    </row>
    <row r="26433" spans="1:5">
      <c r="A26433" s="283">
        <v>64620</v>
      </c>
      <c r="B26433" s="176">
        <v>13.4</v>
      </c>
      <c r="C26433" s="176">
        <v>45.3</v>
      </c>
      <c r="D26433" s="282">
        <v>87</v>
      </c>
      <c r="E26433" s="265"/>
    </row>
    <row r="26434" spans="1:5">
      <c r="A26434" s="283">
        <v>64622</v>
      </c>
      <c r="B26434" s="176">
        <v>8.1</v>
      </c>
      <c r="C26434" s="176">
        <v>42.2</v>
      </c>
      <c r="D26434" s="282">
        <v>87</v>
      </c>
      <c r="E26434" s="265"/>
    </row>
    <row r="26435" spans="1:5">
      <c r="A26435" s="283">
        <v>64623</v>
      </c>
      <c r="B26435" s="176">
        <v>13.3</v>
      </c>
      <c r="C26435" s="176">
        <v>43.1</v>
      </c>
      <c r="D26435" s="282">
        <v>87</v>
      </c>
      <c r="E26435" s="265"/>
    </row>
    <row r="26436" spans="1:5">
      <c r="A26436" s="283">
        <v>64624</v>
      </c>
      <c r="B26436" s="176">
        <v>22.3</v>
      </c>
      <c r="C26436" s="176">
        <v>40.1</v>
      </c>
      <c r="D26436" s="282">
        <v>87</v>
      </c>
      <c r="E26436" s="265"/>
    </row>
    <row r="26437" spans="1:5">
      <c r="A26437" s="283">
        <v>64625</v>
      </c>
      <c r="B26437" s="176">
        <v>12.2</v>
      </c>
      <c r="C26437" s="176">
        <v>42.4</v>
      </c>
      <c r="D26437" s="282">
        <v>87</v>
      </c>
      <c r="E26437" s="265"/>
    </row>
    <row r="26438" spans="1:5">
      <c r="A26438" s="283">
        <v>64628</v>
      </c>
      <c r="B26438" s="176">
        <v>49.5</v>
      </c>
      <c r="C26438" s="176">
        <v>42.2</v>
      </c>
      <c r="D26438" s="282">
        <v>87</v>
      </c>
      <c r="E26438" s="265"/>
    </row>
    <row r="26439" spans="1:5">
      <c r="A26439" s="283">
        <v>64630</v>
      </c>
      <c r="B26439" s="176">
        <v>7.2</v>
      </c>
      <c r="C26439" s="176">
        <v>45.3</v>
      </c>
      <c r="D26439" s="282">
        <v>87</v>
      </c>
      <c r="E26439" s="265"/>
    </row>
    <row r="26440" spans="1:5">
      <c r="A26440" s="283">
        <v>64631</v>
      </c>
      <c r="B26440" s="176">
        <v>13.7</v>
      </c>
      <c r="C26440" s="176">
        <v>46.5</v>
      </c>
      <c r="D26440" s="282">
        <v>87</v>
      </c>
      <c r="E26440" s="265"/>
    </row>
    <row r="26441" spans="1:5">
      <c r="A26441" s="283">
        <v>64632</v>
      </c>
      <c r="B26441" s="176">
        <v>12.9</v>
      </c>
      <c r="C26441" s="176">
        <v>44.3</v>
      </c>
      <c r="D26441" s="282">
        <v>87</v>
      </c>
      <c r="E26441" s="265"/>
    </row>
    <row r="26442" spans="1:5">
      <c r="A26442" s="283">
        <v>64633</v>
      </c>
      <c r="B26442" s="176">
        <v>77.900000000000006</v>
      </c>
      <c r="C26442" s="176">
        <v>40.700000000000003</v>
      </c>
      <c r="D26442" s="282">
        <v>97</v>
      </c>
      <c r="E26442" s="265"/>
    </row>
    <row r="26443" spans="1:5">
      <c r="A26443" s="283">
        <v>64635</v>
      </c>
      <c r="B26443" s="176">
        <v>16.399999999999999</v>
      </c>
      <c r="C26443" s="176">
        <v>40.299999999999997</v>
      </c>
      <c r="D26443" s="282">
        <v>87</v>
      </c>
      <c r="E26443" s="265"/>
    </row>
    <row r="26444" spans="1:5">
      <c r="A26444" s="283">
        <v>64636</v>
      </c>
      <c r="B26444" s="176">
        <v>9</v>
      </c>
      <c r="C26444" s="176">
        <v>39.299999999999997</v>
      </c>
      <c r="D26444" s="282">
        <v>87</v>
      </c>
      <c r="E26444" s="265"/>
    </row>
    <row r="26445" spans="1:5">
      <c r="A26445" s="283">
        <v>64637</v>
      </c>
      <c r="B26445" s="176">
        <v>9.3000000000000007</v>
      </c>
      <c r="C26445" s="176">
        <v>42.5</v>
      </c>
      <c r="D26445" s="282">
        <v>87</v>
      </c>
      <c r="E26445" s="265"/>
    </row>
    <row r="26446" spans="1:5">
      <c r="A26446" s="283">
        <v>64638</v>
      </c>
      <c r="B26446" s="176">
        <v>9.6</v>
      </c>
      <c r="C26446" s="176">
        <v>43.1</v>
      </c>
      <c r="D26446" s="282">
        <v>87</v>
      </c>
      <c r="E26446" s="265"/>
    </row>
    <row r="26447" spans="1:5">
      <c r="A26447" s="283">
        <v>64639</v>
      </c>
      <c r="B26447" s="176">
        <v>5.4</v>
      </c>
      <c r="C26447" s="176">
        <v>46.8</v>
      </c>
      <c r="D26447" s="282">
        <v>87</v>
      </c>
      <c r="E26447" s="265"/>
    </row>
    <row r="26448" spans="1:5">
      <c r="A26448" s="283">
        <v>64640</v>
      </c>
      <c r="B26448" s="176">
        <v>26.3</v>
      </c>
      <c r="C26448" s="176">
        <v>40.200000000000003</v>
      </c>
      <c r="D26448" s="282">
        <v>87</v>
      </c>
      <c r="E26448" s="265"/>
    </row>
    <row r="26449" spans="1:5">
      <c r="A26449" s="283">
        <v>64641</v>
      </c>
      <c r="B26449" s="176">
        <v>8.4</v>
      </c>
      <c r="C26449" s="176">
        <v>37.9</v>
      </c>
      <c r="D26449" s="282">
        <v>87</v>
      </c>
      <c r="E26449" s="265"/>
    </row>
    <row r="26450" spans="1:5">
      <c r="A26450" s="283">
        <v>64642</v>
      </c>
      <c r="B26450" s="176">
        <v>9.3000000000000007</v>
      </c>
      <c r="C26450" s="176">
        <v>41.5</v>
      </c>
      <c r="D26450" s="282">
        <v>87</v>
      </c>
      <c r="E26450" s="265"/>
    </row>
    <row r="26451" spans="1:5">
      <c r="A26451" s="283">
        <v>64643</v>
      </c>
      <c r="B26451" s="176">
        <v>9.8000000000000007</v>
      </c>
      <c r="C26451" s="176">
        <v>42.6</v>
      </c>
      <c r="D26451" s="282">
        <v>87</v>
      </c>
      <c r="E26451" s="265"/>
    </row>
    <row r="26452" spans="1:5">
      <c r="A26452" s="283">
        <v>64644</v>
      </c>
      <c r="B26452" s="176">
        <v>24.7</v>
      </c>
      <c r="C26452" s="176">
        <v>39.700000000000003</v>
      </c>
      <c r="D26452" s="282">
        <v>111</v>
      </c>
      <c r="E26452" s="265"/>
    </row>
    <row r="26453" spans="1:5">
      <c r="A26453" s="283">
        <v>64645</v>
      </c>
      <c r="B26453" s="176">
        <v>6.2</v>
      </c>
      <c r="C26453" s="176">
        <v>40.6</v>
      </c>
      <c r="D26453" s="282">
        <v>87</v>
      </c>
      <c r="E26453" s="265"/>
    </row>
    <row r="26454" spans="1:5">
      <c r="A26454" s="283">
        <v>64646</v>
      </c>
      <c r="B26454" s="176">
        <v>5.7</v>
      </c>
      <c r="C26454" s="176">
        <v>43.5</v>
      </c>
      <c r="D26454" s="282">
        <v>87</v>
      </c>
      <c r="E26454" s="265"/>
    </row>
    <row r="26455" spans="1:5">
      <c r="A26455" s="283">
        <v>64647</v>
      </c>
      <c r="B26455" s="176">
        <v>8.4</v>
      </c>
      <c r="C26455" s="176">
        <v>40.6</v>
      </c>
      <c r="D26455" s="282">
        <v>87</v>
      </c>
      <c r="E26455" s="265"/>
    </row>
    <row r="26456" spans="1:5">
      <c r="A26456" s="283">
        <v>64648</v>
      </c>
      <c r="B26456" s="176">
        <v>16.600000000000001</v>
      </c>
      <c r="C26456" s="176">
        <v>35.200000000000003</v>
      </c>
      <c r="D26456" s="282">
        <v>87</v>
      </c>
      <c r="E26456" s="265"/>
    </row>
    <row r="26457" spans="1:5">
      <c r="A26457" s="283">
        <v>64649</v>
      </c>
      <c r="B26457" s="176">
        <v>20.2</v>
      </c>
      <c r="C26457" s="176">
        <v>40.700000000000003</v>
      </c>
      <c r="D26457" s="282">
        <v>87</v>
      </c>
      <c r="E26457" s="265"/>
    </row>
    <row r="26458" spans="1:5">
      <c r="A26458" s="283">
        <v>64650</v>
      </c>
      <c r="B26458" s="176">
        <v>14.9</v>
      </c>
      <c r="C26458" s="176">
        <v>41.3</v>
      </c>
      <c r="D26458" s="282">
        <v>87</v>
      </c>
      <c r="E26458" s="265"/>
    </row>
    <row r="26459" spans="1:5">
      <c r="A26459" s="283">
        <v>64651</v>
      </c>
      <c r="B26459" s="176">
        <v>12.3</v>
      </c>
      <c r="C26459" s="176">
        <v>46.5</v>
      </c>
      <c r="D26459" s="282">
        <v>87</v>
      </c>
      <c r="E26459" s="265"/>
    </row>
    <row r="26460" spans="1:5">
      <c r="A26460" s="283">
        <v>64652</v>
      </c>
      <c r="B26460" s="176">
        <v>8.6</v>
      </c>
      <c r="C26460" s="176">
        <v>46.4</v>
      </c>
      <c r="D26460" s="282">
        <v>87</v>
      </c>
      <c r="E26460" s="265"/>
    </row>
    <row r="26461" spans="1:5">
      <c r="A26461" s="283">
        <v>64653</v>
      </c>
      <c r="B26461" s="176">
        <v>5.9</v>
      </c>
      <c r="C26461" s="176">
        <v>43.4</v>
      </c>
      <c r="D26461" s="282">
        <v>87</v>
      </c>
      <c r="E26461" s="265"/>
    </row>
    <row r="26462" spans="1:5">
      <c r="A26462" s="283">
        <v>64655</v>
      </c>
      <c r="B26462" s="176">
        <v>5</v>
      </c>
      <c r="C26462" s="176">
        <v>47.5</v>
      </c>
      <c r="D26462" s="282">
        <v>87</v>
      </c>
      <c r="E26462" s="265"/>
    </row>
    <row r="26463" spans="1:5">
      <c r="A26463" s="283">
        <v>64656</v>
      </c>
      <c r="B26463" s="176">
        <v>10.7</v>
      </c>
      <c r="C26463" s="176">
        <v>44.6</v>
      </c>
      <c r="D26463" s="282">
        <v>87</v>
      </c>
      <c r="E26463" s="265"/>
    </row>
    <row r="26464" spans="1:5">
      <c r="A26464" s="283">
        <v>64657</v>
      </c>
      <c r="B26464" s="176">
        <v>5.7</v>
      </c>
      <c r="C26464" s="176">
        <v>45.8</v>
      </c>
      <c r="D26464" s="282">
        <v>87</v>
      </c>
      <c r="E26464" s="265"/>
    </row>
    <row r="26465" spans="1:5">
      <c r="A26465" s="283">
        <v>64658</v>
      </c>
      <c r="B26465" s="176">
        <v>22</v>
      </c>
      <c r="C26465" s="176">
        <v>41.9</v>
      </c>
      <c r="D26465" s="282">
        <v>112</v>
      </c>
      <c r="E26465" s="265"/>
    </row>
    <row r="26466" spans="1:5">
      <c r="A26466" s="283">
        <v>64659</v>
      </c>
      <c r="B26466" s="176">
        <v>12.6</v>
      </c>
      <c r="C26466" s="176">
        <v>39.799999999999997</v>
      </c>
      <c r="D26466" s="282">
        <v>87</v>
      </c>
      <c r="E26466" s="265"/>
    </row>
    <row r="26467" spans="1:5">
      <c r="A26467" s="283">
        <v>64660</v>
      </c>
      <c r="B26467" s="176">
        <v>6.6</v>
      </c>
      <c r="C26467" s="176">
        <v>45.9</v>
      </c>
      <c r="D26467" s="282">
        <v>87</v>
      </c>
      <c r="E26467" s="265"/>
    </row>
    <row r="26468" spans="1:5">
      <c r="A26468" s="283">
        <v>64661</v>
      </c>
      <c r="B26468" s="176">
        <v>8.8000000000000007</v>
      </c>
      <c r="C26468" s="176">
        <v>46.6</v>
      </c>
      <c r="D26468" s="282">
        <v>87</v>
      </c>
      <c r="E26468" s="265"/>
    </row>
    <row r="26469" spans="1:5">
      <c r="A26469" s="283">
        <v>64664</v>
      </c>
      <c r="B26469" s="176">
        <v>11.8</v>
      </c>
      <c r="C26469" s="176">
        <v>46.1</v>
      </c>
      <c r="D26469" s="282">
        <v>87</v>
      </c>
      <c r="E26469" s="265"/>
    </row>
    <row r="26470" spans="1:5">
      <c r="A26470" s="283">
        <v>64667</v>
      </c>
      <c r="B26470" s="176">
        <v>6.1</v>
      </c>
      <c r="C26470" s="176">
        <v>41</v>
      </c>
      <c r="D26470" s="282">
        <v>87</v>
      </c>
      <c r="E26470" s="265"/>
    </row>
    <row r="26471" spans="1:5">
      <c r="A26471" s="283">
        <v>64668</v>
      </c>
      <c r="B26471" s="176">
        <v>7.9</v>
      </c>
      <c r="C26471" s="176">
        <v>44.3</v>
      </c>
      <c r="D26471" s="282">
        <v>87</v>
      </c>
      <c r="E26471" s="265"/>
    </row>
    <row r="26472" spans="1:5">
      <c r="A26472" s="283">
        <v>64670</v>
      </c>
      <c r="B26472" s="176">
        <v>8.8000000000000007</v>
      </c>
      <c r="C26472" s="176">
        <v>40.9</v>
      </c>
      <c r="D26472" s="282">
        <v>87</v>
      </c>
      <c r="E26472" s="265"/>
    </row>
    <row r="26473" spans="1:5">
      <c r="A26473" s="283">
        <v>64671</v>
      </c>
      <c r="B26473" s="176">
        <v>23.4</v>
      </c>
      <c r="C26473" s="176">
        <v>44</v>
      </c>
      <c r="D26473" s="282">
        <v>87</v>
      </c>
      <c r="E26473" s="265"/>
    </row>
    <row r="26474" spans="1:5">
      <c r="A26474" s="283">
        <v>64672</v>
      </c>
      <c r="B26474" s="176">
        <v>5.0999999999999996</v>
      </c>
      <c r="C26474" s="176">
        <v>47.1</v>
      </c>
      <c r="D26474" s="282">
        <v>87</v>
      </c>
      <c r="E26474" s="265"/>
    </row>
    <row r="26475" spans="1:5">
      <c r="A26475" s="283">
        <v>64673</v>
      </c>
      <c r="B26475" s="176">
        <v>8.1</v>
      </c>
      <c r="C26475" s="176">
        <v>42.7</v>
      </c>
      <c r="D26475" s="282">
        <v>87</v>
      </c>
      <c r="E26475" s="265"/>
    </row>
    <row r="26476" spans="1:5">
      <c r="A26476" s="283">
        <v>64674</v>
      </c>
      <c r="B26476" s="176">
        <v>7.3</v>
      </c>
      <c r="C26476" s="176">
        <v>43.2</v>
      </c>
      <c r="D26476" s="282">
        <v>87</v>
      </c>
      <c r="E26476" s="265"/>
    </row>
    <row r="26477" spans="1:5">
      <c r="A26477" s="283">
        <v>64676</v>
      </c>
      <c r="B26477" s="176">
        <v>6.6</v>
      </c>
      <c r="C26477" s="176">
        <v>46.3</v>
      </c>
      <c r="D26477" s="282">
        <v>87</v>
      </c>
      <c r="E26477" s="265"/>
    </row>
    <row r="26478" spans="1:5">
      <c r="A26478" s="283">
        <v>64679</v>
      </c>
      <c r="B26478" s="176">
        <v>9.3000000000000007</v>
      </c>
      <c r="C26478" s="176">
        <v>41.3</v>
      </c>
      <c r="D26478" s="282">
        <v>87</v>
      </c>
      <c r="E26478" s="265"/>
    </row>
    <row r="26479" spans="1:5">
      <c r="A26479" s="283">
        <v>64681</v>
      </c>
      <c r="B26479" s="176">
        <v>6.7</v>
      </c>
      <c r="C26479" s="176">
        <v>46</v>
      </c>
      <c r="D26479" s="282">
        <v>87</v>
      </c>
      <c r="E26479" s="265"/>
    </row>
    <row r="26480" spans="1:5">
      <c r="A26480" s="283">
        <v>64682</v>
      </c>
      <c r="B26480" s="176">
        <v>7.7</v>
      </c>
      <c r="C26480" s="176">
        <v>42</v>
      </c>
      <c r="D26480" s="282">
        <v>87</v>
      </c>
      <c r="E26480" s="265"/>
    </row>
    <row r="26481" spans="1:5">
      <c r="A26481" s="283">
        <v>64683</v>
      </c>
      <c r="B26481" s="176">
        <v>35.700000000000003</v>
      </c>
      <c r="C26481" s="176">
        <v>41.6</v>
      </c>
      <c r="D26481" s="282">
        <v>87</v>
      </c>
      <c r="E26481" s="265"/>
    </row>
    <row r="26482" spans="1:5">
      <c r="A26482" s="283">
        <v>64686</v>
      </c>
      <c r="B26482" s="176">
        <v>10.7</v>
      </c>
      <c r="C26482" s="176">
        <v>44.8</v>
      </c>
      <c r="D26482" s="282">
        <v>87</v>
      </c>
      <c r="E26482" s="265"/>
    </row>
    <row r="26483" spans="1:5">
      <c r="A26483" s="283">
        <v>64688</v>
      </c>
      <c r="B26483" s="176">
        <v>17</v>
      </c>
      <c r="C26483" s="176">
        <v>40.299999999999997</v>
      </c>
      <c r="D26483" s="282">
        <v>87</v>
      </c>
      <c r="E26483" s="265"/>
    </row>
    <row r="26484" spans="1:5">
      <c r="A26484" s="283">
        <v>64689</v>
      </c>
      <c r="B26484" s="176">
        <v>12.1</v>
      </c>
      <c r="C26484" s="176">
        <v>44.5</v>
      </c>
      <c r="D26484" s="282">
        <v>87</v>
      </c>
      <c r="E26484" s="265"/>
    </row>
    <row r="26485" spans="1:5">
      <c r="A26485" s="283">
        <v>64701</v>
      </c>
      <c r="B26485" s="176">
        <v>126.3</v>
      </c>
      <c r="C26485" s="176">
        <v>38.4</v>
      </c>
      <c r="D26485" s="282">
        <v>94</v>
      </c>
      <c r="E26485" s="265"/>
    </row>
    <row r="26486" spans="1:5">
      <c r="A26486" s="283">
        <v>64720</v>
      </c>
      <c r="B26486" s="176">
        <v>36.299999999999997</v>
      </c>
      <c r="C26486" s="176">
        <v>40.200000000000003</v>
      </c>
      <c r="D26486" s="282">
        <v>87</v>
      </c>
      <c r="E26486" s="265"/>
    </row>
    <row r="26487" spans="1:5">
      <c r="A26487" s="283">
        <v>64722</v>
      </c>
      <c r="B26487" s="176">
        <v>19.100000000000001</v>
      </c>
      <c r="C26487" s="176">
        <v>38.700000000000003</v>
      </c>
      <c r="D26487" s="282">
        <v>87</v>
      </c>
      <c r="E26487" s="265"/>
    </row>
    <row r="26488" spans="1:5">
      <c r="A26488" s="283">
        <v>64723</v>
      </c>
      <c r="B26488" s="176">
        <v>11.9</v>
      </c>
      <c r="C26488" s="176">
        <v>42.5</v>
      </c>
      <c r="D26488" s="282">
        <v>87</v>
      </c>
      <c r="E26488" s="265"/>
    </row>
    <row r="26489" spans="1:5">
      <c r="A26489" s="283">
        <v>64724</v>
      </c>
      <c r="B26489" s="176">
        <v>18.5</v>
      </c>
      <c r="C26489" s="176">
        <v>45.7</v>
      </c>
      <c r="D26489" s="282">
        <v>87</v>
      </c>
      <c r="E26489" s="265"/>
    </row>
    <row r="26490" spans="1:5">
      <c r="A26490" s="283">
        <v>64725</v>
      </c>
      <c r="B26490" s="176">
        <v>29</v>
      </c>
      <c r="C26490" s="176">
        <v>37.799999999999997</v>
      </c>
      <c r="D26490" s="282">
        <v>87</v>
      </c>
      <c r="E26490" s="265"/>
    </row>
    <row r="26491" spans="1:5">
      <c r="A26491" s="283">
        <v>64726</v>
      </c>
      <c r="B26491" s="176">
        <v>10.7</v>
      </c>
      <c r="C26491" s="176">
        <v>42.4</v>
      </c>
      <c r="D26491" s="282">
        <v>87</v>
      </c>
      <c r="E26491" s="265"/>
    </row>
    <row r="26492" spans="1:5">
      <c r="A26492" s="283">
        <v>64728</v>
      </c>
      <c r="B26492" s="176">
        <v>13</v>
      </c>
      <c r="C26492" s="176">
        <v>39.9</v>
      </c>
      <c r="D26492" s="282">
        <v>87</v>
      </c>
      <c r="E26492" s="265"/>
    </row>
    <row r="26493" spans="1:5">
      <c r="A26493" s="283">
        <v>64730</v>
      </c>
      <c r="B26493" s="176">
        <v>33.700000000000003</v>
      </c>
      <c r="C26493" s="176">
        <v>41.8</v>
      </c>
      <c r="D26493" s="282">
        <v>87</v>
      </c>
      <c r="E26493" s="265"/>
    </row>
    <row r="26494" spans="1:5">
      <c r="A26494" s="283">
        <v>64733</v>
      </c>
      <c r="B26494" s="176">
        <v>16.8</v>
      </c>
      <c r="C26494" s="176">
        <v>40.700000000000003</v>
      </c>
      <c r="D26494" s="282">
        <v>87</v>
      </c>
      <c r="E26494" s="265"/>
    </row>
    <row r="26495" spans="1:5">
      <c r="A26495" s="283">
        <v>64734</v>
      </c>
      <c r="B26495" s="176">
        <v>43.8</v>
      </c>
      <c r="C26495" s="176">
        <v>45.7</v>
      </c>
      <c r="D26495" s="282">
        <v>87</v>
      </c>
      <c r="E26495" s="265"/>
    </row>
    <row r="26496" spans="1:5">
      <c r="A26496" s="283">
        <v>64735</v>
      </c>
      <c r="B26496" s="176">
        <v>54.4</v>
      </c>
      <c r="C26496" s="176">
        <v>43.9</v>
      </c>
      <c r="D26496" s="282">
        <v>135</v>
      </c>
      <c r="E26496" s="265"/>
    </row>
    <row r="26497" spans="1:5">
      <c r="A26497" s="283">
        <v>64738</v>
      </c>
      <c r="B26497" s="176">
        <v>13.3</v>
      </c>
      <c r="C26497" s="176">
        <v>51.1</v>
      </c>
      <c r="D26497" s="282">
        <v>87</v>
      </c>
      <c r="E26497" s="265"/>
    </row>
    <row r="26498" spans="1:5">
      <c r="A26498" s="283">
        <v>64739</v>
      </c>
      <c r="B26498" s="176">
        <v>15.5</v>
      </c>
      <c r="C26498" s="176">
        <v>41.3</v>
      </c>
      <c r="D26498" s="282">
        <v>87</v>
      </c>
      <c r="E26498" s="265"/>
    </row>
    <row r="26499" spans="1:5">
      <c r="A26499" s="283">
        <v>64740</v>
      </c>
      <c r="B26499" s="176">
        <v>14.2</v>
      </c>
      <c r="C26499" s="176">
        <v>49.8</v>
      </c>
      <c r="D26499" s="282">
        <v>87</v>
      </c>
      <c r="E26499" s="265"/>
    </row>
    <row r="26500" spans="1:5">
      <c r="A26500" s="283">
        <v>64741</v>
      </c>
      <c r="B26500" s="176">
        <v>9.6999999999999993</v>
      </c>
      <c r="C26500" s="176">
        <v>41.2</v>
      </c>
      <c r="D26500" s="282">
        <v>87</v>
      </c>
      <c r="E26500" s="265"/>
    </row>
    <row r="26501" spans="1:5">
      <c r="A26501" s="283">
        <v>64742</v>
      </c>
      <c r="B26501" s="176">
        <v>26.4</v>
      </c>
      <c r="C26501" s="176">
        <v>40.6</v>
      </c>
      <c r="D26501" s="282">
        <v>87</v>
      </c>
      <c r="E26501" s="265"/>
    </row>
    <row r="26502" spans="1:5">
      <c r="A26502" s="283">
        <v>64743</v>
      </c>
      <c r="B26502" s="176">
        <v>0</v>
      </c>
      <c r="C26502" s="176">
        <v>0</v>
      </c>
      <c r="D26502" s="282">
        <v>87</v>
      </c>
      <c r="E26502" s="265"/>
    </row>
    <row r="26503" spans="1:5">
      <c r="A26503" s="283">
        <v>64744</v>
      </c>
      <c r="B26503" s="176">
        <v>38</v>
      </c>
      <c r="C26503" s="176">
        <v>43.4</v>
      </c>
      <c r="D26503" s="282">
        <v>112</v>
      </c>
      <c r="E26503" s="265"/>
    </row>
    <row r="26504" spans="1:5">
      <c r="A26504" s="283">
        <v>64745</v>
      </c>
      <c r="B26504" s="176">
        <v>21</v>
      </c>
      <c r="C26504" s="176">
        <v>39.200000000000003</v>
      </c>
      <c r="D26504" s="282">
        <v>87</v>
      </c>
      <c r="E26504" s="265"/>
    </row>
    <row r="26505" spans="1:5">
      <c r="A26505" s="283">
        <v>64746</v>
      </c>
      <c r="B26505" s="176">
        <v>44.1</v>
      </c>
      <c r="C26505" s="176">
        <v>43.4</v>
      </c>
      <c r="D26505" s="282">
        <v>87</v>
      </c>
      <c r="E26505" s="265"/>
    </row>
    <row r="26506" spans="1:5">
      <c r="A26506" s="283">
        <v>64747</v>
      </c>
      <c r="B26506" s="176">
        <v>36.5</v>
      </c>
      <c r="C26506" s="176">
        <v>38.4</v>
      </c>
      <c r="D26506" s="282">
        <v>87</v>
      </c>
      <c r="E26506" s="265"/>
    </row>
    <row r="26507" spans="1:5">
      <c r="A26507" s="283">
        <v>64748</v>
      </c>
      <c r="B26507" s="176">
        <v>13.8</v>
      </c>
      <c r="C26507" s="176">
        <v>41.8</v>
      </c>
      <c r="D26507" s="282">
        <v>87</v>
      </c>
      <c r="E26507" s="265"/>
    </row>
    <row r="26508" spans="1:5">
      <c r="A26508" s="283">
        <v>64750</v>
      </c>
      <c r="B26508" s="176">
        <v>14.4</v>
      </c>
      <c r="C26508" s="176">
        <v>40.700000000000003</v>
      </c>
      <c r="D26508" s="282">
        <v>87</v>
      </c>
      <c r="E26508" s="265"/>
    </row>
    <row r="26509" spans="1:5">
      <c r="A26509" s="283">
        <v>64752</v>
      </c>
      <c r="B26509" s="176">
        <v>6.5</v>
      </c>
      <c r="C26509" s="176">
        <v>38.200000000000003</v>
      </c>
      <c r="D26509" s="282">
        <v>87</v>
      </c>
      <c r="E26509" s="265"/>
    </row>
    <row r="26510" spans="1:5">
      <c r="A26510" s="283">
        <v>64755</v>
      </c>
      <c r="B26510" s="176">
        <v>30.6</v>
      </c>
      <c r="C26510" s="176">
        <v>37.1</v>
      </c>
      <c r="D26510" s="282">
        <v>87</v>
      </c>
      <c r="E26510" s="265"/>
    </row>
    <row r="26511" spans="1:5">
      <c r="A26511" s="283">
        <v>64756</v>
      </c>
      <c r="B26511" s="176">
        <v>11.2</v>
      </c>
      <c r="C26511" s="176">
        <v>45.3</v>
      </c>
      <c r="D26511" s="282">
        <v>87</v>
      </c>
      <c r="E26511" s="265"/>
    </row>
    <row r="26512" spans="1:5">
      <c r="A26512" s="283">
        <v>64759</v>
      </c>
      <c r="B26512" s="176">
        <v>27.4</v>
      </c>
      <c r="C26512" s="176">
        <v>40.9</v>
      </c>
      <c r="D26512" s="282">
        <v>94</v>
      </c>
      <c r="E26512" s="265"/>
    </row>
    <row r="26513" spans="1:5">
      <c r="A26513" s="283">
        <v>64761</v>
      </c>
      <c r="B26513" s="176">
        <v>26.5</v>
      </c>
      <c r="C26513" s="176">
        <v>39.1</v>
      </c>
      <c r="D26513" s="282">
        <v>87</v>
      </c>
      <c r="E26513" s="265"/>
    </row>
    <row r="26514" spans="1:5">
      <c r="A26514" s="283">
        <v>64762</v>
      </c>
      <c r="B26514" s="176">
        <v>15.4</v>
      </c>
      <c r="C26514" s="176">
        <v>36.200000000000003</v>
      </c>
      <c r="D26514" s="282">
        <v>87</v>
      </c>
      <c r="E26514" s="265"/>
    </row>
    <row r="26515" spans="1:5">
      <c r="A26515" s="283">
        <v>64763</v>
      </c>
      <c r="B26515" s="176">
        <v>22.1</v>
      </c>
      <c r="C26515" s="176">
        <v>48.1</v>
      </c>
      <c r="D26515" s="282">
        <v>87</v>
      </c>
      <c r="E26515" s="265"/>
    </row>
    <row r="26516" spans="1:5">
      <c r="A26516" s="283">
        <v>64765</v>
      </c>
      <c r="B26516" s="176">
        <v>0</v>
      </c>
      <c r="C26516" s="176">
        <v>0</v>
      </c>
      <c r="D26516" s="282">
        <v>87</v>
      </c>
      <c r="E26516" s="265"/>
    </row>
    <row r="26517" spans="1:5">
      <c r="A26517" s="283">
        <v>64767</v>
      </c>
      <c r="B26517" s="176">
        <v>15.4</v>
      </c>
      <c r="C26517" s="176">
        <v>42.5</v>
      </c>
      <c r="D26517" s="282">
        <v>87</v>
      </c>
      <c r="E26517" s="265"/>
    </row>
    <row r="26518" spans="1:5">
      <c r="A26518" s="283">
        <v>64769</v>
      </c>
      <c r="B26518" s="176">
        <v>10.3</v>
      </c>
      <c r="C26518" s="176">
        <v>39.9</v>
      </c>
      <c r="D26518" s="282">
        <v>87</v>
      </c>
      <c r="E26518" s="265"/>
    </row>
    <row r="26519" spans="1:5">
      <c r="A26519" s="283">
        <v>64770</v>
      </c>
      <c r="B26519" s="176">
        <v>9.9</v>
      </c>
      <c r="C26519" s="176">
        <v>45.2</v>
      </c>
      <c r="D26519" s="282">
        <v>111</v>
      </c>
      <c r="E26519" s="265"/>
    </row>
    <row r="26520" spans="1:5">
      <c r="A26520" s="283">
        <v>64771</v>
      </c>
      <c r="B26520" s="176">
        <v>15.2</v>
      </c>
      <c r="C26520" s="176">
        <v>40.200000000000003</v>
      </c>
      <c r="D26520" s="282">
        <v>87</v>
      </c>
      <c r="E26520" s="265"/>
    </row>
    <row r="26521" spans="1:5">
      <c r="A26521" s="283">
        <v>64772</v>
      </c>
      <c r="B26521" s="176">
        <v>136.80000000000001</v>
      </c>
      <c r="C26521" s="176">
        <v>39.4</v>
      </c>
      <c r="D26521" s="282">
        <v>103</v>
      </c>
      <c r="E26521" s="265"/>
    </row>
    <row r="26522" spans="1:5">
      <c r="A26522" s="283">
        <v>64776</v>
      </c>
      <c r="B26522" s="176">
        <v>15.1</v>
      </c>
      <c r="C26522" s="176">
        <v>47.4</v>
      </c>
      <c r="D26522" s="282">
        <v>87</v>
      </c>
      <c r="E26522" s="265"/>
    </row>
    <row r="26523" spans="1:5">
      <c r="A26523" s="283">
        <v>64778</v>
      </c>
      <c r="B26523" s="176">
        <v>10.7</v>
      </c>
      <c r="C26523" s="176">
        <v>39.4</v>
      </c>
      <c r="D26523" s="282">
        <v>87</v>
      </c>
      <c r="E26523" s="265"/>
    </row>
    <row r="26524" spans="1:5">
      <c r="A26524" s="283">
        <v>64779</v>
      </c>
      <c r="B26524" s="176">
        <v>150.30000000000001</v>
      </c>
      <c r="C26524" s="176">
        <v>39.799999999999997</v>
      </c>
      <c r="D26524" s="282">
        <v>87</v>
      </c>
      <c r="E26524" s="265"/>
    </row>
    <row r="26525" spans="1:5">
      <c r="A26525" s="283">
        <v>64780</v>
      </c>
      <c r="B26525" s="176">
        <v>9.6999999999999993</v>
      </c>
      <c r="C26525" s="176">
        <v>41.8</v>
      </c>
      <c r="D26525" s="282">
        <v>87</v>
      </c>
      <c r="E26525" s="265"/>
    </row>
    <row r="26526" spans="1:5">
      <c r="A26526" s="283">
        <v>64781</v>
      </c>
      <c r="B26526" s="176">
        <v>7.7</v>
      </c>
      <c r="C26526" s="176">
        <v>47.7</v>
      </c>
      <c r="D26526" s="282">
        <v>87</v>
      </c>
      <c r="E26526" s="265"/>
    </row>
    <row r="26527" spans="1:5">
      <c r="A26527" s="283">
        <v>64783</v>
      </c>
      <c r="B26527" s="176">
        <v>10.7</v>
      </c>
      <c r="C26527" s="176">
        <v>46.3</v>
      </c>
      <c r="D26527" s="282">
        <v>87</v>
      </c>
      <c r="E26527" s="265"/>
    </row>
    <row r="26528" spans="1:5">
      <c r="A26528" s="283">
        <v>64784</v>
      </c>
      <c r="B26528" s="176">
        <v>14.9</v>
      </c>
      <c r="C26528" s="176">
        <v>39.1</v>
      </c>
      <c r="D26528" s="282">
        <v>87</v>
      </c>
      <c r="E26528" s="265"/>
    </row>
    <row r="26529" spans="1:5">
      <c r="A26529" s="283">
        <v>64788</v>
      </c>
      <c r="B26529" s="176">
        <v>15.1</v>
      </c>
      <c r="C26529" s="176">
        <v>42.7</v>
      </c>
      <c r="D26529" s="282">
        <v>87</v>
      </c>
      <c r="E26529" s="265"/>
    </row>
    <row r="26530" spans="1:5">
      <c r="A26530" s="283">
        <v>64790</v>
      </c>
      <c r="B26530" s="176">
        <v>13.3</v>
      </c>
      <c r="C26530" s="176">
        <v>39.1</v>
      </c>
      <c r="D26530" s="282">
        <v>87</v>
      </c>
      <c r="E26530" s="265"/>
    </row>
    <row r="26531" spans="1:5">
      <c r="A26531" s="283">
        <v>64801</v>
      </c>
      <c r="B26531" s="176">
        <v>610.70000000000005</v>
      </c>
      <c r="C26531" s="176">
        <v>35</v>
      </c>
      <c r="D26531" s="282">
        <v>174</v>
      </c>
      <c r="E26531" s="265"/>
    </row>
    <row r="26532" spans="1:5">
      <c r="A26532" s="283">
        <v>64802</v>
      </c>
      <c r="B26532" s="176">
        <v>0</v>
      </c>
      <c r="C26532" s="176">
        <v>0</v>
      </c>
      <c r="D26532" s="282">
        <v>87</v>
      </c>
      <c r="E26532" s="265"/>
    </row>
    <row r="26533" spans="1:5">
      <c r="A26533" s="283">
        <v>64803</v>
      </c>
      <c r="B26533" s="176">
        <v>428.9</v>
      </c>
      <c r="C26533" s="176">
        <v>44.3</v>
      </c>
      <c r="D26533" s="282">
        <v>87</v>
      </c>
      <c r="E26533" s="265"/>
    </row>
    <row r="26534" spans="1:5">
      <c r="A26534" s="283">
        <v>64804</v>
      </c>
      <c r="B26534" s="176">
        <v>346.6</v>
      </c>
      <c r="C26534" s="176">
        <v>39</v>
      </c>
      <c r="D26534" s="282">
        <v>108</v>
      </c>
      <c r="E26534" s="265"/>
    </row>
    <row r="26535" spans="1:5">
      <c r="A26535" s="283">
        <v>64830</v>
      </c>
      <c r="B26535" s="176">
        <v>39</v>
      </c>
      <c r="C26535" s="176">
        <v>37.1</v>
      </c>
      <c r="D26535" s="282">
        <v>87</v>
      </c>
      <c r="E26535" s="265"/>
    </row>
    <row r="26536" spans="1:5">
      <c r="A26536" s="283">
        <v>64831</v>
      </c>
      <c r="B26536" s="176">
        <v>51.5</v>
      </c>
      <c r="C26536" s="176">
        <v>37.299999999999997</v>
      </c>
      <c r="D26536" s="282">
        <v>113</v>
      </c>
      <c r="E26536" s="265"/>
    </row>
    <row r="26537" spans="1:5">
      <c r="A26537" s="283">
        <v>64832</v>
      </c>
      <c r="B26537" s="176">
        <v>11.5</v>
      </c>
      <c r="C26537" s="176">
        <v>40.1</v>
      </c>
      <c r="D26537" s="282">
        <v>87</v>
      </c>
      <c r="E26537" s="265"/>
    </row>
    <row r="26538" spans="1:5">
      <c r="A26538" s="283">
        <v>64833</v>
      </c>
      <c r="B26538" s="176">
        <v>20.8</v>
      </c>
      <c r="C26538" s="176">
        <v>37.6</v>
      </c>
      <c r="D26538" s="282">
        <v>87</v>
      </c>
      <c r="E26538" s="265"/>
    </row>
    <row r="26539" spans="1:5">
      <c r="A26539" s="283">
        <v>64834</v>
      </c>
      <c r="B26539" s="176">
        <v>182.1</v>
      </c>
      <c r="C26539" s="176">
        <v>35.4</v>
      </c>
      <c r="D26539" s="282">
        <v>95</v>
      </c>
      <c r="E26539" s="265"/>
    </row>
    <row r="26540" spans="1:5">
      <c r="A26540" s="283">
        <v>64835</v>
      </c>
      <c r="B26540" s="176">
        <v>630.79999999999995</v>
      </c>
      <c r="C26540" s="176">
        <v>35.1</v>
      </c>
      <c r="D26540" s="282">
        <v>87</v>
      </c>
      <c r="E26540" s="265"/>
    </row>
    <row r="26541" spans="1:5">
      <c r="A26541" s="283">
        <v>64836</v>
      </c>
      <c r="B26541" s="176">
        <v>120</v>
      </c>
      <c r="C26541" s="176">
        <v>35.200000000000003</v>
      </c>
      <c r="D26541" s="282">
        <v>114</v>
      </c>
      <c r="E26541" s="265"/>
    </row>
    <row r="26542" spans="1:5">
      <c r="A26542" s="283">
        <v>64840</v>
      </c>
      <c r="B26542" s="176">
        <v>68.599999999999994</v>
      </c>
      <c r="C26542" s="176">
        <v>38</v>
      </c>
      <c r="D26542" s="282">
        <v>87</v>
      </c>
      <c r="E26542" s="265"/>
    </row>
    <row r="26543" spans="1:5">
      <c r="A26543" s="283">
        <v>64841</v>
      </c>
      <c r="B26543" s="176">
        <v>122.2</v>
      </c>
      <c r="C26543" s="176">
        <v>37.6</v>
      </c>
      <c r="D26543" s="282">
        <v>87</v>
      </c>
      <c r="E26543" s="265"/>
    </row>
    <row r="26544" spans="1:5">
      <c r="A26544" s="283">
        <v>64842</v>
      </c>
      <c r="B26544" s="176">
        <v>15.2</v>
      </c>
      <c r="C26544" s="176">
        <v>38.9</v>
      </c>
      <c r="D26544" s="282">
        <v>87</v>
      </c>
      <c r="E26544" s="265"/>
    </row>
    <row r="26545" spans="1:5">
      <c r="A26545" s="283">
        <v>64843</v>
      </c>
      <c r="B26545" s="176">
        <v>66.400000000000006</v>
      </c>
      <c r="C26545" s="176">
        <v>35.6</v>
      </c>
      <c r="D26545" s="282">
        <v>87</v>
      </c>
      <c r="E26545" s="265"/>
    </row>
    <row r="26546" spans="1:5">
      <c r="A26546" s="283">
        <v>64844</v>
      </c>
      <c r="B26546" s="176">
        <v>64.3</v>
      </c>
      <c r="C26546" s="176">
        <v>37.799999999999997</v>
      </c>
      <c r="D26546" s="282">
        <v>87</v>
      </c>
      <c r="E26546" s="265"/>
    </row>
    <row r="26547" spans="1:5">
      <c r="A26547" s="283">
        <v>64847</v>
      </c>
      <c r="B26547" s="176">
        <v>71.7</v>
      </c>
      <c r="C26547" s="176">
        <v>38.1</v>
      </c>
      <c r="D26547" s="282">
        <v>87</v>
      </c>
      <c r="E26547" s="265"/>
    </row>
    <row r="26548" spans="1:5">
      <c r="A26548" s="283">
        <v>64848</v>
      </c>
      <c r="B26548" s="176">
        <v>16.100000000000001</v>
      </c>
      <c r="C26548" s="176">
        <v>38.5</v>
      </c>
      <c r="D26548" s="282">
        <v>115</v>
      </c>
      <c r="E26548" s="265"/>
    </row>
    <row r="26549" spans="1:5">
      <c r="A26549" s="283">
        <v>64849</v>
      </c>
      <c r="B26549" s="176">
        <v>23.3</v>
      </c>
      <c r="C26549" s="176">
        <v>41.3</v>
      </c>
      <c r="D26549" s="282">
        <v>87</v>
      </c>
      <c r="E26549" s="265"/>
    </row>
    <row r="26550" spans="1:5">
      <c r="A26550" s="283">
        <v>64850</v>
      </c>
      <c r="B26550" s="176">
        <v>111.8</v>
      </c>
      <c r="C26550" s="176">
        <v>36</v>
      </c>
      <c r="D26550" s="282">
        <v>119</v>
      </c>
      <c r="E26550" s="265"/>
    </row>
    <row r="26551" spans="1:5">
      <c r="A26551" s="283">
        <v>64853</v>
      </c>
      <c r="B26551" s="176">
        <v>0</v>
      </c>
      <c r="C26551" s="176">
        <v>0</v>
      </c>
      <c r="D26551" s="282">
        <v>87</v>
      </c>
      <c r="E26551" s="265"/>
    </row>
    <row r="26552" spans="1:5">
      <c r="A26552" s="283">
        <v>64854</v>
      </c>
      <c r="B26552" s="176">
        <v>62.2</v>
      </c>
      <c r="C26552" s="176">
        <v>33.200000000000003</v>
      </c>
      <c r="D26552" s="282">
        <v>87</v>
      </c>
      <c r="E26552" s="265"/>
    </row>
    <row r="26553" spans="1:5">
      <c r="A26553" s="283">
        <v>64855</v>
      </c>
      <c r="B26553" s="176">
        <v>64.099999999999994</v>
      </c>
      <c r="C26553" s="176">
        <v>34</v>
      </c>
      <c r="D26553" s="282">
        <v>87</v>
      </c>
      <c r="E26553" s="265"/>
    </row>
    <row r="26554" spans="1:5">
      <c r="A26554" s="283">
        <v>64856</v>
      </c>
      <c r="B26554" s="176">
        <v>37.6</v>
      </c>
      <c r="C26554" s="176">
        <v>38.6</v>
      </c>
      <c r="D26554" s="282">
        <v>87</v>
      </c>
      <c r="E26554" s="265"/>
    </row>
    <row r="26555" spans="1:5">
      <c r="A26555" s="283">
        <v>64857</v>
      </c>
      <c r="B26555" s="176">
        <v>0</v>
      </c>
      <c r="C26555" s="176">
        <v>0</v>
      </c>
      <c r="D26555" s="282">
        <v>87</v>
      </c>
      <c r="E26555" s="265"/>
    </row>
    <row r="26556" spans="1:5">
      <c r="A26556" s="283">
        <v>64858</v>
      </c>
      <c r="B26556" s="176">
        <v>103.3</v>
      </c>
      <c r="C26556" s="176">
        <v>43.3</v>
      </c>
      <c r="D26556" s="282">
        <v>87</v>
      </c>
      <c r="E26556" s="265"/>
    </row>
    <row r="26557" spans="1:5">
      <c r="A26557" s="283">
        <v>64859</v>
      </c>
      <c r="B26557" s="176">
        <v>27.3</v>
      </c>
      <c r="C26557" s="176">
        <v>38.9</v>
      </c>
      <c r="D26557" s="282">
        <v>87</v>
      </c>
      <c r="E26557" s="265"/>
    </row>
    <row r="26558" spans="1:5">
      <c r="A26558" s="283">
        <v>64861</v>
      </c>
      <c r="B26558" s="176">
        <v>16.7</v>
      </c>
      <c r="C26558" s="176">
        <v>39.299999999999997</v>
      </c>
      <c r="D26558" s="282">
        <v>87</v>
      </c>
      <c r="E26558" s="265"/>
    </row>
    <row r="26559" spans="1:5">
      <c r="A26559" s="283">
        <v>64862</v>
      </c>
      <c r="B26559" s="176">
        <v>46.1</v>
      </c>
      <c r="C26559" s="176">
        <v>38.299999999999997</v>
      </c>
      <c r="D26559" s="282">
        <v>87</v>
      </c>
      <c r="E26559" s="265"/>
    </row>
    <row r="26560" spans="1:5">
      <c r="A26560" s="283">
        <v>64863</v>
      </c>
      <c r="B26560" s="176">
        <v>57.6</v>
      </c>
      <c r="C26560" s="176">
        <v>30</v>
      </c>
      <c r="D26560" s="282">
        <v>87</v>
      </c>
      <c r="E26560" s="265"/>
    </row>
    <row r="26561" spans="1:5">
      <c r="A26561" s="283">
        <v>64864</v>
      </c>
      <c r="B26561" s="176">
        <v>0</v>
      </c>
      <c r="C26561" s="176">
        <v>0</v>
      </c>
      <c r="D26561" s="282">
        <v>87</v>
      </c>
      <c r="E26561" s="265"/>
    </row>
    <row r="26562" spans="1:5">
      <c r="A26562" s="283">
        <v>64865</v>
      </c>
      <c r="B26562" s="176">
        <v>76.8</v>
      </c>
      <c r="C26562" s="176">
        <v>38.4</v>
      </c>
      <c r="D26562" s="282">
        <v>87</v>
      </c>
      <c r="E26562" s="265"/>
    </row>
    <row r="26563" spans="1:5">
      <c r="A26563" s="283">
        <v>64866</v>
      </c>
      <c r="B26563" s="176">
        <v>24.6</v>
      </c>
      <c r="C26563" s="176">
        <v>38.200000000000003</v>
      </c>
      <c r="D26563" s="282">
        <v>87</v>
      </c>
      <c r="E26563" s="265"/>
    </row>
    <row r="26564" spans="1:5">
      <c r="A26564" s="283">
        <v>64867</v>
      </c>
      <c r="B26564" s="176">
        <v>43.5</v>
      </c>
      <c r="C26564" s="176">
        <v>38.700000000000003</v>
      </c>
      <c r="D26564" s="282">
        <v>87</v>
      </c>
      <c r="E26564" s="265"/>
    </row>
    <row r="26565" spans="1:5">
      <c r="A26565" s="283">
        <v>64868</v>
      </c>
      <c r="B26565" s="176">
        <v>478.7</v>
      </c>
      <c r="C26565" s="176">
        <v>39.5</v>
      </c>
      <c r="D26565" s="282">
        <v>87</v>
      </c>
      <c r="E26565" s="265"/>
    </row>
    <row r="26566" spans="1:5">
      <c r="A26566" s="283">
        <v>64870</v>
      </c>
      <c r="B26566" s="176">
        <v>349.3</v>
      </c>
      <c r="C26566" s="176">
        <v>32.9</v>
      </c>
      <c r="D26566" s="282">
        <v>95</v>
      </c>
      <c r="E26566" s="265"/>
    </row>
    <row r="26567" spans="1:5">
      <c r="A26567" s="283">
        <v>64873</v>
      </c>
      <c r="B26567" s="176">
        <v>22.7</v>
      </c>
      <c r="C26567" s="176">
        <v>40.4</v>
      </c>
      <c r="D26567" s="282">
        <v>87</v>
      </c>
      <c r="E26567" s="265"/>
    </row>
    <row r="26568" spans="1:5">
      <c r="A26568" s="283">
        <v>64874</v>
      </c>
      <c r="B26568" s="176">
        <v>198.1</v>
      </c>
      <c r="C26568" s="176">
        <v>37.4</v>
      </c>
      <c r="D26568" s="282">
        <v>87</v>
      </c>
      <c r="E26568" s="265"/>
    </row>
    <row r="26569" spans="1:5">
      <c r="A26569" s="283">
        <v>64999</v>
      </c>
      <c r="B26569" s="176">
        <v>0</v>
      </c>
      <c r="C26569" s="176">
        <v>0</v>
      </c>
      <c r="D26569" s="282">
        <v>87</v>
      </c>
      <c r="E26569" s="265"/>
    </row>
    <row r="26570" spans="1:5">
      <c r="A26570" s="283">
        <v>65001</v>
      </c>
      <c r="B26570" s="176">
        <v>23.4</v>
      </c>
      <c r="C26570" s="176">
        <v>39.4</v>
      </c>
      <c r="D26570" s="282">
        <v>87</v>
      </c>
      <c r="E26570" s="265"/>
    </row>
    <row r="26571" spans="1:5">
      <c r="A26571" s="283">
        <v>65010</v>
      </c>
      <c r="B26571" s="176">
        <v>72.2</v>
      </c>
      <c r="C26571" s="176">
        <v>39</v>
      </c>
      <c r="D26571" s="282">
        <v>95</v>
      </c>
      <c r="E26571" s="265"/>
    </row>
    <row r="26572" spans="1:5">
      <c r="A26572" s="283">
        <v>65011</v>
      </c>
      <c r="B26572" s="176">
        <v>31.9</v>
      </c>
      <c r="C26572" s="176">
        <v>38.1</v>
      </c>
      <c r="D26572" s="282">
        <v>87</v>
      </c>
      <c r="E26572" s="265"/>
    </row>
    <row r="26573" spans="1:5">
      <c r="A26573" s="283">
        <v>65013</v>
      </c>
      <c r="B26573" s="176">
        <v>24.4</v>
      </c>
      <c r="C26573" s="176">
        <v>40.9</v>
      </c>
      <c r="D26573" s="282">
        <v>87</v>
      </c>
      <c r="E26573" s="265"/>
    </row>
    <row r="26574" spans="1:5">
      <c r="A26574" s="283">
        <v>65014</v>
      </c>
      <c r="B26574" s="176">
        <v>22.5</v>
      </c>
      <c r="C26574" s="176">
        <v>46.1</v>
      </c>
      <c r="D26574" s="282">
        <v>87</v>
      </c>
      <c r="E26574" s="265"/>
    </row>
    <row r="26575" spans="1:5">
      <c r="A26575" s="283">
        <v>65016</v>
      </c>
      <c r="B26575" s="176">
        <v>16</v>
      </c>
      <c r="C26575" s="176">
        <v>40.4</v>
      </c>
      <c r="D26575" s="282">
        <v>108</v>
      </c>
      <c r="E26575" s="265"/>
    </row>
    <row r="26576" spans="1:5">
      <c r="A26576" s="283">
        <v>65017</v>
      </c>
      <c r="B26576" s="176">
        <v>32.700000000000003</v>
      </c>
      <c r="C26576" s="176">
        <v>38.9</v>
      </c>
      <c r="D26576" s="282">
        <v>87</v>
      </c>
      <c r="E26576" s="265"/>
    </row>
    <row r="26577" spans="1:5">
      <c r="A26577" s="283">
        <v>65018</v>
      </c>
      <c r="B26577" s="176">
        <v>47.8</v>
      </c>
      <c r="C26577" s="176">
        <v>37.700000000000003</v>
      </c>
      <c r="D26577" s="282">
        <v>87</v>
      </c>
      <c r="E26577" s="265"/>
    </row>
    <row r="26578" spans="1:5">
      <c r="A26578" s="283">
        <v>65020</v>
      </c>
      <c r="B26578" s="176">
        <v>96.5</v>
      </c>
      <c r="C26578" s="176">
        <v>45.1</v>
      </c>
      <c r="D26578" s="282">
        <v>103</v>
      </c>
      <c r="E26578" s="265"/>
    </row>
    <row r="26579" spans="1:5">
      <c r="A26579" s="283">
        <v>65023</v>
      </c>
      <c r="B26579" s="176">
        <v>38.1</v>
      </c>
      <c r="C26579" s="176">
        <v>43.4</v>
      </c>
      <c r="D26579" s="282">
        <v>87</v>
      </c>
      <c r="E26579" s="265"/>
    </row>
    <row r="26580" spans="1:5">
      <c r="A26580" s="283">
        <v>65024</v>
      </c>
      <c r="B26580" s="176">
        <v>20.2</v>
      </c>
      <c r="C26580" s="176">
        <v>39</v>
      </c>
      <c r="D26580" s="282">
        <v>87</v>
      </c>
      <c r="E26580" s="265"/>
    </row>
    <row r="26581" spans="1:5">
      <c r="A26581" s="283">
        <v>65025</v>
      </c>
      <c r="B26581" s="176">
        <v>16.8</v>
      </c>
      <c r="C26581" s="176">
        <v>37.4</v>
      </c>
      <c r="D26581" s="282">
        <v>87</v>
      </c>
      <c r="E26581" s="265"/>
    </row>
    <row r="26582" spans="1:5">
      <c r="A26582" s="283">
        <v>65026</v>
      </c>
      <c r="B26582" s="176">
        <v>79.3</v>
      </c>
      <c r="C26582" s="176">
        <v>40.299999999999997</v>
      </c>
      <c r="D26582" s="282">
        <v>106</v>
      </c>
      <c r="E26582" s="265"/>
    </row>
    <row r="26583" spans="1:5">
      <c r="A26583" s="283">
        <v>65032</v>
      </c>
      <c r="B26583" s="176">
        <v>28.3</v>
      </c>
      <c r="C26583" s="176">
        <v>38.5</v>
      </c>
      <c r="D26583" s="282">
        <v>115</v>
      </c>
      <c r="E26583" s="265"/>
    </row>
    <row r="26584" spans="1:5">
      <c r="A26584" s="283">
        <v>65034</v>
      </c>
      <c r="B26584" s="176">
        <v>20.6</v>
      </c>
      <c r="C26584" s="176">
        <v>36.299999999999997</v>
      </c>
      <c r="D26584" s="282">
        <v>87</v>
      </c>
      <c r="E26584" s="265"/>
    </row>
    <row r="26585" spans="1:5">
      <c r="A26585" s="283">
        <v>65035</v>
      </c>
      <c r="B26585" s="176">
        <v>22.4</v>
      </c>
      <c r="C26585" s="176">
        <v>38.200000000000003</v>
      </c>
      <c r="D26585" s="282">
        <v>87</v>
      </c>
      <c r="E26585" s="265"/>
    </row>
    <row r="26586" spans="1:5">
      <c r="A26586" s="283">
        <v>65037</v>
      </c>
      <c r="B26586" s="176">
        <v>54.6</v>
      </c>
      <c r="C26586" s="176">
        <v>56</v>
      </c>
      <c r="D26586" s="282">
        <v>87</v>
      </c>
      <c r="E26586" s="265"/>
    </row>
    <row r="26587" spans="1:5">
      <c r="A26587" s="283">
        <v>65038</v>
      </c>
      <c r="B26587" s="176">
        <v>76.8</v>
      </c>
      <c r="C26587" s="176">
        <v>56.6</v>
      </c>
      <c r="D26587" s="282">
        <v>87</v>
      </c>
      <c r="E26587" s="265"/>
    </row>
    <row r="26588" spans="1:5">
      <c r="A26588" s="283">
        <v>65039</v>
      </c>
      <c r="B26588" s="176">
        <v>64.599999999999994</v>
      </c>
      <c r="C26588" s="176">
        <v>39.700000000000003</v>
      </c>
      <c r="D26588" s="282">
        <v>87</v>
      </c>
      <c r="E26588" s="265"/>
    </row>
    <row r="26589" spans="1:5">
      <c r="A26589" s="283">
        <v>65040</v>
      </c>
      <c r="B26589" s="176">
        <v>31.9</v>
      </c>
      <c r="C26589" s="176">
        <v>38.700000000000003</v>
      </c>
      <c r="D26589" s="282">
        <v>87</v>
      </c>
      <c r="E26589" s="265"/>
    </row>
    <row r="26590" spans="1:5">
      <c r="A26590" s="283">
        <v>65041</v>
      </c>
      <c r="B26590" s="176">
        <v>27</v>
      </c>
      <c r="C26590" s="176">
        <v>46.3</v>
      </c>
      <c r="D26590" s="282">
        <v>96</v>
      </c>
      <c r="E26590" s="265"/>
    </row>
    <row r="26591" spans="1:5">
      <c r="A26591" s="283">
        <v>65042</v>
      </c>
      <c r="B26591" s="176">
        <v>18.5</v>
      </c>
      <c r="C26591" s="176">
        <v>37.5</v>
      </c>
      <c r="D26591" s="282">
        <v>87</v>
      </c>
      <c r="E26591" s="265"/>
    </row>
    <row r="26592" spans="1:5">
      <c r="A26592" s="283">
        <v>65043</v>
      </c>
      <c r="B26592" s="176">
        <v>113.8</v>
      </c>
      <c r="C26592" s="176">
        <v>38.700000000000003</v>
      </c>
      <c r="D26592" s="282">
        <v>96</v>
      </c>
      <c r="E26592" s="265"/>
    </row>
    <row r="26593" spans="1:5">
      <c r="A26593" s="283">
        <v>65046</v>
      </c>
      <c r="B26593" s="176">
        <v>16.399999999999999</v>
      </c>
      <c r="C26593" s="176">
        <v>42.1</v>
      </c>
      <c r="D26593" s="282">
        <v>87</v>
      </c>
      <c r="E26593" s="265"/>
    </row>
    <row r="26594" spans="1:5">
      <c r="A26594" s="283">
        <v>65047</v>
      </c>
      <c r="B26594" s="176">
        <v>43.9</v>
      </c>
      <c r="C26594" s="176">
        <v>40</v>
      </c>
      <c r="D26594" s="282">
        <v>87</v>
      </c>
      <c r="E26594" s="265"/>
    </row>
    <row r="26595" spans="1:5">
      <c r="A26595" s="283">
        <v>65048</v>
      </c>
      <c r="B26595" s="176">
        <v>21.3</v>
      </c>
      <c r="C26595" s="176">
        <v>38.9</v>
      </c>
      <c r="D26595" s="282">
        <v>87</v>
      </c>
      <c r="E26595" s="265"/>
    </row>
    <row r="26596" spans="1:5">
      <c r="A26596" s="283">
        <v>65049</v>
      </c>
      <c r="B26596" s="176">
        <v>172.5</v>
      </c>
      <c r="C26596" s="176">
        <v>48.4</v>
      </c>
      <c r="D26596" s="282">
        <v>120</v>
      </c>
      <c r="E26596" s="265"/>
    </row>
    <row r="26597" spans="1:5">
      <c r="A26597" s="283">
        <v>65050</v>
      </c>
      <c r="B26597" s="176">
        <v>24.4</v>
      </c>
      <c r="C26597" s="176">
        <v>26.9</v>
      </c>
      <c r="D26597" s="282">
        <v>87</v>
      </c>
      <c r="E26597" s="265"/>
    </row>
    <row r="26598" spans="1:5">
      <c r="A26598" s="283">
        <v>65051</v>
      </c>
      <c r="B26598" s="176">
        <v>36</v>
      </c>
      <c r="C26598" s="176">
        <v>36.5</v>
      </c>
      <c r="D26598" s="282">
        <v>113</v>
      </c>
      <c r="E26598" s="265"/>
    </row>
    <row r="26599" spans="1:5">
      <c r="A26599" s="283">
        <v>65052</v>
      </c>
      <c r="B26599" s="176">
        <v>61.1</v>
      </c>
      <c r="C26599" s="176">
        <v>43.7</v>
      </c>
      <c r="D26599" s="282">
        <v>87</v>
      </c>
      <c r="E26599" s="265"/>
    </row>
    <row r="26600" spans="1:5">
      <c r="A26600" s="283">
        <v>65053</v>
      </c>
      <c r="B26600" s="176">
        <v>42.5</v>
      </c>
      <c r="C26600" s="176">
        <v>39.799999999999997</v>
      </c>
      <c r="D26600" s="282">
        <v>87</v>
      </c>
      <c r="E26600" s="265"/>
    </row>
    <row r="26601" spans="1:5">
      <c r="A26601" s="283">
        <v>65054</v>
      </c>
      <c r="B26601" s="176">
        <v>32.9</v>
      </c>
      <c r="C26601" s="176">
        <v>38.1</v>
      </c>
      <c r="D26601" s="282">
        <v>115</v>
      </c>
      <c r="E26601" s="265"/>
    </row>
    <row r="26602" spans="1:5">
      <c r="A26602" s="283">
        <v>65055</v>
      </c>
      <c r="B26602" s="176">
        <v>10.7</v>
      </c>
      <c r="C26602" s="176">
        <v>42.5</v>
      </c>
      <c r="D26602" s="282">
        <v>87</v>
      </c>
      <c r="E26602" s="265"/>
    </row>
    <row r="26603" spans="1:5">
      <c r="A26603" s="283">
        <v>65058</v>
      </c>
      <c r="B26603" s="176">
        <v>12.2</v>
      </c>
      <c r="C26603" s="176">
        <v>41.1</v>
      </c>
      <c r="D26603" s="282">
        <v>87</v>
      </c>
      <c r="E26603" s="265"/>
    </row>
    <row r="26604" spans="1:5">
      <c r="A26604" s="283">
        <v>65059</v>
      </c>
      <c r="B26604" s="176">
        <v>32.6</v>
      </c>
      <c r="C26604" s="176">
        <v>40</v>
      </c>
      <c r="D26604" s="282">
        <v>87</v>
      </c>
      <c r="E26604" s="265"/>
    </row>
    <row r="26605" spans="1:5">
      <c r="A26605" s="283">
        <v>65061</v>
      </c>
      <c r="B26605" s="176">
        <v>17.5</v>
      </c>
      <c r="C26605" s="176">
        <v>48.9</v>
      </c>
      <c r="D26605" s="282">
        <v>87</v>
      </c>
      <c r="E26605" s="265"/>
    </row>
    <row r="26606" spans="1:5">
      <c r="A26606" s="283">
        <v>65062</v>
      </c>
      <c r="B26606" s="176">
        <v>12.1</v>
      </c>
      <c r="C26606" s="176">
        <v>47.2</v>
      </c>
      <c r="D26606" s="282">
        <v>87</v>
      </c>
      <c r="E26606" s="265"/>
    </row>
    <row r="26607" spans="1:5">
      <c r="A26607" s="283">
        <v>65063</v>
      </c>
      <c r="B26607" s="176">
        <v>42.1</v>
      </c>
      <c r="C26607" s="176">
        <v>39</v>
      </c>
      <c r="D26607" s="282">
        <v>107</v>
      </c>
      <c r="E26607" s="265"/>
    </row>
    <row r="26608" spans="1:5">
      <c r="A26608" s="283">
        <v>65064</v>
      </c>
      <c r="B26608" s="176">
        <v>34.299999999999997</v>
      </c>
      <c r="C26608" s="176">
        <v>42.7</v>
      </c>
      <c r="D26608" s="282">
        <v>87</v>
      </c>
      <c r="E26608" s="265"/>
    </row>
    <row r="26609" spans="1:5">
      <c r="A26609" s="283">
        <v>65065</v>
      </c>
      <c r="B26609" s="176">
        <v>280.89999999999998</v>
      </c>
      <c r="C26609" s="176">
        <v>47.8</v>
      </c>
      <c r="D26609" s="282">
        <v>149</v>
      </c>
      <c r="E26609" s="265"/>
    </row>
    <row r="26610" spans="1:5">
      <c r="A26610" s="283">
        <v>65066</v>
      </c>
      <c r="B26610" s="176">
        <v>37.700000000000003</v>
      </c>
      <c r="C26610" s="176">
        <v>41.7</v>
      </c>
      <c r="D26610" s="282">
        <v>87</v>
      </c>
      <c r="E26610" s="265"/>
    </row>
    <row r="26611" spans="1:5">
      <c r="A26611" s="283">
        <v>65067</v>
      </c>
      <c r="B26611" s="176">
        <v>11.3</v>
      </c>
      <c r="C26611" s="176">
        <v>45.5</v>
      </c>
      <c r="D26611" s="282">
        <v>87</v>
      </c>
      <c r="E26611" s="265"/>
    </row>
    <row r="26612" spans="1:5">
      <c r="A26612" s="283">
        <v>65068</v>
      </c>
      <c r="B26612" s="176">
        <v>15.1</v>
      </c>
      <c r="C26612" s="176">
        <v>40.9</v>
      </c>
      <c r="D26612" s="282">
        <v>87</v>
      </c>
      <c r="E26612" s="265"/>
    </row>
    <row r="26613" spans="1:5">
      <c r="A26613" s="283">
        <v>65069</v>
      </c>
      <c r="B26613" s="176">
        <v>11.4</v>
      </c>
      <c r="C26613" s="176">
        <v>45.2</v>
      </c>
      <c r="D26613" s="282">
        <v>87</v>
      </c>
      <c r="E26613" s="265"/>
    </row>
    <row r="26614" spans="1:5">
      <c r="A26614" s="283">
        <v>65072</v>
      </c>
      <c r="B26614" s="176">
        <v>89.7</v>
      </c>
      <c r="C26614" s="176">
        <v>52.4</v>
      </c>
      <c r="D26614" s="282">
        <v>87</v>
      </c>
      <c r="E26614" s="265"/>
    </row>
    <row r="26615" spans="1:5">
      <c r="A26615" s="283">
        <v>65074</v>
      </c>
      <c r="B26615" s="176">
        <v>32.9</v>
      </c>
      <c r="C26615" s="176">
        <v>37.700000000000003</v>
      </c>
      <c r="D26615" s="282">
        <v>87</v>
      </c>
      <c r="E26615" s="265"/>
    </row>
    <row r="26616" spans="1:5">
      <c r="A26616" s="283">
        <v>65075</v>
      </c>
      <c r="B26616" s="176">
        <v>16.8</v>
      </c>
      <c r="C26616" s="176">
        <v>38</v>
      </c>
      <c r="D26616" s="282">
        <v>87</v>
      </c>
      <c r="E26616" s="265"/>
    </row>
    <row r="26617" spans="1:5">
      <c r="A26617" s="283">
        <v>65076</v>
      </c>
      <c r="B26617" s="176">
        <v>38</v>
      </c>
      <c r="C26617" s="176">
        <v>36.700000000000003</v>
      </c>
      <c r="D26617" s="282">
        <v>87</v>
      </c>
      <c r="E26617" s="265"/>
    </row>
    <row r="26618" spans="1:5">
      <c r="A26618" s="283">
        <v>65077</v>
      </c>
      <c r="B26618" s="176">
        <v>11.7</v>
      </c>
      <c r="C26618" s="176">
        <v>45.7</v>
      </c>
      <c r="D26618" s="282">
        <v>87</v>
      </c>
      <c r="E26618" s="265"/>
    </row>
    <row r="26619" spans="1:5">
      <c r="A26619" s="283">
        <v>65078</v>
      </c>
      <c r="B26619" s="176">
        <v>29.5</v>
      </c>
      <c r="C26619" s="176">
        <v>47.2</v>
      </c>
      <c r="D26619" s="282">
        <v>87</v>
      </c>
      <c r="E26619" s="265"/>
    </row>
    <row r="26620" spans="1:5">
      <c r="A26620" s="283">
        <v>65079</v>
      </c>
      <c r="B26620" s="176">
        <v>155.5</v>
      </c>
      <c r="C26620" s="176">
        <v>57.3</v>
      </c>
      <c r="D26620" s="282">
        <v>109</v>
      </c>
      <c r="E26620" s="265"/>
    </row>
    <row r="26621" spans="1:5">
      <c r="A26621" s="283">
        <v>65080</v>
      </c>
      <c r="B26621" s="176">
        <v>45</v>
      </c>
      <c r="C26621" s="176">
        <v>39.299999999999997</v>
      </c>
      <c r="D26621" s="282">
        <v>87</v>
      </c>
      <c r="E26621" s="265"/>
    </row>
    <row r="26622" spans="1:5">
      <c r="A26622" s="283">
        <v>65081</v>
      </c>
      <c r="B26622" s="176">
        <v>63.5</v>
      </c>
      <c r="C26622" s="176">
        <v>38.5</v>
      </c>
      <c r="D26622" s="282">
        <v>87</v>
      </c>
      <c r="E26622" s="265"/>
    </row>
    <row r="26623" spans="1:5">
      <c r="A26623" s="283">
        <v>65082</v>
      </c>
      <c r="B26623" s="176">
        <v>22</v>
      </c>
      <c r="C26623" s="176">
        <v>40.299999999999997</v>
      </c>
      <c r="D26623" s="282">
        <v>87</v>
      </c>
      <c r="E26623" s="265"/>
    </row>
    <row r="26624" spans="1:5">
      <c r="A26624" s="283">
        <v>65083</v>
      </c>
      <c r="B26624" s="176">
        <v>27.2</v>
      </c>
      <c r="C26624" s="176">
        <v>39.4</v>
      </c>
      <c r="D26624" s="282">
        <v>87</v>
      </c>
      <c r="E26624" s="265"/>
    </row>
    <row r="26625" spans="1:5">
      <c r="A26625" s="283">
        <v>65084</v>
      </c>
      <c r="B26625" s="176">
        <v>36.799999999999997</v>
      </c>
      <c r="C26625" s="176">
        <v>39.299999999999997</v>
      </c>
      <c r="D26625" s="282">
        <v>108</v>
      </c>
      <c r="E26625" s="265"/>
    </row>
    <row r="26626" spans="1:5">
      <c r="A26626" s="283">
        <v>65085</v>
      </c>
      <c r="B26626" s="176">
        <v>22.5</v>
      </c>
      <c r="C26626" s="176">
        <v>39.700000000000003</v>
      </c>
      <c r="D26626" s="282">
        <v>112</v>
      </c>
      <c r="E26626" s="265"/>
    </row>
    <row r="26627" spans="1:5">
      <c r="A26627" s="283">
        <v>65101</v>
      </c>
      <c r="B26627" s="176">
        <v>280.60000000000002</v>
      </c>
      <c r="C26627" s="176">
        <v>36.299999999999997</v>
      </c>
      <c r="D26627" s="282">
        <v>170</v>
      </c>
      <c r="E26627" s="265"/>
    </row>
    <row r="26628" spans="1:5">
      <c r="A26628" s="283">
        <v>65102</v>
      </c>
      <c r="B26628" s="176">
        <v>91.7</v>
      </c>
      <c r="C26628" s="176">
        <v>38</v>
      </c>
      <c r="D26628" s="282">
        <v>87</v>
      </c>
      <c r="E26628" s="265"/>
    </row>
    <row r="26629" spans="1:5">
      <c r="A26629" s="283">
        <v>65103</v>
      </c>
      <c r="B26629" s="176">
        <v>0</v>
      </c>
      <c r="C26629" s="176">
        <v>0</v>
      </c>
      <c r="D26629" s="282">
        <v>87</v>
      </c>
      <c r="E26629" s="265"/>
    </row>
    <row r="26630" spans="1:5">
      <c r="A26630" s="283">
        <v>65105</v>
      </c>
      <c r="B26630" s="176">
        <v>0</v>
      </c>
      <c r="C26630" s="176">
        <v>0</v>
      </c>
      <c r="D26630" s="282">
        <v>87</v>
      </c>
      <c r="E26630" s="265"/>
    </row>
    <row r="26631" spans="1:5">
      <c r="A26631" s="283">
        <v>65106</v>
      </c>
      <c r="B26631" s="176">
        <v>0</v>
      </c>
      <c r="C26631" s="176">
        <v>0</v>
      </c>
      <c r="D26631" s="282">
        <v>87</v>
      </c>
      <c r="E26631" s="265"/>
    </row>
    <row r="26632" spans="1:5">
      <c r="A26632" s="283">
        <v>65107</v>
      </c>
      <c r="B26632" s="176">
        <v>0</v>
      </c>
      <c r="C26632" s="176">
        <v>0</v>
      </c>
      <c r="D26632" s="282">
        <v>87</v>
      </c>
      <c r="E26632" s="265"/>
    </row>
    <row r="26633" spans="1:5">
      <c r="A26633" s="283">
        <v>65109</v>
      </c>
      <c r="B26633" s="176">
        <v>388.3</v>
      </c>
      <c r="C26633" s="176">
        <v>38.200000000000003</v>
      </c>
      <c r="D26633" s="282">
        <v>173</v>
      </c>
      <c r="E26633" s="265"/>
    </row>
    <row r="26634" spans="1:5">
      <c r="A26634" s="283">
        <v>65110</v>
      </c>
      <c r="B26634" s="176">
        <v>92.4</v>
      </c>
      <c r="C26634" s="176">
        <v>37.9</v>
      </c>
      <c r="D26634" s="282">
        <v>123</v>
      </c>
      <c r="E26634" s="265"/>
    </row>
    <row r="26635" spans="1:5">
      <c r="A26635" s="283">
        <v>65111</v>
      </c>
      <c r="B26635" s="176">
        <v>0</v>
      </c>
      <c r="C26635" s="176">
        <v>0</v>
      </c>
      <c r="D26635" s="282">
        <v>87</v>
      </c>
      <c r="E26635" s="265"/>
    </row>
    <row r="26636" spans="1:5">
      <c r="A26636" s="283">
        <v>65201</v>
      </c>
      <c r="B26636" s="176">
        <v>395.1</v>
      </c>
      <c r="C26636" s="176">
        <v>23.9</v>
      </c>
      <c r="D26636" s="282">
        <v>135</v>
      </c>
      <c r="E26636" s="265"/>
    </row>
    <row r="26637" spans="1:5">
      <c r="A26637" s="283">
        <v>65202</v>
      </c>
      <c r="B26637" s="176">
        <v>265.8</v>
      </c>
      <c r="C26637" s="176">
        <v>31.4</v>
      </c>
      <c r="D26637" s="282">
        <v>101</v>
      </c>
      <c r="E26637" s="265"/>
    </row>
    <row r="26638" spans="1:5">
      <c r="A26638" s="283">
        <v>65203</v>
      </c>
      <c r="B26638" s="176">
        <v>720</v>
      </c>
      <c r="C26638" s="176">
        <v>32.799999999999997</v>
      </c>
      <c r="D26638" s="282">
        <v>134</v>
      </c>
      <c r="E26638" s="265"/>
    </row>
    <row r="26639" spans="1:5">
      <c r="A26639" s="283">
        <v>65205</v>
      </c>
      <c r="B26639" s="176">
        <v>0</v>
      </c>
      <c r="C26639" s="176">
        <v>0</v>
      </c>
      <c r="D26639" s="282">
        <v>87</v>
      </c>
      <c r="E26639" s="265"/>
    </row>
    <row r="26640" spans="1:5">
      <c r="A26640" s="283">
        <v>65211</v>
      </c>
      <c r="B26640" s="176">
        <v>0</v>
      </c>
      <c r="C26640" s="176">
        <v>0</v>
      </c>
      <c r="D26640" s="282">
        <v>87</v>
      </c>
      <c r="E26640" s="265"/>
    </row>
    <row r="26641" spans="1:5">
      <c r="A26641" s="283">
        <v>65212</v>
      </c>
      <c r="B26641" s="176">
        <v>0</v>
      </c>
      <c r="C26641" s="176">
        <v>0</v>
      </c>
      <c r="D26641" s="282">
        <v>87</v>
      </c>
      <c r="E26641" s="265"/>
    </row>
    <row r="26642" spans="1:5">
      <c r="A26642" s="283">
        <v>65215</v>
      </c>
      <c r="B26642" s="176">
        <v>0</v>
      </c>
      <c r="C26642" s="176">
        <v>0</v>
      </c>
      <c r="D26642" s="282">
        <v>87</v>
      </c>
      <c r="E26642" s="265"/>
    </row>
    <row r="26643" spans="1:5">
      <c r="A26643" s="283">
        <v>65216</v>
      </c>
      <c r="B26643" s="176">
        <v>0</v>
      </c>
      <c r="C26643" s="176">
        <v>0</v>
      </c>
      <c r="D26643" s="282">
        <v>87</v>
      </c>
      <c r="E26643" s="265"/>
    </row>
    <row r="26644" spans="1:5">
      <c r="A26644" s="283">
        <v>65217</v>
      </c>
      <c r="B26644" s="176">
        <v>0</v>
      </c>
      <c r="C26644" s="176">
        <v>0</v>
      </c>
      <c r="D26644" s="282">
        <v>87</v>
      </c>
      <c r="E26644" s="265"/>
    </row>
    <row r="26645" spans="1:5">
      <c r="A26645" s="283">
        <v>65218</v>
      </c>
      <c r="B26645" s="176">
        <v>0</v>
      </c>
      <c r="C26645" s="176">
        <v>0</v>
      </c>
      <c r="D26645" s="282">
        <v>87</v>
      </c>
      <c r="E26645" s="265"/>
    </row>
    <row r="26646" spans="1:5">
      <c r="A26646" s="283">
        <v>65230</v>
      </c>
      <c r="B26646" s="176">
        <v>12.1</v>
      </c>
      <c r="C26646" s="176">
        <v>43.2</v>
      </c>
      <c r="D26646" s="282">
        <v>87</v>
      </c>
      <c r="E26646" s="265"/>
    </row>
    <row r="26647" spans="1:5">
      <c r="A26647" s="283">
        <v>65231</v>
      </c>
      <c r="B26647" s="176">
        <v>25.6</v>
      </c>
      <c r="C26647" s="176">
        <v>40.200000000000003</v>
      </c>
      <c r="D26647" s="282">
        <v>87</v>
      </c>
      <c r="E26647" s="265"/>
    </row>
    <row r="26648" spans="1:5">
      <c r="A26648" s="283">
        <v>65232</v>
      </c>
      <c r="B26648" s="176">
        <v>12.8</v>
      </c>
      <c r="C26648" s="176">
        <v>43.1</v>
      </c>
      <c r="D26648" s="282">
        <v>87</v>
      </c>
      <c r="E26648" s="265"/>
    </row>
    <row r="26649" spans="1:5">
      <c r="A26649" s="283">
        <v>65233</v>
      </c>
      <c r="B26649" s="176">
        <v>61.7</v>
      </c>
      <c r="C26649" s="176">
        <v>37.5</v>
      </c>
      <c r="D26649" s="282">
        <v>87</v>
      </c>
      <c r="E26649" s="265"/>
    </row>
    <row r="26650" spans="1:5">
      <c r="A26650" s="283">
        <v>65236</v>
      </c>
      <c r="B26650" s="176">
        <v>20.8</v>
      </c>
      <c r="C26650" s="176">
        <v>45.9</v>
      </c>
      <c r="D26650" s="282">
        <v>87</v>
      </c>
      <c r="E26650" s="265"/>
    </row>
    <row r="26651" spans="1:5">
      <c r="A26651" s="283">
        <v>65237</v>
      </c>
      <c r="B26651" s="176">
        <v>12.9</v>
      </c>
      <c r="C26651" s="176">
        <v>38.9</v>
      </c>
      <c r="D26651" s="282">
        <v>87</v>
      </c>
      <c r="E26651" s="265"/>
    </row>
    <row r="26652" spans="1:5">
      <c r="A26652" s="283">
        <v>65239</v>
      </c>
      <c r="B26652" s="176">
        <v>16.8</v>
      </c>
      <c r="C26652" s="176">
        <v>40.6</v>
      </c>
      <c r="D26652" s="282">
        <v>87</v>
      </c>
      <c r="E26652" s="265"/>
    </row>
    <row r="26653" spans="1:5">
      <c r="A26653" s="283">
        <v>65240</v>
      </c>
      <c r="B26653" s="176">
        <v>49.3</v>
      </c>
      <c r="C26653" s="176">
        <v>37.5</v>
      </c>
      <c r="D26653" s="282">
        <v>115</v>
      </c>
      <c r="E26653" s="265"/>
    </row>
    <row r="26654" spans="1:5">
      <c r="A26654" s="283">
        <v>65243</v>
      </c>
      <c r="B26654" s="176">
        <v>23.4</v>
      </c>
      <c r="C26654" s="176">
        <v>35.299999999999997</v>
      </c>
      <c r="D26654" s="282">
        <v>95</v>
      </c>
      <c r="E26654" s="265"/>
    </row>
    <row r="26655" spans="1:5">
      <c r="A26655" s="283">
        <v>65244</v>
      </c>
      <c r="B26655" s="176">
        <v>9.8000000000000007</v>
      </c>
      <c r="C26655" s="176">
        <v>45.3</v>
      </c>
      <c r="D26655" s="282">
        <v>87</v>
      </c>
      <c r="E26655" s="265"/>
    </row>
    <row r="26656" spans="1:5">
      <c r="A26656" s="283">
        <v>65246</v>
      </c>
      <c r="B26656" s="176">
        <v>11.8</v>
      </c>
      <c r="C26656" s="176">
        <v>44.1</v>
      </c>
      <c r="D26656" s="282">
        <v>87</v>
      </c>
      <c r="E26656" s="265"/>
    </row>
    <row r="26657" spans="1:5">
      <c r="A26657" s="283">
        <v>65247</v>
      </c>
      <c r="B26657" s="176">
        <v>12.2</v>
      </c>
      <c r="C26657" s="176">
        <v>44</v>
      </c>
      <c r="D26657" s="282">
        <v>87</v>
      </c>
      <c r="E26657" s="265"/>
    </row>
    <row r="26658" spans="1:5">
      <c r="A26658" s="283">
        <v>65248</v>
      </c>
      <c r="B26658" s="176">
        <v>36</v>
      </c>
      <c r="C26658" s="176">
        <v>33.9</v>
      </c>
      <c r="D26658" s="282">
        <v>128</v>
      </c>
      <c r="E26658" s="265"/>
    </row>
    <row r="26659" spans="1:5">
      <c r="A26659" s="283">
        <v>65250</v>
      </c>
      <c r="B26659" s="176">
        <v>11.5</v>
      </c>
      <c r="C26659" s="176">
        <v>41.6</v>
      </c>
      <c r="D26659" s="282">
        <v>87</v>
      </c>
      <c r="E26659" s="265"/>
    </row>
    <row r="26660" spans="1:5">
      <c r="A26660" s="283">
        <v>65251</v>
      </c>
      <c r="B26660" s="176">
        <v>90.5</v>
      </c>
      <c r="C26660" s="176">
        <v>35.200000000000003</v>
      </c>
      <c r="D26660" s="282">
        <v>161</v>
      </c>
      <c r="E26660" s="265"/>
    </row>
    <row r="26661" spans="1:5">
      <c r="A26661" s="283">
        <v>65254</v>
      </c>
      <c r="B26661" s="176">
        <v>22.4</v>
      </c>
      <c r="C26661" s="176">
        <v>41.1</v>
      </c>
      <c r="D26661" s="282">
        <v>87</v>
      </c>
      <c r="E26661" s="265"/>
    </row>
    <row r="26662" spans="1:5">
      <c r="A26662" s="283">
        <v>65255</v>
      </c>
      <c r="B26662" s="176">
        <v>56.9</v>
      </c>
      <c r="C26662" s="176">
        <v>39.1</v>
      </c>
      <c r="D26662" s="282">
        <v>87</v>
      </c>
      <c r="E26662" s="265"/>
    </row>
    <row r="26663" spans="1:5">
      <c r="A26663" s="283">
        <v>65256</v>
      </c>
      <c r="B26663" s="176">
        <v>28.9</v>
      </c>
      <c r="C26663" s="176">
        <v>40.700000000000003</v>
      </c>
      <c r="D26663" s="282">
        <v>96</v>
      </c>
      <c r="E26663" s="265"/>
    </row>
    <row r="26664" spans="1:5">
      <c r="A26664" s="283">
        <v>65257</v>
      </c>
      <c r="B26664" s="176">
        <v>19</v>
      </c>
      <c r="C26664" s="176">
        <v>42.5</v>
      </c>
      <c r="D26664" s="282">
        <v>87</v>
      </c>
      <c r="E26664" s="265"/>
    </row>
    <row r="26665" spans="1:5">
      <c r="A26665" s="283">
        <v>65258</v>
      </c>
      <c r="B26665" s="176">
        <v>7.3</v>
      </c>
      <c r="C26665" s="176">
        <v>43.8</v>
      </c>
      <c r="D26665" s="282">
        <v>87</v>
      </c>
      <c r="E26665" s="265"/>
    </row>
    <row r="26666" spans="1:5">
      <c r="A26666" s="283">
        <v>65259</v>
      </c>
      <c r="B26666" s="176">
        <v>94.2</v>
      </c>
      <c r="C26666" s="176">
        <v>36.799999999999997</v>
      </c>
      <c r="D26666" s="282">
        <v>87</v>
      </c>
      <c r="E26666" s="265"/>
    </row>
    <row r="26667" spans="1:5">
      <c r="A26667" s="283">
        <v>65260</v>
      </c>
      <c r="B26667" s="176">
        <v>10.8</v>
      </c>
      <c r="C26667" s="176">
        <v>42.9</v>
      </c>
      <c r="D26667" s="282">
        <v>87</v>
      </c>
      <c r="E26667" s="265"/>
    </row>
    <row r="26668" spans="1:5">
      <c r="A26668" s="283">
        <v>65261</v>
      </c>
      <c r="B26668" s="176">
        <v>8.3000000000000007</v>
      </c>
      <c r="C26668" s="176">
        <v>46.5</v>
      </c>
      <c r="D26668" s="282">
        <v>87</v>
      </c>
      <c r="E26668" s="265"/>
    </row>
    <row r="26669" spans="1:5">
      <c r="A26669" s="283">
        <v>65262</v>
      </c>
      <c r="B26669" s="176">
        <v>20.6</v>
      </c>
      <c r="C26669" s="176">
        <v>38.9</v>
      </c>
      <c r="D26669" s="282">
        <v>87</v>
      </c>
      <c r="E26669" s="265"/>
    </row>
    <row r="26670" spans="1:5">
      <c r="A26670" s="283">
        <v>65263</v>
      </c>
      <c r="B26670" s="176">
        <v>16</v>
      </c>
      <c r="C26670" s="176">
        <v>39.799999999999997</v>
      </c>
      <c r="D26670" s="282">
        <v>87</v>
      </c>
      <c r="E26670" s="265"/>
    </row>
    <row r="26671" spans="1:5">
      <c r="A26671" s="283">
        <v>65264</v>
      </c>
      <c r="B26671" s="176">
        <v>18.8</v>
      </c>
      <c r="C26671" s="176">
        <v>44.9</v>
      </c>
      <c r="D26671" s="282">
        <v>115</v>
      </c>
      <c r="E26671" s="265"/>
    </row>
    <row r="26672" spans="1:5">
      <c r="A26672" s="283">
        <v>65265</v>
      </c>
      <c r="B26672" s="176">
        <v>58.9</v>
      </c>
      <c r="C26672" s="176">
        <v>38.799999999999997</v>
      </c>
      <c r="D26672" s="282">
        <v>122</v>
      </c>
      <c r="E26672" s="265"/>
    </row>
    <row r="26673" spans="1:5">
      <c r="A26673" s="283">
        <v>65270</v>
      </c>
      <c r="B26673" s="176">
        <v>185.4</v>
      </c>
      <c r="C26673" s="176">
        <v>36.9</v>
      </c>
      <c r="D26673" s="282">
        <v>158</v>
      </c>
      <c r="E26673" s="265"/>
    </row>
    <row r="26674" spans="1:5">
      <c r="A26674" s="283">
        <v>65274</v>
      </c>
      <c r="B26674" s="176">
        <v>22</v>
      </c>
      <c r="C26674" s="176">
        <v>41.8</v>
      </c>
      <c r="D26674" s="282">
        <v>87</v>
      </c>
      <c r="E26674" s="265"/>
    </row>
    <row r="26675" spans="1:5">
      <c r="A26675" s="283">
        <v>65275</v>
      </c>
      <c r="B26675" s="176">
        <v>13</v>
      </c>
      <c r="C26675" s="176">
        <v>46.4</v>
      </c>
      <c r="D26675" s="282">
        <v>97</v>
      </c>
      <c r="E26675" s="265"/>
    </row>
    <row r="26676" spans="1:5">
      <c r="A26676" s="283">
        <v>65276</v>
      </c>
      <c r="B26676" s="176">
        <v>21.8</v>
      </c>
      <c r="C26676" s="176">
        <v>40.4</v>
      </c>
      <c r="D26676" s="282">
        <v>87</v>
      </c>
      <c r="E26676" s="265"/>
    </row>
    <row r="26677" spans="1:5">
      <c r="A26677" s="283">
        <v>65278</v>
      </c>
      <c r="B26677" s="176">
        <v>12</v>
      </c>
      <c r="C26677" s="176">
        <v>42.4</v>
      </c>
      <c r="D26677" s="282">
        <v>87</v>
      </c>
      <c r="E26677" s="265"/>
    </row>
    <row r="26678" spans="1:5">
      <c r="A26678" s="283">
        <v>65279</v>
      </c>
      <c r="B26678" s="176">
        <v>36.200000000000003</v>
      </c>
      <c r="C26678" s="176">
        <v>43.5</v>
      </c>
      <c r="D26678" s="282">
        <v>87</v>
      </c>
      <c r="E26678" s="265"/>
    </row>
    <row r="26679" spans="1:5">
      <c r="A26679" s="283">
        <v>65280</v>
      </c>
      <c r="B26679" s="176">
        <v>12.8</v>
      </c>
      <c r="C26679" s="176">
        <v>44.2</v>
      </c>
      <c r="D26679" s="282">
        <v>87</v>
      </c>
      <c r="E26679" s="265"/>
    </row>
    <row r="26680" spans="1:5">
      <c r="A26680" s="283">
        <v>65281</v>
      </c>
      <c r="B26680" s="176">
        <v>16.8</v>
      </c>
      <c r="C26680" s="176">
        <v>44.6</v>
      </c>
      <c r="D26680" s="282">
        <v>87</v>
      </c>
      <c r="E26680" s="265"/>
    </row>
    <row r="26681" spans="1:5">
      <c r="A26681" s="283">
        <v>65282</v>
      </c>
      <c r="B26681" s="176">
        <v>6.1</v>
      </c>
      <c r="C26681" s="176">
        <v>49.3</v>
      </c>
      <c r="D26681" s="282">
        <v>87</v>
      </c>
      <c r="E26681" s="265"/>
    </row>
    <row r="26682" spans="1:5">
      <c r="A26682" s="283">
        <v>65283</v>
      </c>
      <c r="B26682" s="176">
        <v>7.4</v>
      </c>
      <c r="C26682" s="176">
        <v>50.8</v>
      </c>
      <c r="D26682" s="282">
        <v>87</v>
      </c>
      <c r="E26682" s="265"/>
    </row>
    <row r="26683" spans="1:5">
      <c r="A26683" s="283">
        <v>65284</v>
      </c>
      <c r="B26683" s="176">
        <v>56.4</v>
      </c>
      <c r="C26683" s="176">
        <v>39.299999999999997</v>
      </c>
      <c r="D26683" s="282">
        <v>87</v>
      </c>
      <c r="E26683" s="265"/>
    </row>
    <row r="26684" spans="1:5">
      <c r="A26684" s="283">
        <v>65285</v>
      </c>
      <c r="B26684" s="176">
        <v>13.9</v>
      </c>
      <c r="C26684" s="176">
        <v>42.5</v>
      </c>
      <c r="D26684" s="282">
        <v>97</v>
      </c>
      <c r="E26684" s="265"/>
    </row>
    <row r="26685" spans="1:5">
      <c r="A26685" s="283">
        <v>65286</v>
      </c>
      <c r="B26685" s="176">
        <v>5.4</v>
      </c>
      <c r="C26685" s="176">
        <v>43.5</v>
      </c>
      <c r="D26685" s="282">
        <v>87</v>
      </c>
      <c r="E26685" s="265"/>
    </row>
    <row r="26686" spans="1:5">
      <c r="A26686" s="283">
        <v>65287</v>
      </c>
      <c r="B26686" s="176">
        <v>16.8</v>
      </c>
      <c r="C26686" s="176">
        <v>45.4</v>
      </c>
      <c r="D26686" s="282">
        <v>87</v>
      </c>
      <c r="E26686" s="265"/>
    </row>
    <row r="26687" spans="1:5">
      <c r="A26687" s="283">
        <v>65301</v>
      </c>
      <c r="B26687" s="176">
        <v>108.8</v>
      </c>
      <c r="C26687" s="176">
        <v>36.700000000000003</v>
      </c>
      <c r="D26687" s="282">
        <v>124</v>
      </c>
      <c r="E26687" s="265"/>
    </row>
    <row r="26688" spans="1:5">
      <c r="A26688" s="283">
        <v>65302</v>
      </c>
      <c r="B26688" s="176">
        <v>0</v>
      </c>
      <c r="C26688" s="176">
        <v>0</v>
      </c>
      <c r="D26688" s="282">
        <v>87</v>
      </c>
      <c r="E26688" s="265"/>
    </row>
    <row r="26689" spans="1:5">
      <c r="A26689" s="283">
        <v>65305</v>
      </c>
      <c r="B26689" s="176">
        <v>116.8</v>
      </c>
      <c r="C26689" s="176">
        <v>22.3</v>
      </c>
      <c r="D26689" s="282">
        <v>135</v>
      </c>
      <c r="E26689" s="265"/>
    </row>
    <row r="26690" spans="1:5">
      <c r="A26690" s="283">
        <v>65320</v>
      </c>
      <c r="B26690" s="176">
        <v>0</v>
      </c>
      <c r="C26690" s="176">
        <v>0</v>
      </c>
      <c r="D26690" s="282">
        <v>87</v>
      </c>
      <c r="E26690" s="265"/>
    </row>
    <row r="26691" spans="1:5">
      <c r="A26691" s="283">
        <v>65321</v>
      </c>
      <c r="B26691" s="176">
        <v>10.3</v>
      </c>
      <c r="C26691" s="176">
        <v>44.5</v>
      </c>
      <c r="D26691" s="282">
        <v>87</v>
      </c>
      <c r="E26691" s="265"/>
    </row>
    <row r="26692" spans="1:5">
      <c r="A26692" s="283">
        <v>65322</v>
      </c>
      <c r="B26692" s="176">
        <v>11.9</v>
      </c>
      <c r="C26692" s="176">
        <v>42.5</v>
      </c>
      <c r="D26692" s="282">
        <v>87</v>
      </c>
      <c r="E26692" s="265"/>
    </row>
    <row r="26693" spans="1:5">
      <c r="A26693" s="283">
        <v>65323</v>
      </c>
      <c r="B26693" s="176">
        <v>15.5</v>
      </c>
      <c r="C26693" s="176">
        <v>42.5</v>
      </c>
      <c r="D26693" s="282">
        <v>87</v>
      </c>
      <c r="E26693" s="265"/>
    </row>
    <row r="26694" spans="1:5">
      <c r="A26694" s="283">
        <v>65324</v>
      </c>
      <c r="B26694" s="176">
        <v>26.3</v>
      </c>
      <c r="C26694" s="176">
        <v>55</v>
      </c>
      <c r="D26694" s="282">
        <v>87</v>
      </c>
      <c r="E26694" s="265"/>
    </row>
    <row r="26695" spans="1:5">
      <c r="A26695" s="283">
        <v>65325</v>
      </c>
      <c r="B26695" s="176">
        <v>21.8</v>
      </c>
      <c r="C26695" s="176">
        <v>44.5</v>
      </c>
      <c r="D26695" s="282">
        <v>112</v>
      </c>
      <c r="E26695" s="265"/>
    </row>
    <row r="26696" spans="1:5">
      <c r="A26696" s="283">
        <v>65326</v>
      </c>
      <c r="B26696" s="176">
        <v>20.2</v>
      </c>
      <c r="C26696" s="176">
        <v>56.8</v>
      </c>
      <c r="D26696" s="282">
        <v>87</v>
      </c>
      <c r="E26696" s="265"/>
    </row>
    <row r="26697" spans="1:5">
      <c r="A26697" s="283">
        <v>65327</v>
      </c>
      <c r="B26697" s="176">
        <v>0</v>
      </c>
      <c r="C26697" s="176">
        <v>0</v>
      </c>
      <c r="D26697" s="282">
        <v>87</v>
      </c>
      <c r="E26697" s="265"/>
    </row>
    <row r="26698" spans="1:5">
      <c r="A26698" s="283">
        <v>65329</v>
      </c>
      <c r="B26698" s="176">
        <v>14.2</v>
      </c>
      <c r="C26698" s="176">
        <v>43.1</v>
      </c>
      <c r="D26698" s="282">
        <v>87</v>
      </c>
      <c r="E26698" s="265"/>
    </row>
    <row r="26699" spans="1:5">
      <c r="A26699" s="283">
        <v>65330</v>
      </c>
      <c r="B26699" s="176">
        <v>7.1</v>
      </c>
      <c r="C26699" s="176">
        <v>43.8</v>
      </c>
      <c r="D26699" s="282">
        <v>87</v>
      </c>
      <c r="E26699" s="265"/>
    </row>
    <row r="26700" spans="1:5">
      <c r="A26700" s="283">
        <v>65332</v>
      </c>
      <c r="B26700" s="176">
        <v>20.5</v>
      </c>
      <c r="C26700" s="176">
        <v>39.200000000000003</v>
      </c>
      <c r="D26700" s="282">
        <v>87</v>
      </c>
      <c r="E26700" s="265"/>
    </row>
    <row r="26701" spans="1:5">
      <c r="A26701" s="283">
        <v>65333</v>
      </c>
      <c r="B26701" s="176">
        <v>14.6</v>
      </c>
      <c r="C26701" s="176">
        <v>40.6</v>
      </c>
      <c r="D26701" s="282">
        <v>87</v>
      </c>
      <c r="E26701" s="265"/>
    </row>
    <row r="26702" spans="1:5">
      <c r="A26702" s="283">
        <v>65334</v>
      </c>
      <c r="B26702" s="176">
        <v>17.3</v>
      </c>
      <c r="C26702" s="176">
        <v>40.6</v>
      </c>
      <c r="D26702" s="282">
        <v>87</v>
      </c>
      <c r="E26702" s="265"/>
    </row>
    <row r="26703" spans="1:5">
      <c r="A26703" s="283">
        <v>65335</v>
      </c>
      <c r="B26703" s="176">
        <v>13.3</v>
      </c>
      <c r="C26703" s="176">
        <v>42.1</v>
      </c>
      <c r="D26703" s="282">
        <v>87</v>
      </c>
      <c r="E26703" s="265"/>
    </row>
    <row r="26704" spans="1:5">
      <c r="A26704" s="283">
        <v>65336</v>
      </c>
      <c r="B26704" s="176">
        <v>57.1</v>
      </c>
      <c r="C26704" s="176">
        <v>29.3</v>
      </c>
      <c r="D26704" s="282">
        <v>87</v>
      </c>
      <c r="E26704" s="265"/>
    </row>
    <row r="26705" spans="1:5">
      <c r="A26705" s="283">
        <v>65337</v>
      </c>
      <c r="B26705" s="176">
        <v>27</v>
      </c>
      <c r="C26705" s="176">
        <v>34.6</v>
      </c>
      <c r="D26705" s="282">
        <v>87</v>
      </c>
      <c r="E26705" s="265"/>
    </row>
    <row r="26706" spans="1:5">
      <c r="A26706" s="283">
        <v>65338</v>
      </c>
      <c r="B26706" s="176">
        <v>25.3</v>
      </c>
      <c r="C26706" s="176">
        <v>47.9</v>
      </c>
      <c r="D26706" s="282">
        <v>87</v>
      </c>
      <c r="E26706" s="265"/>
    </row>
    <row r="26707" spans="1:5">
      <c r="A26707" s="283">
        <v>65339</v>
      </c>
      <c r="B26707" s="176">
        <v>6.3</v>
      </c>
      <c r="C26707" s="176">
        <v>43.5</v>
      </c>
      <c r="D26707" s="282">
        <v>87</v>
      </c>
      <c r="E26707" s="265"/>
    </row>
    <row r="26708" spans="1:5">
      <c r="A26708" s="283">
        <v>65340</v>
      </c>
      <c r="B26708" s="176">
        <v>72.900000000000006</v>
      </c>
      <c r="C26708" s="176">
        <v>35</v>
      </c>
      <c r="D26708" s="282">
        <v>133</v>
      </c>
      <c r="E26708" s="265"/>
    </row>
    <row r="26709" spans="1:5">
      <c r="A26709" s="283">
        <v>65344</v>
      </c>
      <c r="B26709" s="176">
        <v>6.2</v>
      </c>
      <c r="C26709" s="176">
        <v>42.6</v>
      </c>
      <c r="D26709" s="282">
        <v>87</v>
      </c>
      <c r="E26709" s="265"/>
    </row>
    <row r="26710" spans="1:5">
      <c r="A26710" s="283">
        <v>65345</v>
      </c>
      <c r="B26710" s="176">
        <v>16.600000000000001</v>
      </c>
      <c r="C26710" s="176">
        <v>43.2</v>
      </c>
      <c r="D26710" s="282">
        <v>87</v>
      </c>
      <c r="E26710" s="265"/>
    </row>
    <row r="26711" spans="1:5">
      <c r="A26711" s="283">
        <v>65347</v>
      </c>
      <c r="B26711" s="176">
        <v>12.2</v>
      </c>
      <c r="C26711" s="176">
        <v>44</v>
      </c>
      <c r="D26711" s="282">
        <v>87</v>
      </c>
      <c r="E26711" s="265"/>
    </row>
    <row r="26712" spans="1:5">
      <c r="A26712" s="283">
        <v>65348</v>
      </c>
      <c r="B26712" s="176">
        <v>16.3</v>
      </c>
      <c r="C26712" s="176">
        <v>40</v>
      </c>
      <c r="D26712" s="282">
        <v>87</v>
      </c>
      <c r="E26712" s="265"/>
    </row>
    <row r="26713" spans="1:5">
      <c r="A26713" s="283">
        <v>65349</v>
      </c>
      <c r="B26713" s="176">
        <v>45.9</v>
      </c>
      <c r="C26713" s="176">
        <v>43.8</v>
      </c>
      <c r="D26713" s="282">
        <v>87</v>
      </c>
      <c r="E26713" s="265"/>
    </row>
    <row r="26714" spans="1:5">
      <c r="A26714" s="283">
        <v>65350</v>
      </c>
      <c r="B26714" s="176">
        <v>30.2</v>
      </c>
      <c r="C26714" s="176">
        <v>37.5</v>
      </c>
      <c r="D26714" s="282">
        <v>87</v>
      </c>
      <c r="E26714" s="265"/>
    </row>
    <row r="26715" spans="1:5">
      <c r="A26715" s="283">
        <v>65351</v>
      </c>
      <c r="B26715" s="176">
        <v>25.9</v>
      </c>
      <c r="C26715" s="176">
        <v>43.5</v>
      </c>
      <c r="D26715" s="282">
        <v>87</v>
      </c>
      <c r="E26715" s="265"/>
    </row>
    <row r="26716" spans="1:5">
      <c r="A26716" s="283">
        <v>65354</v>
      </c>
      <c r="B26716" s="176">
        <v>17.3</v>
      </c>
      <c r="C26716" s="176">
        <v>41</v>
      </c>
      <c r="D26716" s="282">
        <v>87</v>
      </c>
      <c r="E26716" s="265"/>
    </row>
    <row r="26717" spans="1:5">
      <c r="A26717" s="283">
        <v>65355</v>
      </c>
      <c r="B26717" s="176">
        <v>48.1</v>
      </c>
      <c r="C26717" s="176">
        <v>53.6</v>
      </c>
      <c r="D26717" s="282">
        <v>87</v>
      </c>
      <c r="E26717" s="265"/>
    </row>
    <row r="26718" spans="1:5">
      <c r="A26718" s="283">
        <v>65360</v>
      </c>
      <c r="B26718" s="176">
        <v>41.3</v>
      </c>
      <c r="C26718" s="176">
        <v>39.299999999999997</v>
      </c>
      <c r="D26718" s="282">
        <v>87</v>
      </c>
      <c r="E26718" s="265"/>
    </row>
    <row r="26719" spans="1:5">
      <c r="A26719" s="283">
        <v>65401</v>
      </c>
      <c r="B26719" s="176">
        <v>123.4</v>
      </c>
      <c r="C26719" s="176">
        <v>31.6</v>
      </c>
      <c r="D26719" s="282">
        <v>147</v>
      </c>
      <c r="E26719" s="265"/>
    </row>
    <row r="26720" spans="1:5">
      <c r="A26720" s="283">
        <v>65402</v>
      </c>
      <c r="B26720" s="176">
        <v>0</v>
      </c>
      <c r="C26720" s="176">
        <v>0</v>
      </c>
      <c r="D26720" s="282">
        <v>87</v>
      </c>
      <c r="E26720" s="265"/>
    </row>
    <row r="26721" spans="1:5">
      <c r="A26721" s="283">
        <v>65409</v>
      </c>
      <c r="B26721" s="176">
        <v>0</v>
      </c>
      <c r="C26721" s="176">
        <v>0</v>
      </c>
      <c r="D26721" s="282">
        <v>87</v>
      </c>
      <c r="E26721" s="265"/>
    </row>
    <row r="26722" spans="1:5">
      <c r="A26722" s="283">
        <v>65436</v>
      </c>
      <c r="B26722" s="176">
        <v>13.5</v>
      </c>
      <c r="C26722" s="176">
        <v>42.1</v>
      </c>
      <c r="D26722" s="282">
        <v>87</v>
      </c>
      <c r="E26722" s="265"/>
    </row>
    <row r="26723" spans="1:5">
      <c r="A26723" s="283">
        <v>65438</v>
      </c>
      <c r="B26723" s="176">
        <v>3.5</v>
      </c>
      <c r="C26723" s="176">
        <v>46.8</v>
      </c>
      <c r="D26723" s="282">
        <v>87</v>
      </c>
      <c r="E26723" s="265"/>
    </row>
    <row r="26724" spans="1:5">
      <c r="A26724" s="283">
        <v>65439</v>
      </c>
      <c r="B26724" s="176">
        <v>15.2</v>
      </c>
      <c r="C26724" s="176">
        <v>45.8</v>
      </c>
      <c r="D26724" s="282">
        <v>87</v>
      </c>
      <c r="E26724" s="265"/>
    </row>
    <row r="26725" spans="1:5">
      <c r="A26725" s="283">
        <v>65440</v>
      </c>
      <c r="B26725" s="176">
        <v>8.5</v>
      </c>
      <c r="C26725" s="176">
        <v>43.7</v>
      </c>
      <c r="D26725" s="282">
        <v>87</v>
      </c>
      <c r="E26725" s="265"/>
    </row>
    <row r="26726" spans="1:5">
      <c r="A26726" s="283">
        <v>65441</v>
      </c>
      <c r="B26726" s="176">
        <v>41</v>
      </c>
      <c r="C26726" s="176">
        <v>39.1</v>
      </c>
      <c r="D26726" s="282">
        <v>87</v>
      </c>
      <c r="E26726" s="265"/>
    </row>
    <row r="26727" spans="1:5">
      <c r="A26727" s="283">
        <v>65443</v>
      </c>
      <c r="B26727" s="176">
        <v>15.1</v>
      </c>
      <c r="C26727" s="176">
        <v>41.3</v>
      </c>
      <c r="D26727" s="282">
        <v>87</v>
      </c>
      <c r="E26727" s="265"/>
    </row>
    <row r="26728" spans="1:5">
      <c r="A26728" s="283">
        <v>65444</v>
      </c>
      <c r="B26728" s="176">
        <v>15.1</v>
      </c>
      <c r="C26728" s="176">
        <v>45.5</v>
      </c>
      <c r="D26728" s="282">
        <v>87</v>
      </c>
      <c r="E26728" s="265"/>
    </row>
    <row r="26729" spans="1:5">
      <c r="A26729" s="283">
        <v>65446</v>
      </c>
      <c r="B26729" s="176">
        <v>12.4</v>
      </c>
      <c r="C26729" s="176">
        <v>44</v>
      </c>
      <c r="D26729" s="282">
        <v>87</v>
      </c>
      <c r="E26729" s="265"/>
    </row>
    <row r="26730" spans="1:5">
      <c r="A26730" s="283">
        <v>65449</v>
      </c>
      <c r="B26730" s="176">
        <v>9</v>
      </c>
      <c r="C26730" s="176">
        <v>44.9</v>
      </c>
      <c r="D26730" s="282">
        <v>87</v>
      </c>
      <c r="E26730" s="265"/>
    </row>
    <row r="26731" spans="1:5">
      <c r="A26731" s="283">
        <v>65452</v>
      </c>
      <c r="B26731" s="176">
        <v>38</v>
      </c>
      <c r="C26731" s="176">
        <v>38.700000000000003</v>
      </c>
      <c r="D26731" s="282">
        <v>87</v>
      </c>
      <c r="E26731" s="265"/>
    </row>
    <row r="26732" spans="1:5">
      <c r="A26732" s="283">
        <v>65453</v>
      </c>
      <c r="B26732" s="176">
        <v>59.1</v>
      </c>
      <c r="C26732" s="176">
        <v>41.2</v>
      </c>
      <c r="D26732" s="282">
        <v>95</v>
      </c>
      <c r="E26732" s="265"/>
    </row>
    <row r="26733" spans="1:5">
      <c r="A26733" s="283">
        <v>65456</v>
      </c>
      <c r="B26733" s="176">
        <v>8</v>
      </c>
      <c r="C26733" s="176">
        <v>46.4</v>
      </c>
      <c r="D26733" s="282">
        <v>87</v>
      </c>
      <c r="E26733" s="265"/>
    </row>
    <row r="26734" spans="1:5">
      <c r="A26734" s="283">
        <v>65457</v>
      </c>
      <c r="B26734" s="176">
        <v>26.7</v>
      </c>
      <c r="C26734" s="176">
        <v>36.1</v>
      </c>
      <c r="D26734" s="282">
        <v>87</v>
      </c>
      <c r="E26734" s="265"/>
    </row>
    <row r="26735" spans="1:5">
      <c r="A26735" s="283">
        <v>65459</v>
      </c>
      <c r="B26735" s="176">
        <v>31.4</v>
      </c>
      <c r="C26735" s="176">
        <v>38.9</v>
      </c>
      <c r="D26735" s="282">
        <v>87</v>
      </c>
      <c r="E26735" s="265"/>
    </row>
    <row r="26736" spans="1:5">
      <c r="A26736" s="283">
        <v>65461</v>
      </c>
      <c r="B26736" s="176">
        <v>12.2</v>
      </c>
      <c r="C26736" s="176">
        <v>41.5</v>
      </c>
      <c r="D26736" s="282">
        <v>87</v>
      </c>
      <c r="E26736" s="265"/>
    </row>
    <row r="26737" spans="1:5">
      <c r="A26737" s="283">
        <v>65462</v>
      </c>
      <c r="B26737" s="176">
        <v>13</v>
      </c>
      <c r="C26737" s="176">
        <v>41.5</v>
      </c>
      <c r="D26737" s="282">
        <v>87</v>
      </c>
      <c r="E26737" s="265"/>
    </row>
    <row r="26738" spans="1:5">
      <c r="A26738" s="283">
        <v>65463</v>
      </c>
      <c r="B26738" s="176">
        <v>20.9</v>
      </c>
      <c r="C26738" s="176">
        <v>42.2</v>
      </c>
      <c r="D26738" s="282">
        <v>87</v>
      </c>
      <c r="E26738" s="265"/>
    </row>
    <row r="26739" spans="1:5">
      <c r="A26739" s="283">
        <v>65464</v>
      </c>
      <c r="B26739" s="176">
        <v>16.399999999999999</v>
      </c>
      <c r="C26739" s="176">
        <v>47.4</v>
      </c>
      <c r="D26739" s="282">
        <v>87</v>
      </c>
      <c r="E26739" s="265"/>
    </row>
    <row r="26740" spans="1:5">
      <c r="A26740" s="283">
        <v>65466</v>
      </c>
      <c r="B26740" s="176">
        <v>177.4</v>
      </c>
      <c r="C26740" s="176">
        <v>42.4</v>
      </c>
      <c r="D26740" s="282">
        <v>87</v>
      </c>
      <c r="E26740" s="265"/>
    </row>
    <row r="26741" spans="1:5">
      <c r="A26741" s="283">
        <v>65468</v>
      </c>
      <c r="B26741" s="176">
        <v>8.4</v>
      </c>
      <c r="C26741" s="176">
        <v>46.4</v>
      </c>
      <c r="D26741" s="282">
        <v>87</v>
      </c>
      <c r="E26741" s="265"/>
    </row>
    <row r="26742" spans="1:5">
      <c r="A26742" s="283">
        <v>65470</v>
      </c>
      <c r="B26742" s="176">
        <v>10</v>
      </c>
      <c r="C26742" s="176">
        <v>42.9</v>
      </c>
      <c r="D26742" s="282">
        <v>87</v>
      </c>
      <c r="E26742" s="265"/>
    </row>
    <row r="26743" spans="1:5">
      <c r="A26743" s="283">
        <v>65473</v>
      </c>
      <c r="B26743" s="176">
        <v>155.1</v>
      </c>
      <c r="C26743" s="176">
        <v>22.3</v>
      </c>
      <c r="D26743" s="282">
        <v>134</v>
      </c>
      <c r="E26743" s="265"/>
    </row>
    <row r="26744" spans="1:5">
      <c r="A26744" s="283">
        <v>65479</v>
      </c>
      <c r="B26744" s="176">
        <v>9.5</v>
      </c>
      <c r="C26744" s="176">
        <v>46.5</v>
      </c>
      <c r="D26744" s="282">
        <v>87</v>
      </c>
      <c r="E26744" s="265"/>
    </row>
    <row r="26745" spans="1:5">
      <c r="A26745" s="283">
        <v>65483</v>
      </c>
      <c r="B26745" s="176">
        <v>35.9</v>
      </c>
      <c r="C26745" s="176">
        <v>43.6</v>
      </c>
      <c r="D26745" s="282">
        <v>95</v>
      </c>
      <c r="E26745" s="265"/>
    </row>
    <row r="26746" spans="1:5">
      <c r="A26746" s="283">
        <v>65484</v>
      </c>
      <c r="B26746" s="176">
        <v>9.6</v>
      </c>
      <c r="C26746" s="176">
        <v>46.3</v>
      </c>
      <c r="D26746" s="282">
        <v>87</v>
      </c>
      <c r="E26746" s="265"/>
    </row>
    <row r="26747" spans="1:5">
      <c r="A26747" s="283">
        <v>65486</v>
      </c>
      <c r="B26747" s="176">
        <v>25.8</v>
      </c>
      <c r="C26747" s="176">
        <v>37.299999999999997</v>
      </c>
      <c r="D26747" s="282">
        <v>87</v>
      </c>
      <c r="E26747" s="265"/>
    </row>
    <row r="26748" spans="1:5">
      <c r="A26748" s="283">
        <v>65501</v>
      </c>
      <c r="B26748" s="176">
        <v>8.1999999999999993</v>
      </c>
      <c r="C26748" s="176">
        <v>44.5</v>
      </c>
      <c r="D26748" s="282">
        <v>87</v>
      </c>
      <c r="E26748" s="265"/>
    </row>
    <row r="26749" spans="1:5">
      <c r="A26749" s="283">
        <v>65529</v>
      </c>
      <c r="B26749" s="176">
        <v>8.1999999999999993</v>
      </c>
      <c r="C26749" s="176">
        <v>42.5</v>
      </c>
      <c r="D26749" s="282">
        <v>87</v>
      </c>
      <c r="E26749" s="265"/>
    </row>
    <row r="26750" spans="1:5">
      <c r="A26750" s="283">
        <v>65532</v>
      </c>
      <c r="B26750" s="176">
        <v>16.600000000000001</v>
      </c>
      <c r="C26750" s="176">
        <v>43.7</v>
      </c>
      <c r="D26750" s="282">
        <v>87</v>
      </c>
      <c r="E26750" s="265"/>
    </row>
    <row r="26751" spans="1:5">
      <c r="A26751" s="283">
        <v>65534</v>
      </c>
      <c r="B26751" s="176">
        <v>31.3</v>
      </c>
      <c r="C26751" s="176">
        <v>34.6</v>
      </c>
      <c r="D26751" s="282">
        <v>87</v>
      </c>
      <c r="E26751" s="265"/>
    </row>
    <row r="26752" spans="1:5">
      <c r="A26752" s="283">
        <v>65535</v>
      </c>
      <c r="B26752" s="176">
        <v>36</v>
      </c>
      <c r="C26752" s="176">
        <v>41</v>
      </c>
      <c r="D26752" s="282">
        <v>87</v>
      </c>
      <c r="E26752" s="265"/>
    </row>
    <row r="26753" spans="1:5">
      <c r="A26753" s="283">
        <v>65536</v>
      </c>
      <c r="B26753" s="176">
        <v>65.099999999999994</v>
      </c>
      <c r="C26753" s="176">
        <v>38.700000000000003</v>
      </c>
      <c r="D26753" s="282">
        <v>139</v>
      </c>
      <c r="E26753" s="265"/>
    </row>
    <row r="26754" spans="1:5">
      <c r="A26754" s="283">
        <v>65541</v>
      </c>
      <c r="B26754" s="176">
        <v>13.6</v>
      </c>
      <c r="C26754" s="176">
        <v>42.5</v>
      </c>
      <c r="D26754" s="282">
        <v>87</v>
      </c>
      <c r="E26754" s="265"/>
    </row>
    <row r="26755" spans="1:5">
      <c r="A26755" s="283">
        <v>65542</v>
      </c>
      <c r="B26755" s="176">
        <v>34.200000000000003</v>
      </c>
      <c r="C26755" s="176">
        <v>38.200000000000003</v>
      </c>
      <c r="D26755" s="282">
        <v>87</v>
      </c>
      <c r="E26755" s="265"/>
    </row>
    <row r="26756" spans="1:5">
      <c r="A26756" s="283">
        <v>65543</v>
      </c>
      <c r="B26756" s="176">
        <v>7.1</v>
      </c>
      <c r="C26756" s="176">
        <v>43</v>
      </c>
      <c r="D26756" s="282">
        <v>87</v>
      </c>
      <c r="E26756" s="265"/>
    </row>
    <row r="26757" spans="1:5">
      <c r="A26757" s="283">
        <v>65546</v>
      </c>
      <c r="B26757" s="176">
        <v>0</v>
      </c>
      <c r="C26757" s="176">
        <v>0</v>
      </c>
      <c r="D26757" s="282">
        <v>87</v>
      </c>
      <c r="E26757" s="265"/>
    </row>
    <row r="26758" spans="1:5">
      <c r="A26758" s="283">
        <v>65548</v>
      </c>
      <c r="B26758" s="176">
        <v>47.1</v>
      </c>
      <c r="C26758" s="176">
        <v>40.799999999999997</v>
      </c>
      <c r="D26758" s="282">
        <v>125</v>
      </c>
      <c r="E26758" s="265"/>
    </row>
    <row r="26759" spans="1:5">
      <c r="A26759" s="283">
        <v>65550</v>
      </c>
      <c r="B26759" s="176">
        <v>22.7</v>
      </c>
      <c r="C26759" s="176">
        <v>42.5</v>
      </c>
      <c r="D26759" s="282">
        <v>87</v>
      </c>
      <c r="E26759" s="265"/>
    </row>
    <row r="26760" spans="1:5">
      <c r="A26760" s="283">
        <v>65552</v>
      </c>
      <c r="B26760" s="176">
        <v>15.3</v>
      </c>
      <c r="C26760" s="176">
        <v>38.1</v>
      </c>
      <c r="D26760" s="282">
        <v>108</v>
      </c>
      <c r="E26760" s="265"/>
    </row>
    <row r="26761" spans="1:5">
      <c r="A26761" s="283">
        <v>65555</v>
      </c>
      <c r="B26761" s="176">
        <v>17.899999999999999</v>
      </c>
      <c r="C26761" s="176">
        <v>42.3</v>
      </c>
      <c r="D26761" s="282">
        <v>87</v>
      </c>
      <c r="E26761" s="265"/>
    </row>
    <row r="26762" spans="1:5">
      <c r="A26762" s="283">
        <v>65556</v>
      </c>
      <c r="B26762" s="176">
        <v>28.9</v>
      </c>
      <c r="C26762" s="176">
        <v>41.3</v>
      </c>
      <c r="D26762" s="282">
        <v>87</v>
      </c>
      <c r="E26762" s="265"/>
    </row>
    <row r="26763" spans="1:5">
      <c r="A26763" s="283">
        <v>65557</v>
      </c>
      <c r="B26763" s="176">
        <v>16.7</v>
      </c>
      <c r="C26763" s="176">
        <v>36.799999999999997</v>
      </c>
      <c r="D26763" s="282">
        <v>87</v>
      </c>
      <c r="E26763" s="265"/>
    </row>
    <row r="26764" spans="1:5">
      <c r="A26764" s="283">
        <v>65559</v>
      </c>
      <c r="B26764" s="176">
        <v>44.8</v>
      </c>
      <c r="C26764" s="176">
        <v>40.5</v>
      </c>
      <c r="D26764" s="282">
        <v>87</v>
      </c>
      <c r="E26764" s="265"/>
    </row>
    <row r="26765" spans="1:5">
      <c r="A26765" s="283">
        <v>65560</v>
      </c>
      <c r="B26765" s="176">
        <v>24.1</v>
      </c>
      <c r="C26765" s="176">
        <v>42.4</v>
      </c>
      <c r="D26765" s="282">
        <v>154</v>
      </c>
      <c r="E26765" s="265"/>
    </row>
    <row r="26766" spans="1:5">
      <c r="A26766" s="283">
        <v>65564</v>
      </c>
      <c r="B26766" s="176">
        <v>14.4</v>
      </c>
      <c r="C26766" s="176">
        <v>47.3</v>
      </c>
      <c r="D26766" s="282">
        <v>87</v>
      </c>
      <c r="E26766" s="265"/>
    </row>
    <row r="26767" spans="1:5">
      <c r="A26767" s="283">
        <v>65565</v>
      </c>
      <c r="B26767" s="176">
        <v>23.5</v>
      </c>
      <c r="C26767" s="176">
        <v>40.299999999999997</v>
      </c>
      <c r="D26767" s="282">
        <v>87</v>
      </c>
      <c r="E26767" s="265"/>
    </row>
    <row r="26768" spans="1:5">
      <c r="A26768" s="283">
        <v>65566</v>
      </c>
      <c r="B26768" s="176">
        <v>15.4</v>
      </c>
      <c r="C26768" s="176">
        <v>41.8</v>
      </c>
      <c r="D26768" s="282">
        <v>87</v>
      </c>
      <c r="E26768" s="265"/>
    </row>
    <row r="26769" spans="1:5">
      <c r="A26769" s="283">
        <v>65567</v>
      </c>
      <c r="B26769" s="176">
        <v>23.1</v>
      </c>
      <c r="C26769" s="176">
        <v>43</v>
      </c>
      <c r="D26769" s="282">
        <v>87</v>
      </c>
      <c r="E26769" s="265"/>
    </row>
    <row r="26770" spans="1:5">
      <c r="A26770" s="283">
        <v>65570</v>
      </c>
      <c r="B26770" s="176">
        <v>9.5</v>
      </c>
      <c r="C26770" s="176">
        <v>45.3</v>
      </c>
      <c r="D26770" s="282">
        <v>87</v>
      </c>
      <c r="E26770" s="265"/>
    </row>
    <row r="26771" spans="1:5">
      <c r="A26771" s="283">
        <v>65571</v>
      </c>
      <c r="B26771" s="176">
        <v>8.6</v>
      </c>
      <c r="C26771" s="176">
        <v>46.3</v>
      </c>
      <c r="D26771" s="282">
        <v>87</v>
      </c>
      <c r="E26771" s="265"/>
    </row>
    <row r="26772" spans="1:5">
      <c r="A26772" s="283">
        <v>65580</v>
      </c>
      <c r="B26772" s="176">
        <v>15.9</v>
      </c>
      <c r="C26772" s="176">
        <v>44.1</v>
      </c>
      <c r="D26772" s="282">
        <v>87</v>
      </c>
      <c r="E26772" s="265"/>
    </row>
    <row r="26773" spans="1:5">
      <c r="A26773" s="283">
        <v>65582</v>
      </c>
      <c r="B26773" s="176">
        <v>19.7</v>
      </c>
      <c r="C26773" s="176">
        <v>44.6</v>
      </c>
      <c r="D26773" s="282">
        <v>87</v>
      </c>
      <c r="E26773" s="265"/>
    </row>
    <row r="26774" spans="1:5">
      <c r="A26774" s="283">
        <v>65583</v>
      </c>
      <c r="B26774" s="176">
        <v>159.6</v>
      </c>
      <c r="C26774" s="176">
        <v>32.299999999999997</v>
      </c>
      <c r="D26774" s="282">
        <v>110</v>
      </c>
      <c r="E26774" s="265"/>
    </row>
    <row r="26775" spans="1:5">
      <c r="A26775" s="283">
        <v>65584</v>
      </c>
      <c r="B26775" s="176">
        <v>211.2</v>
      </c>
      <c r="C26775" s="176">
        <v>30.8</v>
      </c>
      <c r="D26775" s="282">
        <v>132</v>
      </c>
      <c r="E26775" s="265"/>
    </row>
    <row r="26776" spans="1:5">
      <c r="A26776" s="283">
        <v>65586</v>
      </c>
      <c r="B26776" s="176">
        <v>8.6999999999999993</v>
      </c>
      <c r="C26776" s="176">
        <v>35</v>
      </c>
      <c r="D26776" s="282">
        <v>87</v>
      </c>
      <c r="E26776" s="265"/>
    </row>
    <row r="26777" spans="1:5">
      <c r="A26777" s="283">
        <v>65588</v>
      </c>
      <c r="B26777" s="176">
        <v>16.100000000000001</v>
      </c>
      <c r="C26777" s="176">
        <v>40.700000000000003</v>
      </c>
      <c r="D26777" s="282">
        <v>109</v>
      </c>
      <c r="E26777" s="265"/>
    </row>
    <row r="26778" spans="1:5">
      <c r="A26778" s="283">
        <v>65589</v>
      </c>
      <c r="B26778" s="176">
        <v>9.1999999999999993</v>
      </c>
      <c r="C26778" s="176">
        <v>46</v>
      </c>
      <c r="D26778" s="282">
        <v>87</v>
      </c>
      <c r="E26778" s="265"/>
    </row>
    <row r="26779" spans="1:5">
      <c r="A26779" s="283">
        <v>65590</v>
      </c>
      <c r="B26779" s="176">
        <v>18.899999999999999</v>
      </c>
      <c r="C26779" s="176">
        <v>45.4</v>
      </c>
      <c r="D26779" s="282">
        <v>87</v>
      </c>
      <c r="E26779" s="265"/>
    </row>
    <row r="26780" spans="1:5">
      <c r="A26780" s="283">
        <v>65591</v>
      </c>
      <c r="B26780" s="176">
        <v>23.7</v>
      </c>
      <c r="C26780" s="176">
        <v>41</v>
      </c>
      <c r="D26780" s="282">
        <v>87</v>
      </c>
      <c r="E26780" s="265"/>
    </row>
    <row r="26781" spans="1:5">
      <c r="A26781" s="283">
        <v>65601</v>
      </c>
      <c r="B26781" s="176">
        <v>20</v>
      </c>
      <c r="C26781" s="176">
        <v>46.4</v>
      </c>
      <c r="D26781" s="282">
        <v>87</v>
      </c>
      <c r="E26781" s="265"/>
    </row>
    <row r="26782" spans="1:5">
      <c r="A26782" s="283">
        <v>65603</v>
      </c>
      <c r="B26782" s="176">
        <v>7.1</v>
      </c>
      <c r="C26782" s="176">
        <v>49.2</v>
      </c>
      <c r="D26782" s="282">
        <v>87</v>
      </c>
      <c r="E26782" s="265"/>
    </row>
    <row r="26783" spans="1:5">
      <c r="A26783" s="283">
        <v>65604</v>
      </c>
      <c r="B26783" s="176">
        <v>47.2</v>
      </c>
      <c r="C26783" s="176">
        <v>43.3</v>
      </c>
      <c r="D26783" s="282">
        <v>87</v>
      </c>
      <c r="E26783" s="265"/>
    </row>
    <row r="26784" spans="1:5">
      <c r="A26784" s="283">
        <v>65605</v>
      </c>
      <c r="B26784" s="176">
        <v>176.6</v>
      </c>
      <c r="C26784" s="176">
        <v>38</v>
      </c>
      <c r="D26784" s="282">
        <v>87</v>
      </c>
      <c r="E26784" s="265"/>
    </row>
    <row r="26785" spans="1:5">
      <c r="A26785" s="283">
        <v>65606</v>
      </c>
      <c r="B26785" s="176">
        <v>204.1</v>
      </c>
      <c r="C26785" s="176">
        <v>40.700000000000003</v>
      </c>
      <c r="D26785" s="282">
        <v>87</v>
      </c>
      <c r="E26785" s="265"/>
    </row>
    <row r="26786" spans="1:5">
      <c r="A26786" s="283">
        <v>65608</v>
      </c>
      <c r="B26786" s="176">
        <v>14.8</v>
      </c>
      <c r="C26786" s="176">
        <v>45.1</v>
      </c>
      <c r="D26786" s="282">
        <v>151</v>
      </c>
      <c r="E26786" s="265"/>
    </row>
    <row r="26787" spans="1:5">
      <c r="A26787" s="283">
        <v>65609</v>
      </c>
      <c r="B26787" s="176">
        <v>25.7</v>
      </c>
      <c r="C26787" s="176">
        <v>40.299999999999997</v>
      </c>
      <c r="D26787" s="282">
        <v>87</v>
      </c>
      <c r="E26787" s="265"/>
    </row>
    <row r="26788" spans="1:5">
      <c r="A26788" s="283">
        <v>65610</v>
      </c>
      <c r="B26788" s="176">
        <v>70.099999999999994</v>
      </c>
      <c r="C26788" s="176">
        <v>40.200000000000003</v>
      </c>
      <c r="D26788" s="282">
        <v>87</v>
      </c>
      <c r="E26788" s="265"/>
    </row>
    <row r="26789" spans="1:5">
      <c r="A26789" s="283">
        <v>65611</v>
      </c>
      <c r="B26789" s="176">
        <v>71</v>
      </c>
      <c r="C26789" s="176">
        <v>56.5</v>
      </c>
      <c r="D26789" s="282">
        <v>87</v>
      </c>
      <c r="E26789" s="265"/>
    </row>
    <row r="26790" spans="1:5">
      <c r="A26790" s="283">
        <v>65612</v>
      </c>
      <c r="B26790" s="176">
        <v>50.4</v>
      </c>
      <c r="C26790" s="176">
        <v>43.1</v>
      </c>
      <c r="D26790" s="282">
        <v>87</v>
      </c>
      <c r="E26790" s="265"/>
    </row>
    <row r="26791" spans="1:5">
      <c r="A26791" s="283">
        <v>65613</v>
      </c>
      <c r="B26791" s="176">
        <v>97</v>
      </c>
      <c r="C26791" s="176">
        <v>34.700000000000003</v>
      </c>
      <c r="D26791" s="282">
        <v>155</v>
      </c>
      <c r="E26791" s="265"/>
    </row>
    <row r="26792" spans="1:5">
      <c r="A26792" s="283">
        <v>65614</v>
      </c>
      <c r="B26792" s="176">
        <v>5.7</v>
      </c>
      <c r="C26792" s="176">
        <v>43.9</v>
      </c>
      <c r="D26792" s="282">
        <v>87</v>
      </c>
      <c r="E26792" s="265"/>
    </row>
    <row r="26793" spans="1:5">
      <c r="A26793" s="283">
        <v>65615</v>
      </c>
      <c r="B26793" s="176">
        <v>0</v>
      </c>
      <c r="C26793" s="176">
        <v>0</v>
      </c>
      <c r="D26793" s="282">
        <v>87</v>
      </c>
      <c r="E26793" s="265"/>
    </row>
    <row r="26794" spans="1:5">
      <c r="A26794" s="283">
        <v>65616</v>
      </c>
      <c r="B26794" s="176">
        <v>172</v>
      </c>
      <c r="C26794" s="176">
        <v>40.200000000000003</v>
      </c>
      <c r="D26794" s="282">
        <v>129</v>
      </c>
      <c r="E26794" s="265"/>
    </row>
    <row r="26795" spans="1:5">
      <c r="A26795" s="283">
        <v>65617</v>
      </c>
      <c r="B26795" s="176">
        <v>51.2</v>
      </c>
      <c r="C26795" s="176">
        <v>39.6</v>
      </c>
      <c r="D26795" s="282">
        <v>87</v>
      </c>
      <c r="E26795" s="265"/>
    </row>
    <row r="26796" spans="1:5">
      <c r="A26796" s="283">
        <v>65618</v>
      </c>
      <c r="B26796" s="176">
        <v>8.6</v>
      </c>
      <c r="C26796" s="176">
        <v>48.8</v>
      </c>
      <c r="D26796" s="282">
        <v>87</v>
      </c>
      <c r="E26796" s="265"/>
    </row>
    <row r="26797" spans="1:5">
      <c r="A26797" s="283">
        <v>65619</v>
      </c>
      <c r="B26797" s="176">
        <v>392.7</v>
      </c>
      <c r="C26797" s="176">
        <v>34.6</v>
      </c>
      <c r="D26797" s="282">
        <v>97</v>
      </c>
      <c r="E26797" s="265"/>
    </row>
    <row r="26798" spans="1:5">
      <c r="A26798" s="283">
        <v>65620</v>
      </c>
      <c r="B26798" s="176">
        <v>30.8</v>
      </c>
      <c r="C26798" s="176">
        <v>38.5</v>
      </c>
      <c r="D26798" s="282">
        <v>87</v>
      </c>
      <c r="E26798" s="265"/>
    </row>
    <row r="26799" spans="1:5">
      <c r="A26799" s="283">
        <v>65622</v>
      </c>
      <c r="B26799" s="176">
        <v>58.5</v>
      </c>
      <c r="C26799" s="176">
        <v>39.799999999999997</v>
      </c>
      <c r="D26799" s="282">
        <v>87</v>
      </c>
      <c r="E26799" s="265"/>
    </row>
    <row r="26800" spans="1:5">
      <c r="A26800" s="283">
        <v>65623</v>
      </c>
      <c r="B26800" s="176">
        <v>0</v>
      </c>
      <c r="C26800" s="176">
        <v>0</v>
      </c>
      <c r="D26800" s="282">
        <v>87</v>
      </c>
      <c r="E26800" s="265"/>
    </row>
    <row r="26801" spans="1:5">
      <c r="A26801" s="283">
        <v>65624</v>
      </c>
      <c r="B26801" s="176">
        <v>43.6</v>
      </c>
      <c r="C26801" s="176">
        <v>50.1</v>
      </c>
      <c r="D26801" s="282">
        <v>87</v>
      </c>
      <c r="E26801" s="265"/>
    </row>
    <row r="26802" spans="1:5">
      <c r="A26802" s="283">
        <v>65625</v>
      </c>
      <c r="B26802" s="176">
        <v>60.9</v>
      </c>
      <c r="C26802" s="176">
        <v>39.799999999999997</v>
      </c>
      <c r="D26802" s="282">
        <v>87</v>
      </c>
      <c r="E26802" s="265"/>
    </row>
    <row r="26803" spans="1:5">
      <c r="A26803" s="283">
        <v>65626</v>
      </c>
      <c r="B26803" s="176">
        <v>19.3</v>
      </c>
      <c r="C26803" s="176">
        <v>45.1</v>
      </c>
      <c r="D26803" s="282">
        <v>87</v>
      </c>
      <c r="E26803" s="265"/>
    </row>
    <row r="26804" spans="1:5">
      <c r="A26804" s="283">
        <v>65627</v>
      </c>
      <c r="B26804" s="176">
        <v>19.899999999999999</v>
      </c>
      <c r="C26804" s="176">
        <v>43</v>
      </c>
      <c r="D26804" s="282">
        <v>87</v>
      </c>
      <c r="E26804" s="265"/>
    </row>
    <row r="26805" spans="1:5">
      <c r="A26805" s="283">
        <v>65629</v>
      </c>
      <c r="B26805" s="176">
        <v>12.4</v>
      </c>
      <c r="C26805" s="176">
        <v>41.4</v>
      </c>
      <c r="D26805" s="282">
        <v>87</v>
      </c>
      <c r="E26805" s="265"/>
    </row>
    <row r="26806" spans="1:5">
      <c r="A26806" s="283">
        <v>65630</v>
      </c>
      <c r="B26806" s="176">
        <v>35.9</v>
      </c>
      <c r="C26806" s="176">
        <v>41.5</v>
      </c>
      <c r="D26806" s="282">
        <v>87</v>
      </c>
      <c r="E26806" s="265"/>
    </row>
    <row r="26807" spans="1:5">
      <c r="A26807" s="283">
        <v>65631</v>
      </c>
      <c r="B26807" s="176">
        <v>120.3</v>
      </c>
      <c r="C26807" s="176">
        <v>33.4</v>
      </c>
      <c r="D26807" s="282">
        <v>87</v>
      </c>
      <c r="E26807" s="265"/>
    </row>
    <row r="26808" spans="1:5">
      <c r="A26808" s="283">
        <v>65632</v>
      </c>
      <c r="B26808" s="176">
        <v>34.799999999999997</v>
      </c>
      <c r="C26808" s="176">
        <v>39.9</v>
      </c>
      <c r="D26808" s="282">
        <v>87</v>
      </c>
      <c r="E26808" s="265"/>
    </row>
    <row r="26809" spans="1:5">
      <c r="A26809" s="283">
        <v>65633</v>
      </c>
      <c r="B26809" s="176">
        <v>48.1</v>
      </c>
      <c r="C26809" s="176">
        <v>39.799999999999997</v>
      </c>
      <c r="D26809" s="282">
        <v>87</v>
      </c>
      <c r="E26809" s="265"/>
    </row>
    <row r="26810" spans="1:5">
      <c r="A26810" s="283">
        <v>65634</v>
      </c>
      <c r="B26810" s="176">
        <v>7.8</v>
      </c>
      <c r="C26810" s="176">
        <v>51</v>
      </c>
      <c r="D26810" s="282">
        <v>87</v>
      </c>
      <c r="E26810" s="265"/>
    </row>
    <row r="26811" spans="1:5">
      <c r="A26811" s="283">
        <v>65635</v>
      </c>
      <c r="B26811" s="176">
        <v>12.4</v>
      </c>
      <c r="C26811" s="176">
        <v>47.2</v>
      </c>
      <c r="D26811" s="282">
        <v>87</v>
      </c>
      <c r="E26811" s="265"/>
    </row>
    <row r="26812" spans="1:5">
      <c r="A26812" s="283">
        <v>65636</v>
      </c>
      <c r="B26812" s="176">
        <v>35.4</v>
      </c>
      <c r="C26812" s="176">
        <v>22.7</v>
      </c>
      <c r="D26812" s="282">
        <v>87</v>
      </c>
      <c r="E26812" s="265"/>
    </row>
    <row r="26813" spans="1:5">
      <c r="A26813" s="283">
        <v>65637</v>
      </c>
      <c r="B26813" s="176">
        <v>21.9</v>
      </c>
      <c r="C26813" s="176">
        <v>40</v>
      </c>
      <c r="D26813" s="282">
        <v>87</v>
      </c>
      <c r="E26813" s="265"/>
    </row>
    <row r="26814" spans="1:5">
      <c r="A26814" s="283">
        <v>65638</v>
      </c>
      <c r="B26814" s="176">
        <v>9.1</v>
      </c>
      <c r="C26814" s="176">
        <v>47.1</v>
      </c>
      <c r="D26814" s="282">
        <v>87</v>
      </c>
      <c r="E26814" s="265"/>
    </row>
    <row r="26815" spans="1:5">
      <c r="A26815" s="283">
        <v>65640</v>
      </c>
      <c r="B26815" s="176">
        <v>21.7</v>
      </c>
      <c r="C26815" s="176">
        <v>40</v>
      </c>
      <c r="D26815" s="282">
        <v>87</v>
      </c>
      <c r="E26815" s="265"/>
    </row>
    <row r="26816" spans="1:5">
      <c r="A26816" s="283">
        <v>65641</v>
      </c>
      <c r="B26816" s="176">
        <v>21.7</v>
      </c>
      <c r="C26816" s="176">
        <v>52.1</v>
      </c>
      <c r="D26816" s="282">
        <v>87</v>
      </c>
      <c r="E26816" s="265"/>
    </row>
    <row r="26817" spans="1:5">
      <c r="A26817" s="283">
        <v>65644</v>
      </c>
      <c r="B26817" s="176">
        <v>36.799999999999997</v>
      </c>
      <c r="C26817" s="176">
        <v>39.9</v>
      </c>
      <c r="D26817" s="282">
        <v>87</v>
      </c>
      <c r="E26817" s="265"/>
    </row>
    <row r="26818" spans="1:5">
      <c r="A26818" s="283">
        <v>65646</v>
      </c>
      <c r="B26818" s="176">
        <v>23.4</v>
      </c>
      <c r="C26818" s="176">
        <v>44</v>
      </c>
      <c r="D26818" s="282">
        <v>87</v>
      </c>
      <c r="E26818" s="265"/>
    </row>
    <row r="26819" spans="1:5">
      <c r="A26819" s="283">
        <v>65647</v>
      </c>
      <c r="B26819" s="176">
        <v>40</v>
      </c>
      <c r="C26819" s="176">
        <v>38</v>
      </c>
      <c r="D26819" s="282">
        <v>87</v>
      </c>
      <c r="E26819" s="265"/>
    </row>
    <row r="26820" spans="1:5">
      <c r="A26820" s="283">
        <v>65648</v>
      </c>
      <c r="B26820" s="176">
        <v>64.599999999999994</v>
      </c>
      <c r="C26820" s="176">
        <v>40.5</v>
      </c>
      <c r="D26820" s="282">
        <v>104</v>
      </c>
      <c r="E26820" s="265"/>
    </row>
    <row r="26821" spans="1:5">
      <c r="A26821" s="283">
        <v>65649</v>
      </c>
      <c r="B26821" s="176">
        <v>25.2</v>
      </c>
      <c r="C26821" s="176">
        <v>44.8</v>
      </c>
      <c r="D26821" s="282">
        <v>87</v>
      </c>
      <c r="E26821" s="265"/>
    </row>
    <row r="26822" spans="1:5">
      <c r="A26822" s="283">
        <v>65650</v>
      </c>
      <c r="B26822" s="176">
        <v>21.1</v>
      </c>
      <c r="C26822" s="176">
        <v>45.4</v>
      </c>
      <c r="D26822" s="282">
        <v>87</v>
      </c>
      <c r="E26822" s="265"/>
    </row>
    <row r="26823" spans="1:5">
      <c r="A26823" s="283">
        <v>65652</v>
      </c>
      <c r="B26823" s="176">
        <v>55.5</v>
      </c>
      <c r="C26823" s="176">
        <v>38.1</v>
      </c>
      <c r="D26823" s="282">
        <v>87</v>
      </c>
      <c r="E26823" s="265"/>
    </row>
    <row r="26824" spans="1:5">
      <c r="A26824" s="283">
        <v>65653</v>
      </c>
      <c r="B26824" s="176">
        <v>121.7</v>
      </c>
      <c r="C26824" s="176">
        <v>47.3</v>
      </c>
      <c r="D26824" s="282">
        <v>87</v>
      </c>
      <c r="E26824" s="265"/>
    </row>
    <row r="26825" spans="1:5">
      <c r="A26825" s="283">
        <v>65654</v>
      </c>
      <c r="B26825" s="176">
        <v>66</v>
      </c>
      <c r="C26825" s="176">
        <v>37.6</v>
      </c>
      <c r="D26825" s="282">
        <v>87</v>
      </c>
      <c r="E26825" s="265"/>
    </row>
    <row r="26826" spans="1:5">
      <c r="A26826" s="283">
        <v>65655</v>
      </c>
      <c r="B26826" s="176">
        <v>15.9</v>
      </c>
      <c r="C26826" s="176">
        <v>46.1</v>
      </c>
      <c r="D26826" s="282">
        <v>87</v>
      </c>
      <c r="E26826" s="265"/>
    </row>
    <row r="26827" spans="1:5">
      <c r="A26827" s="283">
        <v>65656</v>
      </c>
      <c r="B26827" s="176">
        <v>31.8</v>
      </c>
      <c r="C26827" s="176">
        <v>47</v>
      </c>
      <c r="D26827" s="282">
        <v>95</v>
      </c>
      <c r="E26827" s="265"/>
    </row>
    <row r="26828" spans="1:5">
      <c r="A26828" s="283">
        <v>65657</v>
      </c>
      <c r="B26828" s="176">
        <v>9.4</v>
      </c>
      <c r="C26828" s="176">
        <v>40.700000000000003</v>
      </c>
      <c r="D26828" s="282">
        <v>87</v>
      </c>
      <c r="E26828" s="265"/>
    </row>
    <row r="26829" spans="1:5">
      <c r="A26829" s="283">
        <v>65658</v>
      </c>
      <c r="B26829" s="176">
        <v>55.4</v>
      </c>
      <c r="C26829" s="176">
        <v>56.6</v>
      </c>
      <c r="D26829" s="282">
        <v>87</v>
      </c>
      <c r="E26829" s="265"/>
    </row>
    <row r="26830" spans="1:5">
      <c r="A26830" s="283">
        <v>65660</v>
      </c>
      <c r="B26830" s="176">
        <v>9.1999999999999993</v>
      </c>
      <c r="C26830" s="176">
        <v>42.4</v>
      </c>
      <c r="D26830" s="282">
        <v>87</v>
      </c>
      <c r="E26830" s="265"/>
    </row>
    <row r="26831" spans="1:5">
      <c r="A26831" s="283">
        <v>65661</v>
      </c>
      <c r="B26831" s="176">
        <v>35.5</v>
      </c>
      <c r="C26831" s="176">
        <v>45.8</v>
      </c>
      <c r="D26831" s="282">
        <v>87</v>
      </c>
      <c r="E26831" s="265"/>
    </row>
    <row r="26832" spans="1:5">
      <c r="A26832" s="283">
        <v>65662</v>
      </c>
      <c r="B26832" s="176">
        <v>14.5</v>
      </c>
      <c r="C26832" s="176">
        <v>42.8</v>
      </c>
      <c r="D26832" s="282">
        <v>87</v>
      </c>
      <c r="E26832" s="265"/>
    </row>
    <row r="26833" spans="1:5">
      <c r="A26833" s="283">
        <v>65663</v>
      </c>
      <c r="B26833" s="176">
        <v>24.8</v>
      </c>
      <c r="C26833" s="176">
        <v>38.4</v>
      </c>
      <c r="D26833" s="282">
        <v>87</v>
      </c>
      <c r="E26833" s="265"/>
    </row>
    <row r="26834" spans="1:5">
      <c r="A26834" s="283">
        <v>65664</v>
      </c>
      <c r="B26834" s="176">
        <v>28.6</v>
      </c>
      <c r="C26834" s="176">
        <v>40.5</v>
      </c>
      <c r="D26834" s="282">
        <v>87</v>
      </c>
      <c r="E26834" s="265"/>
    </row>
    <row r="26835" spans="1:5">
      <c r="A26835" s="283">
        <v>65666</v>
      </c>
      <c r="B26835" s="176">
        <v>70.599999999999994</v>
      </c>
      <c r="C26835" s="176">
        <v>41.7</v>
      </c>
      <c r="D26835" s="282">
        <v>87</v>
      </c>
      <c r="E26835" s="265"/>
    </row>
    <row r="26836" spans="1:5">
      <c r="A26836" s="283">
        <v>65667</v>
      </c>
      <c r="B26836" s="176">
        <v>19.7</v>
      </c>
      <c r="C26836" s="176">
        <v>41.9</v>
      </c>
      <c r="D26836" s="282">
        <v>87</v>
      </c>
      <c r="E26836" s="265"/>
    </row>
    <row r="26837" spans="1:5">
      <c r="A26837" s="283">
        <v>65668</v>
      </c>
      <c r="B26837" s="176">
        <v>26.1</v>
      </c>
      <c r="C26837" s="176">
        <v>55.7</v>
      </c>
      <c r="D26837" s="282">
        <v>87</v>
      </c>
      <c r="E26837" s="265"/>
    </row>
    <row r="26838" spans="1:5">
      <c r="A26838" s="283">
        <v>65669</v>
      </c>
      <c r="B26838" s="176">
        <v>51.8</v>
      </c>
      <c r="C26838" s="176">
        <v>40.6</v>
      </c>
      <c r="D26838" s="282">
        <v>87</v>
      </c>
      <c r="E26838" s="265"/>
    </row>
    <row r="26839" spans="1:5">
      <c r="A26839" s="283">
        <v>65672</v>
      </c>
      <c r="B26839" s="176">
        <v>198</v>
      </c>
      <c r="C26839" s="176">
        <v>39.1</v>
      </c>
      <c r="D26839" s="282">
        <v>102</v>
      </c>
      <c r="E26839" s="265"/>
    </row>
    <row r="26840" spans="1:5">
      <c r="A26840" s="283">
        <v>65673</v>
      </c>
      <c r="B26840" s="176">
        <v>776</v>
      </c>
      <c r="C26840" s="176">
        <v>36.1</v>
      </c>
      <c r="D26840" s="282">
        <v>87</v>
      </c>
      <c r="E26840" s="265"/>
    </row>
    <row r="26841" spans="1:5">
      <c r="A26841" s="283">
        <v>65674</v>
      </c>
      <c r="B26841" s="176">
        <v>39.799999999999997</v>
      </c>
      <c r="C26841" s="176">
        <v>44.1</v>
      </c>
      <c r="D26841" s="282">
        <v>87</v>
      </c>
      <c r="E26841" s="265"/>
    </row>
    <row r="26842" spans="1:5">
      <c r="A26842" s="283">
        <v>65675</v>
      </c>
      <c r="B26842" s="176">
        <v>48</v>
      </c>
      <c r="C26842" s="176">
        <v>39</v>
      </c>
      <c r="D26842" s="282">
        <v>87</v>
      </c>
      <c r="E26842" s="265"/>
    </row>
    <row r="26843" spans="1:5">
      <c r="A26843" s="283">
        <v>65676</v>
      </c>
      <c r="B26843" s="176">
        <v>10.1</v>
      </c>
      <c r="C26843" s="176">
        <v>51.4</v>
      </c>
      <c r="D26843" s="282">
        <v>87</v>
      </c>
      <c r="E26843" s="265"/>
    </row>
    <row r="26844" spans="1:5">
      <c r="A26844" s="283">
        <v>65679</v>
      </c>
      <c r="B26844" s="176">
        <v>79.900000000000006</v>
      </c>
      <c r="C26844" s="176">
        <v>38.4</v>
      </c>
      <c r="D26844" s="282">
        <v>110</v>
      </c>
      <c r="E26844" s="265"/>
    </row>
    <row r="26845" spans="1:5">
      <c r="A26845" s="283">
        <v>65680</v>
      </c>
      <c r="B26845" s="176">
        <v>27.2</v>
      </c>
      <c r="C26845" s="176">
        <v>47.6</v>
      </c>
      <c r="D26845" s="282">
        <v>87</v>
      </c>
      <c r="E26845" s="265"/>
    </row>
    <row r="26846" spans="1:5">
      <c r="A26846" s="283">
        <v>65681</v>
      </c>
      <c r="B26846" s="176">
        <v>65.5</v>
      </c>
      <c r="C26846" s="176">
        <v>53.8</v>
      </c>
      <c r="D26846" s="282">
        <v>87</v>
      </c>
      <c r="E26846" s="265"/>
    </row>
    <row r="26847" spans="1:5">
      <c r="A26847" s="283">
        <v>65682</v>
      </c>
      <c r="B26847" s="176">
        <v>21.4</v>
      </c>
      <c r="C26847" s="176">
        <v>43.8</v>
      </c>
      <c r="D26847" s="282">
        <v>87</v>
      </c>
      <c r="E26847" s="265"/>
    </row>
    <row r="26848" spans="1:5">
      <c r="A26848" s="283">
        <v>65685</v>
      </c>
      <c r="B26848" s="176">
        <v>24.8</v>
      </c>
      <c r="C26848" s="176">
        <v>43</v>
      </c>
      <c r="D26848" s="282">
        <v>87</v>
      </c>
      <c r="E26848" s="265"/>
    </row>
    <row r="26849" spans="1:5">
      <c r="A26849" s="283">
        <v>65686</v>
      </c>
      <c r="B26849" s="176">
        <v>293.2</v>
      </c>
      <c r="C26849" s="176">
        <v>56.4</v>
      </c>
      <c r="D26849" s="282">
        <v>87</v>
      </c>
      <c r="E26849" s="265"/>
    </row>
    <row r="26850" spans="1:5">
      <c r="A26850" s="283">
        <v>65688</v>
      </c>
      <c r="B26850" s="176">
        <v>0</v>
      </c>
      <c r="C26850" s="176">
        <v>0</v>
      </c>
      <c r="D26850" s="282">
        <v>87</v>
      </c>
      <c r="E26850" s="265"/>
    </row>
    <row r="26851" spans="1:5">
      <c r="A26851" s="283">
        <v>65689</v>
      </c>
      <c r="B26851" s="176">
        <v>27.7</v>
      </c>
      <c r="C26851" s="176">
        <v>44.2</v>
      </c>
      <c r="D26851" s="282">
        <v>126</v>
      </c>
      <c r="E26851" s="265"/>
    </row>
    <row r="26852" spans="1:5">
      <c r="A26852" s="283">
        <v>65690</v>
      </c>
      <c r="B26852" s="176">
        <v>11.3</v>
      </c>
      <c r="C26852" s="176">
        <v>47.4</v>
      </c>
      <c r="D26852" s="282">
        <v>87</v>
      </c>
      <c r="E26852" s="265"/>
    </row>
    <row r="26853" spans="1:5">
      <c r="A26853" s="283">
        <v>65692</v>
      </c>
      <c r="B26853" s="176">
        <v>9.6</v>
      </c>
      <c r="C26853" s="176">
        <v>45.3</v>
      </c>
      <c r="D26853" s="282">
        <v>87</v>
      </c>
      <c r="E26853" s="265"/>
    </row>
    <row r="26854" spans="1:5">
      <c r="A26854" s="283">
        <v>65702</v>
      </c>
      <c r="B26854" s="176">
        <v>21.2</v>
      </c>
      <c r="C26854" s="176">
        <v>41.5</v>
      </c>
      <c r="D26854" s="282">
        <v>87</v>
      </c>
      <c r="E26854" s="265"/>
    </row>
    <row r="26855" spans="1:5">
      <c r="A26855" s="283">
        <v>65704</v>
      </c>
      <c r="B26855" s="176">
        <v>35</v>
      </c>
      <c r="C26855" s="176">
        <v>40.5</v>
      </c>
      <c r="D26855" s="282">
        <v>87</v>
      </c>
      <c r="E26855" s="265"/>
    </row>
    <row r="26856" spans="1:5">
      <c r="A26856" s="283">
        <v>65705</v>
      </c>
      <c r="B26856" s="176">
        <v>87</v>
      </c>
      <c r="C26856" s="176">
        <v>42.7</v>
      </c>
      <c r="D26856" s="282">
        <v>87</v>
      </c>
      <c r="E26856" s="265"/>
    </row>
    <row r="26857" spans="1:5">
      <c r="A26857" s="283">
        <v>65706</v>
      </c>
      <c r="B26857" s="176">
        <v>79.599999999999994</v>
      </c>
      <c r="C26857" s="176">
        <v>38.6</v>
      </c>
      <c r="D26857" s="282">
        <v>106</v>
      </c>
      <c r="E26857" s="265"/>
    </row>
    <row r="26858" spans="1:5">
      <c r="A26858" s="283">
        <v>65707</v>
      </c>
      <c r="B26858" s="176">
        <v>28.4</v>
      </c>
      <c r="C26858" s="176">
        <v>38.700000000000003</v>
      </c>
      <c r="D26858" s="282">
        <v>87</v>
      </c>
      <c r="E26858" s="265"/>
    </row>
    <row r="26859" spans="1:5">
      <c r="A26859" s="283">
        <v>65708</v>
      </c>
      <c r="B26859" s="176">
        <v>131.80000000000001</v>
      </c>
      <c r="C26859" s="176">
        <v>36</v>
      </c>
      <c r="D26859" s="282">
        <v>146</v>
      </c>
      <c r="E26859" s="265"/>
    </row>
    <row r="26860" spans="1:5">
      <c r="A26860" s="283">
        <v>65710</v>
      </c>
      <c r="B26860" s="176">
        <v>38.200000000000003</v>
      </c>
      <c r="C26860" s="176">
        <v>39.4</v>
      </c>
      <c r="D26860" s="282">
        <v>87</v>
      </c>
      <c r="E26860" s="265"/>
    </row>
    <row r="26861" spans="1:5">
      <c r="A26861" s="283">
        <v>65711</v>
      </c>
      <c r="B26861" s="176">
        <v>39.5</v>
      </c>
      <c r="C26861" s="176">
        <v>40.700000000000003</v>
      </c>
      <c r="D26861" s="282">
        <v>114</v>
      </c>
      <c r="E26861" s="265"/>
    </row>
    <row r="26862" spans="1:5">
      <c r="A26862" s="283">
        <v>65712</v>
      </c>
      <c r="B26862" s="176">
        <v>65.2</v>
      </c>
      <c r="C26862" s="176">
        <v>41.2</v>
      </c>
      <c r="D26862" s="282">
        <v>95</v>
      </c>
      <c r="E26862" s="265"/>
    </row>
    <row r="26863" spans="1:5">
      <c r="A26863" s="283">
        <v>65713</v>
      </c>
      <c r="B26863" s="176">
        <v>27.3</v>
      </c>
      <c r="C26863" s="176">
        <v>41.9</v>
      </c>
      <c r="D26863" s="282">
        <v>87</v>
      </c>
      <c r="E26863" s="265"/>
    </row>
    <row r="26864" spans="1:5">
      <c r="A26864" s="283">
        <v>65714</v>
      </c>
      <c r="B26864" s="176">
        <v>419</v>
      </c>
      <c r="C26864" s="176">
        <v>36.5</v>
      </c>
      <c r="D26864" s="282">
        <v>95</v>
      </c>
      <c r="E26864" s="265"/>
    </row>
    <row r="26865" spans="1:5">
      <c r="A26865" s="283">
        <v>65715</v>
      </c>
      <c r="B26865" s="176">
        <v>10.199999999999999</v>
      </c>
      <c r="C26865" s="176">
        <v>51.4</v>
      </c>
      <c r="D26865" s="282">
        <v>87</v>
      </c>
      <c r="E26865" s="265"/>
    </row>
    <row r="26866" spans="1:5">
      <c r="A26866" s="283">
        <v>65717</v>
      </c>
      <c r="B26866" s="176">
        <v>27.2</v>
      </c>
      <c r="C26866" s="176">
        <v>38.799999999999997</v>
      </c>
      <c r="D26866" s="282">
        <v>87</v>
      </c>
      <c r="E26866" s="265"/>
    </row>
    <row r="26867" spans="1:5">
      <c r="A26867" s="283">
        <v>65720</v>
      </c>
      <c r="B26867" s="176">
        <v>19.399999999999999</v>
      </c>
      <c r="C26867" s="176">
        <v>39.200000000000003</v>
      </c>
      <c r="D26867" s="282">
        <v>87</v>
      </c>
      <c r="E26867" s="265"/>
    </row>
    <row r="26868" spans="1:5">
      <c r="A26868" s="283">
        <v>65721</v>
      </c>
      <c r="B26868" s="176">
        <v>228.4</v>
      </c>
      <c r="C26868" s="176">
        <v>35.1</v>
      </c>
      <c r="D26868" s="282">
        <v>131</v>
      </c>
      <c r="E26868" s="265"/>
    </row>
    <row r="26869" spans="1:5">
      <c r="A26869" s="283">
        <v>65722</v>
      </c>
      <c r="B26869" s="176">
        <v>34.299999999999997</v>
      </c>
      <c r="C26869" s="176">
        <v>40.1</v>
      </c>
      <c r="D26869" s="282">
        <v>87</v>
      </c>
      <c r="E26869" s="265"/>
    </row>
    <row r="26870" spans="1:5">
      <c r="A26870" s="283">
        <v>65723</v>
      </c>
      <c r="B26870" s="176">
        <v>95</v>
      </c>
      <c r="C26870" s="176">
        <v>37.700000000000003</v>
      </c>
      <c r="D26870" s="282">
        <v>87</v>
      </c>
      <c r="E26870" s="265"/>
    </row>
    <row r="26871" spans="1:5">
      <c r="A26871" s="283">
        <v>65724</v>
      </c>
      <c r="B26871" s="176">
        <v>44.2</v>
      </c>
      <c r="C26871" s="176">
        <v>55.5</v>
      </c>
      <c r="D26871" s="282">
        <v>87</v>
      </c>
      <c r="E26871" s="265"/>
    </row>
    <row r="26872" spans="1:5">
      <c r="A26872" s="283">
        <v>65725</v>
      </c>
      <c r="B26872" s="176">
        <v>68.599999999999994</v>
      </c>
      <c r="C26872" s="176">
        <v>43.9</v>
      </c>
      <c r="D26872" s="282">
        <v>87</v>
      </c>
      <c r="E26872" s="265"/>
    </row>
    <row r="26873" spans="1:5">
      <c r="A26873" s="283">
        <v>65726</v>
      </c>
      <c r="B26873" s="176">
        <v>149.19999999999999</v>
      </c>
      <c r="C26873" s="176">
        <v>24.4</v>
      </c>
      <c r="D26873" s="282">
        <v>128</v>
      </c>
      <c r="E26873" s="265"/>
    </row>
    <row r="26874" spans="1:5">
      <c r="A26874" s="283">
        <v>65727</v>
      </c>
      <c r="B26874" s="176">
        <v>19.7</v>
      </c>
      <c r="C26874" s="176">
        <v>45.8</v>
      </c>
      <c r="D26874" s="282">
        <v>87</v>
      </c>
      <c r="E26874" s="265"/>
    </row>
    <row r="26875" spans="1:5">
      <c r="A26875" s="283">
        <v>65728</v>
      </c>
      <c r="B26875" s="176">
        <v>50.8</v>
      </c>
      <c r="C26875" s="176">
        <v>41</v>
      </c>
      <c r="D26875" s="282">
        <v>87</v>
      </c>
      <c r="E26875" s="265"/>
    </row>
    <row r="26876" spans="1:5">
      <c r="A26876" s="283">
        <v>65729</v>
      </c>
      <c r="B26876" s="176">
        <v>14.8</v>
      </c>
      <c r="C26876" s="176">
        <v>55.2</v>
      </c>
      <c r="D26876" s="282">
        <v>87</v>
      </c>
      <c r="E26876" s="265"/>
    </row>
    <row r="26877" spans="1:5">
      <c r="A26877" s="283">
        <v>65730</v>
      </c>
      <c r="B26877" s="176">
        <v>26.3</v>
      </c>
      <c r="C26877" s="176">
        <v>40.299999999999997</v>
      </c>
      <c r="D26877" s="282">
        <v>87</v>
      </c>
      <c r="E26877" s="265"/>
    </row>
    <row r="26878" spans="1:5">
      <c r="A26878" s="283">
        <v>65731</v>
      </c>
      <c r="B26878" s="176">
        <v>240.2</v>
      </c>
      <c r="C26878" s="176">
        <v>46.4</v>
      </c>
      <c r="D26878" s="282">
        <v>87</v>
      </c>
      <c r="E26878" s="265"/>
    </row>
    <row r="26879" spans="1:5">
      <c r="A26879" s="283">
        <v>65732</v>
      </c>
      <c r="B26879" s="176">
        <v>12.2</v>
      </c>
      <c r="C26879" s="176">
        <v>46.7</v>
      </c>
      <c r="D26879" s="282">
        <v>87</v>
      </c>
      <c r="E26879" s="265"/>
    </row>
    <row r="26880" spans="1:5">
      <c r="A26880" s="283">
        <v>65733</v>
      </c>
      <c r="B26880" s="176">
        <v>10.7</v>
      </c>
      <c r="C26880" s="176">
        <v>48.9</v>
      </c>
      <c r="D26880" s="282">
        <v>87</v>
      </c>
      <c r="E26880" s="265"/>
    </row>
    <row r="26881" spans="1:5">
      <c r="A26881" s="283">
        <v>65734</v>
      </c>
      <c r="B26881" s="176">
        <v>36.700000000000003</v>
      </c>
      <c r="C26881" s="176">
        <v>38.1</v>
      </c>
      <c r="D26881" s="282">
        <v>87</v>
      </c>
      <c r="E26881" s="265"/>
    </row>
    <row r="26882" spans="1:5">
      <c r="A26882" s="283">
        <v>65735</v>
      </c>
      <c r="B26882" s="176">
        <v>18.3</v>
      </c>
      <c r="C26882" s="176">
        <v>55.6</v>
      </c>
      <c r="D26882" s="282">
        <v>87</v>
      </c>
      <c r="E26882" s="265"/>
    </row>
    <row r="26883" spans="1:5">
      <c r="A26883" s="283">
        <v>65737</v>
      </c>
      <c r="B26883" s="176">
        <v>105.5</v>
      </c>
      <c r="C26883" s="176">
        <v>49.1</v>
      </c>
      <c r="D26883" s="282">
        <v>87</v>
      </c>
      <c r="E26883" s="265"/>
    </row>
    <row r="26884" spans="1:5">
      <c r="A26884" s="283">
        <v>65738</v>
      </c>
      <c r="B26884" s="176">
        <v>248</v>
      </c>
      <c r="C26884" s="176">
        <v>34.1</v>
      </c>
      <c r="D26884" s="282">
        <v>94</v>
      </c>
      <c r="E26884" s="265"/>
    </row>
    <row r="26885" spans="1:5">
      <c r="A26885" s="283">
        <v>65739</v>
      </c>
      <c r="B26885" s="176">
        <v>107.1</v>
      </c>
      <c r="C26885" s="176">
        <v>49.9</v>
      </c>
      <c r="D26885" s="282">
        <v>96</v>
      </c>
      <c r="E26885" s="265"/>
    </row>
    <row r="26886" spans="1:5">
      <c r="A26886" s="283">
        <v>65740</v>
      </c>
      <c r="B26886" s="176">
        <v>611.79999999999995</v>
      </c>
      <c r="C26886" s="176">
        <v>39.6</v>
      </c>
      <c r="D26886" s="282">
        <v>87</v>
      </c>
      <c r="E26886" s="265"/>
    </row>
    <row r="26887" spans="1:5">
      <c r="A26887" s="283">
        <v>65741</v>
      </c>
      <c r="B26887" s="176">
        <v>0</v>
      </c>
      <c r="C26887" s="176">
        <v>0</v>
      </c>
      <c r="D26887" s="282">
        <v>87</v>
      </c>
      <c r="E26887" s="265"/>
    </row>
    <row r="26888" spans="1:5">
      <c r="A26888" s="283">
        <v>65742</v>
      </c>
      <c r="B26888" s="176">
        <v>108.1</v>
      </c>
      <c r="C26888" s="176">
        <v>39.5</v>
      </c>
      <c r="D26888" s="282">
        <v>113</v>
      </c>
      <c r="E26888" s="265"/>
    </row>
    <row r="26889" spans="1:5">
      <c r="A26889" s="283">
        <v>65744</v>
      </c>
      <c r="B26889" s="176">
        <v>5.5</v>
      </c>
      <c r="C26889" s="176">
        <v>45.7</v>
      </c>
      <c r="D26889" s="282">
        <v>87</v>
      </c>
      <c r="E26889" s="265"/>
    </row>
    <row r="26890" spans="1:5">
      <c r="A26890" s="283">
        <v>65745</v>
      </c>
      <c r="B26890" s="176">
        <v>37.1</v>
      </c>
      <c r="C26890" s="176">
        <v>40.4</v>
      </c>
      <c r="D26890" s="282">
        <v>87</v>
      </c>
      <c r="E26890" s="265"/>
    </row>
    <row r="26891" spans="1:5">
      <c r="A26891" s="283">
        <v>65746</v>
      </c>
      <c r="B26891" s="176">
        <v>49.8</v>
      </c>
      <c r="C26891" s="176">
        <v>32.5</v>
      </c>
      <c r="D26891" s="282">
        <v>95</v>
      </c>
      <c r="E26891" s="265"/>
    </row>
    <row r="26892" spans="1:5">
      <c r="A26892" s="283">
        <v>65747</v>
      </c>
      <c r="B26892" s="176">
        <v>38.1</v>
      </c>
      <c r="C26892" s="176">
        <v>56.2</v>
      </c>
      <c r="D26892" s="282">
        <v>96</v>
      </c>
      <c r="E26892" s="265"/>
    </row>
    <row r="26893" spans="1:5">
      <c r="A26893" s="283">
        <v>65752</v>
      </c>
      <c r="B26893" s="176">
        <v>11.9</v>
      </c>
      <c r="C26893" s="176">
        <v>42.7</v>
      </c>
      <c r="D26893" s="282">
        <v>87</v>
      </c>
      <c r="E26893" s="265"/>
    </row>
    <row r="26894" spans="1:5">
      <c r="A26894" s="283">
        <v>65753</v>
      </c>
      <c r="B26894" s="176">
        <v>66.900000000000006</v>
      </c>
      <c r="C26894" s="176">
        <v>37.700000000000003</v>
      </c>
      <c r="D26894" s="282">
        <v>87</v>
      </c>
      <c r="E26894" s="265"/>
    </row>
    <row r="26895" spans="1:5">
      <c r="A26895" s="283">
        <v>65754</v>
      </c>
      <c r="B26895" s="176">
        <v>46.9</v>
      </c>
      <c r="C26895" s="176">
        <v>40.4</v>
      </c>
      <c r="D26895" s="282">
        <v>87</v>
      </c>
      <c r="E26895" s="265"/>
    </row>
    <row r="26896" spans="1:5">
      <c r="A26896" s="283">
        <v>65755</v>
      </c>
      <c r="B26896" s="176">
        <v>17.399999999999999</v>
      </c>
      <c r="C26896" s="176">
        <v>46</v>
      </c>
      <c r="D26896" s="282">
        <v>87</v>
      </c>
      <c r="E26896" s="265"/>
    </row>
    <row r="26897" spans="1:5">
      <c r="A26897" s="283">
        <v>65756</v>
      </c>
      <c r="B26897" s="176">
        <v>20</v>
      </c>
      <c r="C26897" s="176">
        <v>37.6</v>
      </c>
      <c r="D26897" s="282">
        <v>87</v>
      </c>
      <c r="E26897" s="265"/>
    </row>
    <row r="26898" spans="1:5">
      <c r="A26898" s="283">
        <v>65757</v>
      </c>
      <c r="B26898" s="176">
        <v>85.9</v>
      </c>
      <c r="C26898" s="176">
        <v>40.700000000000003</v>
      </c>
      <c r="D26898" s="282">
        <v>96</v>
      </c>
      <c r="E26898" s="265"/>
    </row>
    <row r="26899" spans="1:5">
      <c r="A26899" s="283">
        <v>65759</v>
      </c>
      <c r="B26899" s="176">
        <v>31</v>
      </c>
      <c r="C26899" s="176">
        <v>40.200000000000003</v>
      </c>
      <c r="D26899" s="282">
        <v>87</v>
      </c>
      <c r="E26899" s="265"/>
    </row>
    <row r="26900" spans="1:5">
      <c r="A26900" s="283">
        <v>65760</v>
      </c>
      <c r="B26900" s="176">
        <v>70.599999999999994</v>
      </c>
      <c r="C26900" s="176">
        <v>43.4</v>
      </c>
      <c r="D26900" s="282">
        <v>87</v>
      </c>
      <c r="E26900" s="265"/>
    </row>
    <row r="26901" spans="1:5">
      <c r="A26901" s="283">
        <v>65761</v>
      </c>
      <c r="B26901" s="176">
        <v>14.1</v>
      </c>
      <c r="C26901" s="176">
        <v>53.2</v>
      </c>
      <c r="D26901" s="282">
        <v>87</v>
      </c>
      <c r="E26901" s="265"/>
    </row>
    <row r="26902" spans="1:5">
      <c r="A26902" s="283">
        <v>65762</v>
      </c>
      <c r="B26902" s="176">
        <v>7.4</v>
      </c>
      <c r="C26902" s="176">
        <v>47.3</v>
      </c>
      <c r="D26902" s="282">
        <v>87</v>
      </c>
      <c r="E26902" s="265"/>
    </row>
    <row r="26903" spans="1:5">
      <c r="A26903" s="283">
        <v>65764</v>
      </c>
      <c r="B26903" s="176">
        <v>14</v>
      </c>
      <c r="C26903" s="176">
        <v>39.5</v>
      </c>
      <c r="D26903" s="282">
        <v>87</v>
      </c>
      <c r="E26903" s="265"/>
    </row>
    <row r="26904" spans="1:5">
      <c r="A26904" s="283">
        <v>65765</v>
      </c>
      <c r="B26904" s="176">
        <v>78.7</v>
      </c>
      <c r="C26904" s="176">
        <v>48.8</v>
      </c>
      <c r="D26904" s="282">
        <v>87</v>
      </c>
      <c r="E26904" s="265"/>
    </row>
    <row r="26905" spans="1:5">
      <c r="A26905" s="283">
        <v>65766</v>
      </c>
      <c r="B26905" s="176">
        <v>9.1</v>
      </c>
      <c r="C26905" s="176">
        <v>48.6</v>
      </c>
      <c r="D26905" s="282">
        <v>87</v>
      </c>
      <c r="E26905" s="265"/>
    </row>
    <row r="26906" spans="1:5">
      <c r="A26906" s="283">
        <v>65767</v>
      </c>
      <c r="B26906" s="176">
        <v>22.8</v>
      </c>
      <c r="C26906" s="176">
        <v>44.2</v>
      </c>
      <c r="D26906" s="282">
        <v>87</v>
      </c>
      <c r="E26906" s="265"/>
    </row>
    <row r="26907" spans="1:5">
      <c r="A26907" s="283">
        <v>65768</v>
      </c>
      <c r="B26907" s="176">
        <v>9</v>
      </c>
      <c r="C26907" s="176">
        <v>46.1</v>
      </c>
      <c r="D26907" s="282">
        <v>87</v>
      </c>
      <c r="E26907" s="265"/>
    </row>
    <row r="26908" spans="1:5">
      <c r="A26908" s="283">
        <v>65769</v>
      </c>
      <c r="B26908" s="176">
        <v>51.7</v>
      </c>
      <c r="C26908" s="176">
        <v>35.799999999999997</v>
      </c>
      <c r="D26908" s="282">
        <v>87</v>
      </c>
      <c r="E26908" s="265"/>
    </row>
    <row r="26909" spans="1:5">
      <c r="A26909" s="283">
        <v>65770</v>
      </c>
      <c r="B26909" s="176">
        <v>48.5</v>
      </c>
      <c r="C26909" s="176">
        <v>39.4</v>
      </c>
      <c r="D26909" s="282">
        <v>107</v>
      </c>
      <c r="E26909" s="265"/>
    </row>
    <row r="26910" spans="1:5">
      <c r="A26910" s="283">
        <v>65771</v>
      </c>
      <c r="B26910" s="176">
        <v>49.2</v>
      </c>
      <c r="C26910" s="176">
        <v>36</v>
      </c>
      <c r="D26910" s="282">
        <v>87</v>
      </c>
      <c r="E26910" s="265"/>
    </row>
    <row r="26911" spans="1:5">
      <c r="A26911" s="283">
        <v>65772</v>
      </c>
      <c r="B26911" s="176">
        <v>34.1</v>
      </c>
      <c r="C26911" s="176">
        <v>37.1</v>
      </c>
      <c r="D26911" s="282">
        <v>87</v>
      </c>
      <c r="E26911" s="265"/>
    </row>
    <row r="26912" spans="1:5">
      <c r="A26912" s="283">
        <v>65773</v>
      </c>
      <c r="B26912" s="176">
        <v>9</v>
      </c>
      <c r="C26912" s="176">
        <v>49.3</v>
      </c>
      <c r="D26912" s="282">
        <v>87</v>
      </c>
      <c r="E26912" s="265"/>
    </row>
    <row r="26913" spans="1:5">
      <c r="A26913" s="283">
        <v>65774</v>
      </c>
      <c r="B26913" s="176">
        <v>24.3</v>
      </c>
      <c r="C26913" s="176">
        <v>51.7</v>
      </c>
      <c r="D26913" s="282">
        <v>87</v>
      </c>
      <c r="E26913" s="265"/>
    </row>
    <row r="26914" spans="1:5">
      <c r="A26914" s="283">
        <v>65775</v>
      </c>
      <c r="B26914" s="176">
        <v>54.6</v>
      </c>
      <c r="C26914" s="176">
        <v>38.9</v>
      </c>
      <c r="D26914" s="282">
        <v>113</v>
      </c>
      <c r="E26914" s="265"/>
    </row>
    <row r="26915" spans="1:5">
      <c r="A26915" s="283">
        <v>65777</v>
      </c>
      <c r="B26915" s="176">
        <v>29.9</v>
      </c>
      <c r="C26915" s="176">
        <v>40.200000000000003</v>
      </c>
      <c r="D26915" s="282">
        <v>87</v>
      </c>
      <c r="E26915" s="265"/>
    </row>
    <row r="26916" spans="1:5">
      <c r="A26916" s="283">
        <v>65778</v>
      </c>
      <c r="B26916" s="176">
        <v>11.4</v>
      </c>
      <c r="C26916" s="176">
        <v>47.9</v>
      </c>
      <c r="D26916" s="282">
        <v>87</v>
      </c>
      <c r="E26916" s="265"/>
    </row>
    <row r="26917" spans="1:5">
      <c r="A26917" s="283">
        <v>65779</v>
      </c>
      <c r="B26917" s="176">
        <v>19.399999999999999</v>
      </c>
      <c r="C26917" s="176">
        <v>50.9</v>
      </c>
      <c r="D26917" s="282">
        <v>87</v>
      </c>
      <c r="E26917" s="265"/>
    </row>
    <row r="26918" spans="1:5">
      <c r="A26918" s="283">
        <v>65781</v>
      </c>
      <c r="B26918" s="176">
        <v>92.6</v>
      </c>
      <c r="C26918" s="176">
        <v>37.5</v>
      </c>
      <c r="D26918" s="282">
        <v>87</v>
      </c>
      <c r="E26918" s="265"/>
    </row>
    <row r="26919" spans="1:5">
      <c r="A26919" s="283">
        <v>65783</v>
      </c>
      <c r="B26919" s="176">
        <v>15.5</v>
      </c>
      <c r="C26919" s="176">
        <v>41.4</v>
      </c>
      <c r="D26919" s="282">
        <v>87</v>
      </c>
      <c r="E26919" s="265"/>
    </row>
    <row r="26920" spans="1:5">
      <c r="A26920" s="283">
        <v>65784</v>
      </c>
      <c r="B26920" s="176">
        <v>9.1</v>
      </c>
      <c r="C26920" s="176">
        <v>48.1</v>
      </c>
      <c r="D26920" s="282">
        <v>87</v>
      </c>
      <c r="E26920" s="265"/>
    </row>
    <row r="26921" spans="1:5">
      <c r="A26921" s="283">
        <v>65785</v>
      </c>
      <c r="B26921" s="176">
        <v>25.8</v>
      </c>
      <c r="C26921" s="176">
        <v>46.1</v>
      </c>
      <c r="D26921" s="282">
        <v>87</v>
      </c>
      <c r="E26921" s="265"/>
    </row>
    <row r="26922" spans="1:5">
      <c r="A26922" s="283">
        <v>65786</v>
      </c>
      <c r="B26922" s="176">
        <v>23.3</v>
      </c>
      <c r="C26922" s="176">
        <v>43.7</v>
      </c>
      <c r="D26922" s="282">
        <v>87</v>
      </c>
      <c r="E26922" s="265"/>
    </row>
    <row r="26923" spans="1:5">
      <c r="A26923" s="283">
        <v>65787</v>
      </c>
      <c r="B26923" s="176">
        <v>43.6</v>
      </c>
      <c r="C26923" s="176">
        <v>53.8</v>
      </c>
      <c r="D26923" s="282">
        <v>87</v>
      </c>
      <c r="E26923" s="265"/>
    </row>
    <row r="26924" spans="1:5">
      <c r="A26924" s="283">
        <v>65788</v>
      </c>
      <c r="B26924" s="176">
        <v>21.1</v>
      </c>
      <c r="C26924" s="176">
        <v>41.2</v>
      </c>
      <c r="D26924" s="282">
        <v>87</v>
      </c>
      <c r="E26924" s="265"/>
    </row>
    <row r="26925" spans="1:5">
      <c r="A26925" s="283">
        <v>65789</v>
      </c>
      <c r="B26925" s="176">
        <v>26.9</v>
      </c>
      <c r="C26925" s="176">
        <v>40.5</v>
      </c>
      <c r="D26925" s="282">
        <v>87</v>
      </c>
      <c r="E26925" s="265"/>
    </row>
    <row r="26926" spans="1:5">
      <c r="A26926" s="283">
        <v>65790</v>
      </c>
      <c r="B26926" s="176">
        <v>12.8</v>
      </c>
      <c r="C26926" s="176">
        <v>43.7</v>
      </c>
      <c r="D26926" s="282">
        <v>87</v>
      </c>
      <c r="E26926" s="265"/>
    </row>
    <row r="26927" spans="1:5">
      <c r="A26927" s="283">
        <v>65791</v>
      </c>
      <c r="B26927" s="176">
        <v>14.9</v>
      </c>
      <c r="C26927" s="176">
        <v>45.4</v>
      </c>
      <c r="D26927" s="282">
        <v>125</v>
      </c>
      <c r="E26927" s="265"/>
    </row>
    <row r="26928" spans="1:5">
      <c r="A26928" s="283">
        <v>65793</v>
      </c>
      <c r="B26928" s="176">
        <v>35.799999999999997</v>
      </c>
      <c r="C26928" s="176">
        <v>40.299999999999997</v>
      </c>
      <c r="D26928" s="282">
        <v>87</v>
      </c>
      <c r="E26928" s="265"/>
    </row>
    <row r="26929" spans="1:5">
      <c r="A26929" s="283">
        <v>65801</v>
      </c>
      <c r="B26929" s="176">
        <v>121.8</v>
      </c>
      <c r="C26929" s="176">
        <v>38.6</v>
      </c>
      <c r="D26929" s="282">
        <v>95</v>
      </c>
      <c r="E26929" s="265"/>
    </row>
    <row r="26930" spans="1:5">
      <c r="A26930" s="283">
        <v>65802</v>
      </c>
      <c r="B26930" s="176">
        <v>614.29999999999995</v>
      </c>
      <c r="C26930" s="176">
        <v>32.5</v>
      </c>
      <c r="D26930" s="282">
        <v>170</v>
      </c>
      <c r="E26930" s="265"/>
    </row>
    <row r="26931" spans="1:5">
      <c r="A26931" s="283">
        <v>65803</v>
      </c>
      <c r="B26931" s="176">
        <v>449.7</v>
      </c>
      <c r="C26931" s="176">
        <v>36.200000000000003</v>
      </c>
      <c r="D26931" s="282">
        <v>167</v>
      </c>
      <c r="E26931" s="265"/>
    </row>
    <row r="26932" spans="1:5">
      <c r="A26932" s="283">
        <v>65804</v>
      </c>
      <c r="B26932" s="176">
        <v>1937.6</v>
      </c>
      <c r="C26932" s="176">
        <v>40.799999999999997</v>
      </c>
      <c r="D26932" s="282">
        <v>175</v>
      </c>
      <c r="E26932" s="265"/>
    </row>
    <row r="26933" spans="1:5">
      <c r="A26933" s="283">
        <v>65805</v>
      </c>
      <c r="B26933" s="176">
        <v>2764.1</v>
      </c>
      <c r="C26933" s="176">
        <v>30</v>
      </c>
      <c r="D26933" s="282">
        <v>87</v>
      </c>
      <c r="E26933" s="265"/>
    </row>
    <row r="26934" spans="1:5">
      <c r="A26934" s="283">
        <v>65806</v>
      </c>
      <c r="B26934" s="176">
        <v>5951.4</v>
      </c>
      <c r="C26934" s="176">
        <v>24</v>
      </c>
      <c r="D26934" s="282">
        <v>102</v>
      </c>
      <c r="E26934" s="265"/>
    </row>
    <row r="26935" spans="1:5">
      <c r="A26935" s="283">
        <v>65807</v>
      </c>
      <c r="B26935" s="176">
        <v>2446.1</v>
      </c>
      <c r="C26935" s="176">
        <v>34.200000000000003</v>
      </c>
      <c r="D26935" s="282">
        <v>179</v>
      </c>
      <c r="E26935" s="265"/>
    </row>
    <row r="26936" spans="1:5">
      <c r="A26936" s="283">
        <v>65808</v>
      </c>
      <c r="B26936" s="176">
        <v>0</v>
      </c>
      <c r="C26936" s="176">
        <v>0</v>
      </c>
      <c r="D26936" s="282">
        <v>87</v>
      </c>
      <c r="E26936" s="265"/>
    </row>
    <row r="26937" spans="1:5">
      <c r="A26937" s="283">
        <v>65809</v>
      </c>
      <c r="B26937" s="176">
        <v>469</v>
      </c>
      <c r="C26937" s="176">
        <v>46.7</v>
      </c>
      <c r="D26937" s="282">
        <v>121</v>
      </c>
      <c r="E26937" s="265"/>
    </row>
    <row r="26938" spans="1:5">
      <c r="A26938" s="283">
        <v>65810</v>
      </c>
      <c r="B26938" s="176">
        <v>1430.1</v>
      </c>
      <c r="C26938" s="176">
        <v>38.200000000000003</v>
      </c>
      <c r="D26938" s="282">
        <v>102</v>
      </c>
      <c r="E26938" s="265"/>
    </row>
    <row r="26939" spans="1:5">
      <c r="A26939" s="283">
        <v>65814</v>
      </c>
      <c r="B26939" s="176">
        <v>0</v>
      </c>
      <c r="C26939" s="176">
        <v>0</v>
      </c>
      <c r="D26939" s="282">
        <v>87</v>
      </c>
      <c r="E26939" s="265"/>
    </row>
    <row r="26940" spans="1:5">
      <c r="A26940" s="283">
        <v>65897</v>
      </c>
      <c r="B26940" s="176">
        <v>0</v>
      </c>
      <c r="C26940" s="176">
        <v>0</v>
      </c>
      <c r="D26940" s="282">
        <v>87</v>
      </c>
      <c r="E26940" s="265"/>
    </row>
    <row r="26941" spans="1:5">
      <c r="A26941" s="283">
        <v>65898</v>
      </c>
      <c r="B26941" s="176">
        <v>0</v>
      </c>
      <c r="C26941" s="176">
        <v>0</v>
      </c>
      <c r="D26941" s="282">
        <v>87</v>
      </c>
      <c r="E26941" s="265"/>
    </row>
    <row r="26942" spans="1:5">
      <c r="A26942" s="283">
        <v>66002</v>
      </c>
      <c r="B26942" s="176">
        <v>86.3</v>
      </c>
      <c r="C26942" s="176">
        <v>34.9</v>
      </c>
      <c r="D26942" s="282">
        <v>161</v>
      </c>
      <c r="E26942" s="265"/>
    </row>
    <row r="26943" spans="1:5">
      <c r="A26943" s="283">
        <v>66006</v>
      </c>
      <c r="B26943" s="176">
        <v>62.8</v>
      </c>
      <c r="C26943" s="176">
        <v>37.6</v>
      </c>
      <c r="D26943" s="282">
        <v>154</v>
      </c>
      <c r="E26943" s="265"/>
    </row>
    <row r="26944" spans="1:5">
      <c r="A26944" s="283">
        <v>66007</v>
      </c>
      <c r="B26944" s="176">
        <v>191.6</v>
      </c>
      <c r="C26944" s="176">
        <v>40.299999999999997</v>
      </c>
      <c r="D26944" s="282">
        <v>97</v>
      </c>
      <c r="E26944" s="265"/>
    </row>
    <row r="26945" spans="1:5">
      <c r="A26945" s="283">
        <v>66008</v>
      </c>
      <c r="B26945" s="176">
        <v>6.5</v>
      </c>
      <c r="C26945" s="176">
        <v>44</v>
      </c>
      <c r="D26945" s="282">
        <v>87</v>
      </c>
      <c r="E26945" s="265"/>
    </row>
    <row r="26946" spans="1:5">
      <c r="A26946" s="283">
        <v>66010</v>
      </c>
      <c r="B26946" s="176">
        <v>6.2</v>
      </c>
      <c r="C26946" s="176">
        <v>44.7</v>
      </c>
      <c r="D26946" s="282">
        <v>87</v>
      </c>
      <c r="E26946" s="265"/>
    </row>
    <row r="26947" spans="1:5">
      <c r="A26947" s="283">
        <v>66012</v>
      </c>
      <c r="B26947" s="176">
        <v>206.4</v>
      </c>
      <c r="C26947" s="176">
        <v>38.4</v>
      </c>
      <c r="D26947" s="282">
        <v>96</v>
      </c>
      <c r="E26947" s="265"/>
    </row>
    <row r="26948" spans="1:5">
      <c r="A26948" s="283">
        <v>66013</v>
      </c>
      <c r="B26948" s="176">
        <v>49</v>
      </c>
      <c r="C26948" s="176">
        <v>43.3</v>
      </c>
      <c r="D26948" s="282">
        <v>87</v>
      </c>
      <c r="E26948" s="265"/>
    </row>
    <row r="26949" spans="1:5">
      <c r="A26949" s="283">
        <v>66014</v>
      </c>
      <c r="B26949" s="176">
        <v>7.9</v>
      </c>
      <c r="C26949" s="176">
        <v>47.8</v>
      </c>
      <c r="D26949" s="282">
        <v>87</v>
      </c>
      <c r="E26949" s="265"/>
    </row>
    <row r="26950" spans="1:5">
      <c r="A26950" s="283">
        <v>66015</v>
      </c>
      <c r="B26950" s="176">
        <v>7.1</v>
      </c>
      <c r="C26950" s="176">
        <v>43.8</v>
      </c>
      <c r="D26950" s="282">
        <v>87</v>
      </c>
      <c r="E26950" s="265"/>
    </row>
    <row r="26951" spans="1:5">
      <c r="A26951" s="283">
        <v>66016</v>
      </c>
      <c r="B26951" s="176">
        <v>12.1</v>
      </c>
      <c r="C26951" s="176">
        <v>43.7</v>
      </c>
      <c r="D26951" s="282">
        <v>87</v>
      </c>
      <c r="E26951" s="265"/>
    </row>
    <row r="26952" spans="1:5">
      <c r="A26952" s="283">
        <v>66017</v>
      </c>
      <c r="B26952" s="176">
        <v>7.6</v>
      </c>
      <c r="C26952" s="176">
        <v>41.5</v>
      </c>
      <c r="D26952" s="282">
        <v>87</v>
      </c>
      <c r="E26952" s="265"/>
    </row>
    <row r="26953" spans="1:5">
      <c r="A26953" s="283">
        <v>66018</v>
      </c>
      <c r="B26953" s="176">
        <v>141.6</v>
      </c>
      <c r="C26953" s="176">
        <v>37.200000000000003</v>
      </c>
      <c r="D26953" s="282">
        <v>95</v>
      </c>
      <c r="E26953" s="265"/>
    </row>
    <row r="26954" spans="1:5">
      <c r="A26954" s="283">
        <v>66019</v>
      </c>
      <c r="B26954" s="176">
        <v>0</v>
      </c>
      <c r="C26954" s="176">
        <v>0</v>
      </c>
      <c r="D26954" s="282">
        <v>87</v>
      </c>
      <c r="E26954" s="265"/>
    </row>
    <row r="26955" spans="1:5">
      <c r="A26955" s="283">
        <v>66020</v>
      </c>
      <c r="B26955" s="176">
        <v>26.2</v>
      </c>
      <c r="C26955" s="176">
        <v>43.8</v>
      </c>
      <c r="D26955" s="282">
        <v>87</v>
      </c>
      <c r="E26955" s="265"/>
    </row>
    <row r="26956" spans="1:5">
      <c r="A26956" s="283">
        <v>66021</v>
      </c>
      <c r="B26956" s="176">
        <v>76.099999999999994</v>
      </c>
      <c r="C26956" s="176">
        <v>36</v>
      </c>
      <c r="D26956" s="282">
        <v>87</v>
      </c>
      <c r="E26956" s="265"/>
    </row>
    <row r="26957" spans="1:5">
      <c r="A26957" s="283">
        <v>66023</v>
      </c>
      <c r="B26957" s="176">
        <v>15</v>
      </c>
      <c r="C26957" s="176">
        <v>40.5</v>
      </c>
      <c r="D26957" s="282">
        <v>87</v>
      </c>
      <c r="E26957" s="265"/>
    </row>
    <row r="26958" spans="1:5">
      <c r="A26958" s="283">
        <v>66024</v>
      </c>
      <c r="B26958" s="176">
        <v>0</v>
      </c>
      <c r="C26958" s="176">
        <v>0</v>
      </c>
      <c r="D26958" s="282">
        <v>87</v>
      </c>
      <c r="E26958" s="265"/>
    </row>
    <row r="26959" spans="1:5">
      <c r="A26959" s="283">
        <v>66025</v>
      </c>
      <c r="B26959" s="176">
        <v>143.80000000000001</v>
      </c>
      <c r="C26959" s="176">
        <v>33.700000000000003</v>
      </c>
      <c r="D26959" s="282">
        <v>112</v>
      </c>
      <c r="E26959" s="265"/>
    </row>
    <row r="26960" spans="1:5">
      <c r="A26960" s="283">
        <v>66026</v>
      </c>
      <c r="B26960" s="176">
        <v>15.9</v>
      </c>
      <c r="C26960" s="176">
        <v>43.1</v>
      </c>
      <c r="D26960" s="282">
        <v>87</v>
      </c>
      <c r="E26960" s="265"/>
    </row>
    <row r="26961" spans="1:5">
      <c r="A26961" s="283">
        <v>66027</v>
      </c>
      <c r="B26961" s="176">
        <v>756.5</v>
      </c>
      <c r="C26961" s="176">
        <v>29.6</v>
      </c>
      <c r="D26961" s="282">
        <v>126</v>
      </c>
      <c r="E26961" s="265"/>
    </row>
    <row r="26962" spans="1:5">
      <c r="A26962" s="283">
        <v>66030</v>
      </c>
      <c r="B26962" s="176">
        <v>340.9</v>
      </c>
      <c r="C26962" s="176">
        <v>30.8</v>
      </c>
      <c r="D26962" s="282">
        <v>101</v>
      </c>
      <c r="E26962" s="265"/>
    </row>
    <row r="26963" spans="1:5">
      <c r="A26963" s="283">
        <v>66031</v>
      </c>
      <c r="B26963" s="176">
        <v>144</v>
      </c>
      <c r="C26963" s="176">
        <v>32.700000000000003</v>
      </c>
      <c r="D26963" s="282">
        <v>87</v>
      </c>
      <c r="E26963" s="265"/>
    </row>
    <row r="26964" spans="1:5">
      <c r="A26964" s="283">
        <v>66032</v>
      </c>
      <c r="B26964" s="176">
        <v>25.6</v>
      </c>
      <c r="C26964" s="176">
        <v>41</v>
      </c>
      <c r="D26964" s="282">
        <v>95</v>
      </c>
      <c r="E26964" s="265"/>
    </row>
    <row r="26965" spans="1:5">
      <c r="A26965" s="283">
        <v>66033</v>
      </c>
      <c r="B26965" s="176">
        <v>14.4</v>
      </c>
      <c r="C26965" s="176">
        <v>45.3</v>
      </c>
      <c r="D26965" s="282">
        <v>87</v>
      </c>
      <c r="E26965" s="265"/>
    </row>
    <row r="26966" spans="1:5">
      <c r="A26966" s="283">
        <v>66035</v>
      </c>
      <c r="B26966" s="176">
        <v>34.299999999999997</v>
      </c>
      <c r="C26966" s="176">
        <v>25.9</v>
      </c>
      <c r="D26966" s="282">
        <v>116</v>
      </c>
      <c r="E26966" s="265"/>
    </row>
    <row r="26967" spans="1:5">
      <c r="A26967" s="283">
        <v>66036</v>
      </c>
      <c r="B26967" s="176">
        <v>0</v>
      </c>
      <c r="C26967" s="176">
        <v>0</v>
      </c>
      <c r="D26967" s="282">
        <v>87</v>
      </c>
      <c r="E26967" s="265"/>
    </row>
    <row r="26968" spans="1:5">
      <c r="A26968" s="283">
        <v>66039</v>
      </c>
      <c r="B26968" s="176">
        <v>6.7</v>
      </c>
      <c r="C26968" s="176">
        <v>46.4</v>
      </c>
      <c r="D26968" s="282">
        <v>87</v>
      </c>
      <c r="E26968" s="265"/>
    </row>
    <row r="26969" spans="1:5">
      <c r="A26969" s="283">
        <v>66040</v>
      </c>
      <c r="B26969" s="176">
        <v>26.4</v>
      </c>
      <c r="C26969" s="176">
        <v>44.6</v>
      </c>
      <c r="D26969" s="282">
        <v>107</v>
      </c>
      <c r="E26969" s="265"/>
    </row>
    <row r="26970" spans="1:5">
      <c r="A26970" s="283">
        <v>66041</v>
      </c>
      <c r="B26970" s="176">
        <v>9.8000000000000007</v>
      </c>
      <c r="C26970" s="176">
        <v>42.4</v>
      </c>
      <c r="D26970" s="282">
        <v>87</v>
      </c>
      <c r="E26970" s="265"/>
    </row>
    <row r="26971" spans="1:5">
      <c r="A26971" s="283">
        <v>66042</v>
      </c>
      <c r="B26971" s="176">
        <v>15.4</v>
      </c>
      <c r="C26971" s="176">
        <v>45.5</v>
      </c>
      <c r="D26971" s="282">
        <v>87</v>
      </c>
      <c r="E26971" s="265"/>
    </row>
    <row r="26972" spans="1:5">
      <c r="A26972" s="283">
        <v>66043</v>
      </c>
      <c r="B26972" s="176">
        <v>537.9</v>
      </c>
      <c r="C26972" s="176">
        <v>38.5</v>
      </c>
      <c r="D26972" s="282">
        <v>87</v>
      </c>
      <c r="E26972" s="265"/>
    </row>
    <row r="26973" spans="1:5">
      <c r="A26973" s="283">
        <v>66044</v>
      </c>
      <c r="B26973" s="176">
        <v>359.1</v>
      </c>
      <c r="C26973" s="176">
        <v>24.3</v>
      </c>
      <c r="D26973" s="282">
        <v>132</v>
      </c>
      <c r="E26973" s="265"/>
    </row>
    <row r="26974" spans="1:5">
      <c r="A26974" s="283">
        <v>66045</v>
      </c>
      <c r="B26974" s="176">
        <v>0</v>
      </c>
      <c r="C26974" s="176">
        <v>0</v>
      </c>
      <c r="D26974" s="282">
        <v>87</v>
      </c>
      <c r="E26974" s="265"/>
    </row>
    <row r="26975" spans="1:5">
      <c r="A26975" s="283">
        <v>66046</v>
      </c>
      <c r="B26975" s="176">
        <v>455.1</v>
      </c>
      <c r="C26975" s="176">
        <v>28.8</v>
      </c>
      <c r="D26975" s="282">
        <v>104</v>
      </c>
      <c r="E26975" s="265"/>
    </row>
    <row r="26976" spans="1:5">
      <c r="A26976" s="283">
        <v>66047</v>
      </c>
      <c r="B26976" s="176">
        <v>239.1</v>
      </c>
      <c r="C26976" s="176">
        <v>30.5</v>
      </c>
      <c r="D26976" s="282">
        <v>123</v>
      </c>
      <c r="E26976" s="265"/>
    </row>
    <row r="26977" spans="1:5">
      <c r="A26977" s="283">
        <v>66048</v>
      </c>
      <c r="B26977" s="176">
        <v>252</v>
      </c>
      <c r="C26977" s="176">
        <v>38.5</v>
      </c>
      <c r="D26977" s="282">
        <v>156</v>
      </c>
      <c r="E26977" s="265"/>
    </row>
    <row r="26978" spans="1:5">
      <c r="A26978" s="283">
        <v>66049</v>
      </c>
      <c r="B26978" s="176">
        <v>486.5</v>
      </c>
      <c r="C26978" s="176">
        <v>33</v>
      </c>
      <c r="D26978" s="282">
        <v>96</v>
      </c>
      <c r="E26978" s="265"/>
    </row>
    <row r="26979" spans="1:5">
      <c r="A26979" s="283">
        <v>66050</v>
      </c>
      <c r="B26979" s="176">
        <v>44</v>
      </c>
      <c r="C26979" s="176">
        <v>43.6</v>
      </c>
      <c r="D26979" s="282">
        <v>87</v>
      </c>
      <c r="E26979" s="265"/>
    </row>
    <row r="26980" spans="1:5">
      <c r="A26980" s="283">
        <v>66051</v>
      </c>
      <c r="B26980" s="176">
        <v>0</v>
      </c>
      <c r="C26980" s="176">
        <v>0</v>
      </c>
      <c r="D26980" s="282">
        <v>87</v>
      </c>
      <c r="E26980" s="265"/>
    </row>
    <row r="26981" spans="1:5">
      <c r="A26981" s="283">
        <v>66052</v>
      </c>
      <c r="B26981" s="176">
        <v>56.2</v>
      </c>
      <c r="C26981" s="176">
        <v>42.9</v>
      </c>
      <c r="D26981" s="282">
        <v>87</v>
      </c>
      <c r="E26981" s="265"/>
    </row>
    <row r="26982" spans="1:5">
      <c r="A26982" s="283">
        <v>66053</v>
      </c>
      <c r="B26982" s="176">
        <v>60.3</v>
      </c>
      <c r="C26982" s="176">
        <v>37.9</v>
      </c>
      <c r="D26982" s="282">
        <v>87</v>
      </c>
      <c r="E26982" s="265"/>
    </row>
    <row r="26983" spans="1:5">
      <c r="A26983" s="283">
        <v>66054</v>
      </c>
      <c r="B26983" s="176">
        <v>34.9</v>
      </c>
      <c r="C26983" s="176">
        <v>41.6</v>
      </c>
      <c r="D26983" s="282">
        <v>87</v>
      </c>
      <c r="E26983" s="265"/>
    </row>
    <row r="26984" spans="1:5">
      <c r="A26984" s="283">
        <v>66056</v>
      </c>
      <c r="B26984" s="176">
        <v>14.9</v>
      </c>
      <c r="C26984" s="176">
        <v>47.3</v>
      </c>
      <c r="D26984" s="282">
        <v>87</v>
      </c>
      <c r="E26984" s="265"/>
    </row>
    <row r="26985" spans="1:5">
      <c r="A26985" s="283">
        <v>66058</v>
      </c>
      <c r="B26985" s="176">
        <v>8.4</v>
      </c>
      <c r="C26985" s="176">
        <v>41.3</v>
      </c>
      <c r="D26985" s="282">
        <v>87</v>
      </c>
      <c r="E26985" s="265"/>
    </row>
    <row r="26986" spans="1:5">
      <c r="A26986" s="283">
        <v>66060</v>
      </c>
      <c r="B26986" s="176">
        <v>18.600000000000001</v>
      </c>
      <c r="C26986" s="176">
        <v>41.6</v>
      </c>
      <c r="D26986" s="282">
        <v>109</v>
      </c>
      <c r="E26986" s="265"/>
    </row>
    <row r="26987" spans="1:5">
      <c r="A26987" s="283">
        <v>66061</v>
      </c>
      <c r="B26987" s="176">
        <v>847.4</v>
      </c>
      <c r="C26987" s="176">
        <v>33.200000000000003</v>
      </c>
      <c r="D26987" s="282">
        <v>131</v>
      </c>
      <c r="E26987" s="265"/>
    </row>
    <row r="26988" spans="1:5">
      <c r="A26988" s="283">
        <v>66062</v>
      </c>
      <c r="B26988" s="176">
        <v>1711.2</v>
      </c>
      <c r="C26988" s="176">
        <v>32.700000000000003</v>
      </c>
      <c r="D26988" s="282">
        <v>178</v>
      </c>
      <c r="E26988" s="265"/>
    </row>
    <row r="26989" spans="1:5">
      <c r="A26989" s="283">
        <v>66063</v>
      </c>
      <c r="B26989" s="176">
        <v>0</v>
      </c>
      <c r="C26989" s="176">
        <v>0</v>
      </c>
      <c r="D26989" s="282">
        <v>87</v>
      </c>
      <c r="E26989" s="265"/>
    </row>
    <row r="26990" spans="1:5">
      <c r="A26990" s="283">
        <v>66064</v>
      </c>
      <c r="B26990" s="176">
        <v>73.599999999999994</v>
      </c>
      <c r="C26990" s="176">
        <v>37.299999999999997</v>
      </c>
      <c r="D26990" s="282">
        <v>87</v>
      </c>
      <c r="E26990" s="265"/>
    </row>
    <row r="26991" spans="1:5">
      <c r="A26991" s="283">
        <v>66066</v>
      </c>
      <c r="B26991" s="176">
        <v>38.6</v>
      </c>
      <c r="C26991" s="176">
        <v>42.6</v>
      </c>
      <c r="D26991" s="282">
        <v>111</v>
      </c>
      <c r="E26991" s="265"/>
    </row>
    <row r="26992" spans="1:5">
      <c r="A26992" s="283">
        <v>66067</v>
      </c>
      <c r="B26992" s="176">
        <v>86.3</v>
      </c>
      <c r="C26992" s="176">
        <v>35.5</v>
      </c>
      <c r="D26992" s="282">
        <v>135</v>
      </c>
      <c r="E26992" s="265"/>
    </row>
    <row r="26993" spans="1:5">
      <c r="A26993" s="283">
        <v>66070</v>
      </c>
      <c r="B26993" s="176">
        <v>43.2</v>
      </c>
      <c r="C26993" s="176">
        <v>42.7</v>
      </c>
      <c r="D26993" s="282">
        <v>87</v>
      </c>
      <c r="E26993" s="265"/>
    </row>
    <row r="26994" spans="1:5">
      <c r="A26994" s="283">
        <v>66071</v>
      </c>
      <c r="B26994" s="176">
        <v>55</v>
      </c>
      <c r="C26994" s="176">
        <v>41</v>
      </c>
      <c r="D26994" s="282">
        <v>121</v>
      </c>
      <c r="E26994" s="265"/>
    </row>
    <row r="26995" spans="1:5">
      <c r="A26995" s="283">
        <v>66072</v>
      </c>
      <c r="B26995" s="176">
        <v>14.1</v>
      </c>
      <c r="C26995" s="176">
        <v>39.9</v>
      </c>
      <c r="D26995" s="282">
        <v>87</v>
      </c>
      <c r="E26995" s="265"/>
    </row>
    <row r="26996" spans="1:5">
      <c r="A26996" s="283">
        <v>66073</v>
      </c>
      <c r="B26996" s="176">
        <v>44.7</v>
      </c>
      <c r="C26996" s="176">
        <v>41.1</v>
      </c>
      <c r="D26996" s="282">
        <v>87</v>
      </c>
      <c r="E26996" s="265"/>
    </row>
    <row r="26997" spans="1:5">
      <c r="A26997" s="283">
        <v>66075</v>
      </c>
      <c r="B26997" s="176">
        <v>25.2</v>
      </c>
      <c r="C26997" s="176">
        <v>43.2</v>
      </c>
      <c r="D26997" s="282">
        <v>87</v>
      </c>
      <c r="E26997" s="265"/>
    </row>
    <row r="26998" spans="1:5">
      <c r="A26998" s="283">
        <v>66076</v>
      </c>
      <c r="B26998" s="176">
        <v>26.9</v>
      </c>
      <c r="C26998" s="176">
        <v>42.4</v>
      </c>
      <c r="D26998" s="282">
        <v>87</v>
      </c>
      <c r="E26998" s="265"/>
    </row>
    <row r="26999" spans="1:5">
      <c r="A26999" s="283">
        <v>66078</v>
      </c>
      <c r="B26999" s="176">
        <v>23.3</v>
      </c>
      <c r="C26999" s="176">
        <v>43</v>
      </c>
      <c r="D26999" s="282">
        <v>87</v>
      </c>
      <c r="E26999" s="265"/>
    </row>
    <row r="27000" spans="1:5">
      <c r="A27000" s="283">
        <v>66079</v>
      </c>
      <c r="B27000" s="176">
        <v>18.5</v>
      </c>
      <c r="C27000" s="176">
        <v>44.3</v>
      </c>
      <c r="D27000" s="282">
        <v>87</v>
      </c>
      <c r="E27000" s="265"/>
    </row>
    <row r="27001" spans="1:5">
      <c r="A27001" s="283">
        <v>66080</v>
      </c>
      <c r="B27001" s="176">
        <v>18.899999999999999</v>
      </c>
      <c r="C27001" s="176">
        <v>42.2</v>
      </c>
      <c r="D27001" s="282">
        <v>87</v>
      </c>
      <c r="E27001" s="265"/>
    </row>
    <row r="27002" spans="1:5">
      <c r="A27002" s="283">
        <v>66083</v>
      </c>
      <c r="B27002" s="176">
        <v>120.1</v>
      </c>
      <c r="C27002" s="176">
        <v>36.700000000000003</v>
      </c>
      <c r="D27002" s="282">
        <v>94</v>
      </c>
      <c r="E27002" s="265"/>
    </row>
    <row r="27003" spans="1:5">
      <c r="A27003" s="283">
        <v>66085</v>
      </c>
      <c r="B27003" s="176">
        <v>290.89999999999998</v>
      </c>
      <c r="C27003" s="176">
        <v>40.200000000000003</v>
      </c>
      <c r="D27003" s="282">
        <v>105</v>
      </c>
      <c r="E27003" s="265"/>
    </row>
    <row r="27004" spans="1:5">
      <c r="A27004" s="283">
        <v>66086</v>
      </c>
      <c r="B27004" s="176">
        <v>105.3</v>
      </c>
      <c r="C27004" s="176">
        <v>36.9</v>
      </c>
      <c r="D27004" s="282">
        <v>117</v>
      </c>
      <c r="E27004" s="265"/>
    </row>
    <row r="27005" spans="1:5">
      <c r="A27005" s="283">
        <v>66087</v>
      </c>
      <c r="B27005" s="176">
        <v>18.3</v>
      </c>
      <c r="C27005" s="176">
        <v>40.4</v>
      </c>
      <c r="D27005" s="282">
        <v>111</v>
      </c>
      <c r="E27005" s="265"/>
    </row>
    <row r="27006" spans="1:5">
      <c r="A27006" s="283">
        <v>66088</v>
      </c>
      <c r="B27006" s="176">
        <v>22.5</v>
      </c>
      <c r="C27006" s="176">
        <v>42</v>
      </c>
      <c r="D27006" s="282">
        <v>95</v>
      </c>
      <c r="E27006" s="265"/>
    </row>
    <row r="27007" spans="1:5">
      <c r="A27007" s="283">
        <v>66090</v>
      </c>
      <c r="B27007" s="176">
        <v>40</v>
      </c>
      <c r="C27007" s="176">
        <v>40</v>
      </c>
      <c r="D27007" s="282">
        <v>96</v>
      </c>
      <c r="E27007" s="265"/>
    </row>
    <row r="27008" spans="1:5">
      <c r="A27008" s="283">
        <v>66091</v>
      </c>
      <c r="B27008" s="176">
        <v>6.6</v>
      </c>
      <c r="C27008" s="176">
        <v>42.4</v>
      </c>
      <c r="D27008" s="282">
        <v>87</v>
      </c>
      <c r="E27008" s="265"/>
    </row>
    <row r="27009" spans="1:5">
      <c r="A27009" s="283">
        <v>66092</v>
      </c>
      <c r="B27009" s="176">
        <v>46.5</v>
      </c>
      <c r="C27009" s="176">
        <v>39.1</v>
      </c>
      <c r="D27009" s="282">
        <v>87</v>
      </c>
      <c r="E27009" s="265"/>
    </row>
    <row r="27010" spans="1:5">
      <c r="A27010" s="283">
        <v>66093</v>
      </c>
      <c r="B27010" s="176">
        <v>6.8</v>
      </c>
      <c r="C27010" s="176">
        <v>38.9</v>
      </c>
      <c r="D27010" s="282">
        <v>87</v>
      </c>
      <c r="E27010" s="265"/>
    </row>
    <row r="27011" spans="1:5">
      <c r="A27011" s="283">
        <v>66094</v>
      </c>
      <c r="B27011" s="176">
        <v>7.5</v>
      </c>
      <c r="C27011" s="176">
        <v>47.4</v>
      </c>
      <c r="D27011" s="282">
        <v>87</v>
      </c>
      <c r="E27011" s="265"/>
    </row>
    <row r="27012" spans="1:5">
      <c r="A27012" s="283">
        <v>66095</v>
      </c>
      <c r="B27012" s="176">
        <v>13.3</v>
      </c>
      <c r="C27012" s="176">
        <v>42.4</v>
      </c>
      <c r="D27012" s="282">
        <v>87</v>
      </c>
      <c r="E27012" s="265"/>
    </row>
    <row r="27013" spans="1:5">
      <c r="A27013" s="283">
        <v>66097</v>
      </c>
      <c r="B27013" s="176">
        <v>22.7</v>
      </c>
      <c r="C27013" s="176">
        <v>43.4</v>
      </c>
      <c r="D27013" s="282">
        <v>87</v>
      </c>
      <c r="E27013" s="265"/>
    </row>
    <row r="27014" spans="1:5">
      <c r="A27014" s="283">
        <v>66101</v>
      </c>
      <c r="B27014" s="176">
        <v>3898.9</v>
      </c>
      <c r="C27014" s="176">
        <v>30.5</v>
      </c>
      <c r="D27014" s="282">
        <v>123</v>
      </c>
      <c r="E27014" s="265"/>
    </row>
    <row r="27015" spans="1:5">
      <c r="A27015" s="283">
        <v>66102</v>
      </c>
      <c r="B27015" s="176">
        <v>2723.9</v>
      </c>
      <c r="C27015" s="176">
        <v>29.5</v>
      </c>
      <c r="D27015" s="282">
        <v>165</v>
      </c>
      <c r="E27015" s="265"/>
    </row>
    <row r="27016" spans="1:5">
      <c r="A27016" s="283">
        <v>66103</v>
      </c>
      <c r="B27016" s="176">
        <v>2884.8</v>
      </c>
      <c r="C27016" s="176">
        <v>30.2</v>
      </c>
      <c r="D27016" s="282">
        <v>112</v>
      </c>
      <c r="E27016" s="265"/>
    </row>
    <row r="27017" spans="1:5">
      <c r="A27017" s="283">
        <v>66104</v>
      </c>
      <c r="B27017" s="176">
        <v>1918.6</v>
      </c>
      <c r="C27017" s="176">
        <v>34.799999999999997</v>
      </c>
      <c r="D27017" s="282">
        <v>118</v>
      </c>
      <c r="E27017" s="265"/>
    </row>
    <row r="27018" spans="1:5">
      <c r="A27018" s="283">
        <v>66105</v>
      </c>
      <c r="B27018" s="176">
        <v>872</v>
      </c>
      <c r="C27018" s="176">
        <v>28.9</v>
      </c>
      <c r="D27018" s="282">
        <v>87</v>
      </c>
      <c r="E27018" s="265"/>
    </row>
    <row r="27019" spans="1:5">
      <c r="A27019" s="283">
        <v>66106</v>
      </c>
      <c r="B27019" s="176">
        <v>1243</v>
      </c>
      <c r="C27019" s="176">
        <v>33</v>
      </c>
      <c r="D27019" s="282">
        <v>112</v>
      </c>
      <c r="E27019" s="265"/>
    </row>
    <row r="27020" spans="1:5">
      <c r="A27020" s="283">
        <v>66109</v>
      </c>
      <c r="B27020" s="176">
        <v>466.6</v>
      </c>
      <c r="C27020" s="176">
        <v>38.200000000000003</v>
      </c>
      <c r="D27020" s="282">
        <v>87</v>
      </c>
      <c r="E27020" s="265"/>
    </row>
    <row r="27021" spans="1:5">
      <c r="A27021" s="283">
        <v>66110</v>
      </c>
      <c r="B27021" s="176">
        <v>1629.8</v>
      </c>
      <c r="C27021" s="176">
        <v>30.3</v>
      </c>
      <c r="D27021" s="282">
        <v>87</v>
      </c>
      <c r="E27021" s="265"/>
    </row>
    <row r="27022" spans="1:5">
      <c r="A27022" s="283">
        <v>66111</v>
      </c>
      <c r="B27022" s="176">
        <v>550.4</v>
      </c>
      <c r="C27022" s="176">
        <v>36.299999999999997</v>
      </c>
      <c r="D27022" s="282">
        <v>87</v>
      </c>
      <c r="E27022" s="265"/>
    </row>
    <row r="27023" spans="1:5">
      <c r="A27023" s="283">
        <v>66112</v>
      </c>
      <c r="B27023" s="176">
        <v>1635.9</v>
      </c>
      <c r="C27023" s="176">
        <v>37.4</v>
      </c>
      <c r="D27023" s="282">
        <v>111</v>
      </c>
      <c r="E27023" s="265"/>
    </row>
    <row r="27024" spans="1:5">
      <c r="A27024" s="283">
        <v>66113</v>
      </c>
      <c r="B27024" s="176">
        <v>277.3</v>
      </c>
      <c r="C27024" s="176">
        <v>36.799999999999997</v>
      </c>
      <c r="D27024" s="282">
        <v>87</v>
      </c>
      <c r="E27024" s="265"/>
    </row>
    <row r="27025" spans="1:5">
      <c r="A27025" s="283">
        <v>66115</v>
      </c>
      <c r="B27025" s="176">
        <v>0</v>
      </c>
      <c r="C27025" s="176">
        <v>0</v>
      </c>
      <c r="D27025" s="282">
        <v>87</v>
      </c>
      <c r="E27025" s="265"/>
    </row>
    <row r="27026" spans="1:5">
      <c r="A27026" s="283">
        <v>66117</v>
      </c>
      <c r="B27026" s="176">
        <v>0</v>
      </c>
      <c r="C27026" s="176">
        <v>0</v>
      </c>
      <c r="D27026" s="282">
        <v>87</v>
      </c>
      <c r="E27026" s="265"/>
    </row>
    <row r="27027" spans="1:5">
      <c r="A27027" s="283">
        <v>66118</v>
      </c>
      <c r="B27027" s="176">
        <v>5.7</v>
      </c>
      <c r="C27027" s="176">
        <v>50</v>
      </c>
      <c r="D27027" s="282">
        <v>96</v>
      </c>
      <c r="E27027" s="265"/>
    </row>
    <row r="27028" spans="1:5">
      <c r="A27028" s="283">
        <v>66119</v>
      </c>
      <c r="B27028" s="176">
        <v>5826.3</v>
      </c>
      <c r="C27028" s="176">
        <v>31.7</v>
      </c>
      <c r="D27028" s="282">
        <v>87</v>
      </c>
      <c r="E27028" s="265"/>
    </row>
    <row r="27029" spans="1:5">
      <c r="A27029" s="283">
        <v>66160</v>
      </c>
      <c r="B27029" s="176">
        <v>0</v>
      </c>
      <c r="C27029" s="176">
        <v>0</v>
      </c>
      <c r="D27029" s="282">
        <v>87</v>
      </c>
      <c r="E27029" s="265"/>
    </row>
    <row r="27030" spans="1:5">
      <c r="A27030" s="283">
        <v>66201</v>
      </c>
      <c r="B27030" s="176">
        <v>0</v>
      </c>
      <c r="C27030" s="176">
        <v>0</v>
      </c>
      <c r="D27030" s="282">
        <v>87</v>
      </c>
      <c r="E27030" s="265"/>
    </row>
    <row r="27031" spans="1:5">
      <c r="A27031" s="283">
        <v>66202</v>
      </c>
      <c r="B27031" s="176">
        <v>3189.7</v>
      </c>
      <c r="C27031" s="176">
        <v>35.700000000000003</v>
      </c>
      <c r="D27031" s="282">
        <v>181</v>
      </c>
      <c r="E27031" s="265"/>
    </row>
    <row r="27032" spans="1:5">
      <c r="A27032" s="283">
        <v>66203</v>
      </c>
      <c r="B27032" s="176">
        <v>2944.8</v>
      </c>
      <c r="C27032" s="176">
        <v>38.200000000000003</v>
      </c>
      <c r="D27032" s="282">
        <v>137</v>
      </c>
      <c r="E27032" s="265"/>
    </row>
    <row r="27033" spans="1:5">
      <c r="A27033" s="283">
        <v>66204</v>
      </c>
      <c r="B27033" s="176">
        <v>3664</v>
      </c>
      <c r="C27033" s="176">
        <v>34.299999999999997</v>
      </c>
      <c r="D27033" s="282">
        <v>179</v>
      </c>
      <c r="E27033" s="265"/>
    </row>
    <row r="27034" spans="1:5">
      <c r="A27034" s="283">
        <v>66205</v>
      </c>
      <c r="B27034" s="176">
        <v>3323</v>
      </c>
      <c r="C27034" s="176">
        <v>37.799999999999997</v>
      </c>
      <c r="D27034" s="282">
        <v>131</v>
      </c>
      <c r="E27034" s="265"/>
    </row>
    <row r="27035" spans="1:5">
      <c r="A27035" s="283">
        <v>66206</v>
      </c>
      <c r="B27035" s="176">
        <v>2478.1999999999998</v>
      </c>
      <c r="C27035" s="176">
        <v>45.8</v>
      </c>
      <c r="D27035" s="282">
        <v>146</v>
      </c>
      <c r="E27035" s="265"/>
    </row>
    <row r="27036" spans="1:5">
      <c r="A27036" s="283">
        <v>66207</v>
      </c>
      <c r="B27036" s="176">
        <v>2906.3</v>
      </c>
      <c r="C27036" s="176">
        <v>47.3</v>
      </c>
      <c r="D27036" s="282">
        <v>110</v>
      </c>
      <c r="E27036" s="265"/>
    </row>
    <row r="27037" spans="1:5">
      <c r="A27037" s="283">
        <v>66208</v>
      </c>
      <c r="B27037" s="176">
        <v>3327.8</v>
      </c>
      <c r="C27037" s="176">
        <v>41.1</v>
      </c>
      <c r="D27037" s="282">
        <v>167</v>
      </c>
      <c r="E27037" s="265"/>
    </row>
    <row r="27038" spans="1:5">
      <c r="A27038" s="283">
        <v>66209</v>
      </c>
      <c r="B27038" s="176">
        <v>2489.8000000000002</v>
      </c>
      <c r="C27038" s="176">
        <v>46.6</v>
      </c>
      <c r="D27038" s="282">
        <v>101</v>
      </c>
      <c r="E27038" s="265"/>
    </row>
    <row r="27039" spans="1:5">
      <c r="A27039" s="283">
        <v>66210</v>
      </c>
      <c r="B27039" s="176">
        <v>3058.5</v>
      </c>
      <c r="C27039" s="176">
        <v>38</v>
      </c>
      <c r="D27039" s="282">
        <v>149</v>
      </c>
      <c r="E27039" s="265"/>
    </row>
    <row r="27040" spans="1:5">
      <c r="A27040" s="283">
        <v>66211</v>
      </c>
      <c r="B27040" s="176">
        <v>1164.7</v>
      </c>
      <c r="C27040" s="176">
        <v>52.3</v>
      </c>
      <c r="D27040" s="282">
        <v>149</v>
      </c>
      <c r="E27040" s="265"/>
    </row>
    <row r="27041" spans="1:5">
      <c r="A27041" s="283">
        <v>66212</v>
      </c>
      <c r="B27041" s="176">
        <v>4116.6000000000004</v>
      </c>
      <c r="C27041" s="176">
        <v>39</v>
      </c>
      <c r="D27041" s="282">
        <v>178</v>
      </c>
      <c r="E27041" s="265"/>
    </row>
    <row r="27042" spans="1:5">
      <c r="A27042" s="283">
        <v>66213</v>
      </c>
      <c r="B27042" s="176">
        <v>3528.9</v>
      </c>
      <c r="C27042" s="176">
        <v>37.4</v>
      </c>
      <c r="D27042" s="282">
        <v>118</v>
      </c>
      <c r="E27042" s="265"/>
    </row>
    <row r="27043" spans="1:5">
      <c r="A27043" s="283">
        <v>66214</v>
      </c>
      <c r="B27043" s="176">
        <v>3075.9</v>
      </c>
      <c r="C27043" s="176">
        <v>34.700000000000003</v>
      </c>
      <c r="D27043" s="282">
        <v>145</v>
      </c>
      <c r="E27043" s="265"/>
    </row>
    <row r="27044" spans="1:5">
      <c r="A27044" s="283">
        <v>66215</v>
      </c>
      <c r="B27044" s="176">
        <v>3112</v>
      </c>
      <c r="C27044" s="176">
        <v>40</v>
      </c>
      <c r="D27044" s="282">
        <v>145</v>
      </c>
      <c r="E27044" s="265"/>
    </row>
    <row r="27045" spans="1:5">
      <c r="A27045" s="283">
        <v>66216</v>
      </c>
      <c r="B27045" s="176">
        <v>2528.1</v>
      </c>
      <c r="C27045" s="176">
        <v>40.5</v>
      </c>
      <c r="D27045" s="282">
        <v>102</v>
      </c>
      <c r="E27045" s="265"/>
    </row>
    <row r="27046" spans="1:5">
      <c r="A27046" s="283">
        <v>66217</v>
      </c>
      <c r="B27046" s="176">
        <v>846.4</v>
      </c>
      <c r="C27046" s="176">
        <v>40.1</v>
      </c>
      <c r="D27046" s="282">
        <v>96</v>
      </c>
      <c r="E27046" s="265"/>
    </row>
    <row r="27047" spans="1:5">
      <c r="A27047" s="283">
        <v>66218</v>
      </c>
      <c r="B27047" s="176">
        <v>1158.9000000000001</v>
      </c>
      <c r="C27047" s="176">
        <v>33.299999999999997</v>
      </c>
      <c r="D27047" s="282">
        <v>115</v>
      </c>
      <c r="E27047" s="265"/>
    </row>
    <row r="27048" spans="1:5">
      <c r="A27048" s="283">
        <v>66219</v>
      </c>
      <c r="B27048" s="176">
        <v>1490.7</v>
      </c>
      <c r="C27048" s="176">
        <v>32.9</v>
      </c>
      <c r="D27048" s="282">
        <v>102</v>
      </c>
      <c r="E27048" s="265"/>
    </row>
    <row r="27049" spans="1:5">
      <c r="A27049" s="283">
        <v>66220</v>
      </c>
      <c r="B27049" s="176">
        <v>744.3</v>
      </c>
      <c r="C27049" s="176">
        <v>38.1</v>
      </c>
      <c r="D27049" s="282">
        <v>111</v>
      </c>
      <c r="E27049" s="265"/>
    </row>
    <row r="27050" spans="1:5">
      <c r="A27050" s="283">
        <v>66221</v>
      </c>
      <c r="B27050" s="176">
        <v>1954.2</v>
      </c>
      <c r="C27050" s="176">
        <v>34.9</v>
      </c>
      <c r="D27050" s="282">
        <v>103</v>
      </c>
      <c r="E27050" s="265"/>
    </row>
    <row r="27051" spans="1:5">
      <c r="A27051" s="283">
        <v>66222</v>
      </c>
      <c r="B27051" s="176">
        <v>4729.8</v>
      </c>
      <c r="C27051" s="176">
        <v>37.700000000000003</v>
      </c>
      <c r="D27051" s="282">
        <v>87</v>
      </c>
      <c r="E27051" s="265"/>
    </row>
    <row r="27052" spans="1:5">
      <c r="A27052" s="283">
        <v>66223</v>
      </c>
      <c r="B27052" s="176">
        <v>3177.3</v>
      </c>
      <c r="C27052" s="176">
        <v>34.9</v>
      </c>
      <c r="D27052" s="282">
        <v>125</v>
      </c>
      <c r="E27052" s="265"/>
    </row>
    <row r="27053" spans="1:5">
      <c r="A27053" s="283">
        <v>66224</v>
      </c>
      <c r="B27053" s="176">
        <v>1641.4</v>
      </c>
      <c r="C27053" s="176">
        <v>37.299999999999997</v>
      </c>
      <c r="D27053" s="282">
        <v>111</v>
      </c>
      <c r="E27053" s="265"/>
    </row>
    <row r="27054" spans="1:5">
      <c r="A27054" s="283">
        <v>66225</v>
      </c>
      <c r="B27054" s="176">
        <v>0</v>
      </c>
      <c r="C27054" s="176">
        <v>0</v>
      </c>
      <c r="D27054" s="282">
        <v>87</v>
      </c>
      <c r="E27054" s="265"/>
    </row>
    <row r="27055" spans="1:5">
      <c r="A27055" s="283">
        <v>66226</v>
      </c>
      <c r="B27055" s="176">
        <v>1074</v>
      </c>
      <c r="C27055" s="176">
        <v>32.6</v>
      </c>
      <c r="D27055" s="282">
        <v>157</v>
      </c>
      <c r="E27055" s="265"/>
    </row>
    <row r="27056" spans="1:5">
      <c r="A27056" s="283">
        <v>66227</v>
      </c>
      <c r="B27056" s="176">
        <v>395.5</v>
      </c>
      <c r="C27056" s="176">
        <v>37.799999999999997</v>
      </c>
      <c r="D27056" s="282">
        <v>97</v>
      </c>
      <c r="E27056" s="265"/>
    </row>
    <row r="27057" spans="1:5">
      <c r="A27057" s="283">
        <v>66250</v>
      </c>
      <c r="B27057" s="176">
        <v>0</v>
      </c>
      <c r="C27057" s="176">
        <v>0</v>
      </c>
      <c r="D27057" s="282">
        <v>87</v>
      </c>
      <c r="E27057" s="265"/>
    </row>
    <row r="27058" spans="1:5">
      <c r="A27058" s="283">
        <v>66251</v>
      </c>
      <c r="B27058" s="176">
        <v>0</v>
      </c>
      <c r="C27058" s="176">
        <v>0</v>
      </c>
      <c r="D27058" s="282">
        <v>87</v>
      </c>
      <c r="E27058" s="265"/>
    </row>
    <row r="27059" spans="1:5">
      <c r="A27059" s="283">
        <v>66282</v>
      </c>
      <c r="B27059" s="176">
        <v>0</v>
      </c>
      <c r="C27059" s="176">
        <v>0</v>
      </c>
      <c r="D27059" s="282">
        <v>87</v>
      </c>
      <c r="E27059" s="265"/>
    </row>
    <row r="27060" spans="1:5">
      <c r="A27060" s="283">
        <v>66283</v>
      </c>
      <c r="B27060" s="176">
        <v>0</v>
      </c>
      <c r="C27060" s="176">
        <v>0</v>
      </c>
      <c r="D27060" s="282">
        <v>87</v>
      </c>
      <c r="E27060" s="265"/>
    </row>
    <row r="27061" spans="1:5">
      <c r="A27061" s="283">
        <v>66285</v>
      </c>
      <c r="B27061" s="176">
        <v>0</v>
      </c>
      <c r="C27061" s="176">
        <v>0</v>
      </c>
      <c r="D27061" s="282">
        <v>87</v>
      </c>
      <c r="E27061" s="265"/>
    </row>
    <row r="27062" spans="1:5">
      <c r="A27062" s="283">
        <v>66286</v>
      </c>
      <c r="B27062" s="176">
        <v>0</v>
      </c>
      <c r="C27062" s="176">
        <v>0</v>
      </c>
      <c r="D27062" s="282">
        <v>87</v>
      </c>
      <c r="E27062" s="265"/>
    </row>
    <row r="27063" spans="1:5">
      <c r="A27063" s="283">
        <v>66401</v>
      </c>
      <c r="B27063" s="176">
        <v>12.3</v>
      </c>
      <c r="C27063" s="176">
        <v>43.6</v>
      </c>
      <c r="D27063" s="282">
        <v>87</v>
      </c>
      <c r="E27063" s="265"/>
    </row>
    <row r="27064" spans="1:5">
      <c r="A27064" s="283">
        <v>66402</v>
      </c>
      <c r="B27064" s="176">
        <v>57.2</v>
      </c>
      <c r="C27064" s="176">
        <v>41.1</v>
      </c>
      <c r="D27064" s="282">
        <v>96</v>
      </c>
      <c r="E27064" s="265"/>
    </row>
    <row r="27065" spans="1:5">
      <c r="A27065" s="283">
        <v>66403</v>
      </c>
      <c r="B27065" s="176">
        <v>6.2</v>
      </c>
      <c r="C27065" s="176">
        <v>45.7</v>
      </c>
      <c r="D27065" s="282">
        <v>87</v>
      </c>
      <c r="E27065" s="265"/>
    </row>
    <row r="27066" spans="1:5">
      <c r="A27066" s="283">
        <v>66404</v>
      </c>
      <c r="B27066" s="176">
        <v>8</v>
      </c>
      <c r="C27066" s="176">
        <v>40.299999999999997</v>
      </c>
      <c r="D27066" s="282">
        <v>87</v>
      </c>
      <c r="E27066" s="265"/>
    </row>
    <row r="27067" spans="1:5">
      <c r="A27067" s="283">
        <v>66406</v>
      </c>
      <c r="B27067" s="176">
        <v>6.5</v>
      </c>
      <c r="C27067" s="176">
        <v>45.8</v>
      </c>
      <c r="D27067" s="282">
        <v>87</v>
      </c>
      <c r="E27067" s="265"/>
    </row>
    <row r="27068" spans="1:5">
      <c r="A27068" s="283">
        <v>66407</v>
      </c>
      <c r="B27068" s="176">
        <v>10.4</v>
      </c>
      <c r="C27068" s="176">
        <v>30.9</v>
      </c>
      <c r="D27068" s="282">
        <v>96</v>
      </c>
      <c r="E27068" s="265"/>
    </row>
    <row r="27069" spans="1:5">
      <c r="A27069" s="283">
        <v>66408</v>
      </c>
      <c r="B27069" s="176">
        <v>6</v>
      </c>
      <c r="C27069" s="176">
        <v>41.9</v>
      </c>
      <c r="D27069" s="282">
        <v>87</v>
      </c>
      <c r="E27069" s="265"/>
    </row>
    <row r="27070" spans="1:5">
      <c r="A27070" s="283">
        <v>66409</v>
      </c>
      <c r="B27070" s="176">
        <v>53</v>
      </c>
      <c r="C27070" s="176">
        <v>47.6</v>
      </c>
      <c r="D27070" s="282">
        <v>87</v>
      </c>
      <c r="E27070" s="265"/>
    </row>
    <row r="27071" spans="1:5">
      <c r="A27071" s="283">
        <v>66411</v>
      </c>
      <c r="B27071" s="176">
        <v>21.6</v>
      </c>
      <c r="C27071" s="176">
        <v>44.3</v>
      </c>
      <c r="D27071" s="282">
        <v>87</v>
      </c>
      <c r="E27071" s="265"/>
    </row>
    <row r="27072" spans="1:5">
      <c r="A27072" s="283">
        <v>66412</v>
      </c>
      <c r="B27072" s="176">
        <v>6</v>
      </c>
      <c r="C27072" s="176">
        <v>48</v>
      </c>
      <c r="D27072" s="282">
        <v>87</v>
      </c>
      <c r="E27072" s="265"/>
    </row>
    <row r="27073" spans="1:5">
      <c r="A27073" s="283">
        <v>66413</v>
      </c>
      <c r="B27073" s="176">
        <v>25.5</v>
      </c>
      <c r="C27073" s="176">
        <v>41.5</v>
      </c>
      <c r="D27073" s="282">
        <v>87</v>
      </c>
      <c r="E27073" s="265"/>
    </row>
    <row r="27074" spans="1:5">
      <c r="A27074" s="283">
        <v>66414</v>
      </c>
      <c r="B27074" s="176">
        <v>35.5</v>
      </c>
      <c r="C27074" s="176">
        <v>42.5</v>
      </c>
      <c r="D27074" s="282">
        <v>87</v>
      </c>
      <c r="E27074" s="265"/>
    </row>
    <row r="27075" spans="1:5">
      <c r="A27075" s="283">
        <v>66415</v>
      </c>
      <c r="B27075" s="176">
        <v>11.5</v>
      </c>
      <c r="C27075" s="176">
        <v>40.1</v>
      </c>
      <c r="D27075" s="282">
        <v>96</v>
      </c>
      <c r="E27075" s="265"/>
    </row>
    <row r="27076" spans="1:5">
      <c r="A27076" s="283">
        <v>66416</v>
      </c>
      <c r="B27076" s="176">
        <v>11.2</v>
      </c>
      <c r="C27076" s="176">
        <v>41.3</v>
      </c>
      <c r="D27076" s="282">
        <v>87</v>
      </c>
      <c r="E27076" s="265"/>
    </row>
    <row r="27077" spans="1:5">
      <c r="A27077" s="283">
        <v>66417</v>
      </c>
      <c r="B27077" s="176">
        <v>5.4</v>
      </c>
      <c r="C27077" s="176">
        <v>40.700000000000003</v>
      </c>
      <c r="D27077" s="282">
        <v>87</v>
      </c>
      <c r="E27077" s="265"/>
    </row>
    <row r="27078" spans="1:5">
      <c r="A27078" s="283">
        <v>66418</v>
      </c>
      <c r="B27078" s="176">
        <v>10.9</v>
      </c>
      <c r="C27078" s="176">
        <v>36.5</v>
      </c>
      <c r="D27078" s="282">
        <v>87</v>
      </c>
      <c r="E27078" s="265"/>
    </row>
    <row r="27079" spans="1:5">
      <c r="A27079" s="283">
        <v>66419</v>
      </c>
      <c r="B27079" s="176">
        <v>23.1</v>
      </c>
      <c r="C27079" s="176">
        <v>40.9</v>
      </c>
      <c r="D27079" s="282">
        <v>87</v>
      </c>
      <c r="E27079" s="265"/>
    </row>
    <row r="27080" spans="1:5">
      <c r="A27080" s="283">
        <v>66420</v>
      </c>
      <c r="B27080" s="176">
        <v>34.6</v>
      </c>
      <c r="C27080" s="176">
        <v>47.2</v>
      </c>
      <c r="D27080" s="282">
        <v>87</v>
      </c>
      <c r="E27080" s="265"/>
    </row>
    <row r="27081" spans="1:5">
      <c r="A27081" s="283">
        <v>66422</v>
      </c>
      <c r="B27081" s="176">
        <v>10.3</v>
      </c>
      <c r="C27081" s="176">
        <v>30.3</v>
      </c>
      <c r="D27081" s="282">
        <v>87</v>
      </c>
      <c r="E27081" s="265"/>
    </row>
    <row r="27082" spans="1:5">
      <c r="A27082" s="283">
        <v>66423</v>
      </c>
      <c r="B27082" s="176">
        <v>12.2</v>
      </c>
      <c r="C27082" s="176">
        <v>44.8</v>
      </c>
      <c r="D27082" s="282">
        <v>87</v>
      </c>
      <c r="E27082" s="265"/>
    </row>
    <row r="27083" spans="1:5">
      <c r="A27083" s="283">
        <v>66424</v>
      </c>
      <c r="B27083" s="176">
        <v>7.9</v>
      </c>
      <c r="C27083" s="176">
        <v>43.2</v>
      </c>
      <c r="D27083" s="282">
        <v>87</v>
      </c>
      <c r="E27083" s="265"/>
    </row>
    <row r="27084" spans="1:5">
      <c r="A27084" s="283">
        <v>66425</v>
      </c>
      <c r="B27084" s="176">
        <v>10.4</v>
      </c>
      <c r="C27084" s="176">
        <v>43.6</v>
      </c>
      <c r="D27084" s="282">
        <v>87</v>
      </c>
      <c r="E27084" s="265"/>
    </row>
    <row r="27085" spans="1:5">
      <c r="A27085" s="283">
        <v>66427</v>
      </c>
      <c r="B27085" s="176">
        <v>8.5</v>
      </c>
      <c r="C27085" s="176">
        <v>46.6</v>
      </c>
      <c r="D27085" s="282">
        <v>96</v>
      </c>
      <c r="E27085" s="265"/>
    </row>
    <row r="27086" spans="1:5">
      <c r="A27086" s="283">
        <v>66428</v>
      </c>
      <c r="B27086" s="176">
        <v>6.7</v>
      </c>
      <c r="C27086" s="176">
        <v>38.4</v>
      </c>
      <c r="D27086" s="282">
        <v>87</v>
      </c>
      <c r="E27086" s="265"/>
    </row>
    <row r="27087" spans="1:5">
      <c r="A27087" s="283">
        <v>66429</v>
      </c>
      <c r="B27087" s="176">
        <v>35.1</v>
      </c>
      <c r="C27087" s="176">
        <v>46.3</v>
      </c>
      <c r="D27087" s="282">
        <v>87</v>
      </c>
      <c r="E27087" s="265"/>
    </row>
    <row r="27088" spans="1:5">
      <c r="A27088" s="283">
        <v>66431</v>
      </c>
      <c r="B27088" s="176">
        <v>4.4000000000000004</v>
      </c>
      <c r="C27088" s="176">
        <v>46.2</v>
      </c>
      <c r="D27088" s="282">
        <v>87</v>
      </c>
      <c r="E27088" s="265"/>
    </row>
    <row r="27089" spans="1:5">
      <c r="A27089" s="283">
        <v>66432</v>
      </c>
      <c r="B27089" s="176">
        <v>6</v>
      </c>
      <c r="C27089" s="176">
        <v>44.3</v>
      </c>
      <c r="D27089" s="282">
        <v>87</v>
      </c>
      <c r="E27089" s="265"/>
    </row>
    <row r="27090" spans="1:5">
      <c r="A27090" s="283">
        <v>66434</v>
      </c>
      <c r="B27090" s="176">
        <v>22.4</v>
      </c>
      <c r="C27090" s="176">
        <v>42.4</v>
      </c>
      <c r="D27090" s="282">
        <v>108</v>
      </c>
      <c r="E27090" s="265"/>
    </row>
    <row r="27091" spans="1:5">
      <c r="A27091" s="283">
        <v>66436</v>
      </c>
      <c r="B27091" s="176">
        <v>35.6</v>
      </c>
      <c r="C27091" s="176">
        <v>40.799999999999997</v>
      </c>
      <c r="D27091" s="282">
        <v>117</v>
      </c>
      <c r="E27091" s="265"/>
    </row>
    <row r="27092" spans="1:5">
      <c r="A27092" s="283">
        <v>66438</v>
      </c>
      <c r="B27092" s="176">
        <v>5.5</v>
      </c>
      <c r="C27092" s="176">
        <v>45.4</v>
      </c>
      <c r="D27092" s="282">
        <v>87</v>
      </c>
      <c r="E27092" s="265"/>
    </row>
    <row r="27093" spans="1:5">
      <c r="A27093" s="283">
        <v>66439</v>
      </c>
      <c r="B27093" s="176">
        <v>31.6</v>
      </c>
      <c r="C27093" s="176">
        <v>40</v>
      </c>
      <c r="D27093" s="282">
        <v>111</v>
      </c>
      <c r="E27093" s="265"/>
    </row>
    <row r="27094" spans="1:5">
      <c r="A27094" s="283">
        <v>66440</v>
      </c>
      <c r="B27094" s="176">
        <v>33.5</v>
      </c>
      <c r="C27094" s="176">
        <v>39.299999999999997</v>
      </c>
      <c r="D27094" s="282">
        <v>87</v>
      </c>
      <c r="E27094" s="265"/>
    </row>
    <row r="27095" spans="1:5">
      <c r="A27095" s="283">
        <v>66441</v>
      </c>
      <c r="B27095" s="176">
        <v>87.5</v>
      </c>
      <c r="C27095" s="176">
        <v>30</v>
      </c>
      <c r="D27095" s="282">
        <v>111</v>
      </c>
      <c r="E27095" s="265"/>
    </row>
    <row r="27096" spans="1:5">
      <c r="A27096" s="283">
        <v>66442</v>
      </c>
      <c r="B27096" s="176">
        <v>440.5</v>
      </c>
      <c r="C27096" s="176">
        <v>19.7</v>
      </c>
      <c r="D27096" s="282">
        <v>124</v>
      </c>
      <c r="E27096" s="265"/>
    </row>
    <row r="27097" spans="1:5">
      <c r="A27097" s="283">
        <v>66449</v>
      </c>
      <c r="B27097" s="176">
        <v>6.2</v>
      </c>
      <c r="C27097" s="176">
        <v>46</v>
      </c>
      <c r="D27097" s="282">
        <v>87</v>
      </c>
      <c r="E27097" s="265"/>
    </row>
    <row r="27098" spans="1:5">
      <c r="A27098" s="283">
        <v>66451</v>
      </c>
      <c r="B27098" s="176">
        <v>31.8</v>
      </c>
      <c r="C27098" s="176">
        <v>39</v>
      </c>
      <c r="D27098" s="282">
        <v>87</v>
      </c>
      <c r="E27098" s="265"/>
    </row>
    <row r="27099" spans="1:5">
      <c r="A27099" s="283">
        <v>66501</v>
      </c>
      <c r="B27099" s="176">
        <v>0</v>
      </c>
      <c r="C27099" s="176">
        <v>0</v>
      </c>
      <c r="D27099" s="282">
        <v>87</v>
      </c>
      <c r="E27099" s="265"/>
    </row>
    <row r="27100" spans="1:5">
      <c r="A27100" s="283">
        <v>66502</v>
      </c>
      <c r="B27100" s="176">
        <v>200.9</v>
      </c>
      <c r="C27100" s="176">
        <v>24.1</v>
      </c>
      <c r="D27100" s="282">
        <v>177</v>
      </c>
      <c r="E27100" s="265"/>
    </row>
    <row r="27101" spans="1:5">
      <c r="A27101" s="283">
        <v>66503</v>
      </c>
      <c r="B27101" s="176">
        <v>169.6</v>
      </c>
      <c r="C27101" s="176">
        <v>32.9</v>
      </c>
      <c r="D27101" s="282">
        <v>136</v>
      </c>
      <c r="E27101" s="265"/>
    </row>
    <row r="27102" spans="1:5">
      <c r="A27102" s="283">
        <v>66505</v>
      </c>
      <c r="B27102" s="176">
        <v>0</v>
      </c>
      <c r="C27102" s="176">
        <v>0</v>
      </c>
      <c r="D27102" s="282">
        <v>87</v>
      </c>
      <c r="E27102" s="265"/>
    </row>
    <row r="27103" spans="1:5">
      <c r="A27103" s="283">
        <v>66506</v>
      </c>
      <c r="B27103" s="176">
        <v>5193.8999999999996</v>
      </c>
      <c r="C27103" s="176">
        <v>22.4</v>
      </c>
      <c r="D27103" s="282">
        <v>97</v>
      </c>
      <c r="E27103" s="265"/>
    </row>
    <row r="27104" spans="1:5">
      <c r="A27104" s="283">
        <v>66507</v>
      </c>
      <c r="B27104" s="176">
        <v>7.8</v>
      </c>
      <c r="C27104" s="176">
        <v>41.3</v>
      </c>
      <c r="D27104" s="282">
        <v>113</v>
      </c>
      <c r="E27104" s="265"/>
    </row>
    <row r="27105" spans="1:5">
      <c r="A27105" s="283">
        <v>66508</v>
      </c>
      <c r="B27105" s="176">
        <v>27.2</v>
      </c>
      <c r="C27105" s="176">
        <v>43.9</v>
      </c>
      <c r="D27105" s="282">
        <v>114</v>
      </c>
      <c r="E27105" s="265"/>
    </row>
    <row r="27106" spans="1:5">
      <c r="A27106" s="283">
        <v>66509</v>
      </c>
      <c r="B27106" s="176">
        <v>16.899999999999999</v>
      </c>
      <c r="C27106" s="176">
        <v>39.299999999999997</v>
      </c>
      <c r="D27106" s="282">
        <v>87</v>
      </c>
      <c r="E27106" s="265"/>
    </row>
    <row r="27107" spans="1:5">
      <c r="A27107" s="283">
        <v>66510</v>
      </c>
      <c r="B27107" s="176">
        <v>11.6</v>
      </c>
      <c r="C27107" s="176">
        <v>43.8</v>
      </c>
      <c r="D27107" s="282">
        <v>87</v>
      </c>
      <c r="E27107" s="265"/>
    </row>
    <row r="27108" spans="1:5">
      <c r="A27108" s="283">
        <v>66512</v>
      </c>
      <c r="B27108" s="176">
        <v>60</v>
      </c>
      <c r="C27108" s="176">
        <v>42.8</v>
      </c>
      <c r="D27108" s="282">
        <v>110</v>
      </c>
      <c r="E27108" s="265"/>
    </row>
    <row r="27109" spans="1:5">
      <c r="A27109" s="283">
        <v>66514</v>
      </c>
      <c r="B27109" s="176">
        <v>40.200000000000003</v>
      </c>
      <c r="C27109" s="176">
        <v>41</v>
      </c>
      <c r="D27109" s="282">
        <v>87</v>
      </c>
      <c r="E27109" s="265"/>
    </row>
    <row r="27110" spans="1:5">
      <c r="A27110" s="283">
        <v>66515</v>
      </c>
      <c r="B27110" s="176">
        <v>10.7</v>
      </c>
      <c r="C27110" s="176">
        <v>45.9</v>
      </c>
      <c r="D27110" s="282">
        <v>87</v>
      </c>
      <c r="E27110" s="265"/>
    </row>
    <row r="27111" spans="1:5">
      <c r="A27111" s="283">
        <v>66516</v>
      </c>
      <c r="B27111" s="176">
        <v>9.8000000000000007</v>
      </c>
      <c r="C27111" s="176">
        <v>43.7</v>
      </c>
      <c r="D27111" s="282">
        <v>87</v>
      </c>
      <c r="E27111" s="265"/>
    </row>
    <row r="27112" spans="1:5">
      <c r="A27112" s="283">
        <v>66517</v>
      </c>
      <c r="B27112" s="176">
        <v>346.4</v>
      </c>
      <c r="C27112" s="176">
        <v>22.2</v>
      </c>
      <c r="D27112" s="282">
        <v>87</v>
      </c>
      <c r="E27112" s="265"/>
    </row>
    <row r="27113" spans="1:5">
      <c r="A27113" s="283">
        <v>66518</v>
      </c>
      <c r="B27113" s="176">
        <v>6.5</v>
      </c>
      <c r="C27113" s="176">
        <v>47.2</v>
      </c>
      <c r="D27113" s="282">
        <v>87</v>
      </c>
      <c r="E27113" s="265"/>
    </row>
    <row r="27114" spans="1:5">
      <c r="A27114" s="283">
        <v>66520</v>
      </c>
      <c r="B27114" s="176">
        <v>5.0999999999999996</v>
      </c>
      <c r="C27114" s="176">
        <v>42.5</v>
      </c>
      <c r="D27114" s="282">
        <v>87</v>
      </c>
      <c r="E27114" s="265"/>
    </row>
    <row r="27115" spans="1:5">
      <c r="A27115" s="283">
        <v>66521</v>
      </c>
      <c r="B27115" s="176">
        <v>9.1</v>
      </c>
      <c r="C27115" s="176">
        <v>42.8</v>
      </c>
      <c r="D27115" s="282">
        <v>108</v>
      </c>
      <c r="E27115" s="265"/>
    </row>
    <row r="27116" spans="1:5">
      <c r="A27116" s="283">
        <v>66522</v>
      </c>
      <c r="B27116" s="176">
        <v>8.5</v>
      </c>
      <c r="C27116" s="176">
        <v>40.799999999999997</v>
      </c>
      <c r="D27116" s="282">
        <v>87</v>
      </c>
      <c r="E27116" s="265"/>
    </row>
    <row r="27117" spans="1:5">
      <c r="A27117" s="283">
        <v>66523</v>
      </c>
      <c r="B27117" s="176">
        <v>21.9</v>
      </c>
      <c r="C27117" s="176">
        <v>42.9</v>
      </c>
      <c r="D27117" s="282">
        <v>95</v>
      </c>
      <c r="E27117" s="265"/>
    </row>
    <row r="27118" spans="1:5">
      <c r="A27118" s="283">
        <v>66524</v>
      </c>
      <c r="B27118" s="176">
        <v>24.2</v>
      </c>
      <c r="C27118" s="176">
        <v>45.4</v>
      </c>
      <c r="D27118" s="282">
        <v>96</v>
      </c>
      <c r="E27118" s="265"/>
    </row>
    <row r="27119" spans="1:5">
      <c r="A27119" s="283">
        <v>66526</v>
      </c>
      <c r="B27119" s="176">
        <v>16.899999999999999</v>
      </c>
      <c r="C27119" s="176">
        <v>40.4</v>
      </c>
      <c r="D27119" s="282">
        <v>87</v>
      </c>
      <c r="E27119" s="265"/>
    </row>
    <row r="27120" spans="1:5">
      <c r="A27120" s="283">
        <v>66527</v>
      </c>
      <c r="B27120" s="176">
        <v>9.1</v>
      </c>
      <c r="C27120" s="176">
        <v>34.799999999999997</v>
      </c>
      <c r="D27120" s="282">
        <v>116</v>
      </c>
      <c r="E27120" s="265"/>
    </row>
    <row r="27121" spans="1:5">
      <c r="A27121" s="283">
        <v>66528</v>
      </c>
      <c r="B27121" s="176">
        <v>17.2</v>
      </c>
      <c r="C27121" s="176">
        <v>43.9</v>
      </c>
      <c r="D27121" s="282">
        <v>87</v>
      </c>
      <c r="E27121" s="265"/>
    </row>
    <row r="27122" spans="1:5">
      <c r="A27122" s="283">
        <v>66531</v>
      </c>
      <c r="B27122" s="176">
        <v>35.200000000000003</v>
      </c>
      <c r="C27122" s="176">
        <v>36.299999999999997</v>
      </c>
      <c r="D27122" s="282">
        <v>87</v>
      </c>
      <c r="E27122" s="265"/>
    </row>
    <row r="27123" spans="1:5">
      <c r="A27123" s="283">
        <v>66532</v>
      </c>
      <c r="B27123" s="176">
        <v>8</v>
      </c>
      <c r="C27123" s="176">
        <v>44.7</v>
      </c>
      <c r="D27123" s="282">
        <v>87</v>
      </c>
      <c r="E27123" s="265"/>
    </row>
    <row r="27124" spans="1:5">
      <c r="A27124" s="283">
        <v>66533</v>
      </c>
      <c r="B27124" s="176">
        <v>42.2</v>
      </c>
      <c r="C27124" s="176">
        <v>35.6</v>
      </c>
      <c r="D27124" s="282">
        <v>87</v>
      </c>
      <c r="E27124" s="265"/>
    </row>
    <row r="27125" spans="1:5">
      <c r="A27125" s="283">
        <v>66534</v>
      </c>
      <c r="B27125" s="176">
        <v>30</v>
      </c>
      <c r="C27125" s="176">
        <v>41.3</v>
      </c>
      <c r="D27125" s="282">
        <v>109</v>
      </c>
      <c r="E27125" s="265"/>
    </row>
    <row r="27126" spans="1:5">
      <c r="A27126" s="283">
        <v>66535</v>
      </c>
      <c r="B27126" s="176">
        <v>56.9</v>
      </c>
      <c r="C27126" s="176">
        <v>35.1</v>
      </c>
      <c r="D27126" s="282">
        <v>87</v>
      </c>
      <c r="E27126" s="265"/>
    </row>
    <row r="27127" spans="1:5">
      <c r="A27127" s="283">
        <v>66536</v>
      </c>
      <c r="B27127" s="176">
        <v>56.6</v>
      </c>
      <c r="C27127" s="176">
        <v>26.3</v>
      </c>
      <c r="D27127" s="282">
        <v>96</v>
      </c>
      <c r="E27127" s="265"/>
    </row>
    <row r="27128" spans="1:5">
      <c r="A27128" s="283">
        <v>66537</v>
      </c>
      <c r="B27128" s="176">
        <v>27.1</v>
      </c>
      <c r="C27128" s="176">
        <v>41.2</v>
      </c>
      <c r="D27128" s="282">
        <v>87</v>
      </c>
      <c r="E27128" s="265"/>
    </row>
    <row r="27129" spans="1:5">
      <c r="A27129" s="283">
        <v>66538</v>
      </c>
      <c r="B27129" s="176">
        <v>33.4</v>
      </c>
      <c r="C27129" s="176">
        <v>46.8</v>
      </c>
      <c r="D27129" s="282">
        <v>127</v>
      </c>
      <c r="E27129" s="265"/>
    </row>
    <row r="27130" spans="1:5">
      <c r="A27130" s="283">
        <v>66539</v>
      </c>
      <c r="B27130" s="176">
        <v>48.9</v>
      </c>
      <c r="C27130" s="176">
        <v>38.9</v>
      </c>
      <c r="D27130" s="282">
        <v>87</v>
      </c>
      <c r="E27130" s="265"/>
    </row>
    <row r="27131" spans="1:5">
      <c r="A27131" s="283">
        <v>66540</v>
      </c>
      <c r="B27131" s="176">
        <v>10.8</v>
      </c>
      <c r="C27131" s="176">
        <v>41.1</v>
      </c>
      <c r="D27131" s="282">
        <v>87</v>
      </c>
      <c r="E27131" s="265"/>
    </row>
    <row r="27132" spans="1:5">
      <c r="A27132" s="283">
        <v>66541</v>
      </c>
      <c r="B27132" s="176">
        <v>10</v>
      </c>
      <c r="C27132" s="176">
        <v>44.7</v>
      </c>
      <c r="D27132" s="282">
        <v>87</v>
      </c>
      <c r="E27132" s="265"/>
    </row>
    <row r="27133" spans="1:5">
      <c r="A27133" s="283">
        <v>66542</v>
      </c>
      <c r="B27133" s="176">
        <v>104.6</v>
      </c>
      <c r="C27133" s="176">
        <v>47.5</v>
      </c>
      <c r="D27133" s="282">
        <v>87</v>
      </c>
      <c r="E27133" s="265"/>
    </row>
    <row r="27134" spans="1:5">
      <c r="A27134" s="283">
        <v>66543</v>
      </c>
      <c r="B27134" s="176">
        <v>17.3</v>
      </c>
      <c r="C27134" s="176">
        <v>46.3</v>
      </c>
      <c r="D27134" s="282">
        <v>87</v>
      </c>
      <c r="E27134" s="265"/>
    </row>
    <row r="27135" spans="1:5">
      <c r="A27135" s="283">
        <v>66544</v>
      </c>
      <c r="B27135" s="176">
        <v>3.6</v>
      </c>
      <c r="C27135" s="176">
        <v>47</v>
      </c>
      <c r="D27135" s="282">
        <v>87</v>
      </c>
      <c r="E27135" s="265"/>
    </row>
    <row r="27136" spans="1:5">
      <c r="A27136" s="283">
        <v>66546</v>
      </c>
      <c r="B27136" s="176">
        <v>32.9</v>
      </c>
      <c r="C27136" s="176">
        <v>46.2</v>
      </c>
      <c r="D27136" s="282">
        <v>87</v>
      </c>
      <c r="E27136" s="265"/>
    </row>
    <row r="27137" spans="1:5">
      <c r="A27137" s="283">
        <v>66547</v>
      </c>
      <c r="B27137" s="176">
        <v>47.3</v>
      </c>
      <c r="C27137" s="176">
        <v>35.799999999999997</v>
      </c>
      <c r="D27137" s="282">
        <v>116</v>
      </c>
      <c r="E27137" s="265"/>
    </row>
    <row r="27138" spans="1:5">
      <c r="A27138" s="283">
        <v>66548</v>
      </c>
      <c r="B27138" s="176">
        <v>8.4</v>
      </c>
      <c r="C27138" s="176">
        <v>44</v>
      </c>
      <c r="D27138" s="282">
        <v>87</v>
      </c>
      <c r="E27138" s="265"/>
    </row>
    <row r="27139" spans="1:5">
      <c r="A27139" s="283">
        <v>66549</v>
      </c>
      <c r="B27139" s="176">
        <v>10.9</v>
      </c>
      <c r="C27139" s="176">
        <v>41.8</v>
      </c>
      <c r="D27139" s="282">
        <v>87</v>
      </c>
      <c r="E27139" s="265"/>
    </row>
    <row r="27140" spans="1:5">
      <c r="A27140" s="283">
        <v>66550</v>
      </c>
      <c r="B27140" s="176">
        <v>6.7</v>
      </c>
      <c r="C27140" s="176">
        <v>36.799999999999997</v>
      </c>
      <c r="D27140" s="282">
        <v>87</v>
      </c>
      <c r="E27140" s="265"/>
    </row>
    <row r="27141" spans="1:5">
      <c r="A27141" s="283">
        <v>66552</v>
      </c>
      <c r="B27141" s="176">
        <v>8.3000000000000007</v>
      </c>
      <c r="C27141" s="176">
        <v>44.3</v>
      </c>
      <c r="D27141" s="282">
        <v>87</v>
      </c>
      <c r="E27141" s="265"/>
    </row>
    <row r="27142" spans="1:5">
      <c r="A27142" s="283">
        <v>66554</v>
      </c>
      <c r="B27142" s="176">
        <v>7.2</v>
      </c>
      <c r="C27142" s="176">
        <v>45.4</v>
      </c>
      <c r="D27142" s="282">
        <v>87</v>
      </c>
      <c r="E27142" s="265"/>
    </row>
    <row r="27143" spans="1:5">
      <c r="A27143" s="283">
        <v>66601</v>
      </c>
      <c r="B27143" s="176">
        <v>0</v>
      </c>
      <c r="C27143" s="176">
        <v>0</v>
      </c>
      <c r="D27143" s="282">
        <v>87</v>
      </c>
      <c r="E27143" s="265"/>
    </row>
    <row r="27144" spans="1:5">
      <c r="A27144" s="283">
        <v>66603</v>
      </c>
      <c r="B27144" s="176">
        <v>1912.8</v>
      </c>
      <c r="C27144" s="176">
        <v>34</v>
      </c>
      <c r="D27144" s="282">
        <v>96</v>
      </c>
      <c r="E27144" s="265"/>
    </row>
    <row r="27145" spans="1:5">
      <c r="A27145" s="283">
        <v>66604</v>
      </c>
      <c r="B27145" s="176">
        <v>3793.3</v>
      </c>
      <c r="C27145" s="176">
        <v>35.6</v>
      </c>
      <c r="D27145" s="282">
        <v>149</v>
      </c>
      <c r="E27145" s="265"/>
    </row>
    <row r="27146" spans="1:5">
      <c r="A27146" s="283">
        <v>66605</v>
      </c>
      <c r="B27146" s="176">
        <v>1800.7</v>
      </c>
      <c r="C27146" s="176">
        <v>34.9</v>
      </c>
      <c r="D27146" s="282">
        <v>109</v>
      </c>
      <c r="E27146" s="265"/>
    </row>
    <row r="27147" spans="1:5">
      <c r="A27147" s="283">
        <v>66606</v>
      </c>
      <c r="B27147" s="176">
        <v>1754.6</v>
      </c>
      <c r="C27147" s="176">
        <v>37.799999999999997</v>
      </c>
      <c r="D27147" s="282">
        <v>115</v>
      </c>
      <c r="E27147" s="265"/>
    </row>
    <row r="27148" spans="1:5">
      <c r="A27148" s="283">
        <v>66607</v>
      </c>
      <c r="B27148" s="176">
        <v>1103.2</v>
      </c>
      <c r="C27148" s="176">
        <v>30.6</v>
      </c>
      <c r="D27148" s="282">
        <v>87</v>
      </c>
      <c r="E27148" s="265"/>
    </row>
    <row r="27149" spans="1:5">
      <c r="A27149" s="283">
        <v>66608</v>
      </c>
      <c r="B27149" s="176">
        <v>734.8</v>
      </c>
      <c r="C27149" s="176">
        <v>37.4</v>
      </c>
      <c r="D27149" s="282">
        <v>136</v>
      </c>
      <c r="E27149" s="265"/>
    </row>
    <row r="27150" spans="1:5">
      <c r="A27150" s="283">
        <v>66609</v>
      </c>
      <c r="B27150" s="176">
        <v>493</v>
      </c>
      <c r="C27150" s="176">
        <v>36.799999999999997</v>
      </c>
      <c r="D27150" s="282">
        <v>125</v>
      </c>
      <c r="E27150" s="265"/>
    </row>
    <row r="27151" spans="1:5">
      <c r="A27151" s="283">
        <v>66610</v>
      </c>
      <c r="B27151" s="176">
        <v>210.4</v>
      </c>
      <c r="C27151" s="176">
        <v>44.4</v>
      </c>
      <c r="D27151" s="282">
        <v>87</v>
      </c>
      <c r="E27151" s="265"/>
    </row>
    <row r="27152" spans="1:5">
      <c r="A27152" s="283">
        <v>66611</v>
      </c>
      <c r="B27152" s="176">
        <v>3095.6</v>
      </c>
      <c r="C27152" s="176">
        <v>36.299999999999997</v>
      </c>
      <c r="D27152" s="282">
        <v>95</v>
      </c>
      <c r="E27152" s="265"/>
    </row>
    <row r="27153" spans="1:5">
      <c r="A27153" s="283">
        <v>66612</v>
      </c>
      <c r="B27153" s="176">
        <v>2426.6</v>
      </c>
      <c r="C27153" s="176">
        <v>34.9</v>
      </c>
      <c r="D27153" s="282">
        <v>95</v>
      </c>
      <c r="E27153" s="265"/>
    </row>
    <row r="27154" spans="1:5">
      <c r="A27154" s="283">
        <v>66614</v>
      </c>
      <c r="B27154" s="176">
        <v>915.9</v>
      </c>
      <c r="C27154" s="176">
        <v>40.6</v>
      </c>
      <c r="D27154" s="282">
        <v>162</v>
      </c>
      <c r="E27154" s="265"/>
    </row>
    <row r="27155" spans="1:5">
      <c r="A27155" s="283">
        <v>66615</v>
      </c>
      <c r="B27155" s="176">
        <v>60.6</v>
      </c>
      <c r="C27155" s="176">
        <v>39.4</v>
      </c>
      <c r="D27155" s="282">
        <v>87</v>
      </c>
      <c r="E27155" s="265"/>
    </row>
    <row r="27156" spans="1:5">
      <c r="A27156" s="283">
        <v>66616</v>
      </c>
      <c r="B27156" s="176">
        <v>1806.5</v>
      </c>
      <c r="C27156" s="176">
        <v>38</v>
      </c>
      <c r="D27156" s="282">
        <v>95</v>
      </c>
      <c r="E27156" s="265"/>
    </row>
    <row r="27157" spans="1:5">
      <c r="A27157" s="283">
        <v>66617</v>
      </c>
      <c r="B27157" s="176">
        <v>182</v>
      </c>
      <c r="C27157" s="176">
        <v>42.4</v>
      </c>
      <c r="D27157" s="282">
        <v>111</v>
      </c>
      <c r="E27157" s="265"/>
    </row>
    <row r="27158" spans="1:5">
      <c r="A27158" s="283">
        <v>66618</v>
      </c>
      <c r="B27158" s="176">
        <v>141.1</v>
      </c>
      <c r="C27158" s="176">
        <v>40.1</v>
      </c>
      <c r="D27158" s="282">
        <v>95</v>
      </c>
      <c r="E27158" s="265"/>
    </row>
    <row r="27159" spans="1:5">
      <c r="A27159" s="283">
        <v>66619</v>
      </c>
      <c r="B27159" s="176">
        <v>315.60000000000002</v>
      </c>
      <c r="C27159" s="176">
        <v>28.1</v>
      </c>
      <c r="D27159" s="282">
        <v>97</v>
      </c>
      <c r="E27159" s="265"/>
    </row>
    <row r="27160" spans="1:5">
      <c r="A27160" s="283">
        <v>66621</v>
      </c>
      <c r="B27160" s="176">
        <v>0</v>
      </c>
      <c r="C27160" s="176">
        <v>0</v>
      </c>
      <c r="D27160" s="282">
        <v>87</v>
      </c>
      <c r="E27160" s="265"/>
    </row>
    <row r="27161" spans="1:5">
      <c r="A27161" s="283">
        <v>66622</v>
      </c>
      <c r="B27161" s="176">
        <v>0</v>
      </c>
      <c r="C27161" s="176">
        <v>0</v>
      </c>
      <c r="D27161" s="282">
        <v>87</v>
      </c>
      <c r="E27161" s="265"/>
    </row>
    <row r="27162" spans="1:5">
      <c r="A27162" s="283">
        <v>66624</v>
      </c>
      <c r="B27162" s="176">
        <v>0</v>
      </c>
      <c r="C27162" s="176">
        <v>0</v>
      </c>
      <c r="D27162" s="282">
        <v>87</v>
      </c>
      <c r="E27162" s="265"/>
    </row>
    <row r="27163" spans="1:5">
      <c r="A27163" s="283">
        <v>66629</v>
      </c>
      <c r="B27163" s="176">
        <v>0</v>
      </c>
      <c r="C27163" s="176">
        <v>0</v>
      </c>
      <c r="D27163" s="282">
        <v>87</v>
      </c>
      <c r="E27163" s="265"/>
    </row>
    <row r="27164" spans="1:5">
      <c r="A27164" s="283">
        <v>66636</v>
      </c>
      <c r="B27164" s="176">
        <v>0</v>
      </c>
      <c r="C27164" s="176">
        <v>0</v>
      </c>
      <c r="D27164" s="282">
        <v>87</v>
      </c>
      <c r="E27164" s="265"/>
    </row>
    <row r="27165" spans="1:5">
      <c r="A27165" s="283">
        <v>66647</v>
      </c>
      <c r="B27165" s="176">
        <v>0</v>
      </c>
      <c r="C27165" s="176">
        <v>0</v>
      </c>
      <c r="D27165" s="282">
        <v>87</v>
      </c>
      <c r="E27165" s="265"/>
    </row>
    <row r="27166" spans="1:5">
      <c r="A27166" s="283">
        <v>66667</v>
      </c>
      <c r="B27166" s="176">
        <v>0</v>
      </c>
      <c r="C27166" s="176">
        <v>0</v>
      </c>
      <c r="D27166" s="282">
        <v>87</v>
      </c>
      <c r="E27166" s="265"/>
    </row>
    <row r="27167" spans="1:5">
      <c r="A27167" s="283">
        <v>66675</v>
      </c>
      <c r="B27167" s="176">
        <v>1001.1</v>
      </c>
      <c r="C27167" s="176">
        <v>49.1</v>
      </c>
      <c r="D27167" s="282">
        <v>87</v>
      </c>
      <c r="E27167" s="265"/>
    </row>
    <row r="27168" spans="1:5">
      <c r="A27168" s="283">
        <v>66683</v>
      </c>
      <c r="B27168" s="176">
        <v>0</v>
      </c>
      <c r="C27168" s="176">
        <v>0</v>
      </c>
      <c r="D27168" s="282">
        <v>87</v>
      </c>
      <c r="E27168" s="265"/>
    </row>
    <row r="27169" spans="1:5">
      <c r="A27169" s="283">
        <v>66701</v>
      </c>
      <c r="B27169" s="176">
        <v>38.1</v>
      </c>
      <c r="C27169" s="176">
        <v>37.5</v>
      </c>
      <c r="D27169" s="282">
        <v>87</v>
      </c>
      <c r="E27169" s="265"/>
    </row>
    <row r="27170" spans="1:5">
      <c r="A27170" s="283">
        <v>66710</v>
      </c>
      <c r="B27170" s="176">
        <v>7.8</v>
      </c>
      <c r="C27170" s="176">
        <v>45.7</v>
      </c>
      <c r="D27170" s="282">
        <v>87</v>
      </c>
      <c r="E27170" s="265"/>
    </row>
    <row r="27171" spans="1:5">
      <c r="A27171" s="283">
        <v>66711</v>
      </c>
      <c r="B27171" s="176">
        <v>16.100000000000001</v>
      </c>
      <c r="C27171" s="176">
        <v>40.9</v>
      </c>
      <c r="D27171" s="282">
        <v>87</v>
      </c>
      <c r="E27171" s="265"/>
    </row>
    <row r="27172" spans="1:5">
      <c r="A27172" s="283">
        <v>66712</v>
      </c>
      <c r="B27172" s="176">
        <v>95.5</v>
      </c>
      <c r="C27172" s="176">
        <v>41.5</v>
      </c>
      <c r="D27172" s="282">
        <v>87</v>
      </c>
      <c r="E27172" s="265"/>
    </row>
    <row r="27173" spans="1:5">
      <c r="A27173" s="283">
        <v>66713</v>
      </c>
      <c r="B27173" s="176">
        <v>105.1</v>
      </c>
      <c r="C27173" s="176">
        <v>39.200000000000003</v>
      </c>
      <c r="D27173" s="282">
        <v>94</v>
      </c>
      <c r="E27173" s="265"/>
    </row>
    <row r="27174" spans="1:5">
      <c r="A27174" s="283">
        <v>66714</v>
      </c>
      <c r="B27174" s="176">
        <v>8</v>
      </c>
      <c r="C27174" s="176">
        <v>45.3</v>
      </c>
      <c r="D27174" s="282">
        <v>87</v>
      </c>
      <c r="E27174" s="265"/>
    </row>
    <row r="27175" spans="1:5">
      <c r="A27175" s="283">
        <v>66716</v>
      </c>
      <c r="B27175" s="176">
        <v>8.1999999999999993</v>
      </c>
      <c r="C27175" s="176">
        <v>44.7</v>
      </c>
      <c r="D27175" s="282">
        <v>87</v>
      </c>
      <c r="E27175" s="265"/>
    </row>
    <row r="27176" spans="1:5">
      <c r="A27176" s="283">
        <v>66717</v>
      </c>
      <c r="B27176" s="176">
        <v>7.8</v>
      </c>
      <c r="C27176" s="176">
        <v>46</v>
      </c>
      <c r="D27176" s="282">
        <v>87</v>
      </c>
      <c r="E27176" s="265"/>
    </row>
    <row r="27177" spans="1:5">
      <c r="A27177" s="283">
        <v>66720</v>
      </c>
      <c r="B27177" s="176">
        <v>58.5</v>
      </c>
      <c r="C27177" s="176">
        <v>39</v>
      </c>
      <c r="D27177" s="282">
        <v>94</v>
      </c>
      <c r="E27177" s="265"/>
    </row>
    <row r="27178" spans="1:5">
      <c r="A27178" s="283">
        <v>66724</v>
      </c>
      <c r="B27178" s="176">
        <v>47.6</v>
      </c>
      <c r="C27178" s="176">
        <v>39.200000000000003</v>
      </c>
      <c r="D27178" s="282">
        <v>87</v>
      </c>
      <c r="E27178" s="265"/>
    </row>
    <row r="27179" spans="1:5">
      <c r="A27179" s="283">
        <v>66725</v>
      </c>
      <c r="B27179" s="176">
        <v>24.8</v>
      </c>
      <c r="C27179" s="176">
        <v>41.2</v>
      </c>
      <c r="D27179" s="282">
        <v>87</v>
      </c>
      <c r="E27179" s="265"/>
    </row>
    <row r="27180" spans="1:5">
      <c r="A27180" s="283">
        <v>66728</v>
      </c>
      <c r="B27180" s="176">
        <v>38.4</v>
      </c>
      <c r="C27180" s="176">
        <v>41.8</v>
      </c>
      <c r="D27180" s="282">
        <v>87</v>
      </c>
      <c r="E27180" s="265"/>
    </row>
    <row r="27181" spans="1:5">
      <c r="A27181" s="283">
        <v>66732</v>
      </c>
      <c r="B27181" s="176">
        <v>7.4</v>
      </c>
      <c r="C27181" s="176">
        <v>45.3</v>
      </c>
      <c r="D27181" s="282">
        <v>87</v>
      </c>
      <c r="E27181" s="265"/>
    </row>
    <row r="27182" spans="1:5">
      <c r="A27182" s="283">
        <v>66733</v>
      </c>
      <c r="B27182" s="176">
        <v>15.7</v>
      </c>
      <c r="C27182" s="176">
        <v>44.3</v>
      </c>
      <c r="D27182" s="282">
        <v>87</v>
      </c>
      <c r="E27182" s="265"/>
    </row>
    <row r="27183" spans="1:5">
      <c r="A27183" s="283">
        <v>66734</v>
      </c>
      <c r="B27183" s="176">
        <v>8.1</v>
      </c>
      <c r="C27183" s="176">
        <v>41.6</v>
      </c>
      <c r="D27183" s="282">
        <v>87</v>
      </c>
      <c r="E27183" s="265"/>
    </row>
    <row r="27184" spans="1:5">
      <c r="A27184" s="283">
        <v>66735</v>
      </c>
      <c r="B27184" s="176">
        <v>58.2</v>
      </c>
      <c r="C27184" s="176">
        <v>41.7</v>
      </c>
      <c r="D27184" s="282">
        <v>87</v>
      </c>
      <c r="E27184" s="265"/>
    </row>
    <row r="27185" spans="1:5">
      <c r="A27185" s="283">
        <v>66736</v>
      </c>
      <c r="B27185" s="176">
        <v>28.2</v>
      </c>
      <c r="C27185" s="176">
        <v>42.5</v>
      </c>
      <c r="D27185" s="282">
        <v>107</v>
      </c>
      <c r="E27185" s="265"/>
    </row>
    <row r="27186" spans="1:5">
      <c r="A27186" s="283">
        <v>66738</v>
      </c>
      <c r="B27186" s="176">
        <v>9.1999999999999993</v>
      </c>
      <c r="C27186" s="176">
        <v>43.3</v>
      </c>
      <c r="D27186" s="282">
        <v>87</v>
      </c>
      <c r="E27186" s="265"/>
    </row>
    <row r="27187" spans="1:5">
      <c r="A27187" s="283">
        <v>66739</v>
      </c>
      <c r="B27187" s="176">
        <v>97</v>
      </c>
      <c r="C27187" s="176">
        <v>39.6</v>
      </c>
      <c r="D27187" s="282">
        <v>87</v>
      </c>
      <c r="E27187" s="265"/>
    </row>
    <row r="27188" spans="1:5">
      <c r="A27188" s="283">
        <v>66740</v>
      </c>
      <c r="B27188" s="176">
        <v>8.6999999999999993</v>
      </c>
      <c r="C27188" s="176">
        <v>43.9</v>
      </c>
      <c r="D27188" s="282">
        <v>87</v>
      </c>
      <c r="E27188" s="265"/>
    </row>
    <row r="27189" spans="1:5">
      <c r="A27189" s="283">
        <v>66741</v>
      </c>
      <c r="B27189" s="176">
        <v>6.3</v>
      </c>
      <c r="C27189" s="176">
        <v>42.5</v>
      </c>
      <c r="D27189" s="282">
        <v>87</v>
      </c>
      <c r="E27189" s="265"/>
    </row>
    <row r="27190" spans="1:5">
      <c r="A27190" s="283">
        <v>66742</v>
      </c>
      <c r="B27190" s="176">
        <v>0</v>
      </c>
      <c r="C27190" s="176">
        <v>0</v>
      </c>
      <c r="D27190" s="282">
        <v>87</v>
      </c>
      <c r="E27190" s="265"/>
    </row>
    <row r="27191" spans="1:5">
      <c r="A27191" s="283">
        <v>66743</v>
      </c>
      <c r="B27191" s="176">
        <v>33.4</v>
      </c>
      <c r="C27191" s="176">
        <v>40.9</v>
      </c>
      <c r="D27191" s="282">
        <v>106</v>
      </c>
      <c r="E27191" s="265"/>
    </row>
    <row r="27192" spans="1:5">
      <c r="A27192" s="283">
        <v>66746</v>
      </c>
      <c r="B27192" s="176">
        <v>7.7</v>
      </c>
      <c r="C27192" s="176">
        <v>41.7</v>
      </c>
      <c r="D27192" s="282">
        <v>87</v>
      </c>
      <c r="E27192" s="265"/>
    </row>
    <row r="27193" spans="1:5">
      <c r="A27193" s="283">
        <v>66748</v>
      </c>
      <c r="B27193" s="176">
        <v>29.6</v>
      </c>
      <c r="C27193" s="176">
        <v>42</v>
      </c>
      <c r="D27193" s="282">
        <v>87</v>
      </c>
      <c r="E27193" s="265"/>
    </row>
    <row r="27194" spans="1:5">
      <c r="A27194" s="283">
        <v>66749</v>
      </c>
      <c r="B27194" s="176">
        <v>64.8</v>
      </c>
      <c r="C27194" s="176">
        <v>38.9</v>
      </c>
      <c r="D27194" s="282">
        <v>113</v>
      </c>
      <c r="E27194" s="265"/>
    </row>
    <row r="27195" spans="1:5">
      <c r="A27195" s="283">
        <v>66751</v>
      </c>
      <c r="B27195" s="176">
        <v>13.2</v>
      </c>
      <c r="C27195" s="176">
        <v>43.7</v>
      </c>
      <c r="D27195" s="282">
        <v>87</v>
      </c>
      <c r="E27195" s="265"/>
    </row>
    <row r="27196" spans="1:5">
      <c r="A27196" s="283">
        <v>66753</v>
      </c>
      <c r="B27196" s="176">
        <v>8.1999999999999993</v>
      </c>
      <c r="C27196" s="176">
        <v>42.9</v>
      </c>
      <c r="D27196" s="282">
        <v>87</v>
      </c>
      <c r="E27196" s="265"/>
    </row>
    <row r="27197" spans="1:5">
      <c r="A27197" s="283">
        <v>66754</v>
      </c>
      <c r="B27197" s="176">
        <v>8.6</v>
      </c>
      <c r="C27197" s="176">
        <v>44.6</v>
      </c>
      <c r="D27197" s="282">
        <v>87</v>
      </c>
      <c r="E27197" s="265"/>
    </row>
    <row r="27198" spans="1:5">
      <c r="A27198" s="283">
        <v>66755</v>
      </c>
      <c r="B27198" s="176">
        <v>7.4</v>
      </c>
      <c r="C27198" s="176">
        <v>46</v>
      </c>
      <c r="D27198" s="282">
        <v>87</v>
      </c>
      <c r="E27198" s="265"/>
    </row>
    <row r="27199" spans="1:5">
      <c r="A27199" s="283">
        <v>66756</v>
      </c>
      <c r="B27199" s="176">
        <v>32.700000000000003</v>
      </c>
      <c r="C27199" s="176">
        <v>41</v>
      </c>
      <c r="D27199" s="282">
        <v>87</v>
      </c>
      <c r="E27199" s="265"/>
    </row>
    <row r="27200" spans="1:5">
      <c r="A27200" s="283">
        <v>66757</v>
      </c>
      <c r="B27200" s="176">
        <v>48.3</v>
      </c>
      <c r="C27200" s="176">
        <v>40.799999999999997</v>
      </c>
      <c r="D27200" s="282">
        <v>95</v>
      </c>
      <c r="E27200" s="265"/>
    </row>
    <row r="27201" spans="1:5">
      <c r="A27201" s="283">
        <v>66758</v>
      </c>
      <c r="B27201" s="176">
        <v>5.3</v>
      </c>
      <c r="C27201" s="176">
        <v>46.9</v>
      </c>
      <c r="D27201" s="282">
        <v>87</v>
      </c>
      <c r="E27201" s="265"/>
    </row>
    <row r="27202" spans="1:5">
      <c r="A27202" s="283">
        <v>66760</v>
      </c>
      <c r="B27202" s="176">
        <v>134.69999999999999</v>
      </c>
      <c r="C27202" s="176">
        <v>42.5</v>
      </c>
      <c r="D27202" s="282">
        <v>87</v>
      </c>
      <c r="E27202" s="265"/>
    </row>
    <row r="27203" spans="1:5">
      <c r="A27203" s="283">
        <v>66761</v>
      </c>
      <c r="B27203" s="176">
        <v>3.6</v>
      </c>
      <c r="C27203" s="176">
        <v>48.6</v>
      </c>
      <c r="D27203" s="282">
        <v>87</v>
      </c>
      <c r="E27203" s="265"/>
    </row>
    <row r="27204" spans="1:5">
      <c r="A27204" s="283">
        <v>66762</v>
      </c>
      <c r="B27204" s="176">
        <v>155</v>
      </c>
      <c r="C27204" s="176">
        <v>29.1</v>
      </c>
      <c r="D27204" s="282">
        <v>129</v>
      </c>
      <c r="E27204" s="265"/>
    </row>
    <row r="27205" spans="1:5">
      <c r="A27205" s="283">
        <v>66763</v>
      </c>
      <c r="B27205" s="176">
        <v>224.4</v>
      </c>
      <c r="C27205" s="176">
        <v>40.299999999999997</v>
      </c>
      <c r="D27205" s="282">
        <v>95</v>
      </c>
      <c r="E27205" s="265"/>
    </row>
    <row r="27206" spans="1:5">
      <c r="A27206" s="283">
        <v>66767</v>
      </c>
      <c r="B27206" s="176">
        <v>12</v>
      </c>
      <c r="C27206" s="176">
        <v>46.9</v>
      </c>
      <c r="D27206" s="282">
        <v>87</v>
      </c>
      <c r="E27206" s="265"/>
    </row>
    <row r="27207" spans="1:5">
      <c r="A27207" s="283">
        <v>66769</v>
      </c>
      <c r="B27207" s="176">
        <v>10.1</v>
      </c>
      <c r="C27207" s="176">
        <v>40.700000000000003</v>
      </c>
      <c r="D27207" s="282">
        <v>87</v>
      </c>
      <c r="E27207" s="265"/>
    </row>
    <row r="27208" spans="1:5">
      <c r="A27208" s="283">
        <v>66770</v>
      </c>
      <c r="B27208" s="176">
        <v>57.9</v>
      </c>
      <c r="C27208" s="176">
        <v>40.9</v>
      </c>
      <c r="D27208" s="282">
        <v>87</v>
      </c>
      <c r="E27208" s="265"/>
    </row>
    <row r="27209" spans="1:5">
      <c r="A27209" s="283">
        <v>66771</v>
      </c>
      <c r="B27209" s="176">
        <v>15.2</v>
      </c>
      <c r="C27209" s="176">
        <v>43.2</v>
      </c>
      <c r="D27209" s="282">
        <v>87</v>
      </c>
      <c r="E27209" s="265"/>
    </row>
    <row r="27210" spans="1:5">
      <c r="A27210" s="283">
        <v>66772</v>
      </c>
      <c r="B27210" s="176">
        <v>7.5</v>
      </c>
      <c r="C27210" s="176">
        <v>45.2</v>
      </c>
      <c r="D27210" s="282">
        <v>87</v>
      </c>
      <c r="E27210" s="265"/>
    </row>
    <row r="27211" spans="1:5">
      <c r="A27211" s="283">
        <v>66773</v>
      </c>
      <c r="B27211" s="176">
        <v>17.399999999999999</v>
      </c>
      <c r="C27211" s="176">
        <v>42.1</v>
      </c>
      <c r="D27211" s="282">
        <v>87</v>
      </c>
      <c r="E27211" s="265"/>
    </row>
    <row r="27212" spans="1:5">
      <c r="A27212" s="283">
        <v>66775</v>
      </c>
      <c r="B27212" s="176">
        <v>8.4</v>
      </c>
      <c r="C27212" s="176">
        <v>50.1</v>
      </c>
      <c r="D27212" s="282">
        <v>87</v>
      </c>
      <c r="E27212" s="265"/>
    </row>
    <row r="27213" spans="1:5">
      <c r="A27213" s="283">
        <v>66776</v>
      </c>
      <c r="B27213" s="176">
        <v>12.9</v>
      </c>
      <c r="C27213" s="176">
        <v>38.299999999999997</v>
      </c>
      <c r="D27213" s="282">
        <v>87</v>
      </c>
      <c r="E27213" s="265"/>
    </row>
    <row r="27214" spans="1:5">
      <c r="A27214" s="283">
        <v>66777</v>
      </c>
      <c r="B27214" s="176">
        <v>3.7</v>
      </c>
      <c r="C27214" s="176">
        <v>49.1</v>
      </c>
      <c r="D27214" s="282">
        <v>87</v>
      </c>
      <c r="E27214" s="265"/>
    </row>
    <row r="27215" spans="1:5">
      <c r="A27215" s="283">
        <v>66778</v>
      </c>
      <c r="B27215" s="176">
        <v>0</v>
      </c>
      <c r="C27215" s="176">
        <v>0</v>
      </c>
      <c r="D27215" s="282">
        <v>87</v>
      </c>
      <c r="E27215" s="265"/>
    </row>
    <row r="27216" spans="1:5">
      <c r="A27216" s="283">
        <v>66779</v>
      </c>
      <c r="B27216" s="176">
        <v>10.199999999999999</v>
      </c>
      <c r="C27216" s="176">
        <v>40.700000000000003</v>
      </c>
      <c r="D27216" s="282">
        <v>87</v>
      </c>
      <c r="E27216" s="265"/>
    </row>
    <row r="27217" spans="1:5">
      <c r="A27217" s="283">
        <v>66780</v>
      </c>
      <c r="B27217" s="176">
        <v>8.4</v>
      </c>
      <c r="C27217" s="176">
        <v>42</v>
      </c>
      <c r="D27217" s="282">
        <v>87</v>
      </c>
      <c r="E27217" s="265"/>
    </row>
    <row r="27218" spans="1:5">
      <c r="A27218" s="283">
        <v>66781</v>
      </c>
      <c r="B27218" s="176">
        <v>39.700000000000003</v>
      </c>
      <c r="C27218" s="176">
        <v>39.9</v>
      </c>
      <c r="D27218" s="282">
        <v>87</v>
      </c>
      <c r="E27218" s="265"/>
    </row>
    <row r="27219" spans="1:5">
      <c r="A27219" s="283">
        <v>66782</v>
      </c>
      <c r="B27219" s="176">
        <v>5.9</v>
      </c>
      <c r="C27219" s="176">
        <v>43.1</v>
      </c>
      <c r="D27219" s="282">
        <v>87</v>
      </c>
      <c r="E27219" s="265"/>
    </row>
    <row r="27220" spans="1:5">
      <c r="A27220" s="283">
        <v>66783</v>
      </c>
      <c r="B27220" s="176">
        <v>11.4</v>
      </c>
      <c r="C27220" s="176">
        <v>46.9</v>
      </c>
      <c r="D27220" s="282">
        <v>87</v>
      </c>
      <c r="E27220" s="265"/>
    </row>
    <row r="27221" spans="1:5">
      <c r="A27221" s="283">
        <v>66801</v>
      </c>
      <c r="B27221" s="176">
        <v>98.2</v>
      </c>
      <c r="C27221" s="176">
        <v>31.3</v>
      </c>
      <c r="D27221" s="282">
        <v>134</v>
      </c>
      <c r="E27221" s="265"/>
    </row>
    <row r="27222" spans="1:5">
      <c r="A27222" s="283">
        <v>66830</v>
      </c>
      <c r="B27222" s="176">
        <v>6</v>
      </c>
      <c r="C27222" s="176">
        <v>43.4</v>
      </c>
      <c r="D27222" s="282">
        <v>87</v>
      </c>
      <c r="E27222" s="265"/>
    </row>
    <row r="27223" spans="1:5">
      <c r="A27223" s="283">
        <v>66833</v>
      </c>
      <c r="B27223" s="176">
        <v>5.3</v>
      </c>
      <c r="C27223" s="176">
        <v>43.1</v>
      </c>
      <c r="D27223" s="282">
        <v>87</v>
      </c>
      <c r="E27223" s="265"/>
    </row>
    <row r="27224" spans="1:5">
      <c r="A27224" s="283">
        <v>66834</v>
      </c>
      <c r="B27224" s="176">
        <v>4.8</v>
      </c>
      <c r="C27224" s="176">
        <v>45.1</v>
      </c>
      <c r="D27224" s="282">
        <v>87</v>
      </c>
      <c r="E27224" s="265"/>
    </row>
    <row r="27225" spans="1:5">
      <c r="A27225" s="283">
        <v>66835</v>
      </c>
      <c r="B27225" s="176">
        <v>16.5</v>
      </c>
      <c r="C27225" s="176">
        <v>41.8</v>
      </c>
      <c r="D27225" s="282">
        <v>87</v>
      </c>
      <c r="E27225" s="265"/>
    </row>
    <row r="27226" spans="1:5">
      <c r="A27226" s="283">
        <v>66838</v>
      </c>
      <c r="B27226" s="176">
        <v>3.4</v>
      </c>
      <c r="C27226" s="176">
        <v>47.2</v>
      </c>
      <c r="D27226" s="282">
        <v>87</v>
      </c>
      <c r="E27226" s="265"/>
    </row>
    <row r="27227" spans="1:5">
      <c r="A27227" s="283">
        <v>66839</v>
      </c>
      <c r="B27227" s="176">
        <v>29</v>
      </c>
      <c r="C27227" s="176">
        <v>42</v>
      </c>
      <c r="D27227" s="282">
        <v>87</v>
      </c>
      <c r="E27227" s="265"/>
    </row>
    <row r="27228" spans="1:5">
      <c r="A27228" s="283">
        <v>66840</v>
      </c>
      <c r="B27228" s="176">
        <v>4.4000000000000004</v>
      </c>
      <c r="C27228" s="176">
        <v>41.1</v>
      </c>
      <c r="D27228" s="282">
        <v>114</v>
      </c>
      <c r="E27228" s="265"/>
    </row>
    <row r="27229" spans="1:5">
      <c r="A27229" s="283">
        <v>66842</v>
      </c>
      <c r="B27229" s="176">
        <v>4</v>
      </c>
      <c r="C27229" s="176">
        <v>39.9</v>
      </c>
      <c r="D27229" s="282">
        <v>87</v>
      </c>
      <c r="E27229" s="265"/>
    </row>
    <row r="27230" spans="1:5">
      <c r="A27230" s="283">
        <v>66843</v>
      </c>
      <c r="B27230" s="176">
        <v>1.6</v>
      </c>
      <c r="C27230" s="176">
        <v>49.2</v>
      </c>
      <c r="D27230" s="282">
        <v>87</v>
      </c>
      <c r="E27230" s="265"/>
    </row>
    <row r="27231" spans="1:5">
      <c r="A27231" s="283">
        <v>66845</v>
      </c>
      <c r="B27231" s="176">
        <v>11.8</v>
      </c>
      <c r="C27231" s="176">
        <v>43.5</v>
      </c>
      <c r="D27231" s="282">
        <v>87</v>
      </c>
      <c r="E27231" s="265"/>
    </row>
    <row r="27232" spans="1:5">
      <c r="A27232" s="283">
        <v>66846</v>
      </c>
      <c r="B27232" s="176">
        <v>11.9</v>
      </c>
      <c r="C27232" s="176">
        <v>47.1</v>
      </c>
      <c r="D27232" s="282">
        <v>96</v>
      </c>
      <c r="E27232" s="265"/>
    </row>
    <row r="27233" spans="1:5">
      <c r="A27233" s="283">
        <v>66849</v>
      </c>
      <c r="B27233" s="176">
        <v>8</v>
      </c>
      <c r="C27233" s="176">
        <v>48.1</v>
      </c>
      <c r="D27233" s="282">
        <v>87</v>
      </c>
      <c r="E27233" s="265"/>
    </row>
    <row r="27234" spans="1:5">
      <c r="A27234" s="283">
        <v>66850</v>
      </c>
      <c r="B27234" s="176">
        <v>2.2999999999999998</v>
      </c>
      <c r="C27234" s="176">
        <v>46.7</v>
      </c>
      <c r="D27234" s="282">
        <v>87</v>
      </c>
      <c r="E27234" s="265"/>
    </row>
    <row r="27235" spans="1:5">
      <c r="A27235" s="283">
        <v>66851</v>
      </c>
      <c r="B27235" s="176">
        <v>9.1999999999999993</v>
      </c>
      <c r="C27235" s="176">
        <v>45.7</v>
      </c>
      <c r="D27235" s="282">
        <v>87</v>
      </c>
      <c r="E27235" s="265"/>
    </row>
    <row r="27236" spans="1:5">
      <c r="A27236" s="283">
        <v>66852</v>
      </c>
      <c r="B27236" s="176">
        <v>7.4</v>
      </c>
      <c r="C27236" s="176">
        <v>44.7</v>
      </c>
      <c r="D27236" s="282">
        <v>87</v>
      </c>
      <c r="E27236" s="265"/>
    </row>
    <row r="27237" spans="1:5">
      <c r="A27237" s="283">
        <v>66853</v>
      </c>
      <c r="B27237" s="176">
        <v>3.1</v>
      </c>
      <c r="C27237" s="176">
        <v>47.1</v>
      </c>
      <c r="D27237" s="282">
        <v>87</v>
      </c>
      <c r="E27237" s="265"/>
    </row>
    <row r="27238" spans="1:5">
      <c r="A27238" s="283">
        <v>66854</v>
      </c>
      <c r="B27238" s="176">
        <v>8.4</v>
      </c>
      <c r="C27238" s="176">
        <v>44.3</v>
      </c>
      <c r="D27238" s="282">
        <v>87</v>
      </c>
      <c r="E27238" s="265"/>
    </row>
    <row r="27239" spans="1:5">
      <c r="A27239" s="283">
        <v>66855</v>
      </c>
      <c r="B27239" s="176">
        <v>1.6</v>
      </c>
      <c r="C27239" s="176">
        <v>48.8</v>
      </c>
      <c r="D27239" s="282">
        <v>87</v>
      </c>
      <c r="E27239" s="265"/>
    </row>
    <row r="27240" spans="1:5">
      <c r="A27240" s="283">
        <v>66856</v>
      </c>
      <c r="B27240" s="176">
        <v>10.6</v>
      </c>
      <c r="C27240" s="176">
        <v>42.9</v>
      </c>
      <c r="D27240" s="282">
        <v>87</v>
      </c>
      <c r="E27240" s="265"/>
    </row>
    <row r="27241" spans="1:5">
      <c r="A27241" s="283">
        <v>66857</v>
      </c>
      <c r="B27241" s="176">
        <v>6.8</v>
      </c>
      <c r="C27241" s="176">
        <v>46</v>
      </c>
      <c r="D27241" s="282">
        <v>87</v>
      </c>
      <c r="E27241" s="265"/>
    </row>
    <row r="27242" spans="1:5">
      <c r="A27242" s="283">
        <v>66858</v>
      </c>
      <c r="B27242" s="176">
        <v>6.4</v>
      </c>
      <c r="C27242" s="176">
        <v>43.2</v>
      </c>
      <c r="D27242" s="282">
        <v>87</v>
      </c>
      <c r="E27242" s="265"/>
    </row>
    <row r="27243" spans="1:5">
      <c r="A27243" s="283">
        <v>66859</v>
      </c>
      <c r="B27243" s="176">
        <v>6.1</v>
      </c>
      <c r="C27243" s="176">
        <v>42.9</v>
      </c>
      <c r="D27243" s="282">
        <v>87</v>
      </c>
      <c r="E27243" s="265"/>
    </row>
    <row r="27244" spans="1:5">
      <c r="A27244" s="283">
        <v>66860</v>
      </c>
      <c r="B27244" s="176">
        <v>11.7</v>
      </c>
      <c r="C27244" s="176">
        <v>43.8</v>
      </c>
      <c r="D27244" s="282">
        <v>87</v>
      </c>
      <c r="E27244" s="265"/>
    </row>
    <row r="27245" spans="1:5">
      <c r="A27245" s="283">
        <v>66861</v>
      </c>
      <c r="B27245" s="176">
        <v>16.399999999999999</v>
      </c>
      <c r="C27245" s="176">
        <v>47</v>
      </c>
      <c r="D27245" s="282">
        <v>87</v>
      </c>
      <c r="E27245" s="265"/>
    </row>
    <row r="27246" spans="1:5">
      <c r="A27246" s="283">
        <v>66862</v>
      </c>
      <c r="B27246" s="176">
        <v>1.4</v>
      </c>
      <c r="C27246" s="176">
        <v>49.1</v>
      </c>
      <c r="D27246" s="282">
        <v>87</v>
      </c>
      <c r="E27246" s="265"/>
    </row>
    <row r="27247" spans="1:5">
      <c r="A27247" s="283">
        <v>66864</v>
      </c>
      <c r="B27247" s="176">
        <v>14</v>
      </c>
      <c r="C27247" s="176">
        <v>46</v>
      </c>
      <c r="D27247" s="282">
        <v>87</v>
      </c>
      <c r="E27247" s="265"/>
    </row>
    <row r="27248" spans="1:5">
      <c r="A27248" s="283">
        <v>66865</v>
      </c>
      <c r="B27248" s="176">
        <v>9.8000000000000007</v>
      </c>
      <c r="C27248" s="176">
        <v>43.9</v>
      </c>
      <c r="D27248" s="282">
        <v>114</v>
      </c>
      <c r="E27248" s="265"/>
    </row>
    <row r="27249" spans="1:5">
      <c r="A27249" s="283">
        <v>66866</v>
      </c>
      <c r="B27249" s="176">
        <v>15.2</v>
      </c>
      <c r="C27249" s="176">
        <v>46</v>
      </c>
      <c r="D27249" s="282">
        <v>87</v>
      </c>
      <c r="E27249" s="265"/>
    </row>
    <row r="27250" spans="1:5">
      <c r="A27250" s="283">
        <v>66868</v>
      </c>
      <c r="B27250" s="176">
        <v>8.1999999999999993</v>
      </c>
      <c r="C27250" s="176">
        <v>44.8</v>
      </c>
      <c r="D27250" s="282">
        <v>87</v>
      </c>
      <c r="E27250" s="265"/>
    </row>
    <row r="27251" spans="1:5">
      <c r="A27251" s="283">
        <v>66869</v>
      </c>
      <c r="B27251" s="176">
        <v>8.6</v>
      </c>
      <c r="C27251" s="176">
        <v>44.1</v>
      </c>
      <c r="D27251" s="282">
        <v>87</v>
      </c>
      <c r="E27251" s="265"/>
    </row>
    <row r="27252" spans="1:5">
      <c r="A27252" s="283">
        <v>66870</v>
      </c>
      <c r="B27252" s="176">
        <v>3.1</v>
      </c>
      <c r="C27252" s="176">
        <v>46.4</v>
      </c>
      <c r="D27252" s="282">
        <v>87</v>
      </c>
      <c r="E27252" s="265"/>
    </row>
    <row r="27253" spans="1:5">
      <c r="A27253" s="283">
        <v>66871</v>
      </c>
      <c r="B27253" s="176">
        <v>12</v>
      </c>
      <c r="C27253" s="176">
        <v>44.2</v>
      </c>
      <c r="D27253" s="282">
        <v>87</v>
      </c>
      <c r="E27253" s="265"/>
    </row>
    <row r="27254" spans="1:5">
      <c r="A27254" s="283">
        <v>66872</v>
      </c>
      <c r="B27254" s="176">
        <v>11.5</v>
      </c>
      <c r="C27254" s="176">
        <v>43.9</v>
      </c>
      <c r="D27254" s="282">
        <v>87</v>
      </c>
      <c r="E27254" s="265"/>
    </row>
    <row r="27255" spans="1:5">
      <c r="A27255" s="283">
        <v>66873</v>
      </c>
      <c r="B27255" s="176">
        <v>3.4</v>
      </c>
      <c r="C27255" s="176">
        <v>47.2</v>
      </c>
      <c r="D27255" s="282">
        <v>87</v>
      </c>
      <c r="E27255" s="265"/>
    </row>
    <row r="27256" spans="1:5">
      <c r="A27256" s="283">
        <v>66901</v>
      </c>
      <c r="B27256" s="176">
        <v>24.1</v>
      </c>
      <c r="C27256" s="176">
        <v>40.1</v>
      </c>
      <c r="D27256" s="282">
        <v>94</v>
      </c>
      <c r="E27256" s="265"/>
    </row>
    <row r="27257" spans="1:5">
      <c r="A27257" s="283">
        <v>66930</v>
      </c>
      <c r="B27257" s="176">
        <v>3.7</v>
      </c>
      <c r="C27257" s="176">
        <v>52.9</v>
      </c>
      <c r="D27257" s="282">
        <v>87</v>
      </c>
      <c r="E27257" s="265"/>
    </row>
    <row r="27258" spans="1:5">
      <c r="A27258" s="283">
        <v>66932</v>
      </c>
      <c r="B27258" s="176">
        <v>2.9</v>
      </c>
      <c r="C27258" s="176">
        <v>51.1</v>
      </c>
      <c r="D27258" s="282">
        <v>87</v>
      </c>
      <c r="E27258" s="265"/>
    </row>
    <row r="27259" spans="1:5">
      <c r="A27259" s="283">
        <v>66933</v>
      </c>
      <c r="B27259" s="176">
        <v>2.8</v>
      </c>
      <c r="C27259" s="176">
        <v>46.9</v>
      </c>
      <c r="D27259" s="282">
        <v>87</v>
      </c>
      <c r="E27259" s="265"/>
    </row>
    <row r="27260" spans="1:5">
      <c r="A27260" s="283">
        <v>66935</v>
      </c>
      <c r="B27260" s="176">
        <v>95</v>
      </c>
      <c r="C27260" s="176">
        <v>51.6</v>
      </c>
      <c r="D27260" s="282">
        <v>87</v>
      </c>
      <c r="E27260" s="265"/>
    </row>
    <row r="27261" spans="1:5">
      <c r="A27261" s="283">
        <v>66936</v>
      </c>
      <c r="B27261" s="176">
        <v>2.5</v>
      </c>
      <c r="C27261" s="176">
        <v>53.6</v>
      </c>
      <c r="D27261" s="282">
        <v>87</v>
      </c>
      <c r="E27261" s="265"/>
    </row>
    <row r="27262" spans="1:5">
      <c r="A27262" s="283">
        <v>66937</v>
      </c>
      <c r="B27262" s="176">
        <v>4</v>
      </c>
      <c r="C27262" s="176">
        <v>43</v>
      </c>
      <c r="D27262" s="282">
        <v>87</v>
      </c>
      <c r="E27262" s="265"/>
    </row>
    <row r="27263" spans="1:5">
      <c r="A27263" s="283">
        <v>66938</v>
      </c>
      <c r="B27263" s="176">
        <v>6.6</v>
      </c>
      <c r="C27263" s="176">
        <v>46.7</v>
      </c>
      <c r="D27263" s="282">
        <v>87</v>
      </c>
      <c r="E27263" s="265"/>
    </row>
    <row r="27264" spans="1:5">
      <c r="A27264" s="283">
        <v>66939</v>
      </c>
      <c r="B27264" s="176">
        <v>4.4000000000000004</v>
      </c>
      <c r="C27264" s="176">
        <v>48.3</v>
      </c>
      <c r="D27264" s="282">
        <v>87</v>
      </c>
      <c r="E27264" s="265"/>
    </row>
    <row r="27265" spans="1:5">
      <c r="A27265" s="283">
        <v>66940</v>
      </c>
      <c r="B27265" s="176">
        <v>3.7</v>
      </c>
      <c r="C27265" s="176">
        <v>53.7</v>
      </c>
      <c r="D27265" s="282">
        <v>87</v>
      </c>
      <c r="E27265" s="265"/>
    </row>
    <row r="27266" spans="1:5">
      <c r="A27266" s="283">
        <v>66941</v>
      </c>
      <c r="B27266" s="176">
        <v>2.4</v>
      </c>
      <c r="C27266" s="176">
        <v>53.5</v>
      </c>
      <c r="D27266" s="282">
        <v>87</v>
      </c>
      <c r="E27266" s="265"/>
    </row>
    <row r="27267" spans="1:5">
      <c r="A27267" s="283">
        <v>66942</v>
      </c>
      <c r="B27267" s="176">
        <v>2.1</v>
      </c>
      <c r="C27267" s="176">
        <v>53.6</v>
      </c>
      <c r="D27267" s="282">
        <v>87</v>
      </c>
      <c r="E27267" s="265"/>
    </row>
    <row r="27268" spans="1:5">
      <c r="A27268" s="283">
        <v>66943</v>
      </c>
      <c r="B27268" s="176">
        <v>5</v>
      </c>
      <c r="C27268" s="176">
        <v>47.2</v>
      </c>
      <c r="D27268" s="282">
        <v>87</v>
      </c>
      <c r="E27268" s="265"/>
    </row>
    <row r="27269" spans="1:5">
      <c r="A27269" s="283">
        <v>66944</v>
      </c>
      <c r="B27269" s="176">
        <v>3.7</v>
      </c>
      <c r="C27269" s="176">
        <v>46.1</v>
      </c>
      <c r="D27269" s="282">
        <v>87</v>
      </c>
      <c r="E27269" s="265"/>
    </row>
    <row r="27270" spans="1:5">
      <c r="A27270" s="283">
        <v>66945</v>
      </c>
      <c r="B27270" s="176">
        <v>11.7</v>
      </c>
      <c r="C27270" s="176">
        <v>43.7</v>
      </c>
      <c r="D27270" s="282">
        <v>87</v>
      </c>
      <c r="E27270" s="265"/>
    </row>
    <row r="27271" spans="1:5">
      <c r="A27271" s="283">
        <v>66946</v>
      </c>
      <c r="B27271" s="176">
        <v>3.5</v>
      </c>
      <c r="C27271" s="176">
        <v>47.3</v>
      </c>
      <c r="D27271" s="282">
        <v>87</v>
      </c>
      <c r="E27271" s="265"/>
    </row>
    <row r="27272" spans="1:5">
      <c r="A27272" s="283">
        <v>66948</v>
      </c>
      <c r="B27272" s="176">
        <v>4.7</v>
      </c>
      <c r="C27272" s="176">
        <v>43.7</v>
      </c>
      <c r="D27272" s="282">
        <v>87</v>
      </c>
      <c r="E27272" s="265"/>
    </row>
    <row r="27273" spans="1:5">
      <c r="A27273" s="283">
        <v>66949</v>
      </c>
      <c r="B27273" s="176">
        <v>2.6</v>
      </c>
      <c r="C27273" s="176">
        <v>50.4</v>
      </c>
      <c r="D27273" s="282">
        <v>87</v>
      </c>
      <c r="E27273" s="265"/>
    </row>
    <row r="27274" spans="1:5">
      <c r="A27274" s="283">
        <v>66951</v>
      </c>
      <c r="B27274" s="176">
        <v>3</v>
      </c>
      <c r="C27274" s="176">
        <v>50.7</v>
      </c>
      <c r="D27274" s="282">
        <v>87</v>
      </c>
      <c r="E27274" s="265"/>
    </row>
    <row r="27275" spans="1:5">
      <c r="A27275" s="283">
        <v>66952</v>
      </c>
      <c r="B27275" s="176">
        <v>1.7</v>
      </c>
      <c r="C27275" s="176">
        <v>49.4</v>
      </c>
      <c r="D27275" s="282">
        <v>87</v>
      </c>
      <c r="E27275" s="265"/>
    </row>
    <row r="27276" spans="1:5">
      <c r="A27276" s="283">
        <v>66953</v>
      </c>
      <c r="B27276" s="176">
        <v>9.8000000000000007</v>
      </c>
      <c r="C27276" s="176">
        <v>48.2</v>
      </c>
      <c r="D27276" s="282">
        <v>115</v>
      </c>
      <c r="E27276" s="265"/>
    </row>
    <row r="27277" spans="1:5">
      <c r="A27277" s="283">
        <v>66955</v>
      </c>
      <c r="B27277" s="176">
        <v>3.7</v>
      </c>
      <c r="C27277" s="176">
        <v>46.3</v>
      </c>
      <c r="D27277" s="282">
        <v>87</v>
      </c>
      <c r="E27277" s="265"/>
    </row>
    <row r="27278" spans="1:5">
      <c r="A27278" s="283">
        <v>66956</v>
      </c>
      <c r="B27278" s="176">
        <v>21.4</v>
      </c>
      <c r="C27278" s="176">
        <v>51.4</v>
      </c>
      <c r="D27278" s="282">
        <v>116</v>
      </c>
      <c r="E27278" s="265"/>
    </row>
    <row r="27279" spans="1:5">
      <c r="A27279" s="283">
        <v>66958</v>
      </c>
      <c r="B27279" s="176">
        <v>3.7</v>
      </c>
      <c r="C27279" s="176">
        <v>45.9</v>
      </c>
      <c r="D27279" s="282">
        <v>87</v>
      </c>
      <c r="E27279" s="265"/>
    </row>
    <row r="27280" spans="1:5">
      <c r="A27280" s="283">
        <v>66959</v>
      </c>
      <c r="B27280" s="176">
        <v>3.2</v>
      </c>
      <c r="C27280" s="176">
        <v>47.2</v>
      </c>
      <c r="D27280" s="282">
        <v>87</v>
      </c>
      <c r="E27280" s="265"/>
    </row>
    <row r="27281" spans="1:5">
      <c r="A27281" s="283">
        <v>66960</v>
      </c>
      <c r="B27281" s="176">
        <v>3.3</v>
      </c>
      <c r="C27281" s="176">
        <v>47.9</v>
      </c>
      <c r="D27281" s="282">
        <v>87</v>
      </c>
      <c r="E27281" s="265"/>
    </row>
    <row r="27282" spans="1:5">
      <c r="A27282" s="283">
        <v>66961</v>
      </c>
      <c r="B27282" s="176">
        <v>3.7</v>
      </c>
      <c r="C27282" s="176">
        <v>45</v>
      </c>
      <c r="D27282" s="282">
        <v>87</v>
      </c>
      <c r="E27282" s="265"/>
    </row>
    <row r="27283" spans="1:5">
      <c r="A27283" s="283">
        <v>66962</v>
      </c>
      <c r="B27283" s="176">
        <v>7.9</v>
      </c>
      <c r="C27283" s="176">
        <v>47.5</v>
      </c>
      <c r="D27283" s="282">
        <v>87</v>
      </c>
      <c r="E27283" s="265"/>
    </row>
    <row r="27284" spans="1:5">
      <c r="A27284" s="283">
        <v>66963</v>
      </c>
      <c r="B27284" s="176">
        <v>2.6</v>
      </c>
      <c r="C27284" s="176">
        <v>49.8</v>
      </c>
      <c r="D27284" s="282">
        <v>87</v>
      </c>
      <c r="E27284" s="265"/>
    </row>
    <row r="27285" spans="1:5">
      <c r="A27285" s="283">
        <v>66964</v>
      </c>
      <c r="B27285" s="176">
        <v>4.7</v>
      </c>
      <c r="C27285" s="176">
        <v>49.8</v>
      </c>
      <c r="D27285" s="282">
        <v>87</v>
      </c>
      <c r="E27285" s="265"/>
    </row>
    <row r="27286" spans="1:5">
      <c r="A27286" s="283">
        <v>66966</v>
      </c>
      <c r="B27286" s="176">
        <v>4.7</v>
      </c>
      <c r="C27286" s="176">
        <v>49.8</v>
      </c>
      <c r="D27286" s="282">
        <v>87</v>
      </c>
      <c r="E27286" s="265"/>
    </row>
    <row r="27287" spans="1:5">
      <c r="A27287" s="283">
        <v>66967</v>
      </c>
      <c r="B27287" s="176">
        <v>35.4</v>
      </c>
      <c r="C27287" s="176">
        <v>48.8</v>
      </c>
      <c r="D27287" s="282">
        <v>112</v>
      </c>
      <c r="E27287" s="265"/>
    </row>
    <row r="27288" spans="1:5">
      <c r="A27288" s="283">
        <v>66968</v>
      </c>
      <c r="B27288" s="176">
        <v>13.7</v>
      </c>
      <c r="C27288" s="176">
        <v>47.1</v>
      </c>
      <c r="D27288" s="282">
        <v>124</v>
      </c>
      <c r="E27288" s="265"/>
    </row>
    <row r="27289" spans="1:5">
      <c r="A27289" s="283">
        <v>66970</v>
      </c>
      <c r="B27289" s="176">
        <v>2.1</v>
      </c>
      <c r="C27289" s="176">
        <v>55.4</v>
      </c>
      <c r="D27289" s="282">
        <v>87</v>
      </c>
      <c r="E27289" s="265"/>
    </row>
    <row r="27290" spans="1:5">
      <c r="A27290" s="283">
        <v>67001</v>
      </c>
      <c r="B27290" s="176">
        <v>43</v>
      </c>
      <c r="C27290" s="176">
        <v>31.3</v>
      </c>
      <c r="D27290" s="282">
        <v>87</v>
      </c>
      <c r="E27290" s="265"/>
    </row>
    <row r="27291" spans="1:5">
      <c r="A27291" s="283">
        <v>67002</v>
      </c>
      <c r="B27291" s="176">
        <v>363.3</v>
      </c>
      <c r="C27291" s="176">
        <v>34.6</v>
      </c>
      <c r="D27291" s="282">
        <v>93</v>
      </c>
      <c r="E27291" s="265"/>
    </row>
    <row r="27292" spans="1:5">
      <c r="A27292" s="283">
        <v>67003</v>
      </c>
      <c r="B27292" s="176">
        <v>20.100000000000001</v>
      </c>
      <c r="C27292" s="176">
        <v>44.1</v>
      </c>
      <c r="D27292" s="282">
        <v>87</v>
      </c>
      <c r="E27292" s="265"/>
    </row>
    <row r="27293" spans="1:5">
      <c r="A27293" s="283">
        <v>67004</v>
      </c>
      <c r="B27293" s="176">
        <v>14.7</v>
      </c>
      <c r="C27293" s="176">
        <v>40.299999999999997</v>
      </c>
      <c r="D27293" s="282">
        <v>87</v>
      </c>
      <c r="E27293" s="265"/>
    </row>
    <row r="27294" spans="1:5">
      <c r="A27294" s="283">
        <v>67005</v>
      </c>
      <c r="B27294" s="176">
        <v>101.2</v>
      </c>
      <c r="C27294" s="176">
        <v>36.799999999999997</v>
      </c>
      <c r="D27294" s="282">
        <v>116</v>
      </c>
      <c r="E27294" s="265"/>
    </row>
    <row r="27295" spans="1:5">
      <c r="A27295" s="283">
        <v>67008</v>
      </c>
      <c r="B27295" s="176">
        <v>6.3</v>
      </c>
      <c r="C27295" s="176">
        <v>43.3</v>
      </c>
      <c r="D27295" s="282">
        <v>87</v>
      </c>
      <c r="E27295" s="265"/>
    </row>
    <row r="27296" spans="1:5">
      <c r="A27296" s="283">
        <v>67009</v>
      </c>
      <c r="B27296" s="176">
        <v>9.1999999999999993</v>
      </c>
      <c r="C27296" s="176">
        <v>43.6</v>
      </c>
      <c r="D27296" s="282">
        <v>87</v>
      </c>
      <c r="E27296" s="265"/>
    </row>
    <row r="27297" spans="1:5">
      <c r="A27297" s="283">
        <v>67010</v>
      </c>
      <c r="B27297" s="176">
        <v>106.3</v>
      </c>
      <c r="C27297" s="176">
        <v>38.200000000000003</v>
      </c>
      <c r="D27297" s="282">
        <v>93</v>
      </c>
      <c r="E27297" s="265"/>
    </row>
    <row r="27298" spans="1:5">
      <c r="A27298" s="283">
        <v>67012</v>
      </c>
      <c r="B27298" s="176">
        <v>7.4</v>
      </c>
      <c r="C27298" s="176">
        <v>40</v>
      </c>
      <c r="D27298" s="282">
        <v>87</v>
      </c>
      <c r="E27298" s="265"/>
    </row>
    <row r="27299" spans="1:5">
      <c r="A27299" s="283">
        <v>67013</v>
      </c>
      <c r="B27299" s="176">
        <v>36.299999999999997</v>
      </c>
      <c r="C27299" s="176">
        <v>40</v>
      </c>
      <c r="D27299" s="282">
        <v>87</v>
      </c>
      <c r="E27299" s="265"/>
    </row>
    <row r="27300" spans="1:5">
      <c r="A27300" s="283">
        <v>67016</v>
      </c>
      <c r="B27300" s="176">
        <v>32.9</v>
      </c>
      <c r="C27300" s="176">
        <v>37.6</v>
      </c>
      <c r="D27300" s="282">
        <v>87</v>
      </c>
      <c r="E27300" s="265"/>
    </row>
    <row r="27301" spans="1:5">
      <c r="A27301" s="283">
        <v>67017</v>
      </c>
      <c r="B27301" s="176">
        <v>34.9</v>
      </c>
      <c r="C27301" s="176">
        <v>40.5</v>
      </c>
      <c r="D27301" s="282">
        <v>95</v>
      </c>
      <c r="E27301" s="265"/>
    </row>
    <row r="27302" spans="1:5">
      <c r="A27302" s="283">
        <v>67018</v>
      </c>
      <c r="B27302" s="176">
        <v>1.5</v>
      </c>
      <c r="C27302" s="176">
        <v>48.4</v>
      </c>
      <c r="D27302" s="282">
        <v>87</v>
      </c>
      <c r="E27302" s="265"/>
    </row>
    <row r="27303" spans="1:5">
      <c r="A27303" s="283">
        <v>67019</v>
      </c>
      <c r="B27303" s="176">
        <v>5.3</v>
      </c>
      <c r="C27303" s="176">
        <v>43.2</v>
      </c>
      <c r="D27303" s="282">
        <v>87</v>
      </c>
      <c r="E27303" s="265"/>
    </row>
    <row r="27304" spans="1:5">
      <c r="A27304" s="283">
        <v>67020</v>
      </c>
      <c r="B27304" s="176">
        <v>16.100000000000001</v>
      </c>
      <c r="C27304" s="176">
        <v>40.6</v>
      </c>
      <c r="D27304" s="282">
        <v>87</v>
      </c>
      <c r="E27304" s="265"/>
    </row>
    <row r="27305" spans="1:5">
      <c r="A27305" s="283">
        <v>67021</v>
      </c>
      <c r="B27305" s="176">
        <v>2.7</v>
      </c>
      <c r="C27305" s="176">
        <v>37.9</v>
      </c>
      <c r="D27305" s="282">
        <v>87</v>
      </c>
      <c r="E27305" s="265"/>
    </row>
    <row r="27306" spans="1:5">
      <c r="A27306" s="283">
        <v>67022</v>
      </c>
      <c r="B27306" s="176">
        <v>10.7</v>
      </c>
      <c r="C27306" s="176">
        <v>46.8</v>
      </c>
      <c r="D27306" s="282">
        <v>87</v>
      </c>
      <c r="E27306" s="265"/>
    </row>
    <row r="27307" spans="1:5">
      <c r="A27307" s="283">
        <v>67023</v>
      </c>
      <c r="B27307" s="176">
        <v>4.9000000000000004</v>
      </c>
      <c r="C27307" s="176">
        <v>42</v>
      </c>
      <c r="D27307" s="282">
        <v>87</v>
      </c>
      <c r="E27307" s="265"/>
    </row>
    <row r="27308" spans="1:5">
      <c r="A27308" s="283">
        <v>67024</v>
      </c>
      <c r="B27308" s="176">
        <v>8.9</v>
      </c>
      <c r="C27308" s="176">
        <v>46.2</v>
      </c>
      <c r="D27308" s="282">
        <v>87</v>
      </c>
      <c r="E27308" s="265"/>
    </row>
    <row r="27309" spans="1:5">
      <c r="A27309" s="283">
        <v>67025</v>
      </c>
      <c r="B27309" s="176">
        <v>21.7</v>
      </c>
      <c r="C27309" s="176">
        <v>38.200000000000003</v>
      </c>
      <c r="D27309" s="282">
        <v>111</v>
      </c>
      <c r="E27309" s="265"/>
    </row>
    <row r="27310" spans="1:5">
      <c r="A27310" s="283">
        <v>67026</v>
      </c>
      <c r="B27310" s="176">
        <v>63</v>
      </c>
      <c r="C27310" s="176">
        <v>37.700000000000003</v>
      </c>
      <c r="D27310" s="282">
        <v>94</v>
      </c>
      <c r="E27310" s="265"/>
    </row>
    <row r="27311" spans="1:5">
      <c r="A27311" s="283">
        <v>67028</v>
      </c>
      <c r="B27311" s="176">
        <v>2.2999999999999998</v>
      </c>
      <c r="C27311" s="176">
        <v>40.700000000000003</v>
      </c>
      <c r="D27311" s="282">
        <v>87</v>
      </c>
      <c r="E27311" s="265"/>
    </row>
    <row r="27312" spans="1:5">
      <c r="A27312" s="283">
        <v>67029</v>
      </c>
      <c r="B27312" s="176">
        <v>37.5</v>
      </c>
      <c r="C27312" s="176">
        <v>46.8</v>
      </c>
      <c r="D27312" s="282">
        <v>96</v>
      </c>
      <c r="E27312" s="265"/>
    </row>
    <row r="27313" spans="1:5">
      <c r="A27313" s="283">
        <v>67030</v>
      </c>
      <c r="B27313" s="176">
        <v>64.8</v>
      </c>
      <c r="C27313" s="176">
        <v>33.200000000000003</v>
      </c>
      <c r="D27313" s="282">
        <v>95</v>
      </c>
      <c r="E27313" s="265"/>
    </row>
    <row r="27314" spans="1:5">
      <c r="A27314" s="283">
        <v>67031</v>
      </c>
      <c r="B27314" s="176">
        <v>20.9</v>
      </c>
      <c r="C27314" s="176">
        <v>36.4</v>
      </c>
      <c r="D27314" s="282">
        <v>87</v>
      </c>
      <c r="E27314" s="265"/>
    </row>
    <row r="27315" spans="1:5">
      <c r="A27315" s="283">
        <v>67035</v>
      </c>
      <c r="B27315" s="176">
        <v>6</v>
      </c>
      <c r="C27315" s="176">
        <v>49.6</v>
      </c>
      <c r="D27315" s="282">
        <v>87</v>
      </c>
      <c r="E27315" s="265"/>
    </row>
    <row r="27316" spans="1:5">
      <c r="A27316" s="283">
        <v>67036</v>
      </c>
      <c r="B27316" s="176">
        <v>2.9</v>
      </c>
      <c r="C27316" s="176">
        <v>47.4</v>
      </c>
      <c r="D27316" s="282">
        <v>87</v>
      </c>
      <c r="E27316" s="265"/>
    </row>
    <row r="27317" spans="1:5">
      <c r="A27317" s="283">
        <v>67037</v>
      </c>
      <c r="B27317" s="176">
        <v>463.1</v>
      </c>
      <c r="C27317" s="176">
        <v>35.799999999999997</v>
      </c>
      <c r="D27317" s="282">
        <v>115</v>
      </c>
      <c r="E27317" s="265"/>
    </row>
    <row r="27318" spans="1:5">
      <c r="A27318" s="283">
        <v>67038</v>
      </c>
      <c r="B27318" s="176">
        <v>3</v>
      </c>
      <c r="C27318" s="176">
        <v>44.6</v>
      </c>
      <c r="D27318" s="282">
        <v>87</v>
      </c>
      <c r="E27318" s="265"/>
    </row>
    <row r="27319" spans="1:5">
      <c r="A27319" s="283">
        <v>67039</v>
      </c>
      <c r="B27319" s="176">
        <v>25.1</v>
      </c>
      <c r="C27319" s="176">
        <v>39.6</v>
      </c>
      <c r="D27319" s="282">
        <v>87</v>
      </c>
      <c r="E27319" s="265"/>
    </row>
    <row r="27320" spans="1:5">
      <c r="A27320" s="283">
        <v>67041</v>
      </c>
      <c r="B27320" s="176">
        <v>4</v>
      </c>
      <c r="C27320" s="176">
        <v>39.200000000000003</v>
      </c>
      <c r="D27320" s="282">
        <v>116</v>
      </c>
      <c r="E27320" s="265"/>
    </row>
    <row r="27321" spans="1:5">
      <c r="A27321" s="283">
        <v>67042</v>
      </c>
      <c r="B27321" s="176">
        <v>65.099999999999994</v>
      </c>
      <c r="C27321" s="176">
        <v>35.4</v>
      </c>
      <c r="D27321" s="282">
        <v>114</v>
      </c>
      <c r="E27321" s="265"/>
    </row>
    <row r="27322" spans="1:5">
      <c r="A27322" s="283">
        <v>67045</v>
      </c>
      <c r="B27322" s="176">
        <v>7.9</v>
      </c>
      <c r="C27322" s="176">
        <v>45.1</v>
      </c>
      <c r="D27322" s="282">
        <v>87</v>
      </c>
      <c r="E27322" s="265"/>
    </row>
    <row r="27323" spans="1:5">
      <c r="A27323" s="283">
        <v>67047</v>
      </c>
      <c r="B27323" s="176">
        <v>4</v>
      </c>
      <c r="C27323" s="176">
        <v>49.6</v>
      </c>
      <c r="D27323" s="282">
        <v>87</v>
      </c>
      <c r="E27323" s="265"/>
    </row>
    <row r="27324" spans="1:5">
      <c r="A27324" s="283">
        <v>67049</v>
      </c>
      <c r="B27324" s="176">
        <v>2.5</v>
      </c>
      <c r="C27324" s="176">
        <v>47.4</v>
      </c>
      <c r="D27324" s="282">
        <v>87</v>
      </c>
      <c r="E27324" s="265"/>
    </row>
    <row r="27325" spans="1:5">
      <c r="A27325" s="283">
        <v>67050</v>
      </c>
      <c r="B27325" s="176">
        <v>50.1</v>
      </c>
      <c r="C27325" s="176">
        <v>36.799999999999997</v>
      </c>
      <c r="D27325" s="282">
        <v>87</v>
      </c>
      <c r="E27325" s="265"/>
    </row>
    <row r="27326" spans="1:5">
      <c r="A27326" s="283">
        <v>67051</v>
      </c>
      <c r="B27326" s="176">
        <v>5.4</v>
      </c>
      <c r="C27326" s="176">
        <v>44</v>
      </c>
      <c r="D27326" s="282">
        <v>87</v>
      </c>
      <c r="E27326" s="265"/>
    </row>
    <row r="27327" spans="1:5">
      <c r="A27327" s="283">
        <v>67052</v>
      </c>
      <c r="B27327" s="176">
        <v>107.9</v>
      </c>
      <c r="C27327" s="176">
        <v>32.299999999999997</v>
      </c>
      <c r="D27327" s="282">
        <v>94</v>
      </c>
      <c r="E27327" s="265"/>
    </row>
    <row r="27328" spans="1:5">
      <c r="A27328" s="283">
        <v>67053</v>
      </c>
      <c r="B27328" s="176">
        <v>20.8</v>
      </c>
      <c r="C27328" s="176">
        <v>48.1</v>
      </c>
      <c r="D27328" s="282">
        <v>87</v>
      </c>
      <c r="E27328" s="265"/>
    </row>
    <row r="27329" spans="1:5">
      <c r="A27329" s="283">
        <v>67054</v>
      </c>
      <c r="B27329" s="176">
        <v>35</v>
      </c>
      <c r="C27329" s="176">
        <v>45.4</v>
      </c>
      <c r="D27329" s="282">
        <v>114</v>
      </c>
      <c r="E27329" s="265"/>
    </row>
    <row r="27330" spans="1:5">
      <c r="A27330" s="283">
        <v>67055</v>
      </c>
      <c r="B27330" s="176">
        <v>46.5</v>
      </c>
      <c r="C27330" s="176">
        <v>40</v>
      </c>
      <c r="D27330" s="282">
        <v>87</v>
      </c>
      <c r="E27330" s="265"/>
    </row>
    <row r="27331" spans="1:5">
      <c r="A27331" s="283">
        <v>67056</v>
      </c>
      <c r="B27331" s="176">
        <v>43.3</v>
      </c>
      <c r="C27331" s="176">
        <v>39.299999999999997</v>
      </c>
      <c r="D27331" s="282">
        <v>107</v>
      </c>
      <c r="E27331" s="265"/>
    </row>
    <row r="27332" spans="1:5">
      <c r="A27332" s="283">
        <v>67057</v>
      </c>
      <c r="B27332" s="176">
        <v>2</v>
      </c>
      <c r="C27332" s="176">
        <v>46.6</v>
      </c>
      <c r="D27332" s="282">
        <v>87</v>
      </c>
      <c r="E27332" s="265"/>
    </row>
    <row r="27333" spans="1:5">
      <c r="A27333" s="283">
        <v>67058</v>
      </c>
      <c r="B27333" s="176">
        <v>8.3000000000000007</v>
      </c>
      <c r="C27333" s="176">
        <v>42.6</v>
      </c>
      <c r="D27333" s="282">
        <v>87</v>
      </c>
      <c r="E27333" s="265"/>
    </row>
    <row r="27334" spans="1:5">
      <c r="A27334" s="283">
        <v>67059</v>
      </c>
      <c r="B27334" s="176">
        <v>22.1</v>
      </c>
      <c r="C27334" s="176">
        <v>35.700000000000003</v>
      </c>
      <c r="D27334" s="282">
        <v>128</v>
      </c>
      <c r="E27334" s="265"/>
    </row>
    <row r="27335" spans="1:5">
      <c r="A27335" s="283">
        <v>67060</v>
      </c>
      <c r="B27335" s="176">
        <v>355.2</v>
      </c>
      <c r="C27335" s="176">
        <v>35.9</v>
      </c>
      <c r="D27335" s="282">
        <v>108</v>
      </c>
      <c r="E27335" s="265"/>
    </row>
    <row r="27336" spans="1:5">
      <c r="A27336" s="283">
        <v>67061</v>
      </c>
      <c r="B27336" s="176">
        <v>3</v>
      </c>
      <c r="C27336" s="176">
        <v>48.8</v>
      </c>
      <c r="D27336" s="282">
        <v>87</v>
      </c>
      <c r="E27336" s="265"/>
    </row>
    <row r="27337" spans="1:5">
      <c r="A27337" s="283">
        <v>67062</v>
      </c>
      <c r="B27337" s="176">
        <v>59.2</v>
      </c>
      <c r="C27337" s="176">
        <v>39.299999999999997</v>
      </c>
      <c r="D27337" s="282">
        <v>116</v>
      </c>
      <c r="E27337" s="265"/>
    </row>
    <row r="27338" spans="1:5">
      <c r="A27338" s="283">
        <v>67063</v>
      </c>
      <c r="B27338" s="176">
        <v>34.299999999999997</v>
      </c>
      <c r="C27338" s="176">
        <v>39.200000000000003</v>
      </c>
      <c r="D27338" s="282">
        <v>128</v>
      </c>
      <c r="E27338" s="265"/>
    </row>
    <row r="27339" spans="1:5">
      <c r="A27339" s="283">
        <v>67065</v>
      </c>
      <c r="B27339" s="176">
        <v>2.1</v>
      </c>
      <c r="C27339" s="176">
        <v>47.3</v>
      </c>
      <c r="D27339" s="282">
        <v>87</v>
      </c>
      <c r="E27339" s="265"/>
    </row>
    <row r="27340" spans="1:5">
      <c r="A27340" s="283">
        <v>67066</v>
      </c>
      <c r="B27340" s="176">
        <v>3</v>
      </c>
      <c r="C27340" s="176">
        <v>42</v>
      </c>
      <c r="D27340" s="282">
        <v>87</v>
      </c>
      <c r="E27340" s="265"/>
    </row>
    <row r="27341" spans="1:5">
      <c r="A27341" s="283">
        <v>67067</v>
      </c>
      <c r="B27341" s="176">
        <v>407.1</v>
      </c>
      <c r="C27341" s="176">
        <v>40.6</v>
      </c>
      <c r="D27341" s="282">
        <v>87</v>
      </c>
      <c r="E27341" s="265"/>
    </row>
    <row r="27342" spans="1:5">
      <c r="A27342" s="283">
        <v>67068</v>
      </c>
      <c r="B27342" s="176">
        <v>19.3</v>
      </c>
      <c r="C27342" s="176">
        <v>42.5</v>
      </c>
      <c r="D27342" s="282">
        <v>94</v>
      </c>
      <c r="E27342" s="265"/>
    </row>
    <row r="27343" spans="1:5">
      <c r="A27343" s="283">
        <v>67070</v>
      </c>
      <c r="B27343" s="176">
        <v>2.7</v>
      </c>
      <c r="C27343" s="176">
        <v>47.7</v>
      </c>
      <c r="D27343" s="282">
        <v>87</v>
      </c>
      <c r="E27343" s="265"/>
    </row>
    <row r="27344" spans="1:5">
      <c r="A27344" s="283">
        <v>67071</v>
      </c>
      <c r="B27344" s="176">
        <v>1.7</v>
      </c>
      <c r="C27344" s="176">
        <v>48.9</v>
      </c>
      <c r="D27344" s="282">
        <v>87</v>
      </c>
      <c r="E27344" s="265"/>
    </row>
    <row r="27345" spans="1:5">
      <c r="A27345" s="283">
        <v>67072</v>
      </c>
      <c r="B27345" s="176">
        <v>7.6</v>
      </c>
      <c r="C27345" s="176">
        <v>40.5</v>
      </c>
      <c r="D27345" s="282">
        <v>87</v>
      </c>
      <c r="E27345" s="265"/>
    </row>
    <row r="27346" spans="1:5">
      <c r="A27346" s="283">
        <v>67073</v>
      </c>
      <c r="B27346" s="176">
        <v>7.7</v>
      </c>
      <c r="C27346" s="176">
        <v>45.2</v>
      </c>
      <c r="D27346" s="282">
        <v>87</v>
      </c>
      <c r="E27346" s="265"/>
    </row>
    <row r="27347" spans="1:5">
      <c r="A27347" s="283">
        <v>67074</v>
      </c>
      <c r="B27347" s="176">
        <v>9.4</v>
      </c>
      <c r="C27347" s="176">
        <v>41</v>
      </c>
      <c r="D27347" s="282">
        <v>87</v>
      </c>
      <c r="E27347" s="265"/>
    </row>
    <row r="27348" spans="1:5">
      <c r="A27348" s="283">
        <v>67101</v>
      </c>
      <c r="B27348" s="176">
        <v>223.8</v>
      </c>
      <c r="C27348" s="176">
        <v>32</v>
      </c>
      <c r="D27348" s="282">
        <v>87</v>
      </c>
      <c r="E27348" s="265"/>
    </row>
    <row r="27349" spans="1:5">
      <c r="A27349" s="283">
        <v>67102</v>
      </c>
      <c r="B27349" s="176">
        <v>4.5</v>
      </c>
      <c r="C27349" s="176">
        <v>42.8</v>
      </c>
      <c r="D27349" s="282">
        <v>87</v>
      </c>
      <c r="E27349" s="265"/>
    </row>
    <row r="27350" spans="1:5">
      <c r="A27350" s="283">
        <v>67103</v>
      </c>
      <c r="B27350" s="176">
        <v>4</v>
      </c>
      <c r="C27350" s="176">
        <v>42.1</v>
      </c>
      <c r="D27350" s="282">
        <v>87</v>
      </c>
      <c r="E27350" s="265"/>
    </row>
    <row r="27351" spans="1:5">
      <c r="A27351" s="283">
        <v>67104</v>
      </c>
      <c r="B27351" s="176">
        <v>12</v>
      </c>
      <c r="C27351" s="176">
        <v>42.5</v>
      </c>
      <c r="D27351" s="282">
        <v>87</v>
      </c>
      <c r="E27351" s="265"/>
    </row>
    <row r="27352" spans="1:5">
      <c r="A27352" s="283">
        <v>67105</v>
      </c>
      <c r="B27352" s="176">
        <v>5.8</v>
      </c>
      <c r="C27352" s="176">
        <v>41.3</v>
      </c>
      <c r="D27352" s="282">
        <v>87</v>
      </c>
      <c r="E27352" s="265"/>
    </row>
    <row r="27353" spans="1:5">
      <c r="A27353" s="283">
        <v>67106</v>
      </c>
      <c r="B27353" s="176">
        <v>8.4</v>
      </c>
      <c r="C27353" s="176">
        <v>40.5</v>
      </c>
      <c r="D27353" s="282">
        <v>87</v>
      </c>
      <c r="E27353" s="265"/>
    </row>
    <row r="27354" spans="1:5">
      <c r="A27354" s="283">
        <v>67107</v>
      </c>
      <c r="B27354" s="176">
        <v>20.3</v>
      </c>
      <c r="C27354" s="176">
        <v>46.5</v>
      </c>
      <c r="D27354" s="282">
        <v>127</v>
      </c>
      <c r="E27354" s="265"/>
    </row>
    <row r="27355" spans="1:5">
      <c r="A27355" s="283">
        <v>67108</v>
      </c>
      <c r="B27355" s="176">
        <v>24.6</v>
      </c>
      <c r="C27355" s="176">
        <v>40.6</v>
      </c>
      <c r="D27355" s="282">
        <v>123</v>
      </c>
      <c r="E27355" s="265"/>
    </row>
    <row r="27356" spans="1:5">
      <c r="A27356" s="283">
        <v>67109</v>
      </c>
      <c r="B27356" s="176">
        <v>1.4</v>
      </c>
      <c r="C27356" s="176">
        <v>43.4</v>
      </c>
      <c r="D27356" s="282">
        <v>87</v>
      </c>
      <c r="E27356" s="265"/>
    </row>
    <row r="27357" spans="1:5">
      <c r="A27357" s="283">
        <v>67110</v>
      </c>
      <c r="B27357" s="176">
        <v>139.19999999999999</v>
      </c>
      <c r="C27357" s="176">
        <v>37.5</v>
      </c>
      <c r="D27357" s="282">
        <v>94</v>
      </c>
      <c r="E27357" s="265"/>
    </row>
    <row r="27358" spans="1:5">
      <c r="A27358" s="283">
        <v>67111</v>
      </c>
      <c r="B27358" s="176">
        <v>6.6</v>
      </c>
      <c r="C27358" s="176">
        <v>43</v>
      </c>
      <c r="D27358" s="282">
        <v>87</v>
      </c>
      <c r="E27358" s="265"/>
    </row>
    <row r="27359" spans="1:5">
      <c r="A27359" s="283">
        <v>67112</v>
      </c>
      <c r="B27359" s="176">
        <v>3.4</v>
      </c>
      <c r="C27359" s="176">
        <v>50.1</v>
      </c>
      <c r="D27359" s="282">
        <v>87</v>
      </c>
      <c r="E27359" s="265"/>
    </row>
    <row r="27360" spans="1:5">
      <c r="A27360" s="283">
        <v>67114</v>
      </c>
      <c r="B27360" s="176">
        <v>91.7</v>
      </c>
      <c r="C27360" s="176">
        <v>37.799999999999997</v>
      </c>
      <c r="D27360" s="282">
        <v>113</v>
      </c>
      <c r="E27360" s="265"/>
    </row>
    <row r="27361" spans="1:5">
      <c r="A27361" s="283">
        <v>67117</v>
      </c>
      <c r="B27361" s="176">
        <v>357.8</v>
      </c>
      <c r="C27361" s="176">
        <v>49.5</v>
      </c>
      <c r="D27361" s="282">
        <v>128</v>
      </c>
      <c r="E27361" s="265"/>
    </row>
    <row r="27362" spans="1:5">
      <c r="A27362" s="283">
        <v>67118</v>
      </c>
      <c r="B27362" s="176">
        <v>7</v>
      </c>
      <c r="C27362" s="176">
        <v>40.700000000000003</v>
      </c>
      <c r="D27362" s="282">
        <v>87</v>
      </c>
      <c r="E27362" s="265"/>
    </row>
    <row r="27363" spans="1:5">
      <c r="A27363" s="283">
        <v>67119</v>
      </c>
      <c r="B27363" s="176">
        <v>30.6</v>
      </c>
      <c r="C27363" s="176">
        <v>44.6</v>
      </c>
      <c r="D27363" s="282">
        <v>87</v>
      </c>
      <c r="E27363" s="265"/>
    </row>
    <row r="27364" spans="1:5">
      <c r="A27364" s="283">
        <v>67120</v>
      </c>
      <c r="B27364" s="176">
        <v>36.200000000000003</v>
      </c>
      <c r="C27364" s="176">
        <v>42.5</v>
      </c>
      <c r="D27364" s="282">
        <v>87</v>
      </c>
      <c r="E27364" s="265"/>
    </row>
    <row r="27365" spans="1:5">
      <c r="A27365" s="283">
        <v>67122</v>
      </c>
      <c r="B27365" s="176">
        <v>3.3</v>
      </c>
      <c r="C27365" s="176">
        <v>47.9</v>
      </c>
      <c r="D27365" s="282">
        <v>87</v>
      </c>
      <c r="E27365" s="265"/>
    </row>
    <row r="27366" spans="1:5">
      <c r="A27366" s="283">
        <v>67123</v>
      </c>
      <c r="B27366" s="176">
        <v>15.7</v>
      </c>
      <c r="C27366" s="176">
        <v>40.5</v>
      </c>
      <c r="D27366" s="282">
        <v>87</v>
      </c>
      <c r="E27366" s="265"/>
    </row>
    <row r="27367" spans="1:5">
      <c r="A27367" s="283">
        <v>67124</v>
      </c>
      <c r="B27367" s="176">
        <v>27.4</v>
      </c>
      <c r="C27367" s="176">
        <v>40.700000000000003</v>
      </c>
      <c r="D27367" s="282">
        <v>87</v>
      </c>
      <c r="E27367" s="265"/>
    </row>
    <row r="27368" spans="1:5">
      <c r="A27368" s="283">
        <v>67127</v>
      </c>
      <c r="B27368" s="176">
        <v>20.7</v>
      </c>
      <c r="C27368" s="176">
        <v>47.3</v>
      </c>
      <c r="D27368" s="282">
        <v>87</v>
      </c>
      <c r="E27368" s="265"/>
    </row>
    <row r="27369" spans="1:5">
      <c r="A27369" s="283">
        <v>67131</v>
      </c>
      <c r="B27369" s="176">
        <v>7.6</v>
      </c>
      <c r="C27369" s="176">
        <v>45.2</v>
      </c>
      <c r="D27369" s="282">
        <v>87</v>
      </c>
      <c r="E27369" s="265"/>
    </row>
    <row r="27370" spans="1:5">
      <c r="A27370" s="283">
        <v>67132</v>
      </c>
      <c r="B27370" s="176">
        <v>7.4</v>
      </c>
      <c r="C27370" s="176">
        <v>40.4</v>
      </c>
      <c r="D27370" s="282">
        <v>87</v>
      </c>
      <c r="E27370" s="265"/>
    </row>
    <row r="27371" spans="1:5">
      <c r="A27371" s="283">
        <v>67133</v>
      </c>
      <c r="B27371" s="176">
        <v>109.9</v>
      </c>
      <c r="C27371" s="176">
        <v>38.700000000000003</v>
      </c>
      <c r="D27371" s="282">
        <v>103</v>
      </c>
      <c r="E27371" s="265"/>
    </row>
    <row r="27372" spans="1:5">
      <c r="A27372" s="283">
        <v>67134</v>
      </c>
      <c r="B27372" s="176">
        <v>2.5</v>
      </c>
      <c r="C27372" s="176">
        <v>39.5</v>
      </c>
      <c r="D27372" s="282">
        <v>87</v>
      </c>
      <c r="E27372" s="265"/>
    </row>
    <row r="27373" spans="1:5">
      <c r="A27373" s="283">
        <v>67135</v>
      </c>
      <c r="B27373" s="176">
        <v>36.4</v>
      </c>
      <c r="C27373" s="176">
        <v>39.200000000000003</v>
      </c>
      <c r="D27373" s="282">
        <v>87</v>
      </c>
      <c r="E27373" s="265"/>
    </row>
    <row r="27374" spans="1:5">
      <c r="A27374" s="283">
        <v>67137</v>
      </c>
      <c r="B27374" s="176">
        <v>4.3</v>
      </c>
      <c r="C27374" s="176">
        <v>48.9</v>
      </c>
      <c r="D27374" s="282">
        <v>87</v>
      </c>
      <c r="E27374" s="265"/>
    </row>
    <row r="27375" spans="1:5">
      <c r="A27375" s="283">
        <v>67138</v>
      </c>
      <c r="B27375" s="176">
        <v>6.9</v>
      </c>
      <c r="C27375" s="176">
        <v>43.4</v>
      </c>
      <c r="D27375" s="282">
        <v>87</v>
      </c>
      <c r="E27375" s="265"/>
    </row>
    <row r="27376" spans="1:5">
      <c r="A27376" s="283">
        <v>67140</v>
      </c>
      <c r="B27376" s="176">
        <v>6.6</v>
      </c>
      <c r="C27376" s="176">
        <v>41.7</v>
      </c>
      <c r="D27376" s="282">
        <v>87</v>
      </c>
      <c r="E27376" s="265"/>
    </row>
    <row r="27377" spans="1:5">
      <c r="A27377" s="283">
        <v>67142</v>
      </c>
      <c r="B27377" s="176">
        <v>3.6</v>
      </c>
      <c r="C27377" s="176">
        <v>47.5</v>
      </c>
      <c r="D27377" s="282">
        <v>87</v>
      </c>
      <c r="E27377" s="265"/>
    </row>
    <row r="27378" spans="1:5">
      <c r="A27378" s="283">
        <v>67143</v>
      </c>
      <c r="B27378" s="176">
        <v>1.6</v>
      </c>
      <c r="C27378" s="176">
        <v>49.7</v>
      </c>
      <c r="D27378" s="282">
        <v>87</v>
      </c>
      <c r="E27378" s="265"/>
    </row>
    <row r="27379" spans="1:5">
      <c r="A27379" s="283">
        <v>67144</v>
      </c>
      <c r="B27379" s="176">
        <v>52.6</v>
      </c>
      <c r="C27379" s="176">
        <v>39.299999999999997</v>
      </c>
      <c r="D27379" s="282">
        <v>87</v>
      </c>
      <c r="E27379" s="265"/>
    </row>
    <row r="27380" spans="1:5">
      <c r="A27380" s="283">
        <v>67146</v>
      </c>
      <c r="B27380" s="176">
        <v>22</v>
      </c>
      <c r="C27380" s="176">
        <v>39.799999999999997</v>
      </c>
      <c r="D27380" s="282">
        <v>87</v>
      </c>
      <c r="E27380" s="265"/>
    </row>
    <row r="27381" spans="1:5">
      <c r="A27381" s="283">
        <v>67147</v>
      </c>
      <c r="B27381" s="176">
        <v>124.3</v>
      </c>
      <c r="C27381" s="176">
        <v>35.5</v>
      </c>
      <c r="D27381" s="282">
        <v>102</v>
      </c>
      <c r="E27381" s="265"/>
    </row>
    <row r="27382" spans="1:5">
      <c r="A27382" s="283">
        <v>67149</v>
      </c>
      <c r="B27382" s="176">
        <v>16.600000000000001</v>
      </c>
      <c r="C27382" s="176">
        <v>41.7</v>
      </c>
      <c r="D27382" s="282">
        <v>87</v>
      </c>
      <c r="E27382" s="265"/>
    </row>
    <row r="27383" spans="1:5">
      <c r="A27383" s="283">
        <v>67150</v>
      </c>
      <c r="B27383" s="176">
        <v>1.5</v>
      </c>
      <c r="C27383" s="176">
        <v>48.3</v>
      </c>
      <c r="D27383" s="282">
        <v>87</v>
      </c>
      <c r="E27383" s="265"/>
    </row>
    <row r="27384" spans="1:5">
      <c r="A27384" s="283">
        <v>67151</v>
      </c>
      <c r="B27384" s="176">
        <v>15.7</v>
      </c>
      <c r="C27384" s="176">
        <v>42.1</v>
      </c>
      <c r="D27384" s="282">
        <v>87</v>
      </c>
      <c r="E27384" s="265"/>
    </row>
    <row r="27385" spans="1:5">
      <c r="A27385" s="283">
        <v>67152</v>
      </c>
      <c r="B27385" s="176">
        <v>33.1</v>
      </c>
      <c r="C27385" s="176">
        <v>38.700000000000003</v>
      </c>
      <c r="D27385" s="282">
        <v>108</v>
      </c>
      <c r="E27385" s="265"/>
    </row>
    <row r="27386" spans="1:5">
      <c r="A27386" s="283">
        <v>67154</v>
      </c>
      <c r="B27386" s="176">
        <v>21.4</v>
      </c>
      <c r="C27386" s="176">
        <v>41.3</v>
      </c>
      <c r="D27386" s="282">
        <v>87</v>
      </c>
      <c r="E27386" s="265"/>
    </row>
    <row r="27387" spans="1:5">
      <c r="A27387" s="283">
        <v>67155</v>
      </c>
      <c r="B27387" s="176">
        <v>0.6</v>
      </c>
      <c r="C27387" s="176">
        <v>48.8</v>
      </c>
      <c r="D27387" s="282">
        <v>87</v>
      </c>
      <c r="E27387" s="265"/>
    </row>
    <row r="27388" spans="1:5">
      <c r="A27388" s="283">
        <v>67156</v>
      </c>
      <c r="B27388" s="176">
        <v>45.9</v>
      </c>
      <c r="C27388" s="176">
        <v>38.799999999999997</v>
      </c>
      <c r="D27388" s="282">
        <v>134</v>
      </c>
      <c r="E27388" s="265"/>
    </row>
    <row r="27389" spans="1:5">
      <c r="A27389" s="283">
        <v>67159</v>
      </c>
      <c r="B27389" s="176">
        <v>3</v>
      </c>
      <c r="C27389" s="176">
        <v>49.8</v>
      </c>
      <c r="D27389" s="282">
        <v>87</v>
      </c>
      <c r="E27389" s="265"/>
    </row>
    <row r="27390" spans="1:5">
      <c r="A27390" s="283">
        <v>67201</v>
      </c>
      <c r="B27390" s="176">
        <v>0</v>
      </c>
      <c r="C27390" s="176">
        <v>0</v>
      </c>
      <c r="D27390" s="282">
        <v>87</v>
      </c>
      <c r="E27390" s="265"/>
    </row>
    <row r="27391" spans="1:5">
      <c r="A27391" s="283">
        <v>67202</v>
      </c>
      <c r="B27391" s="176">
        <v>2194.9</v>
      </c>
      <c r="C27391" s="176">
        <v>35.299999999999997</v>
      </c>
      <c r="D27391" s="282">
        <v>142</v>
      </c>
      <c r="E27391" s="265"/>
    </row>
    <row r="27392" spans="1:5">
      <c r="A27392" s="283">
        <v>67203</v>
      </c>
      <c r="B27392" s="176">
        <v>4073.1</v>
      </c>
      <c r="C27392" s="176">
        <v>35</v>
      </c>
      <c r="D27392" s="282">
        <v>130</v>
      </c>
      <c r="E27392" s="265"/>
    </row>
    <row r="27393" spans="1:5">
      <c r="A27393" s="283">
        <v>67204</v>
      </c>
      <c r="B27393" s="176">
        <v>913.6</v>
      </c>
      <c r="C27393" s="176">
        <v>37.299999999999997</v>
      </c>
      <c r="D27393" s="282">
        <v>130</v>
      </c>
      <c r="E27393" s="265"/>
    </row>
    <row r="27394" spans="1:5">
      <c r="A27394" s="283">
        <v>67205</v>
      </c>
      <c r="B27394" s="176">
        <v>1045.4000000000001</v>
      </c>
      <c r="C27394" s="176">
        <v>35.5</v>
      </c>
      <c r="D27394" s="282">
        <v>141</v>
      </c>
      <c r="E27394" s="265"/>
    </row>
    <row r="27395" spans="1:5">
      <c r="A27395" s="283">
        <v>67206</v>
      </c>
      <c r="B27395" s="176">
        <v>1579.4</v>
      </c>
      <c r="C27395" s="176">
        <v>41.4</v>
      </c>
      <c r="D27395" s="282">
        <v>178</v>
      </c>
      <c r="E27395" s="265"/>
    </row>
    <row r="27396" spans="1:5">
      <c r="A27396" s="283">
        <v>67207</v>
      </c>
      <c r="B27396" s="176">
        <v>3039.5</v>
      </c>
      <c r="C27396" s="176">
        <v>32</v>
      </c>
      <c r="D27396" s="282">
        <v>143</v>
      </c>
      <c r="E27396" s="265"/>
    </row>
    <row r="27397" spans="1:5">
      <c r="A27397" s="283">
        <v>67208</v>
      </c>
      <c r="B27397" s="176">
        <v>3437.8</v>
      </c>
      <c r="C27397" s="176">
        <v>32.1</v>
      </c>
      <c r="D27397" s="282">
        <v>141</v>
      </c>
      <c r="E27397" s="265"/>
    </row>
    <row r="27398" spans="1:5">
      <c r="A27398" s="283">
        <v>67209</v>
      </c>
      <c r="B27398" s="176">
        <v>1013.9</v>
      </c>
      <c r="C27398" s="176">
        <v>35.200000000000003</v>
      </c>
      <c r="D27398" s="282">
        <v>102</v>
      </c>
      <c r="E27398" s="265"/>
    </row>
    <row r="27399" spans="1:5">
      <c r="A27399" s="283">
        <v>67210</v>
      </c>
      <c r="B27399" s="176">
        <v>615.20000000000005</v>
      </c>
      <c r="C27399" s="176">
        <v>27</v>
      </c>
      <c r="D27399" s="282">
        <v>102</v>
      </c>
      <c r="E27399" s="265"/>
    </row>
    <row r="27400" spans="1:5">
      <c r="A27400" s="283">
        <v>67211</v>
      </c>
      <c r="B27400" s="176">
        <v>4030.8</v>
      </c>
      <c r="C27400" s="176">
        <v>32.799999999999997</v>
      </c>
      <c r="D27400" s="282">
        <v>95</v>
      </c>
      <c r="E27400" s="265"/>
    </row>
    <row r="27401" spans="1:5">
      <c r="A27401" s="283">
        <v>67212</v>
      </c>
      <c r="B27401" s="176">
        <v>3562.8</v>
      </c>
      <c r="C27401" s="176">
        <v>38.1</v>
      </c>
      <c r="D27401" s="282">
        <v>112</v>
      </c>
      <c r="E27401" s="265"/>
    </row>
    <row r="27402" spans="1:5">
      <c r="A27402" s="283">
        <v>67213</v>
      </c>
      <c r="B27402" s="176">
        <v>3394.2</v>
      </c>
      <c r="C27402" s="176">
        <v>32.6</v>
      </c>
      <c r="D27402" s="282">
        <v>162</v>
      </c>
      <c r="E27402" s="265"/>
    </row>
    <row r="27403" spans="1:5">
      <c r="A27403" s="283">
        <v>67214</v>
      </c>
      <c r="B27403" s="176">
        <v>3221.9</v>
      </c>
      <c r="C27403" s="176">
        <v>30.2</v>
      </c>
      <c r="D27403" s="282">
        <v>143</v>
      </c>
      <c r="E27403" s="265"/>
    </row>
    <row r="27404" spans="1:5">
      <c r="A27404" s="283">
        <v>67215</v>
      </c>
      <c r="B27404" s="176">
        <v>218.8</v>
      </c>
      <c r="C27404" s="176">
        <v>34.4</v>
      </c>
      <c r="D27404" s="282">
        <v>87</v>
      </c>
      <c r="E27404" s="265"/>
    </row>
    <row r="27405" spans="1:5">
      <c r="A27405" s="283">
        <v>67216</v>
      </c>
      <c r="B27405" s="176">
        <v>2029.5</v>
      </c>
      <c r="C27405" s="176">
        <v>31.5</v>
      </c>
      <c r="D27405" s="282">
        <v>108</v>
      </c>
      <c r="E27405" s="265"/>
    </row>
    <row r="27406" spans="1:5">
      <c r="A27406" s="283">
        <v>67217</v>
      </c>
      <c r="B27406" s="176">
        <v>1961.1</v>
      </c>
      <c r="C27406" s="176">
        <v>33.299999999999997</v>
      </c>
      <c r="D27406" s="282">
        <v>95</v>
      </c>
      <c r="E27406" s="265"/>
    </row>
    <row r="27407" spans="1:5">
      <c r="A27407" s="283">
        <v>67218</v>
      </c>
      <c r="B27407" s="176">
        <v>4362.2</v>
      </c>
      <c r="C27407" s="176">
        <v>33</v>
      </c>
      <c r="D27407" s="282">
        <v>103</v>
      </c>
      <c r="E27407" s="265"/>
    </row>
    <row r="27408" spans="1:5">
      <c r="A27408" s="283">
        <v>67219</v>
      </c>
      <c r="B27408" s="176">
        <v>775.5</v>
      </c>
      <c r="C27408" s="176">
        <v>30.4</v>
      </c>
      <c r="D27408" s="282">
        <v>139</v>
      </c>
      <c r="E27408" s="265"/>
    </row>
    <row r="27409" spans="1:5">
      <c r="A27409" s="283">
        <v>67220</v>
      </c>
      <c r="B27409" s="176">
        <v>1750</v>
      </c>
      <c r="C27409" s="176">
        <v>31.9</v>
      </c>
      <c r="D27409" s="282">
        <v>120</v>
      </c>
      <c r="E27409" s="265"/>
    </row>
    <row r="27410" spans="1:5">
      <c r="A27410" s="283">
        <v>67221</v>
      </c>
      <c r="B27410" s="176">
        <v>0</v>
      </c>
      <c r="C27410" s="176">
        <v>0</v>
      </c>
      <c r="D27410" s="282">
        <v>87</v>
      </c>
      <c r="E27410" s="265"/>
    </row>
    <row r="27411" spans="1:5">
      <c r="A27411" s="283">
        <v>67223</v>
      </c>
      <c r="B27411" s="176">
        <v>88</v>
      </c>
      <c r="C27411" s="176">
        <v>37.200000000000003</v>
      </c>
      <c r="D27411" s="282">
        <v>87</v>
      </c>
      <c r="E27411" s="265"/>
    </row>
    <row r="27412" spans="1:5">
      <c r="A27412" s="283">
        <v>67226</v>
      </c>
      <c r="B27412" s="176">
        <v>458.7</v>
      </c>
      <c r="C27412" s="176">
        <v>37.5</v>
      </c>
      <c r="D27412" s="282">
        <v>176</v>
      </c>
      <c r="E27412" s="265"/>
    </row>
    <row r="27413" spans="1:5">
      <c r="A27413" s="283">
        <v>67227</v>
      </c>
      <c r="B27413" s="176">
        <v>39</v>
      </c>
      <c r="C27413" s="176">
        <v>42.9</v>
      </c>
      <c r="D27413" s="282">
        <v>87</v>
      </c>
      <c r="E27413" s="265"/>
    </row>
    <row r="27414" spans="1:5">
      <c r="A27414" s="283">
        <v>67228</v>
      </c>
      <c r="B27414" s="176">
        <v>38.200000000000003</v>
      </c>
      <c r="C27414" s="176">
        <v>38.299999999999997</v>
      </c>
      <c r="D27414" s="282">
        <v>87</v>
      </c>
      <c r="E27414" s="265"/>
    </row>
    <row r="27415" spans="1:5">
      <c r="A27415" s="283">
        <v>67230</v>
      </c>
      <c r="B27415" s="176">
        <v>698.4</v>
      </c>
      <c r="C27415" s="176">
        <v>42.1</v>
      </c>
      <c r="D27415" s="282">
        <v>95</v>
      </c>
      <c r="E27415" s="265"/>
    </row>
    <row r="27416" spans="1:5">
      <c r="A27416" s="283">
        <v>67232</v>
      </c>
      <c r="B27416" s="176">
        <v>103.9</v>
      </c>
      <c r="C27416" s="176">
        <v>45.3</v>
      </c>
      <c r="D27416" s="282">
        <v>87</v>
      </c>
      <c r="E27416" s="265"/>
    </row>
    <row r="27417" spans="1:5">
      <c r="A27417" s="283">
        <v>67235</v>
      </c>
      <c r="B27417" s="176">
        <v>694.5</v>
      </c>
      <c r="C27417" s="176">
        <v>37.299999999999997</v>
      </c>
      <c r="D27417" s="282">
        <v>108</v>
      </c>
      <c r="E27417" s="265"/>
    </row>
    <row r="27418" spans="1:5">
      <c r="A27418" s="283">
        <v>67260</v>
      </c>
      <c r="B27418" s="176">
        <v>0</v>
      </c>
      <c r="C27418" s="176">
        <v>0</v>
      </c>
      <c r="D27418" s="282">
        <v>87</v>
      </c>
      <c r="E27418" s="265"/>
    </row>
    <row r="27419" spans="1:5">
      <c r="A27419" s="283">
        <v>67275</v>
      </c>
      <c r="B27419" s="176">
        <v>0</v>
      </c>
      <c r="C27419" s="176">
        <v>0</v>
      </c>
      <c r="D27419" s="282">
        <v>87</v>
      </c>
      <c r="E27419" s="265"/>
    </row>
    <row r="27420" spans="1:5">
      <c r="A27420" s="283">
        <v>67276</v>
      </c>
      <c r="B27420" s="176">
        <v>0</v>
      </c>
      <c r="C27420" s="176">
        <v>0</v>
      </c>
      <c r="D27420" s="282">
        <v>87</v>
      </c>
      <c r="E27420" s="265"/>
    </row>
    <row r="27421" spans="1:5">
      <c r="A27421" s="283">
        <v>67277</v>
      </c>
      <c r="B27421" s="176">
        <v>1554.8</v>
      </c>
      <c r="C27421" s="176">
        <v>35.200000000000003</v>
      </c>
      <c r="D27421" s="282">
        <v>96</v>
      </c>
      <c r="E27421" s="265"/>
    </row>
    <row r="27422" spans="1:5">
      <c r="A27422" s="283">
        <v>67278</v>
      </c>
      <c r="B27422" s="176">
        <v>0</v>
      </c>
      <c r="C27422" s="176">
        <v>0</v>
      </c>
      <c r="D27422" s="282">
        <v>87</v>
      </c>
      <c r="E27422" s="265"/>
    </row>
    <row r="27423" spans="1:5">
      <c r="A27423" s="283">
        <v>67301</v>
      </c>
      <c r="B27423" s="176">
        <v>59.2</v>
      </c>
      <c r="C27423" s="176">
        <v>38.9</v>
      </c>
      <c r="D27423" s="282">
        <v>114</v>
      </c>
      <c r="E27423" s="265"/>
    </row>
    <row r="27424" spans="1:5">
      <c r="A27424" s="283">
        <v>67330</v>
      </c>
      <c r="B27424" s="176">
        <v>23.3</v>
      </c>
      <c r="C27424" s="176">
        <v>37.799999999999997</v>
      </c>
      <c r="D27424" s="282">
        <v>87</v>
      </c>
      <c r="E27424" s="265"/>
    </row>
    <row r="27425" spans="1:5">
      <c r="A27425" s="283">
        <v>67332</v>
      </c>
      <c r="B27425" s="176">
        <v>6.9</v>
      </c>
      <c r="C27425" s="176">
        <v>43.8</v>
      </c>
      <c r="D27425" s="282">
        <v>87</v>
      </c>
      <c r="E27425" s="265"/>
    </row>
    <row r="27426" spans="1:5">
      <c r="A27426" s="283">
        <v>67333</v>
      </c>
      <c r="B27426" s="176">
        <v>112.6</v>
      </c>
      <c r="C27426" s="176">
        <v>37.6</v>
      </c>
      <c r="D27426" s="282">
        <v>87</v>
      </c>
      <c r="E27426" s="265"/>
    </row>
    <row r="27427" spans="1:5">
      <c r="A27427" s="283">
        <v>67334</v>
      </c>
      <c r="B27427" s="176">
        <v>0</v>
      </c>
      <c r="C27427" s="176">
        <v>0</v>
      </c>
      <c r="D27427" s="282">
        <v>87</v>
      </c>
      <c r="E27427" s="265"/>
    </row>
    <row r="27428" spans="1:5">
      <c r="A27428" s="283">
        <v>67335</v>
      </c>
      <c r="B27428" s="176">
        <v>56.5</v>
      </c>
      <c r="C27428" s="176">
        <v>38.9</v>
      </c>
      <c r="D27428" s="282">
        <v>87</v>
      </c>
      <c r="E27428" s="265"/>
    </row>
    <row r="27429" spans="1:5">
      <c r="A27429" s="283">
        <v>67336</v>
      </c>
      <c r="B27429" s="176">
        <v>18.899999999999999</v>
      </c>
      <c r="C27429" s="176">
        <v>45.8</v>
      </c>
      <c r="D27429" s="282">
        <v>87</v>
      </c>
      <c r="E27429" s="265"/>
    </row>
    <row r="27430" spans="1:5">
      <c r="A27430" s="283">
        <v>67337</v>
      </c>
      <c r="B27430" s="176">
        <v>91.2</v>
      </c>
      <c r="C27430" s="176">
        <v>39.6</v>
      </c>
      <c r="D27430" s="282">
        <v>87</v>
      </c>
      <c r="E27430" s="265"/>
    </row>
    <row r="27431" spans="1:5">
      <c r="A27431" s="283">
        <v>67340</v>
      </c>
      <c r="B27431" s="176">
        <v>40</v>
      </c>
      <c r="C27431" s="176">
        <v>45.5</v>
      </c>
      <c r="D27431" s="282">
        <v>87</v>
      </c>
      <c r="E27431" s="265"/>
    </row>
    <row r="27432" spans="1:5">
      <c r="A27432" s="283">
        <v>67341</v>
      </c>
      <c r="B27432" s="176">
        <v>12.5</v>
      </c>
      <c r="C27432" s="176">
        <v>41.3</v>
      </c>
      <c r="D27432" s="282">
        <v>87</v>
      </c>
      <c r="E27432" s="265"/>
    </row>
    <row r="27433" spans="1:5">
      <c r="A27433" s="283">
        <v>67342</v>
      </c>
      <c r="B27433" s="176">
        <v>14.2</v>
      </c>
      <c r="C27433" s="176">
        <v>43.4</v>
      </c>
      <c r="D27433" s="282">
        <v>87</v>
      </c>
      <c r="E27433" s="265"/>
    </row>
    <row r="27434" spans="1:5">
      <c r="A27434" s="283">
        <v>67344</v>
      </c>
      <c r="B27434" s="176">
        <v>4.4000000000000004</v>
      </c>
      <c r="C27434" s="176">
        <v>47.9</v>
      </c>
      <c r="D27434" s="282">
        <v>87</v>
      </c>
      <c r="E27434" s="265"/>
    </row>
    <row r="27435" spans="1:5">
      <c r="A27435" s="283">
        <v>67345</v>
      </c>
      <c r="B27435" s="176">
        <v>2</v>
      </c>
      <c r="C27435" s="176">
        <v>51.8</v>
      </c>
      <c r="D27435" s="282">
        <v>87</v>
      </c>
      <c r="E27435" s="265"/>
    </row>
    <row r="27436" spans="1:5">
      <c r="A27436" s="283">
        <v>67346</v>
      </c>
      <c r="B27436" s="176">
        <v>1.9</v>
      </c>
      <c r="C27436" s="176">
        <v>49.5</v>
      </c>
      <c r="D27436" s="282">
        <v>87</v>
      </c>
      <c r="E27436" s="265"/>
    </row>
    <row r="27437" spans="1:5">
      <c r="A27437" s="283">
        <v>67347</v>
      </c>
      <c r="B27437" s="176">
        <v>7.6</v>
      </c>
      <c r="C27437" s="176">
        <v>47.5</v>
      </c>
      <c r="D27437" s="282">
        <v>87</v>
      </c>
      <c r="E27437" s="265"/>
    </row>
    <row r="27438" spans="1:5">
      <c r="A27438" s="283">
        <v>67349</v>
      </c>
      <c r="B27438" s="176">
        <v>12.4</v>
      </c>
      <c r="C27438" s="176">
        <v>49.1</v>
      </c>
      <c r="D27438" s="282">
        <v>87</v>
      </c>
      <c r="E27438" s="265"/>
    </row>
    <row r="27439" spans="1:5">
      <c r="A27439" s="283">
        <v>67351</v>
      </c>
      <c r="B27439" s="176">
        <v>10</v>
      </c>
      <c r="C27439" s="176">
        <v>47.2</v>
      </c>
      <c r="D27439" s="282">
        <v>87</v>
      </c>
      <c r="E27439" s="265"/>
    </row>
    <row r="27440" spans="1:5">
      <c r="A27440" s="283">
        <v>67352</v>
      </c>
      <c r="B27440" s="176">
        <v>5.7</v>
      </c>
      <c r="C27440" s="176">
        <v>41.8</v>
      </c>
      <c r="D27440" s="282">
        <v>87</v>
      </c>
      <c r="E27440" s="265"/>
    </row>
    <row r="27441" spans="1:5">
      <c r="A27441" s="283">
        <v>67353</v>
      </c>
      <c r="B27441" s="176">
        <v>6.8</v>
      </c>
      <c r="C27441" s="176">
        <v>49.8</v>
      </c>
      <c r="D27441" s="282">
        <v>87</v>
      </c>
      <c r="E27441" s="265"/>
    </row>
    <row r="27442" spans="1:5">
      <c r="A27442" s="283">
        <v>67354</v>
      </c>
      <c r="B27442" s="176">
        <v>16.899999999999999</v>
      </c>
      <c r="C27442" s="176">
        <v>42</v>
      </c>
      <c r="D27442" s="282">
        <v>87</v>
      </c>
      <c r="E27442" s="265"/>
    </row>
    <row r="27443" spans="1:5">
      <c r="A27443" s="283">
        <v>67355</v>
      </c>
      <c r="B27443" s="176">
        <v>6.7</v>
      </c>
      <c r="C27443" s="176">
        <v>46</v>
      </c>
      <c r="D27443" s="282">
        <v>87</v>
      </c>
      <c r="E27443" s="265"/>
    </row>
    <row r="27444" spans="1:5">
      <c r="A27444" s="283">
        <v>67356</v>
      </c>
      <c r="B27444" s="176">
        <v>26</v>
      </c>
      <c r="C27444" s="176">
        <v>40.5</v>
      </c>
      <c r="D27444" s="282">
        <v>87</v>
      </c>
      <c r="E27444" s="265"/>
    </row>
    <row r="27445" spans="1:5">
      <c r="A27445" s="283">
        <v>67357</v>
      </c>
      <c r="B27445" s="176">
        <v>59.9</v>
      </c>
      <c r="C27445" s="176">
        <v>39.299999999999997</v>
      </c>
      <c r="D27445" s="282">
        <v>110</v>
      </c>
      <c r="E27445" s="265"/>
    </row>
    <row r="27446" spans="1:5">
      <c r="A27446" s="283">
        <v>67360</v>
      </c>
      <c r="B27446" s="176">
        <v>5.8</v>
      </c>
      <c r="C27446" s="176">
        <v>46.5</v>
      </c>
      <c r="D27446" s="282">
        <v>87</v>
      </c>
      <c r="E27446" s="265"/>
    </row>
    <row r="27447" spans="1:5">
      <c r="A27447" s="283">
        <v>67361</v>
      </c>
      <c r="B27447" s="176">
        <v>7.4</v>
      </c>
      <c r="C27447" s="176">
        <v>48.3</v>
      </c>
      <c r="D27447" s="282">
        <v>87</v>
      </c>
      <c r="E27447" s="265"/>
    </row>
    <row r="27448" spans="1:5">
      <c r="A27448" s="283">
        <v>67363</v>
      </c>
      <c r="B27448" s="176">
        <v>0</v>
      </c>
      <c r="C27448" s="176">
        <v>0</v>
      </c>
      <c r="D27448" s="282">
        <v>87</v>
      </c>
      <c r="E27448" s="265"/>
    </row>
    <row r="27449" spans="1:5">
      <c r="A27449" s="283">
        <v>67364</v>
      </c>
      <c r="B27449" s="176">
        <v>19.5</v>
      </c>
      <c r="C27449" s="176">
        <v>46.4</v>
      </c>
      <c r="D27449" s="282">
        <v>87</v>
      </c>
      <c r="E27449" s="265"/>
    </row>
    <row r="27450" spans="1:5">
      <c r="A27450" s="283">
        <v>67401</v>
      </c>
      <c r="B27450" s="176">
        <v>168.1</v>
      </c>
      <c r="C27450" s="176">
        <v>37</v>
      </c>
      <c r="D27450" s="282">
        <v>178</v>
      </c>
      <c r="E27450" s="265"/>
    </row>
    <row r="27451" spans="1:5">
      <c r="A27451" s="283">
        <v>67402</v>
      </c>
      <c r="B27451" s="176">
        <v>0</v>
      </c>
      <c r="C27451" s="176">
        <v>0</v>
      </c>
      <c r="D27451" s="282">
        <v>87</v>
      </c>
      <c r="E27451" s="265"/>
    </row>
    <row r="27452" spans="1:5">
      <c r="A27452" s="283">
        <v>67410</v>
      </c>
      <c r="B27452" s="176">
        <v>30.9</v>
      </c>
      <c r="C27452" s="176">
        <v>41.7</v>
      </c>
      <c r="D27452" s="282">
        <v>87</v>
      </c>
      <c r="E27452" s="265"/>
    </row>
    <row r="27453" spans="1:5">
      <c r="A27453" s="283">
        <v>67416</v>
      </c>
      <c r="B27453" s="176">
        <v>15.6</v>
      </c>
      <c r="C27453" s="176">
        <v>41.2</v>
      </c>
      <c r="D27453" s="282">
        <v>87</v>
      </c>
      <c r="E27453" s="265"/>
    </row>
    <row r="27454" spans="1:5">
      <c r="A27454" s="283">
        <v>67417</v>
      </c>
      <c r="B27454" s="176">
        <v>3.1</v>
      </c>
      <c r="C27454" s="176">
        <v>45.9</v>
      </c>
      <c r="D27454" s="282">
        <v>87</v>
      </c>
      <c r="E27454" s="265"/>
    </row>
    <row r="27455" spans="1:5">
      <c r="A27455" s="283">
        <v>67418</v>
      </c>
      <c r="B27455" s="176">
        <v>2.2999999999999998</v>
      </c>
      <c r="C27455" s="176">
        <v>46.4</v>
      </c>
      <c r="D27455" s="282">
        <v>87</v>
      </c>
      <c r="E27455" s="265"/>
    </row>
    <row r="27456" spans="1:5">
      <c r="A27456" s="283">
        <v>67420</v>
      </c>
      <c r="B27456" s="176">
        <v>15.2</v>
      </c>
      <c r="C27456" s="176">
        <v>44.3</v>
      </c>
      <c r="D27456" s="282">
        <v>87</v>
      </c>
      <c r="E27456" s="265"/>
    </row>
    <row r="27457" spans="1:5">
      <c r="A27457" s="283">
        <v>67422</v>
      </c>
      <c r="B27457" s="176">
        <v>12.7</v>
      </c>
      <c r="C27457" s="176">
        <v>41.7</v>
      </c>
      <c r="D27457" s="282">
        <v>87</v>
      </c>
      <c r="E27457" s="265"/>
    </row>
    <row r="27458" spans="1:5">
      <c r="A27458" s="283">
        <v>67423</v>
      </c>
      <c r="B27458" s="176">
        <v>2.2999999999999998</v>
      </c>
      <c r="C27458" s="176">
        <v>45.9</v>
      </c>
      <c r="D27458" s="282">
        <v>87</v>
      </c>
      <c r="E27458" s="265"/>
    </row>
    <row r="27459" spans="1:5">
      <c r="A27459" s="283">
        <v>67425</v>
      </c>
      <c r="B27459" s="176">
        <v>6.5</v>
      </c>
      <c r="C27459" s="176">
        <v>43</v>
      </c>
      <c r="D27459" s="282">
        <v>87</v>
      </c>
      <c r="E27459" s="265"/>
    </row>
    <row r="27460" spans="1:5">
      <c r="A27460" s="283">
        <v>67427</v>
      </c>
      <c r="B27460" s="176">
        <v>5.0999999999999996</v>
      </c>
      <c r="C27460" s="176">
        <v>48.4</v>
      </c>
      <c r="D27460" s="282">
        <v>87</v>
      </c>
      <c r="E27460" s="265"/>
    </row>
    <row r="27461" spans="1:5">
      <c r="A27461" s="283">
        <v>67428</v>
      </c>
      <c r="B27461" s="176">
        <v>20.8</v>
      </c>
      <c r="C27461" s="176">
        <v>40.299999999999997</v>
      </c>
      <c r="D27461" s="282">
        <v>87</v>
      </c>
      <c r="E27461" s="265"/>
    </row>
    <row r="27462" spans="1:5">
      <c r="A27462" s="283">
        <v>67430</v>
      </c>
      <c r="B27462" s="176">
        <v>10.199999999999999</v>
      </c>
      <c r="C27462" s="176">
        <v>47.5</v>
      </c>
      <c r="D27462" s="282">
        <v>87</v>
      </c>
      <c r="E27462" s="265"/>
    </row>
    <row r="27463" spans="1:5">
      <c r="A27463" s="283">
        <v>67431</v>
      </c>
      <c r="B27463" s="176">
        <v>17.3</v>
      </c>
      <c r="C27463" s="176">
        <v>40.799999999999997</v>
      </c>
      <c r="D27463" s="282">
        <v>87</v>
      </c>
      <c r="E27463" s="265"/>
    </row>
    <row r="27464" spans="1:5">
      <c r="A27464" s="283">
        <v>67432</v>
      </c>
      <c r="B27464" s="176">
        <v>17.5</v>
      </c>
      <c r="C27464" s="176">
        <v>44.3</v>
      </c>
      <c r="D27464" s="282">
        <v>87</v>
      </c>
      <c r="E27464" s="265"/>
    </row>
    <row r="27465" spans="1:5">
      <c r="A27465" s="283">
        <v>67436</v>
      </c>
      <c r="B27465" s="176">
        <v>4.3</v>
      </c>
      <c r="C27465" s="176">
        <v>45.5</v>
      </c>
      <c r="D27465" s="282">
        <v>87</v>
      </c>
      <c r="E27465" s="265"/>
    </row>
    <row r="27466" spans="1:5">
      <c r="A27466" s="283">
        <v>67437</v>
      </c>
      <c r="B27466" s="176">
        <v>9.6999999999999993</v>
      </c>
      <c r="C27466" s="176">
        <v>48.3</v>
      </c>
      <c r="D27466" s="282">
        <v>87</v>
      </c>
      <c r="E27466" s="265"/>
    </row>
    <row r="27467" spans="1:5">
      <c r="A27467" s="283">
        <v>67438</v>
      </c>
      <c r="B27467" s="176">
        <v>4.3</v>
      </c>
      <c r="C27467" s="176">
        <v>43.4</v>
      </c>
      <c r="D27467" s="282">
        <v>114</v>
      </c>
      <c r="E27467" s="265"/>
    </row>
    <row r="27468" spans="1:5">
      <c r="A27468" s="283">
        <v>67439</v>
      </c>
      <c r="B27468" s="176">
        <v>28.6</v>
      </c>
      <c r="C27468" s="176">
        <v>40.200000000000003</v>
      </c>
      <c r="D27468" s="282">
        <v>87</v>
      </c>
      <c r="E27468" s="265"/>
    </row>
    <row r="27469" spans="1:5">
      <c r="A27469" s="283">
        <v>67441</v>
      </c>
      <c r="B27469" s="176">
        <v>36.6</v>
      </c>
      <c r="C27469" s="176">
        <v>37.9</v>
      </c>
      <c r="D27469" s="282">
        <v>87</v>
      </c>
      <c r="E27469" s="265"/>
    </row>
    <row r="27470" spans="1:5">
      <c r="A27470" s="283">
        <v>67442</v>
      </c>
      <c r="B27470" s="176">
        <v>5.3</v>
      </c>
      <c r="C27470" s="176">
        <v>44.2</v>
      </c>
      <c r="D27470" s="282">
        <v>87</v>
      </c>
      <c r="E27470" s="265"/>
    </row>
    <row r="27471" spans="1:5">
      <c r="A27471" s="283">
        <v>67443</v>
      </c>
      <c r="B27471" s="176">
        <v>18.2</v>
      </c>
      <c r="C27471" s="176">
        <v>39.799999999999997</v>
      </c>
      <c r="D27471" s="282">
        <v>115</v>
      </c>
      <c r="E27471" s="265"/>
    </row>
    <row r="27472" spans="1:5">
      <c r="A27472" s="283">
        <v>67444</v>
      </c>
      <c r="B27472" s="176">
        <v>5.2</v>
      </c>
      <c r="C27472" s="176">
        <v>45.9</v>
      </c>
      <c r="D27472" s="282">
        <v>87</v>
      </c>
      <c r="E27472" s="265"/>
    </row>
    <row r="27473" spans="1:5">
      <c r="A27473" s="283">
        <v>67445</v>
      </c>
      <c r="B27473" s="176">
        <v>4.5999999999999996</v>
      </c>
      <c r="C27473" s="176">
        <v>48.2</v>
      </c>
      <c r="D27473" s="282">
        <v>87</v>
      </c>
      <c r="E27473" s="265"/>
    </row>
    <row r="27474" spans="1:5">
      <c r="A27474" s="283">
        <v>67446</v>
      </c>
      <c r="B27474" s="176">
        <v>8.6999999999999993</v>
      </c>
      <c r="C27474" s="176">
        <v>47.2</v>
      </c>
      <c r="D27474" s="282">
        <v>87</v>
      </c>
      <c r="E27474" s="265"/>
    </row>
    <row r="27475" spans="1:5">
      <c r="A27475" s="283">
        <v>67447</v>
      </c>
      <c r="B27475" s="176">
        <v>5.6</v>
      </c>
      <c r="C27475" s="176">
        <v>44.8</v>
      </c>
      <c r="D27475" s="282">
        <v>87</v>
      </c>
      <c r="E27475" s="265"/>
    </row>
    <row r="27476" spans="1:5">
      <c r="A27476" s="283">
        <v>67448</v>
      </c>
      <c r="B27476" s="176">
        <v>7.6</v>
      </c>
      <c r="C27476" s="176">
        <v>45.3</v>
      </c>
      <c r="D27476" s="282">
        <v>87</v>
      </c>
      <c r="E27476" s="265"/>
    </row>
    <row r="27477" spans="1:5">
      <c r="A27477" s="283">
        <v>67449</v>
      </c>
      <c r="B27477" s="176">
        <v>19.7</v>
      </c>
      <c r="C27477" s="176">
        <v>42.8</v>
      </c>
      <c r="D27477" s="282">
        <v>87</v>
      </c>
      <c r="E27477" s="265"/>
    </row>
    <row r="27478" spans="1:5">
      <c r="A27478" s="283">
        <v>67450</v>
      </c>
      <c r="B27478" s="176">
        <v>5.2</v>
      </c>
      <c r="C27478" s="176">
        <v>47.1</v>
      </c>
      <c r="D27478" s="282">
        <v>87</v>
      </c>
      <c r="E27478" s="265"/>
    </row>
    <row r="27479" spans="1:5">
      <c r="A27479" s="283">
        <v>67451</v>
      </c>
      <c r="B27479" s="176">
        <v>6.5</v>
      </c>
      <c r="C27479" s="176">
        <v>46.8</v>
      </c>
      <c r="D27479" s="282">
        <v>87</v>
      </c>
      <c r="E27479" s="265"/>
    </row>
    <row r="27480" spans="1:5">
      <c r="A27480" s="283">
        <v>67452</v>
      </c>
      <c r="B27480" s="176">
        <v>2.2000000000000002</v>
      </c>
      <c r="C27480" s="176">
        <v>48.3</v>
      </c>
      <c r="D27480" s="282">
        <v>87</v>
      </c>
      <c r="E27480" s="265"/>
    </row>
    <row r="27481" spans="1:5">
      <c r="A27481" s="283">
        <v>67454</v>
      </c>
      <c r="B27481" s="176">
        <v>3.4</v>
      </c>
      <c r="C27481" s="176">
        <v>49.2</v>
      </c>
      <c r="D27481" s="282">
        <v>87</v>
      </c>
      <c r="E27481" s="265"/>
    </row>
    <row r="27482" spans="1:5">
      <c r="A27482" s="283">
        <v>67455</v>
      </c>
      <c r="B27482" s="176">
        <v>8.1999999999999993</v>
      </c>
      <c r="C27482" s="176">
        <v>44.8</v>
      </c>
      <c r="D27482" s="282">
        <v>87</v>
      </c>
      <c r="E27482" s="265"/>
    </row>
    <row r="27483" spans="1:5">
      <c r="A27483" s="283">
        <v>67456</v>
      </c>
      <c r="B27483" s="176">
        <v>28.7</v>
      </c>
      <c r="C27483" s="176">
        <v>40.299999999999997</v>
      </c>
      <c r="D27483" s="282">
        <v>135</v>
      </c>
      <c r="E27483" s="265"/>
    </row>
    <row r="27484" spans="1:5">
      <c r="A27484" s="283">
        <v>67457</v>
      </c>
      <c r="B27484" s="176">
        <v>7.3</v>
      </c>
      <c r="C27484" s="176">
        <v>39.5</v>
      </c>
      <c r="D27484" s="282">
        <v>87</v>
      </c>
      <c r="E27484" s="265"/>
    </row>
    <row r="27485" spans="1:5">
      <c r="A27485" s="283">
        <v>67458</v>
      </c>
      <c r="B27485" s="176">
        <v>3.4</v>
      </c>
      <c r="C27485" s="176">
        <v>45.3</v>
      </c>
      <c r="D27485" s="282">
        <v>87</v>
      </c>
      <c r="E27485" s="265"/>
    </row>
    <row r="27486" spans="1:5">
      <c r="A27486" s="283">
        <v>67459</v>
      </c>
      <c r="B27486" s="176">
        <v>5.4</v>
      </c>
      <c r="C27486" s="176">
        <v>47</v>
      </c>
      <c r="D27486" s="282">
        <v>87</v>
      </c>
      <c r="E27486" s="265"/>
    </row>
    <row r="27487" spans="1:5">
      <c r="A27487" s="283">
        <v>67460</v>
      </c>
      <c r="B27487" s="176">
        <v>54.6</v>
      </c>
      <c r="C27487" s="176">
        <v>39.9</v>
      </c>
      <c r="D27487" s="282">
        <v>156</v>
      </c>
      <c r="E27487" s="265"/>
    </row>
    <row r="27488" spans="1:5">
      <c r="A27488" s="283">
        <v>67464</v>
      </c>
      <c r="B27488" s="176">
        <v>9.6999999999999993</v>
      </c>
      <c r="C27488" s="176">
        <v>45.6</v>
      </c>
      <c r="D27488" s="282">
        <v>87</v>
      </c>
      <c r="E27488" s="265"/>
    </row>
    <row r="27489" spans="1:5">
      <c r="A27489" s="283">
        <v>67466</v>
      </c>
      <c r="B27489" s="176">
        <v>8.5</v>
      </c>
      <c r="C27489" s="176">
        <v>41.9</v>
      </c>
      <c r="D27489" s="282">
        <v>87</v>
      </c>
      <c r="E27489" s="265"/>
    </row>
    <row r="27490" spans="1:5">
      <c r="A27490" s="283">
        <v>67467</v>
      </c>
      <c r="B27490" s="176">
        <v>12.6</v>
      </c>
      <c r="C27490" s="176">
        <v>42</v>
      </c>
      <c r="D27490" s="282">
        <v>87</v>
      </c>
      <c r="E27490" s="265"/>
    </row>
    <row r="27491" spans="1:5">
      <c r="A27491" s="283">
        <v>67468</v>
      </c>
      <c r="B27491" s="176">
        <v>5.4</v>
      </c>
      <c r="C27491" s="176">
        <v>45.2</v>
      </c>
      <c r="D27491" s="282">
        <v>87</v>
      </c>
      <c r="E27491" s="265"/>
    </row>
    <row r="27492" spans="1:5">
      <c r="A27492" s="283">
        <v>67470</v>
      </c>
      <c r="B27492" s="176">
        <v>18.3</v>
      </c>
      <c r="C27492" s="176">
        <v>45.6</v>
      </c>
      <c r="D27492" s="282">
        <v>87</v>
      </c>
      <c r="E27492" s="265"/>
    </row>
    <row r="27493" spans="1:5">
      <c r="A27493" s="283">
        <v>67473</v>
      </c>
      <c r="B27493" s="176">
        <v>8.6</v>
      </c>
      <c r="C27493" s="176">
        <v>48.5</v>
      </c>
      <c r="D27493" s="282">
        <v>87</v>
      </c>
      <c r="E27493" s="265"/>
    </row>
    <row r="27494" spans="1:5">
      <c r="A27494" s="283">
        <v>67474</v>
      </c>
      <c r="B27494" s="176">
        <v>9.9</v>
      </c>
      <c r="C27494" s="176">
        <v>46.7</v>
      </c>
      <c r="D27494" s="282">
        <v>87</v>
      </c>
      <c r="E27494" s="265"/>
    </row>
    <row r="27495" spans="1:5">
      <c r="A27495" s="283">
        <v>67475</v>
      </c>
      <c r="B27495" s="176">
        <v>7.6</v>
      </c>
      <c r="C27495" s="176">
        <v>43.8</v>
      </c>
      <c r="D27495" s="282">
        <v>87</v>
      </c>
      <c r="E27495" s="265"/>
    </row>
    <row r="27496" spans="1:5">
      <c r="A27496" s="283">
        <v>67476</v>
      </c>
      <c r="B27496" s="176">
        <v>0</v>
      </c>
      <c r="C27496" s="176">
        <v>0</v>
      </c>
      <c r="D27496" s="282">
        <v>87</v>
      </c>
      <c r="E27496" s="265"/>
    </row>
    <row r="27497" spans="1:5">
      <c r="A27497" s="283">
        <v>67478</v>
      </c>
      <c r="B27497" s="176">
        <v>4.7</v>
      </c>
      <c r="C27497" s="176">
        <v>47.5</v>
      </c>
      <c r="D27497" s="282">
        <v>87</v>
      </c>
      <c r="E27497" s="265"/>
    </row>
    <row r="27498" spans="1:5">
      <c r="A27498" s="283">
        <v>67480</v>
      </c>
      <c r="B27498" s="176">
        <v>15.9</v>
      </c>
      <c r="C27498" s="176">
        <v>40.700000000000003</v>
      </c>
      <c r="D27498" s="282">
        <v>87</v>
      </c>
      <c r="E27498" s="265"/>
    </row>
    <row r="27499" spans="1:5">
      <c r="A27499" s="283">
        <v>67481</v>
      </c>
      <c r="B27499" s="176">
        <v>3.4</v>
      </c>
      <c r="C27499" s="176">
        <v>49.3</v>
      </c>
      <c r="D27499" s="282">
        <v>87</v>
      </c>
      <c r="E27499" s="265"/>
    </row>
    <row r="27500" spans="1:5">
      <c r="A27500" s="283">
        <v>67482</v>
      </c>
      <c r="B27500" s="176">
        <v>12.1</v>
      </c>
      <c r="C27500" s="176">
        <v>42</v>
      </c>
      <c r="D27500" s="282">
        <v>87</v>
      </c>
      <c r="E27500" s="265"/>
    </row>
    <row r="27501" spans="1:5">
      <c r="A27501" s="283">
        <v>67483</v>
      </c>
      <c r="B27501" s="176">
        <v>4.7</v>
      </c>
      <c r="C27501" s="176">
        <v>44.2</v>
      </c>
      <c r="D27501" s="282">
        <v>87</v>
      </c>
      <c r="E27501" s="265"/>
    </row>
    <row r="27502" spans="1:5">
      <c r="A27502" s="283">
        <v>67484</v>
      </c>
      <c r="B27502" s="176">
        <v>6.4</v>
      </c>
      <c r="C27502" s="176">
        <v>42.6</v>
      </c>
      <c r="D27502" s="282">
        <v>87</v>
      </c>
      <c r="E27502" s="265"/>
    </row>
    <row r="27503" spans="1:5">
      <c r="A27503" s="283">
        <v>67485</v>
      </c>
      <c r="B27503" s="176">
        <v>2.1</v>
      </c>
      <c r="C27503" s="176">
        <v>48.2</v>
      </c>
      <c r="D27503" s="282">
        <v>116</v>
      </c>
      <c r="E27503" s="265"/>
    </row>
    <row r="27504" spans="1:5">
      <c r="A27504" s="283">
        <v>67487</v>
      </c>
      <c r="B27504" s="176">
        <v>13</v>
      </c>
      <c r="C27504" s="176">
        <v>38.9</v>
      </c>
      <c r="D27504" s="282">
        <v>87</v>
      </c>
      <c r="E27504" s="265"/>
    </row>
    <row r="27505" spans="1:5">
      <c r="A27505" s="283">
        <v>67490</v>
      </c>
      <c r="B27505" s="176">
        <v>6.3</v>
      </c>
      <c r="C27505" s="176">
        <v>48.9</v>
      </c>
      <c r="D27505" s="282">
        <v>87</v>
      </c>
      <c r="E27505" s="265"/>
    </row>
    <row r="27506" spans="1:5">
      <c r="A27506" s="283">
        <v>67491</v>
      </c>
      <c r="B27506" s="176">
        <v>5.8</v>
      </c>
      <c r="C27506" s="176">
        <v>45.9</v>
      </c>
      <c r="D27506" s="282">
        <v>87</v>
      </c>
      <c r="E27506" s="265"/>
    </row>
    <row r="27507" spans="1:5">
      <c r="A27507" s="283">
        <v>67492</v>
      </c>
      <c r="B27507" s="176">
        <v>8</v>
      </c>
      <c r="C27507" s="176">
        <v>42.1</v>
      </c>
      <c r="D27507" s="282">
        <v>87</v>
      </c>
      <c r="E27507" s="265"/>
    </row>
    <row r="27508" spans="1:5">
      <c r="A27508" s="283">
        <v>67501</v>
      </c>
      <c r="B27508" s="176">
        <v>136.19999999999999</v>
      </c>
      <c r="C27508" s="176">
        <v>34.200000000000003</v>
      </c>
      <c r="D27508" s="282">
        <v>123</v>
      </c>
      <c r="E27508" s="265"/>
    </row>
    <row r="27509" spans="1:5">
      <c r="A27509" s="283">
        <v>67502</v>
      </c>
      <c r="B27509" s="176">
        <v>301.8</v>
      </c>
      <c r="C27509" s="176">
        <v>45.6</v>
      </c>
      <c r="D27509" s="282">
        <v>116</v>
      </c>
      <c r="E27509" s="265"/>
    </row>
    <row r="27510" spans="1:5">
      <c r="A27510" s="283">
        <v>67504</v>
      </c>
      <c r="B27510" s="176">
        <v>10.3</v>
      </c>
      <c r="C27510" s="176">
        <v>42.9</v>
      </c>
      <c r="D27510" s="282">
        <v>87</v>
      </c>
      <c r="E27510" s="265"/>
    </row>
    <row r="27511" spans="1:5">
      <c r="A27511" s="283">
        <v>67505</v>
      </c>
      <c r="B27511" s="176">
        <v>196</v>
      </c>
      <c r="C27511" s="176">
        <v>45.4</v>
      </c>
      <c r="D27511" s="282">
        <v>87</v>
      </c>
      <c r="E27511" s="265"/>
    </row>
    <row r="27512" spans="1:5">
      <c r="A27512" s="283">
        <v>67510</v>
      </c>
      <c r="B27512" s="176">
        <v>4.7</v>
      </c>
      <c r="C27512" s="176">
        <v>48.6</v>
      </c>
      <c r="D27512" s="282">
        <v>87</v>
      </c>
      <c r="E27512" s="265"/>
    </row>
    <row r="27513" spans="1:5">
      <c r="A27513" s="283">
        <v>67511</v>
      </c>
      <c r="B27513" s="176">
        <v>6.4</v>
      </c>
      <c r="C27513" s="176">
        <v>47.6</v>
      </c>
      <c r="D27513" s="282">
        <v>87</v>
      </c>
      <c r="E27513" s="265"/>
    </row>
    <row r="27514" spans="1:5">
      <c r="A27514" s="283">
        <v>67512</v>
      </c>
      <c r="B27514" s="176">
        <v>4</v>
      </c>
      <c r="C27514" s="176">
        <v>44.4</v>
      </c>
      <c r="D27514" s="282">
        <v>87</v>
      </c>
      <c r="E27514" s="265"/>
    </row>
    <row r="27515" spans="1:5">
      <c r="A27515" s="283">
        <v>67513</v>
      </c>
      <c r="B27515" s="176">
        <v>1.8</v>
      </c>
      <c r="C27515" s="176">
        <v>49.1</v>
      </c>
      <c r="D27515" s="282">
        <v>87</v>
      </c>
      <c r="E27515" s="265"/>
    </row>
    <row r="27516" spans="1:5">
      <c r="A27516" s="283">
        <v>67514</v>
      </c>
      <c r="B27516" s="176">
        <v>11.4</v>
      </c>
      <c r="C27516" s="176">
        <v>40.799999999999997</v>
      </c>
      <c r="D27516" s="282">
        <v>87</v>
      </c>
      <c r="E27516" s="265"/>
    </row>
    <row r="27517" spans="1:5">
      <c r="A27517" s="283">
        <v>67515</v>
      </c>
      <c r="B27517" s="176">
        <v>1.7</v>
      </c>
      <c r="C27517" s="176">
        <v>49</v>
      </c>
      <c r="D27517" s="282">
        <v>87</v>
      </c>
      <c r="E27517" s="265"/>
    </row>
    <row r="27518" spans="1:5">
      <c r="A27518" s="283">
        <v>67516</v>
      </c>
      <c r="B27518" s="176">
        <v>1.6</v>
      </c>
      <c r="C27518" s="176">
        <v>47.4</v>
      </c>
      <c r="D27518" s="282">
        <v>87</v>
      </c>
      <c r="E27518" s="265"/>
    </row>
    <row r="27519" spans="1:5">
      <c r="A27519" s="283">
        <v>67518</v>
      </c>
      <c r="B27519" s="176">
        <v>1.6</v>
      </c>
      <c r="C27519" s="176">
        <v>48.1</v>
      </c>
      <c r="D27519" s="282">
        <v>87</v>
      </c>
      <c r="E27519" s="265"/>
    </row>
    <row r="27520" spans="1:5">
      <c r="A27520" s="283">
        <v>67519</v>
      </c>
      <c r="B27520" s="176">
        <v>3.9</v>
      </c>
      <c r="C27520" s="176">
        <v>42.1</v>
      </c>
      <c r="D27520" s="282">
        <v>87</v>
      </c>
      <c r="E27520" s="265"/>
    </row>
    <row r="27521" spans="1:5">
      <c r="A27521" s="283">
        <v>67520</v>
      </c>
      <c r="B27521" s="176">
        <v>11.5</v>
      </c>
      <c r="C27521" s="176">
        <v>46.7</v>
      </c>
      <c r="D27521" s="282">
        <v>87</v>
      </c>
      <c r="E27521" s="265"/>
    </row>
    <row r="27522" spans="1:5">
      <c r="A27522" s="283">
        <v>67521</v>
      </c>
      <c r="B27522" s="176">
        <v>1.1000000000000001</v>
      </c>
      <c r="C27522" s="176">
        <v>48.4</v>
      </c>
      <c r="D27522" s="282">
        <v>87</v>
      </c>
      <c r="E27522" s="265"/>
    </row>
    <row r="27523" spans="1:5">
      <c r="A27523" s="283">
        <v>67522</v>
      </c>
      <c r="B27523" s="176">
        <v>42.2</v>
      </c>
      <c r="C27523" s="176">
        <v>42.8</v>
      </c>
      <c r="D27523" s="282">
        <v>87</v>
      </c>
      <c r="E27523" s="265"/>
    </row>
    <row r="27524" spans="1:5">
      <c r="A27524" s="283">
        <v>67523</v>
      </c>
      <c r="B27524" s="176">
        <v>2.5</v>
      </c>
      <c r="C27524" s="176">
        <v>46.8</v>
      </c>
      <c r="D27524" s="282">
        <v>87</v>
      </c>
      <c r="E27524" s="265"/>
    </row>
    <row r="27525" spans="1:5">
      <c r="A27525" s="283">
        <v>67524</v>
      </c>
      <c r="B27525" s="176">
        <v>7.4</v>
      </c>
      <c r="C27525" s="176">
        <v>40.200000000000003</v>
      </c>
      <c r="D27525" s="282">
        <v>87</v>
      </c>
      <c r="E27525" s="265"/>
    </row>
    <row r="27526" spans="1:5">
      <c r="A27526" s="283">
        <v>67525</v>
      </c>
      <c r="B27526" s="176">
        <v>5.8</v>
      </c>
      <c r="C27526" s="176">
        <v>45.5</v>
      </c>
      <c r="D27526" s="282">
        <v>87</v>
      </c>
      <c r="E27526" s="265"/>
    </row>
    <row r="27527" spans="1:5">
      <c r="A27527" s="283">
        <v>67526</v>
      </c>
      <c r="B27527" s="176">
        <v>16.399999999999999</v>
      </c>
      <c r="C27527" s="176">
        <v>45.3</v>
      </c>
      <c r="D27527" s="282">
        <v>120</v>
      </c>
      <c r="E27527" s="265"/>
    </row>
    <row r="27528" spans="1:5">
      <c r="A27528" s="283">
        <v>67529</v>
      </c>
      <c r="B27528" s="176">
        <v>2.4</v>
      </c>
      <c r="C27528" s="176">
        <v>46.9</v>
      </c>
      <c r="D27528" s="282">
        <v>87</v>
      </c>
      <c r="E27528" s="265"/>
    </row>
    <row r="27529" spans="1:5">
      <c r="A27529" s="283">
        <v>67530</v>
      </c>
      <c r="B27529" s="176">
        <v>69.3</v>
      </c>
      <c r="C27529" s="176">
        <v>37.799999999999997</v>
      </c>
      <c r="D27529" s="282">
        <v>114</v>
      </c>
      <c r="E27529" s="265"/>
    </row>
    <row r="27530" spans="1:5">
      <c r="A27530" s="283">
        <v>67543</v>
      </c>
      <c r="B27530" s="176">
        <v>25</v>
      </c>
      <c r="C27530" s="176">
        <v>38</v>
      </c>
      <c r="D27530" s="282">
        <v>87</v>
      </c>
      <c r="E27530" s="265"/>
    </row>
    <row r="27531" spans="1:5">
      <c r="A27531" s="283">
        <v>67544</v>
      </c>
      <c r="B27531" s="176">
        <v>19</v>
      </c>
      <c r="C27531" s="176">
        <v>41.7</v>
      </c>
      <c r="D27531" s="282">
        <v>87</v>
      </c>
      <c r="E27531" s="265"/>
    </row>
    <row r="27532" spans="1:5">
      <c r="A27532" s="283">
        <v>67545</v>
      </c>
      <c r="B27532" s="176">
        <v>2.1</v>
      </c>
      <c r="C27532" s="176">
        <v>48.4</v>
      </c>
      <c r="D27532" s="282">
        <v>87</v>
      </c>
      <c r="E27532" s="265"/>
    </row>
    <row r="27533" spans="1:5">
      <c r="A27533" s="283">
        <v>67546</v>
      </c>
      <c r="B27533" s="176">
        <v>18.8</v>
      </c>
      <c r="C27533" s="176">
        <v>45.5</v>
      </c>
      <c r="D27533" s="282">
        <v>110</v>
      </c>
      <c r="E27533" s="265"/>
    </row>
    <row r="27534" spans="1:5">
      <c r="A27534" s="283">
        <v>67547</v>
      </c>
      <c r="B27534" s="176">
        <v>87.7</v>
      </c>
      <c r="C27534" s="176">
        <v>44.4</v>
      </c>
      <c r="D27534" s="282">
        <v>108</v>
      </c>
      <c r="E27534" s="265"/>
    </row>
    <row r="27535" spans="1:5">
      <c r="A27535" s="283">
        <v>67548</v>
      </c>
      <c r="B27535" s="176">
        <v>39.4</v>
      </c>
      <c r="C27535" s="176">
        <v>47.8</v>
      </c>
      <c r="D27535" s="282">
        <v>87</v>
      </c>
      <c r="E27535" s="265"/>
    </row>
    <row r="27536" spans="1:5">
      <c r="A27536" s="283">
        <v>67550</v>
      </c>
      <c r="B27536" s="176">
        <v>33.9</v>
      </c>
      <c r="C27536" s="176">
        <v>41.8</v>
      </c>
      <c r="D27536" s="282">
        <v>108</v>
      </c>
      <c r="E27536" s="265"/>
    </row>
    <row r="27537" spans="1:5">
      <c r="A27537" s="283">
        <v>67552</v>
      </c>
      <c r="B27537" s="176">
        <v>3.5</v>
      </c>
      <c r="C27537" s="176">
        <v>45.1</v>
      </c>
      <c r="D27537" s="282">
        <v>87</v>
      </c>
      <c r="E27537" s="265"/>
    </row>
    <row r="27538" spans="1:5">
      <c r="A27538" s="283">
        <v>67553</v>
      </c>
      <c r="B27538" s="176">
        <v>2.7</v>
      </c>
      <c r="C27538" s="176">
        <v>48</v>
      </c>
      <c r="D27538" s="282">
        <v>87</v>
      </c>
      <c r="E27538" s="265"/>
    </row>
    <row r="27539" spans="1:5">
      <c r="A27539" s="283">
        <v>67554</v>
      </c>
      <c r="B27539" s="176">
        <v>33.700000000000003</v>
      </c>
      <c r="C27539" s="176">
        <v>39.6</v>
      </c>
      <c r="D27539" s="282">
        <v>87</v>
      </c>
      <c r="E27539" s="265"/>
    </row>
    <row r="27540" spans="1:5">
      <c r="A27540" s="283">
        <v>67556</v>
      </c>
      <c r="B27540" s="176">
        <v>1.9</v>
      </c>
      <c r="C27540" s="176">
        <v>49.9</v>
      </c>
      <c r="D27540" s="282">
        <v>87</v>
      </c>
      <c r="E27540" s="265"/>
    </row>
    <row r="27541" spans="1:5">
      <c r="A27541" s="283">
        <v>67557</v>
      </c>
      <c r="B27541" s="176">
        <v>3.5</v>
      </c>
      <c r="C27541" s="176">
        <v>41.9</v>
      </c>
      <c r="D27541" s="282">
        <v>87</v>
      </c>
      <c r="E27541" s="265"/>
    </row>
    <row r="27542" spans="1:5">
      <c r="A27542" s="283">
        <v>67559</v>
      </c>
      <c r="B27542" s="176">
        <v>2.2000000000000002</v>
      </c>
      <c r="C27542" s="176">
        <v>50.4</v>
      </c>
      <c r="D27542" s="282">
        <v>87</v>
      </c>
      <c r="E27542" s="265"/>
    </row>
    <row r="27543" spans="1:5">
      <c r="A27543" s="283">
        <v>67560</v>
      </c>
      <c r="B27543" s="176">
        <v>10.6</v>
      </c>
      <c r="C27543" s="176">
        <v>47</v>
      </c>
      <c r="D27543" s="282">
        <v>87</v>
      </c>
      <c r="E27543" s="265"/>
    </row>
    <row r="27544" spans="1:5">
      <c r="A27544" s="283">
        <v>67561</v>
      </c>
      <c r="B27544" s="176">
        <v>16.8</v>
      </c>
      <c r="C27544" s="176">
        <v>40.4</v>
      </c>
      <c r="D27544" s="282">
        <v>87</v>
      </c>
      <c r="E27544" s="265"/>
    </row>
    <row r="27545" spans="1:5">
      <c r="A27545" s="283">
        <v>67563</v>
      </c>
      <c r="B27545" s="176">
        <v>1.8</v>
      </c>
      <c r="C27545" s="176">
        <v>45.4</v>
      </c>
      <c r="D27545" s="282">
        <v>87</v>
      </c>
      <c r="E27545" s="265"/>
    </row>
    <row r="27546" spans="1:5">
      <c r="A27546" s="283">
        <v>67564</v>
      </c>
      <c r="B27546" s="176">
        <v>5.6</v>
      </c>
      <c r="C27546" s="176">
        <v>44.1</v>
      </c>
      <c r="D27546" s="282">
        <v>87</v>
      </c>
      <c r="E27546" s="265"/>
    </row>
    <row r="27547" spans="1:5">
      <c r="A27547" s="283">
        <v>67565</v>
      </c>
      <c r="B27547" s="176">
        <v>7.2</v>
      </c>
      <c r="C27547" s="176">
        <v>47</v>
      </c>
      <c r="D27547" s="282">
        <v>87</v>
      </c>
      <c r="E27547" s="265"/>
    </row>
    <row r="27548" spans="1:5">
      <c r="A27548" s="283">
        <v>67566</v>
      </c>
      <c r="B27548" s="176">
        <v>17</v>
      </c>
      <c r="C27548" s="176">
        <v>38.700000000000003</v>
      </c>
      <c r="D27548" s="282">
        <v>87</v>
      </c>
      <c r="E27548" s="265"/>
    </row>
    <row r="27549" spans="1:5">
      <c r="A27549" s="283">
        <v>67567</v>
      </c>
      <c r="B27549" s="176">
        <v>3.6</v>
      </c>
      <c r="C27549" s="176">
        <v>47.6</v>
      </c>
      <c r="D27549" s="282">
        <v>87</v>
      </c>
      <c r="E27549" s="265"/>
    </row>
    <row r="27550" spans="1:5">
      <c r="A27550" s="283">
        <v>67568</v>
      </c>
      <c r="B27550" s="176">
        <v>4.8</v>
      </c>
      <c r="C27550" s="176">
        <v>48.7</v>
      </c>
      <c r="D27550" s="282">
        <v>87</v>
      </c>
      <c r="E27550" s="265"/>
    </row>
    <row r="27551" spans="1:5">
      <c r="A27551" s="283">
        <v>67570</v>
      </c>
      <c r="B27551" s="176">
        <v>9.9</v>
      </c>
      <c r="C27551" s="176">
        <v>42.7</v>
      </c>
      <c r="D27551" s="282">
        <v>87</v>
      </c>
      <c r="E27551" s="265"/>
    </row>
    <row r="27552" spans="1:5">
      <c r="A27552" s="283">
        <v>67572</v>
      </c>
      <c r="B27552" s="176">
        <v>1.7</v>
      </c>
      <c r="C27552" s="176">
        <v>49.5</v>
      </c>
      <c r="D27552" s="282">
        <v>87</v>
      </c>
      <c r="E27552" s="265"/>
    </row>
    <row r="27553" spans="1:5">
      <c r="A27553" s="283">
        <v>67573</v>
      </c>
      <c r="B27553" s="176">
        <v>4.2</v>
      </c>
      <c r="C27553" s="176">
        <v>45</v>
      </c>
      <c r="D27553" s="282">
        <v>87</v>
      </c>
      <c r="E27553" s="265"/>
    </row>
    <row r="27554" spans="1:5">
      <c r="A27554" s="283">
        <v>67574</v>
      </c>
      <c r="B27554" s="176">
        <v>2.5</v>
      </c>
      <c r="C27554" s="176">
        <v>46.3</v>
      </c>
      <c r="D27554" s="282">
        <v>87</v>
      </c>
      <c r="E27554" s="265"/>
    </row>
    <row r="27555" spans="1:5">
      <c r="A27555" s="283">
        <v>67575</v>
      </c>
      <c r="B27555" s="176">
        <v>2.4</v>
      </c>
      <c r="C27555" s="176">
        <v>49.5</v>
      </c>
      <c r="D27555" s="282">
        <v>87</v>
      </c>
      <c r="E27555" s="265"/>
    </row>
    <row r="27556" spans="1:5">
      <c r="A27556" s="283">
        <v>67576</v>
      </c>
      <c r="B27556" s="176">
        <v>7.6</v>
      </c>
      <c r="C27556" s="176">
        <v>43.7</v>
      </c>
      <c r="D27556" s="282">
        <v>87</v>
      </c>
      <c r="E27556" s="265"/>
    </row>
    <row r="27557" spans="1:5">
      <c r="A27557" s="283">
        <v>67578</v>
      </c>
      <c r="B27557" s="176">
        <v>22.1</v>
      </c>
      <c r="C27557" s="176">
        <v>48.3</v>
      </c>
      <c r="D27557" s="282">
        <v>87</v>
      </c>
      <c r="E27557" s="265"/>
    </row>
    <row r="27558" spans="1:5">
      <c r="A27558" s="283">
        <v>67579</v>
      </c>
      <c r="B27558" s="176">
        <v>18.5</v>
      </c>
      <c r="C27558" s="176">
        <v>33.9</v>
      </c>
      <c r="D27558" s="282">
        <v>128</v>
      </c>
      <c r="E27558" s="265"/>
    </row>
    <row r="27559" spans="1:5">
      <c r="A27559" s="283">
        <v>67581</v>
      </c>
      <c r="B27559" s="176">
        <v>3</v>
      </c>
      <c r="C27559" s="176">
        <v>48.3</v>
      </c>
      <c r="D27559" s="282">
        <v>87</v>
      </c>
      <c r="E27559" s="265"/>
    </row>
    <row r="27560" spans="1:5">
      <c r="A27560" s="283">
        <v>67583</v>
      </c>
      <c r="B27560" s="176">
        <v>4.4000000000000004</v>
      </c>
      <c r="C27560" s="176">
        <v>45.3</v>
      </c>
      <c r="D27560" s="282">
        <v>87</v>
      </c>
      <c r="E27560" s="265"/>
    </row>
    <row r="27561" spans="1:5">
      <c r="A27561" s="283">
        <v>67584</v>
      </c>
      <c r="B27561" s="176">
        <v>1.7</v>
      </c>
      <c r="C27561" s="176">
        <v>49.8</v>
      </c>
      <c r="D27561" s="282">
        <v>87</v>
      </c>
      <c r="E27561" s="265"/>
    </row>
    <row r="27562" spans="1:5">
      <c r="A27562" s="283">
        <v>67585</v>
      </c>
      <c r="B27562" s="176">
        <v>10.8</v>
      </c>
      <c r="C27562" s="176">
        <v>43.8</v>
      </c>
      <c r="D27562" s="282">
        <v>87</v>
      </c>
      <c r="E27562" s="265"/>
    </row>
    <row r="27563" spans="1:5">
      <c r="A27563" s="283">
        <v>67601</v>
      </c>
      <c r="B27563" s="176">
        <v>44.4</v>
      </c>
      <c r="C27563" s="176">
        <v>31.6</v>
      </c>
      <c r="D27563" s="282">
        <v>129</v>
      </c>
      <c r="E27563" s="265"/>
    </row>
    <row r="27564" spans="1:5">
      <c r="A27564" s="283">
        <v>67621</v>
      </c>
      <c r="B27564" s="176">
        <v>2.9</v>
      </c>
      <c r="C27564" s="176">
        <v>46.5</v>
      </c>
      <c r="D27564" s="282">
        <v>87</v>
      </c>
      <c r="E27564" s="265"/>
    </row>
    <row r="27565" spans="1:5">
      <c r="A27565" s="283">
        <v>67622</v>
      </c>
      <c r="B27565" s="176">
        <v>13.3</v>
      </c>
      <c r="C27565" s="176">
        <v>37.9</v>
      </c>
      <c r="D27565" s="282">
        <v>87</v>
      </c>
      <c r="E27565" s="265"/>
    </row>
    <row r="27566" spans="1:5">
      <c r="A27566" s="283">
        <v>67623</v>
      </c>
      <c r="B27566" s="176">
        <v>1.5</v>
      </c>
      <c r="C27566" s="176">
        <v>46.7</v>
      </c>
      <c r="D27566" s="282">
        <v>87</v>
      </c>
      <c r="E27566" s="265"/>
    </row>
    <row r="27567" spans="1:5">
      <c r="A27567" s="283">
        <v>67625</v>
      </c>
      <c r="B27567" s="176">
        <v>1.1000000000000001</v>
      </c>
      <c r="C27567" s="176">
        <v>49.5</v>
      </c>
      <c r="D27567" s="282">
        <v>87</v>
      </c>
      <c r="E27567" s="265"/>
    </row>
    <row r="27568" spans="1:5">
      <c r="A27568" s="283">
        <v>67626</v>
      </c>
      <c r="B27568" s="176">
        <v>1.9</v>
      </c>
      <c r="C27568" s="176">
        <v>52.4</v>
      </c>
      <c r="D27568" s="282">
        <v>87</v>
      </c>
      <c r="E27568" s="265"/>
    </row>
    <row r="27569" spans="1:5">
      <c r="A27569" s="283">
        <v>67627</v>
      </c>
      <c r="B27569" s="176">
        <v>0</v>
      </c>
      <c r="C27569" s="176">
        <v>0</v>
      </c>
      <c r="D27569" s="282">
        <v>87</v>
      </c>
      <c r="E27569" s="265"/>
    </row>
    <row r="27570" spans="1:5">
      <c r="A27570" s="283">
        <v>67628</v>
      </c>
      <c r="B27570" s="176">
        <v>3.3</v>
      </c>
      <c r="C27570" s="176">
        <v>51.7</v>
      </c>
      <c r="D27570" s="282">
        <v>87</v>
      </c>
      <c r="E27570" s="265"/>
    </row>
    <row r="27571" spans="1:5">
      <c r="A27571" s="283">
        <v>67629</v>
      </c>
      <c r="B27571" s="176">
        <v>1.4</v>
      </c>
      <c r="C27571" s="176">
        <v>47.1</v>
      </c>
      <c r="D27571" s="282">
        <v>87</v>
      </c>
      <c r="E27571" s="265"/>
    </row>
    <row r="27572" spans="1:5">
      <c r="A27572" s="283">
        <v>67631</v>
      </c>
      <c r="B27572" s="176">
        <v>1.3</v>
      </c>
      <c r="C27572" s="176">
        <v>49.1</v>
      </c>
      <c r="D27572" s="282">
        <v>87</v>
      </c>
      <c r="E27572" s="265"/>
    </row>
    <row r="27573" spans="1:5">
      <c r="A27573" s="283">
        <v>67632</v>
      </c>
      <c r="B27573" s="176">
        <v>2.6</v>
      </c>
      <c r="C27573" s="176">
        <v>43.1</v>
      </c>
      <c r="D27573" s="282">
        <v>87</v>
      </c>
      <c r="E27573" s="265"/>
    </row>
    <row r="27574" spans="1:5">
      <c r="A27574" s="283">
        <v>67634</v>
      </c>
      <c r="B27574" s="176">
        <v>1.9</v>
      </c>
      <c r="C27574" s="176">
        <v>52.9</v>
      </c>
      <c r="D27574" s="282">
        <v>87</v>
      </c>
      <c r="E27574" s="265"/>
    </row>
    <row r="27575" spans="1:5">
      <c r="A27575" s="283">
        <v>67635</v>
      </c>
      <c r="B27575" s="176">
        <v>1.3</v>
      </c>
      <c r="C27575" s="176">
        <v>49.6</v>
      </c>
      <c r="D27575" s="282">
        <v>87</v>
      </c>
      <c r="E27575" s="265"/>
    </row>
    <row r="27576" spans="1:5">
      <c r="A27576" s="283">
        <v>67637</v>
      </c>
      <c r="B27576" s="176">
        <v>5</v>
      </c>
      <c r="C27576" s="176">
        <v>41.1</v>
      </c>
      <c r="D27576" s="282">
        <v>87</v>
      </c>
      <c r="E27576" s="265"/>
    </row>
    <row r="27577" spans="1:5">
      <c r="A27577" s="283">
        <v>67638</v>
      </c>
      <c r="B27577" s="176">
        <v>3</v>
      </c>
      <c r="C27577" s="176">
        <v>50.9</v>
      </c>
      <c r="D27577" s="282">
        <v>87</v>
      </c>
      <c r="E27577" s="265"/>
    </row>
    <row r="27578" spans="1:5">
      <c r="A27578" s="283">
        <v>67639</v>
      </c>
      <c r="B27578" s="176">
        <v>3.7</v>
      </c>
      <c r="C27578" s="176">
        <v>46.8</v>
      </c>
      <c r="D27578" s="282">
        <v>87</v>
      </c>
      <c r="E27578" s="265"/>
    </row>
    <row r="27579" spans="1:5">
      <c r="A27579" s="283">
        <v>67640</v>
      </c>
      <c r="B27579" s="176">
        <v>3.8</v>
      </c>
      <c r="C27579" s="176">
        <v>43.6</v>
      </c>
      <c r="D27579" s="282">
        <v>87</v>
      </c>
      <c r="E27579" s="265"/>
    </row>
    <row r="27580" spans="1:5">
      <c r="A27580" s="283">
        <v>67642</v>
      </c>
      <c r="B27580" s="176">
        <v>16.100000000000001</v>
      </c>
      <c r="C27580" s="176">
        <v>48.3</v>
      </c>
      <c r="D27580" s="282">
        <v>87</v>
      </c>
      <c r="E27580" s="265"/>
    </row>
    <row r="27581" spans="1:5">
      <c r="A27581" s="283">
        <v>67643</v>
      </c>
      <c r="B27581" s="176">
        <v>1.3</v>
      </c>
      <c r="C27581" s="176">
        <v>49.7</v>
      </c>
      <c r="D27581" s="282">
        <v>87</v>
      </c>
      <c r="E27581" s="265"/>
    </row>
    <row r="27582" spans="1:5">
      <c r="A27582" s="283">
        <v>67644</v>
      </c>
      <c r="B27582" s="176">
        <v>3.1</v>
      </c>
      <c r="C27582" s="176">
        <v>47.1</v>
      </c>
      <c r="D27582" s="282">
        <v>87</v>
      </c>
      <c r="E27582" s="265"/>
    </row>
    <row r="27583" spans="1:5">
      <c r="A27583" s="283">
        <v>67645</v>
      </c>
      <c r="B27583" s="176">
        <v>1.5</v>
      </c>
      <c r="C27583" s="176">
        <v>47.4</v>
      </c>
      <c r="D27583" s="282">
        <v>87</v>
      </c>
      <c r="E27583" s="265"/>
    </row>
    <row r="27584" spans="1:5">
      <c r="A27584" s="283">
        <v>67646</v>
      </c>
      <c r="B27584" s="176">
        <v>4.9000000000000004</v>
      </c>
      <c r="C27584" s="176">
        <v>45.7</v>
      </c>
      <c r="D27584" s="282">
        <v>87</v>
      </c>
      <c r="E27584" s="265"/>
    </row>
    <row r="27585" spans="1:5">
      <c r="A27585" s="283">
        <v>67647</v>
      </c>
      <c r="B27585" s="176">
        <v>2.8</v>
      </c>
      <c r="C27585" s="176">
        <v>45.6</v>
      </c>
      <c r="D27585" s="282">
        <v>87</v>
      </c>
      <c r="E27585" s="265"/>
    </row>
    <row r="27586" spans="1:5">
      <c r="A27586" s="283">
        <v>67648</v>
      </c>
      <c r="B27586" s="176">
        <v>2.8</v>
      </c>
      <c r="C27586" s="176">
        <v>49.7</v>
      </c>
      <c r="D27586" s="282">
        <v>87</v>
      </c>
      <c r="E27586" s="265"/>
    </row>
    <row r="27587" spans="1:5">
      <c r="A27587" s="283">
        <v>67649</v>
      </c>
      <c r="B27587" s="176">
        <v>2.7</v>
      </c>
      <c r="C27587" s="176">
        <v>50.1</v>
      </c>
      <c r="D27587" s="282">
        <v>87</v>
      </c>
      <c r="E27587" s="265"/>
    </row>
    <row r="27588" spans="1:5">
      <c r="A27588" s="283">
        <v>67650</v>
      </c>
      <c r="B27588" s="176">
        <v>1.2</v>
      </c>
      <c r="C27588" s="176">
        <v>51.9</v>
      </c>
      <c r="D27588" s="282">
        <v>87</v>
      </c>
      <c r="E27588" s="265"/>
    </row>
    <row r="27589" spans="1:5">
      <c r="A27589" s="283">
        <v>67651</v>
      </c>
      <c r="B27589" s="176">
        <v>1.7</v>
      </c>
      <c r="C27589" s="176">
        <v>46.2</v>
      </c>
      <c r="D27589" s="282">
        <v>87</v>
      </c>
      <c r="E27589" s="265"/>
    </row>
    <row r="27590" spans="1:5">
      <c r="A27590" s="283">
        <v>67653</v>
      </c>
      <c r="B27590" s="176">
        <v>1.3</v>
      </c>
      <c r="C27590" s="176">
        <v>49.5</v>
      </c>
      <c r="D27590" s="282">
        <v>87</v>
      </c>
      <c r="E27590" s="265"/>
    </row>
    <row r="27591" spans="1:5">
      <c r="A27591" s="283">
        <v>67654</v>
      </c>
      <c r="B27591" s="176">
        <v>71.8</v>
      </c>
      <c r="C27591" s="176">
        <v>45.3</v>
      </c>
      <c r="D27591" s="282">
        <v>87</v>
      </c>
      <c r="E27591" s="265"/>
    </row>
    <row r="27592" spans="1:5">
      <c r="A27592" s="283">
        <v>67656</v>
      </c>
      <c r="B27592" s="176">
        <v>1.1000000000000001</v>
      </c>
      <c r="C27592" s="176">
        <v>49.7</v>
      </c>
      <c r="D27592" s="282">
        <v>87</v>
      </c>
      <c r="E27592" s="265"/>
    </row>
    <row r="27593" spans="1:5">
      <c r="A27593" s="283">
        <v>67657</v>
      </c>
      <c r="B27593" s="176">
        <v>3</v>
      </c>
      <c r="C27593" s="176">
        <v>42.8</v>
      </c>
      <c r="D27593" s="282">
        <v>87</v>
      </c>
      <c r="E27593" s="265"/>
    </row>
    <row r="27594" spans="1:5">
      <c r="A27594" s="283">
        <v>67658</v>
      </c>
      <c r="B27594" s="176">
        <v>2.6</v>
      </c>
      <c r="C27594" s="176">
        <v>49</v>
      </c>
      <c r="D27594" s="282">
        <v>87</v>
      </c>
      <c r="E27594" s="265"/>
    </row>
    <row r="27595" spans="1:5">
      <c r="A27595" s="283">
        <v>67659</v>
      </c>
      <c r="B27595" s="176">
        <v>1.2</v>
      </c>
      <c r="C27595" s="176">
        <v>50.6</v>
      </c>
      <c r="D27595" s="282">
        <v>87</v>
      </c>
      <c r="E27595" s="265"/>
    </row>
    <row r="27596" spans="1:5">
      <c r="A27596" s="283">
        <v>67660</v>
      </c>
      <c r="B27596" s="176">
        <v>4.8</v>
      </c>
      <c r="C27596" s="176">
        <v>46.4</v>
      </c>
      <c r="D27596" s="282">
        <v>87</v>
      </c>
      <c r="E27596" s="265"/>
    </row>
    <row r="27597" spans="1:5">
      <c r="A27597" s="283">
        <v>67661</v>
      </c>
      <c r="B27597" s="176">
        <v>14.4</v>
      </c>
      <c r="C27597" s="176">
        <v>44.2</v>
      </c>
      <c r="D27597" s="282">
        <v>87</v>
      </c>
      <c r="E27597" s="265"/>
    </row>
    <row r="27598" spans="1:5">
      <c r="A27598" s="283">
        <v>67663</v>
      </c>
      <c r="B27598" s="176">
        <v>12.3</v>
      </c>
      <c r="C27598" s="176">
        <v>41.9</v>
      </c>
      <c r="D27598" s="282">
        <v>87</v>
      </c>
      <c r="E27598" s="265"/>
    </row>
    <row r="27599" spans="1:5">
      <c r="A27599" s="283">
        <v>67664</v>
      </c>
      <c r="B27599" s="176">
        <v>2.7</v>
      </c>
      <c r="C27599" s="176">
        <v>45.4</v>
      </c>
      <c r="D27599" s="282">
        <v>87</v>
      </c>
      <c r="E27599" s="265"/>
    </row>
    <row r="27600" spans="1:5">
      <c r="A27600" s="283">
        <v>67665</v>
      </c>
      <c r="B27600" s="176">
        <v>24.3</v>
      </c>
      <c r="C27600" s="176">
        <v>45</v>
      </c>
      <c r="D27600" s="282">
        <v>87</v>
      </c>
      <c r="E27600" s="265"/>
    </row>
    <row r="27601" spans="1:5">
      <c r="A27601" s="283">
        <v>67667</v>
      </c>
      <c r="B27601" s="176">
        <v>3.1</v>
      </c>
      <c r="C27601" s="176">
        <v>40</v>
      </c>
      <c r="D27601" s="282">
        <v>87</v>
      </c>
      <c r="E27601" s="265"/>
    </row>
    <row r="27602" spans="1:5">
      <c r="A27602" s="283">
        <v>67669</v>
      </c>
      <c r="B27602" s="176">
        <v>5.4</v>
      </c>
      <c r="C27602" s="176">
        <v>46.4</v>
      </c>
      <c r="D27602" s="282">
        <v>87</v>
      </c>
      <c r="E27602" s="265"/>
    </row>
    <row r="27603" spans="1:5">
      <c r="A27603" s="283">
        <v>67671</v>
      </c>
      <c r="B27603" s="176">
        <v>11.9</v>
      </c>
      <c r="C27603" s="176">
        <v>41.8</v>
      </c>
      <c r="D27603" s="282">
        <v>87</v>
      </c>
      <c r="E27603" s="265"/>
    </row>
    <row r="27604" spans="1:5">
      <c r="A27604" s="283">
        <v>67672</v>
      </c>
      <c r="B27604" s="176">
        <v>33.5</v>
      </c>
      <c r="C27604" s="176">
        <v>48.7</v>
      </c>
      <c r="D27604" s="282">
        <v>95</v>
      </c>
      <c r="E27604" s="265"/>
    </row>
    <row r="27605" spans="1:5">
      <c r="A27605" s="283">
        <v>67673</v>
      </c>
      <c r="B27605" s="176">
        <v>2.1</v>
      </c>
      <c r="C27605" s="176">
        <v>49</v>
      </c>
      <c r="D27605" s="282">
        <v>87</v>
      </c>
      <c r="E27605" s="265"/>
    </row>
    <row r="27606" spans="1:5">
      <c r="A27606" s="283">
        <v>67674</v>
      </c>
      <c r="B27606" s="176">
        <v>3</v>
      </c>
      <c r="C27606" s="176">
        <v>42.9</v>
      </c>
      <c r="D27606" s="282">
        <v>87</v>
      </c>
      <c r="E27606" s="265"/>
    </row>
    <row r="27607" spans="1:5">
      <c r="A27607" s="283">
        <v>67675</v>
      </c>
      <c r="B27607" s="176">
        <v>1.3</v>
      </c>
      <c r="C27607" s="176">
        <v>47.8</v>
      </c>
      <c r="D27607" s="282">
        <v>87</v>
      </c>
      <c r="E27607" s="265"/>
    </row>
    <row r="27608" spans="1:5">
      <c r="A27608" s="283">
        <v>67701</v>
      </c>
      <c r="B27608" s="176">
        <v>22.9</v>
      </c>
      <c r="C27608" s="176">
        <v>35.6</v>
      </c>
      <c r="D27608" s="282">
        <v>108</v>
      </c>
      <c r="E27608" s="265"/>
    </row>
    <row r="27609" spans="1:5">
      <c r="A27609" s="283">
        <v>67730</v>
      </c>
      <c r="B27609" s="176">
        <v>20.2</v>
      </c>
      <c r="C27609" s="176">
        <v>50.9</v>
      </c>
      <c r="D27609" s="282">
        <v>87</v>
      </c>
      <c r="E27609" s="265"/>
    </row>
    <row r="27610" spans="1:5">
      <c r="A27610" s="283">
        <v>67731</v>
      </c>
      <c r="B27610" s="176">
        <v>1.6</v>
      </c>
      <c r="C27610" s="176">
        <v>45.2</v>
      </c>
      <c r="D27610" s="282">
        <v>87</v>
      </c>
      <c r="E27610" s="265"/>
    </row>
    <row r="27611" spans="1:5">
      <c r="A27611" s="283">
        <v>67732</v>
      </c>
      <c r="B27611" s="176">
        <v>1.8</v>
      </c>
      <c r="C27611" s="176">
        <v>41.3</v>
      </c>
      <c r="D27611" s="282">
        <v>87</v>
      </c>
      <c r="E27611" s="265"/>
    </row>
    <row r="27612" spans="1:5">
      <c r="A27612" s="283">
        <v>67733</v>
      </c>
      <c r="B27612" s="176">
        <v>1</v>
      </c>
      <c r="C27612" s="176">
        <v>44.1</v>
      </c>
      <c r="D27612" s="282">
        <v>87</v>
      </c>
      <c r="E27612" s="265"/>
    </row>
    <row r="27613" spans="1:5">
      <c r="A27613" s="283">
        <v>67734</v>
      </c>
      <c r="B27613" s="176">
        <v>2.1</v>
      </c>
      <c r="C27613" s="176">
        <v>40.5</v>
      </c>
      <c r="D27613" s="282">
        <v>87</v>
      </c>
      <c r="E27613" s="265"/>
    </row>
    <row r="27614" spans="1:5">
      <c r="A27614" s="283">
        <v>67735</v>
      </c>
      <c r="B27614" s="176">
        <v>10.199999999999999</v>
      </c>
      <c r="C27614" s="176">
        <v>41.4</v>
      </c>
      <c r="D27614" s="282">
        <v>94</v>
      </c>
      <c r="E27614" s="265"/>
    </row>
    <row r="27615" spans="1:5">
      <c r="A27615" s="283">
        <v>67736</v>
      </c>
      <c r="B27615" s="176">
        <v>1.7</v>
      </c>
      <c r="C27615" s="176">
        <v>48.7</v>
      </c>
      <c r="D27615" s="282">
        <v>87</v>
      </c>
      <c r="E27615" s="265"/>
    </row>
    <row r="27616" spans="1:5">
      <c r="A27616" s="283">
        <v>67737</v>
      </c>
      <c r="B27616" s="176">
        <v>1.8</v>
      </c>
      <c r="C27616" s="176">
        <v>48.4</v>
      </c>
      <c r="D27616" s="282">
        <v>87</v>
      </c>
      <c r="E27616" s="265"/>
    </row>
    <row r="27617" spans="1:5">
      <c r="A27617" s="283">
        <v>67738</v>
      </c>
      <c r="B27617" s="176">
        <v>1.7</v>
      </c>
      <c r="C27617" s="176">
        <v>48.4</v>
      </c>
      <c r="D27617" s="282">
        <v>87</v>
      </c>
      <c r="E27617" s="265"/>
    </row>
    <row r="27618" spans="1:5">
      <c r="A27618" s="283">
        <v>67739</v>
      </c>
      <c r="B27618" s="176">
        <v>1.4</v>
      </c>
      <c r="C27618" s="176">
        <v>51.1</v>
      </c>
      <c r="D27618" s="282">
        <v>87</v>
      </c>
      <c r="E27618" s="265"/>
    </row>
    <row r="27619" spans="1:5">
      <c r="A27619" s="283">
        <v>67740</v>
      </c>
      <c r="B27619" s="176">
        <v>3.1</v>
      </c>
      <c r="C27619" s="176">
        <v>47.8</v>
      </c>
      <c r="D27619" s="282">
        <v>87</v>
      </c>
      <c r="E27619" s="265"/>
    </row>
    <row r="27620" spans="1:5">
      <c r="A27620" s="283">
        <v>67741</v>
      </c>
      <c r="B27620" s="176">
        <v>1.4</v>
      </c>
      <c r="C27620" s="176">
        <v>46.6</v>
      </c>
      <c r="D27620" s="282">
        <v>87</v>
      </c>
      <c r="E27620" s="265"/>
    </row>
    <row r="27621" spans="1:5">
      <c r="A27621" s="283">
        <v>67743</v>
      </c>
      <c r="B27621" s="176">
        <v>1.8</v>
      </c>
      <c r="C27621" s="176">
        <v>41.2</v>
      </c>
      <c r="D27621" s="282">
        <v>87</v>
      </c>
      <c r="E27621" s="265"/>
    </row>
    <row r="27622" spans="1:5">
      <c r="A27622" s="283">
        <v>67744</v>
      </c>
      <c r="B27622" s="176">
        <v>58.8</v>
      </c>
      <c r="C27622" s="176">
        <v>50.6</v>
      </c>
      <c r="D27622" s="282">
        <v>87</v>
      </c>
      <c r="E27622" s="265"/>
    </row>
    <row r="27623" spans="1:5">
      <c r="A27623" s="283">
        <v>67745</v>
      </c>
      <c r="B27623" s="176">
        <v>1.1000000000000001</v>
      </c>
      <c r="C27623" s="176">
        <v>50.6</v>
      </c>
      <c r="D27623" s="282">
        <v>87</v>
      </c>
      <c r="E27623" s="265"/>
    </row>
    <row r="27624" spans="1:5">
      <c r="A27624" s="283">
        <v>67747</v>
      </c>
      <c r="B27624" s="176">
        <v>1</v>
      </c>
      <c r="C27624" s="176">
        <v>45.4</v>
      </c>
      <c r="D27624" s="282">
        <v>87</v>
      </c>
      <c r="E27624" s="265"/>
    </row>
    <row r="27625" spans="1:5">
      <c r="A27625" s="283">
        <v>67748</v>
      </c>
      <c r="B27625" s="176">
        <v>7.2</v>
      </c>
      <c r="C27625" s="176">
        <v>44.5</v>
      </c>
      <c r="D27625" s="282">
        <v>87</v>
      </c>
      <c r="E27625" s="265"/>
    </row>
    <row r="27626" spans="1:5">
      <c r="A27626" s="283">
        <v>67749</v>
      </c>
      <c r="B27626" s="176">
        <v>35</v>
      </c>
      <c r="C27626" s="176">
        <v>52</v>
      </c>
      <c r="D27626" s="282">
        <v>87</v>
      </c>
      <c r="E27626" s="265"/>
    </row>
    <row r="27627" spans="1:5">
      <c r="A27627" s="283">
        <v>67751</v>
      </c>
      <c r="B27627" s="176">
        <v>1.5</v>
      </c>
      <c r="C27627" s="176">
        <v>47</v>
      </c>
      <c r="D27627" s="282">
        <v>87</v>
      </c>
      <c r="E27627" s="265"/>
    </row>
    <row r="27628" spans="1:5">
      <c r="A27628" s="283">
        <v>67752</v>
      </c>
      <c r="B27628" s="176">
        <v>25.7</v>
      </c>
      <c r="C27628" s="176">
        <v>47.1</v>
      </c>
      <c r="D27628" s="282">
        <v>87</v>
      </c>
      <c r="E27628" s="265"/>
    </row>
    <row r="27629" spans="1:5">
      <c r="A27629" s="283">
        <v>67753</v>
      </c>
      <c r="B27629" s="176">
        <v>2.1</v>
      </c>
      <c r="C27629" s="176">
        <v>40.299999999999997</v>
      </c>
      <c r="D27629" s="282">
        <v>87</v>
      </c>
      <c r="E27629" s="265"/>
    </row>
    <row r="27630" spans="1:5">
      <c r="A27630" s="283">
        <v>67756</v>
      </c>
      <c r="B27630" s="176">
        <v>3.7</v>
      </c>
      <c r="C27630" s="176">
        <v>50.5</v>
      </c>
      <c r="D27630" s="282">
        <v>87</v>
      </c>
      <c r="E27630" s="265"/>
    </row>
    <row r="27631" spans="1:5">
      <c r="A27631" s="283">
        <v>67757</v>
      </c>
      <c r="B27631" s="176">
        <v>2.2000000000000002</v>
      </c>
      <c r="C27631" s="176">
        <v>41.7</v>
      </c>
      <c r="D27631" s="282">
        <v>87</v>
      </c>
      <c r="E27631" s="265"/>
    </row>
    <row r="27632" spans="1:5">
      <c r="A27632" s="283">
        <v>67758</v>
      </c>
      <c r="B27632" s="176">
        <v>7.4</v>
      </c>
      <c r="C27632" s="176">
        <v>45.5</v>
      </c>
      <c r="D27632" s="282">
        <v>87</v>
      </c>
      <c r="E27632" s="265"/>
    </row>
    <row r="27633" spans="1:5">
      <c r="A27633" s="283">
        <v>67761</v>
      </c>
      <c r="B27633" s="176">
        <v>0.7</v>
      </c>
      <c r="C27633" s="176">
        <v>44</v>
      </c>
      <c r="D27633" s="282">
        <v>87</v>
      </c>
      <c r="E27633" s="265"/>
    </row>
    <row r="27634" spans="1:5">
      <c r="A27634" s="283">
        <v>67762</v>
      </c>
      <c r="B27634" s="176">
        <v>0.8</v>
      </c>
      <c r="C27634" s="176">
        <v>44.2</v>
      </c>
      <c r="D27634" s="282">
        <v>87</v>
      </c>
      <c r="E27634" s="265"/>
    </row>
    <row r="27635" spans="1:5">
      <c r="A27635" s="283">
        <v>67764</v>
      </c>
      <c r="B27635" s="176">
        <v>0.8</v>
      </c>
      <c r="C27635" s="176">
        <v>44.8</v>
      </c>
      <c r="D27635" s="282">
        <v>87</v>
      </c>
      <c r="E27635" s="265"/>
    </row>
    <row r="27636" spans="1:5">
      <c r="A27636" s="283">
        <v>67801</v>
      </c>
      <c r="B27636" s="176">
        <v>80.8</v>
      </c>
      <c r="C27636" s="176">
        <v>29.9</v>
      </c>
      <c r="D27636" s="282">
        <v>130</v>
      </c>
      <c r="E27636" s="265"/>
    </row>
    <row r="27637" spans="1:5">
      <c r="A27637" s="283">
        <v>67831</v>
      </c>
      <c r="B27637" s="176">
        <v>2.2999999999999998</v>
      </c>
      <c r="C27637" s="176">
        <v>45.7</v>
      </c>
      <c r="D27637" s="282">
        <v>87</v>
      </c>
      <c r="E27637" s="265"/>
    </row>
    <row r="27638" spans="1:5">
      <c r="A27638" s="283">
        <v>67834</v>
      </c>
      <c r="B27638" s="176">
        <v>9.6999999999999993</v>
      </c>
      <c r="C27638" s="176">
        <v>37.5</v>
      </c>
      <c r="D27638" s="282">
        <v>87</v>
      </c>
      <c r="E27638" s="265"/>
    </row>
    <row r="27639" spans="1:5">
      <c r="A27639" s="283">
        <v>67835</v>
      </c>
      <c r="B27639" s="176">
        <v>7.3</v>
      </c>
      <c r="C27639" s="176">
        <v>34.5</v>
      </c>
      <c r="D27639" s="282">
        <v>111</v>
      </c>
      <c r="E27639" s="265"/>
    </row>
    <row r="27640" spans="1:5">
      <c r="A27640" s="283">
        <v>67836</v>
      </c>
      <c r="B27640" s="176">
        <v>3.4</v>
      </c>
      <c r="C27640" s="176">
        <v>35.700000000000003</v>
      </c>
      <c r="D27640" s="282">
        <v>87</v>
      </c>
      <c r="E27640" s="265"/>
    </row>
    <row r="27641" spans="1:5">
      <c r="A27641" s="283">
        <v>67837</v>
      </c>
      <c r="B27641" s="176">
        <v>3.9</v>
      </c>
      <c r="C27641" s="176">
        <v>33.700000000000003</v>
      </c>
      <c r="D27641" s="282">
        <v>87</v>
      </c>
      <c r="E27641" s="265"/>
    </row>
    <row r="27642" spans="1:5">
      <c r="A27642" s="283">
        <v>67838</v>
      </c>
      <c r="B27642" s="176">
        <v>1.9</v>
      </c>
      <c r="C27642" s="176">
        <v>35.799999999999997</v>
      </c>
      <c r="D27642" s="282">
        <v>87</v>
      </c>
      <c r="E27642" s="265"/>
    </row>
    <row r="27643" spans="1:5">
      <c r="A27643" s="283">
        <v>67839</v>
      </c>
      <c r="B27643" s="176">
        <v>2.5</v>
      </c>
      <c r="C27643" s="176">
        <v>45.9</v>
      </c>
      <c r="D27643" s="282">
        <v>96</v>
      </c>
      <c r="E27643" s="265"/>
    </row>
    <row r="27644" spans="1:5">
      <c r="A27644" s="283">
        <v>67840</v>
      </c>
      <c r="B27644" s="176">
        <v>0</v>
      </c>
      <c r="C27644" s="176">
        <v>0</v>
      </c>
      <c r="D27644" s="282">
        <v>87</v>
      </c>
      <c r="E27644" s="265"/>
    </row>
    <row r="27645" spans="1:5">
      <c r="A27645" s="283">
        <v>67841</v>
      </c>
      <c r="B27645" s="176">
        <v>3.4</v>
      </c>
      <c r="C27645" s="176">
        <v>34.799999999999997</v>
      </c>
      <c r="D27645" s="282">
        <v>87</v>
      </c>
      <c r="E27645" s="265"/>
    </row>
    <row r="27646" spans="1:5">
      <c r="A27646" s="283">
        <v>67842</v>
      </c>
      <c r="B27646" s="176">
        <v>2.2999999999999998</v>
      </c>
      <c r="C27646" s="176">
        <v>40.799999999999997</v>
      </c>
      <c r="D27646" s="282">
        <v>87</v>
      </c>
      <c r="E27646" s="265"/>
    </row>
    <row r="27647" spans="1:5">
      <c r="A27647" s="283">
        <v>67843</v>
      </c>
      <c r="B27647" s="176">
        <v>104.9</v>
      </c>
      <c r="C27647" s="176">
        <v>42.5</v>
      </c>
      <c r="D27647" s="282">
        <v>87</v>
      </c>
      <c r="E27647" s="265"/>
    </row>
    <row r="27648" spans="1:5">
      <c r="A27648" s="283">
        <v>67844</v>
      </c>
      <c r="B27648" s="176">
        <v>3.4</v>
      </c>
      <c r="C27648" s="176">
        <v>41.3</v>
      </c>
      <c r="D27648" s="282">
        <v>87</v>
      </c>
      <c r="E27648" s="265"/>
    </row>
    <row r="27649" spans="1:5">
      <c r="A27649" s="283">
        <v>67846</v>
      </c>
      <c r="B27649" s="176">
        <v>38.799999999999997</v>
      </c>
      <c r="C27649" s="176">
        <v>30.4</v>
      </c>
      <c r="D27649" s="282">
        <v>119</v>
      </c>
      <c r="E27649" s="265"/>
    </row>
    <row r="27650" spans="1:5">
      <c r="A27650" s="283">
        <v>67849</v>
      </c>
      <c r="B27650" s="176">
        <v>2.2000000000000002</v>
      </c>
      <c r="C27650" s="176">
        <v>45.6</v>
      </c>
      <c r="D27650" s="282">
        <v>87</v>
      </c>
      <c r="E27650" s="265"/>
    </row>
    <row r="27651" spans="1:5">
      <c r="A27651" s="283">
        <v>67850</v>
      </c>
      <c r="B27651" s="176">
        <v>1.5</v>
      </c>
      <c r="C27651" s="176">
        <v>42.1</v>
      </c>
      <c r="D27651" s="282">
        <v>87</v>
      </c>
      <c r="E27651" s="265"/>
    </row>
    <row r="27652" spans="1:5">
      <c r="A27652" s="283">
        <v>67851</v>
      </c>
      <c r="B27652" s="176">
        <v>10.5</v>
      </c>
      <c r="C27652" s="176">
        <v>29.5</v>
      </c>
      <c r="D27652" s="282">
        <v>87</v>
      </c>
      <c r="E27652" s="265"/>
    </row>
    <row r="27653" spans="1:5">
      <c r="A27653" s="283">
        <v>67853</v>
      </c>
      <c r="B27653" s="176">
        <v>4.2</v>
      </c>
      <c r="C27653" s="176">
        <v>34</v>
      </c>
      <c r="D27653" s="282">
        <v>114</v>
      </c>
      <c r="E27653" s="265"/>
    </row>
    <row r="27654" spans="1:5">
      <c r="A27654" s="283">
        <v>67854</v>
      </c>
      <c r="B27654" s="176">
        <v>2.2000000000000002</v>
      </c>
      <c r="C27654" s="176">
        <v>46</v>
      </c>
      <c r="D27654" s="282">
        <v>87</v>
      </c>
      <c r="E27654" s="265"/>
    </row>
    <row r="27655" spans="1:5">
      <c r="A27655" s="283">
        <v>67855</v>
      </c>
      <c r="B27655" s="176">
        <v>3</v>
      </c>
      <c r="C27655" s="176">
        <v>36</v>
      </c>
      <c r="D27655" s="282">
        <v>87</v>
      </c>
      <c r="E27655" s="265"/>
    </row>
    <row r="27656" spans="1:5">
      <c r="A27656" s="283">
        <v>67857</v>
      </c>
      <c r="B27656" s="176">
        <v>3.7</v>
      </c>
      <c r="C27656" s="176">
        <v>36.299999999999997</v>
      </c>
      <c r="D27656" s="282">
        <v>87</v>
      </c>
      <c r="E27656" s="265"/>
    </row>
    <row r="27657" spans="1:5">
      <c r="A27657" s="283">
        <v>67859</v>
      </c>
      <c r="B27657" s="176">
        <v>4.4000000000000004</v>
      </c>
      <c r="C27657" s="176">
        <v>32.5</v>
      </c>
      <c r="D27657" s="282">
        <v>87</v>
      </c>
      <c r="E27657" s="265"/>
    </row>
    <row r="27658" spans="1:5">
      <c r="A27658" s="283">
        <v>67860</v>
      </c>
      <c r="B27658" s="176">
        <v>133.19999999999999</v>
      </c>
      <c r="C27658" s="176">
        <v>35.4</v>
      </c>
      <c r="D27658" s="282">
        <v>107</v>
      </c>
      <c r="E27658" s="265"/>
    </row>
    <row r="27659" spans="1:5">
      <c r="A27659" s="283">
        <v>67861</v>
      </c>
      <c r="B27659" s="176">
        <v>3.5</v>
      </c>
      <c r="C27659" s="176">
        <v>40.200000000000003</v>
      </c>
      <c r="D27659" s="282">
        <v>87</v>
      </c>
      <c r="E27659" s="265"/>
    </row>
    <row r="27660" spans="1:5">
      <c r="A27660" s="283">
        <v>67862</v>
      </c>
      <c r="B27660" s="176">
        <v>4.9000000000000004</v>
      </c>
      <c r="C27660" s="176">
        <v>35.5</v>
      </c>
      <c r="D27660" s="282">
        <v>87</v>
      </c>
      <c r="E27660" s="265"/>
    </row>
    <row r="27661" spans="1:5">
      <c r="A27661" s="283">
        <v>67863</v>
      </c>
      <c r="B27661" s="176">
        <v>1</v>
      </c>
      <c r="C27661" s="176">
        <v>45</v>
      </c>
      <c r="D27661" s="282">
        <v>87</v>
      </c>
      <c r="E27661" s="265"/>
    </row>
    <row r="27662" spans="1:5">
      <c r="A27662" s="283">
        <v>67864</v>
      </c>
      <c r="B27662" s="176">
        <v>4.9000000000000004</v>
      </c>
      <c r="C27662" s="176">
        <v>40.799999999999997</v>
      </c>
      <c r="D27662" s="282">
        <v>87</v>
      </c>
      <c r="E27662" s="265"/>
    </row>
    <row r="27663" spans="1:5">
      <c r="A27663" s="283">
        <v>67865</v>
      </c>
      <c r="B27663" s="176">
        <v>2.2999999999999998</v>
      </c>
      <c r="C27663" s="176">
        <v>42.7</v>
      </c>
      <c r="D27663" s="282">
        <v>87</v>
      </c>
      <c r="E27663" s="265"/>
    </row>
    <row r="27664" spans="1:5">
      <c r="A27664" s="283">
        <v>67867</v>
      </c>
      <c r="B27664" s="176">
        <v>10.9</v>
      </c>
      <c r="C27664" s="176">
        <v>37.700000000000003</v>
      </c>
      <c r="D27664" s="282">
        <v>113</v>
      </c>
      <c r="E27664" s="265"/>
    </row>
    <row r="27665" spans="1:5">
      <c r="A27665" s="283">
        <v>67868</v>
      </c>
      <c r="B27665" s="176">
        <v>2.9</v>
      </c>
      <c r="C27665" s="176">
        <v>33.5</v>
      </c>
      <c r="D27665" s="282">
        <v>87</v>
      </c>
      <c r="E27665" s="265"/>
    </row>
    <row r="27666" spans="1:5">
      <c r="A27666" s="283">
        <v>67869</v>
      </c>
      <c r="B27666" s="176">
        <v>9.6999999999999993</v>
      </c>
      <c r="C27666" s="176">
        <v>32</v>
      </c>
      <c r="D27666" s="282">
        <v>87</v>
      </c>
      <c r="E27666" s="265"/>
    </row>
    <row r="27667" spans="1:5">
      <c r="A27667" s="283">
        <v>67870</v>
      </c>
      <c r="B27667" s="176">
        <v>129.1</v>
      </c>
      <c r="C27667" s="176">
        <v>36.6</v>
      </c>
      <c r="D27667" s="282">
        <v>96</v>
      </c>
      <c r="E27667" s="265"/>
    </row>
    <row r="27668" spans="1:5">
      <c r="A27668" s="283">
        <v>67871</v>
      </c>
      <c r="B27668" s="176">
        <v>6.8</v>
      </c>
      <c r="C27668" s="176">
        <v>41.5</v>
      </c>
      <c r="D27668" s="282">
        <v>109</v>
      </c>
      <c r="E27668" s="265"/>
    </row>
    <row r="27669" spans="1:5">
      <c r="A27669" s="283">
        <v>67876</v>
      </c>
      <c r="B27669" s="176">
        <v>5.0999999999999996</v>
      </c>
      <c r="C27669" s="176">
        <v>41.6</v>
      </c>
      <c r="D27669" s="282">
        <v>87</v>
      </c>
      <c r="E27669" s="265"/>
    </row>
    <row r="27670" spans="1:5">
      <c r="A27670" s="283">
        <v>67877</v>
      </c>
      <c r="B27670" s="176">
        <v>5.2</v>
      </c>
      <c r="C27670" s="176">
        <v>33.6</v>
      </c>
      <c r="D27670" s="282">
        <v>107</v>
      </c>
      <c r="E27670" s="265"/>
    </row>
    <row r="27671" spans="1:5">
      <c r="A27671" s="283">
        <v>67878</v>
      </c>
      <c r="B27671" s="176">
        <v>2.1</v>
      </c>
      <c r="C27671" s="176">
        <v>31.4</v>
      </c>
      <c r="D27671" s="282">
        <v>87</v>
      </c>
      <c r="E27671" s="265"/>
    </row>
    <row r="27672" spans="1:5">
      <c r="A27672" s="283">
        <v>67879</v>
      </c>
      <c r="B27672" s="176">
        <v>1.6</v>
      </c>
      <c r="C27672" s="176">
        <v>46.8</v>
      </c>
      <c r="D27672" s="282">
        <v>87</v>
      </c>
      <c r="E27672" s="265"/>
    </row>
    <row r="27673" spans="1:5">
      <c r="A27673" s="283">
        <v>67880</v>
      </c>
      <c r="B27673" s="176">
        <v>13.6</v>
      </c>
      <c r="C27673" s="176">
        <v>32.6</v>
      </c>
      <c r="D27673" s="282">
        <v>109</v>
      </c>
      <c r="E27673" s="265"/>
    </row>
    <row r="27674" spans="1:5">
      <c r="A27674" s="283">
        <v>67882</v>
      </c>
      <c r="B27674" s="176">
        <v>2.8</v>
      </c>
      <c r="C27674" s="176">
        <v>44</v>
      </c>
      <c r="D27674" s="282">
        <v>87</v>
      </c>
      <c r="E27674" s="265"/>
    </row>
    <row r="27675" spans="1:5">
      <c r="A27675" s="283">
        <v>67901</v>
      </c>
      <c r="B27675" s="176">
        <v>46.1</v>
      </c>
      <c r="C27675" s="176">
        <v>28.9</v>
      </c>
      <c r="D27675" s="282">
        <v>113</v>
      </c>
      <c r="E27675" s="265"/>
    </row>
    <row r="27676" spans="1:5">
      <c r="A27676" s="283">
        <v>67905</v>
      </c>
      <c r="B27676" s="176">
        <v>3775.1</v>
      </c>
      <c r="C27676" s="176">
        <v>35.700000000000003</v>
      </c>
      <c r="D27676" s="282">
        <v>87</v>
      </c>
      <c r="E27676" s="265"/>
    </row>
    <row r="27677" spans="1:5">
      <c r="A27677" s="283">
        <v>67950</v>
      </c>
      <c r="B27677" s="176">
        <v>180.8</v>
      </c>
      <c r="C27677" s="176">
        <v>38.700000000000003</v>
      </c>
      <c r="D27677" s="282">
        <v>96</v>
      </c>
      <c r="E27677" s="265"/>
    </row>
    <row r="27678" spans="1:5">
      <c r="A27678" s="283">
        <v>67951</v>
      </c>
      <c r="B27678" s="176">
        <v>66.900000000000006</v>
      </c>
      <c r="C27678" s="176">
        <v>33.9</v>
      </c>
      <c r="D27678" s="282">
        <v>111</v>
      </c>
      <c r="E27678" s="265"/>
    </row>
    <row r="27679" spans="1:5">
      <c r="A27679" s="283">
        <v>67952</v>
      </c>
      <c r="B27679" s="176">
        <v>2.2999999999999998</v>
      </c>
      <c r="C27679" s="176">
        <v>35.6</v>
      </c>
      <c r="D27679" s="282">
        <v>87</v>
      </c>
      <c r="E27679" s="265"/>
    </row>
    <row r="27680" spans="1:5">
      <c r="A27680" s="283">
        <v>67953</v>
      </c>
      <c r="B27680" s="176">
        <v>1.2</v>
      </c>
      <c r="C27680" s="176">
        <v>40.700000000000003</v>
      </c>
      <c r="D27680" s="282">
        <v>87</v>
      </c>
      <c r="E27680" s="265"/>
    </row>
    <row r="27681" spans="1:5">
      <c r="A27681" s="283">
        <v>67954</v>
      </c>
      <c r="B27681" s="176">
        <v>1.3</v>
      </c>
      <c r="C27681" s="176">
        <v>40.5</v>
      </c>
      <c r="D27681" s="282">
        <v>87</v>
      </c>
      <c r="E27681" s="265"/>
    </row>
    <row r="27682" spans="1:5">
      <c r="A27682" s="283">
        <v>68001</v>
      </c>
      <c r="B27682" s="176">
        <v>0</v>
      </c>
      <c r="C27682" s="176">
        <v>0</v>
      </c>
      <c r="D27682" s="282">
        <v>87</v>
      </c>
      <c r="E27682" s="265"/>
    </row>
    <row r="27683" spans="1:5">
      <c r="A27683" s="283">
        <v>68002</v>
      </c>
      <c r="B27683" s="176">
        <v>36.4</v>
      </c>
      <c r="C27683" s="176">
        <v>41.1</v>
      </c>
      <c r="D27683" s="282">
        <v>113</v>
      </c>
      <c r="E27683" s="265"/>
    </row>
    <row r="27684" spans="1:5">
      <c r="A27684" s="283">
        <v>68003</v>
      </c>
      <c r="B27684" s="176">
        <v>39.4</v>
      </c>
      <c r="C27684" s="176">
        <v>41.7</v>
      </c>
      <c r="D27684" s="282">
        <v>95</v>
      </c>
      <c r="E27684" s="265"/>
    </row>
    <row r="27685" spans="1:5">
      <c r="A27685" s="283">
        <v>68004</v>
      </c>
      <c r="B27685" s="176">
        <v>9.5</v>
      </c>
      <c r="C27685" s="176">
        <v>43.2</v>
      </c>
      <c r="D27685" s="282">
        <v>110</v>
      </c>
      <c r="E27685" s="265"/>
    </row>
    <row r="27686" spans="1:5">
      <c r="A27686" s="283">
        <v>68005</v>
      </c>
      <c r="B27686" s="176">
        <v>1513.7</v>
      </c>
      <c r="C27686" s="176">
        <v>35.799999999999997</v>
      </c>
      <c r="D27686" s="282">
        <v>161</v>
      </c>
      <c r="E27686" s="265"/>
    </row>
    <row r="27687" spans="1:5">
      <c r="A27687" s="283">
        <v>68007</v>
      </c>
      <c r="B27687" s="176">
        <v>159.69999999999999</v>
      </c>
      <c r="C27687" s="176">
        <v>31.8</v>
      </c>
      <c r="D27687" s="282">
        <v>87</v>
      </c>
      <c r="E27687" s="265"/>
    </row>
    <row r="27688" spans="1:5">
      <c r="A27688" s="283">
        <v>68008</v>
      </c>
      <c r="B27688" s="176">
        <v>99</v>
      </c>
      <c r="C27688" s="176">
        <v>38.4</v>
      </c>
      <c r="D27688" s="282">
        <v>95</v>
      </c>
      <c r="E27688" s="265"/>
    </row>
    <row r="27689" spans="1:5">
      <c r="A27689" s="283">
        <v>68010</v>
      </c>
      <c r="B27689" s="176">
        <v>513.5</v>
      </c>
      <c r="C27689" s="176">
        <v>15.5</v>
      </c>
      <c r="D27689" s="282">
        <v>87</v>
      </c>
      <c r="E27689" s="265"/>
    </row>
    <row r="27690" spans="1:5">
      <c r="A27690" s="283">
        <v>68014</v>
      </c>
      <c r="B27690" s="176">
        <v>8.5</v>
      </c>
      <c r="C27690" s="176">
        <v>43.3</v>
      </c>
      <c r="D27690" s="282">
        <v>87</v>
      </c>
      <c r="E27690" s="265"/>
    </row>
    <row r="27691" spans="1:5">
      <c r="A27691" s="283">
        <v>68015</v>
      </c>
      <c r="B27691" s="176">
        <v>25.6</v>
      </c>
      <c r="C27691" s="176">
        <v>43.6</v>
      </c>
      <c r="D27691" s="282">
        <v>87</v>
      </c>
      <c r="E27691" s="265"/>
    </row>
    <row r="27692" spans="1:5">
      <c r="A27692" s="283">
        <v>68016</v>
      </c>
      <c r="B27692" s="176">
        <v>0</v>
      </c>
      <c r="C27692" s="176">
        <v>0</v>
      </c>
      <c r="D27692" s="282">
        <v>87</v>
      </c>
      <c r="E27692" s="265"/>
    </row>
    <row r="27693" spans="1:5">
      <c r="A27693" s="283">
        <v>68017</v>
      </c>
      <c r="B27693" s="176">
        <v>21.2</v>
      </c>
      <c r="C27693" s="176">
        <v>40.5</v>
      </c>
      <c r="D27693" s="282">
        <v>87</v>
      </c>
      <c r="E27693" s="265"/>
    </row>
    <row r="27694" spans="1:5">
      <c r="A27694" s="283">
        <v>68018</v>
      </c>
      <c r="B27694" s="176">
        <v>13.5</v>
      </c>
      <c r="C27694" s="176">
        <v>41.8</v>
      </c>
      <c r="D27694" s="282">
        <v>87</v>
      </c>
      <c r="E27694" s="265"/>
    </row>
    <row r="27695" spans="1:5">
      <c r="A27695" s="283">
        <v>68019</v>
      </c>
      <c r="B27695" s="176">
        <v>7.8</v>
      </c>
      <c r="C27695" s="176">
        <v>45.4</v>
      </c>
      <c r="D27695" s="282">
        <v>87</v>
      </c>
      <c r="E27695" s="265"/>
    </row>
    <row r="27696" spans="1:5">
      <c r="A27696" s="283">
        <v>68020</v>
      </c>
      <c r="B27696" s="176">
        <v>8.1999999999999993</v>
      </c>
      <c r="C27696" s="176">
        <v>45.8</v>
      </c>
      <c r="D27696" s="282">
        <v>87</v>
      </c>
      <c r="E27696" s="265"/>
    </row>
    <row r="27697" spans="1:5">
      <c r="A27697" s="283">
        <v>68022</v>
      </c>
      <c r="B27697" s="176">
        <v>422.2</v>
      </c>
      <c r="C27697" s="176">
        <v>35.200000000000003</v>
      </c>
      <c r="D27697" s="282">
        <v>171</v>
      </c>
      <c r="E27697" s="265"/>
    </row>
    <row r="27698" spans="1:5">
      <c r="A27698" s="283">
        <v>68023</v>
      </c>
      <c r="B27698" s="176">
        <v>66.099999999999994</v>
      </c>
      <c r="C27698" s="176">
        <v>45</v>
      </c>
      <c r="D27698" s="282">
        <v>87</v>
      </c>
      <c r="E27698" s="265"/>
    </row>
    <row r="27699" spans="1:5">
      <c r="A27699" s="283">
        <v>68025</v>
      </c>
      <c r="B27699" s="176">
        <v>196.5</v>
      </c>
      <c r="C27699" s="176">
        <v>39.5</v>
      </c>
      <c r="D27699" s="282">
        <v>171</v>
      </c>
      <c r="E27699" s="265"/>
    </row>
    <row r="27700" spans="1:5">
      <c r="A27700" s="283">
        <v>68026</v>
      </c>
      <c r="B27700" s="176">
        <v>0</v>
      </c>
      <c r="C27700" s="176">
        <v>0</v>
      </c>
      <c r="D27700" s="282">
        <v>87</v>
      </c>
      <c r="E27700" s="265"/>
    </row>
    <row r="27701" spans="1:5">
      <c r="A27701" s="283">
        <v>68028</v>
      </c>
      <c r="B27701" s="176">
        <v>149.69999999999999</v>
      </c>
      <c r="C27701" s="176">
        <v>33.5</v>
      </c>
      <c r="D27701" s="282">
        <v>95</v>
      </c>
      <c r="E27701" s="265"/>
    </row>
    <row r="27702" spans="1:5">
      <c r="A27702" s="283">
        <v>68029</v>
      </c>
      <c r="B27702" s="176">
        <v>11.8</v>
      </c>
      <c r="C27702" s="176">
        <v>43.4</v>
      </c>
      <c r="D27702" s="282">
        <v>87</v>
      </c>
      <c r="E27702" s="265"/>
    </row>
    <row r="27703" spans="1:5">
      <c r="A27703" s="283">
        <v>68030</v>
      </c>
      <c r="B27703" s="176">
        <v>17.5</v>
      </c>
      <c r="C27703" s="176">
        <v>41.1</v>
      </c>
      <c r="D27703" s="282">
        <v>87</v>
      </c>
      <c r="E27703" s="265"/>
    </row>
    <row r="27704" spans="1:5">
      <c r="A27704" s="283">
        <v>68031</v>
      </c>
      <c r="B27704" s="176">
        <v>15.9</v>
      </c>
      <c r="C27704" s="176">
        <v>44.6</v>
      </c>
      <c r="D27704" s="282">
        <v>87</v>
      </c>
      <c r="E27704" s="265"/>
    </row>
    <row r="27705" spans="1:5">
      <c r="A27705" s="283">
        <v>68033</v>
      </c>
      <c r="B27705" s="176">
        <v>13.7</v>
      </c>
      <c r="C27705" s="176">
        <v>42.7</v>
      </c>
      <c r="D27705" s="282">
        <v>87</v>
      </c>
      <c r="E27705" s="265"/>
    </row>
    <row r="27706" spans="1:5">
      <c r="A27706" s="283">
        <v>68034</v>
      </c>
      <c r="B27706" s="176">
        <v>20.8</v>
      </c>
      <c r="C27706" s="176">
        <v>44.3</v>
      </c>
      <c r="D27706" s="282">
        <v>87</v>
      </c>
      <c r="E27706" s="265"/>
    </row>
    <row r="27707" spans="1:5">
      <c r="A27707" s="283">
        <v>68036</v>
      </c>
      <c r="B27707" s="176">
        <v>8.1</v>
      </c>
      <c r="C27707" s="176">
        <v>43.9</v>
      </c>
      <c r="D27707" s="282">
        <v>87</v>
      </c>
      <c r="E27707" s="265"/>
    </row>
    <row r="27708" spans="1:5">
      <c r="A27708" s="283">
        <v>68037</v>
      </c>
      <c r="B27708" s="176">
        <v>54.5</v>
      </c>
      <c r="C27708" s="176">
        <v>43.4</v>
      </c>
      <c r="D27708" s="282">
        <v>87</v>
      </c>
      <c r="E27708" s="265"/>
    </row>
    <row r="27709" spans="1:5">
      <c r="A27709" s="283">
        <v>68038</v>
      </c>
      <c r="B27709" s="176">
        <v>25.1</v>
      </c>
      <c r="C27709" s="176">
        <v>50.6</v>
      </c>
      <c r="D27709" s="282">
        <v>87</v>
      </c>
      <c r="E27709" s="265"/>
    </row>
    <row r="27710" spans="1:5">
      <c r="A27710" s="283">
        <v>68039</v>
      </c>
      <c r="B27710" s="176">
        <v>19.600000000000001</v>
      </c>
      <c r="C27710" s="176">
        <v>22.2</v>
      </c>
      <c r="D27710" s="282">
        <v>87</v>
      </c>
      <c r="E27710" s="265"/>
    </row>
    <row r="27711" spans="1:5">
      <c r="A27711" s="283">
        <v>68040</v>
      </c>
      <c r="B27711" s="176">
        <v>11.8</v>
      </c>
      <c r="C27711" s="176">
        <v>40.200000000000003</v>
      </c>
      <c r="D27711" s="282">
        <v>87</v>
      </c>
      <c r="E27711" s="265"/>
    </row>
    <row r="27712" spans="1:5">
      <c r="A27712" s="283">
        <v>68041</v>
      </c>
      <c r="B27712" s="176">
        <v>20.100000000000001</v>
      </c>
      <c r="C27712" s="176">
        <v>39.1</v>
      </c>
      <c r="D27712" s="282">
        <v>87</v>
      </c>
      <c r="E27712" s="265"/>
    </row>
    <row r="27713" spans="1:5">
      <c r="A27713" s="283">
        <v>68042</v>
      </c>
      <c r="B27713" s="176">
        <v>11.1</v>
      </c>
      <c r="C27713" s="176">
        <v>44.4</v>
      </c>
      <c r="D27713" s="282">
        <v>87</v>
      </c>
      <c r="E27713" s="265"/>
    </row>
    <row r="27714" spans="1:5">
      <c r="A27714" s="283">
        <v>68044</v>
      </c>
      <c r="B27714" s="176">
        <v>13.8</v>
      </c>
      <c r="C27714" s="176">
        <v>40.700000000000003</v>
      </c>
      <c r="D27714" s="282">
        <v>87</v>
      </c>
      <c r="E27714" s="265"/>
    </row>
    <row r="27715" spans="1:5">
      <c r="A27715" s="283">
        <v>68045</v>
      </c>
      <c r="B27715" s="176">
        <v>25</v>
      </c>
      <c r="C27715" s="176">
        <v>45.2</v>
      </c>
      <c r="D27715" s="282">
        <v>87</v>
      </c>
      <c r="E27715" s="265"/>
    </row>
    <row r="27716" spans="1:5">
      <c r="A27716" s="283">
        <v>68046</v>
      </c>
      <c r="B27716" s="176">
        <v>875.8</v>
      </c>
      <c r="C27716" s="176">
        <v>34.5</v>
      </c>
      <c r="D27716" s="282">
        <v>141</v>
      </c>
      <c r="E27716" s="265"/>
    </row>
    <row r="27717" spans="1:5">
      <c r="A27717" s="283">
        <v>68047</v>
      </c>
      <c r="B27717" s="176">
        <v>15.8</v>
      </c>
      <c r="C27717" s="176">
        <v>46.8</v>
      </c>
      <c r="D27717" s="282">
        <v>87</v>
      </c>
      <c r="E27717" s="265"/>
    </row>
    <row r="27718" spans="1:5">
      <c r="A27718" s="283">
        <v>68048</v>
      </c>
      <c r="B27718" s="176">
        <v>117.9</v>
      </c>
      <c r="C27718" s="176">
        <v>40.1</v>
      </c>
      <c r="D27718" s="282">
        <v>95</v>
      </c>
      <c r="E27718" s="265"/>
    </row>
    <row r="27719" spans="1:5">
      <c r="A27719" s="283">
        <v>68050</v>
      </c>
      <c r="B27719" s="176">
        <v>10.3</v>
      </c>
      <c r="C27719" s="176">
        <v>45.4</v>
      </c>
      <c r="D27719" s="282">
        <v>87</v>
      </c>
      <c r="E27719" s="265"/>
    </row>
    <row r="27720" spans="1:5">
      <c r="A27720" s="283">
        <v>68055</v>
      </c>
      <c r="B27720" s="176">
        <v>6.5</v>
      </c>
      <c r="C27720" s="176">
        <v>44.1</v>
      </c>
      <c r="D27720" s="282">
        <v>87</v>
      </c>
      <c r="E27720" s="265"/>
    </row>
    <row r="27721" spans="1:5">
      <c r="A27721" s="283">
        <v>68056</v>
      </c>
      <c r="B27721" s="176">
        <v>0</v>
      </c>
      <c r="C27721" s="176">
        <v>0</v>
      </c>
      <c r="D27721" s="282">
        <v>87</v>
      </c>
      <c r="E27721" s="265"/>
    </row>
    <row r="27722" spans="1:5">
      <c r="A27722" s="283">
        <v>68057</v>
      </c>
      <c r="B27722" s="176">
        <v>16.399999999999999</v>
      </c>
      <c r="C27722" s="176">
        <v>46.9</v>
      </c>
      <c r="D27722" s="282">
        <v>87</v>
      </c>
      <c r="E27722" s="265"/>
    </row>
    <row r="27723" spans="1:5">
      <c r="A27723" s="283">
        <v>68058</v>
      </c>
      <c r="B27723" s="176">
        <v>25.1</v>
      </c>
      <c r="C27723" s="176">
        <v>49.8</v>
      </c>
      <c r="D27723" s="282">
        <v>87</v>
      </c>
      <c r="E27723" s="265"/>
    </row>
    <row r="27724" spans="1:5">
      <c r="A27724" s="283">
        <v>68059</v>
      </c>
      <c r="B27724" s="176">
        <v>83.1</v>
      </c>
      <c r="C27724" s="176">
        <v>40.700000000000003</v>
      </c>
      <c r="D27724" s="282">
        <v>95</v>
      </c>
      <c r="E27724" s="265"/>
    </row>
    <row r="27725" spans="1:5">
      <c r="A27725" s="283">
        <v>68061</v>
      </c>
      <c r="B27725" s="176">
        <v>14.1</v>
      </c>
      <c r="C27725" s="176">
        <v>45.6</v>
      </c>
      <c r="D27725" s="282">
        <v>87</v>
      </c>
      <c r="E27725" s="265"/>
    </row>
    <row r="27726" spans="1:5">
      <c r="A27726" s="283">
        <v>68062</v>
      </c>
      <c r="B27726" s="176">
        <v>5.5</v>
      </c>
      <c r="C27726" s="176">
        <v>41.3</v>
      </c>
      <c r="D27726" s="282">
        <v>87</v>
      </c>
      <c r="E27726" s="265"/>
    </row>
    <row r="27727" spans="1:5">
      <c r="A27727" s="283">
        <v>68063</v>
      </c>
      <c r="B27727" s="176">
        <v>0</v>
      </c>
      <c r="C27727" s="176">
        <v>0</v>
      </c>
      <c r="D27727" s="282">
        <v>87</v>
      </c>
      <c r="E27727" s="265"/>
    </row>
    <row r="27728" spans="1:5">
      <c r="A27728" s="283">
        <v>68064</v>
      </c>
      <c r="B27728" s="176">
        <v>61</v>
      </c>
      <c r="C27728" s="176">
        <v>44.4</v>
      </c>
      <c r="D27728" s="282">
        <v>87</v>
      </c>
      <c r="E27728" s="265"/>
    </row>
    <row r="27729" spans="1:5">
      <c r="A27729" s="283">
        <v>68065</v>
      </c>
      <c r="B27729" s="176">
        <v>20.399999999999999</v>
      </c>
      <c r="C27729" s="176">
        <v>42.7</v>
      </c>
      <c r="D27729" s="282">
        <v>87</v>
      </c>
      <c r="E27729" s="265"/>
    </row>
    <row r="27730" spans="1:5">
      <c r="A27730" s="283">
        <v>68066</v>
      </c>
      <c r="B27730" s="176">
        <v>73.599999999999994</v>
      </c>
      <c r="C27730" s="176">
        <v>39.1</v>
      </c>
      <c r="D27730" s="282">
        <v>122</v>
      </c>
      <c r="E27730" s="265"/>
    </row>
    <row r="27731" spans="1:5">
      <c r="A27731" s="283">
        <v>68067</v>
      </c>
      <c r="B27731" s="176">
        <v>31</v>
      </c>
      <c r="C27731" s="176">
        <v>25.5</v>
      </c>
      <c r="D27731" s="282">
        <v>87</v>
      </c>
      <c r="E27731" s="265"/>
    </row>
    <row r="27732" spans="1:5">
      <c r="A27732" s="283">
        <v>68068</v>
      </c>
      <c r="B27732" s="176">
        <v>19.3</v>
      </c>
      <c r="C27732" s="176">
        <v>44.6</v>
      </c>
      <c r="D27732" s="282">
        <v>87</v>
      </c>
      <c r="E27732" s="265"/>
    </row>
    <row r="27733" spans="1:5">
      <c r="A27733" s="283">
        <v>68069</v>
      </c>
      <c r="B27733" s="176">
        <v>105.1</v>
      </c>
      <c r="C27733" s="176">
        <v>45.9</v>
      </c>
      <c r="D27733" s="282">
        <v>87</v>
      </c>
      <c r="E27733" s="265"/>
    </row>
    <row r="27734" spans="1:5">
      <c r="A27734" s="283">
        <v>68070</v>
      </c>
      <c r="B27734" s="176">
        <v>17.399999999999999</v>
      </c>
      <c r="C27734" s="176">
        <v>42.9</v>
      </c>
      <c r="D27734" s="282">
        <v>87</v>
      </c>
      <c r="E27734" s="265"/>
    </row>
    <row r="27735" spans="1:5">
      <c r="A27735" s="283">
        <v>68071</v>
      </c>
      <c r="B27735" s="176">
        <v>23.8</v>
      </c>
      <c r="C27735" s="176">
        <v>23.6</v>
      </c>
      <c r="D27735" s="282">
        <v>123</v>
      </c>
      <c r="E27735" s="265"/>
    </row>
    <row r="27736" spans="1:5">
      <c r="A27736" s="283">
        <v>68072</v>
      </c>
      <c r="B27736" s="176">
        <v>56.6</v>
      </c>
      <c r="C27736" s="176">
        <v>44.3</v>
      </c>
      <c r="D27736" s="282">
        <v>87</v>
      </c>
      <c r="E27736" s="265"/>
    </row>
    <row r="27737" spans="1:5">
      <c r="A27737" s="283">
        <v>68073</v>
      </c>
      <c r="B27737" s="176">
        <v>44.4</v>
      </c>
      <c r="C27737" s="176">
        <v>38.5</v>
      </c>
      <c r="D27737" s="282">
        <v>87</v>
      </c>
      <c r="E27737" s="265"/>
    </row>
    <row r="27738" spans="1:5">
      <c r="A27738" s="283">
        <v>68101</v>
      </c>
      <c r="B27738" s="176">
        <v>2833.3</v>
      </c>
      <c r="C27738" s="176">
        <v>21.7</v>
      </c>
      <c r="D27738" s="282">
        <v>87</v>
      </c>
      <c r="E27738" s="265"/>
    </row>
    <row r="27739" spans="1:5">
      <c r="A27739" s="283">
        <v>68102</v>
      </c>
      <c r="B27739" s="176">
        <v>3339.4</v>
      </c>
      <c r="C27739" s="176">
        <v>26.7</v>
      </c>
      <c r="D27739" s="282">
        <v>96</v>
      </c>
      <c r="E27739" s="265"/>
    </row>
    <row r="27740" spans="1:5">
      <c r="A27740" s="283">
        <v>68103</v>
      </c>
      <c r="B27740" s="176">
        <v>0</v>
      </c>
      <c r="C27740" s="176">
        <v>0</v>
      </c>
      <c r="D27740" s="282">
        <v>87</v>
      </c>
      <c r="E27740" s="265"/>
    </row>
    <row r="27741" spans="1:5">
      <c r="A27741" s="283">
        <v>68104</v>
      </c>
      <c r="B27741" s="176">
        <v>5056.2</v>
      </c>
      <c r="C27741" s="176">
        <v>33.1</v>
      </c>
      <c r="D27741" s="282">
        <v>130</v>
      </c>
      <c r="E27741" s="265"/>
    </row>
    <row r="27742" spans="1:5">
      <c r="A27742" s="283">
        <v>68105</v>
      </c>
      <c r="B27742" s="176">
        <v>6598.5</v>
      </c>
      <c r="C27742" s="176">
        <v>31.4</v>
      </c>
      <c r="D27742" s="282">
        <v>113</v>
      </c>
      <c r="E27742" s="265"/>
    </row>
    <row r="27743" spans="1:5">
      <c r="A27743" s="283">
        <v>68106</v>
      </c>
      <c r="B27743" s="176">
        <v>3995.3</v>
      </c>
      <c r="C27743" s="176">
        <v>34.6</v>
      </c>
      <c r="D27743" s="282">
        <v>160</v>
      </c>
      <c r="E27743" s="265"/>
    </row>
    <row r="27744" spans="1:5">
      <c r="A27744" s="283">
        <v>68107</v>
      </c>
      <c r="B27744" s="176">
        <v>4303.5</v>
      </c>
      <c r="C27744" s="176">
        <v>28.7</v>
      </c>
      <c r="D27744" s="282">
        <v>116</v>
      </c>
      <c r="E27744" s="265"/>
    </row>
    <row r="27745" spans="1:5">
      <c r="A27745" s="283">
        <v>68108</v>
      </c>
      <c r="B27745" s="176">
        <v>4779.8999999999996</v>
      </c>
      <c r="C27745" s="176">
        <v>30.2</v>
      </c>
      <c r="D27745" s="282">
        <v>157</v>
      </c>
      <c r="E27745" s="265"/>
    </row>
    <row r="27746" spans="1:5">
      <c r="A27746" s="283">
        <v>68109</v>
      </c>
      <c r="B27746" s="176">
        <v>0</v>
      </c>
      <c r="C27746" s="176">
        <v>0</v>
      </c>
      <c r="D27746" s="282">
        <v>87</v>
      </c>
      <c r="E27746" s="265"/>
    </row>
    <row r="27747" spans="1:5">
      <c r="A27747" s="283">
        <v>68110</v>
      </c>
      <c r="B27747" s="176">
        <v>1108.9000000000001</v>
      </c>
      <c r="C27747" s="176">
        <v>33.200000000000003</v>
      </c>
      <c r="D27747" s="282">
        <v>111</v>
      </c>
      <c r="E27747" s="265"/>
    </row>
    <row r="27748" spans="1:5">
      <c r="A27748" s="283">
        <v>68111</v>
      </c>
      <c r="B27748" s="176">
        <v>4359.8</v>
      </c>
      <c r="C27748" s="176">
        <v>29.5</v>
      </c>
      <c r="D27748" s="282">
        <v>115</v>
      </c>
      <c r="E27748" s="265"/>
    </row>
    <row r="27749" spans="1:5">
      <c r="A27749" s="283">
        <v>68112</v>
      </c>
      <c r="B27749" s="176">
        <v>836.5</v>
      </c>
      <c r="C27749" s="176">
        <v>36.6</v>
      </c>
      <c r="D27749" s="282">
        <v>114</v>
      </c>
      <c r="E27749" s="265"/>
    </row>
    <row r="27750" spans="1:5">
      <c r="A27750" s="283">
        <v>68113</v>
      </c>
      <c r="B27750" s="176">
        <v>300.60000000000002</v>
      </c>
      <c r="C27750" s="176">
        <v>21.9</v>
      </c>
      <c r="D27750" s="282">
        <v>127</v>
      </c>
      <c r="E27750" s="265"/>
    </row>
    <row r="27751" spans="1:5">
      <c r="A27751" s="283">
        <v>68114</v>
      </c>
      <c r="B27751" s="176">
        <v>2849.8</v>
      </c>
      <c r="C27751" s="176">
        <v>39.1</v>
      </c>
      <c r="D27751" s="282">
        <v>163</v>
      </c>
      <c r="E27751" s="265"/>
    </row>
    <row r="27752" spans="1:5">
      <c r="A27752" s="283">
        <v>68116</v>
      </c>
      <c r="B27752" s="176">
        <v>2453.5</v>
      </c>
      <c r="C27752" s="176">
        <v>32.4</v>
      </c>
      <c r="D27752" s="282">
        <v>127</v>
      </c>
      <c r="E27752" s="265"/>
    </row>
    <row r="27753" spans="1:5">
      <c r="A27753" s="283">
        <v>68117</v>
      </c>
      <c r="B27753" s="176">
        <v>1694.1</v>
      </c>
      <c r="C27753" s="176">
        <v>36.5</v>
      </c>
      <c r="D27753" s="282">
        <v>128</v>
      </c>
      <c r="E27753" s="265"/>
    </row>
    <row r="27754" spans="1:5">
      <c r="A27754" s="283">
        <v>68118</v>
      </c>
      <c r="B27754" s="176">
        <v>2370.9</v>
      </c>
      <c r="C27754" s="176">
        <v>39.799999999999997</v>
      </c>
      <c r="D27754" s="282">
        <v>96</v>
      </c>
      <c r="E27754" s="265"/>
    </row>
    <row r="27755" spans="1:5">
      <c r="A27755" s="283">
        <v>68119</v>
      </c>
      <c r="B27755" s="176">
        <v>2212.4</v>
      </c>
      <c r="C27755" s="176">
        <v>41.7</v>
      </c>
      <c r="D27755" s="282">
        <v>87</v>
      </c>
      <c r="E27755" s="265"/>
    </row>
    <row r="27756" spans="1:5">
      <c r="A27756" s="283">
        <v>68122</v>
      </c>
      <c r="B27756" s="176">
        <v>484.8</v>
      </c>
      <c r="C27756" s="176">
        <v>32.1</v>
      </c>
      <c r="D27756" s="282">
        <v>101</v>
      </c>
      <c r="E27756" s="265"/>
    </row>
    <row r="27757" spans="1:5">
      <c r="A27757" s="283">
        <v>68123</v>
      </c>
      <c r="B27757" s="176">
        <v>852.6</v>
      </c>
      <c r="C27757" s="176">
        <v>30.7</v>
      </c>
      <c r="D27757" s="282">
        <v>94</v>
      </c>
      <c r="E27757" s="265"/>
    </row>
    <row r="27758" spans="1:5">
      <c r="A27758" s="283">
        <v>68124</v>
      </c>
      <c r="B27758" s="176">
        <v>2753.2</v>
      </c>
      <c r="C27758" s="176">
        <v>41.2</v>
      </c>
      <c r="D27758" s="282">
        <v>118</v>
      </c>
      <c r="E27758" s="265"/>
    </row>
    <row r="27759" spans="1:5">
      <c r="A27759" s="283">
        <v>68127</v>
      </c>
      <c r="B27759" s="176">
        <v>2910.4</v>
      </c>
      <c r="C27759" s="176">
        <v>34.299999999999997</v>
      </c>
      <c r="D27759" s="282">
        <v>143</v>
      </c>
      <c r="E27759" s="265"/>
    </row>
    <row r="27760" spans="1:5">
      <c r="A27760" s="283">
        <v>68128</v>
      </c>
      <c r="B27760" s="176">
        <v>1672.7</v>
      </c>
      <c r="C27760" s="176">
        <v>32.799999999999997</v>
      </c>
      <c r="D27760" s="282">
        <v>104</v>
      </c>
      <c r="E27760" s="265"/>
    </row>
    <row r="27761" spans="1:5">
      <c r="A27761" s="283">
        <v>68130</v>
      </c>
      <c r="B27761" s="176">
        <v>2416.8000000000002</v>
      </c>
      <c r="C27761" s="176">
        <v>37.4</v>
      </c>
      <c r="D27761" s="282">
        <v>136</v>
      </c>
      <c r="E27761" s="265"/>
    </row>
    <row r="27762" spans="1:5">
      <c r="A27762" s="283">
        <v>68131</v>
      </c>
      <c r="B27762" s="176">
        <v>6975.2</v>
      </c>
      <c r="C27762" s="176">
        <v>29.7</v>
      </c>
      <c r="D27762" s="282">
        <v>141</v>
      </c>
      <c r="E27762" s="265"/>
    </row>
    <row r="27763" spans="1:5">
      <c r="A27763" s="283">
        <v>68132</v>
      </c>
      <c r="B27763" s="176">
        <v>5250.5</v>
      </c>
      <c r="C27763" s="176">
        <v>31.9</v>
      </c>
      <c r="D27763" s="282">
        <v>124</v>
      </c>
      <c r="E27763" s="265"/>
    </row>
    <row r="27764" spans="1:5">
      <c r="A27764" s="283">
        <v>68133</v>
      </c>
      <c r="B27764" s="176">
        <v>758.7</v>
      </c>
      <c r="C27764" s="176">
        <v>36</v>
      </c>
      <c r="D27764" s="282">
        <v>87</v>
      </c>
      <c r="E27764" s="265"/>
    </row>
    <row r="27765" spans="1:5">
      <c r="A27765" s="283">
        <v>68134</v>
      </c>
      <c r="B27765" s="176">
        <v>3507.8</v>
      </c>
      <c r="C27765" s="176">
        <v>34.6</v>
      </c>
      <c r="D27765" s="282">
        <v>121</v>
      </c>
      <c r="E27765" s="265"/>
    </row>
    <row r="27766" spans="1:5">
      <c r="A27766" s="283">
        <v>68135</v>
      </c>
      <c r="B27766" s="176">
        <v>3229.4</v>
      </c>
      <c r="C27766" s="176">
        <v>31.8</v>
      </c>
      <c r="D27766" s="282">
        <v>94</v>
      </c>
      <c r="E27766" s="265"/>
    </row>
    <row r="27767" spans="1:5">
      <c r="A27767" s="283">
        <v>68136</v>
      </c>
      <c r="B27767" s="176">
        <v>1420.8</v>
      </c>
      <c r="C27767" s="176">
        <v>31.1</v>
      </c>
      <c r="D27767" s="282">
        <v>111</v>
      </c>
      <c r="E27767" s="265"/>
    </row>
    <row r="27768" spans="1:5">
      <c r="A27768" s="283">
        <v>68137</v>
      </c>
      <c r="B27768" s="176">
        <v>3475.8</v>
      </c>
      <c r="C27768" s="176">
        <v>36.9</v>
      </c>
      <c r="D27768" s="282">
        <v>110</v>
      </c>
      <c r="E27768" s="265"/>
    </row>
    <row r="27769" spans="1:5">
      <c r="A27769" s="283">
        <v>68138</v>
      </c>
      <c r="B27769" s="176">
        <v>1106.5</v>
      </c>
      <c r="C27769" s="176">
        <v>31.6</v>
      </c>
      <c r="D27769" s="282">
        <v>103</v>
      </c>
      <c r="E27769" s="265"/>
    </row>
    <row r="27770" spans="1:5">
      <c r="A27770" s="283">
        <v>68139</v>
      </c>
      <c r="B27770" s="176">
        <v>0</v>
      </c>
      <c r="C27770" s="176">
        <v>0</v>
      </c>
      <c r="D27770" s="282">
        <v>87</v>
      </c>
      <c r="E27770" s="265"/>
    </row>
    <row r="27771" spans="1:5">
      <c r="A27771" s="283">
        <v>68142</v>
      </c>
      <c r="B27771" s="176">
        <v>426.7</v>
      </c>
      <c r="C27771" s="176">
        <v>31.4</v>
      </c>
      <c r="D27771" s="282">
        <v>87</v>
      </c>
      <c r="E27771" s="265"/>
    </row>
    <row r="27772" spans="1:5">
      <c r="A27772" s="283">
        <v>68144</v>
      </c>
      <c r="B27772" s="176">
        <v>2960.6</v>
      </c>
      <c r="C27772" s="176">
        <v>39</v>
      </c>
      <c r="D27772" s="282">
        <v>113</v>
      </c>
      <c r="E27772" s="265"/>
    </row>
    <row r="27773" spans="1:5">
      <c r="A27773" s="283">
        <v>68145</v>
      </c>
      <c r="B27773" s="176">
        <v>0</v>
      </c>
      <c r="C27773" s="176">
        <v>0</v>
      </c>
      <c r="D27773" s="282">
        <v>87</v>
      </c>
      <c r="E27773" s="265"/>
    </row>
    <row r="27774" spans="1:5">
      <c r="A27774" s="283">
        <v>68147</v>
      </c>
      <c r="B27774" s="176">
        <v>2409</v>
      </c>
      <c r="C27774" s="176">
        <v>33.200000000000003</v>
      </c>
      <c r="D27774" s="282">
        <v>113</v>
      </c>
      <c r="E27774" s="265"/>
    </row>
    <row r="27775" spans="1:5">
      <c r="A27775" s="283">
        <v>68152</v>
      </c>
      <c r="B27775" s="176">
        <v>338.4</v>
      </c>
      <c r="C27775" s="176">
        <v>48.4</v>
      </c>
      <c r="D27775" s="282">
        <v>114</v>
      </c>
      <c r="E27775" s="265"/>
    </row>
    <row r="27776" spans="1:5">
      <c r="A27776" s="283">
        <v>68154</v>
      </c>
      <c r="B27776" s="176">
        <v>3232.7</v>
      </c>
      <c r="C27776" s="176">
        <v>37.200000000000003</v>
      </c>
      <c r="D27776" s="282">
        <v>181</v>
      </c>
      <c r="E27776" s="265"/>
    </row>
    <row r="27777" spans="1:5">
      <c r="A27777" s="283">
        <v>68157</v>
      </c>
      <c r="B27777" s="176">
        <v>1811.8</v>
      </c>
      <c r="C27777" s="176">
        <v>37.6</v>
      </c>
      <c r="D27777" s="282">
        <v>87</v>
      </c>
      <c r="E27777" s="265"/>
    </row>
    <row r="27778" spans="1:5">
      <c r="A27778" s="283">
        <v>68164</v>
      </c>
      <c r="B27778" s="176">
        <v>2661.3</v>
      </c>
      <c r="C27778" s="176">
        <v>33.799999999999997</v>
      </c>
      <c r="D27778" s="282">
        <v>119</v>
      </c>
      <c r="E27778" s="265"/>
    </row>
    <row r="27779" spans="1:5">
      <c r="A27779" s="283">
        <v>68175</v>
      </c>
      <c r="B27779" s="176">
        <v>0</v>
      </c>
      <c r="C27779" s="176">
        <v>0</v>
      </c>
      <c r="D27779" s="282">
        <v>87</v>
      </c>
      <c r="E27779" s="265"/>
    </row>
    <row r="27780" spans="1:5">
      <c r="A27780" s="283">
        <v>68178</v>
      </c>
      <c r="B27780" s="176">
        <v>0</v>
      </c>
      <c r="C27780" s="176">
        <v>0</v>
      </c>
      <c r="D27780" s="282">
        <v>87</v>
      </c>
      <c r="E27780" s="265"/>
    </row>
    <row r="27781" spans="1:5">
      <c r="A27781" s="283">
        <v>68179</v>
      </c>
      <c r="B27781" s="176">
        <v>0</v>
      </c>
      <c r="C27781" s="176">
        <v>0</v>
      </c>
      <c r="D27781" s="282">
        <v>87</v>
      </c>
      <c r="E27781" s="265"/>
    </row>
    <row r="27782" spans="1:5">
      <c r="A27782" s="283">
        <v>68183</v>
      </c>
      <c r="B27782" s="176">
        <v>0</v>
      </c>
      <c r="C27782" s="176">
        <v>0</v>
      </c>
      <c r="D27782" s="282">
        <v>87</v>
      </c>
      <c r="E27782" s="265"/>
    </row>
    <row r="27783" spans="1:5">
      <c r="A27783" s="283">
        <v>68197</v>
      </c>
      <c r="B27783" s="176">
        <v>0</v>
      </c>
      <c r="C27783" s="176">
        <v>0</v>
      </c>
      <c r="D27783" s="282">
        <v>87</v>
      </c>
      <c r="E27783" s="265"/>
    </row>
    <row r="27784" spans="1:5">
      <c r="A27784" s="283">
        <v>68198</v>
      </c>
      <c r="B27784" s="176">
        <v>0</v>
      </c>
      <c r="C27784" s="176">
        <v>0</v>
      </c>
      <c r="D27784" s="282">
        <v>87</v>
      </c>
      <c r="E27784" s="265"/>
    </row>
    <row r="27785" spans="1:5">
      <c r="A27785" s="283">
        <v>68301</v>
      </c>
      <c r="B27785" s="176">
        <v>15.1</v>
      </c>
      <c r="C27785" s="176">
        <v>39.1</v>
      </c>
      <c r="D27785" s="282">
        <v>87</v>
      </c>
      <c r="E27785" s="265"/>
    </row>
    <row r="27786" spans="1:5">
      <c r="A27786" s="283">
        <v>68303</v>
      </c>
      <c r="B27786" s="176">
        <v>6.6</v>
      </c>
      <c r="C27786" s="176">
        <v>47</v>
      </c>
      <c r="D27786" s="282">
        <v>87</v>
      </c>
      <c r="E27786" s="265"/>
    </row>
    <row r="27787" spans="1:5">
      <c r="A27787" s="283">
        <v>68304</v>
      </c>
      <c r="B27787" s="176">
        <v>16</v>
      </c>
      <c r="C27787" s="176">
        <v>42.9</v>
      </c>
      <c r="D27787" s="282">
        <v>87</v>
      </c>
      <c r="E27787" s="265"/>
    </row>
    <row r="27788" spans="1:5">
      <c r="A27788" s="283">
        <v>68305</v>
      </c>
      <c r="B27788" s="176">
        <v>34.5</v>
      </c>
      <c r="C27788" s="176">
        <v>43.3</v>
      </c>
      <c r="D27788" s="282">
        <v>87</v>
      </c>
      <c r="E27788" s="265"/>
    </row>
    <row r="27789" spans="1:5">
      <c r="A27789" s="283">
        <v>68307</v>
      </c>
      <c r="B27789" s="176">
        <v>12.5</v>
      </c>
      <c r="C27789" s="176">
        <v>42.1</v>
      </c>
      <c r="D27789" s="282">
        <v>87</v>
      </c>
      <c r="E27789" s="265"/>
    </row>
    <row r="27790" spans="1:5">
      <c r="A27790" s="283">
        <v>68309</v>
      </c>
      <c r="B27790" s="176">
        <v>15.1</v>
      </c>
      <c r="C27790" s="176">
        <v>45.6</v>
      </c>
      <c r="D27790" s="282">
        <v>87</v>
      </c>
      <c r="E27790" s="265"/>
    </row>
    <row r="27791" spans="1:5">
      <c r="A27791" s="283">
        <v>68310</v>
      </c>
      <c r="B27791" s="176">
        <v>71.099999999999994</v>
      </c>
      <c r="C27791" s="176">
        <v>43.5</v>
      </c>
      <c r="D27791" s="282">
        <v>114</v>
      </c>
      <c r="E27791" s="265"/>
    </row>
    <row r="27792" spans="1:5">
      <c r="A27792" s="283">
        <v>68313</v>
      </c>
      <c r="B27792" s="176">
        <v>12.1</v>
      </c>
      <c r="C27792" s="176">
        <v>42.1</v>
      </c>
      <c r="D27792" s="282">
        <v>87</v>
      </c>
      <c r="E27792" s="265"/>
    </row>
    <row r="27793" spans="1:5">
      <c r="A27793" s="283">
        <v>68314</v>
      </c>
      <c r="B27793" s="176">
        <v>13.2</v>
      </c>
      <c r="C27793" s="176">
        <v>44.4</v>
      </c>
      <c r="D27793" s="282">
        <v>87</v>
      </c>
      <c r="E27793" s="265"/>
    </row>
    <row r="27794" spans="1:5">
      <c r="A27794" s="283">
        <v>68315</v>
      </c>
      <c r="B27794" s="176">
        <v>6.1</v>
      </c>
      <c r="C27794" s="176">
        <v>47.5</v>
      </c>
      <c r="D27794" s="282">
        <v>87</v>
      </c>
      <c r="E27794" s="265"/>
    </row>
    <row r="27795" spans="1:5">
      <c r="A27795" s="283">
        <v>68316</v>
      </c>
      <c r="B27795" s="176">
        <v>9.4</v>
      </c>
      <c r="C27795" s="176">
        <v>46.6</v>
      </c>
      <c r="D27795" s="282">
        <v>87</v>
      </c>
      <c r="E27795" s="265"/>
    </row>
    <row r="27796" spans="1:5">
      <c r="A27796" s="283">
        <v>68317</v>
      </c>
      <c r="B27796" s="176">
        <v>40.6</v>
      </c>
      <c r="C27796" s="176">
        <v>39.200000000000003</v>
      </c>
      <c r="D27796" s="282">
        <v>97</v>
      </c>
      <c r="E27796" s="265"/>
    </row>
    <row r="27797" spans="1:5">
      <c r="A27797" s="283">
        <v>68318</v>
      </c>
      <c r="B27797" s="176">
        <v>14.1</v>
      </c>
      <c r="C27797" s="176">
        <v>47.6</v>
      </c>
      <c r="D27797" s="282">
        <v>87</v>
      </c>
      <c r="E27797" s="265"/>
    </row>
    <row r="27798" spans="1:5">
      <c r="A27798" s="283">
        <v>68319</v>
      </c>
      <c r="B27798" s="176">
        <v>6.5</v>
      </c>
      <c r="C27798" s="176">
        <v>46.4</v>
      </c>
      <c r="D27798" s="282">
        <v>87</v>
      </c>
      <c r="E27798" s="265"/>
    </row>
    <row r="27799" spans="1:5">
      <c r="A27799" s="283">
        <v>68320</v>
      </c>
      <c r="B27799" s="176">
        <v>9.5</v>
      </c>
      <c r="C27799" s="176">
        <v>44.1</v>
      </c>
      <c r="D27799" s="282">
        <v>87</v>
      </c>
      <c r="E27799" s="265"/>
    </row>
    <row r="27800" spans="1:5">
      <c r="A27800" s="283">
        <v>68321</v>
      </c>
      <c r="B27800" s="176">
        <v>7</v>
      </c>
      <c r="C27800" s="176">
        <v>49.9</v>
      </c>
      <c r="D27800" s="282">
        <v>87</v>
      </c>
      <c r="E27800" s="265"/>
    </row>
    <row r="27801" spans="1:5">
      <c r="A27801" s="283">
        <v>68322</v>
      </c>
      <c r="B27801" s="176">
        <v>6.4</v>
      </c>
      <c r="C27801" s="176">
        <v>46.8</v>
      </c>
      <c r="D27801" s="282">
        <v>87</v>
      </c>
      <c r="E27801" s="265"/>
    </row>
    <row r="27802" spans="1:5">
      <c r="A27802" s="283">
        <v>68323</v>
      </c>
      <c r="B27802" s="176">
        <v>3.1</v>
      </c>
      <c r="C27802" s="176">
        <v>45.7</v>
      </c>
      <c r="D27802" s="282">
        <v>87</v>
      </c>
      <c r="E27802" s="265"/>
    </row>
    <row r="27803" spans="1:5">
      <c r="A27803" s="283">
        <v>68324</v>
      </c>
      <c r="B27803" s="176">
        <v>8.3000000000000007</v>
      </c>
      <c r="C27803" s="176">
        <v>43.3</v>
      </c>
      <c r="D27803" s="282">
        <v>87</v>
      </c>
      <c r="E27803" s="265"/>
    </row>
    <row r="27804" spans="1:5">
      <c r="A27804" s="283">
        <v>68325</v>
      </c>
      <c r="B27804" s="176">
        <v>16.899999999999999</v>
      </c>
      <c r="C27804" s="176">
        <v>46.6</v>
      </c>
      <c r="D27804" s="282">
        <v>87</v>
      </c>
      <c r="E27804" s="265"/>
    </row>
    <row r="27805" spans="1:5">
      <c r="A27805" s="283">
        <v>68326</v>
      </c>
      <c r="B27805" s="176">
        <v>6.6</v>
      </c>
      <c r="C27805" s="176">
        <v>46.3</v>
      </c>
      <c r="D27805" s="282">
        <v>87</v>
      </c>
      <c r="E27805" s="265"/>
    </row>
    <row r="27806" spans="1:5">
      <c r="A27806" s="283">
        <v>68327</v>
      </c>
      <c r="B27806" s="176">
        <v>3.8</v>
      </c>
      <c r="C27806" s="176">
        <v>49.7</v>
      </c>
      <c r="D27806" s="282">
        <v>87</v>
      </c>
      <c r="E27806" s="265"/>
    </row>
    <row r="27807" spans="1:5">
      <c r="A27807" s="283">
        <v>68328</v>
      </c>
      <c r="B27807" s="176">
        <v>9</v>
      </c>
      <c r="C27807" s="176">
        <v>46</v>
      </c>
      <c r="D27807" s="282">
        <v>87</v>
      </c>
      <c r="E27807" s="265"/>
    </row>
    <row r="27808" spans="1:5">
      <c r="A27808" s="283">
        <v>68329</v>
      </c>
      <c r="B27808" s="176">
        <v>6.3</v>
      </c>
      <c r="C27808" s="176">
        <v>46</v>
      </c>
      <c r="D27808" s="282">
        <v>87</v>
      </c>
      <c r="E27808" s="265"/>
    </row>
    <row r="27809" spans="1:5">
      <c r="A27809" s="283">
        <v>68330</v>
      </c>
      <c r="B27809" s="176">
        <v>11.9</v>
      </c>
      <c r="C27809" s="176">
        <v>42.8</v>
      </c>
      <c r="D27809" s="282">
        <v>87</v>
      </c>
      <c r="E27809" s="265"/>
    </row>
    <row r="27810" spans="1:5">
      <c r="A27810" s="283">
        <v>68331</v>
      </c>
      <c r="B27810" s="176">
        <v>16.399999999999999</v>
      </c>
      <c r="C27810" s="176">
        <v>42.1</v>
      </c>
      <c r="D27810" s="282">
        <v>87</v>
      </c>
      <c r="E27810" s="265"/>
    </row>
    <row r="27811" spans="1:5">
      <c r="A27811" s="283">
        <v>68332</v>
      </c>
      <c r="B27811" s="176">
        <v>13.5</v>
      </c>
      <c r="C27811" s="176">
        <v>39.4</v>
      </c>
      <c r="D27811" s="282">
        <v>87</v>
      </c>
      <c r="E27811" s="265"/>
    </row>
    <row r="27812" spans="1:5">
      <c r="A27812" s="283">
        <v>68333</v>
      </c>
      <c r="B27812" s="176">
        <v>74.400000000000006</v>
      </c>
      <c r="C27812" s="176">
        <v>31.3</v>
      </c>
      <c r="D27812" s="282">
        <v>135</v>
      </c>
      <c r="E27812" s="265"/>
    </row>
    <row r="27813" spans="1:5">
      <c r="A27813" s="283">
        <v>68335</v>
      </c>
      <c r="B27813" s="176">
        <v>5.0999999999999996</v>
      </c>
      <c r="C27813" s="176">
        <v>47.7</v>
      </c>
      <c r="D27813" s="282">
        <v>87</v>
      </c>
      <c r="E27813" s="265"/>
    </row>
    <row r="27814" spans="1:5">
      <c r="A27814" s="283">
        <v>68336</v>
      </c>
      <c r="B27814" s="176">
        <v>27.9</v>
      </c>
      <c r="C27814" s="176">
        <v>42.3</v>
      </c>
      <c r="D27814" s="282">
        <v>97</v>
      </c>
      <c r="E27814" s="265"/>
    </row>
    <row r="27815" spans="1:5">
      <c r="A27815" s="283">
        <v>68337</v>
      </c>
      <c r="B27815" s="176">
        <v>4.7</v>
      </c>
      <c r="C27815" s="176">
        <v>49.1</v>
      </c>
      <c r="D27815" s="282">
        <v>87</v>
      </c>
      <c r="E27815" s="265"/>
    </row>
    <row r="27816" spans="1:5">
      <c r="A27816" s="283">
        <v>68338</v>
      </c>
      <c r="B27816" s="176">
        <v>4</v>
      </c>
      <c r="C27816" s="176">
        <v>48</v>
      </c>
      <c r="D27816" s="282">
        <v>116</v>
      </c>
      <c r="E27816" s="265"/>
    </row>
    <row r="27817" spans="1:5">
      <c r="A27817" s="283">
        <v>68339</v>
      </c>
      <c r="B27817" s="176">
        <v>23</v>
      </c>
      <c r="C27817" s="176">
        <v>43.7</v>
      </c>
      <c r="D27817" s="282">
        <v>127</v>
      </c>
      <c r="E27817" s="265"/>
    </row>
    <row r="27818" spans="1:5">
      <c r="A27818" s="283">
        <v>68340</v>
      </c>
      <c r="B27818" s="176">
        <v>16.899999999999999</v>
      </c>
      <c r="C27818" s="176">
        <v>47.7</v>
      </c>
      <c r="D27818" s="282">
        <v>110</v>
      </c>
      <c r="E27818" s="265"/>
    </row>
    <row r="27819" spans="1:5">
      <c r="A27819" s="283">
        <v>68341</v>
      </c>
      <c r="B27819" s="176">
        <v>19.3</v>
      </c>
      <c r="C27819" s="176">
        <v>41.3</v>
      </c>
      <c r="D27819" s="282">
        <v>116</v>
      </c>
      <c r="E27819" s="265"/>
    </row>
    <row r="27820" spans="1:5">
      <c r="A27820" s="283">
        <v>68342</v>
      </c>
      <c r="B27820" s="176">
        <v>6.1</v>
      </c>
      <c r="C27820" s="176">
        <v>47.5</v>
      </c>
      <c r="D27820" s="282">
        <v>87</v>
      </c>
      <c r="E27820" s="265"/>
    </row>
    <row r="27821" spans="1:5">
      <c r="A27821" s="283">
        <v>68343</v>
      </c>
      <c r="B27821" s="176">
        <v>9</v>
      </c>
      <c r="C27821" s="176">
        <v>41</v>
      </c>
      <c r="D27821" s="282">
        <v>87</v>
      </c>
      <c r="E27821" s="265"/>
    </row>
    <row r="27822" spans="1:5">
      <c r="A27822" s="283">
        <v>68344</v>
      </c>
      <c r="B27822" s="176">
        <v>8.4</v>
      </c>
      <c r="C27822" s="176">
        <v>42.6</v>
      </c>
      <c r="D27822" s="282">
        <v>87</v>
      </c>
      <c r="E27822" s="265"/>
    </row>
    <row r="27823" spans="1:5">
      <c r="A27823" s="283">
        <v>68345</v>
      </c>
      <c r="B27823" s="176">
        <v>6.6</v>
      </c>
      <c r="C27823" s="176">
        <v>47.2</v>
      </c>
      <c r="D27823" s="282">
        <v>87</v>
      </c>
      <c r="E27823" s="265"/>
    </row>
    <row r="27824" spans="1:5">
      <c r="A27824" s="283">
        <v>68346</v>
      </c>
      <c r="B27824" s="176">
        <v>9.6</v>
      </c>
      <c r="C27824" s="176">
        <v>42.5</v>
      </c>
      <c r="D27824" s="282">
        <v>87</v>
      </c>
      <c r="E27824" s="265"/>
    </row>
    <row r="27825" spans="1:5">
      <c r="A27825" s="283">
        <v>68347</v>
      </c>
      <c r="B27825" s="176">
        <v>36.6</v>
      </c>
      <c r="C27825" s="176">
        <v>37.700000000000003</v>
      </c>
      <c r="D27825" s="282">
        <v>95</v>
      </c>
      <c r="E27825" s="265"/>
    </row>
    <row r="27826" spans="1:5">
      <c r="A27826" s="283">
        <v>68348</v>
      </c>
      <c r="B27826" s="176">
        <v>23.7</v>
      </c>
      <c r="C27826" s="176">
        <v>41.3</v>
      </c>
      <c r="D27826" s="282">
        <v>87</v>
      </c>
      <c r="E27826" s="265"/>
    </row>
    <row r="27827" spans="1:5">
      <c r="A27827" s="283">
        <v>68349</v>
      </c>
      <c r="B27827" s="176">
        <v>27.6</v>
      </c>
      <c r="C27827" s="176">
        <v>38.1</v>
      </c>
      <c r="D27827" s="282">
        <v>87</v>
      </c>
      <c r="E27827" s="265"/>
    </row>
    <row r="27828" spans="1:5">
      <c r="A27828" s="283">
        <v>68350</v>
      </c>
      <c r="B27828" s="176">
        <v>5.7</v>
      </c>
      <c r="C27828" s="176">
        <v>47.4</v>
      </c>
      <c r="D27828" s="282">
        <v>87</v>
      </c>
      <c r="E27828" s="265"/>
    </row>
    <row r="27829" spans="1:5">
      <c r="A27829" s="283">
        <v>68351</v>
      </c>
      <c r="B27829" s="176">
        <v>17.8</v>
      </c>
      <c r="C27829" s="176">
        <v>47.2</v>
      </c>
      <c r="D27829" s="282">
        <v>113</v>
      </c>
      <c r="E27829" s="265"/>
    </row>
    <row r="27830" spans="1:5">
      <c r="A27830" s="283">
        <v>68352</v>
      </c>
      <c r="B27830" s="176">
        <v>28.9</v>
      </c>
      <c r="C27830" s="176">
        <v>45.7</v>
      </c>
      <c r="D27830" s="282">
        <v>109</v>
      </c>
      <c r="E27830" s="265"/>
    </row>
    <row r="27831" spans="1:5">
      <c r="A27831" s="283">
        <v>68354</v>
      </c>
      <c r="B27831" s="176">
        <v>7.6</v>
      </c>
      <c r="C27831" s="176">
        <v>46.7</v>
      </c>
      <c r="D27831" s="282">
        <v>87</v>
      </c>
      <c r="E27831" s="265"/>
    </row>
    <row r="27832" spans="1:5">
      <c r="A27832" s="283">
        <v>68355</v>
      </c>
      <c r="B27832" s="176">
        <v>42.6</v>
      </c>
      <c r="C27832" s="176">
        <v>45.1</v>
      </c>
      <c r="D27832" s="282">
        <v>113</v>
      </c>
      <c r="E27832" s="265"/>
    </row>
    <row r="27833" spans="1:5">
      <c r="A27833" s="283">
        <v>68357</v>
      </c>
      <c r="B27833" s="176">
        <v>7.8</v>
      </c>
      <c r="C27833" s="176">
        <v>42.5</v>
      </c>
      <c r="D27833" s="282">
        <v>87</v>
      </c>
      <c r="E27833" s="265"/>
    </row>
    <row r="27834" spans="1:5">
      <c r="A27834" s="283">
        <v>68358</v>
      </c>
      <c r="B27834" s="176">
        <v>27.4</v>
      </c>
      <c r="C27834" s="176">
        <v>36.799999999999997</v>
      </c>
      <c r="D27834" s="282">
        <v>87</v>
      </c>
      <c r="E27834" s="265"/>
    </row>
    <row r="27835" spans="1:5">
      <c r="A27835" s="283">
        <v>68359</v>
      </c>
      <c r="B27835" s="176">
        <v>18.899999999999999</v>
      </c>
      <c r="C27835" s="176">
        <v>46</v>
      </c>
      <c r="D27835" s="282">
        <v>87</v>
      </c>
      <c r="E27835" s="265"/>
    </row>
    <row r="27836" spans="1:5">
      <c r="A27836" s="283">
        <v>68360</v>
      </c>
      <c r="B27836" s="176">
        <v>14.4</v>
      </c>
      <c r="C27836" s="176">
        <v>45.3</v>
      </c>
      <c r="D27836" s="282">
        <v>87</v>
      </c>
      <c r="E27836" s="265"/>
    </row>
    <row r="27837" spans="1:5">
      <c r="A27837" s="283">
        <v>68361</v>
      </c>
      <c r="B27837" s="176">
        <v>50</v>
      </c>
      <c r="C27837" s="176">
        <v>44.7</v>
      </c>
      <c r="D27837" s="282">
        <v>87</v>
      </c>
      <c r="E27837" s="265"/>
    </row>
    <row r="27838" spans="1:5">
      <c r="A27838" s="283">
        <v>68362</v>
      </c>
      <c r="B27838" s="176">
        <v>4.0999999999999996</v>
      </c>
      <c r="C27838" s="176">
        <v>50</v>
      </c>
      <c r="D27838" s="282">
        <v>87</v>
      </c>
      <c r="E27838" s="265"/>
    </row>
    <row r="27839" spans="1:5">
      <c r="A27839" s="283">
        <v>68364</v>
      </c>
      <c r="B27839" s="176">
        <v>13.3</v>
      </c>
      <c r="C27839" s="176">
        <v>43</v>
      </c>
      <c r="D27839" s="282">
        <v>87</v>
      </c>
      <c r="E27839" s="265"/>
    </row>
    <row r="27840" spans="1:5">
      <c r="A27840" s="283">
        <v>68365</v>
      </c>
      <c r="B27840" s="176">
        <v>5</v>
      </c>
      <c r="C27840" s="176">
        <v>46.1</v>
      </c>
      <c r="D27840" s="282">
        <v>87</v>
      </c>
      <c r="E27840" s="265"/>
    </row>
    <row r="27841" spans="1:5">
      <c r="A27841" s="283">
        <v>68366</v>
      </c>
      <c r="B27841" s="176">
        <v>30.1</v>
      </c>
      <c r="C27841" s="176">
        <v>42.8</v>
      </c>
      <c r="D27841" s="282">
        <v>87</v>
      </c>
      <c r="E27841" s="265"/>
    </row>
    <row r="27842" spans="1:5">
      <c r="A27842" s="283">
        <v>68367</v>
      </c>
      <c r="B27842" s="176">
        <v>10.5</v>
      </c>
      <c r="C27842" s="176">
        <v>46.2</v>
      </c>
      <c r="D27842" s="282">
        <v>87</v>
      </c>
      <c r="E27842" s="265"/>
    </row>
    <row r="27843" spans="1:5">
      <c r="A27843" s="283">
        <v>68368</v>
      </c>
      <c r="B27843" s="176">
        <v>15.4</v>
      </c>
      <c r="C27843" s="176">
        <v>40.299999999999997</v>
      </c>
      <c r="D27843" s="282">
        <v>87</v>
      </c>
      <c r="E27843" s="265"/>
    </row>
    <row r="27844" spans="1:5">
      <c r="A27844" s="283">
        <v>68370</v>
      </c>
      <c r="B27844" s="176">
        <v>94</v>
      </c>
      <c r="C27844" s="176">
        <v>50.8</v>
      </c>
      <c r="D27844" s="282">
        <v>112</v>
      </c>
      <c r="E27844" s="265"/>
    </row>
    <row r="27845" spans="1:5">
      <c r="A27845" s="283">
        <v>68371</v>
      </c>
      <c r="B27845" s="176">
        <v>28.9</v>
      </c>
      <c r="C27845" s="176">
        <v>49.4</v>
      </c>
      <c r="D27845" s="282">
        <v>87</v>
      </c>
      <c r="E27845" s="265"/>
    </row>
    <row r="27846" spans="1:5">
      <c r="A27846" s="283">
        <v>68372</v>
      </c>
      <c r="B27846" s="176">
        <v>66.5</v>
      </c>
      <c r="C27846" s="176">
        <v>36.5</v>
      </c>
      <c r="D27846" s="282">
        <v>87</v>
      </c>
      <c r="E27846" s="265"/>
    </row>
    <row r="27847" spans="1:5">
      <c r="A27847" s="283">
        <v>68375</v>
      </c>
      <c r="B27847" s="176">
        <v>3.8</v>
      </c>
      <c r="C27847" s="176">
        <v>49.2</v>
      </c>
      <c r="D27847" s="282">
        <v>87</v>
      </c>
      <c r="E27847" s="265"/>
    </row>
    <row r="27848" spans="1:5">
      <c r="A27848" s="283">
        <v>68376</v>
      </c>
      <c r="B27848" s="176">
        <v>11.9</v>
      </c>
      <c r="C27848" s="176">
        <v>48.7</v>
      </c>
      <c r="D27848" s="282">
        <v>87</v>
      </c>
      <c r="E27848" s="265"/>
    </row>
    <row r="27849" spans="1:5">
      <c r="A27849" s="283">
        <v>68377</v>
      </c>
      <c r="B27849" s="176">
        <v>8.9</v>
      </c>
      <c r="C27849" s="176">
        <v>48</v>
      </c>
      <c r="D27849" s="282">
        <v>111</v>
      </c>
      <c r="E27849" s="265"/>
    </row>
    <row r="27850" spans="1:5">
      <c r="A27850" s="283">
        <v>68378</v>
      </c>
      <c r="B27850" s="176">
        <v>8.6999999999999993</v>
      </c>
      <c r="C27850" s="176">
        <v>44</v>
      </c>
      <c r="D27850" s="282">
        <v>87</v>
      </c>
      <c r="E27850" s="265"/>
    </row>
    <row r="27851" spans="1:5">
      <c r="A27851" s="283">
        <v>68379</v>
      </c>
      <c r="B27851" s="176">
        <v>8.5</v>
      </c>
      <c r="C27851" s="176">
        <v>44.2</v>
      </c>
      <c r="D27851" s="282">
        <v>87</v>
      </c>
      <c r="E27851" s="265"/>
    </row>
    <row r="27852" spans="1:5">
      <c r="A27852" s="283">
        <v>68380</v>
      </c>
      <c r="B27852" s="176">
        <v>3.1</v>
      </c>
      <c r="C27852" s="176">
        <v>45.4</v>
      </c>
      <c r="D27852" s="282">
        <v>87</v>
      </c>
      <c r="E27852" s="265"/>
    </row>
    <row r="27853" spans="1:5">
      <c r="A27853" s="283">
        <v>68381</v>
      </c>
      <c r="B27853" s="176">
        <v>9</v>
      </c>
      <c r="C27853" s="176">
        <v>45.7</v>
      </c>
      <c r="D27853" s="282">
        <v>87</v>
      </c>
      <c r="E27853" s="265"/>
    </row>
    <row r="27854" spans="1:5">
      <c r="A27854" s="283">
        <v>68382</v>
      </c>
      <c r="B27854" s="176">
        <v>8.4</v>
      </c>
      <c r="C27854" s="176">
        <v>46.1</v>
      </c>
      <c r="D27854" s="282">
        <v>87</v>
      </c>
      <c r="E27854" s="265"/>
    </row>
    <row r="27855" spans="1:5">
      <c r="A27855" s="283">
        <v>68401</v>
      </c>
      <c r="B27855" s="176">
        <v>7.2</v>
      </c>
      <c r="C27855" s="176">
        <v>43.6</v>
      </c>
      <c r="D27855" s="282">
        <v>87</v>
      </c>
      <c r="E27855" s="265"/>
    </row>
    <row r="27856" spans="1:5">
      <c r="A27856" s="283">
        <v>68402</v>
      </c>
      <c r="B27856" s="176">
        <v>27.3</v>
      </c>
      <c r="C27856" s="176">
        <v>41.3</v>
      </c>
      <c r="D27856" s="282">
        <v>87</v>
      </c>
      <c r="E27856" s="265"/>
    </row>
    <row r="27857" spans="1:5">
      <c r="A27857" s="283">
        <v>68403</v>
      </c>
      <c r="B27857" s="176">
        <v>15.8</v>
      </c>
      <c r="C27857" s="176">
        <v>45.3</v>
      </c>
      <c r="D27857" s="282">
        <v>87</v>
      </c>
      <c r="E27857" s="265"/>
    </row>
    <row r="27858" spans="1:5">
      <c r="A27858" s="283">
        <v>68404</v>
      </c>
      <c r="B27858" s="176">
        <v>21.6</v>
      </c>
      <c r="C27858" s="176">
        <v>43</v>
      </c>
      <c r="D27858" s="282">
        <v>87</v>
      </c>
      <c r="E27858" s="265"/>
    </row>
    <row r="27859" spans="1:5">
      <c r="A27859" s="283">
        <v>68405</v>
      </c>
      <c r="B27859" s="176">
        <v>46.1</v>
      </c>
      <c r="C27859" s="176">
        <v>35.6</v>
      </c>
      <c r="D27859" s="282">
        <v>96</v>
      </c>
      <c r="E27859" s="265"/>
    </row>
    <row r="27860" spans="1:5">
      <c r="A27860" s="283">
        <v>68406</v>
      </c>
      <c r="B27860" s="176">
        <v>4.7</v>
      </c>
      <c r="C27860" s="176">
        <v>45.7</v>
      </c>
      <c r="D27860" s="282">
        <v>87</v>
      </c>
      <c r="E27860" s="265"/>
    </row>
    <row r="27861" spans="1:5">
      <c r="A27861" s="283">
        <v>68407</v>
      </c>
      <c r="B27861" s="176">
        <v>15.3</v>
      </c>
      <c r="C27861" s="176">
        <v>42.9</v>
      </c>
      <c r="D27861" s="282">
        <v>87</v>
      </c>
      <c r="E27861" s="265"/>
    </row>
    <row r="27862" spans="1:5">
      <c r="A27862" s="283">
        <v>68409</v>
      </c>
      <c r="B27862" s="176">
        <v>36.700000000000003</v>
      </c>
      <c r="C27862" s="176">
        <v>43.7</v>
      </c>
      <c r="D27862" s="282">
        <v>87</v>
      </c>
      <c r="E27862" s="265"/>
    </row>
    <row r="27863" spans="1:5">
      <c r="A27863" s="283">
        <v>68410</v>
      </c>
      <c r="B27863" s="176">
        <v>58.1</v>
      </c>
      <c r="C27863" s="176">
        <v>41.8</v>
      </c>
      <c r="D27863" s="282">
        <v>121</v>
      </c>
      <c r="E27863" s="265"/>
    </row>
    <row r="27864" spans="1:5">
      <c r="A27864" s="283">
        <v>68413</v>
      </c>
      <c r="B27864" s="176">
        <v>19.600000000000001</v>
      </c>
      <c r="C27864" s="176">
        <v>42.2</v>
      </c>
      <c r="D27864" s="282">
        <v>87</v>
      </c>
      <c r="E27864" s="265"/>
    </row>
    <row r="27865" spans="1:5">
      <c r="A27865" s="283">
        <v>68414</v>
      </c>
      <c r="B27865" s="176">
        <v>7</v>
      </c>
      <c r="C27865" s="176">
        <v>49.5</v>
      </c>
      <c r="D27865" s="282">
        <v>87</v>
      </c>
      <c r="E27865" s="265"/>
    </row>
    <row r="27866" spans="1:5">
      <c r="A27866" s="283">
        <v>68415</v>
      </c>
      <c r="B27866" s="176">
        <v>6.8</v>
      </c>
      <c r="C27866" s="176">
        <v>46</v>
      </c>
      <c r="D27866" s="282">
        <v>87</v>
      </c>
      <c r="E27866" s="265"/>
    </row>
    <row r="27867" spans="1:5">
      <c r="A27867" s="283">
        <v>68416</v>
      </c>
      <c r="B27867" s="176">
        <v>4.5999999999999996</v>
      </c>
      <c r="C27867" s="176">
        <v>45.3</v>
      </c>
      <c r="D27867" s="282">
        <v>87</v>
      </c>
      <c r="E27867" s="265"/>
    </row>
    <row r="27868" spans="1:5">
      <c r="A27868" s="283">
        <v>68417</v>
      </c>
      <c r="B27868" s="176">
        <v>11.4</v>
      </c>
      <c r="C27868" s="176">
        <v>43</v>
      </c>
      <c r="D27868" s="282">
        <v>87</v>
      </c>
      <c r="E27868" s="265"/>
    </row>
    <row r="27869" spans="1:5">
      <c r="A27869" s="283">
        <v>68418</v>
      </c>
      <c r="B27869" s="176">
        <v>17.100000000000001</v>
      </c>
      <c r="C27869" s="176">
        <v>43.1</v>
      </c>
      <c r="D27869" s="282">
        <v>87</v>
      </c>
      <c r="E27869" s="265"/>
    </row>
    <row r="27870" spans="1:5">
      <c r="A27870" s="283">
        <v>68419</v>
      </c>
      <c r="B27870" s="176">
        <v>0</v>
      </c>
      <c r="C27870" s="176">
        <v>0</v>
      </c>
      <c r="D27870" s="282">
        <v>87</v>
      </c>
      <c r="E27870" s="265"/>
    </row>
    <row r="27871" spans="1:5">
      <c r="A27871" s="283">
        <v>68420</v>
      </c>
      <c r="B27871" s="176">
        <v>35.299999999999997</v>
      </c>
      <c r="C27871" s="176">
        <v>53.1</v>
      </c>
      <c r="D27871" s="282">
        <v>87</v>
      </c>
      <c r="E27871" s="265"/>
    </row>
    <row r="27872" spans="1:5">
      <c r="A27872" s="283">
        <v>68421</v>
      </c>
      <c r="B27872" s="176">
        <v>28.4</v>
      </c>
      <c r="C27872" s="176">
        <v>23.2</v>
      </c>
      <c r="D27872" s="282">
        <v>96</v>
      </c>
      <c r="E27872" s="265"/>
    </row>
    <row r="27873" spans="1:5">
      <c r="A27873" s="283">
        <v>68422</v>
      </c>
      <c r="B27873" s="176">
        <v>15.6</v>
      </c>
      <c r="C27873" s="176">
        <v>42.2</v>
      </c>
      <c r="D27873" s="282">
        <v>87</v>
      </c>
      <c r="E27873" s="265"/>
    </row>
    <row r="27874" spans="1:5">
      <c r="A27874" s="283">
        <v>68423</v>
      </c>
      <c r="B27874" s="176">
        <v>17.5</v>
      </c>
      <c r="C27874" s="176">
        <v>42.9</v>
      </c>
      <c r="D27874" s="282">
        <v>87</v>
      </c>
      <c r="E27874" s="265"/>
    </row>
    <row r="27875" spans="1:5">
      <c r="A27875" s="283">
        <v>68424</v>
      </c>
      <c r="B27875" s="176">
        <v>5.9</v>
      </c>
      <c r="C27875" s="176">
        <v>48.1</v>
      </c>
      <c r="D27875" s="282">
        <v>87</v>
      </c>
      <c r="E27875" s="265"/>
    </row>
    <row r="27876" spans="1:5">
      <c r="A27876" s="283">
        <v>68428</v>
      </c>
      <c r="B27876" s="176">
        <v>23.9</v>
      </c>
      <c r="C27876" s="176">
        <v>44.2</v>
      </c>
      <c r="D27876" s="282">
        <v>87</v>
      </c>
      <c r="E27876" s="265"/>
    </row>
    <row r="27877" spans="1:5">
      <c r="A27877" s="283">
        <v>68429</v>
      </c>
      <c r="B27877" s="176">
        <v>3.8</v>
      </c>
      <c r="C27877" s="176">
        <v>49.2</v>
      </c>
      <c r="D27877" s="282">
        <v>87</v>
      </c>
      <c r="E27877" s="265"/>
    </row>
    <row r="27878" spans="1:5">
      <c r="A27878" s="283">
        <v>68430</v>
      </c>
      <c r="B27878" s="176">
        <v>34.5</v>
      </c>
      <c r="C27878" s="176">
        <v>39.9</v>
      </c>
      <c r="D27878" s="282">
        <v>97</v>
      </c>
      <c r="E27878" s="265"/>
    </row>
    <row r="27879" spans="1:5">
      <c r="A27879" s="283">
        <v>68431</v>
      </c>
      <c r="B27879" s="176">
        <v>5.5</v>
      </c>
      <c r="C27879" s="176">
        <v>48.5</v>
      </c>
      <c r="D27879" s="282">
        <v>87</v>
      </c>
      <c r="E27879" s="265"/>
    </row>
    <row r="27880" spans="1:5">
      <c r="A27880" s="283">
        <v>68433</v>
      </c>
      <c r="B27880" s="176">
        <v>5.3</v>
      </c>
      <c r="C27880" s="176">
        <v>48.7</v>
      </c>
      <c r="D27880" s="282">
        <v>87</v>
      </c>
      <c r="E27880" s="265"/>
    </row>
    <row r="27881" spans="1:5">
      <c r="A27881" s="283">
        <v>68434</v>
      </c>
      <c r="B27881" s="176">
        <v>66.2</v>
      </c>
      <c r="C27881" s="176">
        <v>35.200000000000003</v>
      </c>
      <c r="D27881" s="282">
        <v>154</v>
      </c>
      <c r="E27881" s="265"/>
    </row>
    <row r="27882" spans="1:5">
      <c r="A27882" s="283">
        <v>68436</v>
      </c>
      <c r="B27882" s="176">
        <v>4.4000000000000004</v>
      </c>
      <c r="C27882" s="176">
        <v>46.7</v>
      </c>
      <c r="D27882" s="282">
        <v>87</v>
      </c>
      <c r="E27882" s="265"/>
    </row>
    <row r="27883" spans="1:5">
      <c r="A27883" s="283">
        <v>68437</v>
      </c>
      <c r="B27883" s="176">
        <v>9</v>
      </c>
      <c r="C27883" s="176">
        <v>49.2</v>
      </c>
      <c r="D27883" s="282">
        <v>87</v>
      </c>
      <c r="E27883" s="265"/>
    </row>
    <row r="27884" spans="1:5">
      <c r="A27884" s="283">
        <v>68438</v>
      </c>
      <c r="B27884" s="176">
        <v>20.8</v>
      </c>
      <c r="C27884" s="176">
        <v>42.9</v>
      </c>
      <c r="D27884" s="282">
        <v>87</v>
      </c>
      <c r="E27884" s="265"/>
    </row>
    <row r="27885" spans="1:5">
      <c r="A27885" s="283">
        <v>68439</v>
      </c>
      <c r="B27885" s="176">
        <v>10.6</v>
      </c>
      <c r="C27885" s="176">
        <v>42.9</v>
      </c>
      <c r="D27885" s="282">
        <v>87</v>
      </c>
      <c r="E27885" s="265"/>
    </row>
    <row r="27886" spans="1:5">
      <c r="A27886" s="283">
        <v>68440</v>
      </c>
      <c r="B27886" s="176">
        <v>5.8</v>
      </c>
      <c r="C27886" s="176">
        <v>48.1</v>
      </c>
      <c r="D27886" s="282">
        <v>87</v>
      </c>
      <c r="E27886" s="265"/>
    </row>
    <row r="27887" spans="1:5">
      <c r="A27887" s="283">
        <v>68441</v>
      </c>
      <c r="B27887" s="176">
        <v>6.5</v>
      </c>
      <c r="C27887" s="176">
        <v>47.2</v>
      </c>
      <c r="D27887" s="282">
        <v>87</v>
      </c>
      <c r="E27887" s="265"/>
    </row>
    <row r="27888" spans="1:5">
      <c r="A27888" s="283">
        <v>68442</v>
      </c>
      <c r="B27888" s="176">
        <v>9.8000000000000007</v>
      </c>
      <c r="C27888" s="176">
        <v>49.6</v>
      </c>
      <c r="D27888" s="282">
        <v>87</v>
      </c>
      <c r="E27888" s="265"/>
    </row>
    <row r="27889" spans="1:5">
      <c r="A27889" s="283">
        <v>68443</v>
      </c>
      <c r="B27889" s="176">
        <v>8.6</v>
      </c>
      <c r="C27889" s="176">
        <v>45.4</v>
      </c>
      <c r="D27889" s="282">
        <v>87</v>
      </c>
      <c r="E27889" s="265"/>
    </row>
    <row r="27890" spans="1:5">
      <c r="A27890" s="283">
        <v>68444</v>
      </c>
      <c r="B27890" s="176">
        <v>4.7</v>
      </c>
      <c r="C27890" s="176">
        <v>44.1</v>
      </c>
      <c r="D27890" s="282">
        <v>87</v>
      </c>
      <c r="E27890" s="265"/>
    </row>
    <row r="27891" spans="1:5">
      <c r="A27891" s="283">
        <v>68445</v>
      </c>
      <c r="B27891" s="176">
        <v>3.9</v>
      </c>
      <c r="C27891" s="176">
        <v>47.6</v>
      </c>
      <c r="D27891" s="282">
        <v>87</v>
      </c>
      <c r="E27891" s="265"/>
    </row>
    <row r="27892" spans="1:5">
      <c r="A27892" s="283">
        <v>68446</v>
      </c>
      <c r="B27892" s="176">
        <v>25.4</v>
      </c>
      <c r="C27892" s="176">
        <v>45.6</v>
      </c>
      <c r="D27892" s="282">
        <v>87</v>
      </c>
      <c r="E27892" s="265"/>
    </row>
    <row r="27893" spans="1:5">
      <c r="A27893" s="283">
        <v>68447</v>
      </c>
      <c r="B27893" s="176">
        <v>6.8</v>
      </c>
      <c r="C27893" s="176">
        <v>47.6</v>
      </c>
      <c r="D27893" s="282">
        <v>87</v>
      </c>
      <c r="E27893" s="265"/>
    </row>
    <row r="27894" spans="1:5">
      <c r="A27894" s="283">
        <v>68448</v>
      </c>
      <c r="B27894" s="176">
        <v>8.3000000000000007</v>
      </c>
      <c r="C27894" s="176">
        <v>45</v>
      </c>
      <c r="D27894" s="282">
        <v>87</v>
      </c>
      <c r="E27894" s="265"/>
    </row>
    <row r="27895" spans="1:5">
      <c r="A27895" s="283">
        <v>68450</v>
      </c>
      <c r="B27895" s="176">
        <v>31.1</v>
      </c>
      <c r="C27895" s="176">
        <v>41.6</v>
      </c>
      <c r="D27895" s="282">
        <v>87</v>
      </c>
      <c r="E27895" s="265"/>
    </row>
    <row r="27896" spans="1:5">
      <c r="A27896" s="283">
        <v>68452</v>
      </c>
      <c r="B27896" s="176">
        <v>5.9</v>
      </c>
      <c r="C27896" s="176">
        <v>46.9</v>
      </c>
      <c r="D27896" s="282">
        <v>87</v>
      </c>
      <c r="E27896" s="265"/>
    </row>
    <row r="27897" spans="1:5">
      <c r="A27897" s="283">
        <v>68453</v>
      </c>
      <c r="B27897" s="176">
        <v>6</v>
      </c>
      <c r="C27897" s="176">
        <v>49.3</v>
      </c>
      <c r="D27897" s="282">
        <v>87</v>
      </c>
      <c r="E27897" s="265"/>
    </row>
    <row r="27898" spans="1:5">
      <c r="A27898" s="283">
        <v>68454</v>
      </c>
      <c r="B27898" s="176">
        <v>17.5</v>
      </c>
      <c r="C27898" s="176">
        <v>43.2</v>
      </c>
      <c r="D27898" s="282">
        <v>87</v>
      </c>
      <c r="E27898" s="265"/>
    </row>
    <row r="27899" spans="1:5">
      <c r="A27899" s="283">
        <v>68455</v>
      </c>
      <c r="B27899" s="176">
        <v>20.2</v>
      </c>
      <c r="C27899" s="176">
        <v>42.4</v>
      </c>
      <c r="D27899" s="282">
        <v>87</v>
      </c>
      <c r="E27899" s="265"/>
    </row>
    <row r="27900" spans="1:5">
      <c r="A27900" s="283">
        <v>68456</v>
      </c>
      <c r="B27900" s="176">
        <v>13.2</v>
      </c>
      <c r="C27900" s="176">
        <v>42.4</v>
      </c>
      <c r="D27900" s="282">
        <v>87</v>
      </c>
      <c r="E27900" s="265"/>
    </row>
    <row r="27901" spans="1:5">
      <c r="A27901" s="283">
        <v>68457</v>
      </c>
      <c r="B27901" s="176">
        <v>9.6</v>
      </c>
      <c r="C27901" s="176">
        <v>49.4</v>
      </c>
      <c r="D27901" s="282">
        <v>87</v>
      </c>
      <c r="E27901" s="265"/>
    </row>
    <row r="27902" spans="1:5">
      <c r="A27902" s="283">
        <v>68458</v>
      </c>
      <c r="B27902" s="176">
        <v>8.4</v>
      </c>
      <c r="C27902" s="176">
        <v>43.3</v>
      </c>
      <c r="D27902" s="282">
        <v>87</v>
      </c>
      <c r="E27902" s="265"/>
    </row>
    <row r="27903" spans="1:5">
      <c r="A27903" s="283">
        <v>68460</v>
      </c>
      <c r="B27903" s="176">
        <v>9.6</v>
      </c>
      <c r="C27903" s="176">
        <v>46.4</v>
      </c>
      <c r="D27903" s="282">
        <v>96</v>
      </c>
      <c r="E27903" s="265"/>
    </row>
    <row r="27904" spans="1:5">
      <c r="A27904" s="283">
        <v>68461</v>
      </c>
      <c r="B27904" s="176">
        <v>22.4</v>
      </c>
      <c r="C27904" s="176">
        <v>43.9</v>
      </c>
      <c r="D27904" s="282">
        <v>87</v>
      </c>
      <c r="E27904" s="265"/>
    </row>
    <row r="27905" spans="1:5">
      <c r="A27905" s="283">
        <v>68462</v>
      </c>
      <c r="B27905" s="176">
        <v>74</v>
      </c>
      <c r="C27905" s="176">
        <v>35.1</v>
      </c>
      <c r="D27905" s="282">
        <v>94</v>
      </c>
      <c r="E27905" s="265"/>
    </row>
    <row r="27906" spans="1:5">
      <c r="A27906" s="283">
        <v>68463</v>
      </c>
      <c r="B27906" s="176">
        <v>27.1</v>
      </c>
      <c r="C27906" s="176">
        <v>39.9</v>
      </c>
      <c r="D27906" s="282">
        <v>87</v>
      </c>
      <c r="E27906" s="265"/>
    </row>
    <row r="27907" spans="1:5">
      <c r="A27907" s="283">
        <v>68464</v>
      </c>
      <c r="B27907" s="176">
        <v>6</v>
      </c>
      <c r="C27907" s="176">
        <v>49.9</v>
      </c>
      <c r="D27907" s="282">
        <v>87</v>
      </c>
      <c r="E27907" s="265"/>
    </row>
    <row r="27908" spans="1:5">
      <c r="A27908" s="283">
        <v>68465</v>
      </c>
      <c r="B27908" s="176">
        <v>18.3</v>
      </c>
      <c r="C27908" s="176">
        <v>40.4</v>
      </c>
      <c r="D27908" s="282">
        <v>107</v>
      </c>
      <c r="E27908" s="265"/>
    </row>
    <row r="27909" spans="1:5">
      <c r="A27909" s="283">
        <v>68466</v>
      </c>
      <c r="B27909" s="176">
        <v>14.4</v>
      </c>
      <c r="C27909" s="176">
        <v>46.1</v>
      </c>
      <c r="D27909" s="282">
        <v>112</v>
      </c>
      <c r="E27909" s="265"/>
    </row>
    <row r="27910" spans="1:5">
      <c r="A27910" s="283">
        <v>68467</v>
      </c>
      <c r="B27910" s="176">
        <v>68</v>
      </c>
      <c r="C27910" s="176">
        <v>39.5</v>
      </c>
      <c r="D27910" s="282">
        <v>120</v>
      </c>
      <c r="E27910" s="265"/>
    </row>
    <row r="27911" spans="1:5">
      <c r="A27911" s="283">
        <v>68501</v>
      </c>
      <c r="B27911" s="176">
        <v>2080.8000000000002</v>
      </c>
      <c r="C27911" s="176">
        <v>24.1</v>
      </c>
      <c r="D27911" s="282">
        <v>95</v>
      </c>
      <c r="E27911" s="265"/>
    </row>
    <row r="27912" spans="1:5">
      <c r="A27912" s="283">
        <v>68502</v>
      </c>
      <c r="B27912" s="176">
        <v>3696.4</v>
      </c>
      <c r="C27912" s="176">
        <v>33.9</v>
      </c>
      <c r="D27912" s="282">
        <v>138</v>
      </c>
      <c r="E27912" s="265"/>
    </row>
    <row r="27913" spans="1:5">
      <c r="A27913" s="283">
        <v>68503</v>
      </c>
      <c r="B27913" s="176">
        <v>3901.1</v>
      </c>
      <c r="C27913" s="176">
        <v>27.2</v>
      </c>
      <c r="D27913" s="282">
        <v>102</v>
      </c>
      <c r="E27913" s="265"/>
    </row>
    <row r="27914" spans="1:5">
      <c r="A27914" s="283">
        <v>68504</v>
      </c>
      <c r="B27914" s="176">
        <v>1443</v>
      </c>
      <c r="C27914" s="176">
        <v>28.6</v>
      </c>
      <c r="D27914" s="282">
        <v>164</v>
      </c>
      <c r="E27914" s="265"/>
    </row>
    <row r="27915" spans="1:5">
      <c r="A27915" s="283">
        <v>68505</v>
      </c>
      <c r="B27915" s="176">
        <v>1136.0999999999999</v>
      </c>
      <c r="C27915" s="176">
        <v>33.9</v>
      </c>
      <c r="D27915" s="282">
        <v>114</v>
      </c>
      <c r="E27915" s="265"/>
    </row>
    <row r="27916" spans="1:5">
      <c r="A27916" s="283">
        <v>68506</v>
      </c>
      <c r="B27916" s="176">
        <v>3730.3</v>
      </c>
      <c r="C27916" s="176">
        <v>41</v>
      </c>
      <c r="D27916" s="282">
        <v>166</v>
      </c>
      <c r="E27916" s="265"/>
    </row>
    <row r="27917" spans="1:5">
      <c r="A27917" s="283">
        <v>68507</v>
      </c>
      <c r="B27917" s="176">
        <v>1654.9</v>
      </c>
      <c r="C27917" s="176">
        <v>38.1</v>
      </c>
      <c r="D27917" s="282">
        <v>123</v>
      </c>
      <c r="E27917" s="265"/>
    </row>
    <row r="27918" spans="1:5">
      <c r="A27918" s="283">
        <v>68508</v>
      </c>
      <c r="B27918" s="176">
        <v>6516.9</v>
      </c>
      <c r="C27918" s="176">
        <v>22.9</v>
      </c>
      <c r="D27918" s="282">
        <v>143</v>
      </c>
      <c r="E27918" s="265"/>
    </row>
    <row r="27919" spans="1:5">
      <c r="A27919" s="283">
        <v>68509</v>
      </c>
      <c r="B27919" s="176">
        <v>14719.3</v>
      </c>
      <c r="C27919" s="176">
        <v>38.799999999999997</v>
      </c>
      <c r="D27919" s="282">
        <v>87</v>
      </c>
      <c r="E27919" s="265"/>
    </row>
    <row r="27920" spans="1:5">
      <c r="A27920" s="283">
        <v>68510</v>
      </c>
      <c r="B27920" s="176">
        <v>3771</v>
      </c>
      <c r="C27920" s="176">
        <v>37.5</v>
      </c>
      <c r="D27920" s="282">
        <v>168</v>
      </c>
      <c r="E27920" s="265"/>
    </row>
    <row r="27921" spans="1:5">
      <c r="A27921" s="283">
        <v>68512</v>
      </c>
      <c r="B27921" s="176">
        <v>778.3</v>
      </c>
      <c r="C27921" s="176">
        <v>34.4</v>
      </c>
      <c r="D27921" s="282">
        <v>103</v>
      </c>
      <c r="E27921" s="265"/>
    </row>
    <row r="27922" spans="1:5">
      <c r="A27922" s="283">
        <v>68514</v>
      </c>
      <c r="B27922" s="176">
        <v>21</v>
      </c>
      <c r="C27922" s="176">
        <v>41.3</v>
      </c>
      <c r="D27922" s="282">
        <v>87</v>
      </c>
      <c r="E27922" s="265"/>
    </row>
    <row r="27923" spans="1:5">
      <c r="A27923" s="283">
        <v>68516</v>
      </c>
      <c r="B27923" s="176">
        <v>1813.3</v>
      </c>
      <c r="C27923" s="176">
        <v>37.4</v>
      </c>
      <c r="D27923" s="282">
        <v>133</v>
      </c>
      <c r="E27923" s="265"/>
    </row>
    <row r="27924" spans="1:5">
      <c r="A27924" s="283">
        <v>68517</v>
      </c>
      <c r="B27924" s="176">
        <v>20.3</v>
      </c>
      <c r="C27924" s="176">
        <v>41.6</v>
      </c>
      <c r="D27924" s="282">
        <v>97</v>
      </c>
      <c r="E27924" s="265"/>
    </row>
    <row r="27925" spans="1:5">
      <c r="A27925" s="283">
        <v>68520</v>
      </c>
      <c r="B27925" s="176">
        <v>91.4</v>
      </c>
      <c r="C27925" s="176">
        <v>47.7</v>
      </c>
      <c r="D27925" s="282">
        <v>87</v>
      </c>
      <c r="E27925" s="265"/>
    </row>
    <row r="27926" spans="1:5">
      <c r="A27926" s="283">
        <v>68521</v>
      </c>
      <c r="B27926" s="176">
        <v>1872.1</v>
      </c>
      <c r="C27926" s="176">
        <v>29.9</v>
      </c>
      <c r="D27926" s="282">
        <v>123</v>
      </c>
      <c r="E27926" s="265"/>
    </row>
    <row r="27927" spans="1:5">
      <c r="A27927" s="283">
        <v>68522</v>
      </c>
      <c r="B27927" s="176">
        <v>1069.2</v>
      </c>
      <c r="C27927" s="176">
        <v>30.5</v>
      </c>
      <c r="D27927" s="282">
        <v>87</v>
      </c>
      <c r="E27927" s="265"/>
    </row>
    <row r="27928" spans="1:5">
      <c r="A27928" s="283">
        <v>68523</v>
      </c>
      <c r="B27928" s="176">
        <v>96.4</v>
      </c>
      <c r="C27928" s="176">
        <v>47.2</v>
      </c>
      <c r="D27928" s="282">
        <v>87</v>
      </c>
      <c r="E27928" s="265"/>
    </row>
    <row r="27929" spans="1:5">
      <c r="A27929" s="283">
        <v>68524</v>
      </c>
      <c r="B27929" s="176">
        <v>249.4</v>
      </c>
      <c r="C27929" s="176">
        <v>28.3</v>
      </c>
      <c r="D27929" s="282">
        <v>87</v>
      </c>
      <c r="E27929" s="265"/>
    </row>
    <row r="27930" spans="1:5">
      <c r="A27930" s="283">
        <v>68526</v>
      </c>
      <c r="B27930" s="176">
        <v>244.7</v>
      </c>
      <c r="C27930" s="176">
        <v>36.700000000000003</v>
      </c>
      <c r="D27930" s="282">
        <v>95</v>
      </c>
      <c r="E27930" s="265"/>
    </row>
    <row r="27931" spans="1:5">
      <c r="A27931" s="283">
        <v>68527</v>
      </c>
      <c r="B27931" s="176">
        <v>23.9</v>
      </c>
      <c r="C27931" s="176">
        <v>41.1</v>
      </c>
      <c r="D27931" s="282">
        <v>87</v>
      </c>
      <c r="E27931" s="265"/>
    </row>
    <row r="27932" spans="1:5">
      <c r="A27932" s="283">
        <v>68528</v>
      </c>
      <c r="B27932" s="176">
        <v>396.7</v>
      </c>
      <c r="C27932" s="176">
        <v>28.2</v>
      </c>
      <c r="D27932" s="282">
        <v>87</v>
      </c>
      <c r="E27932" s="265"/>
    </row>
    <row r="27933" spans="1:5">
      <c r="A27933" s="283">
        <v>68529</v>
      </c>
      <c r="B27933" s="176">
        <v>0</v>
      </c>
      <c r="C27933" s="176">
        <v>0</v>
      </c>
      <c r="D27933" s="282">
        <v>87</v>
      </c>
      <c r="E27933" s="265"/>
    </row>
    <row r="27934" spans="1:5">
      <c r="A27934" s="283">
        <v>68531</v>
      </c>
      <c r="B27934" s="176">
        <v>35.700000000000003</v>
      </c>
      <c r="C27934" s="176">
        <v>36.5</v>
      </c>
      <c r="D27934" s="282">
        <v>87</v>
      </c>
      <c r="E27934" s="265"/>
    </row>
    <row r="27935" spans="1:5">
      <c r="A27935" s="283">
        <v>68532</v>
      </c>
      <c r="B27935" s="176">
        <v>28.3</v>
      </c>
      <c r="C27935" s="176">
        <v>42</v>
      </c>
      <c r="D27935" s="282">
        <v>87</v>
      </c>
      <c r="E27935" s="265"/>
    </row>
    <row r="27936" spans="1:5">
      <c r="A27936" s="283">
        <v>68542</v>
      </c>
      <c r="B27936" s="176">
        <v>0</v>
      </c>
      <c r="C27936" s="176">
        <v>0</v>
      </c>
      <c r="D27936" s="282">
        <v>87</v>
      </c>
      <c r="E27936" s="265"/>
    </row>
    <row r="27937" spans="1:5">
      <c r="A27937" s="283">
        <v>68583</v>
      </c>
      <c r="B27937" s="176">
        <v>0</v>
      </c>
      <c r="C27937" s="176">
        <v>0</v>
      </c>
      <c r="D27937" s="282">
        <v>87</v>
      </c>
      <c r="E27937" s="265"/>
    </row>
    <row r="27938" spans="1:5">
      <c r="A27938" s="283">
        <v>68588</v>
      </c>
      <c r="B27938" s="176">
        <v>0</v>
      </c>
      <c r="C27938" s="176">
        <v>0</v>
      </c>
      <c r="D27938" s="282">
        <v>87</v>
      </c>
      <c r="E27938" s="265"/>
    </row>
    <row r="27939" spans="1:5">
      <c r="A27939" s="283">
        <v>68601</v>
      </c>
      <c r="B27939" s="176">
        <v>98.6</v>
      </c>
      <c r="C27939" s="176">
        <v>37.799999999999997</v>
      </c>
      <c r="D27939" s="282">
        <v>121</v>
      </c>
      <c r="E27939" s="265"/>
    </row>
    <row r="27940" spans="1:5">
      <c r="A27940" s="283">
        <v>68602</v>
      </c>
      <c r="B27940" s="176">
        <v>0</v>
      </c>
      <c r="C27940" s="176">
        <v>0</v>
      </c>
      <c r="D27940" s="282">
        <v>87</v>
      </c>
      <c r="E27940" s="265"/>
    </row>
    <row r="27941" spans="1:5">
      <c r="A27941" s="283">
        <v>68620</v>
      </c>
      <c r="B27941" s="176">
        <v>9.6</v>
      </c>
      <c r="C27941" s="176">
        <v>45.9</v>
      </c>
      <c r="D27941" s="282">
        <v>114</v>
      </c>
      <c r="E27941" s="265"/>
    </row>
    <row r="27942" spans="1:5">
      <c r="A27942" s="283">
        <v>68621</v>
      </c>
      <c r="B27942" s="176">
        <v>13.7</v>
      </c>
      <c r="C27942" s="176">
        <v>43.5</v>
      </c>
      <c r="D27942" s="282">
        <v>87</v>
      </c>
      <c r="E27942" s="265"/>
    </row>
    <row r="27943" spans="1:5">
      <c r="A27943" s="283">
        <v>68622</v>
      </c>
      <c r="B27943" s="176">
        <v>1.4</v>
      </c>
      <c r="C27943" s="176">
        <v>45.8</v>
      </c>
      <c r="D27943" s="282">
        <v>87</v>
      </c>
      <c r="E27943" s="265"/>
    </row>
    <row r="27944" spans="1:5">
      <c r="A27944" s="283">
        <v>68623</v>
      </c>
      <c r="B27944" s="176">
        <v>2.6</v>
      </c>
      <c r="C27944" s="176">
        <v>44.1</v>
      </c>
      <c r="D27944" s="282">
        <v>87</v>
      </c>
      <c r="E27944" s="265"/>
    </row>
    <row r="27945" spans="1:5">
      <c r="A27945" s="283">
        <v>68624</v>
      </c>
      <c r="B27945" s="176">
        <v>17.399999999999999</v>
      </c>
      <c r="C27945" s="176">
        <v>44.7</v>
      </c>
      <c r="D27945" s="282">
        <v>87</v>
      </c>
      <c r="E27945" s="265"/>
    </row>
    <row r="27946" spans="1:5">
      <c r="A27946" s="283">
        <v>68626</v>
      </c>
      <c r="B27946" s="176">
        <v>9.9</v>
      </c>
      <c r="C27946" s="176">
        <v>46.7</v>
      </c>
      <c r="D27946" s="282">
        <v>87</v>
      </c>
      <c r="E27946" s="265"/>
    </row>
    <row r="27947" spans="1:5">
      <c r="A27947" s="283">
        <v>68627</v>
      </c>
      <c r="B27947" s="176">
        <v>7.6</v>
      </c>
      <c r="C27947" s="176">
        <v>43.8</v>
      </c>
      <c r="D27947" s="282">
        <v>112</v>
      </c>
      <c r="E27947" s="265"/>
    </row>
    <row r="27948" spans="1:5">
      <c r="A27948" s="283">
        <v>68628</v>
      </c>
      <c r="B27948" s="176">
        <v>8.5</v>
      </c>
      <c r="C27948" s="176">
        <v>43.9</v>
      </c>
      <c r="D27948" s="282">
        <v>87</v>
      </c>
      <c r="E27948" s="265"/>
    </row>
    <row r="27949" spans="1:5">
      <c r="A27949" s="283">
        <v>68629</v>
      </c>
      <c r="B27949" s="176">
        <v>11.3</v>
      </c>
      <c r="C27949" s="176">
        <v>45.4</v>
      </c>
      <c r="D27949" s="282">
        <v>87</v>
      </c>
      <c r="E27949" s="265"/>
    </row>
    <row r="27950" spans="1:5">
      <c r="A27950" s="283">
        <v>68631</v>
      </c>
      <c r="B27950" s="176">
        <v>8.8000000000000007</v>
      </c>
      <c r="C27950" s="176">
        <v>43.3</v>
      </c>
      <c r="D27950" s="282">
        <v>87</v>
      </c>
      <c r="E27950" s="265"/>
    </row>
    <row r="27951" spans="1:5">
      <c r="A27951" s="283">
        <v>68632</v>
      </c>
      <c r="B27951" s="176">
        <v>29.3</v>
      </c>
      <c r="C27951" s="176">
        <v>42.4</v>
      </c>
      <c r="D27951" s="282">
        <v>124</v>
      </c>
      <c r="E27951" s="265"/>
    </row>
    <row r="27952" spans="1:5">
      <c r="A27952" s="283">
        <v>68633</v>
      </c>
      <c r="B27952" s="176">
        <v>12.8</v>
      </c>
      <c r="C27952" s="176">
        <v>45.1</v>
      </c>
      <c r="D27952" s="282">
        <v>87</v>
      </c>
      <c r="E27952" s="265"/>
    </row>
    <row r="27953" spans="1:5">
      <c r="A27953" s="283">
        <v>68634</v>
      </c>
      <c r="B27953" s="176">
        <v>12.2</v>
      </c>
      <c r="C27953" s="176">
        <v>43.8</v>
      </c>
      <c r="D27953" s="282">
        <v>87</v>
      </c>
      <c r="E27953" s="265"/>
    </row>
    <row r="27954" spans="1:5">
      <c r="A27954" s="283">
        <v>68635</v>
      </c>
      <c r="B27954" s="176">
        <v>9.8000000000000007</v>
      </c>
      <c r="C27954" s="176">
        <v>46.4</v>
      </c>
      <c r="D27954" s="282">
        <v>87</v>
      </c>
      <c r="E27954" s="265"/>
    </row>
    <row r="27955" spans="1:5">
      <c r="A27955" s="283">
        <v>68636</v>
      </c>
      <c r="B27955" s="176">
        <v>10.4</v>
      </c>
      <c r="C27955" s="176">
        <v>48.8</v>
      </c>
      <c r="D27955" s="282">
        <v>87</v>
      </c>
      <c r="E27955" s="265"/>
    </row>
    <row r="27956" spans="1:5">
      <c r="A27956" s="283">
        <v>68637</v>
      </c>
      <c r="B27956" s="176">
        <v>1.5</v>
      </c>
      <c r="C27956" s="176">
        <v>45.9</v>
      </c>
      <c r="D27956" s="282">
        <v>87</v>
      </c>
      <c r="E27956" s="265"/>
    </row>
    <row r="27957" spans="1:5">
      <c r="A27957" s="283">
        <v>68638</v>
      </c>
      <c r="B27957" s="176">
        <v>63.3</v>
      </c>
      <c r="C27957" s="176">
        <v>47.4</v>
      </c>
      <c r="D27957" s="282">
        <v>87</v>
      </c>
      <c r="E27957" s="265"/>
    </row>
    <row r="27958" spans="1:5">
      <c r="A27958" s="283">
        <v>68640</v>
      </c>
      <c r="B27958" s="176">
        <v>9.1</v>
      </c>
      <c r="C27958" s="176">
        <v>43</v>
      </c>
      <c r="D27958" s="282">
        <v>87</v>
      </c>
      <c r="E27958" s="265"/>
    </row>
    <row r="27959" spans="1:5">
      <c r="A27959" s="283">
        <v>68641</v>
      </c>
      <c r="B27959" s="176">
        <v>7.3</v>
      </c>
      <c r="C27959" s="176">
        <v>45.1</v>
      </c>
      <c r="D27959" s="282">
        <v>114</v>
      </c>
      <c r="E27959" s="265"/>
    </row>
    <row r="27960" spans="1:5">
      <c r="A27960" s="283">
        <v>68642</v>
      </c>
      <c r="B27960" s="176">
        <v>10.9</v>
      </c>
      <c r="C27960" s="176">
        <v>40.4</v>
      </c>
      <c r="D27960" s="282">
        <v>115</v>
      </c>
      <c r="E27960" s="265"/>
    </row>
    <row r="27961" spans="1:5">
      <c r="A27961" s="283">
        <v>68643</v>
      </c>
      <c r="B27961" s="176">
        <v>11.6</v>
      </c>
      <c r="C27961" s="176">
        <v>42.5</v>
      </c>
      <c r="D27961" s="282">
        <v>87</v>
      </c>
      <c r="E27961" s="265"/>
    </row>
    <row r="27962" spans="1:5">
      <c r="A27962" s="283">
        <v>68644</v>
      </c>
      <c r="B27962" s="176">
        <v>7</v>
      </c>
      <c r="C27962" s="176">
        <v>44.6</v>
      </c>
      <c r="D27962" s="282">
        <v>115</v>
      </c>
      <c r="E27962" s="265"/>
    </row>
    <row r="27963" spans="1:5">
      <c r="A27963" s="283">
        <v>68647</v>
      </c>
      <c r="B27963" s="176">
        <v>12.9</v>
      </c>
      <c r="C27963" s="176">
        <v>42.6</v>
      </c>
      <c r="D27963" s="282">
        <v>87</v>
      </c>
      <c r="E27963" s="265"/>
    </row>
    <row r="27964" spans="1:5">
      <c r="A27964" s="283">
        <v>68648</v>
      </c>
      <c r="B27964" s="176">
        <v>10.3</v>
      </c>
      <c r="C27964" s="176">
        <v>45.2</v>
      </c>
      <c r="D27964" s="282">
        <v>87</v>
      </c>
      <c r="E27964" s="265"/>
    </row>
    <row r="27965" spans="1:5">
      <c r="A27965" s="283">
        <v>68649</v>
      </c>
      <c r="B27965" s="176">
        <v>21.2</v>
      </c>
      <c r="C27965" s="176">
        <v>44.8</v>
      </c>
      <c r="D27965" s="282">
        <v>87</v>
      </c>
      <c r="E27965" s="265"/>
    </row>
    <row r="27966" spans="1:5">
      <c r="A27966" s="283">
        <v>68651</v>
      </c>
      <c r="B27966" s="176">
        <v>13.9</v>
      </c>
      <c r="C27966" s="176">
        <v>46.3</v>
      </c>
      <c r="D27966" s="282">
        <v>108</v>
      </c>
      <c r="E27966" s="265"/>
    </row>
    <row r="27967" spans="1:5">
      <c r="A27967" s="283">
        <v>68652</v>
      </c>
      <c r="B27967" s="176">
        <v>5.0999999999999996</v>
      </c>
      <c r="C27967" s="176">
        <v>45.4</v>
      </c>
      <c r="D27967" s="282">
        <v>114</v>
      </c>
      <c r="E27967" s="265"/>
    </row>
    <row r="27968" spans="1:5">
      <c r="A27968" s="283">
        <v>68653</v>
      </c>
      <c r="B27968" s="176">
        <v>12.6</v>
      </c>
      <c r="C27968" s="176">
        <v>40.5</v>
      </c>
      <c r="D27968" s="282">
        <v>87</v>
      </c>
      <c r="E27968" s="265"/>
    </row>
    <row r="27969" spans="1:5">
      <c r="A27969" s="283">
        <v>68654</v>
      </c>
      <c r="B27969" s="176">
        <v>8</v>
      </c>
      <c r="C27969" s="176">
        <v>48.2</v>
      </c>
      <c r="D27969" s="282">
        <v>87</v>
      </c>
      <c r="E27969" s="265"/>
    </row>
    <row r="27970" spans="1:5">
      <c r="A27970" s="283">
        <v>68655</v>
      </c>
      <c r="B27970" s="176">
        <v>4</v>
      </c>
      <c r="C27970" s="176">
        <v>41.9</v>
      </c>
      <c r="D27970" s="282">
        <v>87</v>
      </c>
      <c r="E27970" s="265"/>
    </row>
    <row r="27971" spans="1:5">
      <c r="A27971" s="283">
        <v>68658</v>
      </c>
      <c r="B27971" s="176">
        <v>8.8000000000000007</v>
      </c>
      <c r="C27971" s="176">
        <v>44.2</v>
      </c>
      <c r="D27971" s="282">
        <v>87</v>
      </c>
      <c r="E27971" s="265"/>
    </row>
    <row r="27972" spans="1:5">
      <c r="A27972" s="283">
        <v>68659</v>
      </c>
      <c r="B27972" s="176">
        <v>5.6</v>
      </c>
      <c r="C27972" s="176">
        <v>44</v>
      </c>
      <c r="D27972" s="282">
        <v>87</v>
      </c>
      <c r="E27972" s="265"/>
    </row>
    <row r="27973" spans="1:5">
      <c r="A27973" s="283">
        <v>68660</v>
      </c>
      <c r="B27973" s="176">
        <v>16.8</v>
      </c>
      <c r="C27973" s="176">
        <v>46.1</v>
      </c>
      <c r="D27973" s="282">
        <v>87</v>
      </c>
      <c r="E27973" s="265"/>
    </row>
    <row r="27974" spans="1:5">
      <c r="A27974" s="283">
        <v>68661</v>
      </c>
      <c r="B27974" s="176">
        <v>68.7</v>
      </c>
      <c r="C27974" s="176">
        <v>30.3</v>
      </c>
      <c r="D27974" s="282">
        <v>87</v>
      </c>
      <c r="E27974" s="265"/>
    </row>
    <row r="27975" spans="1:5">
      <c r="A27975" s="283">
        <v>68662</v>
      </c>
      <c r="B27975" s="176">
        <v>9.4</v>
      </c>
      <c r="C27975" s="176">
        <v>40.5</v>
      </c>
      <c r="D27975" s="282">
        <v>87</v>
      </c>
      <c r="E27975" s="265"/>
    </row>
    <row r="27976" spans="1:5">
      <c r="A27976" s="283">
        <v>68663</v>
      </c>
      <c r="B27976" s="176">
        <v>12.6</v>
      </c>
      <c r="C27976" s="176">
        <v>44.1</v>
      </c>
      <c r="D27976" s="282">
        <v>87</v>
      </c>
      <c r="E27976" s="265"/>
    </row>
    <row r="27977" spans="1:5">
      <c r="A27977" s="283">
        <v>68664</v>
      </c>
      <c r="B27977" s="176">
        <v>22.1</v>
      </c>
      <c r="C27977" s="176">
        <v>45</v>
      </c>
      <c r="D27977" s="282">
        <v>87</v>
      </c>
      <c r="E27977" s="265"/>
    </row>
    <row r="27978" spans="1:5">
      <c r="A27978" s="283">
        <v>68665</v>
      </c>
      <c r="B27978" s="176">
        <v>3.8</v>
      </c>
      <c r="C27978" s="176">
        <v>46.3</v>
      </c>
      <c r="D27978" s="282">
        <v>115</v>
      </c>
      <c r="E27978" s="265"/>
    </row>
    <row r="27979" spans="1:5">
      <c r="A27979" s="283">
        <v>68666</v>
      </c>
      <c r="B27979" s="176">
        <v>84.6</v>
      </c>
      <c r="C27979" s="176">
        <v>45.9</v>
      </c>
      <c r="D27979" s="282">
        <v>87</v>
      </c>
      <c r="E27979" s="265"/>
    </row>
    <row r="27980" spans="1:5">
      <c r="A27980" s="283">
        <v>68667</v>
      </c>
      <c r="B27980" s="176">
        <v>6.1</v>
      </c>
      <c r="C27980" s="176">
        <v>46.1</v>
      </c>
      <c r="D27980" s="282">
        <v>87</v>
      </c>
      <c r="E27980" s="265"/>
    </row>
    <row r="27981" spans="1:5">
      <c r="A27981" s="283">
        <v>68669</v>
      </c>
      <c r="B27981" s="176">
        <v>6.7</v>
      </c>
      <c r="C27981" s="176">
        <v>46.1</v>
      </c>
      <c r="D27981" s="282">
        <v>87</v>
      </c>
      <c r="E27981" s="265"/>
    </row>
    <row r="27982" spans="1:5">
      <c r="A27982" s="283">
        <v>68701</v>
      </c>
      <c r="B27982" s="176">
        <v>126.1</v>
      </c>
      <c r="C27982" s="176">
        <v>36.299999999999997</v>
      </c>
      <c r="D27982" s="282">
        <v>123</v>
      </c>
      <c r="E27982" s="265"/>
    </row>
    <row r="27983" spans="1:5">
      <c r="A27983" s="283">
        <v>68702</v>
      </c>
      <c r="B27983" s="176">
        <v>0</v>
      </c>
      <c r="C27983" s="176">
        <v>0</v>
      </c>
      <c r="D27983" s="282">
        <v>87</v>
      </c>
      <c r="E27983" s="265"/>
    </row>
    <row r="27984" spans="1:5">
      <c r="A27984" s="283">
        <v>68710</v>
      </c>
      <c r="B27984" s="176">
        <v>10.9</v>
      </c>
      <c r="C27984" s="176">
        <v>42.2</v>
      </c>
      <c r="D27984" s="282">
        <v>87</v>
      </c>
      <c r="E27984" s="265"/>
    </row>
    <row r="27985" spans="1:5">
      <c r="A27985" s="283">
        <v>68711</v>
      </c>
      <c r="B27985" s="176">
        <v>0.9</v>
      </c>
      <c r="C27985" s="176">
        <v>48.4</v>
      </c>
      <c r="D27985" s="282">
        <v>87</v>
      </c>
      <c r="E27985" s="265"/>
    </row>
    <row r="27986" spans="1:5">
      <c r="A27986" s="283">
        <v>68713</v>
      </c>
      <c r="B27986" s="176">
        <v>6.1</v>
      </c>
      <c r="C27986" s="176">
        <v>46.1</v>
      </c>
      <c r="D27986" s="282">
        <v>113</v>
      </c>
      <c r="E27986" s="265"/>
    </row>
    <row r="27987" spans="1:5">
      <c r="A27987" s="283">
        <v>68714</v>
      </c>
      <c r="B27987" s="176">
        <v>24.1</v>
      </c>
      <c r="C27987" s="176">
        <v>51.1</v>
      </c>
      <c r="D27987" s="282">
        <v>87</v>
      </c>
      <c r="E27987" s="265"/>
    </row>
    <row r="27988" spans="1:5">
      <c r="A27988" s="283">
        <v>68715</v>
      </c>
      <c r="B27988" s="176">
        <v>13.1</v>
      </c>
      <c r="C27988" s="176">
        <v>42.3</v>
      </c>
      <c r="D27988" s="282">
        <v>87</v>
      </c>
      <c r="E27988" s="265"/>
    </row>
    <row r="27989" spans="1:5">
      <c r="A27989" s="283">
        <v>68716</v>
      </c>
      <c r="B27989" s="176">
        <v>10.9</v>
      </c>
      <c r="C27989" s="176">
        <v>46.6</v>
      </c>
      <c r="D27989" s="282">
        <v>87</v>
      </c>
      <c r="E27989" s="265"/>
    </row>
    <row r="27990" spans="1:5">
      <c r="A27990" s="283">
        <v>68717</v>
      </c>
      <c r="B27990" s="176">
        <v>5.2</v>
      </c>
      <c r="C27990" s="176">
        <v>41.7</v>
      </c>
      <c r="D27990" s="282">
        <v>87</v>
      </c>
      <c r="E27990" s="265"/>
    </row>
    <row r="27991" spans="1:5">
      <c r="A27991" s="283">
        <v>68718</v>
      </c>
      <c r="B27991" s="176">
        <v>22.8</v>
      </c>
      <c r="C27991" s="176">
        <v>50</v>
      </c>
      <c r="D27991" s="282">
        <v>87</v>
      </c>
      <c r="E27991" s="265"/>
    </row>
    <row r="27992" spans="1:5">
      <c r="A27992" s="283">
        <v>68719</v>
      </c>
      <c r="B27992" s="176">
        <v>4.3</v>
      </c>
      <c r="C27992" s="176">
        <v>49.4</v>
      </c>
      <c r="D27992" s="282">
        <v>87</v>
      </c>
      <c r="E27992" s="265"/>
    </row>
    <row r="27993" spans="1:5">
      <c r="A27993" s="283">
        <v>68720</v>
      </c>
      <c r="B27993" s="176">
        <v>5</v>
      </c>
      <c r="C27993" s="176">
        <v>45.9</v>
      </c>
      <c r="D27993" s="282">
        <v>87</v>
      </c>
      <c r="E27993" s="265"/>
    </row>
    <row r="27994" spans="1:5">
      <c r="A27994" s="283">
        <v>68722</v>
      </c>
      <c r="B27994" s="176">
        <v>3.4</v>
      </c>
      <c r="C27994" s="176">
        <v>48.9</v>
      </c>
      <c r="D27994" s="282">
        <v>87</v>
      </c>
      <c r="E27994" s="265"/>
    </row>
    <row r="27995" spans="1:5">
      <c r="A27995" s="283">
        <v>68723</v>
      </c>
      <c r="B27995" s="176">
        <v>6.8</v>
      </c>
      <c r="C27995" s="176">
        <v>42.1</v>
      </c>
      <c r="D27995" s="282">
        <v>87</v>
      </c>
      <c r="E27995" s="265"/>
    </row>
    <row r="27996" spans="1:5">
      <c r="A27996" s="283">
        <v>68724</v>
      </c>
      <c r="B27996" s="176">
        <v>6.9</v>
      </c>
      <c r="C27996" s="176">
        <v>38.6</v>
      </c>
      <c r="D27996" s="282">
        <v>87</v>
      </c>
      <c r="E27996" s="265"/>
    </row>
    <row r="27997" spans="1:5">
      <c r="A27997" s="283">
        <v>68725</v>
      </c>
      <c r="B27997" s="176">
        <v>2.5</v>
      </c>
      <c r="C27997" s="176">
        <v>49.3</v>
      </c>
      <c r="D27997" s="282">
        <v>87</v>
      </c>
      <c r="E27997" s="265"/>
    </row>
    <row r="27998" spans="1:5">
      <c r="A27998" s="283">
        <v>68726</v>
      </c>
      <c r="B27998" s="176">
        <v>4.3</v>
      </c>
      <c r="C27998" s="176">
        <v>40.799999999999997</v>
      </c>
      <c r="D27998" s="282">
        <v>87</v>
      </c>
      <c r="E27998" s="265"/>
    </row>
    <row r="27999" spans="1:5">
      <c r="A27999" s="283">
        <v>68727</v>
      </c>
      <c r="B27999" s="176">
        <v>7</v>
      </c>
      <c r="C27999" s="176">
        <v>48.4</v>
      </c>
      <c r="D27999" s="282">
        <v>87</v>
      </c>
      <c r="E27999" s="265"/>
    </row>
    <row r="28000" spans="1:5">
      <c r="A28000" s="283">
        <v>68728</v>
      </c>
      <c r="B28000" s="176">
        <v>7.9</v>
      </c>
      <c r="C28000" s="176">
        <v>46</v>
      </c>
      <c r="D28000" s="282">
        <v>87</v>
      </c>
      <c r="E28000" s="265"/>
    </row>
    <row r="28001" spans="1:5">
      <c r="A28001" s="283">
        <v>68729</v>
      </c>
      <c r="B28001" s="176">
        <v>12.4</v>
      </c>
      <c r="C28001" s="176">
        <v>47.7</v>
      </c>
      <c r="D28001" s="282">
        <v>87</v>
      </c>
      <c r="E28001" s="265"/>
    </row>
    <row r="28002" spans="1:5">
      <c r="A28002" s="283">
        <v>68730</v>
      </c>
      <c r="B28002" s="176">
        <v>9.4</v>
      </c>
      <c r="C28002" s="176">
        <v>45.1</v>
      </c>
      <c r="D28002" s="282">
        <v>114</v>
      </c>
      <c r="E28002" s="265"/>
    </row>
    <row r="28003" spans="1:5">
      <c r="A28003" s="283">
        <v>68731</v>
      </c>
      <c r="B28003" s="176">
        <v>111</v>
      </c>
      <c r="C28003" s="176">
        <v>33.299999999999997</v>
      </c>
      <c r="D28003" s="282">
        <v>87</v>
      </c>
      <c r="E28003" s="265"/>
    </row>
    <row r="28004" spans="1:5">
      <c r="A28004" s="283">
        <v>68732</v>
      </c>
      <c r="B28004" s="176">
        <v>7.7</v>
      </c>
      <c r="C28004" s="176">
        <v>46.1</v>
      </c>
      <c r="D28004" s="282">
        <v>87</v>
      </c>
      <c r="E28004" s="265"/>
    </row>
    <row r="28005" spans="1:5">
      <c r="A28005" s="283">
        <v>68733</v>
      </c>
      <c r="B28005" s="176">
        <v>17.3</v>
      </c>
      <c r="C28005" s="176">
        <v>41.1</v>
      </c>
      <c r="D28005" s="282">
        <v>109</v>
      </c>
      <c r="E28005" s="265"/>
    </row>
    <row r="28006" spans="1:5">
      <c r="A28006" s="283">
        <v>68734</v>
      </c>
      <c r="B28006" s="176">
        <v>23</v>
      </c>
      <c r="C28006" s="176">
        <v>45.9</v>
      </c>
      <c r="D28006" s="282">
        <v>87</v>
      </c>
      <c r="E28006" s="265"/>
    </row>
    <row r="28007" spans="1:5">
      <c r="A28007" s="283">
        <v>68735</v>
      </c>
      <c r="B28007" s="176">
        <v>5.4</v>
      </c>
      <c r="C28007" s="176">
        <v>47.6</v>
      </c>
      <c r="D28007" s="282">
        <v>87</v>
      </c>
      <c r="E28007" s="265"/>
    </row>
    <row r="28008" spans="1:5">
      <c r="A28008" s="283">
        <v>68736</v>
      </c>
      <c r="B28008" s="176">
        <v>7.7</v>
      </c>
      <c r="C28008" s="176">
        <v>43.8</v>
      </c>
      <c r="D28008" s="282">
        <v>115</v>
      </c>
      <c r="E28008" s="265"/>
    </row>
    <row r="28009" spans="1:5">
      <c r="A28009" s="283">
        <v>68738</v>
      </c>
      <c r="B28009" s="176">
        <v>0</v>
      </c>
      <c r="C28009" s="176">
        <v>0</v>
      </c>
      <c r="D28009" s="282">
        <v>87</v>
      </c>
      <c r="E28009" s="265"/>
    </row>
    <row r="28010" spans="1:5">
      <c r="A28010" s="283">
        <v>68739</v>
      </c>
      <c r="B28010" s="176">
        <v>31.8</v>
      </c>
      <c r="C28010" s="176">
        <v>42.7</v>
      </c>
      <c r="D28010" s="282">
        <v>115</v>
      </c>
      <c r="E28010" s="265"/>
    </row>
    <row r="28011" spans="1:5">
      <c r="A28011" s="283">
        <v>68740</v>
      </c>
      <c r="B28011" s="176">
        <v>11.8</v>
      </c>
      <c r="C28011" s="176">
        <v>38</v>
      </c>
      <c r="D28011" s="282">
        <v>87</v>
      </c>
      <c r="E28011" s="265"/>
    </row>
    <row r="28012" spans="1:5">
      <c r="A28012" s="283">
        <v>68741</v>
      </c>
      <c r="B28012" s="176">
        <v>13.6</v>
      </c>
      <c r="C28012" s="176">
        <v>41.3</v>
      </c>
      <c r="D28012" s="282">
        <v>87</v>
      </c>
      <c r="E28012" s="265"/>
    </row>
    <row r="28013" spans="1:5">
      <c r="A28013" s="283">
        <v>68742</v>
      </c>
      <c r="B28013" s="176">
        <v>4.4000000000000004</v>
      </c>
      <c r="C28013" s="176">
        <v>46.8</v>
      </c>
      <c r="D28013" s="282">
        <v>87</v>
      </c>
      <c r="E28013" s="265"/>
    </row>
    <row r="28014" spans="1:5">
      <c r="A28014" s="283">
        <v>68743</v>
      </c>
      <c r="B28014" s="176">
        <v>12.7</v>
      </c>
      <c r="C28014" s="176">
        <v>41</v>
      </c>
      <c r="D28014" s="282">
        <v>87</v>
      </c>
      <c r="E28014" s="265"/>
    </row>
    <row r="28015" spans="1:5">
      <c r="A28015" s="283">
        <v>68745</v>
      </c>
      <c r="B28015" s="176">
        <v>17.8</v>
      </c>
      <c r="C28015" s="176">
        <v>43.9</v>
      </c>
      <c r="D28015" s="282">
        <v>87</v>
      </c>
      <c r="E28015" s="265"/>
    </row>
    <row r="28016" spans="1:5">
      <c r="A28016" s="283">
        <v>68746</v>
      </c>
      <c r="B28016" s="176">
        <v>4.3</v>
      </c>
      <c r="C28016" s="176">
        <v>49.4</v>
      </c>
      <c r="D28016" s="282">
        <v>87</v>
      </c>
      <c r="E28016" s="265"/>
    </row>
    <row r="28017" spans="1:5">
      <c r="A28017" s="283">
        <v>68747</v>
      </c>
      <c r="B28017" s="176">
        <v>5.9</v>
      </c>
      <c r="C28017" s="176">
        <v>42.4</v>
      </c>
      <c r="D28017" s="282">
        <v>87</v>
      </c>
      <c r="E28017" s="265"/>
    </row>
    <row r="28018" spans="1:5">
      <c r="A28018" s="283">
        <v>68748</v>
      </c>
      <c r="B28018" s="176">
        <v>21</v>
      </c>
      <c r="C28018" s="176">
        <v>34.299999999999997</v>
      </c>
      <c r="D28018" s="282">
        <v>113</v>
      </c>
      <c r="E28018" s="265"/>
    </row>
    <row r="28019" spans="1:5">
      <c r="A28019" s="283">
        <v>68749</v>
      </c>
      <c r="B28019" s="176">
        <v>0</v>
      </c>
      <c r="C28019" s="176">
        <v>0</v>
      </c>
      <c r="D28019" s="282">
        <v>87</v>
      </c>
      <c r="E28019" s="265"/>
    </row>
    <row r="28020" spans="1:5">
      <c r="A28020" s="283">
        <v>68751</v>
      </c>
      <c r="B28020" s="176">
        <v>6.3</v>
      </c>
      <c r="C28020" s="176">
        <v>43.6</v>
      </c>
      <c r="D28020" s="282">
        <v>87</v>
      </c>
      <c r="E28020" s="265"/>
    </row>
    <row r="28021" spans="1:5">
      <c r="A28021" s="283">
        <v>68752</v>
      </c>
      <c r="B28021" s="176">
        <v>11.1</v>
      </c>
      <c r="C28021" s="176">
        <v>43.4</v>
      </c>
      <c r="D28021" s="282">
        <v>87</v>
      </c>
      <c r="E28021" s="265"/>
    </row>
    <row r="28022" spans="1:5">
      <c r="A28022" s="283">
        <v>68753</v>
      </c>
      <c r="B28022" s="176">
        <v>1.1000000000000001</v>
      </c>
      <c r="C28022" s="176">
        <v>50.4</v>
      </c>
      <c r="D28022" s="282">
        <v>87</v>
      </c>
      <c r="E28022" s="265"/>
    </row>
    <row r="28023" spans="1:5">
      <c r="A28023" s="283">
        <v>68755</v>
      </c>
      <c r="B28023" s="176">
        <v>3.5</v>
      </c>
      <c r="C28023" s="176">
        <v>48.9</v>
      </c>
      <c r="D28023" s="282">
        <v>87</v>
      </c>
      <c r="E28023" s="265"/>
    </row>
    <row r="28024" spans="1:5">
      <c r="A28024" s="283">
        <v>68756</v>
      </c>
      <c r="B28024" s="176">
        <v>37.5</v>
      </c>
      <c r="C28024" s="176">
        <v>47.4</v>
      </c>
      <c r="D28024" s="282">
        <v>87</v>
      </c>
      <c r="E28024" s="265"/>
    </row>
    <row r="28025" spans="1:5">
      <c r="A28025" s="283">
        <v>68757</v>
      </c>
      <c r="B28025" s="176">
        <v>7.1</v>
      </c>
      <c r="C28025" s="176">
        <v>44.3</v>
      </c>
      <c r="D28025" s="282">
        <v>87</v>
      </c>
      <c r="E28025" s="265"/>
    </row>
    <row r="28026" spans="1:5">
      <c r="A28026" s="283">
        <v>68758</v>
      </c>
      <c r="B28026" s="176">
        <v>10.9</v>
      </c>
      <c r="C28026" s="176">
        <v>48.2</v>
      </c>
      <c r="D28026" s="282">
        <v>87</v>
      </c>
      <c r="E28026" s="265"/>
    </row>
    <row r="28027" spans="1:5">
      <c r="A28027" s="283">
        <v>68759</v>
      </c>
      <c r="B28027" s="176">
        <v>1.1000000000000001</v>
      </c>
      <c r="C28027" s="176">
        <v>50.3</v>
      </c>
      <c r="D28027" s="282">
        <v>87</v>
      </c>
      <c r="E28027" s="265"/>
    </row>
    <row r="28028" spans="1:5">
      <c r="A28028" s="283">
        <v>68760</v>
      </c>
      <c r="B28028" s="176">
        <v>6.3</v>
      </c>
      <c r="C28028" s="176">
        <v>36.9</v>
      </c>
      <c r="D28028" s="282">
        <v>87</v>
      </c>
      <c r="E28028" s="265"/>
    </row>
    <row r="28029" spans="1:5">
      <c r="A28029" s="283">
        <v>68761</v>
      </c>
      <c r="B28029" s="176">
        <v>8.1</v>
      </c>
      <c r="C28029" s="176">
        <v>46.7</v>
      </c>
      <c r="D28029" s="282">
        <v>87</v>
      </c>
      <c r="E28029" s="265"/>
    </row>
    <row r="28030" spans="1:5">
      <c r="A28030" s="283">
        <v>68763</v>
      </c>
      <c r="B28030" s="176">
        <v>13.3</v>
      </c>
      <c r="C28030" s="176">
        <v>43.8</v>
      </c>
      <c r="D28030" s="282">
        <v>94</v>
      </c>
      <c r="E28030" s="265"/>
    </row>
    <row r="28031" spans="1:5">
      <c r="A28031" s="283">
        <v>68764</v>
      </c>
      <c r="B28031" s="176">
        <v>5.4</v>
      </c>
      <c r="C28031" s="176">
        <v>47.1</v>
      </c>
      <c r="D28031" s="282">
        <v>87</v>
      </c>
      <c r="E28031" s="265"/>
    </row>
    <row r="28032" spans="1:5">
      <c r="A28032" s="283">
        <v>68765</v>
      </c>
      <c r="B28032" s="176">
        <v>6.6</v>
      </c>
      <c r="C28032" s="176">
        <v>43</v>
      </c>
      <c r="D28032" s="282">
        <v>113</v>
      </c>
      <c r="E28032" s="265"/>
    </row>
    <row r="28033" spans="1:5">
      <c r="A28033" s="283">
        <v>68766</v>
      </c>
      <c r="B28033" s="176">
        <v>1.8</v>
      </c>
      <c r="C28033" s="176">
        <v>48.2</v>
      </c>
      <c r="D28033" s="282">
        <v>87</v>
      </c>
      <c r="E28033" s="265"/>
    </row>
    <row r="28034" spans="1:5">
      <c r="A28034" s="283">
        <v>68767</v>
      </c>
      <c r="B28034" s="176">
        <v>20.100000000000001</v>
      </c>
      <c r="C28034" s="176">
        <v>40.299999999999997</v>
      </c>
      <c r="D28034" s="282">
        <v>87</v>
      </c>
      <c r="E28034" s="265"/>
    </row>
    <row r="28035" spans="1:5">
      <c r="A28035" s="283">
        <v>68768</v>
      </c>
      <c r="B28035" s="176">
        <v>6.9</v>
      </c>
      <c r="C28035" s="176">
        <v>45.3</v>
      </c>
      <c r="D28035" s="282">
        <v>87</v>
      </c>
      <c r="E28035" s="265"/>
    </row>
    <row r="28036" spans="1:5">
      <c r="A28036" s="283">
        <v>68769</v>
      </c>
      <c r="B28036" s="176">
        <v>24.5</v>
      </c>
      <c r="C28036" s="176">
        <v>45.4</v>
      </c>
      <c r="D28036" s="282">
        <v>114</v>
      </c>
      <c r="E28036" s="265"/>
    </row>
    <row r="28037" spans="1:5">
      <c r="A28037" s="283">
        <v>68770</v>
      </c>
      <c r="B28037" s="176">
        <v>11.5</v>
      </c>
      <c r="C28037" s="176">
        <v>42.6</v>
      </c>
      <c r="D28037" s="282">
        <v>87</v>
      </c>
      <c r="E28037" s="265"/>
    </row>
    <row r="28038" spans="1:5">
      <c r="A28038" s="283">
        <v>68771</v>
      </c>
      <c r="B28038" s="176">
        <v>25.9</v>
      </c>
      <c r="C28038" s="176">
        <v>46.5</v>
      </c>
      <c r="D28038" s="282">
        <v>87</v>
      </c>
      <c r="E28038" s="265"/>
    </row>
    <row r="28039" spans="1:5">
      <c r="A28039" s="283">
        <v>68773</v>
      </c>
      <c r="B28039" s="176">
        <v>5.8</v>
      </c>
      <c r="C28039" s="176">
        <v>46.7</v>
      </c>
      <c r="D28039" s="282">
        <v>87</v>
      </c>
      <c r="E28039" s="265"/>
    </row>
    <row r="28040" spans="1:5">
      <c r="A28040" s="283">
        <v>68774</v>
      </c>
      <c r="B28040" s="176">
        <v>7.7</v>
      </c>
      <c r="C28040" s="176">
        <v>42.7</v>
      </c>
      <c r="D28040" s="282">
        <v>87</v>
      </c>
      <c r="E28040" s="265"/>
    </row>
    <row r="28041" spans="1:5">
      <c r="A28041" s="283">
        <v>68776</v>
      </c>
      <c r="B28041" s="176">
        <v>746.4</v>
      </c>
      <c r="C28041" s="176">
        <v>31.4</v>
      </c>
      <c r="D28041" s="282">
        <v>116</v>
      </c>
      <c r="E28041" s="265"/>
    </row>
    <row r="28042" spans="1:5">
      <c r="A28042" s="283">
        <v>68777</v>
      </c>
      <c r="B28042" s="176">
        <v>4.2</v>
      </c>
      <c r="C28042" s="176">
        <v>49.6</v>
      </c>
      <c r="D28042" s="282">
        <v>87</v>
      </c>
      <c r="E28042" s="265"/>
    </row>
    <row r="28043" spans="1:5">
      <c r="A28043" s="283">
        <v>68778</v>
      </c>
      <c r="B28043" s="176">
        <v>1.1000000000000001</v>
      </c>
      <c r="C28043" s="176">
        <v>50.5</v>
      </c>
      <c r="D28043" s="282">
        <v>87</v>
      </c>
      <c r="E28043" s="265"/>
    </row>
    <row r="28044" spans="1:5">
      <c r="A28044" s="283">
        <v>68779</v>
      </c>
      <c r="B28044" s="176">
        <v>26.8</v>
      </c>
      <c r="C28044" s="176">
        <v>38.799999999999997</v>
      </c>
      <c r="D28044" s="282">
        <v>87</v>
      </c>
      <c r="E28044" s="265"/>
    </row>
    <row r="28045" spans="1:5">
      <c r="A28045" s="283">
        <v>68780</v>
      </c>
      <c r="B28045" s="176">
        <v>2.2000000000000002</v>
      </c>
      <c r="C28045" s="176">
        <v>46.6</v>
      </c>
      <c r="D28045" s="282">
        <v>87</v>
      </c>
      <c r="E28045" s="265"/>
    </row>
    <row r="28046" spans="1:5">
      <c r="A28046" s="283">
        <v>68781</v>
      </c>
      <c r="B28046" s="176">
        <v>23.6</v>
      </c>
      <c r="C28046" s="176">
        <v>39.4</v>
      </c>
      <c r="D28046" s="282">
        <v>87</v>
      </c>
      <c r="E28046" s="265"/>
    </row>
    <row r="28047" spans="1:5">
      <c r="A28047" s="283">
        <v>68783</v>
      </c>
      <c r="B28047" s="176">
        <v>3.8</v>
      </c>
      <c r="C28047" s="176">
        <v>50.5</v>
      </c>
      <c r="D28047" s="282">
        <v>87</v>
      </c>
      <c r="E28047" s="265"/>
    </row>
    <row r="28048" spans="1:5">
      <c r="A28048" s="283">
        <v>68784</v>
      </c>
      <c r="B28048" s="176">
        <v>25.2</v>
      </c>
      <c r="C28048" s="176">
        <v>39.700000000000003</v>
      </c>
      <c r="D28048" s="282">
        <v>87</v>
      </c>
      <c r="E28048" s="265"/>
    </row>
    <row r="28049" spans="1:5">
      <c r="A28049" s="283">
        <v>68785</v>
      </c>
      <c r="B28049" s="176">
        <v>11.5</v>
      </c>
      <c r="C28049" s="176">
        <v>42.7</v>
      </c>
      <c r="D28049" s="282">
        <v>87</v>
      </c>
      <c r="E28049" s="265"/>
    </row>
    <row r="28050" spans="1:5">
      <c r="A28050" s="283">
        <v>68786</v>
      </c>
      <c r="B28050" s="176">
        <v>7.2</v>
      </c>
      <c r="C28050" s="176">
        <v>43.9</v>
      </c>
      <c r="D28050" s="282">
        <v>87</v>
      </c>
      <c r="E28050" s="265"/>
    </row>
    <row r="28051" spans="1:5">
      <c r="A28051" s="283">
        <v>68787</v>
      </c>
      <c r="B28051" s="176">
        <v>42.8</v>
      </c>
      <c r="C28051" s="176">
        <v>24.9</v>
      </c>
      <c r="D28051" s="282">
        <v>109</v>
      </c>
      <c r="E28051" s="265"/>
    </row>
    <row r="28052" spans="1:5">
      <c r="A28052" s="283">
        <v>68788</v>
      </c>
      <c r="B28052" s="176">
        <v>27</v>
      </c>
      <c r="C28052" s="176">
        <v>43.2</v>
      </c>
      <c r="D28052" s="282">
        <v>115</v>
      </c>
      <c r="E28052" s="265"/>
    </row>
    <row r="28053" spans="1:5">
      <c r="A28053" s="283">
        <v>68789</v>
      </c>
      <c r="B28053" s="176">
        <v>8.1999999999999993</v>
      </c>
      <c r="C28053" s="176">
        <v>48.7</v>
      </c>
      <c r="D28053" s="282">
        <v>87</v>
      </c>
      <c r="E28053" s="265"/>
    </row>
    <row r="28054" spans="1:5">
      <c r="A28054" s="283">
        <v>68790</v>
      </c>
      <c r="B28054" s="176">
        <v>12.5</v>
      </c>
      <c r="C28054" s="176">
        <v>41.1</v>
      </c>
      <c r="D28054" s="282">
        <v>87</v>
      </c>
      <c r="E28054" s="265"/>
    </row>
    <row r="28055" spans="1:5">
      <c r="A28055" s="283">
        <v>68791</v>
      </c>
      <c r="B28055" s="176">
        <v>16</v>
      </c>
      <c r="C28055" s="176">
        <v>42.9</v>
      </c>
      <c r="D28055" s="282">
        <v>87</v>
      </c>
      <c r="E28055" s="265"/>
    </row>
    <row r="28056" spans="1:5">
      <c r="A28056" s="283">
        <v>68792</v>
      </c>
      <c r="B28056" s="176">
        <v>7.8</v>
      </c>
      <c r="C28056" s="176">
        <v>43.1</v>
      </c>
      <c r="D28056" s="282">
        <v>87</v>
      </c>
      <c r="E28056" s="265"/>
    </row>
    <row r="28057" spans="1:5">
      <c r="A28057" s="283">
        <v>68801</v>
      </c>
      <c r="B28057" s="176">
        <v>279.8</v>
      </c>
      <c r="C28057" s="176">
        <v>33.1</v>
      </c>
      <c r="D28057" s="282">
        <v>168</v>
      </c>
      <c r="E28057" s="265"/>
    </row>
    <row r="28058" spans="1:5">
      <c r="A28058" s="283">
        <v>68802</v>
      </c>
      <c r="B28058" s="176">
        <v>0</v>
      </c>
      <c r="C28058" s="176">
        <v>0</v>
      </c>
      <c r="D28058" s="282">
        <v>87</v>
      </c>
      <c r="E28058" s="265"/>
    </row>
    <row r="28059" spans="1:5">
      <c r="A28059" s="283">
        <v>68803</v>
      </c>
      <c r="B28059" s="176">
        <v>277.2</v>
      </c>
      <c r="C28059" s="176">
        <v>39.299999999999997</v>
      </c>
      <c r="D28059" s="282">
        <v>120</v>
      </c>
      <c r="E28059" s="265"/>
    </row>
    <row r="28060" spans="1:5">
      <c r="A28060" s="283">
        <v>68810</v>
      </c>
      <c r="B28060" s="176">
        <v>27.9</v>
      </c>
      <c r="C28060" s="176">
        <v>37.1</v>
      </c>
      <c r="D28060" s="282">
        <v>87</v>
      </c>
      <c r="E28060" s="265"/>
    </row>
    <row r="28061" spans="1:5">
      <c r="A28061" s="283">
        <v>68812</v>
      </c>
      <c r="B28061" s="176">
        <v>6.2</v>
      </c>
      <c r="C28061" s="176">
        <v>42.2</v>
      </c>
      <c r="D28061" s="282">
        <v>87</v>
      </c>
      <c r="E28061" s="265"/>
    </row>
    <row r="28062" spans="1:5">
      <c r="A28062" s="283">
        <v>68813</v>
      </c>
      <c r="B28062" s="176">
        <v>1.9</v>
      </c>
      <c r="C28062" s="176">
        <v>46.5</v>
      </c>
      <c r="D28062" s="282">
        <v>87</v>
      </c>
      <c r="E28062" s="265"/>
    </row>
    <row r="28063" spans="1:5">
      <c r="A28063" s="283">
        <v>68814</v>
      </c>
      <c r="B28063" s="176">
        <v>5.6</v>
      </c>
      <c r="C28063" s="176">
        <v>47.1</v>
      </c>
      <c r="D28063" s="282">
        <v>87</v>
      </c>
      <c r="E28063" s="265"/>
    </row>
    <row r="28064" spans="1:5">
      <c r="A28064" s="283">
        <v>68815</v>
      </c>
      <c r="B28064" s="176">
        <v>3.2</v>
      </c>
      <c r="C28064" s="176">
        <v>46</v>
      </c>
      <c r="D28064" s="282">
        <v>87</v>
      </c>
      <c r="E28064" s="265"/>
    </row>
    <row r="28065" spans="1:5">
      <c r="A28065" s="283">
        <v>68816</v>
      </c>
      <c r="B28065" s="176">
        <v>4.9000000000000004</v>
      </c>
      <c r="C28065" s="176">
        <v>41.1</v>
      </c>
      <c r="D28065" s="282">
        <v>87</v>
      </c>
      <c r="E28065" s="265"/>
    </row>
    <row r="28066" spans="1:5">
      <c r="A28066" s="283">
        <v>68817</v>
      </c>
      <c r="B28066" s="176">
        <v>4.9000000000000004</v>
      </c>
      <c r="C28066" s="176">
        <v>50.5</v>
      </c>
      <c r="D28066" s="282">
        <v>87</v>
      </c>
      <c r="E28066" s="265"/>
    </row>
    <row r="28067" spans="1:5">
      <c r="A28067" s="283">
        <v>68818</v>
      </c>
      <c r="B28067" s="176">
        <v>31.2</v>
      </c>
      <c r="C28067" s="176">
        <v>41.2</v>
      </c>
      <c r="D28067" s="282">
        <v>95</v>
      </c>
      <c r="E28067" s="265"/>
    </row>
    <row r="28068" spans="1:5">
      <c r="A28068" s="283">
        <v>68820</v>
      </c>
      <c r="B28068" s="176">
        <v>10.4</v>
      </c>
      <c r="C28068" s="176">
        <v>44.2</v>
      </c>
      <c r="D28068" s="282">
        <v>87</v>
      </c>
      <c r="E28068" s="265"/>
    </row>
    <row r="28069" spans="1:5">
      <c r="A28069" s="283">
        <v>68821</v>
      </c>
      <c r="B28069" s="176">
        <v>0.7</v>
      </c>
      <c r="C28069" s="176">
        <v>46</v>
      </c>
      <c r="D28069" s="282">
        <v>87</v>
      </c>
      <c r="E28069" s="265"/>
    </row>
    <row r="28070" spans="1:5">
      <c r="A28070" s="283">
        <v>68822</v>
      </c>
      <c r="B28070" s="176">
        <v>55.2</v>
      </c>
      <c r="C28070" s="176">
        <v>42.3</v>
      </c>
      <c r="D28070" s="282">
        <v>87</v>
      </c>
      <c r="E28070" s="265"/>
    </row>
    <row r="28071" spans="1:5">
      <c r="A28071" s="283">
        <v>68823</v>
      </c>
      <c r="B28071" s="176">
        <v>2.2000000000000002</v>
      </c>
      <c r="C28071" s="176">
        <v>49.3</v>
      </c>
      <c r="D28071" s="282">
        <v>87</v>
      </c>
      <c r="E28071" s="265"/>
    </row>
    <row r="28072" spans="1:5">
      <c r="A28072" s="283">
        <v>68824</v>
      </c>
      <c r="B28072" s="176">
        <v>16.8</v>
      </c>
      <c r="C28072" s="176">
        <v>38.5</v>
      </c>
      <c r="D28072" s="282">
        <v>109</v>
      </c>
      <c r="E28072" s="265"/>
    </row>
    <row r="28073" spans="1:5">
      <c r="A28073" s="283">
        <v>68825</v>
      </c>
      <c r="B28073" s="176">
        <v>5.2</v>
      </c>
      <c r="C28073" s="176">
        <v>48.7</v>
      </c>
      <c r="D28073" s="282">
        <v>87</v>
      </c>
      <c r="E28073" s="265"/>
    </row>
    <row r="28074" spans="1:5">
      <c r="A28074" s="283">
        <v>68826</v>
      </c>
      <c r="B28074" s="176">
        <v>28.4</v>
      </c>
      <c r="C28074" s="176">
        <v>41.6</v>
      </c>
      <c r="D28074" s="282">
        <v>114</v>
      </c>
      <c r="E28074" s="265"/>
    </row>
    <row r="28075" spans="1:5">
      <c r="A28075" s="283">
        <v>68827</v>
      </c>
      <c r="B28075" s="176">
        <v>11.1</v>
      </c>
      <c r="C28075" s="176">
        <v>41.1</v>
      </c>
      <c r="D28075" s="282">
        <v>87</v>
      </c>
      <c r="E28075" s="265"/>
    </row>
    <row r="28076" spans="1:5">
      <c r="A28076" s="283">
        <v>68828</v>
      </c>
      <c r="B28076" s="176">
        <v>2.2999999999999998</v>
      </c>
      <c r="C28076" s="176">
        <v>46.1</v>
      </c>
      <c r="D28076" s="282">
        <v>87</v>
      </c>
      <c r="E28076" s="265"/>
    </row>
    <row r="28077" spans="1:5">
      <c r="A28077" s="283">
        <v>68831</v>
      </c>
      <c r="B28077" s="176">
        <v>9.1999999999999993</v>
      </c>
      <c r="C28077" s="176">
        <v>44.9</v>
      </c>
      <c r="D28077" s="282">
        <v>87</v>
      </c>
      <c r="E28077" s="265"/>
    </row>
    <row r="28078" spans="1:5">
      <c r="A28078" s="283">
        <v>68832</v>
      </c>
      <c r="B28078" s="176">
        <v>17.399999999999999</v>
      </c>
      <c r="C28078" s="176">
        <v>40.799999999999997</v>
      </c>
      <c r="D28078" s="282">
        <v>87</v>
      </c>
      <c r="E28078" s="265"/>
    </row>
    <row r="28079" spans="1:5">
      <c r="A28079" s="283">
        <v>68833</v>
      </c>
      <c r="B28079" s="176">
        <v>0.8</v>
      </c>
      <c r="C28079" s="176">
        <v>46.8</v>
      </c>
      <c r="D28079" s="282">
        <v>87</v>
      </c>
      <c r="E28079" s="265"/>
    </row>
    <row r="28080" spans="1:5">
      <c r="A28080" s="283">
        <v>68834</v>
      </c>
      <c r="B28080" s="176">
        <v>3</v>
      </c>
      <c r="C28080" s="176">
        <v>41.1</v>
      </c>
      <c r="D28080" s="282">
        <v>87</v>
      </c>
      <c r="E28080" s="265"/>
    </row>
    <row r="28081" spans="1:5">
      <c r="A28081" s="283">
        <v>68835</v>
      </c>
      <c r="B28081" s="176">
        <v>6</v>
      </c>
      <c r="C28081" s="176">
        <v>45.6</v>
      </c>
      <c r="D28081" s="282">
        <v>87</v>
      </c>
      <c r="E28081" s="265"/>
    </row>
    <row r="28082" spans="1:5">
      <c r="A28082" s="283">
        <v>68836</v>
      </c>
      <c r="B28082" s="176">
        <v>18.5</v>
      </c>
      <c r="C28082" s="176">
        <v>38.4</v>
      </c>
      <c r="D28082" s="282">
        <v>87</v>
      </c>
      <c r="E28082" s="265"/>
    </row>
    <row r="28083" spans="1:5">
      <c r="A28083" s="283">
        <v>68837</v>
      </c>
      <c r="B28083" s="176">
        <v>3.4</v>
      </c>
      <c r="C28083" s="176">
        <v>45.9</v>
      </c>
      <c r="D28083" s="282">
        <v>87</v>
      </c>
      <c r="E28083" s="265"/>
    </row>
    <row r="28084" spans="1:5">
      <c r="A28084" s="283">
        <v>68838</v>
      </c>
      <c r="B28084" s="176">
        <v>6.9</v>
      </c>
      <c r="C28084" s="176">
        <v>45.2</v>
      </c>
      <c r="D28084" s="282">
        <v>87</v>
      </c>
      <c r="E28084" s="265"/>
    </row>
    <row r="28085" spans="1:5">
      <c r="A28085" s="283">
        <v>68840</v>
      </c>
      <c r="B28085" s="176">
        <v>21.4</v>
      </c>
      <c r="C28085" s="176">
        <v>36.299999999999997</v>
      </c>
      <c r="D28085" s="282">
        <v>110</v>
      </c>
      <c r="E28085" s="265"/>
    </row>
    <row r="28086" spans="1:5">
      <c r="A28086" s="283">
        <v>68841</v>
      </c>
      <c r="B28086" s="176">
        <v>7.6</v>
      </c>
      <c r="C28086" s="176">
        <v>41.5</v>
      </c>
      <c r="D28086" s="282">
        <v>87</v>
      </c>
      <c r="E28086" s="265"/>
    </row>
    <row r="28087" spans="1:5">
      <c r="A28087" s="283">
        <v>68842</v>
      </c>
      <c r="B28087" s="176">
        <v>5.4</v>
      </c>
      <c r="C28087" s="176">
        <v>45.8</v>
      </c>
      <c r="D28087" s="282">
        <v>116</v>
      </c>
      <c r="E28087" s="265"/>
    </row>
    <row r="28088" spans="1:5">
      <c r="A28088" s="283">
        <v>68843</v>
      </c>
      <c r="B28088" s="176">
        <v>8.5</v>
      </c>
      <c r="C28088" s="176">
        <v>45.3</v>
      </c>
      <c r="D28088" s="282">
        <v>114</v>
      </c>
      <c r="E28088" s="265"/>
    </row>
    <row r="28089" spans="1:5">
      <c r="A28089" s="283">
        <v>68844</v>
      </c>
      <c r="B28089" s="176">
        <v>3.5</v>
      </c>
      <c r="C28089" s="176">
        <v>45</v>
      </c>
      <c r="D28089" s="282">
        <v>87</v>
      </c>
      <c r="E28089" s="265"/>
    </row>
    <row r="28090" spans="1:5">
      <c r="A28090" s="283">
        <v>68845</v>
      </c>
      <c r="B28090" s="176">
        <v>191.7</v>
      </c>
      <c r="C28090" s="176">
        <v>27.4</v>
      </c>
      <c r="D28090" s="282">
        <v>107</v>
      </c>
      <c r="E28090" s="265"/>
    </row>
    <row r="28091" spans="1:5">
      <c r="A28091" s="283">
        <v>68846</v>
      </c>
      <c r="B28091" s="176">
        <v>7.7</v>
      </c>
      <c r="C28091" s="176">
        <v>45.9</v>
      </c>
      <c r="D28091" s="282">
        <v>87</v>
      </c>
      <c r="E28091" s="265"/>
    </row>
    <row r="28092" spans="1:5">
      <c r="A28092" s="283">
        <v>68847</v>
      </c>
      <c r="B28092" s="176">
        <v>145</v>
      </c>
      <c r="C28092" s="176">
        <v>33.5</v>
      </c>
      <c r="D28092" s="282">
        <v>127</v>
      </c>
      <c r="E28092" s="265"/>
    </row>
    <row r="28093" spans="1:5">
      <c r="A28093" s="283">
        <v>68848</v>
      </c>
      <c r="B28093" s="176">
        <v>0</v>
      </c>
      <c r="C28093" s="176">
        <v>0</v>
      </c>
      <c r="D28093" s="282">
        <v>87</v>
      </c>
      <c r="E28093" s="265"/>
    </row>
    <row r="28094" spans="1:5">
      <c r="A28094" s="283">
        <v>68849</v>
      </c>
      <c r="B28094" s="176">
        <v>0</v>
      </c>
      <c r="C28094" s="176">
        <v>0</v>
      </c>
      <c r="D28094" s="282">
        <v>87</v>
      </c>
      <c r="E28094" s="265"/>
    </row>
    <row r="28095" spans="1:5">
      <c r="A28095" s="283">
        <v>68850</v>
      </c>
      <c r="B28095" s="176">
        <v>55.4</v>
      </c>
      <c r="C28095" s="176">
        <v>31.5</v>
      </c>
      <c r="D28095" s="282">
        <v>109</v>
      </c>
      <c r="E28095" s="265"/>
    </row>
    <row r="28096" spans="1:5">
      <c r="A28096" s="283">
        <v>68852</v>
      </c>
      <c r="B28096" s="176">
        <v>3.5</v>
      </c>
      <c r="C28096" s="176">
        <v>44.5</v>
      </c>
      <c r="D28096" s="282">
        <v>87</v>
      </c>
      <c r="E28096" s="265"/>
    </row>
    <row r="28097" spans="1:5">
      <c r="A28097" s="283">
        <v>68853</v>
      </c>
      <c r="B28097" s="176">
        <v>19.899999999999999</v>
      </c>
      <c r="C28097" s="176">
        <v>47.1</v>
      </c>
      <c r="D28097" s="282">
        <v>87</v>
      </c>
      <c r="E28097" s="265"/>
    </row>
    <row r="28098" spans="1:5">
      <c r="A28098" s="283">
        <v>68854</v>
      </c>
      <c r="B28098" s="176">
        <v>7.1</v>
      </c>
      <c r="C28098" s="176">
        <v>44.4</v>
      </c>
      <c r="D28098" s="282">
        <v>87</v>
      </c>
      <c r="E28098" s="265"/>
    </row>
    <row r="28099" spans="1:5">
      <c r="A28099" s="283">
        <v>68855</v>
      </c>
      <c r="B28099" s="176">
        <v>2.4</v>
      </c>
      <c r="C28099" s="176">
        <v>44.3</v>
      </c>
      <c r="D28099" s="282">
        <v>87</v>
      </c>
      <c r="E28099" s="265"/>
    </row>
    <row r="28100" spans="1:5">
      <c r="A28100" s="283">
        <v>68856</v>
      </c>
      <c r="B28100" s="176">
        <v>3.5</v>
      </c>
      <c r="C28100" s="176">
        <v>44.6</v>
      </c>
      <c r="D28100" s="282">
        <v>87</v>
      </c>
      <c r="E28100" s="265"/>
    </row>
    <row r="28101" spans="1:5">
      <c r="A28101" s="283">
        <v>68858</v>
      </c>
      <c r="B28101" s="176">
        <v>3.4</v>
      </c>
      <c r="C28101" s="176">
        <v>41.9</v>
      </c>
      <c r="D28101" s="282">
        <v>87</v>
      </c>
      <c r="E28101" s="265"/>
    </row>
    <row r="28102" spans="1:5">
      <c r="A28102" s="283">
        <v>68859</v>
      </c>
      <c r="B28102" s="176">
        <v>3.7</v>
      </c>
      <c r="C28102" s="176">
        <v>47.5</v>
      </c>
      <c r="D28102" s="282">
        <v>87</v>
      </c>
      <c r="E28102" s="265"/>
    </row>
    <row r="28103" spans="1:5">
      <c r="A28103" s="283">
        <v>68860</v>
      </c>
      <c r="B28103" s="176">
        <v>1.4</v>
      </c>
      <c r="C28103" s="176">
        <v>44.8</v>
      </c>
      <c r="D28103" s="282">
        <v>87</v>
      </c>
      <c r="E28103" s="265"/>
    </row>
    <row r="28104" spans="1:5">
      <c r="A28104" s="283">
        <v>68861</v>
      </c>
      <c r="B28104" s="176">
        <v>15.3</v>
      </c>
      <c r="C28104" s="176">
        <v>39.5</v>
      </c>
      <c r="D28104" s="282">
        <v>87</v>
      </c>
      <c r="E28104" s="265"/>
    </row>
    <row r="28105" spans="1:5">
      <c r="A28105" s="283">
        <v>68862</v>
      </c>
      <c r="B28105" s="176">
        <v>20.8</v>
      </c>
      <c r="C28105" s="176">
        <v>46.7</v>
      </c>
      <c r="D28105" s="282">
        <v>114</v>
      </c>
      <c r="E28105" s="265"/>
    </row>
    <row r="28106" spans="1:5">
      <c r="A28106" s="283">
        <v>68863</v>
      </c>
      <c r="B28106" s="176">
        <v>9.8000000000000007</v>
      </c>
      <c r="C28106" s="176">
        <v>38.299999999999997</v>
      </c>
      <c r="D28106" s="282">
        <v>87</v>
      </c>
      <c r="E28106" s="265"/>
    </row>
    <row r="28107" spans="1:5">
      <c r="A28107" s="283">
        <v>68864</v>
      </c>
      <c r="B28107" s="176">
        <v>6</v>
      </c>
      <c r="C28107" s="176">
        <v>43.6</v>
      </c>
      <c r="D28107" s="282">
        <v>87</v>
      </c>
      <c r="E28107" s="265"/>
    </row>
    <row r="28108" spans="1:5">
      <c r="A28108" s="283">
        <v>68865</v>
      </c>
      <c r="B28108" s="176">
        <v>16.100000000000001</v>
      </c>
      <c r="C28108" s="176">
        <v>43.9</v>
      </c>
      <c r="D28108" s="282">
        <v>87</v>
      </c>
      <c r="E28108" s="265"/>
    </row>
    <row r="28109" spans="1:5">
      <c r="A28109" s="283">
        <v>68866</v>
      </c>
      <c r="B28109" s="176">
        <v>6.3</v>
      </c>
      <c r="C28109" s="176">
        <v>41.7</v>
      </c>
      <c r="D28109" s="282">
        <v>87</v>
      </c>
      <c r="E28109" s="265"/>
    </row>
    <row r="28110" spans="1:5">
      <c r="A28110" s="283">
        <v>68869</v>
      </c>
      <c r="B28110" s="176">
        <v>14.9</v>
      </c>
      <c r="C28110" s="176">
        <v>43</v>
      </c>
      <c r="D28110" s="282">
        <v>111</v>
      </c>
      <c r="E28110" s="265"/>
    </row>
    <row r="28111" spans="1:5">
      <c r="A28111" s="283">
        <v>68870</v>
      </c>
      <c r="B28111" s="176">
        <v>14.2</v>
      </c>
      <c r="C28111" s="176">
        <v>39.9</v>
      </c>
      <c r="D28111" s="282">
        <v>87</v>
      </c>
      <c r="E28111" s="265"/>
    </row>
    <row r="28112" spans="1:5">
      <c r="A28112" s="283">
        <v>68871</v>
      </c>
      <c r="B28112" s="176">
        <v>4.8</v>
      </c>
      <c r="C28112" s="176">
        <v>50.5</v>
      </c>
      <c r="D28112" s="282">
        <v>87</v>
      </c>
      <c r="E28112" s="265"/>
    </row>
    <row r="28113" spans="1:5">
      <c r="A28113" s="283">
        <v>68872</v>
      </c>
      <c r="B28113" s="176">
        <v>9.6999999999999993</v>
      </c>
      <c r="C28113" s="176">
        <v>40.9</v>
      </c>
      <c r="D28113" s="282">
        <v>87</v>
      </c>
      <c r="E28113" s="265"/>
    </row>
    <row r="28114" spans="1:5">
      <c r="A28114" s="283">
        <v>68873</v>
      </c>
      <c r="B28114" s="176">
        <v>20.7</v>
      </c>
      <c r="C28114" s="176">
        <v>41.6</v>
      </c>
      <c r="D28114" s="282">
        <v>107</v>
      </c>
      <c r="E28114" s="265"/>
    </row>
    <row r="28115" spans="1:5">
      <c r="A28115" s="283">
        <v>68874</v>
      </c>
      <c r="B28115" s="176">
        <v>22</v>
      </c>
      <c r="C28115" s="176">
        <v>46.5</v>
      </c>
      <c r="D28115" s="282">
        <v>87</v>
      </c>
      <c r="E28115" s="265"/>
    </row>
    <row r="28116" spans="1:5">
      <c r="A28116" s="283">
        <v>68875</v>
      </c>
      <c r="B28116" s="176">
        <v>5.5</v>
      </c>
      <c r="C28116" s="176">
        <v>46.1</v>
      </c>
      <c r="D28116" s="282">
        <v>87</v>
      </c>
      <c r="E28116" s="265"/>
    </row>
    <row r="28117" spans="1:5">
      <c r="A28117" s="283">
        <v>68876</v>
      </c>
      <c r="B28117" s="176">
        <v>25.6</v>
      </c>
      <c r="C28117" s="176">
        <v>37.299999999999997</v>
      </c>
      <c r="D28117" s="282">
        <v>87</v>
      </c>
      <c r="E28117" s="265"/>
    </row>
    <row r="28118" spans="1:5">
      <c r="A28118" s="283">
        <v>68878</v>
      </c>
      <c r="B28118" s="176">
        <v>2.9</v>
      </c>
      <c r="C28118" s="176">
        <v>41.2</v>
      </c>
      <c r="D28118" s="282">
        <v>87</v>
      </c>
      <c r="E28118" s="265"/>
    </row>
    <row r="28119" spans="1:5">
      <c r="A28119" s="283">
        <v>68879</v>
      </c>
      <c r="B28119" s="176">
        <v>1.1000000000000001</v>
      </c>
      <c r="C28119" s="176">
        <v>48.3</v>
      </c>
      <c r="D28119" s="282">
        <v>87</v>
      </c>
      <c r="E28119" s="265"/>
    </row>
    <row r="28120" spans="1:5">
      <c r="A28120" s="283">
        <v>68881</v>
      </c>
      <c r="B28120" s="176">
        <v>2</v>
      </c>
      <c r="C28120" s="176">
        <v>45.7</v>
      </c>
      <c r="D28120" s="282">
        <v>87</v>
      </c>
      <c r="E28120" s="265"/>
    </row>
    <row r="28121" spans="1:5">
      <c r="A28121" s="283">
        <v>68882</v>
      </c>
      <c r="B28121" s="176">
        <v>3.8</v>
      </c>
      <c r="C28121" s="176">
        <v>45.8</v>
      </c>
      <c r="D28121" s="282">
        <v>87</v>
      </c>
      <c r="E28121" s="265"/>
    </row>
    <row r="28122" spans="1:5">
      <c r="A28122" s="283">
        <v>68883</v>
      </c>
      <c r="B28122" s="176">
        <v>12.7</v>
      </c>
      <c r="C28122" s="176">
        <v>40.299999999999997</v>
      </c>
      <c r="D28122" s="282">
        <v>87</v>
      </c>
      <c r="E28122" s="265"/>
    </row>
    <row r="28123" spans="1:5">
      <c r="A28123" s="283">
        <v>68901</v>
      </c>
      <c r="B28123" s="176">
        <v>150.1</v>
      </c>
      <c r="C28123" s="176">
        <v>36.9</v>
      </c>
      <c r="D28123" s="282">
        <v>166</v>
      </c>
      <c r="E28123" s="265"/>
    </row>
    <row r="28124" spans="1:5">
      <c r="A28124" s="283">
        <v>68902</v>
      </c>
      <c r="B28124" s="176">
        <v>3580.6</v>
      </c>
      <c r="C28124" s="176">
        <v>35</v>
      </c>
      <c r="D28124" s="282">
        <v>87</v>
      </c>
      <c r="E28124" s="265"/>
    </row>
    <row r="28125" spans="1:5">
      <c r="A28125" s="283">
        <v>68920</v>
      </c>
      <c r="B28125" s="176">
        <v>9.4</v>
      </c>
      <c r="C28125" s="176">
        <v>49</v>
      </c>
      <c r="D28125" s="282">
        <v>87</v>
      </c>
      <c r="E28125" s="265"/>
    </row>
    <row r="28126" spans="1:5">
      <c r="A28126" s="283">
        <v>68922</v>
      </c>
      <c r="B28126" s="176">
        <v>22.6</v>
      </c>
      <c r="C28126" s="176">
        <v>46.4</v>
      </c>
      <c r="D28126" s="282">
        <v>87</v>
      </c>
      <c r="E28126" s="265"/>
    </row>
    <row r="28127" spans="1:5">
      <c r="A28127" s="283">
        <v>68923</v>
      </c>
      <c r="B28127" s="176">
        <v>6.7</v>
      </c>
      <c r="C28127" s="176">
        <v>43.3</v>
      </c>
      <c r="D28127" s="282">
        <v>87</v>
      </c>
      <c r="E28127" s="265"/>
    </row>
    <row r="28128" spans="1:5">
      <c r="A28128" s="283">
        <v>68924</v>
      </c>
      <c r="B28128" s="176">
        <v>15.4</v>
      </c>
      <c r="C28128" s="176">
        <v>40.5</v>
      </c>
      <c r="D28128" s="282">
        <v>87</v>
      </c>
      <c r="E28128" s="265"/>
    </row>
    <row r="28129" spans="1:5">
      <c r="A28129" s="283">
        <v>68925</v>
      </c>
      <c r="B28129" s="176">
        <v>6.9</v>
      </c>
      <c r="C28129" s="176">
        <v>42.5</v>
      </c>
      <c r="D28129" s="282">
        <v>87</v>
      </c>
      <c r="E28129" s="265"/>
    </row>
    <row r="28130" spans="1:5">
      <c r="A28130" s="283">
        <v>68926</v>
      </c>
      <c r="B28130" s="176">
        <v>4.7</v>
      </c>
      <c r="C28130" s="176">
        <v>45.5</v>
      </c>
      <c r="D28130" s="282">
        <v>87</v>
      </c>
      <c r="E28130" s="265"/>
    </row>
    <row r="28131" spans="1:5">
      <c r="A28131" s="283">
        <v>68927</v>
      </c>
      <c r="B28131" s="176">
        <v>8.3000000000000007</v>
      </c>
      <c r="C28131" s="176">
        <v>44.6</v>
      </c>
      <c r="D28131" s="282">
        <v>87</v>
      </c>
      <c r="E28131" s="265"/>
    </row>
    <row r="28132" spans="1:5">
      <c r="A28132" s="283">
        <v>68928</v>
      </c>
      <c r="B28132" s="176">
        <v>3.3</v>
      </c>
      <c r="C28132" s="176">
        <v>41.5</v>
      </c>
      <c r="D28132" s="282">
        <v>87</v>
      </c>
      <c r="E28132" s="265"/>
    </row>
    <row r="28133" spans="1:5">
      <c r="A28133" s="283">
        <v>68929</v>
      </c>
      <c r="B28133" s="176">
        <v>5.2</v>
      </c>
      <c r="C28133" s="176">
        <v>49.8</v>
      </c>
      <c r="D28133" s="282">
        <v>87</v>
      </c>
      <c r="E28133" s="265"/>
    </row>
    <row r="28134" spans="1:5">
      <c r="A28134" s="283">
        <v>68930</v>
      </c>
      <c r="B28134" s="176">
        <v>7.5</v>
      </c>
      <c r="C28134" s="176">
        <v>42.6</v>
      </c>
      <c r="D28134" s="282">
        <v>87</v>
      </c>
      <c r="E28134" s="265"/>
    </row>
    <row r="28135" spans="1:5">
      <c r="A28135" s="283">
        <v>68932</v>
      </c>
      <c r="B28135" s="176">
        <v>6</v>
      </c>
      <c r="C28135" s="176">
        <v>47.5</v>
      </c>
      <c r="D28135" s="282">
        <v>87</v>
      </c>
      <c r="E28135" s="265"/>
    </row>
    <row r="28136" spans="1:5">
      <c r="A28136" s="283">
        <v>68933</v>
      </c>
      <c r="B28136" s="176">
        <v>37.799999999999997</v>
      </c>
      <c r="C28136" s="176">
        <v>44.3</v>
      </c>
      <c r="D28136" s="282">
        <v>87</v>
      </c>
      <c r="E28136" s="265"/>
    </row>
    <row r="28137" spans="1:5">
      <c r="A28137" s="283">
        <v>68934</v>
      </c>
      <c r="B28137" s="176">
        <v>7.4</v>
      </c>
      <c r="C28137" s="176">
        <v>41.9</v>
      </c>
      <c r="D28137" s="282">
        <v>87</v>
      </c>
      <c r="E28137" s="265"/>
    </row>
    <row r="28138" spans="1:5">
      <c r="A28138" s="283">
        <v>68935</v>
      </c>
      <c r="B28138" s="176">
        <v>5.9</v>
      </c>
      <c r="C28138" s="176">
        <v>46.1</v>
      </c>
      <c r="D28138" s="282">
        <v>87</v>
      </c>
      <c r="E28138" s="265"/>
    </row>
    <row r="28139" spans="1:5">
      <c r="A28139" s="283">
        <v>68936</v>
      </c>
      <c r="B28139" s="176">
        <v>9.8000000000000007</v>
      </c>
      <c r="C28139" s="176">
        <v>46.1</v>
      </c>
      <c r="D28139" s="282">
        <v>87</v>
      </c>
      <c r="E28139" s="265"/>
    </row>
    <row r="28140" spans="1:5">
      <c r="A28140" s="283">
        <v>68937</v>
      </c>
      <c r="B28140" s="176">
        <v>6.1</v>
      </c>
      <c r="C28140" s="176">
        <v>47.8</v>
      </c>
      <c r="D28140" s="282">
        <v>87</v>
      </c>
      <c r="E28140" s="265"/>
    </row>
    <row r="28141" spans="1:5">
      <c r="A28141" s="283">
        <v>68938</v>
      </c>
      <c r="B28141" s="176">
        <v>7.4</v>
      </c>
      <c r="C28141" s="176">
        <v>42.8</v>
      </c>
      <c r="D28141" s="282">
        <v>87</v>
      </c>
      <c r="E28141" s="265"/>
    </row>
    <row r="28142" spans="1:5">
      <c r="A28142" s="283">
        <v>68939</v>
      </c>
      <c r="B28142" s="176">
        <v>5.2</v>
      </c>
      <c r="C28142" s="176">
        <v>49.2</v>
      </c>
      <c r="D28142" s="282">
        <v>87</v>
      </c>
      <c r="E28142" s="265"/>
    </row>
    <row r="28143" spans="1:5">
      <c r="A28143" s="283">
        <v>68940</v>
      </c>
      <c r="B28143" s="176">
        <v>5.2</v>
      </c>
      <c r="C28143" s="176">
        <v>40.9</v>
      </c>
      <c r="D28143" s="282">
        <v>87</v>
      </c>
      <c r="E28143" s="265"/>
    </row>
    <row r="28144" spans="1:5">
      <c r="A28144" s="283">
        <v>68941</v>
      </c>
      <c r="B28144" s="176">
        <v>7</v>
      </c>
      <c r="C28144" s="176">
        <v>43.5</v>
      </c>
      <c r="D28144" s="282">
        <v>87</v>
      </c>
      <c r="E28144" s="265"/>
    </row>
    <row r="28145" spans="1:5">
      <c r="A28145" s="283">
        <v>68942</v>
      </c>
      <c r="B28145" s="176">
        <v>3.9</v>
      </c>
      <c r="C28145" s="176">
        <v>49.8</v>
      </c>
      <c r="D28145" s="282">
        <v>87</v>
      </c>
      <c r="E28145" s="265"/>
    </row>
    <row r="28146" spans="1:5">
      <c r="A28146" s="283">
        <v>68943</v>
      </c>
      <c r="B28146" s="176">
        <v>3.9</v>
      </c>
      <c r="C28146" s="176">
        <v>48.2</v>
      </c>
      <c r="D28146" s="282">
        <v>96</v>
      </c>
      <c r="E28146" s="265"/>
    </row>
    <row r="28147" spans="1:5">
      <c r="A28147" s="283">
        <v>68944</v>
      </c>
      <c r="B28147" s="176">
        <v>15.5</v>
      </c>
      <c r="C28147" s="176">
        <v>43.3</v>
      </c>
      <c r="D28147" s="282">
        <v>87</v>
      </c>
      <c r="E28147" s="265"/>
    </row>
    <row r="28148" spans="1:5">
      <c r="A28148" s="283">
        <v>68945</v>
      </c>
      <c r="B28148" s="176">
        <v>4.2</v>
      </c>
      <c r="C28148" s="176">
        <v>45.8</v>
      </c>
      <c r="D28148" s="282">
        <v>87</v>
      </c>
      <c r="E28148" s="265"/>
    </row>
    <row r="28149" spans="1:5">
      <c r="A28149" s="283">
        <v>68946</v>
      </c>
      <c r="B28149" s="176">
        <v>1.6</v>
      </c>
      <c r="C28149" s="176">
        <v>50.5</v>
      </c>
      <c r="D28149" s="282">
        <v>87</v>
      </c>
      <c r="E28149" s="265"/>
    </row>
    <row r="28150" spans="1:5">
      <c r="A28150" s="283">
        <v>68947</v>
      </c>
      <c r="B28150" s="176">
        <v>6</v>
      </c>
      <c r="C28150" s="176">
        <v>45.7</v>
      </c>
      <c r="D28150" s="282">
        <v>87</v>
      </c>
      <c r="E28150" s="265"/>
    </row>
    <row r="28151" spans="1:5">
      <c r="A28151" s="283">
        <v>68948</v>
      </c>
      <c r="B28151" s="176">
        <v>11</v>
      </c>
      <c r="C28151" s="176">
        <v>43.5</v>
      </c>
      <c r="D28151" s="282">
        <v>87</v>
      </c>
      <c r="E28151" s="265"/>
    </row>
    <row r="28152" spans="1:5">
      <c r="A28152" s="283">
        <v>68949</v>
      </c>
      <c r="B28152" s="176">
        <v>34.299999999999997</v>
      </c>
      <c r="C28152" s="176">
        <v>43.1</v>
      </c>
      <c r="D28152" s="282">
        <v>117</v>
      </c>
      <c r="E28152" s="265"/>
    </row>
    <row r="28153" spans="1:5">
      <c r="A28153" s="283">
        <v>68950</v>
      </c>
      <c r="B28153" s="176">
        <v>7.2</v>
      </c>
      <c r="C28153" s="176">
        <v>40.9</v>
      </c>
      <c r="D28153" s="282">
        <v>87</v>
      </c>
      <c r="E28153" s="265"/>
    </row>
    <row r="28154" spans="1:5">
      <c r="A28154" s="283">
        <v>68952</v>
      </c>
      <c r="B28154" s="176">
        <v>4.5</v>
      </c>
      <c r="C28154" s="176">
        <v>49.7</v>
      </c>
      <c r="D28154" s="282">
        <v>87</v>
      </c>
      <c r="E28154" s="265"/>
    </row>
    <row r="28155" spans="1:5">
      <c r="A28155" s="283">
        <v>68954</v>
      </c>
      <c r="B28155" s="176">
        <v>6.3</v>
      </c>
      <c r="C28155" s="176">
        <v>39.700000000000003</v>
      </c>
      <c r="D28155" s="282">
        <v>87</v>
      </c>
      <c r="E28155" s="265"/>
    </row>
    <row r="28156" spans="1:5">
      <c r="A28156" s="283">
        <v>68955</v>
      </c>
      <c r="B28156" s="176">
        <v>29.2</v>
      </c>
      <c r="C28156" s="176">
        <v>39.299999999999997</v>
      </c>
      <c r="D28156" s="282">
        <v>87</v>
      </c>
      <c r="E28156" s="265"/>
    </row>
    <row r="28157" spans="1:5">
      <c r="A28157" s="283">
        <v>68956</v>
      </c>
      <c r="B28157" s="176">
        <v>12.1</v>
      </c>
      <c r="C28157" s="176">
        <v>42.3</v>
      </c>
      <c r="D28157" s="282">
        <v>87</v>
      </c>
      <c r="E28157" s="265"/>
    </row>
    <row r="28158" spans="1:5">
      <c r="A28158" s="283">
        <v>68957</v>
      </c>
      <c r="B28158" s="176">
        <v>3.6</v>
      </c>
      <c r="C28158" s="176">
        <v>47.2</v>
      </c>
      <c r="D28158" s="282">
        <v>114</v>
      </c>
      <c r="E28158" s="265"/>
    </row>
    <row r="28159" spans="1:5">
      <c r="A28159" s="283">
        <v>68958</v>
      </c>
      <c r="B28159" s="176">
        <v>6.5</v>
      </c>
      <c r="C28159" s="176">
        <v>42.1</v>
      </c>
      <c r="D28159" s="282">
        <v>87</v>
      </c>
      <c r="E28159" s="265"/>
    </row>
    <row r="28160" spans="1:5">
      <c r="A28160" s="283">
        <v>68959</v>
      </c>
      <c r="B28160" s="176">
        <v>16.399999999999999</v>
      </c>
      <c r="C28160" s="176">
        <v>43.7</v>
      </c>
      <c r="D28160" s="282">
        <v>109</v>
      </c>
      <c r="E28160" s="265"/>
    </row>
    <row r="28161" spans="1:5">
      <c r="A28161" s="283">
        <v>68960</v>
      </c>
      <c r="B28161" s="176">
        <v>5.2</v>
      </c>
      <c r="C28161" s="176">
        <v>49.3</v>
      </c>
      <c r="D28161" s="282">
        <v>87</v>
      </c>
      <c r="E28161" s="265"/>
    </row>
    <row r="28162" spans="1:5">
      <c r="A28162" s="283">
        <v>68961</v>
      </c>
      <c r="B28162" s="176">
        <v>5.6</v>
      </c>
      <c r="C28162" s="176">
        <v>47.4</v>
      </c>
      <c r="D28162" s="282">
        <v>87</v>
      </c>
      <c r="E28162" s="265"/>
    </row>
    <row r="28163" spans="1:5">
      <c r="A28163" s="283">
        <v>68964</v>
      </c>
      <c r="B28163" s="176">
        <v>5.6</v>
      </c>
      <c r="C28163" s="176">
        <v>47.5</v>
      </c>
      <c r="D28163" s="282">
        <v>87</v>
      </c>
      <c r="E28163" s="265"/>
    </row>
    <row r="28164" spans="1:5">
      <c r="A28164" s="283">
        <v>68966</v>
      </c>
      <c r="B28164" s="176">
        <v>5.4</v>
      </c>
      <c r="C28164" s="176">
        <v>47.3</v>
      </c>
      <c r="D28164" s="282">
        <v>87</v>
      </c>
      <c r="E28164" s="265"/>
    </row>
    <row r="28165" spans="1:5">
      <c r="A28165" s="283">
        <v>68967</v>
      </c>
      <c r="B28165" s="176">
        <v>7.2</v>
      </c>
      <c r="C28165" s="176">
        <v>46.2</v>
      </c>
      <c r="D28165" s="282">
        <v>87</v>
      </c>
      <c r="E28165" s="265"/>
    </row>
    <row r="28166" spans="1:5">
      <c r="A28166" s="283">
        <v>68969</v>
      </c>
      <c r="B28166" s="176">
        <v>3</v>
      </c>
      <c r="C28166" s="176">
        <v>47.5</v>
      </c>
      <c r="D28166" s="282">
        <v>87</v>
      </c>
      <c r="E28166" s="265"/>
    </row>
    <row r="28167" spans="1:5">
      <c r="A28167" s="283">
        <v>68970</v>
      </c>
      <c r="B28167" s="176">
        <v>14.4</v>
      </c>
      <c r="C28167" s="176">
        <v>51.6</v>
      </c>
      <c r="D28167" s="282">
        <v>87</v>
      </c>
      <c r="E28167" s="265"/>
    </row>
    <row r="28168" spans="1:5">
      <c r="A28168" s="283">
        <v>68971</v>
      </c>
      <c r="B28168" s="176">
        <v>15.5</v>
      </c>
      <c r="C28168" s="176">
        <v>51.5</v>
      </c>
      <c r="D28168" s="282">
        <v>87</v>
      </c>
      <c r="E28168" s="265"/>
    </row>
    <row r="28169" spans="1:5">
      <c r="A28169" s="283">
        <v>68972</v>
      </c>
      <c r="B28169" s="176">
        <v>5.2</v>
      </c>
      <c r="C28169" s="176">
        <v>48.8</v>
      </c>
      <c r="D28169" s="282">
        <v>87</v>
      </c>
      <c r="E28169" s="265"/>
    </row>
    <row r="28170" spans="1:5">
      <c r="A28170" s="283">
        <v>68973</v>
      </c>
      <c r="B28170" s="176">
        <v>7</v>
      </c>
      <c r="C28170" s="176">
        <v>42</v>
      </c>
      <c r="D28170" s="282">
        <v>87</v>
      </c>
      <c r="E28170" s="265"/>
    </row>
    <row r="28171" spans="1:5">
      <c r="A28171" s="283">
        <v>68974</v>
      </c>
      <c r="B28171" s="176">
        <v>3.9</v>
      </c>
      <c r="C28171" s="176">
        <v>48.9</v>
      </c>
      <c r="D28171" s="282">
        <v>87</v>
      </c>
      <c r="E28171" s="265"/>
    </row>
    <row r="28172" spans="1:5">
      <c r="A28172" s="283">
        <v>68975</v>
      </c>
      <c r="B28172" s="176">
        <v>5.5</v>
      </c>
      <c r="C28172" s="176">
        <v>36.1</v>
      </c>
      <c r="D28172" s="282">
        <v>87</v>
      </c>
      <c r="E28172" s="265"/>
    </row>
    <row r="28173" spans="1:5">
      <c r="A28173" s="283">
        <v>68976</v>
      </c>
      <c r="B28173" s="176">
        <v>2.9</v>
      </c>
      <c r="C28173" s="176">
        <v>48</v>
      </c>
      <c r="D28173" s="282">
        <v>87</v>
      </c>
      <c r="E28173" s="265"/>
    </row>
    <row r="28174" spans="1:5">
      <c r="A28174" s="283">
        <v>68977</v>
      </c>
      <c r="B28174" s="176">
        <v>3.1</v>
      </c>
      <c r="C28174" s="176">
        <v>45.9</v>
      </c>
      <c r="D28174" s="282">
        <v>87</v>
      </c>
      <c r="E28174" s="265"/>
    </row>
    <row r="28175" spans="1:5">
      <c r="A28175" s="283">
        <v>68978</v>
      </c>
      <c r="B28175" s="176">
        <v>66.8</v>
      </c>
      <c r="C28175" s="176">
        <v>50.3</v>
      </c>
      <c r="D28175" s="282">
        <v>87</v>
      </c>
      <c r="E28175" s="265"/>
    </row>
    <row r="28176" spans="1:5">
      <c r="A28176" s="283">
        <v>68979</v>
      </c>
      <c r="B28176" s="176">
        <v>21.7</v>
      </c>
      <c r="C28176" s="176">
        <v>42.6</v>
      </c>
      <c r="D28176" s="282">
        <v>112</v>
      </c>
      <c r="E28176" s="265"/>
    </row>
    <row r="28177" spans="1:5">
      <c r="A28177" s="283">
        <v>68980</v>
      </c>
      <c r="B28177" s="176">
        <v>17.3</v>
      </c>
      <c r="C28177" s="176">
        <v>42.9</v>
      </c>
      <c r="D28177" s="282">
        <v>87</v>
      </c>
      <c r="E28177" s="265"/>
    </row>
    <row r="28178" spans="1:5">
      <c r="A28178" s="283">
        <v>68981</v>
      </c>
      <c r="B28178" s="176">
        <v>6.1</v>
      </c>
      <c r="C28178" s="176">
        <v>47.4</v>
      </c>
      <c r="D28178" s="282">
        <v>87</v>
      </c>
      <c r="E28178" s="265"/>
    </row>
    <row r="28179" spans="1:5">
      <c r="A28179" s="283">
        <v>68982</v>
      </c>
      <c r="B28179" s="176">
        <v>6</v>
      </c>
      <c r="C28179" s="176">
        <v>45.7</v>
      </c>
      <c r="D28179" s="282">
        <v>116</v>
      </c>
      <c r="E28179" s="265"/>
    </row>
    <row r="28180" spans="1:5">
      <c r="A28180" s="283">
        <v>69001</v>
      </c>
      <c r="B28180" s="176">
        <v>26.9</v>
      </c>
      <c r="C28180" s="176">
        <v>40.9</v>
      </c>
      <c r="D28180" s="282">
        <v>127</v>
      </c>
      <c r="E28180" s="265"/>
    </row>
    <row r="28181" spans="1:5">
      <c r="A28181" s="283">
        <v>69020</v>
      </c>
      <c r="B28181" s="176">
        <v>12.7</v>
      </c>
      <c r="C28181" s="176">
        <v>45.3</v>
      </c>
      <c r="D28181" s="282">
        <v>87</v>
      </c>
      <c r="E28181" s="265"/>
    </row>
    <row r="28182" spans="1:5">
      <c r="A28182" s="283">
        <v>69021</v>
      </c>
      <c r="B28182" s="176">
        <v>6.5</v>
      </c>
      <c r="C28182" s="176">
        <v>48.2</v>
      </c>
      <c r="D28182" s="282">
        <v>87</v>
      </c>
      <c r="E28182" s="265"/>
    </row>
    <row r="28183" spans="1:5">
      <c r="A28183" s="283">
        <v>69022</v>
      </c>
      <c r="B28183" s="176">
        <v>18.8</v>
      </c>
      <c r="C28183" s="176">
        <v>48.8</v>
      </c>
      <c r="D28183" s="282">
        <v>87</v>
      </c>
      <c r="E28183" s="265"/>
    </row>
    <row r="28184" spans="1:5">
      <c r="A28184" s="283">
        <v>69023</v>
      </c>
      <c r="B28184" s="176">
        <v>1.4</v>
      </c>
      <c r="C28184" s="176">
        <v>46</v>
      </c>
      <c r="D28184" s="282">
        <v>87</v>
      </c>
      <c r="E28184" s="265"/>
    </row>
    <row r="28185" spans="1:5">
      <c r="A28185" s="283">
        <v>69024</v>
      </c>
      <c r="B28185" s="176">
        <v>42</v>
      </c>
      <c r="C28185" s="176">
        <v>44.9</v>
      </c>
      <c r="D28185" s="282">
        <v>87</v>
      </c>
      <c r="E28185" s="265"/>
    </row>
    <row r="28186" spans="1:5">
      <c r="A28186" s="283">
        <v>69025</v>
      </c>
      <c r="B28186" s="176">
        <v>13.2</v>
      </c>
      <c r="C28186" s="176">
        <v>33</v>
      </c>
      <c r="D28186" s="282">
        <v>87</v>
      </c>
      <c r="E28186" s="265"/>
    </row>
    <row r="28187" spans="1:5">
      <c r="A28187" s="283">
        <v>69026</v>
      </c>
      <c r="B28187" s="176">
        <v>2.1</v>
      </c>
      <c r="C28187" s="176">
        <v>45.8</v>
      </c>
      <c r="D28187" s="282">
        <v>87</v>
      </c>
      <c r="E28187" s="265"/>
    </row>
    <row r="28188" spans="1:5">
      <c r="A28188" s="283">
        <v>69027</v>
      </c>
      <c r="B28188" s="176">
        <v>2</v>
      </c>
      <c r="C28188" s="176">
        <v>46.7</v>
      </c>
      <c r="D28188" s="282">
        <v>87</v>
      </c>
      <c r="E28188" s="265"/>
    </row>
    <row r="28189" spans="1:5">
      <c r="A28189" s="283">
        <v>69028</v>
      </c>
      <c r="B28189" s="176">
        <v>2.1</v>
      </c>
      <c r="C28189" s="176">
        <v>49.6</v>
      </c>
      <c r="D28189" s="282">
        <v>87</v>
      </c>
      <c r="E28189" s="265"/>
    </row>
    <row r="28190" spans="1:5">
      <c r="A28190" s="283">
        <v>69029</v>
      </c>
      <c r="B28190" s="176">
        <v>3.1</v>
      </c>
      <c r="C28190" s="176">
        <v>45.7</v>
      </c>
      <c r="D28190" s="282">
        <v>87</v>
      </c>
      <c r="E28190" s="265"/>
    </row>
    <row r="28191" spans="1:5">
      <c r="A28191" s="283">
        <v>69030</v>
      </c>
      <c r="B28191" s="176">
        <v>1.1000000000000001</v>
      </c>
      <c r="C28191" s="176">
        <v>45.7</v>
      </c>
      <c r="D28191" s="282">
        <v>87</v>
      </c>
      <c r="E28191" s="265"/>
    </row>
    <row r="28192" spans="1:5">
      <c r="A28192" s="283">
        <v>69032</v>
      </c>
      <c r="B28192" s="176">
        <v>1.4</v>
      </c>
      <c r="C28192" s="176">
        <v>47.5</v>
      </c>
      <c r="D28192" s="282">
        <v>87</v>
      </c>
      <c r="E28192" s="265"/>
    </row>
    <row r="28193" spans="1:5">
      <c r="A28193" s="283">
        <v>69033</v>
      </c>
      <c r="B28193" s="176">
        <v>15.4</v>
      </c>
      <c r="C28193" s="176">
        <v>40.700000000000003</v>
      </c>
      <c r="D28193" s="282">
        <v>87</v>
      </c>
      <c r="E28193" s="265"/>
    </row>
    <row r="28194" spans="1:5">
      <c r="A28194" s="283">
        <v>69034</v>
      </c>
      <c r="B28194" s="176">
        <v>12.2</v>
      </c>
      <c r="C28194" s="176">
        <v>45.7</v>
      </c>
      <c r="D28194" s="282">
        <v>87</v>
      </c>
      <c r="E28194" s="265"/>
    </row>
    <row r="28195" spans="1:5">
      <c r="A28195" s="283">
        <v>69036</v>
      </c>
      <c r="B28195" s="176">
        <v>2.1</v>
      </c>
      <c r="C28195" s="176">
        <v>46.7</v>
      </c>
      <c r="D28195" s="282">
        <v>87</v>
      </c>
      <c r="E28195" s="265"/>
    </row>
    <row r="28196" spans="1:5">
      <c r="A28196" s="283">
        <v>69037</v>
      </c>
      <c r="B28196" s="176">
        <v>2.4</v>
      </c>
      <c r="C28196" s="176">
        <v>47.7</v>
      </c>
      <c r="D28196" s="282">
        <v>87</v>
      </c>
      <c r="E28196" s="265"/>
    </row>
    <row r="28197" spans="1:5">
      <c r="A28197" s="283">
        <v>69038</v>
      </c>
      <c r="B28197" s="176">
        <v>1.7</v>
      </c>
      <c r="C28197" s="176">
        <v>44.6</v>
      </c>
      <c r="D28197" s="282">
        <v>87</v>
      </c>
      <c r="E28197" s="265"/>
    </row>
    <row r="28198" spans="1:5">
      <c r="A28198" s="283">
        <v>69039</v>
      </c>
      <c r="B28198" s="176">
        <v>1.9</v>
      </c>
      <c r="C28198" s="176">
        <v>42.9</v>
      </c>
      <c r="D28198" s="282">
        <v>87</v>
      </c>
      <c r="E28198" s="265"/>
    </row>
    <row r="28199" spans="1:5">
      <c r="A28199" s="283">
        <v>69040</v>
      </c>
      <c r="B28199" s="176">
        <v>2.5</v>
      </c>
      <c r="C28199" s="176">
        <v>47.4</v>
      </c>
      <c r="D28199" s="282">
        <v>87</v>
      </c>
      <c r="E28199" s="265"/>
    </row>
    <row r="28200" spans="1:5">
      <c r="A28200" s="283">
        <v>69041</v>
      </c>
      <c r="B28200" s="176">
        <v>1.1000000000000001</v>
      </c>
      <c r="C28200" s="176">
        <v>45.9</v>
      </c>
      <c r="D28200" s="282">
        <v>87</v>
      </c>
      <c r="E28200" s="265"/>
    </row>
    <row r="28201" spans="1:5">
      <c r="A28201" s="283">
        <v>69042</v>
      </c>
      <c r="B28201" s="176">
        <v>1.9</v>
      </c>
      <c r="C28201" s="176">
        <v>49.3</v>
      </c>
      <c r="D28201" s="282">
        <v>87</v>
      </c>
      <c r="E28201" s="265"/>
    </row>
    <row r="28202" spans="1:5">
      <c r="A28202" s="283">
        <v>69043</v>
      </c>
      <c r="B28202" s="176">
        <v>2</v>
      </c>
      <c r="C28202" s="176">
        <v>49.7</v>
      </c>
      <c r="D28202" s="282">
        <v>87</v>
      </c>
      <c r="E28202" s="265"/>
    </row>
    <row r="28203" spans="1:5">
      <c r="A28203" s="283">
        <v>69044</v>
      </c>
      <c r="B28203" s="176">
        <v>13.9</v>
      </c>
      <c r="C28203" s="176">
        <v>49.4</v>
      </c>
      <c r="D28203" s="282">
        <v>87</v>
      </c>
      <c r="E28203" s="265"/>
    </row>
    <row r="28204" spans="1:5">
      <c r="A28204" s="283">
        <v>69045</v>
      </c>
      <c r="B28204" s="176">
        <v>3.7</v>
      </c>
      <c r="C28204" s="176">
        <v>47.9</v>
      </c>
      <c r="D28204" s="282">
        <v>87</v>
      </c>
      <c r="E28204" s="265"/>
    </row>
    <row r="28205" spans="1:5">
      <c r="A28205" s="283">
        <v>69046</v>
      </c>
      <c r="B28205" s="176">
        <v>1.6</v>
      </c>
      <c r="C28205" s="176">
        <v>50.5</v>
      </c>
      <c r="D28205" s="282">
        <v>87</v>
      </c>
      <c r="E28205" s="265"/>
    </row>
    <row r="28206" spans="1:5">
      <c r="A28206" s="283">
        <v>69101</v>
      </c>
      <c r="B28206" s="176">
        <v>42.2</v>
      </c>
      <c r="C28206" s="176">
        <v>38.6</v>
      </c>
      <c r="D28206" s="282">
        <v>127</v>
      </c>
      <c r="E28206" s="265"/>
    </row>
    <row r="28207" spans="1:5">
      <c r="A28207" s="283">
        <v>69103</v>
      </c>
      <c r="B28207" s="176">
        <v>0</v>
      </c>
      <c r="C28207" s="176">
        <v>0</v>
      </c>
      <c r="D28207" s="282">
        <v>87</v>
      </c>
      <c r="E28207" s="265"/>
    </row>
    <row r="28208" spans="1:5">
      <c r="A28208" s="283">
        <v>69120</v>
      </c>
      <c r="B28208" s="176">
        <v>2.1</v>
      </c>
      <c r="C28208" s="176">
        <v>46.8</v>
      </c>
      <c r="D28208" s="282">
        <v>87</v>
      </c>
      <c r="E28208" s="265"/>
    </row>
    <row r="28209" spans="1:5">
      <c r="A28209" s="283">
        <v>69121</v>
      </c>
      <c r="B28209" s="176">
        <v>0.6</v>
      </c>
      <c r="C28209" s="176">
        <v>42.4</v>
      </c>
      <c r="D28209" s="282">
        <v>116</v>
      </c>
      <c r="E28209" s="265"/>
    </row>
    <row r="28210" spans="1:5">
      <c r="A28210" s="283">
        <v>69122</v>
      </c>
      <c r="B28210" s="176">
        <v>2.7</v>
      </c>
      <c r="C28210" s="176">
        <v>49.1</v>
      </c>
      <c r="D28210" s="282">
        <v>87</v>
      </c>
      <c r="E28210" s="265"/>
    </row>
    <row r="28211" spans="1:5">
      <c r="A28211" s="283">
        <v>69123</v>
      </c>
      <c r="B28211" s="176">
        <v>3.5</v>
      </c>
      <c r="C28211" s="176">
        <v>40.700000000000003</v>
      </c>
      <c r="D28211" s="282">
        <v>87</v>
      </c>
      <c r="E28211" s="265"/>
    </row>
    <row r="28212" spans="1:5">
      <c r="A28212" s="283">
        <v>69125</v>
      </c>
      <c r="B28212" s="176">
        <v>1.2</v>
      </c>
      <c r="C28212" s="176">
        <v>46.9</v>
      </c>
      <c r="D28212" s="282">
        <v>87</v>
      </c>
      <c r="E28212" s="265"/>
    </row>
    <row r="28213" spans="1:5">
      <c r="A28213" s="283">
        <v>69127</v>
      </c>
      <c r="B28213" s="176">
        <v>2.9</v>
      </c>
      <c r="C28213" s="176">
        <v>51.6</v>
      </c>
      <c r="D28213" s="282">
        <v>87</v>
      </c>
      <c r="E28213" s="265"/>
    </row>
    <row r="28214" spans="1:5">
      <c r="A28214" s="283">
        <v>69128</v>
      </c>
      <c r="B28214" s="176">
        <v>1.1000000000000001</v>
      </c>
      <c r="C28214" s="176">
        <v>46.8</v>
      </c>
      <c r="D28214" s="282">
        <v>87</v>
      </c>
      <c r="E28214" s="265"/>
    </row>
    <row r="28215" spans="1:5">
      <c r="A28215" s="283">
        <v>69129</v>
      </c>
      <c r="B28215" s="176">
        <v>4.8</v>
      </c>
      <c r="C28215" s="176">
        <v>47.5</v>
      </c>
      <c r="D28215" s="282">
        <v>87</v>
      </c>
      <c r="E28215" s="265"/>
    </row>
    <row r="28216" spans="1:5">
      <c r="A28216" s="283">
        <v>69130</v>
      </c>
      <c r="B28216" s="176">
        <v>21.5</v>
      </c>
      <c r="C28216" s="176">
        <v>40.5</v>
      </c>
      <c r="D28216" s="282">
        <v>108</v>
      </c>
      <c r="E28216" s="265"/>
    </row>
    <row r="28217" spans="1:5">
      <c r="A28217" s="283">
        <v>69131</v>
      </c>
      <c r="B28217" s="176">
        <v>3.5</v>
      </c>
      <c r="C28217" s="176">
        <v>46</v>
      </c>
      <c r="D28217" s="282">
        <v>87</v>
      </c>
      <c r="E28217" s="265"/>
    </row>
    <row r="28218" spans="1:5">
      <c r="A28218" s="283">
        <v>69132</v>
      </c>
      <c r="B28218" s="176">
        <v>2</v>
      </c>
      <c r="C28218" s="176">
        <v>43</v>
      </c>
      <c r="D28218" s="282">
        <v>87</v>
      </c>
      <c r="E28218" s="265"/>
    </row>
    <row r="28219" spans="1:5">
      <c r="A28219" s="283">
        <v>69133</v>
      </c>
      <c r="B28219" s="176">
        <v>1.1000000000000001</v>
      </c>
      <c r="C28219" s="176">
        <v>46.4</v>
      </c>
      <c r="D28219" s="282">
        <v>87</v>
      </c>
      <c r="E28219" s="265"/>
    </row>
    <row r="28220" spans="1:5">
      <c r="A28220" s="283">
        <v>69134</v>
      </c>
      <c r="B28220" s="176">
        <v>1.5</v>
      </c>
      <c r="C28220" s="176">
        <v>43.9</v>
      </c>
      <c r="D28220" s="282">
        <v>87</v>
      </c>
      <c r="E28220" s="265"/>
    </row>
    <row r="28221" spans="1:5">
      <c r="A28221" s="283">
        <v>69135</v>
      </c>
      <c r="B28221" s="176">
        <v>2.6</v>
      </c>
      <c r="C28221" s="176">
        <v>45</v>
      </c>
      <c r="D28221" s="282">
        <v>87</v>
      </c>
      <c r="E28221" s="265"/>
    </row>
    <row r="28222" spans="1:5">
      <c r="A28222" s="283">
        <v>69138</v>
      </c>
      <c r="B28222" s="176">
        <v>13.3</v>
      </c>
      <c r="C28222" s="176">
        <v>40.9</v>
      </c>
      <c r="D28222" s="282">
        <v>107</v>
      </c>
      <c r="E28222" s="265"/>
    </row>
    <row r="28223" spans="1:5">
      <c r="A28223" s="283">
        <v>69140</v>
      </c>
      <c r="B28223" s="176">
        <v>4.7</v>
      </c>
      <c r="C28223" s="176">
        <v>45</v>
      </c>
      <c r="D28223" s="282">
        <v>87</v>
      </c>
      <c r="E28223" s="265"/>
    </row>
    <row r="28224" spans="1:5">
      <c r="A28224" s="283">
        <v>69141</v>
      </c>
      <c r="B28224" s="176">
        <v>3.2</v>
      </c>
      <c r="C28224" s="176">
        <v>46.6</v>
      </c>
      <c r="D28224" s="282">
        <v>87</v>
      </c>
      <c r="E28224" s="265"/>
    </row>
    <row r="28225" spans="1:5">
      <c r="A28225" s="283">
        <v>69142</v>
      </c>
      <c r="B28225" s="176">
        <v>0.9</v>
      </c>
      <c r="C28225" s="176">
        <v>47</v>
      </c>
      <c r="D28225" s="282">
        <v>87</v>
      </c>
      <c r="E28225" s="265"/>
    </row>
    <row r="28226" spans="1:5">
      <c r="A28226" s="283">
        <v>69143</v>
      </c>
      <c r="B28226" s="176">
        <v>6.9</v>
      </c>
      <c r="C28226" s="176">
        <v>42.9</v>
      </c>
      <c r="D28226" s="282">
        <v>87</v>
      </c>
      <c r="E28226" s="265"/>
    </row>
    <row r="28227" spans="1:5">
      <c r="A28227" s="283">
        <v>69144</v>
      </c>
      <c r="B28227" s="176">
        <v>2.7</v>
      </c>
      <c r="C28227" s="176">
        <v>54.6</v>
      </c>
      <c r="D28227" s="282">
        <v>87</v>
      </c>
      <c r="E28227" s="265"/>
    </row>
    <row r="28228" spans="1:5">
      <c r="A28228" s="283">
        <v>69145</v>
      </c>
      <c r="B28228" s="176">
        <v>60.9</v>
      </c>
      <c r="C28228" s="176">
        <v>45.6</v>
      </c>
      <c r="D28228" s="282">
        <v>87</v>
      </c>
      <c r="E28228" s="265"/>
    </row>
    <row r="28229" spans="1:5">
      <c r="A28229" s="283">
        <v>69146</v>
      </c>
      <c r="B28229" s="176">
        <v>2.1</v>
      </c>
      <c r="C28229" s="176">
        <v>54.2</v>
      </c>
      <c r="D28229" s="282">
        <v>87</v>
      </c>
      <c r="E28229" s="265"/>
    </row>
    <row r="28230" spans="1:5">
      <c r="A28230" s="283">
        <v>69147</v>
      </c>
      <c r="B28230" s="176">
        <v>1</v>
      </c>
      <c r="C28230" s="176">
        <v>51.3</v>
      </c>
      <c r="D28230" s="282">
        <v>87</v>
      </c>
      <c r="E28230" s="265"/>
    </row>
    <row r="28231" spans="1:5">
      <c r="A28231" s="283">
        <v>69148</v>
      </c>
      <c r="B28231" s="176">
        <v>0.6</v>
      </c>
      <c r="C28231" s="176">
        <v>49.3</v>
      </c>
      <c r="D28231" s="282">
        <v>87</v>
      </c>
      <c r="E28231" s="265"/>
    </row>
    <row r="28232" spans="1:5">
      <c r="A28232" s="283">
        <v>69149</v>
      </c>
      <c r="B28232" s="176">
        <v>1.8</v>
      </c>
      <c r="C28232" s="176">
        <v>48.9</v>
      </c>
      <c r="D28232" s="282">
        <v>87</v>
      </c>
      <c r="E28232" s="265"/>
    </row>
    <row r="28233" spans="1:5">
      <c r="A28233" s="283">
        <v>69150</v>
      </c>
      <c r="B28233" s="176">
        <v>2.5</v>
      </c>
      <c r="C28233" s="176">
        <v>40.6</v>
      </c>
      <c r="D28233" s="282">
        <v>87</v>
      </c>
      <c r="E28233" s="265"/>
    </row>
    <row r="28234" spans="1:5">
      <c r="A28234" s="283">
        <v>69151</v>
      </c>
      <c r="B28234" s="176">
        <v>1.9</v>
      </c>
      <c r="C28234" s="176">
        <v>42.8</v>
      </c>
      <c r="D28234" s="282">
        <v>87</v>
      </c>
      <c r="E28234" s="265"/>
    </row>
    <row r="28235" spans="1:5">
      <c r="A28235" s="283">
        <v>69152</v>
      </c>
      <c r="B28235" s="176">
        <v>1</v>
      </c>
      <c r="C28235" s="176">
        <v>49.5</v>
      </c>
      <c r="D28235" s="282">
        <v>87</v>
      </c>
      <c r="E28235" s="265"/>
    </row>
    <row r="28236" spans="1:5">
      <c r="A28236" s="283">
        <v>69153</v>
      </c>
      <c r="B28236" s="176">
        <v>18.8</v>
      </c>
      <c r="C28236" s="176">
        <v>44.8</v>
      </c>
      <c r="D28236" s="282">
        <v>108</v>
      </c>
      <c r="E28236" s="265"/>
    </row>
    <row r="28237" spans="1:5">
      <c r="A28237" s="283">
        <v>69154</v>
      </c>
      <c r="B28237" s="176">
        <v>3.4</v>
      </c>
      <c r="C28237" s="176">
        <v>50</v>
      </c>
      <c r="D28237" s="282">
        <v>87</v>
      </c>
      <c r="E28237" s="265"/>
    </row>
    <row r="28238" spans="1:5">
      <c r="A28238" s="283">
        <v>69155</v>
      </c>
      <c r="B28238" s="176">
        <v>5.8</v>
      </c>
      <c r="C28238" s="176">
        <v>44.4</v>
      </c>
      <c r="D28238" s="282">
        <v>87</v>
      </c>
      <c r="E28238" s="265"/>
    </row>
    <row r="28239" spans="1:5">
      <c r="A28239" s="283">
        <v>69156</v>
      </c>
      <c r="B28239" s="176">
        <v>3.8</v>
      </c>
      <c r="C28239" s="176">
        <v>46.5</v>
      </c>
      <c r="D28239" s="282">
        <v>87</v>
      </c>
      <c r="E28239" s="265"/>
    </row>
    <row r="28240" spans="1:5">
      <c r="A28240" s="283">
        <v>69157</v>
      </c>
      <c r="B28240" s="176">
        <v>0.7</v>
      </c>
      <c r="C28240" s="176">
        <v>45</v>
      </c>
      <c r="D28240" s="282">
        <v>87</v>
      </c>
      <c r="E28240" s="265"/>
    </row>
    <row r="28241" spans="1:5">
      <c r="A28241" s="283">
        <v>69160</v>
      </c>
      <c r="B28241" s="176">
        <v>0</v>
      </c>
      <c r="C28241" s="176">
        <v>0</v>
      </c>
      <c r="D28241" s="282">
        <v>87</v>
      </c>
      <c r="E28241" s="265"/>
    </row>
    <row r="28242" spans="1:5">
      <c r="A28242" s="283">
        <v>69161</v>
      </c>
      <c r="B28242" s="176">
        <v>0.9</v>
      </c>
      <c r="C28242" s="176">
        <v>46.1</v>
      </c>
      <c r="D28242" s="282">
        <v>87</v>
      </c>
      <c r="E28242" s="265"/>
    </row>
    <row r="28243" spans="1:5">
      <c r="A28243" s="283">
        <v>69162</v>
      </c>
      <c r="B28243" s="176">
        <v>18.8</v>
      </c>
      <c r="C28243" s="176">
        <v>38.4</v>
      </c>
      <c r="D28243" s="282">
        <v>87</v>
      </c>
      <c r="E28243" s="265"/>
    </row>
    <row r="28244" spans="1:5">
      <c r="A28244" s="283">
        <v>69163</v>
      </c>
      <c r="B28244" s="176">
        <v>1.5</v>
      </c>
      <c r="C28244" s="176">
        <v>43.2</v>
      </c>
      <c r="D28244" s="282">
        <v>87</v>
      </c>
      <c r="E28244" s="265"/>
    </row>
    <row r="28245" spans="1:5">
      <c r="A28245" s="283">
        <v>69165</v>
      </c>
      <c r="B28245" s="176">
        <v>3.9</v>
      </c>
      <c r="C28245" s="176">
        <v>41.4</v>
      </c>
      <c r="D28245" s="282">
        <v>87</v>
      </c>
      <c r="E28245" s="265"/>
    </row>
    <row r="28246" spans="1:5">
      <c r="A28246" s="283">
        <v>69166</v>
      </c>
      <c r="B28246" s="176">
        <v>0.5</v>
      </c>
      <c r="C28246" s="176">
        <v>45.5</v>
      </c>
      <c r="D28246" s="282">
        <v>87</v>
      </c>
      <c r="E28246" s="265"/>
    </row>
    <row r="28247" spans="1:5">
      <c r="A28247" s="283">
        <v>69167</v>
      </c>
      <c r="B28247" s="176">
        <v>0.6</v>
      </c>
      <c r="C28247" s="176">
        <v>44</v>
      </c>
      <c r="D28247" s="282">
        <v>87</v>
      </c>
      <c r="E28247" s="265"/>
    </row>
    <row r="28248" spans="1:5">
      <c r="A28248" s="283">
        <v>69168</v>
      </c>
      <c r="B28248" s="176">
        <v>1.6</v>
      </c>
      <c r="C28248" s="176">
        <v>42.9</v>
      </c>
      <c r="D28248" s="282">
        <v>87</v>
      </c>
      <c r="E28248" s="265"/>
    </row>
    <row r="28249" spans="1:5">
      <c r="A28249" s="283">
        <v>69169</v>
      </c>
      <c r="B28249" s="176">
        <v>2</v>
      </c>
      <c r="C28249" s="176">
        <v>41.6</v>
      </c>
      <c r="D28249" s="282">
        <v>87</v>
      </c>
      <c r="E28249" s="265"/>
    </row>
    <row r="28250" spans="1:5">
      <c r="A28250" s="283">
        <v>69170</v>
      </c>
      <c r="B28250" s="176">
        <v>1.9</v>
      </c>
      <c r="C28250" s="176">
        <v>42.1</v>
      </c>
      <c r="D28250" s="282">
        <v>87</v>
      </c>
      <c r="E28250" s="265"/>
    </row>
    <row r="28251" spans="1:5">
      <c r="A28251" s="283">
        <v>69171</v>
      </c>
      <c r="B28251" s="176">
        <v>4.2</v>
      </c>
      <c r="C28251" s="176">
        <v>41.7</v>
      </c>
      <c r="D28251" s="282">
        <v>87</v>
      </c>
      <c r="E28251" s="265"/>
    </row>
    <row r="28252" spans="1:5">
      <c r="A28252" s="283">
        <v>69190</v>
      </c>
      <c r="B28252" s="176">
        <v>0</v>
      </c>
      <c r="C28252" s="176">
        <v>0</v>
      </c>
      <c r="D28252" s="282">
        <v>87</v>
      </c>
      <c r="E28252" s="265"/>
    </row>
    <row r="28253" spans="1:5">
      <c r="A28253" s="283">
        <v>69201</v>
      </c>
      <c r="B28253" s="176">
        <v>3.3</v>
      </c>
      <c r="C28253" s="176">
        <v>46</v>
      </c>
      <c r="D28253" s="282">
        <v>107</v>
      </c>
      <c r="E28253" s="265"/>
    </row>
    <row r="28254" spans="1:5">
      <c r="A28254" s="283">
        <v>69210</v>
      </c>
      <c r="B28254" s="176">
        <v>2.9</v>
      </c>
      <c r="C28254" s="176">
        <v>47.3</v>
      </c>
      <c r="D28254" s="282">
        <v>87</v>
      </c>
      <c r="E28254" s="265"/>
    </row>
    <row r="28255" spans="1:5">
      <c r="A28255" s="283">
        <v>69211</v>
      </c>
      <c r="B28255" s="176">
        <v>933</v>
      </c>
      <c r="C28255" s="176">
        <v>43.2</v>
      </c>
      <c r="D28255" s="282">
        <v>87</v>
      </c>
      <c r="E28255" s="265"/>
    </row>
    <row r="28256" spans="1:5">
      <c r="A28256" s="283">
        <v>69212</v>
      </c>
      <c r="B28256" s="176">
        <v>2.7</v>
      </c>
      <c r="C28256" s="176">
        <v>45.6</v>
      </c>
      <c r="D28256" s="282">
        <v>87</v>
      </c>
      <c r="E28256" s="265"/>
    </row>
    <row r="28257" spans="1:5">
      <c r="A28257" s="283">
        <v>69214</v>
      </c>
      <c r="B28257" s="176">
        <v>4.0999999999999996</v>
      </c>
      <c r="C28257" s="176">
        <v>47.9</v>
      </c>
      <c r="D28257" s="282">
        <v>87</v>
      </c>
      <c r="E28257" s="265"/>
    </row>
    <row r="28258" spans="1:5">
      <c r="A28258" s="283">
        <v>69216</v>
      </c>
      <c r="B28258" s="176">
        <v>10.9</v>
      </c>
      <c r="C28258" s="176">
        <v>26.7</v>
      </c>
      <c r="D28258" s="282">
        <v>87</v>
      </c>
      <c r="E28258" s="265"/>
    </row>
    <row r="28259" spans="1:5">
      <c r="A28259" s="283">
        <v>69217</v>
      </c>
      <c r="B28259" s="176">
        <v>1.2</v>
      </c>
      <c r="C28259" s="176">
        <v>48.5</v>
      </c>
      <c r="D28259" s="282">
        <v>87</v>
      </c>
      <c r="E28259" s="265"/>
    </row>
    <row r="28260" spans="1:5">
      <c r="A28260" s="283">
        <v>69218</v>
      </c>
      <c r="B28260" s="176">
        <v>0.9</v>
      </c>
      <c r="C28260" s="176">
        <v>44.5</v>
      </c>
      <c r="D28260" s="282">
        <v>87</v>
      </c>
      <c r="E28260" s="265"/>
    </row>
    <row r="28261" spans="1:5">
      <c r="A28261" s="283">
        <v>69219</v>
      </c>
      <c r="B28261" s="176">
        <v>0.3</v>
      </c>
      <c r="C28261" s="176">
        <v>42.6</v>
      </c>
      <c r="D28261" s="282">
        <v>87</v>
      </c>
      <c r="E28261" s="265"/>
    </row>
    <row r="28262" spans="1:5">
      <c r="A28262" s="283">
        <v>69220</v>
      </c>
      <c r="B28262" s="176">
        <v>0</v>
      </c>
      <c r="C28262" s="176">
        <v>0</v>
      </c>
      <c r="D28262" s="282">
        <v>87</v>
      </c>
      <c r="E28262" s="265"/>
    </row>
    <row r="28263" spans="1:5">
      <c r="A28263" s="283">
        <v>69221</v>
      </c>
      <c r="B28263" s="176">
        <v>0</v>
      </c>
      <c r="C28263" s="176">
        <v>0</v>
      </c>
      <c r="D28263" s="282">
        <v>87</v>
      </c>
      <c r="E28263" s="265"/>
    </row>
    <row r="28264" spans="1:5">
      <c r="A28264" s="283">
        <v>69301</v>
      </c>
      <c r="B28264" s="176">
        <v>11.8</v>
      </c>
      <c r="C28264" s="176">
        <v>40.799999999999997</v>
      </c>
      <c r="D28264" s="282">
        <v>112</v>
      </c>
      <c r="E28264" s="265"/>
    </row>
    <row r="28265" spans="1:5">
      <c r="A28265" s="283">
        <v>69331</v>
      </c>
      <c r="B28265" s="176">
        <v>1.6</v>
      </c>
      <c r="C28265" s="176">
        <v>45.2</v>
      </c>
      <c r="D28265" s="282">
        <v>87</v>
      </c>
      <c r="E28265" s="265"/>
    </row>
    <row r="28266" spans="1:5">
      <c r="A28266" s="283">
        <v>69333</v>
      </c>
      <c r="B28266" s="176">
        <v>0.6</v>
      </c>
      <c r="C28266" s="176">
        <v>47.2</v>
      </c>
      <c r="D28266" s="282">
        <v>87</v>
      </c>
      <c r="E28266" s="265"/>
    </row>
    <row r="28267" spans="1:5">
      <c r="A28267" s="283">
        <v>69334</v>
      </c>
      <c r="B28267" s="176">
        <v>21</v>
      </c>
      <c r="C28267" s="176">
        <v>42.5</v>
      </c>
      <c r="D28267" s="282">
        <v>87</v>
      </c>
      <c r="E28267" s="265"/>
    </row>
    <row r="28268" spans="1:5">
      <c r="A28268" s="283">
        <v>69335</v>
      </c>
      <c r="B28268" s="176">
        <v>0.5</v>
      </c>
      <c r="C28268" s="176">
        <v>47.7</v>
      </c>
      <c r="D28268" s="282">
        <v>87</v>
      </c>
      <c r="E28268" s="265"/>
    </row>
    <row r="28269" spans="1:5">
      <c r="A28269" s="283">
        <v>69336</v>
      </c>
      <c r="B28269" s="176">
        <v>90.8</v>
      </c>
      <c r="C28269" s="176">
        <v>41.1</v>
      </c>
      <c r="D28269" s="282">
        <v>87</v>
      </c>
      <c r="E28269" s="265"/>
    </row>
    <row r="28270" spans="1:5">
      <c r="A28270" s="283">
        <v>69337</v>
      </c>
      <c r="B28270" s="176">
        <v>10.3</v>
      </c>
      <c r="C28270" s="176">
        <v>29.6</v>
      </c>
      <c r="D28270" s="282">
        <v>87</v>
      </c>
      <c r="E28270" s="265"/>
    </row>
    <row r="28271" spans="1:5">
      <c r="A28271" s="283">
        <v>69339</v>
      </c>
      <c r="B28271" s="176">
        <v>4.5</v>
      </c>
      <c r="C28271" s="176">
        <v>49.1</v>
      </c>
      <c r="D28271" s="282">
        <v>96</v>
      </c>
      <c r="E28271" s="265"/>
    </row>
    <row r="28272" spans="1:5">
      <c r="A28272" s="283">
        <v>69340</v>
      </c>
      <c r="B28272" s="176">
        <v>0.5</v>
      </c>
      <c r="C28272" s="176">
        <v>43.1</v>
      </c>
      <c r="D28272" s="282">
        <v>87</v>
      </c>
      <c r="E28272" s="265"/>
    </row>
    <row r="28273" spans="1:5">
      <c r="A28273" s="283">
        <v>69341</v>
      </c>
      <c r="B28273" s="176">
        <v>69.5</v>
      </c>
      <c r="C28273" s="176">
        <v>38.299999999999997</v>
      </c>
      <c r="D28273" s="282">
        <v>108</v>
      </c>
      <c r="E28273" s="265"/>
    </row>
    <row r="28274" spans="1:5">
      <c r="A28274" s="283">
        <v>69343</v>
      </c>
      <c r="B28274" s="176">
        <v>3</v>
      </c>
      <c r="C28274" s="176">
        <v>45.8</v>
      </c>
      <c r="D28274" s="282">
        <v>87</v>
      </c>
      <c r="E28274" s="265"/>
    </row>
    <row r="28275" spans="1:5">
      <c r="A28275" s="283">
        <v>69345</v>
      </c>
      <c r="B28275" s="176">
        <v>0.9</v>
      </c>
      <c r="C28275" s="176">
        <v>48.6</v>
      </c>
      <c r="D28275" s="282">
        <v>87</v>
      </c>
      <c r="E28275" s="265"/>
    </row>
    <row r="28276" spans="1:5">
      <c r="A28276" s="283">
        <v>69346</v>
      </c>
      <c r="B28276" s="176">
        <v>0.5</v>
      </c>
      <c r="C28276" s="176">
        <v>50</v>
      </c>
      <c r="D28276" s="282">
        <v>87</v>
      </c>
      <c r="E28276" s="265"/>
    </row>
    <row r="28277" spans="1:5">
      <c r="A28277" s="283">
        <v>69347</v>
      </c>
      <c r="B28277" s="176">
        <v>6.8</v>
      </c>
      <c r="C28277" s="176">
        <v>52.8</v>
      </c>
      <c r="D28277" s="282">
        <v>87</v>
      </c>
      <c r="E28277" s="265"/>
    </row>
    <row r="28278" spans="1:5">
      <c r="A28278" s="283">
        <v>69348</v>
      </c>
      <c r="B28278" s="176">
        <v>2.7</v>
      </c>
      <c r="C28278" s="176">
        <v>45.6</v>
      </c>
      <c r="D28278" s="282">
        <v>87</v>
      </c>
      <c r="E28278" s="265"/>
    </row>
    <row r="28279" spans="1:5">
      <c r="A28279" s="283">
        <v>69350</v>
      </c>
      <c r="B28279" s="176">
        <v>0.4</v>
      </c>
      <c r="C28279" s="176">
        <v>45.5</v>
      </c>
      <c r="D28279" s="282">
        <v>87</v>
      </c>
      <c r="E28279" s="265"/>
    </row>
    <row r="28280" spans="1:5">
      <c r="A28280" s="283">
        <v>69351</v>
      </c>
      <c r="B28280" s="176">
        <v>0.5</v>
      </c>
      <c r="C28280" s="176">
        <v>42.7</v>
      </c>
      <c r="D28280" s="282">
        <v>87</v>
      </c>
      <c r="E28280" s="265"/>
    </row>
    <row r="28281" spans="1:5">
      <c r="A28281" s="283">
        <v>69352</v>
      </c>
      <c r="B28281" s="176">
        <v>7.3</v>
      </c>
      <c r="C28281" s="176">
        <v>42.6</v>
      </c>
      <c r="D28281" s="282">
        <v>115</v>
      </c>
      <c r="E28281" s="265"/>
    </row>
    <row r="28282" spans="1:5">
      <c r="A28282" s="283">
        <v>69353</v>
      </c>
      <c r="B28282" s="176">
        <v>0</v>
      </c>
      <c r="C28282" s="176">
        <v>0</v>
      </c>
      <c r="D28282" s="282">
        <v>87</v>
      </c>
      <c r="E28282" s="265"/>
    </row>
    <row r="28283" spans="1:5">
      <c r="A28283" s="283">
        <v>69354</v>
      </c>
      <c r="B28283" s="176">
        <v>1.1000000000000001</v>
      </c>
      <c r="C28283" s="176">
        <v>53.1</v>
      </c>
      <c r="D28283" s="282">
        <v>87</v>
      </c>
      <c r="E28283" s="265"/>
    </row>
    <row r="28284" spans="1:5">
      <c r="A28284" s="283">
        <v>69355</v>
      </c>
      <c r="B28284" s="176">
        <v>0</v>
      </c>
      <c r="C28284" s="176">
        <v>0</v>
      </c>
      <c r="D28284" s="282">
        <v>87</v>
      </c>
      <c r="E28284" s="265"/>
    </row>
    <row r="28285" spans="1:5">
      <c r="A28285" s="283">
        <v>69356</v>
      </c>
      <c r="B28285" s="176">
        <v>15.7</v>
      </c>
      <c r="C28285" s="176">
        <v>40.5</v>
      </c>
      <c r="D28285" s="282">
        <v>108</v>
      </c>
      <c r="E28285" s="265"/>
    </row>
    <row r="28286" spans="1:5">
      <c r="A28286" s="283">
        <v>69357</v>
      </c>
      <c r="B28286" s="176">
        <v>12.9</v>
      </c>
      <c r="C28286" s="176">
        <v>42.8</v>
      </c>
      <c r="D28286" s="282">
        <v>87</v>
      </c>
      <c r="E28286" s="265"/>
    </row>
    <row r="28287" spans="1:5">
      <c r="A28287" s="283">
        <v>69358</v>
      </c>
      <c r="B28287" s="176">
        <v>4.3</v>
      </c>
      <c r="C28287" s="176">
        <v>43.5</v>
      </c>
      <c r="D28287" s="282">
        <v>87</v>
      </c>
      <c r="E28287" s="265"/>
    </row>
    <row r="28288" spans="1:5">
      <c r="A28288" s="283">
        <v>69360</v>
      </c>
      <c r="B28288" s="176">
        <v>9.5</v>
      </c>
      <c r="C28288" s="176">
        <v>43.3</v>
      </c>
      <c r="D28288" s="282">
        <v>96</v>
      </c>
      <c r="E28288" s="265"/>
    </row>
    <row r="28289" spans="1:5">
      <c r="A28289" s="283">
        <v>69361</v>
      </c>
      <c r="B28289" s="176">
        <v>122</v>
      </c>
      <c r="C28289" s="176">
        <v>36.9</v>
      </c>
      <c r="D28289" s="282">
        <v>162</v>
      </c>
      <c r="E28289" s="265"/>
    </row>
    <row r="28290" spans="1:5">
      <c r="A28290" s="283">
        <v>69363</v>
      </c>
      <c r="B28290" s="176">
        <v>1904.1</v>
      </c>
      <c r="C28290" s="176">
        <v>52.8</v>
      </c>
      <c r="D28290" s="282">
        <v>87</v>
      </c>
      <c r="E28290" s="265"/>
    </row>
    <row r="28291" spans="1:5">
      <c r="A28291" s="283">
        <v>69365</v>
      </c>
      <c r="B28291" s="176">
        <v>1.6</v>
      </c>
      <c r="C28291" s="176">
        <v>48.1</v>
      </c>
      <c r="D28291" s="282">
        <v>87</v>
      </c>
      <c r="E28291" s="265"/>
    </row>
    <row r="28292" spans="1:5">
      <c r="A28292" s="283">
        <v>69366</v>
      </c>
      <c r="B28292" s="176">
        <v>0.8</v>
      </c>
      <c r="C28292" s="176">
        <v>47.8</v>
      </c>
      <c r="D28292" s="282">
        <v>87</v>
      </c>
      <c r="E28292" s="265"/>
    </row>
    <row r="28293" spans="1:5">
      <c r="A28293" s="283">
        <v>69367</v>
      </c>
      <c r="B28293" s="176">
        <v>1.4</v>
      </c>
      <c r="C28293" s="176">
        <v>46.5</v>
      </c>
      <c r="D28293" s="282">
        <v>87</v>
      </c>
      <c r="E28293" s="265"/>
    </row>
    <row r="28294" spans="1:5">
      <c r="A28294" s="283">
        <v>70001</v>
      </c>
      <c r="B28294" s="176">
        <v>6199.8</v>
      </c>
      <c r="C28294" s="176">
        <v>38.6</v>
      </c>
      <c r="D28294" s="282">
        <v>173</v>
      </c>
      <c r="E28294" s="265"/>
    </row>
    <row r="28295" spans="1:5">
      <c r="A28295" s="283">
        <v>70002</v>
      </c>
      <c r="B28295" s="176">
        <v>6123.5</v>
      </c>
      <c r="C28295" s="176">
        <v>40</v>
      </c>
      <c r="D28295" s="282">
        <v>178</v>
      </c>
      <c r="E28295" s="265"/>
    </row>
    <row r="28296" spans="1:5">
      <c r="A28296" s="283">
        <v>70003</v>
      </c>
      <c r="B28296" s="176">
        <v>5796.2</v>
      </c>
      <c r="C28296" s="176">
        <v>41.9</v>
      </c>
      <c r="D28296" s="282">
        <v>127</v>
      </c>
      <c r="E28296" s="265"/>
    </row>
    <row r="28297" spans="1:5">
      <c r="A28297" s="283">
        <v>70004</v>
      </c>
      <c r="B28297" s="176">
        <v>0</v>
      </c>
      <c r="C28297" s="176">
        <v>0</v>
      </c>
      <c r="D28297" s="282">
        <v>87</v>
      </c>
      <c r="E28297" s="265"/>
    </row>
    <row r="28298" spans="1:5">
      <c r="A28298" s="283">
        <v>70005</v>
      </c>
      <c r="B28298" s="176">
        <v>5400.1</v>
      </c>
      <c r="C28298" s="176">
        <v>44.3</v>
      </c>
      <c r="D28298" s="282">
        <v>167</v>
      </c>
      <c r="E28298" s="265"/>
    </row>
    <row r="28299" spans="1:5">
      <c r="A28299" s="283">
        <v>70006</v>
      </c>
      <c r="B28299" s="176">
        <v>6172.7</v>
      </c>
      <c r="C28299" s="176">
        <v>40.700000000000003</v>
      </c>
      <c r="D28299" s="282">
        <v>129</v>
      </c>
      <c r="E28299" s="265"/>
    </row>
    <row r="28300" spans="1:5">
      <c r="A28300" s="283">
        <v>70009</v>
      </c>
      <c r="B28300" s="176">
        <v>0</v>
      </c>
      <c r="C28300" s="176">
        <v>0</v>
      </c>
      <c r="D28300" s="282">
        <v>87</v>
      </c>
      <c r="E28300" s="265"/>
    </row>
    <row r="28301" spans="1:5">
      <c r="A28301" s="283">
        <v>70010</v>
      </c>
      <c r="B28301" s="176">
        <v>0</v>
      </c>
      <c r="C28301" s="176">
        <v>0</v>
      </c>
      <c r="D28301" s="282">
        <v>87</v>
      </c>
      <c r="E28301" s="265"/>
    </row>
    <row r="28302" spans="1:5">
      <c r="A28302" s="283">
        <v>70011</v>
      </c>
      <c r="B28302" s="176">
        <v>0</v>
      </c>
      <c r="C28302" s="176">
        <v>0</v>
      </c>
      <c r="D28302" s="282">
        <v>87</v>
      </c>
      <c r="E28302" s="265"/>
    </row>
    <row r="28303" spans="1:5">
      <c r="A28303" s="283">
        <v>70030</v>
      </c>
      <c r="B28303" s="176">
        <v>27.8</v>
      </c>
      <c r="C28303" s="176">
        <v>37.5</v>
      </c>
      <c r="D28303" s="282">
        <v>87</v>
      </c>
      <c r="E28303" s="265"/>
    </row>
    <row r="28304" spans="1:5">
      <c r="A28304" s="283">
        <v>70031</v>
      </c>
      <c r="B28304" s="176">
        <v>316.5</v>
      </c>
      <c r="C28304" s="176">
        <v>38.9</v>
      </c>
      <c r="D28304" s="282">
        <v>87</v>
      </c>
      <c r="E28304" s="265"/>
    </row>
    <row r="28305" spans="1:5">
      <c r="A28305" s="283">
        <v>70032</v>
      </c>
      <c r="B28305" s="176">
        <v>1487.6</v>
      </c>
      <c r="C28305" s="176">
        <v>34.5</v>
      </c>
      <c r="D28305" s="282">
        <v>87</v>
      </c>
      <c r="E28305" s="265"/>
    </row>
    <row r="28306" spans="1:5">
      <c r="A28306" s="283">
        <v>70033</v>
      </c>
      <c r="B28306" s="176">
        <v>4889.5</v>
      </c>
      <c r="C28306" s="176">
        <v>32.200000000000003</v>
      </c>
      <c r="D28306" s="282">
        <v>87</v>
      </c>
      <c r="E28306" s="265"/>
    </row>
    <row r="28307" spans="1:5">
      <c r="A28307" s="283">
        <v>70036</v>
      </c>
      <c r="B28307" s="176">
        <v>85</v>
      </c>
      <c r="C28307" s="176">
        <v>45.6</v>
      </c>
      <c r="D28307" s="282">
        <v>87</v>
      </c>
      <c r="E28307" s="265"/>
    </row>
    <row r="28308" spans="1:5">
      <c r="A28308" s="283">
        <v>70037</v>
      </c>
      <c r="B28308" s="176">
        <v>181.3</v>
      </c>
      <c r="C28308" s="176">
        <v>35.1</v>
      </c>
      <c r="D28308" s="282">
        <v>121</v>
      </c>
      <c r="E28308" s="265"/>
    </row>
    <row r="28309" spans="1:5">
      <c r="A28309" s="283">
        <v>70038</v>
      </c>
      <c r="B28309" s="176">
        <v>5.4</v>
      </c>
      <c r="C28309" s="176">
        <v>38.6</v>
      </c>
      <c r="D28309" s="282">
        <v>87</v>
      </c>
      <c r="E28309" s="265"/>
    </row>
    <row r="28310" spans="1:5">
      <c r="A28310" s="283">
        <v>70039</v>
      </c>
      <c r="B28310" s="176">
        <v>222.8</v>
      </c>
      <c r="C28310" s="176">
        <v>31.4</v>
      </c>
      <c r="D28310" s="282">
        <v>115</v>
      </c>
      <c r="E28310" s="265"/>
    </row>
    <row r="28311" spans="1:5">
      <c r="A28311" s="283">
        <v>70040</v>
      </c>
      <c r="B28311" s="176">
        <v>7.9</v>
      </c>
      <c r="C28311" s="176">
        <v>43</v>
      </c>
      <c r="D28311" s="282">
        <v>115</v>
      </c>
      <c r="E28311" s="265"/>
    </row>
    <row r="28312" spans="1:5">
      <c r="A28312" s="283">
        <v>70041</v>
      </c>
      <c r="B28312" s="176">
        <v>56.5</v>
      </c>
      <c r="C28312" s="176">
        <v>38</v>
      </c>
      <c r="D28312" s="282">
        <v>87</v>
      </c>
      <c r="E28312" s="265"/>
    </row>
    <row r="28313" spans="1:5">
      <c r="A28313" s="283">
        <v>70043</v>
      </c>
      <c r="B28313" s="176">
        <v>2330.8000000000002</v>
      </c>
      <c r="C28313" s="176">
        <v>32.200000000000003</v>
      </c>
      <c r="D28313" s="282">
        <v>94</v>
      </c>
      <c r="E28313" s="265"/>
    </row>
    <row r="28314" spans="1:5">
      <c r="A28314" s="283">
        <v>70044</v>
      </c>
      <c r="B28314" s="176">
        <v>24.8</v>
      </c>
      <c r="C28314" s="176">
        <v>27.3</v>
      </c>
      <c r="D28314" s="282">
        <v>87</v>
      </c>
      <c r="E28314" s="265"/>
    </row>
    <row r="28315" spans="1:5">
      <c r="A28315" s="283">
        <v>70047</v>
      </c>
      <c r="B28315" s="176">
        <v>348.5</v>
      </c>
      <c r="C28315" s="176">
        <v>37.200000000000003</v>
      </c>
      <c r="D28315" s="282">
        <v>119</v>
      </c>
      <c r="E28315" s="265"/>
    </row>
    <row r="28316" spans="1:5">
      <c r="A28316" s="283">
        <v>70049</v>
      </c>
      <c r="B28316" s="176">
        <v>118.6</v>
      </c>
      <c r="C28316" s="176">
        <v>39.5</v>
      </c>
      <c r="D28316" s="282">
        <v>87</v>
      </c>
      <c r="E28316" s="265"/>
    </row>
    <row r="28317" spans="1:5">
      <c r="A28317" s="283">
        <v>70050</v>
      </c>
      <c r="B28317" s="176">
        <v>5.4</v>
      </c>
      <c r="C28317" s="176">
        <v>38.299999999999997</v>
      </c>
      <c r="D28317" s="282">
        <v>87</v>
      </c>
      <c r="E28317" s="265"/>
    </row>
    <row r="28318" spans="1:5">
      <c r="A28318" s="283">
        <v>70051</v>
      </c>
      <c r="B28318" s="176">
        <v>174.3</v>
      </c>
      <c r="C28318" s="176">
        <v>35.1</v>
      </c>
      <c r="D28318" s="282">
        <v>87</v>
      </c>
      <c r="E28318" s="265"/>
    </row>
    <row r="28319" spans="1:5">
      <c r="A28319" s="283">
        <v>70052</v>
      </c>
      <c r="B28319" s="176">
        <v>144.9</v>
      </c>
      <c r="C28319" s="176">
        <v>36.700000000000003</v>
      </c>
      <c r="D28319" s="282">
        <v>96</v>
      </c>
      <c r="E28319" s="265"/>
    </row>
    <row r="28320" spans="1:5">
      <c r="A28320" s="283">
        <v>70053</v>
      </c>
      <c r="B28320" s="176">
        <v>4749.6000000000004</v>
      </c>
      <c r="C28320" s="176">
        <v>36.5</v>
      </c>
      <c r="D28320" s="282">
        <v>126</v>
      </c>
      <c r="E28320" s="265"/>
    </row>
    <row r="28321" spans="1:5">
      <c r="A28321" s="283">
        <v>70054</v>
      </c>
      <c r="B28321" s="176">
        <v>0</v>
      </c>
      <c r="C28321" s="176">
        <v>0</v>
      </c>
      <c r="D28321" s="282">
        <v>87</v>
      </c>
      <c r="E28321" s="265"/>
    </row>
    <row r="28322" spans="1:5">
      <c r="A28322" s="283">
        <v>70055</v>
      </c>
      <c r="B28322" s="176">
        <v>0</v>
      </c>
      <c r="C28322" s="176">
        <v>0</v>
      </c>
      <c r="D28322" s="282">
        <v>87</v>
      </c>
      <c r="E28322" s="265"/>
    </row>
    <row r="28323" spans="1:5">
      <c r="A28323" s="283">
        <v>70056</v>
      </c>
      <c r="B28323" s="176">
        <v>5065.1000000000004</v>
      </c>
      <c r="C28323" s="176">
        <v>34.1</v>
      </c>
      <c r="D28323" s="282">
        <v>127</v>
      </c>
      <c r="E28323" s="265"/>
    </row>
    <row r="28324" spans="1:5">
      <c r="A28324" s="283">
        <v>70057</v>
      </c>
      <c r="B28324" s="176">
        <v>165.1</v>
      </c>
      <c r="C28324" s="176">
        <v>35.5</v>
      </c>
      <c r="D28324" s="282">
        <v>87</v>
      </c>
      <c r="E28324" s="265"/>
    </row>
    <row r="28325" spans="1:5">
      <c r="A28325" s="283">
        <v>70058</v>
      </c>
      <c r="B28325" s="176">
        <v>2785.7</v>
      </c>
      <c r="C28325" s="176">
        <v>34.6</v>
      </c>
      <c r="D28325" s="282">
        <v>154</v>
      </c>
      <c r="E28325" s="265"/>
    </row>
    <row r="28326" spans="1:5">
      <c r="A28326" s="283">
        <v>70059</v>
      </c>
      <c r="B28326" s="176">
        <v>0</v>
      </c>
      <c r="C28326" s="176">
        <v>0</v>
      </c>
      <c r="D28326" s="282">
        <v>87</v>
      </c>
      <c r="E28326" s="265"/>
    </row>
    <row r="28327" spans="1:5">
      <c r="A28327" s="283">
        <v>70060</v>
      </c>
      <c r="B28327" s="176">
        <v>0</v>
      </c>
      <c r="C28327" s="176">
        <v>0</v>
      </c>
      <c r="D28327" s="282">
        <v>87</v>
      </c>
      <c r="E28327" s="265"/>
    </row>
    <row r="28328" spans="1:5">
      <c r="A28328" s="283">
        <v>70062</v>
      </c>
      <c r="B28328" s="176">
        <v>3472.4</v>
      </c>
      <c r="C28328" s="176">
        <v>35.700000000000003</v>
      </c>
      <c r="D28328" s="282">
        <v>180</v>
      </c>
      <c r="E28328" s="265"/>
    </row>
    <row r="28329" spans="1:5">
      <c r="A28329" s="283">
        <v>70063</v>
      </c>
      <c r="B28329" s="176">
        <v>0</v>
      </c>
      <c r="C28329" s="176">
        <v>0</v>
      </c>
      <c r="D28329" s="282">
        <v>87</v>
      </c>
      <c r="E28329" s="265"/>
    </row>
    <row r="28330" spans="1:5">
      <c r="A28330" s="283">
        <v>70064</v>
      </c>
      <c r="B28330" s="176">
        <v>0</v>
      </c>
      <c r="C28330" s="176">
        <v>0</v>
      </c>
      <c r="D28330" s="282">
        <v>87</v>
      </c>
      <c r="E28330" s="265"/>
    </row>
    <row r="28331" spans="1:5">
      <c r="A28331" s="283">
        <v>70065</v>
      </c>
      <c r="B28331" s="176">
        <v>6271.5</v>
      </c>
      <c r="C28331" s="176">
        <v>38.200000000000003</v>
      </c>
      <c r="D28331" s="282">
        <v>101</v>
      </c>
      <c r="E28331" s="265"/>
    </row>
    <row r="28332" spans="1:5">
      <c r="A28332" s="283">
        <v>70067</v>
      </c>
      <c r="B28332" s="176">
        <v>175.6</v>
      </c>
      <c r="C28332" s="176">
        <v>40.299999999999997</v>
      </c>
      <c r="D28332" s="282">
        <v>87</v>
      </c>
      <c r="E28332" s="265"/>
    </row>
    <row r="28333" spans="1:5">
      <c r="A28333" s="283">
        <v>70068</v>
      </c>
      <c r="B28333" s="176">
        <v>263.2</v>
      </c>
      <c r="C28333" s="176">
        <v>34.9</v>
      </c>
      <c r="D28333" s="282">
        <v>134</v>
      </c>
      <c r="E28333" s="265"/>
    </row>
    <row r="28334" spans="1:5">
      <c r="A28334" s="283">
        <v>70069</v>
      </c>
      <c r="B28334" s="176">
        <v>0</v>
      </c>
      <c r="C28334" s="176">
        <v>0</v>
      </c>
      <c r="D28334" s="282">
        <v>87</v>
      </c>
      <c r="E28334" s="265"/>
    </row>
    <row r="28335" spans="1:5">
      <c r="A28335" s="283">
        <v>70070</v>
      </c>
      <c r="B28335" s="176">
        <v>723</v>
      </c>
      <c r="C28335" s="176">
        <v>37.5</v>
      </c>
      <c r="D28335" s="282">
        <v>95</v>
      </c>
      <c r="E28335" s="265"/>
    </row>
    <row r="28336" spans="1:5">
      <c r="A28336" s="283">
        <v>70071</v>
      </c>
      <c r="B28336" s="176">
        <v>1641.9</v>
      </c>
      <c r="C28336" s="176">
        <v>40.299999999999997</v>
      </c>
      <c r="D28336" s="282">
        <v>87</v>
      </c>
      <c r="E28336" s="265"/>
    </row>
    <row r="28337" spans="1:5">
      <c r="A28337" s="283">
        <v>70072</v>
      </c>
      <c r="B28337" s="176">
        <v>1239.9000000000001</v>
      </c>
      <c r="C28337" s="176">
        <v>36.6</v>
      </c>
      <c r="D28337" s="282">
        <v>118</v>
      </c>
      <c r="E28337" s="265"/>
    </row>
    <row r="28338" spans="1:5">
      <c r="A28338" s="283">
        <v>70073</v>
      </c>
      <c r="B28338" s="176">
        <v>0</v>
      </c>
      <c r="C28338" s="176">
        <v>0</v>
      </c>
      <c r="D28338" s="282">
        <v>87</v>
      </c>
      <c r="E28338" s="265"/>
    </row>
    <row r="28339" spans="1:5">
      <c r="A28339" s="283">
        <v>70075</v>
      </c>
      <c r="B28339" s="176">
        <v>1388.5</v>
      </c>
      <c r="C28339" s="176">
        <v>32.1</v>
      </c>
      <c r="D28339" s="282">
        <v>96</v>
      </c>
      <c r="E28339" s="265"/>
    </row>
    <row r="28340" spans="1:5">
      <c r="A28340" s="283">
        <v>70076</v>
      </c>
      <c r="B28340" s="176">
        <v>110.4</v>
      </c>
      <c r="C28340" s="176">
        <v>38.299999999999997</v>
      </c>
      <c r="D28340" s="282">
        <v>87</v>
      </c>
      <c r="E28340" s="265"/>
    </row>
    <row r="28341" spans="1:5">
      <c r="A28341" s="283">
        <v>70078</v>
      </c>
      <c r="B28341" s="176">
        <v>0</v>
      </c>
      <c r="C28341" s="176">
        <v>0</v>
      </c>
      <c r="D28341" s="282">
        <v>87</v>
      </c>
      <c r="E28341" s="265"/>
    </row>
    <row r="28342" spans="1:5">
      <c r="A28342" s="283">
        <v>70079</v>
      </c>
      <c r="B28342" s="176">
        <v>577.1</v>
      </c>
      <c r="C28342" s="176">
        <v>37.4</v>
      </c>
      <c r="D28342" s="282">
        <v>114</v>
      </c>
      <c r="E28342" s="265"/>
    </row>
    <row r="28343" spans="1:5">
      <c r="A28343" s="283">
        <v>70080</v>
      </c>
      <c r="B28343" s="176">
        <v>196.4</v>
      </c>
      <c r="C28343" s="176">
        <v>35.6</v>
      </c>
      <c r="D28343" s="282">
        <v>87</v>
      </c>
      <c r="E28343" s="265"/>
    </row>
    <row r="28344" spans="1:5">
      <c r="A28344" s="283">
        <v>70082</v>
      </c>
      <c r="B28344" s="176">
        <v>2.6</v>
      </c>
      <c r="C28344" s="176">
        <v>38.6</v>
      </c>
      <c r="D28344" s="282">
        <v>87</v>
      </c>
      <c r="E28344" s="265"/>
    </row>
    <row r="28345" spans="1:5">
      <c r="A28345" s="283">
        <v>70083</v>
      </c>
      <c r="B28345" s="176">
        <v>13.8</v>
      </c>
      <c r="C28345" s="176">
        <v>37.799999999999997</v>
      </c>
      <c r="D28345" s="282">
        <v>87</v>
      </c>
      <c r="E28345" s="265"/>
    </row>
    <row r="28346" spans="1:5">
      <c r="A28346" s="283">
        <v>70084</v>
      </c>
      <c r="B28346" s="176">
        <v>452.9</v>
      </c>
      <c r="C28346" s="176">
        <v>36.799999999999997</v>
      </c>
      <c r="D28346" s="282">
        <v>123</v>
      </c>
      <c r="E28346" s="265"/>
    </row>
    <row r="28347" spans="1:5">
      <c r="A28347" s="283">
        <v>70085</v>
      </c>
      <c r="B28347" s="176">
        <v>13.9</v>
      </c>
      <c r="C28347" s="176">
        <v>38.9</v>
      </c>
      <c r="D28347" s="282">
        <v>87</v>
      </c>
      <c r="E28347" s="265"/>
    </row>
    <row r="28348" spans="1:5">
      <c r="A28348" s="283">
        <v>70086</v>
      </c>
      <c r="B28348" s="176">
        <v>24.5</v>
      </c>
      <c r="C28348" s="176">
        <v>35.799999999999997</v>
      </c>
      <c r="D28348" s="282">
        <v>87</v>
      </c>
      <c r="E28348" s="265"/>
    </row>
    <row r="28349" spans="1:5">
      <c r="A28349" s="283">
        <v>70087</v>
      </c>
      <c r="B28349" s="176">
        <v>533.20000000000005</v>
      </c>
      <c r="C28349" s="176">
        <v>34.4</v>
      </c>
      <c r="D28349" s="282">
        <v>121</v>
      </c>
      <c r="E28349" s="265"/>
    </row>
    <row r="28350" spans="1:5">
      <c r="A28350" s="283">
        <v>70090</v>
      </c>
      <c r="B28350" s="176">
        <v>81.7</v>
      </c>
      <c r="C28350" s="176">
        <v>38.299999999999997</v>
      </c>
      <c r="D28350" s="282">
        <v>94</v>
      </c>
      <c r="E28350" s="265"/>
    </row>
    <row r="28351" spans="1:5">
      <c r="A28351" s="283">
        <v>70091</v>
      </c>
      <c r="B28351" s="176">
        <v>2.9</v>
      </c>
      <c r="C28351" s="176">
        <v>38.799999999999997</v>
      </c>
      <c r="D28351" s="282">
        <v>87</v>
      </c>
      <c r="E28351" s="265"/>
    </row>
    <row r="28352" spans="1:5">
      <c r="A28352" s="283">
        <v>70092</v>
      </c>
      <c r="B28352" s="176">
        <v>398.1</v>
      </c>
      <c r="C28352" s="176">
        <v>34.4</v>
      </c>
      <c r="D28352" s="282">
        <v>94</v>
      </c>
      <c r="E28352" s="265"/>
    </row>
    <row r="28353" spans="1:5">
      <c r="A28353" s="283">
        <v>70094</v>
      </c>
      <c r="B28353" s="176">
        <v>796.2</v>
      </c>
      <c r="C28353" s="176">
        <v>36.200000000000003</v>
      </c>
      <c r="D28353" s="282">
        <v>87</v>
      </c>
      <c r="E28353" s="265"/>
    </row>
    <row r="28354" spans="1:5">
      <c r="A28354" s="283">
        <v>70096</v>
      </c>
      <c r="B28354" s="176">
        <v>0</v>
      </c>
      <c r="C28354" s="176">
        <v>0</v>
      </c>
      <c r="D28354" s="282">
        <v>87</v>
      </c>
      <c r="E28354" s="265"/>
    </row>
    <row r="28355" spans="1:5">
      <c r="A28355" s="283">
        <v>70097</v>
      </c>
      <c r="B28355" s="176">
        <v>0</v>
      </c>
      <c r="C28355" s="176">
        <v>0</v>
      </c>
      <c r="D28355" s="282">
        <v>87</v>
      </c>
      <c r="E28355" s="265"/>
    </row>
    <row r="28356" spans="1:5">
      <c r="A28356" s="283">
        <v>70112</v>
      </c>
      <c r="B28356" s="176">
        <v>4763.6000000000004</v>
      </c>
      <c r="C28356" s="176">
        <v>33.1</v>
      </c>
      <c r="D28356" s="282">
        <v>189</v>
      </c>
      <c r="E28356" s="265"/>
    </row>
    <row r="28357" spans="1:5">
      <c r="A28357" s="283">
        <v>70113</v>
      </c>
      <c r="B28357" s="176">
        <v>7514.4</v>
      </c>
      <c r="C28357" s="176">
        <v>38.4</v>
      </c>
      <c r="D28357" s="282">
        <v>179</v>
      </c>
      <c r="E28357" s="265"/>
    </row>
    <row r="28358" spans="1:5">
      <c r="A28358" s="283">
        <v>70114</v>
      </c>
      <c r="B28358" s="176">
        <v>4582.3</v>
      </c>
      <c r="C28358" s="176">
        <v>34.799999999999997</v>
      </c>
      <c r="D28358" s="282">
        <v>171</v>
      </c>
      <c r="E28358" s="265"/>
    </row>
    <row r="28359" spans="1:5">
      <c r="A28359" s="283">
        <v>70115</v>
      </c>
      <c r="B28359" s="176">
        <v>8096.7</v>
      </c>
      <c r="C28359" s="176">
        <v>36.700000000000003</v>
      </c>
      <c r="D28359" s="282">
        <v>148</v>
      </c>
      <c r="E28359" s="265"/>
    </row>
    <row r="28360" spans="1:5">
      <c r="A28360" s="283">
        <v>70116</v>
      </c>
      <c r="B28360" s="176">
        <v>8804.5</v>
      </c>
      <c r="C28360" s="176">
        <v>43.3</v>
      </c>
      <c r="D28360" s="282">
        <v>137</v>
      </c>
      <c r="E28360" s="265"/>
    </row>
    <row r="28361" spans="1:5">
      <c r="A28361" s="283">
        <v>70117</v>
      </c>
      <c r="B28361" s="176">
        <v>4371.2</v>
      </c>
      <c r="C28361" s="176">
        <v>37.5</v>
      </c>
      <c r="D28361" s="282">
        <v>122</v>
      </c>
      <c r="E28361" s="265"/>
    </row>
    <row r="28362" spans="1:5">
      <c r="A28362" s="283">
        <v>70118</v>
      </c>
      <c r="B28362" s="176">
        <v>7359.7</v>
      </c>
      <c r="C28362" s="176">
        <v>31.2</v>
      </c>
      <c r="D28362" s="282">
        <v>173</v>
      </c>
      <c r="E28362" s="265"/>
    </row>
    <row r="28363" spans="1:5">
      <c r="A28363" s="283">
        <v>70119</v>
      </c>
      <c r="B28363" s="176">
        <v>6793.7</v>
      </c>
      <c r="C28363" s="176">
        <v>34.5</v>
      </c>
      <c r="D28363" s="282">
        <v>183</v>
      </c>
      <c r="E28363" s="265"/>
    </row>
    <row r="28364" spans="1:5">
      <c r="A28364" s="283">
        <v>70121</v>
      </c>
      <c r="B28364" s="176">
        <v>3015.1</v>
      </c>
      <c r="C28364" s="176">
        <v>43.5</v>
      </c>
      <c r="D28364" s="282">
        <v>95</v>
      </c>
      <c r="E28364" s="265"/>
    </row>
    <row r="28365" spans="1:5">
      <c r="A28365" s="283">
        <v>70122</v>
      </c>
      <c r="B28365" s="176">
        <v>4188.6000000000004</v>
      </c>
      <c r="C28365" s="176">
        <v>37.1</v>
      </c>
      <c r="D28365" s="282">
        <v>177</v>
      </c>
      <c r="E28365" s="265"/>
    </row>
    <row r="28366" spans="1:5">
      <c r="A28366" s="283">
        <v>70123</v>
      </c>
      <c r="B28366" s="176">
        <v>3288.8</v>
      </c>
      <c r="C28366" s="176">
        <v>43.1</v>
      </c>
      <c r="D28366" s="282">
        <v>130</v>
      </c>
      <c r="E28366" s="265"/>
    </row>
    <row r="28367" spans="1:5">
      <c r="A28367" s="283">
        <v>70124</v>
      </c>
      <c r="B28367" s="176">
        <v>2794.5</v>
      </c>
      <c r="C28367" s="176">
        <v>36.799999999999997</v>
      </c>
      <c r="D28367" s="282">
        <v>122</v>
      </c>
      <c r="E28367" s="265"/>
    </row>
    <row r="28368" spans="1:5">
      <c r="A28368" s="283">
        <v>70125</v>
      </c>
      <c r="B28368" s="176">
        <v>6341.8</v>
      </c>
      <c r="C28368" s="176">
        <v>31.8</v>
      </c>
      <c r="D28368" s="282">
        <v>177</v>
      </c>
      <c r="E28368" s="265"/>
    </row>
    <row r="28369" spans="1:5">
      <c r="A28369" s="283">
        <v>70126</v>
      </c>
      <c r="B28369" s="176">
        <v>1844.7</v>
      </c>
      <c r="C28369" s="176">
        <v>32.799999999999997</v>
      </c>
      <c r="D28369" s="282">
        <v>125</v>
      </c>
      <c r="E28369" s="265"/>
    </row>
    <row r="28370" spans="1:5">
      <c r="A28370" s="283">
        <v>70127</v>
      </c>
      <c r="B28370" s="176">
        <v>2021.4</v>
      </c>
      <c r="C28370" s="176">
        <v>30.9</v>
      </c>
      <c r="D28370" s="282">
        <v>127</v>
      </c>
      <c r="E28370" s="265"/>
    </row>
    <row r="28371" spans="1:5">
      <c r="A28371" s="283">
        <v>70128</v>
      </c>
      <c r="B28371" s="176">
        <v>3366.6</v>
      </c>
      <c r="C28371" s="176">
        <v>33.200000000000003</v>
      </c>
      <c r="D28371" s="282">
        <v>112</v>
      </c>
      <c r="E28371" s="265"/>
    </row>
    <row r="28372" spans="1:5">
      <c r="A28372" s="283">
        <v>70129</v>
      </c>
      <c r="B28372" s="176">
        <v>131.9</v>
      </c>
      <c r="C28372" s="176">
        <v>34</v>
      </c>
      <c r="D28372" s="282">
        <v>122</v>
      </c>
      <c r="E28372" s="265"/>
    </row>
    <row r="28373" spans="1:5">
      <c r="A28373" s="283">
        <v>70130</v>
      </c>
      <c r="B28373" s="176">
        <v>6369.5</v>
      </c>
      <c r="C28373" s="176">
        <v>34.799999999999997</v>
      </c>
      <c r="D28373" s="282">
        <v>148</v>
      </c>
      <c r="E28373" s="265"/>
    </row>
    <row r="28374" spans="1:5">
      <c r="A28374" s="283">
        <v>70131</v>
      </c>
      <c r="B28374" s="176">
        <v>2528.3000000000002</v>
      </c>
      <c r="C28374" s="176">
        <v>35.6</v>
      </c>
      <c r="D28374" s="282">
        <v>159</v>
      </c>
      <c r="E28374" s="265"/>
    </row>
    <row r="28375" spans="1:5">
      <c r="A28375" s="283">
        <v>70139</v>
      </c>
      <c r="B28375" s="176">
        <v>0</v>
      </c>
      <c r="C28375" s="176">
        <v>0</v>
      </c>
      <c r="D28375" s="282">
        <v>87</v>
      </c>
      <c r="E28375" s="265"/>
    </row>
    <row r="28376" spans="1:5">
      <c r="A28376" s="283">
        <v>70141</v>
      </c>
      <c r="B28376" s="176">
        <v>1131.9000000000001</v>
      </c>
      <c r="C28376" s="176">
        <v>45</v>
      </c>
      <c r="D28376" s="282">
        <v>87</v>
      </c>
      <c r="E28376" s="265"/>
    </row>
    <row r="28377" spans="1:5">
      <c r="A28377" s="283">
        <v>70142</v>
      </c>
      <c r="B28377" s="176">
        <v>0</v>
      </c>
      <c r="C28377" s="176">
        <v>0</v>
      </c>
      <c r="D28377" s="282">
        <v>87</v>
      </c>
      <c r="E28377" s="265"/>
    </row>
    <row r="28378" spans="1:5">
      <c r="A28378" s="283">
        <v>70143</v>
      </c>
      <c r="B28378" s="176">
        <v>0</v>
      </c>
      <c r="C28378" s="176">
        <v>0</v>
      </c>
      <c r="D28378" s="282">
        <v>87</v>
      </c>
      <c r="E28378" s="265"/>
    </row>
    <row r="28379" spans="1:5">
      <c r="A28379" s="283">
        <v>70145</v>
      </c>
      <c r="B28379" s="176">
        <v>0</v>
      </c>
      <c r="C28379" s="176">
        <v>0</v>
      </c>
      <c r="D28379" s="282">
        <v>87</v>
      </c>
      <c r="E28379" s="265"/>
    </row>
    <row r="28380" spans="1:5">
      <c r="A28380" s="283">
        <v>70146</v>
      </c>
      <c r="B28380" s="176">
        <v>0</v>
      </c>
      <c r="C28380" s="176">
        <v>0</v>
      </c>
      <c r="D28380" s="282">
        <v>87</v>
      </c>
      <c r="E28380" s="265"/>
    </row>
    <row r="28381" spans="1:5">
      <c r="A28381" s="283">
        <v>70148</v>
      </c>
      <c r="B28381" s="176">
        <v>0</v>
      </c>
      <c r="C28381" s="176">
        <v>0</v>
      </c>
      <c r="D28381" s="282">
        <v>87</v>
      </c>
      <c r="E28381" s="265"/>
    </row>
    <row r="28382" spans="1:5">
      <c r="A28382" s="283">
        <v>70150</v>
      </c>
      <c r="B28382" s="176">
        <v>0</v>
      </c>
      <c r="C28382" s="176">
        <v>0</v>
      </c>
      <c r="D28382" s="282">
        <v>87</v>
      </c>
      <c r="E28382" s="265"/>
    </row>
    <row r="28383" spans="1:5">
      <c r="A28383" s="283">
        <v>70151</v>
      </c>
      <c r="B28383" s="176">
        <v>0</v>
      </c>
      <c r="C28383" s="176">
        <v>0</v>
      </c>
      <c r="D28383" s="282">
        <v>87</v>
      </c>
      <c r="E28383" s="265"/>
    </row>
    <row r="28384" spans="1:5">
      <c r="A28384" s="283">
        <v>70152</v>
      </c>
      <c r="B28384" s="176">
        <v>0</v>
      </c>
      <c r="C28384" s="176">
        <v>0</v>
      </c>
      <c r="D28384" s="282">
        <v>87</v>
      </c>
      <c r="E28384" s="265"/>
    </row>
    <row r="28385" spans="1:5">
      <c r="A28385" s="283">
        <v>70153</v>
      </c>
      <c r="B28385" s="176">
        <v>0</v>
      </c>
      <c r="C28385" s="176">
        <v>0</v>
      </c>
      <c r="D28385" s="282">
        <v>87</v>
      </c>
      <c r="E28385" s="265"/>
    </row>
    <row r="28386" spans="1:5">
      <c r="A28386" s="283">
        <v>70156</v>
      </c>
      <c r="B28386" s="176">
        <v>0</v>
      </c>
      <c r="C28386" s="176">
        <v>0</v>
      </c>
      <c r="D28386" s="282">
        <v>87</v>
      </c>
      <c r="E28386" s="265"/>
    </row>
    <row r="28387" spans="1:5">
      <c r="A28387" s="283">
        <v>70157</v>
      </c>
      <c r="B28387" s="176">
        <v>0</v>
      </c>
      <c r="C28387" s="176">
        <v>0</v>
      </c>
      <c r="D28387" s="282">
        <v>87</v>
      </c>
      <c r="E28387" s="265"/>
    </row>
    <row r="28388" spans="1:5">
      <c r="A28388" s="283">
        <v>70158</v>
      </c>
      <c r="B28388" s="176">
        <v>0</v>
      </c>
      <c r="C28388" s="176">
        <v>0</v>
      </c>
      <c r="D28388" s="282">
        <v>87</v>
      </c>
      <c r="E28388" s="265"/>
    </row>
    <row r="28389" spans="1:5">
      <c r="A28389" s="283">
        <v>70160</v>
      </c>
      <c r="B28389" s="176">
        <v>4672.8999999999996</v>
      </c>
      <c r="C28389" s="176">
        <v>40</v>
      </c>
      <c r="D28389" s="282">
        <v>87</v>
      </c>
      <c r="E28389" s="265"/>
    </row>
    <row r="28390" spans="1:5">
      <c r="A28390" s="283">
        <v>70161</v>
      </c>
      <c r="B28390" s="176">
        <v>6220.8</v>
      </c>
      <c r="C28390" s="176">
        <v>45</v>
      </c>
      <c r="D28390" s="282">
        <v>87</v>
      </c>
      <c r="E28390" s="265"/>
    </row>
    <row r="28391" spans="1:5">
      <c r="A28391" s="283">
        <v>70162</v>
      </c>
      <c r="B28391" s="176">
        <v>0</v>
      </c>
      <c r="C28391" s="176">
        <v>0</v>
      </c>
      <c r="D28391" s="282">
        <v>87</v>
      </c>
      <c r="E28391" s="265"/>
    </row>
    <row r="28392" spans="1:5">
      <c r="A28392" s="283">
        <v>70163</v>
      </c>
      <c r="B28392" s="176">
        <v>0</v>
      </c>
      <c r="C28392" s="176">
        <v>0</v>
      </c>
      <c r="D28392" s="282">
        <v>87</v>
      </c>
      <c r="E28392" s="265"/>
    </row>
    <row r="28393" spans="1:5">
      <c r="A28393" s="283">
        <v>70164</v>
      </c>
      <c r="B28393" s="176">
        <v>0</v>
      </c>
      <c r="C28393" s="176">
        <v>0</v>
      </c>
      <c r="D28393" s="282">
        <v>87</v>
      </c>
      <c r="E28393" s="265"/>
    </row>
    <row r="28394" spans="1:5">
      <c r="A28394" s="283">
        <v>70165</v>
      </c>
      <c r="B28394" s="176">
        <v>0</v>
      </c>
      <c r="C28394" s="176">
        <v>0</v>
      </c>
      <c r="D28394" s="282">
        <v>87</v>
      </c>
      <c r="E28394" s="265"/>
    </row>
    <row r="28395" spans="1:5">
      <c r="A28395" s="283">
        <v>70167</v>
      </c>
      <c r="B28395" s="176">
        <v>0</v>
      </c>
      <c r="C28395" s="176">
        <v>0</v>
      </c>
      <c r="D28395" s="282">
        <v>87</v>
      </c>
      <c r="E28395" s="265"/>
    </row>
    <row r="28396" spans="1:5">
      <c r="A28396" s="283">
        <v>70170</v>
      </c>
      <c r="B28396" s="176">
        <v>0</v>
      </c>
      <c r="C28396" s="176">
        <v>0</v>
      </c>
      <c r="D28396" s="282">
        <v>87</v>
      </c>
      <c r="E28396" s="265"/>
    </row>
    <row r="28397" spans="1:5">
      <c r="A28397" s="283">
        <v>70172</v>
      </c>
      <c r="B28397" s="176">
        <v>7789.8</v>
      </c>
      <c r="C28397" s="176">
        <v>28.4</v>
      </c>
      <c r="D28397" s="282">
        <v>87</v>
      </c>
      <c r="E28397" s="265"/>
    </row>
    <row r="28398" spans="1:5">
      <c r="A28398" s="283">
        <v>70174</v>
      </c>
      <c r="B28398" s="176">
        <v>0</v>
      </c>
      <c r="C28398" s="176">
        <v>0</v>
      </c>
      <c r="D28398" s="282">
        <v>87</v>
      </c>
      <c r="E28398" s="265"/>
    </row>
    <row r="28399" spans="1:5">
      <c r="A28399" s="283">
        <v>70175</v>
      </c>
      <c r="B28399" s="176">
        <v>0</v>
      </c>
      <c r="C28399" s="176">
        <v>0</v>
      </c>
      <c r="D28399" s="282">
        <v>87</v>
      </c>
      <c r="E28399" s="265"/>
    </row>
    <row r="28400" spans="1:5">
      <c r="A28400" s="283">
        <v>70176</v>
      </c>
      <c r="B28400" s="176">
        <v>1216</v>
      </c>
      <c r="C28400" s="176">
        <v>39.200000000000003</v>
      </c>
      <c r="D28400" s="282">
        <v>87</v>
      </c>
      <c r="E28400" s="265"/>
    </row>
    <row r="28401" spans="1:5">
      <c r="A28401" s="283">
        <v>70177</v>
      </c>
      <c r="B28401" s="176">
        <v>0</v>
      </c>
      <c r="C28401" s="176">
        <v>0</v>
      </c>
      <c r="D28401" s="282">
        <v>87</v>
      </c>
      <c r="E28401" s="265"/>
    </row>
    <row r="28402" spans="1:5">
      <c r="A28402" s="283">
        <v>70178</v>
      </c>
      <c r="B28402" s="176">
        <v>0</v>
      </c>
      <c r="C28402" s="176">
        <v>0</v>
      </c>
      <c r="D28402" s="282">
        <v>87</v>
      </c>
      <c r="E28402" s="265"/>
    </row>
    <row r="28403" spans="1:5">
      <c r="A28403" s="283">
        <v>70179</v>
      </c>
      <c r="B28403" s="176">
        <v>0</v>
      </c>
      <c r="C28403" s="176">
        <v>0</v>
      </c>
      <c r="D28403" s="282">
        <v>87</v>
      </c>
      <c r="E28403" s="265"/>
    </row>
    <row r="28404" spans="1:5">
      <c r="A28404" s="283">
        <v>70181</v>
      </c>
      <c r="B28404" s="176">
        <v>0</v>
      </c>
      <c r="C28404" s="176">
        <v>0</v>
      </c>
      <c r="D28404" s="282">
        <v>87</v>
      </c>
      <c r="E28404" s="265"/>
    </row>
    <row r="28405" spans="1:5">
      <c r="A28405" s="283">
        <v>70182</v>
      </c>
      <c r="B28405" s="176">
        <v>0</v>
      </c>
      <c r="C28405" s="176">
        <v>0</v>
      </c>
      <c r="D28405" s="282">
        <v>87</v>
      </c>
      <c r="E28405" s="265"/>
    </row>
    <row r="28406" spans="1:5">
      <c r="A28406" s="283">
        <v>70183</v>
      </c>
      <c r="B28406" s="176">
        <v>0</v>
      </c>
      <c r="C28406" s="176">
        <v>0</v>
      </c>
      <c r="D28406" s="282">
        <v>87</v>
      </c>
      <c r="E28406" s="265"/>
    </row>
    <row r="28407" spans="1:5">
      <c r="A28407" s="283">
        <v>70184</v>
      </c>
      <c r="B28407" s="176">
        <v>3119.5</v>
      </c>
      <c r="C28407" s="176">
        <v>32.299999999999997</v>
      </c>
      <c r="D28407" s="282">
        <v>87</v>
      </c>
      <c r="E28407" s="265"/>
    </row>
    <row r="28408" spans="1:5">
      <c r="A28408" s="283">
        <v>70185</v>
      </c>
      <c r="B28408" s="176">
        <v>0</v>
      </c>
      <c r="C28408" s="176">
        <v>0</v>
      </c>
      <c r="D28408" s="282">
        <v>87</v>
      </c>
      <c r="E28408" s="265"/>
    </row>
    <row r="28409" spans="1:5">
      <c r="A28409" s="283">
        <v>70186</v>
      </c>
      <c r="B28409" s="176">
        <v>0</v>
      </c>
      <c r="C28409" s="176">
        <v>0</v>
      </c>
      <c r="D28409" s="282">
        <v>87</v>
      </c>
      <c r="E28409" s="265"/>
    </row>
    <row r="28410" spans="1:5">
      <c r="A28410" s="283">
        <v>70187</v>
      </c>
      <c r="B28410" s="176">
        <v>9136.2999999999993</v>
      </c>
      <c r="C28410" s="176">
        <v>38.299999999999997</v>
      </c>
      <c r="D28410" s="282">
        <v>87</v>
      </c>
      <c r="E28410" s="265"/>
    </row>
    <row r="28411" spans="1:5">
      <c r="A28411" s="283">
        <v>70189</v>
      </c>
      <c r="B28411" s="176">
        <v>36.9</v>
      </c>
      <c r="C28411" s="176">
        <v>49.2</v>
      </c>
      <c r="D28411" s="282">
        <v>87</v>
      </c>
      <c r="E28411" s="265"/>
    </row>
    <row r="28412" spans="1:5">
      <c r="A28412" s="283">
        <v>70190</v>
      </c>
      <c r="B28412" s="176">
        <v>7049.6</v>
      </c>
      <c r="C28412" s="176">
        <v>30.5</v>
      </c>
      <c r="D28412" s="282">
        <v>87</v>
      </c>
      <c r="E28412" s="265"/>
    </row>
    <row r="28413" spans="1:5">
      <c r="A28413" s="283">
        <v>70301</v>
      </c>
      <c r="B28413" s="176">
        <v>205.9</v>
      </c>
      <c r="C28413" s="176">
        <v>35.200000000000003</v>
      </c>
      <c r="D28413" s="282">
        <v>121</v>
      </c>
      <c r="E28413" s="265"/>
    </row>
    <row r="28414" spans="1:5">
      <c r="A28414" s="283">
        <v>70302</v>
      </c>
      <c r="B28414" s="176">
        <v>16.7</v>
      </c>
      <c r="C28414" s="176">
        <v>41</v>
      </c>
      <c r="D28414" s="282">
        <v>87</v>
      </c>
      <c r="E28414" s="265"/>
    </row>
    <row r="28415" spans="1:5">
      <c r="A28415" s="283">
        <v>70310</v>
      </c>
      <c r="B28415" s="176">
        <v>0</v>
      </c>
      <c r="C28415" s="176">
        <v>0</v>
      </c>
      <c r="D28415" s="282">
        <v>87</v>
      </c>
      <c r="E28415" s="265"/>
    </row>
    <row r="28416" spans="1:5">
      <c r="A28416" s="283">
        <v>70339</v>
      </c>
      <c r="B28416" s="176">
        <v>31.7</v>
      </c>
      <c r="C28416" s="176">
        <v>41.8</v>
      </c>
      <c r="D28416" s="282">
        <v>87</v>
      </c>
      <c r="E28416" s="265"/>
    </row>
    <row r="28417" spans="1:5">
      <c r="A28417" s="283">
        <v>70340</v>
      </c>
      <c r="B28417" s="176">
        <v>0</v>
      </c>
      <c r="C28417" s="176">
        <v>0</v>
      </c>
      <c r="D28417" s="282">
        <v>87</v>
      </c>
      <c r="E28417" s="265"/>
    </row>
    <row r="28418" spans="1:5">
      <c r="A28418" s="283">
        <v>70341</v>
      </c>
      <c r="B28418" s="176">
        <v>86.1</v>
      </c>
      <c r="C28418" s="176">
        <v>38.200000000000003</v>
      </c>
      <c r="D28418" s="282">
        <v>87</v>
      </c>
      <c r="E28418" s="265"/>
    </row>
    <row r="28419" spans="1:5">
      <c r="A28419" s="283">
        <v>70342</v>
      </c>
      <c r="B28419" s="176">
        <v>668.4</v>
      </c>
      <c r="C28419" s="176">
        <v>35.4</v>
      </c>
      <c r="D28419" s="282">
        <v>87</v>
      </c>
      <c r="E28419" s="265"/>
    </row>
    <row r="28420" spans="1:5">
      <c r="A28420" s="283">
        <v>70343</v>
      </c>
      <c r="B28420" s="176">
        <v>192.1</v>
      </c>
      <c r="C28420" s="176">
        <v>36.799999999999997</v>
      </c>
      <c r="D28420" s="282">
        <v>94</v>
      </c>
      <c r="E28420" s="265"/>
    </row>
    <row r="28421" spans="1:5">
      <c r="A28421" s="283">
        <v>70344</v>
      </c>
      <c r="B28421" s="176">
        <v>56.2</v>
      </c>
      <c r="C28421" s="176">
        <v>37.299999999999997</v>
      </c>
      <c r="D28421" s="282">
        <v>87</v>
      </c>
      <c r="E28421" s="265"/>
    </row>
    <row r="28422" spans="1:5">
      <c r="A28422" s="283">
        <v>70345</v>
      </c>
      <c r="B28422" s="176">
        <v>99.3</v>
      </c>
      <c r="C28422" s="176">
        <v>37.6</v>
      </c>
      <c r="D28422" s="282">
        <v>87</v>
      </c>
      <c r="E28422" s="265"/>
    </row>
    <row r="28423" spans="1:5">
      <c r="A28423" s="283">
        <v>70346</v>
      </c>
      <c r="B28423" s="176">
        <v>212.3</v>
      </c>
      <c r="C28423" s="176">
        <v>34.200000000000003</v>
      </c>
      <c r="D28423" s="282">
        <v>120</v>
      </c>
      <c r="E28423" s="265"/>
    </row>
    <row r="28424" spans="1:5">
      <c r="A28424" s="283">
        <v>70352</v>
      </c>
      <c r="B28424" s="176">
        <v>26.1</v>
      </c>
      <c r="C28424" s="176">
        <v>39.5</v>
      </c>
      <c r="D28424" s="282">
        <v>87</v>
      </c>
      <c r="E28424" s="265"/>
    </row>
    <row r="28425" spans="1:5">
      <c r="A28425" s="283">
        <v>70353</v>
      </c>
      <c r="B28425" s="176">
        <v>16.899999999999999</v>
      </c>
      <c r="C28425" s="176">
        <v>33</v>
      </c>
      <c r="D28425" s="282">
        <v>87</v>
      </c>
      <c r="E28425" s="265"/>
    </row>
    <row r="28426" spans="1:5">
      <c r="A28426" s="283">
        <v>70354</v>
      </c>
      <c r="B28426" s="176">
        <v>19.399999999999999</v>
      </c>
      <c r="C28426" s="176">
        <v>37.299999999999997</v>
      </c>
      <c r="D28426" s="282">
        <v>87</v>
      </c>
      <c r="E28426" s="265"/>
    </row>
    <row r="28427" spans="1:5">
      <c r="A28427" s="283">
        <v>70355</v>
      </c>
      <c r="B28427" s="176">
        <v>10.4</v>
      </c>
      <c r="C28427" s="176">
        <v>35.799999999999997</v>
      </c>
      <c r="D28427" s="282">
        <v>87</v>
      </c>
      <c r="E28427" s="265"/>
    </row>
    <row r="28428" spans="1:5">
      <c r="A28428" s="283">
        <v>70356</v>
      </c>
      <c r="B28428" s="176">
        <v>31</v>
      </c>
      <c r="C28428" s="176">
        <v>39.299999999999997</v>
      </c>
      <c r="D28428" s="282">
        <v>87</v>
      </c>
      <c r="E28428" s="265"/>
    </row>
    <row r="28429" spans="1:5">
      <c r="A28429" s="283">
        <v>70357</v>
      </c>
      <c r="B28429" s="176">
        <v>42.3</v>
      </c>
      <c r="C28429" s="176">
        <v>38.200000000000003</v>
      </c>
      <c r="D28429" s="282">
        <v>87</v>
      </c>
      <c r="E28429" s="265"/>
    </row>
    <row r="28430" spans="1:5">
      <c r="A28430" s="283">
        <v>70358</v>
      </c>
      <c r="B28430" s="176">
        <v>11.6</v>
      </c>
      <c r="C28430" s="176">
        <v>46.6</v>
      </c>
      <c r="D28430" s="282">
        <v>87</v>
      </c>
      <c r="E28430" s="265"/>
    </row>
    <row r="28431" spans="1:5">
      <c r="A28431" s="283">
        <v>70359</v>
      </c>
      <c r="B28431" s="176">
        <v>396.9</v>
      </c>
      <c r="C28431" s="176">
        <v>33.200000000000003</v>
      </c>
      <c r="D28431" s="282">
        <v>87</v>
      </c>
      <c r="E28431" s="265"/>
    </row>
    <row r="28432" spans="1:5">
      <c r="A28432" s="283">
        <v>70360</v>
      </c>
      <c r="B28432" s="176">
        <v>99.5</v>
      </c>
      <c r="C28432" s="176">
        <v>37.1</v>
      </c>
      <c r="D28432" s="282">
        <v>148</v>
      </c>
      <c r="E28432" s="265"/>
    </row>
    <row r="28433" spans="1:5">
      <c r="A28433" s="283">
        <v>70361</v>
      </c>
      <c r="B28433" s="176">
        <v>0</v>
      </c>
      <c r="C28433" s="176">
        <v>0</v>
      </c>
      <c r="D28433" s="282">
        <v>87</v>
      </c>
      <c r="E28433" s="265"/>
    </row>
    <row r="28434" spans="1:5">
      <c r="A28434" s="283">
        <v>70363</v>
      </c>
      <c r="B28434" s="176">
        <v>227.5</v>
      </c>
      <c r="C28434" s="176">
        <v>33.299999999999997</v>
      </c>
      <c r="D28434" s="282">
        <v>109</v>
      </c>
      <c r="E28434" s="265"/>
    </row>
    <row r="28435" spans="1:5">
      <c r="A28435" s="283">
        <v>70364</v>
      </c>
      <c r="B28435" s="176">
        <v>650.29999999999995</v>
      </c>
      <c r="C28435" s="176">
        <v>33.799999999999997</v>
      </c>
      <c r="D28435" s="282">
        <v>94</v>
      </c>
      <c r="E28435" s="265"/>
    </row>
    <row r="28436" spans="1:5">
      <c r="A28436" s="283">
        <v>70372</v>
      </c>
      <c r="B28436" s="176">
        <v>58.6</v>
      </c>
      <c r="C28436" s="176">
        <v>38.799999999999997</v>
      </c>
      <c r="D28436" s="282">
        <v>87</v>
      </c>
      <c r="E28436" s="265"/>
    </row>
    <row r="28437" spans="1:5">
      <c r="A28437" s="283">
        <v>70373</v>
      </c>
      <c r="B28437" s="176">
        <v>120.3</v>
      </c>
      <c r="C28437" s="176">
        <v>37</v>
      </c>
      <c r="D28437" s="282">
        <v>87</v>
      </c>
      <c r="E28437" s="265"/>
    </row>
    <row r="28438" spans="1:5">
      <c r="A28438" s="283">
        <v>70374</v>
      </c>
      <c r="B28438" s="176">
        <v>116.2</v>
      </c>
      <c r="C28438" s="176">
        <v>36.799999999999997</v>
      </c>
      <c r="D28438" s="282">
        <v>95</v>
      </c>
      <c r="E28438" s="265"/>
    </row>
    <row r="28439" spans="1:5">
      <c r="A28439" s="283">
        <v>70375</v>
      </c>
      <c r="B28439" s="176">
        <v>13.1</v>
      </c>
      <c r="C28439" s="176">
        <v>39.1</v>
      </c>
      <c r="D28439" s="282">
        <v>87</v>
      </c>
      <c r="E28439" s="265"/>
    </row>
    <row r="28440" spans="1:5">
      <c r="A28440" s="283">
        <v>70377</v>
      </c>
      <c r="B28440" s="176">
        <v>36.299999999999997</v>
      </c>
      <c r="C28440" s="176">
        <v>36.4</v>
      </c>
      <c r="D28440" s="282">
        <v>87</v>
      </c>
      <c r="E28440" s="265"/>
    </row>
    <row r="28441" spans="1:5">
      <c r="A28441" s="283">
        <v>70380</v>
      </c>
      <c r="B28441" s="176">
        <v>307.5</v>
      </c>
      <c r="C28441" s="176">
        <v>37.299999999999997</v>
      </c>
      <c r="D28441" s="282">
        <v>112</v>
      </c>
      <c r="E28441" s="265"/>
    </row>
    <row r="28442" spans="1:5">
      <c r="A28442" s="283">
        <v>70381</v>
      </c>
      <c r="B28442" s="176">
        <v>0</v>
      </c>
      <c r="C28442" s="176">
        <v>0</v>
      </c>
      <c r="D28442" s="282">
        <v>87</v>
      </c>
      <c r="E28442" s="265"/>
    </row>
    <row r="28443" spans="1:5">
      <c r="A28443" s="283">
        <v>70390</v>
      </c>
      <c r="B28443" s="176">
        <v>55</v>
      </c>
      <c r="C28443" s="176">
        <v>38</v>
      </c>
      <c r="D28443" s="282">
        <v>87</v>
      </c>
      <c r="E28443" s="265"/>
    </row>
    <row r="28444" spans="1:5">
      <c r="A28444" s="283">
        <v>70391</v>
      </c>
      <c r="B28444" s="176">
        <v>58.3</v>
      </c>
      <c r="C28444" s="176">
        <v>36</v>
      </c>
      <c r="D28444" s="282">
        <v>87</v>
      </c>
      <c r="E28444" s="265"/>
    </row>
    <row r="28445" spans="1:5">
      <c r="A28445" s="283">
        <v>70392</v>
      </c>
      <c r="B28445" s="176">
        <v>72.599999999999994</v>
      </c>
      <c r="C28445" s="176">
        <v>35.299999999999997</v>
      </c>
      <c r="D28445" s="282">
        <v>106</v>
      </c>
      <c r="E28445" s="265"/>
    </row>
    <row r="28446" spans="1:5">
      <c r="A28446" s="283">
        <v>70393</v>
      </c>
      <c r="B28446" s="176">
        <v>60.6</v>
      </c>
      <c r="C28446" s="176">
        <v>36</v>
      </c>
      <c r="D28446" s="282">
        <v>87</v>
      </c>
      <c r="E28446" s="265"/>
    </row>
    <row r="28447" spans="1:5">
      <c r="A28447" s="283">
        <v>70394</v>
      </c>
      <c r="B28447" s="176">
        <v>195.1</v>
      </c>
      <c r="C28447" s="176">
        <v>37.5</v>
      </c>
      <c r="D28447" s="282">
        <v>95</v>
      </c>
      <c r="E28447" s="265"/>
    </row>
    <row r="28448" spans="1:5">
      <c r="A28448" s="283">
        <v>70395</v>
      </c>
      <c r="B28448" s="176">
        <v>107.6</v>
      </c>
      <c r="C28448" s="176">
        <v>36.200000000000003</v>
      </c>
      <c r="D28448" s="282">
        <v>87</v>
      </c>
      <c r="E28448" s="265"/>
    </row>
    <row r="28449" spans="1:5">
      <c r="A28449" s="283">
        <v>70397</v>
      </c>
      <c r="B28449" s="176">
        <v>4</v>
      </c>
      <c r="C28449" s="176">
        <v>37.200000000000003</v>
      </c>
      <c r="D28449" s="282">
        <v>96</v>
      </c>
      <c r="E28449" s="265"/>
    </row>
    <row r="28450" spans="1:5">
      <c r="A28450" s="283">
        <v>70401</v>
      </c>
      <c r="B28450" s="176">
        <v>593.1</v>
      </c>
      <c r="C28450" s="176">
        <v>26.8</v>
      </c>
      <c r="D28450" s="282">
        <v>135</v>
      </c>
      <c r="E28450" s="265"/>
    </row>
    <row r="28451" spans="1:5">
      <c r="A28451" s="283">
        <v>70402</v>
      </c>
      <c r="B28451" s="176">
        <v>0</v>
      </c>
      <c r="C28451" s="176">
        <v>0</v>
      </c>
      <c r="D28451" s="282">
        <v>87</v>
      </c>
      <c r="E28451" s="265"/>
    </row>
    <row r="28452" spans="1:5">
      <c r="A28452" s="283">
        <v>70403</v>
      </c>
      <c r="B28452" s="176">
        <v>576.5</v>
      </c>
      <c r="C28452" s="176">
        <v>34.299999999999997</v>
      </c>
      <c r="D28452" s="282">
        <v>123</v>
      </c>
      <c r="E28452" s="265"/>
    </row>
    <row r="28453" spans="1:5">
      <c r="A28453" s="283">
        <v>70404</v>
      </c>
      <c r="B28453" s="176">
        <v>0</v>
      </c>
      <c r="C28453" s="176">
        <v>0</v>
      </c>
      <c r="D28453" s="282">
        <v>87</v>
      </c>
      <c r="E28453" s="265"/>
    </row>
    <row r="28454" spans="1:5">
      <c r="A28454" s="283">
        <v>70420</v>
      </c>
      <c r="B28454" s="176">
        <v>105</v>
      </c>
      <c r="C28454" s="176">
        <v>39.299999999999997</v>
      </c>
      <c r="D28454" s="282">
        <v>113</v>
      </c>
      <c r="E28454" s="265"/>
    </row>
    <row r="28455" spans="1:5">
      <c r="A28455" s="283">
        <v>70421</v>
      </c>
      <c r="B28455" s="176">
        <v>33.5</v>
      </c>
      <c r="C28455" s="176">
        <v>37.4</v>
      </c>
      <c r="D28455" s="282">
        <v>87</v>
      </c>
      <c r="E28455" s="265"/>
    </row>
    <row r="28456" spans="1:5">
      <c r="A28456" s="283">
        <v>70422</v>
      </c>
      <c r="B28456" s="176">
        <v>83</v>
      </c>
      <c r="C28456" s="176">
        <v>36.6</v>
      </c>
      <c r="D28456" s="282">
        <v>120</v>
      </c>
      <c r="E28456" s="265"/>
    </row>
    <row r="28457" spans="1:5">
      <c r="A28457" s="283">
        <v>70426</v>
      </c>
      <c r="B28457" s="176">
        <v>47.5</v>
      </c>
      <c r="C28457" s="176">
        <v>38.6</v>
      </c>
      <c r="D28457" s="282">
        <v>87</v>
      </c>
      <c r="E28457" s="265"/>
    </row>
    <row r="28458" spans="1:5">
      <c r="A28458" s="283">
        <v>70427</v>
      </c>
      <c r="B28458" s="176">
        <v>134.19999999999999</v>
      </c>
      <c r="C28458" s="176">
        <v>39.4</v>
      </c>
      <c r="D28458" s="282">
        <v>87</v>
      </c>
      <c r="E28458" s="265"/>
    </row>
    <row r="28459" spans="1:5">
      <c r="A28459" s="283">
        <v>70429</v>
      </c>
      <c r="B28459" s="176">
        <v>187.5</v>
      </c>
      <c r="C28459" s="176">
        <v>42.7</v>
      </c>
      <c r="D28459" s="282">
        <v>87</v>
      </c>
      <c r="E28459" s="265"/>
    </row>
    <row r="28460" spans="1:5">
      <c r="A28460" s="283">
        <v>70431</v>
      </c>
      <c r="B28460" s="176">
        <v>62.9</v>
      </c>
      <c r="C28460" s="176">
        <v>44.1</v>
      </c>
      <c r="D28460" s="282">
        <v>87</v>
      </c>
      <c r="E28460" s="265"/>
    </row>
    <row r="28461" spans="1:5">
      <c r="A28461" s="283">
        <v>70433</v>
      </c>
      <c r="B28461" s="176">
        <v>729.7</v>
      </c>
      <c r="C28461" s="176">
        <v>38.9</v>
      </c>
      <c r="D28461" s="282">
        <v>177</v>
      </c>
      <c r="E28461" s="265"/>
    </row>
    <row r="28462" spans="1:5">
      <c r="A28462" s="283">
        <v>70434</v>
      </c>
      <c r="B28462" s="176">
        <v>0</v>
      </c>
      <c r="C28462" s="176">
        <v>0</v>
      </c>
      <c r="D28462" s="282">
        <v>87</v>
      </c>
      <c r="E28462" s="265"/>
    </row>
    <row r="28463" spans="1:5">
      <c r="A28463" s="283">
        <v>70435</v>
      </c>
      <c r="B28463" s="176">
        <v>164.7</v>
      </c>
      <c r="C28463" s="176">
        <v>40.700000000000003</v>
      </c>
      <c r="D28463" s="282">
        <v>107</v>
      </c>
      <c r="E28463" s="265"/>
    </row>
    <row r="28464" spans="1:5">
      <c r="A28464" s="283">
        <v>70436</v>
      </c>
      <c r="B28464" s="176">
        <v>133</v>
      </c>
      <c r="C28464" s="176">
        <v>33.799999999999997</v>
      </c>
      <c r="D28464" s="282">
        <v>87</v>
      </c>
      <c r="E28464" s="265"/>
    </row>
    <row r="28465" spans="1:5">
      <c r="A28465" s="283">
        <v>70437</v>
      </c>
      <c r="B28465" s="176">
        <v>103.9</v>
      </c>
      <c r="C28465" s="176">
        <v>42.4</v>
      </c>
      <c r="D28465" s="282">
        <v>114</v>
      </c>
      <c r="E28465" s="265"/>
    </row>
    <row r="28466" spans="1:5">
      <c r="A28466" s="283">
        <v>70438</v>
      </c>
      <c r="B28466" s="176">
        <v>56.5</v>
      </c>
      <c r="C28466" s="176">
        <v>37.799999999999997</v>
      </c>
      <c r="D28466" s="282">
        <v>112</v>
      </c>
      <c r="E28466" s="265"/>
    </row>
    <row r="28467" spans="1:5">
      <c r="A28467" s="283">
        <v>70441</v>
      </c>
      <c r="B28467" s="176">
        <v>25</v>
      </c>
      <c r="C28467" s="176">
        <v>40</v>
      </c>
      <c r="D28467" s="282">
        <v>114</v>
      </c>
      <c r="E28467" s="265"/>
    </row>
    <row r="28468" spans="1:5">
      <c r="A28468" s="283">
        <v>70442</v>
      </c>
      <c r="B28468" s="176">
        <v>36.700000000000003</v>
      </c>
      <c r="C28468" s="176">
        <v>37.799999999999997</v>
      </c>
      <c r="D28468" s="282">
        <v>87</v>
      </c>
      <c r="E28468" s="265"/>
    </row>
    <row r="28469" spans="1:5">
      <c r="A28469" s="283">
        <v>70443</v>
      </c>
      <c r="B28469" s="176">
        <v>106.6</v>
      </c>
      <c r="C28469" s="176">
        <v>35</v>
      </c>
      <c r="D28469" s="282">
        <v>111</v>
      </c>
      <c r="E28469" s="265"/>
    </row>
    <row r="28470" spans="1:5">
      <c r="A28470" s="283">
        <v>70444</v>
      </c>
      <c r="B28470" s="176">
        <v>40.6</v>
      </c>
      <c r="C28470" s="176">
        <v>37.700000000000003</v>
      </c>
      <c r="D28470" s="282">
        <v>87</v>
      </c>
      <c r="E28470" s="265"/>
    </row>
    <row r="28471" spans="1:5">
      <c r="A28471" s="283">
        <v>70445</v>
      </c>
      <c r="B28471" s="176">
        <v>163.9</v>
      </c>
      <c r="C28471" s="176">
        <v>41.6</v>
      </c>
      <c r="D28471" s="282">
        <v>95</v>
      </c>
      <c r="E28471" s="265"/>
    </row>
    <row r="28472" spans="1:5">
      <c r="A28472" s="283">
        <v>70446</v>
      </c>
      <c r="B28472" s="176">
        <v>60.8</v>
      </c>
      <c r="C28472" s="176">
        <v>37.200000000000003</v>
      </c>
      <c r="D28472" s="282">
        <v>95</v>
      </c>
      <c r="E28472" s="265"/>
    </row>
    <row r="28473" spans="1:5">
      <c r="A28473" s="283">
        <v>70447</v>
      </c>
      <c r="B28473" s="176">
        <v>280.8</v>
      </c>
      <c r="C28473" s="176">
        <v>36.4</v>
      </c>
      <c r="D28473" s="282">
        <v>114</v>
      </c>
      <c r="E28473" s="265"/>
    </row>
    <row r="28474" spans="1:5">
      <c r="A28474" s="283">
        <v>70448</v>
      </c>
      <c r="B28474" s="176">
        <v>1161.0999999999999</v>
      </c>
      <c r="C28474" s="176">
        <v>37.9</v>
      </c>
      <c r="D28474" s="282">
        <v>144</v>
      </c>
      <c r="E28474" s="265"/>
    </row>
    <row r="28475" spans="1:5">
      <c r="A28475" s="283">
        <v>70449</v>
      </c>
      <c r="B28475" s="176">
        <v>67</v>
      </c>
      <c r="C28475" s="176">
        <v>41.8</v>
      </c>
      <c r="D28475" s="282">
        <v>87</v>
      </c>
      <c r="E28475" s="265"/>
    </row>
    <row r="28476" spans="1:5">
      <c r="A28476" s="283">
        <v>70450</v>
      </c>
      <c r="B28476" s="176">
        <v>39</v>
      </c>
      <c r="C28476" s="176">
        <v>40.200000000000003</v>
      </c>
      <c r="D28476" s="282">
        <v>87</v>
      </c>
      <c r="E28476" s="265"/>
    </row>
    <row r="28477" spans="1:5">
      <c r="A28477" s="283">
        <v>70451</v>
      </c>
      <c r="B28477" s="176">
        <v>226.1</v>
      </c>
      <c r="C28477" s="176">
        <v>35.200000000000003</v>
      </c>
      <c r="D28477" s="282">
        <v>87</v>
      </c>
      <c r="E28477" s="265"/>
    </row>
    <row r="28478" spans="1:5">
      <c r="A28478" s="283">
        <v>70452</v>
      </c>
      <c r="B28478" s="176">
        <v>95.2</v>
      </c>
      <c r="C28478" s="176">
        <v>39.700000000000003</v>
      </c>
      <c r="D28478" s="282">
        <v>108</v>
      </c>
      <c r="E28478" s="265"/>
    </row>
    <row r="28479" spans="1:5">
      <c r="A28479" s="283">
        <v>70453</v>
      </c>
      <c r="B28479" s="176">
        <v>33.5</v>
      </c>
      <c r="C28479" s="176">
        <v>36.4</v>
      </c>
      <c r="D28479" s="282">
        <v>96</v>
      </c>
      <c r="E28479" s="265"/>
    </row>
    <row r="28480" spans="1:5">
      <c r="A28480" s="283">
        <v>70454</v>
      </c>
      <c r="B28480" s="176">
        <v>145.69999999999999</v>
      </c>
      <c r="C28480" s="176">
        <v>36.1</v>
      </c>
      <c r="D28480" s="282">
        <v>152</v>
      </c>
      <c r="E28480" s="265"/>
    </row>
    <row r="28481" spans="1:5">
      <c r="A28481" s="283">
        <v>70455</v>
      </c>
      <c r="B28481" s="176">
        <v>72.599999999999994</v>
      </c>
      <c r="C28481" s="176">
        <v>37.6</v>
      </c>
      <c r="D28481" s="282">
        <v>87</v>
      </c>
      <c r="E28481" s="265"/>
    </row>
    <row r="28482" spans="1:5">
      <c r="A28482" s="283">
        <v>70456</v>
      </c>
      <c r="B28482" s="176">
        <v>96.9</v>
      </c>
      <c r="C28482" s="176">
        <v>36.1</v>
      </c>
      <c r="D28482" s="282">
        <v>108</v>
      </c>
      <c r="E28482" s="265"/>
    </row>
    <row r="28483" spans="1:5">
      <c r="A28483" s="283">
        <v>70457</v>
      </c>
      <c r="B28483" s="176">
        <v>0</v>
      </c>
      <c r="C28483" s="176">
        <v>0</v>
      </c>
      <c r="D28483" s="282">
        <v>87</v>
      </c>
      <c r="E28483" s="265"/>
    </row>
    <row r="28484" spans="1:5">
      <c r="A28484" s="283">
        <v>70458</v>
      </c>
      <c r="B28484" s="176">
        <v>1526</v>
      </c>
      <c r="C28484" s="176">
        <v>39.5</v>
      </c>
      <c r="D28484" s="282">
        <v>132</v>
      </c>
      <c r="E28484" s="265"/>
    </row>
    <row r="28485" spans="1:5">
      <c r="A28485" s="283">
        <v>70459</v>
      </c>
      <c r="B28485" s="176">
        <v>0</v>
      </c>
      <c r="C28485" s="176">
        <v>0</v>
      </c>
      <c r="D28485" s="282">
        <v>87</v>
      </c>
      <c r="E28485" s="265"/>
    </row>
    <row r="28486" spans="1:5">
      <c r="A28486" s="283">
        <v>70460</v>
      </c>
      <c r="B28486" s="176">
        <v>392.3</v>
      </c>
      <c r="C28486" s="176">
        <v>36.6</v>
      </c>
      <c r="D28486" s="282">
        <v>114</v>
      </c>
      <c r="E28486" s="265"/>
    </row>
    <row r="28487" spans="1:5">
      <c r="A28487" s="283">
        <v>70461</v>
      </c>
      <c r="B28487" s="176">
        <v>356.6</v>
      </c>
      <c r="C28487" s="176">
        <v>37.1</v>
      </c>
      <c r="D28487" s="282">
        <v>95</v>
      </c>
      <c r="E28487" s="265"/>
    </row>
    <row r="28488" spans="1:5">
      <c r="A28488" s="283">
        <v>70462</v>
      </c>
      <c r="B28488" s="176">
        <v>52.6</v>
      </c>
      <c r="C28488" s="176">
        <v>40.4</v>
      </c>
      <c r="D28488" s="282">
        <v>87</v>
      </c>
      <c r="E28488" s="265"/>
    </row>
    <row r="28489" spans="1:5">
      <c r="A28489" s="283">
        <v>70463</v>
      </c>
      <c r="B28489" s="176">
        <v>111.7</v>
      </c>
      <c r="C28489" s="176">
        <v>45.9</v>
      </c>
      <c r="D28489" s="282">
        <v>87</v>
      </c>
      <c r="E28489" s="265"/>
    </row>
    <row r="28490" spans="1:5">
      <c r="A28490" s="283">
        <v>70464</v>
      </c>
      <c r="B28490" s="176">
        <v>41.3</v>
      </c>
      <c r="C28490" s="176">
        <v>41</v>
      </c>
      <c r="D28490" s="282">
        <v>87</v>
      </c>
      <c r="E28490" s="265"/>
    </row>
    <row r="28491" spans="1:5">
      <c r="A28491" s="283">
        <v>70465</v>
      </c>
      <c r="B28491" s="176">
        <v>140.4</v>
      </c>
      <c r="C28491" s="176">
        <v>32.6</v>
      </c>
      <c r="D28491" s="282">
        <v>87</v>
      </c>
      <c r="E28491" s="265"/>
    </row>
    <row r="28492" spans="1:5">
      <c r="A28492" s="283">
        <v>70466</v>
      </c>
      <c r="B28492" s="176">
        <v>318.89999999999998</v>
      </c>
      <c r="C28492" s="176">
        <v>32.799999999999997</v>
      </c>
      <c r="D28492" s="282">
        <v>87</v>
      </c>
      <c r="E28492" s="265"/>
    </row>
    <row r="28493" spans="1:5">
      <c r="A28493" s="283">
        <v>70467</v>
      </c>
      <c r="B28493" s="176">
        <v>47.6</v>
      </c>
      <c r="C28493" s="176">
        <v>38.6</v>
      </c>
      <c r="D28493" s="282">
        <v>87</v>
      </c>
      <c r="E28493" s="265"/>
    </row>
    <row r="28494" spans="1:5">
      <c r="A28494" s="283">
        <v>70469</v>
      </c>
      <c r="B28494" s="176">
        <v>0</v>
      </c>
      <c r="C28494" s="176">
        <v>0</v>
      </c>
      <c r="D28494" s="282">
        <v>87</v>
      </c>
      <c r="E28494" s="265"/>
    </row>
    <row r="28495" spans="1:5">
      <c r="A28495" s="283">
        <v>70470</v>
      </c>
      <c r="B28495" s="176">
        <v>1326.6</v>
      </c>
      <c r="C28495" s="176">
        <v>47.1</v>
      </c>
      <c r="D28495" s="282">
        <v>87</v>
      </c>
      <c r="E28495" s="265"/>
    </row>
    <row r="28496" spans="1:5">
      <c r="A28496" s="283">
        <v>70471</v>
      </c>
      <c r="B28496" s="176">
        <v>412.7</v>
      </c>
      <c r="C28496" s="176">
        <v>40.799999999999997</v>
      </c>
      <c r="D28496" s="282">
        <v>135</v>
      </c>
      <c r="E28496" s="265"/>
    </row>
    <row r="28497" spans="1:5">
      <c r="A28497" s="283">
        <v>70501</v>
      </c>
      <c r="B28497" s="176">
        <v>1956.9</v>
      </c>
      <c r="C28497" s="176">
        <v>33.5</v>
      </c>
      <c r="D28497" s="282">
        <v>137</v>
      </c>
      <c r="E28497" s="265"/>
    </row>
    <row r="28498" spans="1:5">
      <c r="A28498" s="283">
        <v>70502</v>
      </c>
      <c r="B28498" s="176">
        <v>0</v>
      </c>
      <c r="C28498" s="176">
        <v>0</v>
      </c>
      <c r="D28498" s="282">
        <v>87</v>
      </c>
      <c r="E28498" s="265"/>
    </row>
    <row r="28499" spans="1:5">
      <c r="A28499" s="283">
        <v>70503</v>
      </c>
      <c r="B28499" s="176">
        <v>2349.9</v>
      </c>
      <c r="C28499" s="176">
        <v>34.5</v>
      </c>
      <c r="D28499" s="282">
        <v>180</v>
      </c>
      <c r="E28499" s="265"/>
    </row>
    <row r="28500" spans="1:5">
      <c r="A28500" s="283">
        <v>70504</v>
      </c>
      <c r="B28500" s="176">
        <v>0</v>
      </c>
      <c r="C28500" s="176">
        <v>0</v>
      </c>
      <c r="D28500" s="282">
        <v>87</v>
      </c>
      <c r="E28500" s="265"/>
    </row>
    <row r="28501" spans="1:5">
      <c r="A28501" s="283">
        <v>70505</v>
      </c>
      <c r="B28501" s="176">
        <v>2581.3000000000002</v>
      </c>
      <c r="C28501" s="176">
        <v>43.2</v>
      </c>
      <c r="D28501" s="282">
        <v>97</v>
      </c>
      <c r="E28501" s="265"/>
    </row>
    <row r="28502" spans="1:5">
      <c r="A28502" s="283">
        <v>70506</v>
      </c>
      <c r="B28502" s="176">
        <v>1819.9</v>
      </c>
      <c r="C28502" s="176">
        <v>31.8</v>
      </c>
      <c r="D28502" s="282">
        <v>121</v>
      </c>
      <c r="E28502" s="265"/>
    </row>
    <row r="28503" spans="1:5">
      <c r="A28503" s="283">
        <v>70507</v>
      </c>
      <c r="B28503" s="176">
        <v>744.5</v>
      </c>
      <c r="C28503" s="176">
        <v>33.6</v>
      </c>
      <c r="D28503" s="282">
        <v>167</v>
      </c>
      <c r="E28503" s="265"/>
    </row>
    <row r="28504" spans="1:5">
      <c r="A28504" s="283">
        <v>70508</v>
      </c>
      <c r="B28504" s="176">
        <v>1445.7</v>
      </c>
      <c r="C28504" s="176">
        <v>35.299999999999997</v>
      </c>
      <c r="D28504" s="282">
        <v>183</v>
      </c>
      <c r="E28504" s="265"/>
    </row>
    <row r="28505" spans="1:5">
      <c r="A28505" s="283">
        <v>70509</v>
      </c>
      <c r="B28505" s="176">
        <v>0</v>
      </c>
      <c r="C28505" s="176">
        <v>0</v>
      </c>
      <c r="D28505" s="282">
        <v>87</v>
      </c>
      <c r="E28505" s="265"/>
    </row>
    <row r="28506" spans="1:5">
      <c r="A28506" s="283">
        <v>70510</v>
      </c>
      <c r="B28506" s="176">
        <v>62.5</v>
      </c>
      <c r="C28506" s="176">
        <v>36</v>
      </c>
      <c r="D28506" s="282">
        <v>117</v>
      </c>
      <c r="E28506" s="265"/>
    </row>
    <row r="28507" spans="1:5">
      <c r="A28507" s="283">
        <v>70511</v>
      </c>
      <c r="B28507" s="176">
        <v>2.4</v>
      </c>
      <c r="C28507" s="176">
        <v>42.9</v>
      </c>
      <c r="D28507" s="282">
        <v>87</v>
      </c>
      <c r="E28507" s="265"/>
    </row>
    <row r="28508" spans="1:5">
      <c r="A28508" s="283">
        <v>70512</v>
      </c>
      <c r="B28508" s="176">
        <v>90.5</v>
      </c>
      <c r="C28508" s="176">
        <v>37.700000000000003</v>
      </c>
      <c r="D28508" s="282">
        <v>112</v>
      </c>
      <c r="E28508" s="265"/>
    </row>
    <row r="28509" spans="1:5">
      <c r="A28509" s="283">
        <v>70513</v>
      </c>
      <c r="B28509" s="176">
        <v>18.100000000000001</v>
      </c>
      <c r="C28509" s="176">
        <v>40.5</v>
      </c>
      <c r="D28509" s="282">
        <v>87</v>
      </c>
      <c r="E28509" s="265"/>
    </row>
    <row r="28510" spans="1:5">
      <c r="A28510" s="283">
        <v>70514</v>
      </c>
      <c r="B28510" s="176">
        <v>969.6</v>
      </c>
      <c r="C28510" s="176">
        <v>38.700000000000003</v>
      </c>
      <c r="D28510" s="282">
        <v>109</v>
      </c>
      <c r="E28510" s="265"/>
    </row>
    <row r="28511" spans="1:5">
      <c r="A28511" s="283">
        <v>70515</v>
      </c>
      <c r="B28511" s="176">
        <v>42.7</v>
      </c>
      <c r="C28511" s="176">
        <v>33.9</v>
      </c>
      <c r="D28511" s="282">
        <v>87</v>
      </c>
      <c r="E28511" s="265"/>
    </row>
    <row r="28512" spans="1:5">
      <c r="A28512" s="283">
        <v>70516</v>
      </c>
      <c r="B28512" s="176">
        <v>35.299999999999997</v>
      </c>
      <c r="C28512" s="176">
        <v>34</v>
      </c>
      <c r="D28512" s="282">
        <v>112</v>
      </c>
      <c r="E28512" s="265"/>
    </row>
    <row r="28513" spans="1:5">
      <c r="A28513" s="283">
        <v>70517</v>
      </c>
      <c r="B28513" s="176">
        <v>153.19999999999999</v>
      </c>
      <c r="C28513" s="176">
        <v>35.200000000000003</v>
      </c>
      <c r="D28513" s="282">
        <v>111</v>
      </c>
      <c r="E28513" s="265"/>
    </row>
    <row r="28514" spans="1:5">
      <c r="A28514" s="283">
        <v>70518</v>
      </c>
      <c r="B28514" s="176">
        <v>310.3</v>
      </c>
      <c r="C28514" s="176">
        <v>34.1</v>
      </c>
      <c r="D28514" s="282">
        <v>128</v>
      </c>
      <c r="E28514" s="265"/>
    </row>
    <row r="28515" spans="1:5">
      <c r="A28515" s="283">
        <v>70519</v>
      </c>
      <c r="B28515" s="176">
        <v>109.3</v>
      </c>
      <c r="C28515" s="176">
        <v>42</v>
      </c>
      <c r="D28515" s="282">
        <v>116</v>
      </c>
      <c r="E28515" s="265"/>
    </row>
    <row r="28516" spans="1:5">
      <c r="A28516" s="283">
        <v>70520</v>
      </c>
      <c r="B28516" s="176">
        <v>467.3</v>
      </c>
      <c r="C28516" s="176">
        <v>33.9</v>
      </c>
      <c r="D28516" s="282">
        <v>123</v>
      </c>
      <c r="E28516" s="265"/>
    </row>
    <row r="28517" spans="1:5">
      <c r="A28517" s="283">
        <v>70521</v>
      </c>
      <c r="B28517" s="176">
        <v>0</v>
      </c>
      <c r="C28517" s="176">
        <v>0</v>
      </c>
      <c r="D28517" s="282">
        <v>87</v>
      </c>
      <c r="E28517" s="265"/>
    </row>
    <row r="28518" spans="1:5">
      <c r="A28518" s="283">
        <v>70522</v>
      </c>
      <c r="B28518" s="176">
        <v>1224.3</v>
      </c>
      <c r="C28518" s="176">
        <v>43.3</v>
      </c>
      <c r="D28518" s="282">
        <v>96</v>
      </c>
      <c r="E28518" s="265"/>
    </row>
    <row r="28519" spans="1:5">
      <c r="A28519" s="283">
        <v>70523</v>
      </c>
      <c r="B28519" s="176">
        <v>364</v>
      </c>
      <c r="C28519" s="176">
        <v>37.200000000000003</v>
      </c>
      <c r="D28519" s="282">
        <v>87</v>
      </c>
      <c r="E28519" s="265"/>
    </row>
    <row r="28520" spans="1:5">
      <c r="A28520" s="283">
        <v>70524</v>
      </c>
      <c r="B28520" s="176">
        <v>230.3</v>
      </c>
      <c r="C28520" s="176">
        <v>37.299999999999997</v>
      </c>
      <c r="D28520" s="282">
        <v>87</v>
      </c>
      <c r="E28520" s="265"/>
    </row>
    <row r="28521" spans="1:5">
      <c r="A28521" s="283">
        <v>70525</v>
      </c>
      <c r="B28521" s="176">
        <v>112.2</v>
      </c>
      <c r="C28521" s="176">
        <v>35.200000000000003</v>
      </c>
      <c r="D28521" s="282">
        <v>93</v>
      </c>
      <c r="E28521" s="265"/>
    </row>
    <row r="28522" spans="1:5">
      <c r="A28522" s="283">
        <v>70526</v>
      </c>
      <c r="B28522" s="176">
        <v>186.6</v>
      </c>
      <c r="C28522" s="176">
        <v>35.9</v>
      </c>
      <c r="D28522" s="282">
        <v>119</v>
      </c>
      <c r="E28522" s="265"/>
    </row>
    <row r="28523" spans="1:5">
      <c r="A28523" s="283">
        <v>70527</v>
      </c>
      <c r="B28523" s="176">
        <v>41.6</v>
      </c>
      <c r="C28523" s="176">
        <v>36.200000000000003</v>
      </c>
      <c r="D28523" s="282">
        <v>87</v>
      </c>
      <c r="E28523" s="265"/>
    </row>
    <row r="28524" spans="1:5">
      <c r="A28524" s="283">
        <v>70528</v>
      </c>
      <c r="B28524" s="176">
        <v>249</v>
      </c>
      <c r="C28524" s="176">
        <v>36.6</v>
      </c>
      <c r="D28524" s="282">
        <v>87</v>
      </c>
      <c r="E28524" s="265"/>
    </row>
    <row r="28525" spans="1:5">
      <c r="A28525" s="283">
        <v>70529</v>
      </c>
      <c r="B28525" s="176">
        <v>240.8</v>
      </c>
      <c r="C28525" s="176">
        <v>32.799999999999997</v>
      </c>
      <c r="D28525" s="282">
        <v>87</v>
      </c>
      <c r="E28525" s="265"/>
    </row>
    <row r="28526" spans="1:5">
      <c r="A28526" s="283">
        <v>70531</v>
      </c>
      <c r="B28526" s="176">
        <v>35.1</v>
      </c>
      <c r="C28526" s="176">
        <v>36.5</v>
      </c>
      <c r="D28526" s="282">
        <v>87</v>
      </c>
      <c r="E28526" s="265"/>
    </row>
    <row r="28527" spans="1:5">
      <c r="A28527" s="283">
        <v>70532</v>
      </c>
      <c r="B28527" s="176">
        <v>28.1</v>
      </c>
      <c r="C28527" s="176">
        <v>36.700000000000003</v>
      </c>
      <c r="D28527" s="282">
        <v>87</v>
      </c>
      <c r="E28527" s="265"/>
    </row>
    <row r="28528" spans="1:5">
      <c r="A28528" s="283">
        <v>70533</v>
      </c>
      <c r="B28528" s="176">
        <v>84.2</v>
      </c>
      <c r="C28528" s="176">
        <v>35.9</v>
      </c>
      <c r="D28528" s="282">
        <v>87</v>
      </c>
      <c r="E28528" s="265"/>
    </row>
    <row r="28529" spans="1:5">
      <c r="A28529" s="283">
        <v>70534</v>
      </c>
      <c r="B28529" s="176">
        <v>0</v>
      </c>
      <c r="C28529" s="176">
        <v>0</v>
      </c>
      <c r="D28529" s="282">
        <v>87</v>
      </c>
      <c r="E28529" s="265"/>
    </row>
    <row r="28530" spans="1:5">
      <c r="A28530" s="283">
        <v>70535</v>
      </c>
      <c r="B28530" s="176">
        <v>154.19999999999999</v>
      </c>
      <c r="C28530" s="176">
        <v>35.6</v>
      </c>
      <c r="D28530" s="282">
        <v>120</v>
      </c>
      <c r="E28530" s="265"/>
    </row>
    <row r="28531" spans="1:5">
      <c r="A28531" s="283">
        <v>70537</v>
      </c>
      <c r="B28531" s="176">
        <v>54.6</v>
      </c>
      <c r="C28531" s="176">
        <v>35.1</v>
      </c>
      <c r="D28531" s="282">
        <v>87</v>
      </c>
      <c r="E28531" s="265"/>
    </row>
    <row r="28532" spans="1:5">
      <c r="A28532" s="283">
        <v>70538</v>
      </c>
      <c r="B28532" s="176">
        <v>43.2</v>
      </c>
      <c r="C28532" s="176">
        <v>38.6</v>
      </c>
      <c r="D28532" s="282">
        <v>157</v>
      </c>
      <c r="E28532" s="265"/>
    </row>
    <row r="28533" spans="1:5">
      <c r="A28533" s="283">
        <v>70540</v>
      </c>
      <c r="B28533" s="176">
        <v>21.1</v>
      </c>
      <c r="C28533" s="176">
        <v>37</v>
      </c>
      <c r="D28533" s="282">
        <v>87</v>
      </c>
      <c r="E28533" s="265"/>
    </row>
    <row r="28534" spans="1:5">
      <c r="A28534" s="283">
        <v>70541</v>
      </c>
      <c r="B28534" s="176">
        <v>2415</v>
      </c>
      <c r="C28534" s="176">
        <v>36.6</v>
      </c>
      <c r="D28534" s="282">
        <v>116</v>
      </c>
      <c r="E28534" s="265"/>
    </row>
    <row r="28535" spans="1:5">
      <c r="A28535" s="283">
        <v>70542</v>
      </c>
      <c r="B28535" s="176">
        <v>16.3</v>
      </c>
      <c r="C28535" s="176">
        <v>41.3</v>
      </c>
      <c r="D28535" s="282">
        <v>112</v>
      </c>
      <c r="E28535" s="265"/>
    </row>
    <row r="28536" spans="1:5">
      <c r="A28536" s="283">
        <v>70543</v>
      </c>
      <c r="B28536" s="176">
        <v>56</v>
      </c>
      <c r="C28536" s="176">
        <v>34.1</v>
      </c>
      <c r="D28536" s="282">
        <v>114</v>
      </c>
      <c r="E28536" s="265"/>
    </row>
    <row r="28537" spans="1:5">
      <c r="A28537" s="283">
        <v>70544</v>
      </c>
      <c r="B28537" s="176">
        <v>49.7</v>
      </c>
      <c r="C28537" s="176">
        <v>35.799999999999997</v>
      </c>
      <c r="D28537" s="282">
        <v>107</v>
      </c>
      <c r="E28537" s="265"/>
    </row>
    <row r="28538" spans="1:5">
      <c r="A28538" s="283">
        <v>70546</v>
      </c>
      <c r="B28538" s="176">
        <v>98.7</v>
      </c>
      <c r="C28538" s="176">
        <v>37.4</v>
      </c>
      <c r="D28538" s="282">
        <v>115</v>
      </c>
      <c r="E28538" s="265"/>
    </row>
    <row r="28539" spans="1:5">
      <c r="A28539" s="283">
        <v>70548</v>
      </c>
      <c r="B28539" s="176">
        <v>44.1</v>
      </c>
      <c r="C28539" s="176">
        <v>38.1</v>
      </c>
      <c r="D28539" s="282">
        <v>108</v>
      </c>
      <c r="E28539" s="265"/>
    </row>
    <row r="28540" spans="1:5">
      <c r="A28540" s="283">
        <v>70549</v>
      </c>
      <c r="B28540" s="176">
        <v>55.5</v>
      </c>
      <c r="C28540" s="176">
        <v>38</v>
      </c>
      <c r="D28540" s="282">
        <v>87</v>
      </c>
      <c r="E28540" s="265"/>
    </row>
    <row r="28541" spans="1:5">
      <c r="A28541" s="283">
        <v>70550</v>
      </c>
      <c r="B28541" s="176">
        <v>277.7</v>
      </c>
      <c r="C28541" s="176">
        <v>37.700000000000003</v>
      </c>
      <c r="D28541" s="282">
        <v>87</v>
      </c>
      <c r="E28541" s="265"/>
    </row>
    <row r="28542" spans="1:5">
      <c r="A28542" s="283">
        <v>70551</v>
      </c>
      <c r="B28542" s="176">
        <v>2193.6</v>
      </c>
      <c r="C28542" s="176">
        <v>37.1</v>
      </c>
      <c r="D28542" s="282">
        <v>87</v>
      </c>
      <c r="E28542" s="265"/>
    </row>
    <row r="28543" spans="1:5">
      <c r="A28543" s="283">
        <v>70552</v>
      </c>
      <c r="B28543" s="176">
        <v>90.7</v>
      </c>
      <c r="C28543" s="176">
        <v>36.1</v>
      </c>
      <c r="D28543" s="282">
        <v>87</v>
      </c>
      <c r="E28543" s="265"/>
    </row>
    <row r="28544" spans="1:5">
      <c r="A28544" s="283">
        <v>70554</v>
      </c>
      <c r="B28544" s="176">
        <v>51.1</v>
      </c>
      <c r="C28544" s="176">
        <v>36.6</v>
      </c>
      <c r="D28544" s="282">
        <v>87</v>
      </c>
      <c r="E28544" s="265"/>
    </row>
    <row r="28545" spans="1:5">
      <c r="A28545" s="283">
        <v>70555</v>
      </c>
      <c r="B28545" s="176">
        <v>134.1</v>
      </c>
      <c r="C28545" s="176">
        <v>34.4</v>
      </c>
      <c r="D28545" s="282">
        <v>102</v>
      </c>
      <c r="E28545" s="265"/>
    </row>
    <row r="28546" spans="1:5">
      <c r="A28546" s="283">
        <v>70556</v>
      </c>
      <c r="B28546" s="176">
        <v>0</v>
      </c>
      <c r="C28546" s="176">
        <v>0</v>
      </c>
      <c r="D28546" s="282">
        <v>87</v>
      </c>
      <c r="E28546" s="265"/>
    </row>
    <row r="28547" spans="1:5">
      <c r="A28547" s="283">
        <v>70558</v>
      </c>
      <c r="B28547" s="176">
        <v>657.8</v>
      </c>
      <c r="C28547" s="176">
        <v>36</v>
      </c>
      <c r="D28547" s="282">
        <v>87</v>
      </c>
      <c r="E28547" s="265"/>
    </row>
    <row r="28548" spans="1:5">
      <c r="A28548" s="283">
        <v>70559</v>
      </c>
      <c r="B28548" s="176">
        <v>42.9</v>
      </c>
      <c r="C28548" s="176">
        <v>35.6</v>
      </c>
      <c r="D28548" s="282">
        <v>87</v>
      </c>
      <c r="E28548" s="265"/>
    </row>
    <row r="28549" spans="1:5">
      <c r="A28549" s="283">
        <v>70560</v>
      </c>
      <c r="B28549" s="176">
        <v>196.5</v>
      </c>
      <c r="C28549" s="176">
        <v>34.4</v>
      </c>
      <c r="D28549" s="282">
        <v>125</v>
      </c>
      <c r="E28549" s="265"/>
    </row>
    <row r="28550" spans="1:5">
      <c r="A28550" s="283">
        <v>70562</v>
      </c>
      <c r="B28550" s="176">
        <v>0</v>
      </c>
      <c r="C28550" s="176">
        <v>0</v>
      </c>
      <c r="D28550" s="282">
        <v>87</v>
      </c>
      <c r="E28550" s="265"/>
    </row>
    <row r="28551" spans="1:5">
      <c r="A28551" s="283">
        <v>70563</v>
      </c>
      <c r="B28551" s="176">
        <v>166.2</v>
      </c>
      <c r="C28551" s="176">
        <v>38</v>
      </c>
      <c r="D28551" s="282">
        <v>111</v>
      </c>
      <c r="E28551" s="265"/>
    </row>
    <row r="28552" spans="1:5">
      <c r="A28552" s="283">
        <v>70569</v>
      </c>
      <c r="B28552" s="176">
        <v>208.2</v>
      </c>
      <c r="C28552" s="176">
        <v>35.799999999999997</v>
      </c>
      <c r="D28552" s="282">
        <v>87</v>
      </c>
      <c r="E28552" s="265"/>
    </row>
    <row r="28553" spans="1:5">
      <c r="A28553" s="283">
        <v>70570</v>
      </c>
      <c r="B28553" s="176">
        <v>204.6</v>
      </c>
      <c r="C28553" s="176">
        <v>36.200000000000003</v>
      </c>
      <c r="D28553" s="282">
        <v>125</v>
      </c>
      <c r="E28553" s="265"/>
    </row>
    <row r="28554" spans="1:5">
      <c r="A28554" s="283">
        <v>70571</v>
      </c>
      <c r="B28554" s="176">
        <v>394.1</v>
      </c>
      <c r="C28554" s="176">
        <v>30.8</v>
      </c>
      <c r="D28554" s="282">
        <v>87</v>
      </c>
      <c r="E28554" s="265"/>
    </row>
    <row r="28555" spans="1:5">
      <c r="A28555" s="283">
        <v>70575</v>
      </c>
      <c r="B28555" s="176">
        <v>43.2</v>
      </c>
      <c r="C28555" s="176">
        <v>38.1</v>
      </c>
      <c r="D28555" s="282">
        <v>87</v>
      </c>
      <c r="E28555" s="265"/>
    </row>
    <row r="28556" spans="1:5">
      <c r="A28556" s="283">
        <v>70576</v>
      </c>
      <c r="B28556" s="176">
        <v>161.5</v>
      </c>
      <c r="C28556" s="176">
        <v>31.4</v>
      </c>
      <c r="D28556" s="282">
        <v>87</v>
      </c>
      <c r="E28556" s="265"/>
    </row>
    <row r="28557" spans="1:5">
      <c r="A28557" s="283">
        <v>70577</v>
      </c>
      <c r="B28557" s="176">
        <v>74.099999999999994</v>
      </c>
      <c r="C28557" s="176">
        <v>36</v>
      </c>
      <c r="D28557" s="282">
        <v>87</v>
      </c>
      <c r="E28557" s="265"/>
    </row>
    <row r="28558" spans="1:5">
      <c r="A28558" s="283">
        <v>70578</v>
      </c>
      <c r="B28558" s="176">
        <v>143.1</v>
      </c>
      <c r="C28558" s="176">
        <v>36.200000000000003</v>
      </c>
      <c r="D28558" s="282">
        <v>112</v>
      </c>
      <c r="E28558" s="265"/>
    </row>
    <row r="28559" spans="1:5">
      <c r="A28559" s="283">
        <v>70580</v>
      </c>
      <c r="B28559" s="176">
        <v>27.3</v>
      </c>
      <c r="C28559" s="176">
        <v>33.799999999999997</v>
      </c>
      <c r="D28559" s="282">
        <v>87</v>
      </c>
      <c r="E28559" s="265"/>
    </row>
    <row r="28560" spans="1:5">
      <c r="A28560" s="283">
        <v>70581</v>
      </c>
      <c r="B28560" s="176">
        <v>29.2</v>
      </c>
      <c r="C28560" s="176">
        <v>36.5</v>
      </c>
      <c r="D28560" s="282">
        <v>87</v>
      </c>
      <c r="E28560" s="265"/>
    </row>
    <row r="28561" spans="1:5">
      <c r="A28561" s="283">
        <v>70582</v>
      </c>
      <c r="B28561" s="176">
        <v>56.3</v>
      </c>
      <c r="C28561" s="176">
        <v>36.700000000000003</v>
      </c>
      <c r="D28561" s="282">
        <v>109</v>
      </c>
      <c r="E28561" s="265"/>
    </row>
    <row r="28562" spans="1:5">
      <c r="A28562" s="283">
        <v>70583</v>
      </c>
      <c r="B28562" s="176">
        <v>436.2</v>
      </c>
      <c r="C28562" s="176">
        <v>34.200000000000003</v>
      </c>
      <c r="D28562" s="282">
        <v>87</v>
      </c>
      <c r="E28562" s="265"/>
    </row>
    <row r="28563" spans="1:5">
      <c r="A28563" s="283">
        <v>70584</v>
      </c>
      <c r="B28563" s="176">
        <v>175.5</v>
      </c>
      <c r="C28563" s="176">
        <v>36</v>
      </c>
      <c r="D28563" s="282">
        <v>87</v>
      </c>
      <c r="E28563" s="265"/>
    </row>
    <row r="28564" spans="1:5">
      <c r="A28564" s="283">
        <v>70585</v>
      </c>
      <c r="B28564" s="176">
        <v>0</v>
      </c>
      <c r="C28564" s="176">
        <v>0</v>
      </c>
      <c r="D28564" s="282">
        <v>87</v>
      </c>
      <c r="E28564" s="265"/>
    </row>
    <row r="28565" spans="1:5">
      <c r="A28565" s="283">
        <v>70586</v>
      </c>
      <c r="B28565" s="176">
        <v>63.5</v>
      </c>
      <c r="C28565" s="176">
        <v>36.200000000000003</v>
      </c>
      <c r="D28565" s="282">
        <v>87</v>
      </c>
      <c r="E28565" s="265"/>
    </row>
    <row r="28566" spans="1:5">
      <c r="A28566" s="283">
        <v>70589</v>
      </c>
      <c r="B28566" s="176">
        <v>26.1</v>
      </c>
      <c r="C28566" s="176">
        <v>39.9</v>
      </c>
      <c r="D28566" s="282">
        <v>87</v>
      </c>
      <c r="E28566" s="265"/>
    </row>
    <row r="28567" spans="1:5">
      <c r="A28567" s="283">
        <v>70591</v>
      </c>
      <c r="B28567" s="176">
        <v>35.4</v>
      </c>
      <c r="C28567" s="176">
        <v>36.9</v>
      </c>
      <c r="D28567" s="282">
        <v>87</v>
      </c>
      <c r="E28567" s="265"/>
    </row>
    <row r="28568" spans="1:5">
      <c r="A28568" s="283">
        <v>70592</v>
      </c>
      <c r="B28568" s="176">
        <v>456.5</v>
      </c>
      <c r="C28568" s="176">
        <v>32.5</v>
      </c>
      <c r="D28568" s="282">
        <v>114</v>
      </c>
      <c r="E28568" s="265"/>
    </row>
    <row r="28569" spans="1:5">
      <c r="A28569" s="283">
        <v>70596</v>
      </c>
      <c r="B28569" s="176">
        <v>0</v>
      </c>
      <c r="C28569" s="176">
        <v>0</v>
      </c>
      <c r="D28569" s="282">
        <v>87</v>
      </c>
      <c r="E28569" s="265"/>
    </row>
    <row r="28570" spans="1:5">
      <c r="A28570" s="283">
        <v>70598</v>
      </c>
      <c r="B28570" s="176">
        <v>0</v>
      </c>
      <c r="C28570" s="176">
        <v>0</v>
      </c>
      <c r="D28570" s="282">
        <v>87</v>
      </c>
      <c r="E28570" s="265"/>
    </row>
    <row r="28571" spans="1:5">
      <c r="A28571" s="283">
        <v>70601</v>
      </c>
      <c r="B28571" s="176">
        <v>2241.1999999999998</v>
      </c>
      <c r="C28571" s="176">
        <v>36.5</v>
      </c>
      <c r="D28571" s="282">
        <v>138</v>
      </c>
      <c r="E28571" s="265"/>
    </row>
    <row r="28572" spans="1:5">
      <c r="A28572" s="283">
        <v>70602</v>
      </c>
      <c r="B28572" s="176">
        <v>0</v>
      </c>
      <c r="C28572" s="176">
        <v>0</v>
      </c>
      <c r="D28572" s="282">
        <v>87</v>
      </c>
      <c r="E28572" s="265"/>
    </row>
    <row r="28573" spans="1:5">
      <c r="A28573" s="283">
        <v>70605</v>
      </c>
      <c r="B28573" s="176">
        <v>669.9</v>
      </c>
      <c r="C28573" s="176">
        <v>38.1</v>
      </c>
      <c r="D28573" s="282">
        <v>135</v>
      </c>
      <c r="E28573" s="265"/>
    </row>
    <row r="28574" spans="1:5">
      <c r="A28574" s="283">
        <v>70606</v>
      </c>
      <c r="B28574" s="176">
        <v>0</v>
      </c>
      <c r="C28574" s="176">
        <v>0</v>
      </c>
      <c r="D28574" s="282">
        <v>87</v>
      </c>
      <c r="E28574" s="265"/>
    </row>
    <row r="28575" spans="1:5">
      <c r="A28575" s="283">
        <v>70607</v>
      </c>
      <c r="B28575" s="176">
        <v>124.2</v>
      </c>
      <c r="C28575" s="176">
        <v>31</v>
      </c>
      <c r="D28575" s="282">
        <v>110</v>
      </c>
      <c r="E28575" s="265"/>
    </row>
    <row r="28576" spans="1:5">
      <c r="A28576" s="283">
        <v>70609</v>
      </c>
      <c r="B28576" s="176">
        <v>0</v>
      </c>
      <c r="C28576" s="176">
        <v>0</v>
      </c>
      <c r="D28576" s="282">
        <v>87</v>
      </c>
      <c r="E28576" s="265"/>
    </row>
    <row r="28577" spans="1:5">
      <c r="A28577" s="283">
        <v>70611</v>
      </c>
      <c r="B28577" s="176">
        <v>195.5</v>
      </c>
      <c r="C28577" s="176">
        <v>35.799999999999997</v>
      </c>
      <c r="D28577" s="282">
        <v>115</v>
      </c>
      <c r="E28577" s="265"/>
    </row>
    <row r="28578" spans="1:5">
      <c r="A28578" s="283">
        <v>70612</v>
      </c>
      <c r="B28578" s="176">
        <v>1318.6</v>
      </c>
      <c r="C28578" s="176">
        <v>41.2</v>
      </c>
      <c r="D28578" s="282">
        <v>87</v>
      </c>
      <c r="E28578" s="265"/>
    </row>
    <row r="28579" spans="1:5">
      <c r="A28579" s="283">
        <v>70615</v>
      </c>
      <c r="B28579" s="176">
        <v>250.1</v>
      </c>
      <c r="C28579" s="176">
        <v>34.5</v>
      </c>
      <c r="D28579" s="282">
        <v>95</v>
      </c>
      <c r="E28579" s="265"/>
    </row>
    <row r="28580" spans="1:5">
      <c r="A28580" s="283">
        <v>70616</v>
      </c>
      <c r="B28580" s="176">
        <v>0</v>
      </c>
      <c r="C28580" s="176">
        <v>0</v>
      </c>
      <c r="D28580" s="282">
        <v>87</v>
      </c>
      <c r="E28580" s="265"/>
    </row>
    <row r="28581" spans="1:5">
      <c r="A28581" s="283">
        <v>70629</v>
      </c>
      <c r="B28581" s="176">
        <v>0</v>
      </c>
      <c r="C28581" s="176">
        <v>0</v>
      </c>
      <c r="D28581" s="282">
        <v>87</v>
      </c>
      <c r="E28581" s="265"/>
    </row>
    <row r="28582" spans="1:5">
      <c r="A28582" s="283">
        <v>70630</v>
      </c>
      <c r="B28582" s="176">
        <v>16.399999999999999</v>
      </c>
      <c r="C28582" s="176">
        <v>35.799999999999997</v>
      </c>
      <c r="D28582" s="282">
        <v>87</v>
      </c>
      <c r="E28582" s="265"/>
    </row>
    <row r="28583" spans="1:5">
      <c r="A28583" s="283">
        <v>70631</v>
      </c>
      <c r="B28583" s="176">
        <v>1.9</v>
      </c>
      <c r="C28583" s="176">
        <v>41.7</v>
      </c>
      <c r="D28583" s="282">
        <v>87</v>
      </c>
      <c r="E28583" s="265"/>
    </row>
    <row r="28584" spans="1:5">
      <c r="A28584" s="283">
        <v>70632</v>
      </c>
      <c r="B28584" s="176">
        <v>2.4</v>
      </c>
      <c r="C28584" s="176">
        <v>45.7</v>
      </c>
      <c r="D28584" s="282">
        <v>87</v>
      </c>
      <c r="E28584" s="265"/>
    </row>
    <row r="28585" spans="1:5">
      <c r="A28585" s="283">
        <v>70633</v>
      </c>
      <c r="B28585" s="176">
        <v>101.4</v>
      </c>
      <c r="C28585" s="176">
        <v>37.9</v>
      </c>
      <c r="D28585" s="282">
        <v>87</v>
      </c>
      <c r="E28585" s="265"/>
    </row>
    <row r="28586" spans="1:5">
      <c r="A28586" s="283">
        <v>70634</v>
      </c>
      <c r="B28586" s="176">
        <v>61.2</v>
      </c>
      <c r="C28586" s="176">
        <v>36.6</v>
      </c>
      <c r="D28586" s="282">
        <v>102</v>
      </c>
      <c r="E28586" s="265"/>
    </row>
    <row r="28587" spans="1:5">
      <c r="A28587" s="283">
        <v>70637</v>
      </c>
      <c r="B28587" s="176">
        <v>8.6</v>
      </c>
      <c r="C28587" s="176">
        <v>36.299999999999997</v>
      </c>
      <c r="D28587" s="282">
        <v>87</v>
      </c>
      <c r="E28587" s="265"/>
    </row>
    <row r="28588" spans="1:5">
      <c r="A28588" s="283">
        <v>70638</v>
      </c>
      <c r="B28588" s="176">
        <v>15.2</v>
      </c>
      <c r="C28588" s="176">
        <v>35.6</v>
      </c>
      <c r="D28588" s="282">
        <v>87</v>
      </c>
      <c r="E28588" s="265"/>
    </row>
    <row r="28589" spans="1:5">
      <c r="A28589" s="283">
        <v>70639</v>
      </c>
      <c r="B28589" s="176">
        <v>10</v>
      </c>
      <c r="C28589" s="176">
        <v>37</v>
      </c>
      <c r="D28589" s="282">
        <v>87</v>
      </c>
      <c r="E28589" s="265"/>
    </row>
    <row r="28590" spans="1:5">
      <c r="A28590" s="283">
        <v>70640</v>
      </c>
      <c r="B28590" s="176">
        <v>12.6</v>
      </c>
      <c r="C28590" s="176">
        <v>36</v>
      </c>
      <c r="D28590" s="282">
        <v>87</v>
      </c>
      <c r="E28590" s="265"/>
    </row>
    <row r="28591" spans="1:5">
      <c r="A28591" s="283">
        <v>70643</v>
      </c>
      <c r="B28591" s="176">
        <v>1.5</v>
      </c>
      <c r="C28591" s="176">
        <v>45.7</v>
      </c>
      <c r="D28591" s="282">
        <v>87</v>
      </c>
      <c r="E28591" s="265"/>
    </row>
    <row r="28592" spans="1:5">
      <c r="A28592" s="283">
        <v>70644</v>
      </c>
      <c r="B28592" s="176">
        <v>10.5</v>
      </c>
      <c r="C28592" s="176">
        <v>36.1</v>
      </c>
      <c r="D28592" s="282">
        <v>87</v>
      </c>
      <c r="E28592" s="265"/>
    </row>
    <row r="28593" spans="1:5">
      <c r="A28593" s="283">
        <v>70645</v>
      </c>
      <c r="B28593" s="176">
        <v>11.7</v>
      </c>
      <c r="C28593" s="176">
        <v>44.2</v>
      </c>
      <c r="D28593" s="282">
        <v>87</v>
      </c>
      <c r="E28593" s="265"/>
    </row>
    <row r="28594" spans="1:5">
      <c r="A28594" s="283">
        <v>70646</v>
      </c>
      <c r="B28594" s="176">
        <v>0</v>
      </c>
      <c r="C28594" s="176">
        <v>0</v>
      </c>
      <c r="D28594" s="282">
        <v>87</v>
      </c>
      <c r="E28594" s="265"/>
    </row>
    <row r="28595" spans="1:5">
      <c r="A28595" s="283">
        <v>70647</v>
      </c>
      <c r="B28595" s="176">
        <v>61.4</v>
      </c>
      <c r="C28595" s="176">
        <v>34.9</v>
      </c>
      <c r="D28595" s="282">
        <v>96</v>
      </c>
      <c r="E28595" s="265"/>
    </row>
    <row r="28596" spans="1:5">
      <c r="A28596" s="283">
        <v>70648</v>
      </c>
      <c r="B28596" s="176">
        <v>38.4</v>
      </c>
      <c r="C28596" s="176">
        <v>37.4</v>
      </c>
      <c r="D28596" s="282">
        <v>114</v>
      </c>
      <c r="E28596" s="265"/>
    </row>
    <row r="28597" spans="1:5">
      <c r="A28597" s="283">
        <v>70650</v>
      </c>
      <c r="B28597" s="176">
        <v>0</v>
      </c>
      <c r="C28597" s="176">
        <v>0</v>
      </c>
      <c r="D28597" s="282">
        <v>87</v>
      </c>
      <c r="E28597" s="265"/>
    </row>
    <row r="28598" spans="1:5">
      <c r="A28598" s="283">
        <v>70651</v>
      </c>
      <c r="B28598" s="176">
        <v>24.5</v>
      </c>
      <c r="C28598" s="176">
        <v>35.1</v>
      </c>
      <c r="D28598" s="282">
        <v>87</v>
      </c>
      <c r="E28598" s="265"/>
    </row>
    <row r="28599" spans="1:5">
      <c r="A28599" s="283">
        <v>70652</v>
      </c>
      <c r="B28599" s="176">
        <v>22.7</v>
      </c>
      <c r="C28599" s="176">
        <v>34.700000000000003</v>
      </c>
      <c r="D28599" s="282">
        <v>87</v>
      </c>
      <c r="E28599" s="265"/>
    </row>
    <row r="28600" spans="1:5">
      <c r="A28600" s="283">
        <v>70653</v>
      </c>
      <c r="B28600" s="176">
        <v>11.2</v>
      </c>
      <c r="C28600" s="176">
        <v>40.4</v>
      </c>
      <c r="D28600" s="282">
        <v>87</v>
      </c>
      <c r="E28600" s="265"/>
    </row>
    <row r="28601" spans="1:5">
      <c r="A28601" s="283">
        <v>70654</v>
      </c>
      <c r="B28601" s="176">
        <v>13.9</v>
      </c>
      <c r="C28601" s="176">
        <v>36.4</v>
      </c>
      <c r="D28601" s="282">
        <v>87</v>
      </c>
      <c r="E28601" s="265"/>
    </row>
    <row r="28602" spans="1:5">
      <c r="A28602" s="283">
        <v>70655</v>
      </c>
      <c r="B28602" s="176">
        <v>24.9</v>
      </c>
      <c r="C28602" s="176">
        <v>40.1</v>
      </c>
      <c r="D28602" s="282">
        <v>87</v>
      </c>
      <c r="E28602" s="265"/>
    </row>
    <row r="28603" spans="1:5">
      <c r="A28603" s="283">
        <v>70656</v>
      </c>
      <c r="B28603" s="176">
        <v>14.8</v>
      </c>
      <c r="C28603" s="176">
        <v>36.700000000000003</v>
      </c>
      <c r="D28603" s="282">
        <v>94</v>
      </c>
      <c r="E28603" s="265"/>
    </row>
    <row r="28604" spans="1:5">
      <c r="A28604" s="283">
        <v>70657</v>
      </c>
      <c r="B28604" s="176">
        <v>26.4</v>
      </c>
      <c r="C28604" s="176">
        <v>35.5</v>
      </c>
      <c r="D28604" s="282">
        <v>87</v>
      </c>
      <c r="E28604" s="265"/>
    </row>
    <row r="28605" spans="1:5">
      <c r="A28605" s="283">
        <v>70658</v>
      </c>
      <c r="B28605" s="176">
        <v>15.8</v>
      </c>
      <c r="C28605" s="176">
        <v>35.200000000000003</v>
      </c>
      <c r="D28605" s="282">
        <v>87</v>
      </c>
      <c r="E28605" s="265"/>
    </row>
    <row r="28606" spans="1:5">
      <c r="A28606" s="283">
        <v>70659</v>
      </c>
      <c r="B28606" s="176">
        <v>0</v>
      </c>
      <c r="C28606" s="176">
        <v>0</v>
      </c>
      <c r="D28606" s="282">
        <v>87</v>
      </c>
      <c r="E28606" s="265"/>
    </row>
    <row r="28607" spans="1:5">
      <c r="A28607" s="283">
        <v>70660</v>
      </c>
      <c r="B28607" s="176">
        <v>12.2</v>
      </c>
      <c r="C28607" s="176">
        <v>33</v>
      </c>
      <c r="D28607" s="282">
        <v>87</v>
      </c>
      <c r="E28607" s="265"/>
    </row>
    <row r="28608" spans="1:5">
      <c r="A28608" s="283">
        <v>70661</v>
      </c>
      <c r="B28608" s="176">
        <v>15.1</v>
      </c>
      <c r="C28608" s="176">
        <v>40.9</v>
      </c>
      <c r="D28608" s="282">
        <v>87</v>
      </c>
      <c r="E28608" s="265"/>
    </row>
    <row r="28609" spans="1:5">
      <c r="A28609" s="283">
        <v>70662</v>
      </c>
      <c r="B28609" s="176">
        <v>22.5</v>
      </c>
      <c r="C28609" s="176">
        <v>36.299999999999997</v>
      </c>
      <c r="D28609" s="282">
        <v>87</v>
      </c>
      <c r="E28609" s="265"/>
    </row>
    <row r="28610" spans="1:5">
      <c r="A28610" s="283">
        <v>70663</v>
      </c>
      <c r="B28610" s="176">
        <v>196.1</v>
      </c>
      <c r="C28610" s="176">
        <v>36.6</v>
      </c>
      <c r="D28610" s="282">
        <v>116</v>
      </c>
      <c r="E28610" s="265"/>
    </row>
    <row r="28611" spans="1:5">
      <c r="A28611" s="283">
        <v>70664</v>
      </c>
      <c r="B28611" s="176">
        <v>239.4</v>
      </c>
      <c r="C28611" s="176">
        <v>36.700000000000003</v>
      </c>
      <c r="D28611" s="282">
        <v>87</v>
      </c>
      <c r="E28611" s="265"/>
    </row>
    <row r="28612" spans="1:5">
      <c r="A28612" s="283">
        <v>70665</v>
      </c>
      <c r="B28612" s="176">
        <v>68.099999999999994</v>
      </c>
      <c r="C28612" s="176">
        <v>35.200000000000003</v>
      </c>
      <c r="D28612" s="282">
        <v>87</v>
      </c>
      <c r="E28612" s="265"/>
    </row>
    <row r="28613" spans="1:5">
      <c r="A28613" s="283">
        <v>70668</v>
      </c>
      <c r="B28613" s="176">
        <v>39.9</v>
      </c>
      <c r="C28613" s="176">
        <v>39.1</v>
      </c>
      <c r="D28613" s="282">
        <v>87</v>
      </c>
      <c r="E28613" s="265"/>
    </row>
    <row r="28614" spans="1:5">
      <c r="A28614" s="283">
        <v>70669</v>
      </c>
      <c r="B28614" s="176">
        <v>357.6</v>
      </c>
      <c r="C28614" s="176">
        <v>37</v>
      </c>
      <c r="D28614" s="282">
        <v>87</v>
      </c>
      <c r="E28614" s="265"/>
    </row>
    <row r="28615" spans="1:5">
      <c r="A28615" s="283">
        <v>70704</v>
      </c>
      <c r="B28615" s="176">
        <v>282.60000000000002</v>
      </c>
      <c r="C28615" s="176">
        <v>37.5</v>
      </c>
      <c r="D28615" s="282">
        <v>87</v>
      </c>
      <c r="E28615" s="265"/>
    </row>
    <row r="28616" spans="1:5">
      <c r="A28616" s="283">
        <v>70706</v>
      </c>
      <c r="B28616" s="176">
        <v>335</v>
      </c>
      <c r="C28616" s="176">
        <v>33.1</v>
      </c>
      <c r="D28616" s="282">
        <v>94</v>
      </c>
      <c r="E28616" s="265"/>
    </row>
    <row r="28617" spans="1:5">
      <c r="A28617" s="283">
        <v>70707</v>
      </c>
      <c r="B28617" s="176">
        <v>129.4</v>
      </c>
      <c r="C28617" s="176">
        <v>34.4</v>
      </c>
      <c r="D28617" s="282">
        <v>87</v>
      </c>
      <c r="E28617" s="265"/>
    </row>
    <row r="28618" spans="1:5">
      <c r="A28618" s="283">
        <v>70710</v>
      </c>
      <c r="B28618" s="176">
        <v>193.6</v>
      </c>
      <c r="C28618" s="176">
        <v>32.299999999999997</v>
      </c>
      <c r="D28618" s="282">
        <v>87</v>
      </c>
      <c r="E28618" s="265"/>
    </row>
    <row r="28619" spans="1:5">
      <c r="A28619" s="283">
        <v>70711</v>
      </c>
      <c r="B28619" s="176">
        <v>187.2</v>
      </c>
      <c r="C28619" s="176">
        <v>35.299999999999997</v>
      </c>
      <c r="D28619" s="282">
        <v>87</v>
      </c>
      <c r="E28619" s="265"/>
    </row>
    <row r="28620" spans="1:5">
      <c r="A28620" s="283">
        <v>70712</v>
      </c>
      <c r="B28620" s="176">
        <v>8.1</v>
      </c>
      <c r="C28620" s="176">
        <v>29.1</v>
      </c>
      <c r="D28620" s="282">
        <v>87</v>
      </c>
      <c r="E28620" s="265"/>
    </row>
    <row r="28621" spans="1:5">
      <c r="A28621" s="283">
        <v>70714</v>
      </c>
      <c r="B28621" s="176">
        <v>713.9</v>
      </c>
      <c r="C28621" s="176">
        <v>35</v>
      </c>
      <c r="D28621" s="282">
        <v>112</v>
      </c>
      <c r="E28621" s="265"/>
    </row>
    <row r="28622" spans="1:5">
      <c r="A28622" s="283">
        <v>70715</v>
      </c>
      <c r="B28622" s="176">
        <v>9.1</v>
      </c>
      <c r="C28622" s="176">
        <v>38.200000000000003</v>
      </c>
      <c r="D28622" s="282">
        <v>87</v>
      </c>
      <c r="E28622" s="265"/>
    </row>
    <row r="28623" spans="1:5">
      <c r="A28623" s="283">
        <v>70718</v>
      </c>
      <c r="B28623" s="176">
        <v>1122.8</v>
      </c>
      <c r="C28623" s="176">
        <v>37.9</v>
      </c>
      <c r="D28623" s="282">
        <v>87</v>
      </c>
      <c r="E28623" s="265"/>
    </row>
    <row r="28624" spans="1:5">
      <c r="A28624" s="283">
        <v>70719</v>
      </c>
      <c r="B28624" s="176">
        <v>215</v>
      </c>
      <c r="C28624" s="176">
        <v>35.799999999999997</v>
      </c>
      <c r="D28624" s="282">
        <v>87</v>
      </c>
      <c r="E28624" s="265"/>
    </row>
    <row r="28625" spans="1:5">
      <c r="A28625" s="283">
        <v>70721</v>
      </c>
      <c r="B28625" s="176">
        <v>92.3</v>
      </c>
      <c r="C28625" s="176">
        <v>30</v>
      </c>
      <c r="D28625" s="282">
        <v>96</v>
      </c>
      <c r="E28625" s="265"/>
    </row>
    <row r="28626" spans="1:5">
      <c r="A28626" s="283">
        <v>70722</v>
      </c>
      <c r="B28626" s="176">
        <v>30.3</v>
      </c>
      <c r="C28626" s="176">
        <v>41.6</v>
      </c>
      <c r="D28626" s="282">
        <v>115</v>
      </c>
      <c r="E28626" s="265"/>
    </row>
    <row r="28627" spans="1:5">
      <c r="A28627" s="283">
        <v>70723</v>
      </c>
      <c r="B28627" s="176">
        <v>29.7</v>
      </c>
      <c r="C28627" s="176">
        <v>38.200000000000003</v>
      </c>
      <c r="D28627" s="282">
        <v>87</v>
      </c>
      <c r="E28627" s="265"/>
    </row>
    <row r="28628" spans="1:5">
      <c r="A28628" s="283">
        <v>70725</v>
      </c>
      <c r="B28628" s="176">
        <v>90.6</v>
      </c>
      <c r="C28628" s="176">
        <v>37.200000000000003</v>
      </c>
      <c r="D28628" s="282">
        <v>87</v>
      </c>
      <c r="E28628" s="265"/>
    </row>
    <row r="28629" spans="1:5">
      <c r="A28629" s="283">
        <v>70726</v>
      </c>
      <c r="B28629" s="176">
        <v>550.29999999999995</v>
      </c>
      <c r="C28629" s="176">
        <v>33.5</v>
      </c>
      <c r="D28629" s="282">
        <v>129</v>
      </c>
      <c r="E28629" s="265"/>
    </row>
    <row r="28630" spans="1:5">
      <c r="A28630" s="283">
        <v>70727</v>
      </c>
      <c r="B28630" s="176">
        <v>0</v>
      </c>
      <c r="C28630" s="176">
        <v>0</v>
      </c>
      <c r="D28630" s="282">
        <v>87</v>
      </c>
      <c r="E28630" s="265"/>
    </row>
    <row r="28631" spans="1:5">
      <c r="A28631" s="283">
        <v>70728</v>
      </c>
      <c r="B28631" s="176">
        <v>1548.3</v>
      </c>
      <c r="C28631" s="176">
        <v>34</v>
      </c>
      <c r="D28631" s="282">
        <v>87</v>
      </c>
      <c r="E28631" s="265"/>
    </row>
    <row r="28632" spans="1:5">
      <c r="A28632" s="283">
        <v>70729</v>
      </c>
      <c r="B28632" s="176">
        <v>53.3</v>
      </c>
      <c r="C28632" s="176">
        <v>35.700000000000003</v>
      </c>
      <c r="D28632" s="282">
        <v>87</v>
      </c>
      <c r="E28632" s="265"/>
    </row>
    <row r="28633" spans="1:5">
      <c r="A28633" s="283">
        <v>70730</v>
      </c>
      <c r="B28633" s="176">
        <v>47.4</v>
      </c>
      <c r="C28633" s="176">
        <v>42.5</v>
      </c>
      <c r="D28633" s="282">
        <v>87</v>
      </c>
      <c r="E28633" s="265"/>
    </row>
    <row r="28634" spans="1:5">
      <c r="A28634" s="283">
        <v>70732</v>
      </c>
      <c r="B28634" s="176">
        <v>54.5</v>
      </c>
      <c r="C28634" s="176">
        <v>41.4</v>
      </c>
      <c r="D28634" s="282">
        <v>87</v>
      </c>
      <c r="E28634" s="265"/>
    </row>
    <row r="28635" spans="1:5">
      <c r="A28635" s="283">
        <v>70733</v>
      </c>
      <c r="B28635" s="176">
        <v>137.69999999999999</v>
      </c>
      <c r="C28635" s="176">
        <v>39.299999999999997</v>
      </c>
      <c r="D28635" s="282">
        <v>87</v>
      </c>
      <c r="E28635" s="265"/>
    </row>
    <row r="28636" spans="1:5">
      <c r="A28636" s="283">
        <v>70734</v>
      </c>
      <c r="B28636" s="176">
        <v>400.3</v>
      </c>
      <c r="C28636" s="176">
        <v>32</v>
      </c>
      <c r="D28636" s="282">
        <v>87</v>
      </c>
      <c r="E28636" s="265"/>
    </row>
    <row r="28637" spans="1:5">
      <c r="A28637" s="283">
        <v>70736</v>
      </c>
      <c r="B28637" s="176">
        <v>64.400000000000006</v>
      </c>
      <c r="C28637" s="176">
        <v>41</v>
      </c>
      <c r="D28637" s="282">
        <v>87</v>
      </c>
      <c r="E28637" s="265"/>
    </row>
    <row r="28638" spans="1:5">
      <c r="A28638" s="283">
        <v>70737</v>
      </c>
      <c r="B28638" s="176">
        <v>653.4</v>
      </c>
      <c r="C28638" s="176">
        <v>34.1</v>
      </c>
      <c r="D28638" s="282">
        <v>129</v>
      </c>
      <c r="E28638" s="265"/>
    </row>
    <row r="28639" spans="1:5">
      <c r="A28639" s="283">
        <v>70739</v>
      </c>
      <c r="B28639" s="176">
        <v>362</v>
      </c>
      <c r="C28639" s="176">
        <v>39.6</v>
      </c>
      <c r="D28639" s="282">
        <v>94</v>
      </c>
      <c r="E28639" s="265"/>
    </row>
    <row r="28640" spans="1:5">
      <c r="A28640" s="283">
        <v>70740</v>
      </c>
      <c r="B28640" s="176">
        <v>13.8</v>
      </c>
      <c r="C28640" s="176">
        <v>41.7</v>
      </c>
      <c r="D28640" s="282">
        <v>87</v>
      </c>
      <c r="E28640" s="265"/>
    </row>
    <row r="28641" spans="1:5">
      <c r="A28641" s="283">
        <v>70743</v>
      </c>
      <c r="B28641" s="176">
        <v>144</v>
      </c>
      <c r="C28641" s="176">
        <v>36.200000000000003</v>
      </c>
      <c r="D28641" s="282">
        <v>87</v>
      </c>
      <c r="E28641" s="265"/>
    </row>
    <row r="28642" spans="1:5">
      <c r="A28642" s="283">
        <v>70744</v>
      </c>
      <c r="B28642" s="176">
        <v>80.400000000000006</v>
      </c>
      <c r="C28642" s="176">
        <v>36</v>
      </c>
      <c r="D28642" s="282">
        <v>87</v>
      </c>
      <c r="E28642" s="265"/>
    </row>
    <row r="28643" spans="1:5">
      <c r="A28643" s="283">
        <v>70747</v>
      </c>
      <c r="B28643" s="176">
        <v>11</v>
      </c>
      <c r="C28643" s="176">
        <v>44</v>
      </c>
      <c r="D28643" s="282">
        <v>87</v>
      </c>
      <c r="E28643" s="265"/>
    </row>
    <row r="28644" spans="1:5">
      <c r="A28644" s="283">
        <v>70748</v>
      </c>
      <c r="B28644" s="176">
        <v>103.9</v>
      </c>
      <c r="C28644" s="176">
        <v>40.299999999999997</v>
      </c>
      <c r="D28644" s="282">
        <v>87</v>
      </c>
      <c r="E28644" s="265"/>
    </row>
    <row r="28645" spans="1:5">
      <c r="A28645" s="283">
        <v>70749</v>
      </c>
      <c r="B28645" s="176">
        <v>75.599999999999994</v>
      </c>
      <c r="C28645" s="176">
        <v>46.8</v>
      </c>
      <c r="D28645" s="282">
        <v>87</v>
      </c>
      <c r="E28645" s="265"/>
    </row>
    <row r="28646" spans="1:5">
      <c r="A28646" s="283">
        <v>70750</v>
      </c>
      <c r="B28646" s="176">
        <v>11.6</v>
      </c>
      <c r="C28646" s="176">
        <v>38.5</v>
      </c>
      <c r="D28646" s="282">
        <v>87</v>
      </c>
      <c r="E28646" s="265"/>
    </row>
    <row r="28647" spans="1:5">
      <c r="A28647" s="283">
        <v>70752</v>
      </c>
      <c r="B28647" s="176">
        <v>63.4</v>
      </c>
      <c r="C28647" s="176">
        <v>39.799999999999997</v>
      </c>
      <c r="D28647" s="282">
        <v>87</v>
      </c>
      <c r="E28647" s="265"/>
    </row>
    <row r="28648" spans="1:5">
      <c r="A28648" s="283">
        <v>70753</v>
      </c>
      <c r="B28648" s="176">
        <v>11.2</v>
      </c>
      <c r="C28648" s="176">
        <v>41.5</v>
      </c>
      <c r="D28648" s="282">
        <v>87</v>
      </c>
      <c r="E28648" s="265"/>
    </row>
    <row r="28649" spans="1:5">
      <c r="A28649" s="283">
        <v>70754</v>
      </c>
      <c r="B28649" s="176">
        <v>97.1</v>
      </c>
      <c r="C28649" s="176">
        <v>36</v>
      </c>
      <c r="D28649" s="282">
        <v>87</v>
      </c>
      <c r="E28649" s="265"/>
    </row>
    <row r="28650" spans="1:5">
      <c r="A28650" s="283">
        <v>70755</v>
      </c>
      <c r="B28650" s="176">
        <v>51.5</v>
      </c>
      <c r="C28650" s="176">
        <v>39.799999999999997</v>
      </c>
      <c r="D28650" s="282">
        <v>87</v>
      </c>
      <c r="E28650" s="265"/>
    </row>
    <row r="28651" spans="1:5">
      <c r="A28651" s="283">
        <v>70756</v>
      </c>
      <c r="B28651" s="176">
        <v>25.2</v>
      </c>
      <c r="C28651" s="176">
        <v>38.200000000000003</v>
      </c>
      <c r="D28651" s="282">
        <v>87</v>
      </c>
      <c r="E28651" s="265"/>
    </row>
    <row r="28652" spans="1:5">
      <c r="A28652" s="283">
        <v>70757</v>
      </c>
      <c r="B28652" s="176">
        <v>66.599999999999994</v>
      </c>
      <c r="C28652" s="176">
        <v>40</v>
      </c>
      <c r="D28652" s="282">
        <v>87</v>
      </c>
      <c r="E28652" s="265"/>
    </row>
    <row r="28653" spans="1:5">
      <c r="A28653" s="283">
        <v>70759</v>
      </c>
      <c r="B28653" s="176">
        <v>38.700000000000003</v>
      </c>
      <c r="C28653" s="176">
        <v>45.2</v>
      </c>
      <c r="D28653" s="282">
        <v>87</v>
      </c>
      <c r="E28653" s="265"/>
    </row>
    <row r="28654" spans="1:5">
      <c r="A28654" s="283">
        <v>70760</v>
      </c>
      <c r="B28654" s="176">
        <v>115.1</v>
      </c>
      <c r="C28654" s="176">
        <v>40.700000000000003</v>
      </c>
      <c r="D28654" s="282">
        <v>124</v>
      </c>
      <c r="E28654" s="265"/>
    </row>
    <row r="28655" spans="1:5">
      <c r="A28655" s="283">
        <v>70761</v>
      </c>
      <c r="B28655" s="176">
        <v>24</v>
      </c>
      <c r="C28655" s="176">
        <v>43.1</v>
      </c>
      <c r="D28655" s="282">
        <v>87</v>
      </c>
      <c r="E28655" s="265"/>
    </row>
    <row r="28656" spans="1:5">
      <c r="A28656" s="283">
        <v>70762</v>
      </c>
      <c r="B28656" s="176">
        <v>54.4</v>
      </c>
      <c r="C28656" s="176">
        <v>38.9</v>
      </c>
      <c r="D28656" s="282">
        <v>87</v>
      </c>
      <c r="E28656" s="265"/>
    </row>
    <row r="28657" spans="1:5">
      <c r="A28657" s="283">
        <v>70763</v>
      </c>
      <c r="B28657" s="176">
        <v>230.3</v>
      </c>
      <c r="C28657" s="176">
        <v>34.9</v>
      </c>
      <c r="D28657" s="282">
        <v>121</v>
      </c>
      <c r="E28657" s="265"/>
    </row>
    <row r="28658" spans="1:5">
      <c r="A28658" s="283">
        <v>70764</v>
      </c>
      <c r="B28658" s="176">
        <v>58.4</v>
      </c>
      <c r="C28658" s="176">
        <v>37.1</v>
      </c>
      <c r="D28658" s="282">
        <v>118</v>
      </c>
      <c r="E28658" s="265"/>
    </row>
    <row r="28659" spans="1:5">
      <c r="A28659" s="283">
        <v>70765</v>
      </c>
      <c r="B28659" s="176">
        <v>50.4</v>
      </c>
      <c r="C28659" s="176">
        <v>37.6</v>
      </c>
      <c r="D28659" s="282">
        <v>87</v>
      </c>
      <c r="E28659" s="265"/>
    </row>
    <row r="28660" spans="1:5">
      <c r="A28660" s="283">
        <v>70767</v>
      </c>
      <c r="B28660" s="176">
        <v>107.4</v>
      </c>
      <c r="C28660" s="176">
        <v>36.9</v>
      </c>
      <c r="D28660" s="282">
        <v>127</v>
      </c>
      <c r="E28660" s="265"/>
    </row>
    <row r="28661" spans="1:5">
      <c r="A28661" s="283">
        <v>70769</v>
      </c>
      <c r="B28661" s="176">
        <v>829.4</v>
      </c>
      <c r="C28661" s="176">
        <v>34.1</v>
      </c>
      <c r="D28661" s="282">
        <v>104</v>
      </c>
      <c r="E28661" s="265"/>
    </row>
    <row r="28662" spans="1:5">
      <c r="A28662" s="283">
        <v>70770</v>
      </c>
      <c r="B28662" s="176">
        <v>114.5</v>
      </c>
      <c r="C28662" s="176">
        <v>41.4</v>
      </c>
      <c r="D28662" s="282">
        <v>87</v>
      </c>
      <c r="E28662" s="265"/>
    </row>
    <row r="28663" spans="1:5">
      <c r="A28663" s="283">
        <v>70772</v>
      </c>
      <c r="B28663" s="176">
        <v>15.7</v>
      </c>
      <c r="C28663" s="176">
        <v>40.4</v>
      </c>
      <c r="D28663" s="282">
        <v>87</v>
      </c>
      <c r="E28663" s="265"/>
    </row>
    <row r="28664" spans="1:5">
      <c r="A28664" s="283">
        <v>70773</v>
      </c>
      <c r="B28664" s="176">
        <v>71.8</v>
      </c>
      <c r="C28664" s="176">
        <v>40.4</v>
      </c>
      <c r="D28664" s="282">
        <v>87</v>
      </c>
      <c r="E28664" s="265"/>
    </row>
    <row r="28665" spans="1:5">
      <c r="A28665" s="283">
        <v>70774</v>
      </c>
      <c r="B28665" s="176">
        <v>134.69999999999999</v>
      </c>
      <c r="C28665" s="176">
        <v>36.1</v>
      </c>
      <c r="D28665" s="282">
        <v>95</v>
      </c>
      <c r="E28665" s="265"/>
    </row>
    <row r="28666" spans="1:5">
      <c r="A28666" s="283">
        <v>70775</v>
      </c>
      <c r="B28666" s="176">
        <v>40.1</v>
      </c>
      <c r="C28666" s="176">
        <v>42.1</v>
      </c>
      <c r="D28666" s="282">
        <v>87</v>
      </c>
      <c r="E28666" s="265"/>
    </row>
    <row r="28667" spans="1:5">
      <c r="A28667" s="283">
        <v>70776</v>
      </c>
      <c r="B28667" s="176">
        <v>181.9</v>
      </c>
      <c r="C28667" s="176">
        <v>38.200000000000003</v>
      </c>
      <c r="D28667" s="282">
        <v>87</v>
      </c>
      <c r="E28667" s="265"/>
    </row>
    <row r="28668" spans="1:5">
      <c r="A28668" s="283">
        <v>70777</v>
      </c>
      <c r="B28668" s="176">
        <v>51.1</v>
      </c>
      <c r="C28668" s="176">
        <v>38.799999999999997</v>
      </c>
      <c r="D28668" s="282">
        <v>87</v>
      </c>
      <c r="E28668" s="265"/>
    </row>
    <row r="28669" spans="1:5">
      <c r="A28669" s="283">
        <v>70778</v>
      </c>
      <c r="B28669" s="176">
        <v>184</v>
      </c>
      <c r="C28669" s="176">
        <v>36</v>
      </c>
      <c r="D28669" s="282">
        <v>87</v>
      </c>
      <c r="E28669" s="265"/>
    </row>
    <row r="28670" spans="1:5">
      <c r="A28670" s="283">
        <v>70780</v>
      </c>
      <c r="B28670" s="176">
        <v>87.1</v>
      </c>
      <c r="C28670" s="176">
        <v>38.299999999999997</v>
      </c>
      <c r="D28670" s="282">
        <v>87</v>
      </c>
      <c r="E28670" s="265"/>
    </row>
    <row r="28671" spans="1:5">
      <c r="A28671" s="283">
        <v>70782</v>
      </c>
      <c r="B28671" s="176">
        <v>0</v>
      </c>
      <c r="C28671" s="176">
        <v>0</v>
      </c>
      <c r="D28671" s="282">
        <v>87</v>
      </c>
      <c r="E28671" s="265"/>
    </row>
    <row r="28672" spans="1:5">
      <c r="A28672" s="283">
        <v>70783</v>
      </c>
      <c r="B28672" s="176">
        <v>111.7</v>
      </c>
      <c r="C28672" s="176">
        <v>43.9</v>
      </c>
      <c r="D28672" s="282">
        <v>87</v>
      </c>
      <c r="E28672" s="265"/>
    </row>
    <row r="28673" spans="1:5">
      <c r="A28673" s="283">
        <v>70784</v>
      </c>
      <c r="B28673" s="176">
        <v>49.3</v>
      </c>
      <c r="C28673" s="176">
        <v>38.4</v>
      </c>
      <c r="D28673" s="282">
        <v>87</v>
      </c>
      <c r="E28673" s="265"/>
    </row>
    <row r="28674" spans="1:5">
      <c r="A28674" s="283">
        <v>70785</v>
      </c>
      <c r="B28674" s="176">
        <v>180.1</v>
      </c>
      <c r="C28674" s="176">
        <v>33.9</v>
      </c>
      <c r="D28674" s="282">
        <v>87</v>
      </c>
      <c r="E28674" s="265"/>
    </row>
    <row r="28675" spans="1:5">
      <c r="A28675" s="283">
        <v>70786</v>
      </c>
      <c r="B28675" s="176">
        <v>126.8</v>
      </c>
      <c r="C28675" s="176">
        <v>34.6</v>
      </c>
      <c r="D28675" s="282">
        <v>87</v>
      </c>
      <c r="E28675" s="265"/>
    </row>
    <row r="28676" spans="1:5">
      <c r="A28676" s="283">
        <v>70787</v>
      </c>
      <c r="B28676" s="176">
        <v>48.1</v>
      </c>
      <c r="C28676" s="176">
        <v>43.4</v>
      </c>
      <c r="D28676" s="282">
        <v>87</v>
      </c>
      <c r="E28676" s="265"/>
    </row>
    <row r="28677" spans="1:5">
      <c r="A28677" s="283">
        <v>70788</v>
      </c>
      <c r="B28677" s="176">
        <v>44.4</v>
      </c>
      <c r="C28677" s="176">
        <v>37</v>
      </c>
      <c r="D28677" s="282">
        <v>87</v>
      </c>
      <c r="E28677" s="265"/>
    </row>
    <row r="28678" spans="1:5">
      <c r="A28678" s="283">
        <v>70789</v>
      </c>
      <c r="B28678" s="176">
        <v>24.8</v>
      </c>
      <c r="C28678" s="176">
        <v>44</v>
      </c>
      <c r="D28678" s="282">
        <v>87</v>
      </c>
      <c r="E28678" s="265"/>
    </row>
    <row r="28679" spans="1:5">
      <c r="A28679" s="283">
        <v>70791</v>
      </c>
      <c r="B28679" s="176">
        <v>197.4</v>
      </c>
      <c r="C28679" s="176">
        <v>36.200000000000003</v>
      </c>
      <c r="D28679" s="282">
        <v>120</v>
      </c>
      <c r="E28679" s="265"/>
    </row>
    <row r="28680" spans="1:5">
      <c r="A28680" s="283">
        <v>70792</v>
      </c>
      <c r="B28680" s="176">
        <v>0</v>
      </c>
      <c r="C28680" s="176">
        <v>0</v>
      </c>
      <c r="D28680" s="282">
        <v>87</v>
      </c>
      <c r="E28680" s="265"/>
    </row>
    <row r="28681" spans="1:5">
      <c r="A28681" s="283">
        <v>70801</v>
      </c>
      <c r="B28681" s="176">
        <v>2139.5</v>
      </c>
      <c r="C28681" s="176">
        <v>42</v>
      </c>
      <c r="D28681" s="282">
        <v>125</v>
      </c>
      <c r="E28681" s="265"/>
    </row>
    <row r="28682" spans="1:5">
      <c r="A28682" s="283">
        <v>70802</v>
      </c>
      <c r="B28682" s="176">
        <v>3631.4</v>
      </c>
      <c r="C28682" s="176">
        <v>30.6</v>
      </c>
      <c r="D28682" s="282">
        <v>128</v>
      </c>
      <c r="E28682" s="265"/>
    </row>
    <row r="28683" spans="1:5">
      <c r="A28683" s="283">
        <v>70803</v>
      </c>
      <c r="B28683" s="176">
        <v>0</v>
      </c>
      <c r="C28683" s="176">
        <v>0</v>
      </c>
      <c r="D28683" s="282">
        <v>87</v>
      </c>
      <c r="E28683" s="265"/>
    </row>
    <row r="28684" spans="1:5">
      <c r="A28684" s="283">
        <v>70804</v>
      </c>
      <c r="B28684" s="176">
        <v>2072.9</v>
      </c>
      <c r="C28684" s="176">
        <v>40.299999999999997</v>
      </c>
      <c r="D28684" s="282">
        <v>87</v>
      </c>
      <c r="E28684" s="265"/>
    </row>
    <row r="28685" spans="1:5">
      <c r="A28685" s="283">
        <v>70805</v>
      </c>
      <c r="B28685" s="176">
        <v>2842.1</v>
      </c>
      <c r="C28685" s="176">
        <v>29.3</v>
      </c>
      <c r="D28685" s="282">
        <v>126</v>
      </c>
      <c r="E28685" s="265"/>
    </row>
    <row r="28686" spans="1:5">
      <c r="A28686" s="283">
        <v>70806</v>
      </c>
      <c r="B28686" s="176">
        <v>3229</v>
      </c>
      <c r="C28686" s="176">
        <v>34.299999999999997</v>
      </c>
      <c r="D28686" s="282">
        <v>187</v>
      </c>
      <c r="E28686" s="265"/>
    </row>
    <row r="28687" spans="1:5">
      <c r="A28687" s="283">
        <v>70807</v>
      </c>
      <c r="B28687" s="176">
        <v>819.9</v>
      </c>
      <c r="C28687" s="176">
        <v>29.8</v>
      </c>
      <c r="D28687" s="282">
        <v>93</v>
      </c>
      <c r="E28687" s="265"/>
    </row>
    <row r="28688" spans="1:5">
      <c r="A28688" s="283">
        <v>70808</v>
      </c>
      <c r="B28688" s="176">
        <v>2577</v>
      </c>
      <c r="C28688" s="176">
        <v>30.2</v>
      </c>
      <c r="D28688" s="282">
        <v>176</v>
      </c>
      <c r="E28688" s="265"/>
    </row>
    <row r="28689" spans="1:5">
      <c r="A28689" s="283">
        <v>70809</v>
      </c>
      <c r="B28689" s="176">
        <v>1725.2</v>
      </c>
      <c r="C28689" s="176">
        <v>35.6</v>
      </c>
      <c r="D28689" s="282">
        <v>136</v>
      </c>
      <c r="E28689" s="265"/>
    </row>
    <row r="28690" spans="1:5">
      <c r="A28690" s="283">
        <v>70810</v>
      </c>
      <c r="B28690" s="176">
        <v>1393.1</v>
      </c>
      <c r="C28690" s="176">
        <v>34.700000000000003</v>
      </c>
      <c r="D28690" s="282">
        <v>137</v>
      </c>
      <c r="E28690" s="265"/>
    </row>
    <row r="28691" spans="1:5">
      <c r="A28691" s="283">
        <v>70811</v>
      </c>
      <c r="B28691" s="176">
        <v>1266.5999999999999</v>
      </c>
      <c r="C28691" s="176">
        <v>34.6</v>
      </c>
      <c r="D28691" s="282">
        <v>121</v>
      </c>
      <c r="E28691" s="265"/>
    </row>
    <row r="28692" spans="1:5">
      <c r="A28692" s="283">
        <v>70812</v>
      </c>
      <c r="B28692" s="176">
        <v>2653.4</v>
      </c>
      <c r="C28692" s="176">
        <v>32.200000000000003</v>
      </c>
      <c r="D28692" s="282">
        <v>87</v>
      </c>
      <c r="E28692" s="265"/>
    </row>
    <row r="28693" spans="1:5">
      <c r="A28693" s="283">
        <v>70814</v>
      </c>
      <c r="B28693" s="176">
        <v>1700.4</v>
      </c>
      <c r="C28693" s="176">
        <v>34.1</v>
      </c>
      <c r="D28693" s="282">
        <v>123</v>
      </c>
      <c r="E28693" s="265"/>
    </row>
    <row r="28694" spans="1:5">
      <c r="A28694" s="283">
        <v>70815</v>
      </c>
      <c r="B28694" s="176">
        <v>3234</v>
      </c>
      <c r="C28694" s="176">
        <v>34.6</v>
      </c>
      <c r="D28694" s="282">
        <v>166</v>
      </c>
      <c r="E28694" s="265"/>
    </row>
    <row r="28695" spans="1:5">
      <c r="A28695" s="283">
        <v>70816</v>
      </c>
      <c r="B28695" s="176">
        <v>2601.6</v>
      </c>
      <c r="C28695" s="176">
        <v>33.200000000000003</v>
      </c>
      <c r="D28695" s="282">
        <v>178</v>
      </c>
      <c r="E28695" s="265"/>
    </row>
    <row r="28696" spans="1:5">
      <c r="A28696" s="283">
        <v>70817</v>
      </c>
      <c r="B28696" s="176">
        <v>1246.5999999999999</v>
      </c>
      <c r="C28696" s="176">
        <v>37.1</v>
      </c>
      <c r="D28696" s="282">
        <v>140</v>
      </c>
      <c r="E28696" s="265"/>
    </row>
    <row r="28697" spans="1:5">
      <c r="A28697" s="283">
        <v>70818</v>
      </c>
      <c r="B28697" s="176">
        <v>554.20000000000005</v>
      </c>
      <c r="C28697" s="176">
        <v>39.6</v>
      </c>
      <c r="D28697" s="282">
        <v>96</v>
      </c>
      <c r="E28697" s="265"/>
    </row>
    <row r="28698" spans="1:5">
      <c r="A28698" s="283">
        <v>70819</v>
      </c>
      <c r="B28698" s="176">
        <v>747.3</v>
      </c>
      <c r="C28698" s="176">
        <v>33.1</v>
      </c>
      <c r="D28698" s="282">
        <v>105</v>
      </c>
      <c r="E28698" s="265"/>
    </row>
    <row r="28699" spans="1:5">
      <c r="A28699" s="283">
        <v>70820</v>
      </c>
      <c r="B28699" s="176">
        <v>920.7</v>
      </c>
      <c r="C28699" s="176">
        <v>23.3</v>
      </c>
      <c r="D28699" s="282">
        <v>95</v>
      </c>
      <c r="E28699" s="265"/>
    </row>
    <row r="28700" spans="1:5">
      <c r="A28700" s="283">
        <v>70821</v>
      </c>
      <c r="B28700" s="176">
        <v>0</v>
      </c>
      <c r="C28700" s="176">
        <v>0</v>
      </c>
      <c r="D28700" s="282">
        <v>87</v>
      </c>
      <c r="E28700" s="265"/>
    </row>
    <row r="28701" spans="1:5">
      <c r="A28701" s="283">
        <v>70825</v>
      </c>
      <c r="B28701" s="176">
        <v>0</v>
      </c>
      <c r="C28701" s="176">
        <v>0</v>
      </c>
      <c r="D28701" s="282">
        <v>87</v>
      </c>
      <c r="E28701" s="265"/>
    </row>
    <row r="28702" spans="1:5">
      <c r="A28702" s="283">
        <v>70826</v>
      </c>
      <c r="B28702" s="176">
        <v>0</v>
      </c>
      <c r="C28702" s="176">
        <v>0</v>
      </c>
      <c r="D28702" s="282">
        <v>87</v>
      </c>
      <c r="E28702" s="265"/>
    </row>
    <row r="28703" spans="1:5">
      <c r="A28703" s="283">
        <v>70827</v>
      </c>
      <c r="B28703" s="176">
        <v>0</v>
      </c>
      <c r="C28703" s="176">
        <v>0</v>
      </c>
      <c r="D28703" s="282">
        <v>87</v>
      </c>
      <c r="E28703" s="265"/>
    </row>
    <row r="28704" spans="1:5">
      <c r="A28704" s="283">
        <v>70831</v>
      </c>
      <c r="B28704" s="176">
        <v>13044.3</v>
      </c>
      <c r="C28704" s="176">
        <v>29</v>
      </c>
      <c r="D28704" s="282">
        <v>87</v>
      </c>
      <c r="E28704" s="265"/>
    </row>
    <row r="28705" spans="1:5">
      <c r="A28705" s="283">
        <v>70835</v>
      </c>
      <c r="B28705" s="176">
        <v>4057.5</v>
      </c>
      <c r="C28705" s="176">
        <v>33.1</v>
      </c>
      <c r="D28705" s="282">
        <v>87</v>
      </c>
      <c r="E28705" s="265"/>
    </row>
    <row r="28706" spans="1:5">
      <c r="A28706" s="283">
        <v>70836</v>
      </c>
      <c r="B28706" s="176">
        <v>0</v>
      </c>
      <c r="C28706" s="176">
        <v>0</v>
      </c>
      <c r="D28706" s="282">
        <v>87</v>
      </c>
      <c r="E28706" s="265"/>
    </row>
    <row r="28707" spans="1:5">
      <c r="A28707" s="283">
        <v>70837</v>
      </c>
      <c r="B28707" s="176">
        <v>30.6</v>
      </c>
      <c r="C28707" s="176">
        <v>42.3</v>
      </c>
      <c r="D28707" s="282">
        <v>87</v>
      </c>
      <c r="E28707" s="265"/>
    </row>
    <row r="28708" spans="1:5">
      <c r="A28708" s="283">
        <v>70874</v>
      </c>
      <c r="B28708" s="176">
        <v>988.7</v>
      </c>
      <c r="C28708" s="176">
        <v>36.6</v>
      </c>
      <c r="D28708" s="282">
        <v>87</v>
      </c>
      <c r="E28708" s="265"/>
    </row>
    <row r="28709" spans="1:5">
      <c r="A28709" s="283">
        <v>70879</v>
      </c>
      <c r="B28709" s="176">
        <v>3778.9</v>
      </c>
      <c r="C28709" s="176">
        <v>40.799999999999997</v>
      </c>
      <c r="D28709" s="282">
        <v>124</v>
      </c>
      <c r="E28709" s="265"/>
    </row>
    <row r="28710" spans="1:5">
      <c r="A28710" s="283">
        <v>70884</v>
      </c>
      <c r="B28710" s="176">
        <v>0</v>
      </c>
      <c r="C28710" s="176">
        <v>0</v>
      </c>
      <c r="D28710" s="282">
        <v>87</v>
      </c>
      <c r="E28710" s="265"/>
    </row>
    <row r="28711" spans="1:5">
      <c r="A28711" s="283">
        <v>70892</v>
      </c>
      <c r="B28711" s="176">
        <v>0</v>
      </c>
      <c r="C28711" s="176">
        <v>0</v>
      </c>
      <c r="D28711" s="282">
        <v>87</v>
      </c>
      <c r="E28711" s="265"/>
    </row>
    <row r="28712" spans="1:5">
      <c r="A28712" s="283">
        <v>70893</v>
      </c>
      <c r="B28712" s="176">
        <v>0</v>
      </c>
      <c r="C28712" s="176">
        <v>0</v>
      </c>
      <c r="D28712" s="282">
        <v>87</v>
      </c>
      <c r="E28712" s="265"/>
    </row>
    <row r="28713" spans="1:5">
      <c r="A28713" s="283">
        <v>70894</v>
      </c>
      <c r="B28713" s="176">
        <v>0</v>
      </c>
      <c r="C28713" s="176">
        <v>0</v>
      </c>
      <c r="D28713" s="282">
        <v>87</v>
      </c>
      <c r="E28713" s="265"/>
    </row>
    <row r="28714" spans="1:5">
      <c r="A28714" s="283">
        <v>70895</v>
      </c>
      <c r="B28714" s="176">
        <v>0</v>
      </c>
      <c r="C28714" s="176">
        <v>0</v>
      </c>
      <c r="D28714" s="282">
        <v>87</v>
      </c>
      <c r="E28714" s="265"/>
    </row>
    <row r="28715" spans="1:5">
      <c r="A28715" s="283">
        <v>70896</v>
      </c>
      <c r="B28715" s="176">
        <v>0</v>
      </c>
      <c r="C28715" s="176">
        <v>0</v>
      </c>
      <c r="D28715" s="282">
        <v>87</v>
      </c>
      <c r="E28715" s="265"/>
    </row>
    <row r="28716" spans="1:5">
      <c r="A28716" s="283">
        <v>70898</v>
      </c>
      <c r="B28716" s="176">
        <v>0</v>
      </c>
      <c r="C28716" s="176">
        <v>0</v>
      </c>
      <c r="D28716" s="282">
        <v>87</v>
      </c>
      <c r="E28716" s="265"/>
    </row>
    <row r="28717" spans="1:5">
      <c r="A28717" s="283">
        <v>71001</v>
      </c>
      <c r="B28717" s="176">
        <v>47.5</v>
      </c>
      <c r="C28717" s="176">
        <v>39.6</v>
      </c>
      <c r="D28717" s="282">
        <v>87</v>
      </c>
      <c r="E28717" s="265"/>
    </row>
    <row r="28718" spans="1:5">
      <c r="A28718" s="283">
        <v>71002</v>
      </c>
      <c r="B28718" s="176">
        <v>6</v>
      </c>
      <c r="C28718" s="176">
        <v>50.4</v>
      </c>
      <c r="D28718" s="282">
        <v>87</v>
      </c>
      <c r="E28718" s="265"/>
    </row>
    <row r="28719" spans="1:5">
      <c r="A28719" s="283">
        <v>71003</v>
      </c>
      <c r="B28719" s="176">
        <v>14.5</v>
      </c>
      <c r="C28719" s="176">
        <v>41</v>
      </c>
      <c r="D28719" s="282">
        <v>87</v>
      </c>
      <c r="E28719" s="265"/>
    </row>
    <row r="28720" spans="1:5">
      <c r="A28720" s="283">
        <v>71004</v>
      </c>
      <c r="B28720" s="176">
        <v>11.5</v>
      </c>
      <c r="C28720" s="176">
        <v>44.6</v>
      </c>
      <c r="D28720" s="282">
        <v>87</v>
      </c>
      <c r="E28720" s="265"/>
    </row>
    <row r="28721" spans="1:5">
      <c r="A28721" s="283">
        <v>71006</v>
      </c>
      <c r="B28721" s="176">
        <v>70.8</v>
      </c>
      <c r="C28721" s="176">
        <v>40.5</v>
      </c>
      <c r="D28721" s="282">
        <v>87</v>
      </c>
      <c r="E28721" s="265"/>
    </row>
    <row r="28722" spans="1:5">
      <c r="A28722" s="283">
        <v>71007</v>
      </c>
      <c r="B28722" s="176">
        <v>78.900000000000006</v>
      </c>
      <c r="C28722" s="176">
        <v>44.4</v>
      </c>
      <c r="D28722" s="282">
        <v>87</v>
      </c>
      <c r="E28722" s="265"/>
    </row>
    <row r="28723" spans="1:5">
      <c r="A28723" s="283">
        <v>71008</v>
      </c>
      <c r="B28723" s="176">
        <v>6.1</v>
      </c>
      <c r="C28723" s="176">
        <v>46</v>
      </c>
      <c r="D28723" s="282">
        <v>87</v>
      </c>
      <c r="E28723" s="265"/>
    </row>
    <row r="28724" spans="1:5">
      <c r="A28724" s="283">
        <v>71009</v>
      </c>
      <c r="B28724" s="176">
        <v>686.1</v>
      </c>
      <c r="C28724" s="176">
        <v>44.1</v>
      </c>
      <c r="D28724" s="282">
        <v>87</v>
      </c>
      <c r="E28724" s="265"/>
    </row>
    <row r="28725" spans="1:5">
      <c r="A28725" s="283">
        <v>71016</v>
      </c>
      <c r="B28725" s="176">
        <v>19.600000000000001</v>
      </c>
      <c r="C28725" s="176">
        <v>36.5</v>
      </c>
      <c r="D28725" s="282">
        <v>87</v>
      </c>
      <c r="E28725" s="265"/>
    </row>
    <row r="28726" spans="1:5">
      <c r="A28726" s="283">
        <v>71018</v>
      </c>
      <c r="B28726" s="176">
        <v>31</v>
      </c>
      <c r="C28726" s="176">
        <v>40</v>
      </c>
      <c r="D28726" s="282">
        <v>87</v>
      </c>
      <c r="E28726" s="265"/>
    </row>
    <row r="28727" spans="1:5">
      <c r="A28727" s="283">
        <v>71019</v>
      </c>
      <c r="B28727" s="176">
        <v>22.3</v>
      </c>
      <c r="C28727" s="176">
        <v>38.1</v>
      </c>
      <c r="D28727" s="282">
        <v>112</v>
      </c>
      <c r="E28727" s="265"/>
    </row>
    <row r="28728" spans="1:5">
      <c r="A28728" s="283">
        <v>71021</v>
      </c>
      <c r="B28728" s="176">
        <v>871.2</v>
      </c>
      <c r="C28728" s="176">
        <v>37.4</v>
      </c>
      <c r="D28728" s="282">
        <v>96</v>
      </c>
      <c r="E28728" s="265"/>
    </row>
    <row r="28729" spans="1:5">
      <c r="A28729" s="283">
        <v>71023</v>
      </c>
      <c r="B28729" s="176">
        <v>87.8</v>
      </c>
      <c r="C28729" s="176">
        <v>44.9</v>
      </c>
      <c r="D28729" s="282">
        <v>87</v>
      </c>
      <c r="E28729" s="265"/>
    </row>
    <row r="28730" spans="1:5">
      <c r="A28730" s="283">
        <v>71024</v>
      </c>
      <c r="B28730" s="176">
        <v>25.9</v>
      </c>
      <c r="C28730" s="176">
        <v>38.799999999999997</v>
      </c>
      <c r="D28730" s="282">
        <v>87</v>
      </c>
      <c r="E28730" s="265"/>
    </row>
    <row r="28731" spans="1:5">
      <c r="A28731" s="283">
        <v>71027</v>
      </c>
      <c r="B28731" s="176">
        <v>42.6</v>
      </c>
      <c r="C28731" s="176">
        <v>40.200000000000003</v>
      </c>
      <c r="D28731" s="282">
        <v>87</v>
      </c>
      <c r="E28731" s="265"/>
    </row>
    <row r="28732" spans="1:5">
      <c r="A28732" s="283">
        <v>71028</v>
      </c>
      <c r="B28732" s="176">
        <v>11.9</v>
      </c>
      <c r="C28732" s="176">
        <v>44</v>
      </c>
      <c r="D28732" s="282">
        <v>114</v>
      </c>
      <c r="E28732" s="265"/>
    </row>
    <row r="28733" spans="1:5">
      <c r="A28733" s="283">
        <v>71029</v>
      </c>
      <c r="B28733" s="176">
        <v>17.7</v>
      </c>
      <c r="C28733" s="176">
        <v>47.7</v>
      </c>
      <c r="D28733" s="282">
        <v>87</v>
      </c>
      <c r="E28733" s="265"/>
    </row>
    <row r="28734" spans="1:5">
      <c r="A28734" s="283">
        <v>71030</v>
      </c>
      <c r="B28734" s="176">
        <v>57.1</v>
      </c>
      <c r="C28734" s="176">
        <v>36.6</v>
      </c>
      <c r="D28734" s="282">
        <v>87</v>
      </c>
      <c r="E28734" s="265"/>
    </row>
    <row r="28735" spans="1:5">
      <c r="A28735" s="283">
        <v>71031</v>
      </c>
      <c r="B28735" s="176">
        <v>9.6999999999999993</v>
      </c>
      <c r="C28735" s="176">
        <v>40.9</v>
      </c>
      <c r="D28735" s="282">
        <v>87</v>
      </c>
      <c r="E28735" s="265"/>
    </row>
    <row r="28736" spans="1:5">
      <c r="A28736" s="283">
        <v>71032</v>
      </c>
      <c r="B28736" s="176">
        <v>17.100000000000001</v>
      </c>
      <c r="C28736" s="176">
        <v>44.3</v>
      </c>
      <c r="D28736" s="282">
        <v>115</v>
      </c>
      <c r="E28736" s="265"/>
    </row>
    <row r="28737" spans="1:5">
      <c r="A28737" s="283">
        <v>71033</v>
      </c>
      <c r="B28737" s="176">
        <v>123.5</v>
      </c>
      <c r="C28737" s="176">
        <v>44.7</v>
      </c>
      <c r="D28737" s="282">
        <v>87</v>
      </c>
      <c r="E28737" s="265"/>
    </row>
    <row r="28738" spans="1:5">
      <c r="A28738" s="283">
        <v>71034</v>
      </c>
      <c r="B28738" s="176">
        <v>19.899999999999999</v>
      </c>
      <c r="C28738" s="176">
        <v>45.2</v>
      </c>
      <c r="D28738" s="282">
        <v>87</v>
      </c>
      <c r="E28738" s="265"/>
    </row>
    <row r="28739" spans="1:5">
      <c r="A28739" s="283">
        <v>71037</v>
      </c>
      <c r="B28739" s="176">
        <v>124.5</v>
      </c>
      <c r="C28739" s="176">
        <v>37.1</v>
      </c>
      <c r="D28739" s="282">
        <v>93</v>
      </c>
      <c r="E28739" s="265"/>
    </row>
    <row r="28740" spans="1:5">
      <c r="A28740" s="283">
        <v>71038</v>
      </c>
      <c r="B28740" s="176">
        <v>20.9</v>
      </c>
      <c r="C28740" s="176">
        <v>41.4</v>
      </c>
      <c r="D28740" s="282">
        <v>114</v>
      </c>
      <c r="E28740" s="265"/>
    </row>
    <row r="28741" spans="1:5">
      <c r="A28741" s="283">
        <v>71039</v>
      </c>
      <c r="B28741" s="176">
        <v>43.1</v>
      </c>
      <c r="C28741" s="176">
        <v>40</v>
      </c>
      <c r="D28741" s="282">
        <v>87</v>
      </c>
      <c r="E28741" s="265"/>
    </row>
    <row r="28742" spans="1:5">
      <c r="A28742" s="283">
        <v>71040</v>
      </c>
      <c r="B28742" s="176">
        <v>33.700000000000003</v>
      </c>
      <c r="C28742" s="176">
        <v>39.700000000000003</v>
      </c>
      <c r="D28742" s="282">
        <v>87</v>
      </c>
      <c r="E28742" s="265"/>
    </row>
    <row r="28743" spans="1:5">
      <c r="A28743" s="283">
        <v>71043</v>
      </c>
      <c r="B28743" s="176">
        <v>17.7</v>
      </c>
      <c r="C28743" s="176">
        <v>47.2</v>
      </c>
      <c r="D28743" s="282">
        <v>87</v>
      </c>
      <c r="E28743" s="265"/>
    </row>
    <row r="28744" spans="1:5">
      <c r="A28744" s="283">
        <v>71044</v>
      </c>
      <c r="B28744" s="176">
        <v>17.8</v>
      </c>
      <c r="C28744" s="176">
        <v>45.3</v>
      </c>
      <c r="D28744" s="282">
        <v>87</v>
      </c>
      <c r="E28744" s="265"/>
    </row>
    <row r="28745" spans="1:5">
      <c r="A28745" s="283">
        <v>71045</v>
      </c>
      <c r="B28745" s="176">
        <v>12</v>
      </c>
      <c r="C28745" s="176">
        <v>43.6</v>
      </c>
      <c r="D28745" s="282">
        <v>87</v>
      </c>
      <c r="E28745" s="265"/>
    </row>
    <row r="28746" spans="1:5">
      <c r="A28746" s="283">
        <v>71046</v>
      </c>
      <c r="B28746" s="176">
        <v>16.399999999999999</v>
      </c>
      <c r="C28746" s="176">
        <v>43.8</v>
      </c>
      <c r="D28746" s="282">
        <v>87</v>
      </c>
      <c r="E28746" s="265"/>
    </row>
    <row r="28747" spans="1:5">
      <c r="A28747" s="283">
        <v>71047</v>
      </c>
      <c r="B28747" s="176">
        <v>102.3</v>
      </c>
      <c r="C28747" s="176">
        <v>40.200000000000003</v>
      </c>
      <c r="D28747" s="282">
        <v>94</v>
      </c>
      <c r="E28747" s="265"/>
    </row>
    <row r="28748" spans="1:5">
      <c r="A28748" s="283">
        <v>71048</v>
      </c>
      <c r="B28748" s="176">
        <v>8.5</v>
      </c>
      <c r="C28748" s="176">
        <v>43.3</v>
      </c>
      <c r="D28748" s="282">
        <v>87</v>
      </c>
      <c r="E28748" s="265"/>
    </row>
    <row r="28749" spans="1:5">
      <c r="A28749" s="283">
        <v>71049</v>
      </c>
      <c r="B28749" s="176">
        <v>31.8</v>
      </c>
      <c r="C28749" s="176">
        <v>37.9</v>
      </c>
      <c r="D28749" s="282">
        <v>87</v>
      </c>
      <c r="E28749" s="265"/>
    </row>
    <row r="28750" spans="1:5">
      <c r="A28750" s="283">
        <v>71051</v>
      </c>
      <c r="B28750" s="176">
        <v>24.1</v>
      </c>
      <c r="C28750" s="176">
        <v>43.1</v>
      </c>
      <c r="D28750" s="282">
        <v>87</v>
      </c>
      <c r="E28750" s="265"/>
    </row>
    <row r="28751" spans="1:5">
      <c r="A28751" s="283">
        <v>71052</v>
      </c>
      <c r="B28751" s="176">
        <v>31.5</v>
      </c>
      <c r="C28751" s="176">
        <v>38</v>
      </c>
      <c r="D28751" s="282">
        <v>87</v>
      </c>
      <c r="E28751" s="265"/>
    </row>
    <row r="28752" spans="1:5">
      <c r="A28752" s="283">
        <v>71055</v>
      </c>
      <c r="B28752" s="176">
        <v>74.3</v>
      </c>
      <c r="C28752" s="176">
        <v>39.4</v>
      </c>
      <c r="D28752" s="282">
        <v>125</v>
      </c>
      <c r="E28752" s="265"/>
    </row>
    <row r="28753" spans="1:5">
      <c r="A28753" s="283">
        <v>71058</v>
      </c>
      <c r="B28753" s="176">
        <v>557.1</v>
      </c>
      <c r="C28753" s="176">
        <v>36</v>
      </c>
      <c r="D28753" s="282">
        <v>87</v>
      </c>
      <c r="E28753" s="265"/>
    </row>
    <row r="28754" spans="1:5">
      <c r="A28754" s="283">
        <v>71060</v>
      </c>
      <c r="B28754" s="176">
        <v>77.7</v>
      </c>
      <c r="C28754" s="176">
        <v>38.9</v>
      </c>
      <c r="D28754" s="282">
        <v>97</v>
      </c>
      <c r="E28754" s="265"/>
    </row>
    <row r="28755" spans="1:5">
      <c r="A28755" s="283">
        <v>71061</v>
      </c>
      <c r="B28755" s="176">
        <v>64.2</v>
      </c>
      <c r="C28755" s="176">
        <v>40.200000000000003</v>
      </c>
      <c r="D28755" s="282">
        <v>87</v>
      </c>
      <c r="E28755" s="265"/>
    </row>
    <row r="28756" spans="1:5">
      <c r="A28756" s="283">
        <v>71063</v>
      </c>
      <c r="B28756" s="176">
        <v>9.3000000000000007</v>
      </c>
      <c r="C28756" s="176">
        <v>41</v>
      </c>
      <c r="D28756" s="282">
        <v>87</v>
      </c>
      <c r="E28756" s="265"/>
    </row>
    <row r="28757" spans="1:5">
      <c r="A28757" s="283">
        <v>71064</v>
      </c>
      <c r="B28757" s="176">
        <v>18.8</v>
      </c>
      <c r="C28757" s="176">
        <v>43.7</v>
      </c>
      <c r="D28757" s="282">
        <v>87</v>
      </c>
      <c r="E28757" s="265"/>
    </row>
    <row r="28758" spans="1:5">
      <c r="A28758" s="283">
        <v>71065</v>
      </c>
      <c r="B28758" s="176">
        <v>21.6</v>
      </c>
      <c r="C28758" s="176">
        <v>36.700000000000003</v>
      </c>
      <c r="D28758" s="282">
        <v>87</v>
      </c>
      <c r="E28758" s="265"/>
    </row>
    <row r="28759" spans="1:5">
      <c r="A28759" s="283">
        <v>71066</v>
      </c>
      <c r="B28759" s="176">
        <v>17.3</v>
      </c>
      <c r="C28759" s="176">
        <v>38.299999999999997</v>
      </c>
      <c r="D28759" s="282">
        <v>87</v>
      </c>
      <c r="E28759" s="265"/>
    </row>
    <row r="28760" spans="1:5">
      <c r="A28760" s="283">
        <v>71067</v>
      </c>
      <c r="B28760" s="176">
        <v>114</v>
      </c>
      <c r="C28760" s="176">
        <v>34.6</v>
      </c>
      <c r="D28760" s="282">
        <v>87</v>
      </c>
      <c r="E28760" s="265"/>
    </row>
    <row r="28761" spans="1:5">
      <c r="A28761" s="283">
        <v>71068</v>
      </c>
      <c r="B28761" s="176">
        <v>27.6</v>
      </c>
      <c r="C28761" s="176">
        <v>43.6</v>
      </c>
      <c r="D28761" s="282">
        <v>107</v>
      </c>
      <c r="E28761" s="265"/>
    </row>
    <row r="28762" spans="1:5">
      <c r="A28762" s="283">
        <v>71069</v>
      </c>
      <c r="B28762" s="176">
        <v>21.6</v>
      </c>
      <c r="C28762" s="176">
        <v>44.7</v>
      </c>
      <c r="D28762" s="282">
        <v>87</v>
      </c>
      <c r="E28762" s="265"/>
    </row>
    <row r="28763" spans="1:5">
      <c r="A28763" s="283">
        <v>71070</v>
      </c>
      <c r="B28763" s="176">
        <v>8.1</v>
      </c>
      <c r="C28763" s="176">
        <v>42.9</v>
      </c>
      <c r="D28763" s="282">
        <v>87</v>
      </c>
      <c r="E28763" s="265"/>
    </row>
    <row r="28764" spans="1:5">
      <c r="A28764" s="283">
        <v>71071</v>
      </c>
      <c r="B28764" s="176">
        <v>45.7</v>
      </c>
      <c r="C28764" s="176">
        <v>41.5</v>
      </c>
      <c r="D28764" s="282">
        <v>87</v>
      </c>
      <c r="E28764" s="265"/>
    </row>
    <row r="28765" spans="1:5">
      <c r="A28765" s="283">
        <v>71072</v>
      </c>
      <c r="B28765" s="176">
        <v>15.3</v>
      </c>
      <c r="C28765" s="176">
        <v>41.9</v>
      </c>
      <c r="D28765" s="282">
        <v>87</v>
      </c>
      <c r="E28765" s="265"/>
    </row>
    <row r="28766" spans="1:5">
      <c r="A28766" s="283">
        <v>71073</v>
      </c>
      <c r="B28766" s="176">
        <v>78.900000000000006</v>
      </c>
      <c r="C28766" s="176">
        <v>39.799999999999997</v>
      </c>
      <c r="D28766" s="282">
        <v>87</v>
      </c>
      <c r="E28766" s="265"/>
    </row>
    <row r="28767" spans="1:5">
      <c r="A28767" s="283">
        <v>71075</v>
      </c>
      <c r="B28767" s="176">
        <v>129.6</v>
      </c>
      <c r="C28767" s="176">
        <v>42</v>
      </c>
      <c r="D28767" s="282">
        <v>94</v>
      </c>
      <c r="E28767" s="265"/>
    </row>
    <row r="28768" spans="1:5">
      <c r="A28768" s="283">
        <v>71078</v>
      </c>
      <c r="B28768" s="176">
        <v>63</v>
      </c>
      <c r="C28768" s="176">
        <v>40.6</v>
      </c>
      <c r="D28768" s="282">
        <v>87</v>
      </c>
      <c r="E28768" s="265"/>
    </row>
    <row r="28769" spans="1:5">
      <c r="A28769" s="283">
        <v>71079</v>
      </c>
      <c r="B28769" s="176">
        <v>11.4</v>
      </c>
      <c r="C28769" s="176">
        <v>40.6</v>
      </c>
      <c r="D28769" s="282">
        <v>87</v>
      </c>
      <c r="E28769" s="265"/>
    </row>
    <row r="28770" spans="1:5">
      <c r="A28770" s="283">
        <v>71080</v>
      </c>
      <c r="B28770" s="176">
        <v>14.4</v>
      </c>
      <c r="C28770" s="176">
        <v>41.3</v>
      </c>
      <c r="D28770" s="282">
        <v>87</v>
      </c>
      <c r="E28770" s="265"/>
    </row>
    <row r="28771" spans="1:5">
      <c r="A28771" s="283">
        <v>71082</v>
      </c>
      <c r="B28771" s="176">
        <v>63.8</v>
      </c>
      <c r="C28771" s="176">
        <v>37.6</v>
      </c>
      <c r="D28771" s="282">
        <v>87</v>
      </c>
      <c r="E28771" s="265"/>
    </row>
    <row r="28772" spans="1:5">
      <c r="A28772" s="283">
        <v>71101</v>
      </c>
      <c r="B28772" s="176">
        <v>1813.2</v>
      </c>
      <c r="C28772" s="176">
        <v>38.1</v>
      </c>
      <c r="D28772" s="282">
        <v>145</v>
      </c>
      <c r="E28772" s="265"/>
    </row>
    <row r="28773" spans="1:5">
      <c r="A28773" s="283">
        <v>71102</v>
      </c>
      <c r="B28773" s="176">
        <v>0</v>
      </c>
      <c r="C28773" s="176">
        <v>0</v>
      </c>
      <c r="D28773" s="282">
        <v>87</v>
      </c>
      <c r="E28773" s="265"/>
    </row>
    <row r="28774" spans="1:5">
      <c r="A28774" s="283">
        <v>71103</v>
      </c>
      <c r="B28774" s="176">
        <v>2047.1</v>
      </c>
      <c r="C28774" s="176">
        <v>39.6</v>
      </c>
      <c r="D28774" s="282">
        <v>122</v>
      </c>
      <c r="E28774" s="265"/>
    </row>
    <row r="28775" spans="1:5">
      <c r="A28775" s="283">
        <v>71104</v>
      </c>
      <c r="B28775" s="176">
        <v>3622.9</v>
      </c>
      <c r="C28775" s="176">
        <v>32.4</v>
      </c>
      <c r="D28775" s="282">
        <v>161</v>
      </c>
      <c r="E28775" s="265"/>
    </row>
    <row r="28776" spans="1:5">
      <c r="A28776" s="283">
        <v>71105</v>
      </c>
      <c r="B28776" s="176">
        <v>2604.6999999999998</v>
      </c>
      <c r="C28776" s="176">
        <v>38.1</v>
      </c>
      <c r="D28776" s="282">
        <v>177</v>
      </c>
      <c r="E28776" s="265"/>
    </row>
    <row r="28777" spans="1:5">
      <c r="A28777" s="283">
        <v>71106</v>
      </c>
      <c r="B28777" s="176">
        <v>676.2</v>
      </c>
      <c r="C28777" s="176">
        <v>38.4</v>
      </c>
      <c r="D28777" s="282">
        <v>135</v>
      </c>
      <c r="E28777" s="265"/>
    </row>
    <row r="28778" spans="1:5">
      <c r="A28778" s="283">
        <v>71107</v>
      </c>
      <c r="B28778" s="176">
        <v>193</v>
      </c>
      <c r="C28778" s="176">
        <v>34.700000000000003</v>
      </c>
      <c r="D28778" s="282">
        <v>108</v>
      </c>
      <c r="E28778" s="265"/>
    </row>
    <row r="28779" spans="1:5">
      <c r="A28779" s="283">
        <v>71108</v>
      </c>
      <c r="B28779" s="176">
        <v>2457.5</v>
      </c>
      <c r="C28779" s="176">
        <v>30.4</v>
      </c>
      <c r="D28779" s="282">
        <v>150</v>
      </c>
      <c r="E28779" s="265"/>
    </row>
    <row r="28780" spans="1:5">
      <c r="A28780" s="283">
        <v>71109</v>
      </c>
      <c r="B28780" s="176">
        <v>2380.4</v>
      </c>
      <c r="C28780" s="176">
        <v>34.6</v>
      </c>
      <c r="D28780" s="282">
        <v>111</v>
      </c>
      <c r="E28780" s="265"/>
    </row>
    <row r="28781" spans="1:5">
      <c r="A28781" s="283">
        <v>71110</v>
      </c>
      <c r="B28781" s="176">
        <v>83.3</v>
      </c>
      <c r="C28781" s="176">
        <v>22</v>
      </c>
      <c r="D28781" s="282">
        <v>134</v>
      </c>
      <c r="E28781" s="265"/>
    </row>
    <row r="28782" spans="1:5">
      <c r="A28782" s="283">
        <v>71111</v>
      </c>
      <c r="B28782" s="176">
        <v>672.9</v>
      </c>
      <c r="C28782" s="176">
        <v>34.200000000000003</v>
      </c>
      <c r="D28782" s="282">
        <v>170</v>
      </c>
      <c r="E28782" s="265"/>
    </row>
    <row r="28783" spans="1:5">
      <c r="A28783" s="283">
        <v>71112</v>
      </c>
      <c r="B28783" s="176">
        <v>874.5</v>
      </c>
      <c r="C28783" s="176">
        <v>33.200000000000003</v>
      </c>
      <c r="D28783" s="282">
        <v>94</v>
      </c>
      <c r="E28783" s="265"/>
    </row>
    <row r="28784" spans="1:5">
      <c r="A28784" s="283">
        <v>71113</v>
      </c>
      <c r="B28784" s="176">
        <v>0</v>
      </c>
      <c r="C28784" s="176">
        <v>0</v>
      </c>
      <c r="D28784" s="282">
        <v>87</v>
      </c>
      <c r="E28784" s="265"/>
    </row>
    <row r="28785" spans="1:5">
      <c r="A28785" s="283">
        <v>71115</v>
      </c>
      <c r="B28785" s="176">
        <v>251.9</v>
      </c>
      <c r="C28785" s="176">
        <v>37.200000000000003</v>
      </c>
      <c r="D28785" s="282">
        <v>93</v>
      </c>
      <c r="E28785" s="265"/>
    </row>
    <row r="28786" spans="1:5">
      <c r="A28786" s="283">
        <v>71118</v>
      </c>
      <c r="B28786" s="176">
        <v>1637.1</v>
      </c>
      <c r="C28786" s="176">
        <v>36.5</v>
      </c>
      <c r="D28786" s="282">
        <v>126</v>
      </c>
      <c r="E28786" s="265"/>
    </row>
    <row r="28787" spans="1:5">
      <c r="A28787" s="283">
        <v>71119</v>
      </c>
      <c r="B28787" s="176">
        <v>264.8</v>
      </c>
      <c r="C28787" s="176">
        <v>39.9</v>
      </c>
      <c r="D28787" s="282">
        <v>94</v>
      </c>
      <c r="E28787" s="265"/>
    </row>
    <row r="28788" spans="1:5">
      <c r="A28788" s="283">
        <v>71120</v>
      </c>
      <c r="B28788" s="176">
        <v>0</v>
      </c>
      <c r="C28788" s="176">
        <v>0</v>
      </c>
      <c r="D28788" s="282">
        <v>87</v>
      </c>
      <c r="E28788" s="265"/>
    </row>
    <row r="28789" spans="1:5">
      <c r="A28789" s="283">
        <v>71129</v>
      </c>
      <c r="B28789" s="176">
        <v>294.10000000000002</v>
      </c>
      <c r="C28789" s="176">
        <v>34.9</v>
      </c>
      <c r="D28789" s="282">
        <v>95</v>
      </c>
      <c r="E28789" s="265"/>
    </row>
    <row r="28790" spans="1:5">
      <c r="A28790" s="283">
        <v>71130</v>
      </c>
      <c r="B28790" s="176">
        <v>0</v>
      </c>
      <c r="C28790" s="176">
        <v>0</v>
      </c>
      <c r="D28790" s="282">
        <v>87</v>
      </c>
      <c r="E28790" s="265"/>
    </row>
    <row r="28791" spans="1:5">
      <c r="A28791" s="283">
        <v>71133</v>
      </c>
      <c r="B28791" s="176">
        <v>0</v>
      </c>
      <c r="C28791" s="176">
        <v>0</v>
      </c>
      <c r="D28791" s="282">
        <v>87</v>
      </c>
      <c r="E28791" s="265"/>
    </row>
    <row r="28792" spans="1:5">
      <c r="A28792" s="283">
        <v>71134</v>
      </c>
      <c r="B28792" s="176">
        <v>1431.4</v>
      </c>
      <c r="C28792" s="176">
        <v>33.5</v>
      </c>
      <c r="D28792" s="282">
        <v>87</v>
      </c>
      <c r="E28792" s="265"/>
    </row>
    <row r="28793" spans="1:5">
      <c r="A28793" s="283">
        <v>71135</v>
      </c>
      <c r="B28793" s="176">
        <v>0</v>
      </c>
      <c r="C28793" s="176">
        <v>0</v>
      </c>
      <c r="D28793" s="282">
        <v>87</v>
      </c>
      <c r="E28793" s="265"/>
    </row>
    <row r="28794" spans="1:5">
      <c r="A28794" s="283">
        <v>71136</v>
      </c>
      <c r="B28794" s="176">
        <v>997.1</v>
      </c>
      <c r="C28794" s="176">
        <v>30.7</v>
      </c>
      <c r="D28794" s="282">
        <v>87</v>
      </c>
      <c r="E28794" s="265"/>
    </row>
    <row r="28795" spans="1:5">
      <c r="A28795" s="283">
        <v>71137</v>
      </c>
      <c r="B28795" s="176">
        <v>372.7</v>
      </c>
      <c r="C28795" s="176">
        <v>38.5</v>
      </c>
      <c r="D28795" s="282">
        <v>87</v>
      </c>
      <c r="E28795" s="265"/>
    </row>
    <row r="28796" spans="1:5">
      <c r="A28796" s="283">
        <v>71138</v>
      </c>
      <c r="B28796" s="176">
        <v>0</v>
      </c>
      <c r="C28796" s="176">
        <v>0</v>
      </c>
      <c r="D28796" s="282">
        <v>87</v>
      </c>
      <c r="E28796" s="265"/>
    </row>
    <row r="28797" spans="1:5">
      <c r="A28797" s="283">
        <v>71148</v>
      </c>
      <c r="B28797" s="176">
        <v>0</v>
      </c>
      <c r="C28797" s="176">
        <v>0</v>
      </c>
      <c r="D28797" s="282">
        <v>87</v>
      </c>
      <c r="E28797" s="265"/>
    </row>
    <row r="28798" spans="1:5">
      <c r="A28798" s="283">
        <v>71149</v>
      </c>
      <c r="B28798" s="176">
        <v>0</v>
      </c>
      <c r="C28798" s="176">
        <v>0</v>
      </c>
      <c r="D28798" s="282">
        <v>87</v>
      </c>
      <c r="E28798" s="265"/>
    </row>
    <row r="28799" spans="1:5">
      <c r="A28799" s="283">
        <v>71151</v>
      </c>
      <c r="B28799" s="176">
        <v>0</v>
      </c>
      <c r="C28799" s="176">
        <v>0</v>
      </c>
      <c r="D28799" s="282">
        <v>87</v>
      </c>
      <c r="E28799" s="265"/>
    </row>
    <row r="28800" spans="1:5">
      <c r="A28800" s="283">
        <v>71161</v>
      </c>
      <c r="B28800" s="176">
        <v>0</v>
      </c>
      <c r="C28800" s="176">
        <v>0</v>
      </c>
      <c r="D28800" s="282">
        <v>87</v>
      </c>
      <c r="E28800" s="265"/>
    </row>
    <row r="28801" spans="1:5">
      <c r="A28801" s="283">
        <v>71162</v>
      </c>
      <c r="B28801" s="176">
        <v>0</v>
      </c>
      <c r="C28801" s="176">
        <v>0</v>
      </c>
      <c r="D28801" s="282">
        <v>87</v>
      </c>
      <c r="E28801" s="265"/>
    </row>
    <row r="28802" spans="1:5">
      <c r="A28802" s="283">
        <v>71163</v>
      </c>
      <c r="B28802" s="176">
        <v>0</v>
      </c>
      <c r="C28802" s="176">
        <v>0</v>
      </c>
      <c r="D28802" s="282">
        <v>87</v>
      </c>
      <c r="E28802" s="265"/>
    </row>
    <row r="28803" spans="1:5">
      <c r="A28803" s="283">
        <v>71164</v>
      </c>
      <c r="B28803" s="176">
        <v>0</v>
      </c>
      <c r="C28803" s="176">
        <v>0</v>
      </c>
      <c r="D28803" s="282">
        <v>87</v>
      </c>
      <c r="E28803" s="265"/>
    </row>
    <row r="28804" spans="1:5">
      <c r="A28804" s="283">
        <v>71165</v>
      </c>
      <c r="B28804" s="176">
        <v>0</v>
      </c>
      <c r="C28804" s="176">
        <v>0</v>
      </c>
      <c r="D28804" s="282">
        <v>87</v>
      </c>
      <c r="E28804" s="265"/>
    </row>
    <row r="28805" spans="1:5">
      <c r="A28805" s="283">
        <v>71166</v>
      </c>
      <c r="B28805" s="176">
        <v>0</v>
      </c>
      <c r="C28805" s="176">
        <v>0</v>
      </c>
      <c r="D28805" s="282">
        <v>87</v>
      </c>
      <c r="E28805" s="265"/>
    </row>
    <row r="28806" spans="1:5">
      <c r="A28806" s="283">
        <v>71171</v>
      </c>
      <c r="B28806" s="176">
        <v>0</v>
      </c>
      <c r="C28806" s="176">
        <v>0</v>
      </c>
      <c r="D28806" s="282">
        <v>87</v>
      </c>
      <c r="E28806" s="265"/>
    </row>
    <row r="28807" spans="1:5">
      <c r="A28807" s="283">
        <v>71172</v>
      </c>
      <c r="B28807" s="176">
        <v>0</v>
      </c>
      <c r="C28807" s="176">
        <v>0</v>
      </c>
      <c r="D28807" s="282">
        <v>87</v>
      </c>
      <c r="E28807" s="265"/>
    </row>
    <row r="28808" spans="1:5">
      <c r="A28808" s="283">
        <v>71201</v>
      </c>
      <c r="B28808" s="176">
        <v>1634.5</v>
      </c>
      <c r="C28808" s="176">
        <v>38.6</v>
      </c>
      <c r="D28808" s="282">
        <v>140</v>
      </c>
      <c r="E28808" s="265"/>
    </row>
    <row r="28809" spans="1:5">
      <c r="A28809" s="283">
        <v>71202</v>
      </c>
      <c r="B28809" s="176">
        <v>259.89999999999998</v>
      </c>
      <c r="C28809" s="176">
        <v>30.2</v>
      </c>
      <c r="D28809" s="282">
        <v>101</v>
      </c>
      <c r="E28809" s="265"/>
    </row>
    <row r="28810" spans="1:5">
      <c r="A28810" s="283">
        <v>71203</v>
      </c>
      <c r="B28810" s="176">
        <v>294.60000000000002</v>
      </c>
      <c r="C28810" s="176">
        <v>31.4</v>
      </c>
      <c r="D28810" s="282">
        <v>116</v>
      </c>
      <c r="E28810" s="265"/>
    </row>
    <row r="28811" spans="1:5">
      <c r="A28811" s="283">
        <v>71207</v>
      </c>
      <c r="B28811" s="176">
        <v>0</v>
      </c>
      <c r="C28811" s="176">
        <v>0</v>
      </c>
      <c r="D28811" s="282">
        <v>87</v>
      </c>
      <c r="E28811" s="265"/>
    </row>
    <row r="28812" spans="1:5">
      <c r="A28812" s="283">
        <v>71209</v>
      </c>
      <c r="B28812" s="176">
        <v>0</v>
      </c>
      <c r="C28812" s="176">
        <v>0</v>
      </c>
      <c r="D28812" s="282">
        <v>87</v>
      </c>
      <c r="E28812" s="265"/>
    </row>
    <row r="28813" spans="1:5">
      <c r="A28813" s="283">
        <v>71210</v>
      </c>
      <c r="B28813" s="176">
        <v>0</v>
      </c>
      <c r="C28813" s="176">
        <v>0</v>
      </c>
      <c r="D28813" s="282">
        <v>87</v>
      </c>
      <c r="E28813" s="265"/>
    </row>
    <row r="28814" spans="1:5">
      <c r="A28814" s="283">
        <v>71211</v>
      </c>
      <c r="B28814" s="176">
        <v>255.1</v>
      </c>
      <c r="C28814" s="176">
        <v>35.1</v>
      </c>
      <c r="D28814" s="282">
        <v>87</v>
      </c>
      <c r="E28814" s="265"/>
    </row>
    <row r="28815" spans="1:5">
      <c r="A28815" s="283">
        <v>71212</v>
      </c>
      <c r="B28815" s="176">
        <v>0</v>
      </c>
      <c r="C28815" s="176">
        <v>0</v>
      </c>
      <c r="D28815" s="282">
        <v>87</v>
      </c>
      <c r="E28815" s="265"/>
    </row>
    <row r="28816" spans="1:5">
      <c r="A28816" s="283">
        <v>71218</v>
      </c>
      <c r="B28816" s="176">
        <v>50.3</v>
      </c>
      <c r="C28816" s="176">
        <v>35.5</v>
      </c>
      <c r="D28816" s="282">
        <v>87</v>
      </c>
      <c r="E28816" s="265"/>
    </row>
    <row r="28817" spans="1:5">
      <c r="A28817" s="283">
        <v>71219</v>
      </c>
      <c r="B28817" s="176">
        <v>27.4</v>
      </c>
      <c r="C28817" s="176">
        <v>38.200000000000003</v>
      </c>
      <c r="D28817" s="282">
        <v>87</v>
      </c>
      <c r="E28817" s="265"/>
    </row>
    <row r="28818" spans="1:5">
      <c r="A28818" s="283">
        <v>71220</v>
      </c>
      <c r="B28818" s="176">
        <v>58</v>
      </c>
      <c r="C28818" s="176">
        <v>37.799999999999997</v>
      </c>
      <c r="D28818" s="282">
        <v>111</v>
      </c>
      <c r="E28818" s="265"/>
    </row>
    <row r="28819" spans="1:5">
      <c r="A28819" s="283">
        <v>71221</v>
      </c>
      <c r="B28819" s="176">
        <v>96.8</v>
      </c>
      <c r="C28819" s="176">
        <v>40.200000000000003</v>
      </c>
      <c r="D28819" s="282">
        <v>87</v>
      </c>
      <c r="E28819" s="265"/>
    </row>
    <row r="28820" spans="1:5">
      <c r="A28820" s="283">
        <v>71222</v>
      </c>
      <c r="B28820" s="176">
        <v>21.7</v>
      </c>
      <c r="C28820" s="176">
        <v>39.6</v>
      </c>
      <c r="D28820" s="282">
        <v>87</v>
      </c>
      <c r="E28820" s="265"/>
    </row>
    <row r="28821" spans="1:5">
      <c r="A28821" s="283">
        <v>71223</v>
      </c>
      <c r="B28821" s="176">
        <v>5.0999999999999996</v>
      </c>
      <c r="C28821" s="176">
        <v>46.2</v>
      </c>
      <c r="D28821" s="282">
        <v>87</v>
      </c>
      <c r="E28821" s="265"/>
    </row>
    <row r="28822" spans="1:5">
      <c r="A28822" s="283">
        <v>71225</v>
      </c>
      <c r="B28822" s="176">
        <v>109.4</v>
      </c>
      <c r="C28822" s="176">
        <v>36.9</v>
      </c>
      <c r="D28822" s="282">
        <v>95</v>
      </c>
      <c r="E28822" s="265"/>
    </row>
    <row r="28823" spans="1:5">
      <c r="A28823" s="283">
        <v>71226</v>
      </c>
      <c r="B28823" s="176">
        <v>16.8</v>
      </c>
      <c r="C28823" s="176">
        <v>42.7</v>
      </c>
      <c r="D28823" s="282">
        <v>108</v>
      </c>
      <c r="E28823" s="265"/>
    </row>
    <row r="28824" spans="1:5">
      <c r="A28824" s="283">
        <v>71227</v>
      </c>
      <c r="B28824" s="176">
        <v>29.8</v>
      </c>
      <c r="C28824" s="176">
        <v>39.700000000000003</v>
      </c>
      <c r="D28824" s="282">
        <v>87</v>
      </c>
      <c r="E28824" s="265"/>
    </row>
    <row r="28825" spans="1:5">
      <c r="A28825" s="283">
        <v>71229</v>
      </c>
      <c r="B28825" s="176">
        <v>43.8</v>
      </c>
      <c r="C28825" s="176">
        <v>40.5</v>
      </c>
      <c r="D28825" s="282">
        <v>87</v>
      </c>
      <c r="E28825" s="265"/>
    </row>
    <row r="28826" spans="1:5">
      <c r="A28826" s="283">
        <v>71230</v>
      </c>
      <c r="B28826" s="176">
        <v>12.1</v>
      </c>
      <c r="C28826" s="176">
        <v>40.200000000000003</v>
      </c>
      <c r="D28826" s="282">
        <v>87</v>
      </c>
      <c r="E28826" s="265"/>
    </row>
    <row r="28827" spans="1:5">
      <c r="A28827" s="283">
        <v>71232</v>
      </c>
      <c r="B28827" s="176">
        <v>35.299999999999997</v>
      </c>
      <c r="C28827" s="176">
        <v>37.9</v>
      </c>
      <c r="D28827" s="282">
        <v>115</v>
      </c>
      <c r="E28827" s="265"/>
    </row>
    <row r="28828" spans="1:5">
      <c r="A28828" s="283">
        <v>71233</v>
      </c>
      <c r="B28828" s="176">
        <v>0</v>
      </c>
      <c r="C28828" s="176">
        <v>0</v>
      </c>
      <c r="D28828" s="282">
        <v>87</v>
      </c>
      <c r="E28828" s="265"/>
    </row>
    <row r="28829" spans="1:5">
      <c r="A28829" s="283">
        <v>71234</v>
      </c>
      <c r="B28829" s="176">
        <v>35.5</v>
      </c>
      <c r="C28829" s="176">
        <v>42.1</v>
      </c>
      <c r="D28829" s="282">
        <v>87</v>
      </c>
      <c r="E28829" s="265"/>
    </row>
    <row r="28830" spans="1:5">
      <c r="A28830" s="283">
        <v>71235</v>
      </c>
      <c r="B28830" s="176">
        <v>27</v>
      </c>
      <c r="C28830" s="176">
        <v>40.299999999999997</v>
      </c>
      <c r="D28830" s="282">
        <v>87</v>
      </c>
      <c r="E28830" s="265"/>
    </row>
    <row r="28831" spans="1:5">
      <c r="A28831" s="283">
        <v>71237</v>
      </c>
      <c r="B28831" s="176">
        <v>32.5</v>
      </c>
      <c r="C28831" s="176">
        <v>36.299999999999997</v>
      </c>
      <c r="D28831" s="282">
        <v>87</v>
      </c>
      <c r="E28831" s="265"/>
    </row>
    <row r="28832" spans="1:5">
      <c r="A28832" s="283">
        <v>71238</v>
      </c>
      <c r="B28832" s="176">
        <v>18.899999999999999</v>
      </c>
      <c r="C28832" s="176">
        <v>39.200000000000003</v>
      </c>
      <c r="D28832" s="282">
        <v>87</v>
      </c>
      <c r="E28832" s="265"/>
    </row>
    <row r="28833" spans="1:5">
      <c r="A28833" s="283">
        <v>71240</v>
      </c>
      <c r="B28833" s="176">
        <v>2055.1</v>
      </c>
      <c r="C28833" s="176">
        <v>24.6</v>
      </c>
      <c r="D28833" s="282">
        <v>87</v>
      </c>
      <c r="E28833" s="265"/>
    </row>
    <row r="28834" spans="1:5">
      <c r="A28834" s="283">
        <v>71241</v>
      </c>
      <c r="B28834" s="176">
        <v>44.2</v>
      </c>
      <c r="C28834" s="176">
        <v>40</v>
      </c>
      <c r="D28834" s="282">
        <v>119</v>
      </c>
      <c r="E28834" s="265"/>
    </row>
    <row r="28835" spans="1:5">
      <c r="A28835" s="283">
        <v>71242</v>
      </c>
      <c r="B28835" s="176">
        <v>46.1</v>
      </c>
      <c r="C28835" s="176">
        <v>41.1</v>
      </c>
      <c r="D28835" s="282">
        <v>87</v>
      </c>
      <c r="E28835" s="265"/>
    </row>
    <row r="28836" spans="1:5">
      <c r="A28836" s="283">
        <v>71243</v>
      </c>
      <c r="B28836" s="176">
        <v>11.1</v>
      </c>
      <c r="C28836" s="176">
        <v>38.6</v>
      </c>
      <c r="D28836" s="282">
        <v>87</v>
      </c>
      <c r="E28836" s="265"/>
    </row>
    <row r="28837" spans="1:5">
      <c r="A28837" s="283">
        <v>71245</v>
      </c>
      <c r="B28837" s="176">
        <v>188.4</v>
      </c>
      <c r="C28837" s="176">
        <v>23.2</v>
      </c>
      <c r="D28837" s="282">
        <v>87</v>
      </c>
      <c r="E28837" s="265"/>
    </row>
    <row r="28838" spans="1:5">
      <c r="A28838" s="283">
        <v>71247</v>
      </c>
      <c r="B28838" s="176">
        <v>11</v>
      </c>
      <c r="C28838" s="176">
        <v>41.6</v>
      </c>
      <c r="D28838" s="282">
        <v>116</v>
      </c>
      <c r="E28838" s="265"/>
    </row>
    <row r="28839" spans="1:5">
      <c r="A28839" s="283">
        <v>71249</v>
      </c>
      <c r="B28839" s="176">
        <v>15.3</v>
      </c>
      <c r="C28839" s="176">
        <v>42.3</v>
      </c>
      <c r="D28839" s="282">
        <v>87</v>
      </c>
      <c r="E28839" s="265"/>
    </row>
    <row r="28840" spans="1:5">
      <c r="A28840" s="283">
        <v>71250</v>
      </c>
      <c r="B28840" s="176">
        <v>5.8</v>
      </c>
      <c r="C28840" s="176">
        <v>45.6</v>
      </c>
      <c r="D28840" s="282">
        <v>87</v>
      </c>
      <c r="E28840" s="265"/>
    </row>
    <row r="28841" spans="1:5">
      <c r="A28841" s="283">
        <v>71251</v>
      </c>
      <c r="B28841" s="176">
        <v>47.1</v>
      </c>
      <c r="C28841" s="176">
        <v>38.9</v>
      </c>
      <c r="D28841" s="282">
        <v>106</v>
      </c>
      <c r="E28841" s="265"/>
    </row>
    <row r="28842" spans="1:5">
      <c r="A28842" s="283">
        <v>71253</v>
      </c>
      <c r="B28842" s="176">
        <v>43.1</v>
      </c>
      <c r="C28842" s="176">
        <v>39.1</v>
      </c>
      <c r="D28842" s="282">
        <v>87</v>
      </c>
      <c r="E28842" s="265"/>
    </row>
    <row r="28843" spans="1:5">
      <c r="A28843" s="283">
        <v>71254</v>
      </c>
      <c r="B28843" s="176">
        <v>31</v>
      </c>
      <c r="C28843" s="176">
        <v>33.299999999999997</v>
      </c>
      <c r="D28843" s="282">
        <v>113</v>
      </c>
      <c r="E28843" s="265"/>
    </row>
    <row r="28844" spans="1:5">
      <c r="A28844" s="283">
        <v>71256</v>
      </c>
      <c r="B28844" s="176">
        <v>21.1</v>
      </c>
      <c r="C28844" s="176">
        <v>39.9</v>
      </c>
      <c r="D28844" s="282">
        <v>87</v>
      </c>
      <c r="E28844" s="265"/>
    </row>
    <row r="28845" spans="1:5">
      <c r="A28845" s="283">
        <v>71259</v>
      </c>
      <c r="B28845" s="176">
        <v>17.899999999999999</v>
      </c>
      <c r="C28845" s="176">
        <v>40.299999999999997</v>
      </c>
      <c r="D28845" s="282">
        <v>87</v>
      </c>
      <c r="E28845" s="265"/>
    </row>
    <row r="28846" spans="1:5">
      <c r="A28846" s="283">
        <v>71260</v>
      </c>
      <c r="B28846" s="176">
        <v>11.8</v>
      </c>
      <c r="C28846" s="176">
        <v>42.3</v>
      </c>
      <c r="D28846" s="282">
        <v>87</v>
      </c>
      <c r="E28846" s="265"/>
    </row>
    <row r="28847" spans="1:5">
      <c r="A28847" s="283">
        <v>71261</v>
      </c>
      <c r="B28847" s="176">
        <v>11</v>
      </c>
      <c r="C28847" s="176">
        <v>45.8</v>
      </c>
      <c r="D28847" s="282">
        <v>87</v>
      </c>
      <c r="E28847" s="265"/>
    </row>
    <row r="28848" spans="1:5">
      <c r="A28848" s="283">
        <v>71263</v>
      </c>
      <c r="B28848" s="176">
        <v>40.4</v>
      </c>
      <c r="C28848" s="176">
        <v>40.6</v>
      </c>
      <c r="D28848" s="282">
        <v>96</v>
      </c>
      <c r="E28848" s="265"/>
    </row>
    <row r="28849" spans="1:5">
      <c r="A28849" s="283">
        <v>71264</v>
      </c>
      <c r="B28849" s="176">
        <v>8.4</v>
      </c>
      <c r="C28849" s="176">
        <v>47.6</v>
      </c>
      <c r="D28849" s="282">
        <v>87</v>
      </c>
      <c r="E28849" s="265"/>
    </row>
    <row r="28850" spans="1:5">
      <c r="A28850" s="283">
        <v>71266</v>
      </c>
      <c r="B28850" s="176">
        <v>15.5</v>
      </c>
      <c r="C28850" s="176">
        <v>37.799999999999997</v>
      </c>
      <c r="D28850" s="282">
        <v>96</v>
      </c>
      <c r="E28850" s="265"/>
    </row>
    <row r="28851" spans="1:5">
      <c r="A28851" s="283">
        <v>71268</v>
      </c>
      <c r="B28851" s="176">
        <v>29.5</v>
      </c>
      <c r="C28851" s="176">
        <v>39.9</v>
      </c>
      <c r="D28851" s="282">
        <v>95</v>
      </c>
      <c r="E28851" s="265"/>
    </row>
    <row r="28852" spans="1:5">
      <c r="A28852" s="283">
        <v>71269</v>
      </c>
      <c r="B28852" s="176">
        <v>39.9</v>
      </c>
      <c r="C28852" s="176">
        <v>37</v>
      </c>
      <c r="D28852" s="282">
        <v>110</v>
      </c>
      <c r="E28852" s="265"/>
    </row>
    <row r="28853" spans="1:5">
      <c r="A28853" s="283">
        <v>71270</v>
      </c>
      <c r="B28853" s="176">
        <v>160.4</v>
      </c>
      <c r="C28853" s="176">
        <v>28</v>
      </c>
      <c r="D28853" s="282">
        <v>179</v>
      </c>
      <c r="E28853" s="265"/>
    </row>
    <row r="28854" spans="1:5">
      <c r="A28854" s="283">
        <v>71272</v>
      </c>
      <c r="B28854" s="176">
        <v>0</v>
      </c>
      <c r="C28854" s="176">
        <v>0</v>
      </c>
      <c r="D28854" s="282">
        <v>87</v>
      </c>
      <c r="E28854" s="265"/>
    </row>
    <row r="28855" spans="1:5">
      <c r="A28855" s="283">
        <v>71273</v>
      </c>
      <c r="B28855" s="176">
        <v>669.5</v>
      </c>
      <c r="C28855" s="176">
        <v>25.5</v>
      </c>
      <c r="D28855" s="282">
        <v>87</v>
      </c>
      <c r="E28855" s="265"/>
    </row>
    <row r="28856" spans="1:5">
      <c r="A28856" s="283">
        <v>71275</v>
      </c>
      <c r="B28856" s="176">
        <v>25.1</v>
      </c>
      <c r="C28856" s="176">
        <v>39.1</v>
      </c>
      <c r="D28856" s="282">
        <v>87</v>
      </c>
      <c r="E28856" s="265"/>
    </row>
    <row r="28857" spans="1:5">
      <c r="A28857" s="283">
        <v>71276</v>
      </c>
      <c r="B28857" s="176">
        <v>5.3</v>
      </c>
      <c r="C28857" s="176">
        <v>42.9</v>
      </c>
      <c r="D28857" s="282">
        <v>87</v>
      </c>
      <c r="E28857" s="265"/>
    </row>
    <row r="28858" spans="1:5">
      <c r="A28858" s="283">
        <v>71277</v>
      </c>
      <c r="B28858" s="176">
        <v>16</v>
      </c>
      <c r="C28858" s="176">
        <v>41.5</v>
      </c>
      <c r="D28858" s="282">
        <v>87</v>
      </c>
      <c r="E28858" s="265"/>
    </row>
    <row r="28859" spans="1:5">
      <c r="A28859" s="283">
        <v>71279</v>
      </c>
      <c r="B28859" s="176">
        <v>31.8</v>
      </c>
      <c r="C28859" s="176">
        <v>37.799999999999997</v>
      </c>
      <c r="D28859" s="282">
        <v>87</v>
      </c>
      <c r="E28859" s="265"/>
    </row>
    <row r="28860" spans="1:5">
      <c r="A28860" s="283">
        <v>71280</v>
      </c>
      <c r="B28860" s="176">
        <v>60.1</v>
      </c>
      <c r="C28860" s="176">
        <v>34.5</v>
      </c>
      <c r="D28860" s="282">
        <v>87</v>
      </c>
      <c r="E28860" s="265"/>
    </row>
    <row r="28861" spans="1:5">
      <c r="A28861" s="283">
        <v>71281</v>
      </c>
      <c r="B28861" s="176">
        <v>1990.3</v>
      </c>
      <c r="C28861" s="176">
        <v>24.4</v>
      </c>
      <c r="D28861" s="282">
        <v>87</v>
      </c>
      <c r="E28861" s="265"/>
    </row>
    <row r="28862" spans="1:5">
      <c r="A28862" s="283">
        <v>71282</v>
      </c>
      <c r="B28862" s="176">
        <v>30.4</v>
      </c>
      <c r="C28862" s="176">
        <v>35.4</v>
      </c>
      <c r="D28862" s="282">
        <v>111</v>
      </c>
      <c r="E28862" s="265"/>
    </row>
    <row r="28863" spans="1:5">
      <c r="A28863" s="283">
        <v>71284</v>
      </c>
      <c r="B28863" s="176">
        <v>6.5</v>
      </c>
      <c r="C28863" s="176">
        <v>33.200000000000003</v>
      </c>
      <c r="D28863" s="282">
        <v>87</v>
      </c>
      <c r="E28863" s="265"/>
    </row>
    <row r="28864" spans="1:5">
      <c r="A28864" s="283">
        <v>71286</v>
      </c>
      <c r="B28864" s="176">
        <v>9</v>
      </c>
      <c r="C28864" s="176">
        <v>36.299999999999997</v>
      </c>
      <c r="D28864" s="282">
        <v>108</v>
      </c>
      <c r="E28864" s="265"/>
    </row>
    <row r="28865" spans="1:5">
      <c r="A28865" s="283">
        <v>71291</v>
      </c>
      <c r="B28865" s="176">
        <v>473.3</v>
      </c>
      <c r="C28865" s="176">
        <v>36.700000000000003</v>
      </c>
      <c r="D28865" s="282">
        <v>103</v>
      </c>
      <c r="E28865" s="265"/>
    </row>
    <row r="28866" spans="1:5">
      <c r="A28866" s="283">
        <v>71292</v>
      </c>
      <c r="B28866" s="176">
        <v>134.80000000000001</v>
      </c>
      <c r="C28866" s="176">
        <v>36.200000000000003</v>
      </c>
      <c r="D28866" s="282">
        <v>108</v>
      </c>
      <c r="E28866" s="265"/>
    </row>
    <row r="28867" spans="1:5">
      <c r="A28867" s="283">
        <v>71294</v>
      </c>
      <c r="B28867" s="176">
        <v>0</v>
      </c>
      <c r="C28867" s="176">
        <v>0</v>
      </c>
      <c r="D28867" s="282">
        <v>87</v>
      </c>
      <c r="E28867" s="265"/>
    </row>
    <row r="28868" spans="1:5">
      <c r="A28868" s="283">
        <v>71295</v>
      </c>
      <c r="B28868" s="176">
        <v>44.4</v>
      </c>
      <c r="C28868" s="176">
        <v>37.299999999999997</v>
      </c>
      <c r="D28868" s="282">
        <v>110</v>
      </c>
      <c r="E28868" s="265"/>
    </row>
    <row r="28869" spans="1:5">
      <c r="A28869" s="283">
        <v>71301</v>
      </c>
      <c r="B28869" s="176">
        <v>1838.3</v>
      </c>
      <c r="C28869" s="176">
        <v>35.4</v>
      </c>
      <c r="D28869" s="282">
        <v>162</v>
      </c>
      <c r="E28869" s="265"/>
    </row>
    <row r="28870" spans="1:5">
      <c r="A28870" s="283">
        <v>71302</v>
      </c>
      <c r="B28870" s="176">
        <v>228.9</v>
      </c>
      <c r="C28870" s="176">
        <v>35.9</v>
      </c>
      <c r="D28870" s="282">
        <v>106</v>
      </c>
      <c r="E28870" s="265"/>
    </row>
    <row r="28871" spans="1:5">
      <c r="A28871" s="283">
        <v>71303</v>
      </c>
      <c r="B28871" s="176">
        <v>284.7</v>
      </c>
      <c r="C28871" s="176">
        <v>36.700000000000003</v>
      </c>
      <c r="D28871" s="282">
        <v>166</v>
      </c>
      <c r="E28871" s="265"/>
    </row>
    <row r="28872" spans="1:5">
      <c r="A28872" s="283">
        <v>71306</v>
      </c>
      <c r="B28872" s="176">
        <v>0</v>
      </c>
      <c r="C28872" s="176">
        <v>0</v>
      </c>
      <c r="D28872" s="282">
        <v>87</v>
      </c>
      <c r="E28872" s="265"/>
    </row>
    <row r="28873" spans="1:5">
      <c r="A28873" s="283">
        <v>71307</v>
      </c>
      <c r="B28873" s="176">
        <v>0</v>
      </c>
      <c r="C28873" s="176">
        <v>0</v>
      </c>
      <c r="D28873" s="282">
        <v>87</v>
      </c>
      <c r="E28873" s="265"/>
    </row>
    <row r="28874" spans="1:5">
      <c r="A28874" s="283">
        <v>71309</v>
      </c>
      <c r="B28874" s="176">
        <v>0</v>
      </c>
      <c r="C28874" s="176">
        <v>0</v>
      </c>
      <c r="D28874" s="282">
        <v>87</v>
      </c>
      <c r="E28874" s="265"/>
    </row>
    <row r="28875" spans="1:5">
      <c r="A28875" s="283">
        <v>71315</v>
      </c>
      <c r="B28875" s="176">
        <v>0</v>
      </c>
      <c r="C28875" s="176">
        <v>0</v>
      </c>
      <c r="D28875" s="282">
        <v>87</v>
      </c>
      <c r="E28875" s="265"/>
    </row>
    <row r="28876" spans="1:5">
      <c r="A28876" s="283">
        <v>71316</v>
      </c>
      <c r="B28876" s="176">
        <v>2</v>
      </c>
      <c r="C28876" s="176">
        <v>42.5</v>
      </c>
      <c r="D28876" s="282">
        <v>87</v>
      </c>
      <c r="E28876" s="265"/>
    </row>
    <row r="28877" spans="1:5">
      <c r="A28877" s="283">
        <v>71320</v>
      </c>
      <c r="B28877" s="176">
        <v>18.5</v>
      </c>
      <c r="C28877" s="176">
        <v>39.299999999999997</v>
      </c>
      <c r="D28877" s="282">
        <v>87</v>
      </c>
      <c r="E28877" s="265"/>
    </row>
    <row r="28878" spans="1:5">
      <c r="A28878" s="283">
        <v>71322</v>
      </c>
      <c r="B28878" s="176">
        <v>44.2</v>
      </c>
      <c r="C28878" s="176">
        <v>38.6</v>
      </c>
      <c r="D28878" s="282">
        <v>112</v>
      </c>
      <c r="E28878" s="265"/>
    </row>
    <row r="28879" spans="1:5">
      <c r="A28879" s="283">
        <v>71323</v>
      </c>
      <c r="B28879" s="176">
        <v>34.700000000000003</v>
      </c>
      <c r="C28879" s="176">
        <v>39</v>
      </c>
      <c r="D28879" s="282">
        <v>87</v>
      </c>
      <c r="E28879" s="265"/>
    </row>
    <row r="28880" spans="1:5">
      <c r="A28880" s="283">
        <v>71324</v>
      </c>
      <c r="B28880" s="176">
        <v>71.7</v>
      </c>
      <c r="C28880" s="176">
        <v>41.5</v>
      </c>
      <c r="D28880" s="282">
        <v>87</v>
      </c>
      <c r="E28880" s="265"/>
    </row>
    <row r="28881" spans="1:5">
      <c r="A28881" s="283">
        <v>71325</v>
      </c>
      <c r="B28881" s="176">
        <v>32.299999999999997</v>
      </c>
      <c r="C28881" s="176">
        <v>40</v>
      </c>
      <c r="D28881" s="282">
        <v>87</v>
      </c>
      <c r="E28881" s="265"/>
    </row>
    <row r="28882" spans="1:5">
      <c r="A28882" s="283">
        <v>71326</v>
      </c>
      <c r="B28882" s="176">
        <v>34.9</v>
      </c>
      <c r="C28882" s="176">
        <v>36.5</v>
      </c>
      <c r="D28882" s="282">
        <v>87</v>
      </c>
      <c r="E28882" s="265"/>
    </row>
    <row r="28883" spans="1:5">
      <c r="A28883" s="283">
        <v>71327</v>
      </c>
      <c r="B28883" s="176">
        <v>113</v>
      </c>
      <c r="C28883" s="176">
        <v>37.200000000000003</v>
      </c>
      <c r="D28883" s="282">
        <v>112</v>
      </c>
      <c r="E28883" s="265"/>
    </row>
    <row r="28884" spans="1:5">
      <c r="A28884" s="283">
        <v>71328</v>
      </c>
      <c r="B28884" s="176">
        <v>70.7</v>
      </c>
      <c r="C28884" s="176">
        <v>36.4</v>
      </c>
      <c r="D28884" s="282">
        <v>87</v>
      </c>
      <c r="E28884" s="265"/>
    </row>
    <row r="28885" spans="1:5">
      <c r="A28885" s="283">
        <v>71329</v>
      </c>
      <c r="B28885" s="176">
        <v>73.2</v>
      </c>
      <c r="C28885" s="176">
        <v>39.200000000000003</v>
      </c>
      <c r="D28885" s="282">
        <v>87</v>
      </c>
      <c r="E28885" s="265"/>
    </row>
    <row r="28886" spans="1:5">
      <c r="A28886" s="283">
        <v>71330</v>
      </c>
      <c r="B28886" s="176">
        <v>39.299999999999997</v>
      </c>
      <c r="C28886" s="176">
        <v>40.9</v>
      </c>
      <c r="D28886" s="282">
        <v>87</v>
      </c>
      <c r="E28886" s="265"/>
    </row>
    <row r="28887" spans="1:5">
      <c r="A28887" s="283">
        <v>71331</v>
      </c>
      <c r="B28887" s="176">
        <v>18.5</v>
      </c>
      <c r="C28887" s="176">
        <v>37.700000000000003</v>
      </c>
      <c r="D28887" s="282">
        <v>87</v>
      </c>
      <c r="E28887" s="265"/>
    </row>
    <row r="28888" spans="1:5">
      <c r="A28888" s="283">
        <v>71333</v>
      </c>
      <c r="B28888" s="176">
        <v>31.2</v>
      </c>
      <c r="C28888" s="176">
        <v>40.6</v>
      </c>
      <c r="D28888" s="282">
        <v>87</v>
      </c>
      <c r="E28888" s="265"/>
    </row>
    <row r="28889" spans="1:5">
      <c r="A28889" s="283">
        <v>71334</v>
      </c>
      <c r="B28889" s="176">
        <v>60.8</v>
      </c>
      <c r="C28889" s="176">
        <v>38.5</v>
      </c>
      <c r="D28889" s="282">
        <v>87</v>
      </c>
      <c r="E28889" s="265"/>
    </row>
    <row r="28890" spans="1:5">
      <c r="A28890" s="283">
        <v>71336</v>
      </c>
      <c r="B28890" s="176">
        <v>14.1</v>
      </c>
      <c r="C28890" s="176">
        <v>45.6</v>
      </c>
      <c r="D28890" s="282">
        <v>87</v>
      </c>
      <c r="E28890" s="265"/>
    </row>
    <row r="28891" spans="1:5">
      <c r="A28891" s="283">
        <v>71339</v>
      </c>
      <c r="B28891" s="176">
        <v>51.8</v>
      </c>
      <c r="C28891" s="176">
        <v>39.299999999999997</v>
      </c>
      <c r="D28891" s="282">
        <v>87</v>
      </c>
      <c r="E28891" s="265"/>
    </row>
    <row r="28892" spans="1:5">
      <c r="A28892" s="283">
        <v>71340</v>
      </c>
      <c r="B28892" s="176">
        <v>15</v>
      </c>
      <c r="C28892" s="176">
        <v>34.799999999999997</v>
      </c>
      <c r="D28892" s="282">
        <v>87</v>
      </c>
      <c r="E28892" s="265"/>
    </row>
    <row r="28893" spans="1:5">
      <c r="A28893" s="283">
        <v>71341</v>
      </c>
      <c r="B28893" s="176">
        <v>99.1</v>
      </c>
      <c r="C28893" s="176">
        <v>38.200000000000003</v>
      </c>
      <c r="D28893" s="282">
        <v>110</v>
      </c>
      <c r="E28893" s="265"/>
    </row>
    <row r="28894" spans="1:5">
      <c r="A28894" s="283">
        <v>71342</v>
      </c>
      <c r="B28894" s="176">
        <v>28.9</v>
      </c>
      <c r="C28894" s="176">
        <v>38.700000000000003</v>
      </c>
      <c r="D28894" s="282">
        <v>87</v>
      </c>
      <c r="E28894" s="265"/>
    </row>
    <row r="28895" spans="1:5">
      <c r="A28895" s="283">
        <v>71343</v>
      </c>
      <c r="B28895" s="176">
        <v>16.899999999999999</v>
      </c>
      <c r="C28895" s="176">
        <v>38.200000000000003</v>
      </c>
      <c r="D28895" s="282">
        <v>87</v>
      </c>
      <c r="E28895" s="265"/>
    </row>
    <row r="28896" spans="1:5">
      <c r="A28896" s="283">
        <v>71345</v>
      </c>
      <c r="B28896" s="176">
        <v>120.4</v>
      </c>
      <c r="C28896" s="176">
        <v>45.5</v>
      </c>
      <c r="D28896" s="282">
        <v>87</v>
      </c>
      <c r="E28896" s="265"/>
    </row>
    <row r="28897" spans="1:5">
      <c r="A28897" s="283">
        <v>71346</v>
      </c>
      <c r="B28897" s="176">
        <v>32.4</v>
      </c>
      <c r="C28897" s="176">
        <v>38</v>
      </c>
      <c r="D28897" s="282">
        <v>114</v>
      </c>
      <c r="E28897" s="265"/>
    </row>
    <row r="28898" spans="1:5">
      <c r="A28898" s="283">
        <v>71348</v>
      </c>
      <c r="B28898" s="176">
        <v>39</v>
      </c>
      <c r="C28898" s="176">
        <v>37.299999999999997</v>
      </c>
      <c r="D28898" s="282">
        <v>87</v>
      </c>
      <c r="E28898" s="265"/>
    </row>
    <row r="28899" spans="1:5">
      <c r="A28899" s="283">
        <v>71350</v>
      </c>
      <c r="B28899" s="176">
        <v>130.19999999999999</v>
      </c>
      <c r="C28899" s="176">
        <v>39.6</v>
      </c>
      <c r="D28899" s="282">
        <v>115</v>
      </c>
      <c r="E28899" s="265"/>
    </row>
    <row r="28900" spans="1:5">
      <c r="A28900" s="283">
        <v>71351</v>
      </c>
      <c r="B28900" s="176">
        <v>56.5</v>
      </c>
      <c r="C28900" s="176">
        <v>37</v>
      </c>
      <c r="D28900" s="282">
        <v>107</v>
      </c>
      <c r="E28900" s="265"/>
    </row>
    <row r="28901" spans="1:5">
      <c r="A28901" s="283">
        <v>71353</v>
      </c>
      <c r="B28901" s="176">
        <v>24.5</v>
      </c>
      <c r="C28901" s="176">
        <v>42.3</v>
      </c>
      <c r="D28901" s="282">
        <v>110</v>
      </c>
      <c r="E28901" s="265"/>
    </row>
    <row r="28902" spans="1:5">
      <c r="A28902" s="283">
        <v>71354</v>
      </c>
      <c r="B28902" s="176">
        <v>5.3</v>
      </c>
      <c r="C28902" s="176">
        <v>38.700000000000003</v>
      </c>
      <c r="D28902" s="282">
        <v>87</v>
      </c>
      <c r="E28902" s="265"/>
    </row>
    <row r="28903" spans="1:5">
      <c r="A28903" s="283">
        <v>71355</v>
      </c>
      <c r="B28903" s="176">
        <v>18.8</v>
      </c>
      <c r="C28903" s="176">
        <v>39.799999999999997</v>
      </c>
      <c r="D28903" s="282">
        <v>107</v>
      </c>
      <c r="E28903" s="265"/>
    </row>
    <row r="28904" spans="1:5">
      <c r="A28904" s="283">
        <v>71356</v>
      </c>
      <c r="B28904" s="176">
        <v>10.3</v>
      </c>
      <c r="C28904" s="176">
        <v>38.700000000000003</v>
      </c>
      <c r="D28904" s="282">
        <v>87</v>
      </c>
      <c r="E28904" s="265"/>
    </row>
    <row r="28905" spans="1:5">
      <c r="A28905" s="283">
        <v>71357</v>
      </c>
      <c r="B28905" s="176">
        <v>7.3</v>
      </c>
      <c r="C28905" s="176">
        <v>45</v>
      </c>
      <c r="D28905" s="282">
        <v>87</v>
      </c>
      <c r="E28905" s="265"/>
    </row>
    <row r="28906" spans="1:5">
      <c r="A28906" s="283">
        <v>71358</v>
      </c>
      <c r="B28906" s="176">
        <v>12.4</v>
      </c>
      <c r="C28906" s="176">
        <v>41.4</v>
      </c>
      <c r="D28906" s="282">
        <v>87</v>
      </c>
      <c r="E28906" s="265"/>
    </row>
    <row r="28907" spans="1:5">
      <c r="A28907" s="283">
        <v>71360</v>
      </c>
      <c r="B28907" s="176">
        <v>178.9</v>
      </c>
      <c r="C28907" s="176">
        <v>36.799999999999997</v>
      </c>
      <c r="D28907" s="282">
        <v>167</v>
      </c>
      <c r="E28907" s="265"/>
    </row>
    <row r="28908" spans="1:5">
      <c r="A28908" s="283">
        <v>71361</v>
      </c>
      <c r="B28908" s="176">
        <v>199.7</v>
      </c>
      <c r="C28908" s="176">
        <v>32.5</v>
      </c>
      <c r="D28908" s="282">
        <v>87</v>
      </c>
      <c r="E28908" s="265"/>
    </row>
    <row r="28909" spans="1:5">
      <c r="A28909" s="283">
        <v>71362</v>
      </c>
      <c r="B28909" s="176">
        <v>46.7</v>
      </c>
      <c r="C28909" s="176">
        <v>38.200000000000003</v>
      </c>
      <c r="D28909" s="282">
        <v>87</v>
      </c>
      <c r="E28909" s="265"/>
    </row>
    <row r="28910" spans="1:5">
      <c r="A28910" s="283">
        <v>71363</v>
      </c>
      <c r="B28910" s="176">
        <v>7.2</v>
      </c>
      <c r="C28910" s="176">
        <v>42.9</v>
      </c>
      <c r="D28910" s="282">
        <v>87</v>
      </c>
      <c r="E28910" s="265"/>
    </row>
    <row r="28911" spans="1:5">
      <c r="A28911" s="283">
        <v>71365</v>
      </c>
      <c r="B28911" s="176">
        <v>90.5</v>
      </c>
      <c r="C28911" s="176">
        <v>40</v>
      </c>
      <c r="D28911" s="282">
        <v>87</v>
      </c>
      <c r="E28911" s="265"/>
    </row>
    <row r="28912" spans="1:5">
      <c r="A28912" s="283">
        <v>71366</v>
      </c>
      <c r="B28912" s="176">
        <v>14</v>
      </c>
      <c r="C28912" s="176">
        <v>38.9</v>
      </c>
      <c r="D28912" s="282">
        <v>115</v>
      </c>
      <c r="E28912" s="265"/>
    </row>
    <row r="28913" spans="1:5">
      <c r="A28913" s="283">
        <v>71367</v>
      </c>
      <c r="B28913" s="176">
        <v>19.600000000000001</v>
      </c>
      <c r="C28913" s="176">
        <v>38</v>
      </c>
      <c r="D28913" s="282">
        <v>87</v>
      </c>
      <c r="E28913" s="265"/>
    </row>
    <row r="28914" spans="1:5">
      <c r="A28914" s="283">
        <v>71368</v>
      </c>
      <c r="B28914" s="176">
        <v>12.5</v>
      </c>
      <c r="C28914" s="176">
        <v>39.299999999999997</v>
      </c>
      <c r="D28914" s="282">
        <v>87</v>
      </c>
      <c r="E28914" s="265"/>
    </row>
    <row r="28915" spans="1:5">
      <c r="A28915" s="283">
        <v>71369</v>
      </c>
      <c r="B28915" s="176">
        <v>39.6</v>
      </c>
      <c r="C28915" s="176">
        <v>36</v>
      </c>
      <c r="D28915" s="282">
        <v>110</v>
      </c>
      <c r="E28915" s="265"/>
    </row>
    <row r="28916" spans="1:5">
      <c r="A28916" s="283">
        <v>71371</v>
      </c>
      <c r="B28916" s="176">
        <v>11.9</v>
      </c>
      <c r="C28916" s="176">
        <v>37.4</v>
      </c>
      <c r="D28916" s="282">
        <v>87</v>
      </c>
      <c r="E28916" s="265"/>
    </row>
    <row r="28917" spans="1:5">
      <c r="A28917" s="283">
        <v>71373</v>
      </c>
      <c r="B28917" s="176">
        <v>81.8</v>
      </c>
      <c r="C28917" s="176">
        <v>37.6</v>
      </c>
      <c r="D28917" s="282">
        <v>87</v>
      </c>
      <c r="E28917" s="265"/>
    </row>
    <row r="28918" spans="1:5">
      <c r="A28918" s="283">
        <v>71375</v>
      </c>
      <c r="B28918" s="176">
        <v>7.6</v>
      </c>
      <c r="C28918" s="176">
        <v>43.4</v>
      </c>
      <c r="D28918" s="282">
        <v>87</v>
      </c>
      <c r="E28918" s="265"/>
    </row>
    <row r="28919" spans="1:5">
      <c r="A28919" s="283">
        <v>71378</v>
      </c>
      <c r="B28919" s="176">
        <v>53.4</v>
      </c>
      <c r="C28919" s="176">
        <v>41.8</v>
      </c>
      <c r="D28919" s="282">
        <v>87</v>
      </c>
      <c r="E28919" s="265"/>
    </row>
    <row r="28920" spans="1:5">
      <c r="A28920" s="283">
        <v>71401</v>
      </c>
      <c r="B28920" s="176">
        <v>6.1</v>
      </c>
      <c r="C28920" s="176">
        <v>40.700000000000003</v>
      </c>
      <c r="D28920" s="282">
        <v>87</v>
      </c>
      <c r="E28920" s="265"/>
    </row>
    <row r="28921" spans="1:5">
      <c r="A28921" s="283">
        <v>71403</v>
      </c>
      <c r="B28921" s="176">
        <v>31.7</v>
      </c>
      <c r="C28921" s="176">
        <v>39</v>
      </c>
      <c r="D28921" s="282">
        <v>87</v>
      </c>
      <c r="E28921" s="265"/>
    </row>
    <row r="28922" spans="1:5">
      <c r="A28922" s="283">
        <v>71404</v>
      </c>
      <c r="B28922" s="176">
        <v>10.7</v>
      </c>
      <c r="C28922" s="176">
        <v>40.700000000000003</v>
      </c>
      <c r="D28922" s="282">
        <v>87</v>
      </c>
      <c r="E28922" s="265"/>
    </row>
    <row r="28923" spans="1:5">
      <c r="A28923" s="283">
        <v>71405</v>
      </c>
      <c r="B28923" s="176">
        <v>348.6</v>
      </c>
      <c r="C28923" s="176">
        <v>35.299999999999997</v>
      </c>
      <c r="D28923" s="282">
        <v>87</v>
      </c>
      <c r="E28923" s="265"/>
    </row>
    <row r="28924" spans="1:5">
      <c r="A28924" s="283">
        <v>71406</v>
      </c>
      <c r="B28924" s="176">
        <v>22</v>
      </c>
      <c r="C28924" s="176">
        <v>35.700000000000003</v>
      </c>
      <c r="D28924" s="282">
        <v>87</v>
      </c>
      <c r="E28924" s="265"/>
    </row>
    <row r="28925" spans="1:5">
      <c r="A28925" s="283">
        <v>71407</v>
      </c>
      <c r="B28925" s="176">
        <v>49.2</v>
      </c>
      <c r="C28925" s="176">
        <v>37.6</v>
      </c>
      <c r="D28925" s="282">
        <v>87</v>
      </c>
      <c r="E28925" s="265"/>
    </row>
    <row r="28926" spans="1:5">
      <c r="A28926" s="283">
        <v>71409</v>
      </c>
      <c r="B28926" s="176">
        <v>38.5</v>
      </c>
      <c r="C28926" s="176">
        <v>41.2</v>
      </c>
      <c r="D28926" s="282">
        <v>95</v>
      </c>
      <c r="E28926" s="265"/>
    </row>
    <row r="28927" spans="1:5">
      <c r="A28927" s="283">
        <v>71410</v>
      </c>
      <c r="B28927" s="176">
        <v>12.9</v>
      </c>
      <c r="C28927" s="176">
        <v>43.1</v>
      </c>
      <c r="D28927" s="282">
        <v>87</v>
      </c>
      <c r="E28927" s="265"/>
    </row>
    <row r="28928" spans="1:5">
      <c r="A28928" s="283">
        <v>71411</v>
      </c>
      <c r="B28928" s="176">
        <v>42.9</v>
      </c>
      <c r="C28928" s="176">
        <v>37.5</v>
      </c>
      <c r="D28928" s="282">
        <v>87</v>
      </c>
      <c r="E28928" s="265"/>
    </row>
    <row r="28929" spans="1:5">
      <c r="A28929" s="283">
        <v>71414</v>
      </c>
      <c r="B28929" s="176">
        <v>13</v>
      </c>
      <c r="C28929" s="176">
        <v>40.5</v>
      </c>
      <c r="D28929" s="282">
        <v>87</v>
      </c>
      <c r="E28929" s="265"/>
    </row>
    <row r="28930" spans="1:5">
      <c r="A28930" s="283">
        <v>71415</v>
      </c>
      <c r="B28930" s="176">
        <v>73.3</v>
      </c>
      <c r="C28930" s="176">
        <v>39.299999999999997</v>
      </c>
      <c r="D28930" s="282">
        <v>87</v>
      </c>
      <c r="E28930" s="265"/>
    </row>
    <row r="28931" spans="1:5">
      <c r="A28931" s="283">
        <v>71416</v>
      </c>
      <c r="B28931" s="176">
        <v>7.8</v>
      </c>
      <c r="C28931" s="176">
        <v>44.6</v>
      </c>
      <c r="D28931" s="282">
        <v>87</v>
      </c>
      <c r="E28931" s="265"/>
    </row>
    <row r="28932" spans="1:5">
      <c r="A28932" s="283">
        <v>71417</v>
      </c>
      <c r="B28932" s="176">
        <v>32.700000000000003</v>
      </c>
      <c r="C28932" s="176">
        <v>39.299999999999997</v>
      </c>
      <c r="D28932" s="282">
        <v>87</v>
      </c>
      <c r="E28932" s="265"/>
    </row>
    <row r="28933" spans="1:5">
      <c r="A28933" s="283">
        <v>71418</v>
      </c>
      <c r="B28933" s="176">
        <v>18</v>
      </c>
      <c r="C28933" s="176">
        <v>41.8</v>
      </c>
      <c r="D28933" s="282">
        <v>87</v>
      </c>
      <c r="E28933" s="265"/>
    </row>
    <row r="28934" spans="1:5">
      <c r="A28934" s="283">
        <v>71419</v>
      </c>
      <c r="B28934" s="176">
        <v>16.7</v>
      </c>
      <c r="C28934" s="176">
        <v>40.5</v>
      </c>
      <c r="D28934" s="282">
        <v>87</v>
      </c>
      <c r="E28934" s="265"/>
    </row>
    <row r="28935" spans="1:5">
      <c r="A28935" s="283">
        <v>71422</v>
      </c>
      <c r="B28935" s="176">
        <v>11.5</v>
      </c>
      <c r="C28935" s="176">
        <v>40.4</v>
      </c>
      <c r="D28935" s="282">
        <v>87</v>
      </c>
      <c r="E28935" s="265"/>
    </row>
    <row r="28936" spans="1:5">
      <c r="A28936" s="283">
        <v>71423</v>
      </c>
      <c r="B28936" s="176">
        <v>37.6</v>
      </c>
      <c r="C28936" s="176">
        <v>37.1</v>
      </c>
      <c r="D28936" s="282">
        <v>87</v>
      </c>
      <c r="E28936" s="265"/>
    </row>
    <row r="28937" spans="1:5">
      <c r="A28937" s="283">
        <v>71424</v>
      </c>
      <c r="B28937" s="176">
        <v>25.1</v>
      </c>
      <c r="C28937" s="176">
        <v>39.5</v>
      </c>
      <c r="D28937" s="282">
        <v>87</v>
      </c>
      <c r="E28937" s="265"/>
    </row>
    <row r="28938" spans="1:5">
      <c r="A28938" s="283">
        <v>71425</v>
      </c>
      <c r="B28938" s="176">
        <v>6.5</v>
      </c>
      <c r="C28938" s="176">
        <v>41.3</v>
      </c>
      <c r="D28938" s="282">
        <v>87</v>
      </c>
      <c r="E28938" s="265"/>
    </row>
    <row r="28939" spans="1:5">
      <c r="A28939" s="283">
        <v>71426</v>
      </c>
      <c r="B28939" s="176">
        <v>24.2</v>
      </c>
      <c r="C28939" s="176">
        <v>38.1</v>
      </c>
      <c r="D28939" s="282">
        <v>87</v>
      </c>
      <c r="E28939" s="265"/>
    </row>
    <row r="28940" spans="1:5">
      <c r="A28940" s="283">
        <v>71427</v>
      </c>
      <c r="B28940" s="176">
        <v>7.2</v>
      </c>
      <c r="C28940" s="176">
        <v>42.7</v>
      </c>
      <c r="D28940" s="282">
        <v>87</v>
      </c>
      <c r="E28940" s="265"/>
    </row>
    <row r="28941" spans="1:5">
      <c r="A28941" s="283">
        <v>71428</v>
      </c>
      <c r="B28941" s="176">
        <v>7.5</v>
      </c>
      <c r="C28941" s="176">
        <v>36</v>
      </c>
      <c r="D28941" s="282">
        <v>87</v>
      </c>
      <c r="E28941" s="265"/>
    </row>
    <row r="28942" spans="1:5">
      <c r="A28942" s="283">
        <v>71429</v>
      </c>
      <c r="B28942" s="176">
        <v>15.4</v>
      </c>
      <c r="C28942" s="176">
        <v>42.7</v>
      </c>
      <c r="D28942" s="282">
        <v>87</v>
      </c>
      <c r="E28942" s="265"/>
    </row>
    <row r="28943" spans="1:5">
      <c r="A28943" s="283">
        <v>71430</v>
      </c>
      <c r="B28943" s="176">
        <v>34.700000000000003</v>
      </c>
      <c r="C28943" s="176">
        <v>36.700000000000003</v>
      </c>
      <c r="D28943" s="282">
        <v>87</v>
      </c>
      <c r="E28943" s="265"/>
    </row>
    <row r="28944" spans="1:5">
      <c r="A28944" s="283">
        <v>71432</v>
      </c>
      <c r="B28944" s="176">
        <v>11.2</v>
      </c>
      <c r="C28944" s="176">
        <v>38.200000000000003</v>
      </c>
      <c r="D28944" s="282">
        <v>87</v>
      </c>
      <c r="E28944" s="265"/>
    </row>
    <row r="28945" spans="1:5">
      <c r="A28945" s="283">
        <v>71433</v>
      </c>
      <c r="B28945" s="176">
        <v>25.9</v>
      </c>
      <c r="C28945" s="176">
        <v>38.4</v>
      </c>
      <c r="D28945" s="282">
        <v>87</v>
      </c>
      <c r="E28945" s="265"/>
    </row>
    <row r="28946" spans="1:5">
      <c r="A28946" s="283">
        <v>71434</v>
      </c>
      <c r="B28946" s="176">
        <v>3.4</v>
      </c>
      <c r="C28946" s="176">
        <v>42.2</v>
      </c>
      <c r="D28946" s="282">
        <v>87</v>
      </c>
      <c r="E28946" s="265"/>
    </row>
    <row r="28947" spans="1:5">
      <c r="A28947" s="283">
        <v>71435</v>
      </c>
      <c r="B28947" s="176">
        <v>19.7</v>
      </c>
      <c r="C28947" s="176">
        <v>37.1</v>
      </c>
      <c r="D28947" s="282">
        <v>87</v>
      </c>
      <c r="E28947" s="265"/>
    </row>
    <row r="28948" spans="1:5">
      <c r="A28948" s="283">
        <v>71438</v>
      </c>
      <c r="B28948" s="176">
        <v>20.2</v>
      </c>
      <c r="C28948" s="176">
        <v>38.299999999999997</v>
      </c>
      <c r="D28948" s="282">
        <v>87</v>
      </c>
      <c r="E28948" s="265"/>
    </row>
    <row r="28949" spans="1:5">
      <c r="A28949" s="283">
        <v>71439</v>
      </c>
      <c r="B28949" s="176">
        <v>22.7</v>
      </c>
      <c r="C28949" s="176">
        <v>38.799999999999997</v>
      </c>
      <c r="D28949" s="282">
        <v>87</v>
      </c>
      <c r="E28949" s="265"/>
    </row>
    <row r="28950" spans="1:5">
      <c r="A28950" s="283">
        <v>71440</v>
      </c>
      <c r="B28950" s="176">
        <v>903.8</v>
      </c>
      <c r="C28950" s="176">
        <v>37.5</v>
      </c>
      <c r="D28950" s="282">
        <v>87</v>
      </c>
      <c r="E28950" s="265"/>
    </row>
    <row r="28951" spans="1:5">
      <c r="A28951" s="283">
        <v>71441</v>
      </c>
      <c r="B28951" s="176">
        <v>10.1</v>
      </c>
      <c r="C28951" s="176">
        <v>38.4</v>
      </c>
      <c r="D28951" s="282">
        <v>87</v>
      </c>
      <c r="E28951" s="265"/>
    </row>
    <row r="28952" spans="1:5">
      <c r="A28952" s="283">
        <v>71443</v>
      </c>
      <c r="B28952" s="176">
        <v>0</v>
      </c>
      <c r="C28952" s="176">
        <v>0</v>
      </c>
      <c r="D28952" s="282">
        <v>87</v>
      </c>
      <c r="E28952" s="265"/>
    </row>
    <row r="28953" spans="1:5">
      <c r="A28953" s="283">
        <v>71446</v>
      </c>
      <c r="B28953" s="176">
        <v>36.9</v>
      </c>
      <c r="C28953" s="176">
        <v>34.700000000000003</v>
      </c>
      <c r="D28953" s="282">
        <v>101</v>
      </c>
      <c r="E28953" s="265"/>
    </row>
    <row r="28954" spans="1:5">
      <c r="A28954" s="283">
        <v>71447</v>
      </c>
      <c r="B28954" s="176">
        <v>7.2</v>
      </c>
      <c r="C28954" s="176">
        <v>42.9</v>
      </c>
      <c r="D28954" s="282">
        <v>87</v>
      </c>
      <c r="E28954" s="265"/>
    </row>
    <row r="28955" spans="1:5">
      <c r="A28955" s="283">
        <v>71448</v>
      </c>
      <c r="B28955" s="176">
        <v>67.099999999999994</v>
      </c>
      <c r="C28955" s="176">
        <v>33.6</v>
      </c>
      <c r="D28955" s="282">
        <v>87</v>
      </c>
      <c r="E28955" s="265"/>
    </row>
    <row r="28956" spans="1:5">
      <c r="A28956" s="283">
        <v>71449</v>
      </c>
      <c r="B28956" s="176">
        <v>37.200000000000003</v>
      </c>
      <c r="C28956" s="176">
        <v>41.5</v>
      </c>
      <c r="D28956" s="282">
        <v>94</v>
      </c>
      <c r="E28956" s="265"/>
    </row>
    <row r="28957" spans="1:5">
      <c r="A28957" s="283">
        <v>71450</v>
      </c>
      <c r="B28957" s="176">
        <v>15.7</v>
      </c>
      <c r="C28957" s="176">
        <v>39.200000000000003</v>
      </c>
      <c r="D28957" s="282">
        <v>87</v>
      </c>
      <c r="E28957" s="265"/>
    </row>
    <row r="28958" spans="1:5">
      <c r="A28958" s="283">
        <v>71452</v>
      </c>
      <c r="B28958" s="176">
        <v>9.5</v>
      </c>
      <c r="C28958" s="176">
        <v>43.3</v>
      </c>
      <c r="D28958" s="282">
        <v>87</v>
      </c>
      <c r="E28958" s="265"/>
    </row>
    <row r="28959" spans="1:5">
      <c r="A28959" s="283">
        <v>71454</v>
      </c>
      <c r="B28959" s="176">
        <v>20.8</v>
      </c>
      <c r="C28959" s="176">
        <v>41.6</v>
      </c>
      <c r="D28959" s="282">
        <v>87</v>
      </c>
      <c r="E28959" s="265"/>
    </row>
    <row r="28960" spans="1:5">
      <c r="A28960" s="283">
        <v>71455</v>
      </c>
      <c r="B28960" s="176">
        <v>11.1</v>
      </c>
      <c r="C28960" s="176">
        <v>45.5</v>
      </c>
      <c r="D28960" s="282">
        <v>87</v>
      </c>
      <c r="E28960" s="265"/>
    </row>
    <row r="28961" spans="1:5">
      <c r="A28961" s="283">
        <v>71456</v>
      </c>
      <c r="B28961" s="176">
        <v>24.1</v>
      </c>
      <c r="C28961" s="176">
        <v>38.299999999999997</v>
      </c>
      <c r="D28961" s="282">
        <v>87</v>
      </c>
      <c r="E28961" s="265"/>
    </row>
    <row r="28962" spans="1:5">
      <c r="A28962" s="283">
        <v>71457</v>
      </c>
      <c r="B28962" s="176">
        <v>109.3</v>
      </c>
      <c r="C28962" s="176">
        <v>30.5</v>
      </c>
      <c r="D28962" s="282">
        <v>102</v>
      </c>
      <c r="E28962" s="265"/>
    </row>
    <row r="28963" spans="1:5">
      <c r="A28963" s="283">
        <v>71458</v>
      </c>
      <c r="B28963" s="176">
        <v>50.8</v>
      </c>
      <c r="C28963" s="176">
        <v>43.4</v>
      </c>
      <c r="D28963" s="282">
        <v>87</v>
      </c>
      <c r="E28963" s="265"/>
    </row>
    <row r="28964" spans="1:5">
      <c r="A28964" s="283">
        <v>71459</v>
      </c>
      <c r="B28964" s="176">
        <v>235.6</v>
      </c>
      <c r="C28964" s="176">
        <v>21.9</v>
      </c>
      <c r="D28964" s="282">
        <v>160</v>
      </c>
      <c r="E28964" s="265"/>
    </row>
    <row r="28965" spans="1:5">
      <c r="A28965" s="283">
        <v>71460</v>
      </c>
      <c r="B28965" s="176">
        <v>21.1</v>
      </c>
      <c r="C28965" s="176">
        <v>36.799999999999997</v>
      </c>
      <c r="D28965" s="282">
        <v>87</v>
      </c>
      <c r="E28965" s="265"/>
    </row>
    <row r="28966" spans="1:5">
      <c r="A28966" s="283">
        <v>71461</v>
      </c>
      <c r="B28966" s="176">
        <v>363.2</v>
      </c>
      <c r="C28966" s="176">
        <v>32.6</v>
      </c>
      <c r="D28966" s="282">
        <v>87</v>
      </c>
      <c r="E28966" s="265"/>
    </row>
    <row r="28967" spans="1:5">
      <c r="A28967" s="283">
        <v>71462</v>
      </c>
      <c r="B28967" s="176">
        <v>33</v>
      </c>
      <c r="C28967" s="176">
        <v>39</v>
      </c>
      <c r="D28967" s="282">
        <v>87</v>
      </c>
      <c r="E28967" s="265"/>
    </row>
    <row r="28968" spans="1:5">
      <c r="A28968" s="283">
        <v>71463</v>
      </c>
      <c r="B28968" s="176">
        <v>47.9</v>
      </c>
      <c r="C28968" s="176">
        <v>37.4</v>
      </c>
      <c r="D28968" s="282">
        <v>113</v>
      </c>
      <c r="E28968" s="265"/>
    </row>
    <row r="28969" spans="1:5">
      <c r="A28969" s="283">
        <v>71465</v>
      </c>
      <c r="B28969" s="176">
        <v>18.100000000000001</v>
      </c>
      <c r="C28969" s="176">
        <v>37</v>
      </c>
      <c r="D28969" s="282">
        <v>87</v>
      </c>
      <c r="E28969" s="265"/>
    </row>
    <row r="28970" spans="1:5">
      <c r="A28970" s="283">
        <v>71466</v>
      </c>
      <c r="B28970" s="176">
        <v>35</v>
      </c>
      <c r="C28970" s="176">
        <v>38.5</v>
      </c>
      <c r="D28970" s="282">
        <v>87</v>
      </c>
      <c r="E28970" s="265"/>
    </row>
    <row r="28971" spans="1:5">
      <c r="A28971" s="283">
        <v>71467</v>
      </c>
      <c r="B28971" s="176">
        <v>45.2</v>
      </c>
      <c r="C28971" s="176">
        <v>35.1</v>
      </c>
      <c r="D28971" s="282">
        <v>87</v>
      </c>
      <c r="E28971" s="265"/>
    </row>
    <row r="28972" spans="1:5">
      <c r="A28972" s="283">
        <v>71468</v>
      </c>
      <c r="B28972" s="176">
        <v>10.1</v>
      </c>
      <c r="C28972" s="176">
        <v>39.5</v>
      </c>
      <c r="D28972" s="282">
        <v>87</v>
      </c>
      <c r="E28972" s="265"/>
    </row>
    <row r="28973" spans="1:5">
      <c r="A28973" s="283">
        <v>71469</v>
      </c>
      <c r="B28973" s="176">
        <v>11.5</v>
      </c>
      <c r="C28973" s="176">
        <v>38.700000000000003</v>
      </c>
      <c r="D28973" s="282">
        <v>87</v>
      </c>
      <c r="E28973" s="265"/>
    </row>
    <row r="28974" spans="1:5">
      <c r="A28974" s="283">
        <v>71471</v>
      </c>
      <c r="B28974" s="176">
        <v>5.4</v>
      </c>
      <c r="C28974" s="176">
        <v>42.1</v>
      </c>
      <c r="D28974" s="282">
        <v>87</v>
      </c>
      <c r="E28974" s="265"/>
    </row>
    <row r="28975" spans="1:5">
      <c r="A28975" s="283">
        <v>71472</v>
      </c>
      <c r="B28975" s="176">
        <v>34.799999999999997</v>
      </c>
      <c r="C28975" s="176">
        <v>38.200000000000003</v>
      </c>
      <c r="D28975" s="282">
        <v>87</v>
      </c>
      <c r="E28975" s="265"/>
    </row>
    <row r="28976" spans="1:5">
      <c r="A28976" s="283">
        <v>71473</v>
      </c>
      <c r="B28976" s="176">
        <v>7</v>
      </c>
      <c r="C28976" s="176">
        <v>42.2</v>
      </c>
      <c r="D28976" s="282">
        <v>87</v>
      </c>
      <c r="E28976" s="265"/>
    </row>
    <row r="28977" spans="1:5">
      <c r="A28977" s="283">
        <v>71474</v>
      </c>
      <c r="B28977" s="176">
        <v>6</v>
      </c>
      <c r="C28977" s="176">
        <v>43.1</v>
      </c>
      <c r="D28977" s="282">
        <v>87</v>
      </c>
      <c r="E28977" s="265"/>
    </row>
    <row r="28978" spans="1:5">
      <c r="A28978" s="283">
        <v>71475</v>
      </c>
      <c r="B28978" s="176">
        <v>5.5</v>
      </c>
      <c r="C28978" s="176">
        <v>43</v>
      </c>
      <c r="D28978" s="282">
        <v>87</v>
      </c>
      <c r="E28978" s="265"/>
    </row>
    <row r="28979" spans="1:5">
      <c r="A28979" s="283">
        <v>71477</v>
      </c>
      <c r="B28979" s="176">
        <v>0</v>
      </c>
      <c r="C28979" s="176">
        <v>0</v>
      </c>
      <c r="D28979" s="282">
        <v>87</v>
      </c>
      <c r="E28979" s="265"/>
    </row>
    <row r="28980" spans="1:5">
      <c r="A28980" s="283">
        <v>71479</v>
      </c>
      <c r="B28980" s="176">
        <v>16.5</v>
      </c>
      <c r="C28980" s="176">
        <v>37.299999999999997</v>
      </c>
      <c r="D28980" s="282">
        <v>87</v>
      </c>
      <c r="E28980" s="265"/>
    </row>
    <row r="28981" spans="1:5">
      <c r="A28981" s="283">
        <v>71480</v>
      </c>
      <c r="B28981" s="176">
        <v>0</v>
      </c>
      <c r="C28981" s="176">
        <v>0</v>
      </c>
      <c r="D28981" s="282">
        <v>87</v>
      </c>
      <c r="E28981" s="265"/>
    </row>
    <row r="28982" spans="1:5">
      <c r="A28982" s="283">
        <v>71483</v>
      </c>
      <c r="B28982" s="176">
        <v>26.7</v>
      </c>
      <c r="C28982" s="176">
        <v>38.5</v>
      </c>
      <c r="D28982" s="282">
        <v>108</v>
      </c>
      <c r="E28982" s="265"/>
    </row>
    <row r="28983" spans="1:5">
      <c r="A28983" s="283">
        <v>71485</v>
      </c>
      <c r="B28983" s="176">
        <v>25.5</v>
      </c>
      <c r="C28983" s="176">
        <v>40.799999999999997</v>
      </c>
      <c r="D28983" s="282">
        <v>87</v>
      </c>
      <c r="E28983" s="265"/>
    </row>
    <row r="28984" spans="1:5">
      <c r="A28984" s="283">
        <v>71486</v>
      </c>
      <c r="B28984" s="176">
        <v>63.2</v>
      </c>
      <c r="C28984" s="176">
        <v>39.799999999999997</v>
      </c>
      <c r="D28984" s="282">
        <v>87</v>
      </c>
      <c r="E28984" s="265"/>
    </row>
    <row r="28985" spans="1:5">
      <c r="A28985" s="283">
        <v>71496</v>
      </c>
      <c r="B28985" s="176">
        <v>61.4</v>
      </c>
      <c r="C28985" s="176">
        <v>34.1</v>
      </c>
      <c r="D28985" s="282">
        <v>87</v>
      </c>
      <c r="E28985" s="265"/>
    </row>
    <row r="28986" spans="1:5">
      <c r="A28986" s="283">
        <v>71497</v>
      </c>
      <c r="B28986" s="176">
        <v>0</v>
      </c>
      <c r="C28986" s="176">
        <v>0</v>
      </c>
      <c r="D28986" s="282">
        <v>87</v>
      </c>
      <c r="E28986" s="265"/>
    </row>
    <row r="28987" spans="1:5">
      <c r="A28987" s="283">
        <v>71601</v>
      </c>
      <c r="B28987" s="176">
        <v>185.4</v>
      </c>
      <c r="C28987" s="176">
        <v>30.1</v>
      </c>
      <c r="D28987" s="282">
        <v>122</v>
      </c>
      <c r="E28987" s="265"/>
    </row>
    <row r="28988" spans="1:5">
      <c r="A28988" s="283">
        <v>71602</v>
      </c>
      <c r="B28988" s="176">
        <v>161.5</v>
      </c>
      <c r="C28988" s="176">
        <v>37.799999999999997</v>
      </c>
      <c r="D28988" s="282">
        <v>113</v>
      </c>
      <c r="E28988" s="265"/>
    </row>
    <row r="28989" spans="1:5">
      <c r="A28989" s="283">
        <v>71603</v>
      </c>
      <c r="B28989" s="176">
        <v>191</v>
      </c>
      <c r="C28989" s="176">
        <v>38.5</v>
      </c>
      <c r="D28989" s="282">
        <v>161</v>
      </c>
      <c r="E28989" s="265"/>
    </row>
    <row r="28990" spans="1:5">
      <c r="A28990" s="283">
        <v>71611</v>
      </c>
      <c r="B28990" s="176">
        <v>36.200000000000003</v>
      </c>
      <c r="C28990" s="176">
        <v>41.6</v>
      </c>
      <c r="D28990" s="282">
        <v>96</v>
      </c>
      <c r="E28990" s="265"/>
    </row>
    <row r="28991" spans="1:5">
      <c r="A28991" s="283">
        <v>71612</v>
      </c>
      <c r="B28991" s="176">
        <v>32.6</v>
      </c>
      <c r="C28991" s="176">
        <v>40.799999999999997</v>
      </c>
      <c r="D28991" s="282">
        <v>87</v>
      </c>
      <c r="E28991" s="265"/>
    </row>
    <row r="28992" spans="1:5">
      <c r="A28992" s="283">
        <v>71613</v>
      </c>
      <c r="B28992" s="176">
        <v>387.7</v>
      </c>
      <c r="C28992" s="176">
        <v>48.8</v>
      </c>
      <c r="D28992" s="282">
        <v>87</v>
      </c>
      <c r="E28992" s="265"/>
    </row>
    <row r="28993" spans="1:5">
      <c r="A28993" s="283">
        <v>71630</v>
      </c>
      <c r="B28993" s="176">
        <v>6.3</v>
      </c>
      <c r="C28993" s="176">
        <v>46.6</v>
      </c>
      <c r="D28993" s="282">
        <v>87</v>
      </c>
      <c r="E28993" s="265"/>
    </row>
    <row r="28994" spans="1:5">
      <c r="A28994" s="283">
        <v>71631</v>
      </c>
      <c r="B28994" s="176">
        <v>5.8</v>
      </c>
      <c r="C28994" s="176">
        <v>41.8</v>
      </c>
      <c r="D28994" s="282">
        <v>87</v>
      </c>
      <c r="E28994" s="265"/>
    </row>
    <row r="28995" spans="1:5">
      <c r="A28995" s="283">
        <v>71635</v>
      </c>
      <c r="B28995" s="176">
        <v>51.3</v>
      </c>
      <c r="C28995" s="176">
        <v>40.5</v>
      </c>
      <c r="D28995" s="282">
        <v>113</v>
      </c>
      <c r="E28995" s="265"/>
    </row>
    <row r="28996" spans="1:5">
      <c r="A28996" s="283">
        <v>71638</v>
      </c>
      <c r="B28996" s="176">
        <v>15.7</v>
      </c>
      <c r="C28996" s="176">
        <v>42.7</v>
      </c>
      <c r="D28996" s="282">
        <v>87</v>
      </c>
      <c r="E28996" s="265"/>
    </row>
    <row r="28997" spans="1:5">
      <c r="A28997" s="283">
        <v>71639</v>
      </c>
      <c r="B28997" s="176">
        <v>25.7</v>
      </c>
      <c r="C28997" s="176">
        <v>37.6</v>
      </c>
      <c r="D28997" s="282">
        <v>112</v>
      </c>
      <c r="E28997" s="265"/>
    </row>
    <row r="28998" spans="1:5">
      <c r="A28998" s="283">
        <v>71640</v>
      </c>
      <c r="B28998" s="176">
        <v>16.8</v>
      </c>
      <c r="C28998" s="176">
        <v>39.799999999999997</v>
      </c>
      <c r="D28998" s="282">
        <v>107</v>
      </c>
      <c r="E28998" s="265"/>
    </row>
    <row r="28999" spans="1:5">
      <c r="A28999" s="283">
        <v>71642</v>
      </c>
      <c r="B28999" s="176">
        <v>13.3</v>
      </c>
      <c r="C28999" s="176">
        <v>39.6</v>
      </c>
      <c r="D28999" s="282">
        <v>87</v>
      </c>
      <c r="E28999" s="265"/>
    </row>
    <row r="29000" spans="1:5">
      <c r="A29000" s="283">
        <v>71643</v>
      </c>
      <c r="B29000" s="176">
        <v>40.200000000000003</v>
      </c>
      <c r="C29000" s="176">
        <v>36</v>
      </c>
      <c r="D29000" s="282">
        <v>109</v>
      </c>
      <c r="E29000" s="265"/>
    </row>
    <row r="29001" spans="1:5">
      <c r="A29001" s="283">
        <v>71644</v>
      </c>
      <c r="B29001" s="176">
        <v>15.2</v>
      </c>
      <c r="C29001" s="176">
        <v>42.3</v>
      </c>
      <c r="D29001" s="282">
        <v>87</v>
      </c>
      <c r="E29001" s="265"/>
    </row>
    <row r="29002" spans="1:5">
      <c r="A29002" s="283">
        <v>71646</v>
      </c>
      <c r="B29002" s="176">
        <v>17.600000000000001</v>
      </c>
      <c r="C29002" s="176">
        <v>39</v>
      </c>
      <c r="D29002" s="282">
        <v>87</v>
      </c>
      <c r="E29002" s="265"/>
    </row>
    <row r="29003" spans="1:5">
      <c r="A29003" s="283">
        <v>71647</v>
      </c>
      <c r="B29003" s="176">
        <v>7.7</v>
      </c>
      <c r="C29003" s="176">
        <v>36.5</v>
      </c>
      <c r="D29003" s="282">
        <v>87</v>
      </c>
      <c r="E29003" s="265"/>
    </row>
    <row r="29004" spans="1:5">
      <c r="A29004" s="283">
        <v>71651</v>
      </c>
      <c r="B29004" s="176">
        <v>3.3</v>
      </c>
      <c r="C29004" s="176">
        <v>45.6</v>
      </c>
      <c r="D29004" s="282">
        <v>87</v>
      </c>
      <c r="E29004" s="265"/>
    </row>
    <row r="29005" spans="1:5">
      <c r="A29005" s="283">
        <v>71652</v>
      </c>
      <c r="B29005" s="176">
        <v>13.5</v>
      </c>
      <c r="C29005" s="176">
        <v>41.8</v>
      </c>
      <c r="D29005" s="282">
        <v>87</v>
      </c>
      <c r="E29005" s="265"/>
    </row>
    <row r="29006" spans="1:5">
      <c r="A29006" s="283">
        <v>71653</v>
      </c>
      <c r="B29006" s="176">
        <v>15.5</v>
      </c>
      <c r="C29006" s="176">
        <v>42.6</v>
      </c>
      <c r="D29006" s="282">
        <v>110</v>
      </c>
      <c r="E29006" s="265"/>
    </row>
    <row r="29007" spans="1:5">
      <c r="A29007" s="283">
        <v>71654</v>
      </c>
      <c r="B29007" s="176">
        <v>47</v>
      </c>
      <c r="C29007" s="176">
        <v>38.6</v>
      </c>
      <c r="D29007" s="282">
        <v>123</v>
      </c>
      <c r="E29007" s="265"/>
    </row>
    <row r="29008" spans="1:5">
      <c r="A29008" s="283">
        <v>71655</v>
      </c>
      <c r="B29008" s="176">
        <v>28.6</v>
      </c>
      <c r="C29008" s="176">
        <v>36.6</v>
      </c>
      <c r="D29008" s="282">
        <v>101</v>
      </c>
      <c r="E29008" s="265"/>
    </row>
    <row r="29009" spans="1:5">
      <c r="A29009" s="283">
        <v>71656</v>
      </c>
      <c r="B29009" s="176">
        <v>100.6</v>
      </c>
      <c r="C29009" s="176">
        <v>24.5</v>
      </c>
      <c r="D29009" s="282">
        <v>87</v>
      </c>
      <c r="E29009" s="265"/>
    </row>
    <row r="29010" spans="1:5">
      <c r="A29010" s="283">
        <v>71657</v>
      </c>
      <c r="B29010" s="176">
        <v>112.7</v>
      </c>
      <c r="C29010" s="176">
        <v>24.5</v>
      </c>
      <c r="D29010" s="282">
        <v>114</v>
      </c>
      <c r="E29010" s="265"/>
    </row>
    <row r="29011" spans="1:5">
      <c r="A29011" s="283">
        <v>71658</v>
      </c>
      <c r="B29011" s="176">
        <v>7.6</v>
      </c>
      <c r="C29011" s="176">
        <v>43.8</v>
      </c>
      <c r="D29011" s="282">
        <v>97</v>
      </c>
      <c r="E29011" s="265"/>
    </row>
    <row r="29012" spans="1:5">
      <c r="A29012" s="283">
        <v>71659</v>
      </c>
      <c r="B29012" s="176">
        <v>13</v>
      </c>
      <c r="C29012" s="176">
        <v>50.7</v>
      </c>
      <c r="D29012" s="282">
        <v>87</v>
      </c>
      <c r="E29012" s="265"/>
    </row>
    <row r="29013" spans="1:5">
      <c r="A29013" s="283">
        <v>71660</v>
      </c>
      <c r="B29013" s="176">
        <v>8.1999999999999993</v>
      </c>
      <c r="C29013" s="176">
        <v>41.3</v>
      </c>
      <c r="D29013" s="282">
        <v>87</v>
      </c>
      <c r="E29013" s="265"/>
    </row>
    <row r="29014" spans="1:5">
      <c r="A29014" s="283">
        <v>71661</v>
      </c>
      <c r="B29014" s="176">
        <v>4.8</v>
      </c>
      <c r="C29014" s="176">
        <v>43.6</v>
      </c>
      <c r="D29014" s="282">
        <v>87</v>
      </c>
      <c r="E29014" s="265"/>
    </row>
    <row r="29015" spans="1:5">
      <c r="A29015" s="283">
        <v>71662</v>
      </c>
      <c r="B29015" s="176">
        <v>32.6</v>
      </c>
      <c r="C29015" s="176">
        <v>45</v>
      </c>
      <c r="D29015" s="282">
        <v>87</v>
      </c>
      <c r="E29015" s="265"/>
    </row>
    <row r="29016" spans="1:5">
      <c r="A29016" s="283">
        <v>71663</v>
      </c>
      <c r="B29016" s="176">
        <v>9.4</v>
      </c>
      <c r="C29016" s="176">
        <v>42.9</v>
      </c>
      <c r="D29016" s="282">
        <v>87</v>
      </c>
      <c r="E29016" s="265"/>
    </row>
    <row r="29017" spans="1:5">
      <c r="A29017" s="283">
        <v>71665</v>
      </c>
      <c r="B29017" s="176">
        <v>16.8</v>
      </c>
      <c r="C29017" s="176">
        <v>39.9</v>
      </c>
      <c r="D29017" s="282">
        <v>87</v>
      </c>
      <c r="E29017" s="265"/>
    </row>
    <row r="29018" spans="1:5">
      <c r="A29018" s="283">
        <v>71666</v>
      </c>
      <c r="B29018" s="176">
        <v>25.9</v>
      </c>
      <c r="C29018" s="176">
        <v>33.9</v>
      </c>
      <c r="D29018" s="282">
        <v>87</v>
      </c>
      <c r="E29018" s="265"/>
    </row>
    <row r="29019" spans="1:5">
      <c r="A29019" s="283">
        <v>71667</v>
      </c>
      <c r="B29019" s="176">
        <v>25.5</v>
      </c>
      <c r="C29019" s="176">
        <v>39.200000000000003</v>
      </c>
      <c r="D29019" s="282">
        <v>115</v>
      </c>
      <c r="E29019" s="265"/>
    </row>
    <row r="29020" spans="1:5">
      <c r="A29020" s="283">
        <v>71670</v>
      </c>
      <c r="B29020" s="176">
        <v>13.2</v>
      </c>
      <c r="C29020" s="176">
        <v>40.299999999999997</v>
      </c>
      <c r="D29020" s="282">
        <v>87</v>
      </c>
      <c r="E29020" s="265"/>
    </row>
    <row r="29021" spans="1:5">
      <c r="A29021" s="283">
        <v>71671</v>
      </c>
      <c r="B29021" s="176">
        <v>41</v>
      </c>
      <c r="C29021" s="176">
        <v>41</v>
      </c>
      <c r="D29021" s="282">
        <v>95</v>
      </c>
      <c r="E29021" s="265"/>
    </row>
    <row r="29022" spans="1:5">
      <c r="A29022" s="283">
        <v>71674</v>
      </c>
      <c r="B29022" s="176">
        <v>2.7</v>
      </c>
      <c r="C29022" s="176">
        <v>45.3</v>
      </c>
      <c r="D29022" s="282">
        <v>87</v>
      </c>
      <c r="E29022" s="265"/>
    </row>
    <row r="29023" spans="1:5">
      <c r="A29023" s="283">
        <v>71675</v>
      </c>
      <c r="B29023" s="176">
        <v>18.2</v>
      </c>
      <c r="C29023" s="176">
        <v>41.2</v>
      </c>
      <c r="D29023" s="282">
        <v>87</v>
      </c>
      <c r="E29023" s="265"/>
    </row>
    <row r="29024" spans="1:5">
      <c r="A29024" s="283">
        <v>71676</v>
      </c>
      <c r="B29024" s="176">
        <v>12.5</v>
      </c>
      <c r="C29024" s="176">
        <v>43.1</v>
      </c>
      <c r="D29024" s="282">
        <v>87</v>
      </c>
      <c r="E29024" s="265"/>
    </row>
    <row r="29025" spans="1:5">
      <c r="A29025" s="283">
        <v>71677</v>
      </c>
      <c r="B29025" s="176">
        <v>7.1</v>
      </c>
      <c r="C29025" s="176">
        <v>41.7</v>
      </c>
      <c r="D29025" s="282">
        <v>87</v>
      </c>
      <c r="E29025" s="265"/>
    </row>
    <row r="29026" spans="1:5">
      <c r="A29026" s="283">
        <v>71678</v>
      </c>
      <c r="B29026" s="176">
        <v>25.3</v>
      </c>
      <c r="C29026" s="176">
        <v>40.200000000000003</v>
      </c>
      <c r="D29026" s="282">
        <v>87</v>
      </c>
      <c r="E29026" s="265"/>
    </row>
    <row r="29027" spans="1:5">
      <c r="A29027" s="283">
        <v>71701</v>
      </c>
      <c r="B29027" s="176">
        <v>39.799999999999997</v>
      </c>
      <c r="C29027" s="176">
        <v>41.3</v>
      </c>
      <c r="D29027" s="282">
        <v>87</v>
      </c>
      <c r="E29027" s="265"/>
    </row>
    <row r="29028" spans="1:5">
      <c r="A29028" s="283">
        <v>71711</v>
      </c>
      <c r="B29028" s="176">
        <v>78.3</v>
      </c>
      <c r="C29028" s="176">
        <v>37.5</v>
      </c>
      <c r="D29028" s="282">
        <v>87</v>
      </c>
      <c r="E29028" s="265"/>
    </row>
    <row r="29029" spans="1:5">
      <c r="A29029" s="283">
        <v>71720</v>
      </c>
      <c r="B29029" s="176">
        <v>17.2</v>
      </c>
      <c r="C29029" s="176">
        <v>41.9</v>
      </c>
      <c r="D29029" s="282">
        <v>87</v>
      </c>
      <c r="E29029" s="265"/>
    </row>
    <row r="29030" spans="1:5">
      <c r="A29030" s="283">
        <v>71721</v>
      </c>
      <c r="B29030" s="176">
        <v>14.5</v>
      </c>
      <c r="C29030" s="176">
        <v>42</v>
      </c>
      <c r="D29030" s="282">
        <v>87</v>
      </c>
      <c r="E29030" s="265"/>
    </row>
    <row r="29031" spans="1:5">
      <c r="A29031" s="283">
        <v>71722</v>
      </c>
      <c r="B29031" s="176">
        <v>4.3</v>
      </c>
      <c r="C29031" s="176">
        <v>46.8</v>
      </c>
      <c r="D29031" s="282">
        <v>87</v>
      </c>
      <c r="E29031" s="265"/>
    </row>
    <row r="29032" spans="1:5">
      <c r="A29032" s="283">
        <v>71724</v>
      </c>
      <c r="B29032" s="176">
        <v>47.1</v>
      </c>
      <c r="C29032" s="176">
        <v>44</v>
      </c>
      <c r="D29032" s="282">
        <v>87</v>
      </c>
      <c r="E29032" s="265"/>
    </row>
    <row r="29033" spans="1:5">
      <c r="A29033" s="283">
        <v>71725</v>
      </c>
      <c r="B29033" s="176">
        <v>3.7</v>
      </c>
      <c r="C29033" s="176">
        <v>47.7</v>
      </c>
      <c r="D29033" s="282">
        <v>87</v>
      </c>
      <c r="E29033" s="265"/>
    </row>
    <row r="29034" spans="1:5">
      <c r="A29034" s="283">
        <v>71726</v>
      </c>
      <c r="B29034" s="176">
        <v>11.6</v>
      </c>
      <c r="C29034" s="176">
        <v>49.7</v>
      </c>
      <c r="D29034" s="282">
        <v>87</v>
      </c>
      <c r="E29034" s="265"/>
    </row>
    <row r="29035" spans="1:5">
      <c r="A29035" s="283">
        <v>71728</v>
      </c>
      <c r="B29035" s="176">
        <v>0</v>
      </c>
      <c r="C29035" s="176">
        <v>0</v>
      </c>
      <c r="D29035" s="282">
        <v>87</v>
      </c>
      <c r="E29035" s="265"/>
    </row>
    <row r="29036" spans="1:5">
      <c r="A29036" s="283">
        <v>71730</v>
      </c>
      <c r="B29036" s="176">
        <v>66.8</v>
      </c>
      <c r="C29036" s="176">
        <v>39.5</v>
      </c>
      <c r="D29036" s="282">
        <v>121</v>
      </c>
      <c r="E29036" s="265"/>
    </row>
    <row r="29037" spans="1:5">
      <c r="A29037" s="283">
        <v>71731</v>
      </c>
      <c r="B29037" s="176">
        <v>0</v>
      </c>
      <c r="C29037" s="176">
        <v>0</v>
      </c>
      <c r="D29037" s="282">
        <v>87</v>
      </c>
      <c r="E29037" s="265"/>
    </row>
    <row r="29038" spans="1:5">
      <c r="A29038" s="283">
        <v>71740</v>
      </c>
      <c r="B29038" s="176">
        <v>10.5</v>
      </c>
      <c r="C29038" s="176">
        <v>39.299999999999997</v>
      </c>
      <c r="D29038" s="282">
        <v>87</v>
      </c>
      <c r="E29038" s="265"/>
    </row>
    <row r="29039" spans="1:5">
      <c r="A29039" s="283">
        <v>71742</v>
      </c>
      <c r="B29039" s="176">
        <v>26.5</v>
      </c>
      <c r="C29039" s="176">
        <v>40.1</v>
      </c>
      <c r="D29039" s="282">
        <v>110</v>
      </c>
      <c r="E29039" s="265"/>
    </row>
    <row r="29040" spans="1:5">
      <c r="A29040" s="283">
        <v>71743</v>
      </c>
      <c r="B29040" s="176">
        <v>16</v>
      </c>
      <c r="C29040" s="176">
        <v>39.9</v>
      </c>
      <c r="D29040" s="282">
        <v>87</v>
      </c>
      <c r="E29040" s="265"/>
    </row>
    <row r="29041" spans="1:5">
      <c r="A29041" s="283">
        <v>71744</v>
      </c>
      <c r="B29041" s="176">
        <v>30.3</v>
      </c>
      <c r="C29041" s="176">
        <v>44.4</v>
      </c>
      <c r="D29041" s="282">
        <v>87</v>
      </c>
      <c r="E29041" s="265"/>
    </row>
    <row r="29042" spans="1:5">
      <c r="A29042" s="283">
        <v>71745</v>
      </c>
      <c r="B29042" s="176">
        <v>6</v>
      </c>
      <c r="C29042" s="176">
        <v>41.8</v>
      </c>
      <c r="D29042" s="282">
        <v>87</v>
      </c>
      <c r="E29042" s="265"/>
    </row>
    <row r="29043" spans="1:5">
      <c r="A29043" s="283">
        <v>71747</v>
      </c>
      <c r="B29043" s="176">
        <v>19.899999999999999</v>
      </c>
      <c r="C29043" s="176">
        <v>43.2</v>
      </c>
      <c r="D29043" s="282">
        <v>87</v>
      </c>
      <c r="E29043" s="265"/>
    </row>
    <row r="29044" spans="1:5">
      <c r="A29044" s="283">
        <v>71748</v>
      </c>
      <c r="B29044" s="176">
        <v>5.7</v>
      </c>
      <c r="C29044" s="176">
        <v>48.2</v>
      </c>
      <c r="D29044" s="282">
        <v>87</v>
      </c>
      <c r="E29044" s="265"/>
    </row>
    <row r="29045" spans="1:5">
      <c r="A29045" s="283">
        <v>71749</v>
      </c>
      <c r="B29045" s="176">
        <v>12.8</v>
      </c>
      <c r="C29045" s="176">
        <v>41.5</v>
      </c>
      <c r="D29045" s="282">
        <v>87</v>
      </c>
      <c r="E29045" s="265"/>
    </row>
    <row r="29046" spans="1:5">
      <c r="A29046" s="283">
        <v>71750</v>
      </c>
      <c r="B29046" s="176">
        <v>0</v>
      </c>
      <c r="C29046" s="176">
        <v>0</v>
      </c>
      <c r="D29046" s="282">
        <v>87</v>
      </c>
      <c r="E29046" s="265"/>
    </row>
    <row r="29047" spans="1:5">
      <c r="A29047" s="283">
        <v>71751</v>
      </c>
      <c r="B29047" s="176">
        <v>15.5</v>
      </c>
      <c r="C29047" s="176">
        <v>45.5</v>
      </c>
      <c r="D29047" s="282">
        <v>87</v>
      </c>
      <c r="E29047" s="265"/>
    </row>
    <row r="29048" spans="1:5">
      <c r="A29048" s="283">
        <v>71752</v>
      </c>
      <c r="B29048" s="176">
        <v>39.799999999999997</v>
      </c>
      <c r="C29048" s="176">
        <v>42.7</v>
      </c>
      <c r="D29048" s="282">
        <v>87</v>
      </c>
      <c r="E29048" s="265"/>
    </row>
    <row r="29049" spans="1:5">
      <c r="A29049" s="283">
        <v>71753</v>
      </c>
      <c r="B29049" s="176">
        <v>55.2</v>
      </c>
      <c r="C29049" s="176">
        <v>34.6</v>
      </c>
      <c r="D29049" s="282">
        <v>120</v>
      </c>
      <c r="E29049" s="265"/>
    </row>
    <row r="29050" spans="1:5">
      <c r="A29050" s="283">
        <v>71754</v>
      </c>
      <c r="B29050" s="176">
        <v>0</v>
      </c>
      <c r="C29050" s="176">
        <v>0</v>
      </c>
      <c r="D29050" s="282">
        <v>87</v>
      </c>
      <c r="E29050" s="265"/>
    </row>
    <row r="29051" spans="1:5">
      <c r="A29051" s="283">
        <v>71758</v>
      </c>
      <c r="B29051" s="176">
        <v>9.1999999999999993</v>
      </c>
      <c r="C29051" s="176">
        <v>45.3</v>
      </c>
      <c r="D29051" s="282">
        <v>87</v>
      </c>
      <c r="E29051" s="265"/>
    </row>
    <row r="29052" spans="1:5">
      <c r="A29052" s="283">
        <v>71759</v>
      </c>
      <c r="B29052" s="176">
        <v>342.9</v>
      </c>
      <c r="C29052" s="176">
        <v>36</v>
      </c>
      <c r="D29052" s="282">
        <v>87</v>
      </c>
      <c r="E29052" s="265"/>
    </row>
    <row r="29053" spans="1:5">
      <c r="A29053" s="283">
        <v>71762</v>
      </c>
      <c r="B29053" s="176">
        <v>52</v>
      </c>
      <c r="C29053" s="176">
        <v>40</v>
      </c>
      <c r="D29053" s="282">
        <v>87</v>
      </c>
      <c r="E29053" s="265"/>
    </row>
    <row r="29054" spans="1:5">
      <c r="A29054" s="283">
        <v>71763</v>
      </c>
      <c r="B29054" s="176">
        <v>6.9</v>
      </c>
      <c r="C29054" s="176">
        <v>45.7</v>
      </c>
      <c r="D29054" s="282">
        <v>87</v>
      </c>
      <c r="E29054" s="265"/>
    </row>
    <row r="29055" spans="1:5">
      <c r="A29055" s="283">
        <v>71764</v>
      </c>
      <c r="B29055" s="176">
        <v>15.2</v>
      </c>
      <c r="C29055" s="176">
        <v>42.9</v>
      </c>
      <c r="D29055" s="282">
        <v>87</v>
      </c>
      <c r="E29055" s="265"/>
    </row>
    <row r="29056" spans="1:5">
      <c r="A29056" s="283">
        <v>71765</v>
      </c>
      <c r="B29056" s="176">
        <v>11</v>
      </c>
      <c r="C29056" s="176">
        <v>43</v>
      </c>
      <c r="D29056" s="282">
        <v>87</v>
      </c>
      <c r="E29056" s="265"/>
    </row>
    <row r="29057" spans="1:5">
      <c r="A29057" s="283">
        <v>71766</v>
      </c>
      <c r="B29057" s="176">
        <v>8.3000000000000007</v>
      </c>
      <c r="C29057" s="176">
        <v>43.1</v>
      </c>
      <c r="D29057" s="282">
        <v>87</v>
      </c>
      <c r="E29057" s="265"/>
    </row>
    <row r="29058" spans="1:5">
      <c r="A29058" s="283">
        <v>71770</v>
      </c>
      <c r="B29058" s="176">
        <v>16.3</v>
      </c>
      <c r="C29058" s="176">
        <v>42.1</v>
      </c>
      <c r="D29058" s="282">
        <v>87</v>
      </c>
      <c r="E29058" s="265"/>
    </row>
    <row r="29059" spans="1:5">
      <c r="A29059" s="283">
        <v>71772</v>
      </c>
      <c r="B29059" s="176">
        <v>0</v>
      </c>
      <c r="C29059" s="176">
        <v>0</v>
      </c>
      <c r="D29059" s="282">
        <v>87</v>
      </c>
      <c r="E29059" s="265"/>
    </row>
    <row r="29060" spans="1:5">
      <c r="A29060" s="283">
        <v>71801</v>
      </c>
      <c r="B29060" s="176">
        <v>49.7</v>
      </c>
      <c r="C29060" s="176">
        <v>35.799999999999997</v>
      </c>
      <c r="D29060" s="282">
        <v>94</v>
      </c>
      <c r="E29060" s="265"/>
    </row>
    <row r="29061" spans="1:5">
      <c r="A29061" s="283">
        <v>71802</v>
      </c>
      <c r="B29061" s="176">
        <v>608</v>
      </c>
      <c r="C29061" s="176">
        <v>43.1</v>
      </c>
      <c r="D29061" s="282">
        <v>87</v>
      </c>
      <c r="E29061" s="265"/>
    </row>
    <row r="29062" spans="1:5">
      <c r="A29062" s="283">
        <v>71820</v>
      </c>
      <c r="B29062" s="176">
        <v>13.2</v>
      </c>
      <c r="C29062" s="176">
        <v>40.4</v>
      </c>
      <c r="D29062" s="282">
        <v>87</v>
      </c>
      <c r="E29062" s="265"/>
    </row>
    <row r="29063" spans="1:5">
      <c r="A29063" s="283">
        <v>71822</v>
      </c>
      <c r="B29063" s="176">
        <v>29</v>
      </c>
      <c r="C29063" s="176">
        <v>41.5</v>
      </c>
      <c r="D29063" s="282">
        <v>87</v>
      </c>
      <c r="E29063" s="265"/>
    </row>
    <row r="29064" spans="1:5">
      <c r="A29064" s="283">
        <v>71823</v>
      </c>
      <c r="B29064" s="176">
        <v>0</v>
      </c>
      <c r="C29064" s="176">
        <v>0</v>
      </c>
      <c r="D29064" s="282">
        <v>87</v>
      </c>
      <c r="E29064" s="265"/>
    </row>
    <row r="29065" spans="1:5">
      <c r="A29065" s="283">
        <v>71825</v>
      </c>
      <c r="B29065" s="176">
        <v>15.4</v>
      </c>
      <c r="C29065" s="176">
        <v>41.7</v>
      </c>
      <c r="D29065" s="282">
        <v>87</v>
      </c>
      <c r="E29065" s="265"/>
    </row>
    <row r="29066" spans="1:5">
      <c r="A29066" s="283">
        <v>71826</v>
      </c>
      <c r="B29066" s="176">
        <v>11.2</v>
      </c>
      <c r="C29066" s="176">
        <v>37.299999999999997</v>
      </c>
      <c r="D29066" s="282">
        <v>113</v>
      </c>
      <c r="E29066" s="265"/>
    </row>
    <row r="29067" spans="1:5">
      <c r="A29067" s="283">
        <v>71827</v>
      </c>
      <c r="B29067" s="176">
        <v>11.7</v>
      </c>
      <c r="C29067" s="176">
        <v>40.9</v>
      </c>
      <c r="D29067" s="282">
        <v>87</v>
      </c>
      <c r="E29067" s="265"/>
    </row>
    <row r="29068" spans="1:5">
      <c r="A29068" s="283">
        <v>71828</v>
      </c>
      <c r="B29068" s="176">
        <v>0</v>
      </c>
      <c r="C29068" s="176">
        <v>0</v>
      </c>
      <c r="D29068" s="282">
        <v>87</v>
      </c>
      <c r="E29068" s="265"/>
    </row>
    <row r="29069" spans="1:5">
      <c r="A29069" s="283">
        <v>71831</v>
      </c>
      <c r="B29069" s="176">
        <v>13.4</v>
      </c>
      <c r="C29069" s="176">
        <v>42.2</v>
      </c>
      <c r="D29069" s="282">
        <v>87</v>
      </c>
      <c r="E29069" s="265"/>
    </row>
    <row r="29070" spans="1:5">
      <c r="A29070" s="283">
        <v>71832</v>
      </c>
      <c r="B29070" s="176">
        <v>44.7</v>
      </c>
      <c r="C29070" s="176">
        <v>31.6</v>
      </c>
      <c r="D29070" s="282">
        <v>87</v>
      </c>
      <c r="E29070" s="265"/>
    </row>
    <row r="29071" spans="1:5">
      <c r="A29071" s="283">
        <v>71833</v>
      </c>
      <c r="B29071" s="176">
        <v>16.3</v>
      </c>
      <c r="C29071" s="176">
        <v>40.700000000000003</v>
      </c>
      <c r="D29071" s="282">
        <v>87</v>
      </c>
      <c r="E29071" s="265"/>
    </row>
    <row r="29072" spans="1:5">
      <c r="A29072" s="283">
        <v>71834</v>
      </c>
      <c r="B29072" s="176">
        <v>24.3</v>
      </c>
      <c r="C29072" s="176">
        <v>40.1</v>
      </c>
      <c r="D29072" s="282">
        <v>87</v>
      </c>
      <c r="E29072" s="265"/>
    </row>
    <row r="29073" spans="1:5">
      <c r="A29073" s="283">
        <v>71835</v>
      </c>
      <c r="B29073" s="176">
        <v>16.8</v>
      </c>
      <c r="C29073" s="176">
        <v>38.9</v>
      </c>
      <c r="D29073" s="282">
        <v>87</v>
      </c>
      <c r="E29073" s="265"/>
    </row>
    <row r="29074" spans="1:5">
      <c r="A29074" s="283">
        <v>71836</v>
      </c>
      <c r="B29074" s="176">
        <v>20.6</v>
      </c>
      <c r="C29074" s="176">
        <v>40.6</v>
      </c>
      <c r="D29074" s="282">
        <v>87</v>
      </c>
      <c r="E29074" s="265"/>
    </row>
    <row r="29075" spans="1:5">
      <c r="A29075" s="283">
        <v>71837</v>
      </c>
      <c r="B29075" s="176">
        <v>21.8</v>
      </c>
      <c r="C29075" s="176">
        <v>36.700000000000003</v>
      </c>
      <c r="D29075" s="282">
        <v>87</v>
      </c>
      <c r="E29075" s="265"/>
    </row>
    <row r="29076" spans="1:5">
      <c r="A29076" s="283">
        <v>71838</v>
      </c>
      <c r="B29076" s="176">
        <v>14.6</v>
      </c>
      <c r="C29076" s="176">
        <v>46.3</v>
      </c>
      <c r="D29076" s="282">
        <v>87</v>
      </c>
      <c r="E29076" s="265"/>
    </row>
    <row r="29077" spans="1:5">
      <c r="A29077" s="283">
        <v>71839</v>
      </c>
      <c r="B29077" s="176">
        <v>8</v>
      </c>
      <c r="C29077" s="176">
        <v>39.200000000000003</v>
      </c>
      <c r="D29077" s="282">
        <v>87</v>
      </c>
      <c r="E29077" s="265"/>
    </row>
    <row r="29078" spans="1:5">
      <c r="A29078" s="283">
        <v>71840</v>
      </c>
      <c r="B29078" s="176">
        <v>14.7</v>
      </c>
      <c r="C29078" s="176">
        <v>42.1</v>
      </c>
      <c r="D29078" s="282">
        <v>87</v>
      </c>
      <c r="E29078" s="265"/>
    </row>
    <row r="29079" spans="1:5">
      <c r="A29079" s="283">
        <v>71841</v>
      </c>
      <c r="B29079" s="176">
        <v>25.8</v>
      </c>
      <c r="C29079" s="176">
        <v>36.4</v>
      </c>
      <c r="D29079" s="282">
        <v>87</v>
      </c>
      <c r="E29079" s="265"/>
    </row>
    <row r="29080" spans="1:5">
      <c r="A29080" s="283">
        <v>71842</v>
      </c>
      <c r="B29080" s="176">
        <v>34</v>
      </c>
      <c r="C29080" s="176">
        <v>35.9</v>
      </c>
      <c r="D29080" s="282">
        <v>87</v>
      </c>
      <c r="E29080" s="265"/>
    </row>
    <row r="29081" spans="1:5">
      <c r="A29081" s="283">
        <v>71845</v>
      </c>
      <c r="B29081" s="176">
        <v>18.8</v>
      </c>
      <c r="C29081" s="176">
        <v>45.1</v>
      </c>
      <c r="D29081" s="282">
        <v>87</v>
      </c>
      <c r="E29081" s="265"/>
    </row>
    <row r="29082" spans="1:5">
      <c r="A29082" s="283">
        <v>71846</v>
      </c>
      <c r="B29082" s="176">
        <v>13.9</v>
      </c>
      <c r="C29082" s="176">
        <v>39.700000000000003</v>
      </c>
      <c r="D29082" s="282">
        <v>87</v>
      </c>
      <c r="E29082" s="265"/>
    </row>
    <row r="29083" spans="1:5">
      <c r="A29083" s="283">
        <v>71847</v>
      </c>
      <c r="B29083" s="176">
        <v>16.100000000000001</v>
      </c>
      <c r="C29083" s="176">
        <v>41.6</v>
      </c>
      <c r="D29083" s="282">
        <v>87</v>
      </c>
      <c r="E29083" s="265"/>
    </row>
    <row r="29084" spans="1:5">
      <c r="A29084" s="283">
        <v>71851</v>
      </c>
      <c r="B29084" s="176">
        <v>34.9</v>
      </c>
      <c r="C29084" s="176">
        <v>37.6</v>
      </c>
      <c r="D29084" s="282">
        <v>87</v>
      </c>
      <c r="E29084" s="265"/>
    </row>
    <row r="29085" spans="1:5">
      <c r="A29085" s="283">
        <v>71852</v>
      </c>
      <c r="B29085" s="176">
        <v>32.1</v>
      </c>
      <c r="C29085" s="176">
        <v>37.799999999999997</v>
      </c>
      <c r="D29085" s="282">
        <v>144</v>
      </c>
      <c r="E29085" s="265"/>
    </row>
    <row r="29086" spans="1:5">
      <c r="A29086" s="283">
        <v>71853</v>
      </c>
      <c r="B29086" s="176">
        <v>16.2</v>
      </c>
      <c r="C29086" s="176">
        <v>40.700000000000003</v>
      </c>
      <c r="D29086" s="282">
        <v>87</v>
      </c>
      <c r="E29086" s="265"/>
    </row>
    <row r="29087" spans="1:5">
      <c r="A29087" s="283">
        <v>71854</v>
      </c>
      <c r="B29087" s="176">
        <v>221.1</v>
      </c>
      <c r="C29087" s="176">
        <v>36.799999999999997</v>
      </c>
      <c r="D29087" s="282">
        <v>131</v>
      </c>
      <c r="E29087" s="265"/>
    </row>
    <row r="29088" spans="1:5">
      <c r="A29088" s="283">
        <v>71855</v>
      </c>
      <c r="B29088" s="176">
        <v>11.8</v>
      </c>
      <c r="C29088" s="176">
        <v>42</v>
      </c>
      <c r="D29088" s="282">
        <v>87</v>
      </c>
      <c r="E29088" s="265"/>
    </row>
    <row r="29089" spans="1:5">
      <c r="A29089" s="283">
        <v>71857</v>
      </c>
      <c r="B29089" s="176">
        <v>25.7</v>
      </c>
      <c r="C29089" s="176">
        <v>40.4</v>
      </c>
      <c r="D29089" s="282">
        <v>87</v>
      </c>
      <c r="E29089" s="265"/>
    </row>
    <row r="29090" spans="1:5">
      <c r="A29090" s="283">
        <v>71858</v>
      </c>
      <c r="B29090" s="176">
        <v>7.7</v>
      </c>
      <c r="C29090" s="176">
        <v>44.3</v>
      </c>
      <c r="D29090" s="282">
        <v>87</v>
      </c>
      <c r="E29090" s="265"/>
    </row>
    <row r="29091" spans="1:5">
      <c r="A29091" s="283">
        <v>71859</v>
      </c>
      <c r="B29091" s="176">
        <v>14.5</v>
      </c>
      <c r="C29091" s="176">
        <v>46.4</v>
      </c>
      <c r="D29091" s="282">
        <v>87</v>
      </c>
      <c r="E29091" s="265"/>
    </row>
    <row r="29092" spans="1:5">
      <c r="A29092" s="283">
        <v>71860</v>
      </c>
      <c r="B29092" s="176">
        <v>19.5</v>
      </c>
      <c r="C29092" s="176">
        <v>41.8</v>
      </c>
      <c r="D29092" s="282">
        <v>113</v>
      </c>
      <c r="E29092" s="265"/>
    </row>
    <row r="29093" spans="1:5">
      <c r="A29093" s="283">
        <v>71861</v>
      </c>
      <c r="B29093" s="176">
        <v>11.7</v>
      </c>
      <c r="C29093" s="176">
        <v>47</v>
      </c>
      <c r="D29093" s="282">
        <v>87</v>
      </c>
      <c r="E29093" s="265"/>
    </row>
    <row r="29094" spans="1:5">
      <c r="A29094" s="283">
        <v>71862</v>
      </c>
      <c r="B29094" s="176">
        <v>12.8</v>
      </c>
      <c r="C29094" s="176">
        <v>42.4</v>
      </c>
      <c r="D29094" s="282">
        <v>87</v>
      </c>
      <c r="E29094" s="265"/>
    </row>
    <row r="29095" spans="1:5">
      <c r="A29095" s="283">
        <v>71864</v>
      </c>
      <c r="B29095" s="176">
        <v>0</v>
      </c>
      <c r="C29095" s="176">
        <v>0</v>
      </c>
      <c r="D29095" s="282">
        <v>87</v>
      </c>
      <c r="E29095" s="265"/>
    </row>
    <row r="29096" spans="1:5">
      <c r="A29096" s="283">
        <v>71865</v>
      </c>
      <c r="B29096" s="176">
        <v>12.4</v>
      </c>
      <c r="C29096" s="176">
        <v>39.6</v>
      </c>
      <c r="D29096" s="282">
        <v>87</v>
      </c>
      <c r="E29096" s="265"/>
    </row>
    <row r="29097" spans="1:5">
      <c r="A29097" s="283">
        <v>71866</v>
      </c>
      <c r="B29097" s="176">
        <v>13.3</v>
      </c>
      <c r="C29097" s="176">
        <v>39.4</v>
      </c>
      <c r="D29097" s="282">
        <v>87</v>
      </c>
      <c r="E29097" s="265"/>
    </row>
    <row r="29098" spans="1:5">
      <c r="A29098" s="283">
        <v>71901</v>
      </c>
      <c r="B29098" s="176">
        <v>252.5</v>
      </c>
      <c r="C29098" s="176">
        <v>41.5</v>
      </c>
      <c r="D29098" s="282">
        <v>129</v>
      </c>
      <c r="E29098" s="265"/>
    </row>
    <row r="29099" spans="1:5">
      <c r="A29099" s="283">
        <v>71902</v>
      </c>
      <c r="B29099" s="176">
        <v>0</v>
      </c>
      <c r="C29099" s="176">
        <v>0</v>
      </c>
      <c r="D29099" s="282">
        <v>87</v>
      </c>
      <c r="E29099" s="265"/>
    </row>
    <row r="29100" spans="1:5">
      <c r="A29100" s="283">
        <v>71903</v>
      </c>
      <c r="B29100" s="176">
        <v>0</v>
      </c>
      <c r="C29100" s="176">
        <v>0</v>
      </c>
      <c r="D29100" s="282">
        <v>87</v>
      </c>
      <c r="E29100" s="265"/>
    </row>
    <row r="29101" spans="1:5">
      <c r="A29101" s="283">
        <v>71909</v>
      </c>
      <c r="B29101" s="176">
        <v>148</v>
      </c>
      <c r="C29101" s="176">
        <v>65</v>
      </c>
      <c r="D29101" s="282">
        <v>124</v>
      </c>
      <c r="E29101" s="265"/>
    </row>
    <row r="29102" spans="1:5">
      <c r="A29102" s="283">
        <v>71910</v>
      </c>
      <c r="B29102" s="176">
        <v>3369</v>
      </c>
      <c r="C29102" s="176">
        <v>38.5</v>
      </c>
      <c r="D29102" s="282">
        <v>87</v>
      </c>
      <c r="E29102" s="265"/>
    </row>
    <row r="29103" spans="1:5">
      <c r="A29103" s="283">
        <v>71913</v>
      </c>
      <c r="B29103" s="176">
        <v>332.4</v>
      </c>
      <c r="C29103" s="176">
        <v>43.5</v>
      </c>
      <c r="D29103" s="282">
        <v>120</v>
      </c>
      <c r="E29103" s="265"/>
    </row>
    <row r="29104" spans="1:5">
      <c r="A29104" s="283">
        <v>71914</v>
      </c>
      <c r="B29104" s="176">
        <v>0</v>
      </c>
      <c r="C29104" s="176">
        <v>0</v>
      </c>
      <c r="D29104" s="282">
        <v>87</v>
      </c>
      <c r="E29104" s="265"/>
    </row>
    <row r="29105" spans="1:5">
      <c r="A29105" s="283">
        <v>71921</v>
      </c>
      <c r="B29105" s="176">
        <v>14.3</v>
      </c>
      <c r="C29105" s="176">
        <v>40.799999999999997</v>
      </c>
      <c r="D29105" s="282">
        <v>114</v>
      </c>
      <c r="E29105" s="265"/>
    </row>
    <row r="29106" spans="1:5">
      <c r="A29106" s="283">
        <v>71922</v>
      </c>
      <c r="B29106" s="176">
        <v>12.4</v>
      </c>
      <c r="C29106" s="176">
        <v>42.1</v>
      </c>
      <c r="D29106" s="282">
        <v>87</v>
      </c>
      <c r="E29106" s="265"/>
    </row>
    <row r="29107" spans="1:5">
      <c r="A29107" s="283">
        <v>71923</v>
      </c>
      <c r="B29107" s="176">
        <v>39.9</v>
      </c>
      <c r="C29107" s="176">
        <v>30.5</v>
      </c>
      <c r="D29107" s="282">
        <v>166</v>
      </c>
      <c r="E29107" s="265"/>
    </row>
    <row r="29108" spans="1:5">
      <c r="A29108" s="283">
        <v>71929</v>
      </c>
      <c r="B29108" s="176">
        <v>39.5</v>
      </c>
      <c r="C29108" s="176">
        <v>42.2</v>
      </c>
      <c r="D29108" s="282">
        <v>109</v>
      </c>
      <c r="E29108" s="265"/>
    </row>
    <row r="29109" spans="1:5">
      <c r="A29109" s="283">
        <v>71932</v>
      </c>
      <c r="B29109" s="176">
        <v>13.6</v>
      </c>
      <c r="C29109" s="176">
        <v>45.7</v>
      </c>
      <c r="D29109" s="282">
        <v>87</v>
      </c>
      <c r="E29109" s="265"/>
    </row>
    <row r="29110" spans="1:5">
      <c r="A29110" s="283">
        <v>71933</v>
      </c>
      <c r="B29110" s="176">
        <v>26.8</v>
      </c>
      <c r="C29110" s="176">
        <v>39.799999999999997</v>
      </c>
      <c r="D29110" s="282">
        <v>87</v>
      </c>
      <c r="E29110" s="265"/>
    </row>
    <row r="29111" spans="1:5">
      <c r="A29111" s="283">
        <v>71935</v>
      </c>
      <c r="B29111" s="176">
        <v>6.2</v>
      </c>
      <c r="C29111" s="176">
        <v>44.8</v>
      </c>
      <c r="D29111" s="282">
        <v>87</v>
      </c>
      <c r="E29111" s="265"/>
    </row>
    <row r="29112" spans="1:5">
      <c r="A29112" s="283">
        <v>71937</v>
      </c>
      <c r="B29112" s="176">
        <v>11.4</v>
      </c>
      <c r="C29112" s="176">
        <v>40.1</v>
      </c>
      <c r="D29112" s="282">
        <v>87</v>
      </c>
      <c r="E29112" s="265"/>
    </row>
    <row r="29113" spans="1:5">
      <c r="A29113" s="283">
        <v>71940</v>
      </c>
      <c r="B29113" s="176">
        <v>16.3</v>
      </c>
      <c r="C29113" s="176">
        <v>44.5</v>
      </c>
      <c r="D29113" s="282">
        <v>108</v>
      </c>
      <c r="E29113" s="265"/>
    </row>
    <row r="29114" spans="1:5">
      <c r="A29114" s="283">
        <v>71941</v>
      </c>
      <c r="B29114" s="176">
        <v>20.7</v>
      </c>
      <c r="C29114" s="176">
        <v>41.2</v>
      </c>
      <c r="D29114" s="282">
        <v>87</v>
      </c>
      <c r="E29114" s="265"/>
    </row>
    <row r="29115" spans="1:5">
      <c r="A29115" s="283">
        <v>71942</v>
      </c>
      <c r="B29115" s="176">
        <v>0</v>
      </c>
      <c r="C29115" s="176">
        <v>0</v>
      </c>
      <c r="D29115" s="282">
        <v>87</v>
      </c>
      <c r="E29115" s="265"/>
    </row>
    <row r="29116" spans="1:5">
      <c r="A29116" s="283">
        <v>71943</v>
      </c>
      <c r="B29116" s="176">
        <v>23.7</v>
      </c>
      <c r="C29116" s="176">
        <v>36.9</v>
      </c>
      <c r="D29116" s="282">
        <v>108</v>
      </c>
      <c r="E29116" s="265"/>
    </row>
    <row r="29117" spans="1:5">
      <c r="A29117" s="283">
        <v>71944</v>
      </c>
      <c r="B29117" s="176">
        <v>13.9</v>
      </c>
      <c r="C29117" s="176">
        <v>35.1</v>
      </c>
      <c r="D29117" s="282">
        <v>87</v>
      </c>
      <c r="E29117" s="265"/>
    </row>
    <row r="29118" spans="1:5">
      <c r="A29118" s="283">
        <v>71945</v>
      </c>
      <c r="B29118" s="176">
        <v>22.7</v>
      </c>
      <c r="C29118" s="176">
        <v>43</v>
      </c>
      <c r="D29118" s="282">
        <v>112</v>
      </c>
      <c r="E29118" s="265"/>
    </row>
    <row r="29119" spans="1:5">
      <c r="A29119" s="283">
        <v>71949</v>
      </c>
      <c r="B29119" s="176">
        <v>11.1</v>
      </c>
      <c r="C29119" s="176">
        <v>45.9</v>
      </c>
      <c r="D29119" s="282">
        <v>87</v>
      </c>
      <c r="E29119" s="265"/>
    </row>
    <row r="29120" spans="1:5">
      <c r="A29120" s="283">
        <v>71950</v>
      </c>
      <c r="B29120" s="176">
        <v>9.8000000000000007</v>
      </c>
      <c r="C29120" s="176">
        <v>44.3</v>
      </c>
      <c r="D29120" s="282">
        <v>114</v>
      </c>
      <c r="E29120" s="265"/>
    </row>
    <row r="29121" spans="1:5">
      <c r="A29121" s="283">
        <v>71952</v>
      </c>
      <c r="B29121" s="176">
        <v>8.6</v>
      </c>
      <c r="C29121" s="176">
        <v>43.1</v>
      </c>
      <c r="D29121" s="282">
        <v>87</v>
      </c>
      <c r="E29121" s="265"/>
    </row>
    <row r="29122" spans="1:5">
      <c r="A29122" s="283">
        <v>71953</v>
      </c>
      <c r="B29122" s="176">
        <v>30.5</v>
      </c>
      <c r="C29122" s="176">
        <v>45.2</v>
      </c>
      <c r="D29122" s="282">
        <v>114</v>
      </c>
      <c r="E29122" s="265"/>
    </row>
    <row r="29123" spans="1:5">
      <c r="A29123" s="283">
        <v>71956</v>
      </c>
      <c r="B29123" s="176">
        <v>90.5</v>
      </c>
      <c r="C29123" s="176">
        <v>41.4</v>
      </c>
      <c r="D29123" s="282">
        <v>87</v>
      </c>
      <c r="E29123" s="265"/>
    </row>
    <row r="29124" spans="1:5">
      <c r="A29124" s="283">
        <v>71957</v>
      </c>
      <c r="B29124" s="176">
        <v>22.6</v>
      </c>
      <c r="C29124" s="176">
        <v>52.2</v>
      </c>
      <c r="D29124" s="282">
        <v>107</v>
      </c>
      <c r="E29124" s="265"/>
    </row>
    <row r="29125" spans="1:5">
      <c r="A29125" s="283">
        <v>71958</v>
      </c>
      <c r="B29125" s="176">
        <v>22.5</v>
      </c>
      <c r="C29125" s="176">
        <v>41.4</v>
      </c>
      <c r="D29125" s="282">
        <v>87</v>
      </c>
      <c r="E29125" s="265"/>
    </row>
    <row r="29126" spans="1:5">
      <c r="A29126" s="283">
        <v>71959</v>
      </c>
      <c r="B29126" s="176">
        <v>7.2</v>
      </c>
      <c r="C29126" s="176">
        <v>43.2</v>
      </c>
      <c r="D29126" s="282">
        <v>87</v>
      </c>
      <c r="E29126" s="265"/>
    </row>
    <row r="29127" spans="1:5">
      <c r="A29127" s="283">
        <v>71960</v>
      </c>
      <c r="B29127" s="176">
        <v>12</v>
      </c>
      <c r="C29127" s="176">
        <v>43.4</v>
      </c>
      <c r="D29127" s="282">
        <v>87</v>
      </c>
      <c r="E29127" s="265"/>
    </row>
    <row r="29128" spans="1:5">
      <c r="A29128" s="283">
        <v>71961</v>
      </c>
      <c r="B29128" s="176">
        <v>9.8000000000000007</v>
      </c>
      <c r="C29128" s="176">
        <v>45.2</v>
      </c>
      <c r="D29128" s="282">
        <v>87</v>
      </c>
      <c r="E29128" s="265"/>
    </row>
    <row r="29129" spans="1:5">
      <c r="A29129" s="283">
        <v>71962</v>
      </c>
      <c r="B29129" s="176">
        <v>10.5</v>
      </c>
      <c r="C29129" s="176">
        <v>45.2</v>
      </c>
      <c r="D29129" s="282">
        <v>87</v>
      </c>
      <c r="E29129" s="265"/>
    </row>
    <row r="29130" spans="1:5">
      <c r="A29130" s="283">
        <v>71964</v>
      </c>
      <c r="B29130" s="176">
        <v>69.7</v>
      </c>
      <c r="C29130" s="176">
        <v>40.299999999999997</v>
      </c>
      <c r="D29130" s="282">
        <v>87</v>
      </c>
      <c r="E29130" s="265"/>
    </row>
    <row r="29131" spans="1:5">
      <c r="A29131" s="283">
        <v>71965</v>
      </c>
      <c r="B29131" s="176">
        <v>7.1</v>
      </c>
      <c r="C29131" s="176">
        <v>49.4</v>
      </c>
      <c r="D29131" s="282">
        <v>87</v>
      </c>
      <c r="E29131" s="265"/>
    </row>
    <row r="29132" spans="1:5">
      <c r="A29132" s="283">
        <v>71968</v>
      </c>
      <c r="B29132" s="176">
        <v>48.9</v>
      </c>
      <c r="C29132" s="176">
        <v>42</v>
      </c>
      <c r="D29132" s="282">
        <v>87</v>
      </c>
      <c r="E29132" s="265"/>
    </row>
    <row r="29133" spans="1:5">
      <c r="A29133" s="283">
        <v>71969</v>
      </c>
      <c r="B29133" s="176">
        <v>6.8</v>
      </c>
      <c r="C29133" s="176">
        <v>50.2</v>
      </c>
      <c r="D29133" s="282">
        <v>87</v>
      </c>
      <c r="E29133" s="265"/>
    </row>
    <row r="29134" spans="1:5">
      <c r="A29134" s="283">
        <v>71970</v>
      </c>
      <c r="B29134" s="176">
        <v>9.6999999999999993</v>
      </c>
      <c r="C29134" s="176">
        <v>47.5</v>
      </c>
      <c r="D29134" s="282">
        <v>87</v>
      </c>
      <c r="E29134" s="265"/>
    </row>
    <row r="29135" spans="1:5">
      <c r="A29135" s="283">
        <v>71971</v>
      </c>
      <c r="B29135" s="176">
        <v>5.4</v>
      </c>
      <c r="C29135" s="176">
        <v>41.1</v>
      </c>
      <c r="D29135" s="282">
        <v>87</v>
      </c>
      <c r="E29135" s="265"/>
    </row>
    <row r="29136" spans="1:5">
      <c r="A29136" s="283">
        <v>71972</v>
      </c>
      <c r="B29136" s="176">
        <v>19.100000000000001</v>
      </c>
      <c r="C29136" s="176">
        <v>39.200000000000003</v>
      </c>
      <c r="D29136" s="282">
        <v>87</v>
      </c>
      <c r="E29136" s="265"/>
    </row>
    <row r="29137" spans="1:5">
      <c r="A29137" s="283">
        <v>71973</v>
      </c>
      <c r="B29137" s="176">
        <v>17.5</v>
      </c>
      <c r="C29137" s="176">
        <v>32.5</v>
      </c>
      <c r="D29137" s="282">
        <v>108</v>
      </c>
      <c r="E29137" s="265"/>
    </row>
    <row r="29138" spans="1:5">
      <c r="A29138" s="283">
        <v>71998</v>
      </c>
      <c r="B29138" s="176">
        <v>0</v>
      </c>
      <c r="C29138" s="176">
        <v>0</v>
      </c>
      <c r="D29138" s="282">
        <v>87</v>
      </c>
      <c r="E29138" s="265"/>
    </row>
    <row r="29139" spans="1:5">
      <c r="A29139" s="283">
        <v>71999</v>
      </c>
      <c r="B29139" s="176">
        <v>0</v>
      </c>
      <c r="C29139" s="176">
        <v>0</v>
      </c>
      <c r="D29139" s="282">
        <v>87</v>
      </c>
      <c r="E29139" s="265"/>
    </row>
    <row r="29140" spans="1:5">
      <c r="A29140" s="283">
        <v>72001</v>
      </c>
      <c r="B29140" s="176">
        <v>15.7</v>
      </c>
      <c r="C29140" s="176">
        <v>42.4</v>
      </c>
      <c r="D29140" s="282">
        <v>87</v>
      </c>
      <c r="E29140" s="265"/>
    </row>
    <row r="29141" spans="1:5">
      <c r="A29141" s="283">
        <v>72002</v>
      </c>
      <c r="B29141" s="176">
        <v>208.5</v>
      </c>
      <c r="C29141" s="176">
        <v>37.4</v>
      </c>
      <c r="D29141" s="282">
        <v>87</v>
      </c>
      <c r="E29141" s="265"/>
    </row>
    <row r="29142" spans="1:5">
      <c r="A29142" s="283">
        <v>72003</v>
      </c>
      <c r="B29142" s="176">
        <v>6.8</v>
      </c>
      <c r="C29142" s="176">
        <v>45.6</v>
      </c>
      <c r="D29142" s="282">
        <v>87</v>
      </c>
      <c r="E29142" s="265"/>
    </row>
    <row r="29143" spans="1:5">
      <c r="A29143" s="283">
        <v>72004</v>
      </c>
      <c r="B29143" s="176">
        <v>7.2</v>
      </c>
      <c r="C29143" s="176">
        <v>43.1</v>
      </c>
      <c r="D29143" s="282">
        <v>87</v>
      </c>
      <c r="E29143" s="265"/>
    </row>
    <row r="29144" spans="1:5">
      <c r="A29144" s="283">
        <v>72005</v>
      </c>
      <c r="B29144" s="176">
        <v>8.1999999999999993</v>
      </c>
      <c r="C29144" s="176">
        <v>45.3</v>
      </c>
      <c r="D29144" s="282">
        <v>87</v>
      </c>
      <c r="E29144" s="265"/>
    </row>
    <row r="29145" spans="1:5">
      <c r="A29145" s="283">
        <v>72006</v>
      </c>
      <c r="B29145" s="176">
        <v>12.3</v>
      </c>
      <c r="C29145" s="176">
        <v>44</v>
      </c>
      <c r="D29145" s="282">
        <v>87</v>
      </c>
      <c r="E29145" s="265"/>
    </row>
    <row r="29146" spans="1:5">
      <c r="A29146" s="283">
        <v>72007</v>
      </c>
      <c r="B29146" s="176">
        <v>170.6</v>
      </c>
      <c r="C29146" s="176">
        <v>34.799999999999997</v>
      </c>
      <c r="D29146" s="282">
        <v>87</v>
      </c>
      <c r="E29146" s="265"/>
    </row>
    <row r="29147" spans="1:5">
      <c r="A29147" s="283">
        <v>72010</v>
      </c>
      <c r="B29147" s="176">
        <v>43.7</v>
      </c>
      <c r="C29147" s="176">
        <v>38.9</v>
      </c>
      <c r="D29147" s="282">
        <v>87</v>
      </c>
      <c r="E29147" s="265"/>
    </row>
    <row r="29148" spans="1:5">
      <c r="A29148" s="283">
        <v>72011</v>
      </c>
      <c r="B29148" s="176">
        <v>94.6</v>
      </c>
      <c r="C29148" s="176">
        <v>35.200000000000003</v>
      </c>
      <c r="D29148" s="282">
        <v>87</v>
      </c>
      <c r="E29148" s="265"/>
    </row>
    <row r="29149" spans="1:5">
      <c r="A29149" s="283">
        <v>72012</v>
      </c>
      <c r="B29149" s="176">
        <v>110.4</v>
      </c>
      <c r="C29149" s="176">
        <v>35.299999999999997</v>
      </c>
      <c r="D29149" s="282">
        <v>103</v>
      </c>
      <c r="E29149" s="265"/>
    </row>
    <row r="29150" spans="1:5">
      <c r="A29150" s="283">
        <v>72013</v>
      </c>
      <c r="B29150" s="176">
        <v>29.8</v>
      </c>
      <c r="C29150" s="176">
        <v>41.8</v>
      </c>
      <c r="D29150" s="282">
        <v>87</v>
      </c>
      <c r="E29150" s="265"/>
    </row>
    <row r="29151" spans="1:5">
      <c r="A29151" s="283">
        <v>72014</v>
      </c>
      <c r="B29151" s="176">
        <v>6.9</v>
      </c>
      <c r="C29151" s="176">
        <v>46.2</v>
      </c>
      <c r="D29151" s="282">
        <v>87</v>
      </c>
      <c r="E29151" s="265"/>
    </row>
    <row r="29152" spans="1:5">
      <c r="A29152" s="283">
        <v>72015</v>
      </c>
      <c r="B29152" s="176">
        <v>242.5</v>
      </c>
      <c r="C29152" s="176">
        <v>35.4</v>
      </c>
      <c r="D29152" s="282">
        <v>117</v>
      </c>
      <c r="E29152" s="265"/>
    </row>
    <row r="29153" spans="1:5">
      <c r="A29153" s="283">
        <v>72016</v>
      </c>
      <c r="B29153" s="176">
        <v>37.700000000000003</v>
      </c>
      <c r="C29153" s="176">
        <v>41.7</v>
      </c>
      <c r="D29153" s="282">
        <v>107</v>
      </c>
      <c r="E29153" s="265"/>
    </row>
    <row r="29154" spans="1:5">
      <c r="A29154" s="283">
        <v>72017</v>
      </c>
      <c r="B29154" s="176">
        <v>11.3</v>
      </c>
      <c r="C29154" s="176">
        <v>44.3</v>
      </c>
      <c r="D29154" s="282">
        <v>87</v>
      </c>
      <c r="E29154" s="265"/>
    </row>
    <row r="29155" spans="1:5">
      <c r="A29155" s="283">
        <v>72018</v>
      </c>
      <c r="B29155" s="176">
        <v>0</v>
      </c>
      <c r="C29155" s="176">
        <v>0</v>
      </c>
      <c r="D29155" s="282">
        <v>87</v>
      </c>
      <c r="E29155" s="265"/>
    </row>
    <row r="29156" spans="1:5">
      <c r="A29156" s="283">
        <v>72019</v>
      </c>
      <c r="B29156" s="176">
        <v>125.5</v>
      </c>
      <c r="C29156" s="176">
        <v>38.9</v>
      </c>
      <c r="D29156" s="282">
        <v>87</v>
      </c>
      <c r="E29156" s="265"/>
    </row>
    <row r="29157" spans="1:5">
      <c r="A29157" s="283">
        <v>72020</v>
      </c>
      <c r="B29157" s="176">
        <v>19.600000000000001</v>
      </c>
      <c r="C29157" s="176">
        <v>41.2</v>
      </c>
      <c r="D29157" s="282">
        <v>87</v>
      </c>
      <c r="E29157" s="265"/>
    </row>
    <row r="29158" spans="1:5">
      <c r="A29158" s="283">
        <v>72021</v>
      </c>
      <c r="B29158" s="176">
        <v>24.7</v>
      </c>
      <c r="C29158" s="176">
        <v>43.7</v>
      </c>
      <c r="D29158" s="282">
        <v>94</v>
      </c>
      <c r="E29158" s="265"/>
    </row>
    <row r="29159" spans="1:5">
      <c r="A29159" s="283">
        <v>72022</v>
      </c>
      <c r="B29159" s="176">
        <v>986.7</v>
      </c>
      <c r="C29159" s="176">
        <v>35.4</v>
      </c>
      <c r="D29159" s="282">
        <v>103</v>
      </c>
      <c r="E29159" s="265"/>
    </row>
    <row r="29160" spans="1:5">
      <c r="A29160" s="283">
        <v>72023</v>
      </c>
      <c r="B29160" s="176">
        <v>335.5</v>
      </c>
      <c r="C29160" s="176">
        <v>34.4</v>
      </c>
      <c r="D29160" s="282">
        <v>119</v>
      </c>
      <c r="E29160" s="265"/>
    </row>
    <row r="29161" spans="1:5">
      <c r="A29161" s="283">
        <v>72024</v>
      </c>
      <c r="B29161" s="176">
        <v>19.7</v>
      </c>
      <c r="C29161" s="176">
        <v>40.299999999999997</v>
      </c>
      <c r="D29161" s="282">
        <v>87</v>
      </c>
      <c r="E29161" s="265"/>
    </row>
    <row r="29162" spans="1:5">
      <c r="A29162" s="283">
        <v>72025</v>
      </c>
      <c r="B29162" s="176">
        <v>18</v>
      </c>
      <c r="C29162" s="176">
        <v>41</v>
      </c>
      <c r="D29162" s="282">
        <v>87</v>
      </c>
      <c r="E29162" s="265"/>
    </row>
    <row r="29163" spans="1:5">
      <c r="A29163" s="283">
        <v>72026</v>
      </c>
      <c r="B29163" s="176">
        <v>7.7</v>
      </c>
      <c r="C29163" s="176">
        <v>48.9</v>
      </c>
      <c r="D29163" s="282">
        <v>87</v>
      </c>
      <c r="E29163" s="265"/>
    </row>
    <row r="29164" spans="1:5">
      <c r="A29164" s="283">
        <v>72027</v>
      </c>
      <c r="B29164" s="176">
        <v>20.5</v>
      </c>
      <c r="C29164" s="176">
        <v>39.200000000000003</v>
      </c>
      <c r="D29164" s="282">
        <v>87</v>
      </c>
      <c r="E29164" s="265"/>
    </row>
    <row r="29165" spans="1:5">
      <c r="A29165" s="283">
        <v>72028</v>
      </c>
      <c r="B29165" s="176">
        <v>21.2</v>
      </c>
      <c r="C29165" s="176">
        <v>46.4</v>
      </c>
      <c r="D29165" s="282">
        <v>87</v>
      </c>
      <c r="E29165" s="265"/>
    </row>
    <row r="29166" spans="1:5">
      <c r="A29166" s="283">
        <v>72029</v>
      </c>
      <c r="B29166" s="176">
        <v>13.1</v>
      </c>
      <c r="C29166" s="176">
        <v>43.3</v>
      </c>
      <c r="D29166" s="282">
        <v>87</v>
      </c>
      <c r="E29166" s="265"/>
    </row>
    <row r="29167" spans="1:5">
      <c r="A29167" s="283">
        <v>72030</v>
      </c>
      <c r="B29167" s="176">
        <v>11.4</v>
      </c>
      <c r="C29167" s="176">
        <v>41.8</v>
      </c>
      <c r="D29167" s="282">
        <v>87</v>
      </c>
      <c r="E29167" s="265"/>
    </row>
    <row r="29168" spans="1:5">
      <c r="A29168" s="283">
        <v>72031</v>
      </c>
      <c r="B29168" s="176">
        <v>24</v>
      </c>
      <c r="C29168" s="176">
        <v>44.6</v>
      </c>
      <c r="D29168" s="282">
        <v>87</v>
      </c>
      <c r="E29168" s="265"/>
    </row>
    <row r="29169" spans="1:5">
      <c r="A29169" s="283">
        <v>72032</v>
      </c>
      <c r="B29169" s="176">
        <v>264.39999999999998</v>
      </c>
      <c r="C29169" s="176">
        <v>32.4</v>
      </c>
      <c r="D29169" s="282">
        <v>177</v>
      </c>
      <c r="E29169" s="265"/>
    </row>
    <row r="29170" spans="1:5">
      <c r="A29170" s="283">
        <v>72033</v>
      </c>
      <c r="B29170" s="176">
        <v>0</v>
      </c>
      <c r="C29170" s="176">
        <v>0</v>
      </c>
      <c r="D29170" s="282">
        <v>87</v>
      </c>
      <c r="E29170" s="265"/>
    </row>
    <row r="29171" spans="1:5">
      <c r="A29171" s="283">
        <v>72034</v>
      </c>
      <c r="B29171" s="176">
        <v>954.4</v>
      </c>
      <c r="C29171" s="176">
        <v>28.2</v>
      </c>
      <c r="D29171" s="282">
        <v>112</v>
      </c>
      <c r="E29171" s="265"/>
    </row>
    <row r="29172" spans="1:5">
      <c r="A29172" s="283">
        <v>72035</v>
      </c>
      <c r="B29172" s="176">
        <v>0</v>
      </c>
      <c r="C29172" s="176">
        <v>0</v>
      </c>
      <c r="D29172" s="282">
        <v>87</v>
      </c>
      <c r="E29172" s="265"/>
    </row>
    <row r="29173" spans="1:5">
      <c r="A29173" s="283">
        <v>72036</v>
      </c>
      <c r="B29173" s="176">
        <v>10</v>
      </c>
      <c r="C29173" s="176">
        <v>44.6</v>
      </c>
      <c r="D29173" s="282">
        <v>87</v>
      </c>
      <c r="E29173" s="265"/>
    </row>
    <row r="29174" spans="1:5">
      <c r="A29174" s="283">
        <v>72037</v>
      </c>
      <c r="B29174" s="176">
        <v>7.4</v>
      </c>
      <c r="C29174" s="176">
        <v>41.1</v>
      </c>
      <c r="D29174" s="282">
        <v>87</v>
      </c>
      <c r="E29174" s="265"/>
    </row>
    <row r="29175" spans="1:5">
      <c r="A29175" s="283">
        <v>72038</v>
      </c>
      <c r="B29175" s="176">
        <v>7.7</v>
      </c>
      <c r="C29175" s="176">
        <v>50</v>
      </c>
      <c r="D29175" s="282">
        <v>87</v>
      </c>
      <c r="E29175" s="265"/>
    </row>
    <row r="29176" spans="1:5">
      <c r="A29176" s="283">
        <v>72039</v>
      </c>
      <c r="B29176" s="176">
        <v>34.9</v>
      </c>
      <c r="C29176" s="176">
        <v>40.1</v>
      </c>
      <c r="D29176" s="282">
        <v>87</v>
      </c>
      <c r="E29176" s="265"/>
    </row>
    <row r="29177" spans="1:5">
      <c r="A29177" s="283">
        <v>72040</v>
      </c>
      <c r="B29177" s="176">
        <v>17.3</v>
      </c>
      <c r="C29177" s="176">
        <v>43.6</v>
      </c>
      <c r="D29177" s="282">
        <v>87</v>
      </c>
      <c r="E29177" s="265"/>
    </row>
    <row r="29178" spans="1:5">
      <c r="A29178" s="283">
        <v>72041</v>
      </c>
      <c r="B29178" s="176">
        <v>14.8</v>
      </c>
      <c r="C29178" s="176">
        <v>44.8</v>
      </c>
      <c r="D29178" s="282">
        <v>87</v>
      </c>
      <c r="E29178" s="265"/>
    </row>
    <row r="29179" spans="1:5">
      <c r="A29179" s="283">
        <v>72042</v>
      </c>
      <c r="B29179" s="176">
        <v>17.899999999999999</v>
      </c>
      <c r="C29179" s="176">
        <v>41</v>
      </c>
      <c r="D29179" s="282">
        <v>108</v>
      </c>
      <c r="E29179" s="265"/>
    </row>
    <row r="29180" spans="1:5">
      <c r="A29180" s="283">
        <v>72043</v>
      </c>
      <c r="B29180" s="176">
        <v>185.7</v>
      </c>
      <c r="C29180" s="176">
        <v>33.799999999999997</v>
      </c>
      <c r="D29180" s="282">
        <v>87</v>
      </c>
      <c r="E29180" s="265"/>
    </row>
    <row r="29181" spans="1:5">
      <c r="A29181" s="283">
        <v>72044</v>
      </c>
      <c r="B29181" s="176">
        <v>20.100000000000001</v>
      </c>
      <c r="C29181" s="176">
        <v>55.1</v>
      </c>
      <c r="D29181" s="282">
        <v>87</v>
      </c>
      <c r="E29181" s="265"/>
    </row>
    <row r="29182" spans="1:5">
      <c r="A29182" s="283">
        <v>72045</v>
      </c>
      <c r="B29182" s="176">
        <v>31.8</v>
      </c>
      <c r="C29182" s="176">
        <v>42.8</v>
      </c>
      <c r="D29182" s="282">
        <v>87</v>
      </c>
      <c r="E29182" s="265"/>
    </row>
    <row r="29183" spans="1:5">
      <c r="A29183" s="283">
        <v>72046</v>
      </c>
      <c r="B29183" s="176">
        <v>25.7</v>
      </c>
      <c r="C29183" s="176">
        <v>41</v>
      </c>
      <c r="D29183" s="282">
        <v>111</v>
      </c>
      <c r="E29183" s="265"/>
    </row>
    <row r="29184" spans="1:5">
      <c r="A29184" s="283">
        <v>72047</v>
      </c>
      <c r="B29184" s="176">
        <v>27.5</v>
      </c>
      <c r="C29184" s="176">
        <v>39</v>
      </c>
      <c r="D29184" s="282">
        <v>87</v>
      </c>
      <c r="E29184" s="265"/>
    </row>
    <row r="29185" spans="1:5">
      <c r="A29185" s="283">
        <v>72048</v>
      </c>
      <c r="B29185" s="176">
        <v>3.9</v>
      </c>
      <c r="C29185" s="176">
        <v>47.6</v>
      </c>
      <c r="D29185" s="282">
        <v>87</v>
      </c>
      <c r="E29185" s="265"/>
    </row>
    <row r="29186" spans="1:5">
      <c r="A29186" s="283">
        <v>72051</v>
      </c>
      <c r="B29186" s="176">
        <v>13.1</v>
      </c>
      <c r="C29186" s="176">
        <v>46</v>
      </c>
      <c r="D29186" s="282">
        <v>87</v>
      </c>
      <c r="E29186" s="265"/>
    </row>
    <row r="29187" spans="1:5">
      <c r="A29187" s="283">
        <v>72052</v>
      </c>
      <c r="B29187" s="176">
        <v>33.799999999999997</v>
      </c>
      <c r="C29187" s="176">
        <v>37.799999999999997</v>
      </c>
      <c r="D29187" s="282">
        <v>87</v>
      </c>
      <c r="E29187" s="265"/>
    </row>
    <row r="29188" spans="1:5">
      <c r="A29188" s="283">
        <v>72053</v>
      </c>
      <c r="B29188" s="176">
        <v>428.2</v>
      </c>
      <c r="C29188" s="176">
        <v>46.9</v>
      </c>
      <c r="D29188" s="282">
        <v>87</v>
      </c>
      <c r="E29188" s="265"/>
    </row>
    <row r="29189" spans="1:5">
      <c r="A29189" s="283">
        <v>72055</v>
      </c>
      <c r="B29189" s="176">
        <v>19</v>
      </c>
      <c r="C29189" s="176">
        <v>45.9</v>
      </c>
      <c r="D29189" s="282">
        <v>87</v>
      </c>
      <c r="E29189" s="265"/>
    </row>
    <row r="29190" spans="1:5">
      <c r="A29190" s="283">
        <v>72057</v>
      </c>
      <c r="B29190" s="176">
        <v>12.7</v>
      </c>
      <c r="C29190" s="176">
        <v>41.1</v>
      </c>
      <c r="D29190" s="282">
        <v>87</v>
      </c>
      <c r="E29190" s="265"/>
    </row>
    <row r="29191" spans="1:5">
      <c r="A29191" s="283">
        <v>72058</v>
      </c>
      <c r="B29191" s="176">
        <v>98.9</v>
      </c>
      <c r="C29191" s="176">
        <v>35.200000000000003</v>
      </c>
      <c r="D29191" s="282">
        <v>87</v>
      </c>
      <c r="E29191" s="265"/>
    </row>
    <row r="29192" spans="1:5">
      <c r="A29192" s="283">
        <v>72059</v>
      </c>
      <c r="B29192" s="176">
        <v>6.6</v>
      </c>
      <c r="C29192" s="176">
        <v>45.5</v>
      </c>
      <c r="D29192" s="282">
        <v>87</v>
      </c>
      <c r="E29192" s="265"/>
    </row>
    <row r="29193" spans="1:5">
      <c r="A29193" s="283">
        <v>72060</v>
      </c>
      <c r="B29193" s="176">
        <v>8</v>
      </c>
      <c r="C29193" s="176">
        <v>43.3</v>
      </c>
      <c r="D29193" s="282">
        <v>87</v>
      </c>
      <c r="E29193" s="265"/>
    </row>
    <row r="29194" spans="1:5">
      <c r="A29194" s="283">
        <v>72061</v>
      </c>
      <c r="B29194" s="176">
        <v>68.099999999999994</v>
      </c>
      <c r="C29194" s="176">
        <v>39</v>
      </c>
      <c r="D29194" s="282">
        <v>87</v>
      </c>
      <c r="E29194" s="265"/>
    </row>
    <row r="29195" spans="1:5">
      <c r="A29195" s="283">
        <v>72063</v>
      </c>
      <c r="B29195" s="176">
        <v>20.8</v>
      </c>
      <c r="C29195" s="176">
        <v>42.1</v>
      </c>
      <c r="D29195" s="282">
        <v>87</v>
      </c>
      <c r="E29195" s="265"/>
    </row>
    <row r="29196" spans="1:5">
      <c r="A29196" s="283">
        <v>72064</v>
      </c>
      <c r="B29196" s="176">
        <v>15.8</v>
      </c>
      <c r="C29196" s="176">
        <v>44</v>
      </c>
      <c r="D29196" s="282">
        <v>87</v>
      </c>
      <c r="E29196" s="265"/>
    </row>
    <row r="29197" spans="1:5">
      <c r="A29197" s="283">
        <v>72065</v>
      </c>
      <c r="B29197" s="176">
        <v>88.1</v>
      </c>
      <c r="C29197" s="176">
        <v>37.799999999999997</v>
      </c>
      <c r="D29197" s="282">
        <v>94</v>
      </c>
      <c r="E29197" s="265"/>
    </row>
    <row r="29198" spans="1:5">
      <c r="A29198" s="283">
        <v>72066</v>
      </c>
      <c r="B29198" s="176">
        <v>276.2</v>
      </c>
      <c r="C29198" s="176">
        <v>51.7</v>
      </c>
      <c r="D29198" s="282">
        <v>87</v>
      </c>
      <c r="E29198" s="265"/>
    </row>
    <row r="29199" spans="1:5">
      <c r="A29199" s="283">
        <v>72067</v>
      </c>
      <c r="B29199" s="176">
        <v>34.9</v>
      </c>
      <c r="C29199" s="176">
        <v>51.9</v>
      </c>
      <c r="D29199" s="282">
        <v>87</v>
      </c>
      <c r="E29199" s="265"/>
    </row>
    <row r="29200" spans="1:5">
      <c r="A29200" s="283">
        <v>72068</v>
      </c>
      <c r="B29200" s="176">
        <v>37.4</v>
      </c>
      <c r="C29200" s="176">
        <v>35.700000000000003</v>
      </c>
      <c r="D29200" s="282">
        <v>87</v>
      </c>
      <c r="E29200" s="265"/>
    </row>
    <row r="29201" spans="1:5">
      <c r="A29201" s="283">
        <v>72069</v>
      </c>
      <c r="B29201" s="176">
        <v>6</v>
      </c>
      <c r="C29201" s="176">
        <v>45.5</v>
      </c>
      <c r="D29201" s="282">
        <v>87</v>
      </c>
      <c r="E29201" s="265"/>
    </row>
    <row r="29202" spans="1:5">
      <c r="A29202" s="283">
        <v>72070</v>
      </c>
      <c r="B29202" s="176">
        <v>45.7</v>
      </c>
      <c r="C29202" s="176">
        <v>42.2</v>
      </c>
      <c r="D29202" s="282">
        <v>96</v>
      </c>
      <c r="E29202" s="265"/>
    </row>
    <row r="29203" spans="1:5">
      <c r="A29203" s="283">
        <v>72072</v>
      </c>
      <c r="B29203" s="176">
        <v>13.8</v>
      </c>
      <c r="C29203" s="176">
        <v>40.4</v>
      </c>
      <c r="D29203" s="282">
        <v>87</v>
      </c>
      <c r="E29203" s="265"/>
    </row>
    <row r="29204" spans="1:5">
      <c r="A29204" s="283">
        <v>72073</v>
      </c>
      <c r="B29204" s="176">
        <v>9</v>
      </c>
      <c r="C29204" s="176">
        <v>44</v>
      </c>
      <c r="D29204" s="282">
        <v>87</v>
      </c>
      <c r="E29204" s="265"/>
    </row>
    <row r="29205" spans="1:5">
      <c r="A29205" s="283">
        <v>72074</v>
      </c>
      <c r="B29205" s="176">
        <v>336.5</v>
      </c>
      <c r="C29205" s="176">
        <v>46.8</v>
      </c>
      <c r="D29205" s="282">
        <v>87</v>
      </c>
      <c r="E29205" s="265"/>
    </row>
    <row r="29206" spans="1:5">
      <c r="A29206" s="283">
        <v>72075</v>
      </c>
      <c r="B29206" s="176">
        <v>0</v>
      </c>
      <c r="C29206" s="176">
        <v>0</v>
      </c>
      <c r="D29206" s="282">
        <v>87</v>
      </c>
      <c r="E29206" s="265"/>
    </row>
    <row r="29207" spans="1:5">
      <c r="A29207" s="283">
        <v>72076</v>
      </c>
      <c r="B29207" s="176">
        <v>553.1</v>
      </c>
      <c r="C29207" s="176">
        <v>33.9</v>
      </c>
      <c r="D29207" s="282">
        <v>122</v>
      </c>
      <c r="E29207" s="265"/>
    </row>
    <row r="29208" spans="1:5">
      <c r="A29208" s="283">
        <v>72078</v>
      </c>
      <c r="B29208" s="176">
        <v>129.5</v>
      </c>
      <c r="C29208" s="176">
        <v>21.7</v>
      </c>
      <c r="D29208" s="282">
        <v>135</v>
      </c>
      <c r="E29208" s="265"/>
    </row>
    <row r="29209" spans="1:5">
      <c r="A29209" s="283">
        <v>72079</v>
      </c>
      <c r="B29209" s="176">
        <v>17.7</v>
      </c>
      <c r="C29209" s="176">
        <v>38.1</v>
      </c>
      <c r="D29209" s="282">
        <v>87</v>
      </c>
      <c r="E29209" s="265"/>
    </row>
    <row r="29210" spans="1:5">
      <c r="A29210" s="283">
        <v>72080</v>
      </c>
      <c r="B29210" s="176">
        <v>11.9</v>
      </c>
      <c r="C29210" s="176">
        <v>43.5</v>
      </c>
      <c r="D29210" s="282">
        <v>87</v>
      </c>
      <c r="E29210" s="265"/>
    </row>
    <row r="29211" spans="1:5">
      <c r="A29211" s="283">
        <v>72081</v>
      </c>
      <c r="B29211" s="176">
        <v>80.2</v>
      </c>
      <c r="C29211" s="176">
        <v>39</v>
      </c>
      <c r="D29211" s="282">
        <v>87</v>
      </c>
      <c r="E29211" s="265"/>
    </row>
    <row r="29212" spans="1:5">
      <c r="A29212" s="283">
        <v>72082</v>
      </c>
      <c r="B29212" s="176">
        <v>111.6</v>
      </c>
      <c r="C29212" s="176">
        <v>38.9</v>
      </c>
      <c r="D29212" s="282">
        <v>87</v>
      </c>
      <c r="E29212" s="265"/>
    </row>
    <row r="29213" spans="1:5">
      <c r="A29213" s="283">
        <v>72083</v>
      </c>
      <c r="B29213" s="176">
        <v>0</v>
      </c>
      <c r="C29213" s="176">
        <v>0</v>
      </c>
      <c r="D29213" s="282">
        <v>87</v>
      </c>
      <c r="E29213" s="265"/>
    </row>
    <row r="29214" spans="1:5">
      <c r="A29214" s="283">
        <v>72084</v>
      </c>
      <c r="B29214" s="176">
        <v>11.7</v>
      </c>
      <c r="C29214" s="176">
        <v>40</v>
      </c>
      <c r="D29214" s="282">
        <v>87</v>
      </c>
      <c r="E29214" s="265"/>
    </row>
    <row r="29215" spans="1:5">
      <c r="A29215" s="283">
        <v>72085</v>
      </c>
      <c r="B29215" s="176">
        <v>69</v>
      </c>
      <c r="C29215" s="176">
        <v>39.700000000000003</v>
      </c>
      <c r="D29215" s="282">
        <v>87</v>
      </c>
      <c r="E29215" s="265"/>
    </row>
    <row r="29216" spans="1:5">
      <c r="A29216" s="283">
        <v>72086</v>
      </c>
      <c r="B29216" s="176">
        <v>67.400000000000006</v>
      </c>
      <c r="C29216" s="176">
        <v>39</v>
      </c>
      <c r="D29216" s="282">
        <v>108</v>
      </c>
      <c r="E29216" s="265"/>
    </row>
    <row r="29217" spans="1:5">
      <c r="A29217" s="283">
        <v>72087</v>
      </c>
      <c r="B29217" s="176">
        <v>17.399999999999999</v>
      </c>
      <c r="C29217" s="176">
        <v>41.8</v>
      </c>
      <c r="D29217" s="282">
        <v>96</v>
      </c>
      <c r="E29217" s="265"/>
    </row>
    <row r="29218" spans="1:5">
      <c r="A29218" s="283">
        <v>72088</v>
      </c>
      <c r="B29218" s="176">
        <v>62.4</v>
      </c>
      <c r="C29218" s="176">
        <v>58.4</v>
      </c>
      <c r="D29218" s="282">
        <v>87</v>
      </c>
      <c r="E29218" s="265"/>
    </row>
    <row r="29219" spans="1:5">
      <c r="A29219" s="283">
        <v>72089</v>
      </c>
      <c r="B29219" s="176">
        <v>0</v>
      </c>
      <c r="C29219" s="176">
        <v>0</v>
      </c>
      <c r="D29219" s="282">
        <v>87</v>
      </c>
      <c r="E29219" s="265"/>
    </row>
    <row r="29220" spans="1:5">
      <c r="A29220" s="283">
        <v>72099</v>
      </c>
      <c r="B29220" s="176">
        <v>0</v>
      </c>
      <c r="C29220" s="176">
        <v>0</v>
      </c>
      <c r="D29220" s="282">
        <v>87</v>
      </c>
      <c r="E29220" s="265"/>
    </row>
    <row r="29221" spans="1:5">
      <c r="A29221" s="283">
        <v>72101</v>
      </c>
      <c r="B29221" s="176">
        <v>12</v>
      </c>
      <c r="C29221" s="176">
        <v>42.7</v>
      </c>
      <c r="D29221" s="282">
        <v>87</v>
      </c>
      <c r="E29221" s="265"/>
    </row>
    <row r="29222" spans="1:5">
      <c r="A29222" s="283">
        <v>72102</v>
      </c>
      <c r="B29222" s="176">
        <v>47.9</v>
      </c>
      <c r="C29222" s="176">
        <v>39.5</v>
      </c>
      <c r="D29222" s="282">
        <v>87</v>
      </c>
      <c r="E29222" s="265"/>
    </row>
    <row r="29223" spans="1:5">
      <c r="A29223" s="283">
        <v>72103</v>
      </c>
      <c r="B29223" s="176">
        <v>379.8</v>
      </c>
      <c r="C29223" s="176">
        <v>36.700000000000003</v>
      </c>
      <c r="D29223" s="282">
        <v>106</v>
      </c>
      <c r="E29223" s="265"/>
    </row>
    <row r="29224" spans="1:5">
      <c r="A29224" s="283">
        <v>72104</v>
      </c>
      <c r="B29224" s="176">
        <v>77.5</v>
      </c>
      <c r="C29224" s="176">
        <v>39.200000000000003</v>
      </c>
      <c r="D29224" s="282">
        <v>126</v>
      </c>
      <c r="E29224" s="265"/>
    </row>
    <row r="29225" spans="1:5">
      <c r="A29225" s="283">
        <v>72106</v>
      </c>
      <c r="B29225" s="176">
        <v>97.6</v>
      </c>
      <c r="C29225" s="176">
        <v>40.799999999999997</v>
      </c>
      <c r="D29225" s="282">
        <v>87</v>
      </c>
      <c r="E29225" s="265"/>
    </row>
    <row r="29226" spans="1:5">
      <c r="A29226" s="283">
        <v>72107</v>
      </c>
      <c r="B29226" s="176">
        <v>35.700000000000003</v>
      </c>
      <c r="C29226" s="176">
        <v>42</v>
      </c>
      <c r="D29226" s="282">
        <v>87</v>
      </c>
      <c r="E29226" s="265"/>
    </row>
    <row r="29227" spans="1:5">
      <c r="A29227" s="283">
        <v>72108</v>
      </c>
      <c r="B29227" s="176">
        <v>0</v>
      </c>
      <c r="C29227" s="176">
        <v>0</v>
      </c>
      <c r="D29227" s="282">
        <v>87</v>
      </c>
      <c r="E29227" s="265"/>
    </row>
    <row r="29228" spans="1:5">
      <c r="A29228" s="283">
        <v>72110</v>
      </c>
      <c r="B29228" s="176">
        <v>74.5</v>
      </c>
      <c r="C29228" s="176">
        <v>40</v>
      </c>
      <c r="D29228" s="282">
        <v>127</v>
      </c>
      <c r="E29228" s="265"/>
    </row>
    <row r="29229" spans="1:5">
      <c r="A29229" s="283">
        <v>72111</v>
      </c>
      <c r="B29229" s="176">
        <v>29.6</v>
      </c>
      <c r="C29229" s="176">
        <v>39.200000000000003</v>
      </c>
      <c r="D29229" s="282">
        <v>87</v>
      </c>
      <c r="E29229" s="265"/>
    </row>
    <row r="29230" spans="1:5">
      <c r="A29230" s="283">
        <v>72112</v>
      </c>
      <c r="B29230" s="176">
        <v>34.1</v>
      </c>
      <c r="C29230" s="176">
        <v>40.5</v>
      </c>
      <c r="D29230" s="282">
        <v>95</v>
      </c>
      <c r="E29230" s="265"/>
    </row>
    <row r="29231" spans="1:5">
      <c r="A29231" s="283">
        <v>72113</v>
      </c>
      <c r="B29231" s="176">
        <v>746.8</v>
      </c>
      <c r="C29231" s="176">
        <v>35.700000000000003</v>
      </c>
      <c r="D29231" s="282">
        <v>130</v>
      </c>
      <c r="E29231" s="265"/>
    </row>
    <row r="29232" spans="1:5">
      <c r="A29232" s="283">
        <v>72114</v>
      </c>
      <c r="B29232" s="176">
        <v>1502.6</v>
      </c>
      <c r="C29232" s="176">
        <v>33.799999999999997</v>
      </c>
      <c r="D29232" s="282">
        <v>141</v>
      </c>
      <c r="E29232" s="265"/>
    </row>
    <row r="29233" spans="1:5">
      <c r="A29233" s="283">
        <v>72115</v>
      </c>
      <c r="B29233" s="176">
        <v>0</v>
      </c>
      <c r="C29233" s="176">
        <v>0</v>
      </c>
      <c r="D29233" s="282">
        <v>87</v>
      </c>
      <c r="E29233" s="265"/>
    </row>
    <row r="29234" spans="1:5">
      <c r="A29234" s="283">
        <v>72116</v>
      </c>
      <c r="B29234" s="176">
        <v>2950.7</v>
      </c>
      <c r="C29234" s="176">
        <v>41.8</v>
      </c>
      <c r="D29234" s="282">
        <v>135</v>
      </c>
      <c r="E29234" s="265"/>
    </row>
    <row r="29235" spans="1:5">
      <c r="A29235" s="283">
        <v>72117</v>
      </c>
      <c r="B29235" s="176">
        <v>194.8</v>
      </c>
      <c r="C29235" s="176">
        <v>36</v>
      </c>
      <c r="D29235" s="282">
        <v>103</v>
      </c>
      <c r="E29235" s="265"/>
    </row>
    <row r="29236" spans="1:5">
      <c r="A29236" s="283">
        <v>72118</v>
      </c>
      <c r="B29236" s="176">
        <v>383.3</v>
      </c>
      <c r="C29236" s="176">
        <v>35.5</v>
      </c>
      <c r="D29236" s="282">
        <v>122</v>
      </c>
      <c r="E29236" s="265"/>
    </row>
    <row r="29237" spans="1:5">
      <c r="A29237" s="283">
        <v>72119</v>
      </c>
      <c r="B29237" s="176">
        <v>0</v>
      </c>
      <c r="C29237" s="176">
        <v>0</v>
      </c>
      <c r="D29237" s="282">
        <v>87</v>
      </c>
      <c r="E29237" s="265"/>
    </row>
    <row r="29238" spans="1:5">
      <c r="A29238" s="283">
        <v>72120</v>
      </c>
      <c r="B29238" s="176">
        <v>591.20000000000005</v>
      </c>
      <c r="C29238" s="176">
        <v>37.799999999999997</v>
      </c>
      <c r="D29238" s="282">
        <v>100</v>
      </c>
      <c r="E29238" s="265"/>
    </row>
    <row r="29239" spans="1:5">
      <c r="A29239" s="283">
        <v>72121</v>
      </c>
      <c r="B29239" s="176">
        <v>35.299999999999997</v>
      </c>
      <c r="C29239" s="176">
        <v>41.1</v>
      </c>
      <c r="D29239" s="282">
        <v>87</v>
      </c>
      <c r="E29239" s="265"/>
    </row>
    <row r="29240" spans="1:5">
      <c r="A29240" s="283">
        <v>72122</v>
      </c>
      <c r="B29240" s="176">
        <v>6.7</v>
      </c>
      <c r="C29240" s="176">
        <v>44.3</v>
      </c>
      <c r="D29240" s="282">
        <v>109</v>
      </c>
      <c r="E29240" s="265"/>
    </row>
    <row r="29241" spans="1:5">
      <c r="A29241" s="283">
        <v>72123</v>
      </c>
      <c r="B29241" s="176">
        <v>102.2</v>
      </c>
      <c r="C29241" s="176">
        <v>41.3</v>
      </c>
      <c r="D29241" s="282">
        <v>87</v>
      </c>
      <c r="E29241" s="265"/>
    </row>
    <row r="29242" spans="1:5">
      <c r="A29242" s="283">
        <v>72124</v>
      </c>
      <c r="B29242" s="176">
        <v>0</v>
      </c>
      <c r="C29242" s="176">
        <v>0</v>
      </c>
      <c r="D29242" s="282">
        <v>87</v>
      </c>
      <c r="E29242" s="265"/>
    </row>
    <row r="29243" spans="1:5">
      <c r="A29243" s="283">
        <v>72125</v>
      </c>
      <c r="B29243" s="176">
        <v>46.5</v>
      </c>
      <c r="C29243" s="176">
        <v>38.299999999999997</v>
      </c>
      <c r="D29243" s="282">
        <v>111</v>
      </c>
      <c r="E29243" s="265"/>
    </row>
    <row r="29244" spans="1:5">
      <c r="A29244" s="283">
        <v>72126</v>
      </c>
      <c r="B29244" s="176">
        <v>13.7</v>
      </c>
      <c r="C29244" s="176">
        <v>42.5</v>
      </c>
      <c r="D29244" s="282">
        <v>87</v>
      </c>
      <c r="E29244" s="265"/>
    </row>
    <row r="29245" spans="1:5">
      <c r="A29245" s="283">
        <v>72127</v>
      </c>
      <c r="B29245" s="176">
        <v>37.4</v>
      </c>
      <c r="C29245" s="176">
        <v>41.4</v>
      </c>
      <c r="D29245" s="282">
        <v>87</v>
      </c>
      <c r="E29245" s="265"/>
    </row>
    <row r="29246" spans="1:5">
      <c r="A29246" s="283">
        <v>72128</v>
      </c>
      <c r="B29246" s="176">
        <v>27.9</v>
      </c>
      <c r="C29246" s="176">
        <v>37.1</v>
      </c>
      <c r="D29246" s="282">
        <v>87</v>
      </c>
      <c r="E29246" s="265"/>
    </row>
    <row r="29247" spans="1:5">
      <c r="A29247" s="283">
        <v>72129</v>
      </c>
      <c r="B29247" s="176">
        <v>15.3</v>
      </c>
      <c r="C29247" s="176">
        <v>38.700000000000003</v>
      </c>
      <c r="D29247" s="282">
        <v>87</v>
      </c>
      <c r="E29247" s="265"/>
    </row>
    <row r="29248" spans="1:5">
      <c r="A29248" s="283">
        <v>72130</v>
      </c>
      <c r="B29248" s="176">
        <v>20.3</v>
      </c>
      <c r="C29248" s="176">
        <v>49.3</v>
      </c>
      <c r="D29248" s="282">
        <v>87</v>
      </c>
      <c r="E29248" s="265"/>
    </row>
    <row r="29249" spans="1:5">
      <c r="A29249" s="283">
        <v>72131</v>
      </c>
      <c r="B29249" s="176">
        <v>37.299999999999997</v>
      </c>
      <c r="C29249" s="176">
        <v>44.5</v>
      </c>
      <c r="D29249" s="282">
        <v>87</v>
      </c>
      <c r="E29249" s="265"/>
    </row>
    <row r="29250" spans="1:5">
      <c r="A29250" s="283">
        <v>72132</v>
      </c>
      <c r="B29250" s="176">
        <v>61.5</v>
      </c>
      <c r="C29250" s="176">
        <v>38.299999999999997</v>
      </c>
      <c r="D29250" s="282">
        <v>87</v>
      </c>
      <c r="E29250" s="265"/>
    </row>
    <row r="29251" spans="1:5">
      <c r="A29251" s="283">
        <v>72133</v>
      </c>
      <c r="B29251" s="176">
        <v>3.5</v>
      </c>
      <c r="C29251" s="176">
        <v>43.8</v>
      </c>
      <c r="D29251" s="282">
        <v>87</v>
      </c>
      <c r="E29251" s="265"/>
    </row>
    <row r="29252" spans="1:5">
      <c r="A29252" s="283">
        <v>72134</v>
      </c>
      <c r="B29252" s="176">
        <v>9.1</v>
      </c>
      <c r="C29252" s="176">
        <v>46</v>
      </c>
      <c r="D29252" s="282">
        <v>87</v>
      </c>
      <c r="E29252" s="265"/>
    </row>
    <row r="29253" spans="1:5">
      <c r="A29253" s="283">
        <v>72135</v>
      </c>
      <c r="B29253" s="176">
        <v>46</v>
      </c>
      <c r="C29253" s="176">
        <v>46</v>
      </c>
      <c r="D29253" s="282">
        <v>87</v>
      </c>
      <c r="E29253" s="265"/>
    </row>
    <row r="29254" spans="1:5">
      <c r="A29254" s="283">
        <v>72136</v>
      </c>
      <c r="B29254" s="176">
        <v>38.1</v>
      </c>
      <c r="C29254" s="176">
        <v>40.6</v>
      </c>
      <c r="D29254" s="282">
        <v>87</v>
      </c>
      <c r="E29254" s="265"/>
    </row>
    <row r="29255" spans="1:5">
      <c r="A29255" s="283">
        <v>72137</v>
      </c>
      <c r="B29255" s="176">
        <v>37.5</v>
      </c>
      <c r="C29255" s="176">
        <v>40.1</v>
      </c>
      <c r="D29255" s="282">
        <v>87</v>
      </c>
      <c r="E29255" s="265"/>
    </row>
    <row r="29256" spans="1:5">
      <c r="A29256" s="283">
        <v>72139</v>
      </c>
      <c r="B29256" s="176">
        <v>54.4</v>
      </c>
      <c r="C29256" s="176">
        <v>40.299999999999997</v>
      </c>
      <c r="D29256" s="282">
        <v>87</v>
      </c>
      <c r="E29256" s="265"/>
    </row>
    <row r="29257" spans="1:5">
      <c r="A29257" s="283">
        <v>72140</v>
      </c>
      <c r="B29257" s="176">
        <v>4</v>
      </c>
      <c r="C29257" s="176">
        <v>47.7</v>
      </c>
      <c r="D29257" s="282">
        <v>87</v>
      </c>
      <c r="E29257" s="265"/>
    </row>
    <row r="29258" spans="1:5">
      <c r="A29258" s="283">
        <v>72141</v>
      </c>
      <c r="B29258" s="176">
        <v>7.2</v>
      </c>
      <c r="C29258" s="176">
        <v>44.2</v>
      </c>
      <c r="D29258" s="282">
        <v>87</v>
      </c>
      <c r="E29258" s="265"/>
    </row>
    <row r="29259" spans="1:5">
      <c r="A29259" s="283">
        <v>72142</v>
      </c>
      <c r="B29259" s="176">
        <v>17.7</v>
      </c>
      <c r="C29259" s="176">
        <v>42.5</v>
      </c>
      <c r="D29259" s="282">
        <v>87</v>
      </c>
      <c r="E29259" s="265"/>
    </row>
    <row r="29260" spans="1:5">
      <c r="A29260" s="283">
        <v>72143</v>
      </c>
      <c r="B29260" s="176">
        <v>130.80000000000001</v>
      </c>
      <c r="C29260" s="176">
        <v>32.9</v>
      </c>
      <c r="D29260" s="282">
        <v>163</v>
      </c>
      <c r="E29260" s="265"/>
    </row>
    <row r="29261" spans="1:5">
      <c r="A29261" s="283">
        <v>72145</v>
      </c>
      <c r="B29261" s="176">
        <v>0</v>
      </c>
      <c r="C29261" s="176">
        <v>0</v>
      </c>
      <c r="D29261" s="282">
        <v>87</v>
      </c>
      <c r="E29261" s="265"/>
    </row>
    <row r="29262" spans="1:5">
      <c r="A29262" s="283">
        <v>72149</v>
      </c>
      <c r="B29262" s="176">
        <v>0</v>
      </c>
      <c r="C29262" s="176">
        <v>0</v>
      </c>
      <c r="D29262" s="282">
        <v>87</v>
      </c>
      <c r="E29262" s="265"/>
    </row>
    <row r="29263" spans="1:5">
      <c r="A29263" s="283">
        <v>72150</v>
      </c>
      <c r="B29263" s="176">
        <v>41.9</v>
      </c>
      <c r="C29263" s="176">
        <v>39.6</v>
      </c>
      <c r="D29263" s="282">
        <v>87</v>
      </c>
      <c r="E29263" s="265"/>
    </row>
    <row r="29264" spans="1:5">
      <c r="A29264" s="283">
        <v>72152</v>
      </c>
      <c r="B29264" s="176">
        <v>9.3000000000000007</v>
      </c>
      <c r="C29264" s="176">
        <v>49.5</v>
      </c>
      <c r="D29264" s="282">
        <v>87</v>
      </c>
      <c r="E29264" s="265"/>
    </row>
    <row r="29265" spans="1:5">
      <c r="A29265" s="283">
        <v>72153</v>
      </c>
      <c r="B29265" s="176">
        <v>39.9</v>
      </c>
      <c r="C29265" s="176">
        <v>48.5</v>
      </c>
      <c r="D29265" s="282">
        <v>87</v>
      </c>
      <c r="E29265" s="265"/>
    </row>
    <row r="29266" spans="1:5">
      <c r="A29266" s="283">
        <v>72156</v>
      </c>
      <c r="B29266" s="176">
        <v>28.1</v>
      </c>
      <c r="C29266" s="176">
        <v>41.5</v>
      </c>
      <c r="D29266" s="282">
        <v>87</v>
      </c>
      <c r="E29266" s="265"/>
    </row>
    <row r="29267" spans="1:5">
      <c r="A29267" s="283">
        <v>72157</v>
      </c>
      <c r="B29267" s="176">
        <v>28</v>
      </c>
      <c r="C29267" s="176">
        <v>39.299999999999997</v>
      </c>
      <c r="D29267" s="282">
        <v>87</v>
      </c>
      <c r="E29267" s="265"/>
    </row>
    <row r="29268" spans="1:5">
      <c r="A29268" s="283">
        <v>72160</v>
      </c>
      <c r="B29268" s="176">
        <v>39.5</v>
      </c>
      <c r="C29268" s="176">
        <v>39</v>
      </c>
      <c r="D29268" s="282">
        <v>122</v>
      </c>
      <c r="E29268" s="265"/>
    </row>
    <row r="29269" spans="1:5">
      <c r="A29269" s="283">
        <v>72164</v>
      </c>
      <c r="B29269" s="176">
        <v>143.69999999999999</v>
      </c>
      <c r="C29269" s="176">
        <v>38.5</v>
      </c>
      <c r="D29269" s="282">
        <v>87</v>
      </c>
      <c r="E29269" s="265"/>
    </row>
    <row r="29270" spans="1:5">
      <c r="A29270" s="283">
        <v>72165</v>
      </c>
      <c r="B29270" s="176">
        <v>17.7</v>
      </c>
      <c r="C29270" s="176">
        <v>40.200000000000003</v>
      </c>
      <c r="D29270" s="282">
        <v>87</v>
      </c>
      <c r="E29270" s="265"/>
    </row>
    <row r="29271" spans="1:5">
      <c r="A29271" s="283">
        <v>72166</v>
      </c>
      <c r="B29271" s="176">
        <v>2.5</v>
      </c>
      <c r="C29271" s="176">
        <v>44.8</v>
      </c>
      <c r="D29271" s="282">
        <v>87</v>
      </c>
      <c r="E29271" s="265"/>
    </row>
    <row r="29272" spans="1:5">
      <c r="A29272" s="283">
        <v>72167</v>
      </c>
      <c r="B29272" s="176">
        <v>80</v>
      </c>
      <c r="C29272" s="176">
        <v>36.6</v>
      </c>
      <c r="D29272" s="282">
        <v>87</v>
      </c>
      <c r="E29272" s="265"/>
    </row>
    <row r="29273" spans="1:5">
      <c r="A29273" s="283">
        <v>72168</v>
      </c>
      <c r="B29273" s="176">
        <v>37.4</v>
      </c>
      <c r="C29273" s="176">
        <v>38.299999999999997</v>
      </c>
      <c r="D29273" s="282">
        <v>87</v>
      </c>
      <c r="E29273" s="265"/>
    </row>
    <row r="29274" spans="1:5">
      <c r="A29274" s="283">
        <v>72169</v>
      </c>
      <c r="B29274" s="176">
        <v>9.5</v>
      </c>
      <c r="C29274" s="176">
        <v>42.9</v>
      </c>
      <c r="D29274" s="282">
        <v>87</v>
      </c>
      <c r="E29274" s="265"/>
    </row>
    <row r="29275" spans="1:5">
      <c r="A29275" s="283">
        <v>72170</v>
      </c>
      <c r="B29275" s="176">
        <v>7.7</v>
      </c>
      <c r="C29275" s="176">
        <v>46</v>
      </c>
      <c r="D29275" s="282">
        <v>87</v>
      </c>
      <c r="E29275" s="265"/>
    </row>
    <row r="29276" spans="1:5">
      <c r="A29276" s="283">
        <v>72173</v>
      </c>
      <c r="B29276" s="176">
        <v>94.1</v>
      </c>
      <c r="C29276" s="176">
        <v>34.299999999999997</v>
      </c>
      <c r="D29276" s="282">
        <v>94</v>
      </c>
      <c r="E29276" s="265"/>
    </row>
    <row r="29277" spans="1:5">
      <c r="A29277" s="283">
        <v>72175</v>
      </c>
      <c r="B29277" s="176">
        <v>10.7</v>
      </c>
      <c r="C29277" s="176">
        <v>42.6</v>
      </c>
      <c r="D29277" s="282">
        <v>87</v>
      </c>
      <c r="E29277" s="265"/>
    </row>
    <row r="29278" spans="1:5">
      <c r="A29278" s="283">
        <v>72176</v>
      </c>
      <c r="B29278" s="176">
        <v>146.19999999999999</v>
      </c>
      <c r="C29278" s="176">
        <v>32.200000000000003</v>
      </c>
      <c r="D29278" s="282">
        <v>107</v>
      </c>
      <c r="E29278" s="265"/>
    </row>
    <row r="29279" spans="1:5">
      <c r="A29279" s="283">
        <v>72178</v>
      </c>
      <c r="B29279" s="176">
        <v>41.3</v>
      </c>
      <c r="C29279" s="176">
        <v>39.299999999999997</v>
      </c>
      <c r="D29279" s="282">
        <v>87</v>
      </c>
      <c r="E29279" s="265"/>
    </row>
    <row r="29280" spans="1:5">
      <c r="A29280" s="283">
        <v>72179</v>
      </c>
      <c r="B29280" s="176">
        <v>51.7</v>
      </c>
      <c r="C29280" s="176">
        <v>48.5</v>
      </c>
      <c r="D29280" s="282">
        <v>87</v>
      </c>
      <c r="E29280" s="265"/>
    </row>
    <row r="29281" spans="1:5">
      <c r="A29281" s="283">
        <v>72180</v>
      </c>
      <c r="B29281" s="176">
        <v>57.4</v>
      </c>
      <c r="C29281" s="176">
        <v>35.9</v>
      </c>
      <c r="D29281" s="282">
        <v>87</v>
      </c>
      <c r="E29281" s="265"/>
    </row>
    <row r="29282" spans="1:5">
      <c r="A29282" s="283">
        <v>72181</v>
      </c>
      <c r="B29282" s="176">
        <v>89.4</v>
      </c>
      <c r="C29282" s="176">
        <v>37.700000000000003</v>
      </c>
      <c r="D29282" s="282">
        <v>87</v>
      </c>
      <c r="E29282" s="265"/>
    </row>
    <row r="29283" spans="1:5">
      <c r="A29283" s="283">
        <v>72182</v>
      </c>
      <c r="B29283" s="176">
        <v>14.8</v>
      </c>
      <c r="C29283" s="176">
        <v>42.8</v>
      </c>
      <c r="D29283" s="282">
        <v>87</v>
      </c>
      <c r="E29283" s="265"/>
    </row>
    <row r="29284" spans="1:5">
      <c r="A29284" s="283">
        <v>72183</v>
      </c>
      <c r="B29284" s="176">
        <v>108.9</v>
      </c>
      <c r="C29284" s="176">
        <v>35.700000000000003</v>
      </c>
      <c r="D29284" s="282">
        <v>87</v>
      </c>
      <c r="E29284" s="265"/>
    </row>
    <row r="29285" spans="1:5">
      <c r="A29285" s="283">
        <v>72190</v>
      </c>
      <c r="B29285" s="176">
        <v>0</v>
      </c>
      <c r="C29285" s="176">
        <v>0</v>
      </c>
      <c r="D29285" s="282">
        <v>87</v>
      </c>
      <c r="E29285" s="265"/>
    </row>
    <row r="29286" spans="1:5">
      <c r="A29286" s="283">
        <v>72199</v>
      </c>
      <c r="B29286" s="176">
        <v>0</v>
      </c>
      <c r="C29286" s="176">
        <v>0</v>
      </c>
      <c r="D29286" s="282">
        <v>87</v>
      </c>
      <c r="E29286" s="265"/>
    </row>
    <row r="29287" spans="1:5">
      <c r="A29287" s="283">
        <v>72201</v>
      </c>
      <c r="B29287" s="176">
        <v>1080.7</v>
      </c>
      <c r="C29287" s="176">
        <v>40.200000000000003</v>
      </c>
      <c r="D29287" s="282">
        <v>181</v>
      </c>
      <c r="E29287" s="265"/>
    </row>
    <row r="29288" spans="1:5">
      <c r="A29288" s="283">
        <v>72202</v>
      </c>
      <c r="B29288" s="176">
        <v>1389.8</v>
      </c>
      <c r="C29288" s="176">
        <v>38.299999999999997</v>
      </c>
      <c r="D29288" s="282">
        <v>166</v>
      </c>
      <c r="E29288" s="265"/>
    </row>
    <row r="29289" spans="1:5">
      <c r="A29289" s="283">
        <v>72203</v>
      </c>
      <c r="B29289" s="176">
        <v>420.9</v>
      </c>
      <c r="C29289" s="176">
        <v>41.7</v>
      </c>
      <c r="D29289" s="282">
        <v>87</v>
      </c>
      <c r="E29289" s="265"/>
    </row>
    <row r="29290" spans="1:5">
      <c r="A29290" s="283">
        <v>72204</v>
      </c>
      <c r="B29290" s="176">
        <v>2105.9</v>
      </c>
      <c r="C29290" s="176">
        <v>33.1</v>
      </c>
      <c r="D29290" s="282">
        <v>169</v>
      </c>
      <c r="E29290" s="265"/>
    </row>
    <row r="29291" spans="1:5">
      <c r="A29291" s="283">
        <v>72205</v>
      </c>
      <c r="B29291" s="176">
        <v>2961.6</v>
      </c>
      <c r="C29291" s="176">
        <v>36.299999999999997</v>
      </c>
      <c r="D29291" s="282">
        <v>138</v>
      </c>
      <c r="E29291" s="265"/>
    </row>
    <row r="29292" spans="1:5">
      <c r="A29292" s="283">
        <v>72206</v>
      </c>
      <c r="B29292" s="176">
        <v>273.39999999999998</v>
      </c>
      <c r="C29292" s="176">
        <v>41.1</v>
      </c>
      <c r="D29292" s="282">
        <v>116</v>
      </c>
      <c r="E29292" s="265"/>
    </row>
    <row r="29293" spans="1:5">
      <c r="A29293" s="283">
        <v>72207</v>
      </c>
      <c r="B29293" s="176">
        <v>3257.1</v>
      </c>
      <c r="C29293" s="176">
        <v>39.1</v>
      </c>
      <c r="D29293" s="282">
        <v>118</v>
      </c>
      <c r="E29293" s="265"/>
    </row>
    <row r="29294" spans="1:5">
      <c r="A29294" s="283">
        <v>72209</v>
      </c>
      <c r="B29294" s="176">
        <v>1828.3</v>
      </c>
      <c r="C29294" s="176">
        <v>29.3</v>
      </c>
      <c r="D29294" s="282">
        <v>145</v>
      </c>
      <c r="E29294" s="265"/>
    </row>
    <row r="29295" spans="1:5">
      <c r="A29295" s="283">
        <v>72210</v>
      </c>
      <c r="B29295" s="176">
        <v>304.8</v>
      </c>
      <c r="C29295" s="176">
        <v>35.799999999999997</v>
      </c>
      <c r="D29295" s="282">
        <v>95</v>
      </c>
      <c r="E29295" s="265"/>
    </row>
    <row r="29296" spans="1:5">
      <c r="A29296" s="283">
        <v>72211</v>
      </c>
      <c r="B29296" s="176">
        <v>2029.1</v>
      </c>
      <c r="C29296" s="176">
        <v>34.1</v>
      </c>
      <c r="D29296" s="282">
        <v>169</v>
      </c>
      <c r="E29296" s="265"/>
    </row>
    <row r="29297" spans="1:5">
      <c r="A29297" s="283">
        <v>72212</v>
      </c>
      <c r="B29297" s="176">
        <v>2237.6</v>
      </c>
      <c r="C29297" s="176">
        <v>41.6</v>
      </c>
      <c r="D29297" s="282">
        <v>141</v>
      </c>
      <c r="E29297" s="265"/>
    </row>
    <row r="29298" spans="1:5">
      <c r="A29298" s="283">
        <v>72214</v>
      </c>
      <c r="B29298" s="176">
        <v>1034.4000000000001</v>
      </c>
      <c r="C29298" s="176">
        <v>37.700000000000003</v>
      </c>
      <c r="D29298" s="282">
        <v>87</v>
      </c>
      <c r="E29298" s="265"/>
    </row>
    <row r="29299" spans="1:5">
      <c r="A29299" s="283">
        <v>72215</v>
      </c>
      <c r="B29299" s="176">
        <v>0</v>
      </c>
      <c r="C29299" s="176">
        <v>0</v>
      </c>
      <c r="D29299" s="282">
        <v>87</v>
      </c>
      <c r="E29299" s="265"/>
    </row>
    <row r="29300" spans="1:5">
      <c r="A29300" s="283">
        <v>72216</v>
      </c>
      <c r="B29300" s="176">
        <v>66.7</v>
      </c>
      <c r="C29300" s="176">
        <v>42</v>
      </c>
      <c r="D29300" s="282">
        <v>87</v>
      </c>
      <c r="E29300" s="265"/>
    </row>
    <row r="29301" spans="1:5">
      <c r="A29301" s="283">
        <v>72217</v>
      </c>
      <c r="B29301" s="176">
        <v>0</v>
      </c>
      <c r="C29301" s="176">
        <v>0</v>
      </c>
      <c r="D29301" s="282">
        <v>87</v>
      </c>
      <c r="E29301" s="265"/>
    </row>
    <row r="29302" spans="1:5">
      <c r="A29302" s="283">
        <v>72219</v>
      </c>
      <c r="B29302" s="176">
        <v>2577.1</v>
      </c>
      <c r="C29302" s="176">
        <v>28</v>
      </c>
      <c r="D29302" s="282">
        <v>87</v>
      </c>
      <c r="E29302" s="265"/>
    </row>
    <row r="29303" spans="1:5">
      <c r="A29303" s="283">
        <v>72221</v>
      </c>
      <c r="B29303" s="176">
        <v>0</v>
      </c>
      <c r="C29303" s="176">
        <v>0</v>
      </c>
      <c r="D29303" s="282">
        <v>87</v>
      </c>
      <c r="E29303" s="265"/>
    </row>
    <row r="29304" spans="1:5">
      <c r="A29304" s="283">
        <v>72222</v>
      </c>
      <c r="B29304" s="176">
        <v>0</v>
      </c>
      <c r="C29304" s="176">
        <v>0</v>
      </c>
      <c r="D29304" s="282">
        <v>87</v>
      </c>
      <c r="E29304" s="265"/>
    </row>
    <row r="29305" spans="1:5">
      <c r="A29305" s="283">
        <v>72223</v>
      </c>
      <c r="B29305" s="176">
        <v>252.2</v>
      </c>
      <c r="C29305" s="176">
        <v>40.1</v>
      </c>
      <c r="D29305" s="282">
        <v>110</v>
      </c>
      <c r="E29305" s="265"/>
    </row>
    <row r="29306" spans="1:5">
      <c r="A29306" s="283">
        <v>72225</v>
      </c>
      <c r="B29306" s="176">
        <v>0</v>
      </c>
      <c r="C29306" s="176">
        <v>0</v>
      </c>
      <c r="D29306" s="282">
        <v>87</v>
      </c>
      <c r="E29306" s="265"/>
    </row>
    <row r="29307" spans="1:5">
      <c r="A29307" s="283">
        <v>72227</v>
      </c>
      <c r="B29307" s="176">
        <v>3062.8</v>
      </c>
      <c r="C29307" s="176">
        <v>41.5</v>
      </c>
      <c r="D29307" s="282">
        <v>137</v>
      </c>
      <c r="E29307" s="265"/>
    </row>
    <row r="29308" spans="1:5">
      <c r="A29308" s="283">
        <v>72231</v>
      </c>
      <c r="B29308" s="176">
        <v>433</v>
      </c>
      <c r="C29308" s="176">
        <v>32.200000000000003</v>
      </c>
      <c r="D29308" s="282">
        <v>87</v>
      </c>
      <c r="E29308" s="265"/>
    </row>
    <row r="29309" spans="1:5">
      <c r="A29309" s="283">
        <v>72260</v>
      </c>
      <c r="B29309" s="176">
        <v>0</v>
      </c>
      <c r="C29309" s="176">
        <v>0</v>
      </c>
      <c r="D29309" s="282">
        <v>87</v>
      </c>
      <c r="E29309" s="265"/>
    </row>
    <row r="29310" spans="1:5">
      <c r="A29310" s="283">
        <v>72295</v>
      </c>
      <c r="B29310" s="176">
        <v>0</v>
      </c>
      <c r="C29310" s="176">
        <v>0</v>
      </c>
      <c r="D29310" s="282">
        <v>87</v>
      </c>
      <c r="E29310" s="265"/>
    </row>
    <row r="29311" spans="1:5">
      <c r="A29311" s="283">
        <v>72301</v>
      </c>
      <c r="B29311" s="176">
        <v>769.4</v>
      </c>
      <c r="C29311" s="176">
        <v>33.700000000000003</v>
      </c>
      <c r="D29311" s="282">
        <v>124</v>
      </c>
      <c r="E29311" s="265"/>
    </row>
    <row r="29312" spans="1:5">
      <c r="A29312" s="283">
        <v>72303</v>
      </c>
      <c r="B29312" s="176">
        <v>2946</v>
      </c>
      <c r="C29312" s="176">
        <v>31.8</v>
      </c>
      <c r="D29312" s="282">
        <v>87</v>
      </c>
      <c r="E29312" s="265"/>
    </row>
    <row r="29313" spans="1:5">
      <c r="A29313" s="283">
        <v>72310</v>
      </c>
      <c r="B29313" s="176">
        <v>33.4</v>
      </c>
      <c r="C29313" s="176">
        <v>38.799999999999997</v>
      </c>
      <c r="D29313" s="282">
        <v>87</v>
      </c>
      <c r="E29313" s="265"/>
    </row>
    <row r="29314" spans="1:5">
      <c r="A29314" s="283">
        <v>72311</v>
      </c>
      <c r="B29314" s="176">
        <v>3</v>
      </c>
      <c r="C29314" s="176">
        <v>50</v>
      </c>
      <c r="D29314" s="282">
        <v>87</v>
      </c>
      <c r="E29314" s="265"/>
    </row>
    <row r="29315" spans="1:5">
      <c r="A29315" s="283">
        <v>72312</v>
      </c>
      <c r="B29315" s="176">
        <v>16.899999999999999</v>
      </c>
      <c r="C29315" s="176">
        <v>41.4</v>
      </c>
      <c r="D29315" s="282">
        <v>87</v>
      </c>
      <c r="E29315" s="265"/>
    </row>
    <row r="29316" spans="1:5">
      <c r="A29316" s="283">
        <v>72313</v>
      </c>
      <c r="B29316" s="176">
        <v>18.899999999999999</v>
      </c>
      <c r="C29316" s="176">
        <v>31.8</v>
      </c>
      <c r="D29316" s="282">
        <v>87</v>
      </c>
      <c r="E29316" s="265"/>
    </row>
    <row r="29317" spans="1:5">
      <c r="A29317" s="283">
        <v>72315</v>
      </c>
      <c r="B29317" s="176">
        <v>87.3</v>
      </c>
      <c r="C29317" s="176">
        <v>34.4</v>
      </c>
      <c r="D29317" s="282">
        <v>93</v>
      </c>
      <c r="E29317" s="265"/>
    </row>
    <row r="29318" spans="1:5">
      <c r="A29318" s="283">
        <v>72316</v>
      </c>
      <c r="B29318" s="176">
        <v>1656.2</v>
      </c>
      <c r="C29318" s="176">
        <v>36.4</v>
      </c>
      <c r="D29318" s="282">
        <v>116</v>
      </c>
      <c r="E29318" s="265"/>
    </row>
    <row r="29319" spans="1:5">
      <c r="A29319" s="283">
        <v>72319</v>
      </c>
      <c r="B29319" s="176">
        <v>136.5</v>
      </c>
      <c r="C29319" s="176">
        <v>28.9</v>
      </c>
      <c r="D29319" s="282">
        <v>87</v>
      </c>
      <c r="E29319" s="265"/>
    </row>
    <row r="29320" spans="1:5">
      <c r="A29320" s="283">
        <v>72320</v>
      </c>
      <c r="B29320" s="176">
        <v>11.6</v>
      </c>
      <c r="C29320" s="176">
        <v>36.9</v>
      </c>
      <c r="D29320" s="282">
        <v>87</v>
      </c>
      <c r="E29320" s="265"/>
    </row>
    <row r="29321" spans="1:5">
      <c r="A29321" s="283">
        <v>72321</v>
      </c>
      <c r="B29321" s="176">
        <v>15.6</v>
      </c>
      <c r="C29321" s="176">
        <v>41.3</v>
      </c>
      <c r="D29321" s="282">
        <v>87</v>
      </c>
      <c r="E29321" s="265"/>
    </row>
    <row r="29322" spans="1:5">
      <c r="A29322" s="283">
        <v>72322</v>
      </c>
      <c r="B29322" s="176">
        <v>50.8</v>
      </c>
      <c r="C29322" s="176">
        <v>43.6</v>
      </c>
      <c r="D29322" s="282">
        <v>87</v>
      </c>
      <c r="E29322" s="265"/>
    </row>
    <row r="29323" spans="1:5">
      <c r="A29323" s="283">
        <v>72324</v>
      </c>
      <c r="B29323" s="176">
        <v>16</v>
      </c>
      <c r="C29323" s="176">
        <v>42.1</v>
      </c>
      <c r="D29323" s="282">
        <v>87</v>
      </c>
      <c r="E29323" s="265"/>
    </row>
    <row r="29324" spans="1:5">
      <c r="A29324" s="283">
        <v>72325</v>
      </c>
      <c r="B29324" s="176">
        <v>17.2</v>
      </c>
      <c r="C29324" s="176">
        <v>38.200000000000003</v>
      </c>
      <c r="D29324" s="282">
        <v>87</v>
      </c>
      <c r="E29324" s="265"/>
    </row>
    <row r="29325" spans="1:5">
      <c r="A29325" s="283">
        <v>72326</v>
      </c>
      <c r="B29325" s="176">
        <v>24.5</v>
      </c>
      <c r="C29325" s="176">
        <v>42.4</v>
      </c>
      <c r="D29325" s="282">
        <v>87</v>
      </c>
      <c r="E29325" s="265"/>
    </row>
    <row r="29326" spans="1:5">
      <c r="A29326" s="283">
        <v>72327</v>
      </c>
      <c r="B29326" s="176">
        <v>16</v>
      </c>
      <c r="C29326" s="176">
        <v>40.299999999999997</v>
      </c>
      <c r="D29326" s="282">
        <v>97</v>
      </c>
      <c r="E29326" s="265"/>
    </row>
    <row r="29327" spans="1:5">
      <c r="A29327" s="283">
        <v>72328</v>
      </c>
      <c r="B29327" s="176">
        <v>5.0999999999999996</v>
      </c>
      <c r="C29327" s="176">
        <v>39.5</v>
      </c>
      <c r="D29327" s="282">
        <v>87</v>
      </c>
      <c r="E29327" s="265"/>
    </row>
    <row r="29328" spans="1:5">
      <c r="A29328" s="283">
        <v>72330</v>
      </c>
      <c r="B29328" s="176">
        <v>18.3</v>
      </c>
      <c r="C29328" s="176">
        <v>32.5</v>
      </c>
      <c r="D29328" s="282">
        <v>87</v>
      </c>
      <c r="E29328" s="265"/>
    </row>
    <row r="29329" spans="1:5">
      <c r="A29329" s="283">
        <v>72331</v>
      </c>
      <c r="B29329" s="176">
        <v>35.799999999999997</v>
      </c>
      <c r="C29329" s="176">
        <v>33.4</v>
      </c>
      <c r="D29329" s="282">
        <v>87</v>
      </c>
      <c r="E29329" s="265"/>
    </row>
    <row r="29330" spans="1:5">
      <c r="A29330" s="283">
        <v>72332</v>
      </c>
      <c r="B29330" s="176">
        <v>0</v>
      </c>
      <c r="C29330" s="176">
        <v>0</v>
      </c>
      <c r="D29330" s="282">
        <v>87</v>
      </c>
      <c r="E29330" s="265"/>
    </row>
    <row r="29331" spans="1:5">
      <c r="A29331" s="283">
        <v>72333</v>
      </c>
      <c r="B29331" s="176">
        <v>5.0999999999999996</v>
      </c>
      <c r="C29331" s="176">
        <v>39</v>
      </c>
      <c r="D29331" s="282">
        <v>87</v>
      </c>
      <c r="E29331" s="265"/>
    </row>
    <row r="29332" spans="1:5">
      <c r="A29332" s="283">
        <v>72335</v>
      </c>
      <c r="B29332" s="176">
        <v>109.5</v>
      </c>
      <c r="C29332" s="176">
        <v>36.1</v>
      </c>
      <c r="D29332" s="282">
        <v>117</v>
      </c>
      <c r="E29332" s="265"/>
    </row>
    <row r="29333" spans="1:5">
      <c r="A29333" s="283">
        <v>72336</v>
      </c>
      <c r="B29333" s="176">
        <v>1260.3</v>
      </c>
      <c r="C29333" s="176">
        <v>29.8</v>
      </c>
      <c r="D29333" s="282">
        <v>87</v>
      </c>
      <c r="E29333" s="265"/>
    </row>
    <row r="29334" spans="1:5">
      <c r="A29334" s="283">
        <v>72338</v>
      </c>
      <c r="B29334" s="176">
        <v>15.1</v>
      </c>
      <c r="C29334" s="176">
        <v>43</v>
      </c>
      <c r="D29334" s="282">
        <v>87</v>
      </c>
      <c r="E29334" s="265"/>
    </row>
    <row r="29335" spans="1:5">
      <c r="A29335" s="283">
        <v>72339</v>
      </c>
      <c r="B29335" s="176">
        <v>9.4</v>
      </c>
      <c r="C29335" s="176">
        <v>42</v>
      </c>
      <c r="D29335" s="282">
        <v>87</v>
      </c>
      <c r="E29335" s="265"/>
    </row>
    <row r="29336" spans="1:5">
      <c r="A29336" s="283">
        <v>72340</v>
      </c>
      <c r="B29336" s="176">
        <v>11.7</v>
      </c>
      <c r="C29336" s="176">
        <v>45.8</v>
      </c>
      <c r="D29336" s="282">
        <v>87</v>
      </c>
      <c r="E29336" s="265"/>
    </row>
    <row r="29337" spans="1:5">
      <c r="A29337" s="283">
        <v>72341</v>
      </c>
      <c r="B29337" s="176">
        <v>0</v>
      </c>
      <c r="C29337" s="176">
        <v>0</v>
      </c>
      <c r="D29337" s="282">
        <v>87</v>
      </c>
      <c r="E29337" s="265"/>
    </row>
    <row r="29338" spans="1:5">
      <c r="A29338" s="283">
        <v>72342</v>
      </c>
      <c r="B29338" s="176">
        <v>58.4</v>
      </c>
      <c r="C29338" s="176">
        <v>37</v>
      </c>
      <c r="D29338" s="282">
        <v>115</v>
      </c>
      <c r="E29338" s="265"/>
    </row>
    <row r="29339" spans="1:5">
      <c r="A29339" s="283">
        <v>72346</v>
      </c>
      <c r="B29339" s="176">
        <v>7.6</v>
      </c>
      <c r="C29339" s="176">
        <v>43.8</v>
      </c>
      <c r="D29339" s="282">
        <v>87</v>
      </c>
      <c r="E29339" s="265"/>
    </row>
    <row r="29340" spans="1:5">
      <c r="A29340" s="283">
        <v>72347</v>
      </c>
      <c r="B29340" s="176">
        <v>7.2</v>
      </c>
      <c r="C29340" s="176">
        <v>45.6</v>
      </c>
      <c r="D29340" s="282">
        <v>87</v>
      </c>
      <c r="E29340" s="265"/>
    </row>
    <row r="29341" spans="1:5">
      <c r="A29341" s="283">
        <v>72348</v>
      </c>
      <c r="B29341" s="176">
        <v>24.6</v>
      </c>
      <c r="C29341" s="176">
        <v>40.5</v>
      </c>
      <c r="D29341" s="282">
        <v>87</v>
      </c>
      <c r="E29341" s="265"/>
    </row>
    <row r="29342" spans="1:5">
      <c r="A29342" s="283">
        <v>72350</v>
      </c>
      <c r="B29342" s="176">
        <v>15.1</v>
      </c>
      <c r="C29342" s="176">
        <v>42</v>
      </c>
      <c r="D29342" s="282">
        <v>87</v>
      </c>
      <c r="E29342" s="265"/>
    </row>
    <row r="29343" spans="1:5">
      <c r="A29343" s="283">
        <v>72351</v>
      </c>
      <c r="B29343" s="176">
        <v>15.5</v>
      </c>
      <c r="C29343" s="176">
        <v>38.1</v>
      </c>
      <c r="D29343" s="282">
        <v>87</v>
      </c>
      <c r="E29343" s="265"/>
    </row>
    <row r="29344" spans="1:5">
      <c r="A29344" s="283">
        <v>72352</v>
      </c>
      <c r="B29344" s="176">
        <v>2.1</v>
      </c>
      <c r="C29344" s="176">
        <v>58.8</v>
      </c>
      <c r="D29344" s="282">
        <v>87</v>
      </c>
      <c r="E29344" s="265"/>
    </row>
    <row r="29345" spans="1:5">
      <c r="A29345" s="283">
        <v>72353</v>
      </c>
      <c r="B29345" s="176">
        <v>5.5</v>
      </c>
      <c r="C29345" s="176">
        <v>37.5</v>
      </c>
      <c r="D29345" s="282">
        <v>87</v>
      </c>
      <c r="E29345" s="265"/>
    </row>
    <row r="29346" spans="1:5">
      <c r="A29346" s="283">
        <v>72354</v>
      </c>
      <c r="B29346" s="176">
        <v>31.3</v>
      </c>
      <c r="C29346" s="176">
        <v>40.299999999999997</v>
      </c>
      <c r="D29346" s="282">
        <v>87</v>
      </c>
      <c r="E29346" s="265"/>
    </row>
    <row r="29347" spans="1:5">
      <c r="A29347" s="283">
        <v>72355</v>
      </c>
      <c r="B29347" s="176">
        <v>18.600000000000001</v>
      </c>
      <c r="C29347" s="176">
        <v>41</v>
      </c>
      <c r="D29347" s="282">
        <v>87</v>
      </c>
      <c r="E29347" s="265"/>
    </row>
    <row r="29348" spans="1:5">
      <c r="A29348" s="283">
        <v>72358</v>
      </c>
      <c r="B29348" s="176">
        <v>27.5</v>
      </c>
      <c r="C29348" s="176">
        <v>33.1</v>
      </c>
      <c r="D29348" s="282">
        <v>87</v>
      </c>
      <c r="E29348" s="265"/>
    </row>
    <row r="29349" spans="1:5">
      <c r="A29349" s="283">
        <v>72359</v>
      </c>
      <c r="B29349" s="176">
        <v>215</v>
      </c>
      <c r="C29349" s="176">
        <v>34.1</v>
      </c>
      <c r="D29349" s="282">
        <v>87</v>
      </c>
      <c r="E29349" s="265"/>
    </row>
    <row r="29350" spans="1:5">
      <c r="A29350" s="283">
        <v>72360</v>
      </c>
      <c r="B29350" s="176">
        <v>23.2</v>
      </c>
      <c r="C29350" s="176">
        <v>39.6</v>
      </c>
      <c r="D29350" s="282">
        <v>119</v>
      </c>
      <c r="E29350" s="265"/>
    </row>
    <row r="29351" spans="1:5">
      <c r="A29351" s="283">
        <v>72364</v>
      </c>
      <c r="B29351" s="176">
        <v>144.80000000000001</v>
      </c>
      <c r="C29351" s="176">
        <v>33.4</v>
      </c>
      <c r="D29351" s="282">
        <v>95</v>
      </c>
      <c r="E29351" s="265"/>
    </row>
    <row r="29352" spans="1:5">
      <c r="A29352" s="283">
        <v>72365</v>
      </c>
      <c r="B29352" s="176">
        <v>53.5</v>
      </c>
      <c r="C29352" s="176">
        <v>40.5</v>
      </c>
      <c r="D29352" s="282">
        <v>87</v>
      </c>
      <c r="E29352" s="265"/>
    </row>
    <row r="29353" spans="1:5">
      <c r="A29353" s="283">
        <v>72366</v>
      </c>
      <c r="B29353" s="176">
        <v>21.1</v>
      </c>
      <c r="C29353" s="176">
        <v>43.3</v>
      </c>
      <c r="D29353" s="282">
        <v>115</v>
      </c>
      <c r="E29353" s="265"/>
    </row>
    <row r="29354" spans="1:5">
      <c r="A29354" s="283">
        <v>72367</v>
      </c>
      <c r="B29354" s="176">
        <v>5.2</v>
      </c>
      <c r="C29354" s="176">
        <v>40.6</v>
      </c>
      <c r="D29354" s="282">
        <v>87</v>
      </c>
      <c r="E29354" s="265"/>
    </row>
    <row r="29355" spans="1:5">
      <c r="A29355" s="283">
        <v>72368</v>
      </c>
      <c r="B29355" s="176">
        <v>7.7</v>
      </c>
      <c r="C29355" s="176">
        <v>46.7</v>
      </c>
      <c r="D29355" s="282">
        <v>87</v>
      </c>
      <c r="E29355" s="265"/>
    </row>
    <row r="29356" spans="1:5">
      <c r="A29356" s="283">
        <v>72369</v>
      </c>
      <c r="B29356" s="176">
        <v>10.9</v>
      </c>
      <c r="C29356" s="176">
        <v>38.299999999999997</v>
      </c>
      <c r="D29356" s="282">
        <v>87</v>
      </c>
      <c r="E29356" s="265"/>
    </row>
    <row r="29357" spans="1:5">
      <c r="A29357" s="283">
        <v>72370</v>
      </c>
      <c r="B29357" s="176">
        <v>77.5</v>
      </c>
      <c r="C29357" s="176">
        <v>33.700000000000003</v>
      </c>
      <c r="D29357" s="282">
        <v>87</v>
      </c>
      <c r="E29357" s="265"/>
    </row>
    <row r="29358" spans="1:5">
      <c r="A29358" s="283">
        <v>72372</v>
      </c>
      <c r="B29358" s="176">
        <v>17.2</v>
      </c>
      <c r="C29358" s="176">
        <v>42.5</v>
      </c>
      <c r="D29358" s="282">
        <v>87</v>
      </c>
      <c r="E29358" s="265"/>
    </row>
    <row r="29359" spans="1:5">
      <c r="A29359" s="283">
        <v>72373</v>
      </c>
      <c r="B29359" s="176">
        <v>8.1999999999999993</v>
      </c>
      <c r="C29359" s="176">
        <v>45.1</v>
      </c>
      <c r="D29359" s="282">
        <v>87</v>
      </c>
      <c r="E29359" s="265"/>
    </row>
    <row r="29360" spans="1:5">
      <c r="A29360" s="283">
        <v>72374</v>
      </c>
      <c r="B29360" s="176">
        <v>13.4</v>
      </c>
      <c r="C29360" s="176">
        <v>45.2</v>
      </c>
      <c r="D29360" s="282">
        <v>87</v>
      </c>
      <c r="E29360" s="265"/>
    </row>
    <row r="29361" spans="1:5">
      <c r="A29361" s="283">
        <v>72376</v>
      </c>
      <c r="B29361" s="176">
        <v>17.3</v>
      </c>
      <c r="C29361" s="176">
        <v>37.5</v>
      </c>
      <c r="D29361" s="282">
        <v>87</v>
      </c>
      <c r="E29361" s="265"/>
    </row>
    <row r="29362" spans="1:5">
      <c r="A29362" s="283">
        <v>72377</v>
      </c>
      <c r="B29362" s="176">
        <v>0</v>
      </c>
      <c r="C29362" s="176">
        <v>0</v>
      </c>
      <c r="D29362" s="282">
        <v>87</v>
      </c>
      <c r="E29362" s="265"/>
    </row>
    <row r="29363" spans="1:5">
      <c r="A29363" s="283">
        <v>72379</v>
      </c>
      <c r="B29363" s="176">
        <v>1</v>
      </c>
      <c r="C29363" s="176">
        <v>46.4</v>
      </c>
      <c r="D29363" s="282">
        <v>87</v>
      </c>
      <c r="E29363" s="265"/>
    </row>
    <row r="29364" spans="1:5">
      <c r="A29364" s="283">
        <v>72383</v>
      </c>
      <c r="B29364" s="176">
        <v>8</v>
      </c>
      <c r="C29364" s="176">
        <v>43.8</v>
      </c>
      <c r="D29364" s="282">
        <v>87</v>
      </c>
      <c r="E29364" s="265"/>
    </row>
    <row r="29365" spans="1:5">
      <c r="A29365" s="283">
        <v>72384</v>
      </c>
      <c r="B29365" s="176">
        <v>15.4</v>
      </c>
      <c r="C29365" s="176">
        <v>39.299999999999997</v>
      </c>
      <c r="D29365" s="282">
        <v>87</v>
      </c>
      <c r="E29365" s="265"/>
    </row>
    <row r="29366" spans="1:5">
      <c r="A29366" s="283">
        <v>72386</v>
      </c>
      <c r="B29366" s="176">
        <v>21.3</v>
      </c>
      <c r="C29366" s="176">
        <v>42.5</v>
      </c>
      <c r="D29366" s="282">
        <v>87</v>
      </c>
      <c r="E29366" s="265"/>
    </row>
    <row r="29367" spans="1:5">
      <c r="A29367" s="283">
        <v>72387</v>
      </c>
      <c r="B29367" s="176">
        <v>35.299999999999997</v>
      </c>
      <c r="C29367" s="176">
        <v>39.5</v>
      </c>
      <c r="D29367" s="282">
        <v>87</v>
      </c>
      <c r="E29367" s="265"/>
    </row>
    <row r="29368" spans="1:5">
      <c r="A29368" s="283">
        <v>72389</v>
      </c>
      <c r="B29368" s="176">
        <v>4.5999999999999996</v>
      </c>
      <c r="C29368" s="176">
        <v>40</v>
      </c>
      <c r="D29368" s="282">
        <v>87</v>
      </c>
      <c r="E29368" s="265"/>
    </row>
    <row r="29369" spans="1:5">
      <c r="A29369" s="283">
        <v>72390</v>
      </c>
      <c r="B29369" s="176">
        <v>197.3</v>
      </c>
      <c r="C29369" s="176">
        <v>33.200000000000003</v>
      </c>
      <c r="D29369" s="282">
        <v>111</v>
      </c>
      <c r="E29369" s="265"/>
    </row>
    <row r="29370" spans="1:5">
      <c r="A29370" s="283">
        <v>72391</v>
      </c>
      <c r="B29370" s="176">
        <v>9.9</v>
      </c>
      <c r="C29370" s="176">
        <v>39.700000000000003</v>
      </c>
      <c r="D29370" s="282">
        <v>87</v>
      </c>
      <c r="E29370" s="265"/>
    </row>
    <row r="29371" spans="1:5">
      <c r="A29371" s="283">
        <v>72392</v>
      </c>
      <c r="B29371" s="176">
        <v>11.9</v>
      </c>
      <c r="C29371" s="176">
        <v>44.6</v>
      </c>
      <c r="D29371" s="282">
        <v>87</v>
      </c>
      <c r="E29371" s="265"/>
    </row>
    <row r="29372" spans="1:5">
      <c r="A29372" s="283">
        <v>72394</v>
      </c>
      <c r="B29372" s="176">
        <v>6.7</v>
      </c>
      <c r="C29372" s="176">
        <v>43.5</v>
      </c>
      <c r="D29372" s="282">
        <v>87</v>
      </c>
      <c r="E29372" s="265"/>
    </row>
    <row r="29373" spans="1:5">
      <c r="A29373" s="283">
        <v>72395</v>
      </c>
      <c r="B29373" s="176">
        <v>31.9</v>
      </c>
      <c r="C29373" s="176">
        <v>36.700000000000003</v>
      </c>
      <c r="D29373" s="282">
        <v>87</v>
      </c>
      <c r="E29373" s="265"/>
    </row>
    <row r="29374" spans="1:5">
      <c r="A29374" s="283">
        <v>72396</v>
      </c>
      <c r="B29374" s="176">
        <v>57.2</v>
      </c>
      <c r="C29374" s="176">
        <v>38.799999999999997</v>
      </c>
      <c r="D29374" s="282">
        <v>87</v>
      </c>
      <c r="E29374" s="265"/>
    </row>
    <row r="29375" spans="1:5">
      <c r="A29375" s="283">
        <v>72401</v>
      </c>
      <c r="B29375" s="176">
        <v>304.39999999999998</v>
      </c>
      <c r="C29375" s="176">
        <v>32.200000000000003</v>
      </c>
      <c r="D29375" s="282">
        <v>123</v>
      </c>
      <c r="E29375" s="265"/>
    </row>
    <row r="29376" spans="1:5">
      <c r="A29376" s="283">
        <v>72402</v>
      </c>
      <c r="B29376" s="176">
        <v>0</v>
      </c>
      <c r="C29376" s="176">
        <v>0</v>
      </c>
      <c r="D29376" s="282">
        <v>87</v>
      </c>
      <c r="E29376" s="265"/>
    </row>
    <row r="29377" spans="1:5">
      <c r="A29377" s="283">
        <v>72403</v>
      </c>
      <c r="B29377" s="176">
        <v>0</v>
      </c>
      <c r="C29377" s="176">
        <v>0</v>
      </c>
      <c r="D29377" s="282">
        <v>87</v>
      </c>
      <c r="E29377" s="265"/>
    </row>
    <row r="29378" spans="1:5">
      <c r="A29378" s="283">
        <v>72404</v>
      </c>
      <c r="B29378" s="176">
        <v>171.3</v>
      </c>
      <c r="C29378" s="176">
        <v>33.5</v>
      </c>
      <c r="D29378" s="282">
        <v>123</v>
      </c>
      <c r="E29378" s="265"/>
    </row>
    <row r="29379" spans="1:5">
      <c r="A29379" s="283">
        <v>72410</v>
      </c>
      <c r="B29379" s="176">
        <v>9</v>
      </c>
      <c r="C29379" s="176">
        <v>41.1</v>
      </c>
      <c r="D29379" s="282">
        <v>87</v>
      </c>
      <c r="E29379" s="265"/>
    </row>
    <row r="29380" spans="1:5">
      <c r="A29380" s="283">
        <v>72411</v>
      </c>
      <c r="B29380" s="176">
        <v>72.5</v>
      </c>
      <c r="C29380" s="176">
        <v>35.9</v>
      </c>
      <c r="D29380" s="282">
        <v>87</v>
      </c>
      <c r="E29380" s="265"/>
    </row>
    <row r="29381" spans="1:5">
      <c r="A29381" s="283">
        <v>72412</v>
      </c>
      <c r="B29381" s="176">
        <v>20</v>
      </c>
      <c r="C29381" s="176">
        <v>41.5</v>
      </c>
      <c r="D29381" s="282">
        <v>87</v>
      </c>
      <c r="E29381" s="265"/>
    </row>
    <row r="29382" spans="1:5">
      <c r="A29382" s="283">
        <v>72413</v>
      </c>
      <c r="B29382" s="176">
        <v>11.1</v>
      </c>
      <c r="C29382" s="176">
        <v>41.9</v>
      </c>
      <c r="D29382" s="282">
        <v>87</v>
      </c>
      <c r="E29382" s="265"/>
    </row>
    <row r="29383" spans="1:5">
      <c r="A29383" s="283">
        <v>72414</v>
      </c>
      <c r="B29383" s="176">
        <v>13.7</v>
      </c>
      <c r="C29383" s="176">
        <v>40.9</v>
      </c>
      <c r="D29383" s="282">
        <v>87</v>
      </c>
      <c r="E29383" s="265"/>
    </row>
    <row r="29384" spans="1:5">
      <c r="A29384" s="283">
        <v>72415</v>
      </c>
      <c r="B29384" s="176">
        <v>38.6</v>
      </c>
      <c r="C29384" s="176">
        <v>41.8</v>
      </c>
      <c r="D29384" s="282">
        <v>87</v>
      </c>
      <c r="E29384" s="265"/>
    </row>
    <row r="29385" spans="1:5">
      <c r="A29385" s="283">
        <v>72416</v>
      </c>
      <c r="B29385" s="176">
        <v>83.3</v>
      </c>
      <c r="C29385" s="176">
        <v>34.5</v>
      </c>
      <c r="D29385" s="282">
        <v>87</v>
      </c>
      <c r="E29385" s="265"/>
    </row>
    <row r="29386" spans="1:5">
      <c r="A29386" s="283">
        <v>72417</v>
      </c>
      <c r="B29386" s="176">
        <v>95.3</v>
      </c>
      <c r="C29386" s="176">
        <v>36.5</v>
      </c>
      <c r="D29386" s="282">
        <v>87</v>
      </c>
      <c r="E29386" s="265"/>
    </row>
    <row r="29387" spans="1:5">
      <c r="A29387" s="283">
        <v>72419</v>
      </c>
      <c r="B29387" s="176">
        <v>50.7</v>
      </c>
      <c r="C29387" s="176">
        <v>38.299999999999997</v>
      </c>
      <c r="D29387" s="282">
        <v>87</v>
      </c>
      <c r="E29387" s="265"/>
    </row>
    <row r="29388" spans="1:5">
      <c r="A29388" s="283">
        <v>72421</v>
      </c>
      <c r="B29388" s="176">
        <v>9</v>
      </c>
      <c r="C29388" s="176">
        <v>39.1</v>
      </c>
      <c r="D29388" s="282">
        <v>87</v>
      </c>
      <c r="E29388" s="265"/>
    </row>
    <row r="29389" spans="1:5">
      <c r="A29389" s="283">
        <v>72422</v>
      </c>
      <c r="B29389" s="176">
        <v>28.1</v>
      </c>
      <c r="C29389" s="176">
        <v>42.3</v>
      </c>
      <c r="D29389" s="282">
        <v>87</v>
      </c>
      <c r="E29389" s="265"/>
    </row>
    <row r="29390" spans="1:5">
      <c r="A29390" s="283">
        <v>72424</v>
      </c>
      <c r="B29390" s="176">
        <v>9.8000000000000007</v>
      </c>
      <c r="C29390" s="176">
        <v>42.9</v>
      </c>
      <c r="D29390" s="282">
        <v>87</v>
      </c>
      <c r="E29390" s="265"/>
    </row>
    <row r="29391" spans="1:5">
      <c r="A29391" s="283">
        <v>72425</v>
      </c>
      <c r="B29391" s="176">
        <v>13.8</v>
      </c>
      <c r="C29391" s="176">
        <v>41.1</v>
      </c>
      <c r="D29391" s="282">
        <v>87</v>
      </c>
      <c r="E29391" s="265"/>
    </row>
    <row r="29392" spans="1:5">
      <c r="A29392" s="283">
        <v>72426</v>
      </c>
      <c r="B29392" s="176">
        <v>0</v>
      </c>
      <c r="C29392" s="176">
        <v>0</v>
      </c>
      <c r="D29392" s="282">
        <v>87</v>
      </c>
      <c r="E29392" s="265"/>
    </row>
    <row r="29393" spans="1:5">
      <c r="A29393" s="283">
        <v>72427</v>
      </c>
      <c r="B29393" s="176">
        <v>0</v>
      </c>
      <c r="C29393" s="176">
        <v>0</v>
      </c>
      <c r="D29393" s="282">
        <v>87</v>
      </c>
      <c r="E29393" s="265"/>
    </row>
    <row r="29394" spans="1:5">
      <c r="A29394" s="283">
        <v>72428</v>
      </c>
      <c r="B29394" s="176">
        <v>10.8</v>
      </c>
      <c r="C29394" s="176">
        <v>38.700000000000003</v>
      </c>
      <c r="D29394" s="282">
        <v>87</v>
      </c>
      <c r="E29394" s="265"/>
    </row>
    <row r="29395" spans="1:5">
      <c r="A29395" s="283">
        <v>72429</v>
      </c>
      <c r="B29395" s="176">
        <v>5.4</v>
      </c>
      <c r="C29395" s="176">
        <v>44.4</v>
      </c>
      <c r="D29395" s="282">
        <v>87</v>
      </c>
      <c r="E29395" s="265"/>
    </row>
    <row r="29396" spans="1:5">
      <c r="A29396" s="283">
        <v>72430</v>
      </c>
      <c r="B29396" s="176">
        <v>12.2</v>
      </c>
      <c r="C29396" s="176">
        <v>45.4</v>
      </c>
      <c r="D29396" s="282">
        <v>87</v>
      </c>
      <c r="E29396" s="265"/>
    </row>
    <row r="29397" spans="1:5">
      <c r="A29397" s="283">
        <v>72431</v>
      </c>
      <c r="B29397" s="176">
        <v>29.1</v>
      </c>
      <c r="C29397" s="176">
        <v>37.299999999999997</v>
      </c>
      <c r="D29397" s="282">
        <v>87</v>
      </c>
      <c r="E29397" s="265"/>
    </row>
    <row r="29398" spans="1:5">
      <c r="A29398" s="283">
        <v>72432</v>
      </c>
      <c r="B29398" s="176">
        <v>38.299999999999997</v>
      </c>
      <c r="C29398" s="176">
        <v>39.700000000000003</v>
      </c>
      <c r="D29398" s="282">
        <v>87</v>
      </c>
      <c r="E29398" s="265"/>
    </row>
    <row r="29399" spans="1:5">
      <c r="A29399" s="283">
        <v>72433</v>
      </c>
      <c r="B29399" s="176">
        <v>41.7</v>
      </c>
      <c r="C29399" s="176">
        <v>37.700000000000003</v>
      </c>
      <c r="D29399" s="282">
        <v>87</v>
      </c>
      <c r="E29399" s="265"/>
    </row>
    <row r="29400" spans="1:5">
      <c r="A29400" s="283">
        <v>72434</v>
      </c>
      <c r="B29400" s="176">
        <v>22.9</v>
      </c>
      <c r="C29400" s="176">
        <v>42.8</v>
      </c>
      <c r="D29400" s="282">
        <v>113</v>
      </c>
      <c r="E29400" s="265"/>
    </row>
    <row r="29401" spans="1:5">
      <c r="A29401" s="283">
        <v>72435</v>
      </c>
      <c r="B29401" s="176">
        <v>9</v>
      </c>
      <c r="C29401" s="176">
        <v>43.8</v>
      </c>
      <c r="D29401" s="282">
        <v>87</v>
      </c>
      <c r="E29401" s="265"/>
    </row>
    <row r="29402" spans="1:5">
      <c r="A29402" s="283">
        <v>72436</v>
      </c>
      <c r="B29402" s="176">
        <v>35.299999999999997</v>
      </c>
      <c r="C29402" s="176">
        <v>42</v>
      </c>
      <c r="D29402" s="282">
        <v>87</v>
      </c>
      <c r="E29402" s="265"/>
    </row>
    <row r="29403" spans="1:5">
      <c r="A29403" s="283">
        <v>72437</v>
      </c>
      <c r="B29403" s="176">
        <v>40.4</v>
      </c>
      <c r="C29403" s="176">
        <v>38.6</v>
      </c>
      <c r="D29403" s="282">
        <v>87</v>
      </c>
      <c r="E29403" s="265"/>
    </row>
    <row r="29404" spans="1:5">
      <c r="A29404" s="283">
        <v>72438</v>
      </c>
      <c r="B29404" s="176">
        <v>29.9</v>
      </c>
      <c r="C29404" s="176">
        <v>36</v>
      </c>
      <c r="D29404" s="282">
        <v>87</v>
      </c>
      <c r="E29404" s="265"/>
    </row>
    <row r="29405" spans="1:5">
      <c r="A29405" s="283">
        <v>72440</v>
      </c>
      <c r="B29405" s="176">
        <v>16.899999999999999</v>
      </c>
      <c r="C29405" s="176">
        <v>41.9</v>
      </c>
      <c r="D29405" s="282">
        <v>87</v>
      </c>
      <c r="E29405" s="265"/>
    </row>
    <row r="29406" spans="1:5">
      <c r="A29406" s="283">
        <v>72441</v>
      </c>
      <c r="B29406" s="176">
        <v>6.7</v>
      </c>
      <c r="C29406" s="176">
        <v>43.5</v>
      </c>
      <c r="D29406" s="282">
        <v>87</v>
      </c>
      <c r="E29406" s="265"/>
    </row>
    <row r="29407" spans="1:5">
      <c r="A29407" s="283">
        <v>72442</v>
      </c>
      <c r="B29407" s="176">
        <v>47.6</v>
      </c>
      <c r="C29407" s="176">
        <v>37.1</v>
      </c>
      <c r="D29407" s="282">
        <v>87</v>
      </c>
      <c r="E29407" s="265"/>
    </row>
    <row r="29408" spans="1:5">
      <c r="A29408" s="283">
        <v>72443</v>
      </c>
      <c r="B29408" s="176">
        <v>45.4</v>
      </c>
      <c r="C29408" s="176">
        <v>39.6</v>
      </c>
      <c r="D29408" s="282">
        <v>87</v>
      </c>
      <c r="E29408" s="265"/>
    </row>
    <row r="29409" spans="1:5">
      <c r="A29409" s="283">
        <v>72444</v>
      </c>
      <c r="B29409" s="176">
        <v>22.8</v>
      </c>
      <c r="C29409" s="176">
        <v>44</v>
      </c>
      <c r="D29409" s="282">
        <v>87</v>
      </c>
      <c r="E29409" s="265"/>
    </row>
    <row r="29410" spans="1:5">
      <c r="A29410" s="283">
        <v>72445</v>
      </c>
      <c r="B29410" s="176">
        <v>0</v>
      </c>
      <c r="C29410" s="176">
        <v>0</v>
      </c>
      <c r="D29410" s="282">
        <v>87</v>
      </c>
      <c r="E29410" s="265"/>
    </row>
    <row r="29411" spans="1:5">
      <c r="A29411" s="283">
        <v>72447</v>
      </c>
      <c r="B29411" s="176">
        <v>30.7</v>
      </c>
      <c r="C29411" s="176">
        <v>41</v>
      </c>
      <c r="D29411" s="282">
        <v>87</v>
      </c>
      <c r="E29411" s="265"/>
    </row>
    <row r="29412" spans="1:5">
      <c r="A29412" s="283">
        <v>72449</v>
      </c>
      <c r="B29412" s="176">
        <v>11.4</v>
      </c>
      <c r="C29412" s="176">
        <v>40</v>
      </c>
      <c r="D29412" s="282">
        <v>87</v>
      </c>
      <c r="E29412" s="265"/>
    </row>
    <row r="29413" spans="1:5">
      <c r="A29413" s="283">
        <v>72450</v>
      </c>
      <c r="B29413" s="176">
        <v>100.5</v>
      </c>
      <c r="C29413" s="176">
        <v>37.299999999999997</v>
      </c>
      <c r="D29413" s="282">
        <v>140</v>
      </c>
      <c r="E29413" s="265"/>
    </row>
    <row r="29414" spans="1:5">
      <c r="A29414" s="283">
        <v>72451</v>
      </c>
      <c r="B29414" s="176">
        <v>76.3</v>
      </c>
      <c r="C29414" s="176">
        <v>36.799999999999997</v>
      </c>
      <c r="D29414" s="282">
        <v>87</v>
      </c>
      <c r="E29414" s="265"/>
    </row>
    <row r="29415" spans="1:5">
      <c r="A29415" s="283">
        <v>72453</v>
      </c>
      <c r="B29415" s="176">
        <v>8.9</v>
      </c>
      <c r="C29415" s="176">
        <v>43.1</v>
      </c>
      <c r="D29415" s="282">
        <v>87</v>
      </c>
      <c r="E29415" s="265"/>
    </row>
    <row r="29416" spans="1:5">
      <c r="A29416" s="283">
        <v>72454</v>
      </c>
      <c r="B29416" s="176">
        <v>52.1</v>
      </c>
      <c r="C29416" s="176">
        <v>43.6</v>
      </c>
      <c r="D29416" s="282">
        <v>87</v>
      </c>
      <c r="E29416" s="265"/>
    </row>
    <row r="29417" spans="1:5">
      <c r="A29417" s="283">
        <v>72455</v>
      </c>
      <c r="B29417" s="176">
        <v>47.4</v>
      </c>
      <c r="C29417" s="176">
        <v>41.1</v>
      </c>
      <c r="D29417" s="282">
        <v>124</v>
      </c>
      <c r="E29417" s="265"/>
    </row>
    <row r="29418" spans="1:5">
      <c r="A29418" s="283">
        <v>72456</v>
      </c>
      <c r="B29418" s="176">
        <v>13.4</v>
      </c>
      <c r="C29418" s="176">
        <v>45.4</v>
      </c>
      <c r="D29418" s="282">
        <v>87</v>
      </c>
      <c r="E29418" s="265"/>
    </row>
    <row r="29419" spans="1:5">
      <c r="A29419" s="283">
        <v>72457</v>
      </c>
      <c r="B29419" s="176">
        <v>23</v>
      </c>
      <c r="C29419" s="176">
        <v>45.1</v>
      </c>
      <c r="D29419" s="282">
        <v>116</v>
      </c>
      <c r="E29419" s="265"/>
    </row>
    <row r="29420" spans="1:5">
      <c r="A29420" s="283">
        <v>72458</v>
      </c>
      <c r="B29420" s="176">
        <v>20</v>
      </c>
      <c r="C29420" s="176">
        <v>43.7</v>
      </c>
      <c r="D29420" s="282">
        <v>87</v>
      </c>
      <c r="E29420" s="265"/>
    </row>
    <row r="29421" spans="1:5">
      <c r="A29421" s="283">
        <v>72459</v>
      </c>
      <c r="B29421" s="176">
        <v>15.3</v>
      </c>
      <c r="C29421" s="176">
        <v>44.9</v>
      </c>
      <c r="D29421" s="282">
        <v>87</v>
      </c>
      <c r="E29421" s="265"/>
    </row>
    <row r="29422" spans="1:5">
      <c r="A29422" s="283">
        <v>72460</v>
      </c>
      <c r="B29422" s="176">
        <v>8.6</v>
      </c>
      <c r="C29422" s="176">
        <v>42.2</v>
      </c>
      <c r="D29422" s="282">
        <v>87</v>
      </c>
      <c r="E29422" s="265"/>
    </row>
    <row r="29423" spans="1:5">
      <c r="A29423" s="283">
        <v>72461</v>
      </c>
      <c r="B29423" s="176">
        <v>25.8</v>
      </c>
      <c r="C29423" s="176">
        <v>42.4</v>
      </c>
      <c r="D29423" s="282">
        <v>87</v>
      </c>
      <c r="E29423" s="265"/>
    </row>
    <row r="29424" spans="1:5">
      <c r="A29424" s="283">
        <v>72462</v>
      </c>
      <c r="B29424" s="176">
        <v>33.6</v>
      </c>
      <c r="C29424" s="176">
        <v>43.4</v>
      </c>
      <c r="D29424" s="282">
        <v>87</v>
      </c>
      <c r="E29424" s="265"/>
    </row>
    <row r="29425" spans="1:5">
      <c r="A29425" s="283">
        <v>72464</v>
      </c>
      <c r="B29425" s="176">
        <v>7.6</v>
      </c>
      <c r="C29425" s="176">
        <v>44.2</v>
      </c>
      <c r="D29425" s="282">
        <v>87</v>
      </c>
      <c r="E29425" s="265"/>
    </row>
    <row r="29426" spans="1:5">
      <c r="A29426" s="283">
        <v>72465</v>
      </c>
      <c r="B29426" s="176">
        <v>0</v>
      </c>
      <c r="C29426" s="176">
        <v>0</v>
      </c>
      <c r="D29426" s="282">
        <v>87</v>
      </c>
      <c r="E29426" s="265"/>
    </row>
    <row r="29427" spans="1:5">
      <c r="A29427" s="283">
        <v>72466</v>
      </c>
      <c r="B29427" s="176">
        <v>12.8</v>
      </c>
      <c r="C29427" s="176">
        <v>44.3</v>
      </c>
      <c r="D29427" s="282">
        <v>87</v>
      </c>
      <c r="E29427" s="265"/>
    </row>
    <row r="29428" spans="1:5">
      <c r="A29428" s="283">
        <v>72467</v>
      </c>
      <c r="B29428" s="176">
        <v>707.2</v>
      </c>
      <c r="C29428" s="176">
        <v>27.1</v>
      </c>
      <c r="D29428" s="282">
        <v>87</v>
      </c>
      <c r="E29428" s="265"/>
    </row>
    <row r="29429" spans="1:5">
      <c r="A29429" s="283">
        <v>72469</v>
      </c>
      <c r="B29429" s="176">
        <v>20.5</v>
      </c>
      <c r="C29429" s="176">
        <v>42.4</v>
      </c>
      <c r="D29429" s="282">
        <v>87</v>
      </c>
      <c r="E29429" s="265"/>
    </row>
    <row r="29430" spans="1:5">
      <c r="A29430" s="283">
        <v>72470</v>
      </c>
      <c r="B29430" s="176">
        <v>10.1</v>
      </c>
      <c r="C29430" s="176">
        <v>42.5</v>
      </c>
      <c r="D29430" s="282">
        <v>87</v>
      </c>
      <c r="E29430" s="265"/>
    </row>
    <row r="29431" spans="1:5">
      <c r="A29431" s="283">
        <v>72471</v>
      </c>
      <c r="B29431" s="176">
        <v>197.4</v>
      </c>
      <c r="C29431" s="176">
        <v>38.9</v>
      </c>
      <c r="D29431" s="282">
        <v>87</v>
      </c>
      <c r="E29431" s="265"/>
    </row>
    <row r="29432" spans="1:5">
      <c r="A29432" s="283">
        <v>72472</v>
      </c>
      <c r="B29432" s="176">
        <v>50.1</v>
      </c>
      <c r="C29432" s="176">
        <v>38</v>
      </c>
      <c r="D29432" s="282">
        <v>87</v>
      </c>
      <c r="E29432" s="265"/>
    </row>
    <row r="29433" spans="1:5">
      <c r="A29433" s="283">
        <v>72473</v>
      </c>
      <c r="B29433" s="176">
        <v>78.8</v>
      </c>
      <c r="C29433" s="176">
        <v>40.4</v>
      </c>
      <c r="D29433" s="282">
        <v>87</v>
      </c>
      <c r="E29433" s="265"/>
    </row>
    <row r="29434" spans="1:5">
      <c r="A29434" s="283">
        <v>72474</v>
      </c>
      <c r="B29434" s="176">
        <v>168</v>
      </c>
      <c r="C29434" s="176">
        <v>40.299999999999997</v>
      </c>
      <c r="D29434" s="282">
        <v>87</v>
      </c>
      <c r="E29434" s="265"/>
    </row>
    <row r="29435" spans="1:5">
      <c r="A29435" s="283">
        <v>72475</v>
      </c>
      <c r="B29435" s="176">
        <v>5.9</v>
      </c>
      <c r="C29435" s="176">
        <v>43.6</v>
      </c>
      <c r="D29435" s="282">
        <v>87</v>
      </c>
      <c r="E29435" s="265"/>
    </row>
    <row r="29436" spans="1:5">
      <c r="A29436" s="283">
        <v>72476</v>
      </c>
      <c r="B29436" s="176">
        <v>41.9</v>
      </c>
      <c r="C29436" s="176">
        <v>39.9</v>
      </c>
      <c r="D29436" s="282">
        <v>95</v>
      </c>
      <c r="E29436" s="265"/>
    </row>
    <row r="29437" spans="1:5">
      <c r="A29437" s="283">
        <v>72478</v>
      </c>
      <c r="B29437" s="176">
        <v>12.6</v>
      </c>
      <c r="C29437" s="176">
        <v>38.700000000000003</v>
      </c>
      <c r="D29437" s="282">
        <v>87</v>
      </c>
      <c r="E29437" s="265"/>
    </row>
    <row r="29438" spans="1:5">
      <c r="A29438" s="283">
        <v>72479</v>
      </c>
      <c r="B29438" s="176">
        <v>10.1</v>
      </c>
      <c r="C29438" s="176">
        <v>41.6</v>
      </c>
      <c r="D29438" s="282">
        <v>87</v>
      </c>
      <c r="E29438" s="265"/>
    </row>
    <row r="29439" spans="1:5">
      <c r="A29439" s="283">
        <v>72482</v>
      </c>
      <c r="B29439" s="176">
        <v>18.600000000000001</v>
      </c>
      <c r="C29439" s="176">
        <v>50.1</v>
      </c>
      <c r="D29439" s="282">
        <v>87</v>
      </c>
      <c r="E29439" s="265"/>
    </row>
    <row r="29440" spans="1:5">
      <c r="A29440" s="283">
        <v>72501</v>
      </c>
      <c r="B29440" s="176">
        <v>75</v>
      </c>
      <c r="C29440" s="176">
        <v>38.6</v>
      </c>
      <c r="D29440" s="282">
        <v>158</v>
      </c>
      <c r="E29440" s="265"/>
    </row>
    <row r="29441" spans="1:5">
      <c r="A29441" s="283">
        <v>72503</v>
      </c>
      <c r="B29441" s="176">
        <v>58.9</v>
      </c>
      <c r="C29441" s="176">
        <v>40.5</v>
      </c>
      <c r="D29441" s="282">
        <v>87</v>
      </c>
      <c r="E29441" s="265"/>
    </row>
    <row r="29442" spans="1:5">
      <c r="A29442" s="283">
        <v>72512</v>
      </c>
      <c r="B29442" s="176">
        <v>82.8</v>
      </c>
      <c r="C29442" s="176">
        <v>59.2</v>
      </c>
      <c r="D29442" s="282">
        <v>87</v>
      </c>
      <c r="E29442" s="265"/>
    </row>
    <row r="29443" spans="1:5">
      <c r="A29443" s="283">
        <v>72513</v>
      </c>
      <c r="B29443" s="176">
        <v>30.6</v>
      </c>
      <c r="C29443" s="176">
        <v>48.2</v>
      </c>
      <c r="D29443" s="282">
        <v>87</v>
      </c>
      <c r="E29443" s="265"/>
    </row>
    <row r="29444" spans="1:5">
      <c r="A29444" s="283">
        <v>72515</v>
      </c>
      <c r="B29444" s="176">
        <v>12.9</v>
      </c>
      <c r="C29444" s="176">
        <v>42.5</v>
      </c>
      <c r="D29444" s="282">
        <v>87</v>
      </c>
      <c r="E29444" s="265"/>
    </row>
    <row r="29445" spans="1:5">
      <c r="A29445" s="283">
        <v>72517</v>
      </c>
      <c r="B29445" s="176">
        <v>17.2</v>
      </c>
      <c r="C29445" s="176">
        <v>44.7</v>
      </c>
      <c r="D29445" s="282">
        <v>87</v>
      </c>
      <c r="E29445" s="265"/>
    </row>
    <row r="29446" spans="1:5">
      <c r="A29446" s="283">
        <v>72519</v>
      </c>
      <c r="B29446" s="176">
        <v>18.5</v>
      </c>
      <c r="C29446" s="176">
        <v>45.1</v>
      </c>
      <c r="D29446" s="282">
        <v>87</v>
      </c>
      <c r="E29446" s="265"/>
    </row>
    <row r="29447" spans="1:5">
      <c r="A29447" s="283">
        <v>72520</v>
      </c>
      <c r="B29447" s="176">
        <v>9.3000000000000007</v>
      </c>
      <c r="C29447" s="176">
        <v>48.5</v>
      </c>
      <c r="D29447" s="282">
        <v>87</v>
      </c>
      <c r="E29447" s="265"/>
    </row>
    <row r="29448" spans="1:5">
      <c r="A29448" s="283">
        <v>72521</v>
      </c>
      <c r="B29448" s="176">
        <v>39.200000000000003</v>
      </c>
      <c r="C29448" s="176">
        <v>39.299999999999997</v>
      </c>
      <c r="D29448" s="282">
        <v>87</v>
      </c>
      <c r="E29448" s="265"/>
    </row>
    <row r="29449" spans="1:5">
      <c r="A29449" s="283">
        <v>72522</v>
      </c>
      <c r="B29449" s="176">
        <v>33.5</v>
      </c>
      <c r="C29449" s="176">
        <v>39.200000000000003</v>
      </c>
      <c r="D29449" s="282">
        <v>87</v>
      </c>
      <c r="E29449" s="265"/>
    </row>
    <row r="29450" spans="1:5">
      <c r="A29450" s="283">
        <v>72523</v>
      </c>
      <c r="B29450" s="176">
        <v>25.5</v>
      </c>
      <c r="C29450" s="176">
        <v>42.5</v>
      </c>
      <c r="D29450" s="282">
        <v>87</v>
      </c>
      <c r="E29450" s="265"/>
    </row>
    <row r="29451" spans="1:5">
      <c r="A29451" s="283">
        <v>72524</v>
      </c>
      <c r="B29451" s="176">
        <v>16.5</v>
      </c>
      <c r="C29451" s="176">
        <v>41.9</v>
      </c>
      <c r="D29451" s="282">
        <v>87</v>
      </c>
      <c r="E29451" s="265"/>
    </row>
    <row r="29452" spans="1:5">
      <c r="A29452" s="283">
        <v>72525</v>
      </c>
      <c r="B29452" s="176">
        <v>408.8</v>
      </c>
      <c r="C29452" s="176">
        <v>60.4</v>
      </c>
      <c r="D29452" s="282">
        <v>87</v>
      </c>
      <c r="E29452" s="265"/>
    </row>
    <row r="29453" spans="1:5">
      <c r="A29453" s="283">
        <v>72526</v>
      </c>
      <c r="B29453" s="176">
        <v>0</v>
      </c>
      <c r="C29453" s="176">
        <v>0</v>
      </c>
      <c r="D29453" s="282">
        <v>87</v>
      </c>
      <c r="E29453" s="265"/>
    </row>
    <row r="29454" spans="1:5">
      <c r="A29454" s="283">
        <v>72527</v>
      </c>
      <c r="B29454" s="176">
        <v>171.9</v>
      </c>
      <c r="C29454" s="176">
        <v>39.6</v>
      </c>
      <c r="D29454" s="282">
        <v>87</v>
      </c>
      <c r="E29454" s="265"/>
    </row>
    <row r="29455" spans="1:5">
      <c r="A29455" s="283">
        <v>72528</v>
      </c>
      <c r="B29455" s="176">
        <v>18.7</v>
      </c>
      <c r="C29455" s="176">
        <v>49.4</v>
      </c>
      <c r="D29455" s="282">
        <v>87</v>
      </c>
      <c r="E29455" s="265"/>
    </row>
    <row r="29456" spans="1:5">
      <c r="A29456" s="283">
        <v>72529</v>
      </c>
      <c r="B29456" s="176">
        <v>97.9</v>
      </c>
      <c r="C29456" s="176">
        <v>53.9</v>
      </c>
      <c r="D29456" s="282">
        <v>87</v>
      </c>
      <c r="E29456" s="265"/>
    </row>
    <row r="29457" spans="1:5">
      <c r="A29457" s="283">
        <v>72530</v>
      </c>
      <c r="B29457" s="176">
        <v>22.3</v>
      </c>
      <c r="C29457" s="176">
        <v>44.6</v>
      </c>
      <c r="D29457" s="282">
        <v>87</v>
      </c>
      <c r="E29457" s="265"/>
    </row>
    <row r="29458" spans="1:5">
      <c r="A29458" s="283">
        <v>72531</v>
      </c>
      <c r="B29458" s="176">
        <v>16.3</v>
      </c>
      <c r="C29458" s="176">
        <v>47.6</v>
      </c>
      <c r="D29458" s="282">
        <v>87</v>
      </c>
      <c r="E29458" s="265"/>
    </row>
    <row r="29459" spans="1:5">
      <c r="A29459" s="283">
        <v>72532</v>
      </c>
      <c r="B29459" s="176">
        <v>16.7</v>
      </c>
      <c r="C29459" s="176">
        <v>46.1</v>
      </c>
      <c r="D29459" s="282">
        <v>87</v>
      </c>
      <c r="E29459" s="265"/>
    </row>
    <row r="29460" spans="1:5">
      <c r="A29460" s="283">
        <v>72533</v>
      </c>
      <c r="B29460" s="176">
        <v>6.5</v>
      </c>
      <c r="C29460" s="176">
        <v>49.8</v>
      </c>
      <c r="D29460" s="282">
        <v>87</v>
      </c>
      <c r="E29460" s="265"/>
    </row>
    <row r="29461" spans="1:5">
      <c r="A29461" s="283">
        <v>72534</v>
      </c>
      <c r="B29461" s="176">
        <v>24.5</v>
      </c>
      <c r="C29461" s="176">
        <v>40</v>
      </c>
      <c r="D29461" s="282">
        <v>87</v>
      </c>
      <c r="E29461" s="265"/>
    </row>
    <row r="29462" spans="1:5">
      <c r="A29462" s="283">
        <v>72536</v>
      </c>
      <c r="B29462" s="176">
        <v>13.7</v>
      </c>
      <c r="C29462" s="176">
        <v>49.6</v>
      </c>
      <c r="D29462" s="282">
        <v>87</v>
      </c>
      <c r="E29462" s="265"/>
    </row>
    <row r="29463" spans="1:5">
      <c r="A29463" s="283">
        <v>72537</v>
      </c>
      <c r="B29463" s="176">
        <v>26.5</v>
      </c>
      <c r="C29463" s="176">
        <v>54.2</v>
      </c>
      <c r="D29463" s="282">
        <v>87</v>
      </c>
      <c r="E29463" s="265"/>
    </row>
    <row r="29464" spans="1:5">
      <c r="A29464" s="283">
        <v>72538</v>
      </c>
      <c r="B29464" s="176">
        <v>12.7</v>
      </c>
      <c r="C29464" s="176">
        <v>42.6</v>
      </c>
      <c r="D29464" s="282">
        <v>87</v>
      </c>
      <c r="E29464" s="265"/>
    </row>
    <row r="29465" spans="1:5">
      <c r="A29465" s="283">
        <v>72539</v>
      </c>
      <c r="B29465" s="176">
        <v>24.1</v>
      </c>
      <c r="C29465" s="176">
        <v>47.6</v>
      </c>
      <c r="D29465" s="282">
        <v>87</v>
      </c>
      <c r="E29465" s="265"/>
    </row>
    <row r="29466" spans="1:5">
      <c r="A29466" s="283">
        <v>72540</v>
      </c>
      <c r="B29466" s="176">
        <v>8.8000000000000007</v>
      </c>
      <c r="C29466" s="176">
        <v>51.5</v>
      </c>
      <c r="D29466" s="282">
        <v>87</v>
      </c>
      <c r="E29466" s="265"/>
    </row>
    <row r="29467" spans="1:5">
      <c r="A29467" s="283">
        <v>72542</v>
      </c>
      <c r="B29467" s="176">
        <v>27.6</v>
      </c>
      <c r="C29467" s="176">
        <v>48.1</v>
      </c>
      <c r="D29467" s="282">
        <v>87</v>
      </c>
      <c r="E29467" s="265"/>
    </row>
    <row r="29468" spans="1:5">
      <c r="A29468" s="283">
        <v>72543</v>
      </c>
      <c r="B29468" s="176">
        <v>97.8</v>
      </c>
      <c r="C29468" s="176">
        <v>45.4</v>
      </c>
      <c r="D29468" s="282">
        <v>93</v>
      </c>
      <c r="E29468" s="265"/>
    </row>
    <row r="29469" spans="1:5">
      <c r="A29469" s="283">
        <v>72544</v>
      </c>
      <c r="B29469" s="176">
        <v>26.8</v>
      </c>
      <c r="C29469" s="176">
        <v>54.1</v>
      </c>
      <c r="D29469" s="282">
        <v>87</v>
      </c>
      <c r="E29469" s="265"/>
    </row>
    <row r="29470" spans="1:5">
      <c r="A29470" s="283">
        <v>72546</v>
      </c>
      <c r="B29470" s="176">
        <v>33.4</v>
      </c>
      <c r="C29470" s="176">
        <v>49.2</v>
      </c>
      <c r="D29470" s="282">
        <v>87</v>
      </c>
      <c r="E29470" s="265"/>
    </row>
    <row r="29471" spans="1:5">
      <c r="A29471" s="283">
        <v>72550</v>
      </c>
      <c r="B29471" s="176">
        <v>26.2</v>
      </c>
      <c r="C29471" s="176">
        <v>40.9</v>
      </c>
      <c r="D29471" s="282">
        <v>87</v>
      </c>
      <c r="E29471" s="265"/>
    </row>
    <row r="29472" spans="1:5">
      <c r="A29472" s="283">
        <v>72553</v>
      </c>
      <c r="B29472" s="176">
        <v>0</v>
      </c>
      <c r="C29472" s="176">
        <v>0</v>
      </c>
      <c r="D29472" s="282">
        <v>87</v>
      </c>
      <c r="E29472" s="265"/>
    </row>
    <row r="29473" spans="1:5">
      <c r="A29473" s="283">
        <v>72554</v>
      </c>
      <c r="B29473" s="176">
        <v>19.3</v>
      </c>
      <c r="C29473" s="176">
        <v>47.5</v>
      </c>
      <c r="D29473" s="282">
        <v>87</v>
      </c>
      <c r="E29473" s="265"/>
    </row>
    <row r="29474" spans="1:5">
      <c r="A29474" s="283">
        <v>72555</v>
      </c>
      <c r="B29474" s="176">
        <v>15.4</v>
      </c>
      <c r="C29474" s="176">
        <v>47.1</v>
      </c>
      <c r="D29474" s="282">
        <v>87</v>
      </c>
      <c r="E29474" s="265"/>
    </row>
    <row r="29475" spans="1:5">
      <c r="A29475" s="283">
        <v>72556</v>
      </c>
      <c r="B29475" s="176">
        <v>42.3</v>
      </c>
      <c r="C29475" s="176">
        <v>42.2</v>
      </c>
      <c r="D29475" s="282">
        <v>95</v>
      </c>
      <c r="E29475" s="265"/>
    </row>
    <row r="29476" spans="1:5">
      <c r="A29476" s="283">
        <v>72560</v>
      </c>
      <c r="B29476" s="176">
        <v>28.5</v>
      </c>
      <c r="C29476" s="176">
        <v>48.2</v>
      </c>
      <c r="D29476" s="282">
        <v>109</v>
      </c>
      <c r="E29476" s="265"/>
    </row>
    <row r="29477" spans="1:5">
      <c r="A29477" s="283">
        <v>72561</v>
      </c>
      <c r="B29477" s="176">
        <v>16.8</v>
      </c>
      <c r="C29477" s="176">
        <v>44.2</v>
      </c>
      <c r="D29477" s="282">
        <v>87</v>
      </c>
      <c r="E29477" s="265"/>
    </row>
    <row r="29478" spans="1:5">
      <c r="A29478" s="283">
        <v>72562</v>
      </c>
      <c r="B29478" s="176">
        <v>23.1</v>
      </c>
      <c r="C29478" s="176">
        <v>39</v>
      </c>
      <c r="D29478" s="282">
        <v>87</v>
      </c>
      <c r="E29478" s="265"/>
    </row>
    <row r="29479" spans="1:5">
      <c r="A29479" s="283">
        <v>72564</v>
      </c>
      <c r="B29479" s="176">
        <v>17.2</v>
      </c>
      <c r="C29479" s="176">
        <v>39.4</v>
      </c>
      <c r="D29479" s="282">
        <v>87</v>
      </c>
      <c r="E29479" s="265"/>
    </row>
    <row r="29480" spans="1:5">
      <c r="A29480" s="283">
        <v>72565</v>
      </c>
      <c r="B29480" s="176">
        <v>17.7</v>
      </c>
      <c r="C29480" s="176">
        <v>45.8</v>
      </c>
      <c r="D29480" s="282">
        <v>87</v>
      </c>
      <c r="E29480" s="265"/>
    </row>
    <row r="29481" spans="1:5">
      <c r="A29481" s="283">
        <v>72566</v>
      </c>
      <c r="B29481" s="176">
        <v>31.5</v>
      </c>
      <c r="C29481" s="176">
        <v>46.8</v>
      </c>
      <c r="D29481" s="282">
        <v>87</v>
      </c>
      <c r="E29481" s="265"/>
    </row>
    <row r="29482" spans="1:5">
      <c r="A29482" s="283">
        <v>72567</v>
      </c>
      <c r="B29482" s="176">
        <v>15.5</v>
      </c>
      <c r="C29482" s="176">
        <v>47</v>
      </c>
      <c r="D29482" s="282">
        <v>87</v>
      </c>
      <c r="E29482" s="265"/>
    </row>
    <row r="29483" spans="1:5">
      <c r="A29483" s="283">
        <v>72568</v>
      </c>
      <c r="B29483" s="176">
        <v>36.4</v>
      </c>
      <c r="C29483" s="176">
        <v>40.1</v>
      </c>
      <c r="D29483" s="282">
        <v>87</v>
      </c>
      <c r="E29483" s="265"/>
    </row>
    <row r="29484" spans="1:5">
      <c r="A29484" s="283">
        <v>72569</v>
      </c>
      <c r="B29484" s="176">
        <v>13.1</v>
      </c>
      <c r="C29484" s="176">
        <v>43.6</v>
      </c>
      <c r="D29484" s="282">
        <v>87</v>
      </c>
      <c r="E29484" s="265"/>
    </row>
    <row r="29485" spans="1:5">
      <c r="A29485" s="283">
        <v>72571</v>
      </c>
      <c r="B29485" s="176">
        <v>20.7</v>
      </c>
      <c r="C29485" s="176">
        <v>41.2</v>
      </c>
      <c r="D29485" s="282">
        <v>87</v>
      </c>
      <c r="E29485" s="265"/>
    </row>
    <row r="29486" spans="1:5">
      <c r="A29486" s="283">
        <v>72572</v>
      </c>
      <c r="B29486" s="176">
        <v>21.8</v>
      </c>
      <c r="C29486" s="176">
        <v>41.7</v>
      </c>
      <c r="D29486" s="282">
        <v>87</v>
      </c>
      <c r="E29486" s="265"/>
    </row>
    <row r="29487" spans="1:5">
      <c r="A29487" s="283">
        <v>72573</v>
      </c>
      <c r="B29487" s="176">
        <v>12.1</v>
      </c>
      <c r="C29487" s="176">
        <v>48.2</v>
      </c>
      <c r="D29487" s="282">
        <v>87</v>
      </c>
      <c r="E29487" s="265"/>
    </row>
    <row r="29488" spans="1:5">
      <c r="A29488" s="283">
        <v>72575</v>
      </c>
      <c r="B29488" s="176">
        <v>0</v>
      </c>
      <c r="C29488" s="176">
        <v>0</v>
      </c>
      <c r="D29488" s="282">
        <v>87</v>
      </c>
      <c r="E29488" s="265"/>
    </row>
    <row r="29489" spans="1:5">
      <c r="A29489" s="283">
        <v>72576</v>
      </c>
      <c r="B29489" s="176">
        <v>25.1</v>
      </c>
      <c r="C29489" s="176">
        <v>45.2</v>
      </c>
      <c r="D29489" s="282">
        <v>87</v>
      </c>
      <c r="E29489" s="265"/>
    </row>
    <row r="29490" spans="1:5">
      <c r="A29490" s="283">
        <v>72577</v>
      </c>
      <c r="B29490" s="176">
        <v>17.3</v>
      </c>
      <c r="C29490" s="176">
        <v>41.3</v>
      </c>
      <c r="D29490" s="282">
        <v>87</v>
      </c>
      <c r="E29490" s="265"/>
    </row>
    <row r="29491" spans="1:5">
      <c r="A29491" s="283">
        <v>72578</v>
      </c>
      <c r="B29491" s="176">
        <v>12.9</v>
      </c>
      <c r="C29491" s="176">
        <v>46.6</v>
      </c>
      <c r="D29491" s="282">
        <v>87</v>
      </c>
      <c r="E29491" s="265"/>
    </row>
    <row r="29492" spans="1:5">
      <c r="A29492" s="283">
        <v>72579</v>
      </c>
      <c r="B29492" s="176">
        <v>28.9</v>
      </c>
      <c r="C29492" s="176">
        <v>40.4</v>
      </c>
      <c r="D29492" s="282">
        <v>87</v>
      </c>
      <c r="E29492" s="265"/>
    </row>
    <row r="29493" spans="1:5">
      <c r="A29493" s="283">
        <v>72581</v>
      </c>
      <c r="B29493" s="176">
        <v>32.700000000000003</v>
      </c>
      <c r="C29493" s="176">
        <v>50</v>
      </c>
      <c r="D29493" s="282">
        <v>96</v>
      </c>
      <c r="E29493" s="265"/>
    </row>
    <row r="29494" spans="1:5">
      <c r="A29494" s="283">
        <v>72583</v>
      </c>
      <c r="B29494" s="176">
        <v>13</v>
      </c>
      <c r="C29494" s="176">
        <v>43.8</v>
      </c>
      <c r="D29494" s="282">
        <v>87</v>
      </c>
      <c r="E29494" s="265"/>
    </row>
    <row r="29495" spans="1:5">
      <c r="A29495" s="283">
        <v>72584</v>
      </c>
      <c r="B29495" s="176">
        <v>19.100000000000001</v>
      </c>
      <c r="C29495" s="176">
        <v>45.1</v>
      </c>
      <c r="D29495" s="282">
        <v>87</v>
      </c>
      <c r="E29495" s="265"/>
    </row>
    <row r="29496" spans="1:5">
      <c r="A29496" s="283">
        <v>72585</v>
      </c>
      <c r="B29496" s="176">
        <v>22.6</v>
      </c>
      <c r="C29496" s="176">
        <v>46</v>
      </c>
      <c r="D29496" s="282">
        <v>87</v>
      </c>
      <c r="E29496" s="265"/>
    </row>
    <row r="29497" spans="1:5">
      <c r="A29497" s="283">
        <v>72587</v>
      </c>
      <c r="B29497" s="176">
        <v>118.1</v>
      </c>
      <c r="C29497" s="176">
        <v>54.4</v>
      </c>
      <c r="D29497" s="282">
        <v>87</v>
      </c>
      <c r="E29497" s="265"/>
    </row>
    <row r="29498" spans="1:5">
      <c r="A29498" s="283">
        <v>72601</v>
      </c>
      <c r="B29498" s="176">
        <v>61.2</v>
      </c>
      <c r="C29498" s="176">
        <v>40.799999999999997</v>
      </c>
      <c r="D29498" s="282">
        <v>119</v>
      </c>
      <c r="E29498" s="265"/>
    </row>
    <row r="29499" spans="1:5">
      <c r="A29499" s="283">
        <v>72602</v>
      </c>
      <c r="B29499" s="176">
        <v>606.20000000000005</v>
      </c>
      <c r="C29499" s="176">
        <v>42.1</v>
      </c>
      <c r="D29499" s="282">
        <v>87</v>
      </c>
      <c r="E29499" s="265"/>
    </row>
    <row r="29500" spans="1:5">
      <c r="A29500" s="283">
        <v>72611</v>
      </c>
      <c r="B29500" s="176">
        <v>23.9</v>
      </c>
      <c r="C29500" s="176">
        <v>41.7</v>
      </c>
      <c r="D29500" s="282">
        <v>87</v>
      </c>
      <c r="E29500" s="265"/>
    </row>
    <row r="29501" spans="1:5">
      <c r="A29501" s="283">
        <v>72613</v>
      </c>
      <c r="B29501" s="176">
        <v>188.5</v>
      </c>
      <c r="C29501" s="176">
        <v>50.5</v>
      </c>
      <c r="D29501" s="282">
        <v>87</v>
      </c>
      <c r="E29501" s="265"/>
    </row>
    <row r="29502" spans="1:5">
      <c r="A29502" s="283">
        <v>72615</v>
      </c>
      <c r="B29502" s="176">
        <v>0</v>
      </c>
      <c r="C29502" s="176">
        <v>0</v>
      </c>
      <c r="D29502" s="282">
        <v>87</v>
      </c>
      <c r="E29502" s="265"/>
    </row>
    <row r="29503" spans="1:5">
      <c r="A29503" s="283">
        <v>72616</v>
      </c>
      <c r="B29503" s="176">
        <v>45.6</v>
      </c>
      <c r="C29503" s="176">
        <v>38.200000000000003</v>
      </c>
      <c r="D29503" s="282">
        <v>113</v>
      </c>
      <c r="E29503" s="265"/>
    </row>
    <row r="29504" spans="1:5">
      <c r="A29504" s="283">
        <v>72617</v>
      </c>
      <c r="B29504" s="176">
        <v>6.8</v>
      </c>
      <c r="C29504" s="176">
        <v>53.1</v>
      </c>
      <c r="D29504" s="282">
        <v>87</v>
      </c>
      <c r="E29504" s="265"/>
    </row>
    <row r="29505" spans="1:5">
      <c r="A29505" s="283">
        <v>72619</v>
      </c>
      <c r="B29505" s="176">
        <v>272.89999999999998</v>
      </c>
      <c r="C29505" s="176">
        <v>58.3</v>
      </c>
      <c r="D29505" s="282">
        <v>87</v>
      </c>
      <c r="E29505" s="265"/>
    </row>
    <row r="29506" spans="1:5">
      <c r="A29506" s="283">
        <v>72623</v>
      </c>
      <c r="B29506" s="176">
        <v>52.8</v>
      </c>
      <c r="C29506" s="176">
        <v>49.8</v>
      </c>
      <c r="D29506" s="282">
        <v>87</v>
      </c>
      <c r="E29506" s="265"/>
    </row>
    <row r="29507" spans="1:5">
      <c r="A29507" s="283">
        <v>72624</v>
      </c>
      <c r="B29507" s="176">
        <v>27.6</v>
      </c>
      <c r="C29507" s="176">
        <v>50</v>
      </c>
      <c r="D29507" s="282">
        <v>87</v>
      </c>
      <c r="E29507" s="265"/>
    </row>
    <row r="29508" spans="1:5">
      <c r="A29508" s="283">
        <v>72626</v>
      </c>
      <c r="B29508" s="176">
        <v>179.1</v>
      </c>
      <c r="C29508" s="176">
        <v>47.5</v>
      </c>
      <c r="D29508" s="282">
        <v>87</v>
      </c>
      <c r="E29508" s="265"/>
    </row>
    <row r="29509" spans="1:5">
      <c r="A29509" s="283">
        <v>72628</v>
      </c>
      <c r="B29509" s="176">
        <v>11.6</v>
      </c>
      <c r="C29509" s="176">
        <v>46.2</v>
      </c>
      <c r="D29509" s="282">
        <v>96</v>
      </c>
      <c r="E29509" s="265"/>
    </row>
    <row r="29510" spans="1:5">
      <c r="A29510" s="283">
        <v>72629</v>
      </c>
      <c r="B29510" s="176">
        <v>14.7</v>
      </c>
      <c r="C29510" s="176">
        <v>44.5</v>
      </c>
      <c r="D29510" s="282">
        <v>87</v>
      </c>
      <c r="E29510" s="265"/>
    </row>
    <row r="29511" spans="1:5">
      <c r="A29511" s="283">
        <v>72630</v>
      </c>
      <c r="B29511" s="176">
        <v>137.4</v>
      </c>
      <c r="C29511" s="176">
        <v>52.9</v>
      </c>
      <c r="D29511" s="282">
        <v>87</v>
      </c>
      <c r="E29511" s="265"/>
    </row>
    <row r="29512" spans="1:5">
      <c r="A29512" s="283">
        <v>72631</v>
      </c>
      <c r="B29512" s="176">
        <v>69</v>
      </c>
      <c r="C29512" s="176">
        <v>58.6</v>
      </c>
      <c r="D29512" s="282">
        <v>87</v>
      </c>
      <c r="E29512" s="265"/>
    </row>
    <row r="29513" spans="1:5">
      <c r="A29513" s="283">
        <v>72632</v>
      </c>
      <c r="B29513" s="176">
        <v>46.7</v>
      </c>
      <c r="C29513" s="176">
        <v>52.6</v>
      </c>
      <c r="D29513" s="282">
        <v>118</v>
      </c>
      <c r="E29513" s="265"/>
    </row>
    <row r="29514" spans="1:5">
      <c r="A29514" s="283">
        <v>72633</v>
      </c>
      <c r="B29514" s="176">
        <v>23</v>
      </c>
      <c r="C29514" s="176">
        <v>41.6</v>
      </c>
      <c r="D29514" s="282">
        <v>87</v>
      </c>
      <c r="E29514" s="265"/>
    </row>
    <row r="29515" spans="1:5">
      <c r="A29515" s="283">
        <v>72634</v>
      </c>
      <c r="B29515" s="176">
        <v>49.4</v>
      </c>
      <c r="C29515" s="176">
        <v>48.5</v>
      </c>
      <c r="D29515" s="282">
        <v>87</v>
      </c>
      <c r="E29515" s="265"/>
    </row>
    <row r="29516" spans="1:5">
      <c r="A29516" s="283">
        <v>72635</v>
      </c>
      <c r="B29516" s="176">
        <v>148.9</v>
      </c>
      <c r="C29516" s="176">
        <v>41.6</v>
      </c>
      <c r="D29516" s="282">
        <v>87</v>
      </c>
      <c r="E29516" s="265"/>
    </row>
    <row r="29517" spans="1:5">
      <c r="A29517" s="283">
        <v>72636</v>
      </c>
      <c r="B29517" s="176">
        <v>9.8000000000000007</v>
      </c>
      <c r="C29517" s="176">
        <v>45.2</v>
      </c>
      <c r="D29517" s="282">
        <v>87</v>
      </c>
      <c r="E29517" s="265"/>
    </row>
    <row r="29518" spans="1:5">
      <c r="A29518" s="283">
        <v>72638</v>
      </c>
      <c r="B29518" s="176">
        <v>44.5</v>
      </c>
      <c r="C29518" s="176">
        <v>35.4</v>
      </c>
      <c r="D29518" s="282">
        <v>87</v>
      </c>
      <c r="E29518" s="265"/>
    </row>
    <row r="29519" spans="1:5">
      <c r="A29519" s="283">
        <v>72639</v>
      </c>
      <c r="B29519" s="176">
        <v>11.9</v>
      </c>
      <c r="C29519" s="176">
        <v>46.1</v>
      </c>
      <c r="D29519" s="282">
        <v>87</v>
      </c>
      <c r="E29519" s="265"/>
    </row>
    <row r="29520" spans="1:5">
      <c r="A29520" s="283">
        <v>72640</v>
      </c>
      <c r="B29520" s="176">
        <v>27.1</v>
      </c>
      <c r="C29520" s="176">
        <v>48</v>
      </c>
      <c r="D29520" s="282">
        <v>87</v>
      </c>
      <c r="E29520" s="265"/>
    </row>
    <row r="29521" spans="1:5">
      <c r="A29521" s="283">
        <v>72641</v>
      </c>
      <c r="B29521" s="176">
        <v>5.2</v>
      </c>
      <c r="C29521" s="176">
        <v>49.1</v>
      </c>
      <c r="D29521" s="282">
        <v>87</v>
      </c>
      <c r="E29521" s="265"/>
    </row>
    <row r="29522" spans="1:5">
      <c r="A29522" s="283">
        <v>72642</v>
      </c>
      <c r="B29522" s="176">
        <v>210</v>
      </c>
      <c r="C29522" s="176">
        <v>61.8</v>
      </c>
      <c r="D29522" s="282">
        <v>87</v>
      </c>
      <c r="E29522" s="265"/>
    </row>
    <row r="29523" spans="1:5">
      <c r="A29523" s="283">
        <v>72644</v>
      </c>
      <c r="B29523" s="176">
        <v>28.5</v>
      </c>
      <c r="C29523" s="176">
        <v>47.9</v>
      </c>
      <c r="D29523" s="282">
        <v>87</v>
      </c>
      <c r="E29523" s="265"/>
    </row>
    <row r="29524" spans="1:5">
      <c r="A29524" s="283">
        <v>72645</v>
      </c>
      <c r="B29524" s="176">
        <v>12.6</v>
      </c>
      <c r="C29524" s="176">
        <v>47.3</v>
      </c>
      <c r="D29524" s="282">
        <v>95</v>
      </c>
      <c r="E29524" s="265"/>
    </row>
    <row r="29525" spans="1:5">
      <c r="A29525" s="283">
        <v>72648</v>
      </c>
      <c r="B29525" s="176">
        <v>29.4</v>
      </c>
      <c r="C29525" s="176">
        <v>48.5</v>
      </c>
      <c r="D29525" s="282">
        <v>87</v>
      </c>
      <c r="E29525" s="265"/>
    </row>
    <row r="29526" spans="1:5">
      <c r="A29526" s="283">
        <v>72650</v>
      </c>
      <c r="B29526" s="176">
        <v>17.399999999999999</v>
      </c>
      <c r="C29526" s="176">
        <v>46.8</v>
      </c>
      <c r="D29526" s="282">
        <v>87</v>
      </c>
      <c r="E29526" s="265"/>
    </row>
    <row r="29527" spans="1:5">
      <c r="A29527" s="283">
        <v>72651</v>
      </c>
      <c r="B29527" s="176">
        <v>63.5</v>
      </c>
      <c r="C29527" s="176">
        <v>53.9</v>
      </c>
      <c r="D29527" s="282">
        <v>87</v>
      </c>
      <c r="E29527" s="265"/>
    </row>
    <row r="29528" spans="1:5">
      <c r="A29528" s="283">
        <v>72653</v>
      </c>
      <c r="B29528" s="176">
        <v>121.3</v>
      </c>
      <c r="C29528" s="176">
        <v>50.3</v>
      </c>
      <c r="D29528" s="282">
        <v>134</v>
      </c>
      <c r="E29528" s="265"/>
    </row>
    <row r="29529" spans="1:5">
      <c r="A29529" s="283">
        <v>72654</v>
      </c>
      <c r="B29529" s="176">
        <v>0</v>
      </c>
      <c r="C29529" s="176">
        <v>0</v>
      </c>
      <c r="D29529" s="282">
        <v>87</v>
      </c>
      <c r="E29529" s="265"/>
    </row>
    <row r="29530" spans="1:5">
      <c r="A29530" s="283">
        <v>72655</v>
      </c>
      <c r="B29530" s="176">
        <v>11.9</v>
      </c>
      <c r="C29530" s="176">
        <v>46.2</v>
      </c>
      <c r="D29530" s="282">
        <v>87</v>
      </c>
      <c r="E29530" s="265"/>
    </row>
    <row r="29531" spans="1:5">
      <c r="A29531" s="283">
        <v>72657</v>
      </c>
      <c r="B29531" s="176">
        <v>0</v>
      </c>
      <c r="C29531" s="176">
        <v>0</v>
      </c>
      <c r="D29531" s="282">
        <v>87</v>
      </c>
      <c r="E29531" s="265"/>
    </row>
    <row r="29532" spans="1:5">
      <c r="A29532" s="283">
        <v>72658</v>
      </c>
      <c r="B29532" s="176">
        <v>14.7</v>
      </c>
      <c r="C29532" s="176">
        <v>49.3</v>
      </c>
      <c r="D29532" s="282">
        <v>87</v>
      </c>
      <c r="E29532" s="265"/>
    </row>
    <row r="29533" spans="1:5">
      <c r="A29533" s="283">
        <v>72659</v>
      </c>
      <c r="B29533" s="176">
        <v>0</v>
      </c>
      <c r="C29533" s="176">
        <v>0</v>
      </c>
      <c r="D29533" s="282">
        <v>87</v>
      </c>
      <c r="E29533" s="265"/>
    </row>
    <row r="29534" spans="1:5">
      <c r="A29534" s="283">
        <v>72660</v>
      </c>
      <c r="B29534" s="176">
        <v>22.7</v>
      </c>
      <c r="C29534" s="176">
        <v>41.4</v>
      </c>
      <c r="D29534" s="282">
        <v>87</v>
      </c>
      <c r="E29534" s="265"/>
    </row>
    <row r="29535" spans="1:5">
      <c r="A29535" s="283">
        <v>72661</v>
      </c>
      <c r="B29535" s="176">
        <v>23.6</v>
      </c>
      <c r="C29535" s="176">
        <v>59.8</v>
      </c>
      <c r="D29535" s="282">
        <v>87</v>
      </c>
      <c r="E29535" s="265"/>
    </row>
    <row r="29536" spans="1:5">
      <c r="A29536" s="283">
        <v>72662</v>
      </c>
      <c r="B29536" s="176">
        <v>28.8</v>
      </c>
      <c r="C29536" s="176">
        <v>43.5</v>
      </c>
      <c r="D29536" s="282">
        <v>87</v>
      </c>
      <c r="E29536" s="265"/>
    </row>
    <row r="29537" spans="1:5">
      <c r="A29537" s="283">
        <v>72663</v>
      </c>
      <c r="B29537" s="176">
        <v>22.5</v>
      </c>
      <c r="C29537" s="176">
        <v>43.9</v>
      </c>
      <c r="D29537" s="282">
        <v>87</v>
      </c>
      <c r="E29537" s="265"/>
    </row>
    <row r="29538" spans="1:5">
      <c r="A29538" s="283">
        <v>72666</v>
      </c>
      <c r="B29538" s="176">
        <v>12.1</v>
      </c>
      <c r="C29538" s="176">
        <v>46.4</v>
      </c>
      <c r="D29538" s="282">
        <v>87</v>
      </c>
      <c r="E29538" s="265"/>
    </row>
    <row r="29539" spans="1:5">
      <c r="A29539" s="283">
        <v>72668</v>
      </c>
      <c r="B29539" s="176">
        <v>18.899999999999999</v>
      </c>
      <c r="C29539" s="176">
        <v>52.8</v>
      </c>
      <c r="D29539" s="282">
        <v>87</v>
      </c>
      <c r="E29539" s="265"/>
    </row>
    <row r="29540" spans="1:5">
      <c r="A29540" s="283">
        <v>72669</v>
      </c>
      <c r="B29540" s="176">
        <v>9.4</v>
      </c>
      <c r="C29540" s="176">
        <v>44.5</v>
      </c>
      <c r="D29540" s="282">
        <v>87</v>
      </c>
      <c r="E29540" s="265"/>
    </row>
    <row r="29541" spans="1:5">
      <c r="A29541" s="283">
        <v>72670</v>
      </c>
      <c r="B29541" s="176">
        <v>18.399999999999999</v>
      </c>
      <c r="C29541" s="176">
        <v>45</v>
      </c>
      <c r="D29541" s="282">
        <v>87</v>
      </c>
      <c r="E29541" s="265"/>
    </row>
    <row r="29542" spans="1:5">
      <c r="A29542" s="283">
        <v>72672</v>
      </c>
      <c r="B29542" s="176">
        <v>16.8</v>
      </c>
      <c r="C29542" s="176">
        <v>46.9</v>
      </c>
      <c r="D29542" s="282">
        <v>87</v>
      </c>
      <c r="E29542" s="265"/>
    </row>
    <row r="29543" spans="1:5">
      <c r="A29543" s="283">
        <v>72675</v>
      </c>
      <c r="B29543" s="176">
        <v>10.7</v>
      </c>
      <c r="C29543" s="176">
        <v>45.9</v>
      </c>
      <c r="D29543" s="282">
        <v>87</v>
      </c>
      <c r="E29543" s="265"/>
    </row>
    <row r="29544" spans="1:5">
      <c r="A29544" s="283">
        <v>72677</v>
      </c>
      <c r="B29544" s="176">
        <v>17.3</v>
      </c>
      <c r="C29544" s="176">
        <v>46.9</v>
      </c>
      <c r="D29544" s="282">
        <v>87</v>
      </c>
      <c r="E29544" s="265"/>
    </row>
    <row r="29545" spans="1:5">
      <c r="A29545" s="283">
        <v>72679</v>
      </c>
      <c r="B29545" s="176">
        <v>6.3</v>
      </c>
      <c r="C29545" s="176">
        <v>45.5</v>
      </c>
      <c r="D29545" s="282">
        <v>87</v>
      </c>
      <c r="E29545" s="265"/>
    </row>
    <row r="29546" spans="1:5">
      <c r="A29546" s="283">
        <v>72680</v>
      </c>
      <c r="B29546" s="176">
        <v>21</v>
      </c>
      <c r="C29546" s="176">
        <v>43.6</v>
      </c>
      <c r="D29546" s="282">
        <v>87</v>
      </c>
      <c r="E29546" s="265"/>
    </row>
    <row r="29547" spans="1:5">
      <c r="A29547" s="283">
        <v>72682</v>
      </c>
      <c r="B29547" s="176">
        <v>25.9</v>
      </c>
      <c r="C29547" s="176">
        <v>47.7</v>
      </c>
      <c r="D29547" s="282">
        <v>87</v>
      </c>
      <c r="E29547" s="265"/>
    </row>
    <row r="29548" spans="1:5">
      <c r="A29548" s="283">
        <v>72683</v>
      </c>
      <c r="B29548" s="176">
        <v>10.7</v>
      </c>
      <c r="C29548" s="176">
        <v>46.2</v>
      </c>
      <c r="D29548" s="282">
        <v>87</v>
      </c>
      <c r="E29548" s="265"/>
    </row>
    <row r="29549" spans="1:5">
      <c r="A29549" s="283">
        <v>72685</v>
      </c>
      <c r="B29549" s="176">
        <v>19.3</v>
      </c>
      <c r="C29549" s="176">
        <v>41</v>
      </c>
      <c r="D29549" s="282">
        <v>87</v>
      </c>
      <c r="E29549" s="265"/>
    </row>
    <row r="29550" spans="1:5">
      <c r="A29550" s="283">
        <v>72686</v>
      </c>
      <c r="B29550" s="176">
        <v>4.7</v>
      </c>
      <c r="C29550" s="176">
        <v>48.5</v>
      </c>
      <c r="D29550" s="282">
        <v>87</v>
      </c>
      <c r="E29550" s="265"/>
    </row>
    <row r="29551" spans="1:5">
      <c r="A29551" s="283">
        <v>72687</v>
      </c>
      <c r="B29551" s="176">
        <v>22.9</v>
      </c>
      <c r="C29551" s="176">
        <v>48.3</v>
      </c>
      <c r="D29551" s="282">
        <v>87</v>
      </c>
      <c r="E29551" s="265"/>
    </row>
    <row r="29552" spans="1:5">
      <c r="A29552" s="283">
        <v>72701</v>
      </c>
      <c r="B29552" s="176">
        <v>303.8</v>
      </c>
      <c r="C29552" s="176">
        <v>26.7</v>
      </c>
      <c r="D29552" s="282">
        <v>132</v>
      </c>
      <c r="E29552" s="265"/>
    </row>
    <row r="29553" spans="1:5">
      <c r="A29553" s="283">
        <v>72702</v>
      </c>
      <c r="B29553" s="176">
        <v>0</v>
      </c>
      <c r="C29553" s="176">
        <v>0</v>
      </c>
      <c r="D29553" s="282">
        <v>87</v>
      </c>
      <c r="E29553" s="265"/>
    </row>
    <row r="29554" spans="1:5">
      <c r="A29554" s="283">
        <v>72703</v>
      </c>
      <c r="B29554" s="176">
        <v>591.5</v>
      </c>
      <c r="C29554" s="176">
        <v>31.7</v>
      </c>
      <c r="D29554" s="282">
        <v>149</v>
      </c>
      <c r="E29554" s="265"/>
    </row>
    <row r="29555" spans="1:5">
      <c r="A29555" s="283">
        <v>72704</v>
      </c>
      <c r="B29555" s="176">
        <v>351.5</v>
      </c>
      <c r="C29555" s="176">
        <v>30.2</v>
      </c>
      <c r="D29555" s="282">
        <v>87</v>
      </c>
      <c r="E29555" s="265"/>
    </row>
    <row r="29556" spans="1:5">
      <c r="A29556" s="283">
        <v>72711</v>
      </c>
      <c r="B29556" s="176">
        <v>82.5</v>
      </c>
      <c r="C29556" s="176">
        <v>45.1</v>
      </c>
      <c r="D29556" s="282">
        <v>87</v>
      </c>
      <c r="E29556" s="265"/>
    </row>
    <row r="29557" spans="1:5">
      <c r="A29557" s="283">
        <v>72712</v>
      </c>
      <c r="B29557" s="176">
        <v>439</v>
      </c>
      <c r="C29557" s="176">
        <v>31.6</v>
      </c>
      <c r="D29557" s="282">
        <v>125</v>
      </c>
      <c r="E29557" s="265"/>
    </row>
    <row r="29558" spans="1:5">
      <c r="A29558" s="283">
        <v>72714</v>
      </c>
      <c r="B29558" s="176">
        <v>532.5</v>
      </c>
      <c r="C29558" s="176">
        <v>42.1</v>
      </c>
      <c r="D29558" s="282">
        <v>87</v>
      </c>
      <c r="E29558" s="265"/>
    </row>
    <row r="29559" spans="1:5">
      <c r="A29559" s="283">
        <v>72715</v>
      </c>
      <c r="B29559" s="176">
        <v>429.8</v>
      </c>
      <c r="C29559" s="176">
        <v>57.4</v>
      </c>
      <c r="D29559" s="282">
        <v>102</v>
      </c>
      <c r="E29559" s="265"/>
    </row>
    <row r="29560" spans="1:5">
      <c r="A29560" s="283">
        <v>72716</v>
      </c>
      <c r="B29560" s="176">
        <v>0</v>
      </c>
      <c r="C29560" s="176">
        <v>0</v>
      </c>
      <c r="D29560" s="282">
        <v>87</v>
      </c>
      <c r="E29560" s="265"/>
    </row>
    <row r="29561" spans="1:5">
      <c r="A29561" s="283">
        <v>72717</v>
      </c>
      <c r="B29561" s="176">
        <v>23.1</v>
      </c>
      <c r="C29561" s="176">
        <v>41.2</v>
      </c>
      <c r="D29561" s="282">
        <v>87</v>
      </c>
      <c r="E29561" s="265"/>
    </row>
    <row r="29562" spans="1:5">
      <c r="A29562" s="283">
        <v>72718</v>
      </c>
      <c r="B29562" s="176">
        <v>266.3</v>
      </c>
      <c r="C29562" s="176">
        <v>33.799999999999997</v>
      </c>
      <c r="D29562" s="282">
        <v>87</v>
      </c>
      <c r="E29562" s="265"/>
    </row>
    <row r="29563" spans="1:5">
      <c r="A29563" s="283">
        <v>72719</v>
      </c>
      <c r="B29563" s="176">
        <v>537.9</v>
      </c>
      <c r="C29563" s="176">
        <v>28.2</v>
      </c>
      <c r="D29563" s="282">
        <v>113</v>
      </c>
      <c r="E29563" s="265"/>
    </row>
    <row r="29564" spans="1:5">
      <c r="A29564" s="283">
        <v>72721</v>
      </c>
      <c r="B29564" s="176">
        <v>10.5</v>
      </c>
      <c r="C29564" s="176">
        <v>43.6</v>
      </c>
      <c r="D29564" s="282">
        <v>87</v>
      </c>
      <c r="E29564" s="265"/>
    </row>
    <row r="29565" spans="1:5">
      <c r="A29565" s="283">
        <v>72722</v>
      </c>
      <c r="B29565" s="176">
        <v>60.6</v>
      </c>
      <c r="C29565" s="176">
        <v>34.700000000000003</v>
      </c>
      <c r="D29565" s="282">
        <v>87</v>
      </c>
      <c r="E29565" s="265"/>
    </row>
    <row r="29566" spans="1:5">
      <c r="A29566" s="283">
        <v>72727</v>
      </c>
      <c r="B29566" s="176">
        <v>32.9</v>
      </c>
      <c r="C29566" s="176">
        <v>38.200000000000003</v>
      </c>
      <c r="D29566" s="282">
        <v>87</v>
      </c>
      <c r="E29566" s="265"/>
    </row>
    <row r="29567" spans="1:5">
      <c r="A29567" s="283">
        <v>72728</v>
      </c>
      <c r="B29567" s="176">
        <v>577.1</v>
      </c>
      <c r="C29567" s="176">
        <v>38.9</v>
      </c>
      <c r="D29567" s="282">
        <v>87</v>
      </c>
      <c r="E29567" s="265"/>
    </row>
    <row r="29568" spans="1:5">
      <c r="A29568" s="283">
        <v>72729</v>
      </c>
      <c r="B29568" s="176">
        <v>21.6</v>
      </c>
      <c r="C29568" s="176">
        <v>41.7</v>
      </c>
      <c r="D29568" s="282">
        <v>87</v>
      </c>
      <c r="E29568" s="265"/>
    </row>
    <row r="29569" spans="1:5">
      <c r="A29569" s="283">
        <v>72730</v>
      </c>
      <c r="B29569" s="176">
        <v>253.9</v>
      </c>
      <c r="C29569" s="176">
        <v>34.6</v>
      </c>
      <c r="D29569" s="282">
        <v>109</v>
      </c>
      <c r="E29569" s="265"/>
    </row>
    <row r="29570" spans="1:5">
      <c r="A29570" s="283">
        <v>72732</v>
      </c>
      <c r="B29570" s="176">
        <v>57.3</v>
      </c>
      <c r="C29570" s="176">
        <v>44</v>
      </c>
      <c r="D29570" s="282">
        <v>87</v>
      </c>
      <c r="E29570" s="265"/>
    </row>
    <row r="29571" spans="1:5">
      <c r="A29571" s="283">
        <v>72733</v>
      </c>
      <c r="B29571" s="176">
        <v>48.1</v>
      </c>
      <c r="C29571" s="176">
        <v>38.799999999999997</v>
      </c>
      <c r="D29571" s="282">
        <v>87</v>
      </c>
      <c r="E29571" s="265"/>
    </row>
    <row r="29572" spans="1:5">
      <c r="A29572" s="283">
        <v>72734</v>
      </c>
      <c r="B29572" s="176">
        <v>113.2</v>
      </c>
      <c r="C29572" s="176">
        <v>35.200000000000003</v>
      </c>
      <c r="D29572" s="282">
        <v>115</v>
      </c>
      <c r="E29572" s="265"/>
    </row>
    <row r="29573" spans="1:5">
      <c r="A29573" s="283">
        <v>72735</v>
      </c>
      <c r="B29573" s="176">
        <v>375.1</v>
      </c>
      <c r="C29573" s="176">
        <v>36.799999999999997</v>
      </c>
      <c r="D29573" s="282">
        <v>87</v>
      </c>
      <c r="E29573" s="265"/>
    </row>
    <row r="29574" spans="1:5">
      <c r="A29574" s="283">
        <v>72736</v>
      </c>
      <c r="B29574" s="176">
        <v>66</v>
      </c>
      <c r="C29574" s="176">
        <v>37.200000000000003</v>
      </c>
      <c r="D29574" s="282">
        <v>87</v>
      </c>
      <c r="E29574" s="265"/>
    </row>
    <row r="29575" spans="1:5">
      <c r="A29575" s="283">
        <v>72737</v>
      </c>
      <c r="B29575" s="176">
        <v>276.2</v>
      </c>
      <c r="C29575" s="176">
        <v>35</v>
      </c>
      <c r="D29575" s="282">
        <v>87</v>
      </c>
      <c r="E29575" s="265"/>
    </row>
    <row r="29576" spans="1:5">
      <c r="A29576" s="283">
        <v>72738</v>
      </c>
      <c r="B29576" s="176">
        <v>26.9</v>
      </c>
      <c r="C29576" s="176">
        <v>41</v>
      </c>
      <c r="D29576" s="282">
        <v>87</v>
      </c>
      <c r="E29576" s="265"/>
    </row>
    <row r="29577" spans="1:5">
      <c r="A29577" s="283">
        <v>72739</v>
      </c>
      <c r="B29577" s="176">
        <v>130.1</v>
      </c>
      <c r="C29577" s="176">
        <v>40.299999999999997</v>
      </c>
      <c r="D29577" s="282">
        <v>87</v>
      </c>
      <c r="E29577" s="265"/>
    </row>
    <row r="29578" spans="1:5">
      <c r="A29578" s="283">
        <v>72740</v>
      </c>
      <c r="B29578" s="176">
        <v>26.7</v>
      </c>
      <c r="C29578" s="176">
        <v>39.1</v>
      </c>
      <c r="D29578" s="282">
        <v>87</v>
      </c>
      <c r="E29578" s="265"/>
    </row>
    <row r="29579" spans="1:5">
      <c r="A29579" s="283">
        <v>72741</v>
      </c>
      <c r="B29579" s="176">
        <v>0</v>
      </c>
      <c r="C29579" s="176">
        <v>0</v>
      </c>
      <c r="D29579" s="282">
        <v>87</v>
      </c>
      <c r="E29579" s="265"/>
    </row>
    <row r="29580" spans="1:5">
      <c r="A29580" s="283">
        <v>72742</v>
      </c>
      <c r="B29580" s="176">
        <v>10.3</v>
      </c>
      <c r="C29580" s="176">
        <v>44.8</v>
      </c>
      <c r="D29580" s="282">
        <v>87</v>
      </c>
      <c r="E29580" s="265"/>
    </row>
    <row r="29581" spans="1:5">
      <c r="A29581" s="283">
        <v>72744</v>
      </c>
      <c r="B29581" s="176">
        <v>60.2</v>
      </c>
      <c r="C29581" s="176">
        <v>37.5</v>
      </c>
      <c r="D29581" s="282">
        <v>94</v>
      </c>
      <c r="E29581" s="265"/>
    </row>
    <row r="29582" spans="1:5">
      <c r="A29582" s="283">
        <v>72745</v>
      </c>
      <c r="B29582" s="176">
        <v>449.9</v>
      </c>
      <c r="C29582" s="176">
        <v>31.7</v>
      </c>
      <c r="D29582" s="282">
        <v>104</v>
      </c>
      <c r="E29582" s="265"/>
    </row>
    <row r="29583" spans="1:5">
      <c r="A29583" s="283">
        <v>72747</v>
      </c>
      <c r="B29583" s="176">
        <v>31.3</v>
      </c>
      <c r="C29583" s="176">
        <v>39.799999999999997</v>
      </c>
      <c r="D29583" s="282">
        <v>87</v>
      </c>
      <c r="E29583" s="265"/>
    </row>
    <row r="29584" spans="1:5">
      <c r="A29584" s="283">
        <v>72749</v>
      </c>
      <c r="B29584" s="176">
        <v>21.6</v>
      </c>
      <c r="C29584" s="176">
        <v>41.7</v>
      </c>
      <c r="D29584" s="282">
        <v>87</v>
      </c>
      <c r="E29584" s="265"/>
    </row>
    <row r="29585" spans="1:5">
      <c r="A29585" s="283">
        <v>72751</v>
      </c>
      <c r="B29585" s="176">
        <v>234.6</v>
      </c>
      <c r="C29585" s="176">
        <v>32.700000000000003</v>
      </c>
      <c r="D29585" s="282">
        <v>95</v>
      </c>
      <c r="E29585" s="265"/>
    </row>
    <row r="29586" spans="1:5">
      <c r="A29586" s="283">
        <v>72752</v>
      </c>
      <c r="B29586" s="176">
        <v>5.3</v>
      </c>
      <c r="C29586" s="176">
        <v>50.9</v>
      </c>
      <c r="D29586" s="282">
        <v>87</v>
      </c>
      <c r="E29586" s="265"/>
    </row>
    <row r="29587" spans="1:5">
      <c r="A29587" s="283">
        <v>72753</v>
      </c>
      <c r="B29587" s="176">
        <v>78.900000000000006</v>
      </c>
      <c r="C29587" s="176">
        <v>37.700000000000003</v>
      </c>
      <c r="D29587" s="282">
        <v>87</v>
      </c>
      <c r="E29587" s="265"/>
    </row>
    <row r="29588" spans="1:5">
      <c r="A29588" s="283">
        <v>72756</v>
      </c>
      <c r="B29588" s="176">
        <v>317.7</v>
      </c>
      <c r="C29588" s="176">
        <v>35.5</v>
      </c>
      <c r="D29588" s="282">
        <v>170</v>
      </c>
      <c r="E29588" s="265"/>
    </row>
    <row r="29589" spans="1:5">
      <c r="A29589" s="283">
        <v>72757</v>
      </c>
      <c r="B29589" s="176">
        <v>0</v>
      </c>
      <c r="C29589" s="176">
        <v>0</v>
      </c>
      <c r="D29589" s="282">
        <v>87</v>
      </c>
      <c r="E29589" s="265"/>
    </row>
    <row r="29590" spans="1:5">
      <c r="A29590" s="283">
        <v>72758</v>
      </c>
      <c r="B29590" s="176">
        <v>972</v>
      </c>
      <c r="C29590" s="176">
        <v>32.4</v>
      </c>
      <c r="D29590" s="282">
        <v>102</v>
      </c>
      <c r="E29590" s="265"/>
    </row>
    <row r="29591" spans="1:5">
      <c r="A29591" s="283">
        <v>72760</v>
      </c>
      <c r="B29591" s="176">
        <v>5.3</v>
      </c>
      <c r="C29591" s="176">
        <v>51.3</v>
      </c>
      <c r="D29591" s="282">
        <v>87</v>
      </c>
      <c r="E29591" s="265"/>
    </row>
    <row r="29592" spans="1:5">
      <c r="A29592" s="283">
        <v>72761</v>
      </c>
      <c r="B29592" s="176">
        <v>185.6</v>
      </c>
      <c r="C29592" s="176">
        <v>31</v>
      </c>
      <c r="D29592" s="282">
        <v>154</v>
      </c>
      <c r="E29592" s="265"/>
    </row>
    <row r="29593" spans="1:5">
      <c r="A29593" s="283">
        <v>72762</v>
      </c>
      <c r="B29593" s="176">
        <v>538.20000000000005</v>
      </c>
      <c r="C29593" s="176">
        <v>33.9</v>
      </c>
      <c r="D29593" s="282">
        <v>102</v>
      </c>
      <c r="E29593" s="265"/>
    </row>
    <row r="29594" spans="1:5">
      <c r="A29594" s="283">
        <v>72764</v>
      </c>
      <c r="B29594" s="176">
        <v>683.2</v>
      </c>
      <c r="C29594" s="176">
        <v>28.9</v>
      </c>
      <c r="D29594" s="282">
        <v>116</v>
      </c>
      <c r="E29594" s="265"/>
    </row>
    <row r="29595" spans="1:5">
      <c r="A29595" s="283">
        <v>72765</v>
      </c>
      <c r="B29595" s="176">
        <v>0</v>
      </c>
      <c r="C29595" s="176">
        <v>0</v>
      </c>
      <c r="D29595" s="282">
        <v>87</v>
      </c>
      <c r="E29595" s="265"/>
    </row>
    <row r="29596" spans="1:5">
      <c r="A29596" s="283">
        <v>72766</v>
      </c>
      <c r="B29596" s="176">
        <v>182.2</v>
      </c>
      <c r="C29596" s="176">
        <v>42.6</v>
      </c>
      <c r="D29596" s="282">
        <v>120</v>
      </c>
      <c r="E29596" s="265"/>
    </row>
    <row r="29597" spans="1:5">
      <c r="A29597" s="283">
        <v>72768</v>
      </c>
      <c r="B29597" s="176">
        <v>47.3</v>
      </c>
      <c r="C29597" s="176">
        <v>37.799999999999997</v>
      </c>
      <c r="D29597" s="282">
        <v>87</v>
      </c>
      <c r="E29597" s="265"/>
    </row>
    <row r="29598" spans="1:5">
      <c r="A29598" s="283">
        <v>72769</v>
      </c>
      <c r="B29598" s="176">
        <v>36.1</v>
      </c>
      <c r="C29598" s="176">
        <v>37.1</v>
      </c>
      <c r="D29598" s="282">
        <v>87</v>
      </c>
      <c r="E29598" s="265"/>
    </row>
    <row r="29599" spans="1:5">
      <c r="A29599" s="283">
        <v>72770</v>
      </c>
      <c r="B29599" s="176">
        <v>0</v>
      </c>
      <c r="C29599" s="176">
        <v>0</v>
      </c>
      <c r="D29599" s="282">
        <v>87</v>
      </c>
      <c r="E29599" s="265"/>
    </row>
    <row r="29600" spans="1:5">
      <c r="A29600" s="283">
        <v>72773</v>
      </c>
      <c r="B29600" s="176">
        <v>19.8</v>
      </c>
      <c r="C29600" s="176">
        <v>40.9</v>
      </c>
      <c r="D29600" s="282">
        <v>87</v>
      </c>
      <c r="E29600" s="265"/>
    </row>
    <row r="29601" spans="1:5">
      <c r="A29601" s="283">
        <v>72774</v>
      </c>
      <c r="B29601" s="176">
        <v>61</v>
      </c>
      <c r="C29601" s="176">
        <v>39.1</v>
      </c>
      <c r="D29601" s="282">
        <v>87</v>
      </c>
      <c r="E29601" s="265"/>
    </row>
    <row r="29602" spans="1:5">
      <c r="A29602" s="283">
        <v>72776</v>
      </c>
      <c r="B29602" s="176">
        <v>8.6</v>
      </c>
      <c r="C29602" s="176">
        <v>45.4</v>
      </c>
      <c r="D29602" s="282">
        <v>87</v>
      </c>
      <c r="E29602" s="265"/>
    </row>
    <row r="29603" spans="1:5">
      <c r="A29603" s="283">
        <v>72801</v>
      </c>
      <c r="B29603" s="176">
        <v>1727.4</v>
      </c>
      <c r="C29603" s="176">
        <v>30.2</v>
      </c>
      <c r="D29603" s="282">
        <v>133</v>
      </c>
      <c r="E29603" s="265"/>
    </row>
    <row r="29604" spans="1:5">
      <c r="A29604" s="283">
        <v>72802</v>
      </c>
      <c r="B29604" s="176">
        <v>144.9</v>
      </c>
      <c r="C29604" s="176">
        <v>34.700000000000003</v>
      </c>
      <c r="D29604" s="282">
        <v>133</v>
      </c>
      <c r="E29604" s="265"/>
    </row>
    <row r="29605" spans="1:5">
      <c r="A29605" s="283">
        <v>72811</v>
      </c>
      <c r="B29605" s="176">
        <v>0</v>
      </c>
      <c r="C29605" s="176">
        <v>0</v>
      </c>
      <c r="D29605" s="282">
        <v>87</v>
      </c>
      <c r="E29605" s="265"/>
    </row>
    <row r="29606" spans="1:5">
      <c r="A29606" s="283">
        <v>72812</v>
      </c>
      <c r="B29606" s="176">
        <v>558.1</v>
      </c>
      <c r="C29606" s="176">
        <v>28.4</v>
      </c>
      <c r="D29606" s="282">
        <v>87</v>
      </c>
      <c r="E29606" s="265"/>
    </row>
    <row r="29607" spans="1:5">
      <c r="A29607" s="283">
        <v>72820</v>
      </c>
      <c r="B29607" s="176">
        <v>28.3</v>
      </c>
      <c r="C29607" s="176">
        <v>42.5</v>
      </c>
      <c r="D29607" s="282">
        <v>87</v>
      </c>
      <c r="E29607" s="265"/>
    </row>
    <row r="29608" spans="1:5">
      <c r="A29608" s="283">
        <v>72821</v>
      </c>
      <c r="B29608" s="176">
        <v>64</v>
      </c>
      <c r="C29608" s="176">
        <v>40.299999999999997</v>
      </c>
      <c r="D29608" s="282">
        <v>87</v>
      </c>
      <c r="E29608" s="265"/>
    </row>
    <row r="29609" spans="1:5">
      <c r="A29609" s="283">
        <v>72823</v>
      </c>
      <c r="B29609" s="176">
        <v>65.2</v>
      </c>
      <c r="C29609" s="176">
        <v>39</v>
      </c>
      <c r="D29609" s="282">
        <v>108</v>
      </c>
      <c r="E29609" s="265"/>
    </row>
    <row r="29610" spans="1:5">
      <c r="A29610" s="283">
        <v>72824</v>
      </c>
      <c r="B29610" s="176">
        <v>36.4</v>
      </c>
      <c r="C29610" s="176">
        <v>36.6</v>
      </c>
      <c r="D29610" s="282">
        <v>87</v>
      </c>
      <c r="E29610" s="265"/>
    </row>
    <row r="29611" spans="1:5">
      <c r="A29611" s="283">
        <v>72826</v>
      </c>
      <c r="B29611" s="176">
        <v>12</v>
      </c>
      <c r="C29611" s="176">
        <v>41</v>
      </c>
      <c r="D29611" s="282">
        <v>87</v>
      </c>
      <c r="E29611" s="265"/>
    </row>
    <row r="29612" spans="1:5">
      <c r="A29612" s="283">
        <v>72827</v>
      </c>
      <c r="B29612" s="176">
        <v>3</v>
      </c>
      <c r="C29612" s="176">
        <v>46.5</v>
      </c>
      <c r="D29612" s="282">
        <v>87</v>
      </c>
      <c r="E29612" s="265"/>
    </row>
    <row r="29613" spans="1:5">
      <c r="A29613" s="283">
        <v>72828</v>
      </c>
      <c r="B29613" s="176">
        <v>4.0999999999999996</v>
      </c>
      <c r="C29613" s="176">
        <v>43.8</v>
      </c>
      <c r="D29613" s="282">
        <v>87</v>
      </c>
      <c r="E29613" s="265"/>
    </row>
    <row r="29614" spans="1:5">
      <c r="A29614" s="283">
        <v>72829</v>
      </c>
      <c r="B29614" s="176">
        <v>332.6</v>
      </c>
      <c r="C29614" s="176">
        <v>35.4</v>
      </c>
      <c r="D29614" s="282">
        <v>87</v>
      </c>
      <c r="E29614" s="265"/>
    </row>
    <row r="29615" spans="1:5">
      <c r="A29615" s="283">
        <v>72830</v>
      </c>
      <c r="B29615" s="176">
        <v>60.7</v>
      </c>
      <c r="C29615" s="176">
        <v>34.700000000000003</v>
      </c>
      <c r="D29615" s="282">
        <v>157</v>
      </c>
      <c r="E29615" s="265"/>
    </row>
    <row r="29616" spans="1:5">
      <c r="A29616" s="283">
        <v>72832</v>
      </c>
      <c r="B29616" s="176">
        <v>63.4</v>
      </c>
      <c r="C29616" s="176">
        <v>38.4</v>
      </c>
      <c r="D29616" s="282">
        <v>115</v>
      </c>
      <c r="E29616" s="265"/>
    </row>
    <row r="29617" spans="1:5">
      <c r="A29617" s="283">
        <v>72833</v>
      </c>
      <c r="B29617" s="176">
        <v>21.4</v>
      </c>
      <c r="C29617" s="176">
        <v>34.700000000000003</v>
      </c>
      <c r="D29617" s="282">
        <v>112</v>
      </c>
      <c r="E29617" s="265"/>
    </row>
    <row r="29618" spans="1:5">
      <c r="A29618" s="283">
        <v>72834</v>
      </c>
      <c r="B29618" s="176">
        <v>54.6</v>
      </c>
      <c r="C29618" s="176">
        <v>37.299999999999997</v>
      </c>
      <c r="D29618" s="282">
        <v>109</v>
      </c>
      <c r="E29618" s="265"/>
    </row>
    <row r="29619" spans="1:5">
      <c r="A29619" s="283">
        <v>72835</v>
      </c>
      <c r="B29619" s="176">
        <v>20.9</v>
      </c>
      <c r="C29619" s="176">
        <v>46</v>
      </c>
      <c r="D29619" s="282">
        <v>87</v>
      </c>
      <c r="E29619" s="265"/>
    </row>
    <row r="29620" spans="1:5">
      <c r="A29620" s="283">
        <v>72837</v>
      </c>
      <c r="B29620" s="176">
        <v>34.200000000000003</v>
      </c>
      <c r="C29620" s="176">
        <v>40.200000000000003</v>
      </c>
      <c r="D29620" s="282">
        <v>111</v>
      </c>
      <c r="E29620" s="265"/>
    </row>
    <row r="29621" spans="1:5">
      <c r="A29621" s="283">
        <v>72838</v>
      </c>
      <c r="B29621" s="176">
        <v>9.4</v>
      </c>
      <c r="C29621" s="176">
        <v>42.3</v>
      </c>
      <c r="D29621" s="282">
        <v>87</v>
      </c>
      <c r="E29621" s="265"/>
    </row>
    <row r="29622" spans="1:5">
      <c r="A29622" s="283">
        <v>72839</v>
      </c>
      <c r="B29622" s="176">
        <v>7.2</v>
      </c>
      <c r="C29622" s="176">
        <v>44.4</v>
      </c>
      <c r="D29622" s="282">
        <v>87</v>
      </c>
      <c r="E29622" s="265"/>
    </row>
    <row r="29623" spans="1:5">
      <c r="A29623" s="283">
        <v>72840</v>
      </c>
      <c r="B29623" s="176">
        <v>48.4</v>
      </c>
      <c r="C29623" s="176">
        <v>38.4</v>
      </c>
      <c r="D29623" s="282">
        <v>87</v>
      </c>
      <c r="E29623" s="265"/>
    </row>
    <row r="29624" spans="1:5">
      <c r="A29624" s="283">
        <v>72841</v>
      </c>
      <c r="B29624" s="176">
        <v>5.7</v>
      </c>
      <c r="C29624" s="176">
        <v>45.5</v>
      </c>
      <c r="D29624" s="282">
        <v>87</v>
      </c>
      <c r="E29624" s="265"/>
    </row>
    <row r="29625" spans="1:5">
      <c r="A29625" s="283">
        <v>72842</v>
      </c>
      <c r="B29625" s="176">
        <v>22.7</v>
      </c>
      <c r="C29625" s="176">
        <v>40.9</v>
      </c>
      <c r="D29625" s="282">
        <v>87</v>
      </c>
      <c r="E29625" s="265"/>
    </row>
    <row r="29626" spans="1:5">
      <c r="A29626" s="283">
        <v>72843</v>
      </c>
      <c r="B29626" s="176">
        <v>13.5</v>
      </c>
      <c r="C29626" s="176">
        <v>39.5</v>
      </c>
      <c r="D29626" s="282">
        <v>87</v>
      </c>
      <c r="E29626" s="265"/>
    </row>
    <row r="29627" spans="1:5">
      <c r="A29627" s="283">
        <v>72845</v>
      </c>
      <c r="B29627" s="176">
        <v>68.3</v>
      </c>
      <c r="C29627" s="176">
        <v>40.4</v>
      </c>
      <c r="D29627" s="282">
        <v>87</v>
      </c>
      <c r="E29627" s="265"/>
    </row>
    <row r="29628" spans="1:5">
      <c r="A29628" s="283">
        <v>72846</v>
      </c>
      <c r="B29628" s="176">
        <v>41.8</v>
      </c>
      <c r="C29628" s="176">
        <v>39.799999999999997</v>
      </c>
      <c r="D29628" s="282">
        <v>87</v>
      </c>
      <c r="E29628" s="265"/>
    </row>
    <row r="29629" spans="1:5">
      <c r="A29629" s="283">
        <v>72847</v>
      </c>
      <c r="B29629" s="176">
        <v>56.8</v>
      </c>
      <c r="C29629" s="176">
        <v>41.9</v>
      </c>
      <c r="D29629" s="282">
        <v>110</v>
      </c>
      <c r="E29629" s="265"/>
    </row>
    <row r="29630" spans="1:5">
      <c r="A29630" s="283">
        <v>72851</v>
      </c>
      <c r="B29630" s="176">
        <v>14.5</v>
      </c>
      <c r="C29630" s="176">
        <v>43.6</v>
      </c>
      <c r="D29630" s="282">
        <v>87</v>
      </c>
      <c r="E29630" s="265"/>
    </row>
    <row r="29631" spans="1:5">
      <c r="A29631" s="283">
        <v>72852</v>
      </c>
      <c r="B29631" s="176">
        <v>4.9000000000000004</v>
      </c>
      <c r="C29631" s="176">
        <v>46.9</v>
      </c>
      <c r="D29631" s="282">
        <v>87</v>
      </c>
      <c r="E29631" s="265"/>
    </row>
    <row r="29632" spans="1:5">
      <c r="A29632" s="283">
        <v>72853</v>
      </c>
      <c r="B29632" s="176">
        <v>17.399999999999999</v>
      </c>
      <c r="C29632" s="176">
        <v>37.799999999999997</v>
      </c>
      <c r="D29632" s="282">
        <v>87</v>
      </c>
      <c r="E29632" s="265"/>
    </row>
    <row r="29633" spans="1:5">
      <c r="A29633" s="283">
        <v>72854</v>
      </c>
      <c r="B29633" s="176">
        <v>9.4</v>
      </c>
      <c r="C29633" s="176">
        <v>42.9</v>
      </c>
      <c r="D29633" s="282">
        <v>87</v>
      </c>
      <c r="E29633" s="265"/>
    </row>
    <row r="29634" spans="1:5">
      <c r="A29634" s="283">
        <v>72855</v>
      </c>
      <c r="B29634" s="176">
        <v>45.8</v>
      </c>
      <c r="C29634" s="176">
        <v>42.5</v>
      </c>
      <c r="D29634" s="282">
        <v>110</v>
      </c>
      <c r="E29634" s="265"/>
    </row>
    <row r="29635" spans="1:5">
      <c r="A29635" s="283">
        <v>72856</v>
      </c>
      <c r="B29635" s="176">
        <v>6.5</v>
      </c>
      <c r="C29635" s="176">
        <v>40</v>
      </c>
      <c r="D29635" s="282">
        <v>87</v>
      </c>
      <c r="E29635" s="265"/>
    </row>
    <row r="29636" spans="1:5">
      <c r="A29636" s="283">
        <v>72857</v>
      </c>
      <c r="B29636" s="176">
        <v>8.1</v>
      </c>
      <c r="C29636" s="176">
        <v>46.5</v>
      </c>
      <c r="D29636" s="282">
        <v>87</v>
      </c>
      <c r="E29636" s="265"/>
    </row>
    <row r="29637" spans="1:5">
      <c r="A29637" s="283">
        <v>72858</v>
      </c>
      <c r="B29637" s="176">
        <v>88.4</v>
      </c>
      <c r="C29637" s="176">
        <v>37.1</v>
      </c>
      <c r="D29637" s="282">
        <v>87</v>
      </c>
      <c r="E29637" s="265"/>
    </row>
    <row r="29638" spans="1:5">
      <c r="A29638" s="283">
        <v>72860</v>
      </c>
      <c r="B29638" s="176">
        <v>4.2</v>
      </c>
      <c r="C29638" s="176">
        <v>46.1</v>
      </c>
      <c r="D29638" s="282">
        <v>87</v>
      </c>
      <c r="E29638" s="265"/>
    </row>
    <row r="29639" spans="1:5">
      <c r="A29639" s="283">
        <v>72863</v>
      </c>
      <c r="B29639" s="176">
        <v>28.6</v>
      </c>
      <c r="C29639" s="176">
        <v>41.3</v>
      </c>
      <c r="D29639" s="282">
        <v>87</v>
      </c>
      <c r="E29639" s="265"/>
    </row>
    <row r="29640" spans="1:5">
      <c r="A29640" s="283">
        <v>72865</v>
      </c>
      <c r="B29640" s="176">
        <v>19.2</v>
      </c>
      <c r="C29640" s="176">
        <v>39.1</v>
      </c>
      <c r="D29640" s="282">
        <v>115</v>
      </c>
      <c r="E29640" s="265"/>
    </row>
    <row r="29641" spans="1:5">
      <c r="A29641" s="283">
        <v>72901</v>
      </c>
      <c r="B29641" s="176">
        <v>2414.9</v>
      </c>
      <c r="C29641" s="176">
        <v>34.700000000000003</v>
      </c>
      <c r="D29641" s="282">
        <v>170</v>
      </c>
      <c r="E29641" s="265"/>
    </row>
    <row r="29642" spans="1:5">
      <c r="A29642" s="283">
        <v>72902</v>
      </c>
      <c r="B29642" s="176">
        <v>0</v>
      </c>
      <c r="C29642" s="176">
        <v>0</v>
      </c>
      <c r="D29642" s="282">
        <v>87</v>
      </c>
      <c r="E29642" s="265"/>
    </row>
    <row r="29643" spans="1:5">
      <c r="A29643" s="283">
        <v>72903</v>
      </c>
      <c r="B29643" s="176">
        <v>1481.3</v>
      </c>
      <c r="C29643" s="176">
        <v>38.6</v>
      </c>
      <c r="D29643" s="282">
        <v>133</v>
      </c>
      <c r="E29643" s="265"/>
    </row>
    <row r="29644" spans="1:5">
      <c r="A29644" s="283">
        <v>72904</v>
      </c>
      <c r="B29644" s="176">
        <v>1746.1</v>
      </c>
      <c r="C29644" s="176">
        <v>31.1</v>
      </c>
      <c r="D29644" s="282">
        <v>100</v>
      </c>
      <c r="E29644" s="265"/>
    </row>
    <row r="29645" spans="1:5">
      <c r="A29645" s="283">
        <v>72905</v>
      </c>
      <c r="B29645" s="176">
        <v>0</v>
      </c>
      <c r="C29645" s="176">
        <v>0</v>
      </c>
      <c r="D29645" s="282">
        <v>87</v>
      </c>
      <c r="E29645" s="265"/>
    </row>
    <row r="29646" spans="1:5">
      <c r="A29646" s="283">
        <v>72906</v>
      </c>
      <c r="B29646" s="176">
        <v>0</v>
      </c>
      <c r="C29646" s="176">
        <v>0</v>
      </c>
      <c r="D29646" s="282">
        <v>87</v>
      </c>
      <c r="E29646" s="265"/>
    </row>
    <row r="29647" spans="1:5">
      <c r="A29647" s="283">
        <v>72908</v>
      </c>
      <c r="B29647" s="176">
        <v>1378.6</v>
      </c>
      <c r="C29647" s="176">
        <v>37.299999999999997</v>
      </c>
      <c r="D29647" s="282">
        <v>111</v>
      </c>
      <c r="E29647" s="265"/>
    </row>
    <row r="29648" spans="1:5">
      <c r="A29648" s="283">
        <v>72913</v>
      </c>
      <c r="B29648" s="176">
        <v>769.5</v>
      </c>
      <c r="C29648" s="176">
        <v>40.700000000000003</v>
      </c>
      <c r="D29648" s="282">
        <v>116</v>
      </c>
      <c r="E29648" s="265"/>
    </row>
    <row r="29649" spans="1:5">
      <c r="A29649" s="283">
        <v>72914</v>
      </c>
      <c r="B29649" s="176">
        <v>4745</v>
      </c>
      <c r="C29649" s="176">
        <v>29.2</v>
      </c>
      <c r="D29649" s="282">
        <v>87</v>
      </c>
      <c r="E29649" s="265"/>
    </row>
    <row r="29650" spans="1:5">
      <c r="A29650" s="283">
        <v>72916</v>
      </c>
      <c r="B29650" s="176">
        <v>190.4</v>
      </c>
      <c r="C29650" s="176">
        <v>40.700000000000003</v>
      </c>
      <c r="D29650" s="282">
        <v>96</v>
      </c>
      <c r="E29650" s="265"/>
    </row>
    <row r="29651" spans="1:5">
      <c r="A29651" s="283">
        <v>72917</v>
      </c>
      <c r="B29651" s="176">
        <v>922.2</v>
      </c>
      <c r="C29651" s="176">
        <v>42.8</v>
      </c>
      <c r="D29651" s="282">
        <v>87</v>
      </c>
      <c r="E29651" s="265"/>
    </row>
    <row r="29652" spans="1:5">
      <c r="A29652" s="283">
        <v>72918</v>
      </c>
      <c r="B29652" s="176">
        <v>0</v>
      </c>
      <c r="C29652" s="176">
        <v>0</v>
      </c>
      <c r="D29652" s="282">
        <v>87</v>
      </c>
      <c r="E29652" s="265"/>
    </row>
    <row r="29653" spans="1:5">
      <c r="A29653" s="283">
        <v>72919</v>
      </c>
      <c r="B29653" s="176">
        <v>0</v>
      </c>
      <c r="C29653" s="176">
        <v>0</v>
      </c>
      <c r="D29653" s="282">
        <v>87</v>
      </c>
      <c r="E29653" s="265"/>
    </row>
    <row r="29654" spans="1:5">
      <c r="A29654" s="283">
        <v>72921</v>
      </c>
      <c r="B29654" s="176">
        <v>172</v>
      </c>
      <c r="C29654" s="176">
        <v>36.9</v>
      </c>
      <c r="D29654" s="282">
        <v>128</v>
      </c>
      <c r="E29654" s="265"/>
    </row>
    <row r="29655" spans="1:5">
      <c r="A29655" s="283">
        <v>72923</v>
      </c>
      <c r="B29655" s="176">
        <v>534.5</v>
      </c>
      <c r="C29655" s="176">
        <v>38.5</v>
      </c>
      <c r="D29655" s="282">
        <v>87</v>
      </c>
      <c r="E29655" s="265"/>
    </row>
    <row r="29656" spans="1:5">
      <c r="A29656" s="283">
        <v>72926</v>
      </c>
      <c r="B29656" s="176">
        <v>5</v>
      </c>
      <c r="C29656" s="176">
        <v>48</v>
      </c>
      <c r="D29656" s="282">
        <v>87</v>
      </c>
      <c r="E29656" s="265"/>
    </row>
    <row r="29657" spans="1:5">
      <c r="A29657" s="283">
        <v>72927</v>
      </c>
      <c r="B29657" s="176">
        <v>28.1</v>
      </c>
      <c r="C29657" s="176">
        <v>40.299999999999997</v>
      </c>
      <c r="D29657" s="282">
        <v>109</v>
      </c>
      <c r="E29657" s="265"/>
    </row>
    <row r="29658" spans="1:5">
      <c r="A29658" s="283">
        <v>72928</v>
      </c>
      <c r="B29658" s="176">
        <v>27.2</v>
      </c>
      <c r="C29658" s="176">
        <v>42.4</v>
      </c>
      <c r="D29658" s="282">
        <v>87</v>
      </c>
      <c r="E29658" s="265"/>
    </row>
    <row r="29659" spans="1:5">
      <c r="A29659" s="283">
        <v>72930</v>
      </c>
      <c r="B29659" s="176">
        <v>22.4</v>
      </c>
      <c r="C29659" s="176">
        <v>41.4</v>
      </c>
      <c r="D29659" s="282">
        <v>87</v>
      </c>
      <c r="E29659" s="265"/>
    </row>
    <row r="29660" spans="1:5">
      <c r="A29660" s="283">
        <v>72932</v>
      </c>
      <c r="B29660" s="176">
        <v>40.1</v>
      </c>
      <c r="C29660" s="176">
        <v>39.200000000000003</v>
      </c>
      <c r="D29660" s="282">
        <v>87</v>
      </c>
      <c r="E29660" s="265"/>
    </row>
    <row r="29661" spans="1:5">
      <c r="A29661" s="283">
        <v>72933</v>
      </c>
      <c r="B29661" s="176">
        <v>44.2</v>
      </c>
      <c r="C29661" s="176">
        <v>40.6</v>
      </c>
      <c r="D29661" s="282">
        <v>87</v>
      </c>
      <c r="E29661" s="265"/>
    </row>
    <row r="29662" spans="1:5">
      <c r="A29662" s="283">
        <v>72934</v>
      </c>
      <c r="B29662" s="176">
        <v>18.100000000000001</v>
      </c>
      <c r="C29662" s="176">
        <v>41.4</v>
      </c>
      <c r="D29662" s="282">
        <v>87</v>
      </c>
      <c r="E29662" s="265"/>
    </row>
    <row r="29663" spans="1:5">
      <c r="A29663" s="283">
        <v>72935</v>
      </c>
      <c r="B29663" s="176">
        <v>116</v>
      </c>
      <c r="C29663" s="176">
        <v>39.700000000000003</v>
      </c>
      <c r="D29663" s="282">
        <v>87</v>
      </c>
      <c r="E29663" s="265"/>
    </row>
    <row r="29664" spans="1:5">
      <c r="A29664" s="283">
        <v>72936</v>
      </c>
      <c r="B29664" s="176">
        <v>101.5</v>
      </c>
      <c r="C29664" s="176">
        <v>36.700000000000003</v>
      </c>
      <c r="D29664" s="282">
        <v>95</v>
      </c>
      <c r="E29664" s="265"/>
    </row>
    <row r="29665" spans="1:5">
      <c r="A29665" s="283">
        <v>72937</v>
      </c>
      <c r="B29665" s="176">
        <v>69.400000000000006</v>
      </c>
      <c r="C29665" s="176">
        <v>40.5</v>
      </c>
      <c r="D29665" s="282">
        <v>87</v>
      </c>
      <c r="E29665" s="265"/>
    </row>
    <row r="29666" spans="1:5">
      <c r="A29666" s="283">
        <v>72938</v>
      </c>
      <c r="B29666" s="176">
        <v>41</v>
      </c>
      <c r="C29666" s="176">
        <v>44.8</v>
      </c>
      <c r="D29666" s="282">
        <v>87</v>
      </c>
      <c r="E29666" s="265"/>
    </row>
    <row r="29667" spans="1:5">
      <c r="A29667" s="283">
        <v>72940</v>
      </c>
      <c r="B29667" s="176">
        <v>36</v>
      </c>
      <c r="C29667" s="176">
        <v>41.9</v>
      </c>
      <c r="D29667" s="282">
        <v>87</v>
      </c>
      <c r="E29667" s="265"/>
    </row>
    <row r="29668" spans="1:5">
      <c r="A29668" s="283">
        <v>72941</v>
      </c>
      <c r="B29668" s="176">
        <v>101.6</v>
      </c>
      <c r="C29668" s="176">
        <v>38.1</v>
      </c>
      <c r="D29668" s="282">
        <v>102</v>
      </c>
      <c r="E29668" s="265"/>
    </row>
    <row r="29669" spans="1:5">
      <c r="A29669" s="283">
        <v>72943</v>
      </c>
      <c r="B29669" s="176">
        <v>23.5</v>
      </c>
      <c r="C29669" s="176">
        <v>39.9</v>
      </c>
      <c r="D29669" s="282">
        <v>87</v>
      </c>
      <c r="E29669" s="265"/>
    </row>
    <row r="29670" spans="1:5">
      <c r="A29670" s="283">
        <v>72944</v>
      </c>
      <c r="B29670" s="176">
        <v>36</v>
      </c>
      <c r="C29670" s="176">
        <v>39.4</v>
      </c>
      <c r="D29670" s="282">
        <v>87</v>
      </c>
      <c r="E29670" s="265"/>
    </row>
    <row r="29671" spans="1:5">
      <c r="A29671" s="283">
        <v>72945</v>
      </c>
      <c r="B29671" s="176">
        <v>27</v>
      </c>
      <c r="C29671" s="176">
        <v>41.7</v>
      </c>
      <c r="D29671" s="282">
        <v>87</v>
      </c>
      <c r="E29671" s="265"/>
    </row>
    <row r="29672" spans="1:5">
      <c r="A29672" s="283">
        <v>72946</v>
      </c>
      <c r="B29672" s="176">
        <v>29.4</v>
      </c>
      <c r="C29672" s="176">
        <v>41.2</v>
      </c>
      <c r="D29672" s="282">
        <v>87</v>
      </c>
      <c r="E29672" s="265"/>
    </row>
    <row r="29673" spans="1:5">
      <c r="A29673" s="283">
        <v>72947</v>
      </c>
      <c r="B29673" s="176">
        <v>36.1</v>
      </c>
      <c r="C29673" s="176">
        <v>42</v>
      </c>
      <c r="D29673" s="282">
        <v>87</v>
      </c>
      <c r="E29673" s="265"/>
    </row>
    <row r="29674" spans="1:5">
      <c r="A29674" s="283">
        <v>72948</v>
      </c>
      <c r="B29674" s="176">
        <v>10.8</v>
      </c>
      <c r="C29674" s="176">
        <v>41</v>
      </c>
      <c r="D29674" s="282">
        <v>87</v>
      </c>
      <c r="E29674" s="265"/>
    </row>
    <row r="29675" spans="1:5">
      <c r="A29675" s="283">
        <v>72949</v>
      </c>
      <c r="B29675" s="176">
        <v>28.9</v>
      </c>
      <c r="C29675" s="176">
        <v>38.799999999999997</v>
      </c>
      <c r="D29675" s="282">
        <v>115</v>
      </c>
      <c r="E29675" s="265"/>
    </row>
    <row r="29676" spans="1:5">
      <c r="A29676" s="283">
        <v>72950</v>
      </c>
      <c r="B29676" s="176">
        <v>4.4000000000000004</v>
      </c>
      <c r="C29676" s="176">
        <v>45.7</v>
      </c>
      <c r="D29676" s="282">
        <v>87</v>
      </c>
      <c r="E29676" s="265"/>
    </row>
    <row r="29677" spans="1:5">
      <c r="A29677" s="283">
        <v>72951</v>
      </c>
      <c r="B29677" s="176">
        <v>42.1</v>
      </c>
      <c r="C29677" s="176">
        <v>42.7</v>
      </c>
      <c r="D29677" s="282">
        <v>87</v>
      </c>
      <c r="E29677" s="265"/>
    </row>
    <row r="29678" spans="1:5">
      <c r="A29678" s="283">
        <v>72952</v>
      </c>
      <c r="B29678" s="176">
        <v>72.7</v>
      </c>
      <c r="C29678" s="176">
        <v>40.5</v>
      </c>
      <c r="D29678" s="282">
        <v>87</v>
      </c>
      <c r="E29678" s="265"/>
    </row>
    <row r="29679" spans="1:5">
      <c r="A29679" s="283">
        <v>72955</v>
      </c>
      <c r="B29679" s="176">
        <v>50.4</v>
      </c>
      <c r="C29679" s="176">
        <v>38.799999999999997</v>
      </c>
      <c r="D29679" s="282">
        <v>87</v>
      </c>
      <c r="E29679" s="265"/>
    </row>
    <row r="29680" spans="1:5">
      <c r="A29680" s="283">
        <v>72956</v>
      </c>
      <c r="B29680" s="176">
        <v>263.39999999999998</v>
      </c>
      <c r="C29680" s="176">
        <v>36.299999999999997</v>
      </c>
      <c r="D29680" s="282">
        <v>127</v>
      </c>
      <c r="E29680" s="265"/>
    </row>
    <row r="29681" spans="1:5">
      <c r="A29681" s="283">
        <v>72957</v>
      </c>
      <c r="B29681" s="176">
        <v>0</v>
      </c>
      <c r="C29681" s="176">
        <v>0</v>
      </c>
      <c r="D29681" s="282">
        <v>87</v>
      </c>
      <c r="E29681" s="265"/>
    </row>
    <row r="29682" spans="1:5">
      <c r="A29682" s="283">
        <v>72958</v>
      </c>
      <c r="B29682" s="176">
        <v>21.1</v>
      </c>
      <c r="C29682" s="176">
        <v>37.9</v>
      </c>
      <c r="D29682" s="282">
        <v>108</v>
      </c>
      <c r="E29682" s="265"/>
    </row>
    <row r="29683" spans="1:5">
      <c r="A29683" s="283">
        <v>72959</v>
      </c>
      <c r="B29683" s="176">
        <v>23.9</v>
      </c>
      <c r="C29683" s="176">
        <v>43.2</v>
      </c>
      <c r="D29683" s="282">
        <v>87</v>
      </c>
      <c r="E29683" s="265"/>
    </row>
    <row r="29684" spans="1:5">
      <c r="A29684" s="283">
        <v>73001</v>
      </c>
      <c r="B29684" s="176">
        <v>0</v>
      </c>
      <c r="C29684" s="176">
        <v>0</v>
      </c>
      <c r="D29684" s="282">
        <v>87</v>
      </c>
      <c r="E29684" s="265"/>
    </row>
    <row r="29685" spans="1:5">
      <c r="A29685" s="283">
        <v>73002</v>
      </c>
      <c r="B29685" s="176">
        <v>24.9</v>
      </c>
      <c r="C29685" s="176">
        <v>38.799999999999997</v>
      </c>
      <c r="D29685" s="282">
        <v>96</v>
      </c>
      <c r="E29685" s="265"/>
    </row>
    <row r="29686" spans="1:5">
      <c r="A29686" s="283">
        <v>73003</v>
      </c>
      <c r="B29686" s="176">
        <v>2375</v>
      </c>
      <c r="C29686" s="176">
        <v>32.1</v>
      </c>
      <c r="D29686" s="282">
        <v>116</v>
      </c>
      <c r="E29686" s="265"/>
    </row>
    <row r="29687" spans="1:5">
      <c r="A29687" s="283">
        <v>73004</v>
      </c>
      <c r="B29687" s="176">
        <v>26.4</v>
      </c>
      <c r="C29687" s="176">
        <v>35.299999999999997</v>
      </c>
      <c r="D29687" s="282">
        <v>87</v>
      </c>
      <c r="E29687" s="265"/>
    </row>
    <row r="29688" spans="1:5">
      <c r="A29688" s="283">
        <v>73005</v>
      </c>
      <c r="B29688" s="176">
        <v>43.9</v>
      </c>
      <c r="C29688" s="176">
        <v>34.5</v>
      </c>
      <c r="D29688" s="282">
        <v>87</v>
      </c>
      <c r="E29688" s="265"/>
    </row>
    <row r="29689" spans="1:5">
      <c r="A29689" s="283">
        <v>73006</v>
      </c>
      <c r="B29689" s="176">
        <v>26.9</v>
      </c>
      <c r="C29689" s="176">
        <v>39.700000000000003</v>
      </c>
      <c r="D29689" s="282">
        <v>87</v>
      </c>
      <c r="E29689" s="265"/>
    </row>
    <row r="29690" spans="1:5">
      <c r="A29690" s="283">
        <v>73007</v>
      </c>
      <c r="B29690" s="176">
        <v>51.7</v>
      </c>
      <c r="C29690" s="176">
        <v>42.1</v>
      </c>
      <c r="D29690" s="282">
        <v>87</v>
      </c>
      <c r="E29690" s="265"/>
    </row>
    <row r="29691" spans="1:5">
      <c r="A29691" s="283">
        <v>73008</v>
      </c>
      <c r="B29691" s="176">
        <v>3005.3</v>
      </c>
      <c r="C29691" s="176">
        <v>37.1</v>
      </c>
      <c r="D29691" s="282">
        <v>149</v>
      </c>
      <c r="E29691" s="265"/>
    </row>
    <row r="29692" spans="1:5">
      <c r="A29692" s="283">
        <v>73009</v>
      </c>
      <c r="B29692" s="176">
        <v>14.2</v>
      </c>
      <c r="C29692" s="176">
        <v>43.5</v>
      </c>
      <c r="D29692" s="282">
        <v>87</v>
      </c>
      <c r="E29692" s="265"/>
    </row>
    <row r="29693" spans="1:5">
      <c r="A29693" s="283">
        <v>73010</v>
      </c>
      <c r="B29693" s="176">
        <v>74.7</v>
      </c>
      <c r="C29693" s="176">
        <v>37.700000000000003</v>
      </c>
      <c r="D29693" s="282">
        <v>87</v>
      </c>
      <c r="E29693" s="265"/>
    </row>
    <row r="29694" spans="1:5">
      <c r="A29694" s="283">
        <v>73011</v>
      </c>
      <c r="B29694" s="176">
        <v>20.100000000000001</v>
      </c>
      <c r="C29694" s="176">
        <v>41.8</v>
      </c>
      <c r="D29694" s="282">
        <v>87</v>
      </c>
      <c r="E29694" s="265"/>
    </row>
    <row r="29695" spans="1:5">
      <c r="A29695" s="283">
        <v>73012</v>
      </c>
      <c r="B29695" s="176">
        <v>673.2</v>
      </c>
      <c r="C29695" s="176">
        <v>33.299999999999997</v>
      </c>
      <c r="D29695" s="282">
        <v>101</v>
      </c>
      <c r="E29695" s="265"/>
    </row>
    <row r="29696" spans="1:5">
      <c r="A29696" s="283">
        <v>73013</v>
      </c>
      <c r="B29696" s="176">
        <v>1190</v>
      </c>
      <c r="C29696" s="176">
        <v>35</v>
      </c>
      <c r="D29696" s="282">
        <v>104</v>
      </c>
      <c r="E29696" s="265"/>
    </row>
    <row r="29697" spans="1:5">
      <c r="A29697" s="283">
        <v>73014</v>
      </c>
      <c r="B29697" s="176">
        <v>8.4</v>
      </c>
      <c r="C29697" s="176">
        <v>41.6</v>
      </c>
      <c r="D29697" s="282">
        <v>96</v>
      </c>
      <c r="E29697" s="265"/>
    </row>
    <row r="29698" spans="1:5">
      <c r="A29698" s="283">
        <v>73015</v>
      </c>
      <c r="B29698" s="176">
        <v>15.6</v>
      </c>
      <c r="C29698" s="176">
        <v>41.4</v>
      </c>
      <c r="D29698" s="282">
        <v>87</v>
      </c>
      <c r="E29698" s="265"/>
    </row>
    <row r="29699" spans="1:5">
      <c r="A29699" s="283">
        <v>73016</v>
      </c>
      <c r="B29699" s="176">
        <v>16.899999999999999</v>
      </c>
      <c r="C29699" s="176">
        <v>39.1</v>
      </c>
      <c r="D29699" s="282">
        <v>87</v>
      </c>
      <c r="E29699" s="265"/>
    </row>
    <row r="29700" spans="1:5">
      <c r="A29700" s="283">
        <v>73017</v>
      </c>
      <c r="B29700" s="176">
        <v>24</v>
      </c>
      <c r="C29700" s="176">
        <v>40.4</v>
      </c>
      <c r="D29700" s="282">
        <v>87</v>
      </c>
      <c r="E29700" s="265"/>
    </row>
    <row r="29701" spans="1:5">
      <c r="A29701" s="283">
        <v>73018</v>
      </c>
      <c r="B29701" s="176">
        <v>313.89999999999998</v>
      </c>
      <c r="C29701" s="176">
        <v>36.6</v>
      </c>
      <c r="D29701" s="282">
        <v>114</v>
      </c>
      <c r="E29701" s="265"/>
    </row>
    <row r="29702" spans="1:5">
      <c r="A29702" s="283">
        <v>73019</v>
      </c>
      <c r="B29702" s="176">
        <v>0</v>
      </c>
      <c r="C29702" s="176">
        <v>0</v>
      </c>
      <c r="D29702" s="282">
        <v>87</v>
      </c>
      <c r="E29702" s="265"/>
    </row>
    <row r="29703" spans="1:5">
      <c r="A29703" s="283">
        <v>73020</v>
      </c>
      <c r="B29703" s="176">
        <v>324.8</v>
      </c>
      <c r="C29703" s="176">
        <v>40.799999999999997</v>
      </c>
      <c r="D29703" s="282">
        <v>94</v>
      </c>
      <c r="E29703" s="265"/>
    </row>
    <row r="29704" spans="1:5">
      <c r="A29704" s="283">
        <v>73021</v>
      </c>
      <c r="B29704" s="176">
        <v>3.3</v>
      </c>
      <c r="C29704" s="176">
        <v>44.8</v>
      </c>
      <c r="D29704" s="282">
        <v>87</v>
      </c>
      <c r="E29704" s="265"/>
    </row>
    <row r="29705" spans="1:5">
      <c r="A29705" s="283">
        <v>73022</v>
      </c>
      <c r="B29705" s="176">
        <v>14.4</v>
      </c>
      <c r="C29705" s="176">
        <v>43</v>
      </c>
      <c r="D29705" s="282">
        <v>87</v>
      </c>
      <c r="E29705" s="265"/>
    </row>
    <row r="29706" spans="1:5">
      <c r="A29706" s="283">
        <v>73023</v>
      </c>
      <c r="B29706" s="176">
        <v>25.2</v>
      </c>
      <c r="C29706" s="176">
        <v>40.299999999999997</v>
      </c>
      <c r="D29706" s="282">
        <v>87</v>
      </c>
      <c r="E29706" s="265"/>
    </row>
    <row r="29707" spans="1:5">
      <c r="A29707" s="283">
        <v>73024</v>
      </c>
      <c r="B29707" s="176">
        <v>8.8000000000000007</v>
      </c>
      <c r="C29707" s="176">
        <v>46.8</v>
      </c>
      <c r="D29707" s="282">
        <v>115</v>
      </c>
      <c r="E29707" s="265"/>
    </row>
    <row r="29708" spans="1:5">
      <c r="A29708" s="283">
        <v>73025</v>
      </c>
      <c r="B29708" s="176">
        <v>185.1</v>
      </c>
      <c r="C29708" s="176">
        <v>39.200000000000003</v>
      </c>
      <c r="D29708" s="282">
        <v>95</v>
      </c>
      <c r="E29708" s="265"/>
    </row>
    <row r="29709" spans="1:5">
      <c r="A29709" s="283">
        <v>73026</v>
      </c>
      <c r="B29709" s="176">
        <v>99.8</v>
      </c>
      <c r="C29709" s="176">
        <v>44.1</v>
      </c>
      <c r="D29709" s="282">
        <v>119</v>
      </c>
      <c r="E29709" s="265"/>
    </row>
    <row r="29710" spans="1:5">
      <c r="A29710" s="283">
        <v>73027</v>
      </c>
      <c r="B29710" s="176">
        <v>28.4</v>
      </c>
      <c r="C29710" s="176">
        <v>24.8</v>
      </c>
      <c r="D29710" s="282">
        <v>87</v>
      </c>
      <c r="E29710" s="265"/>
    </row>
    <row r="29711" spans="1:5">
      <c r="A29711" s="283">
        <v>73028</v>
      </c>
      <c r="B29711" s="176">
        <v>46.4</v>
      </c>
      <c r="C29711" s="176">
        <v>42.3</v>
      </c>
      <c r="D29711" s="282">
        <v>87</v>
      </c>
      <c r="E29711" s="265"/>
    </row>
    <row r="29712" spans="1:5">
      <c r="A29712" s="283">
        <v>73029</v>
      </c>
      <c r="B29712" s="176">
        <v>55.4</v>
      </c>
      <c r="C29712" s="176">
        <v>39.299999999999997</v>
      </c>
      <c r="D29712" s="282">
        <v>87</v>
      </c>
      <c r="E29712" s="265"/>
    </row>
    <row r="29713" spans="1:5">
      <c r="A29713" s="283">
        <v>73030</v>
      </c>
      <c r="B29713" s="176">
        <v>23.4</v>
      </c>
      <c r="C29713" s="176">
        <v>40.200000000000003</v>
      </c>
      <c r="D29713" s="282">
        <v>87</v>
      </c>
      <c r="E29713" s="265"/>
    </row>
    <row r="29714" spans="1:5">
      <c r="A29714" s="283">
        <v>73031</v>
      </c>
      <c r="B29714" s="176">
        <v>0</v>
      </c>
      <c r="C29714" s="176">
        <v>0</v>
      </c>
      <c r="D29714" s="282">
        <v>87</v>
      </c>
      <c r="E29714" s="265"/>
    </row>
    <row r="29715" spans="1:5">
      <c r="A29715" s="283">
        <v>73032</v>
      </c>
      <c r="B29715" s="176">
        <v>360.9</v>
      </c>
      <c r="C29715" s="176">
        <v>40.6</v>
      </c>
      <c r="D29715" s="282">
        <v>87</v>
      </c>
      <c r="E29715" s="265"/>
    </row>
    <row r="29716" spans="1:5">
      <c r="A29716" s="283">
        <v>73033</v>
      </c>
      <c r="B29716" s="176">
        <v>0</v>
      </c>
      <c r="C29716" s="176">
        <v>0</v>
      </c>
      <c r="D29716" s="282">
        <v>87</v>
      </c>
      <c r="E29716" s="265"/>
    </row>
    <row r="29717" spans="1:5">
      <c r="A29717" s="283">
        <v>73034</v>
      </c>
      <c r="B29717" s="176">
        <v>646.4</v>
      </c>
      <c r="C29717" s="176">
        <v>34.799999999999997</v>
      </c>
      <c r="D29717" s="282">
        <v>127</v>
      </c>
      <c r="E29717" s="265"/>
    </row>
    <row r="29718" spans="1:5">
      <c r="A29718" s="283">
        <v>73036</v>
      </c>
      <c r="B29718" s="176">
        <v>94.3</v>
      </c>
      <c r="C29718" s="176">
        <v>34.9</v>
      </c>
      <c r="D29718" s="282">
        <v>95</v>
      </c>
      <c r="E29718" s="265"/>
    </row>
    <row r="29719" spans="1:5">
      <c r="A29719" s="283">
        <v>73038</v>
      </c>
      <c r="B29719" s="176">
        <v>27.5</v>
      </c>
      <c r="C29719" s="176">
        <v>43.7</v>
      </c>
      <c r="D29719" s="282">
        <v>87</v>
      </c>
      <c r="E29719" s="265"/>
    </row>
    <row r="29720" spans="1:5">
      <c r="A29720" s="283">
        <v>73040</v>
      </c>
      <c r="B29720" s="176">
        <v>15.1</v>
      </c>
      <c r="C29720" s="176">
        <v>38.200000000000003</v>
      </c>
      <c r="D29720" s="282">
        <v>87</v>
      </c>
      <c r="E29720" s="265"/>
    </row>
    <row r="29721" spans="1:5">
      <c r="A29721" s="283">
        <v>73041</v>
      </c>
      <c r="B29721" s="176">
        <v>2.5</v>
      </c>
      <c r="C29721" s="176">
        <v>47.5</v>
      </c>
      <c r="D29721" s="282">
        <v>87</v>
      </c>
      <c r="E29721" s="265"/>
    </row>
    <row r="29722" spans="1:5">
      <c r="A29722" s="283">
        <v>73042</v>
      </c>
      <c r="B29722" s="176">
        <v>9.4</v>
      </c>
      <c r="C29722" s="176">
        <v>41.8</v>
      </c>
      <c r="D29722" s="282">
        <v>87</v>
      </c>
      <c r="E29722" s="265"/>
    </row>
    <row r="29723" spans="1:5">
      <c r="A29723" s="283">
        <v>73043</v>
      </c>
      <c r="B29723" s="176">
        <v>10.5</v>
      </c>
      <c r="C29723" s="176">
        <v>43.5</v>
      </c>
      <c r="D29723" s="282">
        <v>87</v>
      </c>
      <c r="E29723" s="265"/>
    </row>
    <row r="29724" spans="1:5">
      <c r="A29724" s="283">
        <v>73044</v>
      </c>
      <c r="B29724" s="176">
        <v>82.7</v>
      </c>
      <c r="C29724" s="176">
        <v>37.6</v>
      </c>
      <c r="D29724" s="282">
        <v>120</v>
      </c>
      <c r="E29724" s="265"/>
    </row>
    <row r="29725" spans="1:5">
      <c r="A29725" s="283">
        <v>73045</v>
      </c>
      <c r="B29725" s="176">
        <v>155.30000000000001</v>
      </c>
      <c r="C29725" s="176">
        <v>39.5</v>
      </c>
      <c r="D29725" s="282">
        <v>125</v>
      </c>
      <c r="E29725" s="265"/>
    </row>
    <row r="29726" spans="1:5">
      <c r="A29726" s="283">
        <v>73047</v>
      </c>
      <c r="B29726" s="176">
        <v>39.299999999999997</v>
      </c>
      <c r="C29726" s="176">
        <v>35.700000000000003</v>
      </c>
      <c r="D29726" s="282">
        <v>87</v>
      </c>
      <c r="E29726" s="265"/>
    </row>
    <row r="29727" spans="1:5">
      <c r="A29727" s="283">
        <v>73048</v>
      </c>
      <c r="B29727" s="176">
        <v>8.9</v>
      </c>
      <c r="C29727" s="176">
        <v>37.9</v>
      </c>
      <c r="D29727" s="282">
        <v>109</v>
      </c>
      <c r="E29727" s="265"/>
    </row>
    <row r="29728" spans="1:5">
      <c r="A29728" s="283">
        <v>73049</v>
      </c>
      <c r="B29728" s="176">
        <v>115.8</v>
      </c>
      <c r="C29728" s="176">
        <v>40</v>
      </c>
      <c r="D29728" s="282">
        <v>96</v>
      </c>
      <c r="E29728" s="265"/>
    </row>
    <row r="29729" spans="1:5">
      <c r="A29729" s="283">
        <v>73050</v>
      </c>
      <c r="B29729" s="176">
        <v>81.7</v>
      </c>
      <c r="C29729" s="176">
        <v>22</v>
      </c>
      <c r="D29729" s="282">
        <v>87</v>
      </c>
      <c r="E29729" s="265"/>
    </row>
    <row r="29730" spans="1:5">
      <c r="A29730" s="283">
        <v>73051</v>
      </c>
      <c r="B29730" s="176">
        <v>81.3</v>
      </c>
      <c r="C29730" s="176">
        <v>38.5</v>
      </c>
      <c r="D29730" s="282">
        <v>87</v>
      </c>
      <c r="E29730" s="265"/>
    </row>
    <row r="29731" spans="1:5">
      <c r="A29731" s="283">
        <v>73052</v>
      </c>
      <c r="B29731" s="176">
        <v>34.200000000000003</v>
      </c>
      <c r="C29731" s="176">
        <v>40.4</v>
      </c>
      <c r="D29731" s="282">
        <v>87</v>
      </c>
      <c r="E29731" s="265"/>
    </row>
    <row r="29732" spans="1:5">
      <c r="A29732" s="283">
        <v>73053</v>
      </c>
      <c r="B29732" s="176">
        <v>8.5</v>
      </c>
      <c r="C29732" s="176">
        <v>38.9</v>
      </c>
      <c r="D29732" s="282">
        <v>87</v>
      </c>
      <c r="E29732" s="265"/>
    </row>
    <row r="29733" spans="1:5">
      <c r="A29733" s="283">
        <v>73054</v>
      </c>
      <c r="B29733" s="176">
        <v>39</v>
      </c>
      <c r="C29733" s="176">
        <v>39.9</v>
      </c>
      <c r="D29733" s="282">
        <v>96</v>
      </c>
      <c r="E29733" s="265"/>
    </row>
    <row r="29734" spans="1:5">
      <c r="A29734" s="283">
        <v>73055</v>
      </c>
      <c r="B29734" s="176">
        <v>29.4</v>
      </c>
      <c r="C29734" s="176">
        <v>40.799999999999997</v>
      </c>
      <c r="D29734" s="282">
        <v>87</v>
      </c>
      <c r="E29734" s="265"/>
    </row>
    <row r="29735" spans="1:5">
      <c r="A29735" s="283">
        <v>73056</v>
      </c>
      <c r="B29735" s="176">
        <v>7.1</v>
      </c>
      <c r="C29735" s="176">
        <v>38.799999999999997</v>
      </c>
      <c r="D29735" s="282">
        <v>87</v>
      </c>
      <c r="E29735" s="265"/>
    </row>
    <row r="29736" spans="1:5">
      <c r="A29736" s="283">
        <v>73057</v>
      </c>
      <c r="B29736" s="176">
        <v>23.6</v>
      </c>
      <c r="C29736" s="176">
        <v>39.9</v>
      </c>
      <c r="D29736" s="282">
        <v>87</v>
      </c>
      <c r="E29736" s="265"/>
    </row>
    <row r="29737" spans="1:5">
      <c r="A29737" s="283">
        <v>73058</v>
      </c>
      <c r="B29737" s="176">
        <v>14</v>
      </c>
      <c r="C29737" s="176">
        <v>44.4</v>
      </c>
      <c r="D29737" s="282">
        <v>87</v>
      </c>
      <c r="E29737" s="265"/>
    </row>
    <row r="29738" spans="1:5">
      <c r="A29738" s="283">
        <v>73059</v>
      </c>
      <c r="B29738" s="176">
        <v>19.8</v>
      </c>
      <c r="C29738" s="176">
        <v>39.1</v>
      </c>
      <c r="D29738" s="282">
        <v>87</v>
      </c>
      <c r="E29738" s="265"/>
    </row>
    <row r="29739" spans="1:5">
      <c r="A29739" s="283">
        <v>73061</v>
      </c>
      <c r="B29739" s="176">
        <v>29.5</v>
      </c>
      <c r="C29739" s="176">
        <v>35.4</v>
      </c>
      <c r="D29739" s="282">
        <v>87</v>
      </c>
      <c r="E29739" s="265"/>
    </row>
    <row r="29740" spans="1:5">
      <c r="A29740" s="283">
        <v>73062</v>
      </c>
      <c r="B29740" s="176">
        <v>10.1</v>
      </c>
      <c r="C29740" s="176">
        <v>45.4</v>
      </c>
      <c r="D29740" s="282">
        <v>87</v>
      </c>
      <c r="E29740" s="265"/>
    </row>
    <row r="29741" spans="1:5">
      <c r="A29741" s="283">
        <v>73063</v>
      </c>
      <c r="B29741" s="176">
        <v>7.5</v>
      </c>
      <c r="C29741" s="176">
        <v>41.5</v>
      </c>
      <c r="D29741" s="282">
        <v>87</v>
      </c>
      <c r="E29741" s="265"/>
    </row>
    <row r="29742" spans="1:5">
      <c r="A29742" s="283">
        <v>73064</v>
      </c>
      <c r="B29742" s="176">
        <v>408</v>
      </c>
      <c r="C29742" s="176">
        <v>36.5</v>
      </c>
      <c r="D29742" s="282">
        <v>106</v>
      </c>
      <c r="E29742" s="265"/>
    </row>
    <row r="29743" spans="1:5">
      <c r="A29743" s="283">
        <v>73065</v>
      </c>
      <c r="B29743" s="176">
        <v>148.19999999999999</v>
      </c>
      <c r="C29743" s="176">
        <v>38.700000000000003</v>
      </c>
      <c r="D29743" s="282">
        <v>94</v>
      </c>
      <c r="E29743" s="265"/>
    </row>
    <row r="29744" spans="1:5">
      <c r="A29744" s="283">
        <v>73066</v>
      </c>
      <c r="B29744" s="176">
        <v>0</v>
      </c>
      <c r="C29744" s="176">
        <v>0</v>
      </c>
      <c r="D29744" s="282">
        <v>87</v>
      </c>
      <c r="E29744" s="265"/>
    </row>
    <row r="29745" spans="1:5">
      <c r="A29745" s="283">
        <v>73067</v>
      </c>
      <c r="B29745" s="176">
        <v>17.399999999999999</v>
      </c>
      <c r="C29745" s="176">
        <v>42.1</v>
      </c>
      <c r="D29745" s="282">
        <v>87</v>
      </c>
      <c r="E29745" s="265"/>
    </row>
    <row r="29746" spans="1:5">
      <c r="A29746" s="283">
        <v>73068</v>
      </c>
      <c r="B29746" s="176">
        <v>171.2</v>
      </c>
      <c r="C29746" s="176">
        <v>37.6</v>
      </c>
      <c r="D29746" s="282">
        <v>87</v>
      </c>
      <c r="E29746" s="265"/>
    </row>
    <row r="29747" spans="1:5">
      <c r="A29747" s="283">
        <v>73069</v>
      </c>
      <c r="B29747" s="176">
        <v>1608</v>
      </c>
      <c r="C29747" s="176">
        <v>30.6</v>
      </c>
      <c r="D29747" s="282">
        <v>137</v>
      </c>
      <c r="E29747" s="265"/>
    </row>
    <row r="29748" spans="1:5">
      <c r="A29748" s="283">
        <v>73070</v>
      </c>
      <c r="B29748" s="176">
        <v>0</v>
      </c>
      <c r="C29748" s="176">
        <v>0</v>
      </c>
      <c r="D29748" s="282">
        <v>87</v>
      </c>
      <c r="E29748" s="265"/>
    </row>
    <row r="29749" spans="1:5">
      <c r="A29749" s="283">
        <v>73071</v>
      </c>
      <c r="B29749" s="176">
        <v>1389.4</v>
      </c>
      <c r="C29749" s="176">
        <v>28.9</v>
      </c>
      <c r="D29749" s="282">
        <v>114</v>
      </c>
      <c r="E29749" s="265"/>
    </row>
    <row r="29750" spans="1:5">
      <c r="A29750" s="283">
        <v>73072</v>
      </c>
      <c r="B29750" s="176">
        <v>728.1</v>
      </c>
      <c r="C29750" s="176">
        <v>29.3</v>
      </c>
      <c r="D29750" s="282">
        <v>132</v>
      </c>
      <c r="E29750" s="265"/>
    </row>
    <row r="29751" spans="1:5">
      <c r="A29751" s="283">
        <v>73073</v>
      </c>
      <c r="B29751" s="176">
        <v>14.6</v>
      </c>
      <c r="C29751" s="176">
        <v>37.299999999999997</v>
      </c>
      <c r="D29751" s="282">
        <v>87</v>
      </c>
      <c r="E29751" s="265"/>
    </row>
    <row r="29752" spans="1:5">
      <c r="A29752" s="283">
        <v>73074</v>
      </c>
      <c r="B29752" s="176">
        <v>21.9</v>
      </c>
      <c r="C29752" s="176">
        <v>40.4</v>
      </c>
      <c r="D29752" s="282">
        <v>87</v>
      </c>
      <c r="E29752" s="265"/>
    </row>
    <row r="29753" spans="1:5">
      <c r="A29753" s="283">
        <v>73075</v>
      </c>
      <c r="B29753" s="176">
        <v>64.400000000000006</v>
      </c>
      <c r="C29753" s="176">
        <v>39.299999999999997</v>
      </c>
      <c r="D29753" s="282">
        <v>87</v>
      </c>
      <c r="E29753" s="265"/>
    </row>
    <row r="29754" spans="1:5">
      <c r="A29754" s="283">
        <v>73077</v>
      </c>
      <c r="B29754" s="176">
        <v>25.8</v>
      </c>
      <c r="C29754" s="176">
        <v>41.6</v>
      </c>
      <c r="D29754" s="282">
        <v>94</v>
      </c>
      <c r="E29754" s="265"/>
    </row>
    <row r="29755" spans="1:5">
      <c r="A29755" s="283">
        <v>73078</v>
      </c>
      <c r="B29755" s="176">
        <v>71</v>
      </c>
      <c r="C29755" s="176">
        <v>36.700000000000003</v>
      </c>
      <c r="D29755" s="282">
        <v>87</v>
      </c>
      <c r="E29755" s="265"/>
    </row>
    <row r="29756" spans="1:5">
      <c r="A29756" s="283">
        <v>73079</v>
      </c>
      <c r="B29756" s="176">
        <v>18.5</v>
      </c>
      <c r="C29756" s="176">
        <v>41.3</v>
      </c>
      <c r="D29756" s="282">
        <v>87</v>
      </c>
      <c r="E29756" s="265"/>
    </row>
    <row r="29757" spans="1:5">
      <c r="A29757" s="283">
        <v>73080</v>
      </c>
      <c r="B29757" s="176">
        <v>71.2</v>
      </c>
      <c r="C29757" s="176">
        <v>37.700000000000003</v>
      </c>
      <c r="D29757" s="282">
        <v>102</v>
      </c>
      <c r="E29757" s="265"/>
    </row>
    <row r="29758" spans="1:5">
      <c r="A29758" s="283">
        <v>73082</v>
      </c>
      <c r="B29758" s="176">
        <v>14.8</v>
      </c>
      <c r="C29758" s="176">
        <v>40.799999999999997</v>
      </c>
      <c r="D29758" s="282">
        <v>87</v>
      </c>
      <c r="E29758" s="265"/>
    </row>
    <row r="29759" spans="1:5">
      <c r="A29759" s="283">
        <v>73083</v>
      </c>
      <c r="B29759" s="176">
        <v>0</v>
      </c>
      <c r="C29759" s="176">
        <v>0</v>
      </c>
      <c r="D29759" s="282">
        <v>87</v>
      </c>
      <c r="E29759" s="265"/>
    </row>
    <row r="29760" spans="1:5">
      <c r="A29760" s="283">
        <v>73084</v>
      </c>
      <c r="B29760" s="176">
        <v>281.8</v>
      </c>
      <c r="C29760" s="176">
        <v>41.3</v>
      </c>
      <c r="D29760" s="282">
        <v>108</v>
      </c>
      <c r="E29760" s="265"/>
    </row>
    <row r="29761" spans="1:5">
      <c r="A29761" s="283">
        <v>73085</v>
      </c>
      <c r="B29761" s="176">
        <v>0</v>
      </c>
      <c r="C29761" s="176">
        <v>0</v>
      </c>
      <c r="D29761" s="282">
        <v>87</v>
      </c>
      <c r="E29761" s="265"/>
    </row>
    <row r="29762" spans="1:5">
      <c r="A29762" s="283">
        <v>73086</v>
      </c>
      <c r="B29762" s="176">
        <v>39.4</v>
      </c>
      <c r="C29762" s="176">
        <v>41.8</v>
      </c>
      <c r="D29762" s="282">
        <v>118</v>
      </c>
      <c r="E29762" s="265"/>
    </row>
    <row r="29763" spans="1:5">
      <c r="A29763" s="283">
        <v>73089</v>
      </c>
      <c r="B29763" s="176">
        <v>130.19999999999999</v>
      </c>
      <c r="C29763" s="176">
        <v>37.9</v>
      </c>
      <c r="D29763" s="282">
        <v>93</v>
      </c>
      <c r="E29763" s="265"/>
    </row>
    <row r="29764" spans="1:5">
      <c r="A29764" s="283">
        <v>73090</v>
      </c>
      <c r="B29764" s="176">
        <v>16.600000000000001</v>
      </c>
      <c r="C29764" s="176">
        <v>40.200000000000003</v>
      </c>
      <c r="D29764" s="282">
        <v>87</v>
      </c>
      <c r="E29764" s="265"/>
    </row>
    <row r="29765" spans="1:5">
      <c r="A29765" s="283">
        <v>73092</v>
      </c>
      <c r="B29765" s="176">
        <v>27.1</v>
      </c>
      <c r="C29765" s="176">
        <v>40.9</v>
      </c>
      <c r="D29765" s="282">
        <v>87</v>
      </c>
      <c r="E29765" s="265"/>
    </row>
    <row r="29766" spans="1:5">
      <c r="A29766" s="283">
        <v>73093</v>
      </c>
      <c r="B29766" s="176">
        <v>51.9</v>
      </c>
      <c r="C29766" s="176">
        <v>38</v>
      </c>
      <c r="D29766" s="282">
        <v>95</v>
      </c>
      <c r="E29766" s="265"/>
    </row>
    <row r="29767" spans="1:5">
      <c r="A29767" s="283">
        <v>73095</v>
      </c>
      <c r="B29767" s="176">
        <v>25.8</v>
      </c>
      <c r="C29767" s="176">
        <v>40.299999999999997</v>
      </c>
      <c r="D29767" s="282">
        <v>87</v>
      </c>
      <c r="E29767" s="265"/>
    </row>
    <row r="29768" spans="1:5">
      <c r="A29768" s="283">
        <v>73096</v>
      </c>
      <c r="B29768" s="176">
        <v>86.1</v>
      </c>
      <c r="C29768" s="176">
        <v>26.9</v>
      </c>
      <c r="D29768" s="282">
        <v>94</v>
      </c>
      <c r="E29768" s="265"/>
    </row>
    <row r="29769" spans="1:5">
      <c r="A29769" s="283">
        <v>73097</v>
      </c>
      <c r="B29769" s="176">
        <v>0</v>
      </c>
      <c r="C29769" s="176">
        <v>0</v>
      </c>
      <c r="D29769" s="282">
        <v>87</v>
      </c>
      <c r="E29769" s="265"/>
    </row>
    <row r="29770" spans="1:5">
      <c r="A29770" s="283">
        <v>73098</v>
      </c>
      <c r="B29770" s="176">
        <v>38.4</v>
      </c>
      <c r="C29770" s="176">
        <v>41.2</v>
      </c>
      <c r="D29770" s="282">
        <v>87</v>
      </c>
      <c r="E29770" s="265"/>
    </row>
    <row r="29771" spans="1:5">
      <c r="A29771" s="283">
        <v>73099</v>
      </c>
      <c r="B29771" s="176">
        <v>417.6</v>
      </c>
      <c r="C29771" s="176">
        <v>35.4</v>
      </c>
      <c r="D29771" s="282">
        <v>135</v>
      </c>
      <c r="E29771" s="265"/>
    </row>
    <row r="29772" spans="1:5">
      <c r="A29772" s="283">
        <v>73101</v>
      </c>
      <c r="B29772" s="176">
        <v>0</v>
      </c>
      <c r="C29772" s="176">
        <v>0</v>
      </c>
      <c r="D29772" s="282">
        <v>87</v>
      </c>
      <c r="E29772" s="265"/>
    </row>
    <row r="29773" spans="1:5">
      <c r="A29773" s="283">
        <v>73102</v>
      </c>
      <c r="B29773" s="176">
        <v>3333.3</v>
      </c>
      <c r="C29773" s="176">
        <v>33.799999999999997</v>
      </c>
      <c r="D29773" s="282">
        <v>103</v>
      </c>
      <c r="E29773" s="265"/>
    </row>
    <row r="29774" spans="1:5">
      <c r="A29774" s="283">
        <v>73103</v>
      </c>
      <c r="B29774" s="176">
        <v>3547.6</v>
      </c>
      <c r="C29774" s="176">
        <v>34.799999999999997</v>
      </c>
      <c r="D29774" s="282">
        <v>113</v>
      </c>
      <c r="E29774" s="265"/>
    </row>
    <row r="29775" spans="1:5">
      <c r="A29775" s="283">
        <v>73104</v>
      </c>
      <c r="B29775" s="176">
        <v>965.4</v>
      </c>
      <c r="C29775" s="176">
        <v>28.8</v>
      </c>
      <c r="D29775" s="282">
        <v>97</v>
      </c>
      <c r="E29775" s="265"/>
    </row>
    <row r="29776" spans="1:5">
      <c r="A29776" s="283">
        <v>73105</v>
      </c>
      <c r="B29776" s="176">
        <v>917</v>
      </c>
      <c r="C29776" s="176">
        <v>40.299999999999997</v>
      </c>
      <c r="D29776" s="282">
        <v>131</v>
      </c>
      <c r="E29776" s="265"/>
    </row>
    <row r="29777" spans="1:5">
      <c r="A29777" s="283">
        <v>73106</v>
      </c>
      <c r="B29777" s="176">
        <v>4301.3999999999996</v>
      </c>
      <c r="C29777" s="176">
        <v>30.5</v>
      </c>
      <c r="D29777" s="282">
        <v>144</v>
      </c>
      <c r="E29777" s="265"/>
    </row>
    <row r="29778" spans="1:5">
      <c r="A29778" s="283">
        <v>73107</v>
      </c>
      <c r="B29778" s="176">
        <v>3629</v>
      </c>
      <c r="C29778" s="176">
        <v>32.9</v>
      </c>
      <c r="D29778" s="282">
        <v>102</v>
      </c>
      <c r="E29778" s="265"/>
    </row>
    <row r="29779" spans="1:5">
      <c r="A29779" s="283">
        <v>73108</v>
      </c>
      <c r="B29779" s="176">
        <v>1935</v>
      </c>
      <c r="C29779" s="176">
        <v>27.6</v>
      </c>
      <c r="D29779" s="282">
        <v>95</v>
      </c>
      <c r="E29779" s="265"/>
    </row>
    <row r="29780" spans="1:5">
      <c r="A29780" s="283">
        <v>73109</v>
      </c>
      <c r="B29780" s="176">
        <v>3840.8</v>
      </c>
      <c r="C29780" s="176">
        <v>32.1</v>
      </c>
      <c r="D29780" s="282">
        <v>127</v>
      </c>
      <c r="E29780" s="265"/>
    </row>
    <row r="29781" spans="1:5">
      <c r="A29781" s="283">
        <v>73110</v>
      </c>
      <c r="B29781" s="176">
        <v>2156.6999999999998</v>
      </c>
      <c r="C29781" s="176">
        <v>33.5</v>
      </c>
      <c r="D29781" s="282">
        <v>101</v>
      </c>
      <c r="E29781" s="265"/>
    </row>
    <row r="29782" spans="1:5">
      <c r="A29782" s="283">
        <v>73111</v>
      </c>
      <c r="B29782" s="176">
        <v>1368.2</v>
      </c>
      <c r="C29782" s="176">
        <v>40.9</v>
      </c>
      <c r="D29782" s="282">
        <v>110</v>
      </c>
      <c r="E29782" s="265"/>
    </row>
    <row r="29783" spans="1:5">
      <c r="A29783" s="283">
        <v>73112</v>
      </c>
      <c r="B29783" s="176">
        <v>4085</v>
      </c>
      <c r="C29783" s="176">
        <v>36.1</v>
      </c>
      <c r="D29783" s="282">
        <v>138</v>
      </c>
      <c r="E29783" s="265"/>
    </row>
    <row r="29784" spans="1:5">
      <c r="A29784" s="283">
        <v>73113</v>
      </c>
      <c r="B29784" s="176">
        <v>0</v>
      </c>
      <c r="C29784" s="176">
        <v>0</v>
      </c>
      <c r="D29784" s="282">
        <v>87</v>
      </c>
      <c r="E29784" s="265"/>
    </row>
    <row r="29785" spans="1:5">
      <c r="A29785" s="283">
        <v>73114</v>
      </c>
      <c r="B29785" s="176">
        <v>1795.1</v>
      </c>
      <c r="C29785" s="176">
        <v>29.3</v>
      </c>
      <c r="D29785" s="282">
        <v>116</v>
      </c>
      <c r="E29785" s="265"/>
    </row>
    <row r="29786" spans="1:5">
      <c r="A29786" s="283">
        <v>73115</v>
      </c>
      <c r="B29786" s="176">
        <v>2334.6999999999998</v>
      </c>
      <c r="C29786" s="176">
        <v>34.799999999999997</v>
      </c>
      <c r="D29786" s="282">
        <v>130</v>
      </c>
      <c r="E29786" s="265"/>
    </row>
    <row r="29787" spans="1:5">
      <c r="A29787" s="283">
        <v>73116</v>
      </c>
      <c r="B29787" s="176">
        <v>2511</v>
      </c>
      <c r="C29787" s="176">
        <v>45</v>
      </c>
      <c r="D29787" s="282">
        <v>175</v>
      </c>
      <c r="E29787" s="265"/>
    </row>
    <row r="29788" spans="1:5">
      <c r="A29788" s="283">
        <v>73117</v>
      </c>
      <c r="B29788" s="176">
        <v>1268.7</v>
      </c>
      <c r="C29788" s="176">
        <v>40.299999999999997</v>
      </c>
      <c r="D29788" s="282">
        <v>113</v>
      </c>
      <c r="E29788" s="265"/>
    </row>
    <row r="29789" spans="1:5">
      <c r="A29789" s="283">
        <v>73118</v>
      </c>
      <c r="B29789" s="176">
        <v>3009.5</v>
      </c>
      <c r="C29789" s="176">
        <v>34.6</v>
      </c>
      <c r="D29789" s="282">
        <v>131</v>
      </c>
      <c r="E29789" s="265"/>
    </row>
    <row r="29790" spans="1:5">
      <c r="A29790" s="283">
        <v>73119</v>
      </c>
      <c r="B29790" s="176">
        <v>5223.5</v>
      </c>
      <c r="C29790" s="176">
        <v>29.3</v>
      </c>
      <c r="D29790" s="282">
        <v>94</v>
      </c>
      <c r="E29790" s="265"/>
    </row>
    <row r="29791" spans="1:5">
      <c r="A29791" s="283">
        <v>73120</v>
      </c>
      <c r="B29791" s="176">
        <v>3053.9</v>
      </c>
      <c r="C29791" s="176">
        <v>37.1</v>
      </c>
      <c r="D29791" s="282">
        <v>143</v>
      </c>
      <c r="E29791" s="265"/>
    </row>
    <row r="29792" spans="1:5">
      <c r="A29792" s="283">
        <v>73121</v>
      </c>
      <c r="B29792" s="176">
        <v>335.7</v>
      </c>
      <c r="C29792" s="176">
        <v>48.1</v>
      </c>
      <c r="D29792" s="282">
        <v>87</v>
      </c>
      <c r="E29792" s="265"/>
    </row>
    <row r="29793" spans="1:5">
      <c r="A29793" s="283">
        <v>73122</v>
      </c>
      <c r="B29793" s="176">
        <v>3941</v>
      </c>
      <c r="C29793" s="176">
        <v>35.6</v>
      </c>
      <c r="D29793" s="282">
        <v>95</v>
      </c>
      <c r="E29793" s="265"/>
    </row>
    <row r="29794" spans="1:5">
      <c r="A29794" s="283">
        <v>73123</v>
      </c>
      <c r="B29794" s="176">
        <v>0</v>
      </c>
      <c r="C29794" s="176">
        <v>0</v>
      </c>
      <c r="D29794" s="282">
        <v>87</v>
      </c>
      <c r="E29794" s="265"/>
    </row>
    <row r="29795" spans="1:5">
      <c r="A29795" s="283">
        <v>73124</v>
      </c>
      <c r="B29795" s="176">
        <v>0</v>
      </c>
      <c r="C29795" s="176">
        <v>0</v>
      </c>
      <c r="D29795" s="282">
        <v>87</v>
      </c>
      <c r="E29795" s="265"/>
    </row>
    <row r="29796" spans="1:5">
      <c r="A29796" s="283">
        <v>73125</v>
      </c>
      <c r="B29796" s="176">
        <v>0</v>
      </c>
      <c r="C29796" s="176">
        <v>0</v>
      </c>
      <c r="D29796" s="282">
        <v>87</v>
      </c>
      <c r="E29796" s="265"/>
    </row>
    <row r="29797" spans="1:5">
      <c r="A29797" s="283">
        <v>73126</v>
      </c>
      <c r="B29797" s="176">
        <v>0</v>
      </c>
      <c r="C29797" s="176">
        <v>0</v>
      </c>
      <c r="D29797" s="282">
        <v>87</v>
      </c>
      <c r="E29797" s="265"/>
    </row>
    <row r="29798" spans="1:5">
      <c r="A29798" s="283">
        <v>73127</v>
      </c>
      <c r="B29798" s="176">
        <v>1886.7</v>
      </c>
      <c r="C29798" s="176">
        <v>31.7</v>
      </c>
      <c r="D29798" s="282">
        <v>104</v>
      </c>
      <c r="E29798" s="265"/>
    </row>
    <row r="29799" spans="1:5">
      <c r="A29799" s="283">
        <v>73128</v>
      </c>
      <c r="B29799" s="176">
        <v>420.4</v>
      </c>
      <c r="C29799" s="176">
        <v>36.4</v>
      </c>
      <c r="D29799" s="282">
        <v>142</v>
      </c>
      <c r="E29799" s="265"/>
    </row>
    <row r="29800" spans="1:5">
      <c r="A29800" s="283">
        <v>73129</v>
      </c>
      <c r="B29800" s="176">
        <v>1660.1</v>
      </c>
      <c r="C29800" s="176">
        <v>29.6</v>
      </c>
      <c r="D29800" s="282">
        <v>117</v>
      </c>
      <c r="E29800" s="265"/>
    </row>
    <row r="29801" spans="1:5">
      <c r="A29801" s="283">
        <v>73130</v>
      </c>
      <c r="B29801" s="176">
        <v>1636.4</v>
      </c>
      <c r="C29801" s="176">
        <v>38.799999999999997</v>
      </c>
      <c r="D29801" s="282">
        <v>113</v>
      </c>
      <c r="E29801" s="265"/>
    </row>
    <row r="29802" spans="1:5">
      <c r="A29802" s="283">
        <v>73131</v>
      </c>
      <c r="B29802" s="176">
        <v>296.5</v>
      </c>
      <c r="C29802" s="176">
        <v>42.6</v>
      </c>
      <c r="D29802" s="282">
        <v>113</v>
      </c>
      <c r="E29802" s="265"/>
    </row>
    <row r="29803" spans="1:5">
      <c r="A29803" s="283">
        <v>73132</v>
      </c>
      <c r="B29803" s="176">
        <v>2564.8000000000002</v>
      </c>
      <c r="C29803" s="176">
        <v>34.4</v>
      </c>
      <c r="D29803" s="282">
        <v>118</v>
      </c>
      <c r="E29803" s="265"/>
    </row>
    <row r="29804" spans="1:5">
      <c r="A29804" s="283">
        <v>73134</v>
      </c>
      <c r="B29804" s="176">
        <v>790.4</v>
      </c>
      <c r="C29804" s="176">
        <v>38.9</v>
      </c>
      <c r="D29804" s="282">
        <v>124</v>
      </c>
      <c r="E29804" s="265"/>
    </row>
    <row r="29805" spans="1:5">
      <c r="A29805" s="283">
        <v>73135</v>
      </c>
      <c r="B29805" s="176">
        <v>1119.5999999999999</v>
      </c>
      <c r="C29805" s="176">
        <v>31.7</v>
      </c>
      <c r="D29805" s="282">
        <v>139</v>
      </c>
      <c r="E29805" s="265"/>
    </row>
    <row r="29806" spans="1:5">
      <c r="A29806" s="283">
        <v>73136</v>
      </c>
      <c r="B29806" s="176">
        <v>0</v>
      </c>
      <c r="C29806" s="176">
        <v>0</v>
      </c>
      <c r="D29806" s="282">
        <v>87</v>
      </c>
      <c r="E29806" s="265"/>
    </row>
    <row r="29807" spans="1:5">
      <c r="A29807" s="283">
        <v>73137</v>
      </c>
      <c r="B29807" s="176">
        <v>0</v>
      </c>
      <c r="C29807" s="176">
        <v>0</v>
      </c>
      <c r="D29807" s="282">
        <v>87</v>
      </c>
      <c r="E29807" s="265"/>
    </row>
    <row r="29808" spans="1:5">
      <c r="A29808" s="283">
        <v>73139</v>
      </c>
      <c r="B29808" s="176">
        <v>3614.9</v>
      </c>
      <c r="C29808" s="176">
        <v>34.1</v>
      </c>
      <c r="D29808" s="282">
        <v>111</v>
      </c>
      <c r="E29808" s="265"/>
    </row>
    <row r="29809" spans="1:5">
      <c r="A29809" s="283">
        <v>73140</v>
      </c>
      <c r="B29809" s="176">
        <v>0</v>
      </c>
      <c r="C29809" s="176">
        <v>0</v>
      </c>
      <c r="D29809" s="282">
        <v>87</v>
      </c>
      <c r="E29809" s="265"/>
    </row>
    <row r="29810" spans="1:5">
      <c r="A29810" s="283">
        <v>73141</v>
      </c>
      <c r="B29810" s="176">
        <v>443.1</v>
      </c>
      <c r="C29810" s="176">
        <v>38.6</v>
      </c>
      <c r="D29810" s="282">
        <v>87</v>
      </c>
      <c r="E29810" s="265"/>
    </row>
    <row r="29811" spans="1:5">
      <c r="A29811" s="283">
        <v>73142</v>
      </c>
      <c r="B29811" s="176">
        <v>1703.3</v>
      </c>
      <c r="C29811" s="176">
        <v>36.799999999999997</v>
      </c>
      <c r="D29811" s="282">
        <v>94</v>
      </c>
      <c r="E29811" s="265"/>
    </row>
    <row r="29812" spans="1:5">
      <c r="A29812" s="283">
        <v>73143</v>
      </c>
      <c r="B29812" s="176">
        <v>7904.8</v>
      </c>
      <c r="C29812" s="176">
        <v>24.9</v>
      </c>
      <c r="D29812" s="282">
        <v>87</v>
      </c>
      <c r="E29812" s="265"/>
    </row>
    <row r="29813" spans="1:5">
      <c r="A29813" s="283">
        <v>73144</v>
      </c>
      <c r="B29813" s="176">
        <v>0</v>
      </c>
      <c r="C29813" s="176">
        <v>0</v>
      </c>
      <c r="D29813" s="282">
        <v>87</v>
      </c>
      <c r="E29813" s="265"/>
    </row>
    <row r="29814" spans="1:5">
      <c r="A29814" s="283">
        <v>73145</v>
      </c>
      <c r="B29814" s="176">
        <v>474.9</v>
      </c>
      <c r="C29814" s="176">
        <v>21.7</v>
      </c>
      <c r="D29814" s="282">
        <v>134</v>
      </c>
      <c r="E29814" s="265"/>
    </row>
    <row r="29815" spans="1:5">
      <c r="A29815" s="283">
        <v>73146</v>
      </c>
      <c r="B29815" s="176">
        <v>0</v>
      </c>
      <c r="C29815" s="176">
        <v>0</v>
      </c>
      <c r="D29815" s="282">
        <v>87</v>
      </c>
      <c r="E29815" s="265"/>
    </row>
    <row r="29816" spans="1:5">
      <c r="A29816" s="283">
        <v>73147</v>
      </c>
      <c r="B29816" s="176">
        <v>0</v>
      </c>
      <c r="C29816" s="176">
        <v>0</v>
      </c>
      <c r="D29816" s="282">
        <v>87</v>
      </c>
      <c r="E29816" s="265"/>
    </row>
    <row r="29817" spans="1:5">
      <c r="A29817" s="283">
        <v>73148</v>
      </c>
      <c r="B29817" s="176">
        <v>0</v>
      </c>
      <c r="C29817" s="176">
        <v>0</v>
      </c>
      <c r="D29817" s="282">
        <v>87</v>
      </c>
      <c r="E29817" s="265"/>
    </row>
    <row r="29818" spans="1:5">
      <c r="A29818" s="283">
        <v>73149</v>
      </c>
      <c r="B29818" s="176">
        <v>880.4</v>
      </c>
      <c r="C29818" s="176">
        <v>33.1</v>
      </c>
      <c r="D29818" s="282">
        <v>105</v>
      </c>
      <c r="E29818" s="265"/>
    </row>
    <row r="29819" spans="1:5">
      <c r="A29819" s="283">
        <v>73150</v>
      </c>
      <c r="B29819" s="176">
        <v>277.39999999999998</v>
      </c>
      <c r="C29819" s="176">
        <v>45.1</v>
      </c>
      <c r="D29819" s="282">
        <v>113</v>
      </c>
      <c r="E29819" s="265"/>
    </row>
    <row r="29820" spans="1:5">
      <c r="A29820" s="283">
        <v>73151</v>
      </c>
      <c r="B29820" s="176">
        <v>175.6</v>
      </c>
      <c r="C29820" s="176">
        <v>42.1</v>
      </c>
      <c r="D29820" s="282">
        <v>87</v>
      </c>
      <c r="E29820" s="265"/>
    </row>
    <row r="29821" spans="1:5">
      <c r="A29821" s="283">
        <v>73152</v>
      </c>
      <c r="B29821" s="176">
        <v>0</v>
      </c>
      <c r="C29821" s="176">
        <v>0</v>
      </c>
      <c r="D29821" s="282">
        <v>87</v>
      </c>
      <c r="E29821" s="265"/>
    </row>
    <row r="29822" spans="1:5">
      <c r="A29822" s="283">
        <v>73153</v>
      </c>
      <c r="B29822" s="176">
        <v>2800.5</v>
      </c>
      <c r="C29822" s="176">
        <v>35.5</v>
      </c>
      <c r="D29822" s="282">
        <v>87</v>
      </c>
      <c r="E29822" s="265"/>
    </row>
    <row r="29823" spans="1:5">
      <c r="A29823" s="283">
        <v>73154</v>
      </c>
      <c r="B29823" s="176">
        <v>0</v>
      </c>
      <c r="C29823" s="176">
        <v>0</v>
      </c>
      <c r="D29823" s="282">
        <v>87</v>
      </c>
      <c r="E29823" s="265"/>
    </row>
    <row r="29824" spans="1:5">
      <c r="A29824" s="283">
        <v>73155</v>
      </c>
      <c r="B29824" s="176">
        <v>0</v>
      </c>
      <c r="C29824" s="176">
        <v>0</v>
      </c>
      <c r="D29824" s="282">
        <v>87</v>
      </c>
      <c r="E29824" s="265"/>
    </row>
    <row r="29825" spans="1:5">
      <c r="A29825" s="283">
        <v>73156</v>
      </c>
      <c r="B29825" s="176">
        <v>6305.8</v>
      </c>
      <c r="C29825" s="176">
        <v>41.5</v>
      </c>
      <c r="D29825" s="282">
        <v>116</v>
      </c>
      <c r="E29825" s="265"/>
    </row>
    <row r="29826" spans="1:5">
      <c r="A29826" s="283">
        <v>73157</v>
      </c>
      <c r="B29826" s="176">
        <v>3054.1</v>
      </c>
      <c r="C29826" s="176">
        <v>34.299999999999997</v>
      </c>
      <c r="D29826" s="282">
        <v>87</v>
      </c>
      <c r="E29826" s="265"/>
    </row>
    <row r="29827" spans="1:5">
      <c r="A29827" s="283">
        <v>73159</v>
      </c>
      <c r="B29827" s="176">
        <v>2687.4</v>
      </c>
      <c r="C29827" s="176">
        <v>34</v>
      </c>
      <c r="D29827" s="282">
        <v>116</v>
      </c>
      <c r="E29827" s="265"/>
    </row>
    <row r="29828" spans="1:5">
      <c r="A29828" s="283">
        <v>73160</v>
      </c>
      <c r="B29828" s="176">
        <v>2147.6999999999998</v>
      </c>
      <c r="C29828" s="176">
        <v>31.9</v>
      </c>
      <c r="D29828" s="282">
        <v>163</v>
      </c>
      <c r="E29828" s="265"/>
    </row>
    <row r="29829" spans="1:5">
      <c r="A29829" s="283">
        <v>73162</v>
      </c>
      <c r="B29829" s="176">
        <v>3923.9</v>
      </c>
      <c r="C29829" s="176">
        <v>42.2</v>
      </c>
      <c r="D29829" s="282">
        <v>127</v>
      </c>
      <c r="E29829" s="265"/>
    </row>
    <row r="29830" spans="1:5">
      <c r="A29830" s="283">
        <v>73165</v>
      </c>
      <c r="B29830" s="176">
        <v>157.5</v>
      </c>
      <c r="C29830" s="176">
        <v>39.200000000000003</v>
      </c>
      <c r="D29830" s="282">
        <v>87</v>
      </c>
      <c r="E29830" s="265"/>
    </row>
    <row r="29831" spans="1:5">
      <c r="A29831" s="283">
        <v>73169</v>
      </c>
      <c r="B29831" s="176">
        <v>194.5</v>
      </c>
      <c r="C29831" s="176">
        <v>35.299999999999997</v>
      </c>
      <c r="D29831" s="282">
        <v>104</v>
      </c>
      <c r="E29831" s="265"/>
    </row>
    <row r="29832" spans="1:5">
      <c r="A29832" s="283">
        <v>73170</v>
      </c>
      <c r="B29832" s="176">
        <v>1725.7</v>
      </c>
      <c r="C29832" s="176">
        <v>37</v>
      </c>
      <c r="D29832" s="282">
        <v>161</v>
      </c>
      <c r="E29832" s="265"/>
    </row>
    <row r="29833" spans="1:5">
      <c r="A29833" s="283">
        <v>73172</v>
      </c>
      <c r="B29833" s="176">
        <v>4801.1000000000004</v>
      </c>
      <c r="C29833" s="176">
        <v>48.7</v>
      </c>
      <c r="D29833" s="282">
        <v>87</v>
      </c>
      <c r="E29833" s="265"/>
    </row>
    <row r="29834" spans="1:5">
      <c r="A29834" s="283">
        <v>73173</v>
      </c>
      <c r="B29834" s="176">
        <v>99.4</v>
      </c>
      <c r="C29834" s="176">
        <v>36.200000000000003</v>
      </c>
      <c r="D29834" s="282">
        <v>87</v>
      </c>
      <c r="E29834" s="265"/>
    </row>
    <row r="29835" spans="1:5">
      <c r="A29835" s="283">
        <v>73179</v>
      </c>
      <c r="B29835" s="176">
        <v>387.4</v>
      </c>
      <c r="C29835" s="176">
        <v>34.5</v>
      </c>
      <c r="D29835" s="282">
        <v>104</v>
      </c>
      <c r="E29835" s="265"/>
    </row>
    <row r="29836" spans="1:5">
      <c r="A29836" s="283">
        <v>73189</v>
      </c>
      <c r="B29836" s="176">
        <v>0</v>
      </c>
      <c r="C29836" s="176">
        <v>0</v>
      </c>
      <c r="D29836" s="282">
        <v>87</v>
      </c>
      <c r="E29836" s="265"/>
    </row>
    <row r="29837" spans="1:5">
      <c r="A29837" s="283">
        <v>73190</v>
      </c>
      <c r="B29837" s="176">
        <v>0</v>
      </c>
      <c r="C29837" s="176">
        <v>0</v>
      </c>
      <c r="D29837" s="282">
        <v>87</v>
      </c>
      <c r="E29837" s="265"/>
    </row>
    <row r="29838" spans="1:5">
      <c r="A29838" s="283">
        <v>73194</v>
      </c>
      <c r="B29838" s="176">
        <v>0</v>
      </c>
      <c r="C29838" s="176">
        <v>0</v>
      </c>
      <c r="D29838" s="282">
        <v>87</v>
      </c>
      <c r="E29838" s="265"/>
    </row>
    <row r="29839" spans="1:5">
      <c r="A29839" s="283">
        <v>73195</v>
      </c>
      <c r="B29839" s="176">
        <v>3.3</v>
      </c>
      <c r="C29839" s="176">
        <v>48.3</v>
      </c>
      <c r="D29839" s="282">
        <v>87</v>
      </c>
      <c r="E29839" s="265"/>
    </row>
    <row r="29840" spans="1:5">
      <c r="A29840" s="283">
        <v>73301</v>
      </c>
      <c r="B29840" s="176">
        <v>0</v>
      </c>
      <c r="C29840" s="176">
        <v>0</v>
      </c>
      <c r="D29840" s="282">
        <v>87</v>
      </c>
      <c r="E29840" s="265"/>
    </row>
    <row r="29841" spans="1:5">
      <c r="A29841" s="283">
        <v>73401</v>
      </c>
      <c r="B29841" s="176">
        <v>80.599999999999994</v>
      </c>
      <c r="C29841" s="176">
        <v>38.4</v>
      </c>
      <c r="D29841" s="282">
        <v>123</v>
      </c>
      <c r="E29841" s="265"/>
    </row>
    <row r="29842" spans="1:5">
      <c r="A29842" s="283">
        <v>73402</v>
      </c>
      <c r="B29842" s="176">
        <v>0</v>
      </c>
      <c r="C29842" s="176">
        <v>0</v>
      </c>
      <c r="D29842" s="282">
        <v>87</v>
      </c>
      <c r="E29842" s="265"/>
    </row>
    <row r="29843" spans="1:5">
      <c r="A29843" s="283">
        <v>73403</v>
      </c>
      <c r="B29843" s="176">
        <v>0</v>
      </c>
      <c r="C29843" s="176">
        <v>0</v>
      </c>
      <c r="D29843" s="282">
        <v>87</v>
      </c>
      <c r="E29843" s="265"/>
    </row>
    <row r="29844" spans="1:5">
      <c r="A29844" s="283">
        <v>73425</v>
      </c>
      <c r="B29844" s="176">
        <v>196.3</v>
      </c>
      <c r="C29844" s="176">
        <v>40.4</v>
      </c>
      <c r="D29844" s="282">
        <v>87</v>
      </c>
      <c r="E29844" s="265"/>
    </row>
    <row r="29845" spans="1:5">
      <c r="A29845" s="283">
        <v>73430</v>
      </c>
      <c r="B29845" s="176">
        <v>8.1</v>
      </c>
      <c r="C29845" s="176">
        <v>46.3</v>
      </c>
      <c r="D29845" s="282">
        <v>87</v>
      </c>
      <c r="E29845" s="265"/>
    </row>
    <row r="29846" spans="1:5">
      <c r="A29846" s="283">
        <v>73432</v>
      </c>
      <c r="B29846" s="176">
        <v>14.6</v>
      </c>
      <c r="C29846" s="176">
        <v>41.6</v>
      </c>
      <c r="D29846" s="282">
        <v>87</v>
      </c>
      <c r="E29846" s="265"/>
    </row>
    <row r="29847" spans="1:5">
      <c r="A29847" s="283">
        <v>73433</v>
      </c>
      <c r="B29847" s="176">
        <v>14.4</v>
      </c>
      <c r="C29847" s="176">
        <v>41.5</v>
      </c>
      <c r="D29847" s="282">
        <v>87</v>
      </c>
      <c r="E29847" s="265"/>
    </row>
    <row r="29848" spans="1:5">
      <c r="A29848" s="283">
        <v>73434</v>
      </c>
      <c r="B29848" s="176">
        <v>39</v>
      </c>
      <c r="C29848" s="176">
        <v>42.8</v>
      </c>
      <c r="D29848" s="282">
        <v>96</v>
      </c>
      <c r="E29848" s="265"/>
    </row>
    <row r="29849" spans="1:5">
      <c r="A29849" s="283">
        <v>73435</v>
      </c>
      <c r="B29849" s="176">
        <v>16.899999999999999</v>
      </c>
      <c r="C29849" s="176">
        <v>39.200000000000003</v>
      </c>
      <c r="D29849" s="282">
        <v>87</v>
      </c>
      <c r="E29849" s="265"/>
    </row>
    <row r="29850" spans="1:5">
      <c r="A29850" s="283">
        <v>73436</v>
      </c>
      <c r="B29850" s="176">
        <v>0</v>
      </c>
      <c r="C29850" s="176">
        <v>0</v>
      </c>
      <c r="D29850" s="282">
        <v>87</v>
      </c>
      <c r="E29850" s="265"/>
    </row>
    <row r="29851" spans="1:5">
      <c r="A29851" s="283">
        <v>73437</v>
      </c>
      <c r="B29851" s="176">
        <v>12.6</v>
      </c>
      <c r="C29851" s="176">
        <v>47.1</v>
      </c>
      <c r="D29851" s="282">
        <v>87</v>
      </c>
      <c r="E29851" s="265"/>
    </row>
    <row r="29852" spans="1:5">
      <c r="A29852" s="283">
        <v>73438</v>
      </c>
      <c r="B29852" s="176">
        <v>41.6</v>
      </c>
      <c r="C29852" s="176">
        <v>38.299999999999997</v>
      </c>
      <c r="D29852" s="282">
        <v>87</v>
      </c>
      <c r="E29852" s="265"/>
    </row>
    <row r="29853" spans="1:5">
      <c r="A29853" s="283">
        <v>73439</v>
      </c>
      <c r="B29853" s="176">
        <v>59</v>
      </c>
      <c r="C29853" s="176">
        <v>48.9</v>
      </c>
      <c r="D29853" s="282">
        <v>87</v>
      </c>
      <c r="E29853" s="265"/>
    </row>
    <row r="29854" spans="1:5">
      <c r="A29854" s="283">
        <v>73440</v>
      </c>
      <c r="B29854" s="176">
        <v>41.1</v>
      </c>
      <c r="C29854" s="176">
        <v>44.1</v>
      </c>
      <c r="D29854" s="282">
        <v>87</v>
      </c>
      <c r="E29854" s="265"/>
    </row>
    <row r="29855" spans="1:5">
      <c r="A29855" s="283">
        <v>73441</v>
      </c>
      <c r="B29855" s="176">
        <v>8.5</v>
      </c>
      <c r="C29855" s="176">
        <v>45.7</v>
      </c>
      <c r="D29855" s="282">
        <v>87</v>
      </c>
      <c r="E29855" s="265"/>
    </row>
    <row r="29856" spans="1:5">
      <c r="A29856" s="283">
        <v>73442</v>
      </c>
      <c r="B29856" s="176">
        <v>5.5</v>
      </c>
      <c r="C29856" s="176">
        <v>45</v>
      </c>
      <c r="D29856" s="282">
        <v>87</v>
      </c>
      <c r="E29856" s="265"/>
    </row>
    <row r="29857" spans="1:5">
      <c r="A29857" s="283">
        <v>73443</v>
      </c>
      <c r="B29857" s="176">
        <v>70.5</v>
      </c>
      <c r="C29857" s="176">
        <v>35.200000000000003</v>
      </c>
      <c r="D29857" s="282">
        <v>87</v>
      </c>
      <c r="E29857" s="265"/>
    </row>
    <row r="29858" spans="1:5">
      <c r="A29858" s="283">
        <v>73444</v>
      </c>
      <c r="B29858" s="176">
        <v>7.9</v>
      </c>
      <c r="C29858" s="176">
        <v>45</v>
      </c>
      <c r="D29858" s="282">
        <v>87</v>
      </c>
      <c r="E29858" s="265"/>
    </row>
    <row r="29859" spans="1:5">
      <c r="A29859" s="283">
        <v>73446</v>
      </c>
      <c r="B29859" s="176">
        <v>34.6</v>
      </c>
      <c r="C29859" s="176">
        <v>37.700000000000003</v>
      </c>
      <c r="D29859" s="282">
        <v>87</v>
      </c>
      <c r="E29859" s="265"/>
    </row>
    <row r="29860" spans="1:5">
      <c r="A29860" s="283">
        <v>73447</v>
      </c>
      <c r="B29860" s="176">
        <v>36.200000000000003</v>
      </c>
      <c r="C29860" s="176">
        <v>38.700000000000003</v>
      </c>
      <c r="D29860" s="282">
        <v>87</v>
      </c>
      <c r="E29860" s="265"/>
    </row>
    <row r="29861" spans="1:5">
      <c r="A29861" s="283">
        <v>73448</v>
      </c>
      <c r="B29861" s="176">
        <v>39.799999999999997</v>
      </c>
      <c r="C29861" s="176">
        <v>36.9</v>
      </c>
      <c r="D29861" s="282">
        <v>87</v>
      </c>
      <c r="E29861" s="265"/>
    </row>
    <row r="29862" spans="1:5">
      <c r="A29862" s="283">
        <v>73449</v>
      </c>
      <c r="B29862" s="176">
        <v>62.7</v>
      </c>
      <c r="C29862" s="176">
        <v>44.1</v>
      </c>
      <c r="D29862" s="282">
        <v>87</v>
      </c>
      <c r="E29862" s="265"/>
    </row>
    <row r="29863" spans="1:5">
      <c r="A29863" s="283">
        <v>73450</v>
      </c>
      <c r="B29863" s="176">
        <v>14.6</v>
      </c>
      <c r="C29863" s="176">
        <v>43.2</v>
      </c>
      <c r="D29863" s="282">
        <v>87</v>
      </c>
      <c r="E29863" s="265"/>
    </row>
    <row r="29864" spans="1:5">
      <c r="A29864" s="283">
        <v>73453</v>
      </c>
      <c r="B29864" s="176">
        <v>20.2</v>
      </c>
      <c r="C29864" s="176">
        <v>40.799999999999997</v>
      </c>
      <c r="D29864" s="282">
        <v>87</v>
      </c>
      <c r="E29864" s="265"/>
    </row>
    <row r="29865" spans="1:5">
      <c r="A29865" s="283">
        <v>73455</v>
      </c>
      <c r="B29865" s="176">
        <v>10.199999999999999</v>
      </c>
      <c r="C29865" s="176">
        <v>40.5</v>
      </c>
      <c r="D29865" s="282">
        <v>87</v>
      </c>
      <c r="E29865" s="265"/>
    </row>
    <row r="29866" spans="1:5">
      <c r="A29866" s="283">
        <v>73456</v>
      </c>
      <c r="B29866" s="176">
        <v>48.3</v>
      </c>
      <c r="C29866" s="176">
        <v>40.299999999999997</v>
      </c>
      <c r="D29866" s="282">
        <v>96</v>
      </c>
      <c r="E29866" s="265"/>
    </row>
    <row r="29867" spans="1:5">
      <c r="A29867" s="283">
        <v>73458</v>
      </c>
      <c r="B29867" s="176">
        <v>12.2</v>
      </c>
      <c r="C29867" s="176">
        <v>39.9</v>
      </c>
      <c r="D29867" s="282">
        <v>87</v>
      </c>
      <c r="E29867" s="265"/>
    </row>
    <row r="29868" spans="1:5">
      <c r="A29868" s="283">
        <v>73459</v>
      </c>
      <c r="B29868" s="176">
        <v>26.9</v>
      </c>
      <c r="C29868" s="176">
        <v>41.6</v>
      </c>
      <c r="D29868" s="282">
        <v>87</v>
      </c>
      <c r="E29868" s="265"/>
    </row>
    <row r="29869" spans="1:5">
      <c r="A29869" s="283">
        <v>73460</v>
      </c>
      <c r="B29869" s="176">
        <v>24.3</v>
      </c>
      <c r="C29869" s="176">
        <v>37.5</v>
      </c>
      <c r="D29869" s="282">
        <v>87</v>
      </c>
      <c r="E29869" s="265"/>
    </row>
    <row r="29870" spans="1:5">
      <c r="A29870" s="283">
        <v>73461</v>
      </c>
      <c r="B29870" s="176">
        <v>14.5</v>
      </c>
      <c r="C29870" s="176">
        <v>41.2</v>
      </c>
      <c r="D29870" s="282">
        <v>87</v>
      </c>
      <c r="E29870" s="265"/>
    </row>
    <row r="29871" spans="1:5">
      <c r="A29871" s="283">
        <v>73463</v>
      </c>
      <c r="B29871" s="176">
        <v>24</v>
      </c>
      <c r="C29871" s="176">
        <v>38.6</v>
      </c>
      <c r="D29871" s="282">
        <v>87</v>
      </c>
      <c r="E29871" s="265"/>
    </row>
    <row r="29872" spans="1:5">
      <c r="A29872" s="283">
        <v>73481</v>
      </c>
      <c r="B29872" s="176">
        <v>14.6</v>
      </c>
      <c r="C29872" s="176">
        <v>41.7</v>
      </c>
      <c r="D29872" s="282">
        <v>87</v>
      </c>
      <c r="E29872" s="265"/>
    </row>
    <row r="29873" spans="1:5">
      <c r="A29873" s="283">
        <v>73487</v>
      </c>
      <c r="B29873" s="176">
        <v>0</v>
      </c>
      <c r="C29873" s="176">
        <v>0</v>
      </c>
      <c r="D29873" s="282">
        <v>87</v>
      </c>
      <c r="E29873" s="265"/>
    </row>
    <row r="29874" spans="1:5">
      <c r="A29874" s="283">
        <v>73488</v>
      </c>
      <c r="B29874" s="176">
        <v>16.600000000000001</v>
      </c>
      <c r="C29874" s="176">
        <v>43.6</v>
      </c>
      <c r="D29874" s="282">
        <v>87</v>
      </c>
      <c r="E29874" s="265"/>
    </row>
    <row r="29875" spans="1:5">
      <c r="A29875" s="283">
        <v>73491</v>
      </c>
      <c r="B29875" s="176">
        <v>84.8</v>
      </c>
      <c r="C29875" s="176">
        <v>39.200000000000003</v>
      </c>
      <c r="D29875" s="282">
        <v>87</v>
      </c>
      <c r="E29875" s="265"/>
    </row>
    <row r="29876" spans="1:5">
      <c r="A29876" s="283">
        <v>73501</v>
      </c>
      <c r="B29876" s="176">
        <v>333.6</v>
      </c>
      <c r="C29876" s="176">
        <v>33.700000000000003</v>
      </c>
      <c r="D29876" s="282">
        <v>163</v>
      </c>
      <c r="E29876" s="265"/>
    </row>
    <row r="29877" spans="1:5">
      <c r="A29877" s="283">
        <v>73502</v>
      </c>
      <c r="B29877" s="176">
        <v>17.2</v>
      </c>
      <c r="C29877" s="176">
        <v>44.9</v>
      </c>
      <c r="D29877" s="282">
        <v>87</v>
      </c>
      <c r="E29877" s="265"/>
    </row>
    <row r="29878" spans="1:5">
      <c r="A29878" s="283">
        <v>73503</v>
      </c>
      <c r="B29878" s="176">
        <v>105.3</v>
      </c>
      <c r="C29878" s="176">
        <v>22.5</v>
      </c>
      <c r="D29878" s="282">
        <v>125</v>
      </c>
      <c r="E29878" s="265"/>
    </row>
    <row r="29879" spans="1:5">
      <c r="A29879" s="283">
        <v>73505</v>
      </c>
      <c r="B29879" s="176">
        <v>775.9</v>
      </c>
      <c r="C29879" s="176">
        <v>32.200000000000003</v>
      </c>
      <c r="D29879" s="282">
        <v>120</v>
      </c>
      <c r="E29879" s="265"/>
    </row>
    <row r="29880" spans="1:5">
      <c r="A29880" s="283">
        <v>73506</v>
      </c>
      <c r="B29880" s="176">
        <v>680.3</v>
      </c>
      <c r="C29880" s="176">
        <v>32.6</v>
      </c>
      <c r="D29880" s="282">
        <v>87</v>
      </c>
      <c r="E29880" s="265"/>
    </row>
    <row r="29881" spans="1:5">
      <c r="A29881" s="283">
        <v>73507</v>
      </c>
      <c r="B29881" s="176">
        <v>115.3</v>
      </c>
      <c r="C29881" s="176">
        <v>34.5</v>
      </c>
      <c r="D29881" s="282">
        <v>87</v>
      </c>
      <c r="E29881" s="265"/>
    </row>
    <row r="29882" spans="1:5">
      <c r="A29882" s="283">
        <v>73520</v>
      </c>
      <c r="B29882" s="176">
        <v>6.9</v>
      </c>
      <c r="C29882" s="176">
        <v>40</v>
      </c>
      <c r="D29882" s="282">
        <v>87</v>
      </c>
      <c r="E29882" s="265"/>
    </row>
    <row r="29883" spans="1:5">
      <c r="A29883" s="283">
        <v>73521</v>
      </c>
      <c r="B29883" s="176">
        <v>291.39999999999998</v>
      </c>
      <c r="C29883" s="176">
        <v>33.1</v>
      </c>
      <c r="D29883" s="282">
        <v>123</v>
      </c>
      <c r="E29883" s="265"/>
    </row>
    <row r="29884" spans="1:5">
      <c r="A29884" s="283">
        <v>73522</v>
      </c>
      <c r="B29884" s="176">
        <v>3550.3</v>
      </c>
      <c r="C29884" s="176">
        <v>46</v>
      </c>
      <c r="D29884" s="282">
        <v>87</v>
      </c>
      <c r="E29884" s="265"/>
    </row>
    <row r="29885" spans="1:5">
      <c r="A29885" s="283">
        <v>73523</v>
      </c>
      <c r="B29885" s="176">
        <v>16.2</v>
      </c>
      <c r="C29885" s="176">
        <v>24</v>
      </c>
      <c r="D29885" s="282">
        <v>128</v>
      </c>
      <c r="E29885" s="265"/>
    </row>
    <row r="29886" spans="1:5">
      <c r="A29886" s="283">
        <v>73526</v>
      </c>
      <c r="B29886" s="176">
        <v>22.9</v>
      </c>
      <c r="C29886" s="176">
        <v>40.1</v>
      </c>
      <c r="D29886" s="282">
        <v>87</v>
      </c>
      <c r="E29886" s="265"/>
    </row>
    <row r="29887" spans="1:5">
      <c r="A29887" s="283">
        <v>73527</v>
      </c>
      <c r="B29887" s="176">
        <v>91.5</v>
      </c>
      <c r="C29887" s="176">
        <v>35.700000000000003</v>
      </c>
      <c r="D29887" s="282">
        <v>87</v>
      </c>
      <c r="E29887" s="265"/>
    </row>
    <row r="29888" spans="1:5">
      <c r="A29888" s="283">
        <v>73528</v>
      </c>
      <c r="B29888" s="176">
        <v>15.1</v>
      </c>
      <c r="C29888" s="176">
        <v>40.4</v>
      </c>
      <c r="D29888" s="282">
        <v>87</v>
      </c>
      <c r="E29888" s="265"/>
    </row>
    <row r="29889" spans="1:5">
      <c r="A29889" s="283">
        <v>73529</v>
      </c>
      <c r="B29889" s="176">
        <v>46.1</v>
      </c>
      <c r="C29889" s="176">
        <v>40.799999999999997</v>
      </c>
      <c r="D29889" s="282">
        <v>87</v>
      </c>
      <c r="E29889" s="265"/>
    </row>
    <row r="29890" spans="1:5">
      <c r="A29890" s="283">
        <v>73530</v>
      </c>
      <c r="B29890" s="176">
        <v>2.6</v>
      </c>
      <c r="C29890" s="176">
        <v>45.9</v>
      </c>
      <c r="D29890" s="282">
        <v>87</v>
      </c>
      <c r="E29890" s="265"/>
    </row>
    <row r="29891" spans="1:5">
      <c r="A29891" s="283">
        <v>73531</v>
      </c>
      <c r="B29891" s="176">
        <v>6.3</v>
      </c>
      <c r="C29891" s="176">
        <v>42.1</v>
      </c>
      <c r="D29891" s="282">
        <v>87</v>
      </c>
      <c r="E29891" s="265"/>
    </row>
    <row r="29892" spans="1:5">
      <c r="A29892" s="283">
        <v>73532</v>
      </c>
      <c r="B29892" s="176">
        <v>9.1</v>
      </c>
      <c r="C29892" s="176">
        <v>37.5</v>
      </c>
      <c r="D29892" s="282">
        <v>87</v>
      </c>
      <c r="E29892" s="265"/>
    </row>
    <row r="29893" spans="1:5">
      <c r="A29893" s="283">
        <v>73533</v>
      </c>
      <c r="B29893" s="176">
        <v>85.9</v>
      </c>
      <c r="C29893" s="176">
        <v>40.1</v>
      </c>
      <c r="D29893" s="282">
        <v>113</v>
      </c>
      <c r="E29893" s="265"/>
    </row>
    <row r="29894" spans="1:5">
      <c r="A29894" s="283">
        <v>73534</v>
      </c>
      <c r="B29894" s="176">
        <v>26.2</v>
      </c>
      <c r="C29894" s="176">
        <v>44.3</v>
      </c>
      <c r="D29894" s="282">
        <v>87</v>
      </c>
      <c r="E29894" s="265"/>
    </row>
    <row r="29895" spans="1:5">
      <c r="A29895" s="283">
        <v>73536</v>
      </c>
      <c r="B29895" s="176">
        <v>0</v>
      </c>
      <c r="C29895" s="176">
        <v>0</v>
      </c>
      <c r="D29895" s="282">
        <v>87</v>
      </c>
      <c r="E29895" s="265"/>
    </row>
    <row r="29896" spans="1:5">
      <c r="A29896" s="283">
        <v>73537</v>
      </c>
      <c r="B29896" s="176">
        <v>9.6</v>
      </c>
      <c r="C29896" s="176">
        <v>38</v>
      </c>
      <c r="D29896" s="282">
        <v>87</v>
      </c>
      <c r="E29896" s="265"/>
    </row>
    <row r="29897" spans="1:5">
      <c r="A29897" s="283">
        <v>73538</v>
      </c>
      <c r="B29897" s="176">
        <v>37.4</v>
      </c>
      <c r="C29897" s="176">
        <v>37.200000000000003</v>
      </c>
      <c r="D29897" s="282">
        <v>87</v>
      </c>
      <c r="E29897" s="265"/>
    </row>
    <row r="29898" spans="1:5">
      <c r="A29898" s="283">
        <v>73539</v>
      </c>
      <c r="B29898" s="176">
        <v>4.7</v>
      </c>
      <c r="C29898" s="176">
        <v>46.4</v>
      </c>
      <c r="D29898" s="282">
        <v>87</v>
      </c>
      <c r="E29898" s="265"/>
    </row>
    <row r="29899" spans="1:5">
      <c r="A29899" s="283">
        <v>73540</v>
      </c>
      <c r="B29899" s="176">
        <v>6.4</v>
      </c>
      <c r="C29899" s="176">
        <v>41.4</v>
      </c>
      <c r="D29899" s="282">
        <v>87</v>
      </c>
      <c r="E29899" s="265"/>
    </row>
    <row r="29900" spans="1:5">
      <c r="A29900" s="283">
        <v>73541</v>
      </c>
      <c r="B29900" s="176">
        <v>78.3</v>
      </c>
      <c r="C29900" s="176">
        <v>38.1</v>
      </c>
      <c r="D29900" s="282">
        <v>87</v>
      </c>
      <c r="E29900" s="265"/>
    </row>
    <row r="29901" spans="1:5">
      <c r="A29901" s="283">
        <v>73542</v>
      </c>
      <c r="B29901" s="176">
        <v>86.1</v>
      </c>
      <c r="C29901" s="176">
        <v>38.9</v>
      </c>
      <c r="D29901" s="282">
        <v>87</v>
      </c>
      <c r="E29901" s="265"/>
    </row>
    <row r="29902" spans="1:5">
      <c r="A29902" s="283">
        <v>73543</v>
      </c>
      <c r="B29902" s="176">
        <v>73.400000000000006</v>
      </c>
      <c r="C29902" s="176">
        <v>33.200000000000003</v>
      </c>
      <c r="D29902" s="282">
        <v>87</v>
      </c>
      <c r="E29902" s="265"/>
    </row>
    <row r="29903" spans="1:5">
      <c r="A29903" s="283">
        <v>73544</v>
      </c>
      <c r="B29903" s="176">
        <v>1.2</v>
      </c>
      <c r="C29903" s="176">
        <v>45.8</v>
      </c>
      <c r="D29903" s="282">
        <v>87</v>
      </c>
      <c r="E29903" s="265"/>
    </row>
    <row r="29904" spans="1:5">
      <c r="A29904" s="283">
        <v>73546</v>
      </c>
      <c r="B29904" s="176">
        <v>5.3</v>
      </c>
      <c r="C29904" s="176">
        <v>42.3</v>
      </c>
      <c r="D29904" s="282">
        <v>87</v>
      </c>
      <c r="E29904" s="265"/>
    </row>
    <row r="29905" spans="1:5">
      <c r="A29905" s="283">
        <v>73547</v>
      </c>
      <c r="B29905" s="176">
        <v>8.9</v>
      </c>
      <c r="C29905" s="176">
        <v>37.9</v>
      </c>
      <c r="D29905" s="282">
        <v>87</v>
      </c>
      <c r="E29905" s="265"/>
    </row>
    <row r="29906" spans="1:5">
      <c r="A29906" s="283">
        <v>73548</v>
      </c>
      <c r="B29906" s="176">
        <v>11.9</v>
      </c>
      <c r="C29906" s="176">
        <v>46</v>
      </c>
      <c r="D29906" s="282">
        <v>87</v>
      </c>
      <c r="E29906" s="265"/>
    </row>
    <row r="29907" spans="1:5">
      <c r="A29907" s="283">
        <v>73549</v>
      </c>
      <c r="B29907" s="176">
        <v>3.8</v>
      </c>
      <c r="C29907" s="176">
        <v>46.7</v>
      </c>
      <c r="D29907" s="282">
        <v>87</v>
      </c>
      <c r="E29907" s="265"/>
    </row>
    <row r="29908" spans="1:5">
      <c r="A29908" s="283">
        <v>73550</v>
      </c>
      <c r="B29908" s="176">
        <v>118.8</v>
      </c>
      <c r="C29908" s="176">
        <v>38.299999999999997</v>
      </c>
      <c r="D29908" s="282">
        <v>87</v>
      </c>
      <c r="E29908" s="265"/>
    </row>
    <row r="29909" spans="1:5">
      <c r="A29909" s="283">
        <v>73551</v>
      </c>
      <c r="B29909" s="176">
        <v>4.7</v>
      </c>
      <c r="C29909" s="176">
        <v>41.5</v>
      </c>
      <c r="D29909" s="282">
        <v>87</v>
      </c>
      <c r="E29909" s="265"/>
    </row>
    <row r="29910" spans="1:5">
      <c r="A29910" s="283">
        <v>73552</v>
      </c>
      <c r="B29910" s="176">
        <v>15.7</v>
      </c>
      <c r="C29910" s="176">
        <v>43.8</v>
      </c>
      <c r="D29910" s="282">
        <v>87</v>
      </c>
      <c r="E29910" s="265"/>
    </row>
    <row r="29911" spans="1:5">
      <c r="A29911" s="283">
        <v>73553</v>
      </c>
      <c r="B29911" s="176">
        <v>5.3</v>
      </c>
      <c r="C29911" s="176">
        <v>44.2</v>
      </c>
      <c r="D29911" s="282">
        <v>87</v>
      </c>
      <c r="E29911" s="265"/>
    </row>
    <row r="29912" spans="1:5">
      <c r="A29912" s="283">
        <v>73554</v>
      </c>
      <c r="B29912" s="176">
        <v>11.6</v>
      </c>
      <c r="C29912" s="176">
        <v>42.1</v>
      </c>
      <c r="D29912" s="282">
        <v>87</v>
      </c>
      <c r="E29912" s="265"/>
    </row>
    <row r="29913" spans="1:5">
      <c r="A29913" s="283">
        <v>73555</v>
      </c>
      <c r="B29913" s="176">
        <v>2.6</v>
      </c>
      <c r="C29913" s="176">
        <v>41.9</v>
      </c>
      <c r="D29913" s="282">
        <v>87</v>
      </c>
      <c r="E29913" s="265"/>
    </row>
    <row r="29914" spans="1:5">
      <c r="A29914" s="283">
        <v>73556</v>
      </c>
      <c r="B29914" s="176">
        <v>25.4</v>
      </c>
      <c r="C29914" s="176">
        <v>40.6</v>
      </c>
      <c r="D29914" s="282">
        <v>87</v>
      </c>
      <c r="E29914" s="265"/>
    </row>
    <row r="29915" spans="1:5">
      <c r="A29915" s="283">
        <v>73557</v>
      </c>
      <c r="B29915" s="176">
        <v>10.9</v>
      </c>
      <c r="C29915" s="176">
        <v>45.2</v>
      </c>
      <c r="D29915" s="282">
        <v>87</v>
      </c>
      <c r="E29915" s="265"/>
    </row>
    <row r="29916" spans="1:5">
      <c r="A29916" s="283">
        <v>73559</v>
      </c>
      <c r="B29916" s="176">
        <v>6</v>
      </c>
      <c r="C29916" s="176">
        <v>45.7</v>
      </c>
      <c r="D29916" s="282">
        <v>87</v>
      </c>
      <c r="E29916" s="265"/>
    </row>
    <row r="29917" spans="1:5">
      <c r="A29917" s="283">
        <v>73560</v>
      </c>
      <c r="B29917" s="176">
        <v>5.0999999999999996</v>
      </c>
      <c r="C29917" s="176">
        <v>38.1</v>
      </c>
      <c r="D29917" s="282">
        <v>87</v>
      </c>
      <c r="E29917" s="265"/>
    </row>
    <row r="29918" spans="1:5">
      <c r="A29918" s="283">
        <v>73562</v>
      </c>
      <c r="B29918" s="176">
        <v>135.5</v>
      </c>
      <c r="C29918" s="176">
        <v>37.700000000000003</v>
      </c>
      <c r="D29918" s="282">
        <v>87</v>
      </c>
      <c r="E29918" s="265"/>
    </row>
    <row r="29919" spans="1:5">
      <c r="A29919" s="283">
        <v>73564</v>
      </c>
      <c r="B29919" s="176">
        <v>4.3</v>
      </c>
      <c r="C29919" s="176">
        <v>45.9</v>
      </c>
      <c r="D29919" s="282">
        <v>87</v>
      </c>
      <c r="E29919" s="265"/>
    </row>
    <row r="29920" spans="1:5">
      <c r="A29920" s="283">
        <v>73565</v>
      </c>
      <c r="B29920" s="176">
        <v>5.6</v>
      </c>
      <c r="C29920" s="176">
        <v>43.9</v>
      </c>
      <c r="D29920" s="282">
        <v>87</v>
      </c>
      <c r="E29920" s="265"/>
    </row>
    <row r="29921" spans="1:5">
      <c r="A29921" s="283">
        <v>73566</v>
      </c>
      <c r="B29921" s="176">
        <v>72.2</v>
      </c>
      <c r="C29921" s="176">
        <v>41.3</v>
      </c>
      <c r="D29921" s="282">
        <v>87</v>
      </c>
      <c r="E29921" s="265"/>
    </row>
    <row r="29922" spans="1:5">
      <c r="A29922" s="283">
        <v>73567</v>
      </c>
      <c r="B29922" s="176">
        <v>224.5</v>
      </c>
      <c r="C29922" s="176">
        <v>32.9</v>
      </c>
      <c r="D29922" s="282">
        <v>87</v>
      </c>
      <c r="E29922" s="265"/>
    </row>
    <row r="29923" spans="1:5">
      <c r="A29923" s="283">
        <v>73568</v>
      </c>
      <c r="B29923" s="176">
        <v>8.8000000000000007</v>
      </c>
      <c r="C29923" s="176">
        <v>43</v>
      </c>
      <c r="D29923" s="282">
        <v>109</v>
      </c>
      <c r="E29923" s="265"/>
    </row>
    <row r="29924" spans="1:5">
      <c r="A29924" s="283">
        <v>73569</v>
      </c>
      <c r="B29924" s="176">
        <v>87.8</v>
      </c>
      <c r="C29924" s="176">
        <v>41.4</v>
      </c>
      <c r="D29924" s="282">
        <v>115</v>
      </c>
      <c r="E29924" s="265"/>
    </row>
    <row r="29925" spans="1:5">
      <c r="A29925" s="283">
        <v>73570</v>
      </c>
      <c r="B29925" s="176">
        <v>10</v>
      </c>
      <c r="C29925" s="176">
        <v>42.6</v>
      </c>
      <c r="D29925" s="282">
        <v>87</v>
      </c>
      <c r="E29925" s="265"/>
    </row>
    <row r="29926" spans="1:5">
      <c r="A29926" s="283">
        <v>73571</v>
      </c>
      <c r="B29926" s="176">
        <v>1.2</v>
      </c>
      <c r="C29926" s="176">
        <v>45</v>
      </c>
      <c r="D29926" s="282">
        <v>87</v>
      </c>
      <c r="E29926" s="265"/>
    </row>
    <row r="29927" spans="1:5">
      <c r="A29927" s="283">
        <v>73572</v>
      </c>
      <c r="B29927" s="176">
        <v>16.3</v>
      </c>
      <c r="C29927" s="176">
        <v>39.4</v>
      </c>
      <c r="D29927" s="282">
        <v>87</v>
      </c>
      <c r="E29927" s="265"/>
    </row>
    <row r="29928" spans="1:5">
      <c r="A29928" s="283">
        <v>73573</v>
      </c>
      <c r="B29928" s="176">
        <v>12.4</v>
      </c>
      <c r="C29928" s="176">
        <v>40.799999999999997</v>
      </c>
      <c r="D29928" s="282">
        <v>87</v>
      </c>
      <c r="E29928" s="265"/>
    </row>
    <row r="29929" spans="1:5">
      <c r="A29929" s="283">
        <v>73601</v>
      </c>
      <c r="B29929" s="176">
        <v>43.1</v>
      </c>
      <c r="C29929" s="176">
        <v>35.799999999999997</v>
      </c>
      <c r="D29929" s="282">
        <v>127</v>
      </c>
      <c r="E29929" s="265"/>
    </row>
    <row r="29930" spans="1:5">
      <c r="A29930" s="283">
        <v>73620</v>
      </c>
      <c r="B29930" s="176">
        <v>18.600000000000001</v>
      </c>
      <c r="C29930" s="176">
        <v>37.1</v>
      </c>
      <c r="D29930" s="282">
        <v>87</v>
      </c>
      <c r="E29930" s="265"/>
    </row>
    <row r="29931" spans="1:5">
      <c r="A29931" s="283">
        <v>73622</v>
      </c>
      <c r="B29931" s="176">
        <v>7.7</v>
      </c>
      <c r="C29931" s="176">
        <v>43.8</v>
      </c>
      <c r="D29931" s="282">
        <v>87</v>
      </c>
      <c r="E29931" s="265"/>
    </row>
    <row r="29932" spans="1:5">
      <c r="A29932" s="283">
        <v>73624</v>
      </c>
      <c r="B29932" s="176">
        <v>0</v>
      </c>
      <c r="C29932" s="176">
        <v>0</v>
      </c>
      <c r="D29932" s="282">
        <v>87</v>
      </c>
      <c r="E29932" s="265"/>
    </row>
    <row r="29933" spans="1:5">
      <c r="A29933" s="283">
        <v>73625</v>
      </c>
      <c r="B29933" s="176">
        <v>3.6</v>
      </c>
      <c r="C29933" s="176">
        <v>45.5</v>
      </c>
      <c r="D29933" s="282">
        <v>87</v>
      </c>
      <c r="E29933" s="265"/>
    </row>
    <row r="29934" spans="1:5">
      <c r="A29934" s="283">
        <v>73626</v>
      </c>
      <c r="B29934" s="176">
        <v>13.8</v>
      </c>
      <c r="C29934" s="176">
        <v>39.5</v>
      </c>
      <c r="D29934" s="282">
        <v>87</v>
      </c>
      <c r="E29934" s="265"/>
    </row>
    <row r="29935" spans="1:5">
      <c r="A29935" s="283">
        <v>73627</v>
      </c>
      <c r="B29935" s="176">
        <v>15.6</v>
      </c>
      <c r="C29935" s="176">
        <v>34.700000000000003</v>
      </c>
      <c r="D29935" s="282">
        <v>87</v>
      </c>
      <c r="E29935" s="265"/>
    </row>
    <row r="29936" spans="1:5">
      <c r="A29936" s="283">
        <v>73628</v>
      </c>
      <c r="B29936" s="176">
        <v>3.8</v>
      </c>
      <c r="C29936" s="176">
        <v>40.6</v>
      </c>
      <c r="D29936" s="282">
        <v>87</v>
      </c>
      <c r="E29936" s="265"/>
    </row>
    <row r="29937" spans="1:5">
      <c r="A29937" s="283">
        <v>73632</v>
      </c>
      <c r="B29937" s="176">
        <v>17.7</v>
      </c>
      <c r="C29937" s="176">
        <v>40.299999999999997</v>
      </c>
      <c r="D29937" s="282">
        <v>107</v>
      </c>
      <c r="E29937" s="265"/>
    </row>
    <row r="29938" spans="1:5">
      <c r="A29938" s="283">
        <v>73638</v>
      </c>
      <c r="B29938" s="176">
        <v>2.6</v>
      </c>
      <c r="C29938" s="176">
        <v>44.3</v>
      </c>
      <c r="D29938" s="282">
        <v>87</v>
      </c>
      <c r="E29938" s="265"/>
    </row>
    <row r="29939" spans="1:5">
      <c r="A29939" s="283">
        <v>73639</v>
      </c>
      <c r="B29939" s="176">
        <v>3.4</v>
      </c>
      <c r="C29939" s="176">
        <v>44.5</v>
      </c>
      <c r="D29939" s="282">
        <v>87</v>
      </c>
      <c r="E29939" s="265"/>
    </row>
    <row r="29940" spans="1:5">
      <c r="A29940" s="283">
        <v>73641</v>
      </c>
      <c r="B29940" s="176">
        <v>28.6</v>
      </c>
      <c r="C29940" s="176">
        <v>39.5</v>
      </c>
      <c r="D29940" s="282">
        <v>87</v>
      </c>
      <c r="E29940" s="265"/>
    </row>
    <row r="29941" spans="1:5">
      <c r="A29941" s="283">
        <v>73642</v>
      </c>
      <c r="B29941" s="176">
        <v>2.1</v>
      </c>
      <c r="C29941" s="176">
        <v>45.6</v>
      </c>
      <c r="D29941" s="282">
        <v>87</v>
      </c>
      <c r="E29941" s="265"/>
    </row>
    <row r="29942" spans="1:5">
      <c r="A29942" s="283">
        <v>73644</v>
      </c>
      <c r="B29942" s="176">
        <v>81.900000000000006</v>
      </c>
      <c r="C29942" s="176">
        <v>34.799999999999997</v>
      </c>
      <c r="D29942" s="282">
        <v>93</v>
      </c>
      <c r="E29942" s="265"/>
    </row>
    <row r="29943" spans="1:5">
      <c r="A29943" s="283">
        <v>73645</v>
      </c>
      <c r="B29943" s="176">
        <v>56.2</v>
      </c>
      <c r="C29943" s="176">
        <v>39.9</v>
      </c>
      <c r="D29943" s="282">
        <v>87</v>
      </c>
      <c r="E29943" s="265"/>
    </row>
    <row r="29944" spans="1:5">
      <c r="A29944" s="283">
        <v>73646</v>
      </c>
      <c r="B29944" s="176">
        <v>3.2</v>
      </c>
      <c r="C29944" s="176">
        <v>45.6</v>
      </c>
      <c r="D29944" s="282">
        <v>87</v>
      </c>
      <c r="E29944" s="265"/>
    </row>
    <row r="29945" spans="1:5">
      <c r="A29945" s="283">
        <v>73647</v>
      </c>
      <c r="B29945" s="176">
        <v>88.4</v>
      </c>
      <c r="C29945" s="176">
        <v>30.6</v>
      </c>
      <c r="D29945" s="282">
        <v>87</v>
      </c>
      <c r="E29945" s="265"/>
    </row>
    <row r="29946" spans="1:5">
      <c r="A29946" s="283">
        <v>73648</v>
      </c>
      <c r="B29946" s="176">
        <v>373.7</v>
      </c>
      <c r="C29946" s="176">
        <v>39.5</v>
      </c>
      <c r="D29946" s="282">
        <v>87</v>
      </c>
      <c r="E29946" s="265"/>
    </row>
    <row r="29947" spans="1:5">
      <c r="A29947" s="283">
        <v>73650</v>
      </c>
      <c r="B29947" s="176">
        <v>3.2</v>
      </c>
      <c r="C29947" s="176">
        <v>40.1</v>
      </c>
      <c r="D29947" s="282">
        <v>109</v>
      </c>
      <c r="E29947" s="265"/>
    </row>
    <row r="29948" spans="1:5">
      <c r="A29948" s="283">
        <v>73651</v>
      </c>
      <c r="B29948" s="176">
        <v>25.4</v>
      </c>
      <c r="C29948" s="176">
        <v>38.700000000000003</v>
      </c>
      <c r="D29948" s="282">
        <v>87</v>
      </c>
      <c r="E29948" s="265"/>
    </row>
    <row r="29949" spans="1:5">
      <c r="A29949" s="283">
        <v>73654</v>
      </c>
      <c r="B29949" s="176">
        <v>3</v>
      </c>
      <c r="C29949" s="176">
        <v>43.2</v>
      </c>
      <c r="D29949" s="282">
        <v>87</v>
      </c>
      <c r="E29949" s="265"/>
    </row>
    <row r="29950" spans="1:5">
      <c r="A29950" s="283">
        <v>73655</v>
      </c>
      <c r="B29950" s="176">
        <v>4.5999999999999996</v>
      </c>
      <c r="C29950" s="176">
        <v>49.4</v>
      </c>
      <c r="D29950" s="282">
        <v>87</v>
      </c>
      <c r="E29950" s="265"/>
    </row>
    <row r="29951" spans="1:5">
      <c r="A29951" s="283">
        <v>73658</v>
      </c>
      <c r="B29951" s="176">
        <v>2.9</v>
      </c>
      <c r="C29951" s="176">
        <v>42.8</v>
      </c>
      <c r="D29951" s="282">
        <v>87</v>
      </c>
      <c r="E29951" s="265"/>
    </row>
    <row r="29952" spans="1:5">
      <c r="A29952" s="283">
        <v>73659</v>
      </c>
      <c r="B29952" s="176">
        <v>113.7</v>
      </c>
      <c r="C29952" s="176">
        <v>38.1</v>
      </c>
      <c r="D29952" s="282">
        <v>87</v>
      </c>
      <c r="E29952" s="265"/>
    </row>
    <row r="29953" spans="1:5">
      <c r="A29953" s="283">
        <v>73660</v>
      </c>
      <c r="B29953" s="176">
        <v>2.5</v>
      </c>
      <c r="C29953" s="176">
        <v>44.4</v>
      </c>
      <c r="D29953" s="282">
        <v>87</v>
      </c>
      <c r="E29953" s="265"/>
    </row>
    <row r="29954" spans="1:5">
      <c r="A29954" s="283">
        <v>73661</v>
      </c>
      <c r="B29954" s="176">
        <v>8.4</v>
      </c>
      <c r="C29954" s="176">
        <v>41.7</v>
      </c>
      <c r="D29954" s="282">
        <v>87</v>
      </c>
      <c r="E29954" s="265"/>
    </row>
    <row r="29955" spans="1:5">
      <c r="A29955" s="283">
        <v>73662</v>
      </c>
      <c r="B29955" s="176">
        <v>17.5</v>
      </c>
      <c r="C29955" s="176">
        <v>35</v>
      </c>
      <c r="D29955" s="282">
        <v>113</v>
      </c>
      <c r="E29955" s="265"/>
    </row>
    <row r="29956" spans="1:5">
      <c r="A29956" s="283">
        <v>73663</v>
      </c>
      <c r="B29956" s="176">
        <v>104.1</v>
      </c>
      <c r="C29956" s="176">
        <v>39.1</v>
      </c>
      <c r="D29956" s="282">
        <v>87</v>
      </c>
      <c r="E29956" s="265"/>
    </row>
    <row r="29957" spans="1:5">
      <c r="A29957" s="283">
        <v>73664</v>
      </c>
      <c r="B29957" s="176">
        <v>7.7</v>
      </c>
      <c r="C29957" s="176">
        <v>41.1</v>
      </c>
      <c r="D29957" s="282">
        <v>87</v>
      </c>
      <c r="E29957" s="265"/>
    </row>
    <row r="29958" spans="1:5">
      <c r="A29958" s="283">
        <v>73666</v>
      </c>
      <c r="B29958" s="176">
        <v>2.2000000000000002</v>
      </c>
      <c r="C29958" s="176">
        <v>45.1</v>
      </c>
      <c r="D29958" s="282">
        <v>87</v>
      </c>
      <c r="E29958" s="265"/>
    </row>
    <row r="29959" spans="1:5">
      <c r="A29959" s="283">
        <v>73667</v>
      </c>
      <c r="B29959" s="176">
        <v>2.5</v>
      </c>
      <c r="C29959" s="176">
        <v>47.6</v>
      </c>
      <c r="D29959" s="282">
        <v>87</v>
      </c>
      <c r="E29959" s="265"/>
    </row>
    <row r="29960" spans="1:5">
      <c r="A29960" s="283">
        <v>73668</v>
      </c>
      <c r="B29960" s="176">
        <v>4.4000000000000004</v>
      </c>
      <c r="C29960" s="176">
        <v>38.799999999999997</v>
      </c>
      <c r="D29960" s="282">
        <v>87</v>
      </c>
      <c r="E29960" s="265"/>
    </row>
    <row r="29961" spans="1:5">
      <c r="A29961" s="283">
        <v>73669</v>
      </c>
      <c r="B29961" s="176">
        <v>216.6</v>
      </c>
      <c r="C29961" s="176">
        <v>39.200000000000003</v>
      </c>
      <c r="D29961" s="282">
        <v>87</v>
      </c>
      <c r="E29961" s="265"/>
    </row>
    <row r="29962" spans="1:5">
      <c r="A29962" s="283">
        <v>73673</v>
      </c>
      <c r="B29962" s="176">
        <v>5.6</v>
      </c>
      <c r="C29962" s="176">
        <v>37</v>
      </c>
      <c r="D29962" s="282">
        <v>87</v>
      </c>
      <c r="E29962" s="265"/>
    </row>
    <row r="29963" spans="1:5">
      <c r="A29963" s="283">
        <v>73701</v>
      </c>
      <c r="B29963" s="176">
        <v>176.7</v>
      </c>
      <c r="C29963" s="176">
        <v>33.299999999999997</v>
      </c>
      <c r="D29963" s="282">
        <v>160</v>
      </c>
      <c r="E29963" s="265"/>
    </row>
    <row r="29964" spans="1:5">
      <c r="A29964" s="283">
        <v>73702</v>
      </c>
      <c r="B29964" s="176">
        <v>522</v>
      </c>
      <c r="C29964" s="176">
        <v>35.200000000000003</v>
      </c>
      <c r="D29964" s="282">
        <v>87</v>
      </c>
      <c r="E29964" s="265"/>
    </row>
    <row r="29965" spans="1:5">
      <c r="A29965" s="283">
        <v>73703</v>
      </c>
      <c r="B29965" s="176">
        <v>184</v>
      </c>
      <c r="C29965" s="176">
        <v>40.5</v>
      </c>
      <c r="D29965" s="282">
        <v>117</v>
      </c>
      <c r="E29965" s="265"/>
    </row>
    <row r="29966" spans="1:5">
      <c r="A29966" s="283">
        <v>73705</v>
      </c>
      <c r="B29966" s="176">
        <v>0</v>
      </c>
      <c r="C29966" s="176">
        <v>0</v>
      </c>
      <c r="D29966" s="282">
        <v>87</v>
      </c>
      <c r="E29966" s="265"/>
    </row>
    <row r="29967" spans="1:5">
      <c r="A29967" s="283">
        <v>73716</v>
      </c>
      <c r="B29967" s="176">
        <v>4.5</v>
      </c>
      <c r="C29967" s="176">
        <v>47.5</v>
      </c>
      <c r="D29967" s="282">
        <v>87</v>
      </c>
      <c r="E29967" s="265"/>
    </row>
    <row r="29968" spans="1:5">
      <c r="A29968" s="283">
        <v>73717</v>
      </c>
      <c r="B29968" s="176">
        <v>15.3</v>
      </c>
      <c r="C29968" s="176">
        <v>32.1</v>
      </c>
      <c r="D29968" s="282">
        <v>94</v>
      </c>
      <c r="E29968" s="265"/>
    </row>
    <row r="29969" spans="1:5">
      <c r="A29969" s="283">
        <v>73718</v>
      </c>
      <c r="B29969" s="176">
        <v>10</v>
      </c>
      <c r="C29969" s="176">
        <v>39.700000000000003</v>
      </c>
      <c r="D29969" s="282">
        <v>87</v>
      </c>
      <c r="E29969" s="265"/>
    </row>
    <row r="29970" spans="1:5">
      <c r="A29970" s="283">
        <v>73719</v>
      </c>
      <c r="B29970" s="176">
        <v>2.4</v>
      </c>
      <c r="C29970" s="176">
        <v>46.5</v>
      </c>
      <c r="D29970" s="282">
        <v>87</v>
      </c>
      <c r="E29970" s="265"/>
    </row>
    <row r="29971" spans="1:5">
      <c r="A29971" s="283">
        <v>73720</v>
      </c>
      <c r="B29971" s="176">
        <v>6.3</v>
      </c>
      <c r="C29971" s="176">
        <v>48.7</v>
      </c>
      <c r="D29971" s="282">
        <v>87</v>
      </c>
      <c r="E29971" s="265"/>
    </row>
    <row r="29972" spans="1:5">
      <c r="A29972" s="283">
        <v>73722</v>
      </c>
      <c r="B29972" s="176">
        <v>2.9</v>
      </c>
      <c r="C29972" s="176">
        <v>46.8</v>
      </c>
      <c r="D29972" s="282">
        <v>87</v>
      </c>
      <c r="E29972" s="265"/>
    </row>
    <row r="29973" spans="1:5">
      <c r="A29973" s="283">
        <v>73724</v>
      </c>
      <c r="B29973" s="176">
        <v>11.8</v>
      </c>
      <c r="C29973" s="176">
        <v>38.4</v>
      </c>
      <c r="D29973" s="282">
        <v>87</v>
      </c>
      <c r="E29973" s="265"/>
    </row>
    <row r="29974" spans="1:5">
      <c r="A29974" s="283">
        <v>73726</v>
      </c>
      <c r="B29974" s="176">
        <v>4.4000000000000004</v>
      </c>
      <c r="C29974" s="176">
        <v>46.9</v>
      </c>
      <c r="D29974" s="282">
        <v>87</v>
      </c>
      <c r="E29974" s="265"/>
    </row>
    <row r="29975" spans="1:5">
      <c r="A29975" s="283">
        <v>73727</v>
      </c>
      <c r="B29975" s="176">
        <v>7.5</v>
      </c>
      <c r="C29975" s="176">
        <v>42.7</v>
      </c>
      <c r="D29975" s="282">
        <v>87</v>
      </c>
      <c r="E29975" s="265"/>
    </row>
    <row r="29976" spans="1:5">
      <c r="A29976" s="283">
        <v>73728</v>
      </c>
      <c r="B29976" s="176">
        <v>8.1999999999999993</v>
      </c>
      <c r="C29976" s="176">
        <v>46.8</v>
      </c>
      <c r="D29976" s="282">
        <v>87</v>
      </c>
      <c r="E29976" s="265"/>
    </row>
    <row r="29977" spans="1:5">
      <c r="A29977" s="283">
        <v>73729</v>
      </c>
      <c r="B29977" s="176">
        <v>8</v>
      </c>
      <c r="C29977" s="176">
        <v>43.4</v>
      </c>
      <c r="D29977" s="282">
        <v>87</v>
      </c>
      <c r="E29977" s="265"/>
    </row>
    <row r="29978" spans="1:5">
      <c r="A29978" s="283">
        <v>73730</v>
      </c>
      <c r="B29978" s="176">
        <v>5.0999999999999996</v>
      </c>
      <c r="C29978" s="176">
        <v>43.1</v>
      </c>
      <c r="D29978" s="282">
        <v>87</v>
      </c>
      <c r="E29978" s="265"/>
    </row>
    <row r="29979" spans="1:5">
      <c r="A29979" s="283">
        <v>73731</v>
      </c>
      <c r="B29979" s="176">
        <v>2.5</v>
      </c>
      <c r="C29979" s="176">
        <v>48.1</v>
      </c>
      <c r="D29979" s="282">
        <v>87</v>
      </c>
      <c r="E29979" s="265"/>
    </row>
    <row r="29980" spans="1:5">
      <c r="A29980" s="283">
        <v>73733</v>
      </c>
      <c r="B29980" s="176">
        <v>5.0999999999999996</v>
      </c>
      <c r="C29980" s="176">
        <v>42.3</v>
      </c>
      <c r="D29980" s="282">
        <v>87</v>
      </c>
      <c r="E29980" s="265"/>
    </row>
    <row r="29981" spans="1:5">
      <c r="A29981" s="283">
        <v>73734</v>
      </c>
      <c r="B29981" s="176">
        <v>12</v>
      </c>
      <c r="C29981" s="176">
        <v>39.200000000000003</v>
      </c>
      <c r="D29981" s="282">
        <v>87</v>
      </c>
      <c r="E29981" s="265"/>
    </row>
    <row r="29982" spans="1:5">
      <c r="A29982" s="283">
        <v>73735</v>
      </c>
      <c r="B29982" s="176">
        <v>14.7</v>
      </c>
      <c r="C29982" s="176">
        <v>36</v>
      </c>
      <c r="D29982" s="282">
        <v>87</v>
      </c>
      <c r="E29982" s="265"/>
    </row>
    <row r="29983" spans="1:5">
      <c r="A29983" s="283">
        <v>73736</v>
      </c>
      <c r="B29983" s="176">
        <v>8.6</v>
      </c>
      <c r="C29983" s="176">
        <v>44.4</v>
      </c>
      <c r="D29983" s="282">
        <v>87</v>
      </c>
      <c r="E29983" s="265"/>
    </row>
    <row r="29984" spans="1:5">
      <c r="A29984" s="283">
        <v>73737</v>
      </c>
      <c r="B29984" s="176">
        <v>19.7</v>
      </c>
      <c r="C29984" s="176">
        <v>44.6</v>
      </c>
      <c r="D29984" s="282">
        <v>95</v>
      </c>
      <c r="E29984" s="265"/>
    </row>
    <row r="29985" spans="1:5">
      <c r="A29985" s="283">
        <v>73738</v>
      </c>
      <c r="B29985" s="176">
        <v>70.5</v>
      </c>
      <c r="C29985" s="176">
        <v>38.700000000000003</v>
      </c>
      <c r="D29985" s="282">
        <v>87</v>
      </c>
      <c r="E29985" s="265"/>
    </row>
    <row r="29986" spans="1:5">
      <c r="A29986" s="283">
        <v>73739</v>
      </c>
      <c r="B29986" s="176">
        <v>4.4000000000000004</v>
      </c>
      <c r="C29986" s="176">
        <v>47</v>
      </c>
      <c r="D29986" s="282">
        <v>112</v>
      </c>
      <c r="E29986" s="265"/>
    </row>
    <row r="29987" spans="1:5">
      <c r="A29987" s="283">
        <v>73741</v>
      </c>
      <c r="B29987" s="176">
        <v>61.8</v>
      </c>
      <c r="C29987" s="176">
        <v>44.7</v>
      </c>
      <c r="D29987" s="282">
        <v>87</v>
      </c>
      <c r="E29987" s="265"/>
    </row>
    <row r="29988" spans="1:5">
      <c r="A29988" s="283">
        <v>73742</v>
      </c>
      <c r="B29988" s="176">
        <v>12.5</v>
      </c>
      <c r="C29988" s="176">
        <v>37</v>
      </c>
      <c r="D29988" s="282">
        <v>87</v>
      </c>
      <c r="E29988" s="265"/>
    </row>
    <row r="29989" spans="1:5">
      <c r="A29989" s="283">
        <v>73743</v>
      </c>
      <c r="B29989" s="176">
        <v>7.3</v>
      </c>
      <c r="C29989" s="176">
        <v>42.3</v>
      </c>
      <c r="D29989" s="282">
        <v>116</v>
      </c>
      <c r="E29989" s="265"/>
    </row>
    <row r="29990" spans="1:5">
      <c r="A29990" s="283">
        <v>73744</v>
      </c>
      <c r="B29990" s="176">
        <v>2.8</v>
      </c>
      <c r="C29990" s="176">
        <v>45.3</v>
      </c>
      <c r="D29990" s="282">
        <v>87</v>
      </c>
      <c r="E29990" s="265"/>
    </row>
    <row r="29991" spans="1:5">
      <c r="A29991" s="283">
        <v>73746</v>
      </c>
      <c r="B29991" s="176">
        <v>3.1</v>
      </c>
      <c r="C29991" s="176">
        <v>47.5</v>
      </c>
      <c r="D29991" s="282">
        <v>87</v>
      </c>
      <c r="E29991" s="265"/>
    </row>
    <row r="29992" spans="1:5">
      <c r="A29992" s="283">
        <v>73747</v>
      </c>
      <c r="B29992" s="176">
        <v>2.1</v>
      </c>
      <c r="C29992" s="176">
        <v>47.9</v>
      </c>
      <c r="D29992" s="282">
        <v>112</v>
      </c>
      <c r="E29992" s="265"/>
    </row>
    <row r="29993" spans="1:5">
      <c r="A29993" s="283">
        <v>73749</v>
      </c>
      <c r="B29993" s="176">
        <v>4.8</v>
      </c>
      <c r="C29993" s="176">
        <v>47.8</v>
      </c>
      <c r="D29993" s="282">
        <v>87</v>
      </c>
      <c r="E29993" s="265"/>
    </row>
    <row r="29994" spans="1:5">
      <c r="A29994" s="283">
        <v>73750</v>
      </c>
      <c r="B29994" s="176">
        <v>168.6</v>
      </c>
      <c r="C29994" s="176">
        <v>38.4</v>
      </c>
      <c r="D29994" s="282">
        <v>94</v>
      </c>
      <c r="E29994" s="265"/>
    </row>
    <row r="29995" spans="1:5">
      <c r="A29995" s="283">
        <v>73753</v>
      </c>
      <c r="B29995" s="176">
        <v>7.6</v>
      </c>
      <c r="C29995" s="176">
        <v>42.3</v>
      </c>
      <c r="D29995" s="282">
        <v>87</v>
      </c>
      <c r="E29995" s="265"/>
    </row>
    <row r="29996" spans="1:5">
      <c r="A29996" s="283">
        <v>73754</v>
      </c>
      <c r="B29996" s="176">
        <v>81.099999999999994</v>
      </c>
      <c r="C29996" s="176">
        <v>37.799999999999997</v>
      </c>
      <c r="D29996" s="282">
        <v>87</v>
      </c>
      <c r="E29996" s="265"/>
    </row>
    <row r="29997" spans="1:5">
      <c r="A29997" s="283">
        <v>73755</v>
      </c>
      <c r="B29997" s="176">
        <v>15.9</v>
      </c>
      <c r="C29997" s="176">
        <v>44.5</v>
      </c>
      <c r="D29997" s="282">
        <v>87</v>
      </c>
      <c r="E29997" s="265"/>
    </row>
    <row r="29998" spans="1:5">
      <c r="A29998" s="283">
        <v>73756</v>
      </c>
      <c r="B29998" s="176">
        <v>3.5</v>
      </c>
      <c r="C29998" s="176">
        <v>40.4</v>
      </c>
      <c r="D29998" s="282">
        <v>87</v>
      </c>
      <c r="E29998" s="265"/>
    </row>
    <row r="29999" spans="1:5">
      <c r="A29999" s="283">
        <v>73757</v>
      </c>
      <c r="B29999" s="176">
        <v>4.7</v>
      </c>
      <c r="C29999" s="176">
        <v>44.5</v>
      </c>
      <c r="D29999" s="282">
        <v>87</v>
      </c>
      <c r="E29999" s="265"/>
    </row>
    <row r="30000" spans="1:5">
      <c r="A30000" s="283">
        <v>73758</v>
      </c>
      <c r="B30000" s="176">
        <v>4.3</v>
      </c>
      <c r="C30000" s="176">
        <v>48.9</v>
      </c>
      <c r="D30000" s="282">
        <v>87</v>
      </c>
      <c r="E30000" s="265"/>
    </row>
    <row r="30001" spans="1:5">
      <c r="A30001" s="283">
        <v>73759</v>
      </c>
      <c r="B30001" s="176">
        <v>3.7</v>
      </c>
      <c r="C30001" s="176">
        <v>46.5</v>
      </c>
      <c r="D30001" s="282">
        <v>87</v>
      </c>
      <c r="E30001" s="265"/>
    </row>
    <row r="30002" spans="1:5">
      <c r="A30002" s="283">
        <v>73760</v>
      </c>
      <c r="B30002" s="176">
        <v>9.9</v>
      </c>
      <c r="C30002" s="176">
        <v>38.799999999999997</v>
      </c>
      <c r="D30002" s="282">
        <v>87</v>
      </c>
      <c r="E30002" s="265"/>
    </row>
    <row r="30003" spans="1:5">
      <c r="A30003" s="283">
        <v>73761</v>
      </c>
      <c r="B30003" s="176">
        <v>5.5</v>
      </c>
      <c r="C30003" s="176">
        <v>44.2</v>
      </c>
      <c r="D30003" s="282">
        <v>87</v>
      </c>
      <c r="E30003" s="265"/>
    </row>
    <row r="30004" spans="1:5">
      <c r="A30004" s="283">
        <v>73762</v>
      </c>
      <c r="B30004" s="176">
        <v>13.1</v>
      </c>
      <c r="C30004" s="176">
        <v>41</v>
      </c>
      <c r="D30004" s="282">
        <v>87</v>
      </c>
      <c r="E30004" s="265"/>
    </row>
    <row r="30005" spans="1:5">
      <c r="A30005" s="283">
        <v>73763</v>
      </c>
      <c r="B30005" s="176">
        <v>11.9</v>
      </c>
      <c r="C30005" s="176">
        <v>42.1</v>
      </c>
      <c r="D30005" s="282">
        <v>87</v>
      </c>
      <c r="E30005" s="265"/>
    </row>
    <row r="30006" spans="1:5">
      <c r="A30006" s="283">
        <v>73764</v>
      </c>
      <c r="B30006" s="176">
        <v>3.9</v>
      </c>
      <c r="C30006" s="176">
        <v>39.9</v>
      </c>
      <c r="D30006" s="282">
        <v>87</v>
      </c>
      <c r="E30006" s="265"/>
    </row>
    <row r="30007" spans="1:5">
      <c r="A30007" s="283">
        <v>73766</v>
      </c>
      <c r="B30007" s="176">
        <v>5.5</v>
      </c>
      <c r="C30007" s="176">
        <v>44.5</v>
      </c>
      <c r="D30007" s="282">
        <v>87</v>
      </c>
      <c r="E30007" s="265"/>
    </row>
    <row r="30008" spans="1:5">
      <c r="A30008" s="283">
        <v>73768</v>
      </c>
      <c r="B30008" s="176">
        <v>10.199999999999999</v>
      </c>
      <c r="C30008" s="176">
        <v>40</v>
      </c>
      <c r="D30008" s="282">
        <v>87</v>
      </c>
      <c r="E30008" s="265"/>
    </row>
    <row r="30009" spans="1:5">
      <c r="A30009" s="283">
        <v>73770</v>
      </c>
      <c r="B30009" s="176">
        <v>10.8</v>
      </c>
      <c r="C30009" s="176">
        <v>40</v>
      </c>
      <c r="D30009" s="282">
        <v>87</v>
      </c>
      <c r="E30009" s="265"/>
    </row>
    <row r="30010" spans="1:5">
      <c r="A30010" s="283">
        <v>73771</v>
      </c>
      <c r="B30010" s="176">
        <v>3.8</v>
      </c>
      <c r="C30010" s="176">
        <v>51.2</v>
      </c>
      <c r="D30010" s="282">
        <v>87</v>
      </c>
      <c r="E30010" s="265"/>
    </row>
    <row r="30011" spans="1:5">
      <c r="A30011" s="283">
        <v>73772</v>
      </c>
      <c r="B30011" s="176">
        <v>187</v>
      </c>
      <c r="C30011" s="176">
        <v>33.200000000000003</v>
      </c>
      <c r="D30011" s="282">
        <v>87</v>
      </c>
      <c r="E30011" s="265"/>
    </row>
    <row r="30012" spans="1:5">
      <c r="A30012" s="283">
        <v>73773</v>
      </c>
      <c r="B30012" s="176">
        <v>30</v>
      </c>
      <c r="C30012" s="176">
        <v>39.6</v>
      </c>
      <c r="D30012" s="282">
        <v>87</v>
      </c>
      <c r="E30012" s="265"/>
    </row>
    <row r="30013" spans="1:5">
      <c r="A30013" s="283">
        <v>73801</v>
      </c>
      <c r="B30013" s="176">
        <v>99.5</v>
      </c>
      <c r="C30013" s="176">
        <v>35.799999999999997</v>
      </c>
      <c r="D30013" s="282">
        <v>122</v>
      </c>
      <c r="E30013" s="265"/>
    </row>
    <row r="30014" spans="1:5">
      <c r="A30014" s="283">
        <v>73802</v>
      </c>
      <c r="B30014" s="176">
        <v>352.1</v>
      </c>
      <c r="C30014" s="176">
        <v>40.299999999999997</v>
      </c>
      <c r="D30014" s="282">
        <v>96</v>
      </c>
      <c r="E30014" s="265"/>
    </row>
    <row r="30015" spans="1:5">
      <c r="A30015" s="283">
        <v>73832</v>
      </c>
      <c r="B30015" s="176">
        <v>1.7</v>
      </c>
      <c r="C30015" s="176">
        <v>45.8</v>
      </c>
      <c r="D30015" s="282">
        <v>87</v>
      </c>
      <c r="E30015" s="265"/>
    </row>
    <row r="30016" spans="1:5">
      <c r="A30016" s="283">
        <v>73834</v>
      </c>
      <c r="B30016" s="176">
        <v>3</v>
      </c>
      <c r="C30016" s="176">
        <v>42.2</v>
      </c>
      <c r="D30016" s="282">
        <v>87</v>
      </c>
      <c r="E30016" s="265"/>
    </row>
    <row r="30017" spans="1:5">
      <c r="A30017" s="283">
        <v>73835</v>
      </c>
      <c r="B30017" s="176">
        <v>8.4</v>
      </c>
      <c r="C30017" s="176">
        <v>40.700000000000003</v>
      </c>
      <c r="D30017" s="282">
        <v>87</v>
      </c>
      <c r="E30017" s="265"/>
    </row>
    <row r="30018" spans="1:5">
      <c r="A30018" s="283">
        <v>73838</v>
      </c>
      <c r="B30018" s="176">
        <v>2.2000000000000002</v>
      </c>
      <c r="C30018" s="176">
        <v>48.6</v>
      </c>
      <c r="D30018" s="282">
        <v>87</v>
      </c>
      <c r="E30018" s="265"/>
    </row>
    <row r="30019" spans="1:5">
      <c r="A30019" s="283">
        <v>73840</v>
      </c>
      <c r="B30019" s="176">
        <v>2.2000000000000002</v>
      </c>
      <c r="C30019" s="176">
        <v>42.2</v>
      </c>
      <c r="D30019" s="282">
        <v>87</v>
      </c>
      <c r="E30019" s="265"/>
    </row>
    <row r="30020" spans="1:5">
      <c r="A30020" s="283">
        <v>73841</v>
      </c>
      <c r="B30020" s="176">
        <v>15.1</v>
      </c>
      <c r="C30020" s="176">
        <v>37.5</v>
      </c>
      <c r="D30020" s="282">
        <v>87</v>
      </c>
      <c r="E30020" s="265"/>
    </row>
    <row r="30021" spans="1:5">
      <c r="A30021" s="283">
        <v>73842</v>
      </c>
      <c r="B30021" s="176">
        <v>1.5</v>
      </c>
      <c r="C30021" s="176">
        <v>45.2</v>
      </c>
      <c r="D30021" s="282">
        <v>87</v>
      </c>
      <c r="E30021" s="265"/>
    </row>
    <row r="30022" spans="1:5">
      <c r="A30022" s="283">
        <v>73843</v>
      </c>
      <c r="B30022" s="176">
        <v>10.8</v>
      </c>
      <c r="C30022" s="176">
        <v>42.1</v>
      </c>
      <c r="D30022" s="282">
        <v>87</v>
      </c>
      <c r="E30022" s="265"/>
    </row>
    <row r="30023" spans="1:5">
      <c r="A30023" s="283">
        <v>73844</v>
      </c>
      <c r="B30023" s="176">
        <v>5.2</v>
      </c>
      <c r="C30023" s="176">
        <v>37.6</v>
      </c>
      <c r="D30023" s="282">
        <v>87</v>
      </c>
      <c r="E30023" s="265"/>
    </row>
    <row r="30024" spans="1:5">
      <c r="A30024" s="283">
        <v>73848</v>
      </c>
      <c r="B30024" s="176">
        <v>4.4000000000000004</v>
      </c>
      <c r="C30024" s="176">
        <v>38.5</v>
      </c>
      <c r="D30024" s="282">
        <v>87</v>
      </c>
      <c r="E30024" s="265"/>
    </row>
    <row r="30025" spans="1:5">
      <c r="A30025" s="283">
        <v>73851</v>
      </c>
      <c r="B30025" s="176">
        <v>2.5</v>
      </c>
      <c r="C30025" s="176">
        <v>41.5</v>
      </c>
      <c r="D30025" s="282">
        <v>87</v>
      </c>
      <c r="E30025" s="265"/>
    </row>
    <row r="30026" spans="1:5">
      <c r="A30026" s="283">
        <v>73852</v>
      </c>
      <c r="B30026" s="176">
        <v>3.9</v>
      </c>
      <c r="C30026" s="176">
        <v>39.700000000000003</v>
      </c>
      <c r="D30026" s="282">
        <v>87</v>
      </c>
      <c r="E30026" s="265"/>
    </row>
    <row r="30027" spans="1:5">
      <c r="A30027" s="283">
        <v>73853</v>
      </c>
      <c r="B30027" s="176">
        <v>8.1999999999999993</v>
      </c>
      <c r="C30027" s="176">
        <v>37.700000000000003</v>
      </c>
      <c r="D30027" s="282">
        <v>87</v>
      </c>
      <c r="E30027" s="265"/>
    </row>
    <row r="30028" spans="1:5">
      <c r="A30028" s="283">
        <v>73855</v>
      </c>
      <c r="B30028" s="176">
        <v>3.7</v>
      </c>
      <c r="C30028" s="176">
        <v>40</v>
      </c>
      <c r="D30028" s="282">
        <v>87</v>
      </c>
      <c r="E30028" s="265"/>
    </row>
    <row r="30029" spans="1:5">
      <c r="A30029" s="283">
        <v>73857</v>
      </c>
      <c r="B30029" s="176">
        <v>5.2</v>
      </c>
      <c r="C30029" s="176">
        <v>40.200000000000003</v>
      </c>
      <c r="D30029" s="282">
        <v>87</v>
      </c>
      <c r="E30029" s="265"/>
    </row>
    <row r="30030" spans="1:5">
      <c r="A30030" s="283">
        <v>73858</v>
      </c>
      <c r="B30030" s="176">
        <v>10.5</v>
      </c>
      <c r="C30030" s="176">
        <v>42.2</v>
      </c>
      <c r="D30030" s="282">
        <v>87</v>
      </c>
      <c r="E30030" s="265"/>
    </row>
    <row r="30031" spans="1:5">
      <c r="A30031" s="283">
        <v>73859</v>
      </c>
      <c r="B30031" s="176">
        <v>8.1999999999999993</v>
      </c>
      <c r="C30031" s="176">
        <v>41.2</v>
      </c>
      <c r="D30031" s="282">
        <v>87</v>
      </c>
      <c r="E30031" s="265"/>
    </row>
    <row r="30032" spans="1:5">
      <c r="A30032" s="283">
        <v>73860</v>
      </c>
      <c r="B30032" s="176">
        <v>4.2</v>
      </c>
      <c r="C30032" s="176">
        <v>42.8</v>
      </c>
      <c r="D30032" s="282">
        <v>87</v>
      </c>
      <c r="E30032" s="265"/>
    </row>
    <row r="30033" spans="1:5">
      <c r="A30033" s="283">
        <v>73901</v>
      </c>
      <c r="B30033" s="176">
        <v>73.900000000000006</v>
      </c>
      <c r="C30033" s="176">
        <v>36.1</v>
      </c>
      <c r="D30033" s="282">
        <v>87</v>
      </c>
      <c r="E30033" s="265"/>
    </row>
    <row r="30034" spans="1:5">
      <c r="A30034" s="283">
        <v>73931</v>
      </c>
      <c r="B30034" s="176">
        <v>2.9</v>
      </c>
      <c r="C30034" s="176">
        <v>37.299999999999997</v>
      </c>
      <c r="D30034" s="282">
        <v>87</v>
      </c>
      <c r="E30034" s="265"/>
    </row>
    <row r="30035" spans="1:5">
      <c r="A30035" s="283">
        <v>73932</v>
      </c>
      <c r="B30035" s="176">
        <v>5.3</v>
      </c>
      <c r="C30035" s="176">
        <v>39</v>
      </c>
      <c r="D30035" s="282">
        <v>87</v>
      </c>
      <c r="E30035" s="265"/>
    </row>
    <row r="30036" spans="1:5">
      <c r="A30036" s="283">
        <v>73933</v>
      </c>
      <c r="B30036" s="176">
        <v>0.9</v>
      </c>
      <c r="C30036" s="176">
        <v>45.4</v>
      </c>
      <c r="D30036" s="282">
        <v>87</v>
      </c>
      <c r="E30036" s="265"/>
    </row>
    <row r="30037" spans="1:5">
      <c r="A30037" s="283">
        <v>73937</v>
      </c>
      <c r="B30037" s="176">
        <v>0.8</v>
      </c>
      <c r="C30037" s="176">
        <v>45.4</v>
      </c>
      <c r="D30037" s="282">
        <v>87</v>
      </c>
      <c r="E30037" s="265"/>
    </row>
    <row r="30038" spans="1:5">
      <c r="A30038" s="283">
        <v>73938</v>
      </c>
      <c r="B30038" s="176">
        <v>1.8</v>
      </c>
      <c r="C30038" s="176">
        <v>41.2</v>
      </c>
      <c r="D30038" s="282">
        <v>87</v>
      </c>
      <c r="E30038" s="265"/>
    </row>
    <row r="30039" spans="1:5">
      <c r="A30039" s="283">
        <v>73939</v>
      </c>
      <c r="B30039" s="176">
        <v>3.9</v>
      </c>
      <c r="C30039" s="176">
        <v>26.5</v>
      </c>
      <c r="D30039" s="282">
        <v>87</v>
      </c>
      <c r="E30039" s="265"/>
    </row>
    <row r="30040" spans="1:5">
      <c r="A30040" s="283">
        <v>73942</v>
      </c>
      <c r="B30040" s="176">
        <v>39.1</v>
      </c>
      <c r="C30040" s="176">
        <v>31.3</v>
      </c>
      <c r="D30040" s="282">
        <v>87</v>
      </c>
      <c r="E30040" s="265"/>
    </row>
    <row r="30041" spans="1:5">
      <c r="A30041" s="283">
        <v>73944</v>
      </c>
      <c r="B30041" s="176">
        <v>2</v>
      </c>
      <c r="C30041" s="176">
        <v>36.6</v>
      </c>
      <c r="D30041" s="282">
        <v>87</v>
      </c>
      <c r="E30041" s="265"/>
    </row>
    <row r="30042" spans="1:5">
      <c r="A30042" s="283">
        <v>73945</v>
      </c>
      <c r="B30042" s="176">
        <v>9.6</v>
      </c>
      <c r="C30042" s="176">
        <v>34.4</v>
      </c>
      <c r="D30042" s="282">
        <v>87</v>
      </c>
      <c r="E30042" s="265"/>
    </row>
    <row r="30043" spans="1:5">
      <c r="A30043" s="283">
        <v>73946</v>
      </c>
      <c r="B30043" s="176">
        <v>1.5</v>
      </c>
      <c r="C30043" s="176">
        <v>45.4</v>
      </c>
      <c r="D30043" s="282">
        <v>87</v>
      </c>
      <c r="E30043" s="265"/>
    </row>
    <row r="30044" spans="1:5">
      <c r="A30044" s="283">
        <v>73947</v>
      </c>
      <c r="B30044" s="176">
        <v>1.3</v>
      </c>
      <c r="C30044" s="176">
        <v>41.7</v>
      </c>
      <c r="D30044" s="282">
        <v>87</v>
      </c>
      <c r="E30044" s="265"/>
    </row>
    <row r="30045" spans="1:5">
      <c r="A30045" s="283">
        <v>73949</v>
      </c>
      <c r="B30045" s="176">
        <v>174</v>
      </c>
      <c r="C30045" s="176">
        <v>33.1</v>
      </c>
      <c r="D30045" s="282">
        <v>111</v>
      </c>
      <c r="E30045" s="265"/>
    </row>
    <row r="30046" spans="1:5">
      <c r="A30046" s="283">
        <v>73950</v>
      </c>
      <c r="B30046" s="176">
        <v>2.1</v>
      </c>
      <c r="C30046" s="176">
        <v>41.7</v>
      </c>
      <c r="D30046" s="282">
        <v>87</v>
      </c>
      <c r="E30046" s="265"/>
    </row>
    <row r="30047" spans="1:5">
      <c r="A30047" s="283">
        <v>73951</v>
      </c>
      <c r="B30047" s="176">
        <v>187.1</v>
      </c>
      <c r="C30047" s="176">
        <v>32.6</v>
      </c>
      <c r="D30047" s="282">
        <v>87</v>
      </c>
      <c r="E30047" s="265"/>
    </row>
    <row r="30048" spans="1:5">
      <c r="A30048" s="283">
        <v>73960</v>
      </c>
      <c r="B30048" s="176">
        <v>0</v>
      </c>
      <c r="C30048" s="176">
        <v>0</v>
      </c>
      <c r="D30048" s="282">
        <v>87</v>
      </c>
      <c r="E30048" s="265"/>
    </row>
    <row r="30049" spans="1:5">
      <c r="A30049" s="283">
        <v>74001</v>
      </c>
      <c r="B30049" s="176">
        <v>0</v>
      </c>
      <c r="C30049" s="176">
        <v>0</v>
      </c>
      <c r="D30049" s="282">
        <v>87</v>
      </c>
      <c r="E30049" s="265"/>
    </row>
    <row r="30050" spans="1:5">
      <c r="A30050" s="283">
        <v>74002</v>
      </c>
      <c r="B30050" s="176">
        <v>58.9</v>
      </c>
      <c r="C30050" s="176">
        <v>41.6</v>
      </c>
      <c r="D30050" s="282">
        <v>87</v>
      </c>
      <c r="E30050" s="265"/>
    </row>
    <row r="30051" spans="1:5">
      <c r="A30051" s="283">
        <v>74003</v>
      </c>
      <c r="B30051" s="176">
        <v>82.5</v>
      </c>
      <c r="C30051" s="176">
        <v>36.200000000000003</v>
      </c>
      <c r="D30051" s="282">
        <v>96</v>
      </c>
      <c r="E30051" s="265"/>
    </row>
    <row r="30052" spans="1:5">
      <c r="A30052" s="283">
        <v>74005</v>
      </c>
      <c r="B30052" s="176">
        <v>0</v>
      </c>
      <c r="C30052" s="176">
        <v>0</v>
      </c>
      <c r="D30052" s="282">
        <v>87</v>
      </c>
      <c r="E30052" s="265"/>
    </row>
    <row r="30053" spans="1:5">
      <c r="A30053" s="283">
        <v>74006</v>
      </c>
      <c r="B30053" s="176">
        <v>237.5</v>
      </c>
      <c r="C30053" s="176">
        <v>43.8</v>
      </c>
      <c r="D30053" s="282">
        <v>160</v>
      </c>
      <c r="E30053" s="265"/>
    </row>
    <row r="30054" spans="1:5">
      <c r="A30054" s="283">
        <v>74008</v>
      </c>
      <c r="B30054" s="176">
        <v>314.3</v>
      </c>
      <c r="C30054" s="176">
        <v>36.5</v>
      </c>
      <c r="D30054" s="282">
        <v>102</v>
      </c>
      <c r="E30054" s="265"/>
    </row>
    <row r="30055" spans="1:5">
      <c r="A30055" s="283">
        <v>74010</v>
      </c>
      <c r="B30055" s="176">
        <v>34</v>
      </c>
      <c r="C30055" s="176">
        <v>39.299999999999997</v>
      </c>
      <c r="D30055" s="282">
        <v>87</v>
      </c>
      <c r="E30055" s="265"/>
    </row>
    <row r="30056" spans="1:5">
      <c r="A30056" s="283">
        <v>74011</v>
      </c>
      <c r="B30056" s="176">
        <v>1018.6</v>
      </c>
      <c r="C30056" s="176">
        <v>37.9</v>
      </c>
      <c r="D30056" s="282">
        <v>107</v>
      </c>
      <c r="E30056" s="265"/>
    </row>
    <row r="30057" spans="1:5">
      <c r="A30057" s="283">
        <v>74012</v>
      </c>
      <c r="B30057" s="176">
        <v>2156.6</v>
      </c>
      <c r="C30057" s="176">
        <v>34.9</v>
      </c>
      <c r="D30057" s="282">
        <v>166</v>
      </c>
      <c r="E30057" s="265"/>
    </row>
    <row r="30058" spans="1:5">
      <c r="A30058" s="283">
        <v>74013</v>
      </c>
      <c r="B30058" s="176">
        <v>0</v>
      </c>
      <c r="C30058" s="176">
        <v>0</v>
      </c>
      <c r="D30058" s="282">
        <v>87</v>
      </c>
      <c r="E30058" s="265"/>
    </row>
    <row r="30059" spans="1:5">
      <c r="A30059" s="283">
        <v>74014</v>
      </c>
      <c r="B30059" s="176">
        <v>273.8</v>
      </c>
      <c r="C30059" s="176">
        <v>36.299999999999997</v>
      </c>
      <c r="D30059" s="282">
        <v>93</v>
      </c>
      <c r="E30059" s="265"/>
    </row>
    <row r="30060" spans="1:5">
      <c r="A30060" s="283">
        <v>74015</v>
      </c>
      <c r="B30060" s="176">
        <v>153.6</v>
      </c>
      <c r="C30060" s="176">
        <v>37</v>
      </c>
      <c r="D30060" s="282">
        <v>94</v>
      </c>
      <c r="E30060" s="265"/>
    </row>
    <row r="30061" spans="1:5">
      <c r="A30061" s="283">
        <v>74016</v>
      </c>
      <c r="B30061" s="176">
        <v>55.8</v>
      </c>
      <c r="C30061" s="176">
        <v>37.700000000000003</v>
      </c>
      <c r="D30061" s="282">
        <v>87</v>
      </c>
      <c r="E30061" s="265"/>
    </row>
    <row r="30062" spans="1:5">
      <c r="A30062" s="283">
        <v>74017</v>
      </c>
      <c r="B30062" s="176">
        <v>221</v>
      </c>
      <c r="C30062" s="176">
        <v>38</v>
      </c>
      <c r="D30062" s="282">
        <v>101</v>
      </c>
      <c r="E30062" s="265"/>
    </row>
    <row r="30063" spans="1:5">
      <c r="A30063" s="283">
        <v>74018</v>
      </c>
      <c r="B30063" s="176">
        <v>0</v>
      </c>
      <c r="C30063" s="176">
        <v>0</v>
      </c>
      <c r="D30063" s="282">
        <v>87</v>
      </c>
      <c r="E30063" s="265"/>
    </row>
    <row r="30064" spans="1:5">
      <c r="A30064" s="283">
        <v>74019</v>
      </c>
      <c r="B30064" s="176">
        <v>156.30000000000001</v>
      </c>
      <c r="C30064" s="176">
        <v>37.9</v>
      </c>
      <c r="D30064" s="282">
        <v>87</v>
      </c>
      <c r="E30064" s="265"/>
    </row>
    <row r="30065" spans="1:5">
      <c r="A30065" s="283">
        <v>74020</v>
      </c>
      <c r="B30065" s="176">
        <v>123.2</v>
      </c>
      <c r="C30065" s="176">
        <v>41.1</v>
      </c>
      <c r="D30065" s="282">
        <v>87</v>
      </c>
      <c r="E30065" s="265"/>
    </row>
    <row r="30066" spans="1:5">
      <c r="A30066" s="283">
        <v>74021</v>
      </c>
      <c r="B30066" s="176">
        <v>219.2</v>
      </c>
      <c r="C30066" s="176">
        <v>36.4</v>
      </c>
      <c r="D30066" s="282">
        <v>87</v>
      </c>
      <c r="E30066" s="265"/>
    </row>
    <row r="30067" spans="1:5">
      <c r="A30067" s="283">
        <v>74022</v>
      </c>
      <c r="B30067" s="176">
        <v>7.6</v>
      </c>
      <c r="C30067" s="176">
        <v>46.3</v>
      </c>
      <c r="D30067" s="282">
        <v>87</v>
      </c>
      <c r="E30067" s="265"/>
    </row>
    <row r="30068" spans="1:5">
      <c r="A30068" s="283">
        <v>74023</v>
      </c>
      <c r="B30068" s="176">
        <v>62.7</v>
      </c>
      <c r="C30068" s="176">
        <v>38.799999999999997</v>
      </c>
      <c r="D30068" s="282">
        <v>87</v>
      </c>
      <c r="E30068" s="265"/>
    </row>
    <row r="30069" spans="1:5">
      <c r="A30069" s="283">
        <v>74026</v>
      </c>
      <c r="B30069" s="176">
        <v>0</v>
      </c>
      <c r="C30069" s="176">
        <v>0</v>
      </c>
      <c r="D30069" s="282">
        <v>87</v>
      </c>
      <c r="E30069" s="265"/>
    </row>
    <row r="30070" spans="1:5">
      <c r="A30070" s="283">
        <v>74027</v>
      </c>
      <c r="B30070" s="176">
        <v>19</v>
      </c>
      <c r="C30070" s="176">
        <v>43.4</v>
      </c>
      <c r="D30070" s="282">
        <v>87</v>
      </c>
      <c r="E30070" s="265"/>
    </row>
    <row r="30071" spans="1:5">
      <c r="A30071" s="283">
        <v>74028</v>
      </c>
      <c r="B30071" s="176">
        <v>13.2</v>
      </c>
      <c r="C30071" s="176">
        <v>41.1</v>
      </c>
      <c r="D30071" s="282">
        <v>87</v>
      </c>
      <c r="E30071" s="265"/>
    </row>
    <row r="30072" spans="1:5">
      <c r="A30072" s="283">
        <v>74029</v>
      </c>
      <c r="B30072" s="176">
        <v>108.6</v>
      </c>
      <c r="C30072" s="176">
        <v>41.2</v>
      </c>
      <c r="D30072" s="282">
        <v>87</v>
      </c>
      <c r="E30072" s="265"/>
    </row>
    <row r="30073" spans="1:5">
      <c r="A30073" s="283">
        <v>74030</v>
      </c>
      <c r="B30073" s="176">
        <v>73.2</v>
      </c>
      <c r="C30073" s="176">
        <v>38.6</v>
      </c>
      <c r="D30073" s="282">
        <v>95</v>
      </c>
      <c r="E30073" s="265"/>
    </row>
    <row r="30074" spans="1:5">
      <c r="A30074" s="283">
        <v>74031</v>
      </c>
      <c r="B30074" s="176">
        <v>107.4</v>
      </c>
      <c r="C30074" s="176">
        <v>40.1</v>
      </c>
      <c r="D30074" s="282">
        <v>87</v>
      </c>
      <c r="E30074" s="265"/>
    </row>
    <row r="30075" spans="1:5">
      <c r="A30075" s="283">
        <v>74032</v>
      </c>
      <c r="B30075" s="176">
        <v>28.2</v>
      </c>
      <c r="C30075" s="176">
        <v>38</v>
      </c>
      <c r="D30075" s="282">
        <v>87</v>
      </c>
      <c r="E30075" s="265"/>
    </row>
    <row r="30076" spans="1:5">
      <c r="A30076" s="283">
        <v>74033</v>
      </c>
      <c r="B30076" s="176">
        <v>731.8</v>
      </c>
      <c r="C30076" s="176">
        <v>31.6</v>
      </c>
      <c r="D30076" s="282">
        <v>95</v>
      </c>
      <c r="E30076" s="265"/>
    </row>
    <row r="30077" spans="1:5">
      <c r="A30077" s="283">
        <v>74034</v>
      </c>
      <c r="B30077" s="176">
        <v>22.1</v>
      </c>
      <c r="C30077" s="176">
        <v>42.5</v>
      </c>
      <c r="D30077" s="282">
        <v>87</v>
      </c>
      <c r="E30077" s="265"/>
    </row>
    <row r="30078" spans="1:5">
      <c r="A30078" s="283">
        <v>74035</v>
      </c>
      <c r="B30078" s="176">
        <v>31</v>
      </c>
      <c r="C30078" s="176">
        <v>38.200000000000003</v>
      </c>
      <c r="D30078" s="282">
        <v>87</v>
      </c>
      <c r="E30078" s="265"/>
    </row>
    <row r="30079" spans="1:5">
      <c r="A30079" s="283">
        <v>74036</v>
      </c>
      <c r="B30079" s="176">
        <v>62.8</v>
      </c>
      <c r="C30079" s="176">
        <v>38.4</v>
      </c>
      <c r="D30079" s="282">
        <v>97</v>
      </c>
      <c r="E30079" s="265"/>
    </row>
    <row r="30080" spans="1:5">
      <c r="A30080" s="283">
        <v>74037</v>
      </c>
      <c r="B30080" s="176">
        <v>912.3</v>
      </c>
      <c r="C30080" s="176">
        <v>35</v>
      </c>
      <c r="D30080" s="282">
        <v>93</v>
      </c>
      <c r="E30080" s="265"/>
    </row>
    <row r="30081" spans="1:5">
      <c r="A30081" s="283">
        <v>74038</v>
      </c>
      <c r="B30081" s="176">
        <v>36.700000000000003</v>
      </c>
      <c r="C30081" s="176">
        <v>38.5</v>
      </c>
      <c r="D30081" s="282">
        <v>87</v>
      </c>
      <c r="E30081" s="265"/>
    </row>
    <row r="30082" spans="1:5">
      <c r="A30082" s="283">
        <v>74039</v>
      </c>
      <c r="B30082" s="176">
        <v>40.700000000000003</v>
      </c>
      <c r="C30082" s="176">
        <v>39</v>
      </c>
      <c r="D30082" s="282">
        <v>87</v>
      </c>
      <c r="E30082" s="265"/>
    </row>
    <row r="30083" spans="1:5">
      <c r="A30083" s="283">
        <v>74041</v>
      </c>
      <c r="B30083" s="176">
        <v>167.8</v>
      </c>
      <c r="C30083" s="176">
        <v>38.1</v>
      </c>
      <c r="D30083" s="282">
        <v>87</v>
      </c>
      <c r="E30083" s="265"/>
    </row>
    <row r="30084" spans="1:5">
      <c r="A30084" s="283">
        <v>74042</v>
      </c>
      <c r="B30084" s="176">
        <v>9.1</v>
      </c>
      <c r="C30084" s="176">
        <v>40.4</v>
      </c>
      <c r="D30084" s="282">
        <v>87</v>
      </c>
      <c r="E30084" s="265"/>
    </row>
    <row r="30085" spans="1:5">
      <c r="A30085" s="283">
        <v>74043</v>
      </c>
      <c r="B30085" s="176">
        <v>0</v>
      </c>
      <c r="C30085" s="176">
        <v>0</v>
      </c>
      <c r="D30085" s="282">
        <v>87</v>
      </c>
      <c r="E30085" s="265"/>
    </row>
    <row r="30086" spans="1:5">
      <c r="A30086" s="283">
        <v>74044</v>
      </c>
      <c r="B30086" s="176">
        <v>62.8</v>
      </c>
      <c r="C30086" s="176">
        <v>40</v>
      </c>
      <c r="D30086" s="282">
        <v>87</v>
      </c>
      <c r="E30086" s="265"/>
    </row>
    <row r="30087" spans="1:5">
      <c r="A30087" s="283">
        <v>74045</v>
      </c>
      <c r="B30087" s="176">
        <v>8.6999999999999993</v>
      </c>
      <c r="C30087" s="176">
        <v>41.8</v>
      </c>
      <c r="D30087" s="282">
        <v>87</v>
      </c>
      <c r="E30087" s="265"/>
    </row>
    <row r="30088" spans="1:5">
      <c r="A30088" s="283">
        <v>74046</v>
      </c>
      <c r="B30088" s="176">
        <v>9.4</v>
      </c>
      <c r="C30088" s="176">
        <v>41.9</v>
      </c>
      <c r="D30088" s="282">
        <v>87</v>
      </c>
      <c r="E30088" s="265"/>
    </row>
    <row r="30089" spans="1:5">
      <c r="A30089" s="283">
        <v>74047</v>
      </c>
      <c r="B30089" s="176">
        <v>60.4</v>
      </c>
      <c r="C30089" s="176">
        <v>39</v>
      </c>
      <c r="D30089" s="282">
        <v>87</v>
      </c>
      <c r="E30089" s="265"/>
    </row>
    <row r="30090" spans="1:5">
      <c r="A30090" s="283">
        <v>74048</v>
      </c>
      <c r="B30090" s="176">
        <v>23.9</v>
      </c>
      <c r="C30090" s="176">
        <v>42.4</v>
      </c>
      <c r="D30090" s="282">
        <v>87</v>
      </c>
      <c r="E30090" s="265"/>
    </row>
    <row r="30091" spans="1:5">
      <c r="A30091" s="283">
        <v>74050</v>
      </c>
      <c r="B30091" s="176">
        <v>0</v>
      </c>
      <c r="C30091" s="176">
        <v>0</v>
      </c>
      <c r="D30091" s="282">
        <v>87</v>
      </c>
      <c r="E30091" s="265"/>
    </row>
    <row r="30092" spans="1:5">
      <c r="A30092" s="283">
        <v>74051</v>
      </c>
      <c r="B30092" s="176">
        <v>60.8</v>
      </c>
      <c r="C30092" s="176">
        <v>41.5</v>
      </c>
      <c r="D30092" s="282">
        <v>87</v>
      </c>
      <c r="E30092" s="265"/>
    </row>
    <row r="30093" spans="1:5">
      <c r="A30093" s="283">
        <v>74052</v>
      </c>
      <c r="B30093" s="176">
        <v>33.9</v>
      </c>
      <c r="C30093" s="176">
        <v>41.1</v>
      </c>
      <c r="D30093" s="282">
        <v>87</v>
      </c>
      <c r="E30093" s="265"/>
    </row>
    <row r="30094" spans="1:5">
      <c r="A30094" s="283">
        <v>74053</v>
      </c>
      <c r="B30094" s="176">
        <v>84</v>
      </c>
      <c r="C30094" s="176">
        <v>36</v>
      </c>
      <c r="D30094" s="282">
        <v>94</v>
      </c>
      <c r="E30094" s="265"/>
    </row>
    <row r="30095" spans="1:5">
      <c r="A30095" s="283">
        <v>74054</v>
      </c>
      <c r="B30095" s="176">
        <v>9.1999999999999993</v>
      </c>
      <c r="C30095" s="176">
        <v>43.8</v>
      </c>
      <c r="D30095" s="282">
        <v>87</v>
      </c>
      <c r="E30095" s="265"/>
    </row>
    <row r="30096" spans="1:5">
      <c r="A30096" s="283">
        <v>74055</v>
      </c>
      <c r="B30096" s="176">
        <v>610.70000000000005</v>
      </c>
      <c r="C30096" s="176">
        <v>35.6</v>
      </c>
      <c r="D30096" s="282">
        <v>176</v>
      </c>
      <c r="E30096" s="265"/>
    </row>
    <row r="30097" spans="1:5">
      <c r="A30097" s="283">
        <v>74056</v>
      </c>
      <c r="B30097" s="176">
        <v>17.600000000000001</v>
      </c>
      <c r="C30097" s="176">
        <v>40.5</v>
      </c>
      <c r="D30097" s="282">
        <v>87</v>
      </c>
      <c r="E30097" s="265"/>
    </row>
    <row r="30098" spans="1:5">
      <c r="A30098" s="283">
        <v>74058</v>
      </c>
      <c r="B30098" s="176">
        <v>27.5</v>
      </c>
      <c r="C30098" s="176">
        <v>39.6</v>
      </c>
      <c r="D30098" s="282">
        <v>87</v>
      </c>
      <c r="E30098" s="265"/>
    </row>
    <row r="30099" spans="1:5">
      <c r="A30099" s="283">
        <v>74059</v>
      </c>
      <c r="B30099" s="176">
        <v>59.9</v>
      </c>
      <c r="C30099" s="176">
        <v>35.5</v>
      </c>
      <c r="D30099" s="282">
        <v>87</v>
      </c>
      <c r="E30099" s="265"/>
    </row>
    <row r="30100" spans="1:5">
      <c r="A30100" s="283">
        <v>74060</v>
      </c>
      <c r="B30100" s="176">
        <v>12.5</v>
      </c>
      <c r="C30100" s="176">
        <v>43.8</v>
      </c>
      <c r="D30100" s="282">
        <v>87</v>
      </c>
      <c r="E30100" s="265"/>
    </row>
    <row r="30101" spans="1:5">
      <c r="A30101" s="283">
        <v>74061</v>
      </c>
      <c r="B30101" s="176">
        <v>35.299999999999997</v>
      </c>
      <c r="C30101" s="176">
        <v>41.1</v>
      </c>
      <c r="D30101" s="282">
        <v>87</v>
      </c>
      <c r="E30101" s="265"/>
    </row>
    <row r="30102" spans="1:5">
      <c r="A30102" s="283">
        <v>74062</v>
      </c>
      <c r="B30102" s="176">
        <v>43.9</v>
      </c>
      <c r="C30102" s="176">
        <v>39.200000000000003</v>
      </c>
      <c r="D30102" s="282">
        <v>87</v>
      </c>
      <c r="E30102" s="265"/>
    </row>
    <row r="30103" spans="1:5">
      <c r="A30103" s="283">
        <v>74063</v>
      </c>
      <c r="B30103" s="176">
        <v>156.80000000000001</v>
      </c>
      <c r="C30103" s="176">
        <v>39.6</v>
      </c>
      <c r="D30103" s="282">
        <v>114</v>
      </c>
      <c r="E30103" s="265"/>
    </row>
    <row r="30104" spans="1:5">
      <c r="A30104" s="283">
        <v>74066</v>
      </c>
      <c r="B30104" s="176">
        <v>235.2</v>
      </c>
      <c r="C30104" s="176">
        <v>39.6</v>
      </c>
      <c r="D30104" s="282">
        <v>129</v>
      </c>
      <c r="E30104" s="265"/>
    </row>
    <row r="30105" spans="1:5">
      <c r="A30105" s="283">
        <v>74067</v>
      </c>
      <c r="B30105" s="176">
        <v>0</v>
      </c>
      <c r="C30105" s="176">
        <v>0</v>
      </c>
      <c r="D30105" s="282">
        <v>87</v>
      </c>
      <c r="E30105" s="265"/>
    </row>
    <row r="30106" spans="1:5">
      <c r="A30106" s="283">
        <v>74068</v>
      </c>
      <c r="B30106" s="176">
        <v>30.2</v>
      </c>
      <c r="C30106" s="176">
        <v>40.799999999999997</v>
      </c>
      <c r="D30106" s="282">
        <v>87</v>
      </c>
      <c r="E30106" s="265"/>
    </row>
    <row r="30107" spans="1:5">
      <c r="A30107" s="283">
        <v>74070</v>
      </c>
      <c r="B30107" s="176">
        <v>41.4</v>
      </c>
      <c r="C30107" s="176">
        <v>38</v>
      </c>
      <c r="D30107" s="282">
        <v>113</v>
      </c>
      <c r="E30107" s="265"/>
    </row>
    <row r="30108" spans="1:5">
      <c r="A30108" s="283">
        <v>74071</v>
      </c>
      <c r="B30108" s="176">
        <v>130.69999999999999</v>
      </c>
      <c r="C30108" s="176">
        <v>35.200000000000003</v>
      </c>
      <c r="D30108" s="282">
        <v>87</v>
      </c>
      <c r="E30108" s="265"/>
    </row>
    <row r="30109" spans="1:5">
      <c r="A30109" s="283">
        <v>74072</v>
      </c>
      <c r="B30109" s="176">
        <v>94.7</v>
      </c>
      <c r="C30109" s="176">
        <v>42.5</v>
      </c>
      <c r="D30109" s="282">
        <v>87</v>
      </c>
      <c r="E30109" s="265"/>
    </row>
    <row r="30110" spans="1:5">
      <c r="A30110" s="283">
        <v>74073</v>
      </c>
      <c r="B30110" s="176">
        <v>118.1</v>
      </c>
      <c r="C30110" s="176">
        <v>38.1</v>
      </c>
      <c r="D30110" s="282">
        <v>87</v>
      </c>
      <c r="E30110" s="265"/>
    </row>
    <row r="30111" spans="1:5">
      <c r="A30111" s="283">
        <v>74074</v>
      </c>
      <c r="B30111" s="176">
        <v>138.1</v>
      </c>
      <c r="C30111" s="176">
        <v>26.1</v>
      </c>
      <c r="D30111" s="282">
        <v>103</v>
      </c>
      <c r="E30111" s="265"/>
    </row>
    <row r="30112" spans="1:5">
      <c r="A30112" s="283">
        <v>74075</v>
      </c>
      <c r="B30112" s="176">
        <v>208.7</v>
      </c>
      <c r="C30112" s="176">
        <v>24.7</v>
      </c>
      <c r="D30112" s="282">
        <v>159</v>
      </c>
      <c r="E30112" s="265"/>
    </row>
    <row r="30113" spans="1:5">
      <c r="A30113" s="283">
        <v>74076</v>
      </c>
      <c r="B30113" s="176">
        <v>0</v>
      </c>
      <c r="C30113" s="176">
        <v>0</v>
      </c>
      <c r="D30113" s="282">
        <v>87</v>
      </c>
      <c r="E30113" s="265"/>
    </row>
    <row r="30114" spans="1:5">
      <c r="A30114" s="283">
        <v>74077</v>
      </c>
      <c r="B30114" s="176">
        <v>0</v>
      </c>
      <c r="C30114" s="176">
        <v>0</v>
      </c>
      <c r="D30114" s="282">
        <v>87</v>
      </c>
      <c r="E30114" s="265"/>
    </row>
    <row r="30115" spans="1:5">
      <c r="A30115" s="283">
        <v>74078</v>
      </c>
      <c r="B30115" s="176">
        <v>0</v>
      </c>
      <c r="C30115" s="176">
        <v>0</v>
      </c>
      <c r="D30115" s="282">
        <v>87</v>
      </c>
      <c r="E30115" s="265"/>
    </row>
    <row r="30116" spans="1:5">
      <c r="A30116" s="283">
        <v>74079</v>
      </c>
      <c r="B30116" s="176">
        <v>44.2</v>
      </c>
      <c r="C30116" s="176">
        <v>40.200000000000003</v>
      </c>
      <c r="D30116" s="282">
        <v>96</v>
      </c>
      <c r="E30116" s="265"/>
    </row>
    <row r="30117" spans="1:5">
      <c r="A30117" s="283">
        <v>74080</v>
      </c>
      <c r="B30117" s="176">
        <v>27.9</v>
      </c>
      <c r="C30117" s="176">
        <v>39.799999999999997</v>
      </c>
      <c r="D30117" s="282">
        <v>87</v>
      </c>
      <c r="E30117" s="265"/>
    </row>
    <row r="30118" spans="1:5">
      <c r="A30118" s="283">
        <v>74081</v>
      </c>
      <c r="B30118" s="176">
        <v>49.4</v>
      </c>
      <c r="C30118" s="176">
        <v>40.799999999999997</v>
      </c>
      <c r="D30118" s="282">
        <v>87</v>
      </c>
      <c r="E30118" s="265"/>
    </row>
    <row r="30119" spans="1:5">
      <c r="A30119" s="283">
        <v>74082</v>
      </c>
      <c r="B30119" s="176">
        <v>27.8</v>
      </c>
      <c r="C30119" s="176">
        <v>40</v>
      </c>
      <c r="D30119" s="282">
        <v>87</v>
      </c>
      <c r="E30119" s="265"/>
    </row>
    <row r="30120" spans="1:5">
      <c r="A30120" s="283">
        <v>74083</v>
      </c>
      <c r="B30120" s="176">
        <v>13.5</v>
      </c>
      <c r="C30120" s="176">
        <v>48.5</v>
      </c>
      <c r="D30120" s="282">
        <v>87</v>
      </c>
      <c r="E30120" s="265"/>
    </row>
    <row r="30121" spans="1:5">
      <c r="A30121" s="283">
        <v>74084</v>
      </c>
      <c r="B30121" s="176">
        <v>115.2</v>
      </c>
      <c r="C30121" s="176">
        <v>40</v>
      </c>
      <c r="D30121" s="282">
        <v>87</v>
      </c>
      <c r="E30121" s="265"/>
    </row>
    <row r="30122" spans="1:5">
      <c r="A30122" s="283">
        <v>74085</v>
      </c>
      <c r="B30122" s="176">
        <v>30.4</v>
      </c>
      <c r="C30122" s="176">
        <v>39</v>
      </c>
      <c r="D30122" s="282">
        <v>87</v>
      </c>
      <c r="E30122" s="265"/>
    </row>
    <row r="30123" spans="1:5">
      <c r="A30123" s="283">
        <v>74101</v>
      </c>
      <c r="B30123" s="176">
        <v>0</v>
      </c>
      <c r="C30123" s="176">
        <v>0</v>
      </c>
      <c r="D30123" s="282">
        <v>87</v>
      </c>
      <c r="E30123" s="265"/>
    </row>
    <row r="30124" spans="1:5">
      <c r="A30124" s="283">
        <v>74102</v>
      </c>
      <c r="B30124" s="176">
        <v>0</v>
      </c>
      <c r="C30124" s="176">
        <v>0</v>
      </c>
      <c r="D30124" s="282">
        <v>87</v>
      </c>
      <c r="E30124" s="265"/>
    </row>
    <row r="30125" spans="1:5">
      <c r="A30125" s="283">
        <v>74103</v>
      </c>
      <c r="B30125" s="176">
        <v>2067.6</v>
      </c>
      <c r="C30125" s="176">
        <v>35.9</v>
      </c>
      <c r="D30125" s="282">
        <v>105</v>
      </c>
      <c r="E30125" s="265"/>
    </row>
    <row r="30126" spans="1:5">
      <c r="A30126" s="283">
        <v>74104</v>
      </c>
      <c r="B30126" s="176">
        <v>4138.7</v>
      </c>
      <c r="C30126" s="176">
        <v>30</v>
      </c>
      <c r="D30126" s="282">
        <v>158</v>
      </c>
      <c r="E30126" s="265"/>
    </row>
    <row r="30127" spans="1:5">
      <c r="A30127" s="283">
        <v>74105</v>
      </c>
      <c r="B30127" s="176">
        <v>3416.6</v>
      </c>
      <c r="C30127" s="176">
        <v>40.200000000000003</v>
      </c>
      <c r="D30127" s="282">
        <v>168</v>
      </c>
      <c r="E30127" s="265"/>
    </row>
    <row r="30128" spans="1:5">
      <c r="A30128" s="283">
        <v>74106</v>
      </c>
      <c r="B30128" s="176">
        <v>2049</v>
      </c>
      <c r="C30128" s="176">
        <v>33.9</v>
      </c>
      <c r="D30128" s="282">
        <v>105</v>
      </c>
      <c r="E30128" s="265"/>
    </row>
    <row r="30129" spans="1:5">
      <c r="A30129" s="283">
        <v>74107</v>
      </c>
      <c r="B30129" s="176">
        <v>785.1</v>
      </c>
      <c r="C30129" s="176">
        <v>33.9</v>
      </c>
      <c r="D30129" s="282">
        <v>94</v>
      </c>
      <c r="E30129" s="265"/>
    </row>
    <row r="30130" spans="1:5">
      <c r="A30130" s="283">
        <v>74108</v>
      </c>
      <c r="B30130" s="176">
        <v>499.2</v>
      </c>
      <c r="C30130" s="176">
        <v>32.299999999999997</v>
      </c>
      <c r="D30130" s="282">
        <v>87</v>
      </c>
      <c r="E30130" s="265"/>
    </row>
    <row r="30131" spans="1:5">
      <c r="A30131" s="283">
        <v>74110</v>
      </c>
      <c r="B30131" s="176">
        <v>2084.3000000000002</v>
      </c>
      <c r="C30131" s="176">
        <v>29.4</v>
      </c>
      <c r="D30131" s="282">
        <v>126</v>
      </c>
      <c r="E30131" s="265"/>
    </row>
    <row r="30132" spans="1:5">
      <c r="A30132" s="283">
        <v>74112</v>
      </c>
      <c r="B30132" s="176">
        <v>2924.9</v>
      </c>
      <c r="C30132" s="176">
        <v>36.1</v>
      </c>
      <c r="D30132" s="282">
        <v>118</v>
      </c>
      <c r="E30132" s="265"/>
    </row>
    <row r="30133" spans="1:5">
      <c r="A30133" s="283">
        <v>74114</v>
      </c>
      <c r="B30133" s="176">
        <v>3390.9</v>
      </c>
      <c r="C30133" s="176">
        <v>42.1</v>
      </c>
      <c r="D30133" s="282">
        <v>131</v>
      </c>
      <c r="E30133" s="265"/>
    </row>
    <row r="30134" spans="1:5">
      <c r="A30134" s="283">
        <v>74115</v>
      </c>
      <c r="B30134" s="176">
        <v>1374.1</v>
      </c>
      <c r="C30134" s="176">
        <v>30.9</v>
      </c>
      <c r="D30134" s="282">
        <v>117</v>
      </c>
      <c r="E30134" s="265"/>
    </row>
    <row r="30135" spans="1:5">
      <c r="A30135" s="283">
        <v>74116</v>
      </c>
      <c r="B30135" s="176">
        <v>170.8</v>
      </c>
      <c r="C30135" s="176">
        <v>32.9</v>
      </c>
      <c r="D30135" s="282">
        <v>122</v>
      </c>
      <c r="E30135" s="265"/>
    </row>
    <row r="30136" spans="1:5">
      <c r="A30136" s="283">
        <v>74117</v>
      </c>
      <c r="B30136" s="176">
        <v>97.7</v>
      </c>
      <c r="C30136" s="176">
        <v>43.8</v>
      </c>
      <c r="D30136" s="282">
        <v>97</v>
      </c>
      <c r="E30136" s="265"/>
    </row>
    <row r="30137" spans="1:5">
      <c r="A30137" s="283">
        <v>74119</v>
      </c>
      <c r="B30137" s="176">
        <v>3831.6</v>
      </c>
      <c r="C30137" s="176">
        <v>41.6</v>
      </c>
      <c r="D30137" s="282">
        <v>105</v>
      </c>
      <c r="E30137" s="265"/>
    </row>
    <row r="30138" spans="1:5">
      <c r="A30138" s="283">
        <v>74120</v>
      </c>
      <c r="B30138" s="176">
        <v>3087</v>
      </c>
      <c r="C30138" s="176">
        <v>35</v>
      </c>
      <c r="D30138" s="282">
        <v>104</v>
      </c>
      <c r="E30138" s="265"/>
    </row>
    <row r="30139" spans="1:5">
      <c r="A30139" s="283">
        <v>74121</v>
      </c>
      <c r="B30139" s="176">
        <v>0</v>
      </c>
      <c r="C30139" s="176">
        <v>0</v>
      </c>
      <c r="D30139" s="282">
        <v>87</v>
      </c>
      <c r="E30139" s="265"/>
    </row>
    <row r="30140" spans="1:5">
      <c r="A30140" s="283">
        <v>74126</v>
      </c>
      <c r="B30140" s="176">
        <v>498.7</v>
      </c>
      <c r="C30140" s="176">
        <v>33.200000000000003</v>
      </c>
      <c r="D30140" s="282">
        <v>87</v>
      </c>
      <c r="E30140" s="265"/>
    </row>
    <row r="30141" spans="1:5">
      <c r="A30141" s="283">
        <v>74127</v>
      </c>
      <c r="B30141" s="176">
        <v>765</v>
      </c>
      <c r="C30141" s="176">
        <v>36.6</v>
      </c>
      <c r="D30141" s="282">
        <v>96</v>
      </c>
      <c r="E30141" s="265"/>
    </row>
    <row r="30142" spans="1:5">
      <c r="A30142" s="283">
        <v>74128</v>
      </c>
      <c r="B30142" s="176">
        <v>3312.1</v>
      </c>
      <c r="C30142" s="176">
        <v>33.4</v>
      </c>
      <c r="D30142" s="282">
        <v>95</v>
      </c>
      <c r="E30142" s="265"/>
    </row>
    <row r="30143" spans="1:5">
      <c r="A30143" s="283">
        <v>74129</v>
      </c>
      <c r="B30143" s="176">
        <v>4366</v>
      </c>
      <c r="C30143" s="176">
        <v>32.9</v>
      </c>
      <c r="D30143" s="282">
        <v>105</v>
      </c>
      <c r="E30143" s="265"/>
    </row>
    <row r="30144" spans="1:5">
      <c r="A30144" s="283">
        <v>74130</v>
      </c>
      <c r="B30144" s="176">
        <v>570.9</v>
      </c>
      <c r="C30144" s="176">
        <v>38.700000000000003</v>
      </c>
      <c r="D30144" s="282">
        <v>87</v>
      </c>
      <c r="E30144" s="265"/>
    </row>
    <row r="30145" spans="1:5">
      <c r="A30145" s="283">
        <v>74131</v>
      </c>
      <c r="B30145" s="176">
        <v>469.3</v>
      </c>
      <c r="C30145" s="176">
        <v>40.4</v>
      </c>
      <c r="D30145" s="282">
        <v>87</v>
      </c>
      <c r="E30145" s="265"/>
    </row>
    <row r="30146" spans="1:5">
      <c r="A30146" s="283">
        <v>74132</v>
      </c>
      <c r="B30146" s="176">
        <v>516.29999999999995</v>
      </c>
      <c r="C30146" s="176">
        <v>38.6</v>
      </c>
      <c r="D30146" s="282">
        <v>131</v>
      </c>
      <c r="E30146" s="265"/>
    </row>
    <row r="30147" spans="1:5">
      <c r="A30147" s="283">
        <v>74133</v>
      </c>
      <c r="B30147" s="176">
        <v>2716.8</v>
      </c>
      <c r="C30147" s="176">
        <v>36.700000000000003</v>
      </c>
      <c r="D30147" s="282">
        <v>145</v>
      </c>
      <c r="E30147" s="265"/>
    </row>
    <row r="30148" spans="1:5">
      <c r="A30148" s="283">
        <v>74134</v>
      </c>
      <c r="B30148" s="176">
        <v>1981.1</v>
      </c>
      <c r="C30148" s="176">
        <v>31.4</v>
      </c>
      <c r="D30148" s="282">
        <v>159</v>
      </c>
      <c r="E30148" s="265"/>
    </row>
    <row r="30149" spans="1:5">
      <c r="A30149" s="283">
        <v>74135</v>
      </c>
      <c r="B30149" s="176">
        <v>3293.9</v>
      </c>
      <c r="C30149" s="176">
        <v>40.4</v>
      </c>
      <c r="D30149" s="282">
        <v>166</v>
      </c>
      <c r="E30149" s="265"/>
    </row>
    <row r="30150" spans="1:5">
      <c r="A30150" s="283">
        <v>74136</v>
      </c>
      <c r="B30150" s="176">
        <v>3762.2</v>
      </c>
      <c r="C30150" s="176">
        <v>34.9</v>
      </c>
      <c r="D30150" s="282">
        <v>172</v>
      </c>
      <c r="E30150" s="265"/>
    </row>
    <row r="30151" spans="1:5">
      <c r="A30151" s="283">
        <v>74137</v>
      </c>
      <c r="B30151" s="176">
        <v>2292.1</v>
      </c>
      <c r="C30151" s="176">
        <v>40.6</v>
      </c>
      <c r="D30151" s="282">
        <v>138</v>
      </c>
      <c r="E30151" s="265"/>
    </row>
    <row r="30152" spans="1:5">
      <c r="A30152" s="283">
        <v>74141</v>
      </c>
      <c r="B30152" s="176">
        <v>0</v>
      </c>
      <c r="C30152" s="176">
        <v>0</v>
      </c>
      <c r="D30152" s="282">
        <v>87</v>
      </c>
      <c r="E30152" s="265"/>
    </row>
    <row r="30153" spans="1:5">
      <c r="A30153" s="283">
        <v>74145</v>
      </c>
      <c r="B30153" s="176">
        <v>2586.9</v>
      </c>
      <c r="C30153" s="176">
        <v>37.4</v>
      </c>
      <c r="D30153" s="282">
        <v>153</v>
      </c>
      <c r="E30153" s="265"/>
    </row>
    <row r="30154" spans="1:5">
      <c r="A30154" s="283">
        <v>74146</v>
      </c>
      <c r="B30154" s="176">
        <v>3849.4</v>
      </c>
      <c r="C30154" s="176">
        <v>28</v>
      </c>
      <c r="D30154" s="282">
        <v>119</v>
      </c>
      <c r="E30154" s="265"/>
    </row>
    <row r="30155" spans="1:5">
      <c r="A30155" s="283">
        <v>74147</v>
      </c>
      <c r="B30155" s="176">
        <v>0</v>
      </c>
      <c r="C30155" s="176">
        <v>0</v>
      </c>
      <c r="D30155" s="282">
        <v>87</v>
      </c>
      <c r="E30155" s="265"/>
    </row>
    <row r="30156" spans="1:5">
      <c r="A30156" s="283">
        <v>74148</v>
      </c>
      <c r="B30156" s="176">
        <v>0</v>
      </c>
      <c r="C30156" s="176">
        <v>0</v>
      </c>
      <c r="D30156" s="282">
        <v>87</v>
      </c>
      <c r="E30156" s="265"/>
    </row>
    <row r="30157" spans="1:5">
      <c r="A30157" s="283">
        <v>74149</v>
      </c>
      <c r="B30157" s="176">
        <v>0</v>
      </c>
      <c r="C30157" s="176">
        <v>0</v>
      </c>
      <c r="D30157" s="282">
        <v>87</v>
      </c>
      <c r="E30157" s="265"/>
    </row>
    <row r="30158" spans="1:5">
      <c r="A30158" s="283">
        <v>74150</v>
      </c>
      <c r="B30158" s="176">
        <v>0</v>
      </c>
      <c r="C30158" s="176">
        <v>0</v>
      </c>
      <c r="D30158" s="282">
        <v>87</v>
      </c>
      <c r="E30158" s="265"/>
    </row>
    <row r="30159" spans="1:5">
      <c r="A30159" s="283">
        <v>74152</v>
      </c>
      <c r="B30159" s="176">
        <v>0</v>
      </c>
      <c r="C30159" s="176">
        <v>0</v>
      </c>
      <c r="D30159" s="282">
        <v>87</v>
      </c>
      <c r="E30159" s="265"/>
    </row>
    <row r="30160" spans="1:5">
      <c r="A30160" s="283">
        <v>74153</v>
      </c>
      <c r="B30160" s="176">
        <v>0</v>
      </c>
      <c r="C30160" s="176">
        <v>0</v>
      </c>
      <c r="D30160" s="282">
        <v>87</v>
      </c>
      <c r="E30160" s="265"/>
    </row>
    <row r="30161" spans="1:5">
      <c r="A30161" s="283">
        <v>74155</v>
      </c>
      <c r="B30161" s="176">
        <v>0</v>
      </c>
      <c r="C30161" s="176">
        <v>0</v>
      </c>
      <c r="D30161" s="282">
        <v>87</v>
      </c>
      <c r="E30161" s="265"/>
    </row>
    <row r="30162" spans="1:5">
      <c r="A30162" s="283">
        <v>74156</v>
      </c>
      <c r="B30162" s="176">
        <v>0</v>
      </c>
      <c r="C30162" s="176">
        <v>0</v>
      </c>
      <c r="D30162" s="282">
        <v>87</v>
      </c>
      <c r="E30162" s="265"/>
    </row>
    <row r="30163" spans="1:5">
      <c r="A30163" s="283">
        <v>74157</v>
      </c>
      <c r="B30163" s="176">
        <v>0</v>
      </c>
      <c r="C30163" s="176">
        <v>0</v>
      </c>
      <c r="D30163" s="282">
        <v>87</v>
      </c>
      <c r="E30163" s="265"/>
    </row>
    <row r="30164" spans="1:5">
      <c r="A30164" s="283">
        <v>74158</v>
      </c>
      <c r="B30164" s="176">
        <v>0</v>
      </c>
      <c r="C30164" s="176">
        <v>0</v>
      </c>
      <c r="D30164" s="282">
        <v>87</v>
      </c>
      <c r="E30164" s="265"/>
    </row>
    <row r="30165" spans="1:5">
      <c r="A30165" s="283">
        <v>74159</v>
      </c>
      <c r="B30165" s="176">
        <v>0</v>
      </c>
      <c r="C30165" s="176">
        <v>0</v>
      </c>
      <c r="D30165" s="282">
        <v>87</v>
      </c>
      <c r="E30165" s="265"/>
    </row>
    <row r="30166" spans="1:5">
      <c r="A30166" s="283">
        <v>74169</v>
      </c>
      <c r="B30166" s="176">
        <v>75.400000000000006</v>
      </c>
      <c r="C30166" s="176">
        <v>39.5</v>
      </c>
      <c r="D30166" s="282">
        <v>87</v>
      </c>
      <c r="E30166" s="265"/>
    </row>
    <row r="30167" spans="1:5">
      <c r="A30167" s="283">
        <v>74170</v>
      </c>
      <c r="B30167" s="176">
        <v>0</v>
      </c>
      <c r="C30167" s="176">
        <v>0</v>
      </c>
      <c r="D30167" s="282">
        <v>87</v>
      </c>
      <c r="E30167" s="265"/>
    </row>
    <row r="30168" spans="1:5">
      <c r="A30168" s="283">
        <v>74171</v>
      </c>
      <c r="B30168" s="176">
        <v>0</v>
      </c>
      <c r="C30168" s="176">
        <v>0</v>
      </c>
      <c r="D30168" s="282">
        <v>87</v>
      </c>
      <c r="E30168" s="265"/>
    </row>
    <row r="30169" spans="1:5">
      <c r="A30169" s="283">
        <v>74172</v>
      </c>
      <c r="B30169" s="176">
        <v>0</v>
      </c>
      <c r="C30169" s="176">
        <v>0</v>
      </c>
      <c r="D30169" s="282">
        <v>87</v>
      </c>
      <c r="E30169" s="265"/>
    </row>
    <row r="30170" spans="1:5">
      <c r="A30170" s="283">
        <v>74301</v>
      </c>
      <c r="B30170" s="176">
        <v>28</v>
      </c>
      <c r="C30170" s="176">
        <v>41.5</v>
      </c>
      <c r="D30170" s="282">
        <v>87</v>
      </c>
      <c r="E30170" s="265"/>
    </row>
    <row r="30171" spans="1:5">
      <c r="A30171" s="283">
        <v>74330</v>
      </c>
      <c r="B30171" s="176">
        <v>37.799999999999997</v>
      </c>
      <c r="C30171" s="176">
        <v>39.1</v>
      </c>
      <c r="D30171" s="282">
        <v>87</v>
      </c>
      <c r="E30171" s="265"/>
    </row>
    <row r="30172" spans="1:5">
      <c r="A30172" s="283">
        <v>74331</v>
      </c>
      <c r="B30172" s="176">
        <v>76.099999999999994</v>
      </c>
      <c r="C30172" s="176">
        <v>50.6</v>
      </c>
      <c r="D30172" s="282">
        <v>87</v>
      </c>
      <c r="E30172" s="265"/>
    </row>
    <row r="30173" spans="1:5">
      <c r="A30173" s="283">
        <v>74332</v>
      </c>
      <c r="B30173" s="176">
        <v>30</v>
      </c>
      <c r="C30173" s="176">
        <v>45.1</v>
      </c>
      <c r="D30173" s="282">
        <v>87</v>
      </c>
      <c r="E30173" s="265"/>
    </row>
    <row r="30174" spans="1:5">
      <c r="A30174" s="283">
        <v>74333</v>
      </c>
      <c r="B30174" s="176">
        <v>12.2</v>
      </c>
      <c r="C30174" s="176">
        <v>41.7</v>
      </c>
      <c r="D30174" s="282">
        <v>87</v>
      </c>
      <c r="E30174" s="265"/>
    </row>
    <row r="30175" spans="1:5">
      <c r="A30175" s="283">
        <v>74335</v>
      </c>
      <c r="B30175" s="176">
        <v>0</v>
      </c>
      <c r="C30175" s="176">
        <v>0</v>
      </c>
      <c r="D30175" s="282">
        <v>87</v>
      </c>
      <c r="E30175" s="265"/>
    </row>
    <row r="30176" spans="1:5">
      <c r="A30176" s="283">
        <v>74337</v>
      </c>
      <c r="B30176" s="176">
        <v>52</v>
      </c>
      <c r="C30176" s="176">
        <v>37</v>
      </c>
      <c r="D30176" s="282">
        <v>87</v>
      </c>
      <c r="E30176" s="265"/>
    </row>
    <row r="30177" spans="1:5">
      <c r="A30177" s="283">
        <v>74338</v>
      </c>
      <c r="B30177" s="176">
        <v>33.700000000000003</v>
      </c>
      <c r="C30177" s="176">
        <v>38.1</v>
      </c>
      <c r="D30177" s="282">
        <v>87</v>
      </c>
      <c r="E30177" s="265"/>
    </row>
    <row r="30178" spans="1:5">
      <c r="A30178" s="283">
        <v>74339</v>
      </c>
      <c r="B30178" s="176">
        <v>304.60000000000002</v>
      </c>
      <c r="C30178" s="176">
        <v>38.4</v>
      </c>
      <c r="D30178" s="282">
        <v>87</v>
      </c>
      <c r="E30178" s="265"/>
    </row>
    <row r="30179" spans="1:5">
      <c r="A30179" s="283">
        <v>74340</v>
      </c>
      <c r="B30179" s="176">
        <v>0</v>
      </c>
      <c r="C30179" s="176">
        <v>0</v>
      </c>
      <c r="D30179" s="282">
        <v>87</v>
      </c>
      <c r="E30179" s="265"/>
    </row>
    <row r="30180" spans="1:5">
      <c r="A30180" s="283">
        <v>74342</v>
      </c>
      <c r="B30180" s="176">
        <v>39.200000000000003</v>
      </c>
      <c r="C30180" s="176">
        <v>45.4</v>
      </c>
      <c r="D30180" s="282">
        <v>87</v>
      </c>
      <c r="E30180" s="265"/>
    </row>
    <row r="30181" spans="1:5">
      <c r="A30181" s="283">
        <v>74343</v>
      </c>
      <c r="B30181" s="176">
        <v>40.5</v>
      </c>
      <c r="C30181" s="176">
        <v>41.4</v>
      </c>
      <c r="D30181" s="282">
        <v>87</v>
      </c>
      <c r="E30181" s="265"/>
    </row>
    <row r="30182" spans="1:5">
      <c r="A30182" s="283">
        <v>74344</v>
      </c>
      <c r="B30182" s="176">
        <v>120.1</v>
      </c>
      <c r="C30182" s="176">
        <v>49.1</v>
      </c>
      <c r="D30182" s="282">
        <v>101</v>
      </c>
      <c r="E30182" s="265"/>
    </row>
    <row r="30183" spans="1:5">
      <c r="A30183" s="283">
        <v>74345</v>
      </c>
      <c r="B30183" s="176">
        <v>1184.4000000000001</v>
      </c>
      <c r="C30183" s="176">
        <v>39.9</v>
      </c>
      <c r="D30183" s="282">
        <v>87</v>
      </c>
      <c r="E30183" s="265"/>
    </row>
    <row r="30184" spans="1:5">
      <c r="A30184" s="283">
        <v>74346</v>
      </c>
      <c r="B30184" s="176">
        <v>39.4</v>
      </c>
      <c r="C30184" s="176">
        <v>40.200000000000003</v>
      </c>
      <c r="D30184" s="282">
        <v>87</v>
      </c>
      <c r="E30184" s="265"/>
    </row>
    <row r="30185" spans="1:5">
      <c r="A30185" s="283">
        <v>74347</v>
      </c>
      <c r="B30185" s="176">
        <v>43.4</v>
      </c>
      <c r="C30185" s="176">
        <v>38.200000000000003</v>
      </c>
      <c r="D30185" s="282">
        <v>87</v>
      </c>
      <c r="E30185" s="265"/>
    </row>
    <row r="30186" spans="1:5">
      <c r="A30186" s="283">
        <v>74349</v>
      </c>
      <c r="B30186" s="176">
        <v>175</v>
      </c>
      <c r="C30186" s="176">
        <v>50</v>
      </c>
      <c r="D30186" s="282">
        <v>87</v>
      </c>
      <c r="E30186" s="265"/>
    </row>
    <row r="30187" spans="1:5">
      <c r="A30187" s="283">
        <v>74350</v>
      </c>
      <c r="B30187" s="176">
        <v>184.2</v>
      </c>
      <c r="C30187" s="176">
        <v>50.2</v>
      </c>
      <c r="D30187" s="282">
        <v>87</v>
      </c>
      <c r="E30187" s="265"/>
    </row>
    <row r="30188" spans="1:5">
      <c r="A30188" s="283">
        <v>74352</v>
      </c>
      <c r="B30188" s="176">
        <v>56.2</v>
      </c>
      <c r="C30188" s="176">
        <v>38.700000000000003</v>
      </c>
      <c r="D30188" s="282">
        <v>87</v>
      </c>
      <c r="E30188" s="265"/>
    </row>
    <row r="30189" spans="1:5">
      <c r="A30189" s="283">
        <v>74354</v>
      </c>
      <c r="B30189" s="176">
        <v>101.8</v>
      </c>
      <c r="C30189" s="176">
        <v>37.1</v>
      </c>
      <c r="D30189" s="282">
        <v>100</v>
      </c>
      <c r="E30189" s="265"/>
    </row>
    <row r="30190" spans="1:5">
      <c r="A30190" s="283">
        <v>74355</v>
      </c>
      <c r="B30190" s="176">
        <v>178.2</v>
      </c>
      <c r="C30190" s="176">
        <v>43.8</v>
      </c>
      <c r="D30190" s="282">
        <v>87</v>
      </c>
      <c r="E30190" s="265"/>
    </row>
    <row r="30191" spans="1:5">
      <c r="A30191" s="283">
        <v>74358</v>
      </c>
      <c r="B30191" s="176">
        <v>0</v>
      </c>
      <c r="C30191" s="176">
        <v>0</v>
      </c>
      <c r="D30191" s="282">
        <v>87</v>
      </c>
      <c r="E30191" s="265"/>
    </row>
    <row r="30192" spans="1:5">
      <c r="A30192" s="283">
        <v>74359</v>
      </c>
      <c r="B30192" s="176">
        <v>55.1</v>
      </c>
      <c r="C30192" s="176">
        <v>34.5</v>
      </c>
      <c r="D30192" s="282">
        <v>87</v>
      </c>
      <c r="E30192" s="265"/>
    </row>
    <row r="30193" spans="1:5">
      <c r="A30193" s="283">
        <v>74360</v>
      </c>
      <c r="B30193" s="176">
        <v>8.1</v>
      </c>
      <c r="C30193" s="176">
        <v>43.3</v>
      </c>
      <c r="D30193" s="282">
        <v>87</v>
      </c>
      <c r="E30193" s="265"/>
    </row>
    <row r="30194" spans="1:5">
      <c r="A30194" s="283">
        <v>74361</v>
      </c>
      <c r="B30194" s="176">
        <v>75.599999999999994</v>
      </c>
      <c r="C30194" s="176">
        <v>38.299999999999997</v>
      </c>
      <c r="D30194" s="282">
        <v>122</v>
      </c>
      <c r="E30194" s="265"/>
    </row>
    <row r="30195" spans="1:5">
      <c r="A30195" s="283">
        <v>74362</v>
      </c>
      <c r="B30195" s="176">
        <v>1766.2</v>
      </c>
      <c r="C30195" s="176">
        <v>44.6</v>
      </c>
      <c r="D30195" s="282">
        <v>87</v>
      </c>
      <c r="E30195" s="265"/>
    </row>
    <row r="30196" spans="1:5">
      <c r="A30196" s="283">
        <v>74363</v>
      </c>
      <c r="B30196" s="176">
        <v>42.4</v>
      </c>
      <c r="C30196" s="176">
        <v>40.700000000000003</v>
      </c>
      <c r="D30196" s="282">
        <v>87</v>
      </c>
      <c r="E30196" s="265"/>
    </row>
    <row r="30197" spans="1:5">
      <c r="A30197" s="283">
        <v>74364</v>
      </c>
      <c r="B30197" s="176">
        <v>23.4</v>
      </c>
      <c r="C30197" s="176">
        <v>36.200000000000003</v>
      </c>
      <c r="D30197" s="282">
        <v>87</v>
      </c>
      <c r="E30197" s="265"/>
    </row>
    <row r="30198" spans="1:5">
      <c r="A30198" s="283">
        <v>74365</v>
      </c>
      <c r="B30198" s="176">
        <v>76.099999999999994</v>
      </c>
      <c r="C30198" s="176">
        <v>38.799999999999997</v>
      </c>
      <c r="D30198" s="282">
        <v>87</v>
      </c>
      <c r="E30198" s="265"/>
    </row>
    <row r="30199" spans="1:5">
      <c r="A30199" s="283">
        <v>74366</v>
      </c>
      <c r="B30199" s="176">
        <v>55.9</v>
      </c>
      <c r="C30199" s="176">
        <v>41.3</v>
      </c>
      <c r="D30199" s="282">
        <v>87</v>
      </c>
      <c r="E30199" s="265"/>
    </row>
    <row r="30200" spans="1:5">
      <c r="A30200" s="283">
        <v>74367</v>
      </c>
      <c r="B30200" s="176">
        <v>27.5</v>
      </c>
      <c r="C30200" s="176">
        <v>44.3</v>
      </c>
      <c r="D30200" s="282">
        <v>87</v>
      </c>
      <c r="E30200" s="265"/>
    </row>
    <row r="30201" spans="1:5">
      <c r="A30201" s="283">
        <v>74368</v>
      </c>
      <c r="B30201" s="176">
        <v>56.6</v>
      </c>
      <c r="C30201" s="176">
        <v>34.5</v>
      </c>
      <c r="D30201" s="282">
        <v>87</v>
      </c>
      <c r="E30201" s="265"/>
    </row>
    <row r="30202" spans="1:5">
      <c r="A30202" s="283">
        <v>74369</v>
      </c>
      <c r="B30202" s="176">
        <v>8.5</v>
      </c>
      <c r="C30202" s="176">
        <v>41.4</v>
      </c>
      <c r="D30202" s="282">
        <v>87</v>
      </c>
      <c r="E30202" s="265"/>
    </row>
    <row r="30203" spans="1:5">
      <c r="A30203" s="283">
        <v>74370</v>
      </c>
      <c r="B30203" s="176">
        <v>34.200000000000003</v>
      </c>
      <c r="C30203" s="176">
        <v>42.9</v>
      </c>
      <c r="D30203" s="282">
        <v>95</v>
      </c>
      <c r="E30203" s="265"/>
    </row>
    <row r="30204" spans="1:5">
      <c r="A30204" s="283">
        <v>74401</v>
      </c>
      <c r="B30204" s="176">
        <v>126.4</v>
      </c>
      <c r="C30204" s="176">
        <v>37.200000000000003</v>
      </c>
      <c r="D30204" s="282">
        <v>114</v>
      </c>
      <c r="E30204" s="265"/>
    </row>
    <row r="30205" spans="1:5">
      <c r="A30205" s="283">
        <v>74402</v>
      </c>
      <c r="B30205" s="176">
        <v>88.8</v>
      </c>
      <c r="C30205" s="176">
        <v>40.200000000000003</v>
      </c>
      <c r="D30205" s="282">
        <v>95</v>
      </c>
      <c r="E30205" s="265"/>
    </row>
    <row r="30206" spans="1:5">
      <c r="A30206" s="283">
        <v>74403</v>
      </c>
      <c r="B30206" s="176">
        <v>332</v>
      </c>
      <c r="C30206" s="176">
        <v>37.299999999999997</v>
      </c>
      <c r="D30206" s="282">
        <v>129</v>
      </c>
      <c r="E30206" s="265"/>
    </row>
    <row r="30207" spans="1:5">
      <c r="A30207" s="283">
        <v>74421</v>
      </c>
      <c r="B30207" s="176">
        <v>44.3</v>
      </c>
      <c r="C30207" s="176">
        <v>39.200000000000003</v>
      </c>
      <c r="D30207" s="282">
        <v>87</v>
      </c>
      <c r="E30207" s="265"/>
    </row>
    <row r="30208" spans="1:5">
      <c r="A30208" s="283">
        <v>74422</v>
      </c>
      <c r="B30208" s="176">
        <v>21.2</v>
      </c>
      <c r="C30208" s="176">
        <v>38.1</v>
      </c>
      <c r="D30208" s="282">
        <v>87</v>
      </c>
      <c r="E30208" s="265"/>
    </row>
    <row r="30209" spans="1:5">
      <c r="A30209" s="283">
        <v>74423</v>
      </c>
      <c r="B30209" s="176">
        <v>19.5</v>
      </c>
      <c r="C30209" s="176">
        <v>42.3</v>
      </c>
      <c r="D30209" s="282">
        <v>87</v>
      </c>
      <c r="E30209" s="265"/>
    </row>
    <row r="30210" spans="1:5">
      <c r="A30210" s="283">
        <v>74425</v>
      </c>
      <c r="B30210" s="176">
        <v>55.3</v>
      </c>
      <c r="C30210" s="176">
        <v>49.6</v>
      </c>
      <c r="D30210" s="282">
        <v>87</v>
      </c>
      <c r="E30210" s="265"/>
    </row>
    <row r="30211" spans="1:5">
      <c r="A30211" s="283">
        <v>74426</v>
      </c>
      <c r="B30211" s="176">
        <v>37.200000000000003</v>
      </c>
      <c r="C30211" s="176">
        <v>44.2</v>
      </c>
      <c r="D30211" s="282">
        <v>87</v>
      </c>
      <c r="E30211" s="265"/>
    </row>
    <row r="30212" spans="1:5">
      <c r="A30212" s="283">
        <v>74427</v>
      </c>
      <c r="B30212" s="176">
        <v>37.5</v>
      </c>
      <c r="C30212" s="176">
        <v>50.8</v>
      </c>
      <c r="D30212" s="282">
        <v>87</v>
      </c>
      <c r="E30212" s="265"/>
    </row>
    <row r="30213" spans="1:5">
      <c r="A30213" s="283">
        <v>74428</v>
      </c>
      <c r="B30213" s="176">
        <v>483.2</v>
      </c>
      <c r="C30213" s="176">
        <v>37.700000000000003</v>
      </c>
      <c r="D30213" s="282">
        <v>87</v>
      </c>
      <c r="E30213" s="265"/>
    </row>
    <row r="30214" spans="1:5">
      <c r="A30214" s="283">
        <v>74429</v>
      </c>
      <c r="B30214" s="176">
        <v>151.4</v>
      </c>
      <c r="C30214" s="176">
        <v>36.200000000000003</v>
      </c>
      <c r="D30214" s="282">
        <v>87</v>
      </c>
      <c r="E30214" s="265"/>
    </row>
    <row r="30215" spans="1:5">
      <c r="A30215" s="283">
        <v>74430</v>
      </c>
      <c r="B30215" s="176">
        <v>0</v>
      </c>
      <c r="C30215" s="176">
        <v>0</v>
      </c>
      <c r="D30215" s="282">
        <v>87</v>
      </c>
      <c r="E30215" s="265"/>
    </row>
    <row r="30216" spans="1:5">
      <c r="A30216" s="283">
        <v>74431</v>
      </c>
      <c r="B30216" s="176">
        <v>0</v>
      </c>
      <c r="C30216" s="176">
        <v>0</v>
      </c>
      <c r="D30216" s="282">
        <v>87</v>
      </c>
      <c r="E30216" s="265"/>
    </row>
    <row r="30217" spans="1:5">
      <c r="A30217" s="283">
        <v>74432</v>
      </c>
      <c r="B30217" s="176">
        <v>55</v>
      </c>
      <c r="C30217" s="176">
        <v>48.7</v>
      </c>
      <c r="D30217" s="282">
        <v>95</v>
      </c>
      <c r="E30217" s="265"/>
    </row>
    <row r="30218" spans="1:5">
      <c r="A30218" s="283">
        <v>74434</v>
      </c>
      <c r="B30218" s="176">
        <v>88.8</v>
      </c>
      <c r="C30218" s="176">
        <v>37.799999999999997</v>
      </c>
      <c r="D30218" s="282">
        <v>87</v>
      </c>
      <c r="E30218" s="265"/>
    </row>
    <row r="30219" spans="1:5">
      <c r="A30219" s="283">
        <v>74435</v>
      </c>
      <c r="B30219" s="176">
        <v>31.2</v>
      </c>
      <c r="C30219" s="176">
        <v>44</v>
      </c>
      <c r="D30219" s="282">
        <v>87</v>
      </c>
      <c r="E30219" s="265"/>
    </row>
    <row r="30220" spans="1:5">
      <c r="A30220" s="283">
        <v>74436</v>
      </c>
      <c r="B30220" s="176">
        <v>41.9</v>
      </c>
      <c r="C30220" s="176">
        <v>37.1</v>
      </c>
      <c r="D30220" s="282">
        <v>87</v>
      </c>
      <c r="E30220" s="265"/>
    </row>
    <row r="30221" spans="1:5">
      <c r="A30221" s="283">
        <v>74437</v>
      </c>
      <c r="B30221" s="176">
        <v>74.900000000000006</v>
      </c>
      <c r="C30221" s="176">
        <v>39.6</v>
      </c>
      <c r="D30221" s="282">
        <v>87</v>
      </c>
      <c r="E30221" s="265"/>
    </row>
    <row r="30222" spans="1:5">
      <c r="A30222" s="283">
        <v>74438</v>
      </c>
      <c r="B30222" s="176">
        <v>19</v>
      </c>
      <c r="C30222" s="176">
        <v>44.3</v>
      </c>
      <c r="D30222" s="282">
        <v>87</v>
      </c>
      <c r="E30222" s="265"/>
    </row>
    <row r="30223" spans="1:5">
      <c r="A30223" s="283">
        <v>74441</v>
      </c>
      <c r="B30223" s="176">
        <v>39.1</v>
      </c>
      <c r="C30223" s="176">
        <v>38.9</v>
      </c>
      <c r="D30223" s="282">
        <v>87</v>
      </c>
      <c r="E30223" s="265"/>
    </row>
    <row r="30224" spans="1:5">
      <c r="A30224" s="283">
        <v>74442</v>
      </c>
      <c r="B30224" s="176">
        <v>33.1</v>
      </c>
      <c r="C30224" s="176">
        <v>45.8</v>
      </c>
      <c r="D30224" s="282">
        <v>87</v>
      </c>
      <c r="E30224" s="265"/>
    </row>
    <row r="30225" spans="1:5">
      <c r="A30225" s="283">
        <v>74444</v>
      </c>
      <c r="B30225" s="176">
        <v>20.3</v>
      </c>
      <c r="C30225" s="176">
        <v>36.6</v>
      </c>
      <c r="D30225" s="282">
        <v>87</v>
      </c>
      <c r="E30225" s="265"/>
    </row>
    <row r="30226" spans="1:5">
      <c r="A30226" s="283">
        <v>74445</v>
      </c>
      <c r="B30226" s="176">
        <v>28</v>
      </c>
      <c r="C30226" s="176">
        <v>36.9</v>
      </c>
      <c r="D30226" s="282">
        <v>87</v>
      </c>
      <c r="E30226" s="265"/>
    </row>
    <row r="30227" spans="1:5">
      <c r="A30227" s="283">
        <v>74446</v>
      </c>
      <c r="B30227" s="176">
        <v>0</v>
      </c>
      <c r="C30227" s="176">
        <v>0</v>
      </c>
      <c r="D30227" s="282">
        <v>87</v>
      </c>
      <c r="E30227" s="265"/>
    </row>
    <row r="30228" spans="1:5">
      <c r="A30228" s="283">
        <v>74447</v>
      </c>
      <c r="B30228" s="176">
        <v>81.3</v>
      </c>
      <c r="C30228" s="176">
        <v>37.9</v>
      </c>
      <c r="D30228" s="282">
        <v>115</v>
      </c>
      <c r="E30228" s="265"/>
    </row>
    <row r="30229" spans="1:5">
      <c r="A30229" s="283">
        <v>74450</v>
      </c>
      <c r="B30229" s="176">
        <v>29.4</v>
      </c>
      <c r="C30229" s="176">
        <v>38.5</v>
      </c>
      <c r="D30229" s="282">
        <v>87</v>
      </c>
      <c r="E30229" s="265"/>
    </row>
    <row r="30230" spans="1:5">
      <c r="A30230" s="283">
        <v>74451</v>
      </c>
      <c r="B30230" s="176">
        <v>39</v>
      </c>
      <c r="C30230" s="176">
        <v>41.4</v>
      </c>
      <c r="D30230" s="282">
        <v>115</v>
      </c>
      <c r="E30230" s="265"/>
    </row>
    <row r="30231" spans="1:5">
      <c r="A30231" s="283">
        <v>74452</v>
      </c>
      <c r="B30231" s="176">
        <v>23</v>
      </c>
      <c r="C30231" s="176">
        <v>38.6</v>
      </c>
      <c r="D30231" s="282">
        <v>87</v>
      </c>
      <c r="E30231" s="265"/>
    </row>
    <row r="30232" spans="1:5">
      <c r="A30232" s="283">
        <v>74454</v>
      </c>
      <c r="B30232" s="176">
        <v>31.3</v>
      </c>
      <c r="C30232" s="176">
        <v>40.5</v>
      </c>
      <c r="D30232" s="282">
        <v>87</v>
      </c>
      <c r="E30232" s="265"/>
    </row>
    <row r="30233" spans="1:5">
      <c r="A30233" s="283">
        <v>74455</v>
      </c>
      <c r="B30233" s="176">
        <v>27.7</v>
      </c>
      <c r="C30233" s="176">
        <v>44.6</v>
      </c>
      <c r="D30233" s="282">
        <v>87</v>
      </c>
      <c r="E30233" s="265"/>
    </row>
    <row r="30234" spans="1:5">
      <c r="A30234" s="283">
        <v>74456</v>
      </c>
      <c r="B30234" s="176">
        <v>63.7</v>
      </c>
      <c r="C30234" s="176">
        <v>42.4</v>
      </c>
      <c r="D30234" s="282">
        <v>87</v>
      </c>
      <c r="E30234" s="265"/>
    </row>
    <row r="30235" spans="1:5">
      <c r="A30235" s="283">
        <v>74457</v>
      </c>
      <c r="B30235" s="176">
        <v>15.1</v>
      </c>
      <c r="C30235" s="176">
        <v>39.6</v>
      </c>
      <c r="D30235" s="282">
        <v>87</v>
      </c>
      <c r="E30235" s="265"/>
    </row>
    <row r="30236" spans="1:5">
      <c r="A30236" s="283">
        <v>74458</v>
      </c>
      <c r="B30236" s="176">
        <v>23.7</v>
      </c>
      <c r="C30236" s="176">
        <v>39.1</v>
      </c>
      <c r="D30236" s="282">
        <v>87</v>
      </c>
      <c r="E30236" s="265"/>
    </row>
    <row r="30237" spans="1:5">
      <c r="A30237" s="283">
        <v>74460</v>
      </c>
      <c r="B30237" s="176">
        <v>32.5</v>
      </c>
      <c r="C30237" s="176">
        <v>42</v>
      </c>
      <c r="D30237" s="282">
        <v>87</v>
      </c>
      <c r="E30237" s="265"/>
    </row>
    <row r="30238" spans="1:5">
      <c r="A30238" s="283">
        <v>74462</v>
      </c>
      <c r="B30238" s="176">
        <v>39.4</v>
      </c>
      <c r="C30238" s="176">
        <v>40.9</v>
      </c>
      <c r="D30238" s="282">
        <v>87</v>
      </c>
      <c r="E30238" s="265"/>
    </row>
    <row r="30239" spans="1:5">
      <c r="A30239" s="283">
        <v>74463</v>
      </c>
      <c r="B30239" s="176">
        <v>199.8</v>
      </c>
      <c r="C30239" s="176">
        <v>41</v>
      </c>
      <c r="D30239" s="282">
        <v>87</v>
      </c>
      <c r="E30239" s="265"/>
    </row>
    <row r="30240" spans="1:5">
      <c r="A30240" s="283">
        <v>74464</v>
      </c>
      <c r="B30240" s="176">
        <v>101.5</v>
      </c>
      <c r="C30240" s="176">
        <v>31.4</v>
      </c>
      <c r="D30240" s="282">
        <v>122</v>
      </c>
      <c r="E30240" s="265"/>
    </row>
    <row r="30241" spans="1:5">
      <c r="A30241" s="283">
        <v>74465</v>
      </c>
      <c r="B30241" s="176">
        <v>0</v>
      </c>
      <c r="C30241" s="176">
        <v>0</v>
      </c>
      <c r="D30241" s="282">
        <v>87</v>
      </c>
      <c r="E30241" s="265"/>
    </row>
    <row r="30242" spans="1:5">
      <c r="A30242" s="283">
        <v>74467</v>
      </c>
      <c r="B30242" s="176">
        <v>83.4</v>
      </c>
      <c r="C30242" s="176">
        <v>40.9</v>
      </c>
      <c r="D30242" s="282">
        <v>87</v>
      </c>
      <c r="E30242" s="265"/>
    </row>
    <row r="30243" spans="1:5">
      <c r="A30243" s="283">
        <v>74468</v>
      </c>
      <c r="B30243" s="176">
        <v>16.100000000000001</v>
      </c>
      <c r="C30243" s="176">
        <v>41.8</v>
      </c>
      <c r="D30243" s="282">
        <v>87</v>
      </c>
      <c r="E30243" s="265"/>
    </row>
    <row r="30244" spans="1:5">
      <c r="A30244" s="283">
        <v>74469</v>
      </c>
      <c r="B30244" s="176">
        <v>47.4</v>
      </c>
      <c r="C30244" s="176">
        <v>34.5</v>
      </c>
      <c r="D30244" s="282">
        <v>87</v>
      </c>
      <c r="E30244" s="265"/>
    </row>
    <row r="30245" spans="1:5">
      <c r="A30245" s="283">
        <v>74470</v>
      </c>
      <c r="B30245" s="176">
        <v>21.8</v>
      </c>
      <c r="C30245" s="176">
        <v>40.799999999999997</v>
      </c>
      <c r="D30245" s="282">
        <v>87</v>
      </c>
      <c r="E30245" s="265"/>
    </row>
    <row r="30246" spans="1:5">
      <c r="A30246" s="283">
        <v>74471</v>
      </c>
      <c r="B30246" s="176">
        <v>42.9</v>
      </c>
      <c r="C30246" s="176">
        <v>41.5</v>
      </c>
      <c r="D30246" s="282">
        <v>87</v>
      </c>
      <c r="E30246" s="265"/>
    </row>
    <row r="30247" spans="1:5">
      <c r="A30247" s="283">
        <v>74472</v>
      </c>
      <c r="B30247" s="176">
        <v>23.8</v>
      </c>
      <c r="C30247" s="176">
        <v>39.5</v>
      </c>
      <c r="D30247" s="282">
        <v>87</v>
      </c>
      <c r="E30247" s="265"/>
    </row>
    <row r="30248" spans="1:5">
      <c r="A30248" s="283">
        <v>74477</v>
      </c>
      <c r="B30248" s="176">
        <v>634.20000000000005</v>
      </c>
      <c r="C30248" s="176">
        <v>32.799999999999997</v>
      </c>
      <c r="D30248" s="282">
        <v>96</v>
      </c>
      <c r="E30248" s="265"/>
    </row>
    <row r="30249" spans="1:5">
      <c r="A30249" s="283">
        <v>74501</v>
      </c>
      <c r="B30249" s="176">
        <v>37.799999999999997</v>
      </c>
      <c r="C30249" s="176">
        <v>39.9</v>
      </c>
      <c r="D30249" s="282">
        <v>100</v>
      </c>
      <c r="E30249" s="265"/>
    </row>
    <row r="30250" spans="1:5">
      <c r="A30250" s="283">
        <v>74502</v>
      </c>
      <c r="B30250" s="176">
        <v>310.7</v>
      </c>
      <c r="C30250" s="176">
        <v>35.799999999999997</v>
      </c>
      <c r="D30250" s="282">
        <v>87</v>
      </c>
      <c r="E30250" s="265"/>
    </row>
    <row r="30251" spans="1:5">
      <c r="A30251" s="283">
        <v>74521</v>
      </c>
      <c r="B30251" s="176">
        <v>5.9</v>
      </c>
      <c r="C30251" s="176">
        <v>41.8</v>
      </c>
      <c r="D30251" s="282">
        <v>87</v>
      </c>
      <c r="E30251" s="265"/>
    </row>
    <row r="30252" spans="1:5">
      <c r="A30252" s="283">
        <v>74522</v>
      </c>
      <c r="B30252" s="176">
        <v>33.700000000000003</v>
      </c>
      <c r="C30252" s="176">
        <v>47.2</v>
      </c>
      <c r="D30252" s="282">
        <v>87</v>
      </c>
      <c r="E30252" s="265"/>
    </row>
    <row r="30253" spans="1:5">
      <c r="A30253" s="283">
        <v>74523</v>
      </c>
      <c r="B30253" s="176">
        <v>16.399999999999999</v>
      </c>
      <c r="C30253" s="176">
        <v>42.4</v>
      </c>
      <c r="D30253" s="282">
        <v>95</v>
      </c>
      <c r="E30253" s="265"/>
    </row>
    <row r="30254" spans="1:5">
      <c r="A30254" s="283">
        <v>74525</v>
      </c>
      <c r="B30254" s="176">
        <v>22</v>
      </c>
      <c r="C30254" s="176">
        <v>38.6</v>
      </c>
      <c r="D30254" s="282">
        <v>87</v>
      </c>
      <c r="E30254" s="265"/>
    </row>
    <row r="30255" spans="1:5">
      <c r="A30255" s="283">
        <v>74528</v>
      </c>
      <c r="B30255" s="176">
        <v>16.399999999999999</v>
      </c>
      <c r="C30255" s="176">
        <v>45</v>
      </c>
      <c r="D30255" s="282">
        <v>87</v>
      </c>
      <c r="E30255" s="265"/>
    </row>
    <row r="30256" spans="1:5">
      <c r="A30256" s="283">
        <v>74529</v>
      </c>
      <c r="B30256" s="176">
        <v>5.6</v>
      </c>
      <c r="C30256" s="176">
        <v>46.1</v>
      </c>
      <c r="D30256" s="282">
        <v>87</v>
      </c>
      <c r="E30256" s="265"/>
    </row>
    <row r="30257" spans="1:5">
      <c r="A30257" s="283">
        <v>74530</v>
      </c>
      <c r="B30257" s="176">
        <v>14.1</v>
      </c>
      <c r="C30257" s="176">
        <v>41.6</v>
      </c>
      <c r="D30257" s="282">
        <v>87</v>
      </c>
      <c r="E30257" s="265"/>
    </row>
    <row r="30258" spans="1:5">
      <c r="A30258" s="283">
        <v>74531</v>
      </c>
      <c r="B30258" s="176">
        <v>12</v>
      </c>
      <c r="C30258" s="176">
        <v>44.2</v>
      </c>
      <c r="D30258" s="282">
        <v>87</v>
      </c>
      <c r="E30258" s="265"/>
    </row>
    <row r="30259" spans="1:5">
      <c r="A30259" s="283">
        <v>74533</v>
      </c>
      <c r="B30259" s="176">
        <v>14.5</v>
      </c>
      <c r="C30259" s="176">
        <v>43.2</v>
      </c>
      <c r="D30259" s="282">
        <v>87</v>
      </c>
      <c r="E30259" s="265"/>
    </row>
    <row r="30260" spans="1:5">
      <c r="A30260" s="283">
        <v>74534</v>
      </c>
      <c r="B30260" s="176">
        <v>13.7</v>
      </c>
      <c r="C30260" s="176">
        <v>40</v>
      </c>
      <c r="D30260" s="282">
        <v>87</v>
      </c>
      <c r="E30260" s="265"/>
    </row>
    <row r="30261" spans="1:5">
      <c r="A30261" s="283">
        <v>74535</v>
      </c>
      <c r="B30261" s="176">
        <v>7.9</v>
      </c>
      <c r="C30261" s="176">
        <v>38.1</v>
      </c>
      <c r="D30261" s="282">
        <v>87</v>
      </c>
      <c r="E30261" s="265"/>
    </row>
    <row r="30262" spans="1:5">
      <c r="A30262" s="283">
        <v>74536</v>
      </c>
      <c r="B30262" s="176">
        <v>6.9</v>
      </c>
      <c r="C30262" s="176">
        <v>46.4</v>
      </c>
      <c r="D30262" s="282">
        <v>87</v>
      </c>
      <c r="E30262" s="265"/>
    </row>
    <row r="30263" spans="1:5">
      <c r="A30263" s="283">
        <v>74538</v>
      </c>
      <c r="B30263" s="176">
        <v>29.2</v>
      </c>
      <c r="C30263" s="176">
        <v>40.4</v>
      </c>
      <c r="D30263" s="282">
        <v>87</v>
      </c>
      <c r="E30263" s="265"/>
    </row>
    <row r="30264" spans="1:5">
      <c r="A30264" s="283">
        <v>74540</v>
      </c>
      <c r="B30264" s="176">
        <v>2.7</v>
      </c>
      <c r="C30264" s="176">
        <v>45.2</v>
      </c>
      <c r="D30264" s="282">
        <v>87</v>
      </c>
      <c r="E30264" s="265"/>
    </row>
    <row r="30265" spans="1:5">
      <c r="A30265" s="283">
        <v>74543</v>
      </c>
      <c r="B30265" s="176">
        <v>3.9</v>
      </c>
      <c r="C30265" s="176">
        <v>44.6</v>
      </c>
      <c r="D30265" s="282">
        <v>87</v>
      </c>
      <c r="E30265" s="265"/>
    </row>
    <row r="30266" spans="1:5">
      <c r="A30266" s="283">
        <v>74545</v>
      </c>
      <c r="B30266" s="176">
        <v>11.7</v>
      </c>
      <c r="C30266" s="176">
        <v>42.6</v>
      </c>
      <c r="D30266" s="282">
        <v>87</v>
      </c>
      <c r="E30266" s="265"/>
    </row>
    <row r="30267" spans="1:5">
      <c r="A30267" s="283">
        <v>74546</v>
      </c>
      <c r="B30267" s="176">
        <v>0</v>
      </c>
      <c r="C30267" s="176">
        <v>0</v>
      </c>
      <c r="D30267" s="282">
        <v>87</v>
      </c>
      <c r="E30267" s="265"/>
    </row>
    <row r="30268" spans="1:5">
      <c r="A30268" s="283">
        <v>74547</v>
      </c>
      <c r="B30268" s="176">
        <v>46</v>
      </c>
      <c r="C30268" s="176">
        <v>41</v>
      </c>
      <c r="D30268" s="282">
        <v>87</v>
      </c>
      <c r="E30268" s="265"/>
    </row>
    <row r="30269" spans="1:5">
      <c r="A30269" s="283">
        <v>74549</v>
      </c>
      <c r="B30269" s="176">
        <v>2.2999999999999998</v>
      </c>
      <c r="C30269" s="176">
        <v>46.6</v>
      </c>
      <c r="D30269" s="282">
        <v>87</v>
      </c>
      <c r="E30269" s="265"/>
    </row>
    <row r="30270" spans="1:5">
      <c r="A30270" s="283">
        <v>74552</v>
      </c>
      <c r="B30270" s="176">
        <v>10.199999999999999</v>
      </c>
      <c r="C30270" s="176">
        <v>43.2</v>
      </c>
      <c r="D30270" s="282">
        <v>87</v>
      </c>
      <c r="E30270" s="265"/>
    </row>
    <row r="30271" spans="1:5">
      <c r="A30271" s="283">
        <v>74553</v>
      </c>
      <c r="B30271" s="176">
        <v>25.2</v>
      </c>
      <c r="C30271" s="176">
        <v>48.8</v>
      </c>
      <c r="D30271" s="282">
        <v>87</v>
      </c>
      <c r="E30271" s="265"/>
    </row>
    <row r="30272" spans="1:5">
      <c r="A30272" s="283">
        <v>74554</v>
      </c>
      <c r="B30272" s="176">
        <v>0</v>
      </c>
      <c r="C30272" s="176">
        <v>0</v>
      </c>
      <c r="D30272" s="282">
        <v>87</v>
      </c>
      <c r="E30272" s="265"/>
    </row>
    <row r="30273" spans="1:5">
      <c r="A30273" s="283">
        <v>74555</v>
      </c>
      <c r="B30273" s="176">
        <v>15.9</v>
      </c>
      <c r="C30273" s="176">
        <v>38.9</v>
      </c>
      <c r="D30273" s="282">
        <v>87</v>
      </c>
      <c r="E30273" s="265"/>
    </row>
    <row r="30274" spans="1:5">
      <c r="A30274" s="283">
        <v>74556</v>
      </c>
      <c r="B30274" s="176">
        <v>5.4</v>
      </c>
      <c r="C30274" s="176">
        <v>43.5</v>
      </c>
      <c r="D30274" s="282">
        <v>87</v>
      </c>
      <c r="E30274" s="265"/>
    </row>
    <row r="30275" spans="1:5">
      <c r="A30275" s="283">
        <v>74557</v>
      </c>
      <c r="B30275" s="176">
        <v>6.9</v>
      </c>
      <c r="C30275" s="176">
        <v>45.5</v>
      </c>
      <c r="D30275" s="282">
        <v>87</v>
      </c>
      <c r="E30275" s="265"/>
    </row>
    <row r="30276" spans="1:5">
      <c r="A30276" s="283">
        <v>74558</v>
      </c>
      <c r="B30276" s="176">
        <v>5.0999999999999996</v>
      </c>
      <c r="C30276" s="176">
        <v>42</v>
      </c>
      <c r="D30276" s="282">
        <v>87</v>
      </c>
      <c r="E30276" s="265"/>
    </row>
    <row r="30277" spans="1:5">
      <c r="A30277" s="283">
        <v>74559</v>
      </c>
      <c r="B30277" s="176">
        <v>13</v>
      </c>
      <c r="C30277" s="176">
        <v>43.1</v>
      </c>
      <c r="D30277" s="282">
        <v>87</v>
      </c>
      <c r="E30277" s="265"/>
    </row>
    <row r="30278" spans="1:5">
      <c r="A30278" s="283">
        <v>74560</v>
      </c>
      <c r="B30278" s="176">
        <v>4.2</v>
      </c>
      <c r="C30278" s="176">
        <v>42.7</v>
      </c>
      <c r="D30278" s="282">
        <v>87</v>
      </c>
      <c r="E30278" s="265"/>
    </row>
    <row r="30279" spans="1:5">
      <c r="A30279" s="283">
        <v>74561</v>
      </c>
      <c r="B30279" s="176">
        <v>111.4</v>
      </c>
      <c r="C30279" s="176">
        <v>38.4</v>
      </c>
      <c r="D30279" s="282">
        <v>87</v>
      </c>
      <c r="E30279" s="265"/>
    </row>
    <row r="30280" spans="1:5">
      <c r="A30280" s="283">
        <v>74562</v>
      </c>
      <c r="B30280" s="176">
        <v>312.3</v>
      </c>
      <c r="C30280" s="176">
        <v>40.5</v>
      </c>
      <c r="D30280" s="282">
        <v>87</v>
      </c>
      <c r="E30280" s="265"/>
    </row>
    <row r="30281" spans="1:5">
      <c r="A30281" s="283">
        <v>74563</v>
      </c>
      <c r="B30281" s="176">
        <v>9.6999999999999993</v>
      </c>
      <c r="C30281" s="176">
        <v>41.7</v>
      </c>
      <c r="D30281" s="282">
        <v>87</v>
      </c>
      <c r="E30281" s="265"/>
    </row>
    <row r="30282" spans="1:5">
      <c r="A30282" s="283">
        <v>74565</v>
      </c>
      <c r="B30282" s="176">
        <v>0</v>
      </c>
      <c r="C30282" s="176">
        <v>0</v>
      </c>
      <c r="D30282" s="282">
        <v>87</v>
      </c>
      <c r="E30282" s="265"/>
    </row>
    <row r="30283" spans="1:5">
      <c r="A30283" s="283">
        <v>74567</v>
      </c>
      <c r="B30283" s="176">
        <v>2.9</v>
      </c>
      <c r="C30283" s="176">
        <v>47.6</v>
      </c>
      <c r="D30283" s="282">
        <v>87</v>
      </c>
      <c r="E30283" s="265"/>
    </row>
    <row r="30284" spans="1:5">
      <c r="A30284" s="283">
        <v>74569</v>
      </c>
      <c r="B30284" s="176">
        <v>5.2</v>
      </c>
      <c r="C30284" s="176">
        <v>42.9</v>
      </c>
      <c r="D30284" s="282">
        <v>87</v>
      </c>
      <c r="E30284" s="265"/>
    </row>
    <row r="30285" spans="1:5">
      <c r="A30285" s="283">
        <v>74570</v>
      </c>
      <c r="B30285" s="176">
        <v>6</v>
      </c>
      <c r="C30285" s="176">
        <v>45.7</v>
      </c>
      <c r="D30285" s="282">
        <v>87</v>
      </c>
      <c r="E30285" s="265"/>
    </row>
    <row r="30286" spans="1:5">
      <c r="A30286" s="283">
        <v>74571</v>
      </c>
      <c r="B30286" s="176">
        <v>16.8</v>
      </c>
      <c r="C30286" s="176">
        <v>41.5</v>
      </c>
      <c r="D30286" s="282">
        <v>87</v>
      </c>
      <c r="E30286" s="265"/>
    </row>
    <row r="30287" spans="1:5">
      <c r="A30287" s="283">
        <v>74572</v>
      </c>
      <c r="B30287" s="176">
        <v>7</v>
      </c>
      <c r="C30287" s="176">
        <v>42</v>
      </c>
      <c r="D30287" s="282">
        <v>87</v>
      </c>
      <c r="E30287" s="265"/>
    </row>
    <row r="30288" spans="1:5">
      <c r="A30288" s="283">
        <v>74574</v>
      </c>
      <c r="B30288" s="176">
        <v>312.89999999999998</v>
      </c>
      <c r="C30288" s="176">
        <v>41.3</v>
      </c>
      <c r="D30288" s="282">
        <v>87</v>
      </c>
      <c r="E30288" s="265"/>
    </row>
    <row r="30289" spans="1:5">
      <c r="A30289" s="283">
        <v>74576</v>
      </c>
      <c r="B30289" s="176">
        <v>44.7</v>
      </c>
      <c r="C30289" s="176">
        <v>40.299999999999997</v>
      </c>
      <c r="D30289" s="282">
        <v>87</v>
      </c>
      <c r="E30289" s="265"/>
    </row>
    <row r="30290" spans="1:5">
      <c r="A30290" s="283">
        <v>74577</v>
      </c>
      <c r="B30290" s="176">
        <v>7.5</v>
      </c>
      <c r="C30290" s="176">
        <v>42.5</v>
      </c>
      <c r="D30290" s="282">
        <v>87</v>
      </c>
      <c r="E30290" s="265"/>
    </row>
    <row r="30291" spans="1:5">
      <c r="A30291" s="283">
        <v>74578</v>
      </c>
      <c r="B30291" s="176">
        <v>21.3</v>
      </c>
      <c r="C30291" s="176">
        <v>38</v>
      </c>
      <c r="D30291" s="282">
        <v>87</v>
      </c>
      <c r="E30291" s="265"/>
    </row>
    <row r="30292" spans="1:5">
      <c r="A30292" s="283">
        <v>74601</v>
      </c>
      <c r="B30292" s="176">
        <v>144.80000000000001</v>
      </c>
      <c r="C30292" s="176">
        <v>34.700000000000003</v>
      </c>
      <c r="D30292" s="282">
        <v>125</v>
      </c>
      <c r="E30292" s="265"/>
    </row>
    <row r="30293" spans="1:5">
      <c r="A30293" s="283">
        <v>74602</v>
      </c>
      <c r="B30293" s="176">
        <v>0</v>
      </c>
      <c r="C30293" s="176">
        <v>0</v>
      </c>
      <c r="D30293" s="282">
        <v>87</v>
      </c>
      <c r="E30293" s="265"/>
    </row>
    <row r="30294" spans="1:5">
      <c r="A30294" s="283">
        <v>74604</v>
      </c>
      <c r="B30294" s="176">
        <v>53.4</v>
      </c>
      <c r="C30294" s="176">
        <v>47.3</v>
      </c>
      <c r="D30294" s="282">
        <v>87</v>
      </c>
      <c r="E30294" s="265"/>
    </row>
    <row r="30295" spans="1:5">
      <c r="A30295" s="283">
        <v>74630</v>
      </c>
      <c r="B30295" s="176">
        <v>6.5</v>
      </c>
      <c r="C30295" s="176">
        <v>48</v>
      </c>
      <c r="D30295" s="282">
        <v>87</v>
      </c>
      <c r="E30295" s="265"/>
    </row>
    <row r="30296" spans="1:5">
      <c r="A30296" s="283">
        <v>74631</v>
      </c>
      <c r="B30296" s="176">
        <v>55.4</v>
      </c>
      <c r="C30296" s="176">
        <v>39</v>
      </c>
      <c r="D30296" s="282">
        <v>94</v>
      </c>
      <c r="E30296" s="265"/>
    </row>
    <row r="30297" spans="1:5">
      <c r="A30297" s="283">
        <v>74632</v>
      </c>
      <c r="B30297" s="176">
        <v>5.3</v>
      </c>
      <c r="C30297" s="176">
        <v>48.3</v>
      </c>
      <c r="D30297" s="282">
        <v>87</v>
      </c>
      <c r="E30297" s="265"/>
    </row>
    <row r="30298" spans="1:5">
      <c r="A30298" s="283">
        <v>74633</v>
      </c>
      <c r="B30298" s="176">
        <v>3.2</v>
      </c>
      <c r="C30298" s="176">
        <v>44</v>
      </c>
      <c r="D30298" s="282">
        <v>87</v>
      </c>
      <c r="E30298" s="265"/>
    </row>
    <row r="30299" spans="1:5">
      <c r="A30299" s="283">
        <v>74636</v>
      </c>
      <c r="B30299" s="176">
        <v>5.4</v>
      </c>
      <c r="C30299" s="176">
        <v>41.7</v>
      </c>
      <c r="D30299" s="282">
        <v>87</v>
      </c>
      <c r="E30299" s="265"/>
    </row>
    <row r="30300" spans="1:5">
      <c r="A30300" s="283">
        <v>74637</v>
      </c>
      <c r="B30300" s="176">
        <v>9.1999999999999993</v>
      </c>
      <c r="C30300" s="176">
        <v>43.9</v>
      </c>
      <c r="D30300" s="282">
        <v>87</v>
      </c>
      <c r="E30300" s="265"/>
    </row>
    <row r="30301" spans="1:5">
      <c r="A30301" s="283">
        <v>74640</v>
      </c>
      <c r="B30301" s="176">
        <v>3.5</v>
      </c>
      <c r="C30301" s="176">
        <v>47.8</v>
      </c>
      <c r="D30301" s="282">
        <v>87</v>
      </c>
      <c r="E30301" s="265"/>
    </row>
    <row r="30302" spans="1:5">
      <c r="A30302" s="283">
        <v>74641</v>
      </c>
      <c r="B30302" s="176">
        <v>7</v>
      </c>
      <c r="C30302" s="176">
        <v>48.2</v>
      </c>
      <c r="D30302" s="282">
        <v>87</v>
      </c>
      <c r="E30302" s="265"/>
    </row>
    <row r="30303" spans="1:5">
      <c r="A30303" s="283">
        <v>74643</v>
      </c>
      <c r="B30303" s="176">
        <v>6.2</v>
      </c>
      <c r="C30303" s="176">
        <v>41.3</v>
      </c>
      <c r="D30303" s="282">
        <v>87</v>
      </c>
      <c r="E30303" s="265"/>
    </row>
    <row r="30304" spans="1:5">
      <c r="A30304" s="283">
        <v>74644</v>
      </c>
      <c r="B30304" s="176">
        <v>5.6</v>
      </c>
      <c r="C30304" s="176">
        <v>37.1</v>
      </c>
      <c r="D30304" s="282">
        <v>87</v>
      </c>
      <c r="E30304" s="265"/>
    </row>
    <row r="30305" spans="1:5">
      <c r="A30305" s="283">
        <v>74646</v>
      </c>
      <c r="B30305" s="176">
        <v>19.100000000000001</v>
      </c>
      <c r="C30305" s="176">
        <v>42.4</v>
      </c>
      <c r="D30305" s="282">
        <v>87</v>
      </c>
      <c r="E30305" s="265"/>
    </row>
    <row r="30306" spans="1:5">
      <c r="A30306" s="283">
        <v>74647</v>
      </c>
      <c r="B30306" s="176">
        <v>18.600000000000001</v>
      </c>
      <c r="C30306" s="176">
        <v>42.4</v>
      </c>
      <c r="D30306" s="282">
        <v>87</v>
      </c>
      <c r="E30306" s="265"/>
    </row>
    <row r="30307" spans="1:5">
      <c r="A30307" s="283">
        <v>74650</v>
      </c>
      <c r="B30307" s="176">
        <v>5.6</v>
      </c>
      <c r="C30307" s="176">
        <v>45.8</v>
      </c>
      <c r="D30307" s="282">
        <v>87</v>
      </c>
      <c r="E30307" s="265"/>
    </row>
    <row r="30308" spans="1:5">
      <c r="A30308" s="283">
        <v>74651</v>
      </c>
      <c r="B30308" s="176">
        <v>5.6</v>
      </c>
      <c r="C30308" s="176">
        <v>37.4</v>
      </c>
      <c r="D30308" s="282">
        <v>96</v>
      </c>
      <c r="E30308" s="265"/>
    </row>
    <row r="30309" spans="1:5">
      <c r="A30309" s="283">
        <v>74652</v>
      </c>
      <c r="B30309" s="176">
        <v>3.5</v>
      </c>
      <c r="C30309" s="176">
        <v>43.4</v>
      </c>
      <c r="D30309" s="282">
        <v>87</v>
      </c>
      <c r="E30309" s="265"/>
    </row>
    <row r="30310" spans="1:5">
      <c r="A30310" s="283">
        <v>74653</v>
      </c>
      <c r="B30310" s="176">
        <v>30.2</v>
      </c>
      <c r="C30310" s="176">
        <v>33.6</v>
      </c>
      <c r="D30310" s="282">
        <v>87</v>
      </c>
      <c r="E30310" s="265"/>
    </row>
    <row r="30311" spans="1:5">
      <c r="A30311" s="283">
        <v>74701</v>
      </c>
      <c r="B30311" s="176">
        <v>107.2</v>
      </c>
      <c r="C30311" s="176">
        <v>33.799999999999997</v>
      </c>
      <c r="D30311" s="282">
        <v>102</v>
      </c>
      <c r="E30311" s="265"/>
    </row>
    <row r="30312" spans="1:5">
      <c r="A30312" s="283">
        <v>74702</v>
      </c>
      <c r="B30312" s="176">
        <v>0</v>
      </c>
      <c r="C30312" s="176">
        <v>0</v>
      </c>
      <c r="D30312" s="282">
        <v>87</v>
      </c>
      <c r="E30312" s="265"/>
    </row>
    <row r="30313" spans="1:5">
      <c r="A30313" s="283">
        <v>74720</v>
      </c>
      <c r="B30313" s="176">
        <v>0</v>
      </c>
      <c r="C30313" s="176">
        <v>0</v>
      </c>
      <c r="D30313" s="282">
        <v>87</v>
      </c>
      <c r="E30313" s="265"/>
    </row>
    <row r="30314" spans="1:5">
      <c r="A30314" s="283">
        <v>74721</v>
      </c>
      <c r="B30314" s="176">
        <v>12.1</v>
      </c>
      <c r="C30314" s="176">
        <v>44.1</v>
      </c>
      <c r="D30314" s="282">
        <v>87</v>
      </c>
      <c r="E30314" s="265"/>
    </row>
    <row r="30315" spans="1:5">
      <c r="A30315" s="283">
        <v>74722</v>
      </c>
      <c r="B30315" s="176">
        <v>2.9</v>
      </c>
      <c r="C30315" s="176">
        <v>40.700000000000003</v>
      </c>
      <c r="D30315" s="282">
        <v>87</v>
      </c>
      <c r="E30315" s="265"/>
    </row>
    <row r="30316" spans="1:5">
      <c r="A30316" s="283">
        <v>74723</v>
      </c>
      <c r="B30316" s="176">
        <v>8.9</v>
      </c>
      <c r="C30316" s="176">
        <v>41.9</v>
      </c>
      <c r="D30316" s="282">
        <v>87</v>
      </c>
      <c r="E30316" s="265"/>
    </row>
    <row r="30317" spans="1:5">
      <c r="A30317" s="283">
        <v>74724</v>
      </c>
      <c r="B30317" s="176">
        <v>21.2</v>
      </c>
      <c r="C30317" s="176">
        <v>40</v>
      </c>
      <c r="D30317" s="282">
        <v>87</v>
      </c>
      <c r="E30317" s="265"/>
    </row>
    <row r="30318" spans="1:5">
      <c r="A30318" s="283">
        <v>74726</v>
      </c>
      <c r="B30318" s="176">
        <v>14.2</v>
      </c>
      <c r="C30318" s="176">
        <v>41.4</v>
      </c>
      <c r="D30318" s="282">
        <v>87</v>
      </c>
      <c r="E30318" s="265"/>
    </row>
    <row r="30319" spans="1:5">
      <c r="A30319" s="283">
        <v>74727</v>
      </c>
      <c r="B30319" s="176">
        <v>13.9</v>
      </c>
      <c r="C30319" s="176">
        <v>40.799999999999997</v>
      </c>
      <c r="D30319" s="282">
        <v>87</v>
      </c>
      <c r="E30319" s="265"/>
    </row>
    <row r="30320" spans="1:5">
      <c r="A30320" s="283">
        <v>74728</v>
      </c>
      <c r="B30320" s="176">
        <v>51.3</v>
      </c>
      <c r="C30320" s="176">
        <v>37.5</v>
      </c>
      <c r="D30320" s="282">
        <v>95</v>
      </c>
      <c r="E30320" s="265"/>
    </row>
    <row r="30321" spans="1:5">
      <c r="A30321" s="283">
        <v>74729</v>
      </c>
      <c r="B30321" s="176">
        <v>24.3</v>
      </c>
      <c r="C30321" s="176">
        <v>39</v>
      </c>
      <c r="D30321" s="282">
        <v>87</v>
      </c>
      <c r="E30321" s="265"/>
    </row>
    <row r="30322" spans="1:5">
      <c r="A30322" s="283">
        <v>74730</v>
      </c>
      <c r="B30322" s="176">
        <v>65.3</v>
      </c>
      <c r="C30322" s="176">
        <v>37.700000000000003</v>
      </c>
      <c r="D30322" s="282">
        <v>87</v>
      </c>
      <c r="E30322" s="265"/>
    </row>
    <row r="30323" spans="1:5">
      <c r="A30323" s="283">
        <v>74731</v>
      </c>
      <c r="B30323" s="176">
        <v>82.9</v>
      </c>
      <c r="C30323" s="176">
        <v>44.4</v>
      </c>
      <c r="D30323" s="282">
        <v>87</v>
      </c>
      <c r="E30323" s="265"/>
    </row>
    <row r="30324" spans="1:5">
      <c r="A30324" s="283">
        <v>74733</v>
      </c>
      <c r="B30324" s="176">
        <v>66.599999999999994</v>
      </c>
      <c r="C30324" s="176">
        <v>40.4</v>
      </c>
      <c r="D30324" s="282">
        <v>87</v>
      </c>
      <c r="E30324" s="265"/>
    </row>
    <row r="30325" spans="1:5">
      <c r="A30325" s="283">
        <v>74734</v>
      </c>
      <c r="B30325" s="176">
        <v>23.6</v>
      </c>
      <c r="C30325" s="176">
        <v>38.799999999999997</v>
      </c>
      <c r="D30325" s="282">
        <v>87</v>
      </c>
      <c r="E30325" s="265"/>
    </row>
    <row r="30326" spans="1:5">
      <c r="A30326" s="283">
        <v>74735</v>
      </c>
      <c r="B30326" s="176">
        <v>13.1</v>
      </c>
      <c r="C30326" s="176">
        <v>44.4</v>
      </c>
      <c r="D30326" s="282">
        <v>87</v>
      </c>
      <c r="E30326" s="265"/>
    </row>
    <row r="30327" spans="1:5">
      <c r="A30327" s="283">
        <v>74736</v>
      </c>
      <c r="B30327" s="176">
        <v>1310.3</v>
      </c>
      <c r="C30327" s="176">
        <v>30.5</v>
      </c>
      <c r="D30327" s="282">
        <v>87</v>
      </c>
      <c r="E30327" s="265"/>
    </row>
    <row r="30328" spans="1:5">
      <c r="A30328" s="283">
        <v>74737</v>
      </c>
      <c r="B30328" s="176">
        <v>6.8</v>
      </c>
      <c r="C30328" s="176">
        <v>44.9</v>
      </c>
      <c r="D30328" s="282">
        <v>87</v>
      </c>
      <c r="E30328" s="265"/>
    </row>
    <row r="30329" spans="1:5">
      <c r="A30329" s="283">
        <v>74738</v>
      </c>
      <c r="B30329" s="176">
        <v>15.3</v>
      </c>
      <c r="C30329" s="176">
        <v>43.3</v>
      </c>
      <c r="D30329" s="282">
        <v>87</v>
      </c>
      <c r="E30329" s="265"/>
    </row>
    <row r="30330" spans="1:5">
      <c r="A30330" s="283">
        <v>74740</v>
      </c>
      <c r="B30330" s="176">
        <v>9.6999999999999993</v>
      </c>
      <c r="C30330" s="176">
        <v>41.8</v>
      </c>
      <c r="D30330" s="282">
        <v>87</v>
      </c>
      <c r="E30330" s="265"/>
    </row>
    <row r="30331" spans="1:5">
      <c r="A30331" s="283">
        <v>74741</v>
      </c>
      <c r="B30331" s="176">
        <v>15.1</v>
      </c>
      <c r="C30331" s="176">
        <v>43.6</v>
      </c>
      <c r="D30331" s="282">
        <v>87</v>
      </c>
      <c r="E30331" s="265"/>
    </row>
    <row r="30332" spans="1:5">
      <c r="A30332" s="283">
        <v>74743</v>
      </c>
      <c r="B30332" s="176">
        <v>31</v>
      </c>
      <c r="C30332" s="176">
        <v>40.4</v>
      </c>
      <c r="D30332" s="282">
        <v>87</v>
      </c>
      <c r="E30332" s="265"/>
    </row>
    <row r="30333" spans="1:5">
      <c r="A30333" s="283">
        <v>74745</v>
      </c>
      <c r="B30333" s="176">
        <v>58.9</v>
      </c>
      <c r="C30333" s="176">
        <v>37.299999999999997</v>
      </c>
      <c r="D30333" s="282">
        <v>87</v>
      </c>
      <c r="E30333" s="265"/>
    </row>
    <row r="30334" spans="1:5">
      <c r="A30334" s="283">
        <v>74748</v>
      </c>
      <c r="B30334" s="176">
        <v>15.1</v>
      </c>
      <c r="C30334" s="176">
        <v>40.799999999999997</v>
      </c>
      <c r="D30334" s="282">
        <v>87</v>
      </c>
      <c r="E30334" s="265"/>
    </row>
    <row r="30335" spans="1:5">
      <c r="A30335" s="283">
        <v>74750</v>
      </c>
      <c r="B30335" s="176">
        <v>0</v>
      </c>
      <c r="C30335" s="176">
        <v>0</v>
      </c>
      <c r="D30335" s="282">
        <v>87</v>
      </c>
      <c r="E30335" s="265"/>
    </row>
    <row r="30336" spans="1:5">
      <c r="A30336" s="283">
        <v>74752</v>
      </c>
      <c r="B30336" s="176">
        <v>0</v>
      </c>
      <c r="C30336" s="176">
        <v>0</v>
      </c>
      <c r="D30336" s="282">
        <v>87</v>
      </c>
      <c r="E30336" s="265"/>
    </row>
    <row r="30337" spans="1:5">
      <c r="A30337" s="283">
        <v>74753</v>
      </c>
      <c r="B30337" s="176">
        <v>0</v>
      </c>
      <c r="C30337" s="176">
        <v>0</v>
      </c>
      <c r="D30337" s="282">
        <v>87</v>
      </c>
      <c r="E30337" s="265"/>
    </row>
    <row r="30338" spans="1:5">
      <c r="A30338" s="283">
        <v>74754</v>
      </c>
      <c r="B30338" s="176">
        <v>3.6</v>
      </c>
      <c r="C30338" s="176">
        <v>42.9</v>
      </c>
      <c r="D30338" s="282">
        <v>87</v>
      </c>
      <c r="E30338" s="265"/>
    </row>
    <row r="30339" spans="1:5">
      <c r="A30339" s="283">
        <v>74755</v>
      </c>
      <c r="B30339" s="176">
        <v>29.9</v>
      </c>
      <c r="C30339" s="176">
        <v>40.5</v>
      </c>
      <c r="D30339" s="282">
        <v>87</v>
      </c>
      <c r="E30339" s="265"/>
    </row>
    <row r="30340" spans="1:5">
      <c r="A30340" s="283">
        <v>74756</v>
      </c>
      <c r="B30340" s="176">
        <v>12.8</v>
      </c>
      <c r="C30340" s="176">
        <v>46.5</v>
      </c>
      <c r="D30340" s="282">
        <v>87</v>
      </c>
      <c r="E30340" s="265"/>
    </row>
    <row r="30341" spans="1:5">
      <c r="A30341" s="283">
        <v>74759</v>
      </c>
      <c r="B30341" s="176">
        <v>11</v>
      </c>
      <c r="C30341" s="176">
        <v>43.3</v>
      </c>
      <c r="D30341" s="282">
        <v>87</v>
      </c>
      <c r="E30341" s="265"/>
    </row>
    <row r="30342" spans="1:5">
      <c r="A30342" s="283">
        <v>74760</v>
      </c>
      <c r="B30342" s="176">
        <v>11.8</v>
      </c>
      <c r="C30342" s="176">
        <v>46.4</v>
      </c>
      <c r="D30342" s="282">
        <v>87</v>
      </c>
      <c r="E30342" s="265"/>
    </row>
    <row r="30343" spans="1:5">
      <c r="A30343" s="283">
        <v>74761</v>
      </c>
      <c r="B30343" s="176">
        <v>6</v>
      </c>
      <c r="C30343" s="176">
        <v>43.1</v>
      </c>
      <c r="D30343" s="282">
        <v>87</v>
      </c>
      <c r="E30343" s="265"/>
    </row>
    <row r="30344" spans="1:5">
      <c r="A30344" s="283">
        <v>74764</v>
      </c>
      <c r="B30344" s="176">
        <v>29.1</v>
      </c>
      <c r="C30344" s="176">
        <v>39.299999999999997</v>
      </c>
      <c r="D30344" s="282">
        <v>87</v>
      </c>
      <c r="E30344" s="265"/>
    </row>
    <row r="30345" spans="1:5">
      <c r="A30345" s="283">
        <v>74766</v>
      </c>
      <c r="B30345" s="176">
        <v>27.1</v>
      </c>
      <c r="C30345" s="176">
        <v>38.700000000000003</v>
      </c>
      <c r="D30345" s="282">
        <v>87</v>
      </c>
      <c r="E30345" s="265"/>
    </row>
    <row r="30346" spans="1:5">
      <c r="A30346" s="283">
        <v>74801</v>
      </c>
      <c r="B30346" s="176">
        <v>241.7</v>
      </c>
      <c r="C30346" s="176">
        <v>34.9</v>
      </c>
      <c r="D30346" s="282">
        <v>94</v>
      </c>
      <c r="E30346" s="265"/>
    </row>
    <row r="30347" spans="1:5">
      <c r="A30347" s="283">
        <v>74802</v>
      </c>
      <c r="B30347" s="176">
        <v>4237.8</v>
      </c>
      <c r="C30347" s="176">
        <v>43.1</v>
      </c>
      <c r="D30347" s="282">
        <v>96</v>
      </c>
      <c r="E30347" s="265"/>
    </row>
    <row r="30348" spans="1:5">
      <c r="A30348" s="283">
        <v>74804</v>
      </c>
      <c r="B30348" s="176">
        <v>191.4</v>
      </c>
      <c r="C30348" s="176">
        <v>36</v>
      </c>
      <c r="D30348" s="282">
        <v>150</v>
      </c>
      <c r="E30348" s="265"/>
    </row>
    <row r="30349" spans="1:5">
      <c r="A30349" s="283">
        <v>74818</v>
      </c>
      <c r="B30349" s="176">
        <v>30.5</v>
      </c>
      <c r="C30349" s="176">
        <v>39.200000000000003</v>
      </c>
      <c r="D30349" s="282">
        <v>87</v>
      </c>
      <c r="E30349" s="265"/>
    </row>
    <row r="30350" spans="1:5">
      <c r="A30350" s="283">
        <v>74820</v>
      </c>
      <c r="B30350" s="176">
        <v>123.8</v>
      </c>
      <c r="C30350" s="176">
        <v>34.1</v>
      </c>
      <c r="D30350" s="282">
        <v>94</v>
      </c>
      <c r="E30350" s="265"/>
    </row>
    <row r="30351" spans="1:5">
      <c r="A30351" s="283">
        <v>74821</v>
      </c>
      <c r="B30351" s="176">
        <v>0</v>
      </c>
      <c r="C30351" s="176">
        <v>0</v>
      </c>
      <c r="D30351" s="282">
        <v>87</v>
      </c>
      <c r="E30351" s="265"/>
    </row>
    <row r="30352" spans="1:5">
      <c r="A30352" s="283">
        <v>74824</v>
      </c>
      <c r="B30352" s="176">
        <v>26.9</v>
      </c>
      <c r="C30352" s="176">
        <v>37.299999999999997</v>
      </c>
      <c r="D30352" s="282">
        <v>87</v>
      </c>
      <c r="E30352" s="265"/>
    </row>
    <row r="30353" spans="1:5">
      <c r="A30353" s="283">
        <v>74825</v>
      </c>
      <c r="B30353" s="176">
        <v>20.7</v>
      </c>
      <c r="C30353" s="176">
        <v>41.5</v>
      </c>
      <c r="D30353" s="282">
        <v>96</v>
      </c>
      <c r="E30353" s="265"/>
    </row>
    <row r="30354" spans="1:5">
      <c r="A30354" s="283">
        <v>74826</v>
      </c>
      <c r="B30354" s="176">
        <v>18.899999999999999</v>
      </c>
      <c r="C30354" s="176">
        <v>41.7</v>
      </c>
      <c r="D30354" s="282">
        <v>96</v>
      </c>
      <c r="E30354" s="265"/>
    </row>
    <row r="30355" spans="1:5">
      <c r="A30355" s="283">
        <v>74827</v>
      </c>
      <c r="B30355" s="176">
        <v>13.5</v>
      </c>
      <c r="C30355" s="176">
        <v>44.7</v>
      </c>
      <c r="D30355" s="282">
        <v>87</v>
      </c>
      <c r="E30355" s="265"/>
    </row>
    <row r="30356" spans="1:5">
      <c r="A30356" s="283">
        <v>74829</v>
      </c>
      <c r="B30356" s="176">
        <v>12.5</v>
      </c>
      <c r="C30356" s="176">
        <v>44.7</v>
      </c>
      <c r="D30356" s="282">
        <v>87</v>
      </c>
      <c r="E30356" s="265"/>
    </row>
    <row r="30357" spans="1:5">
      <c r="A30357" s="283">
        <v>74830</v>
      </c>
      <c r="B30357" s="176">
        <v>781.6</v>
      </c>
      <c r="C30357" s="176">
        <v>36.4</v>
      </c>
      <c r="D30357" s="282">
        <v>87</v>
      </c>
      <c r="E30357" s="265"/>
    </row>
    <row r="30358" spans="1:5">
      <c r="A30358" s="283">
        <v>74831</v>
      </c>
      <c r="B30358" s="176">
        <v>13.2</v>
      </c>
      <c r="C30358" s="176">
        <v>41.5</v>
      </c>
      <c r="D30358" s="282">
        <v>87</v>
      </c>
      <c r="E30358" s="265"/>
    </row>
    <row r="30359" spans="1:5">
      <c r="A30359" s="283">
        <v>74832</v>
      </c>
      <c r="B30359" s="176">
        <v>21.5</v>
      </c>
      <c r="C30359" s="176">
        <v>40.5</v>
      </c>
      <c r="D30359" s="282">
        <v>87</v>
      </c>
      <c r="E30359" s="265"/>
    </row>
    <row r="30360" spans="1:5">
      <c r="A30360" s="283">
        <v>74833</v>
      </c>
      <c r="B30360" s="176">
        <v>16</v>
      </c>
      <c r="C30360" s="176">
        <v>40.1</v>
      </c>
      <c r="D30360" s="282">
        <v>87</v>
      </c>
      <c r="E30360" s="265"/>
    </row>
    <row r="30361" spans="1:5">
      <c r="A30361" s="283">
        <v>74834</v>
      </c>
      <c r="B30361" s="176">
        <v>55.5</v>
      </c>
      <c r="C30361" s="176">
        <v>39.1</v>
      </c>
      <c r="D30361" s="282">
        <v>87</v>
      </c>
      <c r="E30361" s="265"/>
    </row>
    <row r="30362" spans="1:5">
      <c r="A30362" s="283">
        <v>74836</v>
      </c>
      <c r="B30362" s="176">
        <v>3.9</v>
      </c>
      <c r="C30362" s="176">
        <v>46.1</v>
      </c>
      <c r="D30362" s="282">
        <v>87</v>
      </c>
      <c r="E30362" s="265"/>
    </row>
    <row r="30363" spans="1:5">
      <c r="A30363" s="283">
        <v>74837</v>
      </c>
      <c r="B30363" s="176">
        <v>0</v>
      </c>
      <c r="C30363" s="176">
        <v>0</v>
      </c>
      <c r="D30363" s="282">
        <v>87</v>
      </c>
      <c r="E30363" s="265"/>
    </row>
    <row r="30364" spans="1:5">
      <c r="A30364" s="283">
        <v>74839</v>
      </c>
      <c r="B30364" s="176">
        <v>10.5</v>
      </c>
      <c r="C30364" s="176">
        <v>44.6</v>
      </c>
      <c r="D30364" s="282">
        <v>87</v>
      </c>
      <c r="E30364" s="265"/>
    </row>
    <row r="30365" spans="1:5">
      <c r="A30365" s="283">
        <v>74840</v>
      </c>
      <c r="B30365" s="176">
        <v>79.8</v>
      </c>
      <c r="C30365" s="176">
        <v>41.7</v>
      </c>
      <c r="D30365" s="282">
        <v>87</v>
      </c>
      <c r="E30365" s="265"/>
    </row>
    <row r="30366" spans="1:5">
      <c r="A30366" s="283">
        <v>74842</v>
      </c>
      <c r="B30366" s="176">
        <v>7.6</v>
      </c>
      <c r="C30366" s="176">
        <v>43.6</v>
      </c>
      <c r="D30366" s="282">
        <v>87</v>
      </c>
      <c r="E30366" s="265"/>
    </row>
    <row r="30367" spans="1:5">
      <c r="A30367" s="283">
        <v>74843</v>
      </c>
      <c r="B30367" s="176">
        <v>10.8</v>
      </c>
      <c r="C30367" s="176">
        <v>41.2</v>
      </c>
      <c r="D30367" s="282">
        <v>87</v>
      </c>
      <c r="E30367" s="265"/>
    </row>
    <row r="30368" spans="1:5">
      <c r="A30368" s="283">
        <v>74844</v>
      </c>
      <c r="B30368" s="176">
        <v>0</v>
      </c>
      <c r="C30368" s="176">
        <v>0</v>
      </c>
      <c r="D30368" s="282">
        <v>87</v>
      </c>
      <c r="E30368" s="265"/>
    </row>
    <row r="30369" spans="1:5">
      <c r="A30369" s="283">
        <v>74845</v>
      </c>
      <c r="B30369" s="176">
        <v>5.4</v>
      </c>
      <c r="C30369" s="176">
        <v>39.799999999999997</v>
      </c>
      <c r="D30369" s="282">
        <v>87</v>
      </c>
      <c r="E30369" s="265"/>
    </row>
    <row r="30370" spans="1:5">
      <c r="A30370" s="283">
        <v>74848</v>
      </c>
      <c r="B30370" s="176">
        <v>37.1</v>
      </c>
      <c r="C30370" s="176">
        <v>38.4</v>
      </c>
      <c r="D30370" s="282">
        <v>87</v>
      </c>
      <c r="E30370" s="265"/>
    </row>
    <row r="30371" spans="1:5">
      <c r="A30371" s="283">
        <v>74849</v>
      </c>
      <c r="B30371" s="176">
        <v>26.4</v>
      </c>
      <c r="C30371" s="176">
        <v>39.200000000000003</v>
      </c>
      <c r="D30371" s="282">
        <v>87</v>
      </c>
      <c r="E30371" s="265"/>
    </row>
    <row r="30372" spans="1:5">
      <c r="A30372" s="283">
        <v>74850</v>
      </c>
      <c r="B30372" s="176">
        <v>5</v>
      </c>
      <c r="C30372" s="176">
        <v>46.6</v>
      </c>
      <c r="D30372" s="282">
        <v>87</v>
      </c>
      <c r="E30372" s="265"/>
    </row>
    <row r="30373" spans="1:5">
      <c r="A30373" s="283">
        <v>74851</v>
      </c>
      <c r="B30373" s="176">
        <v>101.9</v>
      </c>
      <c r="C30373" s="176">
        <v>39.1</v>
      </c>
      <c r="D30373" s="282">
        <v>87</v>
      </c>
      <c r="E30373" s="265"/>
    </row>
    <row r="30374" spans="1:5">
      <c r="A30374" s="283">
        <v>74852</v>
      </c>
      <c r="B30374" s="176">
        <v>15.3</v>
      </c>
      <c r="C30374" s="176">
        <v>43.5</v>
      </c>
      <c r="D30374" s="282">
        <v>87</v>
      </c>
      <c r="E30374" s="265"/>
    </row>
    <row r="30375" spans="1:5">
      <c r="A30375" s="283">
        <v>74854</v>
      </c>
      <c r="B30375" s="176">
        <v>32.9</v>
      </c>
      <c r="C30375" s="176">
        <v>38.6</v>
      </c>
      <c r="D30375" s="282">
        <v>87</v>
      </c>
      <c r="E30375" s="265"/>
    </row>
    <row r="30376" spans="1:5">
      <c r="A30376" s="283">
        <v>74855</v>
      </c>
      <c r="B30376" s="176">
        <v>44.9</v>
      </c>
      <c r="C30376" s="176">
        <v>41.4</v>
      </c>
      <c r="D30376" s="282">
        <v>87</v>
      </c>
      <c r="E30376" s="265"/>
    </row>
    <row r="30377" spans="1:5">
      <c r="A30377" s="283">
        <v>74856</v>
      </c>
      <c r="B30377" s="176">
        <v>10.6</v>
      </c>
      <c r="C30377" s="176">
        <v>40.200000000000003</v>
      </c>
      <c r="D30377" s="282">
        <v>87</v>
      </c>
      <c r="E30377" s="265"/>
    </row>
    <row r="30378" spans="1:5">
      <c r="A30378" s="283">
        <v>74857</v>
      </c>
      <c r="B30378" s="176">
        <v>157.1</v>
      </c>
      <c r="C30378" s="176">
        <v>40.4</v>
      </c>
      <c r="D30378" s="282">
        <v>87</v>
      </c>
      <c r="E30378" s="265"/>
    </row>
    <row r="30379" spans="1:5">
      <c r="A30379" s="283">
        <v>74859</v>
      </c>
      <c r="B30379" s="176">
        <v>23.7</v>
      </c>
      <c r="C30379" s="176">
        <v>39.6</v>
      </c>
      <c r="D30379" s="282">
        <v>87</v>
      </c>
      <c r="E30379" s="265"/>
    </row>
    <row r="30380" spans="1:5">
      <c r="A30380" s="283">
        <v>74860</v>
      </c>
      <c r="B30380" s="176">
        <v>25.4</v>
      </c>
      <c r="C30380" s="176">
        <v>39.700000000000003</v>
      </c>
      <c r="D30380" s="282">
        <v>87</v>
      </c>
      <c r="E30380" s="265"/>
    </row>
    <row r="30381" spans="1:5">
      <c r="A30381" s="283">
        <v>74864</v>
      </c>
      <c r="B30381" s="176">
        <v>38</v>
      </c>
      <c r="C30381" s="176">
        <v>40.6</v>
      </c>
      <c r="D30381" s="282">
        <v>87</v>
      </c>
      <c r="E30381" s="265"/>
    </row>
    <row r="30382" spans="1:5">
      <c r="A30382" s="283">
        <v>74865</v>
      </c>
      <c r="B30382" s="176">
        <v>51</v>
      </c>
      <c r="C30382" s="176">
        <v>35.6</v>
      </c>
      <c r="D30382" s="282">
        <v>87</v>
      </c>
      <c r="E30382" s="265"/>
    </row>
    <row r="30383" spans="1:5">
      <c r="A30383" s="283">
        <v>74866</v>
      </c>
      <c r="B30383" s="176">
        <v>11.9</v>
      </c>
      <c r="C30383" s="176">
        <v>41.7</v>
      </c>
      <c r="D30383" s="282">
        <v>87</v>
      </c>
      <c r="E30383" s="265"/>
    </row>
    <row r="30384" spans="1:5">
      <c r="A30384" s="283">
        <v>74867</v>
      </c>
      <c r="B30384" s="176">
        <v>14</v>
      </c>
      <c r="C30384" s="176">
        <v>39.700000000000003</v>
      </c>
      <c r="D30384" s="282">
        <v>87</v>
      </c>
      <c r="E30384" s="265"/>
    </row>
    <row r="30385" spans="1:5">
      <c r="A30385" s="283">
        <v>74868</v>
      </c>
      <c r="B30385" s="176">
        <v>62.4</v>
      </c>
      <c r="C30385" s="176">
        <v>37.700000000000003</v>
      </c>
      <c r="D30385" s="282">
        <v>93</v>
      </c>
      <c r="E30385" s="265"/>
    </row>
    <row r="30386" spans="1:5">
      <c r="A30386" s="283">
        <v>74869</v>
      </c>
      <c r="B30386" s="176">
        <v>18.7</v>
      </c>
      <c r="C30386" s="176">
        <v>41.9</v>
      </c>
      <c r="D30386" s="282">
        <v>87</v>
      </c>
      <c r="E30386" s="265"/>
    </row>
    <row r="30387" spans="1:5">
      <c r="A30387" s="283">
        <v>74871</v>
      </c>
      <c r="B30387" s="176">
        <v>20.6</v>
      </c>
      <c r="C30387" s="176">
        <v>42</v>
      </c>
      <c r="D30387" s="282">
        <v>87</v>
      </c>
      <c r="E30387" s="265"/>
    </row>
    <row r="30388" spans="1:5">
      <c r="A30388" s="283">
        <v>74872</v>
      </c>
      <c r="B30388" s="176">
        <v>27</v>
      </c>
      <c r="C30388" s="176">
        <v>38.6</v>
      </c>
      <c r="D30388" s="282">
        <v>87</v>
      </c>
      <c r="E30388" s="265"/>
    </row>
    <row r="30389" spans="1:5">
      <c r="A30389" s="283">
        <v>74873</v>
      </c>
      <c r="B30389" s="176">
        <v>72.099999999999994</v>
      </c>
      <c r="C30389" s="176">
        <v>37.299999999999997</v>
      </c>
      <c r="D30389" s="282">
        <v>95</v>
      </c>
      <c r="E30389" s="265"/>
    </row>
    <row r="30390" spans="1:5">
      <c r="A30390" s="283">
        <v>74875</v>
      </c>
      <c r="B30390" s="176">
        <v>17.600000000000001</v>
      </c>
      <c r="C30390" s="176">
        <v>40.4</v>
      </c>
      <c r="D30390" s="282">
        <v>87</v>
      </c>
      <c r="E30390" s="265"/>
    </row>
    <row r="30391" spans="1:5">
      <c r="A30391" s="283">
        <v>74878</v>
      </c>
      <c r="B30391" s="176">
        <v>12.9</v>
      </c>
      <c r="C30391" s="176">
        <v>42.2</v>
      </c>
      <c r="D30391" s="282">
        <v>87</v>
      </c>
      <c r="E30391" s="265"/>
    </row>
    <row r="30392" spans="1:5">
      <c r="A30392" s="283">
        <v>74880</v>
      </c>
      <c r="B30392" s="176">
        <v>20.2</v>
      </c>
      <c r="C30392" s="176">
        <v>41.5</v>
      </c>
      <c r="D30392" s="282">
        <v>87</v>
      </c>
      <c r="E30392" s="265"/>
    </row>
    <row r="30393" spans="1:5">
      <c r="A30393" s="283">
        <v>74881</v>
      </c>
      <c r="B30393" s="176">
        <v>44.8</v>
      </c>
      <c r="C30393" s="176">
        <v>39.9</v>
      </c>
      <c r="D30393" s="282">
        <v>87</v>
      </c>
      <c r="E30393" s="265"/>
    </row>
    <row r="30394" spans="1:5">
      <c r="A30394" s="283">
        <v>74883</v>
      </c>
      <c r="B30394" s="176">
        <v>19.600000000000001</v>
      </c>
      <c r="C30394" s="176">
        <v>40.9</v>
      </c>
      <c r="D30394" s="282">
        <v>115</v>
      </c>
      <c r="E30394" s="265"/>
    </row>
    <row r="30395" spans="1:5">
      <c r="A30395" s="283">
        <v>74884</v>
      </c>
      <c r="B30395" s="176">
        <v>46.5</v>
      </c>
      <c r="C30395" s="176">
        <v>40.4</v>
      </c>
      <c r="D30395" s="282">
        <v>87</v>
      </c>
      <c r="E30395" s="265"/>
    </row>
    <row r="30396" spans="1:5">
      <c r="A30396" s="283">
        <v>74901</v>
      </c>
      <c r="B30396" s="176">
        <v>162.69999999999999</v>
      </c>
      <c r="C30396" s="176">
        <v>41.8</v>
      </c>
      <c r="D30396" s="282">
        <v>87</v>
      </c>
      <c r="E30396" s="265"/>
    </row>
    <row r="30397" spans="1:5">
      <c r="A30397" s="283">
        <v>74902</v>
      </c>
      <c r="B30397" s="176">
        <v>114.6</v>
      </c>
      <c r="C30397" s="176">
        <v>40.799999999999997</v>
      </c>
      <c r="D30397" s="282">
        <v>87</v>
      </c>
      <c r="E30397" s="265"/>
    </row>
    <row r="30398" spans="1:5">
      <c r="A30398" s="283">
        <v>74930</v>
      </c>
      <c r="B30398" s="176">
        <v>43.1</v>
      </c>
      <c r="C30398" s="176">
        <v>39.5</v>
      </c>
      <c r="D30398" s="282">
        <v>87</v>
      </c>
      <c r="E30398" s="265"/>
    </row>
    <row r="30399" spans="1:5">
      <c r="A30399" s="283">
        <v>74931</v>
      </c>
      <c r="B30399" s="176">
        <v>24.9</v>
      </c>
      <c r="C30399" s="176">
        <v>46.1</v>
      </c>
      <c r="D30399" s="282">
        <v>87</v>
      </c>
      <c r="E30399" s="265"/>
    </row>
    <row r="30400" spans="1:5">
      <c r="A30400" s="283">
        <v>74932</v>
      </c>
      <c r="B30400" s="176">
        <v>30.9</v>
      </c>
      <c r="C30400" s="176">
        <v>39.799999999999997</v>
      </c>
      <c r="D30400" s="282">
        <v>87</v>
      </c>
      <c r="E30400" s="265"/>
    </row>
    <row r="30401" spans="1:5">
      <c r="A30401" s="283">
        <v>74935</v>
      </c>
      <c r="B30401" s="176">
        <v>18</v>
      </c>
      <c r="C30401" s="176">
        <v>38</v>
      </c>
      <c r="D30401" s="282">
        <v>87</v>
      </c>
      <c r="E30401" s="265"/>
    </row>
    <row r="30402" spans="1:5">
      <c r="A30402" s="283">
        <v>74936</v>
      </c>
      <c r="B30402" s="176">
        <v>47.1</v>
      </c>
      <c r="C30402" s="176">
        <v>39.4</v>
      </c>
      <c r="D30402" s="282">
        <v>87</v>
      </c>
      <c r="E30402" s="265"/>
    </row>
    <row r="30403" spans="1:5">
      <c r="A30403" s="283">
        <v>74937</v>
      </c>
      <c r="B30403" s="176">
        <v>26.6</v>
      </c>
      <c r="C30403" s="176">
        <v>33.5</v>
      </c>
      <c r="D30403" s="282">
        <v>87</v>
      </c>
      <c r="E30403" s="265"/>
    </row>
    <row r="30404" spans="1:5">
      <c r="A30404" s="283">
        <v>74939</v>
      </c>
      <c r="B30404" s="176">
        <v>9.3000000000000007</v>
      </c>
      <c r="C30404" s="176">
        <v>41.1</v>
      </c>
      <c r="D30404" s="282">
        <v>87</v>
      </c>
      <c r="E30404" s="265"/>
    </row>
    <row r="30405" spans="1:5">
      <c r="A30405" s="283">
        <v>74940</v>
      </c>
      <c r="B30405" s="176">
        <v>37.200000000000003</v>
      </c>
      <c r="C30405" s="176">
        <v>36.5</v>
      </c>
      <c r="D30405" s="282">
        <v>87</v>
      </c>
      <c r="E30405" s="265"/>
    </row>
    <row r="30406" spans="1:5">
      <c r="A30406" s="283">
        <v>74941</v>
      </c>
      <c r="B30406" s="176">
        <v>28.7</v>
      </c>
      <c r="C30406" s="176">
        <v>37</v>
      </c>
      <c r="D30406" s="282">
        <v>87</v>
      </c>
      <c r="E30406" s="265"/>
    </row>
    <row r="30407" spans="1:5">
      <c r="A30407" s="283">
        <v>74942</v>
      </c>
      <c r="B30407" s="176">
        <v>0</v>
      </c>
      <c r="C30407" s="176">
        <v>0</v>
      </c>
      <c r="D30407" s="282">
        <v>87</v>
      </c>
      <c r="E30407" s="265"/>
    </row>
    <row r="30408" spans="1:5">
      <c r="A30408" s="283">
        <v>74943</v>
      </c>
      <c r="B30408" s="176">
        <v>16</v>
      </c>
      <c r="C30408" s="176">
        <v>38.200000000000003</v>
      </c>
      <c r="D30408" s="282">
        <v>87</v>
      </c>
      <c r="E30408" s="265"/>
    </row>
    <row r="30409" spans="1:5">
      <c r="A30409" s="283">
        <v>74944</v>
      </c>
      <c r="B30409" s="176">
        <v>12.8</v>
      </c>
      <c r="C30409" s="176">
        <v>38.700000000000003</v>
      </c>
      <c r="D30409" s="282">
        <v>87</v>
      </c>
      <c r="E30409" s="265"/>
    </row>
    <row r="30410" spans="1:5">
      <c r="A30410" s="283">
        <v>74945</v>
      </c>
      <c r="B30410" s="176">
        <v>0</v>
      </c>
      <c r="C30410" s="176">
        <v>0</v>
      </c>
      <c r="D30410" s="282">
        <v>87</v>
      </c>
      <c r="E30410" s="265"/>
    </row>
    <row r="30411" spans="1:5">
      <c r="A30411" s="283">
        <v>74946</v>
      </c>
      <c r="B30411" s="176">
        <v>0</v>
      </c>
      <c r="C30411" s="176">
        <v>0</v>
      </c>
      <c r="D30411" s="282">
        <v>87</v>
      </c>
      <c r="E30411" s="265"/>
    </row>
    <row r="30412" spans="1:5">
      <c r="A30412" s="283">
        <v>74947</v>
      </c>
      <c r="B30412" s="176">
        <v>26.7</v>
      </c>
      <c r="C30412" s="176">
        <v>39.200000000000003</v>
      </c>
      <c r="D30412" s="282">
        <v>87</v>
      </c>
      <c r="E30412" s="265"/>
    </row>
    <row r="30413" spans="1:5">
      <c r="A30413" s="283">
        <v>74948</v>
      </c>
      <c r="B30413" s="176">
        <v>60.6</v>
      </c>
      <c r="C30413" s="176">
        <v>38.700000000000003</v>
      </c>
      <c r="D30413" s="282">
        <v>87</v>
      </c>
      <c r="E30413" s="265"/>
    </row>
    <row r="30414" spans="1:5">
      <c r="A30414" s="283">
        <v>74949</v>
      </c>
      <c r="B30414" s="176">
        <v>5.6</v>
      </c>
      <c r="C30414" s="176">
        <v>45.4</v>
      </c>
      <c r="D30414" s="282">
        <v>87</v>
      </c>
      <c r="E30414" s="265"/>
    </row>
    <row r="30415" spans="1:5">
      <c r="A30415" s="283">
        <v>74951</v>
      </c>
      <c r="B30415" s="176">
        <v>14.4</v>
      </c>
      <c r="C30415" s="176">
        <v>35.4</v>
      </c>
      <c r="D30415" s="282">
        <v>87</v>
      </c>
      <c r="E30415" s="265"/>
    </row>
    <row r="30416" spans="1:5">
      <c r="A30416" s="283">
        <v>74953</v>
      </c>
      <c r="B30416" s="176">
        <v>87.6</v>
      </c>
      <c r="C30416" s="176">
        <v>36.6</v>
      </c>
      <c r="D30416" s="282">
        <v>95</v>
      </c>
      <c r="E30416" s="265"/>
    </row>
    <row r="30417" spans="1:5">
      <c r="A30417" s="283">
        <v>74954</v>
      </c>
      <c r="B30417" s="176">
        <v>135</v>
      </c>
      <c r="C30417" s="176">
        <v>36.299999999999997</v>
      </c>
      <c r="D30417" s="282">
        <v>87</v>
      </c>
      <c r="E30417" s="265"/>
    </row>
    <row r="30418" spans="1:5">
      <c r="A30418" s="283">
        <v>74955</v>
      </c>
      <c r="B30418" s="176">
        <v>90.3</v>
      </c>
      <c r="C30418" s="176">
        <v>37.700000000000003</v>
      </c>
      <c r="D30418" s="282">
        <v>87</v>
      </c>
      <c r="E30418" s="265"/>
    </row>
    <row r="30419" spans="1:5">
      <c r="A30419" s="283">
        <v>74956</v>
      </c>
      <c r="B30419" s="176">
        <v>65.900000000000006</v>
      </c>
      <c r="C30419" s="176">
        <v>37.700000000000003</v>
      </c>
      <c r="D30419" s="282">
        <v>87</v>
      </c>
      <c r="E30419" s="265"/>
    </row>
    <row r="30420" spans="1:5">
      <c r="A30420" s="283">
        <v>74957</v>
      </c>
      <c r="B30420" s="176">
        <v>3.2</v>
      </c>
      <c r="C30420" s="176">
        <v>43.5</v>
      </c>
      <c r="D30420" s="282">
        <v>87</v>
      </c>
      <c r="E30420" s="265"/>
    </row>
    <row r="30421" spans="1:5">
      <c r="A30421" s="283">
        <v>74959</v>
      </c>
      <c r="B30421" s="176">
        <v>58.3</v>
      </c>
      <c r="C30421" s="176">
        <v>41.3</v>
      </c>
      <c r="D30421" s="282">
        <v>87</v>
      </c>
      <c r="E30421" s="265"/>
    </row>
    <row r="30422" spans="1:5">
      <c r="A30422" s="283">
        <v>74960</v>
      </c>
      <c r="B30422" s="176">
        <v>42.8</v>
      </c>
      <c r="C30422" s="176">
        <v>35.299999999999997</v>
      </c>
      <c r="D30422" s="282">
        <v>87</v>
      </c>
      <c r="E30422" s="265"/>
    </row>
    <row r="30423" spans="1:5">
      <c r="A30423" s="283">
        <v>74962</v>
      </c>
      <c r="B30423" s="176">
        <v>56.5</v>
      </c>
      <c r="C30423" s="176">
        <v>41</v>
      </c>
      <c r="D30423" s="282">
        <v>87</v>
      </c>
      <c r="E30423" s="265"/>
    </row>
    <row r="30424" spans="1:5">
      <c r="A30424" s="283">
        <v>74963</v>
      </c>
      <c r="B30424" s="176">
        <v>6.7</v>
      </c>
      <c r="C30424" s="176">
        <v>40.799999999999997</v>
      </c>
      <c r="D30424" s="282">
        <v>87</v>
      </c>
      <c r="E30424" s="265"/>
    </row>
    <row r="30425" spans="1:5">
      <c r="A30425" s="283">
        <v>74964</v>
      </c>
      <c r="B30425" s="176">
        <v>66.599999999999994</v>
      </c>
      <c r="C30425" s="176">
        <v>37.9</v>
      </c>
      <c r="D30425" s="282">
        <v>87</v>
      </c>
      <c r="E30425" s="265"/>
    </row>
    <row r="30426" spans="1:5">
      <c r="A30426" s="283">
        <v>74965</v>
      </c>
      <c r="B30426" s="176">
        <v>59.1</v>
      </c>
      <c r="C30426" s="176">
        <v>35.4</v>
      </c>
      <c r="D30426" s="282">
        <v>87</v>
      </c>
      <c r="E30426" s="265"/>
    </row>
    <row r="30427" spans="1:5">
      <c r="A30427" s="283">
        <v>74966</v>
      </c>
      <c r="B30427" s="176">
        <v>26.1</v>
      </c>
      <c r="C30427" s="176">
        <v>40.5</v>
      </c>
      <c r="D30427" s="282">
        <v>87</v>
      </c>
      <c r="E30427" s="265"/>
    </row>
    <row r="30428" spans="1:5">
      <c r="A30428" s="283">
        <v>75001</v>
      </c>
      <c r="B30428" s="176">
        <v>3533.6</v>
      </c>
      <c r="C30428" s="176">
        <v>32.9</v>
      </c>
      <c r="D30428" s="282">
        <v>149</v>
      </c>
      <c r="E30428" s="265"/>
    </row>
    <row r="30429" spans="1:5">
      <c r="A30429" s="283">
        <v>75002</v>
      </c>
      <c r="B30429" s="176">
        <v>1729.7</v>
      </c>
      <c r="C30429" s="176">
        <v>35</v>
      </c>
      <c r="D30429" s="282">
        <v>131</v>
      </c>
      <c r="E30429" s="265"/>
    </row>
    <row r="30430" spans="1:5">
      <c r="A30430" s="283">
        <v>75006</v>
      </c>
      <c r="B30430" s="176">
        <v>2790.3</v>
      </c>
      <c r="C30430" s="176">
        <v>34.200000000000003</v>
      </c>
      <c r="D30430" s="282">
        <v>168</v>
      </c>
      <c r="E30430" s="265"/>
    </row>
    <row r="30431" spans="1:5">
      <c r="A30431" s="283">
        <v>75007</v>
      </c>
      <c r="B30431" s="176">
        <v>4213.8</v>
      </c>
      <c r="C30431" s="176">
        <v>37.5</v>
      </c>
      <c r="D30431" s="282">
        <v>135</v>
      </c>
      <c r="E30431" s="265"/>
    </row>
    <row r="30432" spans="1:5">
      <c r="A30432" s="283">
        <v>75009</v>
      </c>
      <c r="B30432" s="176">
        <v>109.1</v>
      </c>
      <c r="C30432" s="176">
        <v>35.5</v>
      </c>
      <c r="D30432" s="282">
        <v>106</v>
      </c>
      <c r="E30432" s="265"/>
    </row>
    <row r="30433" spans="1:5">
      <c r="A30433" s="283">
        <v>75010</v>
      </c>
      <c r="B30433" s="176">
        <v>2725</v>
      </c>
      <c r="C30433" s="176">
        <v>34.799999999999997</v>
      </c>
      <c r="D30433" s="282">
        <v>134</v>
      </c>
      <c r="E30433" s="265"/>
    </row>
    <row r="30434" spans="1:5">
      <c r="A30434" s="283">
        <v>75011</v>
      </c>
      <c r="B30434" s="176">
        <v>0</v>
      </c>
      <c r="C30434" s="176">
        <v>0</v>
      </c>
      <c r="D30434" s="282">
        <v>87</v>
      </c>
      <c r="E30434" s="265"/>
    </row>
    <row r="30435" spans="1:5">
      <c r="A30435" s="283">
        <v>75013</v>
      </c>
      <c r="B30435" s="176">
        <v>2097.6</v>
      </c>
      <c r="C30435" s="176">
        <v>35.299999999999997</v>
      </c>
      <c r="D30435" s="282">
        <v>172</v>
      </c>
      <c r="E30435" s="265"/>
    </row>
    <row r="30436" spans="1:5">
      <c r="A30436" s="283">
        <v>75014</v>
      </c>
      <c r="B30436" s="176">
        <v>0</v>
      </c>
      <c r="C30436" s="176">
        <v>0</v>
      </c>
      <c r="D30436" s="282">
        <v>87</v>
      </c>
      <c r="E30436" s="265"/>
    </row>
    <row r="30437" spans="1:5">
      <c r="A30437" s="283">
        <v>75015</v>
      </c>
      <c r="B30437" s="176">
        <v>0</v>
      </c>
      <c r="C30437" s="176">
        <v>0</v>
      </c>
      <c r="D30437" s="282">
        <v>87</v>
      </c>
      <c r="E30437" s="265"/>
    </row>
    <row r="30438" spans="1:5">
      <c r="A30438" s="283">
        <v>75016</v>
      </c>
      <c r="B30438" s="176">
        <v>231.5</v>
      </c>
      <c r="C30438" s="176">
        <v>27.2</v>
      </c>
      <c r="D30438" s="282">
        <v>87</v>
      </c>
      <c r="E30438" s="265"/>
    </row>
    <row r="30439" spans="1:5">
      <c r="A30439" s="283">
        <v>75017</v>
      </c>
      <c r="B30439" s="176">
        <v>0</v>
      </c>
      <c r="C30439" s="176">
        <v>0</v>
      </c>
      <c r="D30439" s="282">
        <v>87</v>
      </c>
      <c r="E30439" s="265"/>
    </row>
    <row r="30440" spans="1:5">
      <c r="A30440" s="283">
        <v>75019</v>
      </c>
      <c r="B30440" s="176">
        <v>2509.6</v>
      </c>
      <c r="C30440" s="176">
        <v>37.1</v>
      </c>
      <c r="D30440" s="282">
        <v>166</v>
      </c>
      <c r="E30440" s="265"/>
    </row>
    <row r="30441" spans="1:5">
      <c r="A30441" s="283">
        <v>75020</v>
      </c>
      <c r="B30441" s="176">
        <v>390.1</v>
      </c>
      <c r="C30441" s="176">
        <v>41.6</v>
      </c>
      <c r="D30441" s="282">
        <v>87</v>
      </c>
      <c r="E30441" s="265"/>
    </row>
    <row r="30442" spans="1:5">
      <c r="A30442" s="283">
        <v>75021</v>
      </c>
      <c r="B30442" s="176">
        <v>140.1</v>
      </c>
      <c r="C30442" s="176">
        <v>42.4</v>
      </c>
      <c r="D30442" s="282">
        <v>87</v>
      </c>
      <c r="E30442" s="265"/>
    </row>
    <row r="30443" spans="1:5">
      <c r="A30443" s="283">
        <v>75022</v>
      </c>
      <c r="B30443" s="176">
        <v>1087.8</v>
      </c>
      <c r="C30443" s="176">
        <v>37.6</v>
      </c>
      <c r="D30443" s="282">
        <v>129</v>
      </c>
      <c r="E30443" s="265"/>
    </row>
    <row r="30444" spans="1:5">
      <c r="A30444" s="283">
        <v>75023</v>
      </c>
      <c r="B30444" s="176">
        <v>4733</v>
      </c>
      <c r="C30444" s="176">
        <v>39</v>
      </c>
      <c r="D30444" s="282">
        <v>133</v>
      </c>
      <c r="E30444" s="265"/>
    </row>
    <row r="30445" spans="1:5">
      <c r="A30445" s="283">
        <v>75024</v>
      </c>
      <c r="B30445" s="176">
        <v>2919.5</v>
      </c>
      <c r="C30445" s="176">
        <v>34.4</v>
      </c>
      <c r="D30445" s="282">
        <v>165</v>
      </c>
      <c r="E30445" s="265"/>
    </row>
    <row r="30446" spans="1:5">
      <c r="A30446" s="283">
        <v>75025</v>
      </c>
      <c r="B30446" s="176">
        <v>5401.4</v>
      </c>
      <c r="C30446" s="176">
        <v>37</v>
      </c>
      <c r="D30446" s="282">
        <v>136</v>
      </c>
      <c r="E30446" s="265"/>
    </row>
    <row r="30447" spans="1:5">
      <c r="A30447" s="283">
        <v>75026</v>
      </c>
      <c r="B30447" s="176">
        <v>0</v>
      </c>
      <c r="C30447" s="176">
        <v>0</v>
      </c>
      <c r="D30447" s="282">
        <v>87</v>
      </c>
      <c r="E30447" s="265"/>
    </row>
    <row r="30448" spans="1:5">
      <c r="A30448" s="283">
        <v>75027</v>
      </c>
      <c r="B30448" s="176">
        <v>6023.9</v>
      </c>
      <c r="C30448" s="176">
        <v>30.3</v>
      </c>
      <c r="D30448" s="282">
        <v>87</v>
      </c>
      <c r="E30448" s="265"/>
    </row>
    <row r="30449" spans="1:5">
      <c r="A30449" s="283">
        <v>75028</v>
      </c>
      <c r="B30449" s="176">
        <v>2876.2</v>
      </c>
      <c r="C30449" s="176">
        <v>37.299999999999997</v>
      </c>
      <c r="D30449" s="282">
        <v>130</v>
      </c>
      <c r="E30449" s="265"/>
    </row>
    <row r="30450" spans="1:5">
      <c r="A30450" s="283">
        <v>75029</v>
      </c>
      <c r="B30450" s="176">
        <v>0</v>
      </c>
      <c r="C30450" s="176">
        <v>0</v>
      </c>
      <c r="D30450" s="282">
        <v>87</v>
      </c>
      <c r="E30450" s="265"/>
    </row>
    <row r="30451" spans="1:5">
      <c r="A30451" s="283">
        <v>75030</v>
      </c>
      <c r="B30451" s="176">
        <v>0</v>
      </c>
      <c r="C30451" s="176">
        <v>0</v>
      </c>
      <c r="D30451" s="282">
        <v>87</v>
      </c>
      <c r="E30451" s="265"/>
    </row>
    <row r="30452" spans="1:5">
      <c r="A30452" s="283">
        <v>75032</v>
      </c>
      <c r="B30452" s="176">
        <v>605.70000000000005</v>
      </c>
      <c r="C30452" s="176">
        <v>36</v>
      </c>
      <c r="D30452" s="282">
        <v>114</v>
      </c>
      <c r="E30452" s="265"/>
    </row>
    <row r="30453" spans="1:5">
      <c r="A30453" s="283">
        <v>75033</v>
      </c>
      <c r="B30453" s="176">
        <v>2220.4</v>
      </c>
      <c r="C30453" s="176">
        <v>32.200000000000003</v>
      </c>
      <c r="D30453" s="282">
        <v>108</v>
      </c>
      <c r="E30453" s="265"/>
    </row>
    <row r="30454" spans="1:5">
      <c r="A30454" s="283">
        <v>75034</v>
      </c>
      <c r="B30454" s="176">
        <v>1208.8</v>
      </c>
      <c r="C30454" s="176">
        <v>34.6</v>
      </c>
      <c r="D30454" s="282">
        <v>143</v>
      </c>
      <c r="E30454" s="265"/>
    </row>
    <row r="30455" spans="1:5">
      <c r="A30455" s="283">
        <v>75035</v>
      </c>
      <c r="B30455" s="176">
        <v>1807.3</v>
      </c>
      <c r="C30455" s="176">
        <v>33</v>
      </c>
      <c r="D30455" s="282">
        <v>110</v>
      </c>
      <c r="E30455" s="265"/>
    </row>
    <row r="30456" spans="1:5">
      <c r="A30456" s="283">
        <v>75038</v>
      </c>
      <c r="B30456" s="176">
        <v>4818.3</v>
      </c>
      <c r="C30456" s="176">
        <v>30.2</v>
      </c>
      <c r="D30456" s="282">
        <v>184</v>
      </c>
      <c r="E30456" s="265"/>
    </row>
    <row r="30457" spans="1:5">
      <c r="A30457" s="283">
        <v>75039</v>
      </c>
      <c r="B30457" s="176">
        <v>2072.4</v>
      </c>
      <c r="C30457" s="176">
        <v>31.9</v>
      </c>
      <c r="D30457" s="282">
        <v>171</v>
      </c>
      <c r="E30457" s="265"/>
    </row>
    <row r="30458" spans="1:5">
      <c r="A30458" s="283">
        <v>75040</v>
      </c>
      <c r="B30458" s="176">
        <v>3700.2</v>
      </c>
      <c r="C30458" s="176">
        <v>32.9</v>
      </c>
      <c r="D30458" s="282">
        <v>130</v>
      </c>
      <c r="E30458" s="265"/>
    </row>
    <row r="30459" spans="1:5">
      <c r="A30459" s="283">
        <v>75041</v>
      </c>
      <c r="B30459" s="176">
        <v>3801.4</v>
      </c>
      <c r="C30459" s="176">
        <v>30.8</v>
      </c>
      <c r="D30459" s="282">
        <v>169</v>
      </c>
      <c r="E30459" s="265"/>
    </row>
    <row r="30460" spans="1:5">
      <c r="A30460" s="283">
        <v>75042</v>
      </c>
      <c r="B30460" s="176">
        <v>5858.8</v>
      </c>
      <c r="C30460" s="176">
        <v>30.9</v>
      </c>
      <c r="D30460" s="282">
        <v>127</v>
      </c>
      <c r="E30460" s="265"/>
    </row>
    <row r="30461" spans="1:5">
      <c r="A30461" s="283">
        <v>75043</v>
      </c>
      <c r="B30461" s="176">
        <v>3980.9</v>
      </c>
      <c r="C30461" s="176">
        <v>34.9</v>
      </c>
      <c r="D30461" s="282">
        <v>119</v>
      </c>
      <c r="E30461" s="265"/>
    </row>
    <row r="30462" spans="1:5">
      <c r="A30462" s="283">
        <v>75044</v>
      </c>
      <c r="B30462" s="176">
        <v>3797.3</v>
      </c>
      <c r="C30462" s="176">
        <v>38.5</v>
      </c>
      <c r="D30462" s="282">
        <v>129</v>
      </c>
      <c r="E30462" s="265"/>
    </row>
    <row r="30463" spans="1:5">
      <c r="A30463" s="283">
        <v>75045</v>
      </c>
      <c r="B30463" s="176">
        <v>0</v>
      </c>
      <c r="C30463" s="176">
        <v>0</v>
      </c>
      <c r="D30463" s="282">
        <v>87</v>
      </c>
      <c r="E30463" s="265"/>
    </row>
    <row r="30464" spans="1:5">
      <c r="A30464" s="283">
        <v>75046</v>
      </c>
      <c r="B30464" s="176">
        <v>0</v>
      </c>
      <c r="C30464" s="176">
        <v>0</v>
      </c>
      <c r="D30464" s="282">
        <v>87</v>
      </c>
      <c r="E30464" s="265"/>
    </row>
    <row r="30465" spans="1:5">
      <c r="A30465" s="283">
        <v>75047</v>
      </c>
      <c r="B30465" s="176">
        <v>0</v>
      </c>
      <c r="C30465" s="176">
        <v>0</v>
      </c>
      <c r="D30465" s="282">
        <v>87</v>
      </c>
      <c r="E30465" s="265"/>
    </row>
    <row r="30466" spans="1:5">
      <c r="A30466" s="283">
        <v>75048</v>
      </c>
      <c r="B30466" s="176">
        <v>2032.9</v>
      </c>
      <c r="C30466" s="176">
        <v>35.5</v>
      </c>
      <c r="D30466" s="282">
        <v>102</v>
      </c>
      <c r="E30466" s="265"/>
    </row>
    <row r="30467" spans="1:5">
      <c r="A30467" s="283">
        <v>75049</v>
      </c>
      <c r="B30467" s="176">
        <v>0</v>
      </c>
      <c r="C30467" s="176">
        <v>0</v>
      </c>
      <c r="D30467" s="282">
        <v>87</v>
      </c>
      <c r="E30467" s="265"/>
    </row>
    <row r="30468" spans="1:5">
      <c r="A30468" s="283">
        <v>75050</v>
      </c>
      <c r="B30468" s="176">
        <v>1579.2</v>
      </c>
      <c r="C30468" s="176">
        <v>31.2</v>
      </c>
      <c r="D30468" s="282">
        <v>136</v>
      </c>
      <c r="E30468" s="265"/>
    </row>
    <row r="30469" spans="1:5">
      <c r="A30469" s="283">
        <v>75051</v>
      </c>
      <c r="B30469" s="176">
        <v>3191</v>
      </c>
      <c r="C30469" s="176">
        <v>29.5</v>
      </c>
      <c r="D30469" s="282">
        <v>120</v>
      </c>
      <c r="E30469" s="265"/>
    </row>
    <row r="30470" spans="1:5">
      <c r="A30470" s="283">
        <v>75052</v>
      </c>
      <c r="B30470" s="176">
        <v>3101.4</v>
      </c>
      <c r="C30470" s="176">
        <v>31.9</v>
      </c>
      <c r="D30470" s="282">
        <v>123</v>
      </c>
      <c r="E30470" s="265"/>
    </row>
    <row r="30471" spans="1:5">
      <c r="A30471" s="283">
        <v>75053</v>
      </c>
      <c r="B30471" s="176">
        <v>0</v>
      </c>
      <c r="C30471" s="176">
        <v>0</v>
      </c>
      <c r="D30471" s="282">
        <v>87</v>
      </c>
      <c r="E30471" s="265"/>
    </row>
    <row r="30472" spans="1:5">
      <c r="A30472" s="283">
        <v>75054</v>
      </c>
      <c r="B30472" s="176">
        <v>1356.1</v>
      </c>
      <c r="C30472" s="176">
        <v>30.9</v>
      </c>
      <c r="D30472" s="282">
        <v>87</v>
      </c>
      <c r="E30472" s="265"/>
    </row>
    <row r="30473" spans="1:5">
      <c r="A30473" s="283">
        <v>75056</v>
      </c>
      <c r="B30473" s="176">
        <v>1730.7</v>
      </c>
      <c r="C30473" s="176">
        <v>33</v>
      </c>
      <c r="D30473" s="282">
        <v>144</v>
      </c>
      <c r="E30473" s="265"/>
    </row>
    <row r="30474" spans="1:5">
      <c r="A30474" s="283">
        <v>75057</v>
      </c>
      <c r="B30474" s="176">
        <v>1115.7</v>
      </c>
      <c r="C30474" s="176">
        <v>30.7</v>
      </c>
      <c r="D30474" s="282">
        <v>129</v>
      </c>
      <c r="E30474" s="265"/>
    </row>
    <row r="30475" spans="1:5">
      <c r="A30475" s="283">
        <v>75058</v>
      </c>
      <c r="B30475" s="176">
        <v>57.1</v>
      </c>
      <c r="C30475" s="176">
        <v>38.4</v>
      </c>
      <c r="D30475" s="282">
        <v>96</v>
      </c>
      <c r="E30475" s="265"/>
    </row>
    <row r="30476" spans="1:5">
      <c r="A30476" s="283">
        <v>75060</v>
      </c>
      <c r="B30476" s="176">
        <v>3586.1</v>
      </c>
      <c r="C30476" s="176">
        <v>32.1</v>
      </c>
      <c r="D30476" s="282">
        <v>120</v>
      </c>
      <c r="E30476" s="265"/>
    </row>
    <row r="30477" spans="1:5">
      <c r="A30477" s="283">
        <v>75061</v>
      </c>
      <c r="B30477" s="176">
        <v>4054.2</v>
      </c>
      <c r="C30477" s="176">
        <v>30.5</v>
      </c>
      <c r="D30477" s="282">
        <v>127</v>
      </c>
      <c r="E30477" s="265"/>
    </row>
    <row r="30478" spans="1:5">
      <c r="A30478" s="283">
        <v>75062</v>
      </c>
      <c r="B30478" s="176">
        <v>4069.1</v>
      </c>
      <c r="C30478" s="176">
        <v>32.5</v>
      </c>
      <c r="D30478" s="282">
        <v>184</v>
      </c>
      <c r="E30478" s="265"/>
    </row>
    <row r="30479" spans="1:5">
      <c r="A30479" s="283">
        <v>75063</v>
      </c>
      <c r="B30479" s="176">
        <v>3166.5</v>
      </c>
      <c r="C30479" s="176">
        <v>32.299999999999997</v>
      </c>
      <c r="D30479" s="282">
        <v>183</v>
      </c>
      <c r="E30479" s="265"/>
    </row>
    <row r="30480" spans="1:5">
      <c r="A30480" s="283">
        <v>75065</v>
      </c>
      <c r="B30480" s="176">
        <v>1390.1</v>
      </c>
      <c r="C30480" s="176">
        <v>35.6</v>
      </c>
      <c r="D30480" s="282">
        <v>118</v>
      </c>
      <c r="E30480" s="265"/>
    </row>
    <row r="30481" spans="1:5">
      <c r="A30481" s="283">
        <v>75067</v>
      </c>
      <c r="B30481" s="176">
        <v>4862</v>
      </c>
      <c r="C30481" s="176">
        <v>30.7</v>
      </c>
      <c r="D30481" s="282">
        <v>141</v>
      </c>
      <c r="E30481" s="265"/>
    </row>
    <row r="30482" spans="1:5">
      <c r="A30482" s="283">
        <v>75068</v>
      </c>
      <c r="B30482" s="176">
        <v>1255.5</v>
      </c>
      <c r="C30482" s="176">
        <v>30.5</v>
      </c>
      <c r="D30482" s="282">
        <v>94</v>
      </c>
      <c r="E30482" s="265"/>
    </row>
    <row r="30483" spans="1:5">
      <c r="A30483" s="283">
        <v>75069</v>
      </c>
      <c r="B30483" s="176">
        <v>1019.4</v>
      </c>
      <c r="C30483" s="176">
        <v>34.4</v>
      </c>
      <c r="D30483" s="282">
        <v>135</v>
      </c>
      <c r="E30483" s="265"/>
    </row>
    <row r="30484" spans="1:5">
      <c r="A30484" s="283">
        <v>75070</v>
      </c>
      <c r="B30484" s="176">
        <v>3169</v>
      </c>
      <c r="C30484" s="176">
        <v>33.6</v>
      </c>
      <c r="D30484" s="282">
        <v>129</v>
      </c>
      <c r="E30484" s="265"/>
    </row>
    <row r="30485" spans="1:5">
      <c r="A30485" s="283">
        <v>75071</v>
      </c>
      <c r="B30485" s="176">
        <v>499.8</v>
      </c>
      <c r="C30485" s="176">
        <v>31.8</v>
      </c>
      <c r="D30485" s="282">
        <v>124</v>
      </c>
      <c r="E30485" s="265"/>
    </row>
    <row r="30486" spans="1:5">
      <c r="A30486" s="283">
        <v>75074</v>
      </c>
      <c r="B30486" s="176">
        <v>2683.6</v>
      </c>
      <c r="C30486" s="176">
        <v>32.200000000000003</v>
      </c>
      <c r="D30486" s="282">
        <v>131</v>
      </c>
      <c r="E30486" s="265"/>
    </row>
    <row r="30487" spans="1:5">
      <c r="A30487" s="283">
        <v>75075</v>
      </c>
      <c r="B30487" s="176">
        <v>3613.5</v>
      </c>
      <c r="C30487" s="176">
        <v>40.5</v>
      </c>
      <c r="D30487" s="282">
        <v>132</v>
      </c>
      <c r="E30487" s="265"/>
    </row>
    <row r="30488" spans="1:5">
      <c r="A30488" s="283">
        <v>75076</v>
      </c>
      <c r="B30488" s="176">
        <v>116.3</v>
      </c>
      <c r="C30488" s="176">
        <v>49.1</v>
      </c>
      <c r="D30488" s="282">
        <v>96</v>
      </c>
      <c r="E30488" s="265"/>
    </row>
    <row r="30489" spans="1:5">
      <c r="A30489" s="283">
        <v>75077</v>
      </c>
      <c r="B30489" s="176">
        <v>2293.5</v>
      </c>
      <c r="C30489" s="176">
        <v>39.1</v>
      </c>
      <c r="D30489" s="282">
        <v>130</v>
      </c>
      <c r="E30489" s="265"/>
    </row>
    <row r="30490" spans="1:5">
      <c r="A30490" s="283">
        <v>75078</v>
      </c>
      <c r="B30490" s="176">
        <v>316.7</v>
      </c>
      <c r="C30490" s="176">
        <v>34.1</v>
      </c>
      <c r="D30490" s="282">
        <v>117</v>
      </c>
      <c r="E30490" s="265"/>
    </row>
    <row r="30491" spans="1:5">
      <c r="A30491" s="283">
        <v>75080</v>
      </c>
      <c r="B30491" s="176">
        <v>3778</v>
      </c>
      <c r="C30491" s="176">
        <v>34.799999999999997</v>
      </c>
      <c r="D30491" s="282">
        <v>139</v>
      </c>
      <c r="E30491" s="265"/>
    </row>
    <row r="30492" spans="1:5">
      <c r="A30492" s="283">
        <v>75081</v>
      </c>
      <c r="B30492" s="176">
        <v>3368.1</v>
      </c>
      <c r="C30492" s="176">
        <v>37.299999999999997</v>
      </c>
      <c r="D30492" s="282">
        <v>155</v>
      </c>
      <c r="E30492" s="265"/>
    </row>
    <row r="30493" spans="1:5">
      <c r="A30493" s="283">
        <v>75082</v>
      </c>
      <c r="B30493" s="176">
        <v>2472</v>
      </c>
      <c r="C30493" s="176">
        <v>38.9</v>
      </c>
      <c r="D30493" s="282">
        <v>101</v>
      </c>
      <c r="E30493" s="265"/>
    </row>
    <row r="30494" spans="1:5">
      <c r="A30494" s="283">
        <v>75083</v>
      </c>
      <c r="B30494" s="176">
        <v>0</v>
      </c>
      <c r="C30494" s="176">
        <v>0</v>
      </c>
      <c r="D30494" s="282">
        <v>87</v>
      </c>
      <c r="E30494" s="265"/>
    </row>
    <row r="30495" spans="1:5">
      <c r="A30495" s="283">
        <v>75085</v>
      </c>
      <c r="B30495" s="176">
        <v>0</v>
      </c>
      <c r="C30495" s="176">
        <v>0</v>
      </c>
      <c r="D30495" s="282">
        <v>87</v>
      </c>
      <c r="E30495" s="265"/>
    </row>
    <row r="30496" spans="1:5">
      <c r="A30496" s="283">
        <v>75086</v>
      </c>
      <c r="B30496" s="176">
        <v>0</v>
      </c>
      <c r="C30496" s="176">
        <v>0</v>
      </c>
      <c r="D30496" s="282">
        <v>87</v>
      </c>
      <c r="E30496" s="265"/>
    </row>
    <row r="30497" spans="1:5">
      <c r="A30497" s="283">
        <v>75087</v>
      </c>
      <c r="B30497" s="176">
        <v>971.7</v>
      </c>
      <c r="C30497" s="176">
        <v>37.5</v>
      </c>
      <c r="D30497" s="282">
        <v>133</v>
      </c>
      <c r="E30497" s="265"/>
    </row>
    <row r="30498" spans="1:5">
      <c r="A30498" s="283">
        <v>75088</v>
      </c>
      <c r="B30498" s="176">
        <v>2870.5</v>
      </c>
      <c r="C30498" s="176">
        <v>38.799999999999997</v>
      </c>
      <c r="D30498" s="282">
        <v>120</v>
      </c>
      <c r="E30498" s="265"/>
    </row>
    <row r="30499" spans="1:5">
      <c r="A30499" s="283">
        <v>75089</v>
      </c>
      <c r="B30499" s="176">
        <v>2175.6999999999998</v>
      </c>
      <c r="C30499" s="176">
        <v>34.6</v>
      </c>
      <c r="D30499" s="282">
        <v>101</v>
      </c>
      <c r="E30499" s="265"/>
    </row>
    <row r="30500" spans="1:5">
      <c r="A30500" s="283">
        <v>75090</v>
      </c>
      <c r="B30500" s="176">
        <v>248.9</v>
      </c>
      <c r="C30500" s="176">
        <v>32</v>
      </c>
      <c r="D30500" s="282">
        <v>162</v>
      </c>
      <c r="E30500" s="265"/>
    </row>
    <row r="30501" spans="1:5">
      <c r="A30501" s="283">
        <v>75091</v>
      </c>
      <c r="B30501" s="176">
        <v>1105.3</v>
      </c>
      <c r="C30501" s="176">
        <v>34.6</v>
      </c>
      <c r="D30501" s="282">
        <v>87</v>
      </c>
      <c r="E30501" s="265"/>
    </row>
    <row r="30502" spans="1:5">
      <c r="A30502" s="283">
        <v>75092</v>
      </c>
      <c r="B30502" s="176">
        <v>204.8</v>
      </c>
      <c r="C30502" s="176">
        <v>38.200000000000003</v>
      </c>
      <c r="D30502" s="282">
        <v>118</v>
      </c>
      <c r="E30502" s="265"/>
    </row>
    <row r="30503" spans="1:5">
      <c r="A30503" s="283">
        <v>75093</v>
      </c>
      <c r="B30503" s="176">
        <v>3288</v>
      </c>
      <c r="C30503" s="176">
        <v>39.6</v>
      </c>
      <c r="D30503" s="282">
        <v>174</v>
      </c>
      <c r="E30503" s="265"/>
    </row>
    <row r="30504" spans="1:5">
      <c r="A30504" s="283">
        <v>75094</v>
      </c>
      <c r="B30504" s="176">
        <v>2449.1</v>
      </c>
      <c r="C30504" s="176">
        <v>34.9</v>
      </c>
      <c r="D30504" s="282">
        <v>114</v>
      </c>
      <c r="E30504" s="265"/>
    </row>
    <row r="30505" spans="1:5">
      <c r="A30505" s="283">
        <v>75097</v>
      </c>
      <c r="B30505" s="176">
        <v>0</v>
      </c>
      <c r="C30505" s="176">
        <v>0</v>
      </c>
      <c r="D30505" s="282">
        <v>87</v>
      </c>
      <c r="E30505" s="265"/>
    </row>
    <row r="30506" spans="1:5">
      <c r="A30506" s="283">
        <v>75098</v>
      </c>
      <c r="B30506" s="176">
        <v>1555.7</v>
      </c>
      <c r="C30506" s="176">
        <v>32.200000000000003</v>
      </c>
      <c r="D30506" s="282">
        <v>130</v>
      </c>
      <c r="E30506" s="265"/>
    </row>
    <row r="30507" spans="1:5">
      <c r="A30507" s="283">
        <v>75099</v>
      </c>
      <c r="B30507" s="176">
        <v>0</v>
      </c>
      <c r="C30507" s="176">
        <v>0</v>
      </c>
      <c r="D30507" s="282">
        <v>87</v>
      </c>
      <c r="E30507" s="265"/>
    </row>
    <row r="30508" spans="1:5">
      <c r="A30508" s="283">
        <v>75101</v>
      </c>
      <c r="B30508" s="176">
        <v>43.8</v>
      </c>
      <c r="C30508" s="176">
        <v>33.1</v>
      </c>
      <c r="D30508" s="282">
        <v>87</v>
      </c>
      <c r="E30508" s="265"/>
    </row>
    <row r="30509" spans="1:5">
      <c r="A30509" s="283">
        <v>75102</v>
      </c>
      <c r="B30509" s="176">
        <v>24.9</v>
      </c>
      <c r="C30509" s="176">
        <v>41.9</v>
      </c>
      <c r="D30509" s="282">
        <v>87</v>
      </c>
      <c r="E30509" s="265"/>
    </row>
    <row r="30510" spans="1:5">
      <c r="A30510" s="283">
        <v>75103</v>
      </c>
      <c r="B30510" s="176">
        <v>74.3</v>
      </c>
      <c r="C30510" s="176">
        <v>42.9</v>
      </c>
      <c r="D30510" s="282">
        <v>129</v>
      </c>
      <c r="E30510" s="265"/>
    </row>
    <row r="30511" spans="1:5">
      <c r="A30511" s="283">
        <v>75104</v>
      </c>
      <c r="B30511" s="176">
        <v>1349</v>
      </c>
      <c r="C30511" s="176">
        <v>34</v>
      </c>
      <c r="D30511" s="282">
        <v>150</v>
      </c>
      <c r="E30511" s="265"/>
    </row>
    <row r="30512" spans="1:5">
      <c r="A30512" s="283">
        <v>75105</v>
      </c>
      <c r="B30512" s="176">
        <v>46.1</v>
      </c>
      <c r="C30512" s="176">
        <v>33.299999999999997</v>
      </c>
      <c r="D30512" s="282">
        <v>87</v>
      </c>
      <c r="E30512" s="265"/>
    </row>
    <row r="30513" spans="1:5">
      <c r="A30513" s="283">
        <v>75106</v>
      </c>
      <c r="B30513" s="176">
        <v>361</v>
      </c>
      <c r="C30513" s="176">
        <v>41.5</v>
      </c>
      <c r="D30513" s="282">
        <v>136</v>
      </c>
      <c r="E30513" s="265"/>
    </row>
    <row r="30514" spans="1:5">
      <c r="A30514" s="283">
        <v>75109</v>
      </c>
      <c r="B30514" s="176">
        <v>27.2</v>
      </c>
      <c r="C30514" s="176">
        <v>42.8</v>
      </c>
      <c r="D30514" s="282">
        <v>87</v>
      </c>
      <c r="E30514" s="265"/>
    </row>
    <row r="30515" spans="1:5">
      <c r="A30515" s="283">
        <v>75110</v>
      </c>
      <c r="B30515" s="176">
        <v>159.9</v>
      </c>
      <c r="C30515" s="176">
        <v>34.700000000000003</v>
      </c>
      <c r="D30515" s="282">
        <v>94</v>
      </c>
      <c r="E30515" s="265"/>
    </row>
    <row r="30516" spans="1:5">
      <c r="A30516" s="283">
        <v>75114</v>
      </c>
      <c r="B30516" s="176">
        <v>111</v>
      </c>
      <c r="C30516" s="176">
        <v>33.700000000000003</v>
      </c>
      <c r="D30516" s="282">
        <v>96</v>
      </c>
      <c r="E30516" s="265"/>
    </row>
    <row r="30517" spans="1:5">
      <c r="A30517" s="283">
        <v>75115</v>
      </c>
      <c r="B30517" s="176">
        <v>2334.6999999999998</v>
      </c>
      <c r="C30517" s="176">
        <v>36.299999999999997</v>
      </c>
      <c r="D30517" s="282">
        <v>149</v>
      </c>
      <c r="E30517" s="265"/>
    </row>
    <row r="30518" spans="1:5">
      <c r="A30518" s="283">
        <v>75116</v>
      </c>
      <c r="B30518" s="176">
        <v>3763.9</v>
      </c>
      <c r="C30518" s="176">
        <v>33.4</v>
      </c>
      <c r="D30518" s="282">
        <v>111</v>
      </c>
      <c r="E30518" s="265"/>
    </row>
    <row r="30519" spans="1:5">
      <c r="A30519" s="283">
        <v>75117</v>
      </c>
      <c r="B30519" s="176">
        <v>74</v>
      </c>
      <c r="C30519" s="176">
        <v>43.4</v>
      </c>
      <c r="D30519" s="282">
        <v>87</v>
      </c>
      <c r="E30519" s="265"/>
    </row>
    <row r="30520" spans="1:5">
      <c r="A30520" s="283">
        <v>75118</v>
      </c>
      <c r="B30520" s="176">
        <v>33.9</v>
      </c>
      <c r="C30520" s="176">
        <v>42.7</v>
      </c>
      <c r="D30520" s="282">
        <v>87</v>
      </c>
      <c r="E30520" s="265"/>
    </row>
    <row r="30521" spans="1:5">
      <c r="A30521" s="283">
        <v>75119</v>
      </c>
      <c r="B30521" s="176">
        <v>119.4</v>
      </c>
      <c r="C30521" s="176">
        <v>33.5</v>
      </c>
      <c r="D30521" s="282">
        <v>101</v>
      </c>
      <c r="E30521" s="265"/>
    </row>
    <row r="30522" spans="1:5">
      <c r="A30522" s="283">
        <v>75120</v>
      </c>
      <c r="B30522" s="176">
        <v>100.4</v>
      </c>
      <c r="C30522" s="176">
        <v>33.700000000000003</v>
      </c>
      <c r="D30522" s="282">
        <v>87</v>
      </c>
      <c r="E30522" s="265"/>
    </row>
    <row r="30523" spans="1:5">
      <c r="A30523" s="283">
        <v>75121</v>
      </c>
      <c r="B30523" s="176">
        <v>237.1</v>
      </c>
      <c r="C30523" s="176">
        <v>40</v>
      </c>
      <c r="D30523" s="282">
        <v>87</v>
      </c>
      <c r="E30523" s="265"/>
    </row>
    <row r="30524" spans="1:5">
      <c r="A30524" s="283">
        <v>75123</v>
      </c>
      <c r="B30524" s="176">
        <v>0</v>
      </c>
      <c r="C30524" s="176">
        <v>0</v>
      </c>
      <c r="D30524" s="282">
        <v>87</v>
      </c>
      <c r="E30524" s="265"/>
    </row>
    <row r="30525" spans="1:5">
      <c r="A30525" s="283">
        <v>75124</v>
      </c>
      <c r="B30525" s="176">
        <v>48.4</v>
      </c>
      <c r="C30525" s="176">
        <v>42.5</v>
      </c>
      <c r="D30525" s="282">
        <v>87</v>
      </c>
      <c r="E30525" s="265"/>
    </row>
    <row r="30526" spans="1:5">
      <c r="A30526" s="283">
        <v>75125</v>
      </c>
      <c r="B30526" s="176">
        <v>114.1</v>
      </c>
      <c r="C30526" s="176">
        <v>33.299999999999997</v>
      </c>
      <c r="D30526" s="282">
        <v>96</v>
      </c>
      <c r="E30526" s="265"/>
    </row>
    <row r="30527" spans="1:5">
      <c r="A30527" s="283">
        <v>75126</v>
      </c>
      <c r="B30527" s="176">
        <v>373.3</v>
      </c>
      <c r="C30527" s="176">
        <v>31.8</v>
      </c>
      <c r="D30527" s="282">
        <v>102</v>
      </c>
      <c r="E30527" s="265"/>
    </row>
    <row r="30528" spans="1:5">
      <c r="A30528" s="283">
        <v>75127</v>
      </c>
      <c r="B30528" s="176">
        <v>42.5</v>
      </c>
      <c r="C30528" s="176">
        <v>43.5</v>
      </c>
      <c r="D30528" s="282">
        <v>87</v>
      </c>
      <c r="E30528" s="265"/>
    </row>
    <row r="30529" spans="1:5">
      <c r="A30529" s="283">
        <v>75132</v>
      </c>
      <c r="B30529" s="176">
        <v>1142.4000000000001</v>
      </c>
      <c r="C30529" s="176">
        <v>33.1</v>
      </c>
      <c r="D30529" s="282">
        <v>87</v>
      </c>
      <c r="E30529" s="265"/>
    </row>
    <row r="30530" spans="1:5">
      <c r="A30530" s="283">
        <v>75134</v>
      </c>
      <c r="B30530" s="176">
        <v>1683.1</v>
      </c>
      <c r="C30530" s="176">
        <v>31</v>
      </c>
      <c r="D30530" s="282">
        <v>107</v>
      </c>
      <c r="E30530" s="265"/>
    </row>
    <row r="30531" spans="1:5">
      <c r="A30531" s="283">
        <v>75135</v>
      </c>
      <c r="B30531" s="176">
        <v>91.2</v>
      </c>
      <c r="C30531" s="176">
        <v>36.5</v>
      </c>
      <c r="D30531" s="282">
        <v>87</v>
      </c>
      <c r="E30531" s="265"/>
    </row>
    <row r="30532" spans="1:5">
      <c r="A30532" s="283">
        <v>75137</v>
      </c>
      <c r="B30532" s="176">
        <v>2722.3</v>
      </c>
      <c r="C30532" s="176">
        <v>37.299999999999997</v>
      </c>
      <c r="D30532" s="282">
        <v>107</v>
      </c>
      <c r="E30532" s="265"/>
    </row>
    <row r="30533" spans="1:5">
      <c r="A30533" s="283">
        <v>75138</v>
      </c>
      <c r="B30533" s="176">
        <v>0</v>
      </c>
      <c r="C30533" s="176">
        <v>0</v>
      </c>
      <c r="D30533" s="282">
        <v>87</v>
      </c>
      <c r="E30533" s="265"/>
    </row>
    <row r="30534" spans="1:5">
      <c r="A30534" s="283">
        <v>75140</v>
      </c>
      <c r="B30534" s="176">
        <v>67.7</v>
      </c>
      <c r="C30534" s="176">
        <v>39.9</v>
      </c>
      <c r="D30534" s="282">
        <v>87</v>
      </c>
      <c r="E30534" s="265"/>
    </row>
    <row r="30535" spans="1:5">
      <c r="A30535" s="283">
        <v>75141</v>
      </c>
      <c r="B30535" s="176">
        <v>561.79999999999995</v>
      </c>
      <c r="C30535" s="176">
        <v>31.9</v>
      </c>
      <c r="D30535" s="282">
        <v>87</v>
      </c>
      <c r="E30535" s="265"/>
    </row>
    <row r="30536" spans="1:5">
      <c r="A30536" s="283">
        <v>75142</v>
      </c>
      <c r="B30536" s="176">
        <v>97.1</v>
      </c>
      <c r="C30536" s="176">
        <v>36.6</v>
      </c>
      <c r="D30536" s="282">
        <v>107</v>
      </c>
      <c r="E30536" s="265"/>
    </row>
    <row r="30537" spans="1:5">
      <c r="A30537" s="283">
        <v>75143</v>
      </c>
      <c r="B30537" s="176">
        <v>77.8</v>
      </c>
      <c r="C30537" s="176">
        <v>44.7</v>
      </c>
      <c r="D30537" s="282">
        <v>87</v>
      </c>
      <c r="E30537" s="265"/>
    </row>
    <row r="30538" spans="1:5">
      <c r="A30538" s="283">
        <v>75144</v>
      </c>
      <c r="B30538" s="176">
        <v>23.2</v>
      </c>
      <c r="C30538" s="176">
        <v>44.4</v>
      </c>
      <c r="D30538" s="282">
        <v>87</v>
      </c>
      <c r="E30538" s="265"/>
    </row>
    <row r="30539" spans="1:5">
      <c r="A30539" s="283">
        <v>75146</v>
      </c>
      <c r="B30539" s="176">
        <v>632.4</v>
      </c>
      <c r="C30539" s="176">
        <v>33.799999999999997</v>
      </c>
      <c r="D30539" s="282">
        <v>104</v>
      </c>
      <c r="E30539" s="265"/>
    </row>
    <row r="30540" spans="1:5">
      <c r="A30540" s="283">
        <v>75147</v>
      </c>
      <c r="B30540" s="176">
        <v>78</v>
      </c>
      <c r="C30540" s="176">
        <v>40.299999999999997</v>
      </c>
      <c r="D30540" s="282">
        <v>87</v>
      </c>
      <c r="E30540" s="265"/>
    </row>
    <row r="30541" spans="1:5">
      <c r="A30541" s="283">
        <v>75148</v>
      </c>
      <c r="B30541" s="176">
        <v>92.4</v>
      </c>
      <c r="C30541" s="176">
        <v>45.2</v>
      </c>
      <c r="D30541" s="282">
        <v>87</v>
      </c>
      <c r="E30541" s="265"/>
    </row>
    <row r="30542" spans="1:5">
      <c r="A30542" s="283">
        <v>75149</v>
      </c>
      <c r="B30542" s="176">
        <v>2755.5</v>
      </c>
      <c r="C30542" s="176">
        <v>31.6</v>
      </c>
      <c r="D30542" s="282">
        <v>113</v>
      </c>
      <c r="E30542" s="265"/>
    </row>
    <row r="30543" spans="1:5">
      <c r="A30543" s="283">
        <v>75150</v>
      </c>
      <c r="B30543" s="176">
        <v>4438.8</v>
      </c>
      <c r="C30543" s="176">
        <v>32.5</v>
      </c>
      <c r="D30543" s="282">
        <v>133</v>
      </c>
      <c r="E30543" s="265"/>
    </row>
    <row r="30544" spans="1:5">
      <c r="A30544" s="283">
        <v>75151</v>
      </c>
      <c r="B30544" s="176">
        <v>412.5</v>
      </c>
      <c r="C30544" s="176">
        <v>27</v>
      </c>
      <c r="D30544" s="282">
        <v>87</v>
      </c>
      <c r="E30544" s="265"/>
    </row>
    <row r="30545" spans="1:5">
      <c r="A30545" s="283">
        <v>75152</v>
      </c>
      <c r="B30545" s="176">
        <v>86</v>
      </c>
      <c r="C30545" s="176">
        <v>35.200000000000003</v>
      </c>
      <c r="D30545" s="282">
        <v>96</v>
      </c>
      <c r="E30545" s="265"/>
    </row>
    <row r="30546" spans="1:5">
      <c r="A30546" s="283">
        <v>75153</v>
      </c>
      <c r="B30546" s="176">
        <v>11.7</v>
      </c>
      <c r="C30546" s="176">
        <v>42.2</v>
      </c>
      <c r="D30546" s="282">
        <v>87</v>
      </c>
      <c r="E30546" s="265"/>
    </row>
    <row r="30547" spans="1:5">
      <c r="A30547" s="283">
        <v>75154</v>
      </c>
      <c r="B30547" s="176">
        <v>632.5</v>
      </c>
      <c r="C30547" s="176">
        <v>34.6</v>
      </c>
      <c r="D30547" s="282">
        <v>100</v>
      </c>
      <c r="E30547" s="265"/>
    </row>
    <row r="30548" spans="1:5">
      <c r="A30548" s="283">
        <v>75155</v>
      </c>
      <c r="B30548" s="176">
        <v>41</v>
      </c>
      <c r="C30548" s="176">
        <v>32.1</v>
      </c>
      <c r="D30548" s="282">
        <v>87</v>
      </c>
      <c r="E30548" s="265"/>
    </row>
    <row r="30549" spans="1:5">
      <c r="A30549" s="283">
        <v>75156</v>
      </c>
      <c r="B30549" s="176">
        <v>456.1</v>
      </c>
      <c r="C30549" s="176">
        <v>46.1</v>
      </c>
      <c r="D30549" s="282">
        <v>87</v>
      </c>
      <c r="E30549" s="265"/>
    </row>
    <row r="30550" spans="1:5">
      <c r="A30550" s="283">
        <v>75157</v>
      </c>
      <c r="B30550" s="176">
        <v>0</v>
      </c>
      <c r="C30550" s="176">
        <v>0</v>
      </c>
      <c r="D30550" s="282">
        <v>87</v>
      </c>
      <c r="E30550" s="265"/>
    </row>
    <row r="30551" spans="1:5">
      <c r="A30551" s="283">
        <v>75158</v>
      </c>
      <c r="B30551" s="176">
        <v>64</v>
      </c>
      <c r="C30551" s="176">
        <v>39.5</v>
      </c>
      <c r="D30551" s="282">
        <v>108</v>
      </c>
      <c r="E30551" s="265"/>
    </row>
    <row r="30552" spans="1:5">
      <c r="A30552" s="283">
        <v>75159</v>
      </c>
      <c r="B30552" s="176">
        <v>325.2</v>
      </c>
      <c r="C30552" s="176">
        <v>34.4</v>
      </c>
      <c r="D30552" s="282">
        <v>94</v>
      </c>
      <c r="E30552" s="265"/>
    </row>
    <row r="30553" spans="1:5">
      <c r="A30553" s="283">
        <v>75160</v>
      </c>
      <c r="B30553" s="176">
        <v>196.2</v>
      </c>
      <c r="C30553" s="176">
        <v>35.200000000000003</v>
      </c>
      <c r="D30553" s="282">
        <v>154</v>
      </c>
      <c r="E30553" s="265"/>
    </row>
    <row r="30554" spans="1:5">
      <c r="A30554" s="283">
        <v>75161</v>
      </c>
      <c r="B30554" s="176">
        <v>53.5</v>
      </c>
      <c r="C30554" s="176">
        <v>43.2</v>
      </c>
      <c r="D30554" s="282">
        <v>87</v>
      </c>
      <c r="E30554" s="265"/>
    </row>
    <row r="30555" spans="1:5">
      <c r="A30555" s="283">
        <v>75163</v>
      </c>
      <c r="B30555" s="176">
        <v>40.6</v>
      </c>
      <c r="C30555" s="176">
        <v>50.8</v>
      </c>
      <c r="D30555" s="282">
        <v>87</v>
      </c>
      <c r="E30555" s="265"/>
    </row>
    <row r="30556" spans="1:5">
      <c r="A30556" s="283">
        <v>75164</v>
      </c>
      <c r="B30556" s="176">
        <v>0</v>
      </c>
      <c r="C30556" s="176">
        <v>0</v>
      </c>
      <c r="D30556" s="282">
        <v>87</v>
      </c>
      <c r="E30556" s="265"/>
    </row>
    <row r="30557" spans="1:5">
      <c r="A30557" s="283">
        <v>75165</v>
      </c>
      <c r="B30557" s="176">
        <v>303.8</v>
      </c>
      <c r="C30557" s="176">
        <v>33.799999999999997</v>
      </c>
      <c r="D30557" s="282">
        <v>161</v>
      </c>
      <c r="E30557" s="265"/>
    </row>
    <row r="30558" spans="1:5">
      <c r="A30558" s="283">
        <v>75166</v>
      </c>
      <c r="B30558" s="176">
        <v>194.7</v>
      </c>
      <c r="C30558" s="176">
        <v>36.1</v>
      </c>
      <c r="D30558" s="282">
        <v>87</v>
      </c>
      <c r="E30558" s="265"/>
    </row>
    <row r="30559" spans="1:5">
      <c r="A30559" s="283">
        <v>75167</v>
      </c>
      <c r="B30559" s="176">
        <v>95.6</v>
      </c>
      <c r="C30559" s="176">
        <v>36.299999999999997</v>
      </c>
      <c r="D30559" s="282">
        <v>87</v>
      </c>
      <c r="E30559" s="265"/>
    </row>
    <row r="30560" spans="1:5">
      <c r="A30560" s="283">
        <v>75168</v>
      </c>
      <c r="B30560" s="176">
        <v>0</v>
      </c>
      <c r="C30560" s="176">
        <v>0</v>
      </c>
      <c r="D30560" s="282">
        <v>87</v>
      </c>
      <c r="E30560" s="265"/>
    </row>
    <row r="30561" spans="1:5">
      <c r="A30561" s="283">
        <v>75169</v>
      </c>
      <c r="B30561" s="176">
        <v>71.900000000000006</v>
      </c>
      <c r="C30561" s="176">
        <v>42.6</v>
      </c>
      <c r="D30561" s="282">
        <v>115</v>
      </c>
      <c r="E30561" s="265"/>
    </row>
    <row r="30562" spans="1:5">
      <c r="A30562" s="283">
        <v>75172</v>
      </c>
      <c r="B30562" s="176">
        <v>162.19999999999999</v>
      </c>
      <c r="C30562" s="176">
        <v>31.5</v>
      </c>
      <c r="D30562" s="282">
        <v>87</v>
      </c>
      <c r="E30562" s="265"/>
    </row>
    <row r="30563" spans="1:5">
      <c r="A30563" s="283">
        <v>75173</v>
      </c>
      <c r="B30563" s="176">
        <v>144.5</v>
      </c>
      <c r="C30563" s="176">
        <v>37.700000000000003</v>
      </c>
      <c r="D30563" s="282">
        <v>87</v>
      </c>
      <c r="E30563" s="265"/>
    </row>
    <row r="30564" spans="1:5">
      <c r="A30564" s="283">
        <v>75180</v>
      </c>
      <c r="B30564" s="176">
        <v>2923</v>
      </c>
      <c r="C30564" s="176">
        <v>28.4</v>
      </c>
      <c r="D30564" s="282">
        <v>87</v>
      </c>
      <c r="E30564" s="265"/>
    </row>
    <row r="30565" spans="1:5">
      <c r="A30565" s="283">
        <v>75181</v>
      </c>
      <c r="B30565" s="176">
        <v>1615.9</v>
      </c>
      <c r="C30565" s="176">
        <v>32.4</v>
      </c>
      <c r="D30565" s="282">
        <v>93</v>
      </c>
      <c r="E30565" s="265"/>
    </row>
    <row r="30566" spans="1:5">
      <c r="A30566" s="283">
        <v>75182</v>
      </c>
      <c r="B30566" s="176">
        <v>412.7</v>
      </c>
      <c r="C30566" s="176">
        <v>40.200000000000003</v>
      </c>
      <c r="D30566" s="282">
        <v>87</v>
      </c>
      <c r="E30566" s="265"/>
    </row>
    <row r="30567" spans="1:5">
      <c r="A30567" s="283">
        <v>75185</v>
      </c>
      <c r="B30567" s="176">
        <v>0</v>
      </c>
      <c r="C30567" s="176">
        <v>0</v>
      </c>
      <c r="D30567" s="282">
        <v>87</v>
      </c>
      <c r="E30567" s="265"/>
    </row>
    <row r="30568" spans="1:5">
      <c r="A30568" s="283">
        <v>75187</v>
      </c>
      <c r="B30568" s="176">
        <v>0</v>
      </c>
      <c r="C30568" s="176">
        <v>0</v>
      </c>
      <c r="D30568" s="282">
        <v>87</v>
      </c>
      <c r="E30568" s="265"/>
    </row>
    <row r="30569" spans="1:5">
      <c r="A30569" s="283">
        <v>75189</v>
      </c>
      <c r="B30569" s="176">
        <v>201.7</v>
      </c>
      <c r="C30569" s="176">
        <v>33.1</v>
      </c>
      <c r="D30569" s="282">
        <v>105</v>
      </c>
      <c r="E30569" s="265"/>
    </row>
    <row r="30570" spans="1:5">
      <c r="A30570" s="283">
        <v>75201</v>
      </c>
      <c r="B30570" s="176">
        <v>5520.5</v>
      </c>
      <c r="C30570" s="176">
        <v>32.200000000000003</v>
      </c>
      <c r="D30570" s="282">
        <v>141</v>
      </c>
      <c r="E30570" s="265"/>
    </row>
    <row r="30571" spans="1:5">
      <c r="A30571" s="283">
        <v>75202</v>
      </c>
      <c r="B30571" s="176">
        <v>4935.3</v>
      </c>
      <c r="C30571" s="176">
        <v>32.5</v>
      </c>
      <c r="D30571" s="282">
        <v>96</v>
      </c>
      <c r="E30571" s="265"/>
    </row>
    <row r="30572" spans="1:5">
      <c r="A30572" s="283">
        <v>75203</v>
      </c>
      <c r="B30572" s="176">
        <v>3294.3</v>
      </c>
      <c r="C30572" s="176">
        <v>30</v>
      </c>
      <c r="D30572" s="282">
        <v>121</v>
      </c>
      <c r="E30572" s="265"/>
    </row>
    <row r="30573" spans="1:5">
      <c r="A30573" s="283">
        <v>75204</v>
      </c>
      <c r="B30573" s="176">
        <v>10431.799999999999</v>
      </c>
      <c r="C30573" s="176">
        <v>31.1</v>
      </c>
      <c r="D30573" s="282">
        <v>168</v>
      </c>
      <c r="E30573" s="265"/>
    </row>
    <row r="30574" spans="1:5">
      <c r="A30574" s="283">
        <v>75205</v>
      </c>
      <c r="B30574" s="176">
        <v>5276.8</v>
      </c>
      <c r="C30574" s="176">
        <v>33.6</v>
      </c>
      <c r="D30574" s="282">
        <v>135</v>
      </c>
      <c r="E30574" s="265"/>
    </row>
    <row r="30575" spans="1:5">
      <c r="A30575" s="283">
        <v>75206</v>
      </c>
      <c r="B30575" s="176">
        <v>8299.2999999999993</v>
      </c>
      <c r="C30575" s="176">
        <v>31.8</v>
      </c>
      <c r="D30575" s="282">
        <v>158</v>
      </c>
      <c r="E30575" s="265"/>
    </row>
    <row r="30576" spans="1:5">
      <c r="A30576" s="283">
        <v>75207</v>
      </c>
      <c r="B30576" s="176">
        <v>2517.6</v>
      </c>
      <c r="C30576" s="176">
        <v>32.9</v>
      </c>
      <c r="D30576" s="282">
        <v>144</v>
      </c>
      <c r="E30576" s="265"/>
    </row>
    <row r="30577" spans="1:5">
      <c r="A30577" s="283">
        <v>75208</v>
      </c>
      <c r="B30577" s="176">
        <v>5118.1000000000004</v>
      </c>
      <c r="C30577" s="176">
        <v>32.799999999999997</v>
      </c>
      <c r="D30577" s="282">
        <v>135</v>
      </c>
      <c r="E30577" s="265"/>
    </row>
    <row r="30578" spans="1:5">
      <c r="A30578" s="283">
        <v>75209</v>
      </c>
      <c r="B30578" s="176">
        <v>3300.8</v>
      </c>
      <c r="C30578" s="176">
        <v>38</v>
      </c>
      <c r="D30578" s="282">
        <v>138</v>
      </c>
      <c r="E30578" s="265"/>
    </row>
    <row r="30579" spans="1:5">
      <c r="A30579" s="283">
        <v>75210</v>
      </c>
      <c r="B30579" s="176">
        <v>3929.9</v>
      </c>
      <c r="C30579" s="176">
        <v>32.200000000000003</v>
      </c>
      <c r="D30579" s="282">
        <v>87</v>
      </c>
      <c r="E30579" s="265"/>
    </row>
    <row r="30580" spans="1:5">
      <c r="A30580" s="283">
        <v>75211</v>
      </c>
      <c r="B30580" s="176">
        <v>4502.7</v>
      </c>
      <c r="C30580" s="176">
        <v>27.6</v>
      </c>
      <c r="D30580" s="282">
        <v>152</v>
      </c>
      <c r="E30580" s="265"/>
    </row>
    <row r="30581" spans="1:5">
      <c r="A30581" s="283">
        <v>75212</v>
      </c>
      <c r="B30581" s="176">
        <v>2480.3000000000002</v>
      </c>
      <c r="C30581" s="176">
        <v>27.4</v>
      </c>
      <c r="D30581" s="282">
        <v>116</v>
      </c>
      <c r="E30581" s="265"/>
    </row>
    <row r="30582" spans="1:5">
      <c r="A30582" s="283">
        <v>75214</v>
      </c>
      <c r="B30582" s="176">
        <v>4315.6000000000004</v>
      </c>
      <c r="C30582" s="176">
        <v>36.799999999999997</v>
      </c>
      <c r="D30582" s="282">
        <v>144</v>
      </c>
      <c r="E30582" s="265"/>
    </row>
    <row r="30583" spans="1:5">
      <c r="A30583" s="283">
        <v>75215</v>
      </c>
      <c r="B30583" s="176">
        <v>1950.5</v>
      </c>
      <c r="C30583" s="176">
        <v>39.9</v>
      </c>
      <c r="D30583" s="282">
        <v>133</v>
      </c>
      <c r="E30583" s="265"/>
    </row>
    <row r="30584" spans="1:5">
      <c r="A30584" s="283">
        <v>75216</v>
      </c>
      <c r="B30584" s="176">
        <v>3105.8</v>
      </c>
      <c r="C30584" s="176">
        <v>34.4</v>
      </c>
      <c r="D30584" s="282">
        <v>115</v>
      </c>
      <c r="E30584" s="265"/>
    </row>
    <row r="30585" spans="1:5">
      <c r="A30585" s="283">
        <v>75217</v>
      </c>
      <c r="B30585" s="176">
        <v>2591.6999999999998</v>
      </c>
      <c r="C30585" s="176">
        <v>27.2</v>
      </c>
      <c r="D30585" s="282">
        <v>115</v>
      </c>
      <c r="E30585" s="265"/>
    </row>
    <row r="30586" spans="1:5">
      <c r="A30586" s="283">
        <v>75218</v>
      </c>
      <c r="B30586" s="176">
        <v>3410.5</v>
      </c>
      <c r="C30586" s="176">
        <v>39.700000000000003</v>
      </c>
      <c r="D30586" s="282">
        <v>145</v>
      </c>
      <c r="E30586" s="265"/>
    </row>
    <row r="30587" spans="1:5">
      <c r="A30587" s="283">
        <v>75219</v>
      </c>
      <c r="B30587" s="176">
        <v>8515.5</v>
      </c>
      <c r="C30587" s="176">
        <v>35.799999999999997</v>
      </c>
      <c r="D30587" s="282">
        <v>122</v>
      </c>
      <c r="E30587" s="265"/>
    </row>
    <row r="30588" spans="1:5">
      <c r="A30588" s="283">
        <v>75220</v>
      </c>
      <c r="B30588" s="176">
        <v>4987.5</v>
      </c>
      <c r="C30588" s="176">
        <v>28.5</v>
      </c>
      <c r="D30588" s="282">
        <v>130</v>
      </c>
      <c r="E30588" s="265"/>
    </row>
    <row r="30589" spans="1:5">
      <c r="A30589" s="283">
        <v>75221</v>
      </c>
      <c r="B30589" s="176">
        <v>0</v>
      </c>
      <c r="C30589" s="176">
        <v>0</v>
      </c>
      <c r="D30589" s="282">
        <v>87</v>
      </c>
      <c r="E30589" s="265"/>
    </row>
    <row r="30590" spans="1:5">
      <c r="A30590" s="283">
        <v>75222</v>
      </c>
      <c r="B30590" s="176">
        <v>7966.6</v>
      </c>
      <c r="C30590" s="176">
        <v>32.700000000000003</v>
      </c>
      <c r="D30590" s="282">
        <v>87</v>
      </c>
      <c r="E30590" s="265"/>
    </row>
    <row r="30591" spans="1:5">
      <c r="A30591" s="283">
        <v>75223</v>
      </c>
      <c r="B30591" s="176">
        <v>4712.3</v>
      </c>
      <c r="C30591" s="176">
        <v>30.6</v>
      </c>
      <c r="D30591" s="282">
        <v>119</v>
      </c>
      <c r="E30591" s="265"/>
    </row>
    <row r="30592" spans="1:5">
      <c r="A30592" s="283">
        <v>75224</v>
      </c>
      <c r="B30592" s="176">
        <v>5938</v>
      </c>
      <c r="C30592" s="176">
        <v>28.6</v>
      </c>
      <c r="D30592" s="282">
        <v>135</v>
      </c>
      <c r="E30592" s="265"/>
    </row>
    <row r="30593" spans="1:5">
      <c r="A30593" s="283">
        <v>75225</v>
      </c>
      <c r="B30593" s="176">
        <v>4223.6000000000004</v>
      </c>
      <c r="C30593" s="176">
        <v>44</v>
      </c>
      <c r="D30593" s="282">
        <v>120</v>
      </c>
      <c r="E30593" s="265"/>
    </row>
    <row r="30594" spans="1:5">
      <c r="A30594" s="283">
        <v>75226</v>
      </c>
      <c r="B30594" s="176">
        <v>3045.4</v>
      </c>
      <c r="C30594" s="176">
        <v>32.1</v>
      </c>
      <c r="D30594" s="282">
        <v>95</v>
      </c>
      <c r="E30594" s="265"/>
    </row>
    <row r="30595" spans="1:5">
      <c r="A30595" s="283">
        <v>75227</v>
      </c>
      <c r="B30595" s="176">
        <v>4721.3999999999996</v>
      </c>
      <c r="C30595" s="176">
        <v>28.7</v>
      </c>
      <c r="D30595" s="282">
        <v>122</v>
      </c>
      <c r="E30595" s="265"/>
    </row>
    <row r="30596" spans="1:5">
      <c r="A30596" s="283">
        <v>75228</v>
      </c>
      <c r="B30596" s="176">
        <v>5927.7</v>
      </c>
      <c r="C30596" s="176">
        <v>31.4</v>
      </c>
      <c r="D30596" s="282">
        <v>117</v>
      </c>
      <c r="E30596" s="265"/>
    </row>
    <row r="30597" spans="1:5">
      <c r="A30597" s="283">
        <v>75229</v>
      </c>
      <c r="B30597" s="176">
        <v>2239.1</v>
      </c>
      <c r="C30597" s="176">
        <v>37.299999999999997</v>
      </c>
      <c r="D30597" s="282">
        <v>177</v>
      </c>
      <c r="E30597" s="265"/>
    </row>
    <row r="30598" spans="1:5">
      <c r="A30598" s="283">
        <v>75230</v>
      </c>
      <c r="B30598" s="176">
        <v>3713.7</v>
      </c>
      <c r="C30598" s="176">
        <v>43.4</v>
      </c>
      <c r="D30598" s="282">
        <v>148</v>
      </c>
      <c r="E30598" s="265"/>
    </row>
    <row r="30599" spans="1:5">
      <c r="A30599" s="283">
        <v>75231</v>
      </c>
      <c r="B30599" s="176">
        <v>6489.7</v>
      </c>
      <c r="C30599" s="176">
        <v>30</v>
      </c>
      <c r="D30599" s="282">
        <v>178</v>
      </c>
      <c r="E30599" s="265"/>
    </row>
    <row r="30600" spans="1:5">
      <c r="A30600" s="283">
        <v>75232</v>
      </c>
      <c r="B30600" s="176">
        <v>3617.8</v>
      </c>
      <c r="C30600" s="176">
        <v>35.700000000000003</v>
      </c>
      <c r="D30600" s="282">
        <v>147</v>
      </c>
      <c r="E30600" s="265"/>
    </row>
    <row r="30601" spans="1:5">
      <c r="A30601" s="283">
        <v>75233</v>
      </c>
      <c r="B30601" s="176">
        <v>3857.7</v>
      </c>
      <c r="C30601" s="176">
        <v>31.2</v>
      </c>
      <c r="D30601" s="282">
        <v>114</v>
      </c>
      <c r="E30601" s="265"/>
    </row>
    <row r="30602" spans="1:5">
      <c r="A30602" s="283">
        <v>75234</v>
      </c>
      <c r="B30602" s="176">
        <v>2821.1</v>
      </c>
      <c r="C30602" s="176">
        <v>36</v>
      </c>
      <c r="D30602" s="282">
        <v>182</v>
      </c>
      <c r="E30602" s="265"/>
    </row>
    <row r="30603" spans="1:5">
      <c r="A30603" s="283">
        <v>75235</v>
      </c>
      <c r="B30603" s="176">
        <v>1758.8</v>
      </c>
      <c r="C30603" s="176">
        <v>31.7</v>
      </c>
      <c r="D30603" s="282">
        <v>117</v>
      </c>
      <c r="E30603" s="265"/>
    </row>
    <row r="30604" spans="1:5">
      <c r="A30604" s="283">
        <v>75236</v>
      </c>
      <c r="B30604" s="176">
        <v>1277</v>
      </c>
      <c r="C30604" s="176">
        <v>26.2</v>
      </c>
      <c r="D30604" s="282">
        <v>152</v>
      </c>
      <c r="E30604" s="265"/>
    </row>
    <row r="30605" spans="1:5">
      <c r="A30605" s="283">
        <v>75237</v>
      </c>
      <c r="B30605" s="176">
        <v>2208.6</v>
      </c>
      <c r="C30605" s="176">
        <v>29.4</v>
      </c>
      <c r="D30605" s="282">
        <v>129</v>
      </c>
      <c r="E30605" s="265"/>
    </row>
    <row r="30606" spans="1:5">
      <c r="A30606" s="283">
        <v>75238</v>
      </c>
      <c r="B30606" s="176">
        <v>4726.7</v>
      </c>
      <c r="C30606" s="176">
        <v>33.1</v>
      </c>
      <c r="D30606" s="282">
        <v>130</v>
      </c>
      <c r="E30606" s="265"/>
    </row>
    <row r="30607" spans="1:5">
      <c r="A30607" s="283">
        <v>75240</v>
      </c>
      <c r="B30607" s="176">
        <v>6822.4</v>
      </c>
      <c r="C30607" s="176">
        <v>30</v>
      </c>
      <c r="D30607" s="282">
        <v>130</v>
      </c>
      <c r="E30607" s="265"/>
    </row>
    <row r="30608" spans="1:5">
      <c r="A30608" s="283">
        <v>75241</v>
      </c>
      <c r="B30608" s="176">
        <v>1260.3</v>
      </c>
      <c r="C30608" s="176">
        <v>34.200000000000003</v>
      </c>
      <c r="D30608" s="282">
        <v>151</v>
      </c>
      <c r="E30608" s="265"/>
    </row>
    <row r="30609" spans="1:5">
      <c r="A30609" s="283">
        <v>75242</v>
      </c>
      <c r="B30609" s="176">
        <v>0</v>
      </c>
      <c r="C30609" s="176">
        <v>0</v>
      </c>
      <c r="D30609" s="282">
        <v>87</v>
      </c>
      <c r="E30609" s="265"/>
    </row>
    <row r="30610" spans="1:5">
      <c r="A30610" s="283">
        <v>75243</v>
      </c>
      <c r="B30610" s="176">
        <v>5917.7</v>
      </c>
      <c r="C30610" s="176">
        <v>32.200000000000003</v>
      </c>
      <c r="D30610" s="282">
        <v>139</v>
      </c>
      <c r="E30610" s="265"/>
    </row>
    <row r="30611" spans="1:5">
      <c r="A30611" s="283">
        <v>75244</v>
      </c>
      <c r="B30611" s="176">
        <v>2869.2</v>
      </c>
      <c r="C30611" s="176">
        <v>36.299999999999997</v>
      </c>
      <c r="D30611" s="282">
        <v>187</v>
      </c>
      <c r="E30611" s="265"/>
    </row>
    <row r="30612" spans="1:5">
      <c r="A30612" s="283">
        <v>75246</v>
      </c>
      <c r="B30612" s="176">
        <v>6137.4</v>
      </c>
      <c r="C30612" s="176">
        <v>30.9</v>
      </c>
      <c r="D30612" s="282">
        <v>155</v>
      </c>
      <c r="E30612" s="265"/>
    </row>
    <row r="30613" spans="1:5">
      <c r="A30613" s="283">
        <v>75247</v>
      </c>
      <c r="B30613" s="176">
        <v>237.6</v>
      </c>
      <c r="C30613" s="176">
        <v>38.5</v>
      </c>
      <c r="D30613" s="282">
        <v>121</v>
      </c>
      <c r="E30613" s="265"/>
    </row>
    <row r="30614" spans="1:5">
      <c r="A30614" s="283">
        <v>75248</v>
      </c>
      <c r="B30614" s="176">
        <v>4350.7</v>
      </c>
      <c r="C30614" s="176">
        <v>43.1</v>
      </c>
      <c r="D30614" s="282">
        <v>139</v>
      </c>
      <c r="E30614" s="265"/>
    </row>
    <row r="30615" spans="1:5">
      <c r="A30615" s="283">
        <v>75249</v>
      </c>
      <c r="B30615" s="176">
        <v>2026.9</v>
      </c>
      <c r="C30615" s="176">
        <v>31.3</v>
      </c>
      <c r="D30615" s="282">
        <v>87</v>
      </c>
      <c r="E30615" s="265"/>
    </row>
    <row r="30616" spans="1:5">
      <c r="A30616" s="283">
        <v>75250</v>
      </c>
      <c r="B30616" s="176">
        <v>0</v>
      </c>
      <c r="C30616" s="176">
        <v>0</v>
      </c>
      <c r="D30616" s="282">
        <v>87</v>
      </c>
      <c r="E30616" s="265"/>
    </row>
    <row r="30617" spans="1:5">
      <c r="A30617" s="283">
        <v>75251</v>
      </c>
      <c r="B30617" s="176">
        <v>3806.9</v>
      </c>
      <c r="C30617" s="176">
        <v>32.799999999999997</v>
      </c>
      <c r="D30617" s="282">
        <v>174</v>
      </c>
      <c r="E30617" s="265"/>
    </row>
    <row r="30618" spans="1:5">
      <c r="A30618" s="283">
        <v>75252</v>
      </c>
      <c r="B30618" s="176">
        <v>4225.1000000000004</v>
      </c>
      <c r="C30618" s="176">
        <v>37.700000000000003</v>
      </c>
      <c r="D30618" s="282">
        <v>144</v>
      </c>
      <c r="E30618" s="265"/>
    </row>
    <row r="30619" spans="1:5">
      <c r="A30619" s="283">
        <v>75253</v>
      </c>
      <c r="B30619" s="176">
        <v>1152</v>
      </c>
      <c r="C30619" s="176">
        <v>28</v>
      </c>
      <c r="D30619" s="282">
        <v>94</v>
      </c>
      <c r="E30619" s="265"/>
    </row>
    <row r="30620" spans="1:5">
      <c r="A30620" s="283">
        <v>75254</v>
      </c>
      <c r="B30620" s="176">
        <v>7299.2</v>
      </c>
      <c r="C30620" s="176">
        <v>31.5</v>
      </c>
      <c r="D30620" s="282">
        <v>112</v>
      </c>
      <c r="E30620" s="265"/>
    </row>
    <row r="30621" spans="1:5">
      <c r="A30621" s="283">
        <v>75260</v>
      </c>
      <c r="B30621" s="176">
        <v>0</v>
      </c>
      <c r="C30621" s="176">
        <v>0</v>
      </c>
      <c r="D30621" s="282">
        <v>87</v>
      </c>
      <c r="E30621" s="265"/>
    </row>
    <row r="30622" spans="1:5">
      <c r="A30622" s="283">
        <v>75261</v>
      </c>
      <c r="B30622" s="176">
        <v>0</v>
      </c>
      <c r="C30622" s="176">
        <v>0</v>
      </c>
      <c r="D30622" s="282">
        <v>87</v>
      </c>
      <c r="E30622" s="265"/>
    </row>
    <row r="30623" spans="1:5">
      <c r="A30623" s="283">
        <v>75262</v>
      </c>
      <c r="B30623" s="176">
        <v>0</v>
      </c>
      <c r="C30623" s="176">
        <v>0</v>
      </c>
      <c r="D30623" s="282">
        <v>87</v>
      </c>
      <c r="E30623" s="265"/>
    </row>
    <row r="30624" spans="1:5">
      <c r="A30624" s="283">
        <v>75265</v>
      </c>
      <c r="B30624" s="176">
        <v>0</v>
      </c>
      <c r="C30624" s="176">
        <v>0</v>
      </c>
      <c r="D30624" s="282">
        <v>87</v>
      </c>
      <c r="E30624" s="265"/>
    </row>
    <row r="30625" spans="1:5">
      <c r="A30625" s="283">
        <v>75266</v>
      </c>
      <c r="B30625" s="176">
        <v>225.1</v>
      </c>
      <c r="C30625" s="176">
        <v>39.299999999999997</v>
      </c>
      <c r="D30625" s="282">
        <v>87</v>
      </c>
      <c r="E30625" s="265"/>
    </row>
    <row r="30626" spans="1:5">
      <c r="A30626" s="283">
        <v>75270</v>
      </c>
      <c r="B30626" s="176">
        <v>0</v>
      </c>
      <c r="C30626" s="176">
        <v>0</v>
      </c>
      <c r="D30626" s="282">
        <v>87</v>
      </c>
      <c r="E30626" s="265"/>
    </row>
    <row r="30627" spans="1:5">
      <c r="A30627" s="283">
        <v>75275</v>
      </c>
      <c r="B30627" s="176">
        <v>0</v>
      </c>
      <c r="C30627" s="176">
        <v>0</v>
      </c>
      <c r="D30627" s="282">
        <v>87</v>
      </c>
      <c r="E30627" s="265"/>
    </row>
    <row r="30628" spans="1:5">
      <c r="A30628" s="283">
        <v>75277</v>
      </c>
      <c r="B30628" s="176">
        <v>0</v>
      </c>
      <c r="C30628" s="176">
        <v>0</v>
      </c>
      <c r="D30628" s="282">
        <v>87</v>
      </c>
      <c r="E30628" s="265"/>
    </row>
    <row r="30629" spans="1:5">
      <c r="A30629" s="283">
        <v>75284</v>
      </c>
      <c r="B30629" s="176">
        <v>0</v>
      </c>
      <c r="C30629" s="176">
        <v>0</v>
      </c>
      <c r="D30629" s="282">
        <v>87</v>
      </c>
      <c r="E30629" s="265"/>
    </row>
    <row r="30630" spans="1:5">
      <c r="A30630" s="283">
        <v>75287</v>
      </c>
      <c r="B30630" s="176">
        <v>8146.3</v>
      </c>
      <c r="C30630" s="176">
        <v>31.9</v>
      </c>
      <c r="D30630" s="282">
        <v>118</v>
      </c>
      <c r="E30630" s="265"/>
    </row>
    <row r="30631" spans="1:5">
      <c r="A30631" s="283">
        <v>75301</v>
      </c>
      <c r="B30631" s="176">
        <v>0</v>
      </c>
      <c r="C30631" s="176">
        <v>0</v>
      </c>
      <c r="D30631" s="282">
        <v>87</v>
      </c>
      <c r="E30631" s="265"/>
    </row>
    <row r="30632" spans="1:5">
      <c r="A30632" s="283">
        <v>75312</v>
      </c>
      <c r="B30632" s="176">
        <v>0</v>
      </c>
      <c r="C30632" s="176">
        <v>0</v>
      </c>
      <c r="D30632" s="282">
        <v>87</v>
      </c>
      <c r="E30632" s="265"/>
    </row>
    <row r="30633" spans="1:5">
      <c r="A30633" s="283">
        <v>75313</v>
      </c>
      <c r="B30633" s="176">
        <v>0</v>
      </c>
      <c r="C30633" s="176">
        <v>0</v>
      </c>
      <c r="D30633" s="282">
        <v>87</v>
      </c>
      <c r="E30633" s="265"/>
    </row>
    <row r="30634" spans="1:5">
      <c r="A30634" s="283">
        <v>75315</v>
      </c>
      <c r="B30634" s="176">
        <v>0</v>
      </c>
      <c r="C30634" s="176">
        <v>0</v>
      </c>
      <c r="D30634" s="282">
        <v>87</v>
      </c>
      <c r="E30634" s="265"/>
    </row>
    <row r="30635" spans="1:5">
      <c r="A30635" s="283">
        <v>75320</v>
      </c>
      <c r="B30635" s="176">
        <v>0</v>
      </c>
      <c r="C30635" s="176">
        <v>0</v>
      </c>
      <c r="D30635" s="282">
        <v>87</v>
      </c>
      <c r="E30635" s="265"/>
    </row>
    <row r="30636" spans="1:5">
      <c r="A30636" s="283">
        <v>75326</v>
      </c>
      <c r="B30636" s="176">
        <v>0</v>
      </c>
      <c r="C30636" s="176">
        <v>0</v>
      </c>
      <c r="D30636" s="282">
        <v>87</v>
      </c>
      <c r="E30636" s="265"/>
    </row>
    <row r="30637" spans="1:5">
      <c r="A30637" s="283">
        <v>75336</v>
      </c>
      <c r="B30637" s="176">
        <v>2413.1</v>
      </c>
      <c r="C30637" s="176">
        <v>26.9</v>
      </c>
      <c r="D30637" s="282">
        <v>87</v>
      </c>
      <c r="E30637" s="265"/>
    </row>
    <row r="30638" spans="1:5">
      <c r="A30638" s="283">
        <v>75339</v>
      </c>
      <c r="B30638" s="176">
        <v>3872.7</v>
      </c>
      <c r="C30638" s="176">
        <v>34.200000000000003</v>
      </c>
      <c r="D30638" s="282">
        <v>87</v>
      </c>
      <c r="E30638" s="265"/>
    </row>
    <row r="30639" spans="1:5">
      <c r="A30639" s="283">
        <v>75342</v>
      </c>
      <c r="B30639" s="176">
        <v>0</v>
      </c>
      <c r="C30639" s="176">
        <v>0</v>
      </c>
      <c r="D30639" s="282">
        <v>87</v>
      </c>
      <c r="E30639" s="265"/>
    </row>
    <row r="30640" spans="1:5">
      <c r="A30640" s="283">
        <v>75354</v>
      </c>
      <c r="B30640" s="176">
        <v>0</v>
      </c>
      <c r="C30640" s="176">
        <v>0</v>
      </c>
      <c r="D30640" s="282">
        <v>87</v>
      </c>
      <c r="E30640" s="265"/>
    </row>
    <row r="30641" spans="1:5">
      <c r="A30641" s="283">
        <v>75355</v>
      </c>
      <c r="B30641" s="176">
        <v>3618.6</v>
      </c>
      <c r="C30641" s="176">
        <v>40.799999999999997</v>
      </c>
      <c r="D30641" s="282">
        <v>87</v>
      </c>
      <c r="E30641" s="265"/>
    </row>
    <row r="30642" spans="1:5">
      <c r="A30642" s="283">
        <v>75356</v>
      </c>
      <c r="B30642" s="176">
        <v>0</v>
      </c>
      <c r="C30642" s="176">
        <v>0</v>
      </c>
      <c r="D30642" s="282">
        <v>87</v>
      </c>
      <c r="E30642" s="265"/>
    </row>
    <row r="30643" spans="1:5">
      <c r="A30643" s="283">
        <v>75357</v>
      </c>
      <c r="B30643" s="176">
        <v>392.1</v>
      </c>
      <c r="C30643" s="176">
        <v>33</v>
      </c>
      <c r="D30643" s="282">
        <v>87</v>
      </c>
      <c r="E30643" s="265"/>
    </row>
    <row r="30644" spans="1:5">
      <c r="A30644" s="283">
        <v>75359</v>
      </c>
      <c r="B30644" s="176">
        <v>4031.6</v>
      </c>
      <c r="C30644" s="176">
        <v>40.200000000000003</v>
      </c>
      <c r="D30644" s="282">
        <v>87</v>
      </c>
      <c r="E30644" s="265"/>
    </row>
    <row r="30645" spans="1:5">
      <c r="A30645" s="283">
        <v>75360</v>
      </c>
      <c r="B30645" s="176">
        <v>0</v>
      </c>
      <c r="C30645" s="176">
        <v>0</v>
      </c>
      <c r="D30645" s="282">
        <v>87</v>
      </c>
      <c r="E30645" s="265"/>
    </row>
    <row r="30646" spans="1:5">
      <c r="A30646" s="283">
        <v>75367</v>
      </c>
      <c r="B30646" s="176">
        <v>0</v>
      </c>
      <c r="C30646" s="176">
        <v>0</v>
      </c>
      <c r="D30646" s="282">
        <v>87</v>
      </c>
      <c r="E30646" s="265"/>
    </row>
    <row r="30647" spans="1:5">
      <c r="A30647" s="283">
        <v>75370</v>
      </c>
      <c r="B30647" s="176">
        <v>2884.3</v>
      </c>
      <c r="C30647" s="176">
        <v>33.700000000000003</v>
      </c>
      <c r="D30647" s="282">
        <v>87</v>
      </c>
      <c r="E30647" s="265"/>
    </row>
    <row r="30648" spans="1:5">
      <c r="A30648" s="283">
        <v>75371</v>
      </c>
      <c r="B30648" s="176">
        <v>0</v>
      </c>
      <c r="C30648" s="176">
        <v>0</v>
      </c>
      <c r="D30648" s="282">
        <v>87</v>
      </c>
      <c r="E30648" s="265"/>
    </row>
    <row r="30649" spans="1:5">
      <c r="A30649" s="283">
        <v>75372</v>
      </c>
      <c r="B30649" s="176">
        <v>0</v>
      </c>
      <c r="C30649" s="176">
        <v>0</v>
      </c>
      <c r="D30649" s="282">
        <v>87</v>
      </c>
      <c r="E30649" s="265"/>
    </row>
    <row r="30650" spans="1:5">
      <c r="A30650" s="283">
        <v>75374</v>
      </c>
      <c r="B30650" s="176">
        <v>0</v>
      </c>
      <c r="C30650" s="176">
        <v>0</v>
      </c>
      <c r="D30650" s="282">
        <v>87</v>
      </c>
      <c r="E30650" s="265"/>
    </row>
    <row r="30651" spans="1:5">
      <c r="A30651" s="283">
        <v>75376</v>
      </c>
      <c r="B30651" s="176">
        <v>7801.7</v>
      </c>
      <c r="C30651" s="176">
        <v>27.8</v>
      </c>
      <c r="D30651" s="282">
        <v>87</v>
      </c>
      <c r="E30651" s="265"/>
    </row>
    <row r="30652" spans="1:5">
      <c r="A30652" s="283">
        <v>75378</v>
      </c>
      <c r="B30652" s="176">
        <v>0</v>
      </c>
      <c r="C30652" s="176">
        <v>0</v>
      </c>
      <c r="D30652" s="282">
        <v>87</v>
      </c>
      <c r="E30652" s="265"/>
    </row>
    <row r="30653" spans="1:5">
      <c r="A30653" s="283">
        <v>75379</v>
      </c>
      <c r="B30653" s="176">
        <v>1691.2</v>
      </c>
      <c r="C30653" s="176">
        <v>51.1</v>
      </c>
      <c r="D30653" s="282">
        <v>87</v>
      </c>
      <c r="E30653" s="265"/>
    </row>
    <row r="30654" spans="1:5">
      <c r="A30654" s="283">
        <v>75380</v>
      </c>
      <c r="B30654" s="176">
        <v>0</v>
      </c>
      <c r="C30654" s="176">
        <v>0</v>
      </c>
      <c r="D30654" s="282">
        <v>87</v>
      </c>
      <c r="E30654" s="265"/>
    </row>
    <row r="30655" spans="1:5">
      <c r="A30655" s="283">
        <v>75381</v>
      </c>
      <c r="B30655" s="176">
        <v>0</v>
      </c>
      <c r="C30655" s="176">
        <v>0</v>
      </c>
      <c r="D30655" s="282">
        <v>87</v>
      </c>
      <c r="E30655" s="265"/>
    </row>
    <row r="30656" spans="1:5">
      <c r="A30656" s="283">
        <v>75382</v>
      </c>
      <c r="B30656" s="176">
        <v>0</v>
      </c>
      <c r="C30656" s="176">
        <v>0</v>
      </c>
      <c r="D30656" s="282">
        <v>87</v>
      </c>
      <c r="E30656" s="265"/>
    </row>
    <row r="30657" spans="1:5">
      <c r="A30657" s="283">
        <v>75390</v>
      </c>
      <c r="B30657" s="176">
        <v>0</v>
      </c>
      <c r="C30657" s="176">
        <v>0</v>
      </c>
      <c r="D30657" s="282">
        <v>87</v>
      </c>
      <c r="E30657" s="265"/>
    </row>
    <row r="30658" spans="1:5">
      <c r="A30658" s="283">
        <v>75397</v>
      </c>
      <c r="B30658" s="176">
        <v>0</v>
      </c>
      <c r="C30658" s="176">
        <v>0</v>
      </c>
      <c r="D30658" s="282">
        <v>87</v>
      </c>
      <c r="E30658" s="265"/>
    </row>
    <row r="30659" spans="1:5">
      <c r="A30659" s="283">
        <v>75401</v>
      </c>
      <c r="B30659" s="176">
        <v>158.1</v>
      </c>
      <c r="C30659" s="176">
        <v>32.9</v>
      </c>
      <c r="D30659" s="282">
        <v>121</v>
      </c>
      <c r="E30659" s="265"/>
    </row>
    <row r="30660" spans="1:5">
      <c r="A30660" s="283">
        <v>75402</v>
      </c>
      <c r="B30660" s="176">
        <v>163.6</v>
      </c>
      <c r="C30660" s="176">
        <v>41.2</v>
      </c>
      <c r="D30660" s="282">
        <v>124</v>
      </c>
      <c r="E30660" s="265"/>
    </row>
    <row r="30661" spans="1:5">
      <c r="A30661" s="283">
        <v>75403</v>
      </c>
      <c r="B30661" s="176">
        <v>0</v>
      </c>
      <c r="C30661" s="176">
        <v>0</v>
      </c>
      <c r="D30661" s="282">
        <v>87</v>
      </c>
      <c r="E30661" s="265"/>
    </row>
    <row r="30662" spans="1:5">
      <c r="A30662" s="283">
        <v>75404</v>
      </c>
      <c r="B30662" s="176">
        <v>592.4</v>
      </c>
      <c r="C30662" s="176">
        <v>35</v>
      </c>
      <c r="D30662" s="282">
        <v>87</v>
      </c>
      <c r="E30662" s="265"/>
    </row>
    <row r="30663" spans="1:5">
      <c r="A30663" s="283">
        <v>75407</v>
      </c>
      <c r="B30663" s="176">
        <v>251</v>
      </c>
      <c r="C30663" s="176">
        <v>34.9</v>
      </c>
      <c r="D30663" s="282">
        <v>87</v>
      </c>
      <c r="E30663" s="265"/>
    </row>
    <row r="30664" spans="1:5">
      <c r="A30664" s="283">
        <v>75409</v>
      </c>
      <c r="B30664" s="176">
        <v>164.8</v>
      </c>
      <c r="C30664" s="176">
        <v>31.8</v>
      </c>
      <c r="D30664" s="282">
        <v>87</v>
      </c>
      <c r="E30664" s="265"/>
    </row>
    <row r="30665" spans="1:5">
      <c r="A30665" s="283">
        <v>75410</v>
      </c>
      <c r="B30665" s="176">
        <v>57</v>
      </c>
      <c r="C30665" s="176">
        <v>46.4</v>
      </c>
      <c r="D30665" s="282">
        <v>96</v>
      </c>
      <c r="E30665" s="265"/>
    </row>
    <row r="30666" spans="1:5">
      <c r="A30666" s="283">
        <v>75411</v>
      </c>
      <c r="B30666" s="176">
        <v>17.600000000000001</v>
      </c>
      <c r="C30666" s="176">
        <v>42.6</v>
      </c>
      <c r="D30666" s="282">
        <v>95</v>
      </c>
      <c r="E30666" s="265"/>
    </row>
    <row r="30667" spans="1:5">
      <c r="A30667" s="283">
        <v>75412</v>
      </c>
      <c r="B30667" s="176">
        <v>4</v>
      </c>
      <c r="C30667" s="176">
        <v>48.9</v>
      </c>
      <c r="D30667" s="282">
        <v>87</v>
      </c>
      <c r="E30667" s="265"/>
    </row>
    <row r="30668" spans="1:5">
      <c r="A30668" s="283">
        <v>75413</v>
      </c>
      <c r="B30668" s="176">
        <v>0</v>
      </c>
      <c r="C30668" s="176">
        <v>0</v>
      </c>
      <c r="D30668" s="282">
        <v>87</v>
      </c>
      <c r="E30668" s="265"/>
    </row>
    <row r="30669" spans="1:5">
      <c r="A30669" s="283">
        <v>75414</v>
      </c>
      <c r="B30669" s="176">
        <v>75.099999999999994</v>
      </c>
      <c r="C30669" s="176">
        <v>40</v>
      </c>
      <c r="D30669" s="282">
        <v>87</v>
      </c>
      <c r="E30669" s="265"/>
    </row>
    <row r="30670" spans="1:5">
      <c r="A30670" s="283">
        <v>75415</v>
      </c>
      <c r="B30670" s="176">
        <v>26</v>
      </c>
      <c r="C30670" s="176">
        <v>44.7</v>
      </c>
      <c r="D30670" s="282">
        <v>87</v>
      </c>
      <c r="E30670" s="265"/>
    </row>
    <row r="30671" spans="1:5">
      <c r="A30671" s="283">
        <v>75416</v>
      </c>
      <c r="B30671" s="176">
        <v>39.5</v>
      </c>
      <c r="C30671" s="176">
        <v>40.5</v>
      </c>
      <c r="D30671" s="282">
        <v>87</v>
      </c>
      <c r="E30671" s="265"/>
    </row>
    <row r="30672" spans="1:5">
      <c r="A30672" s="283">
        <v>75417</v>
      </c>
      <c r="B30672" s="176">
        <v>54.3</v>
      </c>
      <c r="C30672" s="176">
        <v>43.3</v>
      </c>
      <c r="D30672" s="282">
        <v>87</v>
      </c>
      <c r="E30672" s="265"/>
    </row>
    <row r="30673" spans="1:5">
      <c r="A30673" s="283">
        <v>75418</v>
      </c>
      <c r="B30673" s="176">
        <v>95.4</v>
      </c>
      <c r="C30673" s="176">
        <v>40.200000000000003</v>
      </c>
      <c r="D30673" s="282">
        <v>105</v>
      </c>
      <c r="E30673" s="265"/>
    </row>
    <row r="30674" spans="1:5">
      <c r="A30674" s="283">
        <v>75420</v>
      </c>
      <c r="B30674" s="176">
        <v>30.9</v>
      </c>
      <c r="C30674" s="176">
        <v>44.6</v>
      </c>
      <c r="D30674" s="282">
        <v>87</v>
      </c>
      <c r="E30674" s="265"/>
    </row>
    <row r="30675" spans="1:5">
      <c r="A30675" s="283">
        <v>75421</v>
      </c>
      <c r="B30675" s="176">
        <v>43.5</v>
      </c>
      <c r="C30675" s="176">
        <v>46.3</v>
      </c>
      <c r="D30675" s="282">
        <v>109</v>
      </c>
      <c r="E30675" s="265"/>
    </row>
    <row r="30676" spans="1:5">
      <c r="A30676" s="283">
        <v>75422</v>
      </c>
      <c r="B30676" s="176">
        <v>42.2</v>
      </c>
      <c r="C30676" s="176">
        <v>43.4</v>
      </c>
      <c r="D30676" s="282">
        <v>87</v>
      </c>
      <c r="E30676" s="265"/>
    </row>
    <row r="30677" spans="1:5">
      <c r="A30677" s="283">
        <v>75423</v>
      </c>
      <c r="B30677" s="176">
        <v>38.200000000000003</v>
      </c>
      <c r="C30677" s="176">
        <v>40.700000000000003</v>
      </c>
      <c r="D30677" s="282">
        <v>87</v>
      </c>
      <c r="E30677" s="265"/>
    </row>
    <row r="30678" spans="1:5">
      <c r="A30678" s="283">
        <v>75424</v>
      </c>
      <c r="B30678" s="176">
        <v>49.3</v>
      </c>
      <c r="C30678" s="176">
        <v>39.4</v>
      </c>
      <c r="D30678" s="282">
        <v>87</v>
      </c>
      <c r="E30678" s="265"/>
    </row>
    <row r="30679" spans="1:5">
      <c r="A30679" s="283">
        <v>75425</v>
      </c>
      <c r="B30679" s="176">
        <v>84.6</v>
      </c>
      <c r="C30679" s="176">
        <v>40.200000000000003</v>
      </c>
      <c r="D30679" s="282">
        <v>87</v>
      </c>
      <c r="E30679" s="265"/>
    </row>
    <row r="30680" spans="1:5">
      <c r="A30680" s="283">
        <v>75426</v>
      </c>
      <c r="B30680" s="176">
        <v>22.4</v>
      </c>
      <c r="C30680" s="176">
        <v>45.4</v>
      </c>
      <c r="D30680" s="282">
        <v>87</v>
      </c>
      <c r="E30680" s="265"/>
    </row>
    <row r="30681" spans="1:5">
      <c r="A30681" s="283">
        <v>75428</v>
      </c>
      <c r="B30681" s="176">
        <v>92.8</v>
      </c>
      <c r="C30681" s="176">
        <v>28.8</v>
      </c>
      <c r="D30681" s="282">
        <v>87</v>
      </c>
      <c r="E30681" s="265"/>
    </row>
    <row r="30682" spans="1:5">
      <c r="A30682" s="283">
        <v>75429</v>
      </c>
      <c r="B30682" s="176">
        <v>842.4</v>
      </c>
      <c r="C30682" s="176">
        <v>29.1</v>
      </c>
      <c r="D30682" s="282">
        <v>87</v>
      </c>
      <c r="E30682" s="265"/>
    </row>
    <row r="30683" spans="1:5">
      <c r="A30683" s="283">
        <v>75431</v>
      </c>
      <c r="B30683" s="176">
        <v>35.1</v>
      </c>
      <c r="C30683" s="176">
        <v>36.200000000000003</v>
      </c>
      <c r="D30683" s="282">
        <v>87</v>
      </c>
      <c r="E30683" s="265"/>
    </row>
    <row r="30684" spans="1:5">
      <c r="A30684" s="283">
        <v>75432</v>
      </c>
      <c r="B30684" s="176">
        <v>25.2</v>
      </c>
      <c r="C30684" s="176">
        <v>42.3</v>
      </c>
      <c r="D30684" s="282">
        <v>87</v>
      </c>
      <c r="E30684" s="265"/>
    </row>
    <row r="30685" spans="1:5">
      <c r="A30685" s="283">
        <v>75433</v>
      </c>
      <c r="B30685" s="176">
        <v>35.9</v>
      </c>
      <c r="C30685" s="176">
        <v>42.2</v>
      </c>
      <c r="D30685" s="282">
        <v>87</v>
      </c>
      <c r="E30685" s="265"/>
    </row>
    <row r="30686" spans="1:5">
      <c r="A30686" s="283">
        <v>75434</v>
      </c>
      <c r="B30686" s="176">
        <v>16.100000000000001</v>
      </c>
      <c r="C30686" s="176">
        <v>44</v>
      </c>
      <c r="D30686" s="282">
        <v>87</v>
      </c>
      <c r="E30686" s="265"/>
    </row>
    <row r="30687" spans="1:5">
      <c r="A30687" s="283">
        <v>75435</v>
      </c>
      <c r="B30687" s="176">
        <v>11.4</v>
      </c>
      <c r="C30687" s="176">
        <v>45.4</v>
      </c>
      <c r="D30687" s="282">
        <v>87</v>
      </c>
      <c r="E30687" s="265"/>
    </row>
    <row r="30688" spans="1:5">
      <c r="A30688" s="283">
        <v>75436</v>
      </c>
      <c r="B30688" s="176">
        <v>17.100000000000001</v>
      </c>
      <c r="C30688" s="176">
        <v>41.2</v>
      </c>
      <c r="D30688" s="282">
        <v>108</v>
      </c>
      <c r="E30688" s="265"/>
    </row>
    <row r="30689" spans="1:5">
      <c r="A30689" s="283">
        <v>75437</v>
      </c>
      <c r="B30689" s="176">
        <v>16.7</v>
      </c>
      <c r="C30689" s="176">
        <v>43.4</v>
      </c>
      <c r="D30689" s="282">
        <v>87</v>
      </c>
      <c r="E30689" s="265"/>
    </row>
    <row r="30690" spans="1:5">
      <c r="A30690" s="283">
        <v>75438</v>
      </c>
      <c r="B30690" s="176">
        <v>13.8</v>
      </c>
      <c r="C30690" s="176">
        <v>47.1</v>
      </c>
      <c r="D30690" s="282">
        <v>87</v>
      </c>
      <c r="E30690" s="265"/>
    </row>
    <row r="30691" spans="1:5">
      <c r="A30691" s="283">
        <v>75439</v>
      </c>
      <c r="B30691" s="176">
        <v>99.7</v>
      </c>
      <c r="C30691" s="176">
        <v>39</v>
      </c>
      <c r="D30691" s="282">
        <v>87</v>
      </c>
      <c r="E30691" s="265"/>
    </row>
    <row r="30692" spans="1:5">
      <c r="A30692" s="283">
        <v>75440</v>
      </c>
      <c r="B30692" s="176">
        <v>52.8</v>
      </c>
      <c r="C30692" s="176">
        <v>45.9</v>
      </c>
      <c r="D30692" s="282">
        <v>106</v>
      </c>
      <c r="E30692" s="265"/>
    </row>
    <row r="30693" spans="1:5">
      <c r="A30693" s="283">
        <v>75441</v>
      </c>
      <c r="B30693" s="176">
        <v>7.8</v>
      </c>
      <c r="C30693" s="176">
        <v>45.8</v>
      </c>
      <c r="D30693" s="282">
        <v>87</v>
      </c>
      <c r="E30693" s="265"/>
    </row>
    <row r="30694" spans="1:5">
      <c r="A30694" s="283">
        <v>75442</v>
      </c>
      <c r="B30694" s="176">
        <v>83.9</v>
      </c>
      <c r="C30694" s="176">
        <v>38</v>
      </c>
      <c r="D30694" s="282">
        <v>87</v>
      </c>
      <c r="E30694" s="265"/>
    </row>
    <row r="30695" spans="1:5">
      <c r="A30695" s="283">
        <v>75443</v>
      </c>
      <c r="B30695" s="176">
        <v>0</v>
      </c>
      <c r="C30695" s="176">
        <v>0</v>
      </c>
      <c r="D30695" s="282">
        <v>87</v>
      </c>
      <c r="E30695" s="265"/>
    </row>
    <row r="30696" spans="1:5">
      <c r="A30696" s="283">
        <v>75444</v>
      </c>
      <c r="B30696" s="176">
        <v>67.900000000000006</v>
      </c>
      <c r="C30696" s="176">
        <v>48.5</v>
      </c>
      <c r="D30696" s="282">
        <v>87</v>
      </c>
      <c r="E30696" s="265"/>
    </row>
    <row r="30697" spans="1:5">
      <c r="A30697" s="283">
        <v>75446</v>
      </c>
      <c r="B30697" s="176">
        <v>20</v>
      </c>
      <c r="C30697" s="176">
        <v>42.4</v>
      </c>
      <c r="D30697" s="282">
        <v>107</v>
      </c>
      <c r="E30697" s="265"/>
    </row>
    <row r="30698" spans="1:5">
      <c r="A30698" s="283">
        <v>75447</v>
      </c>
      <c r="B30698" s="176">
        <v>12.4</v>
      </c>
      <c r="C30698" s="176">
        <v>41</v>
      </c>
      <c r="D30698" s="282">
        <v>87</v>
      </c>
      <c r="E30698" s="265"/>
    </row>
    <row r="30699" spans="1:5">
      <c r="A30699" s="283">
        <v>75448</v>
      </c>
      <c r="B30699" s="176">
        <v>14.5</v>
      </c>
      <c r="C30699" s="176">
        <v>47.2</v>
      </c>
      <c r="D30699" s="282">
        <v>87</v>
      </c>
      <c r="E30699" s="265"/>
    </row>
    <row r="30700" spans="1:5">
      <c r="A30700" s="283">
        <v>75449</v>
      </c>
      <c r="B30700" s="176">
        <v>17</v>
      </c>
      <c r="C30700" s="176">
        <v>42.9</v>
      </c>
      <c r="D30700" s="282">
        <v>87</v>
      </c>
      <c r="E30700" s="265"/>
    </row>
    <row r="30701" spans="1:5">
      <c r="A30701" s="283">
        <v>75450</v>
      </c>
      <c r="B30701" s="176">
        <v>10.1</v>
      </c>
      <c r="C30701" s="176">
        <v>45</v>
      </c>
      <c r="D30701" s="282">
        <v>87</v>
      </c>
      <c r="E30701" s="265"/>
    </row>
    <row r="30702" spans="1:5">
      <c r="A30702" s="283">
        <v>75451</v>
      </c>
      <c r="B30702" s="176">
        <v>39.799999999999997</v>
      </c>
      <c r="C30702" s="176">
        <v>48.2</v>
      </c>
      <c r="D30702" s="282">
        <v>87</v>
      </c>
      <c r="E30702" s="265"/>
    </row>
    <row r="30703" spans="1:5">
      <c r="A30703" s="283">
        <v>75452</v>
      </c>
      <c r="B30703" s="176">
        <v>49.4</v>
      </c>
      <c r="C30703" s="176">
        <v>38.799999999999997</v>
      </c>
      <c r="D30703" s="282">
        <v>87</v>
      </c>
      <c r="E30703" s="265"/>
    </row>
    <row r="30704" spans="1:5">
      <c r="A30704" s="283">
        <v>75453</v>
      </c>
      <c r="B30704" s="176">
        <v>46.1</v>
      </c>
      <c r="C30704" s="176">
        <v>41</v>
      </c>
      <c r="D30704" s="282">
        <v>87</v>
      </c>
      <c r="E30704" s="265"/>
    </row>
    <row r="30705" spans="1:5">
      <c r="A30705" s="283">
        <v>75454</v>
      </c>
      <c r="B30705" s="176">
        <v>181</v>
      </c>
      <c r="C30705" s="176">
        <v>35.299999999999997</v>
      </c>
      <c r="D30705" s="282">
        <v>112</v>
      </c>
      <c r="E30705" s="265"/>
    </row>
    <row r="30706" spans="1:5">
      <c r="A30706" s="283">
        <v>75455</v>
      </c>
      <c r="B30706" s="176">
        <v>143.69999999999999</v>
      </c>
      <c r="C30706" s="176">
        <v>31.5</v>
      </c>
      <c r="D30706" s="282">
        <v>112</v>
      </c>
      <c r="E30706" s="265"/>
    </row>
    <row r="30707" spans="1:5">
      <c r="A30707" s="283">
        <v>75456</v>
      </c>
      <c r="B30707" s="176">
        <v>1106.3</v>
      </c>
      <c r="C30707" s="176">
        <v>33.6</v>
      </c>
      <c r="D30707" s="282">
        <v>87</v>
      </c>
      <c r="E30707" s="265"/>
    </row>
    <row r="30708" spans="1:5">
      <c r="A30708" s="283">
        <v>75457</v>
      </c>
      <c r="B30708" s="176">
        <v>34.700000000000003</v>
      </c>
      <c r="C30708" s="176">
        <v>40.1</v>
      </c>
      <c r="D30708" s="282">
        <v>87</v>
      </c>
      <c r="E30708" s="265"/>
    </row>
    <row r="30709" spans="1:5">
      <c r="A30709" s="283">
        <v>75458</v>
      </c>
      <c r="B30709" s="176">
        <v>176.3</v>
      </c>
      <c r="C30709" s="176">
        <v>35.200000000000003</v>
      </c>
      <c r="D30709" s="282">
        <v>87</v>
      </c>
      <c r="E30709" s="265"/>
    </row>
    <row r="30710" spans="1:5">
      <c r="A30710" s="283">
        <v>75459</v>
      </c>
      <c r="B30710" s="176">
        <v>69.400000000000006</v>
      </c>
      <c r="C30710" s="176">
        <v>37.1</v>
      </c>
      <c r="D30710" s="282">
        <v>87</v>
      </c>
      <c r="E30710" s="265"/>
    </row>
    <row r="30711" spans="1:5">
      <c r="A30711" s="283">
        <v>75460</v>
      </c>
      <c r="B30711" s="176">
        <v>405.7</v>
      </c>
      <c r="C30711" s="176">
        <v>36.6</v>
      </c>
      <c r="D30711" s="282">
        <v>116</v>
      </c>
      <c r="E30711" s="265"/>
    </row>
    <row r="30712" spans="1:5">
      <c r="A30712" s="283">
        <v>75461</v>
      </c>
      <c r="B30712" s="176">
        <v>0</v>
      </c>
      <c r="C30712" s="176">
        <v>0</v>
      </c>
      <c r="D30712" s="282">
        <v>87</v>
      </c>
      <c r="E30712" s="265"/>
    </row>
    <row r="30713" spans="1:5">
      <c r="A30713" s="283">
        <v>75462</v>
      </c>
      <c r="B30713" s="176">
        <v>198.4</v>
      </c>
      <c r="C30713" s="176">
        <v>39.6</v>
      </c>
      <c r="D30713" s="282">
        <v>96</v>
      </c>
      <c r="E30713" s="265"/>
    </row>
    <row r="30714" spans="1:5">
      <c r="A30714" s="283">
        <v>75468</v>
      </c>
      <c r="B30714" s="176">
        <v>17.2</v>
      </c>
      <c r="C30714" s="176">
        <v>42.4</v>
      </c>
      <c r="D30714" s="282">
        <v>87</v>
      </c>
      <c r="E30714" s="265"/>
    </row>
    <row r="30715" spans="1:5">
      <c r="A30715" s="283">
        <v>75469</v>
      </c>
      <c r="B30715" s="176">
        <v>14.2</v>
      </c>
      <c r="C30715" s="176">
        <v>46.6</v>
      </c>
      <c r="D30715" s="282">
        <v>87</v>
      </c>
      <c r="E30715" s="265"/>
    </row>
    <row r="30716" spans="1:5">
      <c r="A30716" s="283">
        <v>75470</v>
      </c>
      <c r="B30716" s="176">
        <v>63.5</v>
      </c>
      <c r="C30716" s="176">
        <v>39.6</v>
      </c>
      <c r="D30716" s="282">
        <v>87</v>
      </c>
      <c r="E30716" s="265"/>
    </row>
    <row r="30717" spans="1:5">
      <c r="A30717" s="283">
        <v>75471</v>
      </c>
      <c r="B30717" s="176">
        <v>32.799999999999997</v>
      </c>
      <c r="C30717" s="176">
        <v>36.700000000000003</v>
      </c>
      <c r="D30717" s="282">
        <v>87</v>
      </c>
      <c r="E30717" s="265"/>
    </row>
    <row r="30718" spans="1:5">
      <c r="A30718" s="283">
        <v>75472</v>
      </c>
      <c r="B30718" s="176">
        <v>46.2</v>
      </c>
      <c r="C30718" s="176">
        <v>44.8</v>
      </c>
      <c r="D30718" s="282">
        <v>87</v>
      </c>
      <c r="E30718" s="265"/>
    </row>
    <row r="30719" spans="1:5">
      <c r="A30719" s="283">
        <v>75473</v>
      </c>
      <c r="B30719" s="176">
        <v>40.299999999999997</v>
      </c>
      <c r="C30719" s="176">
        <v>45</v>
      </c>
      <c r="D30719" s="282">
        <v>87</v>
      </c>
      <c r="E30719" s="265"/>
    </row>
    <row r="30720" spans="1:5">
      <c r="A30720" s="283">
        <v>75474</v>
      </c>
      <c r="B30720" s="176">
        <v>143.9</v>
      </c>
      <c r="C30720" s="176">
        <v>42.2</v>
      </c>
      <c r="D30720" s="282">
        <v>87</v>
      </c>
      <c r="E30720" s="265"/>
    </row>
    <row r="30721" spans="1:5">
      <c r="A30721" s="283">
        <v>75475</v>
      </c>
      <c r="B30721" s="176">
        <v>331.1</v>
      </c>
      <c r="C30721" s="176">
        <v>35.4</v>
      </c>
      <c r="D30721" s="282">
        <v>87</v>
      </c>
      <c r="E30721" s="265"/>
    </row>
    <row r="30722" spans="1:5">
      <c r="A30722" s="283">
        <v>75476</v>
      </c>
      <c r="B30722" s="176">
        <v>21.8</v>
      </c>
      <c r="C30722" s="176">
        <v>46.4</v>
      </c>
      <c r="D30722" s="282">
        <v>87</v>
      </c>
      <c r="E30722" s="265"/>
    </row>
    <row r="30723" spans="1:5">
      <c r="A30723" s="283">
        <v>75477</v>
      </c>
      <c r="B30723" s="176">
        <v>13.7</v>
      </c>
      <c r="C30723" s="176">
        <v>40.700000000000003</v>
      </c>
      <c r="D30723" s="282">
        <v>87</v>
      </c>
      <c r="E30723" s="265"/>
    </row>
    <row r="30724" spans="1:5">
      <c r="A30724" s="283">
        <v>75478</v>
      </c>
      <c r="B30724" s="176">
        <v>18.3</v>
      </c>
      <c r="C30724" s="176">
        <v>39.200000000000003</v>
      </c>
      <c r="D30724" s="282">
        <v>87</v>
      </c>
      <c r="E30724" s="265"/>
    </row>
    <row r="30725" spans="1:5">
      <c r="A30725" s="283">
        <v>75479</v>
      </c>
      <c r="B30725" s="176">
        <v>39.4</v>
      </c>
      <c r="C30725" s="176">
        <v>43.6</v>
      </c>
      <c r="D30725" s="282">
        <v>87</v>
      </c>
      <c r="E30725" s="265"/>
    </row>
    <row r="30726" spans="1:5">
      <c r="A30726" s="283">
        <v>75480</v>
      </c>
      <c r="B30726" s="176">
        <v>35.4</v>
      </c>
      <c r="C30726" s="176">
        <v>46.8</v>
      </c>
      <c r="D30726" s="282">
        <v>87</v>
      </c>
      <c r="E30726" s="265"/>
    </row>
    <row r="30727" spans="1:5">
      <c r="A30727" s="283">
        <v>75481</v>
      </c>
      <c r="B30727" s="176">
        <v>14.9</v>
      </c>
      <c r="C30727" s="176">
        <v>40.1</v>
      </c>
      <c r="D30727" s="282">
        <v>87</v>
      </c>
      <c r="E30727" s="265"/>
    </row>
    <row r="30728" spans="1:5">
      <c r="A30728" s="283">
        <v>75482</v>
      </c>
      <c r="B30728" s="176">
        <v>135.5</v>
      </c>
      <c r="C30728" s="176">
        <v>37.5</v>
      </c>
      <c r="D30728" s="282">
        <v>112</v>
      </c>
      <c r="E30728" s="265"/>
    </row>
    <row r="30729" spans="1:5">
      <c r="A30729" s="283">
        <v>75483</v>
      </c>
      <c r="B30729" s="176">
        <v>21.4</v>
      </c>
      <c r="C30729" s="176">
        <v>41.9</v>
      </c>
      <c r="D30729" s="282">
        <v>87</v>
      </c>
      <c r="E30729" s="265"/>
    </row>
    <row r="30730" spans="1:5">
      <c r="A30730" s="283">
        <v>75485</v>
      </c>
      <c r="B30730" s="176">
        <v>0</v>
      </c>
      <c r="C30730" s="176">
        <v>0</v>
      </c>
      <c r="D30730" s="282">
        <v>87</v>
      </c>
      <c r="E30730" s="265"/>
    </row>
    <row r="30731" spans="1:5">
      <c r="A30731" s="283">
        <v>75486</v>
      </c>
      <c r="B30731" s="176">
        <v>15.8</v>
      </c>
      <c r="C30731" s="176">
        <v>33.5</v>
      </c>
      <c r="D30731" s="282">
        <v>87</v>
      </c>
      <c r="E30731" s="265"/>
    </row>
    <row r="30732" spans="1:5">
      <c r="A30732" s="283">
        <v>75487</v>
      </c>
      <c r="B30732" s="176">
        <v>60.2</v>
      </c>
      <c r="C30732" s="176">
        <v>36.799999999999997</v>
      </c>
      <c r="D30732" s="282">
        <v>87</v>
      </c>
      <c r="E30732" s="265"/>
    </row>
    <row r="30733" spans="1:5">
      <c r="A30733" s="283">
        <v>75488</v>
      </c>
      <c r="B30733" s="176">
        <v>15.5</v>
      </c>
      <c r="C30733" s="176">
        <v>42.9</v>
      </c>
      <c r="D30733" s="282">
        <v>87</v>
      </c>
      <c r="E30733" s="265"/>
    </row>
    <row r="30734" spans="1:5">
      <c r="A30734" s="283">
        <v>75489</v>
      </c>
      <c r="B30734" s="176">
        <v>185.4</v>
      </c>
      <c r="C30734" s="176">
        <v>36</v>
      </c>
      <c r="D30734" s="282">
        <v>87</v>
      </c>
      <c r="E30734" s="265"/>
    </row>
    <row r="30735" spans="1:5">
      <c r="A30735" s="283">
        <v>75490</v>
      </c>
      <c r="B30735" s="176">
        <v>62.2</v>
      </c>
      <c r="C30735" s="176">
        <v>40.5</v>
      </c>
      <c r="D30735" s="282">
        <v>96</v>
      </c>
      <c r="E30735" s="265"/>
    </row>
    <row r="30736" spans="1:5">
      <c r="A30736" s="283">
        <v>75491</v>
      </c>
      <c r="B30736" s="176">
        <v>64.099999999999994</v>
      </c>
      <c r="C30736" s="176">
        <v>40.700000000000003</v>
      </c>
      <c r="D30736" s="282">
        <v>87</v>
      </c>
      <c r="E30736" s="265"/>
    </row>
    <row r="30737" spans="1:5">
      <c r="A30737" s="283">
        <v>75492</v>
      </c>
      <c r="B30737" s="176">
        <v>32.5</v>
      </c>
      <c r="C30737" s="176">
        <v>41.5</v>
      </c>
      <c r="D30737" s="282">
        <v>87</v>
      </c>
      <c r="E30737" s="265"/>
    </row>
    <row r="30738" spans="1:5">
      <c r="A30738" s="283">
        <v>75493</v>
      </c>
      <c r="B30738" s="176">
        <v>20.3</v>
      </c>
      <c r="C30738" s="176">
        <v>36.700000000000003</v>
      </c>
      <c r="D30738" s="282">
        <v>87</v>
      </c>
      <c r="E30738" s="265"/>
    </row>
    <row r="30739" spans="1:5">
      <c r="A30739" s="283">
        <v>75494</v>
      </c>
      <c r="B30739" s="176">
        <v>58.4</v>
      </c>
      <c r="C30739" s="176">
        <v>44</v>
      </c>
      <c r="D30739" s="282">
        <v>87</v>
      </c>
      <c r="E30739" s="265"/>
    </row>
    <row r="30740" spans="1:5">
      <c r="A30740" s="283">
        <v>75495</v>
      </c>
      <c r="B30740" s="176">
        <v>64.2</v>
      </c>
      <c r="C30740" s="176">
        <v>40</v>
      </c>
      <c r="D30740" s="282">
        <v>87</v>
      </c>
      <c r="E30740" s="265"/>
    </row>
    <row r="30741" spans="1:5">
      <c r="A30741" s="283">
        <v>75496</v>
      </c>
      <c r="B30741" s="176">
        <v>35.9</v>
      </c>
      <c r="C30741" s="176">
        <v>39.799999999999997</v>
      </c>
      <c r="D30741" s="282">
        <v>87</v>
      </c>
      <c r="E30741" s="265"/>
    </row>
    <row r="30742" spans="1:5">
      <c r="A30742" s="283">
        <v>75497</v>
      </c>
      <c r="B30742" s="176">
        <v>52.1</v>
      </c>
      <c r="C30742" s="176">
        <v>52.2</v>
      </c>
      <c r="D30742" s="282">
        <v>87</v>
      </c>
      <c r="E30742" s="265"/>
    </row>
    <row r="30743" spans="1:5">
      <c r="A30743" s="283">
        <v>75501</v>
      </c>
      <c r="B30743" s="176">
        <v>370.2</v>
      </c>
      <c r="C30743" s="176">
        <v>36.200000000000003</v>
      </c>
      <c r="D30743" s="282">
        <v>94</v>
      </c>
      <c r="E30743" s="265"/>
    </row>
    <row r="30744" spans="1:5">
      <c r="A30744" s="283">
        <v>75503</v>
      </c>
      <c r="B30744" s="176">
        <v>240.6</v>
      </c>
      <c r="C30744" s="176">
        <v>39.1</v>
      </c>
      <c r="D30744" s="282">
        <v>126</v>
      </c>
      <c r="E30744" s="265"/>
    </row>
    <row r="30745" spans="1:5">
      <c r="A30745" s="283">
        <v>75504</v>
      </c>
      <c r="B30745" s="176">
        <v>152.1</v>
      </c>
      <c r="C30745" s="176">
        <v>38.6</v>
      </c>
      <c r="D30745" s="282">
        <v>87</v>
      </c>
      <c r="E30745" s="265"/>
    </row>
    <row r="30746" spans="1:5">
      <c r="A30746" s="283">
        <v>75505</v>
      </c>
      <c r="B30746" s="176">
        <v>0</v>
      </c>
      <c r="C30746" s="176">
        <v>0</v>
      </c>
      <c r="D30746" s="282">
        <v>87</v>
      </c>
      <c r="E30746" s="265"/>
    </row>
    <row r="30747" spans="1:5">
      <c r="A30747" s="283">
        <v>75550</v>
      </c>
      <c r="B30747" s="176">
        <v>8.1</v>
      </c>
      <c r="C30747" s="176">
        <v>46.6</v>
      </c>
      <c r="D30747" s="282">
        <v>87</v>
      </c>
      <c r="E30747" s="265"/>
    </row>
    <row r="30748" spans="1:5">
      <c r="A30748" s="283">
        <v>75551</v>
      </c>
      <c r="B30748" s="176">
        <v>63.9</v>
      </c>
      <c r="C30748" s="176">
        <v>42.3</v>
      </c>
      <c r="D30748" s="282">
        <v>87</v>
      </c>
      <c r="E30748" s="265"/>
    </row>
    <row r="30749" spans="1:5">
      <c r="A30749" s="283">
        <v>75554</v>
      </c>
      <c r="B30749" s="176">
        <v>9.1999999999999993</v>
      </c>
      <c r="C30749" s="176">
        <v>44.6</v>
      </c>
      <c r="D30749" s="282">
        <v>87</v>
      </c>
      <c r="E30749" s="265"/>
    </row>
    <row r="30750" spans="1:5">
      <c r="A30750" s="283">
        <v>75555</v>
      </c>
      <c r="B30750" s="176">
        <v>21</v>
      </c>
      <c r="C30750" s="176">
        <v>40.6</v>
      </c>
      <c r="D30750" s="282">
        <v>87</v>
      </c>
      <c r="E30750" s="265"/>
    </row>
    <row r="30751" spans="1:5">
      <c r="A30751" s="283">
        <v>75556</v>
      </c>
      <c r="B30751" s="176">
        <v>44.1</v>
      </c>
      <c r="C30751" s="176">
        <v>43.3</v>
      </c>
      <c r="D30751" s="282">
        <v>87</v>
      </c>
      <c r="E30751" s="265"/>
    </row>
    <row r="30752" spans="1:5">
      <c r="A30752" s="283">
        <v>75558</v>
      </c>
      <c r="B30752" s="176">
        <v>48.7</v>
      </c>
      <c r="C30752" s="176">
        <v>36.299999999999997</v>
      </c>
      <c r="D30752" s="282">
        <v>87</v>
      </c>
      <c r="E30752" s="265"/>
    </row>
    <row r="30753" spans="1:5">
      <c r="A30753" s="283">
        <v>75559</v>
      </c>
      <c r="B30753" s="176">
        <v>23.7</v>
      </c>
      <c r="C30753" s="176">
        <v>44.4</v>
      </c>
      <c r="D30753" s="282">
        <v>95</v>
      </c>
      <c r="E30753" s="265"/>
    </row>
    <row r="30754" spans="1:5">
      <c r="A30754" s="283">
        <v>75560</v>
      </c>
      <c r="B30754" s="176">
        <v>14.5</v>
      </c>
      <c r="C30754" s="176">
        <v>44.8</v>
      </c>
      <c r="D30754" s="282">
        <v>87</v>
      </c>
      <c r="E30754" s="265"/>
    </row>
    <row r="30755" spans="1:5">
      <c r="A30755" s="283">
        <v>75561</v>
      </c>
      <c r="B30755" s="176">
        <v>48.5</v>
      </c>
      <c r="C30755" s="176">
        <v>39</v>
      </c>
      <c r="D30755" s="282">
        <v>87</v>
      </c>
      <c r="E30755" s="265"/>
    </row>
    <row r="30756" spans="1:5">
      <c r="A30756" s="283">
        <v>75562</v>
      </c>
      <c r="B30756" s="176">
        <v>15.7</v>
      </c>
      <c r="C30756" s="176">
        <v>45.7</v>
      </c>
      <c r="D30756" s="282">
        <v>87</v>
      </c>
      <c r="E30756" s="265"/>
    </row>
    <row r="30757" spans="1:5">
      <c r="A30757" s="283">
        <v>75563</v>
      </c>
      <c r="B30757" s="176">
        <v>29.5</v>
      </c>
      <c r="C30757" s="176">
        <v>45.5</v>
      </c>
      <c r="D30757" s="282">
        <v>87</v>
      </c>
      <c r="E30757" s="265"/>
    </row>
    <row r="30758" spans="1:5">
      <c r="A30758" s="283">
        <v>75564</v>
      </c>
      <c r="B30758" s="176">
        <v>13.6</v>
      </c>
      <c r="C30758" s="176">
        <v>44.2</v>
      </c>
      <c r="D30758" s="282">
        <v>87</v>
      </c>
      <c r="E30758" s="265"/>
    </row>
    <row r="30759" spans="1:5">
      <c r="A30759" s="283">
        <v>75565</v>
      </c>
      <c r="B30759" s="176">
        <v>21.9</v>
      </c>
      <c r="C30759" s="176">
        <v>38.1</v>
      </c>
      <c r="D30759" s="282">
        <v>87</v>
      </c>
      <c r="E30759" s="265"/>
    </row>
    <row r="30760" spans="1:5">
      <c r="A30760" s="283">
        <v>75566</v>
      </c>
      <c r="B30760" s="176">
        <v>11.7</v>
      </c>
      <c r="C30760" s="176">
        <v>49.6</v>
      </c>
      <c r="D30760" s="282">
        <v>87</v>
      </c>
      <c r="E30760" s="265"/>
    </row>
    <row r="30761" spans="1:5">
      <c r="A30761" s="283">
        <v>75567</v>
      </c>
      <c r="B30761" s="176">
        <v>44.8</v>
      </c>
      <c r="C30761" s="176">
        <v>38.799999999999997</v>
      </c>
      <c r="D30761" s="282">
        <v>87</v>
      </c>
      <c r="E30761" s="265"/>
    </row>
    <row r="30762" spans="1:5">
      <c r="A30762" s="283">
        <v>75568</v>
      </c>
      <c r="B30762" s="176">
        <v>43.6</v>
      </c>
      <c r="C30762" s="176">
        <v>42.6</v>
      </c>
      <c r="D30762" s="282">
        <v>87</v>
      </c>
      <c r="E30762" s="265"/>
    </row>
    <row r="30763" spans="1:5">
      <c r="A30763" s="283">
        <v>75569</v>
      </c>
      <c r="B30763" s="176">
        <v>662.2</v>
      </c>
      <c r="C30763" s="176">
        <v>33.4</v>
      </c>
      <c r="D30763" s="282">
        <v>95</v>
      </c>
      <c r="E30763" s="265"/>
    </row>
    <row r="30764" spans="1:5">
      <c r="A30764" s="283">
        <v>75570</v>
      </c>
      <c r="B30764" s="176">
        <v>107</v>
      </c>
      <c r="C30764" s="176">
        <v>36.9</v>
      </c>
      <c r="D30764" s="282">
        <v>87</v>
      </c>
      <c r="E30764" s="265"/>
    </row>
    <row r="30765" spans="1:5">
      <c r="A30765" s="283">
        <v>75571</v>
      </c>
      <c r="B30765" s="176">
        <v>25.7</v>
      </c>
      <c r="C30765" s="176">
        <v>43.1</v>
      </c>
      <c r="D30765" s="282">
        <v>87</v>
      </c>
      <c r="E30765" s="265"/>
    </row>
    <row r="30766" spans="1:5">
      <c r="A30766" s="283">
        <v>75572</v>
      </c>
      <c r="B30766" s="176">
        <v>54.2</v>
      </c>
      <c r="C30766" s="176">
        <v>40.299999999999997</v>
      </c>
      <c r="D30766" s="282">
        <v>87</v>
      </c>
      <c r="E30766" s="265"/>
    </row>
    <row r="30767" spans="1:5">
      <c r="A30767" s="283">
        <v>75573</v>
      </c>
      <c r="B30767" s="176">
        <v>96.7</v>
      </c>
      <c r="C30767" s="176">
        <v>39.700000000000003</v>
      </c>
      <c r="D30767" s="282">
        <v>97</v>
      </c>
      <c r="E30767" s="265"/>
    </row>
    <row r="30768" spans="1:5">
      <c r="A30768" s="283">
        <v>75574</v>
      </c>
      <c r="B30768" s="176">
        <v>14.9</v>
      </c>
      <c r="C30768" s="176">
        <v>41.3</v>
      </c>
      <c r="D30768" s="282">
        <v>87</v>
      </c>
      <c r="E30768" s="265"/>
    </row>
    <row r="30769" spans="1:5">
      <c r="A30769" s="283">
        <v>75601</v>
      </c>
      <c r="B30769" s="176">
        <v>1427.8</v>
      </c>
      <c r="C30769" s="176">
        <v>37.9</v>
      </c>
      <c r="D30769" s="282">
        <v>128</v>
      </c>
      <c r="E30769" s="265"/>
    </row>
    <row r="30770" spans="1:5">
      <c r="A30770" s="283">
        <v>75602</v>
      </c>
      <c r="B30770" s="176">
        <v>297.5</v>
      </c>
      <c r="C30770" s="176">
        <v>30.5</v>
      </c>
      <c r="D30770" s="282">
        <v>154</v>
      </c>
      <c r="E30770" s="265"/>
    </row>
    <row r="30771" spans="1:5">
      <c r="A30771" s="283">
        <v>75603</v>
      </c>
      <c r="B30771" s="176">
        <v>133</v>
      </c>
      <c r="C30771" s="176">
        <v>44.4</v>
      </c>
      <c r="D30771" s="282">
        <v>94</v>
      </c>
      <c r="E30771" s="265"/>
    </row>
    <row r="30772" spans="1:5">
      <c r="A30772" s="283">
        <v>75604</v>
      </c>
      <c r="B30772" s="176">
        <v>695.1</v>
      </c>
      <c r="C30772" s="176">
        <v>33.700000000000003</v>
      </c>
      <c r="D30772" s="282">
        <v>96</v>
      </c>
      <c r="E30772" s="265"/>
    </row>
    <row r="30773" spans="1:5">
      <c r="A30773" s="283">
        <v>75605</v>
      </c>
      <c r="B30773" s="176">
        <v>357.9</v>
      </c>
      <c r="C30773" s="176">
        <v>41</v>
      </c>
      <c r="D30773" s="282">
        <v>118</v>
      </c>
      <c r="E30773" s="265"/>
    </row>
    <row r="30774" spans="1:5">
      <c r="A30774" s="283">
        <v>75606</v>
      </c>
      <c r="B30774" s="176">
        <v>142.69999999999999</v>
      </c>
      <c r="C30774" s="176">
        <v>37.799999999999997</v>
      </c>
      <c r="D30774" s="282">
        <v>87</v>
      </c>
      <c r="E30774" s="265"/>
    </row>
    <row r="30775" spans="1:5">
      <c r="A30775" s="283">
        <v>75607</v>
      </c>
      <c r="B30775" s="176">
        <v>0</v>
      </c>
      <c r="C30775" s="176">
        <v>0</v>
      </c>
      <c r="D30775" s="282">
        <v>87</v>
      </c>
      <c r="E30775" s="265"/>
    </row>
    <row r="30776" spans="1:5">
      <c r="A30776" s="283">
        <v>75608</v>
      </c>
      <c r="B30776" s="176">
        <v>0</v>
      </c>
      <c r="C30776" s="176">
        <v>0</v>
      </c>
      <c r="D30776" s="282">
        <v>87</v>
      </c>
      <c r="E30776" s="265"/>
    </row>
    <row r="30777" spans="1:5">
      <c r="A30777" s="283">
        <v>75615</v>
      </c>
      <c r="B30777" s="176">
        <v>0</v>
      </c>
      <c r="C30777" s="176">
        <v>0</v>
      </c>
      <c r="D30777" s="282">
        <v>87</v>
      </c>
      <c r="E30777" s="265"/>
    </row>
    <row r="30778" spans="1:5">
      <c r="A30778" s="283">
        <v>75630</v>
      </c>
      <c r="B30778" s="176">
        <v>27.6</v>
      </c>
      <c r="C30778" s="176">
        <v>51.8</v>
      </c>
      <c r="D30778" s="282">
        <v>87</v>
      </c>
      <c r="E30778" s="265"/>
    </row>
    <row r="30779" spans="1:5">
      <c r="A30779" s="283">
        <v>75631</v>
      </c>
      <c r="B30779" s="176">
        <v>21.3</v>
      </c>
      <c r="C30779" s="176">
        <v>36.4</v>
      </c>
      <c r="D30779" s="282">
        <v>87</v>
      </c>
      <c r="E30779" s="265"/>
    </row>
    <row r="30780" spans="1:5">
      <c r="A30780" s="283">
        <v>75633</v>
      </c>
      <c r="B30780" s="176">
        <v>47.1</v>
      </c>
      <c r="C30780" s="176">
        <v>38.5</v>
      </c>
      <c r="D30780" s="282">
        <v>117</v>
      </c>
      <c r="E30780" s="265"/>
    </row>
    <row r="30781" spans="1:5">
      <c r="A30781" s="283">
        <v>75636</v>
      </c>
      <c r="B30781" s="176">
        <v>110.6</v>
      </c>
      <c r="C30781" s="176">
        <v>42.3</v>
      </c>
      <c r="D30781" s="282">
        <v>87</v>
      </c>
      <c r="E30781" s="265"/>
    </row>
    <row r="30782" spans="1:5">
      <c r="A30782" s="283">
        <v>75637</v>
      </c>
      <c r="B30782" s="176">
        <v>60.1</v>
      </c>
      <c r="C30782" s="176">
        <v>47</v>
      </c>
      <c r="D30782" s="282">
        <v>87</v>
      </c>
      <c r="E30782" s="265"/>
    </row>
    <row r="30783" spans="1:5">
      <c r="A30783" s="283">
        <v>75638</v>
      </c>
      <c r="B30783" s="176">
        <v>61.2</v>
      </c>
      <c r="C30783" s="176">
        <v>43.7</v>
      </c>
      <c r="D30783" s="282">
        <v>87</v>
      </c>
      <c r="E30783" s="265"/>
    </row>
    <row r="30784" spans="1:5">
      <c r="A30784" s="283">
        <v>75639</v>
      </c>
      <c r="B30784" s="176">
        <v>19.5</v>
      </c>
      <c r="C30784" s="176">
        <v>41.3</v>
      </c>
      <c r="D30784" s="282">
        <v>87</v>
      </c>
      <c r="E30784" s="265"/>
    </row>
    <row r="30785" spans="1:5">
      <c r="A30785" s="283">
        <v>75640</v>
      </c>
      <c r="B30785" s="176">
        <v>67.3</v>
      </c>
      <c r="C30785" s="176">
        <v>38.799999999999997</v>
      </c>
      <c r="D30785" s="282">
        <v>87</v>
      </c>
      <c r="E30785" s="265"/>
    </row>
    <row r="30786" spans="1:5">
      <c r="A30786" s="283">
        <v>75641</v>
      </c>
      <c r="B30786" s="176">
        <v>0</v>
      </c>
      <c r="C30786" s="176">
        <v>0</v>
      </c>
      <c r="D30786" s="282">
        <v>87</v>
      </c>
      <c r="E30786" s="265"/>
    </row>
    <row r="30787" spans="1:5">
      <c r="A30787" s="283">
        <v>75642</v>
      </c>
      <c r="B30787" s="176">
        <v>27.1</v>
      </c>
      <c r="C30787" s="176">
        <v>49.3</v>
      </c>
      <c r="D30787" s="282">
        <v>87</v>
      </c>
      <c r="E30787" s="265"/>
    </row>
    <row r="30788" spans="1:5">
      <c r="A30788" s="283">
        <v>75643</v>
      </c>
      <c r="B30788" s="176">
        <v>22.9</v>
      </c>
      <c r="C30788" s="176">
        <v>39.700000000000003</v>
      </c>
      <c r="D30788" s="282">
        <v>87</v>
      </c>
      <c r="E30788" s="265"/>
    </row>
    <row r="30789" spans="1:5">
      <c r="A30789" s="283">
        <v>75644</v>
      </c>
      <c r="B30789" s="176">
        <v>56.9</v>
      </c>
      <c r="C30789" s="176">
        <v>40.299999999999997</v>
      </c>
      <c r="D30789" s="282">
        <v>94</v>
      </c>
      <c r="E30789" s="265"/>
    </row>
    <row r="30790" spans="1:5">
      <c r="A30790" s="283">
        <v>75645</v>
      </c>
      <c r="B30790" s="176">
        <v>67.400000000000006</v>
      </c>
      <c r="C30790" s="176">
        <v>41.6</v>
      </c>
      <c r="D30790" s="282">
        <v>95</v>
      </c>
      <c r="E30790" s="265"/>
    </row>
    <row r="30791" spans="1:5">
      <c r="A30791" s="283">
        <v>75647</v>
      </c>
      <c r="B30791" s="176">
        <v>145.69999999999999</v>
      </c>
      <c r="C30791" s="176">
        <v>38</v>
      </c>
      <c r="D30791" s="282">
        <v>107</v>
      </c>
      <c r="E30791" s="265"/>
    </row>
    <row r="30792" spans="1:5">
      <c r="A30792" s="283">
        <v>75650</v>
      </c>
      <c r="B30792" s="176">
        <v>78.3</v>
      </c>
      <c r="C30792" s="176">
        <v>36.200000000000003</v>
      </c>
      <c r="D30792" s="282">
        <v>87</v>
      </c>
      <c r="E30792" s="265"/>
    </row>
    <row r="30793" spans="1:5">
      <c r="A30793" s="283">
        <v>75651</v>
      </c>
      <c r="B30793" s="176">
        <v>31.6</v>
      </c>
      <c r="C30793" s="176">
        <v>39.799999999999997</v>
      </c>
      <c r="D30793" s="282">
        <v>87</v>
      </c>
      <c r="E30793" s="265"/>
    </row>
    <row r="30794" spans="1:5">
      <c r="A30794" s="283">
        <v>75652</v>
      </c>
      <c r="B30794" s="176">
        <v>111.6</v>
      </c>
      <c r="C30794" s="176">
        <v>37.700000000000003</v>
      </c>
      <c r="D30794" s="282">
        <v>109</v>
      </c>
      <c r="E30794" s="265"/>
    </row>
    <row r="30795" spans="1:5">
      <c r="A30795" s="283">
        <v>75653</v>
      </c>
      <c r="B30795" s="176">
        <v>35.6</v>
      </c>
      <c r="C30795" s="176">
        <v>42.3</v>
      </c>
      <c r="D30795" s="282">
        <v>87</v>
      </c>
      <c r="E30795" s="265"/>
    </row>
    <row r="30796" spans="1:5">
      <c r="A30796" s="283">
        <v>75654</v>
      </c>
      <c r="B30796" s="176">
        <v>52.7</v>
      </c>
      <c r="C30796" s="176">
        <v>37.9</v>
      </c>
      <c r="D30796" s="282">
        <v>95</v>
      </c>
      <c r="E30796" s="265"/>
    </row>
    <row r="30797" spans="1:5">
      <c r="A30797" s="283">
        <v>75656</v>
      </c>
      <c r="B30797" s="176">
        <v>49.4</v>
      </c>
      <c r="C30797" s="176">
        <v>39.700000000000003</v>
      </c>
      <c r="D30797" s="282">
        <v>94</v>
      </c>
      <c r="E30797" s="265"/>
    </row>
    <row r="30798" spans="1:5">
      <c r="A30798" s="283">
        <v>75657</v>
      </c>
      <c r="B30798" s="176">
        <v>22.4</v>
      </c>
      <c r="C30798" s="176">
        <v>46.3</v>
      </c>
      <c r="D30798" s="282">
        <v>109</v>
      </c>
      <c r="E30798" s="265"/>
    </row>
    <row r="30799" spans="1:5">
      <c r="A30799" s="283">
        <v>75658</v>
      </c>
      <c r="B30799" s="176">
        <v>32.9</v>
      </c>
      <c r="C30799" s="176">
        <v>41.1</v>
      </c>
      <c r="D30799" s="282">
        <v>87</v>
      </c>
      <c r="E30799" s="265"/>
    </row>
    <row r="30800" spans="1:5">
      <c r="A30800" s="283">
        <v>75659</v>
      </c>
      <c r="B30800" s="176">
        <v>0</v>
      </c>
      <c r="C30800" s="176">
        <v>0</v>
      </c>
      <c r="D30800" s="282">
        <v>87</v>
      </c>
      <c r="E30800" s="265"/>
    </row>
    <row r="30801" spans="1:5">
      <c r="A30801" s="283">
        <v>75660</v>
      </c>
      <c r="B30801" s="176">
        <v>222.5</v>
      </c>
      <c r="C30801" s="176">
        <v>43.3</v>
      </c>
      <c r="D30801" s="282">
        <v>87</v>
      </c>
      <c r="E30801" s="265"/>
    </row>
    <row r="30802" spans="1:5">
      <c r="A30802" s="283">
        <v>75661</v>
      </c>
      <c r="B30802" s="176">
        <v>26</v>
      </c>
      <c r="C30802" s="176">
        <v>47.3</v>
      </c>
      <c r="D30802" s="282">
        <v>87</v>
      </c>
      <c r="E30802" s="265"/>
    </row>
    <row r="30803" spans="1:5">
      <c r="A30803" s="283">
        <v>75662</v>
      </c>
      <c r="B30803" s="176">
        <v>209.4</v>
      </c>
      <c r="C30803" s="176">
        <v>35</v>
      </c>
      <c r="D30803" s="282">
        <v>105</v>
      </c>
      <c r="E30803" s="265"/>
    </row>
    <row r="30804" spans="1:5">
      <c r="A30804" s="283">
        <v>75663</v>
      </c>
      <c r="B30804" s="176">
        <v>0</v>
      </c>
      <c r="C30804" s="176">
        <v>0</v>
      </c>
      <c r="D30804" s="282">
        <v>87</v>
      </c>
      <c r="E30804" s="265"/>
    </row>
    <row r="30805" spans="1:5">
      <c r="A30805" s="283">
        <v>75666</v>
      </c>
      <c r="B30805" s="176">
        <v>109.1</v>
      </c>
      <c r="C30805" s="176">
        <v>39.5</v>
      </c>
      <c r="D30805" s="282">
        <v>87</v>
      </c>
      <c r="E30805" s="265"/>
    </row>
    <row r="30806" spans="1:5">
      <c r="A30806" s="283">
        <v>75667</v>
      </c>
      <c r="B30806" s="176">
        <v>17.399999999999999</v>
      </c>
      <c r="C30806" s="176">
        <v>41.9</v>
      </c>
      <c r="D30806" s="282">
        <v>87</v>
      </c>
      <c r="E30806" s="265"/>
    </row>
    <row r="30807" spans="1:5">
      <c r="A30807" s="283">
        <v>75668</v>
      </c>
      <c r="B30807" s="176">
        <v>114.8</v>
      </c>
      <c r="C30807" s="176">
        <v>41.2</v>
      </c>
      <c r="D30807" s="282">
        <v>87</v>
      </c>
      <c r="E30807" s="265"/>
    </row>
    <row r="30808" spans="1:5">
      <c r="A30808" s="283">
        <v>75669</v>
      </c>
      <c r="B30808" s="176">
        <v>10.8</v>
      </c>
      <c r="C30808" s="176">
        <v>44.7</v>
      </c>
      <c r="D30808" s="282">
        <v>87</v>
      </c>
      <c r="E30808" s="265"/>
    </row>
    <row r="30809" spans="1:5">
      <c r="A30809" s="283">
        <v>75670</v>
      </c>
      <c r="B30809" s="176">
        <v>167</v>
      </c>
      <c r="C30809" s="176">
        <v>31.2</v>
      </c>
      <c r="D30809" s="282">
        <v>128</v>
      </c>
      <c r="E30809" s="265"/>
    </row>
    <row r="30810" spans="1:5">
      <c r="A30810" s="283">
        <v>75671</v>
      </c>
      <c r="B30810" s="176">
        <v>0</v>
      </c>
      <c r="C30810" s="176">
        <v>0</v>
      </c>
      <c r="D30810" s="282">
        <v>87</v>
      </c>
      <c r="E30810" s="265"/>
    </row>
    <row r="30811" spans="1:5">
      <c r="A30811" s="283">
        <v>75672</v>
      </c>
      <c r="B30811" s="176">
        <v>63</v>
      </c>
      <c r="C30811" s="176">
        <v>40.799999999999997</v>
      </c>
      <c r="D30811" s="282">
        <v>118</v>
      </c>
      <c r="E30811" s="265"/>
    </row>
    <row r="30812" spans="1:5">
      <c r="A30812" s="283">
        <v>75680</v>
      </c>
      <c r="B30812" s="176">
        <v>3819.7</v>
      </c>
      <c r="C30812" s="176">
        <v>34.4</v>
      </c>
      <c r="D30812" s="282">
        <v>87</v>
      </c>
      <c r="E30812" s="265"/>
    </row>
    <row r="30813" spans="1:5">
      <c r="A30813" s="283">
        <v>75681</v>
      </c>
      <c r="B30813" s="176">
        <v>19</v>
      </c>
      <c r="C30813" s="176">
        <v>43.6</v>
      </c>
      <c r="D30813" s="282">
        <v>87</v>
      </c>
      <c r="E30813" s="265"/>
    </row>
    <row r="30814" spans="1:5">
      <c r="A30814" s="283">
        <v>75682</v>
      </c>
      <c r="B30814" s="176">
        <v>60.7</v>
      </c>
      <c r="C30814" s="176">
        <v>38.6</v>
      </c>
      <c r="D30814" s="282">
        <v>87</v>
      </c>
      <c r="E30814" s="265"/>
    </row>
    <row r="30815" spans="1:5">
      <c r="A30815" s="283">
        <v>75683</v>
      </c>
      <c r="B30815" s="176">
        <v>69.900000000000006</v>
      </c>
      <c r="C30815" s="176">
        <v>42.3</v>
      </c>
      <c r="D30815" s="282">
        <v>106</v>
      </c>
      <c r="E30815" s="265"/>
    </row>
    <row r="30816" spans="1:5">
      <c r="A30816" s="283">
        <v>75684</v>
      </c>
      <c r="B30816" s="176">
        <v>86.5</v>
      </c>
      <c r="C30816" s="176">
        <v>37.299999999999997</v>
      </c>
      <c r="D30816" s="282">
        <v>87</v>
      </c>
      <c r="E30816" s="265"/>
    </row>
    <row r="30817" spans="1:5">
      <c r="A30817" s="283">
        <v>75685</v>
      </c>
      <c r="B30817" s="176">
        <v>23.9</v>
      </c>
      <c r="C30817" s="176">
        <v>43.5</v>
      </c>
      <c r="D30817" s="282">
        <v>87</v>
      </c>
      <c r="E30817" s="265"/>
    </row>
    <row r="30818" spans="1:5">
      <c r="A30818" s="283">
        <v>75686</v>
      </c>
      <c r="B30818" s="176">
        <v>62.7</v>
      </c>
      <c r="C30818" s="176">
        <v>37.1</v>
      </c>
      <c r="D30818" s="282">
        <v>95</v>
      </c>
      <c r="E30818" s="265"/>
    </row>
    <row r="30819" spans="1:5">
      <c r="A30819" s="283">
        <v>75687</v>
      </c>
      <c r="B30819" s="176">
        <v>52.4</v>
      </c>
      <c r="C30819" s="176">
        <v>31.5</v>
      </c>
      <c r="D30819" s="282">
        <v>87</v>
      </c>
      <c r="E30819" s="265"/>
    </row>
    <row r="30820" spans="1:5">
      <c r="A30820" s="283">
        <v>75688</v>
      </c>
      <c r="B30820" s="176">
        <v>25.9</v>
      </c>
      <c r="C30820" s="176">
        <v>49</v>
      </c>
      <c r="D30820" s="282">
        <v>87</v>
      </c>
      <c r="E30820" s="265"/>
    </row>
    <row r="30821" spans="1:5">
      <c r="A30821" s="283">
        <v>75689</v>
      </c>
      <c r="B30821" s="176">
        <v>55.9</v>
      </c>
      <c r="C30821" s="176">
        <v>33.700000000000003</v>
      </c>
      <c r="D30821" s="282">
        <v>87</v>
      </c>
      <c r="E30821" s="265"/>
    </row>
    <row r="30822" spans="1:5">
      <c r="A30822" s="283">
        <v>75691</v>
      </c>
      <c r="B30822" s="176">
        <v>52.9</v>
      </c>
      <c r="C30822" s="176">
        <v>37.299999999999997</v>
      </c>
      <c r="D30822" s="282">
        <v>87</v>
      </c>
      <c r="E30822" s="265"/>
    </row>
    <row r="30823" spans="1:5">
      <c r="A30823" s="283">
        <v>75692</v>
      </c>
      <c r="B30823" s="176">
        <v>53.4</v>
      </c>
      <c r="C30823" s="176">
        <v>39.6</v>
      </c>
      <c r="D30823" s="282">
        <v>87</v>
      </c>
      <c r="E30823" s="265"/>
    </row>
    <row r="30824" spans="1:5">
      <c r="A30824" s="283">
        <v>75693</v>
      </c>
      <c r="B30824" s="176">
        <v>259.5</v>
      </c>
      <c r="C30824" s="176">
        <v>35.700000000000003</v>
      </c>
      <c r="D30824" s="282">
        <v>87</v>
      </c>
      <c r="E30824" s="265"/>
    </row>
    <row r="30825" spans="1:5">
      <c r="A30825" s="283">
        <v>75694</v>
      </c>
      <c r="B30825" s="176">
        <v>28.8</v>
      </c>
      <c r="C30825" s="176">
        <v>41.6</v>
      </c>
      <c r="D30825" s="282">
        <v>87</v>
      </c>
      <c r="E30825" s="265"/>
    </row>
    <row r="30826" spans="1:5">
      <c r="A30826" s="283">
        <v>75701</v>
      </c>
      <c r="B30826" s="176">
        <v>1923.4</v>
      </c>
      <c r="C30826" s="176">
        <v>33.799999999999997</v>
      </c>
      <c r="D30826" s="282">
        <v>153</v>
      </c>
      <c r="E30826" s="265"/>
    </row>
    <row r="30827" spans="1:5">
      <c r="A30827" s="283">
        <v>75702</v>
      </c>
      <c r="B30827" s="176">
        <v>1700.7</v>
      </c>
      <c r="C30827" s="176">
        <v>29.2</v>
      </c>
      <c r="D30827" s="282">
        <v>173</v>
      </c>
      <c r="E30827" s="265"/>
    </row>
    <row r="30828" spans="1:5">
      <c r="A30828" s="283">
        <v>75703</v>
      </c>
      <c r="B30828" s="176">
        <v>763.6</v>
      </c>
      <c r="C30828" s="176">
        <v>36.700000000000003</v>
      </c>
      <c r="D30828" s="282">
        <v>131</v>
      </c>
      <c r="E30828" s="265"/>
    </row>
    <row r="30829" spans="1:5">
      <c r="A30829" s="283">
        <v>75704</v>
      </c>
      <c r="B30829" s="176">
        <v>147.30000000000001</v>
      </c>
      <c r="C30829" s="176">
        <v>36.299999999999997</v>
      </c>
      <c r="D30829" s="282">
        <v>87</v>
      </c>
      <c r="E30829" s="265"/>
    </row>
    <row r="30830" spans="1:5">
      <c r="A30830" s="283">
        <v>75705</v>
      </c>
      <c r="B30830" s="176">
        <v>62.8</v>
      </c>
      <c r="C30830" s="176">
        <v>36.9</v>
      </c>
      <c r="D30830" s="282">
        <v>87</v>
      </c>
      <c r="E30830" s="265"/>
    </row>
    <row r="30831" spans="1:5">
      <c r="A30831" s="283">
        <v>75706</v>
      </c>
      <c r="B30831" s="176">
        <v>111.1</v>
      </c>
      <c r="C30831" s="176">
        <v>32.4</v>
      </c>
      <c r="D30831" s="282">
        <v>95</v>
      </c>
      <c r="E30831" s="265"/>
    </row>
    <row r="30832" spans="1:5">
      <c r="A30832" s="283">
        <v>75707</v>
      </c>
      <c r="B30832" s="176">
        <v>284.39999999999998</v>
      </c>
      <c r="C30832" s="176">
        <v>37.5</v>
      </c>
      <c r="D30832" s="282">
        <v>94</v>
      </c>
      <c r="E30832" s="265"/>
    </row>
    <row r="30833" spans="1:5">
      <c r="A30833" s="283">
        <v>75708</v>
      </c>
      <c r="B30833" s="176">
        <v>164.9</v>
      </c>
      <c r="C30833" s="176">
        <v>31</v>
      </c>
      <c r="D30833" s="282">
        <v>95</v>
      </c>
      <c r="E30833" s="265"/>
    </row>
    <row r="30834" spans="1:5">
      <c r="A30834" s="283">
        <v>75709</v>
      </c>
      <c r="B30834" s="176">
        <v>240.9</v>
      </c>
      <c r="C30834" s="176">
        <v>38.9</v>
      </c>
      <c r="D30834" s="282">
        <v>87</v>
      </c>
      <c r="E30834" s="265"/>
    </row>
    <row r="30835" spans="1:5">
      <c r="A30835" s="283">
        <v>75710</v>
      </c>
      <c r="B30835" s="176">
        <v>2577.9</v>
      </c>
      <c r="C30835" s="176">
        <v>42.6</v>
      </c>
      <c r="D30835" s="282">
        <v>87</v>
      </c>
      <c r="E30835" s="265"/>
    </row>
    <row r="30836" spans="1:5">
      <c r="A30836" s="283">
        <v>75711</v>
      </c>
      <c r="B30836" s="176">
        <v>0</v>
      </c>
      <c r="C30836" s="176">
        <v>0</v>
      </c>
      <c r="D30836" s="282">
        <v>87</v>
      </c>
      <c r="E30836" s="265"/>
    </row>
    <row r="30837" spans="1:5">
      <c r="A30837" s="283">
        <v>75712</v>
      </c>
      <c r="B30837" s="176">
        <v>2841.2</v>
      </c>
      <c r="C30837" s="176">
        <v>46.9</v>
      </c>
      <c r="D30837" s="282">
        <v>87</v>
      </c>
      <c r="E30837" s="265"/>
    </row>
    <row r="30838" spans="1:5">
      <c r="A30838" s="283">
        <v>75713</v>
      </c>
      <c r="B30838" s="176">
        <v>0</v>
      </c>
      <c r="C30838" s="176">
        <v>0</v>
      </c>
      <c r="D30838" s="282">
        <v>87</v>
      </c>
      <c r="E30838" s="265"/>
    </row>
    <row r="30839" spans="1:5">
      <c r="A30839" s="283">
        <v>75750</v>
      </c>
      <c r="B30839" s="176">
        <v>75</v>
      </c>
      <c r="C30839" s="176">
        <v>40</v>
      </c>
      <c r="D30839" s="282">
        <v>87</v>
      </c>
      <c r="E30839" s="265"/>
    </row>
    <row r="30840" spans="1:5">
      <c r="A30840" s="283">
        <v>75751</v>
      </c>
      <c r="B30840" s="176">
        <v>121.4</v>
      </c>
      <c r="C30840" s="176">
        <v>35.5</v>
      </c>
      <c r="D30840" s="282">
        <v>107</v>
      </c>
      <c r="E30840" s="265"/>
    </row>
    <row r="30841" spans="1:5">
      <c r="A30841" s="283">
        <v>75752</v>
      </c>
      <c r="B30841" s="176">
        <v>46.5</v>
      </c>
      <c r="C30841" s="176">
        <v>45.5</v>
      </c>
      <c r="D30841" s="282">
        <v>95</v>
      </c>
      <c r="E30841" s="265"/>
    </row>
    <row r="30842" spans="1:5">
      <c r="A30842" s="283">
        <v>75754</v>
      </c>
      <c r="B30842" s="176">
        <v>45.6</v>
      </c>
      <c r="C30842" s="176">
        <v>43</v>
      </c>
      <c r="D30842" s="282">
        <v>87</v>
      </c>
      <c r="E30842" s="265"/>
    </row>
    <row r="30843" spans="1:5">
      <c r="A30843" s="283">
        <v>75755</v>
      </c>
      <c r="B30843" s="176">
        <v>56.6</v>
      </c>
      <c r="C30843" s="176">
        <v>39.299999999999997</v>
      </c>
      <c r="D30843" s="282">
        <v>116</v>
      </c>
      <c r="E30843" s="265"/>
    </row>
    <row r="30844" spans="1:5">
      <c r="A30844" s="283">
        <v>75756</v>
      </c>
      <c r="B30844" s="176">
        <v>53.3</v>
      </c>
      <c r="C30844" s="176">
        <v>39.9</v>
      </c>
      <c r="D30844" s="282">
        <v>87</v>
      </c>
      <c r="E30844" s="265"/>
    </row>
    <row r="30845" spans="1:5">
      <c r="A30845" s="283">
        <v>75757</v>
      </c>
      <c r="B30845" s="176">
        <v>144.6</v>
      </c>
      <c r="C30845" s="176">
        <v>40.200000000000003</v>
      </c>
      <c r="D30845" s="282">
        <v>115</v>
      </c>
      <c r="E30845" s="265"/>
    </row>
    <row r="30846" spans="1:5">
      <c r="A30846" s="283">
        <v>75758</v>
      </c>
      <c r="B30846" s="176">
        <v>162.80000000000001</v>
      </c>
      <c r="C30846" s="176">
        <v>44</v>
      </c>
      <c r="D30846" s="282">
        <v>87</v>
      </c>
      <c r="E30846" s="265"/>
    </row>
    <row r="30847" spans="1:5">
      <c r="A30847" s="283">
        <v>75759</v>
      </c>
      <c r="B30847" s="176">
        <v>71.2</v>
      </c>
      <c r="C30847" s="176">
        <v>34.700000000000003</v>
      </c>
      <c r="D30847" s="282">
        <v>87</v>
      </c>
      <c r="E30847" s="265"/>
    </row>
    <row r="30848" spans="1:5">
      <c r="A30848" s="283">
        <v>75760</v>
      </c>
      <c r="B30848" s="176">
        <v>22.2</v>
      </c>
      <c r="C30848" s="176">
        <v>42.5</v>
      </c>
      <c r="D30848" s="282">
        <v>87</v>
      </c>
      <c r="E30848" s="265"/>
    </row>
    <row r="30849" spans="1:5">
      <c r="A30849" s="283">
        <v>75762</v>
      </c>
      <c r="B30849" s="176">
        <v>230.3</v>
      </c>
      <c r="C30849" s="176">
        <v>38.9</v>
      </c>
      <c r="D30849" s="282">
        <v>106</v>
      </c>
      <c r="E30849" s="265"/>
    </row>
    <row r="30850" spans="1:5">
      <c r="A30850" s="283">
        <v>75763</v>
      </c>
      <c r="B30850" s="176">
        <v>49</v>
      </c>
      <c r="C30850" s="176">
        <v>42.9</v>
      </c>
      <c r="D30850" s="282">
        <v>87</v>
      </c>
      <c r="E30850" s="265"/>
    </row>
    <row r="30851" spans="1:5">
      <c r="A30851" s="283">
        <v>75764</v>
      </c>
      <c r="B30851" s="176">
        <v>18.899999999999999</v>
      </c>
      <c r="C30851" s="176">
        <v>41.6</v>
      </c>
      <c r="D30851" s="282">
        <v>87</v>
      </c>
      <c r="E30851" s="265"/>
    </row>
    <row r="30852" spans="1:5">
      <c r="A30852" s="283">
        <v>75765</v>
      </c>
      <c r="B30852" s="176">
        <v>58.3</v>
      </c>
      <c r="C30852" s="176">
        <v>50.4</v>
      </c>
      <c r="D30852" s="282">
        <v>127</v>
      </c>
      <c r="E30852" s="265"/>
    </row>
    <row r="30853" spans="1:5">
      <c r="A30853" s="283">
        <v>75766</v>
      </c>
      <c r="B30853" s="176">
        <v>121.4</v>
      </c>
      <c r="C30853" s="176">
        <v>34.6</v>
      </c>
      <c r="D30853" s="282">
        <v>167</v>
      </c>
      <c r="E30853" s="265"/>
    </row>
    <row r="30854" spans="1:5">
      <c r="A30854" s="283">
        <v>75770</v>
      </c>
      <c r="B30854" s="176">
        <v>27.7</v>
      </c>
      <c r="C30854" s="176">
        <v>43.6</v>
      </c>
      <c r="D30854" s="282">
        <v>87</v>
      </c>
      <c r="E30854" s="265"/>
    </row>
    <row r="30855" spans="1:5">
      <c r="A30855" s="283">
        <v>75771</v>
      </c>
      <c r="B30855" s="176">
        <v>112.2</v>
      </c>
      <c r="C30855" s="176">
        <v>41.2</v>
      </c>
      <c r="D30855" s="282">
        <v>87</v>
      </c>
      <c r="E30855" s="265"/>
    </row>
    <row r="30856" spans="1:5">
      <c r="A30856" s="283">
        <v>75772</v>
      </c>
      <c r="B30856" s="176">
        <v>31.4</v>
      </c>
      <c r="C30856" s="176">
        <v>40.4</v>
      </c>
      <c r="D30856" s="282">
        <v>87</v>
      </c>
      <c r="E30856" s="265"/>
    </row>
    <row r="30857" spans="1:5">
      <c r="A30857" s="283">
        <v>75773</v>
      </c>
      <c r="B30857" s="176">
        <v>99.2</v>
      </c>
      <c r="C30857" s="176">
        <v>43.8</v>
      </c>
      <c r="D30857" s="282">
        <v>94</v>
      </c>
      <c r="E30857" s="265"/>
    </row>
    <row r="30858" spans="1:5">
      <c r="A30858" s="283">
        <v>75778</v>
      </c>
      <c r="B30858" s="176">
        <v>62.3</v>
      </c>
      <c r="C30858" s="176">
        <v>43.9</v>
      </c>
      <c r="D30858" s="282">
        <v>87</v>
      </c>
      <c r="E30858" s="265"/>
    </row>
    <row r="30859" spans="1:5">
      <c r="A30859" s="283">
        <v>75779</v>
      </c>
      <c r="B30859" s="176">
        <v>26.9</v>
      </c>
      <c r="C30859" s="176">
        <v>45</v>
      </c>
      <c r="D30859" s="282">
        <v>87</v>
      </c>
      <c r="E30859" s="265"/>
    </row>
    <row r="30860" spans="1:5">
      <c r="A30860" s="283">
        <v>75780</v>
      </c>
      <c r="B30860" s="176">
        <v>12</v>
      </c>
      <c r="C30860" s="176">
        <v>43.5</v>
      </c>
      <c r="D30860" s="282">
        <v>87</v>
      </c>
      <c r="E30860" s="265"/>
    </row>
    <row r="30861" spans="1:5">
      <c r="A30861" s="283">
        <v>75782</v>
      </c>
      <c r="B30861" s="176">
        <v>57</v>
      </c>
      <c r="C30861" s="176">
        <v>43.5</v>
      </c>
      <c r="D30861" s="282">
        <v>87</v>
      </c>
      <c r="E30861" s="265"/>
    </row>
    <row r="30862" spans="1:5">
      <c r="A30862" s="283">
        <v>75783</v>
      </c>
      <c r="B30862" s="176">
        <v>53.8</v>
      </c>
      <c r="C30862" s="176">
        <v>47.7</v>
      </c>
      <c r="D30862" s="282">
        <v>106</v>
      </c>
      <c r="E30862" s="265"/>
    </row>
    <row r="30863" spans="1:5">
      <c r="A30863" s="283">
        <v>75784</v>
      </c>
      <c r="B30863" s="176">
        <v>21.5</v>
      </c>
      <c r="C30863" s="176">
        <v>40.9</v>
      </c>
      <c r="D30863" s="282">
        <v>87</v>
      </c>
      <c r="E30863" s="265"/>
    </row>
    <row r="30864" spans="1:5">
      <c r="A30864" s="283">
        <v>75785</v>
      </c>
      <c r="B30864" s="176">
        <v>42.4</v>
      </c>
      <c r="C30864" s="176">
        <v>38.799999999999997</v>
      </c>
      <c r="D30864" s="282">
        <v>95</v>
      </c>
      <c r="E30864" s="265"/>
    </row>
    <row r="30865" spans="1:5">
      <c r="A30865" s="283">
        <v>75788</v>
      </c>
      <c r="B30865" s="176">
        <v>24.4</v>
      </c>
      <c r="C30865" s="176">
        <v>42.2</v>
      </c>
      <c r="D30865" s="282">
        <v>87</v>
      </c>
      <c r="E30865" s="265"/>
    </row>
    <row r="30866" spans="1:5">
      <c r="A30866" s="283">
        <v>75789</v>
      </c>
      <c r="B30866" s="176">
        <v>43.8</v>
      </c>
      <c r="C30866" s="176">
        <v>39</v>
      </c>
      <c r="D30866" s="282">
        <v>87</v>
      </c>
      <c r="E30866" s="265"/>
    </row>
    <row r="30867" spans="1:5">
      <c r="A30867" s="283">
        <v>75790</v>
      </c>
      <c r="B30867" s="176">
        <v>93.2</v>
      </c>
      <c r="C30867" s="176">
        <v>37.1</v>
      </c>
      <c r="D30867" s="282">
        <v>94</v>
      </c>
      <c r="E30867" s="265"/>
    </row>
    <row r="30868" spans="1:5">
      <c r="A30868" s="283">
        <v>75791</v>
      </c>
      <c r="B30868" s="176">
        <v>352.9</v>
      </c>
      <c r="C30868" s="176">
        <v>35.200000000000003</v>
      </c>
      <c r="D30868" s="282">
        <v>87</v>
      </c>
      <c r="E30868" s="265"/>
    </row>
    <row r="30869" spans="1:5">
      <c r="A30869" s="283">
        <v>75792</v>
      </c>
      <c r="B30869" s="176">
        <v>49.1</v>
      </c>
      <c r="C30869" s="176">
        <v>40.5</v>
      </c>
      <c r="D30869" s="282">
        <v>87</v>
      </c>
      <c r="E30869" s="265"/>
    </row>
    <row r="30870" spans="1:5">
      <c r="A30870" s="283">
        <v>75799</v>
      </c>
      <c r="B30870" s="176">
        <v>0</v>
      </c>
      <c r="C30870" s="176">
        <v>0</v>
      </c>
      <c r="D30870" s="282">
        <v>87</v>
      </c>
      <c r="E30870" s="265"/>
    </row>
    <row r="30871" spans="1:5">
      <c r="A30871" s="283">
        <v>75801</v>
      </c>
      <c r="B30871" s="176">
        <v>85.1</v>
      </c>
      <c r="C30871" s="176">
        <v>36.5</v>
      </c>
      <c r="D30871" s="282">
        <v>115</v>
      </c>
      <c r="E30871" s="265"/>
    </row>
    <row r="30872" spans="1:5">
      <c r="A30872" s="283">
        <v>75802</v>
      </c>
      <c r="B30872" s="176">
        <v>0</v>
      </c>
      <c r="C30872" s="176">
        <v>0</v>
      </c>
      <c r="D30872" s="282">
        <v>87</v>
      </c>
      <c r="E30872" s="265"/>
    </row>
    <row r="30873" spans="1:5">
      <c r="A30873" s="283">
        <v>75803</v>
      </c>
      <c r="B30873" s="176">
        <v>84.2</v>
      </c>
      <c r="C30873" s="176">
        <v>37.799999999999997</v>
      </c>
      <c r="D30873" s="282">
        <v>95</v>
      </c>
      <c r="E30873" s="265"/>
    </row>
    <row r="30874" spans="1:5">
      <c r="A30874" s="283">
        <v>75831</v>
      </c>
      <c r="B30874" s="176">
        <v>24.8</v>
      </c>
      <c r="C30874" s="176">
        <v>40.799999999999997</v>
      </c>
      <c r="D30874" s="282">
        <v>96</v>
      </c>
      <c r="E30874" s="265"/>
    </row>
    <row r="30875" spans="1:5">
      <c r="A30875" s="283">
        <v>75832</v>
      </c>
      <c r="B30875" s="176">
        <v>8.1999999999999993</v>
      </c>
      <c r="C30875" s="176">
        <v>41.6</v>
      </c>
      <c r="D30875" s="282">
        <v>87</v>
      </c>
      <c r="E30875" s="265"/>
    </row>
    <row r="30876" spans="1:5">
      <c r="A30876" s="283">
        <v>75833</v>
      </c>
      <c r="B30876" s="176">
        <v>12.1</v>
      </c>
      <c r="C30876" s="176">
        <v>48.6</v>
      </c>
      <c r="D30876" s="282">
        <v>87</v>
      </c>
      <c r="E30876" s="265"/>
    </row>
    <row r="30877" spans="1:5">
      <c r="A30877" s="283">
        <v>75835</v>
      </c>
      <c r="B30877" s="176">
        <v>26</v>
      </c>
      <c r="C30877" s="176">
        <v>42.2</v>
      </c>
      <c r="D30877" s="282">
        <v>109</v>
      </c>
      <c r="E30877" s="265"/>
    </row>
    <row r="30878" spans="1:5">
      <c r="A30878" s="283">
        <v>75838</v>
      </c>
      <c r="B30878" s="176">
        <v>13.7</v>
      </c>
      <c r="C30878" s="176">
        <v>40.6</v>
      </c>
      <c r="D30878" s="282">
        <v>87</v>
      </c>
      <c r="E30878" s="265"/>
    </row>
    <row r="30879" spans="1:5">
      <c r="A30879" s="283">
        <v>75839</v>
      </c>
      <c r="B30879" s="176">
        <v>27.3</v>
      </c>
      <c r="C30879" s="176">
        <v>41.1</v>
      </c>
      <c r="D30879" s="282">
        <v>95</v>
      </c>
      <c r="E30879" s="265"/>
    </row>
    <row r="30880" spans="1:5">
      <c r="A30880" s="283">
        <v>75840</v>
      </c>
      <c r="B30880" s="176">
        <v>24.8</v>
      </c>
      <c r="C30880" s="176">
        <v>39.799999999999997</v>
      </c>
      <c r="D30880" s="282">
        <v>94</v>
      </c>
      <c r="E30880" s="265"/>
    </row>
    <row r="30881" spans="1:5">
      <c r="A30881" s="283">
        <v>75844</v>
      </c>
      <c r="B30881" s="176">
        <v>15.8</v>
      </c>
      <c r="C30881" s="176">
        <v>46.2</v>
      </c>
      <c r="D30881" s="282">
        <v>87</v>
      </c>
      <c r="E30881" s="265"/>
    </row>
    <row r="30882" spans="1:5">
      <c r="A30882" s="283">
        <v>75845</v>
      </c>
      <c r="B30882" s="176">
        <v>11.1</v>
      </c>
      <c r="C30882" s="176">
        <v>43.9</v>
      </c>
      <c r="D30882" s="282">
        <v>87</v>
      </c>
      <c r="E30882" s="265"/>
    </row>
    <row r="30883" spans="1:5">
      <c r="A30883" s="283">
        <v>75846</v>
      </c>
      <c r="B30883" s="176">
        <v>18.100000000000001</v>
      </c>
      <c r="C30883" s="176">
        <v>42.7</v>
      </c>
      <c r="D30883" s="282">
        <v>87</v>
      </c>
      <c r="E30883" s="265"/>
    </row>
    <row r="30884" spans="1:5">
      <c r="A30884" s="283">
        <v>75847</v>
      </c>
      <c r="B30884" s="176">
        <v>18.600000000000001</v>
      </c>
      <c r="C30884" s="176">
        <v>44.2</v>
      </c>
      <c r="D30884" s="282">
        <v>87</v>
      </c>
      <c r="E30884" s="265"/>
    </row>
    <row r="30885" spans="1:5">
      <c r="A30885" s="283">
        <v>75848</v>
      </c>
      <c r="B30885" s="176">
        <v>14</v>
      </c>
      <c r="C30885" s="176">
        <v>44.5</v>
      </c>
      <c r="D30885" s="282">
        <v>87</v>
      </c>
      <c r="E30885" s="265"/>
    </row>
    <row r="30886" spans="1:5">
      <c r="A30886" s="283">
        <v>75849</v>
      </c>
      <c r="B30886" s="176">
        <v>40.6</v>
      </c>
      <c r="C30886" s="176">
        <v>45.5</v>
      </c>
      <c r="D30886" s="282">
        <v>87</v>
      </c>
      <c r="E30886" s="265"/>
    </row>
    <row r="30887" spans="1:5">
      <c r="A30887" s="283">
        <v>75850</v>
      </c>
      <c r="B30887" s="176">
        <v>11</v>
      </c>
      <c r="C30887" s="176">
        <v>48.8</v>
      </c>
      <c r="D30887" s="282">
        <v>87</v>
      </c>
      <c r="E30887" s="265"/>
    </row>
    <row r="30888" spans="1:5">
      <c r="A30888" s="283">
        <v>75851</v>
      </c>
      <c r="B30888" s="176">
        <v>19</v>
      </c>
      <c r="C30888" s="176">
        <v>42.7</v>
      </c>
      <c r="D30888" s="282">
        <v>87</v>
      </c>
      <c r="E30888" s="265"/>
    </row>
    <row r="30889" spans="1:5">
      <c r="A30889" s="283">
        <v>75852</v>
      </c>
      <c r="B30889" s="176">
        <v>32.4</v>
      </c>
      <c r="C30889" s="176">
        <v>32.1</v>
      </c>
      <c r="D30889" s="282">
        <v>87</v>
      </c>
      <c r="E30889" s="265"/>
    </row>
    <row r="30890" spans="1:5">
      <c r="A30890" s="283">
        <v>75853</v>
      </c>
      <c r="B30890" s="176">
        <v>16.7</v>
      </c>
      <c r="C30890" s="176">
        <v>44.5</v>
      </c>
      <c r="D30890" s="282">
        <v>87</v>
      </c>
      <c r="E30890" s="265"/>
    </row>
    <row r="30891" spans="1:5">
      <c r="A30891" s="283">
        <v>75855</v>
      </c>
      <c r="B30891" s="176">
        <v>8.5</v>
      </c>
      <c r="C30891" s="176">
        <v>48.2</v>
      </c>
      <c r="D30891" s="282">
        <v>87</v>
      </c>
      <c r="E30891" s="265"/>
    </row>
    <row r="30892" spans="1:5">
      <c r="A30892" s="283">
        <v>75856</v>
      </c>
      <c r="B30892" s="176">
        <v>8.5</v>
      </c>
      <c r="C30892" s="176">
        <v>45.2</v>
      </c>
      <c r="D30892" s="282">
        <v>87</v>
      </c>
      <c r="E30892" s="265"/>
    </row>
    <row r="30893" spans="1:5">
      <c r="A30893" s="283">
        <v>75858</v>
      </c>
      <c r="B30893" s="176">
        <v>0</v>
      </c>
      <c r="C30893" s="176">
        <v>0</v>
      </c>
      <c r="D30893" s="282">
        <v>87</v>
      </c>
      <c r="E30893" s="265"/>
    </row>
    <row r="30894" spans="1:5">
      <c r="A30894" s="283">
        <v>75859</v>
      </c>
      <c r="B30894" s="176">
        <v>20.100000000000001</v>
      </c>
      <c r="C30894" s="176">
        <v>45.5</v>
      </c>
      <c r="D30894" s="282">
        <v>87</v>
      </c>
      <c r="E30894" s="265"/>
    </row>
    <row r="30895" spans="1:5">
      <c r="A30895" s="283">
        <v>75860</v>
      </c>
      <c r="B30895" s="176">
        <v>30.1</v>
      </c>
      <c r="C30895" s="176">
        <v>39.9</v>
      </c>
      <c r="D30895" s="282">
        <v>87</v>
      </c>
      <c r="E30895" s="265"/>
    </row>
    <row r="30896" spans="1:5">
      <c r="A30896" s="283">
        <v>75861</v>
      </c>
      <c r="B30896" s="176">
        <v>100.7</v>
      </c>
      <c r="C30896" s="176">
        <v>40.700000000000003</v>
      </c>
      <c r="D30896" s="282">
        <v>87</v>
      </c>
      <c r="E30896" s="265"/>
    </row>
    <row r="30897" spans="1:5">
      <c r="A30897" s="283">
        <v>75862</v>
      </c>
      <c r="B30897" s="176">
        <v>43.2</v>
      </c>
      <c r="C30897" s="176">
        <v>48</v>
      </c>
      <c r="D30897" s="282">
        <v>94</v>
      </c>
      <c r="E30897" s="265"/>
    </row>
    <row r="30898" spans="1:5">
      <c r="A30898" s="283">
        <v>75865</v>
      </c>
      <c r="B30898" s="176">
        <v>0</v>
      </c>
      <c r="C30898" s="176">
        <v>0</v>
      </c>
      <c r="D30898" s="282">
        <v>87</v>
      </c>
      <c r="E30898" s="265"/>
    </row>
    <row r="30899" spans="1:5">
      <c r="A30899" s="283">
        <v>75901</v>
      </c>
      <c r="B30899" s="176">
        <v>221</v>
      </c>
      <c r="C30899" s="176">
        <v>34.6</v>
      </c>
      <c r="D30899" s="282">
        <v>139</v>
      </c>
      <c r="E30899" s="265"/>
    </row>
    <row r="30900" spans="1:5">
      <c r="A30900" s="283">
        <v>75902</v>
      </c>
      <c r="B30900" s="176">
        <v>2587.1999999999998</v>
      </c>
      <c r="C30900" s="176">
        <v>28.5</v>
      </c>
      <c r="D30900" s="282">
        <v>87</v>
      </c>
      <c r="E30900" s="265"/>
    </row>
    <row r="30901" spans="1:5">
      <c r="A30901" s="283">
        <v>75903</v>
      </c>
      <c r="B30901" s="176">
        <v>0</v>
      </c>
      <c r="C30901" s="176">
        <v>0</v>
      </c>
      <c r="D30901" s="282">
        <v>87</v>
      </c>
      <c r="E30901" s="265"/>
    </row>
    <row r="30902" spans="1:5">
      <c r="A30902" s="283">
        <v>75904</v>
      </c>
      <c r="B30902" s="176">
        <v>219.8</v>
      </c>
      <c r="C30902" s="176">
        <v>35.6</v>
      </c>
      <c r="D30902" s="282">
        <v>117</v>
      </c>
      <c r="E30902" s="265"/>
    </row>
    <row r="30903" spans="1:5">
      <c r="A30903" s="283">
        <v>75915</v>
      </c>
      <c r="B30903" s="176">
        <v>1480.8</v>
      </c>
      <c r="C30903" s="176">
        <v>39.6</v>
      </c>
      <c r="D30903" s="282">
        <v>87</v>
      </c>
      <c r="E30903" s="265"/>
    </row>
    <row r="30904" spans="1:5">
      <c r="A30904" s="283">
        <v>75925</v>
      </c>
      <c r="B30904" s="176">
        <v>19</v>
      </c>
      <c r="C30904" s="176">
        <v>39.700000000000003</v>
      </c>
      <c r="D30904" s="282">
        <v>87</v>
      </c>
      <c r="E30904" s="265"/>
    </row>
    <row r="30905" spans="1:5">
      <c r="A30905" s="283">
        <v>75926</v>
      </c>
      <c r="B30905" s="176">
        <v>9.1999999999999993</v>
      </c>
      <c r="C30905" s="176">
        <v>46</v>
      </c>
      <c r="D30905" s="282">
        <v>87</v>
      </c>
      <c r="E30905" s="265"/>
    </row>
    <row r="30906" spans="1:5">
      <c r="A30906" s="283">
        <v>75928</v>
      </c>
      <c r="B30906" s="176">
        <v>10.5</v>
      </c>
      <c r="C30906" s="176">
        <v>41</v>
      </c>
      <c r="D30906" s="282">
        <v>87</v>
      </c>
      <c r="E30906" s="265"/>
    </row>
    <row r="30907" spans="1:5">
      <c r="A30907" s="283">
        <v>75929</v>
      </c>
      <c r="B30907" s="176">
        <v>11.4</v>
      </c>
      <c r="C30907" s="176">
        <v>48.5</v>
      </c>
      <c r="D30907" s="282">
        <v>87</v>
      </c>
      <c r="E30907" s="265"/>
    </row>
    <row r="30908" spans="1:5">
      <c r="A30908" s="283">
        <v>75930</v>
      </c>
      <c r="B30908" s="176">
        <v>16</v>
      </c>
      <c r="C30908" s="176">
        <v>50.2</v>
      </c>
      <c r="D30908" s="282">
        <v>87</v>
      </c>
      <c r="E30908" s="265"/>
    </row>
    <row r="30909" spans="1:5">
      <c r="A30909" s="283">
        <v>75931</v>
      </c>
      <c r="B30909" s="176">
        <v>40.5</v>
      </c>
      <c r="C30909" s="176">
        <v>46.7</v>
      </c>
      <c r="D30909" s="282">
        <v>87</v>
      </c>
      <c r="E30909" s="265"/>
    </row>
    <row r="30910" spans="1:5">
      <c r="A30910" s="283">
        <v>75932</v>
      </c>
      <c r="B30910" s="176">
        <v>8.4</v>
      </c>
      <c r="C30910" s="176">
        <v>50.5</v>
      </c>
      <c r="D30910" s="282">
        <v>87</v>
      </c>
      <c r="E30910" s="265"/>
    </row>
    <row r="30911" spans="1:5">
      <c r="A30911" s="283">
        <v>75933</v>
      </c>
      <c r="B30911" s="176">
        <v>24.5</v>
      </c>
      <c r="C30911" s="176">
        <v>40.700000000000003</v>
      </c>
      <c r="D30911" s="282">
        <v>87</v>
      </c>
      <c r="E30911" s="265"/>
    </row>
    <row r="30912" spans="1:5">
      <c r="A30912" s="283">
        <v>75934</v>
      </c>
      <c r="B30912" s="176">
        <v>9.3000000000000007</v>
      </c>
      <c r="C30912" s="176">
        <v>40.6</v>
      </c>
      <c r="D30912" s="282">
        <v>87</v>
      </c>
      <c r="E30912" s="265"/>
    </row>
    <row r="30913" spans="1:5">
      <c r="A30913" s="283">
        <v>75935</v>
      </c>
      <c r="B30913" s="176">
        <v>44</v>
      </c>
      <c r="C30913" s="176">
        <v>35.799999999999997</v>
      </c>
      <c r="D30913" s="282">
        <v>93</v>
      </c>
      <c r="E30913" s="265"/>
    </row>
    <row r="30914" spans="1:5">
      <c r="A30914" s="283">
        <v>75936</v>
      </c>
      <c r="B30914" s="176">
        <v>7.7</v>
      </c>
      <c r="C30914" s="176">
        <v>41.6</v>
      </c>
      <c r="D30914" s="282">
        <v>87</v>
      </c>
      <c r="E30914" s="265"/>
    </row>
    <row r="30915" spans="1:5">
      <c r="A30915" s="283">
        <v>75937</v>
      </c>
      <c r="B30915" s="176">
        <v>23.8</v>
      </c>
      <c r="C30915" s="176">
        <v>38.4</v>
      </c>
      <c r="D30915" s="282">
        <v>87</v>
      </c>
      <c r="E30915" s="265"/>
    </row>
    <row r="30916" spans="1:5">
      <c r="A30916" s="283">
        <v>75938</v>
      </c>
      <c r="B30916" s="176">
        <v>18</v>
      </c>
      <c r="C30916" s="176">
        <v>40.5</v>
      </c>
      <c r="D30916" s="282">
        <v>87</v>
      </c>
      <c r="E30916" s="265"/>
    </row>
    <row r="30917" spans="1:5">
      <c r="A30917" s="283">
        <v>75939</v>
      </c>
      <c r="B30917" s="176">
        <v>15.6</v>
      </c>
      <c r="C30917" s="176">
        <v>38</v>
      </c>
      <c r="D30917" s="282">
        <v>87</v>
      </c>
      <c r="E30917" s="265"/>
    </row>
    <row r="30918" spans="1:5">
      <c r="A30918" s="283">
        <v>75941</v>
      </c>
      <c r="B30918" s="176">
        <v>92</v>
      </c>
      <c r="C30918" s="176">
        <v>36.1</v>
      </c>
      <c r="D30918" s="282">
        <v>87</v>
      </c>
      <c r="E30918" s="265"/>
    </row>
    <row r="30919" spans="1:5">
      <c r="A30919" s="283">
        <v>75942</v>
      </c>
      <c r="B30919" s="176">
        <v>580.5</v>
      </c>
      <c r="C30919" s="176">
        <v>45</v>
      </c>
      <c r="D30919" s="282">
        <v>87</v>
      </c>
      <c r="E30919" s="265"/>
    </row>
    <row r="30920" spans="1:5">
      <c r="A30920" s="283">
        <v>75943</v>
      </c>
      <c r="B30920" s="176">
        <v>21.2</v>
      </c>
      <c r="C30920" s="176">
        <v>41.1</v>
      </c>
      <c r="D30920" s="282">
        <v>87</v>
      </c>
      <c r="E30920" s="265"/>
    </row>
    <row r="30921" spans="1:5">
      <c r="A30921" s="283">
        <v>75944</v>
      </c>
      <c r="B30921" s="176">
        <v>20.8</v>
      </c>
      <c r="C30921" s="176">
        <v>43.1</v>
      </c>
      <c r="D30921" s="282">
        <v>87</v>
      </c>
      <c r="E30921" s="265"/>
    </row>
    <row r="30922" spans="1:5">
      <c r="A30922" s="283">
        <v>75946</v>
      </c>
      <c r="B30922" s="176">
        <v>30.4</v>
      </c>
      <c r="C30922" s="176">
        <v>41.2</v>
      </c>
      <c r="D30922" s="282">
        <v>87</v>
      </c>
      <c r="E30922" s="265"/>
    </row>
    <row r="30923" spans="1:5">
      <c r="A30923" s="283">
        <v>75948</v>
      </c>
      <c r="B30923" s="176">
        <v>23.8</v>
      </c>
      <c r="C30923" s="176">
        <v>53.7</v>
      </c>
      <c r="D30923" s="282">
        <v>87</v>
      </c>
      <c r="E30923" s="265"/>
    </row>
    <row r="30924" spans="1:5">
      <c r="A30924" s="283">
        <v>75949</v>
      </c>
      <c r="B30924" s="176">
        <v>39</v>
      </c>
      <c r="C30924" s="176">
        <v>39.200000000000003</v>
      </c>
      <c r="D30924" s="282">
        <v>87</v>
      </c>
      <c r="E30924" s="265"/>
    </row>
    <row r="30925" spans="1:5">
      <c r="A30925" s="283">
        <v>75951</v>
      </c>
      <c r="B30925" s="176">
        <v>41.1</v>
      </c>
      <c r="C30925" s="176">
        <v>39.4</v>
      </c>
      <c r="D30925" s="282">
        <v>116</v>
      </c>
      <c r="E30925" s="265"/>
    </row>
    <row r="30926" spans="1:5">
      <c r="A30926" s="283">
        <v>75954</v>
      </c>
      <c r="B30926" s="176">
        <v>37.6</v>
      </c>
      <c r="C30926" s="176">
        <v>37.799999999999997</v>
      </c>
      <c r="D30926" s="282">
        <v>87</v>
      </c>
      <c r="E30926" s="265"/>
    </row>
    <row r="30927" spans="1:5">
      <c r="A30927" s="283">
        <v>75956</v>
      </c>
      <c r="B30927" s="176">
        <v>32.1</v>
      </c>
      <c r="C30927" s="176">
        <v>41.3</v>
      </c>
      <c r="D30927" s="282">
        <v>87</v>
      </c>
      <c r="E30927" s="265"/>
    </row>
    <row r="30928" spans="1:5">
      <c r="A30928" s="283">
        <v>75958</v>
      </c>
      <c r="B30928" s="176">
        <v>16.899999999999999</v>
      </c>
      <c r="C30928" s="176">
        <v>40.299999999999997</v>
      </c>
      <c r="D30928" s="282">
        <v>87</v>
      </c>
      <c r="E30928" s="265"/>
    </row>
    <row r="30929" spans="1:5">
      <c r="A30929" s="283">
        <v>75959</v>
      </c>
      <c r="B30929" s="176">
        <v>13.3</v>
      </c>
      <c r="C30929" s="176">
        <v>55.3</v>
      </c>
      <c r="D30929" s="282">
        <v>87</v>
      </c>
      <c r="E30929" s="265"/>
    </row>
    <row r="30930" spans="1:5">
      <c r="A30930" s="283">
        <v>75960</v>
      </c>
      <c r="B30930" s="176">
        <v>20.3</v>
      </c>
      <c r="C30930" s="176">
        <v>39</v>
      </c>
      <c r="D30930" s="282">
        <v>87</v>
      </c>
      <c r="E30930" s="265"/>
    </row>
    <row r="30931" spans="1:5">
      <c r="A30931" s="283">
        <v>75961</v>
      </c>
      <c r="B30931" s="176">
        <v>101.3</v>
      </c>
      <c r="C30931" s="176">
        <v>27.9</v>
      </c>
      <c r="D30931" s="282">
        <v>117</v>
      </c>
      <c r="E30931" s="265"/>
    </row>
    <row r="30932" spans="1:5">
      <c r="A30932" s="283">
        <v>75962</v>
      </c>
      <c r="B30932" s="176">
        <v>0</v>
      </c>
      <c r="C30932" s="176">
        <v>0</v>
      </c>
      <c r="D30932" s="282">
        <v>87</v>
      </c>
      <c r="E30932" s="265"/>
    </row>
    <row r="30933" spans="1:5">
      <c r="A30933" s="283">
        <v>75963</v>
      </c>
      <c r="B30933" s="176">
        <v>0</v>
      </c>
      <c r="C30933" s="176">
        <v>0</v>
      </c>
      <c r="D30933" s="282">
        <v>87</v>
      </c>
      <c r="E30933" s="265"/>
    </row>
    <row r="30934" spans="1:5">
      <c r="A30934" s="283">
        <v>75964</v>
      </c>
      <c r="B30934" s="176">
        <v>74.900000000000006</v>
      </c>
      <c r="C30934" s="176">
        <v>31.9</v>
      </c>
      <c r="D30934" s="282">
        <v>109</v>
      </c>
      <c r="E30934" s="265"/>
    </row>
    <row r="30935" spans="1:5">
      <c r="A30935" s="283">
        <v>75965</v>
      </c>
      <c r="B30935" s="176">
        <v>190.3</v>
      </c>
      <c r="C30935" s="176">
        <v>24.9</v>
      </c>
      <c r="D30935" s="282">
        <v>95</v>
      </c>
      <c r="E30935" s="265"/>
    </row>
    <row r="30936" spans="1:5">
      <c r="A30936" s="283">
        <v>75966</v>
      </c>
      <c r="B30936" s="176">
        <v>46.8</v>
      </c>
      <c r="C30936" s="176">
        <v>35</v>
      </c>
      <c r="D30936" s="282">
        <v>110</v>
      </c>
      <c r="E30936" s="265"/>
    </row>
    <row r="30937" spans="1:5">
      <c r="A30937" s="283">
        <v>75968</v>
      </c>
      <c r="B30937" s="176">
        <v>24.9</v>
      </c>
      <c r="C30937" s="176">
        <v>41.4</v>
      </c>
      <c r="D30937" s="282">
        <v>96</v>
      </c>
      <c r="E30937" s="265"/>
    </row>
    <row r="30938" spans="1:5">
      <c r="A30938" s="283">
        <v>75969</v>
      </c>
      <c r="B30938" s="176">
        <v>59.2</v>
      </c>
      <c r="C30938" s="176">
        <v>37.9</v>
      </c>
      <c r="D30938" s="282">
        <v>87</v>
      </c>
      <c r="E30938" s="265"/>
    </row>
    <row r="30939" spans="1:5">
      <c r="A30939" s="283">
        <v>75972</v>
      </c>
      <c r="B30939" s="176">
        <v>20.7</v>
      </c>
      <c r="C30939" s="176">
        <v>44.8</v>
      </c>
      <c r="D30939" s="282">
        <v>87</v>
      </c>
      <c r="E30939" s="265"/>
    </row>
    <row r="30940" spans="1:5">
      <c r="A30940" s="283">
        <v>75973</v>
      </c>
      <c r="B30940" s="176">
        <v>14.6</v>
      </c>
      <c r="C30940" s="176">
        <v>46.4</v>
      </c>
      <c r="D30940" s="282">
        <v>87</v>
      </c>
      <c r="E30940" s="265"/>
    </row>
    <row r="30941" spans="1:5">
      <c r="A30941" s="283">
        <v>75974</v>
      </c>
      <c r="B30941" s="176">
        <v>27.1</v>
      </c>
      <c r="C30941" s="176">
        <v>36.5</v>
      </c>
      <c r="D30941" s="282">
        <v>87</v>
      </c>
      <c r="E30941" s="265"/>
    </row>
    <row r="30942" spans="1:5">
      <c r="A30942" s="283">
        <v>75975</v>
      </c>
      <c r="B30942" s="176">
        <v>26</v>
      </c>
      <c r="C30942" s="176">
        <v>38.799999999999997</v>
      </c>
      <c r="D30942" s="282">
        <v>87</v>
      </c>
      <c r="E30942" s="265"/>
    </row>
    <row r="30943" spans="1:5">
      <c r="A30943" s="283">
        <v>75976</v>
      </c>
      <c r="B30943" s="176">
        <v>0</v>
      </c>
      <c r="C30943" s="176">
        <v>0</v>
      </c>
      <c r="D30943" s="282">
        <v>87</v>
      </c>
      <c r="E30943" s="265"/>
    </row>
    <row r="30944" spans="1:5">
      <c r="A30944" s="283">
        <v>75977</v>
      </c>
      <c r="B30944" s="176">
        <v>6.7</v>
      </c>
      <c r="C30944" s="176">
        <v>43.5</v>
      </c>
      <c r="D30944" s="282">
        <v>87</v>
      </c>
      <c r="E30944" s="265"/>
    </row>
    <row r="30945" spans="1:5">
      <c r="A30945" s="283">
        <v>75978</v>
      </c>
      <c r="B30945" s="176">
        <v>0</v>
      </c>
      <c r="C30945" s="176">
        <v>0</v>
      </c>
      <c r="D30945" s="282">
        <v>87</v>
      </c>
      <c r="E30945" s="265"/>
    </row>
    <row r="30946" spans="1:5">
      <c r="A30946" s="283">
        <v>75979</v>
      </c>
      <c r="B30946" s="176">
        <v>48.1</v>
      </c>
      <c r="C30946" s="176">
        <v>40.799999999999997</v>
      </c>
      <c r="D30946" s="282">
        <v>87</v>
      </c>
      <c r="E30946" s="265"/>
    </row>
    <row r="30947" spans="1:5">
      <c r="A30947" s="283">
        <v>75980</v>
      </c>
      <c r="B30947" s="176">
        <v>20</v>
      </c>
      <c r="C30947" s="176">
        <v>47.9</v>
      </c>
      <c r="D30947" s="282">
        <v>87</v>
      </c>
      <c r="E30947" s="265"/>
    </row>
    <row r="30948" spans="1:5">
      <c r="A30948" s="283">
        <v>76001</v>
      </c>
      <c r="B30948" s="176">
        <v>2865.1</v>
      </c>
      <c r="C30948" s="176">
        <v>34.1</v>
      </c>
      <c r="D30948" s="282">
        <v>109</v>
      </c>
      <c r="E30948" s="265"/>
    </row>
    <row r="30949" spans="1:5">
      <c r="A30949" s="283">
        <v>76002</v>
      </c>
      <c r="B30949" s="176">
        <v>4227.2</v>
      </c>
      <c r="C30949" s="176">
        <v>30.1</v>
      </c>
      <c r="D30949" s="282">
        <v>114</v>
      </c>
      <c r="E30949" s="265"/>
    </row>
    <row r="30950" spans="1:5">
      <c r="A30950" s="283">
        <v>76003</v>
      </c>
      <c r="B30950" s="176">
        <v>0</v>
      </c>
      <c r="C30950" s="176">
        <v>0</v>
      </c>
      <c r="D30950" s="282">
        <v>87</v>
      </c>
      <c r="E30950" s="265"/>
    </row>
    <row r="30951" spans="1:5">
      <c r="A30951" s="283">
        <v>76004</v>
      </c>
      <c r="B30951" s="176">
        <v>0</v>
      </c>
      <c r="C30951" s="176">
        <v>0</v>
      </c>
      <c r="D30951" s="282">
        <v>87</v>
      </c>
      <c r="E30951" s="265"/>
    </row>
    <row r="30952" spans="1:5">
      <c r="A30952" s="283">
        <v>76005</v>
      </c>
      <c r="B30952" s="176">
        <v>2735</v>
      </c>
      <c r="C30952" s="176">
        <v>27.7</v>
      </c>
      <c r="D30952" s="282">
        <v>87</v>
      </c>
      <c r="E30952" s="265"/>
    </row>
    <row r="30953" spans="1:5">
      <c r="A30953" s="283">
        <v>76006</v>
      </c>
      <c r="B30953" s="176">
        <v>2111.6</v>
      </c>
      <c r="C30953" s="176">
        <v>31.8</v>
      </c>
      <c r="D30953" s="282">
        <v>104</v>
      </c>
      <c r="E30953" s="265"/>
    </row>
    <row r="30954" spans="1:5">
      <c r="A30954" s="283">
        <v>76007</v>
      </c>
      <c r="B30954" s="176">
        <v>783</v>
      </c>
      <c r="C30954" s="176">
        <v>35.1</v>
      </c>
      <c r="D30954" s="282">
        <v>87</v>
      </c>
      <c r="E30954" s="265"/>
    </row>
    <row r="30955" spans="1:5">
      <c r="A30955" s="283">
        <v>76008</v>
      </c>
      <c r="B30955" s="176">
        <v>147.19999999999999</v>
      </c>
      <c r="C30955" s="176">
        <v>39.1</v>
      </c>
      <c r="D30955" s="282">
        <v>107</v>
      </c>
      <c r="E30955" s="265"/>
    </row>
    <row r="30956" spans="1:5">
      <c r="A30956" s="283">
        <v>76009</v>
      </c>
      <c r="B30956" s="176">
        <v>219.4</v>
      </c>
      <c r="C30956" s="176">
        <v>36.200000000000003</v>
      </c>
      <c r="D30956" s="282">
        <v>93</v>
      </c>
      <c r="E30956" s="265"/>
    </row>
    <row r="30957" spans="1:5">
      <c r="A30957" s="283">
        <v>76010</v>
      </c>
      <c r="B30957" s="176">
        <v>5962.4</v>
      </c>
      <c r="C30957" s="176">
        <v>26.5</v>
      </c>
      <c r="D30957" s="282">
        <v>136</v>
      </c>
      <c r="E30957" s="265"/>
    </row>
    <row r="30958" spans="1:5">
      <c r="A30958" s="283">
        <v>76011</v>
      </c>
      <c r="B30958" s="176">
        <v>3696.1</v>
      </c>
      <c r="C30958" s="176">
        <v>30.1</v>
      </c>
      <c r="D30958" s="282">
        <v>194</v>
      </c>
      <c r="E30958" s="265"/>
    </row>
    <row r="30959" spans="1:5">
      <c r="A30959" s="283">
        <v>76012</v>
      </c>
      <c r="B30959" s="176">
        <v>3239.2</v>
      </c>
      <c r="C30959" s="176">
        <v>39.5</v>
      </c>
      <c r="D30959" s="282">
        <v>141</v>
      </c>
      <c r="E30959" s="265"/>
    </row>
    <row r="30960" spans="1:5">
      <c r="A30960" s="283">
        <v>76013</v>
      </c>
      <c r="B30960" s="176">
        <v>3396.4</v>
      </c>
      <c r="C30960" s="176">
        <v>34.700000000000003</v>
      </c>
      <c r="D30960" s="282">
        <v>137</v>
      </c>
      <c r="E30960" s="265"/>
    </row>
    <row r="30961" spans="1:5">
      <c r="A30961" s="283">
        <v>76014</v>
      </c>
      <c r="B30961" s="176">
        <v>5769.9</v>
      </c>
      <c r="C30961" s="176">
        <v>29.1</v>
      </c>
      <c r="D30961" s="282">
        <v>94</v>
      </c>
      <c r="E30961" s="265"/>
    </row>
    <row r="30962" spans="1:5">
      <c r="A30962" s="283">
        <v>76015</v>
      </c>
      <c r="B30962" s="176">
        <v>3901.1</v>
      </c>
      <c r="C30962" s="176">
        <v>33.799999999999997</v>
      </c>
      <c r="D30962" s="282">
        <v>126</v>
      </c>
      <c r="E30962" s="265"/>
    </row>
    <row r="30963" spans="1:5">
      <c r="A30963" s="283">
        <v>76016</v>
      </c>
      <c r="B30963" s="176">
        <v>3433.6</v>
      </c>
      <c r="C30963" s="176">
        <v>42.5</v>
      </c>
      <c r="D30963" s="282">
        <v>127</v>
      </c>
      <c r="E30963" s="265"/>
    </row>
    <row r="30964" spans="1:5">
      <c r="A30964" s="283">
        <v>76017</v>
      </c>
      <c r="B30964" s="176">
        <v>4230.8999999999996</v>
      </c>
      <c r="C30964" s="176">
        <v>35.4</v>
      </c>
      <c r="D30964" s="282">
        <v>124</v>
      </c>
      <c r="E30964" s="265"/>
    </row>
    <row r="30965" spans="1:5">
      <c r="A30965" s="283">
        <v>76018</v>
      </c>
      <c r="B30965" s="176">
        <v>3580.8</v>
      </c>
      <c r="C30965" s="176">
        <v>31.4</v>
      </c>
      <c r="D30965" s="282">
        <v>152</v>
      </c>
      <c r="E30965" s="265"/>
    </row>
    <row r="30966" spans="1:5">
      <c r="A30966" s="283">
        <v>76019</v>
      </c>
      <c r="B30966" s="176">
        <v>5076.1000000000004</v>
      </c>
      <c r="C30966" s="176">
        <v>40</v>
      </c>
      <c r="D30966" s="282">
        <v>87</v>
      </c>
      <c r="E30966" s="265"/>
    </row>
    <row r="30967" spans="1:5">
      <c r="A30967" s="283">
        <v>76020</v>
      </c>
      <c r="B30967" s="176">
        <v>358.9</v>
      </c>
      <c r="C30967" s="176">
        <v>41</v>
      </c>
      <c r="D30967" s="282">
        <v>106</v>
      </c>
      <c r="E30967" s="265"/>
    </row>
    <row r="30968" spans="1:5">
      <c r="A30968" s="283">
        <v>76021</v>
      </c>
      <c r="B30968" s="176">
        <v>4400.8</v>
      </c>
      <c r="C30968" s="176">
        <v>41.3</v>
      </c>
      <c r="D30968" s="282">
        <v>137</v>
      </c>
      <c r="E30968" s="265"/>
    </row>
    <row r="30969" spans="1:5">
      <c r="A30969" s="283">
        <v>76022</v>
      </c>
      <c r="B30969" s="176">
        <v>4778.2</v>
      </c>
      <c r="C30969" s="176">
        <v>37.4</v>
      </c>
      <c r="D30969" s="282">
        <v>132</v>
      </c>
      <c r="E30969" s="265"/>
    </row>
    <row r="30970" spans="1:5">
      <c r="A30970" s="283">
        <v>76023</v>
      </c>
      <c r="B30970" s="176">
        <v>108.1</v>
      </c>
      <c r="C30970" s="176">
        <v>41</v>
      </c>
      <c r="D30970" s="282">
        <v>87</v>
      </c>
      <c r="E30970" s="265"/>
    </row>
    <row r="30971" spans="1:5">
      <c r="A30971" s="283">
        <v>76028</v>
      </c>
      <c r="B30971" s="176">
        <v>761.4</v>
      </c>
      <c r="C30971" s="176">
        <v>36</v>
      </c>
      <c r="D30971" s="282">
        <v>165</v>
      </c>
      <c r="E30971" s="265"/>
    </row>
    <row r="30972" spans="1:5">
      <c r="A30972" s="283">
        <v>76031</v>
      </c>
      <c r="B30972" s="176">
        <v>243.8</v>
      </c>
      <c r="C30972" s="176">
        <v>35.1</v>
      </c>
      <c r="D30972" s="282">
        <v>113</v>
      </c>
      <c r="E30972" s="265"/>
    </row>
    <row r="30973" spans="1:5">
      <c r="A30973" s="283">
        <v>76033</v>
      </c>
      <c r="B30973" s="176">
        <v>203.4</v>
      </c>
      <c r="C30973" s="176">
        <v>36.299999999999997</v>
      </c>
      <c r="D30973" s="282">
        <v>101</v>
      </c>
      <c r="E30973" s="265"/>
    </row>
    <row r="30974" spans="1:5">
      <c r="A30974" s="283">
        <v>76034</v>
      </c>
      <c r="B30974" s="176">
        <v>1703.3</v>
      </c>
      <c r="C30974" s="176">
        <v>45.3</v>
      </c>
      <c r="D30974" s="282">
        <v>146</v>
      </c>
      <c r="E30974" s="265"/>
    </row>
    <row r="30975" spans="1:5">
      <c r="A30975" s="283">
        <v>76035</v>
      </c>
      <c r="B30975" s="176">
        <v>43.1</v>
      </c>
      <c r="C30975" s="176">
        <v>37.1</v>
      </c>
      <c r="D30975" s="282">
        <v>115</v>
      </c>
      <c r="E30975" s="265"/>
    </row>
    <row r="30976" spans="1:5">
      <c r="A30976" s="283">
        <v>76036</v>
      </c>
      <c r="B30976" s="176">
        <v>431.6</v>
      </c>
      <c r="C30976" s="176">
        <v>34.4</v>
      </c>
      <c r="D30976" s="282">
        <v>122</v>
      </c>
      <c r="E30976" s="265"/>
    </row>
    <row r="30977" spans="1:5">
      <c r="A30977" s="283">
        <v>76039</v>
      </c>
      <c r="B30977" s="176">
        <v>3263.4</v>
      </c>
      <c r="C30977" s="176">
        <v>34.5</v>
      </c>
      <c r="D30977" s="282">
        <v>108</v>
      </c>
      <c r="E30977" s="265"/>
    </row>
    <row r="30978" spans="1:5">
      <c r="A30978" s="283">
        <v>76040</v>
      </c>
      <c r="B30978" s="176">
        <v>3202.9</v>
      </c>
      <c r="C30978" s="176">
        <v>33.299999999999997</v>
      </c>
      <c r="D30978" s="282">
        <v>129</v>
      </c>
      <c r="E30978" s="265"/>
    </row>
    <row r="30979" spans="1:5">
      <c r="A30979" s="283">
        <v>76041</v>
      </c>
      <c r="B30979" s="176">
        <v>23.3</v>
      </c>
      <c r="C30979" s="176">
        <v>39.700000000000003</v>
      </c>
      <c r="D30979" s="282">
        <v>87</v>
      </c>
      <c r="E30979" s="265"/>
    </row>
    <row r="30980" spans="1:5">
      <c r="A30980" s="283">
        <v>76043</v>
      </c>
      <c r="B30980" s="176">
        <v>46.2</v>
      </c>
      <c r="C30980" s="176">
        <v>39.799999999999997</v>
      </c>
      <c r="D30980" s="282">
        <v>87</v>
      </c>
      <c r="E30980" s="265"/>
    </row>
    <row r="30981" spans="1:5">
      <c r="A30981" s="283">
        <v>76044</v>
      </c>
      <c r="B30981" s="176">
        <v>40.6</v>
      </c>
      <c r="C30981" s="176">
        <v>38</v>
      </c>
      <c r="D30981" s="282">
        <v>87</v>
      </c>
      <c r="E30981" s="265"/>
    </row>
    <row r="30982" spans="1:5">
      <c r="A30982" s="283">
        <v>76048</v>
      </c>
      <c r="B30982" s="176">
        <v>153.6</v>
      </c>
      <c r="C30982" s="176">
        <v>44.4</v>
      </c>
      <c r="D30982" s="282">
        <v>156</v>
      </c>
      <c r="E30982" s="265"/>
    </row>
    <row r="30983" spans="1:5">
      <c r="A30983" s="283">
        <v>76049</v>
      </c>
      <c r="B30983" s="176">
        <v>186.9</v>
      </c>
      <c r="C30983" s="176">
        <v>47.8</v>
      </c>
      <c r="D30983" s="282">
        <v>122</v>
      </c>
      <c r="E30983" s="265"/>
    </row>
    <row r="30984" spans="1:5">
      <c r="A30984" s="283">
        <v>76050</v>
      </c>
      <c r="B30984" s="176">
        <v>64.5</v>
      </c>
      <c r="C30984" s="176">
        <v>40.4</v>
      </c>
      <c r="D30984" s="282">
        <v>87</v>
      </c>
      <c r="E30984" s="265"/>
    </row>
    <row r="30985" spans="1:5">
      <c r="A30985" s="283">
        <v>76051</v>
      </c>
      <c r="B30985" s="176">
        <v>1313.1</v>
      </c>
      <c r="C30985" s="176">
        <v>37.6</v>
      </c>
      <c r="D30985" s="282">
        <v>136</v>
      </c>
      <c r="E30985" s="265"/>
    </row>
    <row r="30986" spans="1:5">
      <c r="A30986" s="283">
        <v>76052</v>
      </c>
      <c r="B30986" s="176">
        <v>441.9</v>
      </c>
      <c r="C30986" s="176">
        <v>32</v>
      </c>
      <c r="D30986" s="282">
        <v>87</v>
      </c>
      <c r="E30986" s="265"/>
    </row>
    <row r="30987" spans="1:5">
      <c r="A30987" s="283">
        <v>76053</v>
      </c>
      <c r="B30987" s="176">
        <v>2868.2</v>
      </c>
      <c r="C30987" s="176">
        <v>35.5</v>
      </c>
      <c r="D30987" s="282">
        <v>119</v>
      </c>
      <c r="E30987" s="265"/>
    </row>
    <row r="30988" spans="1:5">
      <c r="A30988" s="283">
        <v>76054</v>
      </c>
      <c r="B30988" s="176">
        <v>2828.2</v>
      </c>
      <c r="C30988" s="176">
        <v>46.1</v>
      </c>
      <c r="D30988" s="282">
        <v>147</v>
      </c>
      <c r="E30988" s="265"/>
    </row>
    <row r="30989" spans="1:5">
      <c r="A30989" s="283">
        <v>76055</v>
      </c>
      <c r="B30989" s="176">
        <v>102.2</v>
      </c>
      <c r="C30989" s="176">
        <v>34.9</v>
      </c>
      <c r="D30989" s="282">
        <v>95</v>
      </c>
      <c r="E30989" s="265"/>
    </row>
    <row r="30990" spans="1:5">
      <c r="A30990" s="283">
        <v>76058</v>
      </c>
      <c r="B30990" s="176">
        <v>328.6</v>
      </c>
      <c r="C30990" s="176">
        <v>34.9</v>
      </c>
      <c r="D30990" s="282">
        <v>93</v>
      </c>
      <c r="E30990" s="265"/>
    </row>
    <row r="30991" spans="1:5">
      <c r="A30991" s="283">
        <v>76059</v>
      </c>
      <c r="B30991" s="176">
        <v>624.9</v>
      </c>
      <c r="C30991" s="176">
        <v>32.6</v>
      </c>
      <c r="D30991" s="282">
        <v>153</v>
      </c>
      <c r="E30991" s="265"/>
    </row>
    <row r="30992" spans="1:5">
      <c r="A30992" s="283">
        <v>76060</v>
      </c>
      <c r="B30992" s="176">
        <v>875.8</v>
      </c>
      <c r="C30992" s="176">
        <v>38.1</v>
      </c>
      <c r="D30992" s="282">
        <v>132</v>
      </c>
      <c r="E30992" s="265"/>
    </row>
    <row r="30993" spans="1:5">
      <c r="A30993" s="283">
        <v>76061</v>
      </c>
      <c r="B30993" s="176">
        <v>171.4</v>
      </c>
      <c r="C30993" s="176">
        <v>45</v>
      </c>
      <c r="D30993" s="282">
        <v>87</v>
      </c>
      <c r="E30993" s="265"/>
    </row>
    <row r="30994" spans="1:5">
      <c r="A30994" s="283">
        <v>76063</v>
      </c>
      <c r="B30994" s="176">
        <v>1261.9000000000001</v>
      </c>
      <c r="C30994" s="176">
        <v>34.4</v>
      </c>
      <c r="D30994" s="282">
        <v>137</v>
      </c>
      <c r="E30994" s="265"/>
    </row>
    <row r="30995" spans="1:5">
      <c r="A30995" s="283">
        <v>76064</v>
      </c>
      <c r="B30995" s="176">
        <v>114.2</v>
      </c>
      <c r="C30995" s="176">
        <v>33.9</v>
      </c>
      <c r="D30995" s="282">
        <v>87</v>
      </c>
      <c r="E30995" s="265"/>
    </row>
    <row r="30996" spans="1:5">
      <c r="A30996" s="283">
        <v>76065</v>
      </c>
      <c r="B30996" s="176">
        <v>256.60000000000002</v>
      </c>
      <c r="C30996" s="176">
        <v>35.4</v>
      </c>
      <c r="D30996" s="282">
        <v>95</v>
      </c>
      <c r="E30996" s="265"/>
    </row>
    <row r="30997" spans="1:5">
      <c r="A30997" s="283">
        <v>76066</v>
      </c>
      <c r="B30997" s="176">
        <v>44.1</v>
      </c>
      <c r="C30997" s="176">
        <v>41.6</v>
      </c>
      <c r="D30997" s="282">
        <v>87</v>
      </c>
      <c r="E30997" s="265"/>
    </row>
    <row r="30998" spans="1:5">
      <c r="A30998" s="283">
        <v>76067</v>
      </c>
      <c r="B30998" s="176">
        <v>116.8</v>
      </c>
      <c r="C30998" s="176">
        <v>37</v>
      </c>
      <c r="D30998" s="282">
        <v>94</v>
      </c>
      <c r="E30998" s="265"/>
    </row>
    <row r="30999" spans="1:5">
      <c r="A30999" s="283">
        <v>76068</v>
      </c>
      <c r="B30999" s="176">
        <v>113.2</v>
      </c>
      <c r="C30999" s="176">
        <v>35.700000000000003</v>
      </c>
      <c r="D30999" s="282">
        <v>87</v>
      </c>
      <c r="E30999" s="265"/>
    </row>
    <row r="31000" spans="1:5">
      <c r="A31000" s="283">
        <v>76070</v>
      </c>
      <c r="B31000" s="176">
        <v>41.2</v>
      </c>
      <c r="C31000" s="176">
        <v>42.9</v>
      </c>
      <c r="D31000" s="282">
        <v>116</v>
      </c>
      <c r="E31000" s="265"/>
    </row>
    <row r="31001" spans="1:5">
      <c r="A31001" s="283">
        <v>76071</v>
      </c>
      <c r="B31001" s="176">
        <v>281.5</v>
      </c>
      <c r="C31001" s="176">
        <v>38.799999999999997</v>
      </c>
      <c r="D31001" s="282">
        <v>87</v>
      </c>
      <c r="E31001" s="265"/>
    </row>
    <row r="31002" spans="1:5">
      <c r="A31002" s="283">
        <v>76073</v>
      </c>
      <c r="B31002" s="176">
        <v>56.8</v>
      </c>
      <c r="C31002" s="176">
        <v>39.799999999999997</v>
      </c>
      <c r="D31002" s="282">
        <v>87</v>
      </c>
      <c r="E31002" s="265"/>
    </row>
    <row r="31003" spans="1:5">
      <c r="A31003" s="283">
        <v>76077</v>
      </c>
      <c r="B31003" s="176">
        <v>66.8</v>
      </c>
      <c r="C31003" s="176">
        <v>37.9</v>
      </c>
      <c r="D31003" s="282">
        <v>87</v>
      </c>
      <c r="E31003" s="265"/>
    </row>
    <row r="31004" spans="1:5">
      <c r="A31004" s="283">
        <v>76078</v>
      </c>
      <c r="B31004" s="176">
        <v>86.8</v>
      </c>
      <c r="C31004" s="176">
        <v>35</v>
      </c>
      <c r="D31004" s="282">
        <v>87</v>
      </c>
      <c r="E31004" s="265"/>
    </row>
    <row r="31005" spans="1:5">
      <c r="A31005" s="283">
        <v>76082</v>
      </c>
      <c r="B31005" s="176">
        <v>140.30000000000001</v>
      </c>
      <c r="C31005" s="176">
        <v>37.799999999999997</v>
      </c>
      <c r="D31005" s="282">
        <v>102</v>
      </c>
      <c r="E31005" s="265"/>
    </row>
    <row r="31006" spans="1:5">
      <c r="A31006" s="283">
        <v>76084</v>
      </c>
      <c r="B31006" s="176">
        <v>145.19999999999999</v>
      </c>
      <c r="C31006" s="176">
        <v>34</v>
      </c>
      <c r="D31006" s="282">
        <v>87</v>
      </c>
      <c r="E31006" s="265"/>
    </row>
    <row r="31007" spans="1:5">
      <c r="A31007" s="283">
        <v>76085</v>
      </c>
      <c r="B31007" s="176">
        <v>166.7</v>
      </c>
      <c r="C31007" s="176">
        <v>37.9</v>
      </c>
      <c r="D31007" s="282">
        <v>87</v>
      </c>
      <c r="E31007" s="265"/>
    </row>
    <row r="31008" spans="1:5">
      <c r="A31008" s="283">
        <v>76086</v>
      </c>
      <c r="B31008" s="176">
        <v>990.1</v>
      </c>
      <c r="C31008" s="176">
        <v>35.4</v>
      </c>
      <c r="D31008" s="282">
        <v>96</v>
      </c>
      <c r="E31008" s="265"/>
    </row>
    <row r="31009" spans="1:5">
      <c r="A31009" s="283">
        <v>76087</v>
      </c>
      <c r="B31009" s="176">
        <v>127.8</v>
      </c>
      <c r="C31009" s="176">
        <v>40.9</v>
      </c>
      <c r="D31009" s="282">
        <v>117</v>
      </c>
      <c r="E31009" s="265"/>
    </row>
    <row r="31010" spans="1:5">
      <c r="A31010" s="283">
        <v>76088</v>
      </c>
      <c r="B31010" s="176">
        <v>70.5</v>
      </c>
      <c r="C31010" s="176">
        <v>37.9</v>
      </c>
      <c r="D31010" s="282">
        <v>127</v>
      </c>
      <c r="E31010" s="265"/>
    </row>
    <row r="31011" spans="1:5">
      <c r="A31011" s="283">
        <v>76092</v>
      </c>
      <c r="B31011" s="176">
        <v>1324.8</v>
      </c>
      <c r="C31011" s="176">
        <v>39.4</v>
      </c>
      <c r="D31011" s="282">
        <v>138</v>
      </c>
      <c r="E31011" s="265"/>
    </row>
    <row r="31012" spans="1:5">
      <c r="A31012" s="283">
        <v>76093</v>
      </c>
      <c r="B31012" s="176">
        <v>40.9</v>
      </c>
      <c r="C31012" s="176">
        <v>38.799999999999997</v>
      </c>
      <c r="D31012" s="282">
        <v>87</v>
      </c>
      <c r="E31012" s="265"/>
    </row>
    <row r="31013" spans="1:5">
      <c r="A31013" s="283">
        <v>76094</v>
      </c>
      <c r="B31013" s="176">
        <v>0</v>
      </c>
      <c r="C31013" s="176">
        <v>0</v>
      </c>
      <c r="D31013" s="282">
        <v>87</v>
      </c>
      <c r="E31013" s="265"/>
    </row>
    <row r="31014" spans="1:5">
      <c r="A31014" s="283">
        <v>76095</v>
      </c>
      <c r="B31014" s="176">
        <v>0</v>
      </c>
      <c r="C31014" s="176">
        <v>0</v>
      </c>
      <c r="D31014" s="282">
        <v>87</v>
      </c>
      <c r="E31014" s="265"/>
    </row>
    <row r="31015" spans="1:5">
      <c r="A31015" s="283">
        <v>76096</v>
      </c>
      <c r="B31015" s="176">
        <v>0</v>
      </c>
      <c r="C31015" s="176">
        <v>0</v>
      </c>
      <c r="D31015" s="282">
        <v>87</v>
      </c>
      <c r="E31015" s="265"/>
    </row>
    <row r="31016" spans="1:5">
      <c r="A31016" s="283">
        <v>76097</v>
      </c>
      <c r="B31016" s="176">
        <v>0</v>
      </c>
      <c r="C31016" s="176">
        <v>0</v>
      </c>
      <c r="D31016" s="282">
        <v>87</v>
      </c>
      <c r="E31016" s="265"/>
    </row>
    <row r="31017" spans="1:5">
      <c r="A31017" s="283">
        <v>76098</v>
      </c>
      <c r="B31017" s="176">
        <v>2167.1999999999998</v>
      </c>
      <c r="C31017" s="176">
        <v>33.6</v>
      </c>
      <c r="D31017" s="282">
        <v>87</v>
      </c>
      <c r="E31017" s="265"/>
    </row>
    <row r="31018" spans="1:5">
      <c r="A31018" s="283">
        <v>76099</v>
      </c>
      <c r="B31018" s="176">
        <v>2209.8000000000002</v>
      </c>
      <c r="C31018" s="176">
        <v>34.6</v>
      </c>
      <c r="D31018" s="282">
        <v>96</v>
      </c>
      <c r="E31018" s="265"/>
    </row>
    <row r="31019" spans="1:5">
      <c r="A31019" s="283">
        <v>76101</v>
      </c>
      <c r="B31019" s="176">
        <v>0</v>
      </c>
      <c r="C31019" s="176">
        <v>0</v>
      </c>
      <c r="D31019" s="282">
        <v>87</v>
      </c>
      <c r="E31019" s="265"/>
    </row>
    <row r="31020" spans="1:5">
      <c r="A31020" s="283">
        <v>76102</v>
      </c>
      <c r="B31020" s="176">
        <v>1773.7</v>
      </c>
      <c r="C31020" s="176">
        <v>34</v>
      </c>
      <c r="D31020" s="282">
        <v>150</v>
      </c>
      <c r="E31020" s="265"/>
    </row>
    <row r="31021" spans="1:5">
      <c r="A31021" s="283">
        <v>76103</v>
      </c>
      <c r="B31021" s="176">
        <v>2627.5</v>
      </c>
      <c r="C31021" s="176">
        <v>34.1</v>
      </c>
      <c r="D31021" s="282">
        <v>121</v>
      </c>
      <c r="E31021" s="265"/>
    </row>
    <row r="31022" spans="1:5">
      <c r="A31022" s="283">
        <v>76104</v>
      </c>
      <c r="B31022" s="176">
        <v>2963.9</v>
      </c>
      <c r="C31022" s="176">
        <v>32.700000000000003</v>
      </c>
      <c r="D31022" s="282">
        <v>122</v>
      </c>
      <c r="E31022" s="265"/>
    </row>
    <row r="31023" spans="1:5">
      <c r="A31023" s="283">
        <v>76105</v>
      </c>
      <c r="B31023" s="176">
        <v>4078.3</v>
      </c>
      <c r="C31023" s="176">
        <v>27.3</v>
      </c>
      <c r="D31023" s="282">
        <v>156</v>
      </c>
      <c r="E31023" s="265"/>
    </row>
    <row r="31024" spans="1:5">
      <c r="A31024" s="283">
        <v>76106</v>
      </c>
      <c r="B31024" s="176">
        <v>2584.3000000000002</v>
      </c>
      <c r="C31024" s="176">
        <v>27</v>
      </c>
      <c r="D31024" s="282">
        <v>116</v>
      </c>
      <c r="E31024" s="265"/>
    </row>
    <row r="31025" spans="1:5">
      <c r="A31025" s="283">
        <v>76107</v>
      </c>
      <c r="B31025" s="176">
        <v>2542.5</v>
      </c>
      <c r="C31025" s="176">
        <v>38.1</v>
      </c>
      <c r="D31025" s="282">
        <v>141</v>
      </c>
      <c r="E31025" s="265"/>
    </row>
    <row r="31026" spans="1:5">
      <c r="A31026" s="283">
        <v>76108</v>
      </c>
      <c r="B31026" s="176">
        <v>904.4</v>
      </c>
      <c r="C31026" s="176">
        <v>34.4</v>
      </c>
      <c r="D31026" s="282">
        <v>130</v>
      </c>
      <c r="E31026" s="265"/>
    </row>
    <row r="31027" spans="1:5">
      <c r="A31027" s="283">
        <v>76109</v>
      </c>
      <c r="B31027" s="176">
        <v>2932.6</v>
      </c>
      <c r="C31027" s="176">
        <v>29.1</v>
      </c>
      <c r="D31027" s="282">
        <v>175</v>
      </c>
      <c r="E31027" s="265"/>
    </row>
    <row r="31028" spans="1:5">
      <c r="A31028" s="283">
        <v>76110</v>
      </c>
      <c r="B31028" s="176">
        <v>5140.7</v>
      </c>
      <c r="C31028" s="176">
        <v>29.8</v>
      </c>
      <c r="D31028" s="282">
        <v>116</v>
      </c>
      <c r="E31028" s="265"/>
    </row>
    <row r="31029" spans="1:5">
      <c r="A31029" s="283">
        <v>76111</v>
      </c>
      <c r="B31029" s="176">
        <v>2597.6</v>
      </c>
      <c r="C31029" s="176">
        <v>30.2</v>
      </c>
      <c r="D31029" s="282">
        <v>111</v>
      </c>
      <c r="E31029" s="265"/>
    </row>
    <row r="31030" spans="1:5">
      <c r="A31030" s="283">
        <v>76112</v>
      </c>
      <c r="B31030" s="176">
        <v>2578.3000000000002</v>
      </c>
      <c r="C31030" s="176">
        <v>34.5</v>
      </c>
      <c r="D31030" s="282">
        <v>159</v>
      </c>
      <c r="E31030" s="265"/>
    </row>
    <row r="31031" spans="1:5">
      <c r="A31031" s="283">
        <v>76113</v>
      </c>
      <c r="B31031" s="176">
        <v>0</v>
      </c>
      <c r="C31031" s="176">
        <v>0</v>
      </c>
      <c r="D31031" s="282">
        <v>87</v>
      </c>
      <c r="E31031" s="265"/>
    </row>
    <row r="31032" spans="1:5">
      <c r="A31032" s="283">
        <v>76114</v>
      </c>
      <c r="B31032" s="176">
        <v>2403.1</v>
      </c>
      <c r="C31032" s="176">
        <v>33.9</v>
      </c>
      <c r="D31032" s="282">
        <v>122</v>
      </c>
      <c r="E31032" s="265"/>
    </row>
    <row r="31033" spans="1:5">
      <c r="A31033" s="283">
        <v>76115</v>
      </c>
      <c r="B31033" s="176">
        <v>4155.7</v>
      </c>
      <c r="C31033" s="176">
        <v>26.6</v>
      </c>
      <c r="D31033" s="282">
        <v>167</v>
      </c>
      <c r="E31033" s="265"/>
    </row>
    <row r="31034" spans="1:5">
      <c r="A31034" s="283">
        <v>76116</v>
      </c>
      <c r="B31034" s="176">
        <v>3599.8</v>
      </c>
      <c r="C31034" s="176">
        <v>34.4</v>
      </c>
      <c r="D31034" s="282">
        <v>166</v>
      </c>
      <c r="E31034" s="265"/>
    </row>
    <row r="31035" spans="1:5">
      <c r="A31035" s="283">
        <v>76117</v>
      </c>
      <c r="B31035" s="176">
        <v>3261.2</v>
      </c>
      <c r="C31035" s="176">
        <v>32.700000000000003</v>
      </c>
      <c r="D31035" s="282">
        <v>113</v>
      </c>
      <c r="E31035" s="265"/>
    </row>
    <row r="31036" spans="1:5">
      <c r="A31036" s="283">
        <v>76118</v>
      </c>
      <c r="B31036" s="176">
        <v>3061</v>
      </c>
      <c r="C31036" s="176">
        <v>36.4</v>
      </c>
      <c r="D31036" s="282">
        <v>101</v>
      </c>
      <c r="E31036" s="265"/>
    </row>
    <row r="31037" spans="1:5">
      <c r="A31037" s="283">
        <v>76119</v>
      </c>
      <c r="B31037" s="176">
        <v>2701.6</v>
      </c>
      <c r="C31037" s="176">
        <v>31.1</v>
      </c>
      <c r="D31037" s="282">
        <v>116</v>
      </c>
      <c r="E31037" s="265"/>
    </row>
    <row r="31038" spans="1:5">
      <c r="A31038" s="283">
        <v>76120</v>
      </c>
      <c r="B31038" s="176">
        <v>1734.1</v>
      </c>
      <c r="C31038" s="176">
        <v>31.1</v>
      </c>
      <c r="D31038" s="282">
        <v>122</v>
      </c>
      <c r="E31038" s="265"/>
    </row>
    <row r="31039" spans="1:5">
      <c r="A31039" s="283">
        <v>76121</v>
      </c>
      <c r="B31039" s="176">
        <v>0</v>
      </c>
      <c r="C31039" s="176">
        <v>0</v>
      </c>
      <c r="D31039" s="282">
        <v>87</v>
      </c>
      <c r="E31039" s="265"/>
    </row>
    <row r="31040" spans="1:5">
      <c r="A31040" s="283">
        <v>76122</v>
      </c>
      <c r="B31040" s="176">
        <v>0</v>
      </c>
      <c r="C31040" s="176">
        <v>0</v>
      </c>
      <c r="D31040" s="282">
        <v>87</v>
      </c>
      <c r="E31040" s="265"/>
    </row>
    <row r="31041" spans="1:5">
      <c r="A31041" s="283">
        <v>76123</v>
      </c>
      <c r="B31041" s="176">
        <v>3685.5</v>
      </c>
      <c r="C31041" s="176">
        <v>31.2</v>
      </c>
      <c r="D31041" s="282">
        <v>87</v>
      </c>
      <c r="E31041" s="265"/>
    </row>
    <row r="31042" spans="1:5">
      <c r="A31042" s="283">
        <v>76124</v>
      </c>
      <c r="B31042" s="176">
        <v>0</v>
      </c>
      <c r="C31042" s="176">
        <v>0</v>
      </c>
      <c r="D31042" s="282">
        <v>87</v>
      </c>
      <c r="E31042" s="265"/>
    </row>
    <row r="31043" spans="1:5">
      <c r="A31043" s="283">
        <v>76126</v>
      </c>
      <c r="B31043" s="176">
        <v>349.1</v>
      </c>
      <c r="C31043" s="176">
        <v>42.7</v>
      </c>
      <c r="D31043" s="282">
        <v>103</v>
      </c>
      <c r="E31043" s="265"/>
    </row>
    <row r="31044" spans="1:5">
      <c r="A31044" s="283">
        <v>76127</v>
      </c>
      <c r="B31044" s="176">
        <v>594.20000000000005</v>
      </c>
      <c r="C31044" s="176">
        <v>37.700000000000003</v>
      </c>
      <c r="D31044" s="282">
        <v>128</v>
      </c>
      <c r="E31044" s="265"/>
    </row>
    <row r="31045" spans="1:5">
      <c r="A31045" s="283">
        <v>76129</v>
      </c>
      <c r="B31045" s="176">
        <v>0</v>
      </c>
      <c r="C31045" s="176">
        <v>0</v>
      </c>
      <c r="D31045" s="282">
        <v>87</v>
      </c>
      <c r="E31045" s="265"/>
    </row>
    <row r="31046" spans="1:5">
      <c r="A31046" s="283">
        <v>76131</v>
      </c>
      <c r="B31046" s="176">
        <v>1381.6</v>
      </c>
      <c r="C31046" s="176">
        <v>29.3</v>
      </c>
      <c r="D31046" s="282">
        <v>105</v>
      </c>
      <c r="E31046" s="265"/>
    </row>
    <row r="31047" spans="1:5">
      <c r="A31047" s="283">
        <v>76132</v>
      </c>
      <c r="B31047" s="176">
        <v>3291.2</v>
      </c>
      <c r="C31047" s="176">
        <v>35</v>
      </c>
      <c r="D31047" s="282">
        <v>130</v>
      </c>
      <c r="E31047" s="265"/>
    </row>
    <row r="31048" spans="1:5">
      <c r="A31048" s="283">
        <v>76133</v>
      </c>
      <c r="B31048" s="176">
        <v>5002.6000000000004</v>
      </c>
      <c r="C31048" s="176">
        <v>35.6</v>
      </c>
      <c r="D31048" s="282">
        <v>133</v>
      </c>
      <c r="E31048" s="265"/>
    </row>
    <row r="31049" spans="1:5">
      <c r="A31049" s="283">
        <v>76134</v>
      </c>
      <c r="B31049" s="176">
        <v>2444.1999999999998</v>
      </c>
      <c r="C31049" s="176">
        <v>31.9</v>
      </c>
      <c r="D31049" s="282">
        <v>101</v>
      </c>
      <c r="E31049" s="265"/>
    </row>
    <row r="31050" spans="1:5">
      <c r="A31050" s="283">
        <v>76135</v>
      </c>
      <c r="B31050" s="176">
        <v>847</v>
      </c>
      <c r="C31050" s="176">
        <v>35.4</v>
      </c>
      <c r="D31050" s="282">
        <v>101</v>
      </c>
      <c r="E31050" s="265"/>
    </row>
    <row r="31051" spans="1:5">
      <c r="A31051" s="283">
        <v>76136</v>
      </c>
      <c r="B31051" s="176">
        <v>0</v>
      </c>
      <c r="C31051" s="176">
        <v>0</v>
      </c>
      <c r="D31051" s="282">
        <v>87</v>
      </c>
      <c r="E31051" s="265"/>
    </row>
    <row r="31052" spans="1:5">
      <c r="A31052" s="283">
        <v>76137</v>
      </c>
      <c r="B31052" s="176">
        <v>4103.6000000000004</v>
      </c>
      <c r="C31052" s="176">
        <v>31.6</v>
      </c>
      <c r="D31052" s="282">
        <v>170</v>
      </c>
      <c r="E31052" s="265"/>
    </row>
    <row r="31053" spans="1:5">
      <c r="A31053" s="283">
        <v>76140</v>
      </c>
      <c r="B31053" s="176">
        <v>948.7</v>
      </c>
      <c r="C31053" s="176">
        <v>31.6</v>
      </c>
      <c r="D31053" s="282">
        <v>112</v>
      </c>
      <c r="E31053" s="265"/>
    </row>
    <row r="31054" spans="1:5">
      <c r="A31054" s="283">
        <v>76147</v>
      </c>
      <c r="B31054" s="176">
        <v>0</v>
      </c>
      <c r="C31054" s="176">
        <v>0</v>
      </c>
      <c r="D31054" s="282">
        <v>87</v>
      </c>
      <c r="E31054" s="265"/>
    </row>
    <row r="31055" spans="1:5">
      <c r="A31055" s="283">
        <v>76148</v>
      </c>
      <c r="B31055" s="176">
        <v>4842.3999999999996</v>
      </c>
      <c r="C31055" s="176">
        <v>34.5</v>
      </c>
      <c r="D31055" s="282">
        <v>126</v>
      </c>
      <c r="E31055" s="265"/>
    </row>
    <row r="31056" spans="1:5">
      <c r="A31056" s="283">
        <v>76155</v>
      </c>
      <c r="B31056" s="176">
        <v>1157.5</v>
      </c>
      <c r="C31056" s="176">
        <v>32</v>
      </c>
      <c r="D31056" s="282">
        <v>104</v>
      </c>
      <c r="E31056" s="265"/>
    </row>
    <row r="31057" spans="1:5">
      <c r="A31057" s="283">
        <v>76161</v>
      </c>
      <c r="B31057" s="176">
        <v>0</v>
      </c>
      <c r="C31057" s="176">
        <v>0</v>
      </c>
      <c r="D31057" s="282">
        <v>87</v>
      </c>
      <c r="E31057" s="265"/>
    </row>
    <row r="31058" spans="1:5">
      <c r="A31058" s="283">
        <v>76162</v>
      </c>
      <c r="B31058" s="176">
        <v>0</v>
      </c>
      <c r="C31058" s="176">
        <v>0</v>
      </c>
      <c r="D31058" s="282">
        <v>87</v>
      </c>
      <c r="E31058" s="265"/>
    </row>
    <row r="31059" spans="1:5">
      <c r="A31059" s="283">
        <v>76163</v>
      </c>
      <c r="B31059" s="176">
        <v>0</v>
      </c>
      <c r="C31059" s="176">
        <v>0</v>
      </c>
      <c r="D31059" s="282">
        <v>87</v>
      </c>
      <c r="E31059" s="265"/>
    </row>
    <row r="31060" spans="1:5">
      <c r="A31060" s="283">
        <v>76164</v>
      </c>
      <c r="B31060" s="176">
        <v>4858.7</v>
      </c>
      <c r="C31060" s="176">
        <v>29.4</v>
      </c>
      <c r="D31060" s="282">
        <v>87</v>
      </c>
      <c r="E31060" s="265"/>
    </row>
    <row r="31061" spans="1:5">
      <c r="A31061" s="283">
        <v>76177</v>
      </c>
      <c r="B31061" s="176">
        <v>376.5</v>
      </c>
      <c r="C31061" s="176">
        <v>30.3</v>
      </c>
      <c r="D31061" s="282">
        <v>95</v>
      </c>
      <c r="E31061" s="265"/>
    </row>
    <row r="31062" spans="1:5">
      <c r="A31062" s="283">
        <v>76179</v>
      </c>
      <c r="B31062" s="176">
        <v>975.1</v>
      </c>
      <c r="C31062" s="176">
        <v>32.200000000000003</v>
      </c>
      <c r="D31062" s="282">
        <v>122</v>
      </c>
      <c r="E31062" s="265"/>
    </row>
    <row r="31063" spans="1:5">
      <c r="A31063" s="283">
        <v>76180</v>
      </c>
      <c r="B31063" s="176">
        <v>3706.5</v>
      </c>
      <c r="C31063" s="176">
        <v>36.799999999999997</v>
      </c>
      <c r="D31063" s="282">
        <v>135</v>
      </c>
      <c r="E31063" s="265"/>
    </row>
    <row r="31064" spans="1:5">
      <c r="A31064" s="283">
        <v>76181</v>
      </c>
      <c r="B31064" s="176">
        <v>2300.3000000000002</v>
      </c>
      <c r="C31064" s="176">
        <v>40.6</v>
      </c>
      <c r="D31064" s="282">
        <v>87</v>
      </c>
      <c r="E31064" s="265"/>
    </row>
    <row r="31065" spans="1:5">
      <c r="A31065" s="283">
        <v>76182</v>
      </c>
      <c r="B31065" s="176">
        <v>3123.7</v>
      </c>
      <c r="C31065" s="176">
        <v>39.4</v>
      </c>
      <c r="D31065" s="282">
        <v>93</v>
      </c>
      <c r="E31065" s="265"/>
    </row>
    <row r="31066" spans="1:5">
      <c r="A31066" s="283">
        <v>76185</v>
      </c>
      <c r="B31066" s="176">
        <v>0</v>
      </c>
      <c r="C31066" s="176">
        <v>0</v>
      </c>
      <c r="D31066" s="282">
        <v>87</v>
      </c>
      <c r="E31066" s="265"/>
    </row>
    <row r="31067" spans="1:5">
      <c r="A31067" s="283">
        <v>76192</v>
      </c>
      <c r="B31067" s="176">
        <v>0</v>
      </c>
      <c r="C31067" s="176">
        <v>0</v>
      </c>
      <c r="D31067" s="282">
        <v>87</v>
      </c>
      <c r="E31067" s="265"/>
    </row>
    <row r="31068" spans="1:5">
      <c r="A31068" s="283">
        <v>76196</v>
      </c>
      <c r="B31068" s="176">
        <v>0</v>
      </c>
      <c r="C31068" s="176">
        <v>0</v>
      </c>
      <c r="D31068" s="282">
        <v>87</v>
      </c>
      <c r="E31068" s="265"/>
    </row>
    <row r="31069" spans="1:5">
      <c r="A31069" s="283">
        <v>76199</v>
      </c>
      <c r="B31069" s="176">
        <v>0</v>
      </c>
      <c r="C31069" s="176">
        <v>0</v>
      </c>
      <c r="D31069" s="282">
        <v>87</v>
      </c>
      <c r="E31069" s="265"/>
    </row>
    <row r="31070" spans="1:5">
      <c r="A31070" s="283">
        <v>76201</v>
      </c>
      <c r="B31070" s="176">
        <v>2699.3</v>
      </c>
      <c r="C31070" s="176">
        <v>23.8</v>
      </c>
      <c r="D31070" s="282">
        <v>122</v>
      </c>
      <c r="E31070" s="265"/>
    </row>
    <row r="31071" spans="1:5">
      <c r="A31071" s="283">
        <v>76202</v>
      </c>
      <c r="B31071" s="176">
        <v>0</v>
      </c>
      <c r="C31071" s="176">
        <v>0</v>
      </c>
      <c r="D31071" s="282">
        <v>87</v>
      </c>
      <c r="E31071" s="265"/>
    </row>
    <row r="31072" spans="1:5">
      <c r="A31072" s="283">
        <v>76203</v>
      </c>
      <c r="B31072" s="176">
        <v>0</v>
      </c>
      <c r="C31072" s="176">
        <v>0</v>
      </c>
      <c r="D31072" s="282">
        <v>87</v>
      </c>
      <c r="E31072" s="265"/>
    </row>
    <row r="31073" spans="1:5">
      <c r="A31073" s="283">
        <v>76204</v>
      </c>
      <c r="B31073" s="176">
        <v>2607.9</v>
      </c>
      <c r="C31073" s="176">
        <v>26.6</v>
      </c>
      <c r="D31073" s="282">
        <v>87</v>
      </c>
      <c r="E31073" s="265"/>
    </row>
    <row r="31074" spans="1:5">
      <c r="A31074" s="283">
        <v>76205</v>
      </c>
      <c r="B31074" s="176">
        <v>2551.1999999999998</v>
      </c>
      <c r="C31074" s="176">
        <v>25</v>
      </c>
      <c r="D31074" s="282">
        <v>104</v>
      </c>
      <c r="E31074" s="265"/>
    </row>
    <row r="31075" spans="1:5">
      <c r="A31075" s="283">
        <v>76206</v>
      </c>
      <c r="B31075" s="176">
        <v>0</v>
      </c>
      <c r="C31075" s="176">
        <v>0</v>
      </c>
      <c r="D31075" s="282">
        <v>87</v>
      </c>
      <c r="E31075" s="265"/>
    </row>
    <row r="31076" spans="1:5">
      <c r="A31076" s="283">
        <v>76207</v>
      </c>
      <c r="B31076" s="176">
        <v>336.9</v>
      </c>
      <c r="C31076" s="176">
        <v>34</v>
      </c>
      <c r="D31076" s="282">
        <v>137</v>
      </c>
      <c r="E31076" s="265"/>
    </row>
    <row r="31077" spans="1:5">
      <c r="A31077" s="283">
        <v>76208</v>
      </c>
      <c r="B31077" s="176">
        <v>724.7</v>
      </c>
      <c r="C31077" s="176">
        <v>31.3</v>
      </c>
      <c r="D31077" s="282">
        <v>109</v>
      </c>
      <c r="E31077" s="265"/>
    </row>
    <row r="31078" spans="1:5">
      <c r="A31078" s="283">
        <v>76209</v>
      </c>
      <c r="B31078" s="176">
        <v>3164.3</v>
      </c>
      <c r="C31078" s="176">
        <v>31.7</v>
      </c>
      <c r="D31078" s="282">
        <v>95</v>
      </c>
      <c r="E31078" s="265"/>
    </row>
    <row r="31079" spans="1:5">
      <c r="A31079" s="283">
        <v>76210</v>
      </c>
      <c r="B31079" s="176">
        <v>2273.8000000000002</v>
      </c>
      <c r="C31079" s="176">
        <v>34.200000000000003</v>
      </c>
      <c r="D31079" s="282">
        <v>102</v>
      </c>
      <c r="E31079" s="265"/>
    </row>
    <row r="31080" spans="1:5">
      <c r="A31080" s="283">
        <v>76225</v>
      </c>
      <c r="B31080" s="176">
        <v>38.200000000000003</v>
      </c>
      <c r="C31080" s="176">
        <v>38.4</v>
      </c>
      <c r="D31080" s="282">
        <v>87</v>
      </c>
      <c r="E31080" s="265"/>
    </row>
    <row r="31081" spans="1:5">
      <c r="A31081" s="283">
        <v>76226</v>
      </c>
      <c r="B31081" s="176">
        <v>404.8</v>
      </c>
      <c r="C31081" s="176">
        <v>36.799999999999997</v>
      </c>
      <c r="D31081" s="282">
        <v>109</v>
      </c>
      <c r="E31081" s="265"/>
    </row>
    <row r="31082" spans="1:5">
      <c r="A31082" s="283">
        <v>76227</v>
      </c>
      <c r="B31082" s="176">
        <v>249</v>
      </c>
      <c r="C31082" s="176">
        <v>32.200000000000003</v>
      </c>
      <c r="D31082" s="282">
        <v>93</v>
      </c>
      <c r="E31082" s="265"/>
    </row>
    <row r="31083" spans="1:5">
      <c r="A31083" s="283">
        <v>76228</v>
      </c>
      <c r="B31083" s="176">
        <v>5</v>
      </c>
      <c r="C31083" s="176">
        <v>46.9</v>
      </c>
      <c r="D31083" s="282">
        <v>87</v>
      </c>
      <c r="E31083" s="265"/>
    </row>
    <row r="31084" spans="1:5">
      <c r="A31084" s="283">
        <v>76230</v>
      </c>
      <c r="B31084" s="176">
        <v>36.6</v>
      </c>
      <c r="C31084" s="176">
        <v>41.9</v>
      </c>
      <c r="D31084" s="282">
        <v>87</v>
      </c>
      <c r="E31084" s="265"/>
    </row>
    <row r="31085" spans="1:5">
      <c r="A31085" s="283">
        <v>76233</v>
      </c>
      <c r="B31085" s="176">
        <v>53.6</v>
      </c>
      <c r="C31085" s="176">
        <v>38.700000000000003</v>
      </c>
      <c r="D31085" s="282">
        <v>87</v>
      </c>
      <c r="E31085" s="265"/>
    </row>
    <row r="31086" spans="1:5">
      <c r="A31086" s="283">
        <v>76234</v>
      </c>
      <c r="B31086" s="176">
        <v>54.8</v>
      </c>
      <c r="C31086" s="176">
        <v>38.1</v>
      </c>
      <c r="D31086" s="282">
        <v>110</v>
      </c>
      <c r="E31086" s="265"/>
    </row>
    <row r="31087" spans="1:5">
      <c r="A31087" s="283">
        <v>76238</v>
      </c>
      <c r="B31087" s="176">
        <v>12.1</v>
      </c>
      <c r="C31087" s="176">
        <v>41.8</v>
      </c>
      <c r="D31087" s="282">
        <v>87</v>
      </c>
      <c r="E31087" s="265"/>
    </row>
    <row r="31088" spans="1:5">
      <c r="A31088" s="283">
        <v>76239</v>
      </c>
      <c r="B31088" s="176">
        <v>8.6</v>
      </c>
      <c r="C31088" s="176">
        <v>45.6</v>
      </c>
      <c r="D31088" s="282">
        <v>87</v>
      </c>
      <c r="E31088" s="265"/>
    </row>
    <row r="31089" spans="1:5">
      <c r="A31089" s="283">
        <v>76240</v>
      </c>
      <c r="B31089" s="176">
        <v>67.2</v>
      </c>
      <c r="C31089" s="176">
        <v>38.299999999999997</v>
      </c>
      <c r="D31089" s="282">
        <v>93</v>
      </c>
      <c r="E31089" s="265"/>
    </row>
    <row r="31090" spans="1:5">
      <c r="A31090" s="283">
        <v>76241</v>
      </c>
      <c r="B31090" s="176">
        <v>0</v>
      </c>
      <c r="C31090" s="176">
        <v>0</v>
      </c>
      <c r="D31090" s="282">
        <v>87</v>
      </c>
      <c r="E31090" s="265"/>
    </row>
    <row r="31091" spans="1:5">
      <c r="A31091" s="283">
        <v>76244</v>
      </c>
      <c r="B31091" s="176">
        <v>3270.7</v>
      </c>
      <c r="C31091" s="176">
        <v>29.9</v>
      </c>
      <c r="D31091" s="282">
        <v>93</v>
      </c>
      <c r="E31091" s="265"/>
    </row>
    <row r="31092" spans="1:5">
      <c r="A31092" s="283">
        <v>76245</v>
      </c>
      <c r="B31092" s="176">
        <v>50.1</v>
      </c>
      <c r="C31092" s="176">
        <v>52.2</v>
      </c>
      <c r="D31092" s="282">
        <v>87</v>
      </c>
      <c r="E31092" s="265"/>
    </row>
    <row r="31093" spans="1:5">
      <c r="A31093" s="283">
        <v>76246</v>
      </c>
      <c r="B31093" s="176">
        <v>437.6</v>
      </c>
      <c r="C31093" s="176">
        <v>31.3</v>
      </c>
      <c r="D31093" s="282">
        <v>87</v>
      </c>
      <c r="E31093" s="265"/>
    </row>
    <row r="31094" spans="1:5">
      <c r="A31094" s="283">
        <v>76247</v>
      </c>
      <c r="B31094" s="176">
        <v>184.4</v>
      </c>
      <c r="C31094" s="176">
        <v>33.1</v>
      </c>
      <c r="D31094" s="282">
        <v>95</v>
      </c>
      <c r="E31094" s="265"/>
    </row>
    <row r="31095" spans="1:5">
      <c r="A31095" s="283">
        <v>76248</v>
      </c>
      <c r="B31095" s="176">
        <v>2292.6</v>
      </c>
      <c r="C31095" s="176">
        <v>38.1</v>
      </c>
      <c r="D31095" s="282">
        <v>117</v>
      </c>
      <c r="E31095" s="265"/>
    </row>
    <row r="31096" spans="1:5">
      <c r="A31096" s="283">
        <v>76249</v>
      </c>
      <c r="B31096" s="176">
        <v>123.9</v>
      </c>
      <c r="C31096" s="176">
        <v>34.700000000000003</v>
      </c>
      <c r="D31096" s="282">
        <v>87</v>
      </c>
      <c r="E31096" s="265"/>
    </row>
    <row r="31097" spans="1:5">
      <c r="A31097" s="283">
        <v>76250</v>
      </c>
      <c r="B31097" s="176">
        <v>45.1</v>
      </c>
      <c r="C31097" s="176">
        <v>38</v>
      </c>
      <c r="D31097" s="282">
        <v>87</v>
      </c>
      <c r="E31097" s="265"/>
    </row>
    <row r="31098" spans="1:5">
      <c r="A31098" s="283">
        <v>76251</v>
      </c>
      <c r="B31098" s="176">
        <v>13.6</v>
      </c>
      <c r="C31098" s="176">
        <v>45.4</v>
      </c>
      <c r="D31098" s="282">
        <v>96</v>
      </c>
      <c r="E31098" s="265"/>
    </row>
    <row r="31099" spans="1:5">
      <c r="A31099" s="283">
        <v>76252</v>
      </c>
      <c r="B31099" s="176">
        <v>23.8</v>
      </c>
      <c r="C31099" s="176">
        <v>40.200000000000003</v>
      </c>
      <c r="D31099" s="282">
        <v>95</v>
      </c>
      <c r="E31099" s="265"/>
    </row>
    <row r="31100" spans="1:5">
      <c r="A31100" s="283">
        <v>76253</v>
      </c>
      <c r="B31100" s="176">
        <v>44.3</v>
      </c>
      <c r="C31100" s="176">
        <v>39.200000000000003</v>
      </c>
      <c r="D31100" s="282">
        <v>87</v>
      </c>
      <c r="E31100" s="265"/>
    </row>
    <row r="31101" spans="1:5">
      <c r="A31101" s="283">
        <v>76255</v>
      </c>
      <c r="B31101" s="176">
        <v>16.899999999999999</v>
      </c>
      <c r="C31101" s="176">
        <v>44.5</v>
      </c>
      <c r="D31101" s="282">
        <v>87</v>
      </c>
      <c r="E31101" s="265"/>
    </row>
    <row r="31102" spans="1:5">
      <c r="A31102" s="283">
        <v>76258</v>
      </c>
      <c r="B31102" s="176">
        <v>75.2</v>
      </c>
      <c r="C31102" s="176">
        <v>37.5</v>
      </c>
      <c r="D31102" s="282">
        <v>94</v>
      </c>
      <c r="E31102" s="265"/>
    </row>
    <row r="31103" spans="1:5">
      <c r="A31103" s="283">
        <v>76259</v>
      </c>
      <c r="B31103" s="176">
        <v>60.5</v>
      </c>
      <c r="C31103" s="176">
        <v>38.4</v>
      </c>
      <c r="D31103" s="282">
        <v>87</v>
      </c>
      <c r="E31103" s="265"/>
    </row>
    <row r="31104" spans="1:5">
      <c r="A31104" s="283">
        <v>76261</v>
      </c>
      <c r="B31104" s="176">
        <v>4.9000000000000004</v>
      </c>
      <c r="C31104" s="176">
        <v>41.1</v>
      </c>
      <c r="D31104" s="282">
        <v>87</v>
      </c>
      <c r="E31104" s="265"/>
    </row>
    <row r="31105" spans="1:5">
      <c r="A31105" s="283">
        <v>76262</v>
      </c>
      <c r="B31105" s="176">
        <v>669.1</v>
      </c>
      <c r="C31105" s="176">
        <v>36.299999999999997</v>
      </c>
      <c r="D31105" s="282">
        <v>136</v>
      </c>
      <c r="E31105" s="265"/>
    </row>
    <row r="31106" spans="1:5">
      <c r="A31106" s="283">
        <v>76263</v>
      </c>
      <c r="B31106" s="176">
        <v>11.5</v>
      </c>
      <c r="C31106" s="176">
        <v>42.3</v>
      </c>
      <c r="D31106" s="282">
        <v>87</v>
      </c>
      <c r="E31106" s="265"/>
    </row>
    <row r="31107" spans="1:5">
      <c r="A31107" s="283">
        <v>76264</v>
      </c>
      <c r="B31107" s="176">
        <v>33.799999999999997</v>
      </c>
      <c r="C31107" s="176">
        <v>46.5</v>
      </c>
      <c r="D31107" s="282">
        <v>87</v>
      </c>
      <c r="E31107" s="265"/>
    </row>
    <row r="31108" spans="1:5">
      <c r="A31108" s="283">
        <v>76265</v>
      </c>
      <c r="B31108" s="176">
        <v>23.1</v>
      </c>
      <c r="C31108" s="176">
        <v>42</v>
      </c>
      <c r="D31108" s="282">
        <v>87</v>
      </c>
      <c r="E31108" s="265"/>
    </row>
    <row r="31109" spans="1:5">
      <c r="A31109" s="283">
        <v>76266</v>
      </c>
      <c r="B31109" s="176">
        <v>113.4</v>
      </c>
      <c r="C31109" s="176">
        <v>35.200000000000003</v>
      </c>
      <c r="D31109" s="282">
        <v>102</v>
      </c>
      <c r="E31109" s="265"/>
    </row>
    <row r="31110" spans="1:5">
      <c r="A31110" s="283">
        <v>76267</v>
      </c>
      <c r="B31110" s="176">
        <v>480.5</v>
      </c>
      <c r="C31110" s="176">
        <v>30.4</v>
      </c>
      <c r="D31110" s="282">
        <v>87</v>
      </c>
      <c r="E31110" s="265"/>
    </row>
    <row r="31111" spans="1:5">
      <c r="A31111" s="283">
        <v>76268</v>
      </c>
      <c r="B31111" s="176">
        <v>39.200000000000003</v>
      </c>
      <c r="C31111" s="176">
        <v>40.799999999999997</v>
      </c>
      <c r="D31111" s="282">
        <v>87</v>
      </c>
      <c r="E31111" s="265"/>
    </row>
    <row r="31112" spans="1:5">
      <c r="A31112" s="283">
        <v>76270</v>
      </c>
      <c r="B31112" s="176">
        <v>20</v>
      </c>
      <c r="C31112" s="176">
        <v>44.1</v>
      </c>
      <c r="D31112" s="282">
        <v>87</v>
      </c>
      <c r="E31112" s="265"/>
    </row>
    <row r="31113" spans="1:5">
      <c r="A31113" s="283">
        <v>76271</v>
      </c>
      <c r="B31113" s="176">
        <v>64.7</v>
      </c>
      <c r="C31113" s="176">
        <v>41.6</v>
      </c>
      <c r="D31113" s="282">
        <v>87</v>
      </c>
      <c r="E31113" s="265"/>
    </row>
    <row r="31114" spans="1:5">
      <c r="A31114" s="283">
        <v>76272</v>
      </c>
      <c r="B31114" s="176">
        <v>29.6</v>
      </c>
      <c r="C31114" s="176">
        <v>41</v>
      </c>
      <c r="D31114" s="282">
        <v>87</v>
      </c>
      <c r="E31114" s="265"/>
    </row>
    <row r="31115" spans="1:5">
      <c r="A31115" s="283">
        <v>76273</v>
      </c>
      <c r="B31115" s="176">
        <v>50.3</v>
      </c>
      <c r="C31115" s="176">
        <v>41.2</v>
      </c>
      <c r="D31115" s="282">
        <v>95</v>
      </c>
      <c r="E31115" s="265"/>
    </row>
    <row r="31116" spans="1:5">
      <c r="A31116" s="283">
        <v>76301</v>
      </c>
      <c r="B31116" s="176">
        <v>1157.5999999999999</v>
      </c>
      <c r="C31116" s="176">
        <v>34.9</v>
      </c>
      <c r="D31116" s="282">
        <v>109</v>
      </c>
      <c r="E31116" s="265"/>
    </row>
    <row r="31117" spans="1:5">
      <c r="A31117" s="283">
        <v>76302</v>
      </c>
      <c r="B31117" s="176">
        <v>890.8</v>
      </c>
      <c r="C31117" s="176">
        <v>34.1</v>
      </c>
      <c r="D31117" s="282">
        <v>120</v>
      </c>
      <c r="E31117" s="265"/>
    </row>
    <row r="31118" spans="1:5">
      <c r="A31118" s="283">
        <v>76305</v>
      </c>
      <c r="B31118" s="176">
        <v>30.8</v>
      </c>
      <c r="C31118" s="176">
        <v>39.5</v>
      </c>
      <c r="D31118" s="282">
        <v>87</v>
      </c>
      <c r="E31118" s="265"/>
    </row>
    <row r="31119" spans="1:5">
      <c r="A31119" s="283">
        <v>76306</v>
      </c>
      <c r="B31119" s="176">
        <v>465.5</v>
      </c>
      <c r="C31119" s="176">
        <v>35.1</v>
      </c>
      <c r="D31119" s="282">
        <v>87</v>
      </c>
      <c r="E31119" s="265"/>
    </row>
    <row r="31120" spans="1:5">
      <c r="A31120" s="283">
        <v>76307</v>
      </c>
      <c r="B31120" s="176">
        <v>0</v>
      </c>
      <c r="C31120" s="176">
        <v>0</v>
      </c>
      <c r="D31120" s="282">
        <v>87</v>
      </c>
      <c r="E31120" s="265"/>
    </row>
    <row r="31121" spans="1:5">
      <c r="A31121" s="283">
        <v>76308</v>
      </c>
      <c r="B31121" s="176">
        <v>2115.3000000000002</v>
      </c>
      <c r="C31121" s="176">
        <v>33.1</v>
      </c>
      <c r="D31121" s="282">
        <v>132</v>
      </c>
      <c r="E31121" s="265"/>
    </row>
    <row r="31122" spans="1:5">
      <c r="A31122" s="283">
        <v>76309</v>
      </c>
      <c r="B31122" s="176">
        <v>2639.7</v>
      </c>
      <c r="C31122" s="176">
        <v>37.9</v>
      </c>
      <c r="D31122" s="282">
        <v>87</v>
      </c>
      <c r="E31122" s="265"/>
    </row>
    <row r="31123" spans="1:5">
      <c r="A31123" s="283">
        <v>76310</v>
      </c>
      <c r="B31123" s="176">
        <v>100</v>
      </c>
      <c r="C31123" s="176">
        <v>37.4</v>
      </c>
      <c r="D31123" s="282">
        <v>96</v>
      </c>
      <c r="E31123" s="265"/>
    </row>
    <row r="31124" spans="1:5">
      <c r="A31124" s="283">
        <v>76311</v>
      </c>
      <c r="B31124" s="176">
        <v>3002.6</v>
      </c>
      <c r="C31124" s="176">
        <v>22</v>
      </c>
      <c r="D31124" s="282">
        <v>134</v>
      </c>
      <c r="E31124" s="265"/>
    </row>
    <row r="31125" spans="1:5">
      <c r="A31125" s="283">
        <v>76351</v>
      </c>
      <c r="B31125" s="176">
        <v>22.2</v>
      </c>
      <c r="C31125" s="176">
        <v>42.6</v>
      </c>
      <c r="D31125" s="282">
        <v>87</v>
      </c>
      <c r="E31125" s="265"/>
    </row>
    <row r="31126" spans="1:5">
      <c r="A31126" s="283">
        <v>76352</v>
      </c>
      <c r="B31126" s="176">
        <v>0</v>
      </c>
      <c r="C31126" s="176">
        <v>0</v>
      </c>
      <c r="D31126" s="282">
        <v>87</v>
      </c>
      <c r="E31126" s="265"/>
    </row>
    <row r="31127" spans="1:5">
      <c r="A31127" s="283">
        <v>76354</v>
      </c>
      <c r="B31127" s="176">
        <v>76.2</v>
      </c>
      <c r="C31127" s="176">
        <v>38.1</v>
      </c>
      <c r="D31127" s="282">
        <v>96</v>
      </c>
      <c r="E31127" s="265"/>
    </row>
    <row r="31128" spans="1:5">
      <c r="A31128" s="283">
        <v>76357</v>
      </c>
      <c r="B31128" s="176">
        <v>6</v>
      </c>
      <c r="C31128" s="176">
        <v>44.4</v>
      </c>
      <c r="D31128" s="282">
        <v>87</v>
      </c>
      <c r="E31128" s="265"/>
    </row>
    <row r="31129" spans="1:5">
      <c r="A31129" s="283">
        <v>76360</v>
      </c>
      <c r="B31129" s="176">
        <v>27.2</v>
      </c>
      <c r="C31129" s="176">
        <v>41.1</v>
      </c>
      <c r="D31129" s="282">
        <v>87</v>
      </c>
      <c r="E31129" s="265"/>
    </row>
    <row r="31130" spans="1:5">
      <c r="A31130" s="283">
        <v>76363</v>
      </c>
      <c r="B31130" s="176">
        <v>3.4</v>
      </c>
      <c r="C31130" s="176">
        <v>44</v>
      </c>
      <c r="D31130" s="282">
        <v>87</v>
      </c>
      <c r="E31130" s="265"/>
    </row>
    <row r="31131" spans="1:5">
      <c r="A31131" s="283">
        <v>76364</v>
      </c>
      <c r="B31131" s="176">
        <v>1.9</v>
      </c>
      <c r="C31131" s="176">
        <v>42</v>
      </c>
      <c r="D31131" s="282">
        <v>116</v>
      </c>
      <c r="E31131" s="265"/>
    </row>
    <row r="31132" spans="1:5">
      <c r="A31132" s="283">
        <v>76365</v>
      </c>
      <c r="B31132" s="176">
        <v>18.399999999999999</v>
      </c>
      <c r="C31132" s="176">
        <v>44.4</v>
      </c>
      <c r="D31132" s="282">
        <v>94</v>
      </c>
      <c r="E31132" s="265"/>
    </row>
    <row r="31133" spans="1:5">
      <c r="A31133" s="283">
        <v>76366</v>
      </c>
      <c r="B31133" s="176">
        <v>5.3</v>
      </c>
      <c r="C31133" s="176">
        <v>43.4</v>
      </c>
      <c r="D31133" s="282">
        <v>87</v>
      </c>
      <c r="E31133" s="265"/>
    </row>
    <row r="31134" spans="1:5">
      <c r="A31134" s="283">
        <v>76367</v>
      </c>
      <c r="B31134" s="176">
        <v>48.1</v>
      </c>
      <c r="C31134" s="176">
        <v>40.799999999999997</v>
      </c>
      <c r="D31134" s="282">
        <v>87</v>
      </c>
      <c r="E31134" s="265"/>
    </row>
    <row r="31135" spans="1:5">
      <c r="A31135" s="283">
        <v>76369</v>
      </c>
      <c r="B31135" s="176">
        <v>7.9</v>
      </c>
      <c r="C31135" s="176">
        <v>44</v>
      </c>
      <c r="D31135" s="282">
        <v>87</v>
      </c>
      <c r="E31135" s="265"/>
    </row>
    <row r="31136" spans="1:5">
      <c r="A31136" s="283">
        <v>76370</v>
      </c>
      <c r="B31136" s="176">
        <v>127.2</v>
      </c>
      <c r="C31136" s="176">
        <v>42.4</v>
      </c>
      <c r="D31136" s="282">
        <v>87</v>
      </c>
      <c r="E31136" s="265"/>
    </row>
    <row r="31137" spans="1:5">
      <c r="A31137" s="283">
        <v>76371</v>
      </c>
      <c r="B31137" s="176">
        <v>12.4</v>
      </c>
      <c r="C31137" s="176">
        <v>40.700000000000003</v>
      </c>
      <c r="D31137" s="282">
        <v>87</v>
      </c>
      <c r="E31137" s="265"/>
    </row>
    <row r="31138" spans="1:5">
      <c r="A31138" s="283">
        <v>76372</v>
      </c>
      <c r="B31138" s="176">
        <v>3</v>
      </c>
      <c r="C31138" s="176">
        <v>42.7</v>
      </c>
      <c r="D31138" s="282">
        <v>87</v>
      </c>
      <c r="E31138" s="265"/>
    </row>
    <row r="31139" spans="1:5">
      <c r="A31139" s="283">
        <v>76373</v>
      </c>
      <c r="B31139" s="176">
        <v>1.9</v>
      </c>
      <c r="C31139" s="176">
        <v>40.799999999999997</v>
      </c>
      <c r="D31139" s="282">
        <v>87</v>
      </c>
      <c r="E31139" s="265"/>
    </row>
    <row r="31140" spans="1:5">
      <c r="A31140" s="283">
        <v>76374</v>
      </c>
      <c r="B31140" s="176">
        <v>12.1</v>
      </c>
      <c r="C31140" s="176">
        <v>41.6</v>
      </c>
      <c r="D31140" s="282">
        <v>87</v>
      </c>
      <c r="E31140" s="265"/>
    </row>
    <row r="31141" spans="1:5">
      <c r="A31141" s="283">
        <v>76377</v>
      </c>
      <c r="B31141" s="176">
        <v>28.2</v>
      </c>
      <c r="C31141" s="176">
        <v>40.1</v>
      </c>
      <c r="D31141" s="282">
        <v>87</v>
      </c>
      <c r="E31141" s="265"/>
    </row>
    <row r="31142" spans="1:5">
      <c r="A31142" s="283">
        <v>76379</v>
      </c>
      <c r="B31142" s="176">
        <v>27.1</v>
      </c>
      <c r="C31142" s="176">
        <v>34.6</v>
      </c>
      <c r="D31142" s="282">
        <v>87</v>
      </c>
      <c r="E31142" s="265"/>
    </row>
    <row r="31143" spans="1:5">
      <c r="A31143" s="283">
        <v>76380</v>
      </c>
      <c r="B31143" s="176">
        <v>4.3</v>
      </c>
      <c r="C31143" s="176">
        <v>46.8</v>
      </c>
      <c r="D31143" s="282">
        <v>87</v>
      </c>
      <c r="E31143" s="265"/>
    </row>
    <row r="31144" spans="1:5">
      <c r="A31144" s="283">
        <v>76384</v>
      </c>
      <c r="B31144" s="176">
        <v>17</v>
      </c>
      <c r="C31144" s="176">
        <v>37.299999999999997</v>
      </c>
      <c r="D31144" s="282">
        <v>87</v>
      </c>
      <c r="E31144" s="265"/>
    </row>
    <row r="31145" spans="1:5">
      <c r="A31145" s="283">
        <v>76385</v>
      </c>
      <c r="B31145" s="176">
        <v>246.7</v>
      </c>
      <c r="C31145" s="176">
        <v>43.2</v>
      </c>
      <c r="D31145" s="282">
        <v>87</v>
      </c>
      <c r="E31145" s="265"/>
    </row>
    <row r="31146" spans="1:5">
      <c r="A31146" s="283">
        <v>76388</v>
      </c>
      <c r="B31146" s="176">
        <v>3.2</v>
      </c>
      <c r="C31146" s="176">
        <v>47.5</v>
      </c>
      <c r="D31146" s="282">
        <v>87</v>
      </c>
      <c r="E31146" s="265"/>
    </row>
    <row r="31147" spans="1:5">
      <c r="A31147" s="283">
        <v>76389</v>
      </c>
      <c r="B31147" s="176">
        <v>7.1</v>
      </c>
      <c r="C31147" s="176">
        <v>39.5</v>
      </c>
      <c r="D31147" s="282">
        <v>87</v>
      </c>
      <c r="E31147" s="265"/>
    </row>
    <row r="31148" spans="1:5">
      <c r="A31148" s="283">
        <v>76401</v>
      </c>
      <c r="B31148" s="176">
        <v>60.4</v>
      </c>
      <c r="C31148" s="176">
        <v>29.1</v>
      </c>
      <c r="D31148" s="282">
        <v>121</v>
      </c>
      <c r="E31148" s="265"/>
    </row>
    <row r="31149" spans="1:5">
      <c r="A31149" s="283">
        <v>76402</v>
      </c>
      <c r="B31149" s="176">
        <v>0</v>
      </c>
      <c r="C31149" s="176">
        <v>0</v>
      </c>
      <c r="D31149" s="282">
        <v>87</v>
      </c>
      <c r="E31149" s="265"/>
    </row>
    <row r="31150" spans="1:5">
      <c r="A31150" s="283">
        <v>76424</v>
      </c>
      <c r="B31150" s="176">
        <v>19.7</v>
      </c>
      <c r="C31150" s="176">
        <v>39.6</v>
      </c>
      <c r="D31150" s="282">
        <v>87</v>
      </c>
      <c r="E31150" s="265"/>
    </row>
    <row r="31151" spans="1:5">
      <c r="A31151" s="283">
        <v>76426</v>
      </c>
      <c r="B31151" s="176">
        <v>83.9</v>
      </c>
      <c r="C31151" s="176">
        <v>35.799999999999997</v>
      </c>
      <c r="D31151" s="282">
        <v>94</v>
      </c>
      <c r="E31151" s="265"/>
    </row>
    <row r="31152" spans="1:5">
      <c r="A31152" s="283">
        <v>76427</v>
      </c>
      <c r="B31152" s="176">
        <v>7</v>
      </c>
      <c r="C31152" s="176">
        <v>41.5</v>
      </c>
      <c r="D31152" s="282">
        <v>87</v>
      </c>
      <c r="E31152" s="265"/>
    </row>
    <row r="31153" spans="1:5">
      <c r="A31153" s="283">
        <v>76429</v>
      </c>
      <c r="B31153" s="176">
        <v>2.9</v>
      </c>
      <c r="C31153" s="176">
        <v>41</v>
      </c>
      <c r="D31153" s="282">
        <v>87</v>
      </c>
      <c r="E31153" s="265"/>
    </row>
    <row r="31154" spans="1:5">
      <c r="A31154" s="283">
        <v>76430</v>
      </c>
      <c r="B31154" s="176">
        <v>10.6</v>
      </c>
      <c r="C31154" s="176">
        <v>41.4</v>
      </c>
      <c r="D31154" s="282">
        <v>95</v>
      </c>
      <c r="E31154" s="265"/>
    </row>
    <row r="31155" spans="1:5">
      <c r="A31155" s="283">
        <v>76431</v>
      </c>
      <c r="B31155" s="176">
        <v>23.1</v>
      </c>
      <c r="C31155" s="176">
        <v>40.1</v>
      </c>
      <c r="D31155" s="282">
        <v>87</v>
      </c>
      <c r="E31155" s="265"/>
    </row>
    <row r="31156" spans="1:5">
      <c r="A31156" s="283">
        <v>76432</v>
      </c>
      <c r="B31156" s="176">
        <v>16.3</v>
      </c>
      <c r="C31156" s="176">
        <v>44.2</v>
      </c>
      <c r="D31156" s="282">
        <v>87</v>
      </c>
      <c r="E31156" s="265"/>
    </row>
    <row r="31157" spans="1:5">
      <c r="A31157" s="283">
        <v>76433</v>
      </c>
      <c r="B31157" s="176">
        <v>13.8</v>
      </c>
      <c r="C31157" s="176">
        <v>46.2</v>
      </c>
      <c r="D31157" s="282">
        <v>87</v>
      </c>
      <c r="E31157" s="265"/>
    </row>
    <row r="31158" spans="1:5">
      <c r="A31158" s="283">
        <v>76435</v>
      </c>
      <c r="B31158" s="176">
        <v>14</v>
      </c>
      <c r="C31158" s="176">
        <v>46.4</v>
      </c>
      <c r="D31158" s="282">
        <v>87</v>
      </c>
      <c r="E31158" s="265"/>
    </row>
    <row r="31159" spans="1:5">
      <c r="A31159" s="283">
        <v>76436</v>
      </c>
      <c r="B31159" s="176">
        <v>6.5</v>
      </c>
      <c r="C31159" s="176">
        <v>44</v>
      </c>
      <c r="D31159" s="282">
        <v>87</v>
      </c>
      <c r="E31159" s="265"/>
    </row>
    <row r="31160" spans="1:5">
      <c r="A31160" s="283">
        <v>76437</v>
      </c>
      <c r="B31160" s="176">
        <v>17.2</v>
      </c>
      <c r="C31160" s="176">
        <v>40.6</v>
      </c>
      <c r="D31160" s="282">
        <v>87</v>
      </c>
      <c r="E31160" s="265"/>
    </row>
    <row r="31161" spans="1:5">
      <c r="A31161" s="283">
        <v>76439</v>
      </c>
      <c r="B31161" s="176">
        <v>22.7</v>
      </c>
      <c r="C31161" s="176">
        <v>42.6</v>
      </c>
      <c r="D31161" s="282">
        <v>87</v>
      </c>
      <c r="E31161" s="265"/>
    </row>
    <row r="31162" spans="1:5">
      <c r="A31162" s="283">
        <v>76442</v>
      </c>
      <c r="B31162" s="176">
        <v>18.3</v>
      </c>
      <c r="C31162" s="176">
        <v>43</v>
      </c>
      <c r="D31162" s="282">
        <v>106</v>
      </c>
      <c r="E31162" s="265"/>
    </row>
    <row r="31163" spans="1:5">
      <c r="A31163" s="283">
        <v>76443</v>
      </c>
      <c r="B31163" s="176">
        <v>8.1999999999999993</v>
      </c>
      <c r="C31163" s="176">
        <v>47.9</v>
      </c>
      <c r="D31163" s="282">
        <v>87</v>
      </c>
      <c r="E31163" s="265"/>
    </row>
    <row r="31164" spans="1:5">
      <c r="A31164" s="283">
        <v>76444</v>
      </c>
      <c r="B31164" s="176">
        <v>21.8</v>
      </c>
      <c r="C31164" s="176">
        <v>42.8</v>
      </c>
      <c r="D31164" s="282">
        <v>87</v>
      </c>
      <c r="E31164" s="265"/>
    </row>
    <row r="31165" spans="1:5">
      <c r="A31165" s="283">
        <v>76445</v>
      </c>
      <c r="B31165" s="176">
        <v>14.4</v>
      </c>
      <c r="C31165" s="176">
        <v>49.5</v>
      </c>
      <c r="D31165" s="282">
        <v>87</v>
      </c>
      <c r="E31165" s="265"/>
    </row>
    <row r="31166" spans="1:5">
      <c r="A31166" s="283">
        <v>76446</v>
      </c>
      <c r="B31166" s="176">
        <v>25.3</v>
      </c>
      <c r="C31166" s="176">
        <v>35.299999999999997</v>
      </c>
      <c r="D31166" s="282">
        <v>126</v>
      </c>
      <c r="E31166" s="265"/>
    </row>
    <row r="31167" spans="1:5">
      <c r="A31167" s="283">
        <v>76448</v>
      </c>
      <c r="B31167" s="176">
        <v>39.5</v>
      </c>
      <c r="C31167" s="176">
        <v>42.1</v>
      </c>
      <c r="D31167" s="282">
        <v>87</v>
      </c>
      <c r="E31167" s="265"/>
    </row>
    <row r="31168" spans="1:5">
      <c r="A31168" s="283">
        <v>76449</v>
      </c>
      <c r="B31168" s="176">
        <v>9.8000000000000007</v>
      </c>
      <c r="C31168" s="176">
        <v>47.8</v>
      </c>
      <c r="D31168" s="282">
        <v>87</v>
      </c>
      <c r="E31168" s="265"/>
    </row>
    <row r="31169" spans="1:5">
      <c r="A31169" s="283">
        <v>76450</v>
      </c>
      <c r="B31169" s="176">
        <v>23.3</v>
      </c>
      <c r="C31169" s="176">
        <v>41.5</v>
      </c>
      <c r="D31169" s="282">
        <v>87</v>
      </c>
      <c r="E31169" s="265"/>
    </row>
    <row r="31170" spans="1:5">
      <c r="A31170" s="283">
        <v>76452</v>
      </c>
      <c r="B31170" s="176">
        <v>7.8</v>
      </c>
      <c r="C31170" s="176">
        <v>40.6</v>
      </c>
      <c r="D31170" s="282">
        <v>87</v>
      </c>
      <c r="E31170" s="265"/>
    </row>
    <row r="31171" spans="1:5">
      <c r="A31171" s="283">
        <v>76453</v>
      </c>
      <c r="B31171" s="176">
        <v>7.6</v>
      </c>
      <c r="C31171" s="176">
        <v>48.4</v>
      </c>
      <c r="D31171" s="282">
        <v>87</v>
      </c>
      <c r="E31171" s="265"/>
    </row>
    <row r="31172" spans="1:5">
      <c r="A31172" s="283">
        <v>76454</v>
      </c>
      <c r="B31172" s="176">
        <v>11.1</v>
      </c>
      <c r="C31172" s="176">
        <v>46.2</v>
      </c>
      <c r="D31172" s="282">
        <v>87</v>
      </c>
      <c r="E31172" s="265"/>
    </row>
    <row r="31173" spans="1:5">
      <c r="A31173" s="283">
        <v>76455</v>
      </c>
      <c r="B31173" s="176">
        <v>7.2</v>
      </c>
      <c r="C31173" s="176">
        <v>40.6</v>
      </c>
      <c r="D31173" s="282">
        <v>87</v>
      </c>
      <c r="E31173" s="265"/>
    </row>
    <row r="31174" spans="1:5">
      <c r="A31174" s="283">
        <v>76457</v>
      </c>
      <c r="B31174" s="176">
        <v>11.2</v>
      </c>
      <c r="C31174" s="176">
        <v>42.8</v>
      </c>
      <c r="D31174" s="282">
        <v>87</v>
      </c>
      <c r="E31174" s="265"/>
    </row>
    <row r="31175" spans="1:5">
      <c r="A31175" s="283">
        <v>76458</v>
      </c>
      <c r="B31175" s="176">
        <v>12.3</v>
      </c>
      <c r="C31175" s="176">
        <v>38.4</v>
      </c>
      <c r="D31175" s="282">
        <v>87</v>
      </c>
      <c r="E31175" s="265"/>
    </row>
    <row r="31176" spans="1:5">
      <c r="A31176" s="283">
        <v>76459</v>
      </c>
      <c r="B31176" s="176">
        <v>7</v>
      </c>
      <c r="C31176" s="176">
        <v>40.700000000000003</v>
      </c>
      <c r="D31176" s="282">
        <v>87</v>
      </c>
      <c r="E31176" s="265"/>
    </row>
    <row r="31177" spans="1:5">
      <c r="A31177" s="283">
        <v>76460</v>
      </c>
      <c r="B31177" s="176">
        <v>4.0999999999999996</v>
      </c>
      <c r="C31177" s="176">
        <v>50.1</v>
      </c>
      <c r="D31177" s="282">
        <v>87</v>
      </c>
      <c r="E31177" s="265"/>
    </row>
    <row r="31178" spans="1:5">
      <c r="A31178" s="283">
        <v>76461</v>
      </c>
      <c r="B31178" s="176">
        <v>27</v>
      </c>
      <c r="C31178" s="176">
        <v>35.799999999999997</v>
      </c>
      <c r="D31178" s="282">
        <v>87</v>
      </c>
      <c r="E31178" s="265"/>
    </row>
    <row r="31179" spans="1:5">
      <c r="A31179" s="283">
        <v>76462</v>
      </c>
      <c r="B31179" s="176">
        <v>20.9</v>
      </c>
      <c r="C31179" s="176">
        <v>45</v>
      </c>
      <c r="D31179" s="282">
        <v>87</v>
      </c>
      <c r="E31179" s="265"/>
    </row>
    <row r="31180" spans="1:5">
      <c r="A31180" s="283">
        <v>76463</v>
      </c>
      <c r="B31180" s="176">
        <v>6.5</v>
      </c>
      <c r="C31180" s="176">
        <v>46.8</v>
      </c>
      <c r="D31180" s="282">
        <v>87</v>
      </c>
      <c r="E31180" s="265"/>
    </row>
    <row r="31181" spans="1:5">
      <c r="A31181" s="283">
        <v>76464</v>
      </c>
      <c r="B31181" s="176">
        <v>1.4</v>
      </c>
      <c r="C31181" s="176">
        <v>45.8</v>
      </c>
      <c r="D31181" s="282">
        <v>87</v>
      </c>
      <c r="E31181" s="265"/>
    </row>
    <row r="31182" spans="1:5">
      <c r="A31182" s="283">
        <v>76465</v>
      </c>
      <c r="B31182" s="176">
        <v>12.8</v>
      </c>
      <c r="C31182" s="176">
        <v>46.8</v>
      </c>
      <c r="D31182" s="282">
        <v>87</v>
      </c>
      <c r="E31182" s="265"/>
    </row>
    <row r="31183" spans="1:5">
      <c r="A31183" s="283">
        <v>76466</v>
      </c>
      <c r="B31183" s="176">
        <v>0</v>
      </c>
      <c r="C31183" s="176">
        <v>0</v>
      </c>
      <c r="D31183" s="282">
        <v>87</v>
      </c>
      <c r="E31183" s="265"/>
    </row>
    <row r="31184" spans="1:5">
      <c r="A31184" s="283">
        <v>76467</v>
      </c>
      <c r="B31184" s="176">
        <v>0</v>
      </c>
      <c r="C31184" s="176">
        <v>0</v>
      </c>
      <c r="D31184" s="282">
        <v>87</v>
      </c>
      <c r="E31184" s="265"/>
    </row>
    <row r="31185" spans="1:5">
      <c r="A31185" s="283">
        <v>76468</v>
      </c>
      <c r="B31185" s="176">
        <v>5.3</v>
      </c>
      <c r="C31185" s="176">
        <v>48.8</v>
      </c>
      <c r="D31185" s="282">
        <v>87</v>
      </c>
      <c r="E31185" s="265"/>
    </row>
    <row r="31186" spans="1:5">
      <c r="A31186" s="283">
        <v>76469</v>
      </c>
      <c r="B31186" s="176">
        <v>3.7</v>
      </c>
      <c r="C31186" s="176">
        <v>47.1</v>
      </c>
      <c r="D31186" s="282">
        <v>87</v>
      </c>
      <c r="E31186" s="265"/>
    </row>
    <row r="31187" spans="1:5">
      <c r="A31187" s="283">
        <v>76470</v>
      </c>
      <c r="B31187" s="176">
        <v>12.1</v>
      </c>
      <c r="C31187" s="176">
        <v>41.3</v>
      </c>
      <c r="D31187" s="282">
        <v>87</v>
      </c>
      <c r="E31187" s="265"/>
    </row>
    <row r="31188" spans="1:5">
      <c r="A31188" s="283">
        <v>76471</v>
      </c>
      <c r="B31188" s="176">
        <v>9.6999999999999993</v>
      </c>
      <c r="C31188" s="176">
        <v>48.6</v>
      </c>
      <c r="D31188" s="282">
        <v>87</v>
      </c>
      <c r="E31188" s="265"/>
    </row>
    <row r="31189" spans="1:5">
      <c r="A31189" s="283">
        <v>76472</v>
      </c>
      <c r="B31189" s="176">
        <v>17.2</v>
      </c>
      <c r="C31189" s="176">
        <v>47.1</v>
      </c>
      <c r="D31189" s="282">
        <v>87</v>
      </c>
      <c r="E31189" s="265"/>
    </row>
    <row r="31190" spans="1:5">
      <c r="A31190" s="283">
        <v>76474</v>
      </c>
      <c r="B31190" s="176">
        <v>9.6</v>
      </c>
      <c r="C31190" s="176">
        <v>53.1</v>
      </c>
      <c r="D31190" s="282">
        <v>87</v>
      </c>
      <c r="E31190" s="265"/>
    </row>
    <row r="31191" spans="1:5">
      <c r="A31191" s="283">
        <v>76475</v>
      </c>
      <c r="B31191" s="176">
        <v>9.1999999999999993</v>
      </c>
      <c r="C31191" s="176">
        <v>44.4</v>
      </c>
      <c r="D31191" s="282">
        <v>87</v>
      </c>
      <c r="E31191" s="265"/>
    </row>
    <row r="31192" spans="1:5">
      <c r="A31192" s="283">
        <v>76476</v>
      </c>
      <c r="B31192" s="176">
        <v>29.1</v>
      </c>
      <c r="C31192" s="176">
        <v>39.700000000000003</v>
      </c>
      <c r="D31192" s="282">
        <v>87</v>
      </c>
      <c r="E31192" s="265"/>
    </row>
    <row r="31193" spans="1:5">
      <c r="A31193" s="283">
        <v>76481</v>
      </c>
      <c r="B31193" s="176">
        <v>11.5</v>
      </c>
      <c r="C31193" s="176">
        <v>49.8</v>
      </c>
      <c r="D31193" s="282">
        <v>87</v>
      </c>
      <c r="E31193" s="265"/>
    </row>
    <row r="31194" spans="1:5">
      <c r="A31194" s="283">
        <v>76483</v>
      </c>
      <c r="B31194" s="176">
        <v>8.3000000000000007</v>
      </c>
      <c r="C31194" s="176">
        <v>43.8</v>
      </c>
      <c r="D31194" s="282">
        <v>87</v>
      </c>
      <c r="E31194" s="265"/>
    </row>
    <row r="31195" spans="1:5">
      <c r="A31195" s="283">
        <v>76484</v>
      </c>
      <c r="B31195" s="176">
        <v>9.8000000000000007</v>
      </c>
      <c r="C31195" s="176">
        <v>42.7</v>
      </c>
      <c r="D31195" s="282">
        <v>87</v>
      </c>
      <c r="E31195" s="265"/>
    </row>
    <row r="31196" spans="1:5">
      <c r="A31196" s="283">
        <v>76485</v>
      </c>
      <c r="B31196" s="176">
        <v>0</v>
      </c>
      <c r="C31196" s="176">
        <v>0</v>
      </c>
      <c r="D31196" s="282">
        <v>87</v>
      </c>
      <c r="E31196" s="265"/>
    </row>
    <row r="31197" spans="1:5">
      <c r="A31197" s="283">
        <v>76486</v>
      </c>
      <c r="B31197" s="176">
        <v>10.5</v>
      </c>
      <c r="C31197" s="176">
        <v>39.9</v>
      </c>
      <c r="D31197" s="282">
        <v>87</v>
      </c>
      <c r="E31197" s="265"/>
    </row>
    <row r="31198" spans="1:5">
      <c r="A31198" s="283">
        <v>76487</v>
      </c>
      <c r="B31198" s="176">
        <v>32.4</v>
      </c>
      <c r="C31198" s="176">
        <v>40.299999999999997</v>
      </c>
      <c r="D31198" s="282">
        <v>87</v>
      </c>
      <c r="E31198" s="265"/>
    </row>
    <row r="31199" spans="1:5">
      <c r="A31199" s="283">
        <v>76490</v>
      </c>
      <c r="B31199" s="176">
        <v>16.600000000000001</v>
      </c>
      <c r="C31199" s="176">
        <v>42.5</v>
      </c>
      <c r="D31199" s="282">
        <v>87</v>
      </c>
      <c r="E31199" s="265"/>
    </row>
    <row r="31200" spans="1:5">
      <c r="A31200" s="283">
        <v>76491</v>
      </c>
      <c r="B31200" s="176">
        <v>0.9</v>
      </c>
      <c r="C31200" s="176">
        <v>49.6</v>
      </c>
      <c r="D31200" s="282">
        <v>87</v>
      </c>
      <c r="E31200" s="265"/>
    </row>
    <row r="31201" spans="1:5">
      <c r="A31201" s="283">
        <v>76501</v>
      </c>
      <c r="B31201" s="176">
        <v>149.9</v>
      </c>
      <c r="C31201" s="176">
        <v>36.5</v>
      </c>
      <c r="D31201" s="282">
        <v>123</v>
      </c>
      <c r="E31201" s="265"/>
    </row>
    <row r="31202" spans="1:5">
      <c r="A31202" s="283">
        <v>76502</v>
      </c>
      <c r="B31202" s="176">
        <v>460.9</v>
      </c>
      <c r="C31202" s="176">
        <v>37.1</v>
      </c>
      <c r="D31202" s="282">
        <v>126</v>
      </c>
      <c r="E31202" s="265"/>
    </row>
    <row r="31203" spans="1:5">
      <c r="A31203" s="283">
        <v>76503</v>
      </c>
      <c r="B31203" s="176">
        <v>0</v>
      </c>
      <c r="C31203" s="176">
        <v>0</v>
      </c>
      <c r="D31203" s="282">
        <v>87</v>
      </c>
      <c r="E31203" s="265"/>
    </row>
    <row r="31204" spans="1:5">
      <c r="A31204" s="283">
        <v>76504</v>
      </c>
      <c r="B31204" s="176">
        <v>840.7</v>
      </c>
      <c r="C31204" s="176">
        <v>33.700000000000003</v>
      </c>
      <c r="D31204" s="282">
        <v>116</v>
      </c>
      <c r="E31204" s="265"/>
    </row>
    <row r="31205" spans="1:5">
      <c r="A31205" s="283">
        <v>76505</v>
      </c>
      <c r="B31205" s="176">
        <v>0</v>
      </c>
      <c r="C31205" s="176">
        <v>0</v>
      </c>
      <c r="D31205" s="282">
        <v>87</v>
      </c>
      <c r="E31205" s="265"/>
    </row>
    <row r="31206" spans="1:5">
      <c r="A31206" s="283">
        <v>76508</v>
      </c>
      <c r="B31206" s="176">
        <v>0</v>
      </c>
      <c r="C31206" s="176">
        <v>0</v>
      </c>
      <c r="D31206" s="282">
        <v>87</v>
      </c>
      <c r="E31206" s="265"/>
    </row>
    <row r="31207" spans="1:5">
      <c r="A31207" s="283">
        <v>76511</v>
      </c>
      <c r="B31207" s="176">
        <v>42.5</v>
      </c>
      <c r="C31207" s="176">
        <v>37.1</v>
      </c>
      <c r="D31207" s="282">
        <v>109</v>
      </c>
      <c r="E31207" s="265"/>
    </row>
    <row r="31208" spans="1:5">
      <c r="A31208" s="283">
        <v>76513</v>
      </c>
      <c r="B31208" s="176">
        <v>329.6</v>
      </c>
      <c r="C31208" s="176">
        <v>33.6</v>
      </c>
      <c r="D31208" s="282">
        <v>135</v>
      </c>
      <c r="E31208" s="265"/>
    </row>
    <row r="31209" spans="1:5">
      <c r="A31209" s="283">
        <v>76518</v>
      </c>
      <c r="B31209" s="176">
        <v>13.3</v>
      </c>
      <c r="C31209" s="176">
        <v>40.700000000000003</v>
      </c>
      <c r="D31209" s="282">
        <v>87</v>
      </c>
      <c r="E31209" s="265"/>
    </row>
    <row r="31210" spans="1:5">
      <c r="A31210" s="283">
        <v>76519</v>
      </c>
      <c r="B31210" s="176">
        <v>7.5</v>
      </c>
      <c r="C31210" s="176">
        <v>47.5</v>
      </c>
      <c r="D31210" s="282">
        <v>87</v>
      </c>
      <c r="E31210" s="265"/>
    </row>
    <row r="31211" spans="1:5">
      <c r="A31211" s="283">
        <v>76520</v>
      </c>
      <c r="B31211" s="176">
        <v>32.700000000000003</v>
      </c>
      <c r="C31211" s="176">
        <v>39.5</v>
      </c>
      <c r="D31211" s="282">
        <v>87</v>
      </c>
      <c r="E31211" s="265"/>
    </row>
    <row r="31212" spans="1:5">
      <c r="A31212" s="283">
        <v>76522</v>
      </c>
      <c r="B31212" s="176">
        <v>249.1</v>
      </c>
      <c r="C31212" s="176">
        <v>31.1</v>
      </c>
      <c r="D31212" s="282">
        <v>95</v>
      </c>
      <c r="E31212" s="265"/>
    </row>
    <row r="31213" spans="1:5">
      <c r="A31213" s="283">
        <v>76523</v>
      </c>
      <c r="B31213" s="176">
        <v>11.3</v>
      </c>
      <c r="C31213" s="176">
        <v>45.5</v>
      </c>
      <c r="D31213" s="282">
        <v>87</v>
      </c>
      <c r="E31213" s="265"/>
    </row>
    <row r="31214" spans="1:5">
      <c r="A31214" s="283">
        <v>76524</v>
      </c>
      <c r="B31214" s="176">
        <v>58.2</v>
      </c>
      <c r="C31214" s="176">
        <v>39.799999999999997</v>
      </c>
      <c r="D31214" s="282">
        <v>87</v>
      </c>
      <c r="E31214" s="265"/>
    </row>
    <row r="31215" spans="1:5">
      <c r="A31215" s="283">
        <v>76525</v>
      </c>
      <c r="B31215" s="176">
        <v>4.8</v>
      </c>
      <c r="C31215" s="176">
        <v>49</v>
      </c>
      <c r="D31215" s="282">
        <v>87</v>
      </c>
      <c r="E31215" s="265"/>
    </row>
    <row r="31216" spans="1:5">
      <c r="A31216" s="283">
        <v>76526</v>
      </c>
      <c r="B31216" s="176">
        <v>0.4</v>
      </c>
      <c r="C31216" s="176">
        <v>38.299999999999997</v>
      </c>
      <c r="D31216" s="282">
        <v>87</v>
      </c>
      <c r="E31216" s="265"/>
    </row>
    <row r="31217" spans="1:5">
      <c r="A31217" s="283">
        <v>76527</v>
      </c>
      <c r="B31217" s="176">
        <v>30.7</v>
      </c>
      <c r="C31217" s="176">
        <v>37.200000000000003</v>
      </c>
      <c r="D31217" s="282">
        <v>117</v>
      </c>
      <c r="E31217" s="265"/>
    </row>
    <row r="31218" spans="1:5">
      <c r="A31218" s="283">
        <v>76528</v>
      </c>
      <c r="B31218" s="176">
        <v>51.6</v>
      </c>
      <c r="C31218" s="176">
        <v>38.5</v>
      </c>
      <c r="D31218" s="282">
        <v>87</v>
      </c>
      <c r="E31218" s="265"/>
    </row>
    <row r="31219" spans="1:5">
      <c r="A31219" s="283">
        <v>76530</v>
      </c>
      <c r="B31219" s="176">
        <v>23.9</v>
      </c>
      <c r="C31219" s="176">
        <v>42.2</v>
      </c>
      <c r="D31219" s="282">
        <v>112</v>
      </c>
      <c r="E31219" s="265"/>
    </row>
    <row r="31220" spans="1:5">
      <c r="A31220" s="283">
        <v>76531</v>
      </c>
      <c r="B31220" s="176">
        <v>17.5</v>
      </c>
      <c r="C31220" s="176">
        <v>47</v>
      </c>
      <c r="D31220" s="282">
        <v>87</v>
      </c>
      <c r="E31220" s="265"/>
    </row>
    <row r="31221" spans="1:5">
      <c r="A31221" s="283">
        <v>76533</v>
      </c>
      <c r="B31221" s="176">
        <v>110.3</v>
      </c>
      <c r="C31221" s="176">
        <v>39.700000000000003</v>
      </c>
      <c r="D31221" s="282">
        <v>87</v>
      </c>
      <c r="E31221" s="265"/>
    </row>
    <row r="31222" spans="1:5">
      <c r="A31222" s="283">
        <v>76534</v>
      </c>
      <c r="B31222" s="176">
        <v>28.6</v>
      </c>
      <c r="C31222" s="176">
        <v>39.6</v>
      </c>
      <c r="D31222" s="282">
        <v>87</v>
      </c>
      <c r="E31222" s="265"/>
    </row>
    <row r="31223" spans="1:5">
      <c r="A31223" s="283">
        <v>76537</v>
      </c>
      <c r="B31223" s="176">
        <v>64.5</v>
      </c>
      <c r="C31223" s="176">
        <v>32.4</v>
      </c>
      <c r="D31223" s="282">
        <v>87</v>
      </c>
      <c r="E31223" s="265"/>
    </row>
    <row r="31224" spans="1:5">
      <c r="A31224" s="283">
        <v>76538</v>
      </c>
      <c r="B31224" s="176">
        <v>5.5</v>
      </c>
      <c r="C31224" s="176">
        <v>46.8</v>
      </c>
      <c r="D31224" s="282">
        <v>87</v>
      </c>
      <c r="E31224" s="265"/>
    </row>
    <row r="31225" spans="1:5">
      <c r="A31225" s="283">
        <v>76539</v>
      </c>
      <c r="B31225" s="176">
        <v>19.2</v>
      </c>
      <c r="C31225" s="176">
        <v>41.1</v>
      </c>
      <c r="D31225" s="282">
        <v>87</v>
      </c>
      <c r="E31225" s="265"/>
    </row>
    <row r="31226" spans="1:5">
      <c r="A31226" s="283">
        <v>76540</v>
      </c>
      <c r="B31226" s="176">
        <v>0</v>
      </c>
      <c r="C31226" s="176">
        <v>0</v>
      </c>
      <c r="D31226" s="282">
        <v>87</v>
      </c>
      <c r="E31226" s="265"/>
    </row>
    <row r="31227" spans="1:5">
      <c r="A31227" s="283">
        <v>76541</v>
      </c>
      <c r="B31227" s="176">
        <v>4061.1</v>
      </c>
      <c r="C31227" s="176">
        <v>29.2</v>
      </c>
      <c r="D31227" s="282">
        <v>153</v>
      </c>
      <c r="E31227" s="265"/>
    </row>
    <row r="31228" spans="1:5">
      <c r="A31228" s="283">
        <v>76542</v>
      </c>
      <c r="B31228" s="176">
        <v>576.4</v>
      </c>
      <c r="C31228" s="176">
        <v>29.3</v>
      </c>
      <c r="D31228" s="282">
        <v>125</v>
      </c>
      <c r="E31228" s="265"/>
    </row>
    <row r="31229" spans="1:5">
      <c r="A31229" s="283">
        <v>76543</v>
      </c>
      <c r="B31229" s="176">
        <v>1621.3</v>
      </c>
      <c r="C31229" s="176">
        <v>28</v>
      </c>
      <c r="D31229" s="282">
        <v>120</v>
      </c>
      <c r="E31229" s="265"/>
    </row>
    <row r="31230" spans="1:5">
      <c r="A31230" s="283">
        <v>76544</v>
      </c>
      <c r="B31230" s="176">
        <v>1087.5999999999999</v>
      </c>
      <c r="C31230" s="176">
        <v>21.4</v>
      </c>
      <c r="D31230" s="282">
        <v>87</v>
      </c>
      <c r="E31230" s="265"/>
    </row>
    <row r="31231" spans="1:5">
      <c r="A31231" s="283">
        <v>76547</v>
      </c>
      <c r="B31231" s="176">
        <v>0</v>
      </c>
      <c r="C31231" s="176">
        <v>0</v>
      </c>
      <c r="D31231" s="282">
        <v>87</v>
      </c>
      <c r="E31231" s="265"/>
    </row>
    <row r="31232" spans="1:5">
      <c r="A31232" s="283">
        <v>76548</v>
      </c>
      <c r="B31232" s="176">
        <v>1657.6</v>
      </c>
      <c r="C31232" s="176">
        <v>31.8</v>
      </c>
      <c r="D31232" s="282">
        <v>104</v>
      </c>
      <c r="E31232" s="265"/>
    </row>
    <row r="31233" spans="1:5">
      <c r="A31233" s="283">
        <v>76549</v>
      </c>
      <c r="B31233" s="176">
        <v>624.4</v>
      </c>
      <c r="C31233" s="176">
        <v>26.6</v>
      </c>
      <c r="D31233" s="282">
        <v>93</v>
      </c>
      <c r="E31233" s="265"/>
    </row>
    <row r="31234" spans="1:5">
      <c r="A31234" s="283">
        <v>76550</v>
      </c>
      <c r="B31234" s="176">
        <v>56.1</v>
      </c>
      <c r="C31234" s="176">
        <v>39.4</v>
      </c>
      <c r="D31234" s="282">
        <v>94</v>
      </c>
      <c r="E31234" s="265"/>
    </row>
    <row r="31235" spans="1:5">
      <c r="A31235" s="283">
        <v>76554</v>
      </c>
      <c r="B31235" s="176">
        <v>128.5</v>
      </c>
      <c r="C31235" s="176">
        <v>36.5</v>
      </c>
      <c r="D31235" s="282">
        <v>87</v>
      </c>
      <c r="E31235" s="265"/>
    </row>
    <row r="31236" spans="1:5">
      <c r="A31236" s="283">
        <v>76556</v>
      </c>
      <c r="B31236" s="176">
        <v>13.9</v>
      </c>
      <c r="C31236" s="176">
        <v>41.8</v>
      </c>
      <c r="D31236" s="282">
        <v>87</v>
      </c>
      <c r="E31236" s="265"/>
    </row>
    <row r="31237" spans="1:5">
      <c r="A31237" s="283">
        <v>76557</v>
      </c>
      <c r="B31237" s="176">
        <v>36.1</v>
      </c>
      <c r="C31237" s="176">
        <v>40.700000000000003</v>
      </c>
      <c r="D31237" s="282">
        <v>87</v>
      </c>
      <c r="E31237" s="265"/>
    </row>
    <row r="31238" spans="1:5">
      <c r="A31238" s="283">
        <v>76558</v>
      </c>
      <c r="B31238" s="176">
        <v>0</v>
      </c>
      <c r="C31238" s="176">
        <v>0</v>
      </c>
      <c r="D31238" s="282">
        <v>87</v>
      </c>
      <c r="E31238" s="265"/>
    </row>
    <row r="31239" spans="1:5">
      <c r="A31239" s="283">
        <v>76559</v>
      </c>
      <c r="B31239" s="176">
        <v>469.7</v>
      </c>
      <c r="C31239" s="176">
        <v>30</v>
      </c>
      <c r="D31239" s="282">
        <v>87</v>
      </c>
      <c r="E31239" s="265"/>
    </row>
    <row r="31240" spans="1:5">
      <c r="A31240" s="283">
        <v>76561</v>
      </c>
      <c r="B31240" s="176">
        <v>15.8</v>
      </c>
      <c r="C31240" s="176">
        <v>40.700000000000003</v>
      </c>
      <c r="D31240" s="282">
        <v>87</v>
      </c>
      <c r="E31240" s="265"/>
    </row>
    <row r="31241" spans="1:5">
      <c r="A31241" s="283">
        <v>76564</v>
      </c>
      <c r="B31241" s="176">
        <v>190.1</v>
      </c>
      <c r="C31241" s="176">
        <v>40.5</v>
      </c>
      <c r="D31241" s="282">
        <v>87</v>
      </c>
      <c r="E31241" s="265"/>
    </row>
    <row r="31242" spans="1:5">
      <c r="A31242" s="283">
        <v>76565</v>
      </c>
      <c r="B31242" s="176">
        <v>3.6</v>
      </c>
      <c r="C31242" s="176">
        <v>51.7</v>
      </c>
      <c r="D31242" s="282">
        <v>87</v>
      </c>
      <c r="E31242" s="265"/>
    </row>
    <row r="31243" spans="1:5">
      <c r="A31243" s="283">
        <v>76566</v>
      </c>
      <c r="B31243" s="176">
        <v>10.199999999999999</v>
      </c>
      <c r="C31243" s="176">
        <v>42.4</v>
      </c>
      <c r="D31243" s="282">
        <v>87</v>
      </c>
      <c r="E31243" s="265"/>
    </row>
    <row r="31244" spans="1:5">
      <c r="A31244" s="283">
        <v>76567</v>
      </c>
      <c r="B31244" s="176">
        <v>60.8</v>
      </c>
      <c r="C31244" s="176">
        <v>38.6</v>
      </c>
      <c r="D31244" s="282">
        <v>95</v>
      </c>
      <c r="E31244" s="265"/>
    </row>
    <row r="31245" spans="1:5">
      <c r="A31245" s="283">
        <v>76569</v>
      </c>
      <c r="B31245" s="176">
        <v>35.4</v>
      </c>
      <c r="C31245" s="176">
        <v>37.9</v>
      </c>
      <c r="D31245" s="282">
        <v>87</v>
      </c>
      <c r="E31245" s="265"/>
    </row>
    <row r="31246" spans="1:5">
      <c r="A31246" s="283">
        <v>76570</v>
      </c>
      <c r="B31246" s="176">
        <v>18.399999999999999</v>
      </c>
      <c r="C31246" s="176">
        <v>45.5</v>
      </c>
      <c r="D31246" s="282">
        <v>87</v>
      </c>
      <c r="E31246" s="265"/>
    </row>
    <row r="31247" spans="1:5">
      <c r="A31247" s="283">
        <v>76571</v>
      </c>
      <c r="B31247" s="176">
        <v>63.1</v>
      </c>
      <c r="C31247" s="176">
        <v>45.1</v>
      </c>
      <c r="D31247" s="282">
        <v>103</v>
      </c>
      <c r="E31247" s="265"/>
    </row>
    <row r="31248" spans="1:5">
      <c r="A31248" s="283">
        <v>76573</v>
      </c>
      <c r="B31248" s="176">
        <v>99.6</v>
      </c>
      <c r="C31248" s="176">
        <v>30.8</v>
      </c>
      <c r="D31248" s="282">
        <v>87</v>
      </c>
      <c r="E31248" s="265"/>
    </row>
    <row r="31249" spans="1:5">
      <c r="A31249" s="283">
        <v>76574</v>
      </c>
      <c r="B31249" s="176">
        <v>110.6</v>
      </c>
      <c r="C31249" s="176">
        <v>36</v>
      </c>
      <c r="D31249" s="282">
        <v>87</v>
      </c>
      <c r="E31249" s="265"/>
    </row>
    <row r="31250" spans="1:5">
      <c r="A31250" s="283">
        <v>76577</v>
      </c>
      <c r="B31250" s="176">
        <v>22.5</v>
      </c>
      <c r="C31250" s="176">
        <v>41.2</v>
      </c>
      <c r="D31250" s="282">
        <v>87</v>
      </c>
      <c r="E31250" s="265"/>
    </row>
    <row r="31251" spans="1:5">
      <c r="A31251" s="283">
        <v>76578</v>
      </c>
      <c r="B31251" s="176">
        <v>30.1</v>
      </c>
      <c r="C31251" s="176">
        <v>38.5</v>
      </c>
      <c r="D31251" s="282">
        <v>87</v>
      </c>
      <c r="E31251" s="265"/>
    </row>
    <row r="31252" spans="1:5">
      <c r="A31252" s="283">
        <v>76579</v>
      </c>
      <c r="B31252" s="176">
        <v>60.4</v>
      </c>
      <c r="C31252" s="176">
        <v>38.700000000000003</v>
      </c>
      <c r="D31252" s="282">
        <v>87</v>
      </c>
      <c r="E31252" s="265"/>
    </row>
    <row r="31253" spans="1:5">
      <c r="A31253" s="283">
        <v>76599</v>
      </c>
      <c r="B31253" s="176">
        <v>0</v>
      </c>
      <c r="C31253" s="176">
        <v>0</v>
      </c>
      <c r="D31253" s="282">
        <v>87</v>
      </c>
      <c r="E31253" s="265"/>
    </row>
    <row r="31254" spans="1:5">
      <c r="A31254" s="283">
        <v>76621</v>
      </c>
      <c r="B31254" s="176">
        <v>16.5</v>
      </c>
      <c r="C31254" s="176">
        <v>43.6</v>
      </c>
      <c r="D31254" s="282">
        <v>87</v>
      </c>
      <c r="E31254" s="265"/>
    </row>
    <row r="31255" spans="1:5">
      <c r="A31255" s="283">
        <v>76622</v>
      </c>
      <c r="B31255" s="176">
        <v>25.8</v>
      </c>
      <c r="C31255" s="176">
        <v>40.4</v>
      </c>
      <c r="D31255" s="282">
        <v>87</v>
      </c>
      <c r="E31255" s="265"/>
    </row>
    <row r="31256" spans="1:5">
      <c r="A31256" s="283">
        <v>76623</v>
      </c>
      <c r="B31256" s="176">
        <v>206.3</v>
      </c>
      <c r="C31256" s="176">
        <v>39.799999999999997</v>
      </c>
      <c r="D31256" s="282">
        <v>87</v>
      </c>
      <c r="E31256" s="265"/>
    </row>
    <row r="31257" spans="1:5">
      <c r="A31257" s="283">
        <v>76624</v>
      </c>
      <c r="B31257" s="176">
        <v>38.799999999999997</v>
      </c>
      <c r="C31257" s="176">
        <v>41.9</v>
      </c>
      <c r="D31257" s="282">
        <v>87</v>
      </c>
      <c r="E31257" s="265"/>
    </row>
    <row r="31258" spans="1:5">
      <c r="A31258" s="283">
        <v>76626</v>
      </c>
      <c r="B31258" s="176">
        <v>40.5</v>
      </c>
      <c r="C31258" s="176">
        <v>37.1</v>
      </c>
      <c r="D31258" s="282">
        <v>87</v>
      </c>
      <c r="E31258" s="265"/>
    </row>
    <row r="31259" spans="1:5">
      <c r="A31259" s="283">
        <v>76627</v>
      </c>
      <c r="B31259" s="176">
        <v>23.2</v>
      </c>
      <c r="C31259" s="176">
        <v>39.299999999999997</v>
      </c>
      <c r="D31259" s="282">
        <v>87</v>
      </c>
      <c r="E31259" s="265"/>
    </row>
    <row r="31260" spans="1:5">
      <c r="A31260" s="283">
        <v>76628</v>
      </c>
      <c r="B31260" s="176">
        <v>0</v>
      </c>
      <c r="C31260" s="176">
        <v>0</v>
      </c>
      <c r="D31260" s="282">
        <v>87</v>
      </c>
      <c r="E31260" s="265"/>
    </row>
    <row r="31261" spans="1:5">
      <c r="A31261" s="283">
        <v>76629</v>
      </c>
      <c r="B31261" s="176">
        <v>15.5</v>
      </c>
      <c r="C31261" s="176">
        <v>43.1</v>
      </c>
      <c r="D31261" s="282">
        <v>87</v>
      </c>
      <c r="E31261" s="265"/>
    </row>
    <row r="31262" spans="1:5">
      <c r="A31262" s="283">
        <v>76630</v>
      </c>
      <c r="B31262" s="176">
        <v>147</v>
      </c>
      <c r="C31262" s="176">
        <v>38.1</v>
      </c>
      <c r="D31262" s="282">
        <v>87</v>
      </c>
      <c r="E31262" s="265"/>
    </row>
    <row r="31263" spans="1:5">
      <c r="A31263" s="283">
        <v>76631</v>
      </c>
      <c r="B31263" s="176">
        <v>16.2</v>
      </c>
      <c r="C31263" s="176">
        <v>43.3</v>
      </c>
      <c r="D31263" s="282">
        <v>87</v>
      </c>
      <c r="E31263" s="265"/>
    </row>
    <row r="31264" spans="1:5">
      <c r="A31264" s="283">
        <v>76632</v>
      </c>
      <c r="B31264" s="176">
        <v>24.5</v>
      </c>
      <c r="C31264" s="176">
        <v>38.700000000000003</v>
      </c>
      <c r="D31264" s="282">
        <v>87</v>
      </c>
      <c r="E31264" s="265"/>
    </row>
    <row r="31265" spans="1:5">
      <c r="A31265" s="283">
        <v>76633</v>
      </c>
      <c r="B31265" s="176">
        <v>103.2</v>
      </c>
      <c r="C31265" s="176">
        <v>38.700000000000003</v>
      </c>
      <c r="D31265" s="282">
        <v>87</v>
      </c>
      <c r="E31265" s="265"/>
    </row>
    <row r="31266" spans="1:5">
      <c r="A31266" s="283">
        <v>76634</v>
      </c>
      <c r="B31266" s="176">
        <v>30.3</v>
      </c>
      <c r="C31266" s="176">
        <v>47.2</v>
      </c>
      <c r="D31266" s="282">
        <v>94</v>
      </c>
      <c r="E31266" s="265"/>
    </row>
    <row r="31267" spans="1:5">
      <c r="A31267" s="283">
        <v>76635</v>
      </c>
      <c r="B31267" s="176">
        <v>13.4</v>
      </c>
      <c r="C31267" s="176">
        <v>33.200000000000003</v>
      </c>
      <c r="D31267" s="282">
        <v>87</v>
      </c>
      <c r="E31267" s="265"/>
    </row>
    <row r="31268" spans="1:5">
      <c r="A31268" s="283">
        <v>76636</v>
      </c>
      <c r="B31268" s="176">
        <v>20.3</v>
      </c>
      <c r="C31268" s="176">
        <v>40.6</v>
      </c>
      <c r="D31268" s="282">
        <v>87</v>
      </c>
      <c r="E31268" s="265"/>
    </row>
    <row r="31269" spans="1:5">
      <c r="A31269" s="283">
        <v>76637</v>
      </c>
      <c r="B31269" s="176">
        <v>13</v>
      </c>
      <c r="C31269" s="176">
        <v>47.9</v>
      </c>
      <c r="D31269" s="282">
        <v>87</v>
      </c>
      <c r="E31269" s="265"/>
    </row>
    <row r="31270" spans="1:5">
      <c r="A31270" s="283">
        <v>76638</v>
      </c>
      <c r="B31270" s="176">
        <v>26.1</v>
      </c>
      <c r="C31270" s="176">
        <v>43.3</v>
      </c>
      <c r="D31270" s="282">
        <v>95</v>
      </c>
      <c r="E31270" s="265"/>
    </row>
    <row r="31271" spans="1:5">
      <c r="A31271" s="283">
        <v>76639</v>
      </c>
      <c r="B31271" s="176">
        <v>41.3</v>
      </c>
      <c r="C31271" s="176">
        <v>44.5</v>
      </c>
      <c r="D31271" s="282">
        <v>87</v>
      </c>
      <c r="E31271" s="265"/>
    </row>
    <row r="31272" spans="1:5">
      <c r="A31272" s="283">
        <v>76640</v>
      </c>
      <c r="B31272" s="176">
        <v>120.9</v>
      </c>
      <c r="C31272" s="176">
        <v>39.4</v>
      </c>
      <c r="D31272" s="282">
        <v>87</v>
      </c>
      <c r="E31272" s="265"/>
    </row>
    <row r="31273" spans="1:5">
      <c r="A31273" s="283">
        <v>76641</v>
      </c>
      <c r="B31273" s="176">
        <v>21.4</v>
      </c>
      <c r="C31273" s="176">
        <v>40.9</v>
      </c>
      <c r="D31273" s="282">
        <v>87</v>
      </c>
      <c r="E31273" s="265"/>
    </row>
    <row r="31274" spans="1:5">
      <c r="A31274" s="283">
        <v>76642</v>
      </c>
      <c r="B31274" s="176">
        <v>30.4</v>
      </c>
      <c r="C31274" s="176">
        <v>38.700000000000003</v>
      </c>
      <c r="D31274" s="282">
        <v>87</v>
      </c>
      <c r="E31274" s="265"/>
    </row>
    <row r="31275" spans="1:5">
      <c r="A31275" s="283">
        <v>76643</v>
      </c>
      <c r="B31275" s="176">
        <v>850.6</v>
      </c>
      <c r="C31275" s="176">
        <v>36.700000000000003</v>
      </c>
      <c r="D31275" s="282">
        <v>95</v>
      </c>
      <c r="E31275" s="265"/>
    </row>
    <row r="31276" spans="1:5">
      <c r="A31276" s="283">
        <v>76644</v>
      </c>
      <c r="B31276" s="176">
        <v>252.6</v>
      </c>
      <c r="C31276" s="176">
        <v>41.9</v>
      </c>
      <c r="D31276" s="282">
        <v>87</v>
      </c>
      <c r="E31276" s="265"/>
    </row>
    <row r="31277" spans="1:5">
      <c r="A31277" s="283">
        <v>76645</v>
      </c>
      <c r="B31277" s="176">
        <v>54.8</v>
      </c>
      <c r="C31277" s="176">
        <v>35.200000000000003</v>
      </c>
      <c r="D31277" s="282">
        <v>87</v>
      </c>
      <c r="E31277" s="265"/>
    </row>
    <row r="31278" spans="1:5">
      <c r="A31278" s="283">
        <v>76648</v>
      </c>
      <c r="B31278" s="176">
        <v>28.7</v>
      </c>
      <c r="C31278" s="176">
        <v>42.9</v>
      </c>
      <c r="D31278" s="282">
        <v>87</v>
      </c>
      <c r="E31278" s="265"/>
    </row>
    <row r="31279" spans="1:5">
      <c r="A31279" s="283">
        <v>76649</v>
      </c>
      <c r="B31279" s="176">
        <v>7</v>
      </c>
      <c r="C31279" s="176">
        <v>47.6</v>
      </c>
      <c r="D31279" s="282">
        <v>87</v>
      </c>
      <c r="E31279" s="265"/>
    </row>
    <row r="31280" spans="1:5">
      <c r="A31280" s="283">
        <v>76650</v>
      </c>
      <c r="B31280" s="176">
        <v>0</v>
      </c>
      <c r="C31280" s="176">
        <v>0</v>
      </c>
      <c r="D31280" s="282">
        <v>87</v>
      </c>
      <c r="E31280" s="265"/>
    </row>
    <row r="31281" spans="1:5">
      <c r="A31281" s="283">
        <v>76651</v>
      </c>
      <c r="B31281" s="176">
        <v>27.8</v>
      </c>
      <c r="C31281" s="176">
        <v>38.200000000000003</v>
      </c>
      <c r="D31281" s="282">
        <v>87</v>
      </c>
      <c r="E31281" s="265"/>
    </row>
    <row r="31282" spans="1:5">
      <c r="A31282" s="283">
        <v>76652</v>
      </c>
      <c r="B31282" s="176">
        <v>8.5</v>
      </c>
      <c r="C31282" s="176">
        <v>46</v>
      </c>
      <c r="D31282" s="282">
        <v>87</v>
      </c>
      <c r="E31282" s="265"/>
    </row>
    <row r="31283" spans="1:5">
      <c r="A31283" s="283">
        <v>76653</v>
      </c>
      <c r="B31283" s="176">
        <v>6.1</v>
      </c>
      <c r="C31283" s="176">
        <v>46.3</v>
      </c>
      <c r="D31283" s="282">
        <v>87</v>
      </c>
      <c r="E31283" s="265"/>
    </row>
    <row r="31284" spans="1:5">
      <c r="A31284" s="283">
        <v>76654</v>
      </c>
      <c r="B31284" s="176">
        <v>33.200000000000003</v>
      </c>
      <c r="C31284" s="176">
        <v>41.8</v>
      </c>
      <c r="D31284" s="282">
        <v>87</v>
      </c>
      <c r="E31284" s="265"/>
    </row>
    <row r="31285" spans="1:5">
      <c r="A31285" s="283">
        <v>76655</v>
      </c>
      <c r="B31285" s="176">
        <v>86.6</v>
      </c>
      <c r="C31285" s="176">
        <v>39.6</v>
      </c>
      <c r="D31285" s="282">
        <v>87</v>
      </c>
      <c r="E31285" s="265"/>
    </row>
    <row r="31286" spans="1:5">
      <c r="A31286" s="283">
        <v>76656</v>
      </c>
      <c r="B31286" s="176">
        <v>19.5</v>
      </c>
      <c r="C31286" s="176">
        <v>40.6</v>
      </c>
      <c r="D31286" s="282">
        <v>108</v>
      </c>
      <c r="E31286" s="265"/>
    </row>
    <row r="31287" spans="1:5">
      <c r="A31287" s="283">
        <v>76657</v>
      </c>
      <c r="B31287" s="176">
        <v>80.3</v>
      </c>
      <c r="C31287" s="176">
        <v>37.700000000000003</v>
      </c>
      <c r="D31287" s="282">
        <v>87</v>
      </c>
      <c r="E31287" s="265"/>
    </row>
    <row r="31288" spans="1:5">
      <c r="A31288" s="283">
        <v>76660</v>
      </c>
      <c r="B31288" s="176">
        <v>13.3</v>
      </c>
      <c r="C31288" s="176">
        <v>39.200000000000003</v>
      </c>
      <c r="D31288" s="282">
        <v>87</v>
      </c>
      <c r="E31288" s="265"/>
    </row>
    <row r="31289" spans="1:5">
      <c r="A31289" s="283">
        <v>76661</v>
      </c>
      <c r="B31289" s="176">
        <v>60.8</v>
      </c>
      <c r="C31289" s="176">
        <v>36.6</v>
      </c>
      <c r="D31289" s="282">
        <v>87</v>
      </c>
      <c r="E31289" s="265"/>
    </row>
    <row r="31290" spans="1:5">
      <c r="A31290" s="283">
        <v>76664</v>
      </c>
      <c r="B31290" s="176">
        <v>38</v>
      </c>
      <c r="C31290" s="176">
        <v>35.6</v>
      </c>
      <c r="D31290" s="282">
        <v>87</v>
      </c>
      <c r="E31290" s="265"/>
    </row>
    <row r="31291" spans="1:5">
      <c r="A31291" s="283">
        <v>76665</v>
      </c>
      <c r="B31291" s="176">
        <v>32.799999999999997</v>
      </c>
      <c r="C31291" s="176">
        <v>43.3</v>
      </c>
      <c r="D31291" s="282">
        <v>87</v>
      </c>
      <c r="E31291" s="265"/>
    </row>
    <row r="31292" spans="1:5">
      <c r="A31292" s="283">
        <v>76666</v>
      </c>
      <c r="B31292" s="176">
        <v>16.399999999999999</v>
      </c>
      <c r="C31292" s="176">
        <v>43.6</v>
      </c>
      <c r="D31292" s="282">
        <v>87</v>
      </c>
      <c r="E31292" s="265"/>
    </row>
    <row r="31293" spans="1:5">
      <c r="A31293" s="283">
        <v>76667</v>
      </c>
      <c r="B31293" s="176">
        <v>73.5</v>
      </c>
      <c r="C31293" s="176">
        <v>36.5</v>
      </c>
      <c r="D31293" s="282">
        <v>87</v>
      </c>
      <c r="E31293" s="265"/>
    </row>
    <row r="31294" spans="1:5">
      <c r="A31294" s="283">
        <v>76670</v>
      </c>
      <c r="B31294" s="176">
        <v>24.4</v>
      </c>
      <c r="C31294" s="176">
        <v>40.200000000000003</v>
      </c>
      <c r="D31294" s="282">
        <v>87</v>
      </c>
      <c r="E31294" s="265"/>
    </row>
    <row r="31295" spans="1:5">
      <c r="A31295" s="283">
        <v>76671</v>
      </c>
      <c r="B31295" s="176">
        <v>18.600000000000001</v>
      </c>
      <c r="C31295" s="176">
        <v>46.3</v>
      </c>
      <c r="D31295" s="282">
        <v>87</v>
      </c>
      <c r="E31295" s="265"/>
    </row>
    <row r="31296" spans="1:5">
      <c r="A31296" s="283">
        <v>76673</v>
      </c>
      <c r="B31296" s="176">
        <v>17.2</v>
      </c>
      <c r="C31296" s="176">
        <v>45.8</v>
      </c>
      <c r="D31296" s="282">
        <v>87</v>
      </c>
      <c r="E31296" s="265"/>
    </row>
    <row r="31297" spans="1:5">
      <c r="A31297" s="283">
        <v>76676</v>
      </c>
      <c r="B31297" s="176">
        <v>13.1</v>
      </c>
      <c r="C31297" s="176">
        <v>38.799999999999997</v>
      </c>
      <c r="D31297" s="282">
        <v>87</v>
      </c>
      <c r="E31297" s="265"/>
    </row>
    <row r="31298" spans="1:5">
      <c r="A31298" s="283">
        <v>76678</v>
      </c>
      <c r="B31298" s="176">
        <v>5.6</v>
      </c>
      <c r="C31298" s="176">
        <v>41.8</v>
      </c>
      <c r="D31298" s="282">
        <v>87</v>
      </c>
      <c r="E31298" s="265"/>
    </row>
    <row r="31299" spans="1:5">
      <c r="A31299" s="283">
        <v>76679</v>
      </c>
      <c r="B31299" s="176">
        <v>11.2</v>
      </c>
      <c r="C31299" s="176">
        <v>42</v>
      </c>
      <c r="D31299" s="282">
        <v>87</v>
      </c>
      <c r="E31299" s="265"/>
    </row>
    <row r="31300" spans="1:5">
      <c r="A31300" s="283">
        <v>76680</v>
      </c>
      <c r="B31300" s="176">
        <v>3.9</v>
      </c>
      <c r="C31300" s="176">
        <v>50.8</v>
      </c>
      <c r="D31300" s="282">
        <v>87</v>
      </c>
      <c r="E31300" s="265"/>
    </row>
    <row r="31301" spans="1:5">
      <c r="A31301" s="283">
        <v>76681</v>
      </c>
      <c r="B31301" s="176">
        <v>10.3</v>
      </c>
      <c r="C31301" s="176">
        <v>41.2</v>
      </c>
      <c r="D31301" s="282">
        <v>87</v>
      </c>
      <c r="E31301" s="265"/>
    </row>
    <row r="31302" spans="1:5">
      <c r="A31302" s="283">
        <v>76682</v>
      </c>
      <c r="B31302" s="176">
        <v>22.7</v>
      </c>
      <c r="C31302" s="176">
        <v>42.5</v>
      </c>
      <c r="D31302" s="282">
        <v>95</v>
      </c>
      <c r="E31302" s="265"/>
    </row>
    <row r="31303" spans="1:5">
      <c r="A31303" s="283">
        <v>76684</v>
      </c>
      <c r="B31303" s="176">
        <v>0</v>
      </c>
      <c r="C31303" s="176">
        <v>0</v>
      </c>
      <c r="D31303" s="282">
        <v>87</v>
      </c>
      <c r="E31303" s="265"/>
    </row>
    <row r="31304" spans="1:5">
      <c r="A31304" s="283">
        <v>76685</v>
      </c>
      <c r="B31304" s="176">
        <v>26.2</v>
      </c>
      <c r="C31304" s="176">
        <v>38.299999999999997</v>
      </c>
      <c r="D31304" s="282">
        <v>87</v>
      </c>
      <c r="E31304" s="265"/>
    </row>
    <row r="31305" spans="1:5">
      <c r="A31305" s="283">
        <v>76686</v>
      </c>
      <c r="B31305" s="176">
        <v>22</v>
      </c>
      <c r="C31305" s="176">
        <v>43.6</v>
      </c>
      <c r="D31305" s="282">
        <v>87</v>
      </c>
      <c r="E31305" s="265"/>
    </row>
    <row r="31306" spans="1:5">
      <c r="A31306" s="283">
        <v>76687</v>
      </c>
      <c r="B31306" s="176">
        <v>15.8</v>
      </c>
      <c r="C31306" s="176">
        <v>48.8</v>
      </c>
      <c r="D31306" s="282">
        <v>87</v>
      </c>
      <c r="E31306" s="265"/>
    </row>
    <row r="31307" spans="1:5">
      <c r="A31307" s="283">
        <v>76689</v>
      </c>
      <c r="B31307" s="176">
        <v>20.2</v>
      </c>
      <c r="C31307" s="176">
        <v>40.299999999999997</v>
      </c>
      <c r="D31307" s="282">
        <v>87</v>
      </c>
      <c r="E31307" s="265"/>
    </row>
    <row r="31308" spans="1:5">
      <c r="A31308" s="283">
        <v>76690</v>
      </c>
      <c r="B31308" s="176">
        <v>11.1</v>
      </c>
      <c r="C31308" s="176">
        <v>42.4</v>
      </c>
      <c r="D31308" s="282">
        <v>87</v>
      </c>
      <c r="E31308" s="265"/>
    </row>
    <row r="31309" spans="1:5">
      <c r="A31309" s="283">
        <v>76691</v>
      </c>
      <c r="B31309" s="176">
        <v>70.900000000000006</v>
      </c>
      <c r="C31309" s="176">
        <v>41.3</v>
      </c>
      <c r="D31309" s="282">
        <v>121</v>
      </c>
      <c r="E31309" s="265"/>
    </row>
    <row r="31310" spans="1:5">
      <c r="A31310" s="283">
        <v>76692</v>
      </c>
      <c r="B31310" s="176">
        <v>62</v>
      </c>
      <c r="C31310" s="176">
        <v>47.3</v>
      </c>
      <c r="D31310" s="282">
        <v>94</v>
      </c>
      <c r="E31310" s="265"/>
    </row>
    <row r="31311" spans="1:5">
      <c r="A31311" s="283">
        <v>76693</v>
      </c>
      <c r="B31311" s="176">
        <v>50.8</v>
      </c>
      <c r="C31311" s="176">
        <v>37.4</v>
      </c>
      <c r="D31311" s="282">
        <v>87</v>
      </c>
      <c r="E31311" s="265"/>
    </row>
    <row r="31312" spans="1:5">
      <c r="A31312" s="283">
        <v>76701</v>
      </c>
      <c r="B31312" s="176">
        <v>1640.4</v>
      </c>
      <c r="C31312" s="176">
        <v>28</v>
      </c>
      <c r="D31312" s="282">
        <v>124</v>
      </c>
      <c r="E31312" s="265"/>
    </row>
    <row r="31313" spans="1:5">
      <c r="A31313" s="283">
        <v>76702</v>
      </c>
      <c r="B31313" s="176">
        <v>2431.1</v>
      </c>
      <c r="C31313" s="176">
        <v>48.1</v>
      </c>
      <c r="D31313" s="282">
        <v>87</v>
      </c>
      <c r="E31313" s="265"/>
    </row>
    <row r="31314" spans="1:5">
      <c r="A31314" s="283">
        <v>76703</v>
      </c>
      <c r="B31314" s="176">
        <v>0</v>
      </c>
      <c r="C31314" s="176">
        <v>0</v>
      </c>
      <c r="D31314" s="282">
        <v>87</v>
      </c>
      <c r="E31314" s="265"/>
    </row>
    <row r="31315" spans="1:5">
      <c r="A31315" s="283">
        <v>76704</v>
      </c>
      <c r="B31315" s="176">
        <v>1500.2</v>
      </c>
      <c r="C31315" s="176">
        <v>31.2</v>
      </c>
      <c r="D31315" s="282">
        <v>114</v>
      </c>
      <c r="E31315" s="265"/>
    </row>
    <row r="31316" spans="1:5">
      <c r="A31316" s="283">
        <v>76705</v>
      </c>
      <c r="B31316" s="176">
        <v>231.1</v>
      </c>
      <c r="C31316" s="176">
        <v>32.700000000000003</v>
      </c>
      <c r="D31316" s="282">
        <v>101</v>
      </c>
      <c r="E31316" s="265"/>
    </row>
    <row r="31317" spans="1:5">
      <c r="A31317" s="283">
        <v>76706</v>
      </c>
      <c r="B31317" s="176">
        <v>584</v>
      </c>
      <c r="C31317" s="176">
        <v>23.5</v>
      </c>
      <c r="D31317" s="282">
        <v>169</v>
      </c>
      <c r="E31317" s="265"/>
    </row>
    <row r="31318" spans="1:5">
      <c r="A31318" s="283">
        <v>76707</v>
      </c>
      <c r="B31318" s="176">
        <v>4555.8999999999996</v>
      </c>
      <c r="C31318" s="176">
        <v>28.3</v>
      </c>
      <c r="D31318" s="282">
        <v>109</v>
      </c>
      <c r="E31318" s="265"/>
    </row>
    <row r="31319" spans="1:5">
      <c r="A31319" s="283">
        <v>76708</v>
      </c>
      <c r="B31319" s="176">
        <v>511.8</v>
      </c>
      <c r="C31319" s="176">
        <v>32.5</v>
      </c>
      <c r="D31319" s="282">
        <v>126</v>
      </c>
      <c r="E31319" s="265"/>
    </row>
    <row r="31320" spans="1:5">
      <c r="A31320" s="283">
        <v>76710</v>
      </c>
      <c r="B31320" s="176">
        <v>2563</v>
      </c>
      <c r="C31320" s="176">
        <v>39.1</v>
      </c>
      <c r="D31320" s="282">
        <v>143</v>
      </c>
      <c r="E31320" s="265"/>
    </row>
    <row r="31321" spans="1:5">
      <c r="A31321" s="283">
        <v>76711</v>
      </c>
      <c r="B31321" s="176">
        <v>2052.3000000000002</v>
      </c>
      <c r="C31321" s="176">
        <v>31.1</v>
      </c>
      <c r="D31321" s="282">
        <v>96</v>
      </c>
      <c r="E31321" s="265"/>
    </row>
    <row r="31322" spans="1:5">
      <c r="A31322" s="283">
        <v>76712</v>
      </c>
      <c r="B31322" s="176">
        <v>334.5</v>
      </c>
      <c r="C31322" s="176">
        <v>40.5</v>
      </c>
      <c r="D31322" s="282">
        <v>112</v>
      </c>
      <c r="E31322" s="265"/>
    </row>
    <row r="31323" spans="1:5">
      <c r="A31323" s="283">
        <v>76714</v>
      </c>
      <c r="B31323" s="176">
        <v>0</v>
      </c>
      <c r="C31323" s="176">
        <v>0</v>
      </c>
      <c r="D31323" s="282">
        <v>87</v>
      </c>
      <c r="E31323" s="265"/>
    </row>
    <row r="31324" spans="1:5">
      <c r="A31324" s="283">
        <v>76715</v>
      </c>
      <c r="B31324" s="176">
        <v>309.8</v>
      </c>
      <c r="C31324" s="176">
        <v>34.700000000000003</v>
      </c>
      <c r="D31324" s="282">
        <v>96</v>
      </c>
      <c r="E31324" s="265"/>
    </row>
    <row r="31325" spans="1:5">
      <c r="A31325" s="283">
        <v>76716</v>
      </c>
      <c r="B31325" s="176">
        <v>0</v>
      </c>
      <c r="C31325" s="176">
        <v>0</v>
      </c>
      <c r="D31325" s="282">
        <v>87</v>
      </c>
      <c r="E31325" s="265"/>
    </row>
    <row r="31326" spans="1:5">
      <c r="A31326" s="283">
        <v>76798</v>
      </c>
      <c r="B31326" s="176">
        <v>0</v>
      </c>
      <c r="C31326" s="176">
        <v>0</v>
      </c>
      <c r="D31326" s="282">
        <v>87</v>
      </c>
      <c r="E31326" s="265"/>
    </row>
    <row r="31327" spans="1:5">
      <c r="A31327" s="283">
        <v>76799</v>
      </c>
      <c r="B31327" s="176">
        <v>0</v>
      </c>
      <c r="C31327" s="176">
        <v>0</v>
      </c>
      <c r="D31327" s="282">
        <v>87</v>
      </c>
      <c r="E31327" s="265"/>
    </row>
    <row r="31328" spans="1:5">
      <c r="A31328" s="283">
        <v>76801</v>
      </c>
      <c r="B31328" s="176">
        <v>65.2</v>
      </c>
      <c r="C31328" s="176">
        <v>37.799999999999997</v>
      </c>
      <c r="D31328" s="282">
        <v>151</v>
      </c>
      <c r="E31328" s="265"/>
    </row>
    <row r="31329" spans="1:5">
      <c r="A31329" s="283">
        <v>76802</v>
      </c>
      <c r="B31329" s="176">
        <v>51.3</v>
      </c>
      <c r="C31329" s="176">
        <v>41.7</v>
      </c>
      <c r="D31329" s="282">
        <v>115</v>
      </c>
      <c r="E31329" s="265"/>
    </row>
    <row r="31330" spans="1:5">
      <c r="A31330" s="283">
        <v>76803</v>
      </c>
      <c r="B31330" s="176">
        <v>0</v>
      </c>
      <c r="C31330" s="176">
        <v>0</v>
      </c>
      <c r="D31330" s="282">
        <v>87</v>
      </c>
      <c r="E31330" s="265"/>
    </row>
    <row r="31331" spans="1:5">
      <c r="A31331" s="283">
        <v>76804</v>
      </c>
      <c r="B31331" s="176">
        <v>0</v>
      </c>
      <c r="C31331" s="176">
        <v>0</v>
      </c>
      <c r="D31331" s="282">
        <v>87</v>
      </c>
      <c r="E31331" s="265"/>
    </row>
    <row r="31332" spans="1:5">
      <c r="A31332" s="283">
        <v>76820</v>
      </c>
      <c r="B31332" s="176">
        <v>2.7</v>
      </c>
      <c r="C31332" s="176">
        <v>53.1</v>
      </c>
      <c r="D31332" s="282">
        <v>87</v>
      </c>
      <c r="E31332" s="265"/>
    </row>
    <row r="31333" spans="1:5">
      <c r="A31333" s="283">
        <v>76821</v>
      </c>
      <c r="B31333" s="176">
        <v>14</v>
      </c>
      <c r="C31333" s="176">
        <v>42.5</v>
      </c>
      <c r="D31333" s="282">
        <v>87</v>
      </c>
      <c r="E31333" s="265"/>
    </row>
    <row r="31334" spans="1:5">
      <c r="A31334" s="283">
        <v>76823</v>
      </c>
      <c r="B31334" s="176">
        <v>44.3</v>
      </c>
      <c r="C31334" s="176">
        <v>42.9</v>
      </c>
      <c r="D31334" s="282">
        <v>87</v>
      </c>
      <c r="E31334" s="265"/>
    </row>
    <row r="31335" spans="1:5">
      <c r="A31335" s="283">
        <v>76824</v>
      </c>
      <c r="B31335" s="176">
        <v>3.2</v>
      </c>
      <c r="C31335" s="176">
        <v>41.2</v>
      </c>
      <c r="D31335" s="282">
        <v>87</v>
      </c>
      <c r="E31335" s="265"/>
    </row>
    <row r="31336" spans="1:5">
      <c r="A31336" s="283">
        <v>76825</v>
      </c>
      <c r="B31336" s="176">
        <v>25.4</v>
      </c>
      <c r="C31336" s="176">
        <v>40.799999999999997</v>
      </c>
      <c r="D31336" s="282">
        <v>94</v>
      </c>
      <c r="E31336" s="265"/>
    </row>
    <row r="31337" spans="1:5">
      <c r="A31337" s="283">
        <v>76827</v>
      </c>
      <c r="B31337" s="176">
        <v>10.5</v>
      </c>
      <c r="C31337" s="176">
        <v>44.3</v>
      </c>
      <c r="D31337" s="282">
        <v>87</v>
      </c>
      <c r="E31337" s="265"/>
    </row>
    <row r="31338" spans="1:5">
      <c r="A31338" s="283">
        <v>76828</v>
      </c>
      <c r="B31338" s="176">
        <v>1.9</v>
      </c>
      <c r="C31338" s="176">
        <v>51.2</v>
      </c>
      <c r="D31338" s="282">
        <v>87</v>
      </c>
      <c r="E31338" s="265"/>
    </row>
    <row r="31339" spans="1:5">
      <c r="A31339" s="283">
        <v>76831</v>
      </c>
      <c r="B31339" s="176">
        <v>2.7</v>
      </c>
      <c r="C31339" s="176">
        <v>53.5</v>
      </c>
      <c r="D31339" s="282">
        <v>87</v>
      </c>
      <c r="E31339" s="265"/>
    </row>
    <row r="31340" spans="1:5">
      <c r="A31340" s="283">
        <v>76832</v>
      </c>
      <c r="B31340" s="176">
        <v>3.3</v>
      </c>
      <c r="C31340" s="176">
        <v>33.6</v>
      </c>
      <c r="D31340" s="282">
        <v>87</v>
      </c>
      <c r="E31340" s="265"/>
    </row>
    <row r="31341" spans="1:5">
      <c r="A31341" s="283">
        <v>76834</v>
      </c>
      <c r="B31341" s="176">
        <v>16.7</v>
      </c>
      <c r="C31341" s="176">
        <v>44.7</v>
      </c>
      <c r="D31341" s="282">
        <v>87</v>
      </c>
      <c r="E31341" s="265"/>
    </row>
    <row r="31342" spans="1:5">
      <c r="A31342" s="283">
        <v>76836</v>
      </c>
      <c r="B31342" s="176">
        <v>2.7</v>
      </c>
      <c r="C31342" s="176">
        <v>50.5</v>
      </c>
      <c r="D31342" s="282">
        <v>87</v>
      </c>
      <c r="E31342" s="265"/>
    </row>
    <row r="31343" spans="1:5">
      <c r="A31343" s="283">
        <v>76837</v>
      </c>
      <c r="B31343" s="176">
        <v>5.2</v>
      </c>
      <c r="C31343" s="176">
        <v>39.299999999999997</v>
      </c>
      <c r="D31343" s="282">
        <v>87</v>
      </c>
      <c r="E31343" s="265"/>
    </row>
    <row r="31344" spans="1:5">
      <c r="A31344" s="283">
        <v>76841</v>
      </c>
      <c r="B31344" s="176">
        <v>0.7</v>
      </c>
      <c r="C31344" s="176">
        <v>58.4</v>
      </c>
      <c r="D31344" s="282">
        <v>87</v>
      </c>
      <c r="E31344" s="265"/>
    </row>
    <row r="31345" spans="1:5">
      <c r="A31345" s="283">
        <v>76842</v>
      </c>
      <c r="B31345" s="176">
        <v>2.7</v>
      </c>
      <c r="C31345" s="176">
        <v>52.8</v>
      </c>
      <c r="D31345" s="282">
        <v>87</v>
      </c>
      <c r="E31345" s="265"/>
    </row>
    <row r="31346" spans="1:5">
      <c r="A31346" s="283">
        <v>76844</v>
      </c>
      <c r="B31346" s="176">
        <v>8.4</v>
      </c>
      <c r="C31346" s="176">
        <v>45.4</v>
      </c>
      <c r="D31346" s="282">
        <v>87</v>
      </c>
      <c r="E31346" s="265"/>
    </row>
    <row r="31347" spans="1:5">
      <c r="A31347" s="283">
        <v>76845</v>
      </c>
      <c r="B31347" s="176">
        <v>2.2000000000000002</v>
      </c>
      <c r="C31347" s="176">
        <v>50</v>
      </c>
      <c r="D31347" s="282">
        <v>87</v>
      </c>
      <c r="E31347" s="265"/>
    </row>
    <row r="31348" spans="1:5">
      <c r="A31348" s="283">
        <v>76848</v>
      </c>
      <c r="B31348" s="176">
        <v>0.7</v>
      </c>
      <c r="C31348" s="176">
        <v>57.9</v>
      </c>
      <c r="D31348" s="282">
        <v>87</v>
      </c>
      <c r="E31348" s="265"/>
    </row>
    <row r="31349" spans="1:5">
      <c r="A31349" s="283">
        <v>76849</v>
      </c>
      <c r="B31349" s="176">
        <v>4.7</v>
      </c>
      <c r="C31349" s="176">
        <v>46.6</v>
      </c>
      <c r="D31349" s="282">
        <v>87</v>
      </c>
      <c r="E31349" s="265"/>
    </row>
    <row r="31350" spans="1:5">
      <c r="A31350" s="283">
        <v>76852</v>
      </c>
      <c r="B31350" s="176">
        <v>1.8</v>
      </c>
      <c r="C31350" s="176">
        <v>51.8</v>
      </c>
      <c r="D31350" s="282">
        <v>87</v>
      </c>
      <c r="E31350" s="265"/>
    </row>
    <row r="31351" spans="1:5">
      <c r="A31351" s="283">
        <v>76853</v>
      </c>
      <c r="B31351" s="176">
        <v>6.7</v>
      </c>
      <c r="C31351" s="176">
        <v>43.7</v>
      </c>
      <c r="D31351" s="282">
        <v>87</v>
      </c>
      <c r="E31351" s="265"/>
    </row>
    <row r="31352" spans="1:5">
      <c r="A31352" s="283">
        <v>76854</v>
      </c>
      <c r="B31352" s="176">
        <v>2</v>
      </c>
      <c r="C31352" s="176">
        <v>55.7</v>
      </c>
      <c r="D31352" s="282">
        <v>87</v>
      </c>
      <c r="E31352" s="265"/>
    </row>
    <row r="31353" spans="1:5">
      <c r="A31353" s="283">
        <v>76855</v>
      </c>
      <c r="B31353" s="176">
        <v>2.8</v>
      </c>
      <c r="C31353" s="176">
        <v>47.9</v>
      </c>
      <c r="D31353" s="282">
        <v>87</v>
      </c>
      <c r="E31353" s="265"/>
    </row>
    <row r="31354" spans="1:5">
      <c r="A31354" s="283">
        <v>76856</v>
      </c>
      <c r="B31354" s="176">
        <v>5</v>
      </c>
      <c r="C31354" s="176">
        <v>47.8</v>
      </c>
      <c r="D31354" s="282">
        <v>87</v>
      </c>
      <c r="E31354" s="265"/>
    </row>
    <row r="31355" spans="1:5">
      <c r="A31355" s="283">
        <v>76857</v>
      </c>
      <c r="B31355" s="176">
        <v>9.5</v>
      </c>
      <c r="C31355" s="176">
        <v>53.6</v>
      </c>
      <c r="D31355" s="282">
        <v>87</v>
      </c>
      <c r="E31355" s="265"/>
    </row>
    <row r="31356" spans="1:5">
      <c r="A31356" s="283">
        <v>76858</v>
      </c>
      <c r="B31356" s="176">
        <v>1.7</v>
      </c>
      <c r="C31356" s="176">
        <v>53</v>
      </c>
      <c r="D31356" s="282">
        <v>87</v>
      </c>
      <c r="E31356" s="265"/>
    </row>
    <row r="31357" spans="1:5">
      <c r="A31357" s="283">
        <v>76859</v>
      </c>
      <c r="B31357" s="176">
        <v>7.9</v>
      </c>
      <c r="C31357" s="176">
        <v>47.4</v>
      </c>
      <c r="D31357" s="282">
        <v>87</v>
      </c>
      <c r="E31357" s="265"/>
    </row>
    <row r="31358" spans="1:5">
      <c r="A31358" s="283">
        <v>76861</v>
      </c>
      <c r="B31358" s="176">
        <v>10.9</v>
      </c>
      <c r="C31358" s="176">
        <v>40.1</v>
      </c>
      <c r="D31358" s="282">
        <v>87</v>
      </c>
      <c r="E31358" s="265"/>
    </row>
    <row r="31359" spans="1:5">
      <c r="A31359" s="283">
        <v>76862</v>
      </c>
      <c r="B31359" s="176">
        <v>2.5</v>
      </c>
      <c r="C31359" s="176">
        <v>49.7</v>
      </c>
      <c r="D31359" s="282">
        <v>87</v>
      </c>
      <c r="E31359" s="265"/>
    </row>
    <row r="31360" spans="1:5">
      <c r="A31360" s="283">
        <v>76864</v>
      </c>
      <c r="B31360" s="176">
        <v>4.7</v>
      </c>
      <c r="C31360" s="176">
        <v>48</v>
      </c>
      <c r="D31360" s="282">
        <v>87</v>
      </c>
      <c r="E31360" s="265"/>
    </row>
    <row r="31361" spans="1:5">
      <c r="A31361" s="283">
        <v>76865</v>
      </c>
      <c r="B31361" s="176">
        <v>2.6</v>
      </c>
      <c r="C31361" s="176">
        <v>49.7</v>
      </c>
      <c r="D31361" s="282">
        <v>87</v>
      </c>
      <c r="E31361" s="265"/>
    </row>
    <row r="31362" spans="1:5">
      <c r="A31362" s="283">
        <v>76866</v>
      </c>
      <c r="B31362" s="176">
        <v>2.5</v>
      </c>
      <c r="C31362" s="176">
        <v>50.3</v>
      </c>
      <c r="D31362" s="282">
        <v>87</v>
      </c>
      <c r="E31362" s="265"/>
    </row>
    <row r="31363" spans="1:5">
      <c r="A31363" s="283">
        <v>76869</v>
      </c>
      <c r="B31363" s="176">
        <v>3.8</v>
      </c>
      <c r="C31363" s="176">
        <v>55.6</v>
      </c>
      <c r="D31363" s="282">
        <v>87</v>
      </c>
      <c r="E31363" s="265"/>
    </row>
    <row r="31364" spans="1:5">
      <c r="A31364" s="283">
        <v>76870</v>
      </c>
      <c r="B31364" s="176">
        <v>4.0999999999999996</v>
      </c>
      <c r="C31364" s="176">
        <v>45</v>
      </c>
      <c r="D31364" s="282">
        <v>87</v>
      </c>
      <c r="E31364" s="265"/>
    </row>
    <row r="31365" spans="1:5">
      <c r="A31365" s="283">
        <v>76871</v>
      </c>
      <c r="B31365" s="176">
        <v>3</v>
      </c>
      <c r="C31365" s="176">
        <v>50</v>
      </c>
      <c r="D31365" s="282">
        <v>87</v>
      </c>
      <c r="E31365" s="265"/>
    </row>
    <row r="31366" spans="1:5">
      <c r="A31366" s="283">
        <v>76872</v>
      </c>
      <c r="B31366" s="176">
        <v>2.4</v>
      </c>
      <c r="C31366" s="176">
        <v>49.4</v>
      </c>
      <c r="D31366" s="282">
        <v>87</v>
      </c>
      <c r="E31366" s="265"/>
    </row>
    <row r="31367" spans="1:5">
      <c r="A31367" s="283">
        <v>76873</v>
      </c>
      <c r="B31367" s="176">
        <v>2.5</v>
      </c>
      <c r="C31367" s="176">
        <v>46.4</v>
      </c>
      <c r="D31367" s="282">
        <v>87</v>
      </c>
      <c r="E31367" s="265"/>
    </row>
    <row r="31368" spans="1:5">
      <c r="A31368" s="283">
        <v>76874</v>
      </c>
      <c r="B31368" s="176">
        <v>1.8</v>
      </c>
      <c r="C31368" s="176">
        <v>55.7</v>
      </c>
      <c r="D31368" s="282">
        <v>87</v>
      </c>
      <c r="E31368" s="265"/>
    </row>
    <row r="31369" spans="1:5">
      <c r="A31369" s="283">
        <v>76875</v>
      </c>
      <c r="B31369" s="176">
        <v>5.7</v>
      </c>
      <c r="C31369" s="176">
        <v>43.5</v>
      </c>
      <c r="D31369" s="282">
        <v>114</v>
      </c>
      <c r="E31369" s="265"/>
    </row>
    <row r="31370" spans="1:5">
      <c r="A31370" s="283">
        <v>76877</v>
      </c>
      <c r="B31370" s="176">
        <v>20.100000000000001</v>
      </c>
      <c r="C31370" s="176">
        <v>38.200000000000003</v>
      </c>
      <c r="D31370" s="282">
        <v>87</v>
      </c>
      <c r="E31370" s="265"/>
    </row>
    <row r="31371" spans="1:5">
      <c r="A31371" s="283">
        <v>76878</v>
      </c>
      <c r="B31371" s="176">
        <v>4.9000000000000004</v>
      </c>
      <c r="C31371" s="176">
        <v>46</v>
      </c>
      <c r="D31371" s="282">
        <v>87</v>
      </c>
      <c r="E31371" s="265"/>
    </row>
    <row r="31372" spans="1:5">
      <c r="A31372" s="283">
        <v>76880</v>
      </c>
      <c r="B31372" s="176">
        <v>4.2</v>
      </c>
      <c r="C31372" s="176">
        <v>49</v>
      </c>
      <c r="D31372" s="282">
        <v>87</v>
      </c>
      <c r="E31372" s="265"/>
    </row>
    <row r="31373" spans="1:5">
      <c r="A31373" s="283">
        <v>76882</v>
      </c>
      <c r="B31373" s="176">
        <v>2.6</v>
      </c>
      <c r="C31373" s="176">
        <v>48.6</v>
      </c>
      <c r="D31373" s="282">
        <v>87</v>
      </c>
      <c r="E31373" s="265"/>
    </row>
    <row r="31374" spans="1:5">
      <c r="A31374" s="283">
        <v>76883</v>
      </c>
      <c r="B31374" s="176">
        <v>0.4</v>
      </c>
      <c r="C31374" s="176">
        <v>63</v>
      </c>
      <c r="D31374" s="282">
        <v>87</v>
      </c>
      <c r="E31374" s="265"/>
    </row>
    <row r="31375" spans="1:5">
      <c r="A31375" s="283">
        <v>76884</v>
      </c>
      <c r="B31375" s="176">
        <v>2.2000000000000002</v>
      </c>
      <c r="C31375" s="176">
        <v>50</v>
      </c>
      <c r="D31375" s="282">
        <v>87</v>
      </c>
      <c r="E31375" s="265"/>
    </row>
    <row r="31376" spans="1:5">
      <c r="A31376" s="283">
        <v>76885</v>
      </c>
      <c r="B31376" s="176">
        <v>3.6</v>
      </c>
      <c r="C31376" s="176">
        <v>56.2</v>
      </c>
      <c r="D31376" s="282">
        <v>87</v>
      </c>
      <c r="E31376" s="265"/>
    </row>
    <row r="31377" spans="1:5">
      <c r="A31377" s="283">
        <v>76886</v>
      </c>
      <c r="B31377" s="176">
        <v>0</v>
      </c>
      <c r="C31377" s="176">
        <v>0</v>
      </c>
      <c r="D31377" s="282">
        <v>87</v>
      </c>
      <c r="E31377" s="265"/>
    </row>
    <row r="31378" spans="1:5">
      <c r="A31378" s="283">
        <v>76887</v>
      </c>
      <c r="B31378" s="176">
        <v>4.4000000000000004</v>
      </c>
      <c r="C31378" s="176">
        <v>48.1</v>
      </c>
      <c r="D31378" s="282">
        <v>87</v>
      </c>
      <c r="E31378" s="265"/>
    </row>
    <row r="31379" spans="1:5">
      <c r="A31379" s="283">
        <v>76888</v>
      </c>
      <c r="B31379" s="176">
        <v>2.2000000000000002</v>
      </c>
      <c r="C31379" s="176">
        <v>49.2</v>
      </c>
      <c r="D31379" s="282">
        <v>87</v>
      </c>
      <c r="E31379" s="265"/>
    </row>
    <row r="31380" spans="1:5">
      <c r="A31380" s="283">
        <v>76890</v>
      </c>
      <c r="B31380" s="176">
        <v>14.2</v>
      </c>
      <c r="C31380" s="176">
        <v>46.9</v>
      </c>
      <c r="D31380" s="282">
        <v>87</v>
      </c>
      <c r="E31380" s="265"/>
    </row>
    <row r="31381" spans="1:5">
      <c r="A31381" s="283">
        <v>76901</v>
      </c>
      <c r="B31381" s="176">
        <v>99.9</v>
      </c>
      <c r="C31381" s="176">
        <v>35</v>
      </c>
      <c r="D31381" s="282">
        <v>127</v>
      </c>
      <c r="E31381" s="265"/>
    </row>
    <row r="31382" spans="1:5">
      <c r="A31382" s="283">
        <v>76902</v>
      </c>
      <c r="B31382" s="176">
        <v>0</v>
      </c>
      <c r="C31382" s="176">
        <v>0</v>
      </c>
      <c r="D31382" s="282">
        <v>87</v>
      </c>
      <c r="E31382" s="265"/>
    </row>
    <row r="31383" spans="1:5">
      <c r="A31383" s="283">
        <v>76903</v>
      </c>
      <c r="B31383" s="176">
        <v>1226.0999999999999</v>
      </c>
      <c r="C31383" s="176">
        <v>32.799999999999997</v>
      </c>
      <c r="D31383" s="282">
        <v>123</v>
      </c>
      <c r="E31383" s="265"/>
    </row>
    <row r="31384" spans="1:5">
      <c r="A31384" s="283">
        <v>76904</v>
      </c>
      <c r="B31384" s="176">
        <v>71.2</v>
      </c>
      <c r="C31384" s="176">
        <v>35.1</v>
      </c>
      <c r="D31384" s="282">
        <v>115</v>
      </c>
      <c r="E31384" s="265"/>
    </row>
    <row r="31385" spans="1:5">
      <c r="A31385" s="283">
        <v>76905</v>
      </c>
      <c r="B31385" s="176">
        <v>34.1</v>
      </c>
      <c r="C31385" s="176">
        <v>33.4</v>
      </c>
      <c r="D31385" s="282">
        <v>87</v>
      </c>
      <c r="E31385" s="265"/>
    </row>
    <row r="31386" spans="1:5">
      <c r="A31386" s="283">
        <v>76906</v>
      </c>
      <c r="B31386" s="176">
        <v>0</v>
      </c>
      <c r="C31386" s="176">
        <v>0</v>
      </c>
      <c r="D31386" s="282">
        <v>87</v>
      </c>
      <c r="E31386" s="265"/>
    </row>
    <row r="31387" spans="1:5">
      <c r="A31387" s="283">
        <v>76908</v>
      </c>
      <c r="B31387" s="176">
        <v>0</v>
      </c>
      <c r="C31387" s="176">
        <v>0</v>
      </c>
      <c r="D31387" s="282">
        <v>87</v>
      </c>
      <c r="E31387" s="265"/>
    </row>
    <row r="31388" spans="1:5">
      <c r="A31388" s="283">
        <v>76909</v>
      </c>
      <c r="B31388" s="176">
        <v>0</v>
      </c>
      <c r="C31388" s="176">
        <v>0</v>
      </c>
      <c r="D31388" s="282">
        <v>87</v>
      </c>
      <c r="E31388" s="265"/>
    </row>
    <row r="31389" spans="1:5">
      <c r="A31389" s="283">
        <v>76930</v>
      </c>
      <c r="B31389" s="176">
        <v>0</v>
      </c>
      <c r="C31389" s="176">
        <v>0</v>
      </c>
      <c r="D31389" s="282">
        <v>87</v>
      </c>
      <c r="E31389" s="265"/>
    </row>
    <row r="31390" spans="1:5">
      <c r="A31390" s="283">
        <v>76932</v>
      </c>
      <c r="B31390" s="176">
        <v>2.9</v>
      </c>
      <c r="C31390" s="176">
        <v>33.6</v>
      </c>
      <c r="D31390" s="282">
        <v>87</v>
      </c>
      <c r="E31390" s="265"/>
    </row>
    <row r="31391" spans="1:5">
      <c r="A31391" s="283">
        <v>76933</v>
      </c>
      <c r="B31391" s="176">
        <v>7.9</v>
      </c>
      <c r="C31391" s="176">
        <v>44.9</v>
      </c>
      <c r="D31391" s="282">
        <v>87</v>
      </c>
      <c r="E31391" s="265"/>
    </row>
    <row r="31392" spans="1:5">
      <c r="A31392" s="283">
        <v>76934</v>
      </c>
      <c r="B31392" s="176">
        <v>8.6999999999999993</v>
      </c>
      <c r="C31392" s="176">
        <v>39.6</v>
      </c>
      <c r="D31392" s="282">
        <v>87</v>
      </c>
      <c r="E31392" s="265"/>
    </row>
    <row r="31393" spans="1:5">
      <c r="A31393" s="283">
        <v>76935</v>
      </c>
      <c r="B31393" s="176">
        <v>7.5</v>
      </c>
      <c r="C31393" s="176">
        <v>45.8</v>
      </c>
      <c r="D31393" s="282">
        <v>87</v>
      </c>
      <c r="E31393" s="265"/>
    </row>
    <row r="31394" spans="1:5">
      <c r="A31394" s="283">
        <v>76936</v>
      </c>
      <c r="B31394" s="176">
        <v>2.6</v>
      </c>
      <c r="C31394" s="176">
        <v>33.799999999999997</v>
      </c>
      <c r="D31394" s="282">
        <v>87</v>
      </c>
      <c r="E31394" s="265"/>
    </row>
    <row r="31395" spans="1:5">
      <c r="A31395" s="283">
        <v>76937</v>
      </c>
      <c r="B31395" s="176">
        <v>2.6</v>
      </c>
      <c r="C31395" s="176">
        <v>48.2</v>
      </c>
      <c r="D31395" s="282">
        <v>87</v>
      </c>
      <c r="E31395" s="265"/>
    </row>
    <row r="31396" spans="1:5">
      <c r="A31396" s="283">
        <v>76939</v>
      </c>
      <c r="B31396" s="176">
        <v>0</v>
      </c>
      <c r="C31396" s="176">
        <v>0</v>
      </c>
      <c r="D31396" s="282">
        <v>87</v>
      </c>
      <c r="E31396" s="265"/>
    </row>
    <row r="31397" spans="1:5">
      <c r="A31397" s="283">
        <v>76940</v>
      </c>
      <c r="B31397" s="176">
        <v>12.5</v>
      </c>
      <c r="C31397" s="176">
        <v>41.4</v>
      </c>
      <c r="D31397" s="282">
        <v>87</v>
      </c>
      <c r="E31397" s="265"/>
    </row>
    <row r="31398" spans="1:5">
      <c r="A31398" s="283">
        <v>76941</v>
      </c>
      <c r="B31398" s="176">
        <v>1.6</v>
      </c>
      <c r="C31398" s="176">
        <v>44.9</v>
      </c>
      <c r="D31398" s="282">
        <v>87</v>
      </c>
      <c r="E31398" s="265"/>
    </row>
    <row r="31399" spans="1:5">
      <c r="A31399" s="283">
        <v>76943</v>
      </c>
      <c r="B31399" s="176">
        <v>1.3</v>
      </c>
      <c r="C31399" s="176">
        <v>39.1</v>
      </c>
      <c r="D31399" s="282">
        <v>87</v>
      </c>
      <c r="E31399" s="265"/>
    </row>
    <row r="31400" spans="1:5">
      <c r="A31400" s="283">
        <v>76945</v>
      </c>
      <c r="B31400" s="176">
        <v>2.9</v>
      </c>
      <c r="C31400" s="176">
        <v>49.4</v>
      </c>
      <c r="D31400" s="282">
        <v>87</v>
      </c>
      <c r="E31400" s="265"/>
    </row>
    <row r="31401" spans="1:5">
      <c r="A31401" s="283">
        <v>76949</v>
      </c>
      <c r="B31401" s="176">
        <v>0</v>
      </c>
      <c r="C31401" s="176">
        <v>0</v>
      </c>
      <c r="D31401" s="282">
        <v>87</v>
      </c>
      <c r="E31401" s="265"/>
    </row>
    <row r="31402" spans="1:5">
      <c r="A31402" s="283">
        <v>76950</v>
      </c>
      <c r="B31402" s="176">
        <v>2.8</v>
      </c>
      <c r="C31402" s="176">
        <v>38.5</v>
      </c>
      <c r="D31402" s="282">
        <v>87</v>
      </c>
      <c r="E31402" s="265"/>
    </row>
    <row r="31403" spans="1:5">
      <c r="A31403" s="283">
        <v>76951</v>
      </c>
      <c r="B31403" s="176">
        <v>1.2</v>
      </c>
      <c r="C31403" s="176">
        <v>40.6</v>
      </c>
      <c r="D31403" s="282">
        <v>87</v>
      </c>
      <c r="E31403" s="265"/>
    </row>
    <row r="31404" spans="1:5">
      <c r="A31404" s="283">
        <v>76953</v>
      </c>
      <c r="B31404" s="176">
        <v>2.2999999999999998</v>
      </c>
      <c r="C31404" s="176">
        <v>53.3</v>
      </c>
      <c r="D31404" s="282">
        <v>87</v>
      </c>
      <c r="E31404" s="265"/>
    </row>
    <row r="31405" spans="1:5">
      <c r="A31405" s="283">
        <v>76955</v>
      </c>
      <c r="B31405" s="176">
        <v>2.5</v>
      </c>
      <c r="C31405" s="176">
        <v>50</v>
      </c>
      <c r="D31405" s="282">
        <v>87</v>
      </c>
      <c r="E31405" s="265"/>
    </row>
    <row r="31406" spans="1:5">
      <c r="A31406" s="283">
        <v>76957</v>
      </c>
      <c r="B31406" s="176">
        <v>4.2</v>
      </c>
      <c r="C31406" s="176">
        <v>37.6</v>
      </c>
      <c r="D31406" s="282">
        <v>87</v>
      </c>
      <c r="E31406" s="265"/>
    </row>
    <row r="31407" spans="1:5">
      <c r="A31407" s="283">
        <v>76958</v>
      </c>
      <c r="B31407" s="176">
        <v>0</v>
      </c>
      <c r="C31407" s="176">
        <v>0</v>
      </c>
      <c r="D31407" s="282">
        <v>87</v>
      </c>
      <c r="E31407" s="265"/>
    </row>
    <row r="31408" spans="1:5">
      <c r="A31408" s="283">
        <v>77001</v>
      </c>
      <c r="B31408" s="176">
        <v>0</v>
      </c>
      <c r="C31408" s="176">
        <v>0</v>
      </c>
      <c r="D31408" s="282">
        <v>87</v>
      </c>
      <c r="E31408" s="265"/>
    </row>
    <row r="31409" spans="1:5">
      <c r="A31409" s="283">
        <v>77002</v>
      </c>
      <c r="B31409" s="176">
        <v>3961.7</v>
      </c>
      <c r="C31409" s="176">
        <v>35.799999999999997</v>
      </c>
      <c r="D31409" s="282">
        <v>190</v>
      </c>
      <c r="E31409" s="265"/>
    </row>
    <row r="31410" spans="1:5">
      <c r="A31410" s="283">
        <v>77003</v>
      </c>
      <c r="B31410" s="176">
        <v>3918.4</v>
      </c>
      <c r="C31410" s="176">
        <v>32.6</v>
      </c>
      <c r="D31410" s="282">
        <v>127</v>
      </c>
      <c r="E31410" s="265"/>
    </row>
    <row r="31411" spans="1:5">
      <c r="A31411" s="283">
        <v>77004</v>
      </c>
      <c r="B31411" s="176">
        <v>5855.6</v>
      </c>
      <c r="C31411" s="176">
        <v>30.1</v>
      </c>
      <c r="D31411" s="282">
        <v>172</v>
      </c>
      <c r="E31411" s="265"/>
    </row>
    <row r="31412" spans="1:5">
      <c r="A31412" s="283">
        <v>77005</v>
      </c>
      <c r="B31412" s="176">
        <v>6387.9</v>
      </c>
      <c r="C31412" s="176">
        <v>38.4</v>
      </c>
      <c r="D31412" s="282">
        <v>176</v>
      </c>
      <c r="E31412" s="265"/>
    </row>
    <row r="31413" spans="1:5">
      <c r="A31413" s="283">
        <v>77006</v>
      </c>
      <c r="B31413" s="176">
        <v>7935.7</v>
      </c>
      <c r="C31413" s="176">
        <v>35.5</v>
      </c>
      <c r="D31413" s="282">
        <v>164</v>
      </c>
      <c r="E31413" s="265"/>
    </row>
    <row r="31414" spans="1:5">
      <c r="A31414" s="283">
        <v>77007</v>
      </c>
      <c r="B31414" s="176">
        <v>3541.5</v>
      </c>
      <c r="C31414" s="176">
        <v>33.9</v>
      </c>
      <c r="D31414" s="282">
        <v>159</v>
      </c>
      <c r="E31414" s="265"/>
    </row>
    <row r="31415" spans="1:5">
      <c r="A31415" s="283">
        <v>77008</v>
      </c>
      <c r="B31415" s="176">
        <v>4705.3</v>
      </c>
      <c r="C31415" s="176">
        <v>37</v>
      </c>
      <c r="D31415" s="282">
        <v>140</v>
      </c>
      <c r="E31415" s="265"/>
    </row>
    <row r="31416" spans="1:5">
      <c r="A31416" s="283">
        <v>77009</v>
      </c>
      <c r="B31416" s="176">
        <v>5962.1</v>
      </c>
      <c r="C31416" s="176">
        <v>34.6</v>
      </c>
      <c r="D31416" s="282">
        <v>119</v>
      </c>
      <c r="E31416" s="265"/>
    </row>
    <row r="31417" spans="1:5">
      <c r="A31417" s="283">
        <v>77010</v>
      </c>
      <c r="B31417" s="176">
        <v>4273.8999999999996</v>
      </c>
      <c r="C31417" s="176">
        <v>40.1</v>
      </c>
      <c r="D31417" s="282">
        <v>87</v>
      </c>
      <c r="E31417" s="265"/>
    </row>
    <row r="31418" spans="1:5">
      <c r="A31418" s="283">
        <v>77011</v>
      </c>
      <c r="B31418" s="176">
        <v>6221</v>
      </c>
      <c r="C31418" s="176">
        <v>31.6</v>
      </c>
      <c r="D31418" s="282">
        <v>101</v>
      </c>
      <c r="E31418" s="265"/>
    </row>
    <row r="31419" spans="1:5">
      <c r="A31419" s="283">
        <v>77012</v>
      </c>
      <c r="B31419" s="176">
        <v>4083.8</v>
      </c>
      <c r="C31419" s="176">
        <v>29.3</v>
      </c>
      <c r="D31419" s="282">
        <v>87</v>
      </c>
      <c r="E31419" s="265"/>
    </row>
    <row r="31420" spans="1:5">
      <c r="A31420" s="283">
        <v>77013</v>
      </c>
      <c r="B31420" s="176">
        <v>1827</v>
      </c>
      <c r="C31420" s="176">
        <v>29.3</v>
      </c>
      <c r="D31420" s="282">
        <v>87</v>
      </c>
      <c r="E31420" s="265"/>
    </row>
    <row r="31421" spans="1:5">
      <c r="A31421" s="283">
        <v>77014</v>
      </c>
      <c r="B31421" s="176">
        <v>4000.3</v>
      </c>
      <c r="C31421" s="176">
        <v>29.3</v>
      </c>
      <c r="D31421" s="282">
        <v>133</v>
      </c>
      <c r="E31421" s="265"/>
    </row>
    <row r="31422" spans="1:5">
      <c r="A31422" s="283">
        <v>77015</v>
      </c>
      <c r="B31422" s="176">
        <v>2826.5</v>
      </c>
      <c r="C31422" s="176">
        <v>29.2</v>
      </c>
      <c r="D31422" s="282">
        <v>102</v>
      </c>
      <c r="E31422" s="265"/>
    </row>
    <row r="31423" spans="1:5">
      <c r="A31423" s="283">
        <v>77016</v>
      </c>
      <c r="B31423" s="176">
        <v>2635.1</v>
      </c>
      <c r="C31423" s="176">
        <v>37.200000000000003</v>
      </c>
      <c r="D31423" s="282">
        <v>93</v>
      </c>
      <c r="E31423" s="265"/>
    </row>
    <row r="31424" spans="1:5">
      <c r="A31424" s="283">
        <v>77017</v>
      </c>
      <c r="B31424" s="176">
        <v>4051.5</v>
      </c>
      <c r="C31424" s="176">
        <v>29.7</v>
      </c>
      <c r="D31424" s="282">
        <v>142</v>
      </c>
      <c r="E31424" s="265"/>
    </row>
    <row r="31425" spans="1:5">
      <c r="A31425" s="283">
        <v>77018</v>
      </c>
      <c r="B31425" s="176">
        <v>3827.5</v>
      </c>
      <c r="C31425" s="176">
        <v>39.4</v>
      </c>
      <c r="D31425" s="282">
        <v>136</v>
      </c>
      <c r="E31425" s="265"/>
    </row>
    <row r="31426" spans="1:5">
      <c r="A31426" s="283">
        <v>77019</v>
      </c>
      <c r="B31426" s="176">
        <v>5421.9</v>
      </c>
      <c r="C31426" s="176">
        <v>37.4</v>
      </c>
      <c r="D31426" s="282">
        <v>126</v>
      </c>
      <c r="E31426" s="265"/>
    </row>
    <row r="31427" spans="1:5">
      <c r="A31427" s="283">
        <v>77020</v>
      </c>
      <c r="B31427" s="176">
        <v>3586.2</v>
      </c>
      <c r="C31427" s="176">
        <v>30.9</v>
      </c>
      <c r="D31427" s="282">
        <v>131</v>
      </c>
      <c r="E31427" s="265"/>
    </row>
    <row r="31428" spans="1:5">
      <c r="A31428" s="283">
        <v>77021</v>
      </c>
      <c r="B31428" s="176">
        <v>4027.9</v>
      </c>
      <c r="C31428" s="176">
        <v>34.700000000000003</v>
      </c>
      <c r="D31428" s="282">
        <v>139</v>
      </c>
      <c r="E31428" s="265"/>
    </row>
    <row r="31429" spans="1:5">
      <c r="A31429" s="283">
        <v>77022</v>
      </c>
      <c r="B31429" s="176">
        <v>5191</v>
      </c>
      <c r="C31429" s="176">
        <v>31.4</v>
      </c>
      <c r="D31429" s="282">
        <v>96</v>
      </c>
      <c r="E31429" s="265"/>
    </row>
    <row r="31430" spans="1:5">
      <c r="A31430" s="283">
        <v>77023</v>
      </c>
      <c r="B31430" s="176">
        <v>5089</v>
      </c>
      <c r="C31430" s="176">
        <v>31</v>
      </c>
      <c r="D31430" s="282">
        <v>114</v>
      </c>
      <c r="E31430" s="265"/>
    </row>
    <row r="31431" spans="1:5">
      <c r="A31431" s="283">
        <v>77024</v>
      </c>
      <c r="B31431" s="176">
        <v>3066.8</v>
      </c>
      <c r="C31431" s="176">
        <v>44.6</v>
      </c>
      <c r="D31431" s="282">
        <v>177</v>
      </c>
      <c r="E31431" s="265"/>
    </row>
    <row r="31432" spans="1:5">
      <c r="A31432" s="283">
        <v>77025</v>
      </c>
      <c r="B31432" s="176">
        <v>4841.8999999999996</v>
      </c>
      <c r="C31432" s="176">
        <v>34.700000000000003</v>
      </c>
      <c r="D31432" s="282">
        <v>131</v>
      </c>
      <c r="E31432" s="265"/>
    </row>
    <row r="31433" spans="1:5">
      <c r="A31433" s="283">
        <v>77026</v>
      </c>
      <c r="B31433" s="176">
        <v>3261.7</v>
      </c>
      <c r="C31433" s="176">
        <v>34.799999999999997</v>
      </c>
      <c r="D31433" s="282">
        <v>114</v>
      </c>
      <c r="E31433" s="265"/>
    </row>
    <row r="31434" spans="1:5">
      <c r="A31434" s="283">
        <v>77027</v>
      </c>
      <c r="B31434" s="176">
        <v>5905.8</v>
      </c>
      <c r="C31434" s="176">
        <v>37.200000000000003</v>
      </c>
      <c r="D31434" s="282">
        <v>187</v>
      </c>
      <c r="E31434" s="265"/>
    </row>
    <row r="31435" spans="1:5">
      <c r="A31435" s="283">
        <v>77028</v>
      </c>
      <c r="B31435" s="176">
        <v>1917.9</v>
      </c>
      <c r="C31435" s="176">
        <v>36</v>
      </c>
      <c r="D31435" s="282">
        <v>112</v>
      </c>
      <c r="E31435" s="265"/>
    </row>
    <row r="31436" spans="1:5">
      <c r="A31436" s="283">
        <v>77029</v>
      </c>
      <c r="B31436" s="176">
        <v>1858.8</v>
      </c>
      <c r="C31436" s="176">
        <v>32.799999999999997</v>
      </c>
      <c r="D31436" s="282">
        <v>134</v>
      </c>
      <c r="E31436" s="265"/>
    </row>
    <row r="31437" spans="1:5">
      <c r="A31437" s="283">
        <v>77030</v>
      </c>
      <c r="B31437" s="176">
        <v>3891.3</v>
      </c>
      <c r="C31437" s="176">
        <v>34.200000000000003</v>
      </c>
      <c r="D31437" s="282">
        <v>161</v>
      </c>
      <c r="E31437" s="265"/>
    </row>
    <row r="31438" spans="1:5">
      <c r="A31438" s="283">
        <v>77031</v>
      </c>
      <c r="B31438" s="176">
        <v>5102.8</v>
      </c>
      <c r="C31438" s="176">
        <v>32.4</v>
      </c>
      <c r="D31438" s="282">
        <v>87</v>
      </c>
      <c r="E31438" s="265"/>
    </row>
    <row r="31439" spans="1:5">
      <c r="A31439" s="283">
        <v>77032</v>
      </c>
      <c r="B31439" s="176">
        <v>1181.5999999999999</v>
      </c>
      <c r="C31439" s="176">
        <v>26.1</v>
      </c>
      <c r="D31439" s="282">
        <v>87</v>
      </c>
      <c r="E31439" s="265"/>
    </row>
    <row r="31440" spans="1:5">
      <c r="A31440" s="283">
        <v>77033</v>
      </c>
      <c r="B31440" s="176">
        <v>4811.6000000000004</v>
      </c>
      <c r="C31440" s="176">
        <v>34.9</v>
      </c>
      <c r="D31440" s="282">
        <v>108</v>
      </c>
      <c r="E31440" s="265"/>
    </row>
    <row r="31441" spans="1:5">
      <c r="A31441" s="283">
        <v>77034</v>
      </c>
      <c r="B31441" s="176">
        <v>2812.3</v>
      </c>
      <c r="C31441" s="176">
        <v>28.5</v>
      </c>
      <c r="D31441" s="282">
        <v>130</v>
      </c>
      <c r="E31441" s="265"/>
    </row>
    <row r="31442" spans="1:5">
      <c r="A31442" s="283">
        <v>77035</v>
      </c>
      <c r="B31442" s="176">
        <v>6432.8</v>
      </c>
      <c r="C31442" s="176">
        <v>32.6</v>
      </c>
      <c r="D31442" s="282">
        <v>125</v>
      </c>
      <c r="E31442" s="265"/>
    </row>
    <row r="31443" spans="1:5">
      <c r="A31443" s="283">
        <v>77036</v>
      </c>
      <c r="B31443" s="176">
        <v>9912.9</v>
      </c>
      <c r="C31443" s="176">
        <v>29.6</v>
      </c>
      <c r="D31443" s="282">
        <v>152</v>
      </c>
      <c r="E31443" s="265"/>
    </row>
    <row r="31444" spans="1:5">
      <c r="A31444" s="283">
        <v>77037</v>
      </c>
      <c r="B31444" s="176">
        <v>3460.7</v>
      </c>
      <c r="C31444" s="176">
        <v>27.9</v>
      </c>
      <c r="D31444" s="282">
        <v>87</v>
      </c>
      <c r="E31444" s="265"/>
    </row>
    <row r="31445" spans="1:5">
      <c r="A31445" s="283">
        <v>77038</v>
      </c>
      <c r="B31445" s="176">
        <v>3022.2</v>
      </c>
      <c r="C31445" s="176">
        <v>27.4</v>
      </c>
      <c r="D31445" s="282">
        <v>114</v>
      </c>
      <c r="E31445" s="265"/>
    </row>
    <row r="31446" spans="1:5">
      <c r="A31446" s="283">
        <v>77039</v>
      </c>
      <c r="B31446" s="176">
        <v>2711.5</v>
      </c>
      <c r="C31446" s="176">
        <v>27.7</v>
      </c>
      <c r="D31446" s="282">
        <v>94</v>
      </c>
      <c r="E31446" s="265"/>
    </row>
    <row r="31447" spans="1:5">
      <c r="A31447" s="283">
        <v>77040</v>
      </c>
      <c r="B31447" s="176">
        <v>3117.6</v>
      </c>
      <c r="C31447" s="176">
        <v>32.700000000000003</v>
      </c>
      <c r="D31447" s="282">
        <v>119</v>
      </c>
      <c r="E31447" s="265"/>
    </row>
    <row r="31448" spans="1:5">
      <c r="A31448" s="283">
        <v>77041</v>
      </c>
      <c r="B31448" s="176">
        <v>1829.3</v>
      </c>
      <c r="C31448" s="176">
        <v>33.799999999999997</v>
      </c>
      <c r="D31448" s="282">
        <v>164</v>
      </c>
      <c r="E31448" s="265"/>
    </row>
    <row r="31449" spans="1:5">
      <c r="A31449" s="283">
        <v>77042</v>
      </c>
      <c r="B31449" s="176">
        <v>6343.8</v>
      </c>
      <c r="C31449" s="176">
        <v>32.5</v>
      </c>
      <c r="D31449" s="282">
        <v>142</v>
      </c>
      <c r="E31449" s="265"/>
    </row>
    <row r="31450" spans="1:5">
      <c r="A31450" s="283">
        <v>77043</v>
      </c>
      <c r="B31450" s="176">
        <v>1514.1</v>
      </c>
      <c r="C31450" s="176">
        <v>34</v>
      </c>
      <c r="D31450" s="282">
        <v>131</v>
      </c>
      <c r="E31450" s="265"/>
    </row>
    <row r="31451" spans="1:5">
      <c r="A31451" s="283">
        <v>77044</v>
      </c>
      <c r="B31451" s="176">
        <v>796</v>
      </c>
      <c r="C31451" s="176">
        <v>29.3</v>
      </c>
      <c r="D31451" s="282">
        <v>114</v>
      </c>
      <c r="E31451" s="265"/>
    </row>
    <row r="31452" spans="1:5">
      <c r="A31452" s="283">
        <v>77045</v>
      </c>
      <c r="B31452" s="176">
        <v>3426.5</v>
      </c>
      <c r="C31452" s="176">
        <v>31.1</v>
      </c>
      <c r="D31452" s="282">
        <v>127</v>
      </c>
      <c r="E31452" s="265"/>
    </row>
    <row r="31453" spans="1:5">
      <c r="A31453" s="283">
        <v>77046</v>
      </c>
      <c r="B31453" s="176">
        <v>4215.3</v>
      </c>
      <c r="C31453" s="176">
        <v>33.1</v>
      </c>
      <c r="D31453" s="282">
        <v>105</v>
      </c>
      <c r="E31453" s="265"/>
    </row>
    <row r="31454" spans="1:5">
      <c r="A31454" s="283">
        <v>77047</v>
      </c>
      <c r="B31454" s="176">
        <v>1497.3</v>
      </c>
      <c r="C31454" s="176">
        <v>32</v>
      </c>
      <c r="D31454" s="282">
        <v>95</v>
      </c>
      <c r="E31454" s="265"/>
    </row>
    <row r="31455" spans="1:5">
      <c r="A31455" s="283">
        <v>77048</v>
      </c>
      <c r="B31455" s="176">
        <v>1364.6</v>
      </c>
      <c r="C31455" s="176">
        <v>33.299999999999997</v>
      </c>
      <c r="D31455" s="282">
        <v>87</v>
      </c>
      <c r="E31455" s="265"/>
    </row>
    <row r="31456" spans="1:5">
      <c r="A31456" s="283">
        <v>77049</v>
      </c>
      <c r="B31456" s="176">
        <v>1330.6</v>
      </c>
      <c r="C31456" s="176">
        <v>28.8</v>
      </c>
      <c r="D31456" s="282">
        <v>112</v>
      </c>
      <c r="E31456" s="265"/>
    </row>
    <row r="31457" spans="1:5">
      <c r="A31457" s="283">
        <v>77050</v>
      </c>
      <c r="B31457" s="176">
        <v>661.1</v>
      </c>
      <c r="C31457" s="176">
        <v>31.2</v>
      </c>
      <c r="D31457" s="282">
        <v>87</v>
      </c>
      <c r="E31457" s="265"/>
    </row>
    <row r="31458" spans="1:5">
      <c r="A31458" s="283">
        <v>77051</v>
      </c>
      <c r="B31458" s="176">
        <v>2724.9</v>
      </c>
      <c r="C31458" s="176">
        <v>33.700000000000003</v>
      </c>
      <c r="D31458" s="282">
        <v>87</v>
      </c>
      <c r="E31458" s="265"/>
    </row>
    <row r="31459" spans="1:5">
      <c r="A31459" s="283">
        <v>77052</v>
      </c>
      <c r="B31459" s="176">
        <v>0</v>
      </c>
      <c r="C31459" s="176">
        <v>0</v>
      </c>
      <c r="D31459" s="282">
        <v>87</v>
      </c>
      <c r="E31459" s="265"/>
    </row>
    <row r="31460" spans="1:5">
      <c r="A31460" s="283">
        <v>77053</v>
      </c>
      <c r="B31460" s="176">
        <v>4260</v>
      </c>
      <c r="C31460" s="176">
        <v>29.4</v>
      </c>
      <c r="D31460" s="282">
        <v>87</v>
      </c>
      <c r="E31460" s="265"/>
    </row>
    <row r="31461" spans="1:5">
      <c r="A31461" s="283">
        <v>77054</v>
      </c>
      <c r="B31461" s="176">
        <v>2684.2</v>
      </c>
      <c r="C31461" s="176">
        <v>29.8</v>
      </c>
      <c r="D31461" s="282">
        <v>121</v>
      </c>
      <c r="E31461" s="265"/>
    </row>
    <row r="31462" spans="1:5">
      <c r="A31462" s="283">
        <v>77055</v>
      </c>
      <c r="B31462" s="176">
        <v>4951.6000000000004</v>
      </c>
      <c r="C31462" s="176">
        <v>32.4</v>
      </c>
      <c r="D31462" s="282">
        <v>130</v>
      </c>
      <c r="E31462" s="265"/>
    </row>
    <row r="31463" spans="1:5">
      <c r="A31463" s="283">
        <v>77056</v>
      </c>
      <c r="B31463" s="176">
        <v>5422.2</v>
      </c>
      <c r="C31463" s="176">
        <v>41.6</v>
      </c>
      <c r="D31463" s="282">
        <v>166</v>
      </c>
      <c r="E31463" s="265"/>
    </row>
    <row r="31464" spans="1:5">
      <c r="A31464" s="283">
        <v>77057</v>
      </c>
      <c r="B31464" s="176">
        <v>9891.5</v>
      </c>
      <c r="C31464" s="176">
        <v>33</v>
      </c>
      <c r="D31464" s="282">
        <v>175</v>
      </c>
      <c r="E31464" s="265"/>
    </row>
    <row r="31465" spans="1:5">
      <c r="A31465" s="283">
        <v>77058</v>
      </c>
      <c r="B31465" s="176">
        <v>2009.3</v>
      </c>
      <c r="C31465" s="176">
        <v>36.799999999999997</v>
      </c>
      <c r="D31465" s="282">
        <v>174</v>
      </c>
      <c r="E31465" s="265"/>
    </row>
    <row r="31466" spans="1:5">
      <c r="A31466" s="283">
        <v>77059</v>
      </c>
      <c r="B31466" s="176">
        <v>1484.6</v>
      </c>
      <c r="C31466" s="176">
        <v>43.2</v>
      </c>
      <c r="D31466" s="282">
        <v>95</v>
      </c>
      <c r="E31466" s="265"/>
    </row>
    <row r="31467" spans="1:5">
      <c r="A31467" s="283">
        <v>77060</v>
      </c>
      <c r="B31467" s="176">
        <v>4472.3</v>
      </c>
      <c r="C31467" s="176">
        <v>26.1</v>
      </c>
      <c r="D31467" s="282">
        <v>137</v>
      </c>
      <c r="E31467" s="265"/>
    </row>
    <row r="31468" spans="1:5">
      <c r="A31468" s="283">
        <v>77061</v>
      </c>
      <c r="B31468" s="176">
        <v>3322.4</v>
      </c>
      <c r="C31468" s="176">
        <v>29.9</v>
      </c>
      <c r="D31468" s="282">
        <v>117</v>
      </c>
      <c r="E31468" s="265"/>
    </row>
    <row r="31469" spans="1:5">
      <c r="A31469" s="283">
        <v>77062</v>
      </c>
      <c r="B31469" s="176">
        <v>4694.5</v>
      </c>
      <c r="C31469" s="176">
        <v>39.5</v>
      </c>
      <c r="D31469" s="282">
        <v>164</v>
      </c>
      <c r="E31469" s="265"/>
    </row>
    <row r="31470" spans="1:5">
      <c r="A31470" s="283">
        <v>77063</v>
      </c>
      <c r="B31470" s="176">
        <v>7005.1</v>
      </c>
      <c r="C31470" s="176">
        <v>32.9</v>
      </c>
      <c r="D31470" s="282">
        <v>179</v>
      </c>
      <c r="E31470" s="265"/>
    </row>
    <row r="31471" spans="1:5">
      <c r="A31471" s="283">
        <v>77064</v>
      </c>
      <c r="B31471" s="176">
        <v>3095.2</v>
      </c>
      <c r="C31471" s="176">
        <v>32.5</v>
      </c>
      <c r="D31471" s="282">
        <v>146</v>
      </c>
      <c r="E31471" s="265"/>
    </row>
    <row r="31472" spans="1:5">
      <c r="A31472" s="283">
        <v>77065</v>
      </c>
      <c r="B31472" s="176">
        <v>4299.1000000000004</v>
      </c>
      <c r="C31472" s="176">
        <v>33.299999999999997</v>
      </c>
      <c r="D31472" s="282">
        <v>133</v>
      </c>
      <c r="E31472" s="265"/>
    </row>
    <row r="31473" spans="1:5">
      <c r="A31473" s="283">
        <v>77066</v>
      </c>
      <c r="B31473" s="176">
        <v>3419.6</v>
      </c>
      <c r="C31473" s="176">
        <v>32.299999999999997</v>
      </c>
      <c r="D31473" s="282">
        <v>102</v>
      </c>
      <c r="E31473" s="265"/>
    </row>
    <row r="31474" spans="1:5">
      <c r="A31474" s="283">
        <v>77067</v>
      </c>
      <c r="B31474" s="176">
        <v>5047</v>
      </c>
      <c r="C31474" s="176">
        <v>27.1</v>
      </c>
      <c r="D31474" s="282">
        <v>154</v>
      </c>
      <c r="E31474" s="265"/>
    </row>
    <row r="31475" spans="1:5">
      <c r="A31475" s="283">
        <v>77068</v>
      </c>
      <c r="B31475" s="176">
        <v>2734.7</v>
      </c>
      <c r="C31475" s="176">
        <v>40.299999999999997</v>
      </c>
      <c r="D31475" s="282">
        <v>96</v>
      </c>
      <c r="E31475" s="265"/>
    </row>
    <row r="31476" spans="1:5">
      <c r="A31476" s="283">
        <v>77069</v>
      </c>
      <c r="B31476" s="176">
        <v>3659</v>
      </c>
      <c r="C31476" s="176">
        <v>45.9</v>
      </c>
      <c r="D31476" s="282">
        <v>136</v>
      </c>
      <c r="E31476" s="265"/>
    </row>
    <row r="31477" spans="1:5">
      <c r="A31477" s="283">
        <v>77070</v>
      </c>
      <c r="B31477" s="176">
        <v>3636.7</v>
      </c>
      <c r="C31477" s="176">
        <v>34.4</v>
      </c>
      <c r="D31477" s="282">
        <v>128</v>
      </c>
      <c r="E31477" s="265"/>
    </row>
    <row r="31478" spans="1:5">
      <c r="A31478" s="283">
        <v>77071</v>
      </c>
      <c r="B31478" s="176">
        <v>5657.3</v>
      </c>
      <c r="C31478" s="176">
        <v>35.799999999999997</v>
      </c>
      <c r="D31478" s="282">
        <v>121</v>
      </c>
      <c r="E31478" s="265"/>
    </row>
    <row r="31479" spans="1:5">
      <c r="A31479" s="283">
        <v>77072</v>
      </c>
      <c r="B31479" s="176">
        <v>7542.8</v>
      </c>
      <c r="C31479" s="176">
        <v>30.2</v>
      </c>
      <c r="D31479" s="282">
        <v>128</v>
      </c>
      <c r="E31479" s="265"/>
    </row>
    <row r="31480" spans="1:5">
      <c r="A31480" s="283">
        <v>77073</v>
      </c>
      <c r="B31480" s="176">
        <v>2246.8000000000002</v>
      </c>
      <c r="C31480" s="176">
        <v>27.3</v>
      </c>
      <c r="D31480" s="282">
        <v>158</v>
      </c>
      <c r="E31480" s="265"/>
    </row>
    <row r="31481" spans="1:5">
      <c r="A31481" s="283">
        <v>77074</v>
      </c>
      <c r="B31481" s="176">
        <v>7294.3</v>
      </c>
      <c r="C31481" s="176">
        <v>30.3</v>
      </c>
      <c r="D31481" s="282">
        <v>183</v>
      </c>
      <c r="E31481" s="265"/>
    </row>
    <row r="31482" spans="1:5">
      <c r="A31482" s="283">
        <v>77075</v>
      </c>
      <c r="B31482" s="176">
        <v>3188.9</v>
      </c>
      <c r="C31482" s="176">
        <v>28.6</v>
      </c>
      <c r="D31482" s="282">
        <v>118</v>
      </c>
      <c r="E31482" s="265"/>
    </row>
    <row r="31483" spans="1:5">
      <c r="A31483" s="283">
        <v>77076</v>
      </c>
      <c r="B31483" s="176">
        <v>6567</v>
      </c>
      <c r="C31483" s="176">
        <v>27.8</v>
      </c>
      <c r="D31483" s="282">
        <v>113</v>
      </c>
      <c r="E31483" s="265"/>
    </row>
    <row r="31484" spans="1:5">
      <c r="A31484" s="283">
        <v>77077</v>
      </c>
      <c r="B31484" s="176">
        <v>5154.8999999999996</v>
      </c>
      <c r="C31484" s="176">
        <v>35.9</v>
      </c>
      <c r="D31484" s="282">
        <v>136</v>
      </c>
      <c r="E31484" s="265"/>
    </row>
    <row r="31485" spans="1:5">
      <c r="A31485" s="283">
        <v>77078</v>
      </c>
      <c r="B31485" s="176">
        <v>1424.9</v>
      </c>
      <c r="C31485" s="176">
        <v>29.3</v>
      </c>
      <c r="D31485" s="282">
        <v>87</v>
      </c>
      <c r="E31485" s="265"/>
    </row>
    <row r="31486" spans="1:5">
      <c r="A31486" s="283">
        <v>77079</v>
      </c>
      <c r="B31486" s="176">
        <v>4467.2</v>
      </c>
      <c r="C31486" s="176">
        <v>39.299999999999997</v>
      </c>
      <c r="D31486" s="282">
        <v>181</v>
      </c>
      <c r="E31486" s="265"/>
    </row>
    <row r="31487" spans="1:5">
      <c r="A31487" s="283">
        <v>77080</v>
      </c>
      <c r="B31487" s="176">
        <v>7053.2</v>
      </c>
      <c r="C31487" s="176">
        <v>30.7</v>
      </c>
      <c r="D31487" s="282">
        <v>127</v>
      </c>
      <c r="E31487" s="265"/>
    </row>
    <row r="31488" spans="1:5">
      <c r="A31488" s="283">
        <v>77081</v>
      </c>
      <c r="B31488" s="176">
        <v>13084.6</v>
      </c>
      <c r="C31488" s="176">
        <v>28.4</v>
      </c>
      <c r="D31488" s="282">
        <v>174</v>
      </c>
      <c r="E31488" s="265"/>
    </row>
    <row r="31489" spans="1:5">
      <c r="A31489" s="283">
        <v>77082</v>
      </c>
      <c r="B31489" s="176">
        <v>3219.1</v>
      </c>
      <c r="C31489" s="176">
        <v>32.700000000000003</v>
      </c>
      <c r="D31489" s="282">
        <v>158</v>
      </c>
      <c r="E31489" s="265"/>
    </row>
    <row r="31490" spans="1:5">
      <c r="A31490" s="283">
        <v>77083</v>
      </c>
      <c r="B31490" s="176">
        <v>6578.1</v>
      </c>
      <c r="C31490" s="176">
        <v>32</v>
      </c>
      <c r="D31490" s="282">
        <v>112</v>
      </c>
      <c r="E31490" s="265"/>
    </row>
    <row r="31491" spans="1:5">
      <c r="A31491" s="283">
        <v>77084</v>
      </c>
      <c r="B31491" s="176">
        <v>3098</v>
      </c>
      <c r="C31491" s="176">
        <v>31.2</v>
      </c>
      <c r="D31491" s="282">
        <v>136</v>
      </c>
      <c r="E31491" s="265"/>
    </row>
    <row r="31492" spans="1:5">
      <c r="A31492" s="283">
        <v>77085</v>
      </c>
      <c r="B31492" s="176">
        <v>3071.8</v>
      </c>
      <c r="C31492" s="176">
        <v>29.6</v>
      </c>
      <c r="D31492" s="282">
        <v>114</v>
      </c>
      <c r="E31492" s="265"/>
    </row>
    <row r="31493" spans="1:5">
      <c r="A31493" s="283">
        <v>77086</v>
      </c>
      <c r="B31493" s="176">
        <v>4248.1000000000004</v>
      </c>
      <c r="C31493" s="176">
        <v>28</v>
      </c>
      <c r="D31493" s="282">
        <v>87</v>
      </c>
      <c r="E31493" s="265"/>
    </row>
    <row r="31494" spans="1:5">
      <c r="A31494" s="283">
        <v>77087</v>
      </c>
      <c r="B31494" s="176">
        <v>5519.1</v>
      </c>
      <c r="C31494" s="176">
        <v>29.6</v>
      </c>
      <c r="D31494" s="282">
        <v>114</v>
      </c>
      <c r="E31494" s="265"/>
    </row>
    <row r="31495" spans="1:5">
      <c r="A31495" s="283">
        <v>77088</v>
      </c>
      <c r="B31495" s="176">
        <v>4348.8999999999996</v>
      </c>
      <c r="C31495" s="176">
        <v>32.200000000000003</v>
      </c>
      <c r="D31495" s="282">
        <v>118</v>
      </c>
      <c r="E31495" s="265"/>
    </row>
    <row r="31496" spans="1:5">
      <c r="A31496" s="283">
        <v>77089</v>
      </c>
      <c r="B31496" s="176">
        <v>3727.3</v>
      </c>
      <c r="C31496" s="176">
        <v>32.799999999999997</v>
      </c>
      <c r="D31496" s="282">
        <v>101</v>
      </c>
      <c r="E31496" s="265"/>
    </row>
    <row r="31497" spans="1:5">
      <c r="A31497" s="283">
        <v>77090</v>
      </c>
      <c r="B31497" s="176">
        <v>4032.3</v>
      </c>
      <c r="C31497" s="176">
        <v>29.4</v>
      </c>
      <c r="D31497" s="282">
        <v>176</v>
      </c>
      <c r="E31497" s="265"/>
    </row>
    <row r="31498" spans="1:5">
      <c r="A31498" s="283">
        <v>77091</v>
      </c>
      <c r="B31498" s="176">
        <v>3345.7</v>
      </c>
      <c r="C31498" s="176">
        <v>33.1</v>
      </c>
      <c r="D31498" s="282">
        <v>136</v>
      </c>
      <c r="E31498" s="265"/>
    </row>
    <row r="31499" spans="1:5">
      <c r="A31499" s="283">
        <v>77092</v>
      </c>
      <c r="B31499" s="176">
        <v>4036.6</v>
      </c>
      <c r="C31499" s="176">
        <v>32.1</v>
      </c>
      <c r="D31499" s="282">
        <v>166</v>
      </c>
      <c r="E31499" s="265"/>
    </row>
    <row r="31500" spans="1:5">
      <c r="A31500" s="283">
        <v>77093</v>
      </c>
      <c r="B31500" s="176">
        <v>3787.2</v>
      </c>
      <c r="C31500" s="176">
        <v>27.7</v>
      </c>
      <c r="D31500" s="282">
        <v>94</v>
      </c>
      <c r="E31500" s="265"/>
    </row>
    <row r="31501" spans="1:5">
      <c r="A31501" s="283">
        <v>77094</v>
      </c>
      <c r="B31501" s="176">
        <v>1032.4000000000001</v>
      </c>
      <c r="C31501" s="176">
        <v>41.5</v>
      </c>
      <c r="D31501" s="282">
        <v>96</v>
      </c>
      <c r="E31501" s="265"/>
    </row>
    <row r="31502" spans="1:5">
      <c r="A31502" s="283">
        <v>77095</v>
      </c>
      <c r="B31502" s="176">
        <v>4563.5</v>
      </c>
      <c r="C31502" s="176">
        <v>33.799999999999997</v>
      </c>
      <c r="D31502" s="282">
        <v>122</v>
      </c>
      <c r="E31502" s="265"/>
    </row>
    <row r="31503" spans="1:5">
      <c r="A31503" s="283">
        <v>77096</v>
      </c>
      <c r="B31503" s="176">
        <v>5591.1</v>
      </c>
      <c r="C31503" s="176">
        <v>37.9</v>
      </c>
      <c r="D31503" s="282">
        <v>123</v>
      </c>
      <c r="E31503" s="265"/>
    </row>
    <row r="31504" spans="1:5">
      <c r="A31504" s="283">
        <v>77098</v>
      </c>
      <c r="B31504" s="176">
        <v>7426.9</v>
      </c>
      <c r="C31504" s="176">
        <v>34.700000000000003</v>
      </c>
      <c r="D31504" s="282">
        <v>176</v>
      </c>
      <c r="E31504" s="265"/>
    </row>
    <row r="31505" spans="1:5">
      <c r="A31505" s="283">
        <v>77099</v>
      </c>
      <c r="B31505" s="176">
        <v>7403.3</v>
      </c>
      <c r="C31505" s="176">
        <v>31</v>
      </c>
      <c r="D31505" s="282">
        <v>138</v>
      </c>
      <c r="E31505" s="265"/>
    </row>
    <row r="31506" spans="1:5">
      <c r="A31506" s="283">
        <v>77201</v>
      </c>
      <c r="B31506" s="176">
        <v>0</v>
      </c>
      <c r="C31506" s="176">
        <v>0</v>
      </c>
      <c r="D31506" s="282">
        <v>87</v>
      </c>
      <c r="E31506" s="265"/>
    </row>
    <row r="31507" spans="1:5">
      <c r="A31507" s="283">
        <v>77203</v>
      </c>
      <c r="B31507" s="176">
        <v>0</v>
      </c>
      <c r="C31507" s="176">
        <v>0</v>
      </c>
      <c r="D31507" s="282">
        <v>87</v>
      </c>
      <c r="E31507" s="265"/>
    </row>
    <row r="31508" spans="1:5">
      <c r="A31508" s="283">
        <v>77204</v>
      </c>
      <c r="B31508" s="176">
        <v>0</v>
      </c>
      <c r="C31508" s="176">
        <v>0</v>
      </c>
      <c r="D31508" s="282">
        <v>87</v>
      </c>
      <c r="E31508" s="265"/>
    </row>
    <row r="31509" spans="1:5">
      <c r="A31509" s="283">
        <v>77205</v>
      </c>
      <c r="B31509" s="176">
        <v>0</v>
      </c>
      <c r="C31509" s="176">
        <v>0</v>
      </c>
      <c r="D31509" s="282">
        <v>87</v>
      </c>
      <c r="E31509" s="265"/>
    </row>
    <row r="31510" spans="1:5">
      <c r="A31510" s="283">
        <v>77206</v>
      </c>
      <c r="B31510" s="176">
        <v>0</v>
      </c>
      <c r="C31510" s="176">
        <v>0</v>
      </c>
      <c r="D31510" s="282">
        <v>87</v>
      </c>
      <c r="E31510" s="265"/>
    </row>
    <row r="31511" spans="1:5">
      <c r="A31511" s="283">
        <v>77207</v>
      </c>
      <c r="B31511" s="176">
        <v>5060.5</v>
      </c>
      <c r="C31511" s="176">
        <v>27.8</v>
      </c>
      <c r="D31511" s="282">
        <v>87</v>
      </c>
      <c r="E31511" s="265"/>
    </row>
    <row r="31512" spans="1:5">
      <c r="A31512" s="283">
        <v>77208</v>
      </c>
      <c r="B31512" s="176">
        <v>0</v>
      </c>
      <c r="C31512" s="176">
        <v>0</v>
      </c>
      <c r="D31512" s="282">
        <v>87</v>
      </c>
      <c r="E31512" s="265"/>
    </row>
    <row r="31513" spans="1:5">
      <c r="A31513" s="283">
        <v>77210</v>
      </c>
      <c r="B31513" s="176">
        <v>0</v>
      </c>
      <c r="C31513" s="176">
        <v>0</v>
      </c>
      <c r="D31513" s="282">
        <v>87</v>
      </c>
      <c r="E31513" s="265"/>
    </row>
    <row r="31514" spans="1:5">
      <c r="A31514" s="283">
        <v>77213</v>
      </c>
      <c r="B31514" s="176">
        <v>1804.5</v>
      </c>
      <c r="C31514" s="176">
        <v>30.9</v>
      </c>
      <c r="D31514" s="282">
        <v>87</v>
      </c>
      <c r="E31514" s="265"/>
    </row>
    <row r="31515" spans="1:5">
      <c r="A31515" s="283">
        <v>77215</v>
      </c>
      <c r="B31515" s="176">
        <v>0</v>
      </c>
      <c r="C31515" s="176">
        <v>0</v>
      </c>
      <c r="D31515" s="282">
        <v>87</v>
      </c>
      <c r="E31515" s="265"/>
    </row>
    <row r="31516" spans="1:5">
      <c r="A31516" s="283">
        <v>77217</v>
      </c>
      <c r="B31516" s="176">
        <v>0</v>
      </c>
      <c r="C31516" s="176">
        <v>0</v>
      </c>
      <c r="D31516" s="282">
        <v>87</v>
      </c>
      <c r="E31516" s="265"/>
    </row>
    <row r="31517" spans="1:5">
      <c r="A31517" s="283">
        <v>77218</v>
      </c>
      <c r="B31517" s="176">
        <v>4899.3</v>
      </c>
      <c r="C31517" s="176">
        <v>31.5</v>
      </c>
      <c r="D31517" s="282">
        <v>87</v>
      </c>
      <c r="E31517" s="265"/>
    </row>
    <row r="31518" spans="1:5">
      <c r="A31518" s="283">
        <v>77219</v>
      </c>
      <c r="B31518" s="176">
        <v>0</v>
      </c>
      <c r="C31518" s="176">
        <v>0</v>
      </c>
      <c r="D31518" s="282">
        <v>87</v>
      </c>
      <c r="E31518" s="265"/>
    </row>
    <row r="31519" spans="1:5">
      <c r="A31519" s="283">
        <v>77220</v>
      </c>
      <c r="B31519" s="176">
        <v>0</v>
      </c>
      <c r="C31519" s="176">
        <v>0</v>
      </c>
      <c r="D31519" s="282">
        <v>87</v>
      </c>
      <c r="E31519" s="265"/>
    </row>
    <row r="31520" spans="1:5">
      <c r="A31520" s="283">
        <v>77221</v>
      </c>
      <c r="B31520" s="176">
        <v>0</v>
      </c>
      <c r="C31520" s="176">
        <v>0</v>
      </c>
      <c r="D31520" s="282">
        <v>87</v>
      </c>
      <c r="E31520" s="265"/>
    </row>
    <row r="31521" spans="1:5">
      <c r="A31521" s="283">
        <v>77222</v>
      </c>
      <c r="B31521" s="176">
        <v>0</v>
      </c>
      <c r="C31521" s="176">
        <v>0</v>
      </c>
      <c r="D31521" s="282">
        <v>87</v>
      </c>
      <c r="E31521" s="265"/>
    </row>
    <row r="31522" spans="1:5">
      <c r="A31522" s="283">
        <v>77223</v>
      </c>
      <c r="B31522" s="176">
        <v>0</v>
      </c>
      <c r="C31522" s="176">
        <v>0</v>
      </c>
      <c r="D31522" s="282">
        <v>87</v>
      </c>
      <c r="E31522" s="265"/>
    </row>
    <row r="31523" spans="1:5">
      <c r="A31523" s="283">
        <v>77224</v>
      </c>
      <c r="B31523" s="176">
        <v>0</v>
      </c>
      <c r="C31523" s="176">
        <v>0</v>
      </c>
      <c r="D31523" s="282">
        <v>87</v>
      </c>
      <c r="E31523" s="265"/>
    </row>
    <row r="31524" spans="1:5">
      <c r="A31524" s="283">
        <v>77225</v>
      </c>
      <c r="B31524" s="176">
        <v>0</v>
      </c>
      <c r="C31524" s="176">
        <v>0</v>
      </c>
      <c r="D31524" s="282">
        <v>87</v>
      </c>
      <c r="E31524" s="265"/>
    </row>
    <row r="31525" spans="1:5">
      <c r="A31525" s="283">
        <v>77226</v>
      </c>
      <c r="B31525" s="176">
        <v>0</v>
      </c>
      <c r="C31525" s="176">
        <v>0</v>
      </c>
      <c r="D31525" s="282">
        <v>87</v>
      </c>
      <c r="E31525" s="265"/>
    </row>
    <row r="31526" spans="1:5">
      <c r="A31526" s="283">
        <v>77227</v>
      </c>
      <c r="B31526" s="176">
        <v>0</v>
      </c>
      <c r="C31526" s="176">
        <v>0</v>
      </c>
      <c r="D31526" s="282">
        <v>87</v>
      </c>
      <c r="E31526" s="265"/>
    </row>
    <row r="31527" spans="1:5">
      <c r="A31527" s="283">
        <v>77228</v>
      </c>
      <c r="B31527" s="176">
        <v>1209.2</v>
      </c>
      <c r="C31527" s="176">
        <v>23.8</v>
      </c>
      <c r="D31527" s="282">
        <v>87</v>
      </c>
      <c r="E31527" s="265"/>
    </row>
    <row r="31528" spans="1:5">
      <c r="A31528" s="283">
        <v>77229</v>
      </c>
      <c r="B31528" s="176">
        <v>5402</v>
      </c>
      <c r="C31528" s="176">
        <v>47.7</v>
      </c>
      <c r="D31528" s="282">
        <v>87</v>
      </c>
      <c r="E31528" s="265"/>
    </row>
    <row r="31529" spans="1:5">
      <c r="A31529" s="283">
        <v>77230</v>
      </c>
      <c r="B31529" s="176">
        <v>0</v>
      </c>
      <c r="C31529" s="176">
        <v>0</v>
      </c>
      <c r="D31529" s="282">
        <v>87</v>
      </c>
      <c r="E31529" s="265"/>
    </row>
    <row r="31530" spans="1:5">
      <c r="A31530" s="283">
        <v>77231</v>
      </c>
      <c r="B31530" s="176">
        <v>0</v>
      </c>
      <c r="C31530" s="176">
        <v>0</v>
      </c>
      <c r="D31530" s="282">
        <v>87</v>
      </c>
      <c r="E31530" s="265"/>
    </row>
    <row r="31531" spans="1:5">
      <c r="A31531" s="283">
        <v>77233</v>
      </c>
      <c r="B31531" s="176">
        <v>0</v>
      </c>
      <c r="C31531" s="176">
        <v>0</v>
      </c>
      <c r="D31531" s="282">
        <v>87</v>
      </c>
      <c r="E31531" s="265"/>
    </row>
    <row r="31532" spans="1:5">
      <c r="A31532" s="283">
        <v>77234</v>
      </c>
      <c r="B31532" s="176">
        <v>5301.2</v>
      </c>
      <c r="C31532" s="176">
        <v>31.5</v>
      </c>
      <c r="D31532" s="282">
        <v>87</v>
      </c>
      <c r="E31532" s="265"/>
    </row>
    <row r="31533" spans="1:5">
      <c r="A31533" s="283">
        <v>77235</v>
      </c>
      <c r="B31533" s="176">
        <v>0</v>
      </c>
      <c r="C31533" s="176">
        <v>0</v>
      </c>
      <c r="D31533" s="282">
        <v>87</v>
      </c>
      <c r="E31533" s="265"/>
    </row>
    <row r="31534" spans="1:5">
      <c r="A31534" s="283">
        <v>77236</v>
      </c>
      <c r="B31534" s="176">
        <v>0</v>
      </c>
      <c r="C31534" s="176">
        <v>0</v>
      </c>
      <c r="D31534" s="282">
        <v>87</v>
      </c>
      <c r="E31534" s="265"/>
    </row>
    <row r="31535" spans="1:5">
      <c r="A31535" s="283">
        <v>77237</v>
      </c>
      <c r="B31535" s="176">
        <v>0</v>
      </c>
      <c r="C31535" s="176">
        <v>0</v>
      </c>
      <c r="D31535" s="282">
        <v>87</v>
      </c>
      <c r="E31535" s="265"/>
    </row>
    <row r="31536" spans="1:5">
      <c r="A31536" s="283">
        <v>77238</v>
      </c>
      <c r="B31536" s="176">
        <v>0</v>
      </c>
      <c r="C31536" s="176">
        <v>0</v>
      </c>
      <c r="D31536" s="282">
        <v>87</v>
      </c>
      <c r="E31536" s="265"/>
    </row>
    <row r="31537" spans="1:5">
      <c r="A31537" s="283">
        <v>77240</v>
      </c>
      <c r="B31537" s="176">
        <v>0</v>
      </c>
      <c r="C31537" s="176">
        <v>0</v>
      </c>
      <c r="D31537" s="282">
        <v>87</v>
      </c>
      <c r="E31537" s="265"/>
    </row>
    <row r="31538" spans="1:5">
      <c r="A31538" s="283">
        <v>77241</v>
      </c>
      <c r="B31538" s="176">
        <v>0</v>
      </c>
      <c r="C31538" s="176">
        <v>0</v>
      </c>
      <c r="D31538" s="282">
        <v>87</v>
      </c>
      <c r="E31538" s="265"/>
    </row>
    <row r="31539" spans="1:5">
      <c r="A31539" s="283">
        <v>77242</v>
      </c>
      <c r="B31539" s="176">
        <v>0</v>
      </c>
      <c r="C31539" s="176">
        <v>0</v>
      </c>
      <c r="D31539" s="282">
        <v>87</v>
      </c>
      <c r="E31539" s="265"/>
    </row>
    <row r="31540" spans="1:5">
      <c r="A31540" s="283">
        <v>77243</v>
      </c>
      <c r="B31540" s="176">
        <v>0</v>
      </c>
      <c r="C31540" s="176">
        <v>0</v>
      </c>
      <c r="D31540" s="282">
        <v>87</v>
      </c>
      <c r="E31540" s="265"/>
    </row>
    <row r="31541" spans="1:5">
      <c r="A31541" s="283">
        <v>77244</v>
      </c>
      <c r="B31541" s="176">
        <v>0</v>
      </c>
      <c r="C31541" s="176">
        <v>0</v>
      </c>
      <c r="D31541" s="282">
        <v>87</v>
      </c>
      <c r="E31541" s="265"/>
    </row>
    <row r="31542" spans="1:5">
      <c r="A31542" s="283">
        <v>77245</v>
      </c>
      <c r="B31542" s="176">
        <v>0</v>
      </c>
      <c r="C31542" s="176">
        <v>0</v>
      </c>
      <c r="D31542" s="282">
        <v>87</v>
      </c>
      <c r="E31542" s="265"/>
    </row>
    <row r="31543" spans="1:5">
      <c r="A31543" s="283">
        <v>77248</v>
      </c>
      <c r="B31543" s="176">
        <v>0</v>
      </c>
      <c r="C31543" s="176">
        <v>0</v>
      </c>
      <c r="D31543" s="282">
        <v>87</v>
      </c>
      <c r="E31543" s="265"/>
    </row>
    <row r="31544" spans="1:5">
      <c r="A31544" s="283">
        <v>77249</v>
      </c>
      <c r="B31544" s="176">
        <v>0</v>
      </c>
      <c r="C31544" s="176">
        <v>0</v>
      </c>
      <c r="D31544" s="282">
        <v>87</v>
      </c>
      <c r="E31544" s="265"/>
    </row>
    <row r="31545" spans="1:5">
      <c r="A31545" s="283">
        <v>77251</v>
      </c>
      <c r="B31545" s="176">
        <v>0</v>
      </c>
      <c r="C31545" s="176">
        <v>0</v>
      </c>
      <c r="D31545" s="282">
        <v>87</v>
      </c>
      <c r="E31545" s="265"/>
    </row>
    <row r="31546" spans="1:5">
      <c r="A31546" s="283">
        <v>77252</v>
      </c>
      <c r="B31546" s="176">
        <v>0</v>
      </c>
      <c r="C31546" s="176">
        <v>0</v>
      </c>
      <c r="D31546" s="282">
        <v>87</v>
      </c>
      <c r="E31546" s="265"/>
    </row>
    <row r="31547" spans="1:5">
      <c r="A31547" s="283">
        <v>77253</v>
      </c>
      <c r="B31547" s="176">
        <v>0</v>
      </c>
      <c r="C31547" s="176">
        <v>0</v>
      </c>
      <c r="D31547" s="282">
        <v>87</v>
      </c>
      <c r="E31547" s="265"/>
    </row>
    <row r="31548" spans="1:5">
      <c r="A31548" s="283">
        <v>77254</v>
      </c>
      <c r="B31548" s="176">
        <v>0</v>
      </c>
      <c r="C31548" s="176">
        <v>0</v>
      </c>
      <c r="D31548" s="282">
        <v>87</v>
      </c>
      <c r="E31548" s="265"/>
    </row>
    <row r="31549" spans="1:5">
      <c r="A31549" s="283">
        <v>77255</v>
      </c>
      <c r="B31549" s="176">
        <v>0</v>
      </c>
      <c r="C31549" s="176">
        <v>0</v>
      </c>
      <c r="D31549" s="282">
        <v>87</v>
      </c>
      <c r="E31549" s="265"/>
    </row>
    <row r="31550" spans="1:5">
      <c r="A31550" s="283">
        <v>77256</v>
      </c>
      <c r="B31550" s="176">
        <v>0</v>
      </c>
      <c r="C31550" s="176">
        <v>0</v>
      </c>
      <c r="D31550" s="282">
        <v>87</v>
      </c>
      <c r="E31550" s="265"/>
    </row>
    <row r="31551" spans="1:5">
      <c r="A31551" s="283">
        <v>77257</v>
      </c>
      <c r="B31551" s="176">
        <v>0</v>
      </c>
      <c r="C31551" s="176">
        <v>0</v>
      </c>
      <c r="D31551" s="282">
        <v>87</v>
      </c>
      <c r="E31551" s="265"/>
    </row>
    <row r="31552" spans="1:5">
      <c r="A31552" s="283">
        <v>77258</v>
      </c>
      <c r="B31552" s="176">
        <v>3311.8</v>
      </c>
      <c r="C31552" s="176">
        <v>48.3</v>
      </c>
      <c r="D31552" s="282">
        <v>87</v>
      </c>
      <c r="E31552" s="265"/>
    </row>
    <row r="31553" spans="1:5">
      <c r="A31553" s="283">
        <v>77259</v>
      </c>
      <c r="B31553" s="176">
        <v>0</v>
      </c>
      <c r="C31553" s="176">
        <v>0</v>
      </c>
      <c r="D31553" s="282">
        <v>87</v>
      </c>
      <c r="E31553" s="265"/>
    </row>
    <row r="31554" spans="1:5">
      <c r="A31554" s="283">
        <v>77261</v>
      </c>
      <c r="B31554" s="176">
        <v>0</v>
      </c>
      <c r="C31554" s="176">
        <v>0</v>
      </c>
      <c r="D31554" s="282">
        <v>87</v>
      </c>
      <c r="E31554" s="265"/>
    </row>
    <row r="31555" spans="1:5">
      <c r="A31555" s="283">
        <v>77262</v>
      </c>
      <c r="B31555" s="176">
        <v>2505.8000000000002</v>
      </c>
      <c r="C31555" s="176">
        <v>31.5</v>
      </c>
      <c r="D31555" s="282">
        <v>87</v>
      </c>
      <c r="E31555" s="265"/>
    </row>
    <row r="31556" spans="1:5">
      <c r="A31556" s="283">
        <v>77263</v>
      </c>
      <c r="B31556" s="176">
        <v>0</v>
      </c>
      <c r="C31556" s="176">
        <v>0</v>
      </c>
      <c r="D31556" s="282">
        <v>87</v>
      </c>
      <c r="E31556" s="265"/>
    </row>
    <row r="31557" spans="1:5">
      <c r="A31557" s="283">
        <v>77265</v>
      </c>
      <c r="B31557" s="176">
        <v>0</v>
      </c>
      <c r="C31557" s="176">
        <v>0</v>
      </c>
      <c r="D31557" s="282">
        <v>87</v>
      </c>
      <c r="E31557" s="265"/>
    </row>
    <row r="31558" spans="1:5">
      <c r="A31558" s="283">
        <v>77266</v>
      </c>
      <c r="B31558" s="176">
        <v>0</v>
      </c>
      <c r="C31558" s="176">
        <v>0</v>
      </c>
      <c r="D31558" s="282">
        <v>87</v>
      </c>
      <c r="E31558" s="265"/>
    </row>
    <row r="31559" spans="1:5">
      <c r="A31559" s="283">
        <v>77267</v>
      </c>
      <c r="B31559" s="176">
        <v>0</v>
      </c>
      <c r="C31559" s="176">
        <v>0</v>
      </c>
      <c r="D31559" s="282">
        <v>87</v>
      </c>
      <c r="E31559" s="265"/>
    </row>
    <row r="31560" spans="1:5">
      <c r="A31560" s="283">
        <v>77268</v>
      </c>
      <c r="B31560" s="176">
        <v>0</v>
      </c>
      <c r="C31560" s="176">
        <v>0</v>
      </c>
      <c r="D31560" s="282">
        <v>87</v>
      </c>
      <c r="E31560" s="265"/>
    </row>
    <row r="31561" spans="1:5">
      <c r="A31561" s="283">
        <v>77269</v>
      </c>
      <c r="B31561" s="176">
        <v>3225.2</v>
      </c>
      <c r="C31561" s="176">
        <v>38.9</v>
      </c>
      <c r="D31561" s="282">
        <v>87</v>
      </c>
      <c r="E31561" s="265"/>
    </row>
    <row r="31562" spans="1:5">
      <c r="A31562" s="283">
        <v>77270</v>
      </c>
      <c r="B31562" s="176">
        <v>0</v>
      </c>
      <c r="C31562" s="176">
        <v>0</v>
      </c>
      <c r="D31562" s="282">
        <v>87</v>
      </c>
      <c r="E31562" s="265"/>
    </row>
    <row r="31563" spans="1:5">
      <c r="A31563" s="283">
        <v>77271</v>
      </c>
      <c r="B31563" s="176">
        <v>6715.8</v>
      </c>
      <c r="C31563" s="176">
        <v>33.4</v>
      </c>
      <c r="D31563" s="282">
        <v>87</v>
      </c>
      <c r="E31563" s="265"/>
    </row>
    <row r="31564" spans="1:5">
      <c r="A31564" s="283">
        <v>77272</v>
      </c>
      <c r="B31564" s="176">
        <v>0</v>
      </c>
      <c r="C31564" s="176">
        <v>0</v>
      </c>
      <c r="D31564" s="282">
        <v>87</v>
      </c>
      <c r="E31564" s="265"/>
    </row>
    <row r="31565" spans="1:5">
      <c r="A31565" s="283">
        <v>77273</v>
      </c>
      <c r="B31565" s="176">
        <v>0</v>
      </c>
      <c r="C31565" s="176">
        <v>0</v>
      </c>
      <c r="D31565" s="282">
        <v>87</v>
      </c>
      <c r="E31565" s="265"/>
    </row>
    <row r="31566" spans="1:5">
      <c r="A31566" s="283">
        <v>77274</v>
      </c>
      <c r="B31566" s="176">
        <v>0</v>
      </c>
      <c r="C31566" s="176">
        <v>0</v>
      </c>
      <c r="D31566" s="282">
        <v>87</v>
      </c>
      <c r="E31566" s="265"/>
    </row>
    <row r="31567" spans="1:5">
      <c r="A31567" s="283">
        <v>77275</v>
      </c>
      <c r="B31567" s="176">
        <v>2163.1999999999998</v>
      </c>
      <c r="C31567" s="176">
        <v>38.5</v>
      </c>
      <c r="D31567" s="282">
        <v>87</v>
      </c>
      <c r="E31567" s="265"/>
    </row>
    <row r="31568" spans="1:5">
      <c r="A31568" s="283">
        <v>77277</v>
      </c>
      <c r="B31568" s="176">
        <v>0</v>
      </c>
      <c r="C31568" s="176">
        <v>0</v>
      </c>
      <c r="D31568" s="282">
        <v>87</v>
      </c>
      <c r="E31568" s="265"/>
    </row>
    <row r="31569" spans="1:5">
      <c r="A31569" s="283">
        <v>77279</v>
      </c>
      <c r="B31569" s="176">
        <v>0</v>
      </c>
      <c r="C31569" s="176">
        <v>0</v>
      </c>
      <c r="D31569" s="282">
        <v>87</v>
      </c>
      <c r="E31569" s="265"/>
    </row>
    <row r="31570" spans="1:5">
      <c r="A31570" s="283">
        <v>77280</v>
      </c>
      <c r="B31570" s="176">
        <v>0</v>
      </c>
      <c r="C31570" s="176">
        <v>0</v>
      </c>
      <c r="D31570" s="282">
        <v>87</v>
      </c>
      <c r="E31570" s="265"/>
    </row>
    <row r="31571" spans="1:5">
      <c r="A31571" s="283">
        <v>77282</v>
      </c>
      <c r="B31571" s="176">
        <v>0</v>
      </c>
      <c r="C31571" s="176">
        <v>0</v>
      </c>
      <c r="D31571" s="282">
        <v>87</v>
      </c>
      <c r="E31571" s="265"/>
    </row>
    <row r="31572" spans="1:5">
      <c r="A31572" s="283">
        <v>77284</v>
      </c>
      <c r="B31572" s="176">
        <v>0</v>
      </c>
      <c r="C31572" s="176">
        <v>0</v>
      </c>
      <c r="D31572" s="282">
        <v>87</v>
      </c>
      <c r="E31572" s="265"/>
    </row>
    <row r="31573" spans="1:5">
      <c r="A31573" s="283">
        <v>77287</v>
      </c>
      <c r="B31573" s="176">
        <v>0</v>
      </c>
      <c r="C31573" s="176">
        <v>0</v>
      </c>
      <c r="D31573" s="282">
        <v>87</v>
      </c>
      <c r="E31573" s="265"/>
    </row>
    <row r="31574" spans="1:5">
      <c r="A31574" s="283">
        <v>77288</v>
      </c>
      <c r="B31574" s="176">
        <v>0</v>
      </c>
      <c r="C31574" s="176">
        <v>0</v>
      </c>
      <c r="D31574" s="282">
        <v>87</v>
      </c>
      <c r="E31574" s="265"/>
    </row>
    <row r="31575" spans="1:5">
      <c r="A31575" s="283">
        <v>77289</v>
      </c>
      <c r="B31575" s="176">
        <v>0</v>
      </c>
      <c r="C31575" s="176">
        <v>0</v>
      </c>
      <c r="D31575" s="282">
        <v>87</v>
      </c>
      <c r="E31575" s="265"/>
    </row>
    <row r="31576" spans="1:5">
      <c r="A31576" s="283">
        <v>77290</v>
      </c>
      <c r="B31576" s="176">
        <v>0</v>
      </c>
      <c r="C31576" s="176">
        <v>0</v>
      </c>
      <c r="D31576" s="282">
        <v>87</v>
      </c>
      <c r="E31576" s="265"/>
    </row>
    <row r="31577" spans="1:5">
      <c r="A31577" s="283">
        <v>77291</v>
      </c>
      <c r="B31577" s="176">
        <v>0</v>
      </c>
      <c r="C31577" s="176">
        <v>0</v>
      </c>
      <c r="D31577" s="282">
        <v>87</v>
      </c>
      <c r="E31577" s="265"/>
    </row>
    <row r="31578" spans="1:5">
      <c r="A31578" s="283">
        <v>77292</v>
      </c>
      <c r="B31578" s="176">
        <v>0</v>
      </c>
      <c r="C31578" s="176">
        <v>0</v>
      </c>
      <c r="D31578" s="282">
        <v>87</v>
      </c>
      <c r="E31578" s="265"/>
    </row>
    <row r="31579" spans="1:5">
      <c r="A31579" s="283">
        <v>77293</v>
      </c>
      <c r="B31579" s="176">
        <v>4222.2</v>
      </c>
      <c r="C31579" s="176">
        <v>28.4</v>
      </c>
      <c r="D31579" s="282">
        <v>87</v>
      </c>
      <c r="E31579" s="265"/>
    </row>
    <row r="31580" spans="1:5">
      <c r="A31580" s="283">
        <v>77301</v>
      </c>
      <c r="B31580" s="176">
        <v>1516.9</v>
      </c>
      <c r="C31580" s="176">
        <v>29.5</v>
      </c>
      <c r="D31580" s="282">
        <v>161</v>
      </c>
      <c r="E31580" s="265"/>
    </row>
    <row r="31581" spans="1:5">
      <c r="A31581" s="283">
        <v>77302</v>
      </c>
      <c r="B31581" s="176">
        <v>353.4</v>
      </c>
      <c r="C31581" s="176">
        <v>35.5</v>
      </c>
      <c r="D31581" s="282">
        <v>95</v>
      </c>
      <c r="E31581" s="265"/>
    </row>
    <row r="31582" spans="1:5">
      <c r="A31582" s="283">
        <v>77303</v>
      </c>
      <c r="B31582" s="176">
        <v>243.3</v>
      </c>
      <c r="C31582" s="176">
        <v>33.799999999999997</v>
      </c>
      <c r="D31582" s="282">
        <v>109</v>
      </c>
      <c r="E31582" s="265"/>
    </row>
    <row r="31583" spans="1:5">
      <c r="A31583" s="283">
        <v>77304</v>
      </c>
      <c r="B31583" s="176">
        <v>570.9</v>
      </c>
      <c r="C31583" s="176">
        <v>38.4</v>
      </c>
      <c r="D31583" s="282">
        <v>139</v>
      </c>
      <c r="E31583" s="265"/>
    </row>
    <row r="31584" spans="1:5">
      <c r="A31584" s="283">
        <v>77305</v>
      </c>
      <c r="B31584" s="176">
        <v>0</v>
      </c>
      <c r="C31584" s="176">
        <v>0</v>
      </c>
      <c r="D31584" s="282">
        <v>87</v>
      </c>
      <c r="E31584" s="265"/>
    </row>
    <row r="31585" spans="1:5">
      <c r="A31585" s="283">
        <v>77306</v>
      </c>
      <c r="B31585" s="176">
        <v>236</v>
      </c>
      <c r="C31585" s="176">
        <v>32.299999999999997</v>
      </c>
      <c r="D31585" s="282">
        <v>87</v>
      </c>
      <c r="E31585" s="265"/>
    </row>
    <row r="31586" spans="1:5">
      <c r="A31586" s="283">
        <v>77316</v>
      </c>
      <c r="B31586" s="176">
        <v>129.1</v>
      </c>
      <c r="C31586" s="176">
        <v>38.9</v>
      </c>
      <c r="D31586" s="282">
        <v>101</v>
      </c>
      <c r="E31586" s="265"/>
    </row>
    <row r="31587" spans="1:5">
      <c r="A31587" s="283">
        <v>77318</v>
      </c>
      <c r="B31587" s="176">
        <v>374.2</v>
      </c>
      <c r="C31587" s="176">
        <v>43.5</v>
      </c>
      <c r="D31587" s="282">
        <v>93</v>
      </c>
      <c r="E31587" s="265"/>
    </row>
    <row r="31588" spans="1:5">
      <c r="A31588" s="283">
        <v>77320</v>
      </c>
      <c r="B31588" s="176">
        <v>87.6</v>
      </c>
      <c r="C31588" s="176">
        <v>38.1</v>
      </c>
      <c r="D31588" s="282">
        <v>103</v>
      </c>
      <c r="E31588" s="265"/>
    </row>
    <row r="31589" spans="1:5">
      <c r="A31589" s="283">
        <v>77325</v>
      </c>
      <c r="B31589" s="176">
        <v>0</v>
      </c>
      <c r="C31589" s="176">
        <v>0</v>
      </c>
      <c r="D31589" s="282">
        <v>87</v>
      </c>
      <c r="E31589" s="265"/>
    </row>
    <row r="31590" spans="1:5">
      <c r="A31590" s="283">
        <v>77326</v>
      </c>
      <c r="B31590" s="176">
        <v>45.4</v>
      </c>
      <c r="C31590" s="176">
        <v>44</v>
      </c>
      <c r="D31590" s="282">
        <v>87</v>
      </c>
      <c r="E31590" s="265"/>
    </row>
    <row r="31591" spans="1:5">
      <c r="A31591" s="283">
        <v>77327</v>
      </c>
      <c r="B31591" s="176">
        <v>60.2</v>
      </c>
      <c r="C31591" s="176">
        <v>36.1</v>
      </c>
      <c r="D31591" s="282">
        <v>107</v>
      </c>
      <c r="E31591" s="265"/>
    </row>
    <row r="31592" spans="1:5">
      <c r="A31592" s="283">
        <v>77328</v>
      </c>
      <c r="B31592" s="176">
        <v>77.400000000000006</v>
      </c>
      <c r="C31592" s="176">
        <v>34.5</v>
      </c>
      <c r="D31592" s="282">
        <v>87</v>
      </c>
      <c r="E31592" s="265"/>
    </row>
    <row r="31593" spans="1:5">
      <c r="A31593" s="283">
        <v>77331</v>
      </c>
      <c r="B31593" s="176">
        <v>44.3</v>
      </c>
      <c r="C31593" s="176">
        <v>48.1</v>
      </c>
      <c r="D31593" s="282">
        <v>87</v>
      </c>
      <c r="E31593" s="265"/>
    </row>
    <row r="31594" spans="1:5">
      <c r="A31594" s="283">
        <v>77332</v>
      </c>
      <c r="B31594" s="176">
        <v>0</v>
      </c>
      <c r="C31594" s="176">
        <v>0</v>
      </c>
      <c r="D31594" s="282">
        <v>87</v>
      </c>
      <c r="E31594" s="265"/>
    </row>
    <row r="31595" spans="1:5">
      <c r="A31595" s="283">
        <v>77333</v>
      </c>
      <c r="B31595" s="176">
        <v>79</v>
      </c>
      <c r="C31595" s="176">
        <v>39.1</v>
      </c>
      <c r="D31595" s="282">
        <v>87</v>
      </c>
      <c r="E31595" s="265"/>
    </row>
    <row r="31596" spans="1:5">
      <c r="A31596" s="283">
        <v>77334</v>
      </c>
      <c r="B31596" s="176">
        <v>0</v>
      </c>
      <c r="C31596" s="176">
        <v>0</v>
      </c>
      <c r="D31596" s="282">
        <v>87</v>
      </c>
      <c r="E31596" s="265"/>
    </row>
    <row r="31597" spans="1:5">
      <c r="A31597" s="283">
        <v>77335</v>
      </c>
      <c r="B31597" s="176">
        <v>75.599999999999994</v>
      </c>
      <c r="C31597" s="176">
        <v>45.4</v>
      </c>
      <c r="D31597" s="282">
        <v>87</v>
      </c>
      <c r="E31597" s="265"/>
    </row>
    <row r="31598" spans="1:5">
      <c r="A31598" s="283">
        <v>77336</v>
      </c>
      <c r="B31598" s="176">
        <v>302.8</v>
      </c>
      <c r="C31598" s="176">
        <v>37.200000000000003</v>
      </c>
      <c r="D31598" s="282">
        <v>94</v>
      </c>
      <c r="E31598" s="265"/>
    </row>
    <row r="31599" spans="1:5">
      <c r="A31599" s="283">
        <v>77337</v>
      </c>
      <c r="B31599" s="176">
        <v>0</v>
      </c>
      <c r="C31599" s="176">
        <v>0</v>
      </c>
      <c r="D31599" s="282">
        <v>87</v>
      </c>
      <c r="E31599" s="265"/>
    </row>
    <row r="31600" spans="1:5">
      <c r="A31600" s="283">
        <v>77338</v>
      </c>
      <c r="B31600" s="176">
        <v>1422.7</v>
      </c>
      <c r="C31600" s="176">
        <v>30.4</v>
      </c>
      <c r="D31600" s="282">
        <v>122</v>
      </c>
      <c r="E31600" s="265"/>
    </row>
    <row r="31601" spans="1:5">
      <c r="A31601" s="283">
        <v>77339</v>
      </c>
      <c r="B31601" s="176">
        <v>2300.1999999999998</v>
      </c>
      <c r="C31601" s="176">
        <v>38.799999999999997</v>
      </c>
      <c r="D31601" s="282">
        <v>126</v>
      </c>
      <c r="E31601" s="265"/>
    </row>
    <row r="31602" spans="1:5">
      <c r="A31602" s="283">
        <v>77340</v>
      </c>
      <c r="B31602" s="176">
        <v>122.4</v>
      </c>
      <c r="C31602" s="176">
        <v>27.8</v>
      </c>
      <c r="D31602" s="282">
        <v>116</v>
      </c>
      <c r="E31602" s="265"/>
    </row>
    <row r="31603" spans="1:5">
      <c r="A31603" s="283">
        <v>77341</v>
      </c>
      <c r="B31603" s="176">
        <v>0</v>
      </c>
      <c r="C31603" s="176">
        <v>0</v>
      </c>
      <c r="D31603" s="282">
        <v>87</v>
      </c>
      <c r="E31603" s="265"/>
    </row>
    <row r="31604" spans="1:5">
      <c r="A31604" s="283">
        <v>77342</v>
      </c>
      <c r="B31604" s="176">
        <v>28.6</v>
      </c>
      <c r="C31604" s="176">
        <v>40.700000000000003</v>
      </c>
      <c r="D31604" s="282">
        <v>87</v>
      </c>
      <c r="E31604" s="265"/>
    </row>
    <row r="31605" spans="1:5">
      <c r="A31605" s="283">
        <v>77345</v>
      </c>
      <c r="B31605" s="176">
        <v>1945.7</v>
      </c>
      <c r="C31605" s="176">
        <v>40.5</v>
      </c>
      <c r="D31605" s="282">
        <v>110</v>
      </c>
      <c r="E31605" s="265"/>
    </row>
    <row r="31606" spans="1:5">
      <c r="A31606" s="283">
        <v>77346</v>
      </c>
      <c r="B31606" s="176">
        <v>3076.3</v>
      </c>
      <c r="C31606" s="176">
        <v>33.5</v>
      </c>
      <c r="D31606" s="282">
        <v>122</v>
      </c>
      <c r="E31606" s="265"/>
    </row>
    <row r="31607" spans="1:5">
      <c r="A31607" s="283">
        <v>77347</v>
      </c>
      <c r="B31607" s="176">
        <v>211.8</v>
      </c>
      <c r="C31607" s="176">
        <v>26.8</v>
      </c>
      <c r="D31607" s="282">
        <v>87</v>
      </c>
      <c r="E31607" s="265"/>
    </row>
    <row r="31608" spans="1:5">
      <c r="A31608" s="283">
        <v>77350</v>
      </c>
      <c r="B31608" s="176">
        <v>737.6</v>
      </c>
      <c r="C31608" s="176">
        <v>35.5</v>
      </c>
      <c r="D31608" s="282">
        <v>87</v>
      </c>
      <c r="E31608" s="265"/>
    </row>
    <row r="31609" spans="1:5">
      <c r="A31609" s="283">
        <v>77351</v>
      </c>
      <c r="B31609" s="176">
        <v>49.9</v>
      </c>
      <c r="C31609" s="176">
        <v>42.3</v>
      </c>
      <c r="D31609" s="282">
        <v>114</v>
      </c>
      <c r="E31609" s="265"/>
    </row>
    <row r="31610" spans="1:5">
      <c r="A31610" s="283">
        <v>77353</v>
      </c>
      <c r="B31610" s="176">
        <v>0</v>
      </c>
      <c r="C31610" s="176">
        <v>0</v>
      </c>
      <c r="D31610" s="282">
        <v>87</v>
      </c>
      <c r="E31610" s="265"/>
    </row>
    <row r="31611" spans="1:5">
      <c r="A31611" s="283">
        <v>77354</v>
      </c>
      <c r="B31611" s="176">
        <v>438.6</v>
      </c>
      <c r="C31611" s="176">
        <v>36</v>
      </c>
      <c r="D31611" s="282">
        <v>94</v>
      </c>
      <c r="E31611" s="265"/>
    </row>
    <row r="31612" spans="1:5">
      <c r="A31612" s="283">
        <v>77355</v>
      </c>
      <c r="B31612" s="176">
        <v>428.3</v>
      </c>
      <c r="C31612" s="176">
        <v>37.299999999999997</v>
      </c>
      <c r="D31612" s="282">
        <v>94</v>
      </c>
      <c r="E31612" s="265"/>
    </row>
    <row r="31613" spans="1:5">
      <c r="A31613" s="283">
        <v>77356</v>
      </c>
      <c r="B31613" s="176">
        <v>169.5</v>
      </c>
      <c r="C31613" s="176">
        <v>46</v>
      </c>
      <c r="D31613" s="282">
        <v>120</v>
      </c>
      <c r="E31613" s="265"/>
    </row>
    <row r="31614" spans="1:5">
      <c r="A31614" s="283">
        <v>77357</v>
      </c>
      <c r="B31614" s="176">
        <v>293.60000000000002</v>
      </c>
      <c r="C31614" s="176">
        <v>35</v>
      </c>
      <c r="D31614" s="282">
        <v>107</v>
      </c>
      <c r="E31614" s="265"/>
    </row>
    <row r="31615" spans="1:5">
      <c r="A31615" s="283">
        <v>77358</v>
      </c>
      <c r="B31615" s="176">
        <v>46.1</v>
      </c>
      <c r="C31615" s="176">
        <v>39.5</v>
      </c>
      <c r="D31615" s="282">
        <v>87</v>
      </c>
      <c r="E31615" s="265"/>
    </row>
    <row r="31616" spans="1:5">
      <c r="A31616" s="283">
        <v>77359</v>
      </c>
      <c r="B31616" s="176">
        <v>25</v>
      </c>
      <c r="C31616" s="176">
        <v>46</v>
      </c>
      <c r="D31616" s="282">
        <v>87</v>
      </c>
      <c r="E31616" s="265"/>
    </row>
    <row r="31617" spans="1:5">
      <c r="A31617" s="283">
        <v>77360</v>
      </c>
      <c r="B31617" s="176">
        <v>182.4</v>
      </c>
      <c r="C31617" s="176">
        <v>49.8</v>
      </c>
      <c r="D31617" s="282">
        <v>87</v>
      </c>
      <c r="E31617" s="265"/>
    </row>
    <row r="31618" spans="1:5">
      <c r="A31618" s="283">
        <v>77362</v>
      </c>
      <c r="B31618" s="176">
        <v>486.3</v>
      </c>
      <c r="C31618" s="176">
        <v>37.1</v>
      </c>
      <c r="D31618" s="282">
        <v>87</v>
      </c>
      <c r="E31618" s="265"/>
    </row>
    <row r="31619" spans="1:5">
      <c r="A31619" s="283">
        <v>77363</v>
      </c>
      <c r="B31619" s="176">
        <v>34.4</v>
      </c>
      <c r="C31619" s="176">
        <v>43.6</v>
      </c>
      <c r="D31619" s="282">
        <v>87</v>
      </c>
      <c r="E31619" s="265"/>
    </row>
    <row r="31620" spans="1:5">
      <c r="A31620" s="283">
        <v>77364</v>
      </c>
      <c r="B31620" s="176">
        <v>59</v>
      </c>
      <c r="C31620" s="176">
        <v>55.2</v>
      </c>
      <c r="D31620" s="282">
        <v>87</v>
      </c>
      <c r="E31620" s="265"/>
    </row>
    <row r="31621" spans="1:5">
      <c r="A31621" s="283">
        <v>77365</v>
      </c>
      <c r="B31621" s="176">
        <v>744.5</v>
      </c>
      <c r="C31621" s="176">
        <v>33</v>
      </c>
      <c r="D31621" s="282">
        <v>87</v>
      </c>
      <c r="E31621" s="265"/>
    </row>
    <row r="31622" spans="1:5">
      <c r="A31622" s="283">
        <v>77367</v>
      </c>
      <c r="B31622" s="176">
        <v>61.1</v>
      </c>
      <c r="C31622" s="176">
        <v>42.3</v>
      </c>
      <c r="D31622" s="282">
        <v>87</v>
      </c>
      <c r="E31622" s="265"/>
    </row>
    <row r="31623" spans="1:5">
      <c r="A31623" s="283">
        <v>77368</v>
      </c>
      <c r="B31623" s="176">
        <v>86</v>
      </c>
      <c r="C31623" s="176">
        <v>42</v>
      </c>
      <c r="D31623" s="282">
        <v>87</v>
      </c>
      <c r="E31623" s="265"/>
    </row>
    <row r="31624" spans="1:5">
      <c r="A31624" s="283">
        <v>77369</v>
      </c>
      <c r="B31624" s="176">
        <v>89.3</v>
      </c>
      <c r="C31624" s="176">
        <v>43</v>
      </c>
      <c r="D31624" s="282">
        <v>87</v>
      </c>
      <c r="E31624" s="265"/>
    </row>
    <row r="31625" spans="1:5">
      <c r="A31625" s="283">
        <v>77371</v>
      </c>
      <c r="B31625" s="176">
        <v>62.2</v>
      </c>
      <c r="C31625" s="176">
        <v>36.9</v>
      </c>
      <c r="D31625" s="282">
        <v>95</v>
      </c>
      <c r="E31625" s="265"/>
    </row>
    <row r="31626" spans="1:5">
      <c r="A31626" s="283">
        <v>77372</v>
      </c>
      <c r="B31626" s="176">
        <v>224.7</v>
      </c>
      <c r="C31626" s="176">
        <v>34.9</v>
      </c>
      <c r="D31626" s="282">
        <v>87</v>
      </c>
      <c r="E31626" s="265"/>
    </row>
    <row r="31627" spans="1:5">
      <c r="A31627" s="283">
        <v>77373</v>
      </c>
      <c r="B31627" s="176">
        <v>2304</v>
      </c>
      <c r="C31627" s="176">
        <v>31.8</v>
      </c>
      <c r="D31627" s="282">
        <v>115</v>
      </c>
      <c r="E31627" s="265"/>
    </row>
    <row r="31628" spans="1:5">
      <c r="A31628" s="283">
        <v>77374</v>
      </c>
      <c r="B31628" s="176">
        <v>0</v>
      </c>
      <c r="C31628" s="176">
        <v>0</v>
      </c>
      <c r="D31628" s="282">
        <v>87</v>
      </c>
      <c r="E31628" s="265"/>
    </row>
    <row r="31629" spans="1:5">
      <c r="A31629" s="283">
        <v>77375</v>
      </c>
      <c r="B31629" s="176">
        <v>1119.7</v>
      </c>
      <c r="C31629" s="176">
        <v>32.6</v>
      </c>
      <c r="D31629" s="282">
        <v>124</v>
      </c>
      <c r="E31629" s="265"/>
    </row>
    <row r="31630" spans="1:5">
      <c r="A31630" s="283">
        <v>77376</v>
      </c>
      <c r="B31630" s="176">
        <v>0</v>
      </c>
      <c r="C31630" s="176">
        <v>0</v>
      </c>
      <c r="D31630" s="282">
        <v>87</v>
      </c>
      <c r="E31630" s="265"/>
    </row>
    <row r="31631" spans="1:5">
      <c r="A31631" s="283">
        <v>77377</v>
      </c>
      <c r="B31631" s="176">
        <v>693.5</v>
      </c>
      <c r="C31631" s="176">
        <v>35.700000000000003</v>
      </c>
      <c r="D31631" s="282">
        <v>127</v>
      </c>
      <c r="E31631" s="265"/>
    </row>
    <row r="31632" spans="1:5">
      <c r="A31632" s="283">
        <v>77378</v>
      </c>
      <c r="B31632" s="176">
        <v>160.30000000000001</v>
      </c>
      <c r="C31632" s="176">
        <v>32.5</v>
      </c>
      <c r="D31632" s="282">
        <v>116</v>
      </c>
      <c r="E31632" s="265"/>
    </row>
    <row r="31633" spans="1:5">
      <c r="A31633" s="283">
        <v>77379</v>
      </c>
      <c r="B31633" s="176">
        <v>2808.2</v>
      </c>
      <c r="C31633" s="176">
        <v>36.4</v>
      </c>
      <c r="D31633" s="282">
        <v>146</v>
      </c>
      <c r="E31633" s="265"/>
    </row>
    <row r="31634" spans="1:5">
      <c r="A31634" s="283">
        <v>77380</v>
      </c>
      <c r="B31634" s="176">
        <v>1862.7</v>
      </c>
      <c r="C31634" s="176">
        <v>36.9</v>
      </c>
      <c r="D31634" s="282">
        <v>141</v>
      </c>
      <c r="E31634" s="265"/>
    </row>
    <row r="31635" spans="1:5">
      <c r="A31635" s="283">
        <v>77381</v>
      </c>
      <c r="B31635" s="176">
        <v>2568.8000000000002</v>
      </c>
      <c r="C31635" s="176">
        <v>43.9</v>
      </c>
      <c r="D31635" s="282">
        <v>176</v>
      </c>
      <c r="E31635" s="265"/>
    </row>
    <row r="31636" spans="1:5">
      <c r="A31636" s="283">
        <v>77382</v>
      </c>
      <c r="B31636" s="176">
        <v>2423.9</v>
      </c>
      <c r="C31636" s="176">
        <v>36.5</v>
      </c>
      <c r="D31636" s="282">
        <v>137</v>
      </c>
      <c r="E31636" s="265"/>
    </row>
    <row r="31637" spans="1:5">
      <c r="A31637" s="283">
        <v>77383</v>
      </c>
      <c r="B31637" s="176">
        <v>0</v>
      </c>
      <c r="C31637" s="176">
        <v>0</v>
      </c>
      <c r="D31637" s="282">
        <v>87</v>
      </c>
      <c r="E31637" s="265"/>
    </row>
    <row r="31638" spans="1:5">
      <c r="A31638" s="283">
        <v>77384</v>
      </c>
      <c r="B31638" s="176">
        <v>685.7</v>
      </c>
      <c r="C31638" s="176">
        <v>42.6</v>
      </c>
      <c r="D31638" s="282">
        <v>166</v>
      </c>
      <c r="E31638" s="265"/>
    </row>
    <row r="31639" spans="1:5">
      <c r="A31639" s="283">
        <v>77385</v>
      </c>
      <c r="B31639" s="176">
        <v>883.2</v>
      </c>
      <c r="C31639" s="176">
        <v>34</v>
      </c>
      <c r="D31639" s="282">
        <v>96</v>
      </c>
      <c r="E31639" s="265"/>
    </row>
    <row r="31640" spans="1:5">
      <c r="A31640" s="283">
        <v>77386</v>
      </c>
      <c r="B31640" s="176">
        <v>834.9</v>
      </c>
      <c r="C31640" s="176">
        <v>31.3</v>
      </c>
      <c r="D31640" s="282">
        <v>159</v>
      </c>
      <c r="E31640" s="265"/>
    </row>
    <row r="31641" spans="1:5">
      <c r="A31641" s="283">
        <v>77387</v>
      </c>
      <c r="B31641" s="176">
        <v>3385.4</v>
      </c>
      <c r="C31641" s="176">
        <v>32.5</v>
      </c>
      <c r="D31641" s="282">
        <v>87</v>
      </c>
      <c r="E31641" s="265"/>
    </row>
    <row r="31642" spans="1:5">
      <c r="A31642" s="283">
        <v>77388</v>
      </c>
      <c r="B31642" s="176">
        <v>2998.9</v>
      </c>
      <c r="C31642" s="176">
        <v>36.299999999999997</v>
      </c>
      <c r="D31642" s="282">
        <v>114</v>
      </c>
      <c r="E31642" s="265"/>
    </row>
    <row r="31643" spans="1:5">
      <c r="A31643" s="283">
        <v>77389</v>
      </c>
      <c r="B31643" s="176">
        <v>1018.1</v>
      </c>
      <c r="C31643" s="176">
        <v>35.1</v>
      </c>
      <c r="D31643" s="282">
        <v>117</v>
      </c>
      <c r="E31643" s="265"/>
    </row>
    <row r="31644" spans="1:5">
      <c r="A31644" s="283">
        <v>77391</v>
      </c>
      <c r="B31644" s="176">
        <v>0</v>
      </c>
      <c r="C31644" s="176">
        <v>0</v>
      </c>
      <c r="D31644" s="282">
        <v>87</v>
      </c>
      <c r="E31644" s="265"/>
    </row>
    <row r="31645" spans="1:5">
      <c r="A31645" s="283">
        <v>77393</v>
      </c>
      <c r="B31645" s="176">
        <v>4509.3</v>
      </c>
      <c r="C31645" s="176">
        <v>41.3</v>
      </c>
      <c r="D31645" s="282">
        <v>87</v>
      </c>
      <c r="E31645" s="265"/>
    </row>
    <row r="31646" spans="1:5">
      <c r="A31646" s="283">
        <v>77396</v>
      </c>
      <c r="B31646" s="176">
        <v>1656</v>
      </c>
      <c r="C31646" s="176">
        <v>29.5</v>
      </c>
      <c r="D31646" s="282">
        <v>114</v>
      </c>
      <c r="E31646" s="265"/>
    </row>
    <row r="31647" spans="1:5">
      <c r="A31647" s="283">
        <v>77399</v>
      </c>
      <c r="B31647" s="176">
        <v>0</v>
      </c>
      <c r="C31647" s="176">
        <v>0</v>
      </c>
      <c r="D31647" s="282">
        <v>87</v>
      </c>
      <c r="E31647" s="265"/>
    </row>
    <row r="31648" spans="1:5">
      <c r="A31648" s="283">
        <v>77401</v>
      </c>
      <c r="B31648" s="176">
        <v>4689.3999999999996</v>
      </c>
      <c r="C31648" s="176">
        <v>41.2</v>
      </c>
      <c r="D31648" s="282">
        <v>147</v>
      </c>
      <c r="E31648" s="265"/>
    </row>
    <row r="31649" spans="1:5">
      <c r="A31649" s="283">
        <v>77402</v>
      </c>
      <c r="B31649" s="176">
        <v>0</v>
      </c>
      <c r="C31649" s="176">
        <v>0</v>
      </c>
      <c r="D31649" s="282">
        <v>87</v>
      </c>
      <c r="E31649" s="265"/>
    </row>
    <row r="31650" spans="1:5">
      <c r="A31650" s="283">
        <v>77404</v>
      </c>
      <c r="B31650" s="176">
        <v>22</v>
      </c>
      <c r="C31650" s="176">
        <v>44.5</v>
      </c>
      <c r="D31650" s="282">
        <v>87</v>
      </c>
      <c r="E31650" s="265"/>
    </row>
    <row r="31651" spans="1:5">
      <c r="A31651" s="283">
        <v>77406</v>
      </c>
      <c r="B31651" s="176">
        <v>541.29999999999995</v>
      </c>
      <c r="C31651" s="176">
        <v>38.1</v>
      </c>
      <c r="D31651" s="282">
        <v>111</v>
      </c>
      <c r="E31651" s="265"/>
    </row>
    <row r="31652" spans="1:5">
      <c r="A31652" s="283">
        <v>77407</v>
      </c>
      <c r="B31652" s="176">
        <v>1579</v>
      </c>
      <c r="C31652" s="176">
        <v>30.7</v>
      </c>
      <c r="D31652" s="282">
        <v>102</v>
      </c>
      <c r="E31652" s="265"/>
    </row>
    <row r="31653" spans="1:5">
      <c r="A31653" s="283">
        <v>77410</v>
      </c>
      <c r="B31653" s="176">
        <v>0</v>
      </c>
      <c r="C31653" s="176">
        <v>0</v>
      </c>
      <c r="D31653" s="282">
        <v>87</v>
      </c>
      <c r="E31653" s="265"/>
    </row>
    <row r="31654" spans="1:5">
      <c r="A31654" s="283">
        <v>77411</v>
      </c>
      <c r="B31654" s="176">
        <v>0</v>
      </c>
      <c r="C31654" s="176">
        <v>0</v>
      </c>
      <c r="D31654" s="282">
        <v>87</v>
      </c>
      <c r="E31654" s="265"/>
    </row>
    <row r="31655" spans="1:5">
      <c r="A31655" s="283">
        <v>77412</v>
      </c>
      <c r="B31655" s="176">
        <v>6.1</v>
      </c>
      <c r="C31655" s="176">
        <v>42.7</v>
      </c>
      <c r="D31655" s="282">
        <v>87</v>
      </c>
      <c r="E31655" s="265"/>
    </row>
    <row r="31656" spans="1:5">
      <c r="A31656" s="283">
        <v>77413</v>
      </c>
      <c r="B31656" s="176">
        <v>0</v>
      </c>
      <c r="C31656" s="176">
        <v>0</v>
      </c>
      <c r="D31656" s="282">
        <v>87</v>
      </c>
      <c r="E31656" s="265"/>
    </row>
    <row r="31657" spans="1:5">
      <c r="A31657" s="283">
        <v>77414</v>
      </c>
      <c r="B31657" s="176">
        <v>50.2</v>
      </c>
      <c r="C31657" s="176">
        <v>37.200000000000003</v>
      </c>
      <c r="D31657" s="282">
        <v>93</v>
      </c>
      <c r="E31657" s="265"/>
    </row>
    <row r="31658" spans="1:5">
      <c r="A31658" s="283">
        <v>77415</v>
      </c>
      <c r="B31658" s="176">
        <v>2342.4</v>
      </c>
      <c r="C31658" s="176">
        <v>36</v>
      </c>
      <c r="D31658" s="282">
        <v>87</v>
      </c>
      <c r="E31658" s="265"/>
    </row>
    <row r="31659" spans="1:5">
      <c r="A31659" s="283">
        <v>77417</v>
      </c>
      <c r="B31659" s="176">
        <v>44.5</v>
      </c>
      <c r="C31659" s="176">
        <v>32.6</v>
      </c>
      <c r="D31659" s="282">
        <v>87</v>
      </c>
      <c r="E31659" s="265"/>
    </row>
    <row r="31660" spans="1:5">
      <c r="A31660" s="283">
        <v>77418</v>
      </c>
      <c r="B31660" s="176">
        <v>46.4</v>
      </c>
      <c r="C31660" s="176">
        <v>43.1</v>
      </c>
      <c r="D31660" s="282">
        <v>125</v>
      </c>
      <c r="E31660" s="265"/>
    </row>
    <row r="31661" spans="1:5">
      <c r="A31661" s="283">
        <v>77419</v>
      </c>
      <c r="B31661" s="176">
        <v>19.399999999999999</v>
      </c>
      <c r="C31661" s="176">
        <v>32</v>
      </c>
      <c r="D31661" s="282">
        <v>87</v>
      </c>
      <c r="E31661" s="265"/>
    </row>
    <row r="31662" spans="1:5">
      <c r="A31662" s="283">
        <v>77420</v>
      </c>
      <c r="B31662" s="176">
        <v>29.6</v>
      </c>
      <c r="C31662" s="176">
        <v>37</v>
      </c>
      <c r="D31662" s="282">
        <v>87</v>
      </c>
      <c r="E31662" s="265"/>
    </row>
    <row r="31663" spans="1:5">
      <c r="A31663" s="283">
        <v>77422</v>
      </c>
      <c r="B31663" s="176">
        <v>95.7</v>
      </c>
      <c r="C31663" s="176">
        <v>40.700000000000003</v>
      </c>
      <c r="D31663" s="282">
        <v>87</v>
      </c>
      <c r="E31663" s="265"/>
    </row>
    <row r="31664" spans="1:5">
      <c r="A31664" s="283">
        <v>77423</v>
      </c>
      <c r="B31664" s="176">
        <v>68.3</v>
      </c>
      <c r="C31664" s="176">
        <v>34</v>
      </c>
      <c r="D31664" s="282">
        <v>113</v>
      </c>
      <c r="E31664" s="265"/>
    </row>
    <row r="31665" spans="1:5">
      <c r="A31665" s="283">
        <v>77426</v>
      </c>
      <c r="B31665" s="176">
        <v>35.9</v>
      </c>
      <c r="C31665" s="176">
        <v>46.9</v>
      </c>
      <c r="D31665" s="282">
        <v>87</v>
      </c>
      <c r="E31665" s="265"/>
    </row>
    <row r="31666" spans="1:5">
      <c r="A31666" s="283">
        <v>77428</v>
      </c>
      <c r="B31666" s="176">
        <v>9327.2999999999993</v>
      </c>
      <c r="C31666" s="176">
        <v>39.6</v>
      </c>
      <c r="D31666" s="282">
        <v>87</v>
      </c>
      <c r="E31666" s="265"/>
    </row>
    <row r="31667" spans="1:5">
      <c r="A31667" s="283">
        <v>77429</v>
      </c>
      <c r="B31667" s="176">
        <v>1864.9</v>
      </c>
      <c r="C31667" s="176">
        <v>35.299999999999997</v>
      </c>
      <c r="D31667" s="282">
        <v>129</v>
      </c>
      <c r="E31667" s="265"/>
    </row>
    <row r="31668" spans="1:5">
      <c r="A31668" s="283">
        <v>77430</v>
      </c>
      <c r="B31668" s="176">
        <v>20.5</v>
      </c>
      <c r="C31668" s="176">
        <v>41</v>
      </c>
      <c r="D31668" s="282">
        <v>87</v>
      </c>
      <c r="E31668" s="265"/>
    </row>
    <row r="31669" spans="1:5">
      <c r="A31669" s="283">
        <v>77431</v>
      </c>
      <c r="B31669" s="176">
        <v>0</v>
      </c>
      <c r="C31669" s="176">
        <v>0</v>
      </c>
      <c r="D31669" s="282">
        <v>87</v>
      </c>
      <c r="E31669" s="265"/>
    </row>
    <row r="31670" spans="1:5">
      <c r="A31670" s="283">
        <v>77432</v>
      </c>
      <c r="B31670" s="176">
        <v>1428</v>
      </c>
      <c r="C31670" s="176">
        <v>31.7</v>
      </c>
      <c r="D31670" s="282">
        <v>87</v>
      </c>
      <c r="E31670" s="265"/>
    </row>
    <row r="31671" spans="1:5">
      <c r="A31671" s="283">
        <v>77433</v>
      </c>
      <c r="B31671" s="176">
        <v>741.4</v>
      </c>
      <c r="C31671" s="176">
        <v>29.8</v>
      </c>
      <c r="D31671" s="282">
        <v>94</v>
      </c>
      <c r="E31671" s="265"/>
    </row>
    <row r="31672" spans="1:5">
      <c r="A31672" s="283">
        <v>77434</v>
      </c>
      <c r="B31672" s="176">
        <v>31.5</v>
      </c>
      <c r="C31672" s="176">
        <v>35.799999999999997</v>
      </c>
      <c r="D31672" s="282">
        <v>87</v>
      </c>
      <c r="E31672" s="265"/>
    </row>
    <row r="31673" spans="1:5">
      <c r="A31673" s="283">
        <v>77435</v>
      </c>
      <c r="B31673" s="176">
        <v>43.1</v>
      </c>
      <c r="C31673" s="176">
        <v>39</v>
      </c>
      <c r="D31673" s="282">
        <v>87</v>
      </c>
      <c r="E31673" s="265"/>
    </row>
    <row r="31674" spans="1:5">
      <c r="A31674" s="283">
        <v>77436</v>
      </c>
      <c r="B31674" s="176">
        <v>25</v>
      </c>
      <c r="C31674" s="176">
        <v>40.299999999999997</v>
      </c>
      <c r="D31674" s="282">
        <v>87</v>
      </c>
      <c r="E31674" s="265"/>
    </row>
    <row r="31675" spans="1:5">
      <c r="A31675" s="283">
        <v>77437</v>
      </c>
      <c r="B31675" s="176">
        <v>41.8</v>
      </c>
      <c r="C31675" s="176">
        <v>35.299999999999997</v>
      </c>
      <c r="D31675" s="282">
        <v>120</v>
      </c>
      <c r="E31675" s="265"/>
    </row>
    <row r="31676" spans="1:5">
      <c r="A31676" s="283">
        <v>77440</v>
      </c>
      <c r="B31676" s="176">
        <v>5.3</v>
      </c>
      <c r="C31676" s="176">
        <v>43.4</v>
      </c>
      <c r="D31676" s="282">
        <v>87</v>
      </c>
      <c r="E31676" s="265"/>
    </row>
    <row r="31677" spans="1:5">
      <c r="A31677" s="283">
        <v>77441</v>
      </c>
      <c r="B31677" s="176">
        <v>138</v>
      </c>
      <c r="C31677" s="176">
        <v>44</v>
      </c>
      <c r="D31677" s="282">
        <v>94</v>
      </c>
      <c r="E31677" s="265"/>
    </row>
    <row r="31678" spans="1:5">
      <c r="A31678" s="283">
        <v>77442</v>
      </c>
      <c r="B31678" s="176">
        <v>20.7</v>
      </c>
      <c r="C31678" s="176">
        <v>44.3</v>
      </c>
      <c r="D31678" s="282">
        <v>87</v>
      </c>
      <c r="E31678" s="265"/>
    </row>
    <row r="31679" spans="1:5">
      <c r="A31679" s="283">
        <v>77443</v>
      </c>
      <c r="B31679" s="176">
        <v>0</v>
      </c>
      <c r="C31679" s="176">
        <v>0</v>
      </c>
      <c r="D31679" s="282">
        <v>87</v>
      </c>
      <c r="E31679" s="265"/>
    </row>
    <row r="31680" spans="1:5">
      <c r="A31680" s="283">
        <v>77444</v>
      </c>
      <c r="B31680" s="176">
        <v>29.9</v>
      </c>
      <c r="C31680" s="176">
        <v>37.9</v>
      </c>
      <c r="D31680" s="282">
        <v>87</v>
      </c>
      <c r="E31680" s="265"/>
    </row>
    <row r="31681" spans="1:5">
      <c r="A31681" s="283">
        <v>77445</v>
      </c>
      <c r="B31681" s="176">
        <v>86.3</v>
      </c>
      <c r="C31681" s="176">
        <v>24.6</v>
      </c>
      <c r="D31681" s="282">
        <v>117</v>
      </c>
      <c r="E31681" s="265"/>
    </row>
    <row r="31682" spans="1:5">
      <c r="A31682" s="283">
        <v>77446</v>
      </c>
      <c r="B31682" s="176">
        <v>62.6</v>
      </c>
      <c r="C31682" s="176">
        <v>38.200000000000003</v>
      </c>
      <c r="D31682" s="282">
        <v>96</v>
      </c>
      <c r="E31682" s="265"/>
    </row>
    <row r="31683" spans="1:5">
      <c r="A31683" s="283">
        <v>77447</v>
      </c>
      <c r="B31683" s="176">
        <v>125.3</v>
      </c>
      <c r="C31683" s="176">
        <v>34.700000000000003</v>
      </c>
      <c r="D31683" s="282">
        <v>102</v>
      </c>
      <c r="E31683" s="265"/>
    </row>
    <row r="31684" spans="1:5">
      <c r="A31684" s="283">
        <v>77448</v>
      </c>
      <c r="B31684" s="176">
        <v>25.5</v>
      </c>
      <c r="C31684" s="176">
        <v>40.1</v>
      </c>
      <c r="D31684" s="282">
        <v>87</v>
      </c>
      <c r="E31684" s="265"/>
    </row>
    <row r="31685" spans="1:5">
      <c r="A31685" s="283">
        <v>77449</v>
      </c>
      <c r="B31685" s="176">
        <v>2737</v>
      </c>
      <c r="C31685" s="176">
        <v>29.2</v>
      </c>
      <c r="D31685" s="282">
        <v>123</v>
      </c>
      <c r="E31685" s="265"/>
    </row>
    <row r="31686" spans="1:5">
      <c r="A31686" s="283">
        <v>77450</v>
      </c>
      <c r="B31686" s="176">
        <v>3467.3</v>
      </c>
      <c r="C31686" s="176">
        <v>36.6</v>
      </c>
      <c r="D31686" s="282">
        <v>135</v>
      </c>
      <c r="E31686" s="265"/>
    </row>
    <row r="31687" spans="1:5">
      <c r="A31687" s="283">
        <v>77451</v>
      </c>
      <c r="B31687" s="176">
        <v>52.8</v>
      </c>
      <c r="C31687" s="176">
        <v>39.700000000000003</v>
      </c>
      <c r="D31687" s="282">
        <v>87</v>
      </c>
      <c r="E31687" s="265"/>
    </row>
    <row r="31688" spans="1:5">
      <c r="A31688" s="283">
        <v>77452</v>
      </c>
      <c r="B31688" s="176">
        <v>19.7</v>
      </c>
      <c r="C31688" s="176">
        <v>42.1</v>
      </c>
      <c r="D31688" s="282">
        <v>87</v>
      </c>
      <c r="E31688" s="265"/>
    </row>
    <row r="31689" spans="1:5">
      <c r="A31689" s="283">
        <v>77453</v>
      </c>
      <c r="B31689" s="176">
        <v>28.4</v>
      </c>
      <c r="C31689" s="176">
        <v>41.2</v>
      </c>
      <c r="D31689" s="282">
        <v>87</v>
      </c>
      <c r="E31689" s="265"/>
    </row>
    <row r="31690" spans="1:5">
      <c r="A31690" s="283">
        <v>77454</v>
      </c>
      <c r="B31690" s="176">
        <v>24.7</v>
      </c>
      <c r="C31690" s="176">
        <v>40.799999999999997</v>
      </c>
      <c r="D31690" s="282">
        <v>87</v>
      </c>
      <c r="E31690" s="265"/>
    </row>
    <row r="31691" spans="1:5">
      <c r="A31691" s="283">
        <v>77455</v>
      </c>
      <c r="B31691" s="176">
        <v>12</v>
      </c>
      <c r="C31691" s="176">
        <v>37.9</v>
      </c>
      <c r="D31691" s="282">
        <v>87</v>
      </c>
      <c r="E31691" s="265"/>
    </row>
    <row r="31692" spans="1:5">
      <c r="A31692" s="283">
        <v>77456</v>
      </c>
      <c r="B31692" s="176">
        <v>0</v>
      </c>
      <c r="C31692" s="176">
        <v>0</v>
      </c>
      <c r="D31692" s="282">
        <v>87</v>
      </c>
      <c r="E31692" s="265"/>
    </row>
    <row r="31693" spans="1:5">
      <c r="A31693" s="283">
        <v>77457</v>
      </c>
      <c r="B31693" s="176">
        <v>25</v>
      </c>
      <c r="C31693" s="176">
        <v>53.5</v>
      </c>
      <c r="D31693" s="282">
        <v>87</v>
      </c>
      <c r="E31693" s="265"/>
    </row>
    <row r="31694" spans="1:5">
      <c r="A31694" s="283">
        <v>77458</v>
      </c>
      <c r="B31694" s="176">
        <v>0</v>
      </c>
      <c r="C31694" s="176">
        <v>0</v>
      </c>
      <c r="D31694" s="282">
        <v>87</v>
      </c>
      <c r="E31694" s="265"/>
    </row>
    <row r="31695" spans="1:5">
      <c r="A31695" s="283">
        <v>77459</v>
      </c>
      <c r="B31695" s="176">
        <v>1360.4</v>
      </c>
      <c r="C31695" s="176">
        <v>37.1</v>
      </c>
      <c r="D31695" s="282">
        <v>133</v>
      </c>
      <c r="E31695" s="265"/>
    </row>
    <row r="31696" spans="1:5">
      <c r="A31696" s="283">
        <v>77460</v>
      </c>
      <c r="B31696" s="176">
        <v>6.3</v>
      </c>
      <c r="C31696" s="176">
        <v>43.6</v>
      </c>
      <c r="D31696" s="282">
        <v>87</v>
      </c>
      <c r="E31696" s="265"/>
    </row>
    <row r="31697" spans="1:5">
      <c r="A31697" s="283">
        <v>77461</v>
      </c>
      <c r="B31697" s="176">
        <v>67.599999999999994</v>
      </c>
      <c r="C31697" s="176">
        <v>36.6</v>
      </c>
      <c r="D31697" s="282">
        <v>87</v>
      </c>
      <c r="E31697" s="265"/>
    </row>
    <row r="31698" spans="1:5">
      <c r="A31698" s="283">
        <v>77463</v>
      </c>
      <c r="B31698" s="176">
        <v>42.6</v>
      </c>
      <c r="C31698" s="176">
        <v>39.200000000000003</v>
      </c>
      <c r="D31698" s="282">
        <v>87</v>
      </c>
      <c r="E31698" s="265"/>
    </row>
    <row r="31699" spans="1:5">
      <c r="A31699" s="283">
        <v>77464</v>
      </c>
      <c r="B31699" s="176">
        <v>19.8</v>
      </c>
      <c r="C31699" s="176">
        <v>38.299999999999997</v>
      </c>
      <c r="D31699" s="282">
        <v>87</v>
      </c>
      <c r="E31699" s="265"/>
    </row>
    <row r="31700" spans="1:5">
      <c r="A31700" s="283">
        <v>77465</v>
      </c>
      <c r="B31700" s="176">
        <v>21.1</v>
      </c>
      <c r="C31700" s="176">
        <v>38.799999999999997</v>
      </c>
      <c r="D31700" s="282">
        <v>87</v>
      </c>
      <c r="E31700" s="265"/>
    </row>
    <row r="31701" spans="1:5">
      <c r="A31701" s="283">
        <v>77466</v>
      </c>
      <c r="B31701" s="176">
        <v>0</v>
      </c>
      <c r="C31701" s="176">
        <v>0</v>
      </c>
      <c r="D31701" s="282">
        <v>87</v>
      </c>
      <c r="E31701" s="265"/>
    </row>
    <row r="31702" spans="1:5">
      <c r="A31702" s="283">
        <v>77467</v>
      </c>
      <c r="B31702" s="176">
        <v>1269.5999999999999</v>
      </c>
      <c r="C31702" s="176">
        <v>33.299999999999997</v>
      </c>
      <c r="D31702" s="282">
        <v>87</v>
      </c>
      <c r="E31702" s="265"/>
    </row>
    <row r="31703" spans="1:5">
      <c r="A31703" s="283">
        <v>77468</v>
      </c>
      <c r="B31703" s="176">
        <v>13.8</v>
      </c>
      <c r="C31703" s="176">
        <v>39.700000000000003</v>
      </c>
      <c r="D31703" s="282">
        <v>87</v>
      </c>
      <c r="E31703" s="265"/>
    </row>
    <row r="31704" spans="1:5">
      <c r="A31704" s="283">
        <v>77469</v>
      </c>
      <c r="B31704" s="176">
        <v>308.39999999999998</v>
      </c>
      <c r="C31704" s="176">
        <v>32.700000000000003</v>
      </c>
      <c r="D31704" s="282">
        <v>125</v>
      </c>
      <c r="E31704" s="265"/>
    </row>
    <row r="31705" spans="1:5">
      <c r="A31705" s="283">
        <v>77470</v>
      </c>
      <c r="B31705" s="176">
        <v>5.6</v>
      </c>
      <c r="C31705" s="176">
        <v>44.8</v>
      </c>
      <c r="D31705" s="282">
        <v>87</v>
      </c>
      <c r="E31705" s="265"/>
    </row>
    <row r="31706" spans="1:5">
      <c r="A31706" s="283">
        <v>77471</v>
      </c>
      <c r="B31706" s="176">
        <v>427.7</v>
      </c>
      <c r="C31706" s="176">
        <v>31.8</v>
      </c>
      <c r="D31706" s="282">
        <v>100</v>
      </c>
      <c r="E31706" s="265"/>
    </row>
    <row r="31707" spans="1:5">
      <c r="A31707" s="283">
        <v>77473</v>
      </c>
      <c r="B31707" s="176">
        <v>0</v>
      </c>
      <c r="C31707" s="176">
        <v>0</v>
      </c>
      <c r="D31707" s="282">
        <v>87</v>
      </c>
      <c r="E31707" s="265"/>
    </row>
    <row r="31708" spans="1:5">
      <c r="A31708" s="283">
        <v>77474</v>
      </c>
      <c r="B31708" s="176">
        <v>64.7</v>
      </c>
      <c r="C31708" s="176">
        <v>38</v>
      </c>
      <c r="D31708" s="282">
        <v>130</v>
      </c>
      <c r="E31708" s="265"/>
    </row>
    <row r="31709" spans="1:5">
      <c r="A31709" s="283">
        <v>77475</v>
      </c>
      <c r="B31709" s="176">
        <v>5.5</v>
      </c>
      <c r="C31709" s="176">
        <v>42.8</v>
      </c>
      <c r="D31709" s="282">
        <v>87</v>
      </c>
      <c r="E31709" s="265"/>
    </row>
    <row r="31710" spans="1:5">
      <c r="A31710" s="283">
        <v>77476</v>
      </c>
      <c r="B31710" s="176">
        <v>29.9</v>
      </c>
      <c r="C31710" s="176">
        <v>42.9</v>
      </c>
      <c r="D31710" s="282">
        <v>87</v>
      </c>
      <c r="E31710" s="265"/>
    </row>
    <row r="31711" spans="1:5">
      <c r="A31711" s="283">
        <v>77477</v>
      </c>
      <c r="B31711" s="176">
        <v>3073.7</v>
      </c>
      <c r="C31711" s="176">
        <v>32.6</v>
      </c>
      <c r="D31711" s="282">
        <v>125</v>
      </c>
      <c r="E31711" s="265"/>
    </row>
    <row r="31712" spans="1:5">
      <c r="A31712" s="283">
        <v>77478</v>
      </c>
      <c r="B31712" s="176">
        <v>2758.7</v>
      </c>
      <c r="C31712" s="176">
        <v>43.5</v>
      </c>
      <c r="D31712" s="282">
        <v>175</v>
      </c>
      <c r="E31712" s="265"/>
    </row>
    <row r="31713" spans="1:5">
      <c r="A31713" s="283">
        <v>77479</v>
      </c>
      <c r="B31713" s="176">
        <v>1876.5</v>
      </c>
      <c r="C31713" s="176">
        <v>38.700000000000003</v>
      </c>
      <c r="D31713" s="282">
        <v>176</v>
      </c>
      <c r="E31713" s="265"/>
    </row>
    <row r="31714" spans="1:5">
      <c r="A31714" s="283">
        <v>77480</v>
      </c>
      <c r="B31714" s="176">
        <v>62.3</v>
      </c>
      <c r="C31714" s="176">
        <v>39.4</v>
      </c>
      <c r="D31714" s="282">
        <v>109</v>
      </c>
      <c r="E31714" s="265"/>
    </row>
    <row r="31715" spans="1:5">
      <c r="A31715" s="283">
        <v>77481</v>
      </c>
      <c r="B31715" s="176">
        <v>2526.6999999999998</v>
      </c>
      <c r="C31715" s="176">
        <v>38</v>
      </c>
      <c r="D31715" s="282">
        <v>87</v>
      </c>
      <c r="E31715" s="265"/>
    </row>
    <row r="31716" spans="1:5">
      <c r="A31716" s="283">
        <v>77482</v>
      </c>
      <c r="B31716" s="176">
        <v>34.700000000000003</v>
      </c>
      <c r="C31716" s="176">
        <v>40.299999999999997</v>
      </c>
      <c r="D31716" s="282">
        <v>87</v>
      </c>
      <c r="E31716" s="265"/>
    </row>
    <row r="31717" spans="1:5">
      <c r="A31717" s="283">
        <v>77483</v>
      </c>
      <c r="B31717" s="176">
        <v>23.3</v>
      </c>
      <c r="C31717" s="176">
        <v>53.4</v>
      </c>
      <c r="D31717" s="282">
        <v>87</v>
      </c>
      <c r="E31717" s="265"/>
    </row>
    <row r="31718" spans="1:5">
      <c r="A31718" s="283">
        <v>77484</v>
      </c>
      <c r="B31718" s="176">
        <v>81.900000000000006</v>
      </c>
      <c r="C31718" s="176">
        <v>34.700000000000003</v>
      </c>
      <c r="D31718" s="282">
        <v>112</v>
      </c>
      <c r="E31718" s="265"/>
    </row>
    <row r="31719" spans="1:5">
      <c r="A31719" s="283">
        <v>77485</v>
      </c>
      <c r="B31719" s="176">
        <v>45.3</v>
      </c>
      <c r="C31719" s="176">
        <v>41.3</v>
      </c>
      <c r="D31719" s="282">
        <v>107</v>
      </c>
      <c r="E31719" s="265"/>
    </row>
    <row r="31720" spans="1:5">
      <c r="A31720" s="283">
        <v>77486</v>
      </c>
      <c r="B31720" s="176">
        <v>128</v>
      </c>
      <c r="C31720" s="176">
        <v>40.299999999999997</v>
      </c>
      <c r="D31720" s="282">
        <v>96</v>
      </c>
      <c r="E31720" s="265"/>
    </row>
    <row r="31721" spans="1:5">
      <c r="A31721" s="283">
        <v>77487</v>
      </c>
      <c r="B31721" s="176">
        <v>0</v>
      </c>
      <c r="C31721" s="176">
        <v>0</v>
      </c>
      <c r="D31721" s="282">
        <v>87</v>
      </c>
      <c r="E31721" s="265"/>
    </row>
    <row r="31722" spans="1:5">
      <c r="A31722" s="283">
        <v>77488</v>
      </c>
      <c r="B31722" s="176">
        <v>49.8</v>
      </c>
      <c r="C31722" s="176">
        <v>38.200000000000003</v>
      </c>
      <c r="D31722" s="282">
        <v>121</v>
      </c>
      <c r="E31722" s="265"/>
    </row>
    <row r="31723" spans="1:5">
      <c r="A31723" s="283">
        <v>77489</v>
      </c>
      <c r="B31723" s="176">
        <v>2559.8000000000002</v>
      </c>
      <c r="C31723" s="176">
        <v>34.700000000000003</v>
      </c>
      <c r="D31723" s="282">
        <v>107</v>
      </c>
      <c r="E31723" s="265"/>
    </row>
    <row r="31724" spans="1:5">
      <c r="A31724" s="283">
        <v>77491</v>
      </c>
      <c r="B31724" s="176">
        <v>0</v>
      </c>
      <c r="C31724" s="176">
        <v>0</v>
      </c>
      <c r="D31724" s="282">
        <v>87</v>
      </c>
      <c r="E31724" s="265"/>
    </row>
    <row r="31725" spans="1:5">
      <c r="A31725" s="283">
        <v>77492</v>
      </c>
      <c r="B31725" s="176">
        <v>0</v>
      </c>
      <c r="C31725" s="176">
        <v>0</v>
      </c>
      <c r="D31725" s="282">
        <v>87</v>
      </c>
      <c r="E31725" s="265"/>
    </row>
    <row r="31726" spans="1:5">
      <c r="A31726" s="283">
        <v>77493</v>
      </c>
      <c r="B31726" s="176">
        <v>595.70000000000005</v>
      </c>
      <c r="C31726" s="176">
        <v>33.299999999999997</v>
      </c>
      <c r="D31726" s="282">
        <v>118</v>
      </c>
      <c r="E31726" s="265"/>
    </row>
    <row r="31727" spans="1:5">
      <c r="A31727" s="283">
        <v>77494</v>
      </c>
      <c r="B31727" s="176">
        <v>1216.2</v>
      </c>
      <c r="C31727" s="176">
        <v>33.5</v>
      </c>
      <c r="D31727" s="282">
        <v>129</v>
      </c>
      <c r="E31727" s="265"/>
    </row>
    <row r="31728" spans="1:5">
      <c r="A31728" s="283">
        <v>77496</v>
      </c>
      <c r="B31728" s="176">
        <v>211.3</v>
      </c>
      <c r="C31728" s="176">
        <v>30.4</v>
      </c>
      <c r="D31728" s="282">
        <v>87</v>
      </c>
      <c r="E31728" s="265"/>
    </row>
    <row r="31729" spans="1:5">
      <c r="A31729" s="283">
        <v>77497</v>
      </c>
      <c r="B31729" s="176">
        <v>0</v>
      </c>
      <c r="C31729" s="176">
        <v>0</v>
      </c>
      <c r="D31729" s="282">
        <v>87</v>
      </c>
      <c r="E31729" s="265"/>
    </row>
    <row r="31730" spans="1:5">
      <c r="A31730" s="283">
        <v>77498</v>
      </c>
      <c r="B31730" s="176">
        <v>3314.2</v>
      </c>
      <c r="C31730" s="176">
        <v>33.9</v>
      </c>
      <c r="D31730" s="282">
        <v>134</v>
      </c>
      <c r="E31730" s="265"/>
    </row>
    <row r="31731" spans="1:5">
      <c r="A31731" s="283">
        <v>77501</v>
      </c>
      <c r="B31731" s="176">
        <v>0</v>
      </c>
      <c r="C31731" s="176">
        <v>0</v>
      </c>
      <c r="D31731" s="282">
        <v>87</v>
      </c>
      <c r="E31731" s="265"/>
    </row>
    <row r="31732" spans="1:5">
      <c r="A31732" s="283">
        <v>77502</v>
      </c>
      <c r="B31732" s="176">
        <v>6837.5</v>
      </c>
      <c r="C31732" s="176">
        <v>29.3</v>
      </c>
      <c r="D31732" s="282">
        <v>102</v>
      </c>
      <c r="E31732" s="265"/>
    </row>
    <row r="31733" spans="1:5">
      <c r="A31733" s="283">
        <v>77503</v>
      </c>
      <c r="B31733" s="176">
        <v>2616.5</v>
      </c>
      <c r="C31733" s="176">
        <v>30.1</v>
      </c>
      <c r="D31733" s="282">
        <v>106</v>
      </c>
      <c r="E31733" s="265"/>
    </row>
    <row r="31734" spans="1:5">
      <c r="A31734" s="283">
        <v>77504</v>
      </c>
      <c r="B31734" s="176">
        <v>4455.3999999999996</v>
      </c>
      <c r="C31734" s="176">
        <v>32.4</v>
      </c>
      <c r="D31734" s="282">
        <v>94</v>
      </c>
      <c r="E31734" s="265"/>
    </row>
    <row r="31735" spans="1:5">
      <c r="A31735" s="283">
        <v>77505</v>
      </c>
      <c r="B31735" s="176">
        <v>2757.5</v>
      </c>
      <c r="C31735" s="176">
        <v>35.700000000000003</v>
      </c>
      <c r="D31735" s="282">
        <v>127</v>
      </c>
      <c r="E31735" s="265"/>
    </row>
    <row r="31736" spans="1:5">
      <c r="A31736" s="283">
        <v>77506</v>
      </c>
      <c r="B31736" s="176">
        <v>4327.3999999999996</v>
      </c>
      <c r="C31736" s="176">
        <v>28.3</v>
      </c>
      <c r="D31736" s="282">
        <v>120</v>
      </c>
      <c r="E31736" s="265"/>
    </row>
    <row r="31737" spans="1:5">
      <c r="A31737" s="283">
        <v>77507</v>
      </c>
      <c r="B31737" s="176">
        <v>155.30000000000001</v>
      </c>
      <c r="C31737" s="176">
        <v>34.700000000000003</v>
      </c>
      <c r="D31737" s="282">
        <v>87</v>
      </c>
      <c r="E31737" s="265"/>
    </row>
    <row r="31738" spans="1:5">
      <c r="A31738" s="283">
        <v>77508</v>
      </c>
      <c r="B31738" s="176">
        <v>0</v>
      </c>
      <c r="C31738" s="176">
        <v>0</v>
      </c>
      <c r="D31738" s="282">
        <v>87</v>
      </c>
      <c r="E31738" s="265"/>
    </row>
    <row r="31739" spans="1:5">
      <c r="A31739" s="283">
        <v>77510</v>
      </c>
      <c r="B31739" s="176">
        <v>290.10000000000002</v>
      </c>
      <c r="C31739" s="176">
        <v>39.299999999999997</v>
      </c>
      <c r="D31739" s="282">
        <v>93</v>
      </c>
      <c r="E31739" s="265"/>
    </row>
    <row r="31740" spans="1:5">
      <c r="A31740" s="283">
        <v>77511</v>
      </c>
      <c r="B31740" s="176">
        <v>214.4</v>
      </c>
      <c r="C31740" s="176">
        <v>34.4</v>
      </c>
      <c r="D31740" s="282">
        <v>100</v>
      </c>
      <c r="E31740" s="265"/>
    </row>
    <row r="31741" spans="1:5">
      <c r="A31741" s="283">
        <v>77512</v>
      </c>
      <c r="B31741" s="176">
        <v>147.69999999999999</v>
      </c>
      <c r="C31741" s="176">
        <v>33.4</v>
      </c>
      <c r="D31741" s="282">
        <v>87</v>
      </c>
      <c r="E31741" s="265"/>
    </row>
    <row r="31742" spans="1:5">
      <c r="A31742" s="283">
        <v>77514</v>
      </c>
      <c r="B31742" s="176">
        <v>11.7</v>
      </c>
      <c r="C31742" s="176">
        <v>40.5</v>
      </c>
      <c r="D31742" s="282">
        <v>112</v>
      </c>
      <c r="E31742" s="265"/>
    </row>
    <row r="31743" spans="1:5">
      <c r="A31743" s="283">
        <v>77515</v>
      </c>
      <c r="B31743" s="176">
        <v>167</v>
      </c>
      <c r="C31743" s="176">
        <v>38.4</v>
      </c>
      <c r="D31743" s="282">
        <v>123</v>
      </c>
      <c r="E31743" s="265"/>
    </row>
    <row r="31744" spans="1:5">
      <c r="A31744" s="283">
        <v>77516</v>
      </c>
      <c r="B31744" s="176">
        <v>170.1</v>
      </c>
      <c r="C31744" s="176">
        <v>38.299999999999997</v>
      </c>
      <c r="D31744" s="282">
        <v>87</v>
      </c>
      <c r="E31744" s="265"/>
    </row>
    <row r="31745" spans="1:5">
      <c r="A31745" s="283">
        <v>77517</v>
      </c>
      <c r="B31745" s="176">
        <v>316.39999999999998</v>
      </c>
      <c r="C31745" s="176">
        <v>39.9</v>
      </c>
      <c r="D31745" s="282">
        <v>87</v>
      </c>
      <c r="E31745" s="265"/>
    </row>
    <row r="31746" spans="1:5">
      <c r="A31746" s="283">
        <v>77518</v>
      </c>
      <c r="B31746" s="176">
        <v>1783.1</v>
      </c>
      <c r="C31746" s="176">
        <v>33.9</v>
      </c>
      <c r="D31746" s="282">
        <v>87</v>
      </c>
      <c r="E31746" s="265"/>
    </row>
    <row r="31747" spans="1:5">
      <c r="A31747" s="283">
        <v>77519</v>
      </c>
      <c r="B31747" s="176">
        <v>21</v>
      </c>
      <c r="C31747" s="176">
        <v>37.9</v>
      </c>
      <c r="D31747" s="282">
        <v>87</v>
      </c>
      <c r="E31747" s="265"/>
    </row>
    <row r="31748" spans="1:5">
      <c r="A31748" s="283">
        <v>77520</v>
      </c>
      <c r="B31748" s="176">
        <v>1624.4</v>
      </c>
      <c r="C31748" s="176">
        <v>31.9</v>
      </c>
      <c r="D31748" s="282">
        <v>119</v>
      </c>
      <c r="E31748" s="265"/>
    </row>
    <row r="31749" spans="1:5">
      <c r="A31749" s="283">
        <v>77521</v>
      </c>
      <c r="B31749" s="176">
        <v>1150.8</v>
      </c>
      <c r="C31749" s="176">
        <v>32.4</v>
      </c>
      <c r="D31749" s="282">
        <v>101</v>
      </c>
      <c r="E31749" s="265"/>
    </row>
    <row r="31750" spans="1:5">
      <c r="A31750" s="283">
        <v>77522</v>
      </c>
      <c r="B31750" s="176">
        <v>477.9</v>
      </c>
      <c r="C31750" s="176">
        <v>28.8</v>
      </c>
      <c r="D31750" s="282">
        <v>87</v>
      </c>
      <c r="E31750" s="265"/>
    </row>
    <row r="31751" spans="1:5">
      <c r="A31751" s="283">
        <v>77523</v>
      </c>
      <c r="B31751" s="176">
        <v>177.8</v>
      </c>
      <c r="C31751" s="176">
        <v>33.6</v>
      </c>
      <c r="D31751" s="282">
        <v>94</v>
      </c>
      <c r="E31751" s="265"/>
    </row>
    <row r="31752" spans="1:5">
      <c r="A31752" s="283">
        <v>77530</v>
      </c>
      <c r="B31752" s="176">
        <v>1637.4</v>
      </c>
      <c r="C31752" s="176">
        <v>28.3</v>
      </c>
      <c r="D31752" s="282">
        <v>94</v>
      </c>
      <c r="E31752" s="265"/>
    </row>
    <row r="31753" spans="1:5">
      <c r="A31753" s="283">
        <v>77531</v>
      </c>
      <c r="B31753" s="176">
        <v>547</v>
      </c>
      <c r="C31753" s="176">
        <v>30.9</v>
      </c>
      <c r="D31753" s="282">
        <v>116</v>
      </c>
      <c r="E31753" s="265"/>
    </row>
    <row r="31754" spans="1:5">
      <c r="A31754" s="283">
        <v>77532</v>
      </c>
      <c r="B31754" s="176">
        <v>321.39999999999998</v>
      </c>
      <c r="C31754" s="176">
        <v>35.9</v>
      </c>
      <c r="D31754" s="282">
        <v>111</v>
      </c>
      <c r="E31754" s="265"/>
    </row>
    <row r="31755" spans="1:5">
      <c r="A31755" s="283">
        <v>77533</v>
      </c>
      <c r="B31755" s="176">
        <v>44.1</v>
      </c>
      <c r="C31755" s="176">
        <v>38.200000000000003</v>
      </c>
      <c r="D31755" s="282">
        <v>87</v>
      </c>
      <c r="E31755" s="265"/>
    </row>
    <row r="31756" spans="1:5">
      <c r="A31756" s="283">
        <v>77534</v>
      </c>
      <c r="B31756" s="176">
        <v>44.4</v>
      </c>
      <c r="C31756" s="176">
        <v>36.700000000000003</v>
      </c>
      <c r="D31756" s="282">
        <v>87</v>
      </c>
      <c r="E31756" s="265"/>
    </row>
    <row r="31757" spans="1:5">
      <c r="A31757" s="283">
        <v>77535</v>
      </c>
      <c r="B31757" s="176">
        <v>115.7</v>
      </c>
      <c r="C31757" s="176">
        <v>35.9</v>
      </c>
      <c r="D31757" s="282">
        <v>120</v>
      </c>
      <c r="E31757" s="265"/>
    </row>
    <row r="31758" spans="1:5">
      <c r="A31758" s="283">
        <v>77536</v>
      </c>
      <c r="B31758" s="176">
        <v>3209.2</v>
      </c>
      <c r="C31758" s="176">
        <v>35.4</v>
      </c>
      <c r="D31758" s="282">
        <v>102</v>
      </c>
      <c r="E31758" s="265"/>
    </row>
    <row r="31759" spans="1:5">
      <c r="A31759" s="283">
        <v>77538</v>
      </c>
      <c r="B31759" s="176">
        <v>7.9</v>
      </c>
      <c r="C31759" s="176">
        <v>42</v>
      </c>
      <c r="D31759" s="282">
        <v>87</v>
      </c>
      <c r="E31759" s="265"/>
    </row>
    <row r="31760" spans="1:5">
      <c r="A31760" s="283">
        <v>77539</v>
      </c>
      <c r="B31760" s="176">
        <v>773.8</v>
      </c>
      <c r="C31760" s="176">
        <v>34.1</v>
      </c>
      <c r="D31760" s="282">
        <v>127</v>
      </c>
      <c r="E31760" s="265"/>
    </row>
    <row r="31761" spans="1:5">
      <c r="A31761" s="283">
        <v>77541</v>
      </c>
      <c r="B31761" s="176">
        <v>106.9</v>
      </c>
      <c r="C31761" s="176">
        <v>31.6</v>
      </c>
      <c r="D31761" s="282">
        <v>95</v>
      </c>
      <c r="E31761" s="265"/>
    </row>
    <row r="31762" spans="1:5">
      <c r="A31762" s="283">
        <v>77542</v>
      </c>
      <c r="B31762" s="176">
        <v>5698.1</v>
      </c>
      <c r="C31762" s="176">
        <v>32.799999999999997</v>
      </c>
      <c r="D31762" s="282">
        <v>87</v>
      </c>
      <c r="E31762" s="265"/>
    </row>
    <row r="31763" spans="1:5">
      <c r="A31763" s="283">
        <v>77545</v>
      </c>
      <c r="B31763" s="176">
        <v>1520.6</v>
      </c>
      <c r="C31763" s="176">
        <v>29.3</v>
      </c>
      <c r="D31763" s="282">
        <v>95</v>
      </c>
      <c r="E31763" s="265"/>
    </row>
    <row r="31764" spans="1:5">
      <c r="A31764" s="283">
        <v>77546</v>
      </c>
      <c r="B31764" s="176">
        <v>1082.3</v>
      </c>
      <c r="C31764" s="176">
        <v>38.200000000000003</v>
      </c>
      <c r="D31764" s="282">
        <v>174</v>
      </c>
      <c r="E31764" s="265"/>
    </row>
    <row r="31765" spans="1:5">
      <c r="A31765" s="283">
        <v>77547</v>
      </c>
      <c r="B31765" s="176">
        <v>2284.1999999999998</v>
      </c>
      <c r="C31765" s="176">
        <v>29.2</v>
      </c>
      <c r="D31765" s="282">
        <v>108</v>
      </c>
      <c r="E31765" s="265"/>
    </row>
    <row r="31766" spans="1:5">
      <c r="A31766" s="283">
        <v>77549</v>
      </c>
      <c r="B31766" s="176">
        <v>0</v>
      </c>
      <c r="C31766" s="176">
        <v>0</v>
      </c>
      <c r="D31766" s="282">
        <v>87</v>
      </c>
      <c r="E31766" s="265"/>
    </row>
    <row r="31767" spans="1:5">
      <c r="A31767" s="283">
        <v>77550</v>
      </c>
      <c r="B31767" s="176">
        <v>1824.8</v>
      </c>
      <c r="C31767" s="176">
        <v>37.6</v>
      </c>
      <c r="D31767" s="282">
        <v>127</v>
      </c>
      <c r="E31767" s="265"/>
    </row>
    <row r="31768" spans="1:5">
      <c r="A31768" s="283">
        <v>77551</v>
      </c>
      <c r="B31768" s="176">
        <v>3533</v>
      </c>
      <c r="C31768" s="176">
        <v>38.9</v>
      </c>
      <c r="D31768" s="282">
        <v>125</v>
      </c>
      <c r="E31768" s="265"/>
    </row>
    <row r="31769" spans="1:5">
      <c r="A31769" s="283">
        <v>77552</v>
      </c>
      <c r="B31769" s="176">
        <v>989.8</v>
      </c>
      <c r="C31769" s="176">
        <v>33</v>
      </c>
      <c r="D31769" s="282">
        <v>87</v>
      </c>
      <c r="E31769" s="265"/>
    </row>
    <row r="31770" spans="1:5">
      <c r="A31770" s="283">
        <v>77553</v>
      </c>
      <c r="B31770" s="176">
        <v>0</v>
      </c>
      <c r="C31770" s="176">
        <v>0</v>
      </c>
      <c r="D31770" s="282">
        <v>87</v>
      </c>
      <c r="E31770" s="265"/>
    </row>
    <row r="31771" spans="1:5">
      <c r="A31771" s="283">
        <v>77554</v>
      </c>
      <c r="B31771" s="176">
        <v>282.89999999999998</v>
      </c>
      <c r="C31771" s="176">
        <v>46.8</v>
      </c>
      <c r="D31771" s="282">
        <v>94</v>
      </c>
      <c r="E31771" s="265"/>
    </row>
    <row r="31772" spans="1:5">
      <c r="A31772" s="283">
        <v>77555</v>
      </c>
      <c r="B31772" s="176">
        <v>0</v>
      </c>
      <c r="C31772" s="176">
        <v>0</v>
      </c>
      <c r="D31772" s="282">
        <v>87</v>
      </c>
      <c r="E31772" s="265"/>
    </row>
    <row r="31773" spans="1:5">
      <c r="A31773" s="283">
        <v>77560</v>
      </c>
      <c r="B31773" s="176">
        <v>37.299999999999997</v>
      </c>
      <c r="C31773" s="176">
        <v>42.1</v>
      </c>
      <c r="D31773" s="282">
        <v>87</v>
      </c>
      <c r="E31773" s="265"/>
    </row>
    <row r="31774" spans="1:5">
      <c r="A31774" s="283">
        <v>77561</v>
      </c>
      <c r="B31774" s="176">
        <v>30.4</v>
      </c>
      <c r="C31774" s="176">
        <v>36.700000000000003</v>
      </c>
      <c r="D31774" s="282">
        <v>87</v>
      </c>
      <c r="E31774" s="265"/>
    </row>
    <row r="31775" spans="1:5">
      <c r="A31775" s="283">
        <v>77562</v>
      </c>
      <c r="B31775" s="176">
        <v>929.4</v>
      </c>
      <c r="C31775" s="176">
        <v>35.9</v>
      </c>
      <c r="D31775" s="282">
        <v>111</v>
      </c>
      <c r="E31775" s="265"/>
    </row>
    <row r="31776" spans="1:5">
      <c r="A31776" s="283">
        <v>77563</v>
      </c>
      <c r="B31776" s="176">
        <v>212.5</v>
      </c>
      <c r="C31776" s="176">
        <v>41.2</v>
      </c>
      <c r="D31776" s="282">
        <v>87</v>
      </c>
      <c r="E31776" s="265"/>
    </row>
    <row r="31777" spans="1:5">
      <c r="A31777" s="283">
        <v>77564</v>
      </c>
      <c r="B31777" s="176">
        <v>33</v>
      </c>
      <c r="C31777" s="176">
        <v>40.1</v>
      </c>
      <c r="D31777" s="282">
        <v>87</v>
      </c>
      <c r="E31777" s="265"/>
    </row>
    <row r="31778" spans="1:5">
      <c r="A31778" s="283">
        <v>77565</v>
      </c>
      <c r="B31778" s="176">
        <v>1367.1</v>
      </c>
      <c r="C31778" s="176">
        <v>43.9</v>
      </c>
      <c r="D31778" s="282">
        <v>102</v>
      </c>
      <c r="E31778" s="265"/>
    </row>
    <row r="31779" spans="1:5">
      <c r="A31779" s="283">
        <v>77566</v>
      </c>
      <c r="B31779" s="176">
        <v>911.8</v>
      </c>
      <c r="C31779" s="176">
        <v>37.5</v>
      </c>
      <c r="D31779" s="282">
        <v>117</v>
      </c>
      <c r="E31779" s="265"/>
    </row>
    <row r="31780" spans="1:5">
      <c r="A31780" s="283">
        <v>77568</v>
      </c>
      <c r="B31780" s="176">
        <v>1135.3</v>
      </c>
      <c r="C31780" s="176">
        <v>39.200000000000003</v>
      </c>
      <c r="D31780" s="282">
        <v>120</v>
      </c>
      <c r="E31780" s="265"/>
    </row>
    <row r="31781" spans="1:5">
      <c r="A31781" s="283">
        <v>77571</v>
      </c>
      <c r="B31781" s="176">
        <v>789.6</v>
      </c>
      <c r="C31781" s="176">
        <v>35</v>
      </c>
      <c r="D31781" s="282">
        <v>128</v>
      </c>
      <c r="E31781" s="265"/>
    </row>
    <row r="31782" spans="1:5">
      <c r="A31782" s="283">
        <v>77572</v>
      </c>
      <c r="B31782" s="176">
        <v>787</v>
      </c>
      <c r="C31782" s="176">
        <v>35.700000000000003</v>
      </c>
      <c r="D31782" s="282">
        <v>87</v>
      </c>
      <c r="E31782" s="265"/>
    </row>
    <row r="31783" spans="1:5">
      <c r="A31783" s="283">
        <v>77573</v>
      </c>
      <c r="B31783" s="176">
        <v>2351.9</v>
      </c>
      <c r="C31783" s="176">
        <v>34.9</v>
      </c>
      <c r="D31783" s="282">
        <v>128</v>
      </c>
      <c r="E31783" s="265"/>
    </row>
    <row r="31784" spans="1:5">
      <c r="A31784" s="283">
        <v>77574</v>
      </c>
      <c r="B31784" s="176">
        <v>0</v>
      </c>
      <c r="C31784" s="176">
        <v>0</v>
      </c>
      <c r="D31784" s="282">
        <v>87</v>
      </c>
      <c r="E31784" s="265"/>
    </row>
    <row r="31785" spans="1:5">
      <c r="A31785" s="283">
        <v>77575</v>
      </c>
      <c r="B31785" s="176">
        <v>83.9</v>
      </c>
      <c r="C31785" s="176">
        <v>37.1</v>
      </c>
      <c r="D31785" s="282">
        <v>115</v>
      </c>
      <c r="E31785" s="265"/>
    </row>
    <row r="31786" spans="1:5">
      <c r="A31786" s="283">
        <v>77577</v>
      </c>
      <c r="B31786" s="176">
        <v>46.9</v>
      </c>
      <c r="C31786" s="176">
        <v>40</v>
      </c>
      <c r="D31786" s="282">
        <v>87</v>
      </c>
      <c r="E31786" s="265"/>
    </row>
    <row r="31787" spans="1:5">
      <c r="A31787" s="283">
        <v>77578</v>
      </c>
      <c r="B31787" s="176">
        <v>386.8</v>
      </c>
      <c r="C31787" s="176">
        <v>34.299999999999997</v>
      </c>
      <c r="D31787" s="282">
        <v>110</v>
      </c>
      <c r="E31787" s="265"/>
    </row>
    <row r="31788" spans="1:5">
      <c r="A31788" s="283">
        <v>77580</v>
      </c>
      <c r="B31788" s="176">
        <v>100.4</v>
      </c>
      <c r="C31788" s="176">
        <v>33.1</v>
      </c>
      <c r="D31788" s="282">
        <v>87</v>
      </c>
      <c r="E31788" s="265"/>
    </row>
    <row r="31789" spans="1:5">
      <c r="A31789" s="283">
        <v>77581</v>
      </c>
      <c r="B31789" s="176">
        <v>1766.5</v>
      </c>
      <c r="C31789" s="176">
        <v>35.299999999999997</v>
      </c>
      <c r="D31789" s="282">
        <v>125</v>
      </c>
      <c r="E31789" s="265"/>
    </row>
    <row r="31790" spans="1:5">
      <c r="A31790" s="283">
        <v>77582</v>
      </c>
      <c r="B31790" s="176">
        <v>2449.3000000000002</v>
      </c>
      <c r="C31790" s="176">
        <v>32.799999999999997</v>
      </c>
      <c r="D31790" s="282">
        <v>87</v>
      </c>
      <c r="E31790" s="265"/>
    </row>
    <row r="31791" spans="1:5">
      <c r="A31791" s="283">
        <v>77583</v>
      </c>
      <c r="B31791" s="176">
        <v>159.6</v>
      </c>
      <c r="C31791" s="176">
        <v>34.4</v>
      </c>
      <c r="D31791" s="282">
        <v>87</v>
      </c>
      <c r="E31791" s="265"/>
    </row>
    <row r="31792" spans="1:5">
      <c r="A31792" s="283">
        <v>77584</v>
      </c>
      <c r="B31792" s="176">
        <v>1956.1</v>
      </c>
      <c r="C31792" s="176">
        <v>33.4</v>
      </c>
      <c r="D31792" s="282">
        <v>129</v>
      </c>
      <c r="E31792" s="265"/>
    </row>
    <row r="31793" spans="1:5">
      <c r="A31793" s="283">
        <v>77585</v>
      </c>
      <c r="B31793" s="176">
        <v>9.8000000000000007</v>
      </c>
      <c r="C31793" s="176">
        <v>38.9</v>
      </c>
      <c r="D31793" s="282">
        <v>87</v>
      </c>
      <c r="E31793" s="265"/>
    </row>
    <row r="31794" spans="1:5">
      <c r="A31794" s="283">
        <v>77586</v>
      </c>
      <c r="B31794" s="176">
        <v>1400.7</v>
      </c>
      <c r="C31794" s="176">
        <v>39.700000000000003</v>
      </c>
      <c r="D31794" s="282">
        <v>126</v>
      </c>
      <c r="E31794" s="265"/>
    </row>
    <row r="31795" spans="1:5">
      <c r="A31795" s="283">
        <v>77587</v>
      </c>
      <c r="B31795" s="176">
        <v>5129.3999999999996</v>
      </c>
      <c r="C31795" s="176">
        <v>28.6</v>
      </c>
      <c r="D31795" s="282">
        <v>95</v>
      </c>
      <c r="E31795" s="265"/>
    </row>
    <row r="31796" spans="1:5">
      <c r="A31796" s="283">
        <v>77588</v>
      </c>
      <c r="B31796" s="176">
        <v>0</v>
      </c>
      <c r="C31796" s="176">
        <v>0</v>
      </c>
      <c r="D31796" s="282">
        <v>87</v>
      </c>
      <c r="E31796" s="265"/>
    </row>
    <row r="31797" spans="1:5">
      <c r="A31797" s="283">
        <v>77590</v>
      </c>
      <c r="B31797" s="176">
        <v>1211.7</v>
      </c>
      <c r="C31797" s="176">
        <v>35.5</v>
      </c>
      <c r="D31797" s="282">
        <v>95</v>
      </c>
      <c r="E31797" s="265"/>
    </row>
    <row r="31798" spans="1:5">
      <c r="A31798" s="283">
        <v>77591</v>
      </c>
      <c r="B31798" s="176">
        <v>731.9</v>
      </c>
      <c r="C31798" s="176">
        <v>37.299999999999997</v>
      </c>
      <c r="D31798" s="282">
        <v>107</v>
      </c>
      <c r="E31798" s="265"/>
    </row>
    <row r="31799" spans="1:5">
      <c r="A31799" s="283">
        <v>77592</v>
      </c>
      <c r="B31799" s="176">
        <v>316.39999999999998</v>
      </c>
      <c r="C31799" s="176">
        <v>34.299999999999997</v>
      </c>
      <c r="D31799" s="282">
        <v>87</v>
      </c>
      <c r="E31799" s="265"/>
    </row>
    <row r="31800" spans="1:5">
      <c r="A31800" s="283">
        <v>77597</v>
      </c>
      <c r="B31800" s="176">
        <v>36.200000000000003</v>
      </c>
      <c r="C31800" s="176">
        <v>43.7</v>
      </c>
      <c r="D31800" s="282">
        <v>87</v>
      </c>
      <c r="E31800" s="265"/>
    </row>
    <row r="31801" spans="1:5">
      <c r="A31801" s="283">
        <v>77598</v>
      </c>
      <c r="B31801" s="176">
        <v>2047.3</v>
      </c>
      <c r="C31801" s="176">
        <v>31</v>
      </c>
      <c r="D31801" s="282">
        <v>161</v>
      </c>
      <c r="E31801" s="265"/>
    </row>
    <row r="31802" spans="1:5">
      <c r="A31802" s="283">
        <v>77611</v>
      </c>
      <c r="B31802" s="176">
        <v>323</v>
      </c>
      <c r="C31802" s="176">
        <v>36.799999999999997</v>
      </c>
      <c r="D31802" s="282">
        <v>117</v>
      </c>
      <c r="E31802" s="265"/>
    </row>
    <row r="31803" spans="1:5">
      <c r="A31803" s="283">
        <v>77612</v>
      </c>
      <c r="B31803" s="176">
        <v>52.8</v>
      </c>
      <c r="C31803" s="176">
        <v>39.299999999999997</v>
      </c>
      <c r="D31803" s="282">
        <v>94</v>
      </c>
      <c r="E31803" s="265"/>
    </row>
    <row r="31804" spans="1:5">
      <c r="A31804" s="283">
        <v>77613</v>
      </c>
      <c r="B31804" s="176">
        <v>51.1</v>
      </c>
      <c r="C31804" s="176">
        <v>42.4</v>
      </c>
      <c r="D31804" s="282">
        <v>87</v>
      </c>
      <c r="E31804" s="265"/>
    </row>
    <row r="31805" spans="1:5">
      <c r="A31805" s="283">
        <v>77614</v>
      </c>
      <c r="B31805" s="176">
        <v>24.7</v>
      </c>
      <c r="C31805" s="176">
        <v>40.1</v>
      </c>
      <c r="D31805" s="282">
        <v>87</v>
      </c>
      <c r="E31805" s="265"/>
    </row>
    <row r="31806" spans="1:5">
      <c r="A31806" s="283">
        <v>77615</v>
      </c>
      <c r="B31806" s="176">
        <v>15.4</v>
      </c>
      <c r="C31806" s="176">
        <v>39.5</v>
      </c>
      <c r="D31806" s="282">
        <v>87</v>
      </c>
      <c r="E31806" s="265"/>
    </row>
    <row r="31807" spans="1:5">
      <c r="A31807" s="283">
        <v>77616</v>
      </c>
      <c r="B31807" s="176">
        <v>34.1</v>
      </c>
      <c r="C31807" s="176">
        <v>40.700000000000003</v>
      </c>
      <c r="D31807" s="282">
        <v>87</v>
      </c>
      <c r="E31807" s="265"/>
    </row>
    <row r="31808" spans="1:5">
      <c r="A31808" s="283">
        <v>77617</v>
      </c>
      <c r="B31808" s="176">
        <v>41.5</v>
      </c>
      <c r="C31808" s="176">
        <v>52.7</v>
      </c>
      <c r="D31808" s="282">
        <v>96</v>
      </c>
      <c r="E31808" s="265"/>
    </row>
    <row r="31809" spans="1:5">
      <c r="A31809" s="283">
        <v>77619</v>
      </c>
      <c r="B31809" s="176">
        <v>2727.2</v>
      </c>
      <c r="C31809" s="176">
        <v>38.6</v>
      </c>
      <c r="D31809" s="282">
        <v>93</v>
      </c>
      <c r="E31809" s="265"/>
    </row>
    <row r="31810" spans="1:5">
      <c r="A31810" s="283">
        <v>77622</v>
      </c>
      <c r="B31810" s="176">
        <v>40.1</v>
      </c>
      <c r="C31810" s="176">
        <v>38.4</v>
      </c>
      <c r="D31810" s="282">
        <v>96</v>
      </c>
      <c r="E31810" s="265"/>
    </row>
    <row r="31811" spans="1:5">
      <c r="A31811" s="283">
        <v>77623</v>
      </c>
      <c r="B31811" s="176">
        <v>28.2</v>
      </c>
      <c r="C31811" s="176">
        <v>49.4</v>
      </c>
      <c r="D31811" s="282">
        <v>87</v>
      </c>
      <c r="E31811" s="265"/>
    </row>
    <row r="31812" spans="1:5">
      <c r="A31812" s="283">
        <v>77624</v>
      </c>
      <c r="B31812" s="176">
        <v>15.3</v>
      </c>
      <c r="C31812" s="176">
        <v>42.8</v>
      </c>
      <c r="D31812" s="282">
        <v>87</v>
      </c>
      <c r="E31812" s="265"/>
    </row>
    <row r="31813" spans="1:5">
      <c r="A31813" s="283">
        <v>77625</v>
      </c>
      <c r="B31813" s="176">
        <v>32.9</v>
      </c>
      <c r="C31813" s="176">
        <v>39.5</v>
      </c>
      <c r="D31813" s="282">
        <v>108</v>
      </c>
      <c r="E31813" s="265"/>
    </row>
    <row r="31814" spans="1:5">
      <c r="A31814" s="283">
        <v>77626</v>
      </c>
      <c r="B31814" s="176">
        <v>209.6</v>
      </c>
      <c r="C31814" s="176">
        <v>38.799999999999997</v>
      </c>
      <c r="D31814" s="282">
        <v>87</v>
      </c>
      <c r="E31814" s="265"/>
    </row>
    <row r="31815" spans="1:5">
      <c r="A31815" s="283">
        <v>77627</v>
      </c>
      <c r="B31815" s="176">
        <v>974.9</v>
      </c>
      <c r="C31815" s="176">
        <v>37.6</v>
      </c>
      <c r="D31815" s="282">
        <v>130</v>
      </c>
      <c r="E31815" s="265"/>
    </row>
    <row r="31816" spans="1:5">
      <c r="A31816" s="283">
        <v>77629</v>
      </c>
      <c r="B31816" s="176">
        <v>30.7</v>
      </c>
      <c r="C31816" s="176">
        <v>39.299999999999997</v>
      </c>
      <c r="D31816" s="282">
        <v>87</v>
      </c>
      <c r="E31816" s="265"/>
    </row>
    <row r="31817" spans="1:5">
      <c r="A31817" s="283">
        <v>77630</v>
      </c>
      <c r="B31817" s="176">
        <v>299.7</v>
      </c>
      <c r="C31817" s="176">
        <v>39.200000000000003</v>
      </c>
      <c r="D31817" s="282">
        <v>117</v>
      </c>
      <c r="E31817" s="265"/>
    </row>
    <row r="31818" spans="1:5">
      <c r="A31818" s="283">
        <v>77631</v>
      </c>
      <c r="B31818" s="176">
        <v>812.9</v>
      </c>
      <c r="C31818" s="176">
        <v>41.1</v>
      </c>
      <c r="D31818" s="282">
        <v>96</v>
      </c>
      <c r="E31818" s="265"/>
    </row>
    <row r="31819" spans="1:5">
      <c r="A31819" s="283">
        <v>77632</v>
      </c>
      <c r="B31819" s="176">
        <v>165.7</v>
      </c>
      <c r="C31819" s="176">
        <v>39.799999999999997</v>
      </c>
      <c r="D31819" s="282">
        <v>103</v>
      </c>
      <c r="E31819" s="265"/>
    </row>
    <row r="31820" spans="1:5">
      <c r="A31820" s="283">
        <v>77639</v>
      </c>
      <c r="B31820" s="176">
        <v>0</v>
      </c>
      <c r="C31820" s="176">
        <v>0</v>
      </c>
      <c r="D31820" s="282">
        <v>87</v>
      </c>
      <c r="E31820" s="265"/>
    </row>
    <row r="31821" spans="1:5">
      <c r="A31821" s="283">
        <v>77640</v>
      </c>
      <c r="B31821" s="176">
        <v>111.6</v>
      </c>
      <c r="C31821" s="176">
        <v>40.700000000000003</v>
      </c>
      <c r="D31821" s="282">
        <v>121</v>
      </c>
      <c r="E31821" s="265"/>
    </row>
    <row r="31822" spans="1:5">
      <c r="A31822" s="283">
        <v>77641</v>
      </c>
      <c r="B31822" s="176">
        <v>764.4</v>
      </c>
      <c r="C31822" s="176">
        <v>45.6</v>
      </c>
      <c r="D31822" s="282">
        <v>87</v>
      </c>
      <c r="E31822" s="265"/>
    </row>
    <row r="31823" spans="1:5">
      <c r="A31823" s="283">
        <v>77642</v>
      </c>
      <c r="B31823" s="176">
        <v>1775.1</v>
      </c>
      <c r="C31823" s="176">
        <v>33.1</v>
      </c>
      <c r="D31823" s="282">
        <v>129</v>
      </c>
      <c r="E31823" s="265"/>
    </row>
    <row r="31824" spans="1:5">
      <c r="A31824" s="283">
        <v>77643</v>
      </c>
      <c r="B31824" s="176">
        <v>2768.9</v>
      </c>
      <c r="C31824" s="176">
        <v>33.799999999999997</v>
      </c>
      <c r="D31824" s="282">
        <v>87</v>
      </c>
      <c r="E31824" s="265"/>
    </row>
    <row r="31825" spans="1:5">
      <c r="A31825" s="283">
        <v>77650</v>
      </c>
      <c r="B31825" s="176">
        <v>0</v>
      </c>
      <c r="C31825" s="176">
        <v>0</v>
      </c>
      <c r="D31825" s="282">
        <v>87</v>
      </c>
      <c r="E31825" s="265"/>
    </row>
    <row r="31826" spans="1:5">
      <c r="A31826" s="283">
        <v>77651</v>
      </c>
      <c r="B31826" s="176">
        <v>1191.8</v>
      </c>
      <c r="C31826" s="176">
        <v>39.6</v>
      </c>
      <c r="D31826" s="282">
        <v>104</v>
      </c>
      <c r="E31826" s="265"/>
    </row>
    <row r="31827" spans="1:5">
      <c r="A31827" s="283">
        <v>77655</v>
      </c>
      <c r="B31827" s="176">
        <v>3.1</v>
      </c>
      <c r="C31827" s="176">
        <v>35</v>
      </c>
      <c r="D31827" s="282">
        <v>87</v>
      </c>
      <c r="E31827" s="265"/>
    </row>
    <row r="31828" spans="1:5">
      <c r="A31828" s="283">
        <v>77656</v>
      </c>
      <c r="B31828" s="176">
        <v>111.9</v>
      </c>
      <c r="C31828" s="176">
        <v>38.700000000000003</v>
      </c>
      <c r="D31828" s="282">
        <v>106</v>
      </c>
      <c r="E31828" s="265"/>
    </row>
    <row r="31829" spans="1:5">
      <c r="A31829" s="283">
        <v>77657</v>
      </c>
      <c r="B31829" s="176">
        <v>151</v>
      </c>
      <c r="C31829" s="176">
        <v>36.200000000000003</v>
      </c>
      <c r="D31829" s="282">
        <v>94</v>
      </c>
      <c r="E31829" s="265"/>
    </row>
    <row r="31830" spans="1:5">
      <c r="A31830" s="283">
        <v>77659</v>
      </c>
      <c r="B31830" s="176">
        <v>39.4</v>
      </c>
      <c r="C31830" s="176">
        <v>39.6</v>
      </c>
      <c r="D31830" s="282">
        <v>87</v>
      </c>
      <c r="E31830" s="265"/>
    </row>
    <row r="31831" spans="1:5">
      <c r="A31831" s="283">
        <v>77660</v>
      </c>
      <c r="B31831" s="176">
        <v>16.8</v>
      </c>
      <c r="C31831" s="176">
        <v>42.3</v>
      </c>
      <c r="D31831" s="282">
        <v>87</v>
      </c>
      <c r="E31831" s="265"/>
    </row>
    <row r="31832" spans="1:5">
      <c r="A31832" s="283">
        <v>77661</v>
      </c>
      <c r="B31832" s="176">
        <v>33.6</v>
      </c>
      <c r="C31832" s="176">
        <v>38.1</v>
      </c>
      <c r="D31832" s="282">
        <v>87</v>
      </c>
      <c r="E31832" s="265"/>
    </row>
    <row r="31833" spans="1:5">
      <c r="A31833" s="283">
        <v>77662</v>
      </c>
      <c r="B31833" s="176">
        <v>224.1</v>
      </c>
      <c r="C31833" s="176">
        <v>37.299999999999997</v>
      </c>
      <c r="D31833" s="282">
        <v>95</v>
      </c>
      <c r="E31833" s="265"/>
    </row>
    <row r="31834" spans="1:5">
      <c r="A31834" s="283">
        <v>77663</v>
      </c>
      <c r="B31834" s="176">
        <v>0</v>
      </c>
      <c r="C31834" s="176">
        <v>0</v>
      </c>
      <c r="D31834" s="282">
        <v>87</v>
      </c>
      <c r="E31834" s="265"/>
    </row>
    <row r="31835" spans="1:5">
      <c r="A31835" s="283">
        <v>77664</v>
      </c>
      <c r="B31835" s="176">
        <v>19.7</v>
      </c>
      <c r="C31835" s="176">
        <v>46.5</v>
      </c>
      <c r="D31835" s="282">
        <v>87</v>
      </c>
      <c r="E31835" s="265"/>
    </row>
    <row r="31836" spans="1:5">
      <c r="A31836" s="283">
        <v>77665</v>
      </c>
      <c r="B31836" s="176">
        <v>54</v>
      </c>
      <c r="C31836" s="176">
        <v>35.6</v>
      </c>
      <c r="D31836" s="282">
        <v>87</v>
      </c>
      <c r="E31836" s="265"/>
    </row>
    <row r="31837" spans="1:5">
      <c r="A31837" s="283">
        <v>77670</v>
      </c>
      <c r="B31837" s="176">
        <v>510.7</v>
      </c>
      <c r="C31837" s="176">
        <v>38.5</v>
      </c>
      <c r="D31837" s="282">
        <v>87</v>
      </c>
      <c r="E31837" s="265"/>
    </row>
    <row r="31838" spans="1:5">
      <c r="A31838" s="283">
        <v>77701</v>
      </c>
      <c r="B31838" s="176">
        <v>2235.4</v>
      </c>
      <c r="C31838" s="176">
        <v>34.5</v>
      </c>
      <c r="D31838" s="282">
        <v>142</v>
      </c>
      <c r="E31838" s="265"/>
    </row>
    <row r="31839" spans="1:5">
      <c r="A31839" s="283">
        <v>77702</v>
      </c>
      <c r="B31839" s="176">
        <v>1717.2</v>
      </c>
      <c r="C31839" s="176">
        <v>34.1</v>
      </c>
      <c r="D31839" s="282">
        <v>123</v>
      </c>
      <c r="E31839" s="265"/>
    </row>
    <row r="31840" spans="1:5">
      <c r="A31840" s="283">
        <v>77703</v>
      </c>
      <c r="B31840" s="176">
        <v>1645.4</v>
      </c>
      <c r="C31840" s="176">
        <v>32.299999999999997</v>
      </c>
      <c r="D31840" s="282">
        <v>123</v>
      </c>
      <c r="E31840" s="265"/>
    </row>
    <row r="31841" spans="1:5">
      <c r="A31841" s="283">
        <v>77704</v>
      </c>
      <c r="B31841" s="176">
        <v>0</v>
      </c>
      <c r="C31841" s="176">
        <v>0</v>
      </c>
      <c r="D31841" s="282">
        <v>87</v>
      </c>
      <c r="E31841" s="265"/>
    </row>
    <row r="31842" spans="1:5">
      <c r="A31842" s="283">
        <v>77705</v>
      </c>
      <c r="B31842" s="176">
        <v>107.4</v>
      </c>
      <c r="C31842" s="176">
        <v>34.200000000000003</v>
      </c>
      <c r="D31842" s="282">
        <v>112</v>
      </c>
      <c r="E31842" s="265"/>
    </row>
    <row r="31843" spans="1:5">
      <c r="A31843" s="283">
        <v>77706</v>
      </c>
      <c r="B31843" s="176">
        <v>2682.2</v>
      </c>
      <c r="C31843" s="176">
        <v>39</v>
      </c>
      <c r="D31843" s="282">
        <v>127</v>
      </c>
      <c r="E31843" s="265"/>
    </row>
    <row r="31844" spans="1:5">
      <c r="A31844" s="283">
        <v>77707</v>
      </c>
      <c r="B31844" s="176">
        <v>776.3</v>
      </c>
      <c r="C31844" s="176">
        <v>37</v>
      </c>
      <c r="D31844" s="282">
        <v>113</v>
      </c>
      <c r="E31844" s="265"/>
    </row>
    <row r="31845" spans="1:5">
      <c r="A31845" s="283">
        <v>77708</v>
      </c>
      <c r="B31845" s="176">
        <v>958.6</v>
      </c>
      <c r="C31845" s="176">
        <v>31.5</v>
      </c>
      <c r="D31845" s="282">
        <v>101</v>
      </c>
      <c r="E31845" s="265"/>
    </row>
    <row r="31846" spans="1:5">
      <c r="A31846" s="283">
        <v>77710</v>
      </c>
      <c r="B31846" s="176">
        <v>0</v>
      </c>
      <c r="C31846" s="176">
        <v>0</v>
      </c>
      <c r="D31846" s="282">
        <v>87</v>
      </c>
      <c r="E31846" s="265"/>
    </row>
    <row r="31847" spans="1:5">
      <c r="A31847" s="283">
        <v>77713</v>
      </c>
      <c r="B31847" s="176">
        <v>115.4</v>
      </c>
      <c r="C31847" s="176">
        <v>37.799999999999997</v>
      </c>
      <c r="D31847" s="282">
        <v>124</v>
      </c>
      <c r="E31847" s="265"/>
    </row>
    <row r="31848" spans="1:5">
      <c r="A31848" s="283">
        <v>77720</v>
      </c>
      <c r="B31848" s="176">
        <v>0</v>
      </c>
      <c r="C31848" s="176">
        <v>0</v>
      </c>
      <c r="D31848" s="282">
        <v>87</v>
      </c>
      <c r="E31848" s="265"/>
    </row>
    <row r="31849" spans="1:5">
      <c r="A31849" s="283">
        <v>77725</v>
      </c>
      <c r="B31849" s="176">
        <v>3194.4</v>
      </c>
      <c r="C31849" s="176">
        <v>31.5</v>
      </c>
      <c r="D31849" s="282">
        <v>87</v>
      </c>
      <c r="E31849" s="265"/>
    </row>
    <row r="31850" spans="1:5">
      <c r="A31850" s="283">
        <v>77726</v>
      </c>
      <c r="B31850" s="176">
        <v>2733.8</v>
      </c>
      <c r="C31850" s="176">
        <v>47.7</v>
      </c>
      <c r="D31850" s="282">
        <v>87</v>
      </c>
      <c r="E31850" s="265"/>
    </row>
    <row r="31851" spans="1:5">
      <c r="A31851" s="283">
        <v>77801</v>
      </c>
      <c r="B31851" s="176">
        <v>4651.8999999999996</v>
      </c>
      <c r="C31851" s="176">
        <v>23.7</v>
      </c>
      <c r="D31851" s="282">
        <v>113</v>
      </c>
      <c r="E31851" s="265"/>
    </row>
    <row r="31852" spans="1:5">
      <c r="A31852" s="283">
        <v>77802</v>
      </c>
      <c r="B31852" s="176">
        <v>1219</v>
      </c>
      <c r="C31852" s="176">
        <v>34.799999999999997</v>
      </c>
      <c r="D31852" s="282">
        <v>135</v>
      </c>
      <c r="E31852" s="265"/>
    </row>
    <row r="31853" spans="1:5">
      <c r="A31853" s="283">
        <v>77803</v>
      </c>
      <c r="B31853" s="176">
        <v>1896.8</v>
      </c>
      <c r="C31853" s="176">
        <v>28.7</v>
      </c>
      <c r="D31853" s="282">
        <v>112</v>
      </c>
      <c r="E31853" s="265"/>
    </row>
    <row r="31854" spans="1:5">
      <c r="A31854" s="283">
        <v>77805</v>
      </c>
      <c r="B31854" s="176">
        <v>0</v>
      </c>
      <c r="C31854" s="176">
        <v>0</v>
      </c>
      <c r="D31854" s="282">
        <v>87</v>
      </c>
      <c r="E31854" s="265"/>
    </row>
    <row r="31855" spans="1:5">
      <c r="A31855" s="283">
        <v>77806</v>
      </c>
      <c r="B31855" s="176">
        <v>58.7</v>
      </c>
      <c r="C31855" s="176">
        <v>32.6</v>
      </c>
      <c r="D31855" s="282">
        <v>87</v>
      </c>
      <c r="E31855" s="265"/>
    </row>
    <row r="31856" spans="1:5">
      <c r="A31856" s="283">
        <v>77807</v>
      </c>
      <c r="B31856" s="176">
        <v>91.7</v>
      </c>
      <c r="C31856" s="176">
        <v>31.8</v>
      </c>
      <c r="D31856" s="282">
        <v>113</v>
      </c>
      <c r="E31856" s="265"/>
    </row>
    <row r="31857" spans="1:5">
      <c r="A31857" s="283">
        <v>77808</v>
      </c>
      <c r="B31857" s="176">
        <v>46.3</v>
      </c>
      <c r="C31857" s="176">
        <v>37.200000000000003</v>
      </c>
      <c r="D31857" s="282">
        <v>94</v>
      </c>
      <c r="E31857" s="265"/>
    </row>
    <row r="31858" spans="1:5">
      <c r="A31858" s="283">
        <v>77830</v>
      </c>
      <c r="B31858" s="176">
        <v>13.5</v>
      </c>
      <c r="C31858" s="176">
        <v>45</v>
      </c>
      <c r="D31858" s="282">
        <v>87</v>
      </c>
      <c r="E31858" s="265"/>
    </row>
    <row r="31859" spans="1:5">
      <c r="A31859" s="283">
        <v>77831</v>
      </c>
      <c r="B31859" s="176">
        <v>19.2</v>
      </c>
      <c r="C31859" s="176">
        <v>41.6</v>
      </c>
      <c r="D31859" s="282">
        <v>87</v>
      </c>
      <c r="E31859" s="265"/>
    </row>
    <row r="31860" spans="1:5">
      <c r="A31860" s="283">
        <v>77833</v>
      </c>
      <c r="B31860" s="176">
        <v>84.3</v>
      </c>
      <c r="C31860" s="176">
        <v>39.9</v>
      </c>
      <c r="D31860" s="282">
        <v>116</v>
      </c>
      <c r="E31860" s="265"/>
    </row>
    <row r="31861" spans="1:5">
      <c r="A31861" s="283">
        <v>77834</v>
      </c>
      <c r="B31861" s="176">
        <v>0</v>
      </c>
      <c r="C31861" s="176">
        <v>0</v>
      </c>
      <c r="D31861" s="282">
        <v>87</v>
      </c>
      <c r="E31861" s="265"/>
    </row>
    <row r="31862" spans="1:5">
      <c r="A31862" s="283">
        <v>77835</v>
      </c>
      <c r="B31862" s="176">
        <v>21.7</v>
      </c>
      <c r="C31862" s="176">
        <v>47.7</v>
      </c>
      <c r="D31862" s="282">
        <v>87</v>
      </c>
      <c r="E31862" s="265"/>
    </row>
    <row r="31863" spans="1:5">
      <c r="A31863" s="283">
        <v>77836</v>
      </c>
      <c r="B31863" s="176">
        <v>28</v>
      </c>
      <c r="C31863" s="176">
        <v>40.700000000000003</v>
      </c>
      <c r="D31863" s="282">
        <v>87</v>
      </c>
      <c r="E31863" s="265"/>
    </row>
    <row r="31864" spans="1:5">
      <c r="A31864" s="283">
        <v>77837</v>
      </c>
      <c r="B31864" s="176">
        <v>15.3</v>
      </c>
      <c r="C31864" s="176">
        <v>43.9</v>
      </c>
      <c r="D31864" s="282">
        <v>87</v>
      </c>
      <c r="E31864" s="265"/>
    </row>
    <row r="31865" spans="1:5">
      <c r="A31865" s="283">
        <v>77838</v>
      </c>
      <c r="B31865" s="176">
        <v>18</v>
      </c>
      <c r="C31865" s="176">
        <v>42.5</v>
      </c>
      <c r="D31865" s="282">
        <v>87</v>
      </c>
      <c r="E31865" s="265"/>
    </row>
    <row r="31866" spans="1:5">
      <c r="A31866" s="283">
        <v>77840</v>
      </c>
      <c r="B31866" s="176">
        <v>4065</v>
      </c>
      <c r="C31866" s="176">
        <v>22.7</v>
      </c>
      <c r="D31866" s="282">
        <v>131</v>
      </c>
      <c r="E31866" s="265"/>
    </row>
    <row r="31867" spans="1:5">
      <c r="A31867" s="283">
        <v>77841</v>
      </c>
      <c r="B31867" s="176">
        <v>2134.1</v>
      </c>
      <c r="C31867" s="176">
        <v>36.799999999999997</v>
      </c>
      <c r="D31867" s="282">
        <v>87</v>
      </c>
      <c r="E31867" s="265"/>
    </row>
    <row r="31868" spans="1:5">
      <c r="A31868" s="283">
        <v>77842</v>
      </c>
      <c r="B31868" s="176">
        <v>0</v>
      </c>
      <c r="C31868" s="176">
        <v>0</v>
      </c>
      <c r="D31868" s="282">
        <v>87</v>
      </c>
      <c r="E31868" s="265"/>
    </row>
    <row r="31869" spans="1:5">
      <c r="A31869" s="283">
        <v>77843</v>
      </c>
      <c r="B31869" s="176">
        <v>0</v>
      </c>
      <c r="C31869" s="176">
        <v>0</v>
      </c>
      <c r="D31869" s="282">
        <v>87</v>
      </c>
      <c r="E31869" s="265"/>
    </row>
    <row r="31870" spans="1:5">
      <c r="A31870" s="283">
        <v>77844</v>
      </c>
      <c r="B31870" s="176">
        <v>44930</v>
      </c>
      <c r="C31870" s="176">
        <v>21.5</v>
      </c>
      <c r="D31870" s="282">
        <v>87</v>
      </c>
      <c r="E31870" s="265"/>
    </row>
    <row r="31871" spans="1:5">
      <c r="A31871" s="283">
        <v>77845</v>
      </c>
      <c r="B31871" s="176">
        <v>266.2</v>
      </c>
      <c r="C31871" s="176">
        <v>28.9</v>
      </c>
      <c r="D31871" s="282">
        <v>129</v>
      </c>
      <c r="E31871" s="265"/>
    </row>
    <row r="31872" spans="1:5">
      <c r="A31872" s="283">
        <v>77852</v>
      </c>
      <c r="B31872" s="176">
        <v>0</v>
      </c>
      <c r="C31872" s="176">
        <v>0</v>
      </c>
      <c r="D31872" s="282">
        <v>87</v>
      </c>
      <c r="E31872" s="265"/>
    </row>
    <row r="31873" spans="1:5">
      <c r="A31873" s="283">
        <v>77853</v>
      </c>
      <c r="B31873" s="176">
        <v>14</v>
      </c>
      <c r="C31873" s="176">
        <v>46.1</v>
      </c>
      <c r="D31873" s="282">
        <v>87</v>
      </c>
      <c r="E31873" s="265"/>
    </row>
    <row r="31874" spans="1:5">
      <c r="A31874" s="283">
        <v>77855</v>
      </c>
      <c r="B31874" s="176">
        <v>13.1</v>
      </c>
      <c r="C31874" s="176">
        <v>45.6</v>
      </c>
      <c r="D31874" s="282">
        <v>87</v>
      </c>
      <c r="E31874" s="265"/>
    </row>
    <row r="31875" spans="1:5">
      <c r="A31875" s="283">
        <v>77856</v>
      </c>
      <c r="B31875" s="176">
        <v>16.5</v>
      </c>
      <c r="C31875" s="176">
        <v>42.2</v>
      </c>
      <c r="D31875" s="282">
        <v>87</v>
      </c>
      <c r="E31875" s="265"/>
    </row>
    <row r="31876" spans="1:5">
      <c r="A31876" s="283">
        <v>77857</v>
      </c>
      <c r="B31876" s="176">
        <v>9.6</v>
      </c>
      <c r="C31876" s="176">
        <v>46.8</v>
      </c>
      <c r="D31876" s="282">
        <v>87</v>
      </c>
      <c r="E31876" s="265"/>
    </row>
    <row r="31877" spans="1:5">
      <c r="A31877" s="283">
        <v>77859</v>
      </c>
      <c r="B31877" s="176">
        <v>48.6</v>
      </c>
      <c r="C31877" s="176">
        <v>35.1</v>
      </c>
      <c r="D31877" s="282">
        <v>87</v>
      </c>
      <c r="E31877" s="265"/>
    </row>
    <row r="31878" spans="1:5">
      <c r="A31878" s="283">
        <v>77861</v>
      </c>
      <c r="B31878" s="176">
        <v>22.8</v>
      </c>
      <c r="C31878" s="176">
        <v>40.799999999999997</v>
      </c>
      <c r="D31878" s="282">
        <v>87</v>
      </c>
      <c r="E31878" s="265"/>
    </row>
    <row r="31879" spans="1:5">
      <c r="A31879" s="283">
        <v>77862</v>
      </c>
      <c r="B31879" s="176">
        <v>2084.9</v>
      </c>
      <c r="C31879" s="176">
        <v>31.6</v>
      </c>
      <c r="D31879" s="282">
        <v>87</v>
      </c>
      <c r="E31879" s="265"/>
    </row>
    <row r="31880" spans="1:5">
      <c r="A31880" s="283">
        <v>77863</v>
      </c>
      <c r="B31880" s="176">
        <v>19.899999999999999</v>
      </c>
      <c r="C31880" s="176">
        <v>48.7</v>
      </c>
      <c r="D31880" s="282">
        <v>87</v>
      </c>
      <c r="E31880" s="265"/>
    </row>
    <row r="31881" spans="1:5">
      <c r="A31881" s="283">
        <v>77864</v>
      </c>
      <c r="B31881" s="176">
        <v>39.6</v>
      </c>
      <c r="C31881" s="176">
        <v>35.5</v>
      </c>
      <c r="D31881" s="282">
        <v>87</v>
      </c>
      <c r="E31881" s="265"/>
    </row>
    <row r="31882" spans="1:5">
      <c r="A31882" s="283">
        <v>77865</v>
      </c>
      <c r="B31882" s="176">
        <v>12.5</v>
      </c>
      <c r="C31882" s="176">
        <v>47.4</v>
      </c>
      <c r="D31882" s="282">
        <v>87</v>
      </c>
      <c r="E31882" s="265"/>
    </row>
    <row r="31883" spans="1:5">
      <c r="A31883" s="283">
        <v>77866</v>
      </c>
      <c r="B31883" s="176">
        <v>29.2</v>
      </c>
      <c r="C31883" s="176">
        <v>38.799999999999997</v>
      </c>
      <c r="D31883" s="282">
        <v>87</v>
      </c>
      <c r="E31883" s="265"/>
    </row>
    <row r="31884" spans="1:5">
      <c r="A31884" s="283">
        <v>77867</v>
      </c>
      <c r="B31884" s="176">
        <v>0</v>
      </c>
      <c r="C31884" s="176">
        <v>0</v>
      </c>
      <c r="D31884" s="282">
        <v>87</v>
      </c>
      <c r="E31884" s="265"/>
    </row>
    <row r="31885" spans="1:5">
      <c r="A31885" s="283">
        <v>77868</v>
      </c>
      <c r="B31885" s="176">
        <v>90.1</v>
      </c>
      <c r="C31885" s="176">
        <v>37.799999999999997</v>
      </c>
      <c r="D31885" s="282">
        <v>87</v>
      </c>
      <c r="E31885" s="265"/>
    </row>
    <row r="31886" spans="1:5">
      <c r="A31886" s="283">
        <v>77870</v>
      </c>
      <c r="B31886" s="176">
        <v>6</v>
      </c>
      <c r="C31886" s="176">
        <v>47.3</v>
      </c>
      <c r="D31886" s="282">
        <v>87</v>
      </c>
      <c r="E31886" s="265"/>
    </row>
    <row r="31887" spans="1:5">
      <c r="A31887" s="283">
        <v>77871</v>
      </c>
      <c r="B31887" s="176">
        <v>20.6</v>
      </c>
      <c r="C31887" s="176">
        <v>50.2</v>
      </c>
      <c r="D31887" s="282">
        <v>87</v>
      </c>
      <c r="E31887" s="265"/>
    </row>
    <row r="31888" spans="1:5">
      <c r="A31888" s="283">
        <v>77872</v>
      </c>
      <c r="B31888" s="176">
        <v>15.8</v>
      </c>
      <c r="C31888" s="176">
        <v>42.2</v>
      </c>
      <c r="D31888" s="282">
        <v>87</v>
      </c>
      <c r="E31888" s="265"/>
    </row>
    <row r="31889" spans="1:5">
      <c r="A31889" s="283">
        <v>77873</v>
      </c>
      <c r="B31889" s="176">
        <v>14.2</v>
      </c>
      <c r="C31889" s="176">
        <v>42.6</v>
      </c>
      <c r="D31889" s="282">
        <v>87</v>
      </c>
      <c r="E31889" s="265"/>
    </row>
    <row r="31890" spans="1:5">
      <c r="A31890" s="283">
        <v>77875</v>
      </c>
      <c r="B31890" s="176">
        <v>6.1</v>
      </c>
      <c r="C31890" s="176">
        <v>45</v>
      </c>
      <c r="D31890" s="282">
        <v>87</v>
      </c>
      <c r="E31890" s="265"/>
    </row>
    <row r="31891" spans="1:5">
      <c r="A31891" s="283">
        <v>77876</v>
      </c>
      <c r="B31891" s="176">
        <v>34</v>
      </c>
      <c r="C31891" s="176">
        <v>40.6</v>
      </c>
      <c r="D31891" s="282">
        <v>87</v>
      </c>
      <c r="E31891" s="265"/>
    </row>
    <row r="31892" spans="1:5">
      <c r="A31892" s="283">
        <v>77878</v>
      </c>
      <c r="B31892" s="176">
        <v>0</v>
      </c>
      <c r="C31892" s="176">
        <v>0</v>
      </c>
      <c r="D31892" s="282">
        <v>87</v>
      </c>
      <c r="E31892" s="265"/>
    </row>
    <row r="31893" spans="1:5">
      <c r="A31893" s="283">
        <v>77879</v>
      </c>
      <c r="B31893" s="176">
        <v>23.8</v>
      </c>
      <c r="C31893" s="176">
        <v>46</v>
      </c>
      <c r="D31893" s="282">
        <v>110</v>
      </c>
      <c r="E31893" s="265"/>
    </row>
    <row r="31894" spans="1:5">
      <c r="A31894" s="283">
        <v>77880</v>
      </c>
      <c r="B31894" s="176">
        <v>21.2</v>
      </c>
      <c r="C31894" s="176">
        <v>47.3</v>
      </c>
      <c r="D31894" s="282">
        <v>87</v>
      </c>
      <c r="E31894" s="265"/>
    </row>
    <row r="31895" spans="1:5">
      <c r="A31895" s="283">
        <v>77881</v>
      </c>
      <c r="B31895" s="176">
        <v>18</v>
      </c>
      <c r="C31895" s="176">
        <v>40.299999999999997</v>
      </c>
      <c r="D31895" s="282">
        <v>87</v>
      </c>
      <c r="E31895" s="265"/>
    </row>
    <row r="31896" spans="1:5">
      <c r="A31896" s="283">
        <v>77882</v>
      </c>
      <c r="B31896" s="176">
        <v>9.1</v>
      </c>
      <c r="C31896" s="176">
        <v>47.9</v>
      </c>
      <c r="D31896" s="282">
        <v>87</v>
      </c>
      <c r="E31896" s="265"/>
    </row>
    <row r="31897" spans="1:5">
      <c r="A31897" s="283">
        <v>77901</v>
      </c>
      <c r="B31897" s="176">
        <v>1118.4000000000001</v>
      </c>
      <c r="C31897" s="176">
        <v>33.1</v>
      </c>
      <c r="D31897" s="282">
        <v>138</v>
      </c>
      <c r="E31897" s="265"/>
    </row>
    <row r="31898" spans="1:5">
      <c r="A31898" s="283">
        <v>77902</v>
      </c>
      <c r="B31898" s="176">
        <v>2806.8</v>
      </c>
      <c r="C31898" s="176">
        <v>30.5</v>
      </c>
      <c r="D31898" s="282">
        <v>87</v>
      </c>
      <c r="E31898" s="265"/>
    </row>
    <row r="31899" spans="1:5">
      <c r="A31899" s="283">
        <v>77903</v>
      </c>
      <c r="B31899" s="176">
        <v>0</v>
      </c>
      <c r="C31899" s="176">
        <v>0</v>
      </c>
      <c r="D31899" s="282">
        <v>87</v>
      </c>
      <c r="E31899" s="265"/>
    </row>
    <row r="31900" spans="1:5">
      <c r="A31900" s="283">
        <v>77904</v>
      </c>
      <c r="B31900" s="176">
        <v>163.80000000000001</v>
      </c>
      <c r="C31900" s="176">
        <v>40.1</v>
      </c>
      <c r="D31900" s="282">
        <v>119</v>
      </c>
      <c r="E31900" s="265"/>
    </row>
    <row r="31901" spans="1:5">
      <c r="A31901" s="283">
        <v>77905</v>
      </c>
      <c r="B31901" s="176">
        <v>28.3</v>
      </c>
      <c r="C31901" s="176">
        <v>40</v>
      </c>
      <c r="D31901" s="282">
        <v>87</v>
      </c>
      <c r="E31901" s="265"/>
    </row>
    <row r="31902" spans="1:5">
      <c r="A31902" s="283">
        <v>77950</v>
      </c>
      <c r="B31902" s="176">
        <v>0</v>
      </c>
      <c r="C31902" s="176">
        <v>0</v>
      </c>
      <c r="D31902" s="282">
        <v>87</v>
      </c>
      <c r="E31902" s="265"/>
    </row>
    <row r="31903" spans="1:5">
      <c r="A31903" s="283">
        <v>77951</v>
      </c>
      <c r="B31903" s="176">
        <v>565.20000000000005</v>
      </c>
      <c r="C31903" s="176">
        <v>30.2</v>
      </c>
      <c r="D31903" s="282">
        <v>87</v>
      </c>
      <c r="E31903" s="265"/>
    </row>
    <row r="31904" spans="1:5">
      <c r="A31904" s="283">
        <v>77954</v>
      </c>
      <c r="B31904" s="176">
        <v>32</v>
      </c>
      <c r="C31904" s="176">
        <v>41.7</v>
      </c>
      <c r="D31904" s="282">
        <v>95</v>
      </c>
      <c r="E31904" s="265"/>
    </row>
    <row r="31905" spans="1:5">
      <c r="A31905" s="283">
        <v>77957</v>
      </c>
      <c r="B31905" s="176">
        <v>19.100000000000001</v>
      </c>
      <c r="C31905" s="176">
        <v>39</v>
      </c>
      <c r="D31905" s="282">
        <v>87</v>
      </c>
      <c r="E31905" s="265"/>
    </row>
    <row r="31906" spans="1:5">
      <c r="A31906" s="283">
        <v>77960</v>
      </c>
      <c r="B31906" s="176">
        <v>17.100000000000001</v>
      </c>
      <c r="C31906" s="176">
        <v>48.4</v>
      </c>
      <c r="D31906" s="282">
        <v>87</v>
      </c>
      <c r="E31906" s="265"/>
    </row>
    <row r="31907" spans="1:5">
      <c r="A31907" s="283">
        <v>77961</v>
      </c>
      <c r="B31907" s="176">
        <v>0.4</v>
      </c>
      <c r="C31907" s="176">
        <v>51</v>
      </c>
      <c r="D31907" s="282">
        <v>87</v>
      </c>
      <c r="E31907" s="265"/>
    </row>
    <row r="31908" spans="1:5">
      <c r="A31908" s="283">
        <v>77962</v>
      </c>
      <c r="B31908" s="176">
        <v>25.3</v>
      </c>
      <c r="C31908" s="176">
        <v>38.4</v>
      </c>
      <c r="D31908" s="282">
        <v>87</v>
      </c>
      <c r="E31908" s="265"/>
    </row>
    <row r="31909" spans="1:5">
      <c r="A31909" s="283">
        <v>77963</v>
      </c>
      <c r="B31909" s="176">
        <v>8.1</v>
      </c>
      <c r="C31909" s="176">
        <v>45</v>
      </c>
      <c r="D31909" s="282">
        <v>95</v>
      </c>
      <c r="E31909" s="265"/>
    </row>
    <row r="31910" spans="1:5">
      <c r="A31910" s="283">
        <v>77964</v>
      </c>
      <c r="B31910" s="176">
        <v>14.1</v>
      </c>
      <c r="C31910" s="176">
        <v>46.7</v>
      </c>
      <c r="D31910" s="282">
        <v>87</v>
      </c>
      <c r="E31910" s="265"/>
    </row>
    <row r="31911" spans="1:5">
      <c r="A31911" s="283">
        <v>77967</v>
      </c>
      <c r="B31911" s="176">
        <v>19.3</v>
      </c>
      <c r="C31911" s="176">
        <v>43.6</v>
      </c>
      <c r="D31911" s="282">
        <v>87</v>
      </c>
      <c r="E31911" s="265"/>
    </row>
    <row r="31912" spans="1:5">
      <c r="A31912" s="283">
        <v>77968</v>
      </c>
      <c r="B31912" s="176">
        <v>19.7</v>
      </c>
      <c r="C31912" s="176">
        <v>39.700000000000003</v>
      </c>
      <c r="D31912" s="282">
        <v>87</v>
      </c>
      <c r="E31912" s="265"/>
    </row>
    <row r="31913" spans="1:5">
      <c r="A31913" s="283">
        <v>77969</v>
      </c>
      <c r="B31913" s="176">
        <v>57.7</v>
      </c>
      <c r="C31913" s="176">
        <v>30.2</v>
      </c>
      <c r="D31913" s="282">
        <v>87</v>
      </c>
      <c r="E31913" s="265"/>
    </row>
    <row r="31914" spans="1:5">
      <c r="A31914" s="283">
        <v>77970</v>
      </c>
      <c r="B31914" s="176">
        <v>5.4</v>
      </c>
      <c r="C31914" s="176">
        <v>49.1</v>
      </c>
      <c r="D31914" s="282">
        <v>87</v>
      </c>
      <c r="E31914" s="265"/>
    </row>
    <row r="31915" spans="1:5">
      <c r="A31915" s="283">
        <v>77971</v>
      </c>
      <c r="B31915" s="176">
        <v>11.3</v>
      </c>
      <c r="C31915" s="176">
        <v>37.4</v>
      </c>
      <c r="D31915" s="282">
        <v>87</v>
      </c>
      <c r="E31915" s="265"/>
    </row>
    <row r="31916" spans="1:5">
      <c r="A31916" s="283">
        <v>77973</v>
      </c>
      <c r="B31916" s="176">
        <v>10.3</v>
      </c>
      <c r="C31916" s="176">
        <v>41.7</v>
      </c>
      <c r="D31916" s="282">
        <v>87</v>
      </c>
      <c r="E31916" s="265"/>
    </row>
    <row r="31917" spans="1:5">
      <c r="A31917" s="283">
        <v>77974</v>
      </c>
      <c r="B31917" s="176">
        <v>15.9</v>
      </c>
      <c r="C31917" s="176">
        <v>46.8</v>
      </c>
      <c r="D31917" s="282">
        <v>87</v>
      </c>
      <c r="E31917" s="265"/>
    </row>
    <row r="31918" spans="1:5">
      <c r="A31918" s="283">
        <v>77975</v>
      </c>
      <c r="B31918" s="176">
        <v>24.5</v>
      </c>
      <c r="C31918" s="176">
        <v>48.3</v>
      </c>
      <c r="D31918" s="282">
        <v>87</v>
      </c>
      <c r="E31918" s="265"/>
    </row>
    <row r="31919" spans="1:5">
      <c r="A31919" s="283">
        <v>77976</v>
      </c>
      <c r="B31919" s="176">
        <v>0</v>
      </c>
      <c r="C31919" s="176">
        <v>0</v>
      </c>
      <c r="D31919" s="282">
        <v>87</v>
      </c>
      <c r="E31919" s="265"/>
    </row>
    <row r="31920" spans="1:5">
      <c r="A31920" s="283">
        <v>77977</v>
      </c>
      <c r="B31920" s="176">
        <v>0</v>
      </c>
      <c r="C31920" s="176">
        <v>0</v>
      </c>
      <c r="D31920" s="282">
        <v>87</v>
      </c>
      <c r="E31920" s="265"/>
    </row>
    <row r="31921" spans="1:5">
      <c r="A31921" s="283">
        <v>77978</v>
      </c>
      <c r="B31921" s="176">
        <v>71.2</v>
      </c>
      <c r="C31921" s="176">
        <v>36.4</v>
      </c>
      <c r="D31921" s="282">
        <v>87</v>
      </c>
      <c r="E31921" s="265"/>
    </row>
    <row r="31922" spans="1:5">
      <c r="A31922" s="283">
        <v>77979</v>
      </c>
      <c r="B31922" s="176">
        <v>59.4</v>
      </c>
      <c r="C31922" s="176">
        <v>36.9</v>
      </c>
      <c r="D31922" s="282">
        <v>127</v>
      </c>
      <c r="E31922" s="265"/>
    </row>
    <row r="31923" spans="1:5">
      <c r="A31923" s="283">
        <v>77982</v>
      </c>
      <c r="B31923" s="176">
        <v>0</v>
      </c>
      <c r="C31923" s="176">
        <v>0</v>
      </c>
      <c r="D31923" s="282">
        <v>87</v>
      </c>
      <c r="E31923" s="265"/>
    </row>
    <row r="31924" spans="1:5">
      <c r="A31924" s="283">
        <v>77983</v>
      </c>
      <c r="B31924" s="176">
        <v>15.3</v>
      </c>
      <c r="C31924" s="176">
        <v>46.3</v>
      </c>
      <c r="D31924" s="282">
        <v>87</v>
      </c>
      <c r="E31924" s="265"/>
    </row>
    <row r="31925" spans="1:5">
      <c r="A31925" s="283">
        <v>77984</v>
      </c>
      <c r="B31925" s="176">
        <v>30.5</v>
      </c>
      <c r="C31925" s="176">
        <v>46.2</v>
      </c>
      <c r="D31925" s="282">
        <v>87</v>
      </c>
      <c r="E31925" s="265"/>
    </row>
    <row r="31926" spans="1:5">
      <c r="A31926" s="283">
        <v>77986</v>
      </c>
      <c r="B31926" s="176">
        <v>15</v>
      </c>
      <c r="C31926" s="176">
        <v>49.3</v>
      </c>
      <c r="D31926" s="282">
        <v>87</v>
      </c>
      <c r="E31926" s="265"/>
    </row>
    <row r="31927" spans="1:5">
      <c r="A31927" s="283">
        <v>77987</v>
      </c>
      <c r="B31927" s="176">
        <v>44.1</v>
      </c>
      <c r="C31927" s="176">
        <v>40.299999999999997</v>
      </c>
      <c r="D31927" s="282">
        <v>87</v>
      </c>
      <c r="E31927" s="265"/>
    </row>
    <row r="31928" spans="1:5">
      <c r="A31928" s="283">
        <v>77988</v>
      </c>
      <c r="B31928" s="176">
        <v>27.5</v>
      </c>
      <c r="C31928" s="176">
        <v>40.6</v>
      </c>
      <c r="D31928" s="282">
        <v>87</v>
      </c>
      <c r="E31928" s="265"/>
    </row>
    <row r="31929" spans="1:5">
      <c r="A31929" s="283">
        <v>77989</v>
      </c>
      <c r="B31929" s="176">
        <v>0</v>
      </c>
      <c r="C31929" s="176">
        <v>0</v>
      </c>
      <c r="D31929" s="282">
        <v>87</v>
      </c>
      <c r="E31929" s="265"/>
    </row>
    <row r="31930" spans="1:5">
      <c r="A31930" s="283">
        <v>77990</v>
      </c>
      <c r="B31930" s="176">
        <v>2.4</v>
      </c>
      <c r="C31930" s="176">
        <v>45.4</v>
      </c>
      <c r="D31930" s="282">
        <v>87</v>
      </c>
      <c r="E31930" s="265"/>
    </row>
    <row r="31931" spans="1:5">
      <c r="A31931" s="283">
        <v>77991</v>
      </c>
      <c r="B31931" s="176">
        <v>0</v>
      </c>
      <c r="C31931" s="176">
        <v>0</v>
      </c>
      <c r="D31931" s="282">
        <v>87</v>
      </c>
      <c r="E31931" s="265"/>
    </row>
    <row r="31932" spans="1:5">
      <c r="A31932" s="283">
        <v>77993</v>
      </c>
      <c r="B31932" s="176">
        <v>10.5</v>
      </c>
      <c r="C31932" s="176">
        <v>47</v>
      </c>
      <c r="D31932" s="282">
        <v>87</v>
      </c>
      <c r="E31932" s="265"/>
    </row>
    <row r="31933" spans="1:5">
      <c r="A31933" s="283">
        <v>77994</v>
      </c>
      <c r="B31933" s="176">
        <v>5.0999999999999996</v>
      </c>
      <c r="C31933" s="176">
        <v>50.5</v>
      </c>
      <c r="D31933" s="282">
        <v>96</v>
      </c>
      <c r="E31933" s="265"/>
    </row>
    <row r="31934" spans="1:5">
      <c r="A31934" s="283">
        <v>77995</v>
      </c>
      <c r="B31934" s="176">
        <v>25</v>
      </c>
      <c r="C31934" s="176">
        <v>40.1</v>
      </c>
      <c r="D31934" s="282">
        <v>120</v>
      </c>
      <c r="E31934" s="265"/>
    </row>
    <row r="31935" spans="1:5">
      <c r="A31935" s="283">
        <v>78001</v>
      </c>
      <c r="B31935" s="176">
        <v>0</v>
      </c>
      <c r="C31935" s="176">
        <v>0</v>
      </c>
      <c r="D31935" s="282">
        <v>87</v>
      </c>
      <c r="E31935" s="265"/>
    </row>
    <row r="31936" spans="1:5">
      <c r="A31936" s="283">
        <v>78002</v>
      </c>
      <c r="B31936" s="176">
        <v>171.4</v>
      </c>
      <c r="C31936" s="176">
        <v>35</v>
      </c>
      <c r="D31936" s="282">
        <v>87</v>
      </c>
      <c r="E31936" s="265"/>
    </row>
    <row r="31937" spans="1:5">
      <c r="A31937" s="283">
        <v>78003</v>
      </c>
      <c r="B31937" s="176">
        <v>42.4</v>
      </c>
      <c r="C31937" s="176">
        <v>48.6</v>
      </c>
      <c r="D31937" s="282">
        <v>95</v>
      </c>
      <c r="E31937" s="265"/>
    </row>
    <row r="31938" spans="1:5">
      <c r="A31938" s="283">
        <v>78004</v>
      </c>
      <c r="B31938" s="176">
        <v>92.5</v>
      </c>
      <c r="C31938" s="176">
        <v>47.8</v>
      </c>
      <c r="D31938" s="282">
        <v>87</v>
      </c>
      <c r="E31938" s="265"/>
    </row>
    <row r="31939" spans="1:5">
      <c r="A31939" s="283">
        <v>78005</v>
      </c>
      <c r="B31939" s="176">
        <v>7.1</v>
      </c>
      <c r="C31939" s="176">
        <v>43.7</v>
      </c>
      <c r="D31939" s="282">
        <v>87</v>
      </c>
      <c r="E31939" s="265"/>
    </row>
    <row r="31940" spans="1:5">
      <c r="A31940" s="283">
        <v>78006</v>
      </c>
      <c r="B31940" s="176">
        <v>72.3</v>
      </c>
      <c r="C31940" s="176">
        <v>43.9</v>
      </c>
      <c r="D31940" s="282">
        <v>121</v>
      </c>
      <c r="E31940" s="265"/>
    </row>
    <row r="31941" spans="1:5">
      <c r="A31941" s="283">
        <v>78007</v>
      </c>
      <c r="B31941" s="176">
        <v>0.6</v>
      </c>
      <c r="C31941" s="176">
        <v>49</v>
      </c>
      <c r="D31941" s="282">
        <v>87</v>
      </c>
      <c r="E31941" s="265"/>
    </row>
    <row r="31942" spans="1:5">
      <c r="A31942" s="283">
        <v>78008</v>
      </c>
      <c r="B31942" s="176">
        <v>3.4</v>
      </c>
      <c r="C31942" s="176">
        <v>47</v>
      </c>
      <c r="D31942" s="282">
        <v>87</v>
      </c>
      <c r="E31942" s="265"/>
    </row>
    <row r="31943" spans="1:5">
      <c r="A31943" s="283">
        <v>78009</v>
      </c>
      <c r="B31943" s="176">
        <v>96.8</v>
      </c>
      <c r="C31943" s="176">
        <v>38.799999999999997</v>
      </c>
      <c r="D31943" s="282">
        <v>87</v>
      </c>
      <c r="E31943" s="265"/>
    </row>
    <row r="31944" spans="1:5">
      <c r="A31944" s="283">
        <v>78010</v>
      </c>
      <c r="B31944" s="176">
        <v>31.6</v>
      </c>
      <c r="C31944" s="176">
        <v>43.8</v>
      </c>
      <c r="D31944" s="282">
        <v>87</v>
      </c>
      <c r="E31944" s="265"/>
    </row>
    <row r="31945" spans="1:5">
      <c r="A31945" s="283">
        <v>78011</v>
      </c>
      <c r="B31945" s="176">
        <v>9</v>
      </c>
      <c r="C31945" s="176">
        <v>35.200000000000003</v>
      </c>
      <c r="D31945" s="282">
        <v>87</v>
      </c>
      <c r="E31945" s="265"/>
    </row>
    <row r="31946" spans="1:5">
      <c r="A31946" s="283">
        <v>78012</v>
      </c>
      <c r="B31946" s="176">
        <v>44.6</v>
      </c>
      <c r="C31946" s="176">
        <v>34.5</v>
      </c>
      <c r="D31946" s="282">
        <v>87</v>
      </c>
      <c r="E31946" s="265"/>
    </row>
    <row r="31947" spans="1:5">
      <c r="A31947" s="283">
        <v>78013</v>
      </c>
      <c r="B31947" s="176">
        <v>34.4</v>
      </c>
      <c r="C31947" s="176">
        <v>41.9</v>
      </c>
      <c r="D31947" s="282">
        <v>105</v>
      </c>
      <c r="E31947" s="265"/>
    </row>
    <row r="31948" spans="1:5">
      <c r="A31948" s="283">
        <v>78014</v>
      </c>
      <c r="B31948" s="176">
        <v>8</v>
      </c>
      <c r="C31948" s="176">
        <v>34.4</v>
      </c>
      <c r="D31948" s="282">
        <v>87</v>
      </c>
      <c r="E31948" s="265"/>
    </row>
    <row r="31949" spans="1:5">
      <c r="A31949" s="283">
        <v>78015</v>
      </c>
      <c r="B31949" s="176">
        <v>300.60000000000002</v>
      </c>
      <c r="C31949" s="176">
        <v>45.3</v>
      </c>
      <c r="D31949" s="282">
        <v>113</v>
      </c>
      <c r="E31949" s="265"/>
    </row>
    <row r="31950" spans="1:5">
      <c r="A31950" s="283">
        <v>78016</v>
      </c>
      <c r="B31950" s="176">
        <v>77.8</v>
      </c>
      <c r="C31950" s="176">
        <v>37.700000000000003</v>
      </c>
      <c r="D31950" s="282">
        <v>87</v>
      </c>
      <c r="E31950" s="265"/>
    </row>
    <row r="31951" spans="1:5">
      <c r="A31951" s="283">
        <v>78017</v>
      </c>
      <c r="B31951" s="176">
        <v>20.8</v>
      </c>
      <c r="C31951" s="176">
        <v>31.1</v>
      </c>
      <c r="D31951" s="282">
        <v>87</v>
      </c>
      <c r="E31951" s="265"/>
    </row>
    <row r="31952" spans="1:5">
      <c r="A31952" s="283">
        <v>78019</v>
      </c>
      <c r="B31952" s="176">
        <v>1.9</v>
      </c>
      <c r="C31952" s="176">
        <v>28.3</v>
      </c>
      <c r="D31952" s="282">
        <v>87</v>
      </c>
      <c r="E31952" s="265"/>
    </row>
    <row r="31953" spans="1:5">
      <c r="A31953" s="283">
        <v>78021</v>
      </c>
      <c r="B31953" s="176">
        <v>1.4</v>
      </c>
      <c r="C31953" s="176">
        <v>32.200000000000003</v>
      </c>
      <c r="D31953" s="282">
        <v>87</v>
      </c>
      <c r="E31953" s="265"/>
    </row>
    <row r="31954" spans="1:5">
      <c r="A31954" s="283">
        <v>78022</v>
      </c>
      <c r="B31954" s="176">
        <v>9.3000000000000007</v>
      </c>
      <c r="C31954" s="176">
        <v>43</v>
      </c>
      <c r="D31954" s="282">
        <v>87</v>
      </c>
      <c r="E31954" s="265"/>
    </row>
    <row r="31955" spans="1:5">
      <c r="A31955" s="283">
        <v>78023</v>
      </c>
      <c r="B31955" s="176">
        <v>303</v>
      </c>
      <c r="C31955" s="176">
        <v>36.799999999999997</v>
      </c>
      <c r="D31955" s="282">
        <v>104</v>
      </c>
      <c r="E31955" s="265"/>
    </row>
    <row r="31956" spans="1:5">
      <c r="A31956" s="283">
        <v>78024</v>
      </c>
      <c r="B31956" s="176">
        <v>4.0999999999999996</v>
      </c>
      <c r="C31956" s="176">
        <v>48.5</v>
      </c>
      <c r="D31956" s="282">
        <v>96</v>
      </c>
      <c r="E31956" s="265"/>
    </row>
    <row r="31957" spans="1:5">
      <c r="A31957" s="283">
        <v>78025</v>
      </c>
      <c r="B31957" s="176">
        <v>31.1</v>
      </c>
      <c r="C31957" s="176">
        <v>48.4</v>
      </c>
      <c r="D31957" s="282">
        <v>95</v>
      </c>
      <c r="E31957" s="265"/>
    </row>
    <row r="31958" spans="1:5">
      <c r="A31958" s="283">
        <v>78026</v>
      </c>
      <c r="B31958" s="176">
        <v>18.600000000000001</v>
      </c>
      <c r="C31958" s="176">
        <v>37.1</v>
      </c>
      <c r="D31958" s="282">
        <v>108</v>
      </c>
      <c r="E31958" s="265"/>
    </row>
    <row r="31959" spans="1:5">
      <c r="A31959" s="283">
        <v>78027</v>
      </c>
      <c r="B31959" s="176">
        <v>7.9</v>
      </c>
      <c r="C31959" s="176">
        <v>48.9</v>
      </c>
      <c r="D31959" s="282">
        <v>87</v>
      </c>
      <c r="E31959" s="265"/>
    </row>
    <row r="31960" spans="1:5">
      <c r="A31960" s="283">
        <v>78028</v>
      </c>
      <c r="B31960" s="176">
        <v>96.1</v>
      </c>
      <c r="C31960" s="176">
        <v>47.4</v>
      </c>
      <c r="D31960" s="282">
        <v>177</v>
      </c>
      <c r="E31960" s="265"/>
    </row>
    <row r="31961" spans="1:5">
      <c r="A31961" s="283">
        <v>78029</v>
      </c>
      <c r="B31961" s="176">
        <v>0</v>
      </c>
      <c r="C31961" s="176">
        <v>0</v>
      </c>
      <c r="D31961" s="282">
        <v>87</v>
      </c>
      <c r="E31961" s="265"/>
    </row>
    <row r="31962" spans="1:5">
      <c r="A31962" s="283">
        <v>78039</v>
      </c>
      <c r="B31962" s="176">
        <v>162.5</v>
      </c>
      <c r="C31962" s="176">
        <v>40.799999999999997</v>
      </c>
      <c r="D31962" s="282">
        <v>87</v>
      </c>
      <c r="E31962" s="265"/>
    </row>
    <row r="31963" spans="1:5">
      <c r="A31963" s="283">
        <v>78040</v>
      </c>
      <c r="B31963" s="176">
        <v>6665.5</v>
      </c>
      <c r="C31963" s="176">
        <v>29.7</v>
      </c>
      <c r="D31963" s="282">
        <v>126</v>
      </c>
      <c r="E31963" s="265"/>
    </row>
    <row r="31964" spans="1:5">
      <c r="A31964" s="283">
        <v>78041</v>
      </c>
      <c r="B31964" s="176">
        <v>2462.5</v>
      </c>
      <c r="C31964" s="176">
        <v>31.2</v>
      </c>
      <c r="D31964" s="282">
        <v>143</v>
      </c>
      <c r="E31964" s="265"/>
    </row>
    <row r="31965" spans="1:5">
      <c r="A31965" s="283">
        <v>78042</v>
      </c>
      <c r="B31965" s="176">
        <v>0</v>
      </c>
      <c r="C31965" s="176">
        <v>0</v>
      </c>
      <c r="D31965" s="282">
        <v>87</v>
      </c>
      <c r="E31965" s="265"/>
    </row>
    <row r="31966" spans="1:5">
      <c r="A31966" s="283">
        <v>78043</v>
      </c>
      <c r="B31966" s="176">
        <v>187.3</v>
      </c>
      <c r="C31966" s="176">
        <v>27.4</v>
      </c>
      <c r="D31966" s="282">
        <v>116</v>
      </c>
      <c r="E31966" s="265"/>
    </row>
    <row r="31967" spans="1:5">
      <c r="A31967" s="283">
        <v>78044</v>
      </c>
      <c r="B31967" s="176">
        <v>0</v>
      </c>
      <c r="C31967" s="176">
        <v>0</v>
      </c>
      <c r="D31967" s="282">
        <v>87</v>
      </c>
      <c r="E31967" s="265"/>
    </row>
    <row r="31968" spans="1:5">
      <c r="A31968" s="283">
        <v>78045</v>
      </c>
      <c r="B31968" s="176">
        <v>38.700000000000003</v>
      </c>
      <c r="C31968" s="176">
        <v>28.9</v>
      </c>
      <c r="D31968" s="282">
        <v>101</v>
      </c>
      <c r="E31968" s="265"/>
    </row>
    <row r="31969" spans="1:5">
      <c r="A31969" s="283">
        <v>78046</v>
      </c>
      <c r="B31969" s="176">
        <v>1165.0999999999999</v>
      </c>
      <c r="C31969" s="176">
        <v>23.8</v>
      </c>
      <c r="D31969" s="282">
        <v>87</v>
      </c>
      <c r="E31969" s="265"/>
    </row>
    <row r="31970" spans="1:5">
      <c r="A31970" s="283">
        <v>78050</v>
      </c>
      <c r="B31970" s="176">
        <v>59.3</v>
      </c>
      <c r="C31970" s="176">
        <v>36.6</v>
      </c>
      <c r="D31970" s="282">
        <v>87</v>
      </c>
      <c r="E31970" s="265"/>
    </row>
    <row r="31971" spans="1:5">
      <c r="A31971" s="283">
        <v>78052</v>
      </c>
      <c r="B31971" s="176">
        <v>104.6</v>
      </c>
      <c r="C31971" s="176">
        <v>37.299999999999997</v>
      </c>
      <c r="D31971" s="282">
        <v>87</v>
      </c>
      <c r="E31971" s="265"/>
    </row>
    <row r="31972" spans="1:5">
      <c r="A31972" s="283">
        <v>78054</v>
      </c>
      <c r="B31972" s="176">
        <v>0</v>
      </c>
      <c r="C31972" s="176">
        <v>0</v>
      </c>
      <c r="D31972" s="282">
        <v>87</v>
      </c>
      <c r="E31972" s="265"/>
    </row>
    <row r="31973" spans="1:5">
      <c r="A31973" s="283">
        <v>78055</v>
      </c>
      <c r="B31973" s="176">
        <v>6.4</v>
      </c>
      <c r="C31973" s="176">
        <v>52.1</v>
      </c>
      <c r="D31973" s="282">
        <v>87</v>
      </c>
      <c r="E31973" s="265"/>
    </row>
    <row r="31974" spans="1:5">
      <c r="A31974" s="283">
        <v>78056</v>
      </c>
      <c r="B31974" s="176">
        <v>16.5</v>
      </c>
      <c r="C31974" s="176">
        <v>45.4</v>
      </c>
      <c r="D31974" s="282">
        <v>87</v>
      </c>
      <c r="E31974" s="265"/>
    </row>
    <row r="31975" spans="1:5">
      <c r="A31975" s="283">
        <v>78057</v>
      </c>
      <c r="B31975" s="176">
        <v>8.5</v>
      </c>
      <c r="C31975" s="176">
        <v>42.6</v>
      </c>
      <c r="D31975" s="282">
        <v>87</v>
      </c>
      <c r="E31975" s="265"/>
    </row>
    <row r="31976" spans="1:5">
      <c r="A31976" s="283">
        <v>78058</v>
      </c>
      <c r="B31976" s="176">
        <v>6.5</v>
      </c>
      <c r="C31976" s="176">
        <v>54.9</v>
      </c>
      <c r="D31976" s="282">
        <v>96</v>
      </c>
      <c r="E31976" s="265"/>
    </row>
    <row r="31977" spans="1:5">
      <c r="A31977" s="283">
        <v>78059</v>
      </c>
      <c r="B31977" s="176">
        <v>119.3</v>
      </c>
      <c r="C31977" s="176">
        <v>36.4</v>
      </c>
      <c r="D31977" s="282">
        <v>87</v>
      </c>
      <c r="E31977" s="265"/>
    </row>
    <row r="31978" spans="1:5">
      <c r="A31978" s="283">
        <v>78060</v>
      </c>
      <c r="B31978" s="176">
        <v>0</v>
      </c>
      <c r="C31978" s="176">
        <v>0</v>
      </c>
      <c r="D31978" s="282">
        <v>87</v>
      </c>
      <c r="E31978" s="265"/>
    </row>
    <row r="31979" spans="1:5">
      <c r="A31979" s="283">
        <v>78061</v>
      </c>
      <c r="B31979" s="176">
        <v>15.7</v>
      </c>
      <c r="C31979" s="176">
        <v>32.4</v>
      </c>
      <c r="D31979" s="282">
        <v>87</v>
      </c>
      <c r="E31979" s="265"/>
    </row>
    <row r="31980" spans="1:5">
      <c r="A31980" s="283">
        <v>78062</v>
      </c>
      <c r="B31980" s="176">
        <v>0</v>
      </c>
      <c r="C31980" s="176">
        <v>0</v>
      </c>
      <c r="D31980" s="282">
        <v>87</v>
      </c>
      <c r="E31980" s="265"/>
    </row>
    <row r="31981" spans="1:5">
      <c r="A31981" s="283">
        <v>78063</v>
      </c>
      <c r="B31981" s="176">
        <v>61.3</v>
      </c>
      <c r="C31981" s="176">
        <v>47.6</v>
      </c>
      <c r="D31981" s="282">
        <v>107</v>
      </c>
      <c r="E31981" s="265"/>
    </row>
    <row r="31982" spans="1:5">
      <c r="A31982" s="283">
        <v>78064</v>
      </c>
      <c r="B31982" s="176">
        <v>55.4</v>
      </c>
      <c r="C31982" s="176">
        <v>37.6</v>
      </c>
      <c r="D31982" s="282">
        <v>87</v>
      </c>
      <c r="E31982" s="265"/>
    </row>
    <row r="31983" spans="1:5">
      <c r="A31983" s="283">
        <v>78065</v>
      </c>
      <c r="B31983" s="176">
        <v>82.5</v>
      </c>
      <c r="C31983" s="176">
        <v>34</v>
      </c>
      <c r="D31983" s="282">
        <v>87</v>
      </c>
      <c r="E31983" s="265"/>
    </row>
    <row r="31984" spans="1:5">
      <c r="A31984" s="283">
        <v>78066</v>
      </c>
      <c r="B31984" s="176">
        <v>68.2</v>
      </c>
      <c r="C31984" s="176">
        <v>43.9</v>
      </c>
      <c r="D31984" s="282">
        <v>87</v>
      </c>
      <c r="E31984" s="265"/>
    </row>
    <row r="31985" spans="1:5">
      <c r="A31985" s="283">
        <v>78067</v>
      </c>
      <c r="B31985" s="176">
        <v>3.9</v>
      </c>
      <c r="C31985" s="176">
        <v>33</v>
      </c>
      <c r="D31985" s="282">
        <v>87</v>
      </c>
      <c r="E31985" s="265"/>
    </row>
    <row r="31986" spans="1:5">
      <c r="A31986" s="283">
        <v>78069</v>
      </c>
      <c r="B31986" s="176">
        <v>137.4</v>
      </c>
      <c r="C31986" s="176">
        <v>32.9</v>
      </c>
      <c r="D31986" s="282">
        <v>87</v>
      </c>
      <c r="E31986" s="265"/>
    </row>
    <row r="31987" spans="1:5">
      <c r="A31987" s="283">
        <v>78070</v>
      </c>
      <c r="B31987" s="176">
        <v>124.8</v>
      </c>
      <c r="C31987" s="176">
        <v>43.6</v>
      </c>
      <c r="D31987" s="282">
        <v>108</v>
      </c>
      <c r="E31987" s="265"/>
    </row>
    <row r="31988" spans="1:5">
      <c r="A31988" s="283">
        <v>78071</v>
      </c>
      <c r="B31988" s="176">
        <v>10.7</v>
      </c>
      <c r="C31988" s="176">
        <v>38.5</v>
      </c>
      <c r="D31988" s="282">
        <v>87</v>
      </c>
      <c r="E31988" s="265"/>
    </row>
    <row r="31989" spans="1:5">
      <c r="A31989" s="283">
        <v>78072</v>
      </c>
      <c r="B31989" s="176">
        <v>0.6</v>
      </c>
      <c r="C31989" s="176">
        <v>49.2</v>
      </c>
      <c r="D31989" s="282">
        <v>87</v>
      </c>
      <c r="E31989" s="265"/>
    </row>
    <row r="31990" spans="1:5">
      <c r="A31990" s="283">
        <v>78073</v>
      </c>
      <c r="B31990" s="176">
        <v>164.4</v>
      </c>
      <c r="C31990" s="176">
        <v>33.5</v>
      </c>
      <c r="D31990" s="282">
        <v>87</v>
      </c>
      <c r="E31990" s="265"/>
    </row>
    <row r="31991" spans="1:5">
      <c r="A31991" s="283">
        <v>78074</v>
      </c>
      <c r="B31991" s="176">
        <v>24.4</v>
      </c>
      <c r="C31991" s="176">
        <v>48.2</v>
      </c>
      <c r="D31991" s="282">
        <v>87</v>
      </c>
      <c r="E31991" s="265"/>
    </row>
    <row r="31992" spans="1:5">
      <c r="A31992" s="283">
        <v>78075</v>
      </c>
      <c r="B31992" s="176">
        <v>7.3</v>
      </c>
      <c r="C31992" s="176">
        <v>38</v>
      </c>
      <c r="D31992" s="282">
        <v>87</v>
      </c>
      <c r="E31992" s="265"/>
    </row>
    <row r="31993" spans="1:5">
      <c r="A31993" s="283">
        <v>78076</v>
      </c>
      <c r="B31993" s="176">
        <v>19</v>
      </c>
      <c r="C31993" s="176">
        <v>28.1</v>
      </c>
      <c r="D31993" s="282">
        <v>87</v>
      </c>
      <c r="E31993" s="265"/>
    </row>
    <row r="31994" spans="1:5">
      <c r="A31994" s="283">
        <v>78101</v>
      </c>
      <c r="B31994" s="176">
        <v>154.6</v>
      </c>
      <c r="C31994" s="176">
        <v>41.1</v>
      </c>
      <c r="D31994" s="282">
        <v>111</v>
      </c>
      <c r="E31994" s="265"/>
    </row>
    <row r="31995" spans="1:5">
      <c r="A31995" s="283">
        <v>78102</v>
      </c>
      <c r="B31995" s="176">
        <v>58.6</v>
      </c>
      <c r="C31995" s="176">
        <v>35.299999999999997</v>
      </c>
      <c r="D31995" s="282">
        <v>118</v>
      </c>
      <c r="E31995" s="265"/>
    </row>
    <row r="31996" spans="1:5">
      <c r="A31996" s="283">
        <v>78104</v>
      </c>
      <c r="B31996" s="176">
        <v>21.3</v>
      </c>
      <c r="C31996" s="176">
        <v>33</v>
      </c>
      <c r="D31996" s="282">
        <v>87</v>
      </c>
      <c r="E31996" s="265"/>
    </row>
    <row r="31997" spans="1:5">
      <c r="A31997" s="283">
        <v>78107</v>
      </c>
      <c r="B31997" s="176">
        <v>2.4</v>
      </c>
      <c r="C31997" s="176">
        <v>45.6</v>
      </c>
      <c r="D31997" s="282">
        <v>87</v>
      </c>
      <c r="E31997" s="265"/>
    </row>
    <row r="31998" spans="1:5">
      <c r="A31998" s="283">
        <v>78108</v>
      </c>
      <c r="B31998" s="176">
        <v>581.4</v>
      </c>
      <c r="C31998" s="176">
        <v>33.9</v>
      </c>
      <c r="D31998" s="282">
        <v>93</v>
      </c>
      <c r="E31998" s="265"/>
    </row>
    <row r="31999" spans="1:5">
      <c r="A31999" s="283">
        <v>78109</v>
      </c>
      <c r="B31999" s="176">
        <v>1199.5</v>
      </c>
      <c r="C31999" s="176">
        <v>31.1</v>
      </c>
      <c r="D31999" s="282">
        <v>116</v>
      </c>
      <c r="E31999" s="265"/>
    </row>
    <row r="32000" spans="1:5">
      <c r="A32000" s="283">
        <v>78111</v>
      </c>
      <c r="B32000" s="176">
        <v>6.3</v>
      </c>
      <c r="C32000" s="176">
        <v>43</v>
      </c>
      <c r="D32000" s="282">
        <v>87</v>
      </c>
      <c r="E32000" s="265"/>
    </row>
    <row r="32001" spans="1:5">
      <c r="A32001" s="283">
        <v>78112</v>
      </c>
      <c r="B32001" s="176">
        <v>158</v>
      </c>
      <c r="C32001" s="176">
        <v>34.1</v>
      </c>
      <c r="D32001" s="282">
        <v>87</v>
      </c>
      <c r="E32001" s="265"/>
    </row>
    <row r="32002" spans="1:5">
      <c r="A32002" s="283">
        <v>78113</v>
      </c>
      <c r="B32002" s="176">
        <v>7.7</v>
      </c>
      <c r="C32002" s="176">
        <v>44.5</v>
      </c>
      <c r="D32002" s="282">
        <v>87</v>
      </c>
      <c r="E32002" s="265"/>
    </row>
    <row r="32003" spans="1:5">
      <c r="A32003" s="283">
        <v>78114</v>
      </c>
      <c r="B32003" s="176">
        <v>56</v>
      </c>
      <c r="C32003" s="176">
        <v>39.799999999999997</v>
      </c>
      <c r="D32003" s="282">
        <v>107</v>
      </c>
      <c r="E32003" s="265"/>
    </row>
    <row r="32004" spans="1:5">
      <c r="A32004" s="283">
        <v>78115</v>
      </c>
      <c r="B32004" s="176">
        <v>0</v>
      </c>
      <c r="C32004" s="176">
        <v>0</v>
      </c>
      <c r="D32004" s="282">
        <v>87</v>
      </c>
      <c r="E32004" s="265"/>
    </row>
    <row r="32005" spans="1:5">
      <c r="A32005" s="283">
        <v>78116</v>
      </c>
      <c r="B32005" s="176">
        <v>3.8</v>
      </c>
      <c r="C32005" s="176">
        <v>50.5</v>
      </c>
      <c r="D32005" s="282">
        <v>87</v>
      </c>
      <c r="E32005" s="265"/>
    </row>
    <row r="32006" spans="1:5">
      <c r="A32006" s="283">
        <v>78117</v>
      </c>
      <c r="B32006" s="176">
        <v>11.2</v>
      </c>
      <c r="C32006" s="176">
        <v>42</v>
      </c>
      <c r="D32006" s="282">
        <v>97</v>
      </c>
      <c r="E32006" s="265"/>
    </row>
    <row r="32007" spans="1:5">
      <c r="A32007" s="283">
        <v>78118</v>
      </c>
      <c r="B32007" s="176">
        <v>19.5</v>
      </c>
      <c r="C32007" s="176">
        <v>38.9</v>
      </c>
      <c r="D32007" s="282">
        <v>87</v>
      </c>
      <c r="E32007" s="265"/>
    </row>
    <row r="32008" spans="1:5">
      <c r="A32008" s="283">
        <v>78119</v>
      </c>
      <c r="B32008" s="176">
        <v>39.1</v>
      </c>
      <c r="C32008" s="176">
        <v>34.799999999999997</v>
      </c>
      <c r="D32008" s="282">
        <v>87</v>
      </c>
      <c r="E32008" s="265"/>
    </row>
    <row r="32009" spans="1:5">
      <c r="A32009" s="283">
        <v>78121</v>
      </c>
      <c r="B32009" s="176">
        <v>107.4</v>
      </c>
      <c r="C32009" s="176">
        <v>39.299999999999997</v>
      </c>
      <c r="D32009" s="282">
        <v>87</v>
      </c>
      <c r="E32009" s="265"/>
    </row>
    <row r="32010" spans="1:5">
      <c r="A32010" s="283">
        <v>78122</v>
      </c>
      <c r="B32010" s="176">
        <v>7.6</v>
      </c>
      <c r="C32010" s="176">
        <v>46.8</v>
      </c>
      <c r="D32010" s="282">
        <v>87</v>
      </c>
      <c r="E32010" s="265"/>
    </row>
    <row r="32011" spans="1:5">
      <c r="A32011" s="283">
        <v>78123</v>
      </c>
      <c r="B32011" s="176">
        <v>283</v>
      </c>
      <c r="C32011" s="176">
        <v>39.700000000000003</v>
      </c>
      <c r="D32011" s="282">
        <v>87</v>
      </c>
      <c r="E32011" s="265"/>
    </row>
    <row r="32012" spans="1:5">
      <c r="A32012" s="283">
        <v>78124</v>
      </c>
      <c r="B32012" s="176">
        <v>116.8</v>
      </c>
      <c r="C32012" s="176">
        <v>39.200000000000003</v>
      </c>
      <c r="D32012" s="282">
        <v>95</v>
      </c>
      <c r="E32012" s="265"/>
    </row>
    <row r="32013" spans="1:5">
      <c r="A32013" s="283">
        <v>78125</v>
      </c>
      <c r="B32013" s="176">
        <v>0</v>
      </c>
      <c r="C32013" s="176">
        <v>0</v>
      </c>
      <c r="D32013" s="282">
        <v>87</v>
      </c>
      <c r="E32013" s="265"/>
    </row>
    <row r="32014" spans="1:5">
      <c r="A32014" s="283">
        <v>78130</v>
      </c>
      <c r="B32014" s="176">
        <v>708.5</v>
      </c>
      <c r="C32014" s="176">
        <v>35.799999999999997</v>
      </c>
      <c r="D32014" s="282">
        <v>137</v>
      </c>
      <c r="E32014" s="265"/>
    </row>
    <row r="32015" spans="1:5">
      <c r="A32015" s="283">
        <v>78131</v>
      </c>
      <c r="B32015" s="176">
        <v>0</v>
      </c>
      <c r="C32015" s="176">
        <v>0</v>
      </c>
      <c r="D32015" s="282">
        <v>87</v>
      </c>
      <c r="E32015" s="265"/>
    </row>
    <row r="32016" spans="1:5">
      <c r="A32016" s="283">
        <v>78132</v>
      </c>
      <c r="B32016" s="176">
        <v>112.4</v>
      </c>
      <c r="C32016" s="176">
        <v>42.9</v>
      </c>
      <c r="D32016" s="282">
        <v>123</v>
      </c>
      <c r="E32016" s="265"/>
    </row>
    <row r="32017" spans="1:5">
      <c r="A32017" s="283">
        <v>78133</v>
      </c>
      <c r="B32017" s="176">
        <v>166.4</v>
      </c>
      <c r="C32017" s="176">
        <v>49.1</v>
      </c>
      <c r="D32017" s="282">
        <v>109</v>
      </c>
      <c r="E32017" s="265"/>
    </row>
    <row r="32018" spans="1:5">
      <c r="A32018" s="283">
        <v>78135</v>
      </c>
      <c r="B32018" s="176">
        <v>0</v>
      </c>
      <c r="C32018" s="176">
        <v>0</v>
      </c>
      <c r="D32018" s="282">
        <v>87</v>
      </c>
      <c r="E32018" s="265"/>
    </row>
    <row r="32019" spans="1:5">
      <c r="A32019" s="283">
        <v>78140</v>
      </c>
      <c r="B32019" s="176">
        <v>24.5</v>
      </c>
      <c r="C32019" s="176">
        <v>33.4</v>
      </c>
      <c r="D32019" s="282">
        <v>87</v>
      </c>
      <c r="E32019" s="265"/>
    </row>
    <row r="32020" spans="1:5">
      <c r="A32020" s="283">
        <v>78141</v>
      </c>
      <c r="B32020" s="176">
        <v>7.4</v>
      </c>
      <c r="C32020" s="176">
        <v>48.7</v>
      </c>
      <c r="D32020" s="282">
        <v>87</v>
      </c>
      <c r="E32020" s="265"/>
    </row>
    <row r="32021" spans="1:5">
      <c r="A32021" s="283">
        <v>78142</v>
      </c>
      <c r="B32021" s="176">
        <v>0</v>
      </c>
      <c r="C32021" s="176">
        <v>0</v>
      </c>
      <c r="D32021" s="282">
        <v>87</v>
      </c>
      <c r="E32021" s="265"/>
    </row>
    <row r="32022" spans="1:5">
      <c r="A32022" s="283">
        <v>78143</v>
      </c>
      <c r="B32022" s="176">
        <v>159.30000000000001</v>
      </c>
      <c r="C32022" s="176">
        <v>38</v>
      </c>
      <c r="D32022" s="282">
        <v>87</v>
      </c>
      <c r="E32022" s="265"/>
    </row>
    <row r="32023" spans="1:5">
      <c r="A32023" s="283">
        <v>78144</v>
      </c>
      <c r="B32023" s="176">
        <v>3.9</v>
      </c>
      <c r="C32023" s="176">
        <v>48.3</v>
      </c>
      <c r="D32023" s="282">
        <v>87</v>
      </c>
      <c r="E32023" s="265"/>
    </row>
    <row r="32024" spans="1:5">
      <c r="A32024" s="283">
        <v>78145</v>
      </c>
      <c r="B32024" s="176">
        <v>0</v>
      </c>
      <c r="C32024" s="176">
        <v>0</v>
      </c>
      <c r="D32024" s="282">
        <v>87</v>
      </c>
      <c r="E32024" s="265"/>
    </row>
    <row r="32025" spans="1:5">
      <c r="A32025" s="283">
        <v>78146</v>
      </c>
      <c r="B32025" s="176">
        <v>5.4</v>
      </c>
      <c r="C32025" s="176">
        <v>45.9</v>
      </c>
      <c r="D32025" s="282">
        <v>87</v>
      </c>
      <c r="E32025" s="265"/>
    </row>
    <row r="32026" spans="1:5">
      <c r="A32026" s="283">
        <v>78147</v>
      </c>
      <c r="B32026" s="176">
        <v>62.7</v>
      </c>
      <c r="C32026" s="176">
        <v>36.299999999999997</v>
      </c>
      <c r="D32026" s="282">
        <v>87</v>
      </c>
      <c r="E32026" s="265"/>
    </row>
    <row r="32027" spans="1:5">
      <c r="A32027" s="283">
        <v>78148</v>
      </c>
      <c r="B32027" s="176">
        <v>2081.6999999999998</v>
      </c>
      <c r="C32027" s="176">
        <v>34.6</v>
      </c>
      <c r="D32027" s="282">
        <v>146</v>
      </c>
      <c r="E32027" s="265"/>
    </row>
    <row r="32028" spans="1:5">
      <c r="A32028" s="283">
        <v>78150</v>
      </c>
      <c r="B32028" s="176">
        <v>0</v>
      </c>
      <c r="C32028" s="176">
        <v>0</v>
      </c>
      <c r="D32028" s="282">
        <v>87</v>
      </c>
      <c r="E32028" s="265"/>
    </row>
    <row r="32029" spans="1:5">
      <c r="A32029" s="283">
        <v>78151</v>
      </c>
      <c r="B32029" s="176">
        <v>12.6</v>
      </c>
      <c r="C32029" s="176">
        <v>40.799999999999997</v>
      </c>
      <c r="D32029" s="282">
        <v>87</v>
      </c>
      <c r="E32029" s="265"/>
    </row>
    <row r="32030" spans="1:5">
      <c r="A32030" s="283">
        <v>78152</v>
      </c>
      <c r="B32030" s="176">
        <v>59.8</v>
      </c>
      <c r="C32030" s="176">
        <v>44.4</v>
      </c>
      <c r="D32030" s="282">
        <v>87</v>
      </c>
      <c r="E32030" s="265"/>
    </row>
    <row r="32031" spans="1:5">
      <c r="A32031" s="283">
        <v>78154</v>
      </c>
      <c r="B32031" s="176">
        <v>878.9</v>
      </c>
      <c r="C32031" s="176">
        <v>37.299999999999997</v>
      </c>
      <c r="D32031" s="282">
        <v>133</v>
      </c>
      <c r="E32031" s="265"/>
    </row>
    <row r="32032" spans="1:5">
      <c r="A32032" s="283">
        <v>78155</v>
      </c>
      <c r="B32032" s="176">
        <v>127.8</v>
      </c>
      <c r="C32032" s="176">
        <v>38.1</v>
      </c>
      <c r="D32032" s="282">
        <v>160</v>
      </c>
      <c r="E32032" s="265"/>
    </row>
    <row r="32033" spans="1:5">
      <c r="A32033" s="283">
        <v>78156</v>
      </c>
      <c r="B32033" s="176">
        <v>0</v>
      </c>
      <c r="C32033" s="176">
        <v>0</v>
      </c>
      <c r="D32033" s="282">
        <v>87</v>
      </c>
      <c r="E32033" s="265"/>
    </row>
    <row r="32034" spans="1:5">
      <c r="A32034" s="283">
        <v>78159</v>
      </c>
      <c r="B32034" s="176">
        <v>6.3</v>
      </c>
      <c r="C32034" s="176">
        <v>40.9</v>
      </c>
      <c r="D32034" s="282">
        <v>87</v>
      </c>
      <c r="E32034" s="265"/>
    </row>
    <row r="32035" spans="1:5">
      <c r="A32035" s="283">
        <v>78160</v>
      </c>
      <c r="B32035" s="176">
        <v>21.8</v>
      </c>
      <c r="C32035" s="176">
        <v>40.1</v>
      </c>
      <c r="D32035" s="282">
        <v>87</v>
      </c>
      <c r="E32035" s="265"/>
    </row>
    <row r="32036" spans="1:5">
      <c r="A32036" s="283">
        <v>78161</v>
      </c>
      <c r="B32036" s="176">
        <v>49.4</v>
      </c>
      <c r="C32036" s="176">
        <v>39.700000000000003</v>
      </c>
      <c r="D32036" s="282">
        <v>87</v>
      </c>
      <c r="E32036" s="265"/>
    </row>
    <row r="32037" spans="1:5">
      <c r="A32037" s="283">
        <v>78162</v>
      </c>
      <c r="B32037" s="176">
        <v>0</v>
      </c>
      <c r="C32037" s="176">
        <v>0</v>
      </c>
      <c r="D32037" s="282">
        <v>87</v>
      </c>
      <c r="E32037" s="265"/>
    </row>
    <row r="32038" spans="1:5">
      <c r="A32038" s="283">
        <v>78163</v>
      </c>
      <c r="B32038" s="176">
        <v>136.4</v>
      </c>
      <c r="C32038" s="176">
        <v>45.5</v>
      </c>
      <c r="D32038" s="282">
        <v>137</v>
      </c>
      <c r="E32038" s="265"/>
    </row>
    <row r="32039" spans="1:5">
      <c r="A32039" s="283">
        <v>78164</v>
      </c>
      <c r="B32039" s="176">
        <v>17.8</v>
      </c>
      <c r="C32039" s="176">
        <v>46</v>
      </c>
      <c r="D32039" s="282">
        <v>96</v>
      </c>
      <c r="E32039" s="265"/>
    </row>
    <row r="32040" spans="1:5">
      <c r="A32040" s="283">
        <v>78201</v>
      </c>
      <c r="B32040" s="176">
        <v>6472.7</v>
      </c>
      <c r="C32040" s="176">
        <v>35.799999999999997</v>
      </c>
      <c r="D32040" s="282">
        <v>142</v>
      </c>
      <c r="E32040" s="265"/>
    </row>
    <row r="32041" spans="1:5">
      <c r="A32041" s="283">
        <v>78202</v>
      </c>
      <c r="B32041" s="176">
        <v>4690.3999999999996</v>
      </c>
      <c r="C32041" s="176">
        <v>31.3</v>
      </c>
      <c r="D32041" s="282">
        <v>109</v>
      </c>
      <c r="E32041" s="265"/>
    </row>
    <row r="32042" spans="1:5">
      <c r="A32042" s="283">
        <v>78203</v>
      </c>
      <c r="B32042" s="176">
        <v>4310.3</v>
      </c>
      <c r="C32042" s="176">
        <v>30</v>
      </c>
      <c r="D32042" s="282">
        <v>110</v>
      </c>
      <c r="E32042" s="265"/>
    </row>
    <row r="32043" spans="1:5">
      <c r="A32043" s="283">
        <v>78204</v>
      </c>
      <c r="B32043" s="176">
        <v>4434.5</v>
      </c>
      <c r="C32043" s="176">
        <v>35.9</v>
      </c>
      <c r="D32043" s="282">
        <v>117</v>
      </c>
      <c r="E32043" s="265"/>
    </row>
    <row r="32044" spans="1:5">
      <c r="A32044" s="283">
        <v>78205</v>
      </c>
      <c r="B32044" s="176">
        <v>2260.6999999999998</v>
      </c>
      <c r="C32044" s="176">
        <v>46.3</v>
      </c>
      <c r="D32044" s="282">
        <v>123</v>
      </c>
      <c r="E32044" s="265"/>
    </row>
    <row r="32045" spans="1:5">
      <c r="A32045" s="283">
        <v>78206</v>
      </c>
      <c r="B32045" s="176">
        <v>1819.8</v>
      </c>
      <c r="C32045" s="176">
        <v>45</v>
      </c>
      <c r="D32045" s="282">
        <v>87</v>
      </c>
      <c r="E32045" s="265"/>
    </row>
    <row r="32046" spans="1:5">
      <c r="A32046" s="283">
        <v>78207</v>
      </c>
      <c r="B32046" s="176">
        <v>7571</v>
      </c>
      <c r="C32046" s="176">
        <v>30.7</v>
      </c>
      <c r="D32046" s="282">
        <v>159</v>
      </c>
      <c r="E32046" s="265"/>
    </row>
    <row r="32047" spans="1:5">
      <c r="A32047" s="283">
        <v>78208</v>
      </c>
      <c r="B32047" s="176">
        <v>2981.2</v>
      </c>
      <c r="C32047" s="176">
        <v>33.5</v>
      </c>
      <c r="D32047" s="282">
        <v>106</v>
      </c>
      <c r="E32047" s="265"/>
    </row>
    <row r="32048" spans="1:5">
      <c r="A32048" s="283">
        <v>78209</v>
      </c>
      <c r="B32048" s="176">
        <v>3696.3</v>
      </c>
      <c r="C32048" s="176">
        <v>41.6</v>
      </c>
      <c r="D32048" s="282">
        <v>185</v>
      </c>
      <c r="E32048" s="265"/>
    </row>
    <row r="32049" spans="1:5">
      <c r="A32049" s="283">
        <v>78210</v>
      </c>
      <c r="B32049" s="176">
        <v>5119.5</v>
      </c>
      <c r="C32049" s="176">
        <v>34.1</v>
      </c>
      <c r="D32049" s="282">
        <v>127</v>
      </c>
      <c r="E32049" s="265"/>
    </row>
    <row r="32050" spans="1:5">
      <c r="A32050" s="283">
        <v>78211</v>
      </c>
      <c r="B32050" s="176">
        <v>2442</v>
      </c>
      <c r="C32050" s="176">
        <v>31.7</v>
      </c>
      <c r="D32050" s="282">
        <v>114</v>
      </c>
      <c r="E32050" s="265"/>
    </row>
    <row r="32051" spans="1:5">
      <c r="A32051" s="283">
        <v>78212</v>
      </c>
      <c r="B32051" s="176">
        <v>4768.2</v>
      </c>
      <c r="C32051" s="176">
        <v>36.200000000000003</v>
      </c>
      <c r="D32051" s="282">
        <v>188</v>
      </c>
      <c r="E32051" s="265"/>
    </row>
    <row r="32052" spans="1:5">
      <c r="A32052" s="283">
        <v>78213</v>
      </c>
      <c r="B32052" s="176">
        <v>5209.3</v>
      </c>
      <c r="C32052" s="176">
        <v>34</v>
      </c>
      <c r="D32052" s="282">
        <v>176</v>
      </c>
      <c r="E32052" s="265"/>
    </row>
    <row r="32053" spans="1:5">
      <c r="A32053" s="283">
        <v>78214</v>
      </c>
      <c r="B32053" s="176">
        <v>2344</v>
      </c>
      <c r="C32053" s="176">
        <v>33.200000000000003</v>
      </c>
      <c r="D32053" s="282">
        <v>123</v>
      </c>
      <c r="E32053" s="265"/>
    </row>
    <row r="32054" spans="1:5">
      <c r="A32054" s="283">
        <v>78215</v>
      </c>
      <c r="B32054" s="176">
        <v>2125</v>
      </c>
      <c r="C32054" s="176">
        <v>37.700000000000003</v>
      </c>
      <c r="D32054" s="282">
        <v>124</v>
      </c>
      <c r="E32054" s="265"/>
    </row>
    <row r="32055" spans="1:5">
      <c r="A32055" s="283">
        <v>78216</v>
      </c>
      <c r="B32055" s="176">
        <v>3362.3</v>
      </c>
      <c r="C32055" s="176">
        <v>35.4</v>
      </c>
      <c r="D32055" s="282">
        <v>182</v>
      </c>
      <c r="E32055" s="265"/>
    </row>
    <row r="32056" spans="1:5">
      <c r="A32056" s="283">
        <v>78217</v>
      </c>
      <c r="B32056" s="176">
        <v>3128.6</v>
      </c>
      <c r="C32056" s="176">
        <v>34.9</v>
      </c>
      <c r="D32056" s="282">
        <v>146</v>
      </c>
      <c r="E32056" s="265"/>
    </row>
    <row r="32057" spans="1:5">
      <c r="A32057" s="283">
        <v>78218</v>
      </c>
      <c r="B32057" s="176">
        <v>2890.8</v>
      </c>
      <c r="C32057" s="176">
        <v>33.9</v>
      </c>
      <c r="D32057" s="282">
        <v>122</v>
      </c>
      <c r="E32057" s="265"/>
    </row>
    <row r="32058" spans="1:5">
      <c r="A32058" s="283">
        <v>78219</v>
      </c>
      <c r="B32058" s="176">
        <v>1646.1</v>
      </c>
      <c r="C32058" s="176">
        <v>32.4</v>
      </c>
      <c r="D32058" s="282">
        <v>95</v>
      </c>
      <c r="E32058" s="265"/>
    </row>
    <row r="32059" spans="1:5">
      <c r="A32059" s="283">
        <v>78220</v>
      </c>
      <c r="B32059" s="176">
        <v>1334.2</v>
      </c>
      <c r="C32059" s="176">
        <v>36.700000000000003</v>
      </c>
      <c r="D32059" s="282">
        <v>114</v>
      </c>
      <c r="E32059" s="265"/>
    </row>
    <row r="32060" spans="1:5">
      <c r="A32060" s="283">
        <v>78221</v>
      </c>
      <c r="B32060" s="176">
        <v>836.4</v>
      </c>
      <c r="C32060" s="176">
        <v>33.299999999999997</v>
      </c>
      <c r="D32060" s="282">
        <v>110</v>
      </c>
      <c r="E32060" s="265"/>
    </row>
    <row r="32061" spans="1:5">
      <c r="A32061" s="283">
        <v>78222</v>
      </c>
      <c r="B32061" s="176">
        <v>1028.5</v>
      </c>
      <c r="C32061" s="176">
        <v>34.1</v>
      </c>
      <c r="D32061" s="282">
        <v>121</v>
      </c>
      <c r="E32061" s="265"/>
    </row>
    <row r="32062" spans="1:5">
      <c r="A32062" s="283">
        <v>78223</v>
      </c>
      <c r="B32062" s="176">
        <v>1033</v>
      </c>
      <c r="C32062" s="176">
        <v>32.5</v>
      </c>
      <c r="D32062" s="282">
        <v>122</v>
      </c>
      <c r="E32062" s="265"/>
    </row>
    <row r="32063" spans="1:5">
      <c r="A32063" s="283">
        <v>78224</v>
      </c>
      <c r="B32063" s="176">
        <v>1099.7</v>
      </c>
      <c r="C32063" s="176">
        <v>29.5</v>
      </c>
      <c r="D32063" s="282">
        <v>126</v>
      </c>
      <c r="E32063" s="265"/>
    </row>
    <row r="32064" spans="1:5">
      <c r="A32064" s="283">
        <v>78225</v>
      </c>
      <c r="B32064" s="176">
        <v>6842.4</v>
      </c>
      <c r="C32064" s="176">
        <v>36</v>
      </c>
      <c r="D32064" s="282">
        <v>87</v>
      </c>
      <c r="E32064" s="265"/>
    </row>
    <row r="32065" spans="1:5">
      <c r="A32065" s="283">
        <v>78226</v>
      </c>
      <c r="B32065" s="176">
        <v>921.5</v>
      </c>
      <c r="C32065" s="176">
        <v>32</v>
      </c>
      <c r="D32065" s="282">
        <v>120</v>
      </c>
      <c r="E32065" s="265"/>
    </row>
    <row r="32066" spans="1:5">
      <c r="A32066" s="283">
        <v>78227</v>
      </c>
      <c r="B32066" s="176">
        <v>1895.7</v>
      </c>
      <c r="C32066" s="176">
        <v>29.2</v>
      </c>
      <c r="D32066" s="282">
        <v>115</v>
      </c>
      <c r="E32066" s="265"/>
    </row>
    <row r="32067" spans="1:5">
      <c r="A32067" s="283">
        <v>78228</v>
      </c>
      <c r="B32067" s="176">
        <v>5323.8</v>
      </c>
      <c r="C32067" s="176">
        <v>32.4</v>
      </c>
      <c r="D32067" s="282">
        <v>172</v>
      </c>
      <c r="E32067" s="265"/>
    </row>
    <row r="32068" spans="1:5">
      <c r="A32068" s="283">
        <v>78229</v>
      </c>
      <c r="B32068" s="176">
        <v>5000.3999999999996</v>
      </c>
      <c r="C32068" s="176">
        <v>30.7</v>
      </c>
      <c r="D32068" s="282">
        <v>185</v>
      </c>
      <c r="E32068" s="265"/>
    </row>
    <row r="32069" spans="1:5">
      <c r="A32069" s="283">
        <v>78230</v>
      </c>
      <c r="B32069" s="176">
        <v>3958.8</v>
      </c>
      <c r="C32069" s="176">
        <v>36.4</v>
      </c>
      <c r="D32069" s="282">
        <v>181</v>
      </c>
      <c r="E32069" s="265"/>
    </row>
    <row r="32070" spans="1:5">
      <c r="A32070" s="283">
        <v>78231</v>
      </c>
      <c r="B32070" s="176">
        <v>2037.4</v>
      </c>
      <c r="C32070" s="176">
        <v>41.2</v>
      </c>
      <c r="D32070" s="282">
        <v>119</v>
      </c>
      <c r="E32070" s="265"/>
    </row>
    <row r="32071" spans="1:5">
      <c r="A32071" s="283">
        <v>78232</v>
      </c>
      <c r="B32071" s="176">
        <v>2954.1</v>
      </c>
      <c r="C32071" s="176">
        <v>41.3</v>
      </c>
      <c r="D32071" s="282">
        <v>136</v>
      </c>
      <c r="E32071" s="265"/>
    </row>
    <row r="32072" spans="1:5">
      <c r="A32072" s="283">
        <v>78233</v>
      </c>
      <c r="B32072" s="176">
        <v>2969.5</v>
      </c>
      <c r="C32072" s="176">
        <v>34.4</v>
      </c>
      <c r="D32072" s="282">
        <v>152</v>
      </c>
      <c r="E32072" s="265"/>
    </row>
    <row r="32073" spans="1:5">
      <c r="A32073" s="283">
        <v>78234</v>
      </c>
      <c r="B32073" s="176">
        <v>1367.8</v>
      </c>
      <c r="C32073" s="176">
        <v>23.1</v>
      </c>
      <c r="D32073" s="282">
        <v>126</v>
      </c>
      <c r="E32073" s="265"/>
    </row>
    <row r="32074" spans="1:5">
      <c r="A32074" s="283">
        <v>78235</v>
      </c>
      <c r="B32074" s="176">
        <v>200.6</v>
      </c>
      <c r="C32074" s="176">
        <v>23.8</v>
      </c>
      <c r="D32074" s="282">
        <v>126</v>
      </c>
      <c r="E32074" s="265"/>
    </row>
    <row r="32075" spans="1:5">
      <c r="A32075" s="283">
        <v>78236</v>
      </c>
      <c r="B32075" s="176">
        <v>2313</v>
      </c>
      <c r="C32075" s="176">
        <v>22.7</v>
      </c>
      <c r="D32075" s="282">
        <v>143</v>
      </c>
      <c r="E32075" s="265"/>
    </row>
    <row r="32076" spans="1:5">
      <c r="A32076" s="283">
        <v>78237</v>
      </c>
      <c r="B32076" s="176">
        <v>5311.4</v>
      </c>
      <c r="C32076" s="176">
        <v>32.1</v>
      </c>
      <c r="D32076" s="282">
        <v>107</v>
      </c>
      <c r="E32076" s="265"/>
    </row>
    <row r="32077" spans="1:5">
      <c r="A32077" s="283">
        <v>78238</v>
      </c>
      <c r="B32077" s="176">
        <v>3257</v>
      </c>
      <c r="C32077" s="176">
        <v>32.200000000000003</v>
      </c>
      <c r="D32077" s="282">
        <v>137</v>
      </c>
      <c r="E32077" s="265"/>
    </row>
    <row r="32078" spans="1:5">
      <c r="A32078" s="283">
        <v>78239</v>
      </c>
      <c r="B32078" s="176">
        <v>3155.7</v>
      </c>
      <c r="C32078" s="176">
        <v>36.200000000000003</v>
      </c>
      <c r="D32078" s="282">
        <v>101</v>
      </c>
      <c r="E32078" s="265"/>
    </row>
    <row r="32079" spans="1:5">
      <c r="A32079" s="283">
        <v>78240</v>
      </c>
      <c r="B32079" s="176">
        <v>4475.8</v>
      </c>
      <c r="C32079" s="176">
        <v>32.4</v>
      </c>
      <c r="D32079" s="282">
        <v>108</v>
      </c>
      <c r="E32079" s="265"/>
    </row>
    <row r="32080" spans="1:5">
      <c r="A32080" s="283">
        <v>78241</v>
      </c>
      <c r="B32080" s="176">
        <v>0</v>
      </c>
      <c r="C32080" s="176">
        <v>0</v>
      </c>
      <c r="D32080" s="282">
        <v>87</v>
      </c>
      <c r="E32080" s="265"/>
    </row>
    <row r="32081" spans="1:5">
      <c r="A32081" s="283">
        <v>78242</v>
      </c>
      <c r="B32081" s="176">
        <v>3392.9</v>
      </c>
      <c r="C32081" s="176">
        <v>27.2</v>
      </c>
      <c r="D32081" s="282">
        <v>106</v>
      </c>
      <c r="E32081" s="265"/>
    </row>
    <row r="32082" spans="1:5">
      <c r="A32082" s="283">
        <v>78243</v>
      </c>
      <c r="B32082" s="176">
        <v>0</v>
      </c>
      <c r="C32082" s="176">
        <v>0</v>
      </c>
      <c r="D32082" s="282">
        <v>87</v>
      </c>
      <c r="E32082" s="265"/>
    </row>
    <row r="32083" spans="1:5">
      <c r="A32083" s="283">
        <v>78244</v>
      </c>
      <c r="B32083" s="176">
        <v>3387.7</v>
      </c>
      <c r="C32083" s="176">
        <v>30.3</v>
      </c>
      <c r="D32083" s="282">
        <v>93</v>
      </c>
      <c r="E32083" s="265"/>
    </row>
    <row r="32084" spans="1:5">
      <c r="A32084" s="283">
        <v>78245</v>
      </c>
      <c r="B32084" s="176">
        <v>1749.6</v>
      </c>
      <c r="C32084" s="176">
        <v>28.7</v>
      </c>
      <c r="D32084" s="282">
        <v>112</v>
      </c>
      <c r="E32084" s="265"/>
    </row>
    <row r="32085" spans="1:5">
      <c r="A32085" s="283">
        <v>78246</v>
      </c>
      <c r="B32085" s="176">
        <v>0</v>
      </c>
      <c r="C32085" s="176">
        <v>0</v>
      </c>
      <c r="D32085" s="282">
        <v>87</v>
      </c>
      <c r="E32085" s="265"/>
    </row>
    <row r="32086" spans="1:5">
      <c r="A32086" s="283">
        <v>78247</v>
      </c>
      <c r="B32086" s="176">
        <v>3859.8</v>
      </c>
      <c r="C32086" s="176">
        <v>35.9</v>
      </c>
      <c r="D32086" s="282">
        <v>122</v>
      </c>
      <c r="E32086" s="265"/>
    </row>
    <row r="32087" spans="1:5">
      <c r="A32087" s="283">
        <v>78248</v>
      </c>
      <c r="B32087" s="176">
        <v>3616.7</v>
      </c>
      <c r="C32087" s="176">
        <v>42.2</v>
      </c>
      <c r="D32087" s="282">
        <v>105</v>
      </c>
      <c r="E32087" s="265"/>
    </row>
    <row r="32088" spans="1:5">
      <c r="A32088" s="283">
        <v>78249</v>
      </c>
      <c r="B32088" s="176">
        <v>3435.1</v>
      </c>
      <c r="C32088" s="176">
        <v>28.7</v>
      </c>
      <c r="D32088" s="282">
        <v>175</v>
      </c>
      <c r="E32088" s="265"/>
    </row>
    <row r="32089" spans="1:5">
      <c r="A32089" s="283">
        <v>78250</v>
      </c>
      <c r="B32089" s="176">
        <v>5754.7</v>
      </c>
      <c r="C32089" s="176">
        <v>33</v>
      </c>
      <c r="D32089" s="282">
        <v>132</v>
      </c>
      <c r="E32089" s="265"/>
    </row>
    <row r="32090" spans="1:5">
      <c r="A32090" s="283">
        <v>78251</v>
      </c>
      <c r="B32090" s="176">
        <v>3242.2</v>
      </c>
      <c r="C32090" s="176">
        <v>30.7</v>
      </c>
      <c r="D32090" s="282">
        <v>102</v>
      </c>
      <c r="E32090" s="265"/>
    </row>
    <row r="32091" spans="1:5">
      <c r="A32091" s="283">
        <v>78252</v>
      </c>
      <c r="B32091" s="176">
        <v>198.3</v>
      </c>
      <c r="C32091" s="176">
        <v>30.5</v>
      </c>
      <c r="D32091" s="282">
        <v>95</v>
      </c>
      <c r="E32091" s="265"/>
    </row>
    <row r="32092" spans="1:5">
      <c r="A32092" s="283">
        <v>78253</v>
      </c>
      <c r="B32092" s="176">
        <v>445</v>
      </c>
      <c r="C32092" s="176">
        <v>31.5</v>
      </c>
      <c r="D32092" s="282">
        <v>94</v>
      </c>
      <c r="E32092" s="265"/>
    </row>
    <row r="32093" spans="1:5">
      <c r="A32093" s="283">
        <v>78254</v>
      </c>
      <c r="B32093" s="176">
        <v>1116.5999999999999</v>
      </c>
      <c r="C32093" s="176">
        <v>30.7</v>
      </c>
      <c r="D32093" s="282">
        <v>118</v>
      </c>
      <c r="E32093" s="265"/>
    </row>
    <row r="32094" spans="1:5">
      <c r="A32094" s="283">
        <v>78255</v>
      </c>
      <c r="B32094" s="176">
        <v>352.3</v>
      </c>
      <c r="C32094" s="176">
        <v>36.4</v>
      </c>
      <c r="D32094" s="282">
        <v>117</v>
      </c>
      <c r="E32094" s="265"/>
    </row>
    <row r="32095" spans="1:5">
      <c r="A32095" s="283">
        <v>78256</v>
      </c>
      <c r="B32095" s="176">
        <v>789</v>
      </c>
      <c r="C32095" s="176">
        <v>28</v>
      </c>
      <c r="D32095" s="282">
        <v>103</v>
      </c>
      <c r="E32095" s="265"/>
    </row>
    <row r="32096" spans="1:5">
      <c r="A32096" s="283">
        <v>78257</v>
      </c>
      <c r="B32096" s="176">
        <v>385.2</v>
      </c>
      <c r="C32096" s="176">
        <v>41.6</v>
      </c>
      <c r="D32096" s="282">
        <v>124</v>
      </c>
      <c r="E32096" s="265"/>
    </row>
    <row r="32097" spans="1:5">
      <c r="A32097" s="283">
        <v>78258</v>
      </c>
      <c r="B32097" s="176">
        <v>2484.5</v>
      </c>
      <c r="C32097" s="176">
        <v>35.4</v>
      </c>
      <c r="D32097" s="282">
        <v>129</v>
      </c>
      <c r="E32097" s="265"/>
    </row>
    <row r="32098" spans="1:5">
      <c r="A32098" s="283">
        <v>78259</v>
      </c>
      <c r="B32098" s="176">
        <v>1149.0999999999999</v>
      </c>
      <c r="C32098" s="176">
        <v>35.299999999999997</v>
      </c>
      <c r="D32098" s="282">
        <v>134</v>
      </c>
      <c r="E32098" s="265"/>
    </row>
    <row r="32099" spans="1:5">
      <c r="A32099" s="283">
        <v>78260</v>
      </c>
      <c r="B32099" s="176">
        <v>350.3</v>
      </c>
      <c r="C32099" s="176">
        <v>35.799999999999997</v>
      </c>
      <c r="D32099" s="282">
        <v>122</v>
      </c>
      <c r="E32099" s="265"/>
    </row>
    <row r="32100" spans="1:5">
      <c r="A32100" s="283">
        <v>78261</v>
      </c>
      <c r="B32100" s="176">
        <v>355.5</v>
      </c>
      <c r="C32100" s="176">
        <v>32.9</v>
      </c>
      <c r="D32100" s="282">
        <v>94</v>
      </c>
      <c r="E32100" s="265"/>
    </row>
    <row r="32101" spans="1:5">
      <c r="A32101" s="283">
        <v>78263</v>
      </c>
      <c r="B32101" s="176">
        <v>130.6</v>
      </c>
      <c r="C32101" s="176">
        <v>42.1</v>
      </c>
      <c r="D32101" s="282">
        <v>87</v>
      </c>
      <c r="E32101" s="265"/>
    </row>
    <row r="32102" spans="1:5">
      <c r="A32102" s="283">
        <v>78264</v>
      </c>
      <c r="B32102" s="176">
        <v>188.7</v>
      </c>
      <c r="C32102" s="176">
        <v>33</v>
      </c>
      <c r="D32102" s="282">
        <v>87</v>
      </c>
      <c r="E32102" s="265"/>
    </row>
    <row r="32103" spans="1:5">
      <c r="A32103" s="283">
        <v>78265</v>
      </c>
      <c r="B32103" s="176">
        <v>0</v>
      </c>
      <c r="C32103" s="176">
        <v>0</v>
      </c>
      <c r="D32103" s="282">
        <v>87</v>
      </c>
      <c r="E32103" s="265"/>
    </row>
    <row r="32104" spans="1:5">
      <c r="A32104" s="283">
        <v>78266</v>
      </c>
      <c r="B32104" s="176">
        <v>141.19999999999999</v>
      </c>
      <c r="C32104" s="176">
        <v>48</v>
      </c>
      <c r="D32104" s="282">
        <v>94</v>
      </c>
      <c r="E32104" s="265"/>
    </row>
    <row r="32105" spans="1:5">
      <c r="A32105" s="283">
        <v>78268</v>
      </c>
      <c r="B32105" s="176">
        <v>0</v>
      </c>
      <c r="C32105" s="176">
        <v>0</v>
      </c>
      <c r="D32105" s="282">
        <v>87</v>
      </c>
      <c r="E32105" s="265"/>
    </row>
    <row r="32106" spans="1:5">
      <c r="A32106" s="283">
        <v>78269</v>
      </c>
      <c r="B32106" s="176">
        <v>0</v>
      </c>
      <c r="C32106" s="176">
        <v>0</v>
      </c>
      <c r="D32106" s="282">
        <v>87</v>
      </c>
      <c r="E32106" s="265"/>
    </row>
    <row r="32107" spans="1:5">
      <c r="A32107" s="283">
        <v>78270</v>
      </c>
      <c r="B32107" s="176">
        <v>0</v>
      </c>
      <c r="C32107" s="176">
        <v>0</v>
      </c>
      <c r="D32107" s="282">
        <v>87</v>
      </c>
      <c r="E32107" s="265"/>
    </row>
    <row r="32108" spans="1:5">
      <c r="A32108" s="283">
        <v>78278</v>
      </c>
      <c r="B32108" s="176">
        <v>1456</v>
      </c>
      <c r="C32108" s="176">
        <v>40</v>
      </c>
      <c r="D32108" s="282">
        <v>87</v>
      </c>
      <c r="E32108" s="265"/>
    </row>
    <row r="32109" spans="1:5">
      <c r="A32109" s="283">
        <v>78279</v>
      </c>
      <c r="B32109" s="176">
        <v>0</v>
      </c>
      <c r="C32109" s="176">
        <v>0</v>
      </c>
      <c r="D32109" s="282">
        <v>87</v>
      </c>
      <c r="E32109" s="265"/>
    </row>
    <row r="32110" spans="1:5">
      <c r="A32110" s="283">
        <v>78280</v>
      </c>
      <c r="B32110" s="176">
        <v>1389.4</v>
      </c>
      <c r="C32110" s="176">
        <v>30.1</v>
      </c>
      <c r="D32110" s="282">
        <v>87</v>
      </c>
      <c r="E32110" s="265"/>
    </row>
    <row r="32111" spans="1:5">
      <c r="A32111" s="283">
        <v>78283</v>
      </c>
      <c r="B32111" s="176">
        <v>0</v>
      </c>
      <c r="C32111" s="176">
        <v>0</v>
      </c>
      <c r="D32111" s="282">
        <v>87</v>
      </c>
      <c r="E32111" s="265"/>
    </row>
    <row r="32112" spans="1:5">
      <c r="A32112" s="283">
        <v>78284</v>
      </c>
      <c r="B32112" s="176">
        <v>0</v>
      </c>
      <c r="C32112" s="176">
        <v>0</v>
      </c>
      <c r="D32112" s="282">
        <v>87</v>
      </c>
      <c r="E32112" s="265"/>
    </row>
    <row r="32113" spans="1:5">
      <c r="A32113" s="283">
        <v>78288</v>
      </c>
      <c r="B32113" s="176">
        <v>0</v>
      </c>
      <c r="C32113" s="176">
        <v>0</v>
      </c>
      <c r="D32113" s="282">
        <v>87</v>
      </c>
      <c r="E32113" s="265"/>
    </row>
    <row r="32114" spans="1:5">
      <c r="A32114" s="283">
        <v>78291</v>
      </c>
      <c r="B32114" s="176">
        <v>0</v>
      </c>
      <c r="C32114" s="176">
        <v>0</v>
      </c>
      <c r="D32114" s="282">
        <v>87</v>
      </c>
      <c r="E32114" s="265"/>
    </row>
    <row r="32115" spans="1:5">
      <c r="A32115" s="283">
        <v>78292</v>
      </c>
      <c r="B32115" s="176">
        <v>0</v>
      </c>
      <c r="C32115" s="176">
        <v>0</v>
      </c>
      <c r="D32115" s="282">
        <v>87</v>
      </c>
      <c r="E32115" s="265"/>
    </row>
    <row r="32116" spans="1:5">
      <c r="A32116" s="283">
        <v>78293</v>
      </c>
      <c r="B32116" s="176">
        <v>0</v>
      </c>
      <c r="C32116" s="176">
        <v>0</v>
      </c>
      <c r="D32116" s="282">
        <v>87</v>
      </c>
      <c r="E32116" s="265"/>
    </row>
    <row r="32117" spans="1:5">
      <c r="A32117" s="283">
        <v>78294</v>
      </c>
      <c r="B32117" s="176">
        <v>0</v>
      </c>
      <c r="C32117" s="176">
        <v>0</v>
      </c>
      <c r="D32117" s="282">
        <v>87</v>
      </c>
      <c r="E32117" s="265"/>
    </row>
    <row r="32118" spans="1:5">
      <c r="A32118" s="283">
        <v>78295</v>
      </c>
      <c r="B32118" s="176">
        <v>0</v>
      </c>
      <c r="C32118" s="176">
        <v>0</v>
      </c>
      <c r="D32118" s="282">
        <v>87</v>
      </c>
      <c r="E32118" s="265"/>
    </row>
    <row r="32119" spans="1:5">
      <c r="A32119" s="283">
        <v>78296</v>
      </c>
      <c r="B32119" s="176">
        <v>0</v>
      </c>
      <c r="C32119" s="176">
        <v>0</v>
      </c>
      <c r="D32119" s="282">
        <v>87</v>
      </c>
      <c r="E32119" s="265"/>
    </row>
    <row r="32120" spans="1:5">
      <c r="A32120" s="283">
        <v>78297</v>
      </c>
      <c r="B32120" s="176">
        <v>0</v>
      </c>
      <c r="C32120" s="176">
        <v>0</v>
      </c>
      <c r="D32120" s="282">
        <v>87</v>
      </c>
      <c r="E32120" s="265"/>
    </row>
    <row r="32121" spans="1:5">
      <c r="A32121" s="283">
        <v>78298</v>
      </c>
      <c r="B32121" s="176">
        <v>0</v>
      </c>
      <c r="C32121" s="176">
        <v>0</v>
      </c>
      <c r="D32121" s="282">
        <v>87</v>
      </c>
      <c r="E32121" s="265"/>
    </row>
    <row r="32122" spans="1:5">
      <c r="A32122" s="283">
        <v>78299</v>
      </c>
      <c r="B32122" s="176">
        <v>0</v>
      </c>
      <c r="C32122" s="176">
        <v>0</v>
      </c>
      <c r="D32122" s="282">
        <v>87</v>
      </c>
      <c r="E32122" s="265"/>
    </row>
    <row r="32123" spans="1:5">
      <c r="A32123" s="283">
        <v>78330</v>
      </c>
      <c r="B32123" s="176">
        <v>26</v>
      </c>
      <c r="C32123" s="176">
        <v>39.9</v>
      </c>
      <c r="D32123" s="282">
        <v>87</v>
      </c>
      <c r="E32123" s="265"/>
    </row>
    <row r="32124" spans="1:5">
      <c r="A32124" s="283">
        <v>78332</v>
      </c>
      <c r="B32124" s="176">
        <v>58.8</v>
      </c>
      <c r="C32124" s="176">
        <v>34.1</v>
      </c>
      <c r="D32124" s="282">
        <v>109</v>
      </c>
      <c r="E32124" s="265"/>
    </row>
    <row r="32125" spans="1:5">
      <c r="A32125" s="283">
        <v>78333</v>
      </c>
      <c r="B32125" s="176">
        <v>112.2</v>
      </c>
      <c r="C32125" s="176">
        <v>32.700000000000003</v>
      </c>
      <c r="D32125" s="282">
        <v>115</v>
      </c>
      <c r="E32125" s="265"/>
    </row>
    <row r="32126" spans="1:5">
      <c r="A32126" s="283">
        <v>78335</v>
      </c>
      <c r="B32126" s="176">
        <v>538.20000000000005</v>
      </c>
      <c r="C32126" s="176">
        <v>40.799999999999997</v>
      </c>
      <c r="D32126" s="282">
        <v>87</v>
      </c>
      <c r="E32126" s="265"/>
    </row>
    <row r="32127" spans="1:5">
      <c r="A32127" s="283">
        <v>78336</v>
      </c>
      <c r="B32127" s="176">
        <v>123.5</v>
      </c>
      <c r="C32127" s="176">
        <v>40.799999999999997</v>
      </c>
      <c r="D32127" s="282">
        <v>95</v>
      </c>
      <c r="E32127" s="265"/>
    </row>
    <row r="32128" spans="1:5">
      <c r="A32128" s="283">
        <v>78338</v>
      </c>
      <c r="B32128" s="176">
        <v>70</v>
      </c>
      <c r="C32128" s="176">
        <v>50</v>
      </c>
      <c r="D32128" s="282">
        <v>87</v>
      </c>
      <c r="E32128" s="265"/>
    </row>
    <row r="32129" spans="1:5">
      <c r="A32129" s="283">
        <v>78339</v>
      </c>
      <c r="B32129" s="176">
        <v>52.8</v>
      </c>
      <c r="C32129" s="176">
        <v>35.4</v>
      </c>
      <c r="D32129" s="282">
        <v>87</v>
      </c>
      <c r="E32129" s="265"/>
    </row>
    <row r="32130" spans="1:5">
      <c r="A32130" s="283">
        <v>78340</v>
      </c>
      <c r="B32130" s="176">
        <v>7.2</v>
      </c>
      <c r="C32130" s="176">
        <v>48.6</v>
      </c>
      <c r="D32130" s="282">
        <v>87</v>
      </c>
      <c r="E32130" s="265"/>
    </row>
    <row r="32131" spans="1:5">
      <c r="A32131" s="283">
        <v>78341</v>
      </c>
      <c r="B32131" s="176">
        <v>390.5</v>
      </c>
      <c r="C32131" s="176">
        <v>44.8</v>
      </c>
      <c r="D32131" s="282">
        <v>96</v>
      </c>
      <c r="E32131" s="265"/>
    </row>
    <row r="32132" spans="1:5">
      <c r="A32132" s="283">
        <v>78342</v>
      </c>
      <c r="B32132" s="176">
        <v>178.7</v>
      </c>
      <c r="C32132" s="176">
        <v>35.799999999999997</v>
      </c>
      <c r="D32132" s="282">
        <v>87</v>
      </c>
      <c r="E32132" s="265"/>
    </row>
    <row r="32133" spans="1:5">
      <c r="A32133" s="283">
        <v>78343</v>
      </c>
      <c r="B32133" s="176">
        <v>54.9</v>
      </c>
      <c r="C32133" s="176">
        <v>37.200000000000003</v>
      </c>
      <c r="D32133" s="282">
        <v>111</v>
      </c>
      <c r="E32133" s="265"/>
    </row>
    <row r="32134" spans="1:5">
      <c r="A32134" s="283">
        <v>78344</v>
      </c>
      <c r="B32134" s="176">
        <v>2.2999999999999998</v>
      </c>
      <c r="C32134" s="176">
        <v>36.6</v>
      </c>
      <c r="D32134" s="282">
        <v>87</v>
      </c>
      <c r="E32134" s="265"/>
    </row>
    <row r="32135" spans="1:5">
      <c r="A32135" s="283">
        <v>78347</v>
      </c>
      <c r="B32135" s="176">
        <v>17.600000000000001</v>
      </c>
      <c r="C32135" s="176">
        <v>37.700000000000003</v>
      </c>
      <c r="D32135" s="282">
        <v>87</v>
      </c>
      <c r="E32135" s="265"/>
    </row>
    <row r="32136" spans="1:5">
      <c r="A32136" s="283">
        <v>78349</v>
      </c>
      <c r="B32136" s="176">
        <v>1.7</v>
      </c>
      <c r="C32136" s="176">
        <v>45.3</v>
      </c>
      <c r="D32136" s="282">
        <v>87</v>
      </c>
      <c r="E32136" s="265"/>
    </row>
    <row r="32137" spans="1:5">
      <c r="A32137" s="283">
        <v>78350</v>
      </c>
      <c r="B32137" s="176">
        <v>0</v>
      </c>
      <c r="C32137" s="176">
        <v>0</v>
      </c>
      <c r="D32137" s="282">
        <v>87</v>
      </c>
      <c r="E32137" s="265"/>
    </row>
    <row r="32138" spans="1:5">
      <c r="A32138" s="283">
        <v>78351</v>
      </c>
      <c r="B32138" s="176">
        <v>131</v>
      </c>
      <c r="C32138" s="176">
        <v>33.5</v>
      </c>
      <c r="D32138" s="282">
        <v>87</v>
      </c>
      <c r="E32138" s="265"/>
    </row>
    <row r="32139" spans="1:5">
      <c r="A32139" s="283">
        <v>78352</v>
      </c>
      <c r="B32139" s="176">
        <v>21.9</v>
      </c>
      <c r="C32139" s="176">
        <v>37.9</v>
      </c>
      <c r="D32139" s="282">
        <v>87</v>
      </c>
      <c r="E32139" s="265"/>
    </row>
    <row r="32140" spans="1:5">
      <c r="A32140" s="283">
        <v>78353</v>
      </c>
      <c r="B32140" s="176">
        <v>0.6</v>
      </c>
      <c r="C32140" s="176">
        <v>49.4</v>
      </c>
      <c r="D32140" s="282">
        <v>115</v>
      </c>
      <c r="E32140" s="265"/>
    </row>
    <row r="32141" spans="1:5">
      <c r="A32141" s="283">
        <v>78355</v>
      </c>
      <c r="B32141" s="176">
        <v>34.1</v>
      </c>
      <c r="C32141" s="176">
        <v>36.5</v>
      </c>
      <c r="D32141" s="282">
        <v>109</v>
      </c>
      <c r="E32141" s="265"/>
    </row>
    <row r="32142" spans="1:5">
      <c r="A32142" s="283">
        <v>78357</v>
      </c>
      <c r="B32142" s="176">
        <v>3.3</v>
      </c>
      <c r="C32142" s="176">
        <v>36</v>
      </c>
      <c r="D32142" s="282">
        <v>87</v>
      </c>
      <c r="E32142" s="265"/>
    </row>
    <row r="32143" spans="1:5">
      <c r="A32143" s="283">
        <v>78358</v>
      </c>
      <c r="B32143" s="176">
        <v>1193.3</v>
      </c>
      <c r="C32143" s="176">
        <v>55.3</v>
      </c>
      <c r="D32143" s="282">
        <v>87</v>
      </c>
      <c r="E32143" s="265"/>
    </row>
    <row r="32144" spans="1:5">
      <c r="A32144" s="283">
        <v>78359</v>
      </c>
      <c r="B32144" s="176">
        <v>0</v>
      </c>
      <c r="C32144" s="176">
        <v>0</v>
      </c>
      <c r="D32144" s="282">
        <v>87</v>
      </c>
      <c r="E32144" s="265"/>
    </row>
    <row r="32145" spans="1:5">
      <c r="A32145" s="283">
        <v>78360</v>
      </c>
      <c r="B32145" s="176">
        <v>1.1000000000000001</v>
      </c>
      <c r="C32145" s="176">
        <v>40</v>
      </c>
      <c r="D32145" s="282">
        <v>87</v>
      </c>
      <c r="E32145" s="265"/>
    </row>
    <row r="32146" spans="1:5">
      <c r="A32146" s="283">
        <v>78361</v>
      </c>
      <c r="B32146" s="176">
        <v>4.8</v>
      </c>
      <c r="C32146" s="176">
        <v>35.6</v>
      </c>
      <c r="D32146" s="282">
        <v>95</v>
      </c>
      <c r="E32146" s="265"/>
    </row>
    <row r="32147" spans="1:5">
      <c r="A32147" s="283">
        <v>78362</v>
      </c>
      <c r="B32147" s="176">
        <v>145.30000000000001</v>
      </c>
      <c r="C32147" s="176">
        <v>33.700000000000003</v>
      </c>
      <c r="D32147" s="282">
        <v>124</v>
      </c>
      <c r="E32147" s="265"/>
    </row>
    <row r="32148" spans="1:5">
      <c r="A32148" s="283">
        <v>78363</v>
      </c>
      <c r="B32148" s="176">
        <v>45.9</v>
      </c>
      <c r="C32148" s="176">
        <v>29.8</v>
      </c>
      <c r="D32148" s="282">
        <v>116</v>
      </c>
      <c r="E32148" s="265"/>
    </row>
    <row r="32149" spans="1:5">
      <c r="A32149" s="283">
        <v>78364</v>
      </c>
      <c r="B32149" s="176">
        <v>498.5</v>
      </c>
      <c r="C32149" s="176">
        <v>28.1</v>
      </c>
      <c r="D32149" s="282">
        <v>87</v>
      </c>
      <c r="E32149" s="265"/>
    </row>
    <row r="32150" spans="1:5">
      <c r="A32150" s="283">
        <v>78368</v>
      </c>
      <c r="B32150" s="176">
        <v>45.3</v>
      </c>
      <c r="C32150" s="176">
        <v>39</v>
      </c>
      <c r="D32150" s="282">
        <v>111</v>
      </c>
      <c r="E32150" s="265"/>
    </row>
    <row r="32151" spans="1:5">
      <c r="A32151" s="283">
        <v>78369</v>
      </c>
      <c r="B32151" s="176">
        <v>633.6</v>
      </c>
      <c r="C32151" s="176">
        <v>25.5</v>
      </c>
      <c r="D32151" s="282">
        <v>87</v>
      </c>
      <c r="E32151" s="265"/>
    </row>
    <row r="32152" spans="1:5">
      <c r="A32152" s="283">
        <v>78370</v>
      </c>
      <c r="B32152" s="176">
        <v>57</v>
      </c>
      <c r="C32152" s="176">
        <v>35.700000000000003</v>
      </c>
      <c r="D32152" s="282">
        <v>87</v>
      </c>
      <c r="E32152" s="265"/>
    </row>
    <row r="32153" spans="1:5">
      <c r="A32153" s="283">
        <v>78371</v>
      </c>
      <c r="B32153" s="176">
        <v>1.9</v>
      </c>
      <c r="C32153" s="176">
        <v>30.1</v>
      </c>
      <c r="D32153" s="282">
        <v>87</v>
      </c>
      <c r="E32153" s="265"/>
    </row>
    <row r="32154" spans="1:5">
      <c r="A32154" s="283">
        <v>78372</v>
      </c>
      <c r="B32154" s="176">
        <v>33.799999999999997</v>
      </c>
      <c r="C32154" s="176">
        <v>37.4</v>
      </c>
      <c r="D32154" s="282">
        <v>87</v>
      </c>
      <c r="E32154" s="265"/>
    </row>
    <row r="32155" spans="1:5">
      <c r="A32155" s="283">
        <v>78373</v>
      </c>
      <c r="B32155" s="176">
        <v>361.2</v>
      </c>
      <c r="C32155" s="176">
        <v>48.4</v>
      </c>
      <c r="D32155" s="282">
        <v>95</v>
      </c>
      <c r="E32155" s="265"/>
    </row>
    <row r="32156" spans="1:5">
      <c r="A32156" s="283">
        <v>78374</v>
      </c>
      <c r="B32156" s="176">
        <v>432.7</v>
      </c>
      <c r="C32156" s="176">
        <v>35.799999999999997</v>
      </c>
      <c r="D32156" s="282">
        <v>93</v>
      </c>
      <c r="E32156" s="265"/>
    </row>
    <row r="32157" spans="1:5">
      <c r="A32157" s="283">
        <v>78375</v>
      </c>
      <c r="B32157" s="176">
        <v>18.899999999999999</v>
      </c>
      <c r="C32157" s="176">
        <v>38.5</v>
      </c>
      <c r="D32157" s="282">
        <v>87</v>
      </c>
      <c r="E32157" s="265"/>
    </row>
    <row r="32158" spans="1:5">
      <c r="A32158" s="283">
        <v>78376</v>
      </c>
      <c r="B32158" s="176">
        <v>1.8</v>
      </c>
      <c r="C32158" s="176">
        <v>47.7</v>
      </c>
      <c r="D32158" s="282">
        <v>87</v>
      </c>
      <c r="E32158" s="265"/>
    </row>
    <row r="32159" spans="1:5">
      <c r="A32159" s="283">
        <v>78377</v>
      </c>
      <c r="B32159" s="176">
        <v>22.3</v>
      </c>
      <c r="C32159" s="176">
        <v>41.4</v>
      </c>
      <c r="D32159" s="282">
        <v>87</v>
      </c>
      <c r="E32159" s="265"/>
    </row>
    <row r="32160" spans="1:5">
      <c r="A32160" s="283">
        <v>78379</v>
      </c>
      <c r="B32160" s="176">
        <v>5.7</v>
      </c>
      <c r="C32160" s="176">
        <v>36.200000000000003</v>
      </c>
      <c r="D32160" s="282">
        <v>87</v>
      </c>
      <c r="E32160" s="265"/>
    </row>
    <row r="32161" spans="1:5">
      <c r="A32161" s="283">
        <v>78380</v>
      </c>
      <c r="B32161" s="176">
        <v>61.7</v>
      </c>
      <c r="C32161" s="176">
        <v>35.9</v>
      </c>
      <c r="D32161" s="282">
        <v>112</v>
      </c>
      <c r="E32161" s="265"/>
    </row>
    <row r="32162" spans="1:5">
      <c r="A32162" s="283">
        <v>78381</v>
      </c>
      <c r="B32162" s="176">
        <v>0</v>
      </c>
      <c r="C32162" s="176">
        <v>0</v>
      </c>
      <c r="D32162" s="282">
        <v>87</v>
      </c>
      <c r="E32162" s="265"/>
    </row>
    <row r="32163" spans="1:5">
      <c r="A32163" s="283">
        <v>78382</v>
      </c>
      <c r="B32163" s="176">
        <v>87.5</v>
      </c>
      <c r="C32163" s="176">
        <v>49.3</v>
      </c>
      <c r="D32163" s="282">
        <v>100</v>
      </c>
      <c r="E32163" s="265"/>
    </row>
    <row r="32164" spans="1:5">
      <c r="A32164" s="283">
        <v>78383</v>
      </c>
      <c r="B32164" s="176">
        <v>31.8</v>
      </c>
      <c r="C32164" s="176">
        <v>45.7</v>
      </c>
      <c r="D32164" s="282">
        <v>97</v>
      </c>
      <c r="E32164" s="265"/>
    </row>
    <row r="32165" spans="1:5">
      <c r="A32165" s="283">
        <v>78384</v>
      </c>
      <c r="B32165" s="176">
        <v>15.1</v>
      </c>
      <c r="C32165" s="176">
        <v>34.1</v>
      </c>
      <c r="D32165" s="282">
        <v>87</v>
      </c>
      <c r="E32165" s="265"/>
    </row>
    <row r="32166" spans="1:5">
      <c r="A32166" s="283">
        <v>78385</v>
      </c>
      <c r="B32166" s="176">
        <v>0.3</v>
      </c>
      <c r="C32166" s="176">
        <v>40.1</v>
      </c>
      <c r="D32166" s="282">
        <v>87</v>
      </c>
      <c r="E32166" s="265"/>
    </row>
    <row r="32167" spans="1:5">
      <c r="A32167" s="283">
        <v>78387</v>
      </c>
      <c r="B32167" s="176">
        <v>61.9</v>
      </c>
      <c r="C32167" s="176">
        <v>35.799999999999997</v>
      </c>
      <c r="D32167" s="282">
        <v>101</v>
      </c>
      <c r="E32167" s="265"/>
    </row>
    <row r="32168" spans="1:5">
      <c r="A32168" s="283">
        <v>78389</v>
      </c>
      <c r="B32168" s="176">
        <v>15.2</v>
      </c>
      <c r="C32168" s="176">
        <v>39.4</v>
      </c>
      <c r="D32168" s="282">
        <v>87</v>
      </c>
      <c r="E32168" s="265"/>
    </row>
    <row r="32169" spans="1:5">
      <c r="A32169" s="283">
        <v>78390</v>
      </c>
      <c r="B32169" s="176">
        <v>44.7</v>
      </c>
      <c r="C32169" s="176">
        <v>34</v>
      </c>
      <c r="D32169" s="282">
        <v>87</v>
      </c>
      <c r="E32169" s="265"/>
    </row>
    <row r="32170" spans="1:5">
      <c r="A32170" s="283">
        <v>78391</v>
      </c>
      <c r="B32170" s="176">
        <v>15.2</v>
      </c>
      <c r="C32170" s="176">
        <v>39.5</v>
      </c>
      <c r="D32170" s="282">
        <v>87</v>
      </c>
      <c r="E32170" s="265"/>
    </row>
    <row r="32171" spans="1:5">
      <c r="A32171" s="283">
        <v>78393</v>
      </c>
      <c r="B32171" s="176">
        <v>13.4</v>
      </c>
      <c r="C32171" s="176">
        <v>44.2</v>
      </c>
      <c r="D32171" s="282">
        <v>87</v>
      </c>
      <c r="E32171" s="265"/>
    </row>
    <row r="32172" spans="1:5">
      <c r="A32172" s="283">
        <v>78401</v>
      </c>
      <c r="B32172" s="176">
        <v>1006.9</v>
      </c>
      <c r="C32172" s="176">
        <v>40</v>
      </c>
      <c r="D32172" s="282">
        <v>139</v>
      </c>
      <c r="E32172" s="265"/>
    </row>
    <row r="32173" spans="1:5">
      <c r="A32173" s="283">
        <v>78402</v>
      </c>
      <c r="B32173" s="176">
        <v>46.1</v>
      </c>
      <c r="C32173" s="176">
        <v>48.8</v>
      </c>
      <c r="D32173" s="282">
        <v>87</v>
      </c>
      <c r="E32173" s="265"/>
    </row>
    <row r="32174" spans="1:5">
      <c r="A32174" s="283">
        <v>78403</v>
      </c>
      <c r="B32174" s="176">
        <v>0</v>
      </c>
      <c r="C32174" s="176">
        <v>0</v>
      </c>
      <c r="D32174" s="282">
        <v>87</v>
      </c>
      <c r="E32174" s="265"/>
    </row>
    <row r="32175" spans="1:5">
      <c r="A32175" s="283">
        <v>78404</v>
      </c>
      <c r="B32175" s="176">
        <v>3921.7</v>
      </c>
      <c r="C32175" s="176">
        <v>37.799999999999997</v>
      </c>
      <c r="D32175" s="282">
        <v>137</v>
      </c>
      <c r="E32175" s="265"/>
    </row>
    <row r="32176" spans="1:5">
      <c r="A32176" s="283">
        <v>78405</v>
      </c>
      <c r="B32176" s="176">
        <v>2085.1</v>
      </c>
      <c r="C32176" s="176">
        <v>34.299999999999997</v>
      </c>
      <c r="D32176" s="282">
        <v>115</v>
      </c>
      <c r="E32176" s="265"/>
    </row>
    <row r="32177" spans="1:5">
      <c r="A32177" s="283">
        <v>78406</v>
      </c>
      <c r="B32177" s="176">
        <v>76.8</v>
      </c>
      <c r="C32177" s="176">
        <v>32.4</v>
      </c>
      <c r="D32177" s="282">
        <v>87</v>
      </c>
      <c r="E32177" s="265"/>
    </row>
    <row r="32178" spans="1:5">
      <c r="A32178" s="283">
        <v>78407</v>
      </c>
      <c r="B32178" s="176">
        <v>1757.8</v>
      </c>
      <c r="C32178" s="176">
        <v>33</v>
      </c>
      <c r="D32178" s="282">
        <v>134</v>
      </c>
      <c r="E32178" s="265"/>
    </row>
    <row r="32179" spans="1:5">
      <c r="A32179" s="283">
        <v>78408</v>
      </c>
      <c r="B32179" s="176">
        <v>2057.3000000000002</v>
      </c>
      <c r="C32179" s="176">
        <v>34.4</v>
      </c>
      <c r="D32179" s="282">
        <v>95</v>
      </c>
      <c r="E32179" s="265"/>
    </row>
    <row r="32180" spans="1:5">
      <c r="A32180" s="283">
        <v>78409</v>
      </c>
      <c r="B32180" s="176">
        <v>268.89999999999998</v>
      </c>
      <c r="C32180" s="176">
        <v>35.700000000000003</v>
      </c>
      <c r="D32180" s="282">
        <v>105</v>
      </c>
      <c r="E32180" s="265"/>
    </row>
    <row r="32181" spans="1:5">
      <c r="A32181" s="283">
        <v>78410</v>
      </c>
      <c r="B32181" s="176">
        <v>910.6</v>
      </c>
      <c r="C32181" s="176">
        <v>33.799999999999997</v>
      </c>
      <c r="D32181" s="282">
        <v>103</v>
      </c>
      <c r="E32181" s="265"/>
    </row>
    <row r="32182" spans="1:5">
      <c r="A32182" s="283">
        <v>78411</v>
      </c>
      <c r="B32182" s="176">
        <v>4630.3</v>
      </c>
      <c r="C32182" s="176">
        <v>38.4</v>
      </c>
      <c r="D32182" s="282">
        <v>126</v>
      </c>
      <c r="E32182" s="265"/>
    </row>
    <row r="32183" spans="1:5">
      <c r="A32183" s="283">
        <v>78412</v>
      </c>
      <c r="B32183" s="176">
        <v>3681.2</v>
      </c>
      <c r="C32183" s="176">
        <v>32.1</v>
      </c>
      <c r="D32183" s="282">
        <v>129</v>
      </c>
      <c r="E32183" s="265"/>
    </row>
    <row r="32184" spans="1:5">
      <c r="A32184" s="283">
        <v>78413</v>
      </c>
      <c r="B32184" s="176">
        <v>1113.9000000000001</v>
      </c>
      <c r="C32184" s="176">
        <v>35.200000000000003</v>
      </c>
      <c r="D32184" s="282">
        <v>123</v>
      </c>
      <c r="E32184" s="265"/>
    </row>
    <row r="32185" spans="1:5">
      <c r="A32185" s="283">
        <v>78414</v>
      </c>
      <c r="B32185" s="176">
        <v>2001.9</v>
      </c>
      <c r="C32185" s="176">
        <v>33.4</v>
      </c>
      <c r="D32185" s="282">
        <v>101</v>
      </c>
      <c r="E32185" s="265"/>
    </row>
    <row r="32186" spans="1:5">
      <c r="A32186" s="283">
        <v>78415</v>
      </c>
      <c r="B32186" s="176">
        <v>390.5</v>
      </c>
      <c r="C32186" s="176">
        <v>32.799999999999997</v>
      </c>
      <c r="D32186" s="282">
        <v>161</v>
      </c>
      <c r="E32186" s="265"/>
    </row>
    <row r="32187" spans="1:5">
      <c r="A32187" s="283">
        <v>78416</v>
      </c>
      <c r="B32187" s="176">
        <v>4030.6</v>
      </c>
      <c r="C32187" s="176">
        <v>36.799999999999997</v>
      </c>
      <c r="D32187" s="282">
        <v>129</v>
      </c>
      <c r="E32187" s="265"/>
    </row>
    <row r="32188" spans="1:5">
      <c r="A32188" s="283">
        <v>78417</v>
      </c>
      <c r="B32188" s="176">
        <v>499.1</v>
      </c>
      <c r="C32188" s="176">
        <v>31.6</v>
      </c>
      <c r="D32188" s="282">
        <v>87</v>
      </c>
      <c r="E32188" s="265"/>
    </row>
    <row r="32189" spans="1:5">
      <c r="A32189" s="283">
        <v>78418</v>
      </c>
      <c r="B32189" s="176">
        <v>694.2</v>
      </c>
      <c r="C32189" s="176">
        <v>38.9</v>
      </c>
      <c r="D32189" s="282">
        <v>116</v>
      </c>
      <c r="E32189" s="265"/>
    </row>
    <row r="32190" spans="1:5">
      <c r="A32190" s="283">
        <v>78419</v>
      </c>
      <c r="B32190" s="176">
        <v>0</v>
      </c>
      <c r="C32190" s="176">
        <v>0</v>
      </c>
      <c r="D32190" s="282">
        <v>87</v>
      </c>
      <c r="E32190" s="265"/>
    </row>
    <row r="32191" spans="1:5">
      <c r="A32191" s="283">
        <v>78426</v>
      </c>
      <c r="B32191" s="176">
        <v>3442.3</v>
      </c>
      <c r="C32191" s="176">
        <v>34.700000000000003</v>
      </c>
      <c r="D32191" s="282">
        <v>87</v>
      </c>
      <c r="E32191" s="265"/>
    </row>
    <row r="32192" spans="1:5">
      <c r="A32192" s="283">
        <v>78427</v>
      </c>
      <c r="B32192" s="176">
        <v>0</v>
      </c>
      <c r="C32192" s="176">
        <v>0</v>
      </c>
      <c r="D32192" s="282">
        <v>87</v>
      </c>
      <c r="E32192" s="265"/>
    </row>
    <row r="32193" spans="1:5">
      <c r="A32193" s="283">
        <v>78460</v>
      </c>
      <c r="B32193" s="176">
        <v>2572.5</v>
      </c>
      <c r="C32193" s="176">
        <v>34.6</v>
      </c>
      <c r="D32193" s="282">
        <v>115</v>
      </c>
      <c r="E32193" s="265"/>
    </row>
    <row r="32194" spans="1:5">
      <c r="A32194" s="283">
        <v>78463</v>
      </c>
      <c r="B32194" s="176">
        <v>0</v>
      </c>
      <c r="C32194" s="176">
        <v>0</v>
      </c>
      <c r="D32194" s="282">
        <v>87</v>
      </c>
      <c r="E32194" s="265"/>
    </row>
    <row r="32195" spans="1:5">
      <c r="A32195" s="283">
        <v>78465</v>
      </c>
      <c r="B32195" s="176">
        <v>0</v>
      </c>
      <c r="C32195" s="176">
        <v>0</v>
      </c>
      <c r="D32195" s="282">
        <v>87</v>
      </c>
      <c r="E32195" s="265"/>
    </row>
    <row r="32196" spans="1:5">
      <c r="A32196" s="283">
        <v>78466</v>
      </c>
      <c r="B32196" s="176">
        <v>0</v>
      </c>
      <c r="C32196" s="176">
        <v>0</v>
      </c>
      <c r="D32196" s="282">
        <v>87</v>
      </c>
      <c r="E32196" s="265"/>
    </row>
    <row r="32197" spans="1:5">
      <c r="A32197" s="283">
        <v>78467</v>
      </c>
      <c r="B32197" s="176">
        <v>0</v>
      </c>
      <c r="C32197" s="176">
        <v>0</v>
      </c>
      <c r="D32197" s="282">
        <v>87</v>
      </c>
      <c r="E32197" s="265"/>
    </row>
    <row r="32198" spans="1:5">
      <c r="A32198" s="283">
        <v>78468</v>
      </c>
      <c r="B32198" s="176">
        <v>0</v>
      </c>
      <c r="C32198" s="176">
        <v>0</v>
      </c>
      <c r="D32198" s="282">
        <v>87</v>
      </c>
      <c r="E32198" s="265"/>
    </row>
    <row r="32199" spans="1:5">
      <c r="A32199" s="283">
        <v>78469</v>
      </c>
      <c r="B32199" s="176">
        <v>0</v>
      </c>
      <c r="C32199" s="176">
        <v>0</v>
      </c>
      <c r="D32199" s="282">
        <v>87</v>
      </c>
      <c r="E32199" s="265"/>
    </row>
    <row r="32200" spans="1:5">
      <c r="A32200" s="283">
        <v>78472</v>
      </c>
      <c r="B32200" s="176">
        <v>0</v>
      </c>
      <c r="C32200" s="176">
        <v>0</v>
      </c>
      <c r="D32200" s="282">
        <v>87</v>
      </c>
      <c r="E32200" s="265"/>
    </row>
    <row r="32201" spans="1:5">
      <c r="A32201" s="283">
        <v>78480</v>
      </c>
      <c r="B32201" s="176">
        <v>981.7</v>
      </c>
      <c r="C32201" s="176">
        <v>35.9</v>
      </c>
      <c r="D32201" s="282">
        <v>96</v>
      </c>
      <c r="E32201" s="265"/>
    </row>
    <row r="32202" spans="1:5">
      <c r="A32202" s="283">
        <v>78501</v>
      </c>
      <c r="B32202" s="176">
        <v>3813</v>
      </c>
      <c r="C32202" s="176">
        <v>32.700000000000003</v>
      </c>
      <c r="D32202" s="282">
        <v>133</v>
      </c>
      <c r="E32202" s="265"/>
    </row>
    <row r="32203" spans="1:5">
      <c r="A32203" s="283">
        <v>78502</v>
      </c>
      <c r="B32203" s="176">
        <v>3124.7</v>
      </c>
      <c r="C32203" s="176">
        <v>32.200000000000003</v>
      </c>
      <c r="D32203" s="282">
        <v>87</v>
      </c>
      <c r="E32203" s="265"/>
    </row>
    <row r="32204" spans="1:5">
      <c r="A32204" s="283">
        <v>78503</v>
      </c>
      <c r="B32204" s="176">
        <v>1541.8</v>
      </c>
      <c r="C32204" s="176">
        <v>31.1</v>
      </c>
      <c r="D32204" s="282">
        <v>114</v>
      </c>
      <c r="E32204" s="265"/>
    </row>
    <row r="32205" spans="1:5">
      <c r="A32205" s="283">
        <v>78504</v>
      </c>
      <c r="B32205" s="176">
        <v>2309.5</v>
      </c>
      <c r="C32205" s="176">
        <v>31.8</v>
      </c>
      <c r="D32205" s="282">
        <v>133</v>
      </c>
      <c r="E32205" s="265"/>
    </row>
    <row r="32206" spans="1:5">
      <c r="A32206" s="283">
        <v>78505</v>
      </c>
      <c r="B32206" s="176">
        <v>0</v>
      </c>
      <c r="C32206" s="176">
        <v>0</v>
      </c>
      <c r="D32206" s="282">
        <v>87</v>
      </c>
      <c r="E32206" s="265"/>
    </row>
    <row r="32207" spans="1:5">
      <c r="A32207" s="283">
        <v>78516</v>
      </c>
      <c r="B32207" s="176">
        <v>1637.4</v>
      </c>
      <c r="C32207" s="176">
        <v>28.6</v>
      </c>
      <c r="D32207" s="282">
        <v>115</v>
      </c>
      <c r="E32207" s="265"/>
    </row>
    <row r="32208" spans="1:5">
      <c r="A32208" s="283">
        <v>78520</v>
      </c>
      <c r="B32208" s="176">
        <v>1829.5</v>
      </c>
      <c r="C32208" s="176">
        <v>30.6</v>
      </c>
      <c r="D32208" s="282">
        <v>145</v>
      </c>
      <c r="E32208" s="265"/>
    </row>
    <row r="32209" spans="1:5">
      <c r="A32209" s="283">
        <v>78521</v>
      </c>
      <c r="B32209" s="176">
        <v>1002.4</v>
      </c>
      <c r="C32209" s="176">
        <v>28.2</v>
      </c>
      <c r="D32209" s="282">
        <v>124</v>
      </c>
      <c r="E32209" s="265"/>
    </row>
    <row r="32210" spans="1:5">
      <c r="A32210" s="283">
        <v>78522</v>
      </c>
      <c r="B32210" s="176">
        <v>392.2</v>
      </c>
      <c r="C32210" s="176">
        <v>30.4</v>
      </c>
      <c r="D32210" s="282">
        <v>87</v>
      </c>
      <c r="E32210" s="265"/>
    </row>
    <row r="32211" spans="1:5">
      <c r="A32211" s="283">
        <v>78523</v>
      </c>
      <c r="B32211" s="176">
        <v>0</v>
      </c>
      <c r="C32211" s="176">
        <v>0</v>
      </c>
      <c r="D32211" s="282">
        <v>87</v>
      </c>
      <c r="E32211" s="265"/>
    </row>
    <row r="32212" spans="1:5">
      <c r="A32212" s="283">
        <v>78526</v>
      </c>
      <c r="B32212" s="176">
        <v>1844.9</v>
      </c>
      <c r="C32212" s="176">
        <v>28.4</v>
      </c>
      <c r="D32212" s="282">
        <v>119</v>
      </c>
      <c r="E32212" s="265"/>
    </row>
    <row r="32213" spans="1:5">
      <c r="A32213" s="283">
        <v>78535</v>
      </c>
      <c r="B32213" s="176">
        <v>736.6</v>
      </c>
      <c r="C32213" s="176">
        <v>30.7</v>
      </c>
      <c r="D32213" s="282">
        <v>87</v>
      </c>
      <c r="E32213" s="265"/>
    </row>
    <row r="32214" spans="1:5">
      <c r="A32214" s="283">
        <v>78536</v>
      </c>
      <c r="B32214" s="176">
        <v>2.5</v>
      </c>
      <c r="C32214" s="176">
        <v>44.7</v>
      </c>
      <c r="D32214" s="282">
        <v>96</v>
      </c>
      <c r="E32214" s="265"/>
    </row>
    <row r="32215" spans="1:5">
      <c r="A32215" s="283">
        <v>78537</v>
      </c>
      <c r="B32215" s="176">
        <v>914.7</v>
      </c>
      <c r="C32215" s="176">
        <v>26.9</v>
      </c>
      <c r="D32215" s="282">
        <v>109</v>
      </c>
      <c r="E32215" s="265"/>
    </row>
    <row r="32216" spans="1:5">
      <c r="A32216" s="283">
        <v>78538</v>
      </c>
      <c r="B32216" s="176">
        <v>202.1</v>
      </c>
      <c r="C32216" s="176">
        <v>26</v>
      </c>
      <c r="D32216" s="282">
        <v>118</v>
      </c>
      <c r="E32216" s="265"/>
    </row>
    <row r="32217" spans="1:5">
      <c r="A32217" s="283">
        <v>78539</v>
      </c>
      <c r="B32217" s="176">
        <v>1904.3</v>
      </c>
      <c r="C32217" s="176">
        <v>30.6</v>
      </c>
      <c r="D32217" s="282">
        <v>159</v>
      </c>
      <c r="E32217" s="265"/>
    </row>
    <row r="32218" spans="1:5">
      <c r="A32218" s="283">
        <v>78540</v>
      </c>
      <c r="B32218" s="176">
        <v>1014.5</v>
      </c>
      <c r="C32218" s="176">
        <v>26.3</v>
      </c>
      <c r="D32218" s="282">
        <v>87</v>
      </c>
      <c r="E32218" s="265"/>
    </row>
    <row r="32219" spans="1:5">
      <c r="A32219" s="283">
        <v>78541</v>
      </c>
      <c r="B32219" s="176">
        <v>207.4</v>
      </c>
      <c r="C32219" s="176">
        <v>25</v>
      </c>
      <c r="D32219" s="282">
        <v>116</v>
      </c>
      <c r="E32219" s="265"/>
    </row>
    <row r="32220" spans="1:5">
      <c r="A32220" s="283">
        <v>78542</v>
      </c>
      <c r="B32220" s="176">
        <v>180.3</v>
      </c>
      <c r="C32220" s="176">
        <v>25.5</v>
      </c>
      <c r="D32220" s="282">
        <v>100</v>
      </c>
      <c r="E32220" s="265"/>
    </row>
    <row r="32221" spans="1:5">
      <c r="A32221" s="283">
        <v>78543</v>
      </c>
      <c r="B32221" s="176">
        <v>2725.9</v>
      </c>
      <c r="C32221" s="176">
        <v>30.2</v>
      </c>
      <c r="D32221" s="282">
        <v>87</v>
      </c>
      <c r="E32221" s="265"/>
    </row>
    <row r="32222" spans="1:5">
      <c r="A32222" s="283">
        <v>78545</v>
      </c>
      <c r="B32222" s="176">
        <v>0</v>
      </c>
      <c r="C32222" s="176">
        <v>0</v>
      </c>
      <c r="D32222" s="282">
        <v>87</v>
      </c>
      <c r="E32222" s="265"/>
    </row>
    <row r="32223" spans="1:5">
      <c r="A32223" s="283">
        <v>78547</v>
      </c>
      <c r="B32223" s="176">
        <v>0</v>
      </c>
      <c r="C32223" s="176">
        <v>0</v>
      </c>
      <c r="D32223" s="282">
        <v>87</v>
      </c>
      <c r="E32223" s="265"/>
    </row>
    <row r="32224" spans="1:5">
      <c r="A32224" s="283">
        <v>78548</v>
      </c>
      <c r="B32224" s="176">
        <v>0</v>
      </c>
      <c r="C32224" s="176">
        <v>0</v>
      </c>
      <c r="D32224" s="282">
        <v>87</v>
      </c>
      <c r="E32224" s="265"/>
    </row>
    <row r="32225" spans="1:5">
      <c r="A32225" s="283">
        <v>78549</v>
      </c>
      <c r="B32225" s="176">
        <v>6.7</v>
      </c>
      <c r="C32225" s="176">
        <v>31.7</v>
      </c>
      <c r="D32225" s="282">
        <v>87</v>
      </c>
      <c r="E32225" s="265"/>
    </row>
    <row r="32226" spans="1:5">
      <c r="A32226" s="283">
        <v>78550</v>
      </c>
      <c r="B32226" s="176">
        <v>675.9</v>
      </c>
      <c r="C32226" s="176">
        <v>32.299999999999997</v>
      </c>
      <c r="D32226" s="282">
        <v>171</v>
      </c>
      <c r="E32226" s="265"/>
    </row>
    <row r="32227" spans="1:5">
      <c r="A32227" s="283">
        <v>78551</v>
      </c>
      <c r="B32227" s="176">
        <v>0</v>
      </c>
      <c r="C32227" s="176">
        <v>0</v>
      </c>
      <c r="D32227" s="282">
        <v>87</v>
      </c>
      <c r="E32227" s="265"/>
    </row>
    <row r="32228" spans="1:5">
      <c r="A32228" s="283">
        <v>78552</v>
      </c>
      <c r="B32228" s="176">
        <v>452.5</v>
      </c>
      <c r="C32228" s="176">
        <v>35</v>
      </c>
      <c r="D32228" s="282">
        <v>87</v>
      </c>
      <c r="E32228" s="265"/>
    </row>
    <row r="32229" spans="1:5">
      <c r="A32229" s="283">
        <v>78553</v>
      </c>
      <c r="B32229" s="176">
        <v>3434</v>
      </c>
      <c r="C32229" s="176">
        <v>30.9</v>
      </c>
      <c r="D32229" s="282">
        <v>87</v>
      </c>
      <c r="E32229" s="265"/>
    </row>
    <row r="32230" spans="1:5">
      <c r="A32230" s="283">
        <v>78557</v>
      </c>
      <c r="B32230" s="176">
        <v>600.29999999999995</v>
      </c>
      <c r="C32230" s="176">
        <v>26.7</v>
      </c>
      <c r="D32230" s="282">
        <v>87</v>
      </c>
      <c r="E32230" s="265"/>
    </row>
    <row r="32231" spans="1:5">
      <c r="A32231" s="283">
        <v>78558</v>
      </c>
      <c r="B32231" s="176">
        <v>911.7</v>
      </c>
      <c r="C32231" s="176">
        <v>25.2</v>
      </c>
      <c r="D32231" s="282">
        <v>87</v>
      </c>
      <c r="E32231" s="265"/>
    </row>
    <row r="32232" spans="1:5">
      <c r="A32232" s="283">
        <v>78559</v>
      </c>
      <c r="B32232" s="176">
        <v>392.4</v>
      </c>
      <c r="C32232" s="176">
        <v>33.200000000000003</v>
      </c>
      <c r="D32232" s="282">
        <v>87</v>
      </c>
      <c r="E32232" s="265"/>
    </row>
    <row r="32233" spans="1:5">
      <c r="A32233" s="283">
        <v>78560</v>
      </c>
      <c r="B32233" s="176">
        <v>1051.5</v>
      </c>
      <c r="C32233" s="176">
        <v>30.3</v>
      </c>
      <c r="D32233" s="282">
        <v>87</v>
      </c>
      <c r="E32233" s="265"/>
    </row>
    <row r="32234" spans="1:5">
      <c r="A32234" s="283">
        <v>78561</v>
      </c>
      <c r="B32234" s="176">
        <v>0</v>
      </c>
      <c r="C32234" s="176">
        <v>0</v>
      </c>
      <c r="D32234" s="282">
        <v>87</v>
      </c>
      <c r="E32234" s="265"/>
    </row>
    <row r="32235" spans="1:5">
      <c r="A32235" s="283">
        <v>78562</v>
      </c>
      <c r="B32235" s="176">
        <v>0</v>
      </c>
      <c r="C32235" s="176">
        <v>0</v>
      </c>
      <c r="D32235" s="282">
        <v>87</v>
      </c>
      <c r="E32235" s="265"/>
    </row>
    <row r="32236" spans="1:5">
      <c r="A32236" s="283">
        <v>78563</v>
      </c>
      <c r="B32236" s="176">
        <v>3.3</v>
      </c>
      <c r="C32236" s="176">
        <v>37.4</v>
      </c>
      <c r="D32236" s="282">
        <v>87</v>
      </c>
      <c r="E32236" s="265"/>
    </row>
    <row r="32237" spans="1:5">
      <c r="A32237" s="283">
        <v>78564</v>
      </c>
      <c r="B32237" s="176">
        <v>1.7</v>
      </c>
      <c r="C32237" s="176">
        <v>35.9</v>
      </c>
      <c r="D32237" s="282">
        <v>87</v>
      </c>
      <c r="E32237" s="265"/>
    </row>
    <row r="32238" spans="1:5">
      <c r="A32238" s="283">
        <v>78565</v>
      </c>
      <c r="B32238" s="176">
        <v>222.3</v>
      </c>
      <c r="C32238" s="176">
        <v>31.6</v>
      </c>
      <c r="D32238" s="282">
        <v>87</v>
      </c>
      <c r="E32238" s="265"/>
    </row>
    <row r="32239" spans="1:5">
      <c r="A32239" s="283">
        <v>78566</v>
      </c>
      <c r="B32239" s="176">
        <v>141.4</v>
      </c>
      <c r="C32239" s="176">
        <v>29.9</v>
      </c>
      <c r="D32239" s="282">
        <v>114</v>
      </c>
      <c r="E32239" s="265"/>
    </row>
    <row r="32240" spans="1:5">
      <c r="A32240" s="283">
        <v>78567</v>
      </c>
      <c r="B32240" s="176">
        <v>271.2</v>
      </c>
      <c r="C32240" s="176">
        <v>29.6</v>
      </c>
      <c r="D32240" s="282">
        <v>87</v>
      </c>
      <c r="E32240" s="265"/>
    </row>
    <row r="32241" spans="1:5">
      <c r="A32241" s="283">
        <v>78568</v>
      </c>
      <c r="B32241" s="176">
        <v>0</v>
      </c>
      <c r="C32241" s="176">
        <v>0</v>
      </c>
      <c r="D32241" s="282">
        <v>87</v>
      </c>
      <c r="E32241" s="265"/>
    </row>
    <row r="32242" spans="1:5">
      <c r="A32242" s="283">
        <v>78569</v>
      </c>
      <c r="B32242" s="176">
        <v>53.6</v>
      </c>
      <c r="C32242" s="176">
        <v>32.5</v>
      </c>
      <c r="D32242" s="282">
        <v>87</v>
      </c>
      <c r="E32242" s="265"/>
    </row>
    <row r="32243" spans="1:5">
      <c r="A32243" s="283">
        <v>78570</v>
      </c>
      <c r="B32243" s="176">
        <v>278.89999999999998</v>
      </c>
      <c r="C32243" s="176">
        <v>27</v>
      </c>
      <c r="D32243" s="282">
        <v>122</v>
      </c>
      <c r="E32243" s="265"/>
    </row>
    <row r="32244" spans="1:5">
      <c r="A32244" s="283">
        <v>78572</v>
      </c>
      <c r="B32244" s="176">
        <v>1147.0999999999999</v>
      </c>
      <c r="C32244" s="176">
        <v>31.4</v>
      </c>
      <c r="D32244" s="282">
        <v>124</v>
      </c>
      <c r="E32244" s="265"/>
    </row>
    <row r="32245" spans="1:5">
      <c r="A32245" s="283">
        <v>78573</v>
      </c>
      <c r="B32245" s="176">
        <v>1117.5</v>
      </c>
      <c r="C32245" s="176">
        <v>26.5</v>
      </c>
      <c r="D32245" s="282">
        <v>93</v>
      </c>
      <c r="E32245" s="265"/>
    </row>
    <row r="32246" spans="1:5">
      <c r="A32246" s="283">
        <v>78574</v>
      </c>
      <c r="B32246" s="176">
        <v>721.7</v>
      </c>
      <c r="C32246" s="176">
        <v>24.3</v>
      </c>
      <c r="D32246" s="282">
        <v>119</v>
      </c>
      <c r="E32246" s="265"/>
    </row>
    <row r="32247" spans="1:5">
      <c r="A32247" s="283">
        <v>78575</v>
      </c>
      <c r="B32247" s="176">
        <v>441.2</v>
      </c>
      <c r="C32247" s="176">
        <v>36.4</v>
      </c>
      <c r="D32247" s="282">
        <v>87</v>
      </c>
      <c r="E32247" s="265"/>
    </row>
    <row r="32248" spans="1:5">
      <c r="A32248" s="283">
        <v>78576</v>
      </c>
      <c r="B32248" s="176">
        <v>105.5</v>
      </c>
      <c r="C32248" s="176">
        <v>22.3</v>
      </c>
      <c r="D32248" s="282">
        <v>87</v>
      </c>
      <c r="E32248" s="265"/>
    </row>
    <row r="32249" spans="1:5">
      <c r="A32249" s="283">
        <v>78577</v>
      </c>
      <c r="B32249" s="176">
        <v>1777.9</v>
      </c>
      <c r="C32249" s="176">
        <v>27.9</v>
      </c>
      <c r="D32249" s="282">
        <v>132</v>
      </c>
      <c r="E32249" s="265"/>
    </row>
    <row r="32250" spans="1:5">
      <c r="A32250" s="283">
        <v>78578</v>
      </c>
      <c r="B32250" s="176">
        <v>162.80000000000001</v>
      </c>
      <c r="C32250" s="176">
        <v>33.4</v>
      </c>
      <c r="D32250" s="282">
        <v>107</v>
      </c>
      <c r="E32250" s="265"/>
    </row>
    <row r="32251" spans="1:5">
      <c r="A32251" s="283">
        <v>78579</v>
      </c>
      <c r="B32251" s="176">
        <v>2151.4</v>
      </c>
      <c r="C32251" s="176">
        <v>26.2</v>
      </c>
      <c r="D32251" s="282">
        <v>87</v>
      </c>
      <c r="E32251" s="265"/>
    </row>
    <row r="32252" spans="1:5">
      <c r="A32252" s="283">
        <v>78580</v>
      </c>
      <c r="B32252" s="176">
        <v>84</v>
      </c>
      <c r="C32252" s="176">
        <v>31.5</v>
      </c>
      <c r="D32252" s="282">
        <v>109</v>
      </c>
      <c r="E32252" s="265"/>
    </row>
    <row r="32253" spans="1:5">
      <c r="A32253" s="283">
        <v>78582</v>
      </c>
      <c r="B32253" s="176">
        <v>58.8</v>
      </c>
      <c r="C32253" s="176">
        <v>28.6</v>
      </c>
      <c r="D32253" s="282">
        <v>109</v>
      </c>
      <c r="E32253" s="265"/>
    </row>
    <row r="32254" spans="1:5">
      <c r="A32254" s="283">
        <v>78583</v>
      </c>
      <c r="B32254" s="176">
        <v>47.3</v>
      </c>
      <c r="C32254" s="176">
        <v>37.6</v>
      </c>
      <c r="D32254" s="282">
        <v>87</v>
      </c>
      <c r="E32254" s="265"/>
    </row>
    <row r="32255" spans="1:5">
      <c r="A32255" s="283">
        <v>78584</v>
      </c>
      <c r="B32255" s="176">
        <v>66.599999999999994</v>
      </c>
      <c r="C32255" s="176">
        <v>29.9</v>
      </c>
      <c r="D32255" s="282">
        <v>109</v>
      </c>
      <c r="E32255" s="265"/>
    </row>
    <row r="32256" spans="1:5">
      <c r="A32256" s="283">
        <v>78585</v>
      </c>
      <c r="B32256" s="176">
        <v>0</v>
      </c>
      <c r="C32256" s="176">
        <v>0</v>
      </c>
      <c r="D32256" s="282">
        <v>87</v>
      </c>
      <c r="E32256" s="265"/>
    </row>
    <row r="32257" spans="1:5">
      <c r="A32257" s="283">
        <v>78586</v>
      </c>
      <c r="B32257" s="176">
        <v>355.7</v>
      </c>
      <c r="C32257" s="176">
        <v>29</v>
      </c>
      <c r="D32257" s="282">
        <v>124</v>
      </c>
      <c r="E32257" s="265"/>
    </row>
    <row r="32258" spans="1:5">
      <c r="A32258" s="283">
        <v>78588</v>
      </c>
      <c r="B32258" s="176">
        <v>2.5</v>
      </c>
      <c r="C32258" s="176">
        <v>44.5</v>
      </c>
      <c r="D32258" s="282">
        <v>87</v>
      </c>
      <c r="E32258" s="265"/>
    </row>
    <row r="32259" spans="1:5">
      <c r="A32259" s="283">
        <v>78589</v>
      </c>
      <c r="B32259" s="176">
        <v>2514.8000000000002</v>
      </c>
      <c r="C32259" s="176">
        <v>27.6</v>
      </c>
      <c r="D32259" s="282">
        <v>111</v>
      </c>
      <c r="E32259" s="265"/>
    </row>
    <row r="32260" spans="1:5">
      <c r="A32260" s="283">
        <v>78590</v>
      </c>
      <c r="B32260" s="176">
        <v>6.3</v>
      </c>
      <c r="C32260" s="176">
        <v>40.799999999999997</v>
      </c>
      <c r="D32260" s="282">
        <v>87</v>
      </c>
      <c r="E32260" s="265"/>
    </row>
    <row r="32261" spans="1:5">
      <c r="A32261" s="283">
        <v>78591</v>
      </c>
      <c r="B32261" s="176">
        <v>1.7</v>
      </c>
      <c r="C32261" s="176">
        <v>45</v>
      </c>
      <c r="D32261" s="282">
        <v>87</v>
      </c>
      <c r="E32261" s="265"/>
    </row>
    <row r="32262" spans="1:5">
      <c r="A32262" s="283">
        <v>78592</v>
      </c>
      <c r="B32262" s="176">
        <v>119.4</v>
      </c>
      <c r="C32262" s="176">
        <v>31.5</v>
      </c>
      <c r="D32262" s="282">
        <v>87</v>
      </c>
      <c r="E32262" s="265"/>
    </row>
    <row r="32263" spans="1:5">
      <c r="A32263" s="283">
        <v>78593</v>
      </c>
      <c r="B32263" s="176">
        <v>156.9</v>
      </c>
      <c r="C32263" s="176">
        <v>31.1</v>
      </c>
      <c r="D32263" s="282">
        <v>87</v>
      </c>
      <c r="E32263" s="265"/>
    </row>
    <row r="32264" spans="1:5">
      <c r="A32264" s="283">
        <v>78594</v>
      </c>
      <c r="B32264" s="176">
        <v>6.9</v>
      </c>
      <c r="C32264" s="176">
        <v>39.9</v>
      </c>
      <c r="D32264" s="282">
        <v>87</v>
      </c>
      <c r="E32264" s="265"/>
    </row>
    <row r="32265" spans="1:5">
      <c r="A32265" s="283">
        <v>78595</v>
      </c>
      <c r="B32265" s="176">
        <v>177.5</v>
      </c>
      <c r="C32265" s="176">
        <v>25.8</v>
      </c>
      <c r="D32265" s="282">
        <v>87</v>
      </c>
      <c r="E32265" s="265"/>
    </row>
    <row r="32266" spans="1:5">
      <c r="A32266" s="283">
        <v>78596</v>
      </c>
      <c r="B32266" s="176">
        <v>616.1</v>
      </c>
      <c r="C32266" s="176">
        <v>33.200000000000003</v>
      </c>
      <c r="D32266" s="282">
        <v>138</v>
      </c>
      <c r="E32266" s="265"/>
    </row>
    <row r="32267" spans="1:5">
      <c r="A32267" s="283">
        <v>78597</v>
      </c>
      <c r="B32267" s="176">
        <v>372.1</v>
      </c>
      <c r="C32267" s="176">
        <v>57.2</v>
      </c>
      <c r="D32267" s="282">
        <v>95</v>
      </c>
      <c r="E32267" s="265"/>
    </row>
    <row r="32268" spans="1:5">
      <c r="A32268" s="283">
        <v>78598</v>
      </c>
      <c r="B32268" s="176">
        <v>3.5</v>
      </c>
      <c r="C32268" s="176">
        <v>42.8</v>
      </c>
      <c r="D32268" s="282">
        <v>87</v>
      </c>
      <c r="E32268" s="265"/>
    </row>
    <row r="32269" spans="1:5">
      <c r="A32269" s="283">
        <v>78599</v>
      </c>
      <c r="B32269" s="176">
        <v>1029.5</v>
      </c>
      <c r="C32269" s="176">
        <v>25.4</v>
      </c>
      <c r="D32269" s="282">
        <v>87</v>
      </c>
      <c r="E32269" s="265"/>
    </row>
    <row r="32270" spans="1:5">
      <c r="A32270" s="283">
        <v>78602</v>
      </c>
      <c r="B32270" s="176">
        <v>111.8</v>
      </c>
      <c r="C32270" s="176">
        <v>39.1</v>
      </c>
      <c r="D32270" s="282">
        <v>120</v>
      </c>
      <c r="E32270" s="265"/>
    </row>
    <row r="32271" spans="1:5">
      <c r="A32271" s="283">
        <v>78604</v>
      </c>
      <c r="B32271" s="176">
        <v>8</v>
      </c>
      <c r="C32271" s="176">
        <v>41.1</v>
      </c>
      <c r="D32271" s="282">
        <v>87</v>
      </c>
      <c r="E32271" s="265"/>
    </row>
    <row r="32272" spans="1:5">
      <c r="A32272" s="283">
        <v>78605</v>
      </c>
      <c r="B32272" s="176">
        <v>26.4</v>
      </c>
      <c r="C32272" s="176">
        <v>40.6</v>
      </c>
      <c r="D32272" s="282">
        <v>87</v>
      </c>
      <c r="E32272" s="265"/>
    </row>
    <row r="32273" spans="1:5">
      <c r="A32273" s="283">
        <v>78606</v>
      </c>
      <c r="B32273" s="176">
        <v>26.4</v>
      </c>
      <c r="C32273" s="176">
        <v>46</v>
      </c>
      <c r="D32273" s="282">
        <v>102</v>
      </c>
      <c r="E32273" s="265"/>
    </row>
    <row r="32274" spans="1:5">
      <c r="A32274" s="283">
        <v>78607</v>
      </c>
      <c r="B32274" s="176">
        <v>29.4</v>
      </c>
      <c r="C32274" s="176">
        <v>59.6</v>
      </c>
      <c r="D32274" s="282">
        <v>87</v>
      </c>
      <c r="E32274" s="265"/>
    </row>
    <row r="32275" spans="1:5">
      <c r="A32275" s="283">
        <v>78608</v>
      </c>
      <c r="B32275" s="176">
        <v>8.4</v>
      </c>
      <c r="C32275" s="176">
        <v>45.4</v>
      </c>
      <c r="D32275" s="282">
        <v>87</v>
      </c>
      <c r="E32275" s="265"/>
    </row>
    <row r="32276" spans="1:5">
      <c r="A32276" s="283">
        <v>78609</v>
      </c>
      <c r="B32276" s="176">
        <v>30.2</v>
      </c>
      <c r="C32276" s="176">
        <v>57.1</v>
      </c>
      <c r="D32276" s="282">
        <v>87</v>
      </c>
      <c r="E32276" s="265"/>
    </row>
    <row r="32277" spans="1:5">
      <c r="A32277" s="283">
        <v>78610</v>
      </c>
      <c r="B32277" s="176">
        <v>260</v>
      </c>
      <c r="C32277" s="176">
        <v>34</v>
      </c>
      <c r="D32277" s="282">
        <v>122</v>
      </c>
      <c r="E32277" s="265"/>
    </row>
    <row r="32278" spans="1:5">
      <c r="A32278" s="283">
        <v>78611</v>
      </c>
      <c r="B32278" s="176">
        <v>34.4</v>
      </c>
      <c r="C32278" s="176">
        <v>43.8</v>
      </c>
      <c r="D32278" s="282">
        <v>115</v>
      </c>
      <c r="E32278" s="265"/>
    </row>
    <row r="32279" spans="1:5">
      <c r="A32279" s="283">
        <v>78612</v>
      </c>
      <c r="B32279" s="176">
        <v>123.7</v>
      </c>
      <c r="C32279" s="176">
        <v>36.6</v>
      </c>
      <c r="D32279" s="282">
        <v>94</v>
      </c>
      <c r="E32279" s="265"/>
    </row>
    <row r="32280" spans="1:5">
      <c r="A32280" s="283">
        <v>78613</v>
      </c>
      <c r="B32280" s="176">
        <v>1408.5</v>
      </c>
      <c r="C32280" s="176">
        <v>33.700000000000003</v>
      </c>
      <c r="D32280" s="282">
        <v>167</v>
      </c>
      <c r="E32280" s="265"/>
    </row>
    <row r="32281" spans="1:5">
      <c r="A32281" s="283">
        <v>78614</v>
      </c>
      <c r="B32281" s="176">
        <v>7.9</v>
      </c>
      <c r="C32281" s="176">
        <v>41.7</v>
      </c>
      <c r="D32281" s="282">
        <v>87</v>
      </c>
      <c r="E32281" s="265"/>
    </row>
    <row r="32282" spans="1:5">
      <c r="A32282" s="283">
        <v>78615</v>
      </c>
      <c r="B32282" s="176">
        <v>23</v>
      </c>
      <c r="C32282" s="176">
        <v>41.3</v>
      </c>
      <c r="D32282" s="282">
        <v>87</v>
      </c>
      <c r="E32282" s="265"/>
    </row>
    <row r="32283" spans="1:5">
      <c r="A32283" s="283">
        <v>78616</v>
      </c>
      <c r="B32283" s="176">
        <v>48.3</v>
      </c>
      <c r="C32283" s="176">
        <v>35.1</v>
      </c>
      <c r="D32283" s="282">
        <v>87</v>
      </c>
      <c r="E32283" s="265"/>
    </row>
    <row r="32284" spans="1:5">
      <c r="A32284" s="283">
        <v>78617</v>
      </c>
      <c r="B32284" s="176">
        <v>317.39999999999998</v>
      </c>
      <c r="C32284" s="176">
        <v>28.5</v>
      </c>
      <c r="D32284" s="282">
        <v>87</v>
      </c>
      <c r="E32284" s="265"/>
    </row>
    <row r="32285" spans="1:5">
      <c r="A32285" s="283">
        <v>78618</v>
      </c>
      <c r="B32285" s="176">
        <v>4.5999999999999996</v>
      </c>
      <c r="C32285" s="176">
        <v>53</v>
      </c>
      <c r="D32285" s="282">
        <v>87</v>
      </c>
      <c r="E32285" s="265"/>
    </row>
    <row r="32286" spans="1:5">
      <c r="A32286" s="283">
        <v>78619</v>
      </c>
      <c r="B32286" s="176">
        <v>70.400000000000006</v>
      </c>
      <c r="C32286" s="176">
        <v>46.4</v>
      </c>
      <c r="D32286" s="282">
        <v>95</v>
      </c>
      <c r="E32286" s="265"/>
    </row>
    <row r="32287" spans="1:5">
      <c r="A32287" s="283">
        <v>78620</v>
      </c>
      <c r="B32287" s="176">
        <v>80.5</v>
      </c>
      <c r="C32287" s="176">
        <v>42.3</v>
      </c>
      <c r="D32287" s="282">
        <v>123</v>
      </c>
      <c r="E32287" s="265"/>
    </row>
    <row r="32288" spans="1:5">
      <c r="A32288" s="283">
        <v>78621</v>
      </c>
      <c r="B32288" s="176">
        <v>96</v>
      </c>
      <c r="C32288" s="176">
        <v>35</v>
      </c>
      <c r="D32288" s="282">
        <v>100</v>
      </c>
      <c r="E32288" s="265"/>
    </row>
    <row r="32289" spans="1:5">
      <c r="A32289" s="283">
        <v>78622</v>
      </c>
      <c r="B32289" s="176">
        <v>0</v>
      </c>
      <c r="C32289" s="176">
        <v>0</v>
      </c>
      <c r="D32289" s="282">
        <v>87</v>
      </c>
      <c r="E32289" s="265"/>
    </row>
    <row r="32290" spans="1:5">
      <c r="A32290" s="283">
        <v>78623</v>
      </c>
      <c r="B32290" s="176">
        <v>56.8</v>
      </c>
      <c r="C32290" s="176">
        <v>49.4</v>
      </c>
      <c r="D32290" s="282">
        <v>87</v>
      </c>
      <c r="E32290" s="265"/>
    </row>
    <row r="32291" spans="1:5">
      <c r="A32291" s="283">
        <v>78624</v>
      </c>
      <c r="B32291" s="176">
        <v>27.7</v>
      </c>
      <c r="C32291" s="176">
        <v>48.6</v>
      </c>
      <c r="D32291" s="282">
        <v>127</v>
      </c>
      <c r="E32291" s="265"/>
    </row>
    <row r="32292" spans="1:5">
      <c r="A32292" s="283">
        <v>78626</v>
      </c>
      <c r="B32292" s="176">
        <v>312.39999999999998</v>
      </c>
      <c r="C32292" s="176">
        <v>31.6</v>
      </c>
      <c r="D32292" s="282">
        <v>156</v>
      </c>
      <c r="E32292" s="265"/>
    </row>
    <row r="32293" spans="1:5">
      <c r="A32293" s="283">
        <v>78627</v>
      </c>
      <c r="B32293" s="176">
        <v>3983.6</v>
      </c>
      <c r="C32293" s="176">
        <v>33.700000000000003</v>
      </c>
      <c r="D32293" s="282">
        <v>87</v>
      </c>
      <c r="E32293" s="265"/>
    </row>
    <row r="32294" spans="1:5">
      <c r="A32294" s="283">
        <v>78628</v>
      </c>
      <c r="B32294" s="176">
        <v>334.9</v>
      </c>
      <c r="C32294" s="176">
        <v>41.7</v>
      </c>
      <c r="D32294" s="282">
        <v>132</v>
      </c>
      <c r="E32294" s="265"/>
    </row>
    <row r="32295" spans="1:5">
      <c r="A32295" s="283">
        <v>78629</v>
      </c>
      <c r="B32295" s="176">
        <v>26.7</v>
      </c>
      <c r="C32295" s="176">
        <v>37.200000000000003</v>
      </c>
      <c r="D32295" s="282">
        <v>120</v>
      </c>
      <c r="E32295" s="265"/>
    </row>
    <row r="32296" spans="1:5">
      <c r="A32296" s="283">
        <v>78630</v>
      </c>
      <c r="B32296" s="176">
        <v>1042.5999999999999</v>
      </c>
      <c r="C32296" s="176">
        <v>33.4</v>
      </c>
      <c r="D32296" s="282">
        <v>87</v>
      </c>
      <c r="E32296" s="265"/>
    </row>
    <row r="32297" spans="1:5">
      <c r="A32297" s="283">
        <v>78631</v>
      </c>
      <c r="B32297" s="176">
        <v>5.3</v>
      </c>
      <c r="C32297" s="176">
        <v>50.1</v>
      </c>
      <c r="D32297" s="282">
        <v>87</v>
      </c>
      <c r="E32297" s="265"/>
    </row>
    <row r="32298" spans="1:5">
      <c r="A32298" s="283">
        <v>78632</v>
      </c>
      <c r="B32298" s="176">
        <v>12.1</v>
      </c>
      <c r="C32298" s="176">
        <v>43</v>
      </c>
      <c r="D32298" s="282">
        <v>87</v>
      </c>
      <c r="E32298" s="265"/>
    </row>
    <row r="32299" spans="1:5">
      <c r="A32299" s="283">
        <v>78633</v>
      </c>
      <c r="B32299" s="176">
        <v>271.5</v>
      </c>
      <c r="C32299" s="176">
        <v>61.7</v>
      </c>
      <c r="D32299" s="282">
        <v>102</v>
      </c>
      <c r="E32299" s="265"/>
    </row>
    <row r="32300" spans="1:5">
      <c r="A32300" s="283">
        <v>78634</v>
      </c>
      <c r="B32300" s="176">
        <v>353.6</v>
      </c>
      <c r="C32300" s="176">
        <v>29.8</v>
      </c>
      <c r="D32300" s="282">
        <v>87</v>
      </c>
      <c r="E32300" s="265"/>
    </row>
    <row r="32301" spans="1:5">
      <c r="A32301" s="283">
        <v>78635</v>
      </c>
      <c r="B32301" s="176">
        <v>8.1</v>
      </c>
      <c r="C32301" s="176">
        <v>48.6</v>
      </c>
      <c r="D32301" s="282">
        <v>87</v>
      </c>
      <c r="E32301" s="265"/>
    </row>
    <row r="32302" spans="1:5">
      <c r="A32302" s="283">
        <v>78636</v>
      </c>
      <c r="B32302" s="176">
        <v>12.9</v>
      </c>
      <c r="C32302" s="176">
        <v>46.1</v>
      </c>
      <c r="D32302" s="282">
        <v>118</v>
      </c>
      <c r="E32302" s="265"/>
    </row>
    <row r="32303" spans="1:5">
      <c r="A32303" s="283">
        <v>78638</v>
      </c>
      <c r="B32303" s="176">
        <v>20.8</v>
      </c>
      <c r="C32303" s="176">
        <v>45.2</v>
      </c>
      <c r="D32303" s="282">
        <v>87</v>
      </c>
      <c r="E32303" s="265"/>
    </row>
    <row r="32304" spans="1:5">
      <c r="A32304" s="283">
        <v>78639</v>
      </c>
      <c r="B32304" s="176">
        <v>42.4</v>
      </c>
      <c r="C32304" s="176">
        <v>49.8</v>
      </c>
      <c r="D32304" s="282">
        <v>87</v>
      </c>
      <c r="E32304" s="265"/>
    </row>
    <row r="32305" spans="1:5">
      <c r="A32305" s="283">
        <v>78640</v>
      </c>
      <c r="B32305" s="176">
        <v>422.8</v>
      </c>
      <c r="C32305" s="176">
        <v>29.9</v>
      </c>
      <c r="D32305" s="282">
        <v>122</v>
      </c>
      <c r="E32305" s="265"/>
    </row>
    <row r="32306" spans="1:5">
      <c r="A32306" s="283">
        <v>78641</v>
      </c>
      <c r="B32306" s="176">
        <v>420.6</v>
      </c>
      <c r="C32306" s="176">
        <v>32.799999999999997</v>
      </c>
      <c r="D32306" s="282">
        <v>165</v>
      </c>
      <c r="E32306" s="265"/>
    </row>
    <row r="32307" spans="1:5">
      <c r="A32307" s="283">
        <v>78642</v>
      </c>
      <c r="B32307" s="176">
        <v>93.2</v>
      </c>
      <c r="C32307" s="176">
        <v>38.200000000000003</v>
      </c>
      <c r="D32307" s="282">
        <v>114</v>
      </c>
      <c r="E32307" s="265"/>
    </row>
    <row r="32308" spans="1:5">
      <c r="A32308" s="283">
        <v>78643</v>
      </c>
      <c r="B32308" s="176">
        <v>10.5</v>
      </c>
      <c r="C32308" s="176">
        <v>50.5</v>
      </c>
      <c r="D32308" s="282">
        <v>106</v>
      </c>
      <c r="E32308" s="265"/>
    </row>
    <row r="32309" spans="1:5">
      <c r="A32309" s="283">
        <v>78644</v>
      </c>
      <c r="B32309" s="176">
        <v>115.4</v>
      </c>
      <c r="C32309" s="176">
        <v>36.1</v>
      </c>
      <c r="D32309" s="282">
        <v>113</v>
      </c>
      <c r="E32309" s="265"/>
    </row>
    <row r="32310" spans="1:5">
      <c r="A32310" s="283">
        <v>78645</v>
      </c>
      <c r="B32310" s="176">
        <v>210.5</v>
      </c>
      <c r="C32310" s="176">
        <v>47.5</v>
      </c>
      <c r="D32310" s="282">
        <v>95</v>
      </c>
      <c r="E32310" s="265"/>
    </row>
    <row r="32311" spans="1:5">
      <c r="A32311" s="283">
        <v>78646</v>
      </c>
      <c r="B32311" s="176">
        <v>58.4</v>
      </c>
      <c r="C32311" s="176">
        <v>39.9</v>
      </c>
      <c r="D32311" s="282">
        <v>87</v>
      </c>
      <c r="E32311" s="265"/>
    </row>
    <row r="32312" spans="1:5">
      <c r="A32312" s="283">
        <v>78648</v>
      </c>
      <c r="B32312" s="176">
        <v>57.9</v>
      </c>
      <c r="C32312" s="176">
        <v>37.299999999999997</v>
      </c>
      <c r="D32312" s="282">
        <v>87</v>
      </c>
      <c r="E32312" s="265"/>
    </row>
    <row r="32313" spans="1:5">
      <c r="A32313" s="283">
        <v>78650</v>
      </c>
      <c r="B32313" s="176">
        <v>34.799999999999997</v>
      </c>
      <c r="C32313" s="176">
        <v>41</v>
      </c>
      <c r="D32313" s="282">
        <v>87</v>
      </c>
      <c r="E32313" s="265"/>
    </row>
    <row r="32314" spans="1:5">
      <c r="A32314" s="283">
        <v>78651</v>
      </c>
      <c r="B32314" s="176">
        <v>79.7</v>
      </c>
      <c r="C32314" s="176">
        <v>43.5</v>
      </c>
      <c r="D32314" s="282">
        <v>87</v>
      </c>
      <c r="E32314" s="265"/>
    </row>
    <row r="32315" spans="1:5">
      <c r="A32315" s="283">
        <v>78652</v>
      </c>
      <c r="B32315" s="176">
        <v>417.7</v>
      </c>
      <c r="C32315" s="176">
        <v>39.5</v>
      </c>
      <c r="D32315" s="282">
        <v>95</v>
      </c>
      <c r="E32315" s="265"/>
    </row>
    <row r="32316" spans="1:5">
      <c r="A32316" s="283">
        <v>78653</v>
      </c>
      <c r="B32316" s="176">
        <v>166.8</v>
      </c>
      <c r="C32316" s="176">
        <v>30.2</v>
      </c>
      <c r="D32316" s="282">
        <v>114</v>
      </c>
      <c r="E32316" s="265"/>
    </row>
    <row r="32317" spans="1:5">
      <c r="A32317" s="283">
        <v>78654</v>
      </c>
      <c r="B32317" s="176">
        <v>130.4</v>
      </c>
      <c r="C32317" s="176">
        <v>42.3</v>
      </c>
      <c r="D32317" s="282">
        <v>134</v>
      </c>
      <c r="E32317" s="265"/>
    </row>
    <row r="32318" spans="1:5">
      <c r="A32318" s="283">
        <v>78655</v>
      </c>
      <c r="B32318" s="176">
        <v>104.5</v>
      </c>
      <c r="C32318" s="176">
        <v>35.700000000000003</v>
      </c>
      <c r="D32318" s="282">
        <v>110</v>
      </c>
      <c r="E32318" s="265"/>
    </row>
    <row r="32319" spans="1:5">
      <c r="A32319" s="283">
        <v>78656</v>
      </c>
      <c r="B32319" s="176">
        <v>65.2</v>
      </c>
      <c r="C32319" s="176">
        <v>24.2</v>
      </c>
      <c r="D32319" s="282">
        <v>95</v>
      </c>
      <c r="E32319" s="265"/>
    </row>
    <row r="32320" spans="1:5">
      <c r="A32320" s="283">
        <v>78657</v>
      </c>
      <c r="B32320" s="176">
        <v>132.4</v>
      </c>
      <c r="C32320" s="176">
        <v>56.5</v>
      </c>
      <c r="D32320" s="282">
        <v>95</v>
      </c>
      <c r="E32320" s="265"/>
    </row>
    <row r="32321" spans="1:5">
      <c r="A32321" s="283">
        <v>78658</v>
      </c>
      <c r="B32321" s="176">
        <v>8.5</v>
      </c>
      <c r="C32321" s="176">
        <v>44</v>
      </c>
      <c r="D32321" s="282">
        <v>87</v>
      </c>
      <c r="E32321" s="265"/>
    </row>
    <row r="32322" spans="1:5">
      <c r="A32322" s="283">
        <v>78659</v>
      </c>
      <c r="B32322" s="176">
        <v>32.5</v>
      </c>
      <c r="C32322" s="176">
        <v>45.2</v>
      </c>
      <c r="D32322" s="282">
        <v>87</v>
      </c>
      <c r="E32322" s="265"/>
    </row>
    <row r="32323" spans="1:5">
      <c r="A32323" s="283">
        <v>78660</v>
      </c>
      <c r="B32323" s="176">
        <v>1710.1</v>
      </c>
      <c r="C32323" s="176">
        <v>31.9</v>
      </c>
      <c r="D32323" s="282">
        <v>95</v>
      </c>
      <c r="E32323" s="265"/>
    </row>
    <row r="32324" spans="1:5">
      <c r="A32324" s="283">
        <v>78661</v>
      </c>
      <c r="B32324" s="176">
        <v>0</v>
      </c>
      <c r="C32324" s="176">
        <v>0</v>
      </c>
      <c r="D32324" s="282">
        <v>87</v>
      </c>
      <c r="E32324" s="265"/>
    </row>
    <row r="32325" spans="1:5">
      <c r="A32325" s="283">
        <v>78662</v>
      </c>
      <c r="B32325" s="176">
        <v>44.7</v>
      </c>
      <c r="C32325" s="176">
        <v>40.5</v>
      </c>
      <c r="D32325" s="282">
        <v>87</v>
      </c>
      <c r="E32325" s="265"/>
    </row>
    <row r="32326" spans="1:5">
      <c r="A32326" s="283">
        <v>78663</v>
      </c>
      <c r="B32326" s="176">
        <v>5.6</v>
      </c>
      <c r="C32326" s="176">
        <v>49.3</v>
      </c>
      <c r="D32326" s="282">
        <v>87</v>
      </c>
      <c r="E32326" s="265"/>
    </row>
    <row r="32327" spans="1:5">
      <c r="A32327" s="283">
        <v>78664</v>
      </c>
      <c r="B32327" s="176">
        <v>2788.7</v>
      </c>
      <c r="C32327" s="176">
        <v>31.1</v>
      </c>
      <c r="D32327" s="282">
        <v>130</v>
      </c>
      <c r="E32327" s="265"/>
    </row>
    <row r="32328" spans="1:5">
      <c r="A32328" s="283">
        <v>78665</v>
      </c>
      <c r="B32328" s="176">
        <v>1658.8</v>
      </c>
      <c r="C32328" s="176">
        <v>31.1</v>
      </c>
      <c r="D32328" s="282">
        <v>93</v>
      </c>
      <c r="E32328" s="265"/>
    </row>
    <row r="32329" spans="1:5">
      <c r="A32329" s="283">
        <v>78666</v>
      </c>
      <c r="B32329" s="176">
        <v>347.3</v>
      </c>
      <c r="C32329" s="176">
        <v>24.4</v>
      </c>
      <c r="D32329" s="282">
        <v>162</v>
      </c>
      <c r="E32329" s="265"/>
    </row>
    <row r="32330" spans="1:5">
      <c r="A32330" s="283">
        <v>78667</v>
      </c>
      <c r="B32330" s="176">
        <v>0</v>
      </c>
      <c r="C32330" s="176">
        <v>0</v>
      </c>
      <c r="D32330" s="282">
        <v>87</v>
      </c>
      <c r="E32330" s="265"/>
    </row>
    <row r="32331" spans="1:5">
      <c r="A32331" s="283">
        <v>78669</v>
      </c>
      <c r="B32331" s="176">
        <v>50</v>
      </c>
      <c r="C32331" s="176">
        <v>47.1</v>
      </c>
      <c r="D32331" s="282">
        <v>124</v>
      </c>
      <c r="E32331" s="265"/>
    </row>
    <row r="32332" spans="1:5">
      <c r="A32332" s="283">
        <v>78670</v>
      </c>
      <c r="B32332" s="176">
        <v>0</v>
      </c>
      <c r="C32332" s="176">
        <v>0</v>
      </c>
      <c r="D32332" s="282">
        <v>87</v>
      </c>
      <c r="E32332" s="265"/>
    </row>
    <row r="32333" spans="1:5">
      <c r="A32333" s="283">
        <v>78671</v>
      </c>
      <c r="B32333" s="176">
        <v>15.3</v>
      </c>
      <c r="C32333" s="176">
        <v>46.7</v>
      </c>
      <c r="D32333" s="282">
        <v>87</v>
      </c>
      <c r="E32333" s="265"/>
    </row>
    <row r="32334" spans="1:5">
      <c r="A32334" s="283">
        <v>78672</v>
      </c>
      <c r="B32334" s="176">
        <v>29.2</v>
      </c>
      <c r="C32334" s="176">
        <v>59.6</v>
      </c>
      <c r="D32334" s="282">
        <v>87</v>
      </c>
      <c r="E32334" s="265"/>
    </row>
    <row r="32335" spans="1:5">
      <c r="A32335" s="283">
        <v>78673</v>
      </c>
      <c r="B32335" s="176">
        <v>0</v>
      </c>
      <c r="C32335" s="176">
        <v>0</v>
      </c>
      <c r="D32335" s="282">
        <v>87</v>
      </c>
      <c r="E32335" s="265"/>
    </row>
    <row r="32336" spans="1:5">
      <c r="A32336" s="283">
        <v>78674</v>
      </c>
      <c r="B32336" s="176">
        <v>0</v>
      </c>
      <c r="C32336" s="176">
        <v>0</v>
      </c>
      <c r="D32336" s="282">
        <v>87</v>
      </c>
      <c r="E32336" s="265"/>
    </row>
    <row r="32337" spans="1:5">
      <c r="A32337" s="283">
        <v>78675</v>
      </c>
      <c r="B32337" s="176">
        <v>7.8</v>
      </c>
      <c r="C32337" s="176">
        <v>53.9</v>
      </c>
      <c r="D32337" s="282">
        <v>87</v>
      </c>
      <c r="E32337" s="265"/>
    </row>
    <row r="32338" spans="1:5">
      <c r="A32338" s="283">
        <v>78676</v>
      </c>
      <c r="B32338" s="176">
        <v>82.3</v>
      </c>
      <c r="C32338" s="176">
        <v>48.4</v>
      </c>
      <c r="D32338" s="282">
        <v>122</v>
      </c>
      <c r="E32338" s="265"/>
    </row>
    <row r="32339" spans="1:5">
      <c r="A32339" s="283">
        <v>78677</v>
      </c>
      <c r="B32339" s="176">
        <v>7.5</v>
      </c>
      <c r="C32339" s="176">
        <v>45.8</v>
      </c>
      <c r="D32339" s="282">
        <v>87</v>
      </c>
      <c r="E32339" s="265"/>
    </row>
    <row r="32340" spans="1:5">
      <c r="A32340" s="283">
        <v>78680</v>
      </c>
      <c r="B32340" s="176">
        <v>0</v>
      </c>
      <c r="C32340" s="176">
        <v>0</v>
      </c>
      <c r="D32340" s="282">
        <v>87</v>
      </c>
      <c r="E32340" s="265"/>
    </row>
    <row r="32341" spans="1:5">
      <c r="A32341" s="283">
        <v>78681</v>
      </c>
      <c r="B32341" s="176">
        <v>1725.2</v>
      </c>
      <c r="C32341" s="176">
        <v>34.700000000000003</v>
      </c>
      <c r="D32341" s="282">
        <v>137</v>
      </c>
      <c r="E32341" s="265"/>
    </row>
    <row r="32342" spans="1:5">
      <c r="A32342" s="283">
        <v>78682</v>
      </c>
      <c r="B32342" s="176">
        <v>0</v>
      </c>
      <c r="C32342" s="176">
        <v>0</v>
      </c>
      <c r="D32342" s="282">
        <v>87</v>
      </c>
      <c r="E32342" s="265"/>
    </row>
    <row r="32343" spans="1:5">
      <c r="A32343" s="283">
        <v>78683</v>
      </c>
      <c r="B32343" s="176">
        <v>1309.2</v>
      </c>
      <c r="C32343" s="176">
        <v>41.9</v>
      </c>
      <c r="D32343" s="282">
        <v>87</v>
      </c>
      <c r="E32343" s="265"/>
    </row>
    <row r="32344" spans="1:5">
      <c r="A32344" s="283">
        <v>78691</v>
      </c>
      <c r="B32344" s="176">
        <v>0</v>
      </c>
      <c r="C32344" s="176">
        <v>0</v>
      </c>
      <c r="D32344" s="282">
        <v>87</v>
      </c>
      <c r="E32344" s="265"/>
    </row>
    <row r="32345" spans="1:5">
      <c r="A32345" s="283">
        <v>78701</v>
      </c>
      <c r="B32345" s="176">
        <v>4321.7</v>
      </c>
      <c r="C32345" s="176">
        <v>35.1</v>
      </c>
      <c r="D32345" s="282">
        <v>177</v>
      </c>
      <c r="E32345" s="265"/>
    </row>
    <row r="32346" spans="1:5">
      <c r="A32346" s="283">
        <v>78702</v>
      </c>
      <c r="B32346" s="176">
        <v>4338.3</v>
      </c>
      <c r="C32346" s="176">
        <v>32.200000000000003</v>
      </c>
      <c r="D32346" s="282">
        <v>166</v>
      </c>
      <c r="E32346" s="265"/>
    </row>
    <row r="32347" spans="1:5">
      <c r="A32347" s="283">
        <v>78703</v>
      </c>
      <c r="B32347" s="176">
        <v>3956.1</v>
      </c>
      <c r="C32347" s="176">
        <v>35.299999999999997</v>
      </c>
      <c r="D32347" s="282">
        <v>125</v>
      </c>
      <c r="E32347" s="265"/>
    </row>
    <row r="32348" spans="1:5">
      <c r="A32348" s="283">
        <v>78704</v>
      </c>
      <c r="B32348" s="176">
        <v>4945.3</v>
      </c>
      <c r="C32348" s="176">
        <v>32.299999999999997</v>
      </c>
      <c r="D32348" s="282">
        <v>185</v>
      </c>
      <c r="E32348" s="265"/>
    </row>
    <row r="32349" spans="1:5">
      <c r="A32349" s="283">
        <v>78705</v>
      </c>
      <c r="B32349" s="176">
        <v>12648.9</v>
      </c>
      <c r="C32349" s="176">
        <v>22.4</v>
      </c>
      <c r="D32349" s="282">
        <v>177</v>
      </c>
      <c r="E32349" s="265"/>
    </row>
    <row r="32350" spans="1:5">
      <c r="A32350" s="283">
        <v>78708</v>
      </c>
      <c r="B32350" s="176">
        <v>0</v>
      </c>
      <c r="C32350" s="176">
        <v>0</v>
      </c>
      <c r="D32350" s="282">
        <v>87</v>
      </c>
      <c r="E32350" s="265"/>
    </row>
    <row r="32351" spans="1:5">
      <c r="A32351" s="283">
        <v>78709</v>
      </c>
      <c r="B32351" s="176">
        <v>0</v>
      </c>
      <c r="C32351" s="176">
        <v>0</v>
      </c>
      <c r="D32351" s="282">
        <v>87</v>
      </c>
      <c r="E32351" s="265"/>
    </row>
    <row r="32352" spans="1:5">
      <c r="A32352" s="283">
        <v>78710</v>
      </c>
      <c r="B32352" s="176">
        <v>0</v>
      </c>
      <c r="C32352" s="176">
        <v>0</v>
      </c>
      <c r="D32352" s="282">
        <v>87</v>
      </c>
      <c r="E32352" s="265"/>
    </row>
    <row r="32353" spans="1:5">
      <c r="A32353" s="283">
        <v>78711</v>
      </c>
      <c r="B32353" s="176">
        <v>0</v>
      </c>
      <c r="C32353" s="176">
        <v>0</v>
      </c>
      <c r="D32353" s="282">
        <v>87</v>
      </c>
      <c r="E32353" s="265"/>
    </row>
    <row r="32354" spans="1:5">
      <c r="A32354" s="283">
        <v>78712</v>
      </c>
      <c r="B32354" s="176">
        <v>0</v>
      </c>
      <c r="C32354" s="176">
        <v>0</v>
      </c>
      <c r="D32354" s="282">
        <v>87</v>
      </c>
      <c r="E32354" s="265"/>
    </row>
    <row r="32355" spans="1:5">
      <c r="A32355" s="283">
        <v>78713</v>
      </c>
      <c r="B32355" s="176">
        <v>22080.2</v>
      </c>
      <c r="C32355" s="176">
        <v>21.5</v>
      </c>
      <c r="D32355" s="282">
        <v>87</v>
      </c>
      <c r="E32355" s="265"/>
    </row>
    <row r="32356" spans="1:5">
      <c r="A32356" s="283">
        <v>78714</v>
      </c>
      <c r="B32356" s="176">
        <v>0</v>
      </c>
      <c r="C32356" s="176">
        <v>0</v>
      </c>
      <c r="D32356" s="282">
        <v>87</v>
      </c>
      <c r="E32356" s="265"/>
    </row>
    <row r="32357" spans="1:5">
      <c r="A32357" s="283">
        <v>78715</v>
      </c>
      <c r="B32357" s="176">
        <v>0</v>
      </c>
      <c r="C32357" s="176">
        <v>0</v>
      </c>
      <c r="D32357" s="282">
        <v>87</v>
      </c>
      <c r="E32357" s="265"/>
    </row>
    <row r="32358" spans="1:5">
      <c r="A32358" s="283">
        <v>78716</v>
      </c>
      <c r="B32358" s="176">
        <v>793.9</v>
      </c>
      <c r="C32358" s="176">
        <v>47.1</v>
      </c>
      <c r="D32358" s="282">
        <v>96</v>
      </c>
      <c r="E32358" s="265"/>
    </row>
    <row r="32359" spans="1:5">
      <c r="A32359" s="283">
        <v>78717</v>
      </c>
      <c r="B32359" s="176">
        <v>2331.4</v>
      </c>
      <c r="C32359" s="176">
        <v>33.200000000000003</v>
      </c>
      <c r="D32359" s="282">
        <v>138</v>
      </c>
      <c r="E32359" s="265"/>
    </row>
    <row r="32360" spans="1:5">
      <c r="A32360" s="283">
        <v>78718</v>
      </c>
      <c r="B32360" s="176">
        <v>0</v>
      </c>
      <c r="C32360" s="176">
        <v>0</v>
      </c>
      <c r="D32360" s="282">
        <v>87</v>
      </c>
      <c r="E32360" s="265"/>
    </row>
    <row r="32361" spans="1:5">
      <c r="A32361" s="283">
        <v>78719</v>
      </c>
      <c r="B32361" s="176">
        <v>125.9</v>
      </c>
      <c r="C32361" s="176">
        <v>32</v>
      </c>
      <c r="D32361" s="282">
        <v>96</v>
      </c>
      <c r="E32361" s="265"/>
    </row>
    <row r="32362" spans="1:5">
      <c r="A32362" s="283">
        <v>78720</v>
      </c>
      <c r="B32362" s="176">
        <v>0</v>
      </c>
      <c r="C32362" s="176">
        <v>0</v>
      </c>
      <c r="D32362" s="282">
        <v>87</v>
      </c>
      <c r="E32362" s="265"/>
    </row>
    <row r="32363" spans="1:5">
      <c r="A32363" s="283">
        <v>78721</v>
      </c>
      <c r="B32363" s="176">
        <v>2728.3</v>
      </c>
      <c r="C32363" s="176">
        <v>31</v>
      </c>
      <c r="D32363" s="282">
        <v>112</v>
      </c>
      <c r="E32363" s="265"/>
    </row>
    <row r="32364" spans="1:5">
      <c r="A32364" s="283">
        <v>78722</v>
      </c>
      <c r="B32364" s="176">
        <v>4167.8999999999996</v>
      </c>
      <c r="C32364" s="176">
        <v>32.9</v>
      </c>
      <c r="D32364" s="282">
        <v>123</v>
      </c>
      <c r="E32364" s="265"/>
    </row>
    <row r="32365" spans="1:5">
      <c r="A32365" s="283">
        <v>78723</v>
      </c>
      <c r="B32365" s="176">
        <v>4070.7</v>
      </c>
      <c r="C32365" s="176">
        <v>32.1</v>
      </c>
      <c r="D32365" s="282">
        <v>181</v>
      </c>
      <c r="E32365" s="265"/>
    </row>
    <row r="32366" spans="1:5">
      <c r="A32366" s="283">
        <v>78724</v>
      </c>
      <c r="B32366" s="176">
        <v>722.6</v>
      </c>
      <c r="C32366" s="176">
        <v>26.4</v>
      </c>
      <c r="D32366" s="282">
        <v>114</v>
      </c>
      <c r="E32366" s="265"/>
    </row>
    <row r="32367" spans="1:5">
      <c r="A32367" s="283">
        <v>78725</v>
      </c>
      <c r="B32367" s="176">
        <v>482.6</v>
      </c>
      <c r="C32367" s="176">
        <v>29.8</v>
      </c>
      <c r="D32367" s="282">
        <v>94</v>
      </c>
      <c r="E32367" s="265"/>
    </row>
    <row r="32368" spans="1:5">
      <c r="A32368" s="283">
        <v>78726</v>
      </c>
      <c r="B32368" s="176">
        <v>1086.7</v>
      </c>
      <c r="C32368" s="176">
        <v>32.299999999999997</v>
      </c>
      <c r="D32368" s="282">
        <v>151</v>
      </c>
      <c r="E32368" s="265"/>
    </row>
    <row r="32369" spans="1:5">
      <c r="A32369" s="283">
        <v>78727</v>
      </c>
      <c r="B32369" s="176">
        <v>3336.5</v>
      </c>
      <c r="C32369" s="176">
        <v>34</v>
      </c>
      <c r="D32369" s="282">
        <v>154</v>
      </c>
      <c r="E32369" s="265"/>
    </row>
    <row r="32370" spans="1:5">
      <c r="A32370" s="283">
        <v>78728</v>
      </c>
      <c r="B32370" s="176">
        <v>2498.4</v>
      </c>
      <c r="C32370" s="176">
        <v>31.6</v>
      </c>
      <c r="D32370" s="282">
        <v>143</v>
      </c>
      <c r="E32370" s="265"/>
    </row>
    <row r="32371" spans="1:5">
      <c r="A32371" s="283">
        <v>78729</v>
      </c>
      <c r="B32371" s="176">
        <v>2752.7</v>
      </c>
      <c r="C32371" s="176">
        <v>33</v>
      </c>
      <c r="D32371" s="282">
        <v>167</v>
      </c>
      <c r="E32371" s="265"/>
    </row>
    <row r="32372" spans="1:5">
      <c r="A32372" s="283">
        <v>78730</v>
      </c>
      <c r="B32372" s="176">
        <v>660.1</v>
      </c>
      <c r="C32372" s="176">
        <v>37.4</v>
      </c>
      <c r="D32372" s="282">
        <v>128</v>
      </c>
      <c r="E32372" s="265"/>
    </row>
    <row r="32373" spans="1:5">
      <c r="A32373" s="283">
        <v>78731</v>
      </c>
      <c r="B32373" s="176">
        <v>2643.2</v>
      </c>
      <c r="C32373" s="176">
        <v>39.200000000000003</v>
      </c>
      <c r="D32373" s="282">
        <v>145</v>
      </c>
      <c r="E32373" s="265"/>
    </row>
    <row r="32374" spans="1:5">
      <c r="A32374" s="283">
        <v>78732</v>
      </c>
      <c r="B32374" s="176">
        <v>943.2</v>
      </c>
      <c r="C32374" s="176">
        <v>35.1</v>
      </c>
      <c r="D32374" s="282">
        <v>103</v>
      </c>
      <c r="E32374" s="265"/>
    </row>
    <row r="32375" spans="1:5">
      <c r="A32375" s="283">
        <v>78733</v>
      </c>
      <c r="B32375" s="176">
        <v>847.3</v>
      </c>
      <c r="C32375" s="176">
        <v>38.6</v>
      </c>
      <c r="D32375" s="282">
        <v>111</v>
      </c>
      <c r="E32375" s="265"/>
    </row>
    <row r="32376" spans="1:5">
      <c r="A32376" s="283">
        <v>78734</v>
      </c>
      <c r="B32376" s="176">
        <v>839.4</v>
      </c>
      <c r="C32376" s="176">
        <v>43.8</v>
      </c>
      <c r="D32376" s="282">
        <v>138</v>
      </c>
      <c r="E32376" s="265"/>
    </row>
    <row r="32377" spans="1:5">
      <c r="A32377" s="283">
        <v>78735</v>
      </c>
      <c r="B32377" s="176">
        <v>782.5</v>
      </c>
      <c r="C32377" s="176">
        <v>37.299999999999997</v>
      </c>
      <c r="D32377" s="282">
        <v>149</v>
      </c>
      <c r="E32377" s="265"/>
    </row>
    <row r="32378" spans="1:5">
      <c r="A32378" s="283">
        <v>78736</v>
      </c>
      <c r="B32378" s="176">
        <v>301.39999999999998</v>
      </c>
      <c r="C32378" s="176">
        <v>41.6</v>
      </c>
      <c r="D32378" s="282">
        <v>96</v>
      </c>
      <c r="E32378" s="265"/>
    </row>
    <row r="32379" spans="1:5">
      <c r="A32379" s="283">
        <v>78737</v>
      </c>
      <c r="B32379" s="176">
        <v>291.60000000000002</v>
      </c>
      <c r="C32379" s="176">
        <v>40.6</v>
      </c>
      <c r="D32379" s="282">
        <v>143</v>
      </c>
      <c r="E32379" s="265"/>
    </row>
    <row r="32380" spans="1:5">
      <c r="A32380" s="283">
        <v>78738</v>
      </c>
      <c r="B32380" s="176">
        <v>225.5</v>
      </c>
      <c r="C32380" s="176">
        <v>40</v>
      </c>
      <c r="D32380" s="282">
        <v>122</v>
      </c>
      <c r="E32380" s="265"/>
    </row>
    <row r="32381" spans="1:5">
      <c r="A32381" s="283">
        <v>78739</v>
      </c>
      <c r="B32381" s="176">
        <v>1499.2</v>
      </c>
      <c r="C32381" s="176">
        <v>36.9</v>
      </c>
      <c r="D32381" s="282">
        <v>127</v>
      </c>
      <c r="E32381" s="265"/>
    </row>
    <row r="32382" spans="1:5">
      <c r="A32382" s="283">
        <v>78741</v>
      </c>
      <c r="B32382" s="176">
        <v>5782.7</v>
      </c>
      <c r="C32382" s="176">
        <v>25.4</v>
      </c>
      <c r="D32382" s="282">
        <v>169</v>
      </c>
      <c r="E32382" s="265"/>
    </row>
    <row r="32383" spans="1:5">
      <c r="A32383" s="283">
        <v>78742</v>
      </c>
      <c r="B32383" s="176">
        <v>395.2</v>
      </c>
      <c r="C32383" s="176">
        <v>25.3</v>
      </c>
      <c r="D32383" s="282">
        <v>87</v>
      </c>
      <c r="E32383" s="265"/>
    </row>
    <row r="32384" spans="1:5">
      <c r="A32384" s="283">
        <v>78744</v>
      </c>
      <c r="B32384" s="176">
        <v>2414.4</v>
      </c>
      <c r="C32384" s="176">
        <v>27.1</v>
      </c>
      <c r="D32384" s="282">
        <v>102</v>
      </c>
      <c r="E32384" s="265"/>
    </row>
    <row r="32385" spans="1:5">
      <c r="A32385" s="283">
        <v>78745</v>
      </c>
      <c r="B32385" s="176">
        <v>4105.8</v>
      </c>
      <c r="C32385" s="176">
        <v>33.5</v>
      </c>
      <c r="D32385" s="282">
        <v>133</v>
      </c>
      <c r="E32385" s="265"/>
    </row>
    <row r="32386" spans="1:5">
      <c r="A32386" s="283">
        <v>78746</v>
      </c>
      <c r="B32386" s="176">
        <v>1198.2</v>
      </c>
      <c r="C32386" s="176">
        <v>40.700000000000003</v>
      </c>
      <c r="D32386" s="282">
        <v>148</v>
      </c>
      <c r="E32386" s="265"/>
    </row>
    <row r="32387" spans="1:5">
      <c r="A32387" s="283">
        <v>78747</v>
      </c>
      <c r="B32387" s="176">
        <v>538.5</v>
      </c>
      <c r="C32387" s="176">
        <v>31.6</v>
      </c>
      <c r="D32387" s="282">
        <v>96</v>
      </c>
      <c r="E32387" s="265"/>
    </row>
    <row r="32388" spans="1:5">
      <c r="A32388" s="283">
        <v>78748</v>
      </c>
      <c r="B32388" s="176">
        <v>2880.2</v>
      </c>
      <c r="C32388" s="176">
        <v>32.799999999999997</v>
      </c>
      <c r="D32388" s="282">
        <v>161</v>
      </c>
      <c r="E32388" s="265"/>
    </row>
    <row r="32389" spans="1:5">
      <c r="A32389" s="283">
        <v>78749</v>
      </c>
      <c r="B32389" s="176">
        <v>3263.9</v>
      </c>
      <c r="C32389" s="176">
        <v>34.9</v>
      </c>
      <c r="D32389" s="282">
        <v>141</v>
      </c>
      <c r="E32389" s="265"/>
    </row>
    <row r="32390" spans="1:5">
      <c r="A32390" s="283">
        <v>78750</v>
      </c>
      <c r="B32390" s="176">
        <v>1975.1</v>
      </c>
      <c r="C32390" s="176">
        <v>39.4</v>
      </c>
      <c r="D32390" s="282">
        <v>135</v>
      </c>
      <c r="E32390" s="265"/>
    </row>
    <row r="32391" spans="1:5">
      <c r="A32391" s="283">
        <v>78751</v>
      </c>
      <c r="B32391" s="176">
        <v>5410.1</v>
      </c>
      <c r="C32391" s="176">
        <v>28.9</v>
      </c>
      <c r="D32391" s="282">
        <v>143</v>
      </c>
      <c r="E32391" s="265"/>
    </row>
    <row r="32392" spans="1:5">
      <c r="A32392" s="283">
        <v>78752</v>
      </c>
      <c r="B32392" s="176">
        <v>4770.5</v>
      </c>
      <c r="C32392" s="176">
        <v>29.5</v>
      </c>
      <c r="D32392" s="282">
        <v>142</v>
      </c>
      <c r="E32392" s="265"/>
    </row>
    <row r="32393" spans="1:5">
      <c r="A32393" s="283">
        <v>78753</v>
      </c>
      <c r="B32393" s="176">
        <v>4727.6000000000004</v>
      </c>
      <c r="C32393" s="176">
        <v>29.9</v>
      </c>
      <c r="D32393" s="282">
        <v>139</v>
      </c>
      <c r="E32393" s="265"/>
    </row>
    <row r="32394" spans="1:5">
      <c r="A32394" s="283">
        <v>78754</v>
      </c>
      <c r="B32394" s="176">
        <v>797.4</v>
      </c>
      <c r="C32394" s="176">
        <v>31.1</v>
      </c>
      <c r="D32394" s="282">
        <v>129</v>
      </c>
      <c r="E32394" s="265"/>
    </row>
    <row r="32395" spans="1:5">
      <c r="A32395" s="283">
        <v>78755</v>
      </c>
      <c r="B32395" s="176">
        <v>0</v>
      </c>
      <c r="C32395" s="176">
        <v>0</v>
      </c>
      <c r="D32395" s="282">
        <v>87</v>
      </c>
      <c r="E32395" s="265"/>
    </row>
    <row r="32396" spans="1:5">
      <c r="A32396" s="283">
        <v>78756</v>
      </c>
      <c r="B32396" s="176">
        <v>4700.3999999999996</v>
      </c>
      <c r="C32396" s="176">
        <v>35.5</v>
      </c>
      <c r="D32396" s="282">
        <v>141</v>
      </c>
      <c r="E32396" s="265"/>
    </row>
    <row r="32397" spans="1:5">
      <c r="A32397" s="283">
        <v>78757</v>
      </c>
      <c r="B32397" s="176">
        <v>4167.5</v>
      </c>
      <c r="C32397" s="176">
        <v>37.700000000000003</v>
      </c>
      <c r="D32397" s="282">
        <v>186</v>
      </c>
      <c r="E32397" s="265"/>
    </row>
    <row r="32398" spans="1:5">
      <c r="A32398" s="283">
        <v>78758</v>
      </c>
      <c r="B32398" s="176">
        <v>4871</v>
      </c>
      <c r="C32398" s="176">
        <v>29.9</v>
      </c>
      <c r="D32398" s="282">
        <v>180</v>
      </c>
      <c r="E32398" s="265"/>
    </row>
    <row r="32399" spans="1:5">
      <c r="A32399" s="283">
        <v>78759</v>
      </c>
      <c r="B32399" s="176">
        <v>2955.8</v>
      </c>
      <c r="C32399" s="176">
        <v>37.5</v>
      </c>
      <c r="D32399" s="282">
        <v>184</v>
      </c>
      <c r="E32399" s="265"/>
    </row>
    <row r="32400" spans="1:5">
      <c r="A32400" s="283">
        <v>78760</v>
      </c>
      <c r="B32400" s="176">
        <v>0</v>
      </c>
      <c r="C32400" s="176">
        <v>0</v>
      </c>
      <c r="D32400" s="282">
        <v>87</v>
      </c>
      <c r="E32400" s="265"/>
    </row>
    <row r="32401" spans="1:5">
      <c r="A32401" s="283">
        <v>78761</v>
      </c>
      <c r="B32401" s="176">
        <v>0</v>
      </c>
      <c r="C32401" s="176">
        <v>0</v>
      </c>
      <c r="D32401" s="282">
        <v>87</v>
      </c>
      <c r="E32401" s="265"/>
    </row>
    <row r="32402" spans="1:5">
      <c r="A32402" s="283">
        <v>78762</v>
      </c>
      <c r="B32402" s="176">
        <v>0</v>
      </c>
      <c r="C32402" s="176">
        <v>0</v>
      </c>
      <c r="D32402" s="282">
        <v>87</v>
      </c>
      <c r="E32402" s="265"/>
    </row>
    <row r="32403" spans="1:5">
      <c r="A32403" s="283">
        <v>78763</v>
      </c>
      <c r="B32403" s="176">
        <v>0</v>
      </c>
      <c r="C32403" s="176">
        <v>0</v>
      </c>
      <c r="D32403" s="282">
        <v>87</v>
      </c>
      <c r="E32403" s="265"/>
    </row>
    <row r="32404" spans="1:5">
      <c r="A32404" s="283">
        <v>78764</v>
      </c>
      <c r="B32404" s="176">
        <v>3531.6</v>
      </c>
      <c r="C32404" s="176">
        <v>36.700000000000003</v>
      </c>
      <c r="D32404" s="282">
        <v>87</v>
      </c>
      <c r="E32404" s="265"/>
    </row>
    <row r="32405" spans="1:5">
      <c r="A32405" s="283">
        <v>78765</v>
      </c>
      <c r="B32405" s="176">
        <v>0</v>
      </c>
      <c r="C32405" s="176">
        <v>0</v>
      </c>
      <c r="D32405" s="282">
        <v>87</v>
      </c>
      <c r="E32405" s="265"/>
    </row>
    <row r="32406" spans="1:5">
      <c r="A32406" s="283">
        <v>78766</v>
      </c>
      <c r="B32406" s="176">
        <v>0</v>
      </c>
      <c r="C32406" s="176">
        <v>0</v>
      </c>
      <c r="D32406" s="282">
        <v>87</v>
      </c>
      <c r="E32406" s="265"/>
    </row>
    <row r="32407" spans="1:5">
      <c r="A32407" s="283">
        <v>78767</v>
      </c>
      <c r="B32407" s="176">
        <v>0</v>
      </c>
      <c r="C32407" s="176">
        <v>0</v>
      </c>
      <c r="D32407" s="282">
        <v>87</v>
      </c>
      <c r="E32407" s="265"/>
    </row>
    <row r="32408" spans="1:5">
      <c r="A32408" s="283">
        <v>78768</v>
      </c>
      <c r="B32408" s="176">
        <v>0</v>
      </c>
      <c r="C32408" s="176">
        <v>0</v>
      </c>
      <c r="D32408" s="282">
        <v>87</v>
      </c>
      <c r="E32408" s="265"/>
    </row>
    <row r="32409" spans="1:5">
      <c r="A32409" s="283">
        <v>78772</v>
      </c>
      <c r="B32409" s="176">
        <v>0</v>
      </c>
      <c r="C32409" s="176">
        <v>0</v>
      </c>
      <c r="D32409" s="282">
        <v>87</v>
      </c>
      <c r="E32409" s="265"/>
    </row>
    <row r="32410" spans="1:5">
      <c r="A32410" s="283">
        <v>78778</v>
      </c>
      <c r="B32410" s="176">
        <v>0</v>
      </c>
      <c r="C32410" s="176">
        <v>0</v>
      </c>
      <c r="D32410" s="282">
        <v>87</v>
      </c>
      <c r="E32410" s="265"/>
    </row>
    <row r="32411" spans="1:5">
      <c r="A32411" s="283">
        <v>78801</v>
      </c>
      <c r="B32411" s="176">
        <v>20.5</v>
      </c>
      <c r="C32411" s="176">
        <v>34.200000000000003</v>
      </c>
      <c r="D32411" s="282">
        <v>129</v>
      </c>
      <c r="E32411" s="265"/>
    </row>
    <row r="32412" spans="1:5">
      <c r="A32412" s="283">
        <v>78802</v>
      </c>
      <c r="B32412" s="176">
        <v>0</v>
      </c>
      <c r="C32412" s="176">
        <v>0</v>
      </c>
      <c r="D32412" s="282">
        <v>87</v>
      </c>
      <c r="E32412" s="265"/>
    </row>
    <row r="32413" spans="1:5">
      <c r="A32413" s="283">
        <v>78827</v>
      </c>
      <c r="B32413" s="176">
        <v>32.4</v>
      </c>
      <c r="C32413" s="176">
        <v>43.7</v>
      </c>
      <c r="D32413" s="282">
        <v>87</v>
      </c>
      <c r="E32413" s="265"/>
    </row>
    <row r="32414" spans="1:5">
      <c r="A32414" s="283">
        <v>78828</v>
      </c>
      <c r="B32414" s="176">
        <v>0.4</v>
      </c>
      <c r="C32414" s="176">
        <v>54.9</v>
      </c>
      <c r="D32414" s="282">
        <v>87</v>
      </c>
      <c r="E32414" s="265"/>
    </row>
    <row r="32415" spans="1:5">
      <c r="A32415" s="283">
        <v>78829</v>
      </c>
      <c r="B32415" s="176">
        <v>2.9</v>
      </c>
      <c r="C32415" s="176">
        <v>34.6</v>
      </c>
      <c r="D32415" s="282">
        <v>87</v>
      </c>
      <c r="E32415" s="265"/>
    </row>
    <row r="32416" spans="1:5">
      <c r="A32416" s="283">
        <v>78830</v>
      </c>
      <c r="B32416" s="176">
        <v>1.5</v>
      </c>
      <c r="C32416" s="176">
        <v>38.4</v>
      </c>
      <c r="D32416" s="282">
        <v>87</v>
      </c>
      <c r="E32416" s="265"/>
    </row>
    <row r="32417" spans="1:5">
      <c r="A32417" s="283">
        <v>78832</v>
      </c>
      <c r="B32417" s="176">
        <v>1.4</v>
      </c>
      <c r="C32417" s="176">
        <v>51.3</v>
      </c>
      <c r="D32417" s="282">
        <v>87</v>
      </c>
      <c r="E32417" s="265"/>
    </row>
    <row r="32418" spans="1:5">
      <c r="A32418" s="283">
        <v>78833</v>
      </c>
      <c r="B32418" s="176">
        <v>4.5</v>
      </c>
      <c r="C32418" s="176">
        <v>50</v>
      </c>
      <c r="D32418" s="282">
        <v>87</v>
      </c>
      <c r="E32418" s="265"/>
    </row>
    <row r="32419" spans="1:5">
      <c r="A32419" s="283">
        <v>78834</v>
      </c>
      <c r="B32419" s="176">
        <v>19.2</v>
      </c>
      <c r="C32419" s="176">
        <v>34.6</v>
      </c>
      <c r="D32419" s="282">
        <v>111</v>
      </c>
      <c r="E32419" s="265"/>
    </row>
    <row r="32420" spans="1:5">
      <c r="A32420" s="283">
        <v>78836</v>
      </c>
      <c r="B32420" s="176">
        <v>6.3</v>
      </c>
      <c r="C32420" s="176">
        <v>36.299999999999997</v>
      </c>
      <c r="D32420" s="282">
        <v>87</v>
      </c>
      <c r="E32420" s="265"/>
    </row>
    <row r="32421" spans="1:5">
      <c r="A32421" s="283">
        <v>78837</v>
      </c>
      <c r="B32421" s="176">
        <v>0</v>
      </c>
      <c r="C32421" s="176">
        <v>0</v>
      </c>
      <c r="D32421" s="282">
        <v>87</v>
      </c>
      <c r="E32421" s="265"/>
    </row>
    <row r="32422" spans="1:5">
      <c r="A32422" s="283">
        <v>78838</v>
      </c>
      <c r="B32422" s="176">
        <v>3.2</v>
      </c>
      <c r="C32422" s="176">
        <v>49.2</v>
      </c>
      <c r="D32422" s="282">
        <v>115</v>
      </c>
      <c r="E32422" s="265"/>
    </row>
    <row r="32423" spans="1:5">
      <c r="A32423" s="283">
        <v>78839</v>
      </c>
      <c r="B32423" s="176">
        <v>13.2</v>
      </c>
      <c r="C32423" s="176">
        <v>30.9</v>
      </c>
      <c r="D32423" s="282">
        <v>111</v>
      </c>
      <c r="E32423" s="265"/>
    </row>
    <row r="32424" spans="1:5">
      <c r="A32424" s="283">
        <v>78840</v>
      </c>
      <c r="B32424" s="176">
        <v>16.8</v>
      </c>
      <c r="C32424" s="176">
        <v>32.6</v>
      </c>
      <c r="D32424" s="282">
        <v>122</v>
      </c>
      <c r="E32424" s="265"/>
    </row>
    <row r="32425" spans="1:5">
      <c r="A32425" s="283">
        <v>78841</v>
      </c>
      <c r="B32425" s="176">
        <v>0</v>
      </c>
      <c r="C32425" s="176">
        <v>0</v>
      </c>
      <c r="D32425" s="282">
        <v>87</v>
      </c>
      <c r="E32425" s="265"/>
    </row>
    <row r="32426" spans="1:5">
      <c r="A32426" s="283">
        <v>78842</v>
      </c>
      <c r="B32426" s="176">
        <v>0</v>
      </c>
      <c r="C32426" s="176">
        <v>0</v>
      </c>
      <c r="D32426" s="282">
        <v>87</v>
      </c>
      <c r="E32426" s="265"/>
    </row>
    <row r="32427" spans="1:5">
      <c r="A32427" s="283">
        <v>78843</v>
      </c>
      <c r="B32427" s="176">
        <v>712.5</v>
      </c>
      <c r="C32427" s="176">
        <v>23.3</v>
      </c>
      <c r="D32427" s="282">
        <v>137</v>
      </c>
      <c r="E32427" s="265"/>
    </row>
    <row r="32428" spans="1:5">
      <c r="A32428" s="283">
        <v>78850</v>
      </c>
      <c r="B32428" s="176">
        <v>4</v>
      </c>
      <c r="C32428" s="176">
        <v>48.4</v>
      </c>
      <c r="D32428" s="282">
        <v>87</v>
      </c>
      <c r="E32428" s="265"/>
    </row>
    <row r="32429" spans="1:5">
      <c r="A32429" s="283">
        <v>78851</v>
      </c>
      <c r="B32429" s="176">
        <v>0.5</v>
      </c>
      <c r="C32429" s="176">
        <v>42.5</v>
      </c>
      <c r="D32429" s="282">
        <v>87</v>
      </c>
      <c r="E32429" s="265"/>
    </row>
    <row r="32430" spans="1:5">
      <c r="A32430" s="283">
        <v>78852</v>
      </c>
      <c r="B32430" s="176">
        <v>84.7</v>
      </c>
      <c r="C32430" s="176">
        <v>30.1</v>
      </c>
      <c r="D32430" s="282">
        <v>151</v>
      </c>
      <c r="E32430" s="265"/>
    </row>
    <row r="32431" spans="1:5">
      <c r="A32431" s="283">
        <v>78853</v>
      </c>
      <c r="B32431" s="176">
        <v>0</v>
      </c>
      <c r="C32431" s="176">
        <v>0</v>
      </c>
      <c r="D32431" s="282">
        <v>87</v>
      </c>
      <c r="E32431" s="265"/>
    </row>
    <row r="32432" spans="1:5">
      <c r="A32432" s="283">
        <v>78860</v>
      </c>
      <c r="B32432" s="176">
        <v>0</v>
      </c>
      <c r="C32432" s="176">
        <v>0</v>
      </c>
      <c r="D32432" s="282">
        <v>87</v>
      </c>
      <c r="E32432" s="265"/>
    </row>
    <row r="32433" spans="1:5">
      <c r="A32433" s="283">
        <v>78861</v>
      </c>
      <c r="B32433" s="176">
        <v>27.4</v>
      </c>
      <c r="C32433" s="176">
        <v>35.200000000000003</v>
      </c>
      <c r="D32433" s="282">
        <v>95</v>
      </c>
      <c r="E32433" s="265"/>
    </row>
    <row r="32434" spans="1:5">
      <c r="A32434" s="283">
        <v>78870</v>
      </c>
      <c r="B32434" s="176">
        <v>3.9</v>
      </c>
      <c r="C32434" s="176">
        <v>49.2</v>
      </c>
      <c r="D32434" s="282">
        <v>87</v>
      </c>
      <c r="E32434" s="265"/>
    </row>
    <row r="32435" spans="1:5">
      <c r="A32435" s="283">
        <v>78871</v>
      </c>
      <c r="B32435" s="176">
        <v>0.5</v>
      </c>
      <c r="C32435" s="176">
        <v>48.3</v>
      </c>
      <c r="D32435" s="282">
        <v>87</v>
      </c>
      <c r="E32435" s="265"/>
    </row>
    <row r="32436" spans="1:5">
      <c r="A32436" s="283">
        <v>78872</v>
      </c>
      <c r="B32436" s="176">
        <v>8.1999999999999993</v>
      </c>
      <c r="C32436" s="176">
        <v>30.8</v>
      </c>
      <c r="D32436" s="282">
        <v>87</v>
      </c>
      <c r="E32436" s="265"/>
    </row>
    <row r="32437" spans="1:5">
      <c r="A32437" s="283">
        <v>78873</v>
      </c>
      <c r="B32437" s="176">
        <v>4.9000000000000004</v>
      </c>
      <c r="C32437" s="176">
        <v>50.9</v>
      </c>
      <c r="D32437" s="282">
        <v>87</v>
      </c>
      <c r="E32437" s="265"/>
    </row>
    <row r="32438" spans="1:5">
      <c r="A32438" s="283">
        <v>78877</v>
      </c>
      <c r="B32438" s="176">
        <v>2.7</v>
      </c>
      <c r="C32438" s="176">
        <v>28.8</v>
      </c>
      <c r="D32438" s="282">
        <v>87</v>
      </c>
      <c r="E32438" s="265"/>
    </row>
    <row r="32439" spans="1:5">
      <c r="A32439" s="283">
        <v>78879</v>
      </c>
      <c r="B32439" s="176">
        <v>5.3</v>
      </c>
      <c r="C32439" s="176">
        <v>50.2</v>
      </c>
      <c r="D32439" s="282">
        <v>87</v>
      </c>
      <c r="E32439" s="265"/>
    </row>
    <row r="32440" spans="1:5">
      <c r="A32440" s="283">
        <v>78880</v>
      </c>
      <c r="B32440" s="176">
        <v>27.6</v>
      </c>
      <c r="C32440" s="176">
        <v>41.1</v>
      </c>
      <c r="D32440" s="282">
        <v>87</v>
      </c>
      <c r="E32440" s="265"/>
    </row>
    <row r="32441" spans="1:5">
      <c r="A32441" s="283">
        <v>78881</v>
      </c>
      <c r="B32441" s="176">
        <v>248.9</v>
      </c>
      <c r="C32441" s="176">
        <v>37.9</v>
      </c>
      <c r="D32441" s="282">
        <v>87</v>
      </c>
      <c r="E32441" s="265"/>
    </row>
    <row r="32442" spans="1:5">
      <c r="A32442" s="283">
        <v>78883</v>
      </c>
      <c r="B32442" s="176">
        <v>4.5</v>
      </c>
      <c r="C32442" s="176">
        <v>54.2</v>
      </c>
      <c r="D32442" s="282">
        <v>87</v>
      </c>
      <c r="E32442" s="265"/>
    </row>
    <row r="32443" spans="1:5">
      <c r="A32443" s="283">
        <v>78884</v>
      </c>
      <c r="B32443" s="176">
        <v>3.2</v>
      </c>
      <c r="C32443" s="176">
        <v>49.8</v>
      </c>
      <c r="D32443" s="282">
        <v>87</v>
      </c>
      <c r="E32443" s="265"/>
    </row>
    <row r="32444" spans="1:5">
      <c r="A32444" s="283">
        <v>78885</v>
      </c>
      <c r="B32444" s="176">
        <v>6.9</v>
      </c>
      <c r="C32444" s="176">
        <v>53.3</v>
      </c>
      <c r="D32444" s="282">
        <v>87</v>
      </c>
      <c r="E32444" s="265"/>
    </row>
    <row r="32445" spans="1:5">
      <c r="A32445" s="283">
        <v>78886</v>
      </c>
      <c r="B32445" s="176">
        <v>5.5</v>
      </c>
      <c r="C32445" s="176">
        <v>46.3</v>
      </c>
      <c r="D32445" s="282">
        <v>87</v>
      </c>
      <c r="E32445" s="265"/>
    </row>
    <row r="32446" spans="1:5">
      <c r="A32446" s="283">
        <v>78931</v>
      </c>
      <c r="B32446" s="176">
        <v>24.4</v>
      </c>
      <c r="C32446" s="176">
        <v>47.2</v>
      </c>
      <c r="D32446" s="282">
        <v>87</v>
      </c>
      <c r="E32446" s="265"/>
    </row>
    <row r="32447" spans="1:5">
      <c r="A32447" s="283">
        <v>78932</v>
      </c>
      <c r="B32447" s="176">
        <v>16.7</v>
      </c>
      <c r="C32447" s="176">
        <v>51.3</v>
      </c>
      <c r="D32447" s="282">
        <v>87</v>
      </c>
      <c r="E32447" s="265"/>
    </row>
    <row r="32448" spans="1:5">
      <c r="A32448" s="283">
        <v>78933</v>
      </c>
      <c r="B32448" s="176">
        <v>21.4</v>
      </c>
      <c r="C32448" s="176">
        <v>44.9</v>
      </c>
      <c r="D32448" s="282">
        <v>87</v>
      </c>
      <c r="E32448" s="265"/>
    </row>
    <row r="32449" spans="1:5">
      <c r="A32449" s="283">
        <v>78934</v>
      </c>
      <c r="B32449" s="176">
        <v>44.7</v>
      </c>
      <c r="C32449" s="176">
        <v>44</v>
      </c>
      <c r="D32449" s="282">
        <v>119</v>
      </c>
      <c r="E32449" s="265"/>
    </row>
    <row r="32450" spans="1:5">
      <c r="A32450" s="283">
        <v>78935</v>
      </c>
      <c r="B32450" s="176">
        <v>22.3</v>
      </c>
      <c r="C32450" s="176">
        <v>42.7</v>
      </c>
      <c r="D32450" s="282">
        <v>87</v>
      </c>
      <c r="E32450" s="265"/>
    </row>
    <row r="32451" spans="1:5">
      <c r="A32451" s="283">
        <v>78938</v>
      </c>
      <c r="B32451" s="176">
        <v>16.3</v>
      </c>
      <c r="C32451" s="176">
        <v>48.3</v>
      </c>
      <c r="D32451" s="282">
        <v>87</v>
      </c>
      <c r="E32451" s="265"/>
    </row>
    <row r="32452" spans="1:5">
      <c r="A32452" s="283">
        <v>78940</v>
      </c>
      <c r="B32452" s="176">
        <v>18.399999999999999</v>
      </c>
      <c r="C32452" s="176">
        <v>49.3</v>
      </c>
      <c r="D32452" s="282">
        <v>87</v>
      </c>
      <c r="E32452" s="265"/>
    </row>
    <row r="32453" spans="1:5">
      <c r="A32453" s="283">
        <v>78941</v>
      </c>
      <c r="B32453" s="176">
        <v>20.3</v>
      </c>
      <c r="C32453" s="176">
        <v>43.8</v>
      </c>
      <c r="D32453" s="282">
        <v>87</v>
      </c>
      <c r="E32453" s="265"/>
    </row>
    <row r="32454" spans="1:5">
      <c r="A32454" s="283">
        <v>78942</v>
      </c>
      <c r="B32454" s="176">
        <v>53.6</v>
      </c>
      <c r="C32454" s="176">
        <v>34.9</v>
      </c>
      <c r="D32454" s="282">
        <v>119</v>
      </c>
      <c r="E32454" s="265"/>
    </row>
    <row r="32455" spans="1:5">
      <c r="A32455" s="283">
        <v>78943</v>
      </c>
      <c r="B32455" s="176">
        <v>29.8</v>
      </c>
      <c r="C32455" s="176">
        <v>39.200000000000003</v>
      </c>
      <c r="D32455" s="282">
        <v>87</v>
      </c>
      <c r="E32455" s="265"/>
    </row>
    <row r="32456" spans="1:5">
      <c r="A32456" s="283">
        <v>78944</v>
      </c>
      <c r="B32456" s="176">
        <v>20.100000000000001</v>
      </c>
      <c r="C32456" s="176">
        <v>45.6</v>
      </c>
      <c r="D32456" s="282">
        <v>87</v>
      </c>
      <c r="E32456" s="265"/>
    </row>
    <row r="32457" spans="1:5">
      <c r="A32457" s="283">
        <v>78945</v>
      </c>
      <c r="B32457" s="176">
        <v>39.1</v>
      </c>
      <c r="C32457" s="176">
        <v>44.8</v>
      </c>
      <c r="D32457" s="282">
        <v>117</v>
      </c>
      <c r="E32457" s="265"/>
    </row>
    <row r="32458" spans="1:5">
      <c r="A32458" s="283">
        <v>78946</v>
      </c>
      <c r="B32458" s="176">
        <v>13</v>
      </c>
      <c r="C32458" s="176">
        <v>47.3</v>
      </c>
      <c r="D32458" s="282">
        <v>87</v>
      </c>
      <c r="E32458" s="265"/>
    </row>
    <row r="32459" spans="1:5">
      <c r="A32459" s="283">
        <v>78947</v>
      </c>
      <c r="B32459" s="176">
        <v>21</v>
      </c>
      <c r="C32459" s="176">
        <v>42.8</v>
      </c>
      <c r="D32459" s="282">
        <v>94</v>
      </c>
      <c r="E32459" s="265"/>
    </row>
    <row r="32460" spans="1:5">
      <c r="A32460" s="283">
        <v>78948</v>
      </c>
      <c r="B32460" s="176">
        <v>10</v>
      </c>
      <c r="C32460" s="176">
        <v>47.4</v>
      </c>
      <c r="D32460" s="282">
        <v>87</v>
      </c>
      <c r="E32460" s="265"/>
    </row>
    <row r="32461" spans="1:5">
      <c r="A32461" s="283">
        <v>78949</v>
      </c>
      <c r="B32461" s="176">
        <v>8.4</v>
      </c>
      <c r="C32461" s="176">
        <v>48</v>
      </c>
      <c r="D32461" s="282">
        <v>87</v>
      </c>
      <c r="E32461" s="265"/>
    </row>
    <row r="32462" spans="1:5">
      <c r="A32462" s="283">
        <v>78950</v>
      </c>
      <c r="B32462" s="176">
        <v>18</v>
      </c>
      <c r="C32462" s="176">
        <v>49.5</v>
      </c>
      <c r="D32462" s="282">
        <v>115</v>
      </c>
      <c r="E32462" s="265"/>
    </row>
    <row r="32463" spans="1:5">
      <c r="A32463" s="283">
        <v>78951</v>
      </c>
      <c r="B32463" s="176">
        <v>10</v>
      </c>
      <c r="C32463" s="176">
        <v>47.1</v>
      </c>
      <c r="D32463" s="282">
        <v>87</v>
      </c>
      <c r="E32463" s="265"/>
    </row>
    <row r="32464" spans="1:5">
      <c r="A32464" s="283">
        <v>78952</v>
      </c>
      <c r="B32464" s="176">
        <v>0</v>
      </c>
      <c r="C32464" s="176">
        <v>0</v>
      </c>
      <c r="D32464" s="282">
        <v>87</v>
      </c>
      <c r="E32464" s="265"/>
    </row>
    <row r="32465" spans="1:5">
      <c r="A32465" s="283">
        <v>78953</v>
      </c>
      <c r="B32465" s="176">
        <v>18.5</v>
      </c>
      <c r="C32465" s="176">
        <v>44.4</v>
      </c>
      <c r="D32465" s="282">
        <v>87</v>
      </c>
      <c r="E32465" s="265"/>
    </row>
    <row r="32466" spans="1:5">
      <c r="A32466" s="283">
        <v>78954</v>
      </c>
      <c r="B32466" s="176">
        <v>15.9</v>
      </c>
      <c r="C32466" s="176">
        <v>53.2</v>
      </c>
      <c r="D32466" s="282">
        <v>87</v>
      </c>
      <c r="E32466" s="265"/>
    </row>
    <row r="32467" spans="1:5">
      <c r="A32467" s="283">
        <v>78956</v>
      </c>
      <c r="B32467" s="176">
        <v>26.9</v>
      </c>
      <c r="C32467" s="176">
        <v>46.4</v>
      </c>
      <c r="D32467" s="282">
        <v>113</v>
      </c>
      <c r="E32467" s="265"/>
    </row>
    <row r="32468" spans="1:5">
      <c r="A32468" s="283">
        <v>78957</v>
      </c>
      <c r="B32468" s="176">
        <v>42.1</v>
      </c>
      <c r="C32468" s="176">
        <v>43.4</v>
      </c>
      <c r="D32468" s="282">
        <v>111</v>
      </c>
      <c r="E32468" s="265"/>
    </row>
    <row r="32469" spans="1:5">
      <c r="A32469" s="283">
        <v>78959</v>
      </c>
      <c r="B32469" s="176">
        <v>13.1</v>
      </c>
      <c r="C32469" s="176">
        <v>39.299999999999997</v>
      </c>
      <c r="D32469" s="282">
        <v>87</v>
      </c>
      <c r="E32469" s="265"/>
    </row>
    <row r="32470" spans="1:5">
      <c r="A32470" s="283">
        <v>78960</v>
      </c>
      <c r="B32470" s="176">
        <v>19</v>
      </c>
      <c r="C32470" s="176">
        <v>47</v>
      </c>
      <c r="D32470" s="282">
        <v>87</v>
      </c>
      <c r="E32470" s="265"/>
    </row>
    <row r="32471" spans="1:5">
      <c r="A32471" s="283">
        <v>78961</v>
      </c>
      <c r="B32471" s="176">
        <v>11.1</v>
      </c>
      <c r="C32471" s="176">
        <v>55</v>
      </c>
      <c r="D32471" s="282">
        <v>87</v>
      </c>
      <c r="E32471" s="265"/>
    </row>
    <row r="32472" spans="1:5">
      <c r="A32472" s="283">
        <v>78962</v>
      </c>
      <c r="B32472" s="176">
        <v>22.2</v>
      </c>
      <c r="C32472" s="176">
        <v>46.7</v>
      </c>
      <c r="D32472" s="282">
        <v>102</v>
      </c>
      <c r="E32472" s="265"/>
    </row>
    <row r="32473" spans="1:5">
      <c r="A32473" s="283">
        <v>78963</v>
      </c>
      <c r="B32473" s="176">
        <v>20.100000000000001</v>
      </c>
      <c r="C32473" s="176">
        <v>43.7</v>
      </c>
      <c r="D32473" s="282">
        <v>87</v>
      </c>
      <c r="E32473" s="265"/>
    </row>
    <row r="32474" spans="1:5">
      <c r="A32474" s="283">
        <v>79001</v>
      </c>
      <c r="B32474" s="176">
        <v>0.8</v>
      </c>
      <c r="C32474" s="176">
        <v>39.4</v>
      </c>
      <c r="D32474" s="282">
        <v>87</v>
      </c>
      <c r="E32474" s="265"/>
    </row>
    <row r="32475" spans="1:5">
      <c r="A32475" s="283">
        <v>79002</v>
      </c>
      <c r="B32475" s="176">
        <v>183.1</v>
      </c>
      <c r="C32475" s="176">
        <v>39.5</v>
      </c>
      <c r="D32475" s="282">
        <v>87</v>
      </c>
      <c r="E32475" s="265"/>
    </row>
    <row r="32476" spans="1:5">
      <c r="A32476" s="283">
        <v>79003</v>
      </c>
      <c r="B32476" s="176">
        <v>0</v>
      </c>
      <c r="C32476" s="176">
        <v>0</v>
      </c>
      <c r="D32476" s="282">
        <v>87</v>
      </c>
      <c r="E32476" s="265"/>
    </row>
    <row r="32477" spans="1:5">
      <c r="A32477" s="283">
        <v>79005</v>
      </c>
      <c r="B32477" s="176">
        <v>3.5</v>
      </c>
      <c r="C32477" s="176">
        <v>35.4</v>
      </c>
      <c r="D32477" s="282">
        <v>87</v>
      </c>
      <c r="E32477" s="265"/>
    </row>
    <row r="32478" spans="1:5">
      <c r="A32478" s="283">
        <v>79007</v>
      </c>
      <c r="B32478" s="176">
        <v>101.5</v>
      </c>
      <c r="C32478" s="176">
        <v>36.200000000000003</v>
      </c>
      <c r="D32478" s="282">
        <v>87</v>
      </c>
      <c r="E32478" s="265"/>
    </row>
    <row r="32479" spans="1:5">
      <c r="A32479" s="283">
        <v>79008</v>
      </c>
      <c r="B32479" s="176">
        <v>0</v>
      </c>
      <c r="C32479" s="176">
        <v>0</v>
      </c>
      <c r="D32479" s="282">
        <v>87</v>
      </c>
      <c r="E32479" s="265"/>
    </row>
    <row r="32480" spans="1:5">
      <c r="A32480" s="283">
        <v>79009</v>
      </c>
      <c r="B32480" s="176">
        <v>94.4</v>
      </c>
      <c r="C32480" s="176">
        <v>29.7</v>
      </c>
      <c r="D32480" s="282">
        <v>87</v>
      </c>
      <c r="E32480" s="265"/>
    </row>
    <row r="32481" spans="1:5">
      <c r="A32481" s="283">
        <v>79010</v>
      </c>
      <c r="B32481" s="176">
        <v>0.7</v>
      </c>
      <c r="C32481" s="176">
        <v>30.3</v>
      </c>
      <c r="D32481" s="282">
        <v>87</v>
      </c>
      <c r="E32481" s="265"/>
    </row>
    <row r="32482" spans="1:5">
      <c r="A32482" s="283">
        <v>79011</v>
      </c>
      <c r="B32482" s="176">
        <v>1.5</v>
      </c>
      <c r="C32482" s="176">
        <v>45.2</v>
      </c>
      <c r="D32482" s="282">
        <v>87</v>
      </c>
      <c r="E32482" s="265"/>
    </row>
    <row r="32483" spans="1:5">
      <c r="A32483" s="283">
        <v>79012</v>
      </c>
      <c r="B32483" s="176">
        <v>0</v>
      </c>
      <c r="C32483" s="176">
        <v>0</v>
      </c>
      <c r="D32483" s="282">
        <v>87</v>
      </c>
      <c r="E32483" s="265"/>
    </row>
    <row r="32484" spans="1:5">
      <c r="A32484" s="283">
        <v>79013</v>
      </c>
      <c r="B32484" s="176">
        <v>781.4</v>
      </c>
      <c r="C32484" s="176">
        <v>25.3</v>
      </c>
      <c r="D32484" s="282">
        <v>87</v>
      </c>
      <c r="E32484" s="265"/>
    </row>
    <row r="32485" spans="1:5">
      <c r="A32485" s="283">
        <v>79014</v>
      </c>
      <c r="B32485" s="176">
        <v>4.9000000000000004</v>
      </c>
      <c r="C32485" s="176">
        <v>35.6</v>
      </c>
      <c r="D32485" s="282">
        <v>94</v>
      </c>
      <c r="E32485" s="265"/>
    </row>
    <row r="32486" spans="1:5">
      <c r="A32486" s="283">
        <v>79015</v>
      </c>
      <c r="B32486" s="176">
        <v>35.4</v>
      </c>
      <c r="C32486" s="176">
        <v>29.6</v>
      </c>
      <c r="D32486" s="282">
        <v>105</v>
      </c>
      <c r="E32486" s="265"/>
    </row>
    <row r="32487" spans="1:5">
      <c r="A32487" s="283">
        <v>79016</v>
      </c>
      <c r="B32487" s="176">
        <v>0</v>
      </c>
      <c r="C32487" s="176">
        <v>0</v>
      </c>
      <c r="D32487" s="282">
        <v>87</v>
      </c>
      <c r="E32487" s="265"/>
    </row>
    <row r="32488" spans="1:5">
      <c r="A32488" s="283">
        <v>79018</v>
      </c>
      <c r="B32488" s="176">
        <v>2.6</v>
      </c>
      <c r="C32488" s="176">
        <v>33.4</v>
      </c>
      <c r="D32488" s="282">
        <v>87</v>
      </c>
      <c r="E32488" s="265"/>
    </row>
    <row r="32489" spans="1:5">
      <c r="A32489" s="283">
        <v>79019</v>
      </c>
      <c r="B32489" s="176">
        <v>2.4</v>
      </c>
      <c r="C32489" s="176">
        <v>45.7</v>
      </c>
      <c r="D32489" s="282">
        <v>87</v>
      </c>
      <c r="E32489" s="265"/>
    </row>
    <row r="32490" spans="1:5">
      <c r="A32490" s="283">
        <v>79021</v>
      </c>
      <c r="B32490" s="176">
        <v>0</v>
      </c>
      <c r="C32490" s="176">
        <v>0</v>
      </c>
      <c r="D32490" s="282">
        <v>87</v>
      </c>
      <c r="E32490" s="265"/>
    </row>
    <row r="32491" spans="1:5">
      <c r="A32491" s="283">
        <v>79022</v>
      </c>
      <c r="B32491" s="176">
        <v>5</v>
      </c>
      <c r="C32491" s="176">
        <v>36.5</v>
      </c>
      <c r="D32491" s="282">
        <v>110</v>
      </c>
      <c r="E32491" s="265"/>
    </row>
    <row r="32492" spans="1:5">
      <c r="A32492" s="283">
        <v>79024</v>
      </c>
      <c r="B32492" s="176">
        <v>6.9</v>
      </c>
      <c r="C32492" s="176">
        <v>41.7</v>
      </c>
      <c r="D32492" s="282">
        <v>87</v>
      </c>
      <c r="E32492" s="265"/>
    </row>
    <row r="32493" spans="1:5">
      <c r="A32493" s="283">
        <v>79025</v>
      </c>
      <c r="B32493" s="176">
        <v>5.3</v>
      </c>
      <c r="C32493" s="176">
        <v>37.9</v>
      </c>
      <c r="D32493" s="282">
        <v>87</v>
      </c>
      <c r="E32493" s="265"/>
    </row>
    <row r="32494" spans="1:5">
      <c r="A32494" s="283">
        <v>79027</v>
      </c>
      <c r="B32494" s="176">
        <v>24.7</v>
      </c>
      <c r="C32494" s="176">
        <v>33.299999999999997</v>
      </c>
      <c r="D32494" s="282">
        <v>87</v>
      </c>
      <c r="E32494" s="265"/>
    </row>
    <row r="32495" spans="1:5">
      <c r="A32495" s="283">
        <v>79029</v>
      </c>
      <c r="B32495" s="176">
        <v>32.9</v>
      </c>
      <c r="C32495" s="176">
        <v>31.5</v>
      </c>
      <c r="D32495" s="282">
        <v>95</v>
      </c>
      <c r="E32495" s="265"/>
    </row>
    <row r="32496" spans="1:5">
      <c r="A32496" s="283">
        <v>79031</v>
      </c>
      <c r="B32496" s="176">
        <v>9.5</v>
      </c>
      <c r="C32496" s="176">
        <v>37.1</v>
      </c>
      <c r="D32496" s="282">
        <v>87</v>
      </c>
      <c r="E32496" s="265"/>
    </row>
    <row r="32497" spans="1:5">
      <c r="A32497" s="283">
        <v>79032</v>
      </c>
      <c r="B32497" s="176">
        <v>477.7</v>
      </c>
      <c r="C32497" s="176">
        <v>28.5</v>
      </c>
      <c r="D32497" s="282">
        <v>87</v>
      </c>
      <c r="E32497" s="265"/>
    </row>
    <row r="32498" spans="1:5">
      <c r="A32498" s="283">
        <v>79033</v>
      </c>
      <c r="B32498" s="176">
        <v>0</v>
      </c>
      <c r="C32498" s="176">
        <v>0</v>
      </c>
      <c r="D32498" s="282">
        <v>87</v>
      </c>
      <c r="E32498" s="265"/>
    </row>
    <row r="32499" spans="1:5">
      <c r="A32499" s="283">
        <v>79034</v>
      </c>
      <c r="B32499" s="176">
        <v>1.9</v>
      </c>
      <c r="C32499" s="176">
        <v>46.1</v>
      </c>
      <c r="D32499" s="282">
        <v>87</v>
      </c>
      <c r="E32499" s="265"/>
    </row>
    <row r="32500" spans="1:5">
      <c r="A32500" s="283">
        <v>79035</v>
      </c>
      <c r="B32500" s="176">
        <v>10.4</v>
      </c>
      <c r="C32500" s="176">
        <v>32.299999999999997</v>
      </c>
      <c r="D32500" s="282">
        <v>87</v>
      </c>
      <c r="E32500" s="265"/>
    </row>
    <row r="32501" spans="1:5">
      <c r="A32501" s="283">
        <v>79036</v>
      </c>
      <c r="B32501" s="176">
        <v>15.7</v>
      </c>
      <c r="C32501" s="176">
        <v>41.6</v>
      </c>
      <c r="D32501" s="282">
        <v>87</v>
      </c>
      <c r="E32501" s="265"/>
    </row>
    <row r="32502" spans="1:5">
      <c r="A32502" s="283">
        <v>79039</v>
      </c>
      <c r="B32502" s="176">
        <v>5.4</v>
      </c>
      <c r="C32502" s="176">
        <v>46.1</v>
      </c>
      <c r="D32502" s="282">
        <v>87</v>
      </c>
      <c r="E32502" s="265"/>
    </row>
    <row r="32503" spans="1:5">
      <c r="A32503" s="283">
        <v>79040</v>
      </c>
      <c r="B32503" s="176">
        <v>4.9000000000000004</v>
      </c>
      <c r="C32503" s="176">
        <v>37.1</v>
      </c>
      <c r="D32503" s="282">
        <v>87</v>
      </c>
      <c r="E32503" s="265"/>
    </row>
    <row r="32504" spans="1:5">
      <c r="A32504" s="283">
        <v>79041</v>
      </c>
      <c r="B32504" s="176">
        <v>11.7</v>
      </c>
      <c r="C32504" s="176">
        <v>35.700000000000003</v>
      </c>
      <c r="D32504" s="282">
        <v>87</v>
      </c>
      <c r="E32504" s="265"/>
    </row>
    <row r="32505" spans="1:5">
      <c r="A32505" s="283">
        <v>79042</v>
      </c>
      <c r="B32505" s="176">
        <v>3.1</v>
      </c>
      <c r="C32505" s="176">
        <v>41.1</v>
      </c>
      <c r="D32505" s="282">
        <v>87</v>
      </c>
      <c r="E32505" s="265"/>
    </row>
    <row r="32506" spans="1:5">
      <c r="A32506" s="283">
        <v>79043</v>
      </c>
      <c r="B32506" s="176">
        <v>6.8</v>
      </c>
      <c r="C32506" s="176">
        <v>32.4</v>
      </c>
      <c r="D32506" s="282">
        <v>87</v>
      </c>
      <c r="E32506" s="265"/>
    </row>
    <row r="32507" spans="1:5">
      <c r="A32507" s="283">
        <v>79044</v>
      </c>
      <c r="B32507" s="176">
        <v>2.2000000000000002</v>
      </c>
      <c r="C32507" s="176">
        <v>39.799999999999997</v>
      </c>
      <c r="D32507" s="282">
        <v>116</v>
      </c>
      <c r="E32507" s="265"/>
    </row>
    <row r="32508" spans="1:5">
      <c r="A32508" s="283">
        <v>79045</v>
      </c>
      <c r="B32508" s="176">
        <v>15.6</v>
      </c>
      <c r="C32508" s="176">
        <v>31.1</v>
      </c>
      <c r="D32508" s="282">
        <v>109</v>
      </c>
      <c r="E32508" s="265"/>
    </row>
    <row r="32509" spans="1:5">
      <c r="A32509" s="283">
        <v>79046</v>
      </c>
      <c r="B32509" s="176">
        <v>6.9</v>
      </c>
      <c r="C32509" s="176">
        <v>41.7</v>
      </c>
      <c r="D32509" s="282">
        <v>87</v>
      </c>
      <c r="E32509" s="265"/>
    </row>
    <row r="32510" spans="1:5">
      <c r="A32510" s="283">
        <v>79051</v>
      </c>
      <c r="B32510" s="176">
        <v>0</v>
      </c>
      <c r="C32510" s="176">
        <v>0</v>
      </c>
      <c r="D32510" s="282">
        <v>87</v>
      </c>
      <c r="E32510" s="265"/>
    </row>
    <row r="32511" spans="1:5">
      <c r="A32511" s="283">
        <v>79052</v>
      </c>
      <c r="B32511" s="176">
        <v>4.7</v>
      </c>
      <c r="C32511" s="176">
        <v>41.4</v>
      </c>
      <c r="D32511" s="282">
        <v>87</v>
      </c>
      <c r="E32511" s="265"/>
    </row>
    <row r="32512" spans="1:5">
      <c r="A32512" s="283">
        <v>79053</v>
      </c>
      <c r="B32512" s="176">
        <v>0</v>
      </c>
      <c r="C32512" s="176">
        <v>0</v>
      </c>
      <c r="D32512" s="282">
        <v>87</v>
      </c>
      <c r="E32512" s="265"/>
    </row>
    <row r="32513" spans="1:5">
      <c r="A32513" s="283">
        <v>79054</v>
      </c>
      <c r="B32513" s="176">
        <v>504.1</v>
      </c>
      <c r="C32513" s="176">
        <v>45</v>
      </c>
      <c r="D32513" s="282">
        <v>87</v>
      </c>
      <c r="E32513" s="265"/>
    </row>
    <row r="32514" spans="1:5">
      <c r="A32514" s="283">
        <v>79056</v>
      </c>
      <c r="B32514" s="176">
        <v>1.9</v>
      </c>
      <c r="C32514" s="176">
        <v>45.8</v>
      </c>
      <c r="D32514" s="282">
        <v>87</v>
      </c>
      <c r="E32514" s="265"/>
    </row>
    <row r="32515" spans="1:5">
      <c r="A32515" s="283">
        <v>79057</v>
      </c>
      <c r="B32515" s="176">
        <v>7.9</v>
      </c>
      <c r="C32515" s="176">
        <v>44</v>
      </c>
      <c r="D32515" s="282">
        <v>87</v>
      </c>
      <c r="E32515" s="265"/>
    </row>
    <row r="32516" spans="1:5">
      <c r="A32516" s="283">
        <v>79058</v>
      </c>
      <c r="B32516" s="176">
        <v>5.0999999999999996</v>
      </c>
      <c r="C32516" s="176">
        <v>36.9</v>
      </c>
      <c r="D32516" s="282">
        <v>87</v>
      </c>
      <c r="E32516" s="265"/>
    </row>
    <row r="32517" spans="1:5">
      <c r="A32517" s="283">
        <v>79059</v>
      </c>
      <c r="B32517" s="176">
        <v>1.3</v>
      </c>
      <c r="C32517" s="176">
        <v>41.7</v>
      </c>
      <c r="D32517" s="282">
        <v>87</v>
      </c>
      <c r="E32517" s="265"/>
    </row>
    <row r="32518" spans="1:5">
      <c r="A32518" s="283">
        <v>79061</v>
      </c>
      <c r="B32518" s="176">
        <v>2.1</v>
      </c>
      <c r="C32518" s="176">
        <v>44</v>
      </c>
      <c r="D32518" s="282">
        <v>87</v>
      </c>
      <c r="E32518" s="265"/>
    </row>
    <row r="32519" spans="1:5">
      <c r="A32519" s="283">
        <v>79062</v>
      </c>
      <c r="B32519" s="176">
        <v>4.8</v>
      </c>
      <c r="C32519" s="176">
        <v>40</v>
      </c>
      <c r="D32519" s="282">
        <v>96</v>
      </c>
      <c r="E32519" s="265"/>
    </row>
    <row r="32520" spans="1:5">
      <c r="A32520" s="283">
        <v>79063</v>
      </c>
      <c r="B32520" s="176">
        <v>2.8</v>
      </c>
      <c r="C32520" s="176">
        <v>35.700000000000003</v>
      </c>
      <c r="D32520" s="282">
        <v>87</v>
      </c>
      <c r="E32520" s="265"/>
    </row>
    <row r="32521" spans="1:5">
      <c r="A32521" s="283">
        <v>79064</v>
      </c>
      <c r="B32521" s="176">
        <v>13.7</v>
      </c>
      <c r="C32521" s="176">
        <v>35.200000000000003</v>
      </c>
      <c r="D32521" s="282">
        <v>87</v>
      </c>
      <c r="E32521" s="265"/>
    </row>
    <row r="32522" spans="1:5">
      <c r="A32522" s="283">
        <v>79065</v>
      </c>
      <c r="B32522" s="176">
        <v>26.6</v>
      </c>
      <c r="C32522" s="176">
        <v>38.1</v>
      </c>
      <c r="D32522" s="282">
        <v>111</v>
      </c>
      <c r="E32522" s="265"/>
    </row>
    <row r="32523" spans="1:5">
      <c r="A32523" s="283">
        <v>79066</v>
      </c>
      <c r="B32523" s="176">
        <v>498.5</v>
      </c>
      <c r="C32523" s="176">
        <v>43.5</v>
      </c>
      <c r="D32523" s="282">
        <v>115</v>
      </c>
      <c r="E32523" s="265"/>
    </row>
    <row r="32524" spans="1:5">
      <c r="A32524" s="283">
        <v>79068</v>
      </c>
      <c r="B32524" s="176">
        <v>14.4</v>
      </c>
      <c r="C32524" s="176">
        <v>40</v>
      </c>
      <c r="D32524" s="282">
        <v>87</v>
      </c>
      <c r="E32524" s="265"/>
    </row>
    <row r="32525" spans="1:5">
      <c r="A32525" s="283">
        <v>79070</v>
      </c>
      <c r="B32525" s="176">
        <v>13.2</v>
      </c>
      <c r="C32525" s="176">
        <v>31.6</v>
      </c>
      <c r="D32525" s="282">
        <v>87</v>
      </c>
      <c r="E32525" s="265"/>
    </row>
    <row r="32526" spans="1:5">
      <c r="A32526" s="283">
        <v>79072</v>
      </c>
      <c r="B32526" s="176">
        <v>57.1</v>
      </c>
      <c r="C32526" s="176">
        <v>31.8</v>
      </c>
      <c r="D32526" s="282">
        <v>153</v>
      </c>
      <c r="E32526" s="265"/>
    </row>
    <row r="32527" spans="1:5">
      <c r="A32527" s="283">
        <v>79073</v>
      </c>
      <c r="B32527" s="176">
        <v>0</v>
      </c>
      <c r="C32527" s="176">
        <v>0</v>
      </c>
      <c r="D32527" s="282">
        <v>87</v>
      </c>
      <c r="E32527" s="265"/>
    </row>
    <row r="32528" spans="1:5">
      <c r="A32528" s="283">
        <v>79078</v>
      </c>
      <c r="B32528" s="176">
        <v>253.6</v>
      </c>
      <c r="C32528" s="176">
        <v>41</v>
      </c>
      <c r="D32528" s="282">
        <v>87</v>
      </c>
      <c r="E32528" s="265"/>
    </row>
    <row r="32529" spans="1:5">
      <c r="A32529" s="283">
        <v>79079</v>
      </c>
      <c r="B32529" s="176">
        <v>5</v>
      </c>
      <c r="C32529" s="176">
        <v>44.9</v>
      </c>
      <c r="D32529" s="282">
        <v>96</v>
      </c>
      <c r="E32529" s="265"/>
    </row>
    <row r="32530" spans="1:5">
      <c r="A32530" s="283">
        <v>79080</v>
      </c>
      <c r="B32530" s="176">
        <v>3.2</v>
      </c>
      <c r="C32530" s="176">
        <v>47.4</v>
      </c>
      <c r="D32530" s="282">
        <v>87</v>
      </c>
      <c r="E32530" s="265"/>
    </row>
    <row r="32531" spans="1:5">
      <c r="A32531" s="283">
        <v>79081</v>
      </c>
      <c r="B32531" s="176">
        <v>4.7</v>
      </c>
      <c r="C32531" s="176">
        <v>35.4</v>
      </c>
      <c r="D32531" s="282">
        <v>87</v>
      </c>
      <c r="E32531" s="265"/>
    </row>
    <row r="32532" spans="1:5">
      <c r="A32532" s="283">
        <v>79082</v>
      </c>
      <c r="B32532" s="176">
        <v>7.8</v>
      </c>
      <c r="C32532" s="176">
        <v>37.9</v>
      </c>
      <c r="D32532" s="282">
        <v>87</v>
      </c>
      <c r="E32532" s="265"/>
    </row>
    <row r="32533" spans="1:5">
      <c r="A32533" s="283">
        <v>79083</v>
      </c>
      <c r="B32533" s="176">
        <v>1.4</v>
      </c>
      <c r="C32533" s="176">
        <v>41.2</v>
      </c>
      <c r="D32533" s="282">
        <v>87</v>
      </c>
      <c r="E32533" s="265"/>
    </row>
    <row r="32534" spans="1:5">
      <c r="A32534" s="283">
        <v>79084</v>
      </c>
      <c r="B32534" s="176">
        <v>5.4</v>
      </c>
      <c r="C32534" s="176">
        <v>36.200000000000003</v>
      </c>
      <c r="D32534" s="282">
        <v>87</v>
      </c>
      <c r="E32534" s="265"/>
    </row>
    <row r="32535" spans="1:5">
      <c r="A32535" s="283">
        <v>79085</v>
      </c>
      <c r="B32535" s="176">
        <v>3.2</v>
      </c>
      <c r="C32535" s="176">
        <v>40.799999999999997</v>
      </c>
      <c r="D32535" s="282">
        <v>87</v>
      </c>
      <c r="E32535" s="265"/>
    </row>
    <row r="32536" spans="1:5">
      <c r="A32536" s="283">
        <v>79086</v>
      </c>
      <c r="B32536" s="176">
        <v>2.2999999999999998</v>
      </c>
      <c r="C32536" s="176">
        <v>35.799999999999997</v>
      </c>
      <c r="D32536" s="282">
        <v>87</v>
      </c>
      <c r="E32536" s="265"/>
    </row>
    <row r="32537" spans="1:5">
      <c r="A32537" s="283">
        <v>79087</v>
      </c>
      <c r="B32537" s="176">
        <v>2.2999999999999998</v>
      </c>
      <c r="C32537" s="176">
        <v>33.6</v>
      </c>
      <c r="D32537" s="282">
        <v>110</v>
      </c>
      <c r="E32537" s="265"/>
    </row>
    <row r="32538" spans="1:5">
      <c r="A32538" s="283">
        <v>79088</v>
      </c>
      <c r="B32538" s="176">
        <v>14.4</v>
      </c>
      <c r="C32538" s="176">
        <v>34.9</v>
      </c>
      <c r="D32538" s="282">
        <v>94</v>
      </c>
      <c r="E32538" s="265"/>
    </row>
    <row r="32539" spans="1:5">
      <c r="A32539" s="283">
        <v>79091</v>
      </c>
      <c r="B32539" s="176">
        <v>10.1</v>
      </c>
      <c r="C32539" s="176">
        <v>37.799999999999997</v>
      </c>
      <c r="D32539" s="282">
        <v>87</v>
      </c>
      <c r="E32539" s="265"/>
    </row>
    <row r="32540" spans="1:5">
      <c r="A32540" s="283">
        <v>79092</v>
      </c>
      <c r="B32540" s="176">
        <v>0.8</v>
      </c>
      <c r="C32540" s="176">
        <v>38.200000000000003</v>
      </c>
      <c r="D32540" s="282">
        <v>87</v>
      </c>
      <c r="E32540" s="265"/>
    </row>
    <row r="32541" spans="1:5">
      <c r="A32541" s="283">
        <v>79093</v>
      </c>
      <c r="B32541" s="176">
        <v>0.1</v>
      </c>
      <c r="C32541" s="176">
        <v>41.7</v>
      </c>
      <c r="D32541" s="282">
        <v>87</v>
      </c>
      <c r="E32541" s="265"/>
    </row>
    <row r="32542" spans="1:5">
      <c r="A32542" s="283">
        <v>79094</v>
      </c>
      <c r="B32542" s="176">
        <v>1.2</v>
      </c>
      <c r="C32542" s="176">
        <v>45.6</v>
      </c>
      <c r="D32542" s="282">
        <v>87</v>
      </c>
      <c r="E32542" s="265"/>
    </row>
    <row r="32543" spans="1:5">
      <c r="A32543" s="283">
        <v>79095</v>
      </c>
      <c r="B32543" s="176">
        <v>6.8</v>
      </c>
      <c r="C32543" s="176">
        <v>37</v>
      </c>
      <c r="D32543" s="282">
        <v>110</v>
      </c>
      <c r="E32543" s="265"/>
    </row>
    <row r="32544" spans="1:5">
      <c r="A32544" s="283">
        <v>79096</v>
      </c>
      <c r="B32544" s="176">
        <v>13.9</v>
      </c>
      <c r="C32544" s="176">
        <v>34.5</v>
      </c>
      <c r="D32544" s="282">
        <v>87</v>
      </c>
      <c r="E32544" s="265"/>
    </row>
    <row r="32545" spans="1:5">
      <c r="A32545" s="283">
        <v>79097</v>
      </c>
      <c r="B32545" s="176">
        <v>10.5</v>
      </c>
      <c r="C32545" s="176">
        <v>41.3</v>
      </c>
      <c r="D32545" s="282">
        <v>87</v>
      </c>
      <c r="E32545" s="265"/>
    </row>
    <row r="32546" spans="1:5">
      <c r="A32546" s="283">
        <v>79098</v>
      </c>
      <c r="B32546" s="176">
        <v>1</v>
      </c>
      <c r="C32546" s="176">
        <v>31.7</v>
      </c>
      <c r="D32546" s="282">
        <v>87</v>
      </c>
      <c r="E32546" s="265"/>
    </row>
    <row r="32547" spans="1:5">
      <c r="A32547" s="283">
        <v>79101</v>
      </c>
      <c r="B32547" s="176">
        <v>2931.9</v>
      </c>
      <c r="C32547" s="176">
        <v>38.299999999999997</v>
      </c>
      <c r="D32547" s="282">
        <v>106</v>
      </c>
      <c r="E32547" s="265"/>
    </row>
    <row r="32548" spans="1:5">
      <c r="A32548" s="283">
        <v>79102</v>
      </c>
      <c r="B32548" s="176">
        <v>3723.3</v>
      </c>
      <c r="C32548" s="176">
        <v>32.700000000000003</v>
      </c>
      <c r="D32548" s="282">
        <v>136</v>
      </c>
      <c r="E32548" s="265"/>
    </row>
    <row r="32549" spans="1:5">
      <c r="A32549" s="283">
        <v>79103</v>
      </c>
      <c r="B32549" s="176">
        <v>1599.6</v>
      </c>
      <c r="C32549" s="176">
        <v>31.4</v>
      </c>
      <c r="D32549" s="282">
        <v>96</v>
      </c>
      <c r="E32549" s="265"/>
    </row>
    <row r="32550" spans="1:5">
      <c r="A32550" s="283">
        <v>79104</v>
      </c>
      <c r="B32550" s="176">
        <v>1906</v>
      </c>
      <c r="C32550" s="176">
        <v>28.6</v>
      </c>
      <c r="D32550" s="282">
        <v>87</v>
      </c>
      <c r="E32550" s="265"/>
    </row>
    <row r="32551" spans="1:5">
      <c r="A32551" s="283">
        <v>79105</v>
      </c>
      <c r="B32551" s="176">
        <v>620.20000000000005</v>
      </c>
      <c r="C32551" s="176">
        <v>41.3</v>
      </c>
      <c r="D32551" s="282">
        <v>87</v>
      </c>
      <c r="E32551" s="265"/>
    </row>
    <row r="32552" spans="1:5">
      <c r="A32552" s="283">
        <v>79106</v>
      </c>
      <c r="B32552" s="176">
        <v>2911.2</v>
      </c>
      <c r="C32552" s="176">
        <v>34.799999999999997</v>
      </c>
      <c r="D32552" s="282">
        <v>136</v>
      </c>
      <c r="E32552" s="265"/>
    </row>
    <row r="32553" spans="1:5">
      <c r="A32553" s="283">
        <v>79107</v>
      </c>
      <c r="B32553" s="176">
        <v>2102.6999999999998</v>
      </c>
      <c r="C32553" s="176">
        <v>28.3</v>
      </c>
      <c r="D32553" s="282">
        <v>111</v>
      </c>
      <c r="E32553" s="265"/>
    </row>
    <row r="32554" spans="1:5">
      <c r="A32554" s="283">
        <v>79108</v>
      </c>
      <c r="B32554" s="176">
        <v>29.2</v>
      </c>
      <c r="C32554" s="176">
        <v>39.4</v>
      </c>
      <c r="D32554" s="282">
        <v>87</v>
      </c>
      <c r="E32554" s="265"/>
    </row>
    <row r="32555" spans="1:5">
      <c r="A32555" s="283">
        <v>79109</v>
      </c>
      <c r="B32555" s="176">
        <v>4121.3999999999996</v>
      </c>
      <c r="C32555" s="176">
        <v>38.1</v>
      </c>
      <c r="D32555" s="282">
        <v>166</v>
      </c>
      <c r="E32555" s="265"/>
    </row>
    <row r="32556" spans="1:5">
      <c r="A32556" s="283">
        <v>79110</v>
      </c>
      <c r="B32556" s="176">
        <v>3490.9</v>
      </c>
      <c r="C32556" s="176">
        <v>32.1</v>
      </c>
      <c r="D32556" s="282">
        <v>116</v>
      </c>
      <c r="E32556" s="265"/>
    </row>
    <row r="32557" spans="1:5">
      <c r="A32557" s="283">
        <v>79111</v>
      </c>
      <c r="B32557" s="176">
        <v>98.4</v>
      </c>
      <c r="C32557" s="176">
        <v>29.2</v>
      </c>
      <c r="D32557" s="282">
        <v>87</v>
      </c>
      <c r="E32557" s="265"/>
    </row>
    <row r="32558" spans="1:5">
      <c r="A32558" s="283">
        <v>79114</v>
      </c>
      <c r="B32558" s="176">
        <v>0</v>
      </c>
      <c r="C32558" s="176">
        <v>0</v>
      </c>
      <c r="D32558" s="282">
        <v>87</v>
      </c>
      <c r="E32558" s="265"/>
    </row>
    <row r="32559" spans="1:5">
      <c r="A32559" s="283">
        <v>79116</v>
      </c>
      <c r="B32559" s="176">
        <v>0</v>
      </c>
      <c r="C32559" s="176">
        <v>0</v>
      </c>
      <c r="D32559" s="282">
        <v>87</v>
      </c>
      <c r="E32559" s="265"/>
    </row>
    <row r="32560" spans="1:5">
      <c r="A32560" s="283">
        <v>79117</v>
      </c>
      <c r="B32560" s="176">
        <v>0</v>
      </c>
      <c r="C32560" s="176">
        <v>0</v>
      </c>
      <c r="D32560" s="282">
        <v>87</v>
      </c>
      <c r="E32560" s="265"/>
    </row>
    <row r="32561" spans="1:5">
      <c r="A32561" s="283">
        <v>79118</v>
      </c>
      <c r="B32561" s="176">
        <v>104.9</v>
      </c>
      <c r="C32561" s="176">
        <v>33.799999999999997</v>
      </c>
      <c r="D32561" s="282">
        <v>120</v>
      </c>
      <c r="E32561" s="265"/>
    </row>
    <row r="32562" spans="1:5">
      <c r="A32562" s="283">
        <v>79119</v>
      </c>
      <c r="B32562" s="176">
        <v>131.80000000000001</v>
      </c>
      <c r="C32562" s="176">
        <v>37.4</v>
      </c>
      <c r="D32562" s="282">
        <v>117</v>
      </c>
      <c r="E32562" s="265"/>
    </row>
    <row r="32563" spans="1:5">
      <c r="A32563" s="283">
        <v>79120</v>
      </c>
      <c r="B32563" s="176">
        <v>3371.4</v>
      </c>
      <c r="C32563" s="176">
        <v>28.1</v>
      </c>
      <c r="D32563" s="282">
        <v>87</v>
      </c>
      <c r="E32563" s="265"/>
    </row>
    <row r="32564" spans="1:5">
      <c r="A32564" s="283">
        <v>79121</v>
      </c>
      <c r="B32564" s="176">
        <v>2467.5</v>
      </c>
      <c r="C32564" s="176">
        <v>44.1</v>
      </c>
      <c r="D32564" s="282">
        <v>103</v>
      </c>
      <c r="E32564" s="265"/>
    </row>
    <row r="32565" spans="1:5">
      <c r="A32565" s="283">
        <v>79124</v>
      </c>
      <c r="B32565" s="176">
        <v>35.4</v>
      </c>
      <c r="C32565" s="176">
        <v>41</v>
      </c>
      <c r="D32565" s="282">
        <v>102</v>
      </c>
      <c r="E32565" s="265"/>
    </row>
    <row r="32566" spans="1:5">
      <c r="A32566" s="283">
        <v>79159</v>
      </c>
      <c r="B32566" s="176">
        <v>38.9</v>
      </c>
      <c r="C32566" s="176">
        <v>44.1</v>
      </c>
      <c r="D32566" s="282">
        <v>87</v>
      </c>
      <c r="E32566" s="265"/>
    </row>
    <row r="32567" spans="1:5">
      <c r="A32567" s="283">
        <v>79172</v>
      </c>
      <c r="B32567" s="176">
        <v>0</v>
      </c>
      <c r="C32567" s="176">
        <v>0</v>
      </c>
      <c r="D32567" s="282">
        <v>87</v>
      </c>
      <c r="E32567" s="265"/>
    </row>
    <row r="32568" spans="1:5">
      <c r="A32568" s="283">
        <v>79178</v>
      </c>
      <c r="B32568" s="176">
        <v>0</v>
      </c>
      <c r="C32568" s="176">
        <v>0</v>
      </c>
      <c r="D32568" s="282">
        <v>87</v>
      </c>
      <c r="E32568" s="265"/>
    </row>
    <row r="32569" spans="1:5">
      <c r="A32569" s="283">
        <v>79201</v>
      </c>
      <c r="B32569" s="176">
        <v>10.9</v>
      </c>
      <c r="C32569" s="176">
        <v>34.1</v>
      </c>
      <c r="D32569" s="282">
        <v>87</v>
      </c>
      <c r="E32569" s="265"/>
    </row>
    <row r="32570" spans="1:5">
      <c r="A32570" s="283">
        <v>79220</v>
      </c>
      <c r="B32570" s="176">
        <v>1.2</v>
      </c>
      <c r="C32570" s="176">
        <v>49.3</v>
      </c>
      <c r="D32570" s="282">
        <v>87</v>
      </c>
      <c r="E32570" s="265"/>
    </row>
    <row r="32571" spans="1:5">
      <c r="A32571" s="283">
        <v>79221</v>
      </c>
      <c r="B32571" s="176">
        <v>1.7</v>
      </c>
      <c r="C32571" s="176">
        <v>44.2</v>
      </c>
      <c r="D32571" s="282">
        <v>87</v>
      </c>
      <c r="E32571" s="265"/>
    </row>
    <row r="32572" spans="1:5">
      <c r="A32572" s="283">
        <v>79223</v>
      </c>
      <c r="B32572" s="176">
        <v>1.4</v>
      </c>
      <c r="C32572" s="176">
        <v>46.1</v>
      </c>
      <c r="D32572" s="282">
        <v>87</v>
      </c>
      <c r="E32572" s="265"/>
    </row>
    <row r="32573" spans="1:5">
      <c r="A32573" s="283">
        <v>79225</v>
      </c>
      <c r="B32573" s="176">
        <v>3.3</v>
      </c>
      <c r="C32573" s="176">
        <v>42.7</v>
      </c>
      <c r="D32573" s="282">
        <v>87</v>
      </c>
      <c r="E32573" s="265"/>
    </row>
    <row r="32574" spans="1:5">
      <c r="A32574" s="283">
        <v>79226</v>
      </c>
      <c r="B32574" s="176">
        <v>3.8</v>
      </c>
      <c r="C32574" s="176">
        <v>43</v>
      </c>
      <c r="D32574" s="282">
        <v>87</v>
      </c>
      <c r="E32574" s="265"/>
    </row>
    <row r="32575" spans="1:5">
      <c r="A32575" s="283">
        <v>79227</v>
      </c>
      <c r="B32575" s="176">
        <v>1.9</v>
      </c>
      <c r="C32575" s="176">
        <v>46.3</v>
      </c>
      <c r="D32575" s="282">
        <v>87</v>
      </c>
      <c r="E32575" s="265"/>
    </row>
    <row r="32576" spans="1:5">
      <c r="A32576" s="283">
        <v>79229</v>
      </c>
      <c r="B32576" s="176">
        <v>0.9</v>
      </c>
      <c r="C32576" s="176">
        <v>48.5</v>
      </c>
      <c r="D32576" s="282">
        <v>87</v>
      </c>
      <c r="E32576" s="265"/>
    </row>
    <row r="32577" spans="1:5">
      <c r="A32577" s="283">
        <v>79230</v>
      </c>
      <c r="B32577" s="176">
        <v>0.9</v>
      </c>
      <c r="C32577" s="176">
        <v>44.6</v>
      </c>
      <c r="D32577" s="282">
        <v>87</v>
      </c>
      <c r="E32577" s="265"/>
    </row>
    <row r="32578" spans="1:5">
      <c r="A32578" s="283">
        <v>79231</v>
      </c>
      <c r="B32578" s="176">
        <v>0</v>
      </c>
      <c r="C32578" s="176">
        <v>0</v>
      </c>
      <c r="D32578" s="282">
        <v>87</v>
      </c>
      <c r="E32578" s="265"/>
    </row>
    <row r="32579" spans="1:5">
      <c r="A32579" s="283">
        <v>79233</v>
      </c>
      <c r="B32579" s="176">
        <v>0</v>
      </c>
      <c r="C32579" s="176">
        <v>0</v>
      </c>
      <c r="D32579" s="282">
        <v>87</v>
      </c>
      <c r="E32579" s="265"/>
    </row>
    <row r="32580" spans="1:5">
      <c r="A32580" s="283">
        <v>79234</v>
      </c>
      <c r="B32580" s="176">
        <v>0.6</v>
      </c>
      <c r="C32580" s="176">
        <v>51.7</v>
      </c>
      <c r="D32580" s="282">
        <v>87</v>
      </c>
      <c r="E32580" s="265"/>
    </row>
    <row r="32581" spans="1:5">
      <c r="A32581" s="283">
        <v>79235</v>
      </c>
      <c r="B32581" s="176">
        <v>9.6</v>
      </c>
      <c r="C32581" s="176">
        <v>37.700000000000003</v>
      </c>
      <c r="D32581" s="282">
        <v>87</v>
      </c>
      <c r="E32581" s="265"/>
    </row>
    <row r="32582" spans="1:5">
      <c r="A32582" s="283">
        <v>79236</v>
      </c>
      <c r="B32582" s="176">
        <v>0.3</v>
      </c>
      <c r="C32582" s="176">
        <v>42.1</v>
      </c>
      <c r="D32582" s="282">
        <v>87</v>
      </c>
      <c r="E32582" s="265"/>
    </row>
    <row r="32583" spans="1:5">
      <c r="A32583" s="283">
        <v>79237</v>
      </c>
      <c r="B32583" s="176">
        <v>2.6</v>
      </c>
      <c r="C32583" s="176">
        <v>43.5</v>
      </c>
      <c r="D32583" s="282">
        <v>87</v>
      </c>
      <c r="E32583" s="265"/>
    </row>
    <row r="32584" spans="1:5">
      <c r="A32584" s="283">
        <v>79239</v>
      </c>
      <c r="B32584" s="176">
        <v>1.2</v>
      </c>
      <c r="C32584" s="176">
        <v>47.6</v>
      </c>
      <c r="D32584" s="282">
        <v>87</v>
      </c>
      <c r="E32584" s="265"/>
    </row>
    <row r="32585" spans="1:5">
      <c r="A32585" s="283">
        <v>79240</v>
      </c>
      <c r="B32585" s="176">
        <v>35.1</v>
      </c>
      <c r="C32585" s="176">
        <v>38</v>
      </c>
      <c r="D32585" s="282">
        <v>87</v>
      </c>
      <c r="E32585" s="265"/>
    </row>
    <row r="32586" spans="1:5">
      <c r="A32586" s="283">
        <v>79241</v>
      </c>
      <c r="B32586" s="176">
        <v>6</v>
      </c>
      <c r="C32586" s="176">
        <v>38.1</v>
      </c>
      <c r="D32586" s="282">
        <v>87</v>
      </c>
      <c r="E32586" s="265"/>
    </row>
    <row r="32587" spans="1:5">
      <c r="A32587" s="283">
        <v>79243</v>
      </c>
      <c r="B32587" s="176">
        <v>1.2</v>
      </c>
      <c r="C32587" s="176">
        <v>50.8</v>
      </c>
      <c r="D32587" s="282">
        <v>87</v>
      </c>
      <c r="E32587" s="265"/>
    </row>
    <row r="32588" spans="1:5">
      <c r="A32588" s="283">
        <v>79244</v>
      </c>
      <c r="B32588" s="176">
        <v>1.6</v>
      </c>
      <c r="C32588" s="176">
        <v>48.8</v>
      </c>
      <c r="D32588" s="282">
        <v>87</v>
      </c>
      <c r="E32588" s="265"/>
    </row>
    <row r="32589" spans="1:5">
      <c r="A32589" s="283">
        <v>79245</v>
      </c>
      <c r="B32589" s="176">
        <v>17.2</v>
      </c>
      <c r="C32589" s="176">
        <v>42.1</v>
      </c>
      <c r="D32589" s="282">
        <v>87</v>
      </c>
      <c r="E32589" s="265"/>
    </row>
    <row r="32590" spans="1:5">
      <c r="A32590" s="283">
        <v>79247</v>
      </c>
      <c r="B32590" s="176">
        <v>2.1</v>
      </c>
      <c r="C32590" s="176">
        <v>46</v>
      </c>
      <c r="D32590" s="282">
        <v>87</v>
      </c>
      <c r="E32590" s="265"/>
    </row>
    <row r="32591" spans="1:5">
      <c r="A32591" s="283">
        <v>79248</v>
      </c>
      <c r="B32591" s="176">
        <v>2</v>
      </c>
      <c r="C32591" s="176">
        <v>47.8</v>
      </c>
      <c r="D32591" s="282">
        <v>87</v>
      </c>
      <c r="E32591" s="265"/>
    </row>
    <row r="32592" spans="1:5">
      <c r="A32592" s="283">
        <v>79250</v>
      </c>
      <c r="B32592" s="176">
        <v>6.9</v>
      </c>
      <c r="C32592" s="176">
        <v>38.9</v>
      </c>
      <c r="D32592" s="282">
        <v>87</v>
      </c>
      <c r="E32592" s="265"/>
    </row>
    <row r="32593" spans="1:5">
      <c r="A32593" s="283">
        <v>79251</v>
      </c>
      <c r="B32593" s="176">
        <v>0.8</v>
      </c>
      <c r="C32593" s="176">
        <v>44.3</v>
      </c>
      <c r="D32593" s="282">
        <v>87</v>
      </c>
      <c r="E32593" s="265"/>
    </row>
    <row r="32594" spans="1:5">
      <c r="A32594" s="283">
        <v>79252</v>
      </c>
      <c r="B32594" s="176">
        <v>7.8</v>
      </c>
      <c r="C32594" s="176">
        <v>42.7</v>
      </c>
      <c r="D32594" s="282">
        <v>96</v>
      </c>
      <c r="E32594" s="265"/>
    </row>
    <row r="32595" spans="1:5">
      <c r="A32595" s="283">
        <v>79255</v>
      </c>
      <c r="B32595" s="176">
        <v>1.7</v>
      </c>
      <c r="C32595" s="176">
        <v>45.8</v>
      </c>
      <c r="D32595" s="282">
        <v>87</v>
      </c>
      <c r="E32595" s="265"/>
    </row>
    <row r="32596" spans="1:5">
      <c r="A32596" s="283">
        <v>79256</v>
      </c>
      <c r="B32596" s="176">
        <v>0.6</v>
      </c>
      <c r="C32596" s="176">
        <v>51.3</v>
      </c>
      <c r="D32596" s="282">
        <v>87</v>
      </c>
      <c r="E32596" s="265"/>
    </row>
    <row r="32597" spans="1:5">
      <c r="A32597" s="283">
        <v>79257</v>
      </c>
      <c r="B32597" s="176">
        <v>1.8</v>
      </c>
      <c r="C32597" s="176">
        <v>46.1</v>
      </c>
      <c r="D32597" s="282">
        <v>87</v>
      </c>
      <c r="E32597" s="265"/>
    </row>
    <row r="32598" spans="1:5">
      <c r="A32598" s="283">
        <v>79258</v>
      </c>
      <c r="B32598" s="176">
        <v>0</v>
      </c>
      <c r="C32598" s="176">
        <v>0</v>
      </c>
      <c r="D32598" s="282">
        <v>87</v>
      </c>
      <c r="E32598" s="265"/>
    </row>
    <row r="32599" spans="1:5">
      <c r="A32599" s="283">
        <v>79259</v>
      </c>
      <c r="B32599" s="176">
        <v>1.4</v>
      </c>
      <c r="C32599" s="176">
        <v>43.9</v>
      </c>
      <c r="D32599" s="282">
        <v>87</v>
      </c>
      <c r="E32599" s="265"/>
    </row>
    <row r="32600" spans="1:5">
      <c r="A32600" s="283">
        <v>79261</v>
      </c>
      <c r="B32600" s="176">
        <v>1.3</v>
      </c>
      <c r="C32600" s="176">
        <v>46.7</v>
      </c>
      <c r="D32600" s="282">
        <v>87</v>
      </c>
      <c r="E32600" s="265"/>
    </row>
    <row r="32601" spans="1:5">
      <c r="A32601" s="283">
        <v>79311</v>
      </c>
      <c r="B32601" s="176">
        <v>18.600000000000001</v>
      </c>
      <c r="C32601" s="176">
        <v>37.299999999999997</v>
      </c>
      <c r="D32601" s="282">
        <v>87</v>
      </c>
      <c r="E32601" s="265"/>
    </row>
    <row r="32602" spans="1:5">
      <c r="A32602" s="283">
        <v>79312</v>
      </c>
      <c r="B32602" s="176">
        <v>3.6</v>
      </c>
      <c r="C32602" s="176">
        <v>40.200000000000003</v>
      </c>
      <c r="D32602" s="282">
        <v>87</v>
      </c>
      <c r="E32602" s="265"/>
    </row>
    <row r="32603" spans="1:5">
      <c r="A32603" s="283">
        <v>79313</v>
      </c>
      <c r="B32603" s="176">
        <v>17.899999999999999</v>
      </c>
      <c r="C32603" s="176">
        <v>38.4</v>
      </c>
      <c r="D32603" s="282">
        <v>87</v>
      </c>
      <c r="E32603" s="265"/>
    </row>
    <row r="32604" spans="1:5">
      <c r="A32604" s="283">
        <v>79314</v>
      </c>
      <c r="B32604" s="176">
        <v>1.1000000000000001</v>
      </c>
      <c r="C32604" s="176">
        <v>39.299999999999997</v>
      </c>
      <c r="D32604" s="282">
        <v>87</v>
      </c>
      <c r="E32604" s="265"/>
    </row>
    <row r="32605" spans="1:5">
      <c r="A32605" s="283">
        <v>79316</v>
      </c>
      <c r="B32605" s="176">
        <v>17.899999999999999</v>
      </c>
      <c r="C32605" s="176">
        <v>34.9</v>
      </c>
      <c r="D32605" s="282">
        <v>94</v>
      </c>
      <c r="E32605" s="265"/>
    </row>
    <row r="32606" spans="1:5">
      <c r="A32606" s="283">
        <v>79322</v>
      </c>
      <c r="B32606" s="176">
        <v>15.4</v>
      </c>
      <c r="C32606" s="176">
        <v>40.299999999999997</v>
      </c>
      <c r="D32606" s="282">
        <v>87</v>
      </c>
      <c r="E32606" s="265"/>
    </row>
    <row r="32607" spans="1:5">
      <c r="A32607" s="283">
        <v>79323</v>
      </c>
      <c r="B32607" s="176">
        <v>23</v>
      </c>
      <c r="C32607" s="176">
        <v>32.299999999999997</v>
      </c>
      <c r="D32607" s="282">
        <v>87</v>
      </c>
      <c r="E32607" s="265"/>
    </row>
    <row r="32608" spans="1:5">
      <c r="A32608" s="283">
        <v>79324</v>
      </c>
      <c r="B32608" s="176">
        <v>1.4</v>
      </c>
      <c r="C32608" s="176">
        <v>38.799999999999997</v>
      </c>
      <c r="D32608" s="282">
        <v>87</v>
      </c>
      <c r="E32608" s="265"/>
    </row>
    <row r="32609" spans="1:5">
      <c r="A32609" s="283">
        <v>79325</v>
      </c>
      <c r="B32609" s="176">
        <v>8.8000000000000007</v>
      </c>
      <c r="C32609" s="176">
        <v>34.6</v>
      </c>
      <c r="D32609" s="282">
        <v>111</v>
      </c>
      <c r="E32609" s="265"/>
    </row>
    <row r="32610" spans="1:5">
      <c r="A32610" s="283">
        <v>79326</v>
      </c>
      <c r="B32610" s="176">
        <v>10.6</v>
      </c>
      <c r="C32610" s="176">
        <v>48.3</v>
      </c>
      <c r="D32610" s="282">
        <v>87</v>
      </c>
      <c r="E32610" s="265"/>
    </row>
    <row r="32611" spans="1:5">
      <c r="A32611" s="283">
        <v>79329</v>
      </c>
      <c r="B32611" s="176">
        <v>36</v>
      </c>
      <c r="C32611" s="176">
        <v>38</v>
      </c>
      <c r="D32611" s="282">
        <v>87</v>
      </c>
      <c r="E32611" s="265"/>
    </row>
    <row r="32612" spans="1:5">
      <c r="A32612" s="283">
        <v>79330</v>
      </c>
      <c r="B32612" s="176">
        <v>1</v>
      </c>
      <c r="C32612" s="176">
        <v>45.8</v>
      </c>
      <c r="D32612" s="282">
        <v>87</v>
      </c>
      <c r="E32612" s="265"/>
    </row>
    <row r="32613" spans="1:5">
      <c r="A32613" s="283">
        <v>79331</v>
      </c>
      <c r="B32613" s="176">
        <v>20</v>
      </c>
      <c r="C32613" s="176">
        <v>33.700000000000003</v>
      </c>
      <c r="D32613" s="282">
        <v>110</v>
      </c>
      <c r="E32613" s="265"/>
    </row>
    <row r="32614" spans="1:5">
      <c r="A32614" s="283">
        <v>79336</v>
      </c>
      <c r="B32614" s="176">
        <v>40.299999999999997</v>
      </c>
      <c r="C32614" s="176">
        <v>32.799999999999997</v>
      </c>
      <c r="D32614" s="282">
        <v>107</v>
      </c>
      <c r="E32614" s="265"/>
    </row>
    <row r="32615" spans="1:5">
      <c r="A32615" s="283">
        <v>79338</v>
      </c>
      <c r="B32615" s="176">
        <v>17.399999999999999</v>
      </c>
      <c r="C32615" s="176">
        <v>40.299999999999997</v>
      </c>
      <c r="D32615" s="282">
        <v>87</v>
      </c>
      <c r="E32615" s="265"/>
    </row>
    <row r="32616" spans="1:5">
      <c r="A32616" s="283">
        <v>79339</v>
      </c>
      <c r="B32616" s="176">
        <v>22.2</v>
      </c>
      <c r="C32616" s="176">
        <v>35.6</v>
      </c>
      <c r="D32616" s="282">
        <v>87</v>
      </c>
      <c r="E32616" s="265"/>
    </row>
    <row r="32617" spans="1:5">
      <c r="A32617" s="283">
        <v>79342</v>
      </c>
      <c r="B32617" s="176">
        <v>3.5</v>
      </c>
      <c r="C32617" s="176">
        <v>24</v>
      </c>
      <c r="D32617" s="282">
        <v>87</v>
      </c>
      <c r="E32617" s="265"/>
    </row>
    <row r="32618" spans="1:5">
      <c r="A32618" s="283">
        <v>79343</v>
      </c>
      <c r="B32618" s="176">
        <v>7.4</v>
      </c>
      <c r="C32618" s="176">
        <v>35.799999999999997</v>
      </c>
      <c r="D32618" s="282">
        <v>87</v>
      </c>
      <c r="E32618" s="265"/>
    </row>
    <row r="32619" spans="1:5">
      <c r="A32619" s="283">
        <v>79344</v>
      </c>
      <c r="B32619" s="176">
        <v>1.3</v>
      </c>
      <c r="C32619" s="176">
        <v>40</v>
      </c>
      <c r="D32619" s="282">
        <v>87</v>
      </c>
      <c r="E32619" s="265"/>
    </row>
    <row r="32620" spans="1:5">
      <c r="A32620" s="283">
        <v>79345</v>
      </c>
      <c r="B32620" s="176">
        <v>4.8</v>
      </c>
      <c r="C32620" s="176">
        <v>36.9</v>
      </c>
      <c r="D32620" s="282">
        <v>87</v>
      </c>
      <c r="E32620" s="265"/>
    </row>
    <row r="32621" spans="1:5">
      <c r="A32621" s="283">
        <v>79346</v>
      </c>
      <c r="B32621" s="176">
        <v>5</v>
      </c>
      <c r="C32621" s="176">
        <v>35.299999999999997</v>
      </c>
      <c r="D32621" s="282">
        <v>87</v>
      </c>
      <c r="E32621" s="265"/>
    </row>
    <row r="32622" spans="1:5">
      <c r="A32622" s="283">
        <v>79347</v>
      </c>
      <c r="B32622" s="176">
        <v>9.1</v>
      </c>
      <c r="C32622" s="176">
        <v>32.6</v>
      </c>
      <c r="D32622" s="282">
        <v>87</v>
      </c>
      <c r="E32622" s="265"/>
    </row>
    <row r="32623" spans="1:5">
      <c r="A32623" s="283">
        <v>79350</v>
      </c>
      <c r="B32623" s="176">
        <v>93.9</v>
      </c>
      <c r="C32623" s="176">
        <v>38.299999999999997</v>
      </c>
      <c r="D32623" s="282">
        <v>87</v>
      </c>
      <c r="E32623" s="265"/>
    </row>
    <row r="32624" spans="1:5">
      <c r="A32624" s="283">
        <v>79351</v>
      </c>
      <c r="B32624" s="176">
        <v>2.2999999999999998</v>
      </c>
      <c r="C32624" s="176">
        <v>40.6</v>
      </c>
      <c r="D32624" s="282">
        <v>87</v>
      </c>
      <c r="E32624" s="265"/>
    </row>
    <row r="32625" spans="1:5">
      <c r="A32625" s="283">
        <v>79353</v>
      </c>
      <c r="B32625" s="176">
        <v>2.7</v>
      </c>
      <c r="C32625" s="176">
        <v>37.5</v>
      </c>
      <c r="D32625" s="282">
        <v>87</v>
      </c>
      <c r="E32625" s="265"/>
    </row>
    <row r="32626" spans="1:5">
      <c r="A32626" s="283">
        <v>79355</v>
      </c>
      <c r="B32626" s="176">
        <v>3.3</v>
      </c>
      <c r="C32626" s="176">
        <v>34.799999999999997</v>
      </c>
      <c r="D32626" s="282">
        <v>87</v>
      </c>
      <c r="E32626" s="265"/>
    </row>
    <row r="32627" spans="1:5">
      <c r="A32627" s="283">
        <v>79356</v>
      </c>
      <c r="B32627" s="176">
        <v>9.9</v>
      </c>
      <c r="C32627" s="176">
        <v>33.6</v>
      </c>
      <c r="D32627" s="282">
        <v>87</v>
      </c>
      <c r="E32627" s="265"/>
    </row>
    <row r="32628" spans="1:5">
      <c r="A32628" s="283">
        <v>79357</v>
      </c>
      <c r="B32628" s="176">
        <v>8.1</v>
      </c>
      <c r="C32628" s="176">
        <v>35.700000000000003</v>
      </c>
      <c r="D32628" s="282">
        <v>87</v>
      </c>
      <c r="E32628" s="265"/>
    </row>
    <row r="32629" spans="1:5">
      <c r="A32629" s="283">
        <v>79358</v>
      </c>
      <c r="B32629" s="176">
        <v>13</v>
      </c>
      <c r="C32629" s="176">
        <v>38.200000000000003</v>
      </c>
      <c r="D32629" s="282">
        <v>87</v>
      </c>
      <c r="E32629" s="265"/>
    </row>
    <row r="32630" spans="1:5">
      <c r="A32630" s="283">
        <v>79359</v>
      </c>
      <c r="B32630" s="176">
        <v>83.2</v>
      </c>
      <c r="C32630" s="176">
        <v>31.9</v>
      </c>
      <c r="D32630" s="282">
        <v>107</v>
      </c>
      <c r="E32630" s="265"/>
    </row>
    <row r="32631" spans="1:5">
      <c r="A32631" s="283">
        <v>79360</v>
      </c>
      <c r="B32631" s="176">
        <v>13.2</v>
      </c>
      <c r="C32631" s="176">
        <v>27.9</v>
      </c>
      <c r="D32631" s="282">
        <v>107</v>
      </c>
      <c r="E32631" s="265"/>
    </row>
    <row r="32632" spans="1:5">
      <c r="A32632" s="283">
        <v>79363</v>
      </c>
      <c r="B32632" s="176">
        <v>62.9</v>
      </c>
      <c r="C32632" s="176">
        <v>36.1</v>
      </c>
      <c r="D32632" s="282">
        <v>87</v>
      </c>
      <c r="E32632" s="265"/>
    </row>
    <row r="32633" spans="1:5">
      <c r="A32633" s="283">
        <v>79364</v>
      </c>
      <c r="B32633" s="176">
        <v>48.1</v>
      </c>
      <c r="C32633" s="176">
        <v>38.4</v>
      </c>
      <c r="D32633" s="282">
        <v>87</v>
      </c>
      <c r="E32633" s="265"/>
    </row>
    <row r="32634" spans="1:5">
      <c r="A32634" s="283">
        <v>79366</v>
      </c>
      <c r="B32634" s="176">
        <v>24</v>
      </c>
      <c r="C32634" s="176">
        <v>45.5</v>
      </c>
      <c r="D32634" s="282">
        <v>96</v>
      </c>
      <c r="E32634" s="265"/>
    </row>
    <row r="32635" spans="1:5">
      <c r="A32635" s="283">
        <v>79367</v>
      </c>
      <c r="B32635" s="176">
        <v>0</v>
      </c>
      <c r="C32635" s="176">
        <v>0</v>
      </c>
      <c r="D32635" s="282">
        <v>87</v>
      </c>
      <c r="E32635" s="265"/>
    </row>
    <row r="32636" spans="1:5">
      <c r="A32636" s="283">
        <v>79369</v>
      </c>
      <c r="B32636" s="176">
        <v>6.9</v>
      </c>
      <c r="C32636" s="176">
        <v>39.299999999999997</v>
      </c>
      <c r="D32636" s="282">
        <v>87</v>
      </c>
      <c r="E32636" s="265"/>
    </row>
    <row r="32637" spans="1:5">
      <c r="A32637" s="283">
        <v>79370</v>
      </c>
      <c r="B32637" s="176">
        <v>5.7</v>
      </c>
      <c r="C32637" s="176">
        <v>40.299999999999997</v>
      </c>
      <c r="D32637" s="282">
        <v>87</v>
      </c>
      <c r="E32637" s="265"/>
    </row>
    <row r="32638" spans="1:5">
      <c r="A32638" s="283">
        <v>79371</v>
      </c>
      <c r="B32638" s="176">
        <v>9.1999999999999993</v>
      </c>
      <c r="C32638" s="176">
        <v>37.799999999999997</v>
      </c>
      <c r="D32638" s="282">
        <v>87</v>
      </c>
      <c r="E32638" s="265"/>
    </row>
    <row r="32639" spans="1:5">
      <c r="A32639" s="283">
        <v>79372</v>
      </c>
      <c r="B32639" s="176">
        <v>12.5</v>
      </c>
      <c r="C32639" s="176">
        <v>34.6</v>
      </c>
      <c r="D32639" s="282">
        <v>96</v>
      </c>
      <c r="E32639" s="265"/>
    </row>
    <row r="32640" spans="1:5">
      <c r="A32640" s="283">
        <v>79373</v>
      </c>
      <c r="B32640" s="176">
        <v>26.4</v>
      </c>
      <c r="C32640" s="176">
        <v>37.5</v>
      </c>
      <c r="D32640" s="282">
        <v>87</v>
      </c>
      <c r="E32640" s="265"/>
    </row>
    <row r="32641" spans="1:5">
      <c r="A32641" s="283">
        <v>79376</v>
      </c>
      <c r="B32641" s="176">
        <v>2.2000000000000002</v>
      </c>
      <c r="C32641" s="176">
        <v>35</v>
      </c>
      <c r="D32641" s="282">
        <v>87</v>
      </c>
      <c r="E32641" s="265"/>
    </row>
    <row r="32642" spans="1:5">
      <c r="A32642" s="283">
        <v>79377</v>
      </c>
      <c r="B32642" s="176">
        <v>2.2000000000000002</v>
      </c>
      <c r="C32642" s="176">
        <v>35.6</v>
      </c>
      <c r="D32642" s="282">
        <v>87</v>
      </c>
      <c r="E32642" s="265"/>
    </row>
    <row r="32643" spans="1:5">
      <c r="A32643" s="283">
        <v>79378</v>
      </c>
      <c r="B32643" s="176">
        <v>0</v>
      </c>
      <c r="C32643" s="176">
        <v>0</v>
      </c>
      <c r="D32643" s="282">
        <v>87</v>
      </c>
      <c r="E32643" s="265"/>
    </row>
    <row r="32644" spans="1:5">
      <c r="A32644" s="283">
        <v>79379</v>
      </c>
      <c r="B32644" s="176">
        <v>1.4</v>
      </c>
      <c r="C32644" s="176">
        <v>40</v>
      </c>
      <c r="D32644" s="282">
        <v>87</v>
      </c>
      <c r="E32644" s="265"/>
    </row>
    <row r="32645" spans="1:5">
      <c r="A32645" s="283">
        <v>79380</v>
      </c>
      <c r="B32645" s="176">
        <v>0</v>
      </c>
      <c r="C32645" s="176">
        <v>0</v>
      </c>
      <c r="D32645" s="282">
        <v>87</v>
      </c>
      <c r="E32645" s="265"/>
    </row>
    <row r="32646" spans="1:5">
      <c r="A32646" s="283">
        <v>79381</v>
      </c>
      <c r="B32646" s="176">
        <v>4.3</v>
      </c>
      <c r="C32646" s="176">
        <v>40.799999999999997</v>
      </c>
      <c r="D32646" s="282">
        <v>87</v>
      </c>
      <c r="E32646" s="265"/>
    </row>
    <row r="32647" spans="1:5">
      <c r="A32647" s="283">
        <v>79382</v>
      </c>
      <c r="B32647" s="176">
        <v>184.7</v>
      </c>
      <c r="C32647" s="176">
        <v>32.4</v>
      </c>
      <c r="D32647" s="282">
        <v>94</v>
      </c>
      <c r="E32647" s="265"/>
    </row>
    <row r="32648" spans="1:5">
      <c r="A32648" s="283">
        <v>79383</v>
      </c>
      <c r="B32648" s="176">
        <v>3.1</v>
      </c>
      <c r="C32648" s="176">
        <v>41.4</v>
      </c>
      <c r="D32648" s="282">
        <v>87</v>
      </c>
      <c r="E32648" s="265"/>
    </row>
    <row r="32649" spans="1:5">
      <c r="A32649" s="283">
        <v>79401</v>
      </c>
      <c r="B32649" s="176">
        <v>4161.5</v>
      </c>
      <c r="C32649" s="176">
        <v>22.8</v>
      </c>
      <c r="D32649" s="282">
        <v>131</v>
      </c>
      <c r="E32649" s="265"/>
    </row>
    <row r="32650" spans="1:5">
      <c r="A32650" s="283">
        <v>79403</v>
      </c>
      <c r="B32650" s="176">
        <v>134.4</v>
      </c>
      <c r="C32650" s="176">
        <v>33.299999999999997</v>
      </c>
      <c r="D32650" s="282">
        <v>117</v>
      </c>
      <c r="E32650" s="265"/>
    </row>
    <row r="32651" spans="1:5">
      <c r="A32651" s="283">
        <v>79404</v>
      </c>
      <c r="B32651" s="176">
        <v>276.39999999999998</v>
      </c>
      <c r="C32651" s="176">
        <v>31.5</v>
      </c>
      <c r="D32651" s="282">
        <v>87</v>
      </c>
      <c r="E32651" s="265"/>
    </row>
    <row r="32652" spans="1:5">
      <c r="A32652" s="283">
        <v>79406</v>
      </c>
      <c r="B32652" s="176">
        <v>0</v>
      </c>
      <c r="C32652" s="176">
        <v>0</v>
      </c>
      <c r="D32652" s="282">
        <v>87</v>
      </c>
      <c r="E32652" s="265"/>
    </row>
    <row r="32653" spans="1:5">
      <c r="A32653" s="283">
        <v>79407</v>
      </c>
      <c r="B32653" s="176">
        <v>132.69999999999999</v>
      </c>
      <c r="C32653" s="176">
        <v>30.4</v>
      </c>
      <c r="D32653" s="282">
        <v>167</v>
      </c>
      <c r="E32653" s="265"/>
    </row>
    <row r="32654" spans="1:5">
      <c r="A32654" s="283">
        <v>79408</v>
      </c>
      <c r="B32654" s="176">
        <v>1109</v>
      </c>
      <c r="C32654" s="176">
        <v>37.9</v>
      </c>
      <c r="D32654" s="282">
        <v>87</v>
      </c>
      <c r="E32654" s="265"/>
    </row>
    <row r="32655" spans="1:5">
      <c r="A32655" s="283">
        <v>79409</v>
      </c>
      <c r="B32655" s="176">
        <v>0</v>
      </c>
      <c r="C32655" s="176">
        <v>0</v>
      </c>
      <c r="D32655" s="282">
        <v>87</v>
      </c>
      <c r="E32655" s="265"/>
    </row>
    <row r="32656" spans="1:5">
      <c r="A32656" s="283">
        <v>79410</v>
      </c>
      <c r="B32656" s="176">
        <v>4419.3999999999996</v>
      </c>
      <c r="C32656" s="176">
        <v>23.6</v>
      </c>
      <c r="D32656" s="282">
        <v>104</v>
      </c>
      <c r="E32656" s="265"/>
    </row>
    <row r="32657" spans="1:5">
      <c r="A32657" s="283">
        <v>79411</v>
      </c>
      <c r="B32657" s="176">
        <v>4474.8</v>
      </c>
      <c r="C32657" s="176">
        <v>27.9</v>
      </c>
      <c r="D32657" s="282">
        <v>130</v>
      </c>
      <c r="E32657" s="265"/>
    </row>
    <row r="32658" spans="1:5">
      <c r="A32658" s="283">
        <v>79412</v>
      </c>
      <c r="B32658" s="176">
        <v>4689.3999999999996</v>
      </c>
      <c r="C32658" s="176">
        <v>30.4</v>
      </c>
      <c r="D32658" s="282">
        <v>118</v>
      </c>
      <c r="E32658" s="265"/>
    </row>
    <row r="32659" spans="1:5">
      <c r="A32659" s="283">
        <v>79413</v>
      </c>
      <c r="B32659" s="176">
        <v>4562.6000000000004</v>
      </c>
      <c r="C32659" s="176">
        <v>35.5</v>
      </c>
      <c r="D32659" s="282">
        <v>109</v>
      </c>
      <c r="E32659" s="265"/>
    </row>
    <row r="32660" spans="1:5">
      <c r="A32660" s="283">
        <v>79414</v>
      </c>
      <c r="B32660" s="176">
        <v>5313.7</v>
      </c>
      <c r="C32660" s="176">
        <v>29.9</v>
      </c>
      <c r="D32660" s="282">
        <v>113</v>
      </c>
      <c r="E32660" s="265"/>
    </row>
    <row r="32661" spans="1:5">
      <c r="A32661" s="283">
        <v>79415</v>
      </c>
      <c r="B32661" s="176">
        <v>229.1</v>
      </c>
      <c r="C32661" s="176">
        <v>26.8</v>
      </c>
      <c r="D32661" s="282">
        <v>87</v>
      </c>
      <c r="E32661" s="265"/>
    </row>
    <row r="32662" spans="1:5">
      <c r="A32662" s="283">
        <v>79416</v>
      </c>
      <c r="B32662" s="176">
        <v>795.7</v>
      </c>
      <c r="C32662" s="176">
        <v>27.8</v>
      </c>
      <c r="D32662" s="282">
        <v>132</v>
      </c>
      <c r="E32662" s="265"/>
    </row>
    <row r="32663" spans="1:5">
      <c r="A32663" s="283">
        <v>79423</v>
      </c>
      <c r="B32663" s="176">
        <v>545.9</v>
      </c>
      <c r="C32663" s="176">
        <v>34.5</v>
      </c>
      <c r="D32663" s="282">
        <v>132</v>
      </c>
      <c r="E32663" s="265"/>
    </row>
    <row r="32664" spans="1:5">
      <c r="A32664" s="283">
        <v>79424</v>
      </c>
      <c r="B32664" s="176">
        <v>692.4</v>
      </c>
      <c r="C32664" s="176">
        <v>37.1</v>
      </c>
      <c r="D32664" s="282">
        <v>138</v>
      </c>
      <c r="E32664" s="265"/>
    </row>
    <row r="32665" spans="1:5">
      <c r="A32665" s="283">
        <v>79430</v>
      </c>
      <c r="B32665" s="176">
        <v>0</v>
      </c>
      <c r="C32665" s="176">
        <v>0</v>
      </c>
      <c r="D32665" s="282">
        <v>87</v>
      </c>
      <c r="E32665" s="265"/>
    </row>
    <row r="32666" spans="1:5">
      <c r="A32666" s="283">
        <v>79452</v>
      </c>
      <c r="B32666" s="176">
        <v>3441.2</v>
      </c>
      <c r="C32666" s="176">
        <v>22.7</v>
      </c>
      <c r="D32666" s="282">
        <v>87</v>
      </c>
      <c r="E32666" s="265"/>
    </row>
    <row r="32667" spans="1:5">
      <c r="A32667" s="283">
        <v>79453</v>
      </c>
      <c r="B32667" s="176">
        <v>0</v>
      </c>
      <c r="C32667" s="176">
        <v>0</v>
      </c>
      <c r="D32667" s="282">
        <v>87</v>
      </c>
      <c r="E32667" s="265"/>
    </row>
    <row r="32668" spans="1:5">
      <c r="A32668" s="283">
        <v>79464</v>
      </c>
      <c r="B32668" s="176">
        <v>0</v>
      </c>
      <c r="C32668" s="176">
        <v>0</v>
      </c>
      <c r="D32668" s="282">
        <v>87</v>
      </c>
      <c r="E32668" s="265"/>
    </row>
    <row r="32669" spans="1:5">
      <c r="A32669" s="283">
        <v>79490</v>
      </c>
      <c r="B32669" s="176">
        <v>0</v>
      </c>
      <c r="C32669" s="176">
        <v>0</v>
      </c>
      <c r="D32669" s="282">
        <v>87</v>
      </c>
      <c r="E32669" s="265"/>
    </row>
    <row r="32670" spans="1:5">
      <c r="A32670" s="283">
        <v>79493</v>
      </c>
      <c r="B32670" s="176">
        <v>0</v>
      </c>
      <c r="C32670" s="176">
        <v>0</v>
      </c>
      <c r="D32670" s="282">
        <v>87</v>
      </c>
      <c r="E32670" s="265"/>
    </row>
    <row r="32671" spans="1:5">
      <c r="A32671" s="283">
        <v>79499</v>
      </c>
      <c r="B32671" s="176">
        <v>0</v>
      </c>
      <c r="C32671" s="176">
        <v>0</v>
      </c>
      <c r="D32671" s="282">
        <v>87</v>
      </c>
      <c r="E32671" s="265"/>
    </row>
    <row r="32672" spans="1:5">
      <c r="A32672" s="283">
        <v>79501</v>
      </c>
      <c r="B32672" s="176">
        <v>27.4</v>
      </c>
      <c r="C32672" s="176">
        <v>38.799999999999997</v>
      </c>
      <c r="D32672" s="282">
        <v>87</v>
      </c>
      <c r="E32672" s="265"/>
    </row>
    <row r="32673" spans="1:5">
      <c r="A32673" s="283">
        <v>79502</v>
      </c>
      <c r="B32673" s="176">
        <v>2.8</v>
      </c>
      <c r="C32673" s="176">
        <v>43.9</v>
      </c>
      <c r="D32673" s="282">
        <v>87</v>
      </c>
      <c r="E32673" s="265"/>
    </row>
    <row r="32674" spans="1:5">
      <c r="A32674" s="283">
        <v>79503</v>
      </c>
      <c r="B32674" s="176">
        <v>5.7</v>
      </c>
      <c r="C32674" s="176">
        <v>44.5</v>
      </c>
      <c r="D32674" s="282">
        <v>87</v>
      </c>
      <c r="E32674" s="265"/>
    </row>
    <row r="32675" spans="1:5">
      <c r="A32675" s="283">
        <v>79504</v>
      </c>
      <c r="B32675" s="176">
        <v>10.1</v>
      </c>
      <c r="C32675" s="176">
        <v>45.6</v>
      </c>
      <c r="D32675" s="282">
        <v>95</v>
      </c>
      <c r="E32675" s="265"/>
    </row>
    <row r="32676" spans="1:5">
      <c r="A32676" s="283">
        <v>79505</v>
      </c>
      <c r="B32676" s="176">
        <v>1.8</v>
      </c>
      <c r="C32676" s="176">
        <v>44.3</v>
      </c>
      <c r="D32676" s="282">
        <v>87</v>
      </c>
      <c r="E32676" s="265"/>
    </row>
    <row r="32677" spans="1:5">
      <c r="A32677" s="283">
        <v>79506</v>
      </c>
      <c r="B32677" s="176">
        <v>2.2999999999999998</v>
      </c>
      <c r="C32677" s="176">
        <v>48.5</v>
      </c>
      <c r="D32677" s="282">
        <v>87</v>
      </c>
      <c r="E32677" s="265"/>
    </row>
    <row r="32678" spans="1:5">
      <c r="A32678" s="283">
        <v>79508</v>
      </c>
      <c r="B32678" s="176">
        <v>47.3</v>
      </c>
      <c r="C32678" s="176">
        <v>41</v>
      </c>
      <c r="D32678" s="282">
        <v>87</v>
      </c>
      <c r="E32678" s="265"/>
    </row>
    <row r="32679" spans="1:5">
      <c r="A32679" s="283">
        <v>79510</v>
      </c>
      <c r="B32679" s="176">
        <v>26.6</v>
      </c>
      <c r="C32679" s="176">
        <v>40.5</v>
      </c>
      <c r="D32679" s="282">
        <v>87</v>
      </c>
      <c r="E32679" s="265"/>
    </row>
    <row r="32680" spans="1:5">
      <c r="A32680" s="283">
        <v>79511</v>
      </c>
      <c r="B32680" s="176">
        <v>5.5</v>
      </c>
      <c r="C32680" s="176">
        <v>40.4</v>
      </c>
      <c r="D32680" s="282">
        <v>87</v>
      </c>
      <c r="E32680" s="265"/>
    </row>
    <row r="32681" spans="1:5">
      <c r="A32681" s="283">
        <v>79512</v>
      </c>
      <c r="B32681" s="176">
        <v>14.5</v>
      </c>
      <c r="C32681" s="176">
        <v>34.700000000000003</v>
      </c>
      <c r="D32681" s="282">
        <v>87</v>
      </c>
      <c r="E32681" s="265"/>
    </row>
    <row r="32682" spans="1:5">
      <c r="A32682" s="283">
        <v>79517</v>
      </c>
      <c r="B32682" s="176">
        <v>2</v>
      </c>
      <c r="C32682" s="176">
        <v>44.4</v>
      </c>
      <c r="D32682" s="282">
        <v>87</v>
      </c>
      <c r="E32682" s="265"/>
    </row>
    <row r="32683" spans="1:5">
      <c r="A32683" s="283">
        <v>79518</v>
      </c>
      <c r="B32683" s="176">
        <v>0.9</v>
      </c>
      <c r="C32683" s="176">
        <v>47.4</v>
      </c>
      <c r="D32683" s="282">
        <v>87</v>
      </c>
      <c r="E32683" s="265"/>
    </row>
    <row r="32684" spans="1:5">
      <c r="A32684" s="283">
        <v>79519</v>
      </c>
      <c r="B32684" s="176">
        <v>4.2</v>
      </c>
      <c r="C32684" s="176">
        <v>49.3</v>
      </c>
      <c r="D32684" s="282">
        <v>97</v>
      </c>
      <c r="E32684" s="265"/>
    </row>
    <row r="32685" spans="1:5">
      <c r="A32685" s="283">
        <v>79520</v>
      </c>
      <c r="B32685" s="176">
        <v>13.5</v>
      </c>
      <c r="C32685" s="176">
        <v>41.2</v>
      </c>
      <c r="D32685" s="282">
        <v>87</v>
      </c>
      <c r="E32685" s="265"/>
    </row>
    <row r="32686" spans="1:5">
      <c r="A32686" s="283">
        <v>79521</v>
      </c>
      <c r="B32686" s="176">
        <v>11.2</v>
      </c>
      <c r="C32686" s="176">
        <v>42.4</v>
      </c>
      <c r="D32686" s="282">
        <v>87</v>
      </c>
      <c r="E32686" s="265"/>
    </row>
    <row r="32687" spans="1:5">
      <c r="A32687" s="283">
        <v>79525</v>
      </c>
      <c r="B32687" s="176">
        <v>13</v>
      </c>
      <c r="C32687" s="176">
        <v>41.5</v>
      </c>
      <c r="D32687" s="282">
        <v>87</v>
      </c>
      <c r="E32687" s="265"/>
    </row>
    <row r="32688" spans="1:5">
      <c r="A32688" s="283">
        <v>79526</v>
      </c>
      <c r="B32688" s="176">
        <v>6.4</v>
      </c>
      <c r="C32688" s="176">
        <v>40.1</v>
      </c>
      <c r="D32688" s="282">
        <v>87</v>
      </c>
      <c r="E32688" s="265"/>
    </row>
    <row r="32689" spans="1:5">
      <c r="A32689" s="283">
        <v>79527</v>
      </c>
      <c r="B32689" s="176">
        <v>3.9</v>
      </c>
      <c r="C32689" s="176">
        <v>37.200000000000003</v>
      </c>
      <c r="D32689" s="282">
        <v>87</v>
      </c>
      <c r="E32689" s="265"/>
    </row>
    <row r="32690" spans="1:5">
      <c r="A32690" s="283">
        <v>79528</v>
      </c>
      <c r="B32690" s="176">
        <v>0.9</v>
      </c>
      <c r="C32690" s="176">
        <v>47.7</v>
      </c>
      <c r="D32690" s="282">
        <v>87</v>
      </c>
      <c r="E32690" s="265"/>
    </row>
    <row r="32691" spans="1:5">
      <c r="A32691" s="283">
        <v>79529</v>
      </c>
      <c r="B32691" s="176">
        <v>4.0999999999999996</v>
      </c>
      <c r="C32691" s="176">
        <v>42.3</v>
      </c>
      <c r="D32691" s="282">
        <v>87</v>
      </c>
      <c r="E32691" s="265"/>
    </row>
    <row r="32692" spans="1:5">
      <c r="A32692" s="283">
        <v>79530</v>
      </c>
      <c r="B32692" s="176">
        <v>10.4</v>
      </c>
      <c r="C32692" s="176">
        <v>45.8</v>
      </c>
      <c r="D32692" s="282">
        <v>87</v>
      </c>
      <c r="E32692" s="265"/>
    </row>
    <row r="32693" spans="1:5">
      <c r="A32693" s="283">
        <v>79532</v>
      </c>
      <c r="B32693" s="176">
        <v>4.3</v>
      </c>
      <c r="C32693" s="176">
        <v>42.2</v>
      </c>
      <c r="D32693" s="282">
        <v>87</v>
      </c>
      <c r="E32693" s="265"/>
    </row>
    <row r="32694" spans="1:5">
      <c r="A32694" s="283">
        <v>79533</v>
      </c>
      <c r="B32694" s="176">
        <v>4</v>
      </c>
      <c r="C32694" s="176">
        <v>42.2</v>
      </c>
      <c r="D32694" s="282">
        <v>87</v>
      </c>
      <c r="E32694" s="265"/>
    </row>
    <row r="32695" spans="1:5">
      <c r="A32695" s="283">
        <v>79534</v>
      </c>
      <c r="B32695" s="176">
        <v>1.9</v>
      </c>
      <c r="C32695" s="176">
        <v>47.8</v>
      </c>
      <c r="D32695" s="282">
        <v>87</v>
      </c>
      <c r="E32695" s="265"/>
    </row>
    <row r="32696" spans="1:5">
      <c r="A32696" s="283">
        <v>79535</v>
      </c>
      <c r="B32696" s="176">
        <v>2</v>
      </c>
      <c r="C32696" s="176">
        <v>46.2</v>
      </c>
      <c r="D32696" s="282">
        <v>87</v>
      </c>
      <c r="E32696" s="265"/>
    </row>
    <row r="32697" spans="1:5">
      <c r="A32697" s="283">
        <v>79536</v>
      </c>
      <c r="B32697" s="176">
        <v>22.3</v>
      </c>
      <c r="C32697" s="176">
        <v>40.299999999999997</v>
      </c>
      <c r="D32697" s="282">
        <v>87</v>
      </c>
      <c r="E32697" s="265"/>
    </row>
    <row r="32698" spans="1:5">
      <c r="A32698" s="283">
        <v>79537</v>
      </c>
      <c r="B32698" s="176">
        <v>2.2999999999999998</v>
      </c>
      <c r="C32698" s="176">
        <v>46.1</v>
      </c>
      <c r="D32698" s="282">
        <v>87</v>
      </c>
      <c r="E32698" s="265"/>
    </row>
    <row r="32699" spans="1:5">
      <c r="A32699" s="283">
        <v>79538</v>
      </c>
      <c r="B32699" s="176">
        <v>3.1</v>
      </c>
      <c r="C32699" s="176">
        <v>52.9</v>
      </c>
      <c r="D32699" s="282">
        <v>87</v>
      </c>
      <c r="E32699" s="265"/>
    </row>
    <row r="32700" spans="1:5">
      <c r="A32700" s="283">
        <v>79539</v>
      </c>
      <c r="B32700" s="176">
        <v>3.3</v>
      </c>
      <c r="C32700" s="176">
        <v>47.5</v>
      </c>
      <c r="D32700" s="282">
        <v>87</v>
      </c>
      <c r="E32700" s="265"/>
    </row>
    <row r="32701" spans="1:5">
      <c r="A32701" s="283">
        <v>79540</v>
      </c>
      <c r="B32701" s="176">
        <v>1</v>
      </c>
      <c r="C32701" s="176">
        <v>49.2</v>
      </c>
      <c r="D32701" s="282">
        <v>87</v>
      </c>
      <c r="E32701" s="265"/>
    </row>
    <row r="32702" spans="1:5">
      <c r="A32702" s="283">
        <v>79541</v>
      </c>
      <c r="B32702" s="176">
        <v>7.2</v>
      </c>
      <c r="C32702" s="176">
        <v>46.6</v>
      </c>
      <c r="D32702" s="282">
        <v>87</v>
      </c>
      <c r="E32702" s="265"/>
    </row>
    <row r="32703" spans="1:5">
      <c r="A32703" s="283">
        <v>79543</v>
      </c>
      <c r="B32703" s="176">
        <v>5</v>
      </c>
      <c r="C32703" s="176">
        <v>42.6</v>
      </c>
      <c r="D32703" s="282">
        <v>87</v>
      </c>
      <c r="E32703" s="265"/>
    </row>
    <row r="32704" spans="1:5">
      <c r="A32704" s="283">
        <v>79544</v>
      </c>
      <c r="B32704" s="176">
        <v>3.2</v>
      </c>
      <c r="C32704" s="176">
        <v>49</v>
      </c>
      <c r="D32704" s="282">
        <v>87</v>
      </c>
      <c r="E32704" s="265"/>
    </row>
    <row r="32705" spans="1:5">
      <c r="A32705" s="283">
        <v>79545</v>
      </c>
      <c r="B32705" s="176">
        <v>5.7</v>
      </c>
      <c r="C32705" s="176">
        <v>41</v>
      </c>
      <c r="D32705" s="282">
        <v>87</v>
      </c>
      <c r="E32705" s="265"/>
    </row>
    <row r="32706" spans="1:5">
      <c r="A32706" s="283">
        <v>79546</v>
      </c>
      <c r="B32706" s="176">
        <v>7.6</v>
      </c>
      <c r="C32706" s="176">
        <v>45.2</v>
      </c>
      <c r="D32706" s="282">
        <v>87</v>
      </c>
      <c r="E32706" s="265"/>
    </row>
    <row r="32707" spans="1:5">
      <c r="A32707" s="283">
        <v>79547</v>
      </c>
      <c r="B32707" s="176">
        <v>4.0999999999999996</v>
      </c>
      <c r="C32707" s="176">
        <v>48.2</v>
      </c>
      <c r="D32707" s="282">
        <v>87</v>
      </c>
      <c r="E32707" s="265"/>
    </row>
    <row r="32708" spans="1:5">
      <c r="A32708" s="283">
        <v>79548</v>
      </c>
      <c r="B32708" s="176">
        <v>4.0999999999999996</v>
      </c>
      <c r="C32708" s="176">
        <v>47.4</v>
      </c>
      <c r="D32708" s="282">
        <v>87</v>
      </c>
      <c r="E32708" s="265"/>
    </row>
    <row r="32709" spans="1:5">
      <c r="A32709" s="283">
        <v>79549</v>
      </c>
      <c r="B32709" s="176">
        <v>24.8</v>
      </c>
      <c r="C32709" s="176">
        <v>36</v>
      </c>
      <c r="D32709" s="282">
        <v>87</v>
      </c>
      <c r="E32709" s="265"/>
    </row>
    <row r="32710" spans="1:5">
      <c r="A32710" s="283">
        <v>79550</v>
      </c>
      <c r="B32710" s="176">
        <v>6.7</v>
      </c>
      <c r="C32710" s="176">
        <v>38.9</v>
      </c>
      <c r="D32710" s="282">
        <v>87</v>
      </c>
      <c r="E32710" s="265"/>
    </row>
    <row r="32711" spans="1:5">
      <c r="A32711" s="283">
        <v>79553</v>
      </c>
      <c r="B32711" s="176">
        <v>23</v>
      </c>
      <c r="C32711" s="176">
        <v>45.4</v>
      </c>
      <c r="D32711" s="282">
        <v>95</v>
      </c>
      <c r="E32711" s="265"/>
    </row>
    <row r="32712" spans="1:5">
      <c r="A32712" s="283">
        <v>79556</v>
      </c>
      <c r="B32712" s="176">
        <v>26.3</v>
      </c>
      <c r="C32712" s="176">
        <v>38.5</v>
      </c>
      <c r="D32712" s="282">
        <v>87</v>
      </c>
      <c r="E32712" s="265"/>
    </row>
    <row r="32713" spans="1:5">
      <c r="A32713" s="283">
        <v>79560</v>
      </c>
      <c r="B32713" s="176">
        <v>2.5</v>
      </c>
      <c r="C32713" s="176">
        <v>46.9</v>
      </c>
      <c r="D32713" s="282">
        <v>87</v>
      </c>
      <c r="E32713" s="265"/>
    </row>
    <row r="32714" spans="1:5">
      <c r="A32714" s="283">
        <v>79561</v>
      </c>
      <c r="B32714" s="176">
        <v>8.9</v>
      </c>
      <c r="C32714" s="176">
        <v>44.4</v>
      </c>
      <c r="D32714" s="282">
        <v>87</v>
      </c>
      <c r="E32714" s="265"/>
    </row>
    <row r="32715" spans="1:5">
      <c r="A32715" s="283">
        <v>79562</v>
      </c>
      <c r="B32715" s="176">
        <v>17.3</v>
      </c>
      <c r="C32715" s="176">
        <v>42.2</v>
      </c>
      <c r="D32715" s="282">
        <v>87</v>
      </c>
      <c r="E32715" s="265"/>
    </row>
    <row r="32716" spans="1:5">
      <c r="A32716" s="283">
        <v>79563</v>
      </c>
      <c r="B32716" s="176">
        <v>34</v>
      </c>
      <c r="C32716" s="176">
        <v>41.1</v>
      </c>
      <c r="D32716" s="282">
        <v>87</v>
      </c>
      <c r="E32716" s="265"/>
    </row>
    <row r="32717" spans="1:5">
      <c r="A32717" s="283">
        <v>79565</v>
      </c>
      <c r="B32717" s="176">
        <v>1.9</v>
      </c>
      <c r="C32717" s="176">
        <v>46</v>
      </c>
      <c r="D32717" s="282">
        <v>87</v>
      </c>
      <c r="E32717" s="265"/>
    </row>
    <row r="32718" spans="1:5">
      <c r="A32718" s="283">
        <v>79566</v>
      </c>
      <c r="B32718" s="176">
        <v>3.3</v>
      </c>
      <c r="C32718" s="176">
        <v>49.1</v>
      </c>
      <c r="D32718" s="282">
        <v>87</v>
      </c>
      <c r="E32718" s="265"/>
    </row>
    <row r="32719" spans="1:5">
      <c r="A32719" s="283">
        <v>79567</v>
      </c>
      <c r="B32719" s="176">
        <v>10.1</v>
      </c>
      <c r="C32719" s="176">
        <v>41.5</v>
      </c>
      <c r="D32719" s="282">
        <v>87</v>
      </c>
      <c r="E32719" s="265"/>
    </row>
    <row r="32720" spans="1:5">
      <c r="A32720" s="283">
        <v>79601</v>
      </c>
      <c r="B32720" s="176">
        <v>70.8</v>
      </c>
      <c r="C32720" s="176">
        <v>30.3</v>
      </c>
      <c r="D32720" s="282">
        <v>168</v>
      </c>
      <c r="E32720" s="265"/>
    </row>
    <row r="32721" spans="1:5">
      <c r="A32721" s="283">
        <v>79602</v>
      </c>
      <c r="B32721" s="176">
        <v>212.3</v>
      </c>
      <c r="C32721" s="176">
        <v>35</v>
      </c>
      <c r="D32721" s="282">
        <v>105</v>
      </c>
      <c r="E32721" s="265"/>
    </row>
    <row r="32722" spans="1:5">
      <c r="A32722" s="283">
        <v>79603</v>
      </c>
      <c r="B32722" s="176">
        <v>695.1</v>
      </c>
      <c r="C32722" s="176">
        <v>33.200000000000003</v>
      </c>
      <c r="D32722" s="282">
        <v>100</v>
      </c>
      <c r="E32722" s="265"/>
    </row>
    <row r="32723" spans="1:5">
      <c r="A32723" s="283">
        <v>79604</v>
      </c>
      <c r="B32723" s="176">
        <v>0</v>
      </c>
      <c r="C32723" s="176">
        <v>0</v>
      </c>
      <c r="D32723" s="282">
        <v>87</v>
      </c>
      <c r="E32723" s="265"/>
    </row>
    <row r="32724" spans="1:5">
      <c r="A32724" s="283">
        <v>79605</v>
      </c>
      <c r="B32724" s="176">
        <v>1562.4</v>
      </c>
      <c r="C32724" s="176">
        <v>33.299999999999997</v>
      </c>
      <c r="D32724" s="282">
        <v>126</v>
      </c>
      <c r="E32724" s="265"/>
    </row>
    <row r="32725" spans="1:5">
      <c r="A32725" s="283">
        <v>79606</v>
      </c>
      <c r="B32725" s="176">
        <v>236</v>
      </c>
      <c r="C32725" s="176">
        <v>35</v>
      </c>
      <c r="D32725" s="282">
        <v>95</v>
      </c>
      <c r="E32725" s="265"/>
    </row>
    <row r="32726" spans="1:5">
      <c r="A32726" s="283">
        <v>79607</v>
      </c>
      <c r="B32726" s="176">
        <v>1613.3</v>
      </c>
      <c r="C32726" s="176">
        <v>20.5</v>
      </c>
      <c r="D32726" s="282">
        <v>126</v>
      </c>
      <c r="E32726" s="265"/>
    </row>
    <row r="32727" spans="1:5">
      <c r="A32727" s="283">
        <v>79608</v>
      </c>
      <c r="B32727" s="176">
        <v>0</v>
      </c>
      <c r="C32727" s="176">
        <v>0</v>
      </c>
      <c r="D32727" s="282">
        <v>87</v>
      </c>
      <c r="E32727" s="265"/>
    </row>
    <row r="32728" spans="1:5">
      <c r="A32728" s="283">
        <v>79697</v>
      </c>
      <c r="B32728" s="176">
        <v>0</v>
      </c>
      <c r="C32728" s="176">
        <v>0</v>
      </c>
      <c r="D32728" s="282">
        <v>87</v>
      </c>
      <c r="E32728" s="265"/>
    </row>
    <row r="32729" spans="1:5">
      <c r="A32729" s="283">
        <v>79698</v>
      </c>
      <c r="B32729" s="176">
        <v>0</v>
      </c>
      <c r="C32729" s="176">
        <v>0</v>
      </c>
      <c r="D32729" s="282">
        <v>87</v>
      </c>
      <c r="E32729" s="265"/>
    </row>
    <row r="32730" spans="1:5">
      <c r="A32730" s="283">
        <v>79699</v>
      </c>
      <c r="B32730" s="176">
        <v>0</v>
      </c>
      <c r="C32730" s="176">
        <v>0</v>
      </c>
      <c r="D32730" s="282">
        <v>87</v>
      </c>
      <c r="E32730" s="265"/>
    </row>
    <row r="32731" spans="1:5">
      <c r="A32731" s="283">
        <v>79701</v>
      </c>
      <c r="B32731" s="176">
        <v>1427.1</v>
      </c>
      <c r="C32731" s="176">
        <v>30.9</v>
      </c>
      <c r="D32731" s="282">
        <v>119</v>
      </c>
      <c r="E32731" s="265"/>
    </row>
    <row r="32732" spans="1:5">
      <c r="A32732" s="283">
        <v>79702</v>
      </c>
      <c r="B32732" s="176">
        <v>12.6</v>
      </c>
      <c r="C32732" s="176">
        <v>35.200000000000003</v>
      </c>
      <c r="D32732" s="282">
        <v>87</v>
      </c>
      <c r="E32732" s="265"/>
    </row>
    <row r="32733" spans="1:5">
      <c r="A32733" s="283">
        <v>79703</v>
      </c>
      <c r="B32733" s="176">
        <v>1437.1</v>
      </c>
      <c r="C32733" s="176">
        <v>30.9</v>
      </c>
      <c r="D32733" s="282">
        <v>124</v>
      </c>
      <c r="E32733" s="265"/>
    </row>
    <row r="32734" spans="1:5">
      <c r="A32734" s="283">
        <v>79704</v>
      </c>
      <c r="B32734" s="176">
        <v>4133.8</v>
      </c>
      <c r="C32734" s="176">
        <v>29.8</v>
      </c>
      <c r="D32734" s="282">
        <v>115</v>
      </c>
      <c r="E32734" s="265"/>
    </row>
    <row r="32735" spans="1:5">
      <c r="A32735" s="283">
        <v>79705</v>
      </c>
      <c r="B32735" s="176">
        <v>648.9</v>
      </c>
      <c r="C32735" s="176">
        <v>36.4</v>
      </c>
      <c r="D32735" s="282">
        <v>136</v>
      </c>
      <c r="E32735" s="265"/>
    </row>
    <row r="32736" spans="1:5">
      <c r="A32736" s="283">
        <v>79706</v>
      </c>
      <c r="B32736" s="176">
        <v>43.1</v>
      </c>
      <c r="C32736" s="176">
        <v>33.1</v>
      </c>
      <c r="D32736" s="282">
        <v>95</v>
      </c>
      <c r="E32736" s="265"/>
    </row>
    <row r="32737" spans="1:5">
      <c r="A32737" s="283">
        <v>79707</v>
      </c>
      <c r="B32737" s="176">
        <v>588.1</v>
      </c>
      <c r="C32737" s="176">
        <v>34.9</v>
      </c>
      <c r="D32737" s="282">
        <v>126</v>
      </c>
      <c r="E32737" s="265"/>
    </row>
    <row r="32738" spans="1:5">
      <c r="A32738" s="283">
        <v>79708</v>
      </c>
      <c r="B32738" s="176">
        <v>0</v>
      </c>
      <c r="C32738" s="176">
        <v>0</v>
      </c>
      <c r="D32738" s="282">
        <v>87</v>
      </c>
      <c r="E32738" s="265"/>
    </row>
    <row r="32739" spans="1:5">
      <c r="A32739" s="283">
        <v>79710</v>
      </c>
      <c r="B32739" s="176">
        <v>123.2</v>
      </c>
      <c r="C32739" s="176">
        <v>34.1</v>
      </c>
      <c r="D32739" s="282">
        <v>87</v>
      </c>
      <c r="E32739" s="265"/>
    </row>
    <row r="32740" spans="1:5">
      <c r="A32740" s="283">
        <v>79711</v>
      </c>
      <c r="B32740" s="176">
        <v>5.8</v>
      </c>
      <c r="C32740" s="176">
        <v>39.299999999999997</v>
      </c>
      <c r="D32740" s="282">
        <v>96</v>
      </c>
      <c r="E32740" s="265"/>
    </row>
    <row r="32741" spans="1:5">
      <c r="A32741" s="283">
        <v>79712</v>
      </c>
      <c r="B32741" s="176">
        <v>5.3</v>
      </c>
      <c r="C32741" s="176">
        <v>40</v>
      </c>
      <c r="D32741" s="282">
        <v>87</v>
      </c>
      <c r="E32741" s="265"/>
    </row>
    <row r="32742" spans="1:5">
      <c r="A32742" s="283">
        <v>79713</v>
      </c>
      <c r="B32742" s="176">
        <v>2</v>
      </c>
      <c r="C32742" s="176">
        <v>38.700000000000003</v>
      </c>
      <c r="D32742" s="282">
        <v>87</v>
      </c>
      <c r="E32742" s="265"/>
    </row>
    <row r="32743" spans="1:5">
      <c r="A32743" s="283">
        <v>79714</v>
      </c>
      <c r="B32743" s="176">
        <v>9.9</v>
      </c>
      <c r="C32743" s="176">
        <v>33.5</v>
      </c>
      <c r="D32743" s="282">
        <v>113</v>
      </c>
      <c r="E32743" s="265"/>
    </row>
    <row r="32744" spans="1:5">
      <c r="A32744" s="283">
        <v>79718</v>
      </c>
      <c r="B32744" s="176">
        <v>1.2</v>
      </c>
      <c r="C32744" s="176">
        <v>41.6</v>
      </c>
      <c r="D32744" s="282">
        <v>87</v>
      </c>
      <c r="E32744" s="265"/>
    </row>
    <row r="32745" spans="1:5">
      <c r="A32745" s="283">
        <v>79719</v>
      </c>
      <c r="B32745" s="176">
        <v>1.9</v>
      </c>
      <c r="C32745" s="176">
        <v>43.2</v>
      </c>
      <c r="D32745" s="282">
        <v>87</v>
      </c>
      <c r="E32745" s="265"/>
    </row>
    <row r="32746" spans="1:5">
      <c r="A32746" s="283">
        <v>79720</v>
      </c>
      <c r="B32746" s="176">
        <v>34.6</v>
      </c>
      <c r="C32746" s="176">
        <v>37.9</v>
      </c>
      <c r="D32746" s="282">
        <v>101</v>
      </c>
      <c r="E32746" s="265"/>
    </row>
    <row r="32747" spans="1:5">
      <c r="A32747" s="283">
        <v>79721</v>
      </c>
      <c r="B32747" s="176">
        <v>63.9</v>
      </c>
      <c r="C32747" s="176">
        <v>46.2</v>
      </c>
      <c r="D32747" s="282">
        <v>87</v>
      </c>
      <c r="E32747" s="265"/>
    </row>
    <row r="32748" spans="1:5">
      <c r="A32748" s="283">
        <v>79730</v>
      </c>
      <c r="B32748" s="176">
        <v>2.6</v>
      </c>
      <c r="C32748" s="176">
        <v>35.9</v>
      </c>
      <c r="D32748" s="282">
        <v>87</v>
      </c>
      <c r="E32748" s="265"/>
    </row>
    <row r="32749" spans="1:5">
      <c r="A32749" s="283">
        <v>79731</v>
      </c>
      <c r="B32749" s="176">
        <v>7.6</v>
      </c>
      <c r="C32749" s="176">
        <v>34.700000000000003</v>
      </c>
      <c r="D32749" s="282">
        <v>87</v>
      </c>
      <c r="E32749" s="265"/>
    </row>
    <row r="32750" spans="1:5">
      <c r="A32750" s="283">
        <v>79733</v>
      </c>
      <c r="B32750" s="176">
        <v>5.2</v>
      </c>
      <c r="C32750" s="176">
        <v>40.1</v>
      </c>
      <c r="D32750" s="282">
        <v>87</v>
      </c>
      <c r="E32750" s="265"/>
    </row>
    <row r="32751" spans="1:5">
      <c r="A32751" s="283">
        <v>79734</v>
      </c>
      <c r="B32751" s="176">
        <v>1</v>
      </c>
      <c r="C32751" s="176">
        <v>51.7</v>
      </c>
      <c r="D32751" s="282">
        <v>96</v>
      </c>
      <c r="E32751" s="265"/>
    </row>
    <row r="32752" spans="1:5">
      <c r="A32752" s="283">
        <v>79735</v>
      </c>
      <c r="B32752" s="176">
        <v>5.3</v>
      </c>
      <c r="C32752" s="176">
        <v>36.299999999999997</v>
      </c>
      <c r="D32752" s="282">
        <v>87</v>
      </c>
      <c r="E32752" s="265"/>
    </row>
    <row r="32753" spans="1:5">
      <c r="A32753" s="283">
        <v>79738</v>
      </c>
      <c r="B32753" s="176">
        <v>0.7</v>
      </c>
      <c r="C32753" s="176">
        <v>46.5</v>
      </c>
      <c r="D32753" s="282">
        <v>97</v>
      </c>
      <c r="E32753" s="265"/>
    </row>
    <row r="32754" spans="1:5">
      <c r="A32754" s="283">
        <v>79739</v>
      </c>
      <c r="B32754" s="176">
        <v>1.5</v>
      </c>
      <c r="C32754" s="176">
        <v>38.200000000000003</v>
      </c>
      <c r="D32754" s="282">
        <v>111</v>
      </c>
      <c r="E32754" s="265"/>
    </row>
    <row r="32755" spans="1:5">
      <c r="A32755" s="283">
        <v>79740</v>
      </c>
      <c r="B32755" s="176">
        <v>1.3</v>
      </c>
      <c r="C32755" s="176">
        <v>40.700000000000003</v>
      </c>
      <c r="D32755" s="282">
        <v>87</v>
      </c>
      <c r="E32755" s="265"/>
    </row>
    <row r="32756" spans="1:5">
      <c r="A32756" s="283">
        <v>79741</v>
      </c>
      <c r="B32756" s="176">
        <v>129</v>
      </c>
      <c r="C32756" s="176">
        <v>30</v>
      </c>
      <c r="D32756" s="282">
        <v>87</v>
      </c>
      <c r="E32756" s="265"/>
    </row>
    <row r="32757" spans="1:5">
      <c r="A32757" s="283">
        <v>79742</v>
      </c>
      <c r="B32757" s="176">
        <v>6</v>
      </c>
      <c r="C32757" s="176">
        <v>37.9</v>
      </c>
      <c r="D32757" s="282">
        <v>87</v>
      </c>
      <c r="E32757" s="265"/>
    </row>
    <row r="32758" spans="1:5">
      <c r="A32758" s="283">
        <v>79743</v>
      </c>
      <c r="B32758" s="176">
        <v>1</v>
      </c>
      <c r="C32758" s="176">
        <v>42.1</v>
      </c>
      <c r="D32758" s="282">
        <v>87</v>
      </c>
      <c r="E32758" s="265"/>
    </row>
    <row r="32759" spans="1:5">
      <c r="A32759" s="283">
        <v>79744</v>
      </c>
      <c r="B32759" s="176">
        <v>0</v>
      </c>
      <c r="C32759" s="176">
        <v>0</v>
      </c>
      <c r="D32759" s="282">
        <v>87</v>
      </c>
      <c r="E32759" s="265"/>
    </row>
    <row r="32760" spans="1:5">
      <c r="A32760" s="283">
        <v>79745</v>
      </c>
      <c r="B32760" s="176">
        <v>7.6</v>
      </c>
      <c r="C32760" s="176">
        <v>34.5</v>
      </c>
      <c r="D32760" s="282">
        <v>87</v>
      </c>
      <c r="E32760" s="265"/>
    </row>
    <row r="32761" spans="1:5">
      <c r="A32761" s="283">
        <v>79748</v>
      </c>
      <c r="B32761" s="176">
        <v>2.2999999999999998</v>
      </c>
      <c r="C32761" s="176">
        <v>47.3</v>
      </c>
      <c r="D32761" s="282">
        <v>87</v>
      </c>
      <c r="E32761" s="265"/>
    </row>
    <row r="32762" spans="1:5">
      <c r="A32762" s="283">
        <v>79749</v>
      </c>
      <c r="B32762" s="176">
        <v>2.1</v>
      </c>
      <c r="C32762" s="176">
        <v>38.200000000000003</v>
      </c>
      <c r="D32762" s="282">
        <v>87</v>
      </c>
      <c r="E32762" s="265"/>
    </row>
    <row r="32763" spans="1:5">
      <c r="A32763" s="283">
        <v>79752</v>
      </c>
      <c r="B32763" s="176">
        <v>1263.8</v>
      </c>
      <c r="C32763" s="176">
        <v>36.799999999999997</v>
      </c>
      <c r="D32763" s="282">
        <v>112</v>
      </c>
      <c r="E32763" s="265"/>
    </row>
    <row r="32764" spans="1:5">
      <c r="A32764" s="283">
        <v>79754</v>
      </c>
      <c r="B32764" s="176">
        <v>0.1</v>
      </c>
      <c r="C32764" s="176">
        <v>49</v>
      </c>
      <c r="D32764" s="282">
        <v>87</v>
      </c>
      <c r="E32764" s="265"/>
    </row>
    <row r="32765" spans="1:5">
      <c r="A32765" s="283">
        <v>79755</v>
      </c>
      <c r="B32765" s="176">
        <v>3.4</v>
      </c>
      <c r="C32765" s="176">
        <v>42.8</v>
      </c>
      <c r="D32765" s="282">
        <v>87</v>
      </c>
      <c r="E32765" s="265"/>
    </row>
    <row r="32766" spans="1:5">
      <c r="A32766" s="283">
        <v>79756</v>
      </c>
      <c r="B32766" s="176">
        <v>25.4</v>
      </c>
      <c r="C32766" s="176">
        <v>36.4</v>
      </c>
      <c r="D32766" s="282">
        <v>87</v>
      </c>
      <c r="E32766" s="265"/>
    </row>
    <row r="32767" spans="1:5">
      <c r="A32767" s="283">
        <v>79758</v>
      </c>
      <c r="B32767" s="176">
        <v>18.3</v>
      </c>
      <c r="C32767" s="176">
        <v>40.799999999999997</v>
      </c>
      <c r="D32767" s="282">
        <v>87</v>
      </c>
      <c r="E32767" s="265"/>
    </row>
    <row r="32768" spans="1:5">
      <c r="A32768" s="283">
        <v>79759</v>
      </c>
      <c r="B32768" s="176">
        <v>2.6</v>
      </c>
      <c r="C32768" s="176">
        <v>35</v>
      </c>
      <c r="D32768" s="282">
        <v>87</v>
      </c>
      <c r="E32768" s="265"/>
    </row>
    <row r="32769" spans="1:5">
      <c r="A32769" s="283">
        <v>79760</v>
      </c>
      <c r="B32769" s="176">
        <v>0</v>
      </c>
      <c r="C32769" s="176">
        <v>0</v>
      </c>
      <c r="D32769" s="282">
        <v>87</v>
      </c>
      <c r="E32769" s="265"/>
    </row>
    <row r="32770" spans="1:5">
      <c r="A32770" s="283">
        <v>79761</v>
      </c>
      <c r="B32770" s="176">
        <v>1921.2</v>
      </c>
      <c r="C32770" s="176">
        <v>32.200000000000003</v>
      </c>
      <c r="D32770" s="282">
        <v>141</v>
      </c>
      <c r="E32770" s="265"/>
    </row>
    <row r="32771" spans="1:5">
      <c r="A32771" s="283">
        <v>79762</v>
      </c>
      <c r="B32771" s="176">
        <v>1114.9000000000001</v>
      </c>
      <c r="C32771" s="176">
        <v>32.5</v>
      </c>
      <c r="D32771" s="282">
        <v>123</v>
      </c>
      <c r="E32771" s="265"/>
    </row>
    <row r="32772" spans="1:5">
      <c r="A32772" s="283">
        <v>79763</v>
      </c>
      <c r="B32772" s="176">
        <v>824.4</v>
      </c>
      <c r="C32772" s="176">
        <v>30.4</v>
      </c>
      <c r="D32772" s="282">
        <v>87</v>
      </c>
      <c r="E32772" s="265"/>
    </row>
    <row r="32773" spans="1:5">
      <c r="A32773" s="283">
        <v>79764</v>
      </c>
      <c r="B32773" s="176">
        <v>467.9</v>
      </c>
      <c r="C32773" s="176">
        <v>31.6</v>
      </c>
      <c r="D32773" s="282">
        <v>93</v>
      </c>
      <c r="E32773" s="265"/>
    </row>
    <row r="32774" spans="1:5">
      <c r="A32774" s="283">
        <v>79765</v>
      </c>
      <c r="B32774" s="176">
        <v>278.5</v>
      </c>
      <c r="C32774" s="176">
        <v>35.6</v>
      </c>
      <c r="D32774" s="282">
        <v>97</v>
      </c>
      <c r="E32774" s="265"/>
    </row>
    <row r="32775" spans="1:5">
      <c r="A32775" s="283">
        <v>79766</v>
      </c>
      <c r="B32775" s="176">
        <v>7</v>
      </c>
      <c r="C32775" s="176">
        <v>31.4</v>
      </c>
      <c r="D32775" s="282">
        <v>87</v>
      </c>
      <c r="E32775" s="265"/>
    </row>
    <row r="32776" spans="1:5">
      <c r="A32776" s="283">
        <v>79768</v>
      </c>
      <c r="B32776" s="176">
        <v>2988.5</v>
      </c>
      <c r="C32776" s="176">
        <v>27.5</v>
      </c>
      <c r="D32776" s="282">
        <v>87</v>
      </c>
      <c r="E32776" s="265"/>
    </row>
    <row r="32777" spans="1:5">
      <c r="A32777" s="283">
        <v>79769</v>
      </c>
      <c r="B32777" s="176">
        <v>1428.3</v>
      </c>
      <c r="C32777" s="176">
        <v>41.8</v>
      </c>
      <c r="D32777" s="282">
        <v>87</v>
      </c>
      <c r="E32777" s="265"/>
    </row>
    <row r="32778" spans="1:5">
      <c r="A32778" s="283">
        <v>79770</v>
      </c>
      <c r="B32778" s="176">
        <v>3.5</v>
      </c>
      <c r="C32778" s="176">
        <v>34.9</v>
      </c>
      <c r="D32778" s="282">
        <v>87</v>
      </c>
      <c r="E32778" s="265"/>
    </row>
    <row r="32779" spans="1:5">
      <c r="A32779" s="283">
        <v>79772</v>
      </c>
      <c r="B32779" s="176">
        <v>7.5</v>
      </c>
      <c r="C32779" s="176">
        <v>35</v>
      </c>
      <c r="D32779" s="282">
        <v>87</v>
      </c>
      <c r="E32779" s="265"/>
    </row>
    <row r="32780" spans="1:5">
      <c r="A32780" s="283">
        <v>79776</v>
      </c>
      <c r="B32780" s="176">
        <v>197.8</v>
      </c>
      <c r="C32780" s="176">
        <v>25</v>
      </c>
      <c r="D32780" s="282">
        <v>87</v>
      </c>
      <c r="E32780" s="265"/>
    </row>
    <row r="32781" spans="1:5">
      <c r="A32781" s="283">
        <v>79777</v>
      </c>
      <c r="B32781" s="176">
        <v>3.9</v>
      </c>
      <c r="C32781" s="176">
        <v>39.1</v>
      </c>
      <c r="D32781" s="282">
        <v>87</v>
      </c>
      <c r="E32781" s="265"/>
    </row>
    <row r="32782" spans="1:5">
      <c r="A32782" s="283">
        <v>79778</v>
      </c>
      <c r="B32782" s="176">
        <v>1.5</v>
      </c>
      <c r="C32782" s="176">
        <v>36</v>
      </c>
      <c r="D32782" s="282">
        <v>108</v>
      </c>
      <c r="E32782" s="265"/>
    </row>
    <row r="32783" spans="1:5">
      <c r="A32783" s="283">
        <v>79780</v>
      </c>
      <c r="B32783" s="176">
        <v>1.4</v>
      </c>
      <c r="C32783" s="176">
        <v>41.5</v>
      </c>
      <c r="D32783" s="282">
        <v>115</v>
      </c>
      <c r="E32783" s="265"/>
    </row>
    <row r="32784" spans="1:5">
      <c r="A32784" s="283">
        <v>79781</v>
      </c>
      <c r="B32784" s="176">
        <v>1.1000000000000001</v>
      </c>
      <c r="C32784" s="176">
        <v>37.1</v>
      </c>
      <c r="D32784" s="282">
        <v>87</v>
      </c>
      <c r="E32784" s="265"/>
    </row>
    <row r="32785" spans="1:5">
      <c r="A32785" s="283">
        <v>79782</v>
      </c>
      <c r="B32785" s="176">
        <v>6.3</v>
      </c>
      <c r="C32785" s="176">
        <v>34.9</v>
      </c>
      <c r="D32785" s="282">
        <v>111</v>
      </c>
      <c r="E32785" s="265"/>
    </row>
    <row r="32786" spans="1:5">
      <c r="A32786" s="283">
        <v>79783</v>
      </c>
      <c r="B32786" s="176">
        <v>2</v>
      </c>
      <c r="C32786" s="176">
        <v>34.4</v>
      </c>
      <c r="D32786" s="282">
        <v>87</v>
      </c>
      <c r="E32786" s="265"/>
    </row>
    <row r="32787" spans="1:5">
      <c r="A32787" s="283">
        <v>79785</v>
      </c>
      <c r="B32787" s="176">
        <v>3.1</v>
      </c>
      <c r="C32787" s="176">
        <v>35.200000000000003</v>
      </c>
      <c r="D32787" s="282">
        <v>87</v>
      </c>
      <c r="E32787" s="265"/>
    </row>
    <row r="32788" spans="1:5">
      <c r="A32788" s="283">
        <v>79786</v>
      </c>
      <c r="B32788" s="176">
        <v>1.2</v>
      </c>
      <c r="C32788" s="176">
        <v>38.299999999999997</v>
      </c>
      <c r="D32788" s="282">
        <v>87</v>
      </c>
      <c r="E32788" s="265"/>
    </row>
    <row r="32789" spans="1:5">
      <c r="A32789" s="283">
        <v>79788</v>
      </c>
      <c r="B32789" s="176">
        <v>11.3</v>
      </c>
      <c r="C32789" s="176">
        <v>36.5</v>
      </c>
      <c r="D32789" s="282">
        <v>87</v>
      </c>
      <c r="E32789" s="265"/>
    </row>
    <row r="32790" spans="1:5">
      <c r="A32790" s="283">
        <v>79789</v>
      </c>
      <c r="B32790" s="176">
        <v>1026.5</v>
      </c>
      <c r="C32790" s="176">
        <v>36.4</v>
      </c>
      <c r="D32790" s="282">
        <v>87</v>
      </c>
      <c r="E32790" s="265"/>
    </row>
    <row r="32791" spans="1:5">
      <c r="A32791" s="283">
        <v>79821</v>
      </c>
      <c r="B32791" s="176">
        <v>368.2</v>
      </c>
      <c r="C32791" s="176">
        <v>30.6</v>
      </c>
      <c r="D32791" s="282">
        <v>87</v>
      </c>
      <c r="E32791" s="265"/>
    </row>
    <row r="32792" spans="1:5">
      <c r="A32792" s="283">
        <v>79830</v>
      </c>
      <c r="B32792" s="176">
        <v>15.2</v>
      </c>
      <c r="C32792" s="176">
        <v>37.9</v>
      </c>
      <c r="D32792" s="282">
        <v>113</v>
      </c>
      <c r="E32792" s="265"/>
    </row>
    <row r="32793" spans="1:5">
      <c r="A32793" s="283">
        <v>79831</v>
      </c>
      <c r="B32793" s="176">
        <v>0.6</v>
      </c>
      <c r="C32793" s="176">
        <v>47.1</v>
      </c>
      <c r="D32793" s="282">
        <v>87</v>
      </c>
      <c r="E32793" s="265"/>
    </row>
    <row r="32794" spans="1:5">
      <c r="A32794" s="283">
        <v>79832</v>
      </c>
      <c r="B32794" s="176">
        <v>0</v>
      </c>
      <c r="C32794" s="176">
        <v>0</v>
      </c>
      <c r="D32794" s="282">
        <v>87</v>
      </c>
      <c r="E32794" s="265"/>
    </row>
    <row r="32795" spans="1:5">
      <c r="A32795" s="283">
        <v>79834</v>
      </c>
      <c r="B32795" s="176">
        <v>0.6</v>
      </c>
      <c r="C32795" s="176">
        <v>46.9</v>
      </c>
      <c r="D32795" s="282">
        <v>87</v>
      </c>
      <c r="E32795" s="265"/>
    </row>
    <row r="32796" spans="1:5">
      <c r="A32796" s="283">
        <v>79835</v>
      </c>
      <c r="B32796" s="176">
        <v>358.9</v>
      </c>
      <c r="C32796" s="176">
        <v>29.7</v>
      </c>
      <c r="D32796" s="282">
        <v>95</v>
      </c>
      <c r="E32796" s="265"/>
    </row>
    <row r="32797" spans="1:5">
      <c r="A32797" s="283">
        <v>79836</v>
      </c>
      <c r="B32797" s="176">
        <v>84.1</v>
      </c>
      <c r="C32797" s="176">
        <v>30.1</v>
      </c>
      <c r="D32797" s="282">
        <v>87</v>
      </c>
      <c r="E32797" s="265"/>
    </row>
    <row r="32798" spans="1:5">
      <c r="A32798" s="283">
        <v>79837</v>
      </c>
      <c r="B32798" s="176">
        <v>0.8</v>
      </c>
      <c r="C32798" s="176">
        <v>48</v>
      </c>
      <c r="D32798" s="282">
        <v>96</v>
      </c>
      <c r="E32798" s="265"/>
    </row>
    <row r="32799" spans="1:5">
      <c r="A32799" s="283">
        <v>79838</v>
      </c>
      <c r="B32799" s="176">
        <v>48.1</v>
      </c>
      <c r="C32799" s="176">
        <v>25.6</v>
      </c>
      <c r="D32799" s="282">
        <v>87</v>
      </c>
      <c r="E32799" s="265"/>
    </row>
    <row r="32800" spans="1:5">
      <c r="A32800" s="283">
        <v>79839</v>
      </c>
      <c r="B32800" s="176">
        <v>1.1000000000000001</v>
      </c>
      <c r="C32800" s="176">
        <v>33</v>
      </c>
      <c r="D32800" s="282">
        <v>87</v>
      </c>
      <c r="E32800" s="265"/>
    </row>
    <row r="32801" spans="1:5">
      <c r="A32801" s="283">
        <v>79842</v>
      </c>
      <c r="B32801" s="176">
        <v>0.3</v>
      </c>
      <c r="C32801" s="176">
        <v>46.8</v>
      </c>
      <c r="D32801" s="282">
        <v>87</v>
      </c>
      <c r="E32801" s="265"/>
    </row>
    <row r="32802" spans="1:5">
      <c r="A32802" s="283">
        <v>79843</v>
      </c>
      <c r="B32802" s="176">
        <v>239.1</v>
      </c>
      <c r="C32802" s="176">
        <v>42.6</v>
      </c>
      <c r="D32802" s="282">
        <v>97</v>
      </c>
      <c r="E32802" s="265"/>
    </row>
    <row r="32803" spans="1:5">
      <c r="A32803" s="283">
        <v>79845</v>
      </c>
      <c r="B32803" s="176">
        <v>2.6</v>
      </c>
      <c r="C32803" s="176">
        <v>36.5</v>
      </c>
      <c r="D32803" s="282">
        <v>87</v>
      </c>
      <c r="E32803" s="265"/>
    </row>
    <row r="32804" spans="1:5">
      <c r="A32804" s="283">
        <v>79846</v>
      </c>
      <c r="B32804" s="176">
        <v>2160</v>
      </c>
      <c r="C32804" s="176">
        <v>37.6</v>
      </c>
      <c r="D32804" s="282">
        <v>87</v>
      </c>
      <c r="E32804" s="265"/>
    </row>
    <row r="32805" spans="1:5">
      <c r="A32805" s="283">
        <v>79847</v>
      </c>
      <c r="B32805" s="176">
        <v>1.1000000000000001</v>
      </c>
      <c r="C32805" s="176">
        <v>48.1</v>
      </c>
      <c r="D32805" s="282">
        <v>87</v>
      </c>
      <c r="E32805" s="265"/>
    </row>
    <row r="32806" spans="1:5">
      <c r="A32806" s="283">
        <v>79848</v>
      </c>
      <c r="B32806" s="176">
        <v>0</v>
      </c>
      <c r="C32806" s="176">
        <v>0</v>
      </c>
      <c r="D32806" s="282">
        <v>87</v>
      </c>
      <c r="E32806" s="265"/>
    </row>
    <row r="32807" spans="1:5">
      <c r="A32807" s="283">
        <v>79849</v>
      </c>
      <c r="B32807" s="176">
        <v>1618.3</v>
      </c>
      <c r="C32807" s="176">
        <v>25.4</v>
      </c>
      <c r="D32807" s="282">
        <v>87</v>
      </c>
      <c r="E32807" s="265"/>
    </row>
    <row r="32808" spans="1:5">
      <c r="A32808" s="283">
        <v>79851</v>
      </c>
      <c r="B32808" s="176">
        <v>0.3</v>
      </c>
      <c r="C32808" s="176">
        <v>35.9</v>
      </c>
      <c r="D32808" s="282">
        <v>87</v>
      </c>
      <c r="E32808" s="265"/>
    </row>
    <row r="32809" spans="1:5">
      <c r="A32809" s="283">
        <v>79852</v>
      </c>
      <c r="B32809" s="176">
        <v>0.4</v>
      </c>
      <c r="C32809" s="176">
        <v>46.9</v>
      </c>
      <c r="D32809" s="282">
        <v>87</v>
      </c>
      <c r="E32809" s="265"/>
    </row>
    <row r="32810" spans="1:5">
      <c r="A32810" s="283">
        <v>79853</v>
      </c>
      <c r="B32810" s="176">
        <v>0</v>
      </c>
      <c r="C32810" s="176">
        <v>0</v>
      </c>
      <c r="D32810" s="282">
        <v>87</v>
      </c>
      <c r="E32810" s="265"/>
    </row>
    <row r="32811" spans="1:5">
      <c r="A32811" s="283">
        <v>79854</v>
      </c>
      <c r="B32811" s="176">
        <v>1.9</v>
      </c>
      <c r="C32811" s="176">
        <v>41</v>
      </c>
      <c r="D32811" s="282">
        <v>87</v>
      </c>
      <c r="E32811" s="265"/>
    </row>
    <row r="32812" spans="1:5">
      <c r="A32812" s="283">
        <v>79855</v>
      </c>
      <c r="B32812" s="176">
        <v>3.2</v>
      </c>
      <c r="C32812" s="176">
        <v>37.4</v>
      </c>
      <c r="D32812" s="282">
        <v>87</v>
      </c>
      <c r="E32812" s="265"/>
    </row>
    <row r="32813" spans="1:5">
      <c r="A32813" s="283">
        <v>79901</v>
      </c>
      <c r="B32813" s="176">
        <v>4633.8</v>
      </c>
      <c r="C32813" s="176">
        <v>34.700000000000003</v>
      </c>
      <c r="D32813" s="282">
        <v>135</v>
      </c>
      <c r="E32813" s="265"/>
    </row>
    <row r="32814" spans="1:5">
      <c r="A32814" s="283">
        <v>79902</v>
      </c>
      <c r="B32814" s="176">
        <v>3223.4</v>
      </c>
      <c r="C32814" s="176">
        <v>35.9</v>
      </c>
      <c r="D32814" s="282">
        <v>139</v>
      </c>
      <c r="E32814" s="265"/>
    </row>
    <row r="32815" spans="1:5">
      <c r="A32815" s="283">
        <v>79903</v>
      </c>
      <c r="B32815" s="176">
        <v>5868.3</v>
      </c>
      <c r="C32815" s="176">
        <v>39.5</v>
      </c>
      <c r="D32815" s="282">
        <v>121</v>
      </c>
      <c r="E32815" s="265"/>
    </row>
    <row r="32816" spans="1:5">
      <c r="A32816" s="283">
        <v>79904</v>
      </c>
      <c r="B32816" s="176">
        <v>2598.8000000000002</v>
      </c>
      <c r="C32816" s="176">
        <v>29.7</v>
      </c>
      <c r="D32816" s="282">
        <v>102</v>
      </c>
      <c r="E32816" s="265"/>
    </row>
    <row r="32817" spans="1:5">
      <c r="A32817" s="283">
        <v>79905</v>
      </c>
      <c r="B32817" s="176">
        <v>4056.1</v>
      </c>
      <c r="C32817" s="176">
        <v>34.5</v>
      </c>
      <c r="D32817" s="282">
        <v>93</v>
      </c>
      <c r="E32817" s="265"/>
    </row>
    <row r="32818" spans="1:5">
      <c r="A32818" s="283">
        <v>79906</v>
      </c>
      <c r="B32818" s="176">
        <v>507.3</v>
      </c>
      <c r="C32818" s="176">
        <v>22.2</v>
      </c>
      <c r="D32818" s="282">
        <v>140</v>
      </c>
      <c r="E32818" s="265"/>
    </row>
    <row r="32819" spans="1:5">
      <c r="A32819" s="283">
        <v>79907</v>
      </c>
      <c r="B32819" s="176">
        <v>3852.5</v>
      </c>
      <c r="C32819" s="176">
        <v>33</v>
      </c>
      <c r="D32819" s="282">
        <v>129</v>
      </c>
      <c r="E32819" s="265"/>
    </row>
    <row r="32820" spans="1:5">
      <c r="A32820" s="283">
        <v>79908</v>
      </c>
      <c r="B32820" s="176">
        <v>135</v>
      </c>
      <c r="C32820" s="176">
        <v>23.7</v>
      </c>
      <c r="D32820" s="282">
        <v>87</v>
      </c>
      <c r="E32820" s="265"/>
    </row>
    <row r="32821" spans="1:5">
      <c r="A32821" s="283">
        <v>79910</v>
      </c>
      <c r="B32821" s="176">
        <v>0</v>
      </c>
      <c r="C32821" s="176">
        <v>0</v>
      </c>
      <c r="D32821" s="282">
        <v>87</v>
      </c>
      <c r="E32821" s="265"/>
    </row>
    <row r="32822" spans="1:5">
      <c r="A32822" s="283">
        <v>79911</v>
      </c>
      <c r="B32822" s="176">
        <v>657.2</v>
      </c>
      <c r="C32822" s="176">
        <v>32.4</v>
      </c>
      <c r="D32822" s="282">
        <v>87</v>
      </c>
      <c r="E32822" s="265"/>
    </row>
    <row r="32823" spans="1:5">
      <c r="A32823" s="283">
        <v>79912</v>
      </c>
      <c r="B32823" s="176">
        <v>2910.9</v>
      </c>
      <c r="C32823" s="176">
        <v>35.1</v>
      </c>
      <c r="D32823" s="282">
        <v>134</v>
      </c>
      <c r="E32823" s="265"/>
    </row>
    <row r="32824" spans="1:5">
      <c r="A32824" s="283">
        <v>79913</v>
      </c>
      <c r="B32824" s="176">
        <v>2825</v>
      </c>
      <c r="C32824" s="176">
        <v>33.799999999999997</v>
      </c>
      <c r="D32824" s="282">
        <v>87</v>
      </c>
      <c r="E32824" s="265"/>
    </row>
    <row r="32825" spans="1:5">
      <c r="A32825" s="283">
        <v>79914</v>
      </c>
      <c r="B32825" s="176">
        <v>0</v>
      </c>
      <c r="C32825" s="176">
        <v>0</v>
      </c>
      <c r="D32825" s="282">
        <v>87</v>
      </c>
      <c r="E32825" s="265"/>
    </row>
    <row r="32826" spans="1:5">
      <c r="A32826" s="283">
        <v>79915</v>
      </c>
      <c r="B32826" s="176">
        <v>3850.4</v>
      </c>
      <c r="C32826" s="176">
        <v>35.700000000000003</v>
      </c>
      <c r="D32826" s="282">
        <v>95</v>
      </c>
      <c r="E32826" s="265"/>
    </row>
    <row r="32827" spans="1:5">
      <c r="A32827" s="283">
        <v>79916</v>
      </c>
      <c r="B32827" s="176">
        <v>0</v>
      </c>
      <c r="C32827" s="176">
        <v>0</v>
      </c>
      <c r="D32827" s="282">
        <v>87</v>
      </c>
      <c r="E32827" s="265"/>
    </row>
    <row r="32828" spans="1:5">
      <c r="A32828" s="283">
        <v>79917</v>
      </c>
      <c r="B32828" s="176">
        <v>0</v>
      </c>
      <c r="C32828" s="176">
        <v>0</v>
      </c>
      <c r="D32828" s="282">
        <v>87</v>
      </c>
      <c r="E32828" s="265"/>
    </row>
    <row r="32829" spans="1:5">
      <c r="A32829" s="283">
        <v>79918</v>
      </c>
      <c r="B32829" s="176">
        <v>0</v>
      </c>
      <c r="C32829" s="176">
        <v>0</v>
      </c>
      <c r="D32829" s="282">
        <v>87</v>
      </c>
      <c r="E32829" s="265"/>
    </row>
    <row r="32830" spans="1:5">
      <c r="A32830" s="283">
        <v>79920</v>
      </c>
      <c r="B32830" s="176">
        <v>0</v>
      </c>
      <c r="C32830" s="176">
        <v>0</v>
      </c>
      <c r="D32830" s="282">
        <v>87</v>
      </c>
      <c r="E32830" s="265"/>
    </row>
    <row r="32831" spans="1:5">
      <c r="A32831" s="283">
        <v>79922</v>
      </c>
      <c r="B32831" s="176">
        <v>926.2</v>
      </c>
      <c r="C32831" s="176">
        <v>40.299999999999997</v>
      </c>
      <c r="D32831" s="282">
        <v>145</v>
      </c>
      <c r="E32831" s="265"/>
    </row>
    <row r="32832" spans="1:5">
      <c r="A32832" s="283">
        <v>79923</v>
      </c>
      <c r="B32832" s="176">
        <v>0</v>
      </c>
      <c r="C32832" s="176">
        <v>0</v>
      </c>
      <c r="D32832" s="282">
        <v>87</v>
      </c>
      <c r="E32832" s="265"/>
    </row>
    <row r="32833" spans="1:5">
      <c r="A32833" s="283">
        <v>79924</v>
      </c>
      <c r="B32833" s="176">
        <v>2075.4</v>
      </c>
      <c r="C32833" s="176">
        <v>33.299999999999997</v>
      </c>
      <c r="D32833" s="282">
        <v>127</v>
      </c>
      <c r="E32833" s="265"/>
    </row>
    <row r="32834" spans="1:5">
      <c r="A32834" s="283">
        <v>79925</v>
      </c>
      <c r="B32834" s="176">
        <v>2757.3</v>
      </c>
      <c r="C32834" s="176">
        <v>35.700000000000003</v>
      </c>
      <c r="D32834" s="282">
        <v>171</v>
      </c>
      <c r="E32834" s="265"/>
    </row>
    <row r="32835" spans="1:5">
      <c r="A32835" s="283">
        <v>79926</v>
      </c>
      <c r="B32835" s="176">
        <v>0</v>
      </c>
      <c r="C32835" s="176">
        <v>0</v>
      </c>
      <c r="D32835" s="282">
        <v>87</v>
      </c>
      <c r="E32835" s="265"/>
    </row>
    <row r="32836" spans="1:5">
      <c r="A32836" s="283">
        <v>79927</v>
      </c>
      <c r="B32836" s="176">
        <v>1383.5</v>
      </c>
      <c r="C32836" s="176">
        <v>29.7</v>
      </c>
      <c r="D32836" s="282">
        <v>102</v>
      </c>
      <c r="E32836" s="265"/>
    </row>
    <row r="32837" spans="1:5">
      <c r="A32837" s="283">
        <v>79928</v>
      </c>
      <c r="B32837" s="176">
        <v>311.5</v>
      </c>
      <c r="C32837" s="176">
        <v>26</v>
      </c>
      <c r="D32837" s="282">
        <v>87</v>
      </c>
      <c r="E32837" s="265"/>
    </row>
    <row r="32838" spans="1:5">
      <c r="A32838" s="283">
        <v>79929</v>
      </c>
      <c r="B32838" s="176">
        <v>4002.2</v>
      </c>
      <c r="C32838" s="176">
        <v>18.899999999999999</v>
      </c>
      <c r="D32838" s="282">
        <v>87</v>
      </c>
      <c r="E32838" s="265"/>
    </row>
    <row r="32839" spans="1:5">
      <c r="A32839" s="283">
        <v>79930</v>
      </c>
      <c r="B32839" s="176">
        <v>3463.5</v>
      </c>
      <c r="C32839" s="176">
        <v>34.299999999999997</v>
      </c>
      <c r="D32839" s="282">
        <v>130</v>
      </c>
      <c r="E32839" s="265"/>
    </row>
    <row r="32840" spans="1:5">
      <c r="A32840" s="283">
        <v>79931</v>
      </c>
      <c r="B32840" s="176">
        <v>0</v>
      </c>
      <c r="C32840" s="176">
        <v>0</v>
      </c>
      <c r="D32840" s="282">
        <v>87</v>
      </c>
      <c r="E32840" s="265"/>
    </row>
    <row r="32841" spans="1:5">
      <c r="A32841" s="283">
        <v>79932</v>
      </c>
      <c r="B32841" s="176">
        <v>1829.1</v>
      </c>
      <c r="C32841" s="176">
        <v>32.200000000000003</v>
      </c>
      <c r="D32841" s="282">
        <v>113</v>
      </c>
      <c r="E32841" s="265"/>
    </row>
    <row r="32842" spans="1:5">
      <c r="A32842" s="283">
        <v>79934</v>
      </c>
      <c r="B32842" s="176">
        <v>450.7</v>
      </c>
      <c r="C32842" s="176">
        <v>28.3</v>
      </c>
      <c r="D32842" s="282">
        <v>87</v>
      </c>
      <c r="E32842" s="265"/>
    </row>
    <row r="32843" spans="1:5">
      <c r="A32843" s="283">
        <v>79935</v>
      </c>
      <c r="B32843" s="176">
        <v>4797.8999999999996</v>
      </c>
      <c r="C32843" s="176">
        <v>35.700000000000003</v>
      </c>
      <c r="D32843" s="282">
        <v>127</v>
      </c>
      <c r="E32843" s="265"/>
    </row>
    <row r="32844" spans="1:5">
      <c r="A32844" s="283">
        <v>79936</v>
      </c>
      <c r="B32844" s="176">
        <v>4427.7</v>
      </c>
      <c r="C32844" s="176">
        <v>31</v>
      </c>
      <c r="D32844" s="282">
        <v>150</v>
      </c>
      <c r="E32844" s="265"/>
    </row>
    <row r="32845" spans="1:5">
      <c r="A32845" s="283">
        <v>79937</v>
      </c>
      <c r="B32845" s="176">
        <v>0</v>
      </c>
      <c r="C32845" s="176">
        <v>0</v>
      </c>
      <c r="D32845" s="282">
        <v>87</v>
      </c>
      <c r="E32845" s="265"/>
    </row>
    <row r="32846" spans="1:5">
      <c r="A32846" s="283">
        <v>79938</v>
      </c>
      <c r="B32846" s="176">
        <v>99.1</v>
      </c>
      <c r="C32846" s="176">
        <v>27.6</v>
      </c>
      <c r="D32846" s="282">
        <v>93</v>
      </c>
      <c r="E32846" s="265"/>
    </row>
    <row r="32847" spans="1:5">
      <c r="A32847" s="283">
        <v>79940</v>
      </c>
      <c r="B32847" s="176">
        <v>0</v>
      </c>
      <c r="C32847" s="176">
        <v>0</v>
      </c>
      <c r="D32847" s="282">
        <v>87</v>
      </c>
      <c r="E32847" s="265"/>
    </row>
    <row r="32848" spans="1:5">
      <c r="A32848" s="283">
        <v>79941</v>
      </c>
      <c r="B32848" s="176">
        <v>0</v>
      </c>
      <c r="C32848" s="176">
        <v>0</v>
      </c>
      <c r="D32848" s="282">
        <v>87</v>
      </c>
      <c r="E32848" s="265"/>
    </row>
    <row r="32849" spans="1:5">
      <c r="A32849" s="283">
        <v>79942</v>
      </c>
      <c r="B32849" s="176">
        <v>0</v>
      </c>
      <c r="C32849" s="176">
        <v>0</v>
      </c>
      <c r="D32849" s="282">
        <v>87</v>
      </c>
      <c r="E32849" s="265"/>
    </row>
    <row r="32850" spans="1:5">
      <c r="A32850" s="283">
        <v>79943</v>
      </c>
      <c r="B32850" s="176">
        <v>0</v>
      </c>
      <c r="C32850" s="176">
        <v>0</v>
      </c>
      <c r="D32850" s="282">
        <v>87</v>
      </c>
      <c r="E32850" s="265"/>
    </row>
    <row r="32851" spans="1:5">
      <c r="A32851" s="283">
        <v>79944</v>
      </c>
      <c r="B32851" s="176">
        <v>0</v>
      </c>
      <c r="C32851" s="176">
        <v>0</v>
      </c>
      <c r="D32851" s="282">
        <v>87</v>
      </c>
      <c r="E32851" s="265"/>
    </row>
    <row r="32852" spans="1:5">
      <c r="A32852" s="283">
        <v>79945</v>
      </c>
      <c r="B32852" s="176">
        <v>0</v>
      </c>
      <c r="C32852" s="176">
        <v>0</v>
      </c>
      <c r="D32852" s="282">
        <v>87</v>
      </c>
      <c r="E32852" s="265"/>
    </row>
    <row r="32853" spans="1:5">
      <c r="A32853" s="283">
        <v>79946</v>
      </c>
      <c r="B32853" s="176">
        <v>0</v>
      </c>
      <c r="C32853" s="176">
        <v>0</v>
      </c>
      <c r="D32853" s="282">
        <v>87</v>
      </c>
      <c r="E32853" s="265"/>
    </row>
    <row r="32854" spans="1:5">
      <c r="A32854" s="283">
        <v>79947</v>
      </c>
      <c r="B32854" s="176">
        <v>0</v>
      </c>
      <c r="C32854" s="176">
        <v>0</v>
      </c>
      <c r="D32854" s="282">
        <v>87</v>
      </c>
      <c r="E32854" s="265"/>
    </row>
    <row r="32855" spans="1:5">
      <c r="A32855" s="283">
        <v>79948</v>
      </c>
      <c r="B32855" s="176">
        <v>0</v>
      </c>
      <c r="C32855" s="176">
        <v>0</v>
      </c>
      <c r="D32855" s="282">
        <v>87</v>
      </c>
      <c r="E32855" s="265"/>
    </row>
    <row r="32856" spans="1:5">
      <c r="A32856" s="283">
        <v>79949</v>
      </c>
      <c r="B32856" s="176">
        <v>0</v>
      </c>
      <c r="C32856" s="176">
        <v>0</v>
      </c>
      <c r="D32856" s="282">
        <v>87</v>
      </c>
      <c r="E32856" s="265"/>
    </row>
    <row r="32857" spans="1:5">
      <c r="A32857" s="283">
        <v>79950</v>
      </c>
      <c r="B32857" s="176">
        <v>0</v>
      </c>
      <c r="C32857" s="176">
        <v>0</v>
      </c>
      <c r="D32857" s="282">
        <v>87</v>
      </c>
      <c r="E32857" s="265"/>
    </row>
    <row r="32858" spans="1:5">
      <c r="A32858" s="283">
        <v>79951</v>
      </c>
      <c r="B32858" s="176">
        <v>0</v>
      </c>
      <c r="C32858" s="176">
        <v>0</v>
      </c>
      <c r="D32858" s="282">
        <v>87</v>
      </c>
      <c r="E32858" s="265"/>
    </row>
    <row r="32859" spans="1:5">
      <c r="A32859" s="283">
        <v>79952</v>
      </c>
      <c r="B32859" s="176">
        <v>0</v>
      </c>
      <c r="C32859" s="176">
        <v>0</v>
      </c>
      <c r="D32859" s="282">
        <v>87</v>
      </c>
      <c r="E32859" s="265"/>
    </row>
    <row r="32860" spans="1:5">
      <c r="A32860" s="283">
        <v>79953</v>
      </c>
      <c r="B32860" s="176">
        <v>0</v>
      </c>
      <c r="C32860" s="176">
        <v>0</v>
      </c>
      <c r="D32860" s="282">
        <v>87</v>
      </c>
      <c r="E32860" s="265"/>
    </row>
    <row r="32861" spans="1:5">
      <c r="A32861" s="283">
        <v>79954</v>
      </c>
      <c r="B32861" s="176">
        <v>0</v>
      </c>
      <c r="C32861" s="176">
        <v>0</v>
      </c>
      <c r="D32861" s="282">
        <v>87</v>
      </c>
      <c r="E32861" s="265"/>
    </row>
    <row r="32862" spans="1:5">
      <c r="A32862" s="283">
        <v>79955</v>
      </c>
      <c r="B32862" s="176">
        <v>0</v>
      </c>
      <c r="C32862" s="176">
        <v>0</v>
      </c>
      <c r="D32862" s="282">
        <v>87</v>
      </c>
      <c r="E32862" s="265"/>
    </row>
    <row r="32863" spans="1:5">
      <c r="A32863" s="283">
        <v>79968</v>
      </c>
      <c r="B32863" s="176">
        <v>0</v>
      </c>
      <c r="C32863" s="176">
        <v>0</v>
      </c>
      <c r="D32863" s="282">
        <v>87</v>
      </c>
      <c r="E32863" s="265"/>
    </row>
    <row r="32864" spans="1:5">
      <c r="A32864" s="283">
        <v>79995</v>
      </c>
      <c r="B32864" s="176">
        <v>0</v>
      </c>
      <c r="C32864" s="176">
        <v>0</v>
      </c>
      <c r="D32864" s="282">
        <v>87</v>
      </c>
      <c r="E32864" s="265"/>
    </row>
    <row r="32865" spans="1:5">
      <c r="A32865" s="283">
        <v>79996</v>
      </c>
      <c r="B32865" s="176">
        <v>0</v>
      </c>
      <c r="C32865" s="176">
        <v>0</v>
      </c>
      <c r="D32865" s="282">
        <v>87</v>
      </c>
      <c r="E32865" s="265"/>
    </row>
    <row r="32866" spans="1:5">
      <c r="A32866" s="283">
        <v>79997</v>
      </c>
      <c r="B32866" s="176">
        <v>0</v>
      </c>
      <c r="C32866" s="176">
        <v>0</v>
      </c>
      <c r="D32866" s="282">
        <v>87</v>
      </c>
      <c r="E32866" s="265"/>
    </row>
    <row r="32867" spans="1:5">
      <c r="A32867" s="283">
        <v>79998</v>
      </c>
      <c r="B32867" s="176">
        <v>3720.2</v>
      </c>
      <c r="C32867" s="176">
        <v>41.7</v>
      </c>
      <c r="D32867" s="282">
        <v>87</v>
      </c>
      <c r="E32867" s="265"/>
    </row>
    <row r="32868" spans="1:5">
      <c r="A32868" s="283">
        <v>80001</v>
      </c>
      <c r="B32868" s="176">
        <v>0</v>
      </c>
      <c r="C32868" s="176">
        <v>0</v>
      </c>
      <c r="D32868" s="282">
        <v>87</v>
      </c>
      <c r="E32868" s="265"/>
    </row>
    <row r="32869" spans="1:5">
      <c r="A32869" s="283">
        <v>80002</v>
      </c>
      <c r="B32869" s="176">
        <v>2827.5</v>
      </c>
      <c r="C32869" s="176">
        <v>36.4</v>
      </c>
      <c r="D32869" s="282">
        <v>120</v>
      </c>
      <c r="E32869" s="265"/>
    </row>
    <row r="32870" spans="1:5">
      <c r="A32870" s="283">
        <v>80003</v>
      </c>
      <c r="B32870" s="176">
        <v>5406.9</v>
      </c>
      <c r="C32870" s="176">
        <v>36.299999999999997</v>
      </c>
      <c r="D32870" s="282">
        <v>122</v>
      </c>
      <c r="E32870" s="265"/>
    </row>
    <row r="32871" spans="1:5">
      <c r="A32871" s="283">
        <v>80004</v>
      </c>
      <c r="B32871" s="176">
        <v>4593.3999999999996</v>
      </c>
      <c r="C32871" s="176">
        <v>41.7</v>
      </c>
      <c r="D32871" s="282">
        <v>123</v>
      </c>
      <c r="E32871" s="265"/>
    </row>
    <row r="32872" spans="1:5">
      <c r="A32872" s="283">
        <v>80005</v>
      </c>
      <c r="B32872" s="176">
        <v>1306.4000000000001</v>
      </c>
      <c r="C32872" s="176">
        <v>43</v>
      </c>
      <c r="D32872" s="282">
        <v>128</v>
      </c>
      <c r="E32872" s="265"/>
    </row>
    <row r="32873" spans="1:5">
      <c r="A32873" s="283">
        <v>80006</v>
      </c>
      <c r="B32873" s="176">
        <v>0</v>
      </c>
      <c r="C32873" s="176">
        <v>0</v>
      </c>
      <c r="D32873" s="282">
        <v>87</v>
      </c>
      <c r="E32873" s="265"/>
    </row>
    <row r="32874" spans="1:5">
      <c r="A32874" s="283">
        <v>80007</v>
      </c>
      <c r="B32874" s="176">
        <v>682.3</v>
      </c>
      <c r="C32874" s="176">
        <v>43.1</v>
      </c>
      <c r="D32874" s="282">
        <v>102</v>
      </c>
      <c r="E32874" s="265"/>
    </row>
    <row r="32875" spans="1:5">
      <c r="A32875" s="283">
        <v>80010</v>
      </c>
      <c r="B32875" s="176">
        <v>7674.7</v>
      </c>
      <c r="C32875" s="176">
        <v>29.7</v>
      </c>
      <c r="D32875" s="282">
        <v>122</v>
      </c>
      <c r="E32875" s="265"/>
    </row>
    <row r="32876" spans="1:5">
      <c r="A32876" s="283">
        <v>80011</v>
      </c>
      <c r="B32876" s="176">
        <v>2627.1</v>
      </c>
      <c r="C32876" s="176">
        <v>31.1</v>
      </c>
      <c r="D32876" s="282">
        <v>168</v>
      </c>
      <c r="E32876" s="265"/>
    </row>
    <row r="32877" spans="1:5">
      <c r="A32877" s="283">
        <v>80012</v>
      </c>
      <c r="B32877" s="176">
        <v>6824</v>
      </c>
      <c r="C32877" s="176">
        <v>32.799999999999997</v>
      </c>
      <c r="D32877" s="282">
        <v>171</v>
      </c>
      <c r="E32877" s="265"/>
    </row>
    <row r="32878" spans="1:5">
      <c r="A32878" s="283">
        <v>80013</v>
      </c>
      <c r="B32878" s="176">
        <v>4891.3999999999996</v>
      </c>
      <c r="C32878" s="176">
        <v>33.5</v>
      </c>
      <c r="D32878" s="282">
        <v>109</v>
      </c>
      <c r="E32878" s="265"/>
    </row>
    <row r="32879" spans="1:5">
      <c r="A32879" s="283">
        <v>80014</v>
      </c>
      <c r="B32879" s="176">
        <v>4210.1000000000004</v>
      </c>
      <c r="C32879" s="176">
        <v>40.9</v>
      </c>
      <c r="D32879" s="282">
        <v>185</v>
      </c>
      <c r="E32879" s="265"/>
    </row>
    <row r="32880" spans="1:5">
      <c r="A32880" s="283">
        <v>80015</v>
      </c>
      <c r="B32880" s="176">
        <v>4519.3999999999996</v>
      </c>
      <c r="C32880" s="176">
        <v>34.700000000000003</v>
      </c>
      <c r="D32880" s="282">
        <v>127</v>
      </c>
      <c r="E32880" s="265"/>
    </row>
    <row r="32881" spans="1:5">
      <c r="A32881" s="283">
        <v>80016</v>
      </c>
      <c r="B32881" s="176">
        <v>481.4</v>
      </c>
      <c r="C32881" s="176">
        <v>36.700000000000003</v>
      </c>
      <c r="D32881" s="282">
        <v>171</v>
      </c>
      <c r="E32881" s="265"/>
    </row>
    <row r="32882" spans="1:5">
      <c r="A32882" s="283">
        <v>80017</v>
      </c>
      <c r="B32882" s="176">
        <v>2920.2</v>
      </c>
      <c r="C32882" s="176">
        <v>31</v>
      </c>
      <c r="D32882" s="282">
        <v>108</v>
      </c>
      <c r="E32882" s="265"/>
    </row>
    <row r="32883" spans="1:5">
      <c r="A32883" s="283">
        <v>80018</v>
      </c>
      <c r="B32883" s="176">
        <v>194</v>
      </c>
      <c r="C32883" s="176">
        <v>31.6</v>
      </c>
      <c r="D32883" s="282">
        <v>94</v>
      </c>
      <c r="E32883" s="265"/>
    </row>
    <row r="32884" spans="1:5">
      <c r="A32884" s="283">
        <v>80019</v>
      </c>
      <c r="B32884" s="176">
        <v>31.8</v>
      </c>
      <c r="C32884" s="176">
        <v>33.1</v>
      </c>
      <c r="D32884" s="282">
        <v>124</v>
      </c>
      <c r="E32884" s="265"/>
    </row>
    <row r="32885" spans="1:5">
      <c r="A32885" s="283">
        <v>80020</v>
      </c>
      <c r="B32885" s="176">
        <v>2597.1</v>
      </c>
      <c r="C32885" s="176">
        <v>36.700000000000003</v>
      </c>
      <c r="D32885" s="282">
        <v>135</v>
      </c>
      <c r="E32885" s="265"/>
    </row>
    <row r="32886" spans="1:5">
      <c r="A32886" s="283">
        <v>80021</v>
      </c>
      <c r="B32886" s="176">
        <v>1284.4000000000001</v>
      </c>
      <c r="C32886" s="176">
        <v>34.6</v>
      </c>
      <c r="D32886" s="282">
        <v>113</v>
      </c>
      <c r="E32886" s="265"/>
    </row>
    <row r="32887" spans="1:5">
      <c r="A32887" s="283">
        <v>80022</v>
      </c>
      <c r="B32887" s="176">
        <v>1310.8</v>
      </c>
      <c r="C32887" s="176">
        <v>30.4</v>
      </c>
      <c r="D32887" s="282">
        <v>135</v>
      </c>
      <c r="E32887" s="265"/>
    </row>
    <row r="32888" spans="1:5">
      <c r="A32888" s="283">
        <v>80023</v>
      </c>
      <c r="B32888" s="176">
        <v>821.8</v>
      </c>
      <c r="C32888" s="176">
        <v>38.200000000000003</v>
      </c>
      <c r="D32888" s="282">
        <v>128</v>
      </c>
      <c r="E32888" s="265"/>
    </row>
    <row r="32889" spans="1:5">
      <c r="A32889" s="283">
        <v>80024</v>
      </c>
      <c r="B32889" s="176">
        <v>52.6</v>
      </c>
      <c r="C32889" s="176">
        <v>31.3</v>
      </c>
      <c r="D32889" s="282">
        <v>87</v>
      </c>
      <c r="E32889" s="265"/>
    </row>
    <row r="32890" spans="1:5">
      <c r="A32890" s="283">
        <v>80025</v>
      </c>
      <c r="B32890" s="176">
        <v>0</v>
      </c>
      <c r="C32890" s="176">
        <v>0</v>
      </c>
      <c r="D32890" s="282">
        <v>87</v>
      </c>
      <c r="E32890" s="265"/>
    </row>
    <row r="32891" spans="1:5">
      <c r="A32891" s="283">
        <v>80026</v>
      </c>
      <c r="B32891" s="176">
        <v>1109.2</v>
      </c>
      <c r="C32891" s="176">
        <v>38.6</v>
      </c>
      <c r="D32891" s="282">
        <v>138</v>
      </c>
      <c r="E32891" s="265"/>
    </row>
    <row r="32892" spans="1:5">
      <c r="A32892" s="283">
        <v>80027</v>
      </c>
      <c r="B32892" s="176">
        <v>1398.4</v>
      </c>
      <c r="C32892" s="176">
        <v>37.200000000000003</v>
      </c>
      <c r="D32892" s="282">
        <v>111</v>
      </c>
      <c r="E32892" s="265"/>
    </row>
    <row r="32893" spans="1:5">
      <c r="A32893" s="283">
        <v>80030</v>
      </c>
      <c r="B32893" s="176">
        <v>5348.6</v>
      </c>
      <c r="C32893" s="176">
        <v>34.4</v>
      </c>
      <c r="D32893" s="282">
        <v>153</v>
      </c>
      <c r="E32893" s="265"/>
    </row>
    <row r="32894" spans="1:5">
      <c r="A32894" s="283">
        <v>80031</v>
      </c>
      <c r="B32894" s="176">
        <v>4260.8</v>
      </c>
      <c r="C32894" s="176">
        <v>36.4</v>
      </c>
      <c r="D32894" s="282">
        <v>179</v>
      </c>
      <c r="E32894" s="265"/>
    </row>
    <row r="32895" spans="1:5">
      <c r="A32895" s="283">
        <v>80033</v>
      </c>
      <c r="B32895" s="176">
        <v>2859.1</v>
      </c>
      <c r="C32895" s="176">
        <v>44.2</v>
      </c>
      <c r="D32895" s="282">
        <v>135</v>
      </c>
      <c r="E32895" s="265"/>
    </row>
    <row r="32896" spans="1:5">
      <c r="A32896" s="283">
        <v>80034</v>
      </c>
      <c r="B32896" s="176">
        <v>0</v>
      </c>
      <c r="C32896" s="176">
        <v>0</v>
      </c>
      <c r="D32896" s="282">
        <v>87</v>
      </c>
      <c r="E32896" s="265"/>
    </row>
    <row r="32897" spans="1:5">
      <c r="A32897" s="283">
        <v>80035</v>
      </c>
      <c r="B32897" s="176">
        <v>4296.3999999999996</v>
      </c>
      <c r="C32897" s="176">
        <v>41</v>
      </c>
      <c r="D32897" s="282">
        <v>87</v>
      </c>
      <c r="E32897" s="265"/>
    </row>
    <row r="32898" spans="1:5">
      <c r="A32898" s="283">
        <v>80036</v>
      </c>
      <c r="B32898" s="176">
        <v>0</v>
      </c>
      <c r="C32898" s="176">
        <v>0</v>
      </c>
      <c r="D32898" s="282">
        <v>87</v>
      </c>
      <c r="E32898" s="265"/>
    </row>
    <row r="32899" spans="1:5">
      <c r="A32899" s="283">
        <v>80037</v>
      </c>
      <c r="B32899" s="176">
        <v>0</v>
      </c>
      <c r="C32899" s="176">
        <v>0</v>
      </c>
      <c r="D32899" s="282">
        <v>87</v>
      </c>
      <c r="E32899" s="265"/>
    </row>
    <row r="32900" spans="1:5">
      <c r="A32900" s="283">
        <v>80038</v>
      </c>
      <c r="B32900" s="176">
        <v>0</v>
      </c>
      <c r="C32900" s="176">
        <v>0</v>
      </c>
      <c r="D32900" s="282">
        <v>87</v>
      </c>
      <c r="E32900" s="265"/>
    </row>
    <row r="32901" spans="1:5">
      <c r="A32901" s="283">
        <v>80040</v>
      </c>
      <c r="B32901" s="176">
        <v>0</v>
      </c>
      <c r="C32901" s="176">
        <v>0</v>
      </c>
      <c r="D32901" s="282">
        <v>87</v>
      </c>
      <c r="E32901" s="265"/>
    </row>
    <row r="32902" spans="1:5">
      <c r="A32902" s="283">
        <v>80041</v>
      </c>
      <c r="B32902" s="176">
        <v>0</v>
      </c>
      <c r="C32902" s="176">
        <v>0</v>
      </c>
      <c r="D32902" s="282">
        <v>87</v>
      </c>
      <c r="E32902" s="265"/>
    </row>
    <row r="32903" spans="1:5">
      <c r="A32903" s="283">
        <v>80042</v>
      </c>
      <c r="B32903" s="176">
        <v>3760.4</v>
      </c>
      <c r="C32903" s="176">
        <v>35.200000000000003</v>
      </c>
      <c r="D32903" s="282">
        <v>87</v>
      </c>
      <c r="E32903" s="265"/>
    </row>
    <row r="32904" spans="1:5">
      <c r="A32904" s="283">
        <v>80044</v>
      </c>
      <c r="B32904" s="176">
        <v>0</v>
      </c>
      <c r="C32904" s="176">
        <v>0</v>
      </c>
      <c r="D32904" s="282">
        <v>87</v>
      </c>
      <c r="E32904" s="265"/>
    </row>
    <row r="32905" spans="1:5">
      <c r="A32905" s="283">
        <v>80045</v>
      </c>
      <c r="B32905" s="176">
        <v>837</v>
      </c>
      <c r="C32905" s="176">
        <v>32.4</v>
      </c>
      <c r="D32905" s="282">
        <v>96</v>
      </c>
      <c r="E32905" s="265"/>
    </row>
    <row r="32906" spans="1:5">
      <c r="A32906" s="283">
        <v>80046</v>
      </c>
      <c r="B32906" s="176">
        <v>0</v>
      </c>
      <c r="C32906" s="176">
        <v>0</v>
      </c>
      <c r="D32906" s="282">
        <v>87</v>
      </c>
      <c r="E32906" s="265"/>
    </row>
    <row r="32907" spans="1:5">
      <c r="A32907" s="283">
        <v>80047</v>
      </c>
      <c r="B32907" s="176">
        <v>0</v>
      </c>
      <c r="C32907" s="176">
        <v>0</v>
      </c>
      <c r="D32907" s="282">
        <v>87</v>
      </c>
      <c r="E32907" s="265"/>
    </row>
    <row r="32908" spans="1:5">
      <c r="A32908" s="283">
        <v>80101</v>
      </c>
      <c r="B32908" s="176">
        <v>1.2</v>
      </c>
      <c r="C32908" s="176">
        <v>47.9</v>
      </c>
      <c r="D32908" s="282">
        <v>87</v>
      </c>
      <c r="E32908" s="265"/>
    </row>
    <row r="32909" spans="1:5">
      <c r="A32909" s="283">
        <v>80102</v>
      </c>
      <c r="B32909" s="176">
        <v>17.7</v>
      </c>
      <c r="C32909" s="176">
        <v>39.299999999999997</v>
      </c>
      <c r="D32909" s="282">
        <v>118</v>
      </c>
      <c r="E32909" s="265"/>
    </row>
    <row r="32910" spans="1:5">
      <c r="A32910" s="283">
        <v>80103</v>
      </c>
      <c r="B32910" s="176">
        <v>15.6</v>
      </c>
      <c r="C32910" s="176">
        <v>40</v>
      </c>
      <c r="D32910" s="282">
        <v>87</v>
      </c>
      <c r="E32910" s="265"/>
    </row>
    <row r="32911" spans="1:5">
      <c r="A32911" s="283">
        <v>80104</v>
      </c>
      <c r="B32911" s="176">
        <v>334.6</v>
      </c>
      <c r="C32911" s="176">
        <v>35.299999999999997</v>
      </c>
      <c r="D32911" s="282">
        <v>143</v>
      </c>
      <c r="E32911" s="265"/>
    </row>
    <row r="32912" spans="1:5">
      <c r="A32912" s="283">
        <v>80105</v>
      </c>
      <c r="B32912" s="176">
        <v>2.9</v>
      </c>
      <c r="C32912" s="176">
        <v>41.6</v>
      </c>
      <c r="D32912" s="282">
        <v>87</v>
      </c>
      <c r="E32912" s="265"/>
    </row>
    <row r="32913" spans="1:5">
      <c r="A32913" s="283">
        <v>80106</v>
      </c>
      <c r="B32913" s="176">
        <v>40.700000000000003</v>
      </c>
      <c r="C32913" s="176">
        <v>40.5</v>
      </c>
      <c r="D32913" s="282">
        <v>96</v>
      </c>
      <c r="E32913" s="265"/>
    </row>
    <row r="32914" spans="1:5">
      <c r="A32914" s="283">
        <v>80107</v>
      </c>
      <c r="B32914" s="176">
        <v>66</v>
      </c>
      <c r="C32914" s="176">
        <v>42.9</v>
      </c>
      <c r="D32914" s="282">
        <v>95</v>
      </c>
      <c r="E32914" s="265"/>
    </row>
    <row r="32915" spans="1:5">
      <c r="A32915" s="283">
        <v>80108</v>
      </c>
      <c r="B32915" s="176">
        <v>626.6</v>
      </c>
      <c r="C32915" s="176">
        <v>38.6</v>
      </c>
      <c r="D32915" s="282">
        <v>124</v>
      </c>
      <c r="E32915" s="265"/>
    </row>
    <row r="32916" spans="1:5">
      <c r="A32916" s="283">
        <v>80109</v>
      </c>
      <c r="B32916" s="176">
        <v>571.4</v>
      </c>
      <c r="C32916" s="176">
        <v>33.700000000000003</v>
      </c>
      <c r="D32916" s="282">
        <v>119</v>
      </c>
      <c r="E32916" s="265"/>
    </row>
    <row r="32917" spans="1:5">
      <c r="A32917" s="283">
        <v>80110</v>
      </c>
      <c r="B32917" s="176">
        <v>3211.1</v>
      </c>
      <c r="C32917" s="176">
        <v>34.6</v>
      </c>
      <c r="D32917" s="282">
        <v>145</v>
      </c>
      <c r="E32917" s="265"/>
    </row>
    <row r="32918" spans="1:5">
      <c r="A32918" s="283">
        <v>80111</v>
      </c>
      <c r="B32918" s="176">
        <v>2468.9</v>
      </c>
      <c r="C32918" s="176">
        <v>39.5</v>
      </c>
      <c r="D32918" s="282">
        <v>181</v>
      </c>
      <c r="E32918" s="265"/>
    </row>
    <row r="32919" spans="1:5">
      <c r="A32919" s="283">
        <v>80112</v>
      </c>
      <c r="B32919" s="176">
        <v>1727.8</v>
      </c>
      <c r="C32919" s="176">
        <v>35.700000000000003</v>
      </c>
      <c r="D32919" s="282">
        <v>186</v>
      </c>
      <c r="E32919" s="265"/>
    </row>
    <row r="32920" spans="1:5">
      <c r="A32920" s="283">
        <v>80113</v>
      </c>
      <c r="B32920" s="176">
        <v>2702.8</v>
      </c>
      <c r="C32920" s="176">
        <v>40.799999999999997</v>
      </c>
      <c r="D32920" s="282">
        <v>128</v>
      </c>
      <c r="E32920" s="265"/>
    </row>
    <row r="32921" spans="1:5">
      <c r="A32921" s="283">
        <v>80116</v>
      </c>
      <c r="B32921" s="176">
        <v>46.3</v>
      </c>
      <c r="C32921" s="176">
        <v>45.1</v>
      </c>
      <c r="D32921" s="282">
        <v>103</v>
      </c>
      <c r="E32921" s="265"/>
    </row>
    <row r="32922" spans="1:5">
      <c r="A32922" s="283">
        <v>80117</v>
      </c>
      <c r="B32922" s="176">
        <v>10</v>
      </c>
      <c r="C32922" s="176">
        <v>44.4</v>
      </c>
      <c r="D32922" s="282">
        <v>96</v>
      </c>
      <c r="E32922" s="265"/>
    </row>
    <row r="32923" spans="1:5">
      <c r="A32923" s="283">
        <v>80118</v>
      </c>
      <c r="B32923" s="176">
        <v>34.200000000000003</v>
      </c>
      <c r="C32923" s="176">
        <v>48.6</v>
      </c>
      <c r="D32923" s="282">
        <v>104</v>
      </c>
      <c r="E32923" s="265"/>
    </row>
    <row r="32924" spans="1:5">
      <c r="A32924" s="283">
        <v>80120</v>
      </c>
      <c r="B32924" s="176">
        <v>3417.5</v>
      </c>
      <c r="C32924" s="176">
        <v>42.5</v>
      </c>
      <c r="D32924" s="282">
        <v>145</v>
      </c>
      <c r="E32924" s="265"/>
    </row>
    <row r="32925" spans="1:5">
      <c r="A32925" s="283">
        <v>80121</v>
      </c>
      <c r="B32925" s="176">
        <v>2378.6</v>
      </c>
      <c r="C32925" s="176">
        <v>45.7</v>
      </c>
      <c r="D32925" s="282">
        <v>162</v>
      </c>
      <c r="E32925" s="265"/>
    </row>
    <row r="32926" spans="1:5">
      <c r="A32926" s="283">
        <v>80122</v>
      </c>
      <c r="B32926" s="176">
        <v>4251.8</v>
      </c>
      <c r="C32926" s="176">
        <v>44.3</v>
      </c>
      <c r="D32926" s="282">
        <v>149</v>
      </c>
      <c r="E32926" s="265"/>
    </row>
    <row r="32927" spans="1:5">
      <c r="A32927" s="283">
        <v>80123</v>
      </c>
      <c r="B32927" s="176">
        <v>3752.4</v>
      </c>
      <c r="C32927" s="176">
        <v>40.1</v>
      </c>
      <c r="D32927" s="282">
        <v>139</v>
      </c>
      <c r="E32927" s="265"/>
    </row>
    <row r="32928" spans="1:5">
      <c r="A32928" s="283">
        <v>80124</v>
      </c>
      <c r="B32928" s="176">
        <v>2230.3000000000002</v>
      </c>
      <c r="C32928" s="176">
        <v>35.700000000000003</v>
      </c>
      <c r="D32928" s="282">
        <v>174</v>
      </c>
      <c r="E32928" s="265"/>
    </row>
    <row r="32929" spans="1:5">
      <c r="A32929" s="283">
        <v>80125</v>
      </c>
      <c r="B32929" s="176">
        <v>313.8</v>
      </c>
      <c r="C32929" s="176">
        <v>37.799999999999997</v>
      </c>
      <c r="D32929" s="282">
        <v>129</v>
      </c>
      <c r="E32929" s="265"/>
    </row>
    <row r="32930" spans="1:5">
      <c r="A32930" s="283">
        <v>80126</v>
      </c>
      <c r="B32930" s="176">
        <v>2161.6</v>
      </c>
      <c r="C32930" s="176">
        <v>36.9</v>
      </c>
      <c r="D32930" s="282">
        <v>137</v>
      </c>
      <c r="E32930" s="265"/>
    </row>
    <row r="32931" spans="1:5">
      <c r="A32931" s="283">
        <v>80127</v>
      </c>
      <c r="B32931" s="176">
        <v>748.2</v>
      </c>
      <c r="C32931" s="176">
        <v>40.200000000000003</v>
      </c>
      <c r="D32931" s="282">
        <v>129</v>
      </c>
      <c r="E32931" s="265"/>
    </row>
    <row r="32932" spans="1:5">
      <c r="A32932" s="283">
        <v>80128</v>
      </c>
      <c r="B32932" s="176">
        <v>3745.7</v>
      </c>
      <c r="C32932" s="176">
        <v>39.299999999999997</v>
      </c>
      <c r="D32932" s="282">
        <v>117</v>
      </c>
      <c r="E32932" s="265"/>
    </row>
    <row r="32933" spans="1:5">
      <c r="A32933" s="283">
        <v>80129</v>
      </c>
      <c r="B32933" s="176">
        <v>1684.2</v>
      </c>
      <c r="C32933" s="176">
        <v>35.700000000000003</v>
      </c>
      <c r="D32933" s="282">
        <v>121</v>
      </c>
      <c r="E32933" s="265"/>
    </row>
    <row r="32934" spans="1:5">
      <c r="A32934" s="283">
        <v>80130</v>
      </c>
      <c r="B32934" s="176">
        <v>3669.9</v>
      </c>
      <c r="C32934" s="176">
        <v>35.4</v>
      </c>
      <c r="D32934" s="282">
        <v>135</v>
      </c>
      <c r="E32934" s="265"/>
    </row>
    <row r="32935" spans="1:5">
      <c r="A32935" s="283">
        <v>80131</v>
      </c>
      <c r="B32935" s="176">
        <v>41.2</v>
      </c>
      <c r="C32935" s="176">
        <v>47.3</v>
      </c>
      <c r="D32935" s="282">
        <v>87</v>
      </c>
      <c r="E32935" s="265"/>
    </row>
    <row r="32936" spans="1:5">
      <c r="A32936" s="283">
        <v>80132</v>
      </c>
      <c r="B32936" s="176">
        <v>232.9</v>
      </c>
      <c r="C32936" s="176">
        <v>42.3</v>
      </c>
      <c r="D32936" s="282">
        <v>137</v>
      </c>
      <c r="E32936" s="265"/>
    </row>
    <row r="32937" spans="1:5">
      <c r="A32937" s="283">
        <v>80133</v>
      </c>
      <c r="B32937" s="176">
        <v>457.4</v>
      </c>
      <c r="C32937" s="176">
        <v>39.700000000000003</v>
      </c>
      <c r="D32937" s="282">
        <v>87</v>
      </c>
      <c r="E32937" s="265"/>
    </row>
    <row r="32938" spans="1:5">
      <c r="A32938" s="283">
        <v>80134</v>
      </c>
      <c r="B32938" s="176">
        <v>794.4</v>
      </c>
      <c r="C32938" s="176">
        <v>35.299999999999997</v>
      </c>
      <c r="D32938" s="282">
        <v>175</v>
      </c>
      <c r="E32938" s="265"/>
    </row>
    <row r="32939" spans="1:5">
      <c r="A32939" s="283">
        <v>80135</v>
      </c>
      <c r="B32939" s="176">
        <v>12</v>
      </c>
      <c r="C32939" s="176">
        <v>48.2</v>
      </c>
      <c r="D32939" s="282">
        <v>102</v>
      </c>
      <c r="E32939" s="265"/>
    </row>
    <row r="32940" spans="1:5">
      <c r="A32940" s="283">
        <v>80136</v>
      </c>
      <c r="B32940" s="176">
        <v>9.1</v>
      </c>
      <c r="C32940" s="176">
        <v>38.6</v>
      </c>
      <c r="D32940" s="282">
        <v>87</v>
      </c>
      <c r="E32940" s="265"/>
    </row>
    <row r="32941" spans="1:5">
      <c r="A32941" s="283">
        <v>80137</v>
      </c>
      <c r="B32941" s="176">
        <v>16.8</v>
      </c>
      <c r="C32941" s="176">
        <v>42.3</v>
      </c>
      <c r="D32941" s="282">
        <v>87</v>
      </c>
      <c r="E32941" s="265"/>
    </row>
    <row r="32942" spans="1:5">
      <c r="A32942" s="283">
        <v>80138</v>
      </c>
      <c r="B32942" s="176">
        <v>398.7</v>
      </c>
      <c r="C32942" s="176">
        <v>37.6</v>
      </c>
      <c r="D32942" s="282">
        <v>154</v>
      </c>
      <c r="E32942" s="265"/>
    </row>
    <row r="32943" spans="1:5">
      <c r="A32943" s="283">
        <v>80150</v>
      </c>
      <c r="B32943" s="176">
        <v>0</v>
      </c>
      <c r="C32943" s="176">
        <v>0</v>
      </c>
      <c r="D32943" s="282">
        <v>87</v>
      </c>
      <c r="E32943" s="265"/>
    </row>
    <row r="32944" spans="1:5">
      <c r="A32944" s="283">
        <v>80151</v>
      </c>
      <c r="B32944" s="176">
        <v>0</v>
      </c>
      <c r="C32944" s="176">
        <v>0</v>
      </c>
      <c r="D32944" s="282">
        <v>87</v>
      </c>
      <c r="E32944" s="265"/>
    </row>
    <row r="32945" spans="1:5">
      <c r="A32945" s="283">
        <v>80155</v>
      </c>
      <c r="B32945" s="176">
        <v>0</v>
      </c>
      <c r="C32945" s="176">
        <v>0</v>
      </c>
      <c r="D32945" s="282">
        <v>87</v>
      </c>
      <c r="E32945" s="265"/>
    </row>
    <row r="32946" spans="1:5">
      <c r="A32946" s="283">
        <v>80160</v>
      </c>
      <c r="B32946" s="176">
        <v>0</v>
      </c>
      <c r="C32946" s="176">
        <v>0</v>
      </c>
      <c r="D32946" s="282">
        <v>87</v>
      </c>
      <c r="E32946" s="265"/>
    </row>
    <row r="32947" spans="1:5">
      <c r="A32947" s="283">
        <v>80161</v>
      </c>
      <c r="B32947" s="176">
        <v>0</v>
      </c>
      <c r="C32947" s="176">
        <v>0</v>
      </c>
      <c r="D32947" s="282">
        <v>87</v>
      </c>
      <c r="E32947" s="265"/>
    </row>
    <row r="32948" spans="1:5">
      <c r="A32948" s="283">
        <v>80162</v>
      </c>
      <c r="B32948" s="176">
        <v>3839</v>
      </c>
      <c r="C32948" s="176">
        <v>39.6</v>
      </c>
      <c r="D32948" s="282">
        <v>87</v>
      </c>
      <c r="E32948" s="265"/>
    </row>
    <row r="32949" spans="1:5">
      <c r="A32949" s="283">
        <v>80163</v>
      </c>
      <c r="B32949" s="176">
        <v>0</v>
      </c>
      <c r="C32949" s="176">
        <v>0</v>
      </c>
      <c r="D32949" s="282">
        <v>87</v>
      </c>
      <c r="E32949" s="265"/>
    </row>
    <row r="32950" spans="1:5">
      <c r="A32950" s="283">
        <v>80201</v>
      </c>
      <c r="B32950" s="176">
        <v>0</v>
      </c>
      <c r="C32950" s="176">
        <v>0</v>
      </c>
      <c r="D32950" s="282">
        <v>87</v>
      </c>
      <c r="E32950" s="265"/>
    </row>
    <row r="32951" spans="1:5">
      <c r="A32951" s="283">
        <v>80202</v>
      </c>
      <c r="B32951" s="176">
        <v>8526.2999999999993</v>
      </c>
      <c r="C32951" s="176">
        <v>33.5</v>
      </c>
      <c r="D32951" s="282">
        <v>162</v>
      </c>
      <c r="E32951" s="265"/>
    </row>
    <row r="32952" spans="1:5">
      <c r="A32952" s="283">
        <v>80203</v>
      </c>
      <c r="B32952" s="176">
        <v>15885.9</v>
      </c>
      <c r="C32952" s="176">
        <v>33.1</v>
      </c>
      <c r="D32952" s="282">
        <v>179</v>
      </c>
      <c r="E32952" s="265"/>
    </row>
    <row r="32953" spans="1:5">
      <c r="A32953" s="283">
        <v>80204</v>
      </c>
      <c r="B32953" s="176">
        <v>5782.8</v>
      </c>
      <c r="C32953" s="176">
        <v>29.7</v>
      </c>
      <c r="D32953" s="282">
        <v>147</v>
      </c>
      <c r="E32953" s="265"/>
    </row>
    <row r="32954" spans="1:5">
      <c r="A32954" s="283">
        <v>80205</v>
      </c>
      <c r="B32954" s="176">
        <v>6699.9</v>
      </c>
      <c r="C32954" s="176">
        <v>32.5</v>
      </c>
      <c r="D32954" s="282">
        <v>137</v>
      </c>
      <c r="E32954" s="265"/>
    </row>
    <row r="32955" spans="1:5">
      <c r="A32955" s="283">
        <v>80206</v>
      </c>
      <c r="B32955" s="176">
        <v>8396.6</v>
      </c>
      <c r="C32955" s="176">
        <v>38.6</v>
      </c>
      <c r="D32955" s="282">
        <v>146</v>
      </c>
      <c r="E32955" s="265"/>
    </row>
    <row r="32956" spans="1:5">
      <c r="A32956" s="283">
        <v>80207</v>
      </c>
      <c r="B32956" s="176">
        <v>3839</v>
      </c>
      <c r="C32956" s="176">
        <v>36.700000000000003</v>
      </c>
      <c r="D32956" s="282">
        <v>133</v>
      </c>
      <c r="E32956" s="265"/>
    </row>
    <row r="32957" spans="1:5">
      <c r="A32957" s="283">
        <v>80208</v>
      </c>
      <c r="B32957" s="176">
        <v>0</v>
      </c>
      <c r="C32957" s="176">
        <v>0</v>
      </c>
      <c r="D32957" s="282">
        <v>87</v>
      </c>
      <c r="E32957" s="265"/>
    </row>
    <row r="32958" spans="1:5">
      <c r="A32958" s="283">
        <v>80209</v>
      </c>
      <c r="B32958" s="176">
        <v>6240.1</v>
      </c>
      <c r="C32958" s="176">
        <v>38.700000000000003</v>
      </c>
      <c r="D32958" s="282">
        <v>136</v>
      </c>
      <c r="E32958" s="265"/>
    </row>
    <row r="32959" spans="1:5">
      <c r="A32959" s="283">
        <v>80210</v>
      </c>
      <c r="B32959" s="176">
        <v>5576.4</v>
      </c>
      <c r="C32959" s="176">
        <v>33.4</v>
      </c>
      <c r="D32959" s="282">
        <v>183</v>
      </c>
      <c r="E32959" s="265"/>
    </row>
    <row r="32960" spans="1:5">
      <c r="A32960" s="283">
        <v>80211</v>
      </c>
      <c r="B32960" s="176">
        <v>6887.4</v>
      </c>
      <c r="C32960" s="176">
        <v>34.299999999999997</v>
      </c>
      <c r="D32960" s="282">
        <v>142</v>
      </c>
      <c r="E32960" s="265"/>
    </row>
    <row r="32961" spans="1:5">
      <c r="A32961" s="283">
        <v>80212</v>
      </c>
      <c r="B32961" s="176">
        <v>5293.2</v>
      </c>
      <c r="C32961" s="176">
        <v>38.799999999999997</v>
      </c>
      <c r="D32961" s="282">
        <v>137</v>
      </c>
      <c r="E32961" s="265"/>
    </row>
    <row r="32962" spans="1:5">
      <c r="A32962" s="283">
        <v>80214</v>
      </c>
      <c r="B32962" s="176">
        <v>5314.3</v>
      </c>
      <c r="C32962" s="176">
        <v>35.9</v>
      </c>
      <c r="D32962" s="282">
        <v>174</v>
      </c>
      <c r="E32962" s="265"/>
    </row>
    <row r="32963" spans="1:5">
      <c r="A32963" s="283">
        <v>80215</v>
      </c>
      <c r="B32963" s="176">
        <v>3203.3</v>
      </c>
      <c r="C32963" s="176">
        <v>44.1</v>
      </c>
      <c r="D32963" s="282">
        <v>121</v>
      </c>
      <c r="E32963" s="265"/>
    </row>
    <row r="32964" spans="1:5">
      <c r="A32964" s="283">
        <v>80216</v>
      </c>
      <c r="B32964" s="176">
        <v>1915.6</v>
      </c>
      <c r="C32964" s="176">
        <v>27.8</v>
      </c>
      <c r="D32964" s="282">
        <v>103</v>
      </c>
      <c r="E32964" s="265"/>
    </row>
    <row r="32965" spans="1:5">
      <c r="A32965" s="283">
        <v>80217</v>
      </c>
      <c r="B32965" s="176">
        <v>0</v>
      </c>
      <c r="C32965" s="176">
        <v>0</v>
      </c>
      <c r="D32965" s="282">
        <v>87</v>
      </c>
      <c r="E32965" s="265"/>
    </row>
    <row r="32966" spans="1:5">
      <c r="A32966" s="283">
        <v>80218</v>
      </c>
      <c r="B32966" s="176">
        <v>12116.6</v>
      </c>
      <c r="C32966" s="176">
        <v>34.200000000000003</v>
      </c>
      <c r="D32966" s="282">
        <v>139</v>
      </c>
      <c r="E32966" s="265"/>
    </row>
    <row r="32967" spans="1:5">
      <c r="A32967" s="283">
        <v>80219</v>
      </c>
      <c r="B32967" s="176">
        <v>7776.7</v>
      </c>
      <c r="C32967" s="176">
        <v>30.5</v>
      </c>
      <c r="D32967" s="282">
        <v>128</v>
      </c>
      <c r="E32967" s="265"/>
    </row>
    <row r="32968" spans="1:5">
      <c r="A32968" s="283">
        <v>80220</v>
      </c>
      <c r="B32968" s="176">
        <v>6012</v>
      </c>
      <c r="C32968" s="176">
        <v>36.6</v>
      </c>
      <c r="D32968" s="282">
        <v>181</v>
      </c>
      <c r="E32968" s="265"/>
    </row>
    <row r="32969" spans="1:5">
      <c r="A32969" s="283">
        <v>80221</v>
      </c>
      <c r="B32969" s="176">
        <v>3678</v>
      </c>
      <c r="C32969" s="176">
        <v>32.4</v>
      </c>
      <c r="D32969" s="282">
        <v>177</v>
      </c>
      <c r="E32969" s="265"/>
    </row>
    <row r="32970" spans="1:5">
      <c r="A32970" s="283">
        <v>80222</v>
      </c>
      <c r="B32970" s="176">
        <v>5084.1000000000004</v>
      </c>
      <c r="C32970" s="176">
        <v>39.6</v>
      </c>
      <c r="D32970" s="282">
        <v>186</v>
      </c>
      <c r="E32970" s="265"/>
    </row>
    <row r="32971" spans="1:5">
      <c r="A32971" s="283">
        <v>80223</v>
      </c>
      <c r="B32971" s="176">
        <v>3528</v>
      </c>
      <c r="C32971" s="176">
        <v>31.8</v>
      </c>
      <c r="D32971" s="282">
        <v>144</v>
      </c>
      <c r="E32971" s="265"/>
    </row>
    <row r="32972" spans="1:5">
      <c r="A32972" s="283">
        <v>80224</v>
      </c>
      <c r="B32972" s="176">
        <v>5706.4</v>
      </c>
      <c r="C32972" s="176">
        <v>41.3</v>
      </c>
      <c r="D32972" s="282">
        <v>135</v>
      </c>
      <c r="E32972" s="265"/>
    </row>
    <row r="32973" spans="1:5">
      <c r="A32973" s="283">
        <v>80225</v>
      </c>
      <c r="B32973" s="176">
        <v>0</v>
      </c>
      <c r="C32973" s="176">
        <v>0</v>
      </c>
      <c r="D32973" s="282">
        <v>87</v>
      </c>
      <c r="E32973" s="265"/>
    </row>
    <row r="32974" spans="1:5">
      <c r="A32974" s="283">
        <v>80226</v>
      </c>
      <c r="B32974" s="176">
        <v>4471.3</v>
      </c>
      <c r="C32974" s="176">
        <v>36.4</v>
      </c>
      <c r="D32974" s="282">
        <v>179</v>
      </c>
      <c r="E32974" s="265"/>
    </row>
    <row r="32975" spans="1:5">
      <c r="A32975" s="283">
        <v>80227</v>
      </c>
      <c r="B32975" s="176">
        <v>3086</v>
      </c>
      <c r="C32975" s="176">
        <v>37.9</v>
      </c>
      <c r="D32975" s="282">
        <v>132</v>
      </c>
      <c r="E32975" s="265"/>
    </row>
    <row r="32976" spans="1:5">
      <c r="A32976" s="283">
        <v>80228</v>
      </c>
      <c r="B32976" s="176">
        <v>2912.6</v>
      </c>
      <c r="C32976" s="176">
        <v>40.1</v>
      </c>
      <c r="D32976" s="282">
        <v>136</v>
      </c>
      <c r="E32976" s="265"/>
    </row>
    <row r="32977" spans="1:5">
      <c r="A32977" s="283">
        <v>80229</v>
      </c>
      <c r="B32977" s="176">
        <v>3558.4</v>
      </c>
      <c r="C32977" s="176">
        <v>30.1</v>
      </c>
      <c r="D32977" s="282">
        <v>173</v>
      </c>
      <c r="E32977" s="265"/>
    </row>
    <row r="32978" spans="1:5">
      <c r="A32978" s="283">
        <v>80230</v>
      </c>
      <c r="B32978" s="176">
        <v>4581.1000000000004</v>
      </c>
      <c r="C32978" s="176">
        <v>36.1</v>
      </c>
      <c r="D32978" s="282">
        <v>131</v>
      </c>
      <c r="E32978" s="265"/>
    </row>
    <row r="32979" spans="1:5">
      <c r="A32979" s="283">
        <v>80231</v>
      </c>
      <c r="B32979" s="176">
        <v>7013.2</v>
      </c>
      <c r="C32979" s="176">
        <v>34.299999999999997</v>
      </c>
      <c r="D32979" s="282">
        <v>179</v>
      </c>
      <c r="E32979" s="265"/>
    </row>
    <row r="32980" spans="1:5">
      <c r="A32980" s="283">
        <v>80232</v>
      </c>
      <c r="B32980" s="176">
        <v>5188.2</v>
      </c>
      <c r="C32980" s="176">
        <v>40.5</v>
      </c>
      <c r="D32980" s="282">
        <v>103</v>
      </c>
      <c r="E32980" s="265"/>
    </row>
    <row r="32981" spans="1:5">
      <c r="A32981" s="283">
        <v>80233</v>
      </c>
      <c r="B32981" s="176">
        <v>5479.7</v>
      </c>
      <c r="C32981" s="176">
        <v>33.4</v>
      </c>
      <c r="D32981" s="282">
        <v>120</v>
      </c>
      <c r="E32981" s="265"/>
    </row>
    <row r="32982" spans="1:5">
      <c r="A32982" s="283">
        <v>80234</v>
      </c>
      <c r="B32982" s="176">
        <v>3305.2</v>
      </c>
      <c r="C32982" s="176">
        <v>34.299999999999997</v>
      </c>
      <c r="D32982" s="282">
        <v>167</v>
      </c>
      <c r="E32982" s="265"/>
    </row>
    <row r="32983" spans="1:5">
      <c r="A32983" s="283">
        <v>80235</v>
      </c>
      <c r="B32983" s="176">
        <v>2033.5</v>
      </c>
      <c r="C32983" s="176">
        <v>36.1</v>
      </c>
      <c r="D32983" s="282">
        <v>132</v>
      </c>
      <c r="E32983" s="265"/>
    </row>
    <row r="32984" spans="1:5">
      <c r="A32984" s="283">
        <v>80236</v>
      </c>
      <c r="B32984" s="176">
        <v>5365.8</v>
      </c>
      <c r="C32984" s="176">
        <v>35.799999999999997</v>
      </c>
      <c r="D32984" s="282">
        <v>153</v>
      </c>
      <c r="E32984" s="265"/>
    </row>
    <row r="32985" spans="1:5">
      <c r="A32985" s="283">
        <v>80237</v>
      </c>
      <c r="B32985" s="176">
        <v>4783.2</v>
      </c>
      <c r="C32985" s="176">
        <v>38.200000000000003</v>
      </c>
      <c r="D32985" s="282">
        <v>148</v>
      </c>
      <c r="E32985" s="265"/>
    </row>
    <row r="32986" spans="1:5">
      <c r="A32986" s="283">
        <v>80238</v>
      </c>
      <c r="B32986" s="176">
        <v>1588.5</v>
      </c>
      <c r="C32986" s="176">
        <v>33.299999999999997</v>
      </c>
      <c r="D32986" s="282">
        <v>139</v>
      </c>
      <c r="E32986" s="265"/>
    </row>
    <row r="32987" spans="1:5">
      <c r="A32987" s="283">
        <v>80239</v>
      </c>
      <c r="B32987" s="176">
        <v>5234</v>
      </c>
      <c r="C32987" s="176">
        <v>27.5</v>
      </c>
      <c r="D32987" s="282">
        <v>132</v>
      </c>
      <c r="E32987" s="265"/>
    </row>
    <row r="32988" spans="1:5">
      <c r="A32988" s="283">
        <v>80241</v>
      </c>
      <c r="B32988" s="176">
        <v>4462.3999999999996</v>
      </c>
      <c r="C32988" s="176">
        <v>34.5</v>
      </c>
      <c r="D32988" s="282">
        <v>94</v>
      </c>
      <c r="E32988" s="265"/>
    </row>
    <row r="32989" spans="1:5">
      <c r="A32989" s="283">
        <v>80246</v>
      </c>
      <c r="B32989" s="176">
        <v>7459.9</v>
      </c>
      <c r="C32989" s="176">
        <v>32.9</v>
      </c>
      <c r="D32989" s="282">
        <v>173</v>
      </c>
      <c r="E32989" s="265"/>
    </row>
    <row r="32990" spans="1:5">
      <c r="A32990" s="283">
        <v>80247</v>
      </c>
      <c r="B32990" s="176">
        <v>6265.5</v>
      </c>
      <c r="C32990" s="176">
        <v>35.5</v>
      </c>
      <c r="D32990" s="282">
        <v>108</v>
      </c>
      <c r="E32990" s="265"/>
    </row>
    <row r="32991" spans="1:5">
      <c r="A32991" s="283">
        <v>80248</v>
      </c>
      <c r="B32991" s="176">
        <v>0</v>
      </c>
      <c r="C32991" s="176">
        <v>0</v>
      </c>
      <c r="D32991" s="282">
        <v>87</v>
      </c>
      <c r="E32991" s="265"/>
    </row>
    <row r="32992" spans="1:5">
      <c r="A32992" s="283">
        <v>80249</v>
      </c>
      <c r="B32992" s="176">
        <v>655.7</v>
      </c>
      <c r="C32992" s="176">
        <v>29.3</v>
      </c>
      <c r="D32992" s="282">
        <v>125</v>
      </c>
      <c r="E32992" s="265"/>
    </row>
    <row r="32993" spans="1:5">
      <c r="A32993" s="283">
        <v>80250</v>
      </c>
      <c r="B32993" s="176">
        <v>0</v>
      </c>
      <c r="C32993" s="176">
        <v>0</v>
      </c>
      <c r="D32993" s="282">
        <v>87</v>
      </c>
      <c r="E32993" s="265"/>
    </row>
    <row r="32994" spans="1:5">
      <c r="A32994" s="283">
        <v>80251</v>
      </c>
      <c r="B32994" s="176">
        <v>0</v>
      </c>
      <c r="C32994" s="176">
        <v>0</v>
      </c>
      <c r="D32994" s="282">
        <v>87</v>
      </c>
      <c r="E32994" s="265"/>
    </row>
    <row r="32995" spans="1:5">
      <c r="A32995" s="283">
        <v>80257</v>
      </c>
      <c r="B32995" s="176">
        <v>0</v>
      </c>
      <c r="C32995" s="176">
        <v>0</v>
      </c>
      <c r="D32995" s="282">
        <v>87</v>
      </c>
      <c r="E32995" s="265"/>
    </row>
    <row r="32996" spans="1:5">
      <c r="A32996" s="283">
        <v>80260</v>
      </c>
      <c r="B32996" s="176">
        <v>6567.6</v>
      </c>
      <c r="C32996" s="176">
        <v>31.7</v>
      </c>
      <c r="D32996" s="282">
        <v>116</v>
      </c>
      <c r="E32996" s="265"/>
    </row>
    <row r="32997" spans="1:5">
      <c r="A32997" s="283">
        <v>80261</v>
      </c>
      <c r="B32997" s="176">
        <v>0</v>
      </c>
      <c r="C32997" s="176">
        <v>0</v>
      </c>
      <c r="D32997" s="282">
        <v>87</v>
      </c>
      <c r="E32997" s="265"/>
    </row>
    <row r="32998" spans="1:5">
      <c r="A32998" s="283">
        <v>80262</v>
      </c>
      <c r="B32998" s="176">
        <v>0</v>
      </c>
      <c r="C32998" s="176">
        <v>0</v>
      </c>
      <c r="D32998" s="282">
        <v>87</v>
      </c>
      <c r="E32998" s="265"/>
    </row>
    <row r="32999" spans="1:5">
      <c r="A32999" s="283">
        <v>80263</v>
      </c>
      <c r="B32999" s="176">
        <v>0</v>
      </c>
      <c r="C32999" s="176">
        <v>0</v>
      </c>
      <c r="D32999" s="282">
        <v>87</v>
      </c>
      <c r="E32999" s="265"/>
    </row>
    <row r="33000" spans="1:5">
      <c r="A33000" s="283">
        <v>80264</v>
      </c>
      <c r="B33000" s="176">
        <v>0</v>
      </c>
      <c r="C33000" s="176">
        <v>0</v>
      </c>
      <c r="D33000" s="282">
        <v>87</v>
      </c>
      <c r="E33000" s="265"/>
    </row>
    <row r="33001" spans="1:5">
      <c r="A33001" s="283">
        <v>80265</v>
      </c>
      <c r="B33001" s="176">
        <v>0</v>
      </c>
      <c r="C33001" s="176">
        <v>0</v>
      </c>
      <c r="D33001" s="282">
        <v>87</v>
      </c>
      <c r="E33001" s="265"/>
    </row>
    <row r="33002" spans="1:5">
      <c r="A33002" s="283">
        <v>80266</v>
      </c>
      <c r="B33002" s="176">
        <v>0</v>
      </c>
      <c r="C33002" s="176">
        <v>0</v>
      </c>
      <c r="D33002" s="282">
        <v>87</v>
      </c>
      <c r="E33002" s="265"/>
    </row>
    <row r="33003" spans="1:5">
      <c r="A33003" s="283">
        <v>80273</v>
      </c>
      <c r="B33003" s="176">
        <v>0</v>
      </c>
      <c r="C33003" s="176">
        <v>0</v>
      </c>
      <c r="D33003" s="282">
        <v>87</v>
      </c>
      <c r="E33003" s="265"/>
    </row>
    <row r="33004" spans="1:5">
      <c r="A33004" s="283">
        <v>80274</v>
      </c>
      <c r="B33004" s="176">
        <v>0</v>
      </c>
      <c r="C33004" s="176">
        <v>0</v>
      </c>
      <c r="D33004" s="282">
        <v>87</v>
      </c>
      <c r="E33004" s="265"/>
    </row>
    <row r="33005" spans="1:5">
      <c r="A33005" s="283">
        <v>80290</v>
      </c>
      <c r="B33005" s="176">
        <v>0</v>
      </c>
      <c r="C33005" s="176">
        <v>0</v>
      </c>
      <c r="D33005" s="282">
        <v>87</v>
      </c>
      <c r="E33005" s="265"/>
    </row>
    <row r="33006" spans="1:5">
      <c r="A33006" s="283">
        <v>80293</v>
      </c>
      <c r="B33006" s="176">
        <v>0</v>
      </c>
      <c r="C33006" s="176">
        <v>0</v>
      </c>
      <c r="D33006" s="282">
        <v>87</v>
      </c>
      <c r="E33006" s="265"/>
    </row>
    <row r="33007" spans="1:5">
      <c r="A33007" s="283">
        <v>80294</v>
      </c>
      <c r="B33007" s="176">
        <v>0</v>
      </c>
      <c r="C33007" s="176">
        <v>0</v>
      </c>
      <c r="D33007" s="282">
        <v>87</v>
      </c>
      <c r="E33007" s="265"/>
    </row>
    <row r="33008" spans="1:5">
      <c r="A33008" s="283">
        <v>80299</v>
      </c>
      <c r="B33008" s="176">
        <v>0</v>
      </c>
      <c r="C33008" s="176">
        <v>0</v>
      </c>
      <c r="D33008" s="282">
        <v>87</v>
      </c>
      <c r="E33008" s="265"/>
    </row>
    <row r="33009" spans="1:5">
      <c r="A33009" s="283">
        <v>80301</v>
      </c>
      <c r="B33009" s="176">
        <v>1007.3</v>
      </c>
      <c r="C33009" s="176">
        <v>38.1</v>
      </c>
      <c r="D33009" s="282">
        <v>141</v>
      </c>
      <c r="E33009" s="265"/>
    </row>
    <row r="33010" spans="1:5">
      <c r="A33010" s="283">
        <v>80302</v>
      </c>
      <c r="B33010" s="176">
        <v>336.1</v>
      </c>
      <c r="C33010" s="176">
        <v>24.6</v>
      </c>
      <c r="D33010" s="282">
        <v>142</v>
      </c>
      <c r="E33010" s="265"/>
    </row>
    <row r="33011" spans="1:5">
      <c r="A33011" s="283">
        <v>80303</v>
      </c>
      <c r="B33011" s="176">
        <v>1161</v>
      </c>
      <c r="C33011" s="176">
        <v>26.6</v>
      </c>
      <c r="D33011" s="282">
        <v>129</v>
      </c>
      <c r="E33011" s="265"/>
    </row>
    <row r="33012" spans="1:5">
      <c r="A33012" s="283">
        <v>80304</v>
      </c>
      <c r="B33012" s="176">
        <v>1983.2</v>
      </c>
      <c r="C33012" s="176">
        <v>38.700000000000003</v>
      </c>
      <c r="D33012" s="282">
        <v>144</v>
      </c>
      <c r="E33012" s="265"/>
    </row>
    <row r="33013" spans="1:5">
      <c r="A33013" s="283">
        <v>80305</v>
      </c>
      <c r="B33013" s="176">
        <v>1129.2</v>
      </c>
      <c r="C33013" s="176">
        <v>35.200000000000003</v>
      </c>
      <c r="D33013" s="282">
        <v>140</v>
      </c>
      <c r="E33013" s="265"/>
    </row>
    <row r="33014" spans="1:5">
      <c r="A33014" s="283">
        <v>80306</v>
      </c>
      <c r="B33014" s="176">
        <v>0</v>
      </c>
      <c r="C33014" s="176">
        <v>0</v>
      </c>
      <c r="D33014" s="282">
        <v>87</v>
      </c>
      <c r="E33014" s="265"/>
    </row>
    <row r="33015" spans="1:5">
      <c r="A33015" s="283">
        <v>80307</v>
      </c>
      <c r="B33015" s="176">
        <v>0</v>
      </c>
      <c r="C33015" s="176">
        <v>0</v>
      </c>
      <c r="D33015" s="282">
        <v>87</v>
      </c>
      <c r="E33015" s="265"/>
    </row>
    <row r="33016" spans="1:5">
      <c r="A33016" s="283">
        <v>80308</v>
      </c>
      <c r="B33016" s="176">
        <v>0</v>
      </c>
      <c r="C33016" s="176">
        <v>0</v>
      </c>
      <c r="D33016" s="282">
        <v>87</v>
      </c>
      <c r="E33016" s="265"/>
    </row>
    <row r="33017" spans="1:5">
      <c r="A33017" s="283">
        <v>80309</v>
      </c>
      <c r="B33017" s="176">
        <v>0</v>
      </c>
      <c r="C33017" s="176">
        <v>0</v>
      </c>
      <c r="D33017" s="282">
        <v>87</v>
      </c>
      <c r="E33017" s="265"/>
    </row>
    <row r="33018" spans="1:5">
      <c r="A33018" s="283">
        <v>80310</v>
      </c>
      <c r="B33018" s="176">
        <v>0</v>
      </c>
      <c r="C33018" s="176">
        <v>0</v>
      </c>
      <c r="D33018" s="282">
        <v>87</v>
      </c>
      <c r="E33018" s="265"/>
    </row>
    <row r="33019" spans="1:5">
      <c r="A33019" s="283">
        <v>80314</v>
      </c>
      <c r="B33019" s="176">
        <v>0</v>
      </c>
      <c r="C33019" s="176">
        <v>0</v>
      </c>
      <c r="D33019" s="282">
        <v>87</v>
      </c>
      <c r="E33019" s="265"/>
    </row>
    <row r="33020" spans="1:5">
      <c r="A33020" s="283">
        <v>80401</v>
      </c>
      <c r="B33020" s="176">
        <v>706.5</v>
      </c>
      <c r="C33020" s="176">
        <v>40</v>
      </c>
      <c r="D33020" s="282">
        <v>137</v>
      </c>
      <c r="E33020" s="265"/>
    </row>
    <row r="33021" spans="1:5">
      <c r="A33021" s="283">
        <v>80402</v>
      </c>
      <c r="B33021" s="176">
        <v>0</v>
      </c>
      <c r="C33021" s="176">
        <v>0</v>
      </c>
      <c r="D33021" s="282">
        <v>87</v>
      </c>
      <c r="E33021" s="265"/>
    </row>
    <row r="33022" spans="1:5">
      <c r="A33022" s="283">
        <v>80403</v>
      </c>
      <c r="B33022" s="176">
        <v>135.80000000000001</v>
      </c>
      <c r="C33022" s="176">
        <v>42.8</v>
      </c>
      <c r="D33022" s="282">
        <v>111</v>
      </c>
      <c r="E33022" s="265"/>
    </row>
    <row r="33023" spans="1:5">
      <c r="A33023" s="283">
        <v>80419</v>
      </c>
      <c r="B33023" s="176">
        <v>0</v>
      </c>
      <c r="C33023" s="176">
        <v>0</v>
      </c>
      <c r="D33023" s="282">
        <v>87</v>
      </c>
      <c r="E33023" s="265"/>
    </row>
    <row r="33024" spans="1:5">
      <c r="A33024" s="283">
        <v>80420</v>
      </c>
      <c r="B33024" s="176">
        <v>27.2</v>
      </c>
      <c r="C33024" s="176">
        <v>40</v>
      </c>
      <c r="D33024" s="282">
        <v>87</v>
      </c>
      <c r="E33024" s="265"/>
    </row>
    <row r="33025" spans="1:5">
      <c r="A33025" s="283">
        <v>80421</v>
      </c>
      <c r="B33025" s="176">
        <v>23.1</v>
      </c>
      <c r="C33025" s="176">
        <v>45.3</v>
      </c>
      <c r="D33025" s="282">
        <v>102</v>
      </c>
      <c r="E33025" s="265"/>
    </row>
    <row r="33026" spans="1:5">
      <c r="A33026" s="283">
        <v>80422</v>
      </c>
      <c r="B33026" s="176">
        <v>33.299999999999997</v>
      </c>
      <c r="C33026" s="176">
        <v>44.9</v>
      </c>
      <c r="D33026" s="282">
        <v>87</v>
      </c>
      <c r="E33026" s="265"/>
    </row>
    <row r="33027" spans="1:5">
      <c r="A33027" s="283">
        <v>80423</v>
      </c>
      <c r="B33027" s="176">
        <v>2.2999999999999998</v>
      </c>
      <c r="C33027" s="176">
        <v>32.299999999999997</v>
      </c>
      <c r="D33027" s="282">
        <v>87</v>
      </c>
      <c r="E33027" s="265"/>
    </row>
    <row r="33028" spans="1:5">
      <c r="A33028" s="283">
        <v>80424</v>
      </c>
      <c r="B33028" s="176">
        <v>84</v>
      </c>
      <c r="C33028" s="176">
        <v>35.299999999999997</v>
      </c>
      <c r="D33028" s="282">
        <v>102</v>
      </c>
      <c r="E33028" s="265"/>
    </row>
    <row r="33029" spans="1:5">
      <c r="A33029" s="283">
        <v>80425</v>
      </c>
      <c r="B33029" s="176">
        <v>108.4</v>
      </c>
      <c r="C33029" s="176">
        <v>39.9</v>
      </c>
      <c r="D33029" s="282">
        <v>87</v>
      </c>
      <c r="E33029" s="265"/>
    </row>
    <row r="33030" spans="1:5">
      <c r="A33030" s="283">
        <v>80426</v>
      </c>
      <c r="B33030" s="176">
        <v>2.4</v>
      </c>
      <c r="C33030" s="176">
        <v>34.5</v>
      </c>
      <c r="D33030" s="282">
        <v>87</v>
      </c>
      <c r="E33030" s="265"/>
    </row>
    <row r="33031" spans="1:5">
      <c r="A33031" s="283">
        <v>80427</v>
      </c>
      <c r="B33031" s="176">
        <v>45.1</v>
      </c>
      <c r="C33031" s="176">
        <v>48.6</v>
      </c>
      <c r="D33031" s="282">
        <v>97</v>
      </c>
      <c r="E33031" s="265"/>
    </row>
    <row r="33032" spans="1:5">
      <c r="A33032" s="283">
        <v>80428</v>
      </c>
      <c r="B33032" s="176">
        <v>2.6</v>
      </c>
      <c r="C33032" s="176">
        <v>45.5</v>
      </c>
      <c r="D33032" s="282">
        <v>87</v>
      </c>
      <c r="E33032" s="265"/>
    </row>
    <row r="33033" spans="1:5">
      <c r="A33033" s="283">
        <v>80429</v>
      </c>
      <c r="B33033" s="176">
        <v>0</v>
      </c>
      <c r="C33033" s="176">
        <v>0</v>
      </c>
      <c r="D33033" s="282">
        <v>87</v>
      </c>
      <c r="E33033" s="265"/>
    </row>
    <row r="33034" spans="1:5">
      <c r="A33034" s="283">
        <v>80430</v>
      </c>
      <c r="B33034" s="176">
        <v>0.2</v>
      </c>
      <c r="C33034" s="176">
        <v>45</v>
      </c>
      <c r="D33034" s="282">
        <v>87</v>
      </c>
      <c r="E33034" s="265"/>
    </row>
    <row r="33035" spans="1:5">
      <c r="A33035" s="283">
        <v>80432</v>
      </c>
      <c r="B33035" s="176">
        <v>25.4</v>
      </c>
      <c r="C33035" s="176">
        <v>34.5</v>
      </c>
      <c r="D33035" s="282">
        <v>87</v>
      </c>
      <c r="E33035" s="265"/>
    </row>
    <row r="33036" spans="1:5">
      <c r="A33036" s="283">
        <v>80433</v>
      </c>
      <c r="B33036" s="176">
        <v>108.8</v>
      </c>
      <c r="C33036" s="176">
        <v>46.8</v>
      </c>
      <c r="D33036" s="282">
        <v>104</v>
      </c>
      <c r="E33036" s="265"/>
    </row>
    <row r="33037" spans="1:5">
      <c r="A33037" s="283">
        <v>80434</v>
      </c>
      <c r="B33037" s="176">
        <v>0.5</v>
      </c>
      <c r="C33037" s="176">
        <v>48.3</v>
      </c>
      <c r="D33037" s="282">
        <v>87</v>
      </c>
      <c r="E33037" s="265"/>
    </row>
    <row r="33038" spans="1:5">
      <c r="A33038" s="283">
        <v>80435</v>
      </c>
      <c r="B33038" s="176">
        <v>65.3</v>
      </c>
      <c r="C33038" s="176">
        <v>35.299999999999997</v>
      </c>
      <c r="D33038" s="282">
        <v>104</v>
      </c>
      <c r="E33038" s="265"/>
    </row>
    <row r="33039" spans="1:5">
      <c r="A33039" s="283">
        <v>80436</v>
      </c>
      <c r="B33039" s="176">
        <v>37.5</v>
      </c>
      <c r="C33039" s="176">
        <v>44.6</v>
      </c>
      <c r="D33039" s="282">
        <v>97</v>
      </c>
      <c r="E33039" s="265"/>
    </row>
    <row r="33040" spans="1:5">
      <c r="A33040" s="283">
        <v>80437</v>
      </c>
      <c r="B33040" s="176">
        <v>0</v>
      </c>
      <c r="C33040" s="176">
        <v>0</v>
      </c>
      <c r="D33040" s="282">
        <v>87</v>
      </c>
      <c r="E33040" s="265"/>
    </row>
    <row r="33041" spans="1:5">
      <c r="A33041" s="283">
        <v>80438</v>
      </c>
      <c r="B33041" s="176">
        <v>37.9</v>
      </c>
      <c r="C33041" s="176">
        <v>45.5</v>
      </c>
      <c r="D33041" s="282">
        <v>87</v>
      </c>
      <c r="E33041" s="265"/>
    </row>
    <row r="33042" spans="1:5">
      <c r="A33042" s="283">
        <v>80439</v>
      </c>
      <c r="B33042" s="176">
        <v>96.4</v>
      </c>
      <c r="C33042" s="176">
        <v>46.8</v>
      </c>
      <c r="D33042" s="282">
        <v>136</v>
      </c>
      <c r="E33042" s="265"/>
    </row>
    <row r="33043" spans="1:5">
      <c r="A33043" s="283">
        <v>80440</v>
      </c>
      <c r="B33043" s="176">
        <v>2.7</v>
      </c>
      <c r="C33043" s="176">
        <v>51.4</v>
      </c>
      <c r="D33043" s="282">
        <v>87</v>
      </c>
      <c r="E33043" s="265"/>
    </row>
    <row r="33044" spans="1:5">
      <c r="A33044" s="283">
        <v>80442</v>
      </c>
      <c r="B33044" s="176">
        <v>0</v>
      </c>
      <c r="C33044" s="176">
        <v>0</v>
      </c>
      <c r="D33044" s="282">
        <v>87</v>
      </c>
      <c r="E33044" s="265"/>
    </row>
    <row r="33045" spans="1:5">
      <c r="A33045" s="283">
        <v>80443</v>
      </c>
      <c r="B33045" s="176">
        <v>17</v>
      </c>
      <c r="C33045" s="176">
        <v>37</v>
      </c>
      <c r="D33045" s="282">
        <v>97</v>
      </c>
      <c r="E33045" s="265"/>
    </row>
    <row r="33046" spans="1:5">
      <c r="A33046" s="283">
        <v>80444</v>
      </c>
      <c r="B33046" s="176">
        <v>0</v>
      </c>
      <c r="C33046" s="176">
        <v>0</v>
      </c>
      <c r="D33046" s="282">
        <v>87</v>
      </c>
      <c r="E33046" s="265"/>
    </row>
    <row r="33047" spans="1:5">
      <c r="A33047" s="283">
        <v>80446</v>
      </c>
      <c r="B33047" s="176">
        <v>20.100000000000001</v>
      </c>
      <c r="C33047" s="176">
        <v>41.8</v>
      </c>
      <c r="D33047" s="282">
        <v>120</v>
      </c>
      <c r="E33047" s="265"/>
    </row>
    <row r="33048" spans="1:5">
      <c r="A33048" s="283">
        <v>80447</v>
      </c>
      <c r="B33048" s="176">
        <v>6</v>
      </c>
      <c r="C33048" s="176">
        <v>51</v>
      </c>
      <c r="D33048" s="282">
        <v>96</v>
      </c>
      <c r="E33048" s="265"/>
    </row>
    <row r="33049" spans="1:5">
      <c r="A33049" s="283">
        <v>80448</v>
      </c>
      <c r="B33049" s="176">
        <v>71.3</v>
      </c>
      <c r="C33049" s="176">
        <v>44.4</v>
      </c>
      <c r="D33049" s="282">
        <v>114</v>
      </c>
      <c r="E33049" s="265"/>
    </row>
    <row r="33050" spans="1:5">
      <c r="A33050" s="283">
        <v>80449</v>
      </c>
      <c r="B33050" s="176">
        <v>2.1</v>
      </c>
      <c r="C33050" s="176">
        <v>53.4</v>
      </c>
      <c r="D33050" s="282">
        <v>87</v>
      </c>
      <c r="E33050" s="265"/>
    </row>
    <row r="33051" spans="1:5">
      <c r="A33051" s="283">
        <v>80451</v>
      </c>
      <c r="B33051" s="176">
        <v>0</v>
      </c>
      <c r="C33051" s="176">
        <v>0</v>
      </c>
      <c r="D33051" s="282">
        <v>87</v>
      </c>
      <c r="E33051" s="265"/>
    </row>
    <row r="33052" spans="1:5">
      <c r="A33052" s="283">
        <v>80452</v>
      </c>
      <c r="B33052" s="176">
        <v>21.6</v>
      </c>
      <c r="C33052" s="176">
        <v>46.3</v>
      </c>
      <c r="D33052" s="282">
        <v>103</v>
      </c>
      <c r="E33052" s="265"/>
    </row>
    <row r="33053" spans="1:5">
      <c r="A33053" s="283">
        <v>80453</v>
      </c>
      <c r="B33053" s="176">
        <v>101</v>
      </c>
      <c r="C33053" s="176">
        <v>50.8</v>
      </c>
      <c r="D33053" s="282">
        <v>87</v>
      </c>
      <c r="E33053" s="265"/>
    </row>
    <row r="33054" spans="1:5">
      <c r="A33054" s="283">
        <v>80454</v>
      </c>
      <c r="B33054" s="176">
        <v>82.8</v>
      </c>
      <c r="C33054" s="176">
        <v>50.6</v>
      </c>
      <c r="D33054" s="282">
        <v>96</v>
      </c>
      <c r="E33054" s="265"/>
    </row>
    <row r="33055" spans="1:5">
      <c r="A33055" s="283">
        <v>80455</v>
      </c>
      <c r="B33055" s="176">
        <v>23.5</v>
      </c>
      <c r="C33055" s="176">
        <v>46.4</v>
      </c>
      <c r="D33055" s="282">
        <v>96</v>
      </c>
      <c r="E33055" s="265"/>
    </row>
    <row r="33056" spans="1:5">
      <c r="A33056" s="283">
        <v>80456</v>
      </c>
      <c r="B33056" s="176">
        <v>2.4</v>
      </c>
      <c r="C33056" s="176">
        <v>52.6</v>
      </c>
      <c r="D33056" s="282">
        <v>87</v>
      </c>
      <c r="E33056" s="265"/>
    </row>
    <row r="33057" spans="1:5">
      <c r="A33057" s="283">
        <v>80457</v>
      </c>
      <c r="B33057" s="176">
        <v>471.8</v>
      </c>
      <c r="C33057" s="176">
        <v>42</v>
      </c>
      <c r="D33057" s="282">
        <v>87</v>
      </c>
      <c r="E33057" s="265"/>
    </row>
    <row r="33058" spans="1:5">
      <c r="A33058" s="283">
        <v>80459</v>
      </c>
      <c r="B33058" s="176">
        <v>2.8</v>
      </c>
      <c r="C33058" s="176">
        <v>38.4</v>
      </c>
      <c r="D33058" s="282">
        <v>107</v>
      </c>
      <c r="E33058" s="265"/>
    </row>
    <row r="33059" spans="1:5">
      <c r="A33059" s="283">
        <v>80461</v>
      </c>
      <c r="B33059" s="176">
        <v>26.8</v>
      </c>
      <c r="C33059" s="176">
        <v>34.799999999999997</v>
      </c>
      <c r="D33059" s="282">
        <v>121</v>
      </c>
      <c r="E33059" s="265"/>
    </row>
    <row r="33060" spans="1:5">
      <c r="A33060" s="283">
        <v>80463</v>
      </c>
      <c r="B33060" s="176">
        <v>2.2999999999999998</v>
      </c>
      <c r="C33060" s="176">
        <v>32.799999999999997</v>
      </c>
      <c r="D33060" s="282">
        <v>87</v>
      </c>
      <c r="E33060" s="265"/>
    </row>
    <row r="33061" spans="1:5">
      <c r="A33061" s="283">
        <v>80465</v>
      </c>
      <c r="B33061" s="176">
        <v>420.7</v>
      </c>
      <c r="C33061" s="176">
        <v>42</v>
      </c>
      <c r="D33061" s="282">
        <v>101</v>
      </c>
      <c r="E33061" s="265"/>
    </row>
    <row r="33062" spans="1:5">
      <c r="A33062" s="283">
        <v>80466</v>
      </c>
      <c r="B33062" s="176">
        <v>32.5</v>
      </c>
      <c r="C33062" s="176">
        <v>41.8</v>
      </c>
      <c r="D33062" s="282">
        <v>96</v>
      </c>
      <c r="E33062" s="265"/>
    </row>
    <row r="33063" spans="1:5">
      <c r="A33063" s="283">
        <v>80467</v>
      </c>
      <c r="B33063" s="176">
        <v>5.6</v>
      </c>
      <c r="C33063" s="176">
        <v>40.799999999999997</v>
      </c>
      <c r="D33063" s="282">
        <v>97</v>
      </c>
      <c r="E33063" s="265"/>
    </row>
    <row r="33064" spans="1:5">
      <c r="A33064" s="283">
        <v>80468</v>
      </c>
      <c r="B33064" s="176">
        <v>1.1000000000000001</v>
      </c>
      <c r="C33064" s="176">
        <v>43</v>
      </c>
      <c r="D33064" s="282">
        <v>87</v>
      </c>
      <c r="E33064" s="265"/>
    </row>
    <row r="33065" spans="1:5">
      <c r="A33065" s="283">
        <v>80469</v>
      </c>
      <c r="B33065" s="176">
        <v>2.5</v>
      </c>
      <c r="C33065" s="176">
        <v>38.799999999999997</v>
      </c>
      <c r="D33065" s="282">
        <v>96</v>
      </c>
      <c r="E33065" s="265"/>
    </row>
    <row r="33066" spans="1:5">
      <c r="A33066" s="283">
        <v>80470</v>
      </c>
      <c r="B33066" s="176">
        <v>9.8000000000000007</v>
      </c>
      <c r="C33066" s="176">
        <v>46.9</v>
      </c>
      <c r="D33066" s="282">
        <v>103</v>
      </c>
      <c r="E33066" s="265"/>
    </row>
    <row r="33067" spans="1:5">
      <c r="A33067" s="283">
        <v>80471</v>
      </c>
      <c r="B33067" s="176">
        <v>43.7</v>
      </c>
      <c r="C33067" s="176">
        <v>45.3</v>
      </c>
      <c r="D33067" s="282">
        <v>87</v>
      </c>
      <c r="E33067" s="265"/>
    </row>
    <row r="33068" spans="1:5">
      <c r="A33068" s="283">
        <v>80473</v>
      </c>
      <c r="B33068" s="176">
        <v>0.5</v>
      </c>
      <c r="C33068" s="176">
        <v>48.3</v>
      </c>
      <c r="D33068" s="282">
        <v>87</v>
      </c>
      <c r="E33068" s="265"/>
    </row>
    <row r="33069" spans="1:5">
      <c r="A33069" s="283">
        <v>80474</v>
      </c>
      <c r="B33069" s="176">
        <v>45.1</v>
      </c>
      <c r="C33069" s="176">
        <v>48.6</v>
      </c>
      <c r="D33069" s="282">
        <v>96</v>
      </c>
      <c r="E33069" s="265"/>
    </row>
    <row r="33070" spans="1:5">
      <c r="A33070" s="283">
        <v>80475</v>
      </c>
      <c r="B33070" s="176">
        <v>21.5</v>
      </c>
      <c r="C33070" s="176">
        <v>44.6</v>
      </c>
      <c r="D33070" s="282">
        <v>87</v>
      </c>
      <c r="E33070" s="265"/>
    </row>
    <row r="33071" spans="1:5">
      <c r="A33071" s="283">
        <v>80476</v>
      </c>
      <c r="B33071" s="176">
        <v>0</v>
      </c>
      <c r="C33071" s="176">
        <v>0</v>
      </c>
      <c r="D33071" s="282">
        <v>87</v>
      </c>
      <c r="E33071" s="265"/>
    </row>
    <row r="33072" spans="1:5">
      <c r="A33072" s="283">
        <v>80477</v>
      </c>
      <c r="B33072" s="176">
        <v>0</v>
      </c>
      <c r="C33072" s="176">
        <v>0</v>
      </c>
      <c r="D33072" s="282">
        <v>87</v>
      </c>
      <c r="E33072" s="265"/>
    </row>
    <row r="33073" spans="1:5">
      <c r="A33073" s="283">
        <v>80478</v>
      </c>
      <c r="B33073" s="176">
        <v>41</v>
      </c>
      <c r="C33073" s="176">
        <v>40.1</v>
      </c>
      <c r="D33073" s="282">
        <v>87</v>
      </c>
      <c r="E33073" s="265"/>
    </row>
    <row r="33074" spans="1:5">
      <c r="A33074" s="283">
        <v>80479</v>
      </c>
      <c r="B33074" s="176">
        <v>1.8</v>
      </c>
      <c r="C33074" s="176">
        <v>42.5</v>
      </c>
      <c r="D33074" s="282">
        <v>87</v>
      </c>
      <c r="E33074" s="265"/>
    </row>
    <row r="33075" spans="1:5">
      <c r="A33075" s="283">
        <v>80480</v>
      </c>
      <c r="B33075" s="176">
        <v>1</v>
      </c>
      <c r="C33075" s="176">
        <v>46.5</v>
      </c>
      <c r="D33075" s="282">
        <v>87</v>
      </c>
      <c r="E33075" s="265"/>
    </row>
    <row r="33076" spans="1:5">
      <c r="A33076" s="283">
        <v>80481</v>
      </c>
      <c r="B33076" s="176">
        <v>12.9</v>
      </c>
      <c r="C33076" s="176">
        <v>47.7</v>
      </c>
      <c r="D33076" s="282">
        <v>87</v>
      </c>
      <c r="E33076" s="265"/>
    </row>
    <row r="33077" spans="1:5">
      <c r="A33077" s="283">
        <v>80482</v>
      </c>
      <c r="B33077" s="176">
        <v>16.8</v>
      </c>
      <c r="C33077" s="176">
        <v>36.1</v>
      </c>
      <c r="D33077" s="282">
        <v>95</v>
      </c>
      <c r="E33077" s="265"/>
    </row>
    <row r="33078" spans="1:5">
      <c r="A33078" s="283">
        <v>80483</v>
      </c>
      <c r="B33078" s="176">
        <v>2.2000000000000002</v>
      </c>
      <c r="C33078" s="176">
        <v>42.8</v>
      </c>
      <c r="D33078" s="282">
        <v>87</v>
      </c>
      <c r="E33078" s="265"/>
    </row>
    <row r="33079" spans="1:5">
      <c r="A33079" s="283">
        <v>80487</v>
      </c>
      <c r="B33079" s="176">
        <v>34.799999999999997</v>
      </c>
      <c r="C33079" s="176">
        <v>38.799999999999997</v>
      </c>
      <c r="D33079" s="282">
        <v>130</v>
      </c>
      <c r="E33079" s="265"/>
    </row>
    <row r="33080" spans="1:5">
      <c r="A33080" s="283">
        <v>80488</v>
      </c>
      <c r="B33080" s="176">
        <v>48.7</v>
      </c>
      <c r="C33080" s="176">
        <v>34</v>
      </c>
      <c r="D33080" s="282">
        <v>95</v>
      </c>
      <c r="E33080" s="265"/>
    </row>
    <row r="33081" spans="1:5">
      <c r="A33081" s="283">
        <v>80497</v>
      </c>
      <c r="B33081" s="176">
        <v>405.4</v>
      </c>
      <c r="C33081" s="176">
        <v>36.799999999999997</v>
      </c>
      <c r="D33081" s="282">
        <v>95</v>
      </c>
      <c r="E33081" s="265"/>
    </row>
    <row r="33082" spans="1:5">
      <c r="A33082" s="283">
        <v>80498</v>
      </c>
      <c r="B33082" s="176">
        <v>25.3</v>
      </c>
      <c r="C33082" s="176">
        <v>40.200000000000003</v>
      </c>
      <c r="D33082" s="282">
        <v>104</v>
      </c>
      <c r="E33082" s="265"/>
    </row>
    <row r="33083" spans="1:5">
      <c r="A33083" s="283">
        <v>80501</v>
      </c>
      <c r="B33083" s="176">
        <v>1879</v>
      </c>
      <c r="C33083" s="176">
        <v>36.5</v>
      </c>
      <c r="D33083" s="282">
        <v>140</v>
      </c>
      <c r="E33083" s="265"/>
    </row>
    <row r="33084" spans="1:5">
      <c r="A33084" s="283">
        <v>80502</v>
      </c>
      <c r="B33084" s="176">
        <v>0</v>
      </c>
      <c r="C33084" s="176">
        <v>0</v>
      </c>
      <c r="D33084" s="282">
        <v>87</v>
      </c>
      <c r="E33084" s="265"/>
    </row>
    <row r="33085" spans="1:5">
      <c r="A33085" s="283">
        <v>80503</v>
      </c>
      <c r="B33085" s="176">
        <v>384.7</v>
      </c>
      <c r="C33085" s="176">
        <v>41.5</v>
      </c>
      <c r="D33085" s="282">
        <v>139</v>
      </c>
      <c r="E33085" s="265"/>
    </row>
    <row r="33086" spans="1:5">
      <c r="A33086" s="283">
        <v>80504</v>
      </c>
      <c r="B33086" s="176">
        <v>498</v>
      </c>
      <c r="C33086" s="176">
        <v>35.5</v>
      </c>
      <c r="D33086" s="282">
        <v>130</v>
      </c>
      <c r="E33086" s="265"/>
    </row>
    <row r="33087" spans="1:5">
      <c r="A33087" s="283">
        <v>80510</v>
      </c>
      <c r="B33087" s="176">
        <v>4.7</v>
      </c>
      <c r="C33087" s="176">
        <v>53.4</v>
      </c>
      <c r="D33087" s="282">
        <v>87</v>
      </c>
      <c r="E33087" s="265"/>
    </row>
    <row r="33088" spans="1:5">
      <c r="A33088" s="283">
        <v>80511</v>
      </c>
      <c r="B33088" s="176">
        <v>0</v>
      </c>
      <c r="C33088" s="176">
        <v>0</v>
      </c>
      <c r="D33088" s="282">
        <v>87</v>
      </c>
      <c r="E33088" s="265"/>
    </row>
    <row r="33089" spans="1:5">
      <c r="A33089" s="283">
        <v>80512</v>
      </c>
      <c r="B33089" s="176">
        <v>4</v>
      </c>
      <c r="C33089" s="176">
        <v>48.8</v>
      </c>
      <c r="D33089" s="282">
        <v>103</v>
      </c>
      <c r="E33089" s="265"/>
    </row>
    <row r="33090" spans="1:5">
      <c r="A33090" s="283">
        <v>80513</v>
      </c>
      <c r="B33090" s="176">
        <v>193.7</v>
      </c>
      <c r="C33090" s="176">
        <v>44.9</v>
      </c>
      <c r="D33090" s="282">
        <v>94</v>
      </c>
      <c r="E33090" s="265"/>
    </row>
    <row r="33091" spans="1:5">
      <c r="A33091" s="283">
        <v>80514</v>
      </c>
      <c r="B33091" s="176">
        <v>355.2</v>
      </c>
      <c r="C33091" s="176">
        <v>34.4</v>
      </c>
      <c r="D33091" s="282">
        <v>87</v>
      </c>
      <c r="E33091" s="265"/>
    </row>
    <row r="33092" spans="1:5">
      <c r="A33092" s="283">
        <v>80515</v>
      </c>
      <c r="B33092" s="176">
        <v>10.8</v>
      </c>
      <c r="C33092" s="176">
        <v>55.4</v>
      </c>
      <c r="D33092" s="282">
        <v>87</v>
      </c>
      <c r="E33092" s="265"/>
    </row>
    <row r="33093" spans="1:5">
      <c r="A33093" s="283">
        <v>80516</v>
      </c>
      <c r="B33093" s="176">
        <v>540.79999999999995</v>
      </c>
      <c r="C33093" s="176">
        <v>36.6</v>
      </c>
      <c r="D33093" s="282">
        <v>111</v>
      </c>
      <c r="E33093" s="265"/>
    </row>
    <row r="33094" spans="1:5">
      <c r="A33094" s="283">
        <v>80517</v>
      </c>
      <c r="B33094" s="176">
        <v>30.7</v>
      </c>
      <c r="C33094" s="176">
        <v>51.9</v>
      </c>
      <c r="D33094" s="282">
        <v>105</v>
      </c>
      <c r="E33094" s="265"/>
    </row>
    <row r="33095" spans="1:5">
      <c r="A33095" s="283">
        <v>80520</v>
      </c>
      <c r="B33095" s="176">
        <v>515.6</v>
      </c>
      <c r="C33095" s="176">
        <v>35.1</v>
      </c>
      <c r="D33095" s="282">
        <v>87</v>
      </c>
      <c r="E33095" s="265"/>
    </row>
    <row r="33096" spans="1:5">
      <c r="A33096" s="283">
        <v>80521</v>
      </c>
      <c r="B33096" s="176">
        <v>2433.4</v>
      </c>
      <c r="C33096" s="176">
        <v>24.1</v>
      </c>
      <c r="D33096" s="282">
        <v>130</v>
      </c>
      <c r="E33096" s="265"/>
    </row>
    <row r="33097" spans="1:5">
      <c r="A33097" s="283">
        <v>80522</v>
      </c>
      <c r="B33097" s="176">
        <v>0</v>
      </c>
      <c r="C33097" s="176">
        <v>0</v>
      </c>
      <c r="D33097" s="282">
        <v>87</v>
      </c>
      <c r="E33097" s="265"/>
    </row>
    <row r="33098" spans="1:5">
      <c r="A33098" s="283">
        <v>80523</v>
      </c>
      <c r="B33098" s="176">
        <v>0</v>
      </c>
      <c r="C33098" s="176">
        <v>0</v>
      </c>
      <c r="D33098" s="282">
        <v>87</v>
      </c>
      <c r="E33098" s="265"/>
    </row>
    <row r="33099" spans="1:5">
      <c r="A33099" s="283">
        <v>80524</v>
      </c>
      <c r="B33099" s="176">
        <v>159.30000000000001</v>
      </c>
      <c r="C33099" s="176">
        <v>35</v>
      </c>
      <c r="D33099" s="282">
        <v>139</v>
      </c>
      <c r="E33099" s="265"/>
    </row>
    <row r="33100" spans="1:5">
      <c r="A33100" s="283">
        <v>80525</v>
      </c>
      <c r="B33100" s="176">
        <v>2239</v>
      </c>
      <c r="C33100" s="176">
        <v>35.5</v>
      </c>
      <c r="D33100" s="282">
        <v>187</v>
      </c>
      <c r="E33100" s="265"/>
    </row>
    <row r="33101" spans="1:5">
      <c r="A33101" s="283">
        <v>80526</v>
      </c>
      <c r="B33101" s="176">
        <v>1079.9000000000001</v>
      </c>
      <c r="C33101" s="176">
        <v>32.1</v>
      </c>
      <c r="D33101" s="282">
        <v>130</v>
      </c>
      <c r="E33101" s="265"/>
    </row>
    <row r="33102" spans="1:5">
      <c r="A33102" s="283">
        <v>80527</v>
      </c>
      <c r="B33102" s="176">
        <v>978.7</v>
      </c>
      <c r="C33102" s="176">
        <v>33.5</v>
      </c>
      <c r="D33102" s="282">
        <v>95</v>
      </c>
      <c r="E33102" s="265"/>
    </row>
    <row r="33103" spans="1:5">
      <c r="A33103" s="283">
        <v>80528</v>
      </c>
      <c r="B33103" s="176">
        <v>755.2</v>
      </c>
      <c r="C33103" s="176">
        <v>35.200000000000003</v>
      </c>
      <c r="D33103" s="282">
        <v>117</v>
      </c>
      <c r="E33103" s="265"/>
    </row>
    <row r="33104" spans="1:5">
      <c r="A33104" s="283">
        <v>80530</v>
      </c>
      <c r="B33104" s="176">
        <v>616</v>
      </c>
      <c r="C33104" s="176">
        <v>34.9</v>
      </c>
      <c r="D33104" s="282">
        <v>87</v>
      </c>
      <c r="E33104" s="265"/>
    </row>
    <row r="33105" spans="1:5">
      <c r="A33105" s="283">
        <v>80532</v>
      </c>
      <c r="B33105" s="176">
        <v>24.3</v>
      </c>
      <c r="C33105" s="176">
        <v>54.6</v>
      </c>
      <c r="D33105" s="282">
        <v>87</v>
      </c>
      <c r="E33105" s="265"/>
    </row>
    <row r="33106" spans="1:5">
      <c r="A33106" s="283">
        <v>80533</v>
      </c>
      <c r="B33106" s="176">
        <v>0</v>
      </c>
      <c r="C33106" s="176">
        <v>0</v>
      </c>
      <c r="D33106" s="282">
        <v>87</v>
      </c>
      <c r="E33106" s="265"/>
    </row>
    <row r="33107" spans="1:5">
      <c r="A33107" s="283">
        <v>80534</v>
      </c>
      <c r="B33107" s="176">
        <v>240.1</v>
      </c>
      <c r="C33107" s="176">
        <v>35.1</v>
      </c>
      <c r="D33107" s="282">
        <v>95</v>
      </c>
      <c r="E33107" s="265"/>
    </row>
    <row r="33108" spans="1:5">
      <c r="A33108" s="283">
        <v>80535</v>
      </c>
      <c r="B33108" s="176">
        <v>61.9</v>
      </c>
      <c r="C33108" s="176">
        <v>43.3</v>
      </c>
      <c r="D33108" s="282">
        <v>87</v>
      </c>
      <c r="E33108" s="265"/>
    </row>
    <row r="33109" spans="1:5">
      <c r="A33109" s="283">
        <v>80536</v>
      </c>
      <c r="B33109" s="176">
        <v>8.3000000000000007</v>
      </c>
      <c r="C33109" s="176">
        <v>53.8</v>
      </c>
      <c r="D33109" s="282">
        <v>103</v>
      </c>
      <c r="E33109" s="265"/>
    </row>
    <row r="33110" spans="1:5">
      <c r="A33110" s="283">
        <v>80537</v>
      </c>
      <c r="B33110" s="176">
        <v>270</v>
      </c>
      <c r="C33110" s="176">
        <v>40.5</v>
      </c>
      <c r="D33110" s="282">
        <v>137</v>
      </c>
      <c r="E33110" s="265"/>
    </row>
    <row r="33111" spans="1:5">
      <c r="A33111" s="283">
        <v>80538</v>
      </c>
      <c r="B33111" s="176">
        <v>238.6</v>
      </c>
      <c r="C33111" s="176">
        <v>40.700000000000003</v>
      </c>
      <c r="D33111" s="282">
        <v>131</v>
      </c>
      <c r="E33111" s="265"/>
    </row>
    <row r="33112" spans="1:5">
      <c r="A33112" s="283">
        <v>80539</v>
      </c>
      <c r="B33112" s="176">
        <v>0</v>
      </c>
      <c r="C33112" s="176">
        <v>0</v>
      </c>
      <c r="D33112" s="282">
        <v>87</v>
      </c>
      <c r="E33112" s="265"/>
    </row>
    <row r="33113" spans="1:5">
      <c r="A33113" s="283">
        <v>80540</v>
      </c>
      <c r="B33113" s="176">
        <v>24.1</v>
      </c>
      <c r="C33113" s="176">
        <v>48</v>
      </c>
      <c r="D33113" s="282">
        <v>95</v>
      </c>
      <c r="E33113" s="265"/>
    </row>
    <row r="33114" spans="1:5">
      <c r="A33114" s="283">
        <v>80541</v>
      </c>
      <c r="B33114" s="176">
        <v>3834.9</v>
      </c>
      <c r="C33114" s="176">
        <v>32.200000000000003</v>
      </c>
      <c r="D33114" s="282">
        <v>87</v>
      </c>
      <c r="E33114" s="265"/>
    </row>
    <row r="33115" spans="1:5">
      <c r="A33115" s="283">
        <v>80542</v>
      </c>
      <c r="B33115" s="176">
        <v>97.8</v>
      </c>
      <c r="C33115" s="176">
        <v>40</v>
      </c>
      <c r="D33115" s="282">
        <v>103</v>
      </c>
      <c r="E33115" s="265"/>
    </row>
    <row r="33116" spans="1:5">
      <c r="A33116" s="283">
        <v>80543</v>
      </c>
      <c r="B33116" s="176">
        <v>233.7</v>
      </c>
      <c r="C33116" s="176">
        <v>29.9</v>
      </c>
      <c r="D33116" s="282">
        <v>112</v>
      </c>
      <c r="E33116" s="265"/>
    </row>
    <row r="33117" spans="1:5">
      <c r="A33117" s="283">
        <v>80544</v>
      </c>
      <c r="B33117" s="176">
        <v>955.7</v>
      </c>
      <c r="C33117" s="176">
        <v>47.1</v>
      </c>
      <c r="D33117" s="282">
        <v>87</v>
      </c>
      <c r="E33117" s="265"/>
    </row>
    <row r="33118" spans="1:5">
      <c r="A33118" s="283">
        <v>80545</v>
      </c>
      <c r="B33118" s="176">
        <v>2.6</v>
      </c>
      <c r="C33118" s="176">
        <v>57.1</v>
      </c>
      <c r="D33118" s="282">
        <v>87</v>
      </c>
      <c r="E33118" s="265"/>
    </row>
    <row r="33119" spans="1:5">
      <c r="A33119" s="283">
        <v>80546</v>
      </c>
      <c r="B33119" s="176">
        <v>0</v>
      </c>
      <c r="C33119" s="176">
        <v>0</v>
      </c>
      <c r="D33119" s="282">
        <v>87</v>
      </c>
      <c r="E33119" s="265"/>
    </row>
    <row r="33120" spans="1:5">
      <c r="A33120" s="283">
        <v>80547</v>
      </c>
      <c r="B33120" s="176">
        <v>7.6</v>
      </c>
      <c r="C33120" s="176">
        <v>45.9</v>
      </c>
      <c r="D33120" s="282">
        <v>87</v>
      </c>
      <c r="E33120" s="265"/>
    </row>
    <row r="33121" spans="1:5">
      <c r="A33121" s="283">
        <v>80549</v>
      </c>
      <c r="B33121" s="176">
        <v>36.9</v>
      </c>
      <c r="C33121" s="176">
        <v>34.299999999999997</v>
      </c>
      <c r="D33121" s="282">
        <v>94</v>
      </c>
      <c r="E33121" s="265"/>
    </row>
    <row r="33122" spans="1:5">
      <c r="A33122" s="283">
        <v>80550</v>
      </c>
      <c r="B33122" s="176">
        <v>253.5</v>
      </c>
      <c r="C33122" s="176">
        <v>36.5</v>
      </c>
      <c r="D33122" s="282">
        <v>101</v>
      </c>
      <c r="E33122" s="265"/>
    </row>
    <row r="33123" spans="1:5">
      <c r="A33123" s="283">
        <v>80551</v>
      </c>
      <c r="B33123" s="176">
        <v>0</v>
      </c>
      <c r="C33123" s="176">
        <v>0</v>
      </c>
      <c r="D33123" s="282">
        <v>87</v>
      </c>
      <c r="E33123" s="265"/>
    </row>
    <row r="33124" spans="1:5">
      <c r="A33124" s="283">
        <v>80553</v>
      </c>
      <c r="B33124" s="176">
        <v>0</v>
      </c>
      <c r="C33124" s="176">
        <v>0</v>
      </c>
      <c r="D33124" s="282">
        <v>87</v>
      </c>
      <c r="E33124" s="265"/>
    </row>
    <row r="33125" spans="1:5">
      <c r="A33125" s="283">
        <v>80601</v>
      </c>
      <c r="B33125" s="176">
        <v>951.9</v>
      </c>
      <c r="C33125" s="176">
        <v>32.4</v>
      </c>
      <c r="D33125" s="282">
        <v>137</v>
      </c>
      <c r="E33125" s="265"/>
    </row>
    <row r="33126" spans="1:5">
      <c r="A33126" s="283">
        <v>80602</v>
      </c>
      <c r="B33126" s="176">
        <v>437.3</v>
      </c>
      <c r="C33126" s="176">
        <v>33</v>
      </c>
      <c r="D33126" s="282">
        <v>101</v>
      </c>
      <c r="E33126" s="265"/>
    </row>
    <row r="33127" spans="1:5">
      <c r="A33127" s="283">
        <v>80603</v>
      </c>
      <c r="B33127" s="176">
        <v>88</v>
      </c>
      <c r="C33127" s="176">
        <v>36.5</v>
      </c>
      <c r="D33127" s="282">
        <v>87</v>
      </c>
      <c r="E33127" s="265"/>
    </row>
    <row r="33128" spans="1:5">
      <c r="A33128" s="283">
        <v>80610</v>
      </c>
      <c r="B33128" s="176">
        <v>10.7</v>
      </c>
      <c r="C33128" s="176">
        <v>38.200000000000003</v>
      </c>
      <c r="D33128" s="282">
        <v>97</v>
      </c>
      <c r="E33128" s="265"/>
    </row>
    <row r="33129" spans="1:5">
      <c r="A33129" s="283">
        <v>80611</v>
      </c>
      <c r="B33129" s="176">
        <v>1.5</v>
      </c>
      <c r="C33129" s="176">
        <v>40.6</v>
      </c>
      <c r="D33129" s="282">
        <v>87</v>
      </c>
      <c r="E33129" s="265"/>
    </row>
    <row r="33130" spans="1:5">
      <c r="A33130" s="283">
        <v>80612</v>
      </c>
      <c r="B33130" s="176">
        <v>3.5</v>
      </c>
      <c r="C33130" s="176">
        <v>42</v>
      </c>
      <c r="D33130" s="282">
        <v>87</v>
      </c>
      <c r="E33130" s="265"/>
    </row>
    <row r="33131" spans="1:5">
      <c r="A33131" s="283">
        <v>80614</v>
      </c>
      <c r="B33131" s="176">
        <v>1584.9</v>
      </c>
      <c r="C33131" s="176">
        <v>27.6</v>
      </c>
      <c r="D33131" s="282">
        <v>87</v>
      </c>
      <c r="E33131" s="265"/>
    </row>
    <row r="33132" spans="1:5">
      <c r="A33132" s="283">
        <v>80615</v>
      </c>
      <c r="B33132" s="176">
        <v>16.2</v>
      </c>
      <c r="C33132" s="176">
        <v>38.4</v>
      </c>
      <c r="D33132" s="282">
        <v>94</v>
      </c>
      <c r="E33132" s="265"/>
    </row>
    <row r="33133" spans="1:5">
      <c r="A33133" s="283">
        <v>80620</v>
      </c>
      <c r="B33133" s="176">
        <v>2783.3</v>
      </c>
      <c r="C33133" s="176">
        <v>28.1</v>
      </c>
      <c r="D33133" s="282">
        <v>95</v>
      </c>
      <c r="E33133" s="265"/>
    </row>
    <row r="33134" spans="1:5">
      <c r="A33134" s="283">
        <v>80621</v>
      </c>
      <c r="B33134" s="176">
        <v>134.9</v>
      </c>
      <c r="C33134" s="176">
        <v>33.799999999999997</v>
      </c>
      <c r="D33134" s="282">
        <v>87</v>
      </c>
      <c r="E33134" s="265"/>
    </row>
    <row r="33135" spans="1:5">
      <c r="A33135" s="283">
        <v>80622</v>
      </c>
      <c r="B33135" s="176">
        <v>1.5</v>
      </c>
      <c r="C33135" s="176">
        <v>40.299999999999997</v>
      </c>
      <c r="D33135" s="282">
        <v>87</v>
      </c>
      <c r="E33135" s="265"/>
    </row>
    <row r="33136" spans="1:5">
      <c r="A33136" s="283">
        <v>80623</v>
      </c>
      <c r="B33136" s="176">
        <v>70.599999999999994</v>
      </c>
      <c r="C33136" s="176">
        <v>35.299999999999997</v>
      </c>
      <c r="D33136" s="282">
        <v>87</v>
      </c>
      <c r="E33136" s="265"/>
    </row>
    <row r="33137" spans="1:5">
      <c r="A33137" s="283">
        <v>80624</v>
      </c>
      <c r="B33137" s="176">
        <v>3.1</v>
      </c>
      <c r="C33137" s="176">
        <v>39.799999999999997</v>
      </c>
      <c r="D33137" s="282">
        <v>87</v>
      </c>
      <c r="E33137" s="265"/>
    </row>
    <row r="33138" spans="1:5">
      <c r="A33138" s="283">
        <v>80631</v>
      </c>
      <c r="B33138" s="176">
        <v>512.70000000000005</v>
      </c>
      <c r="C33138" s="176">
        <v>25.3</v>
      </c>
      <c r="D33138" s="282">
        <v>136</v>
      </c>
      <c r="E33138" s="265"/>
    </row>
    <row r="33139" spans="1:5">
      <c r="A33139" s="283">
        <v>80632</v>
      </c>
      <c r="B33139" s="176">
        <v>0</v>
      </c>
      <c r="C33139" s="176">
        <v>0</v>
      </c>
      <c r="D33139" s="282">
        <v>87</v>
      </c>
      <c r="E33139" s="265"/>
    </row>
    <row r="33140" spans="1:5">
      <c r="A33140" s="283">
        <v>80633</v>
      </c>
      <c r="B33140" s="176">
        <v>0</v>
      </c>
      <c r="C33140" s="176">
        <v>0</v>
      </c>
      <c r="D33140" s="282">
        <v>87</v>
      </c>
      <c r="E33140" s="265"/>
    </row>
    <row r="33141" spans="1:5">
      <c r="A33141" s="283">
        <v>80634</v>
      </c>
      <c r="B33141" s="176">
        <v>1266.0999999999999</v>
      </c>
      <c r="C33141" s="176">
        <v>36.6</v>
      </c>
      <c r="D33141" s="282">
        <v>128</v>
      </c>
      <c r="E33141" s="265"/>
    </row>
    <row r="33142" spans="1:5">
      <c r="A33142" s="283">
        <v>80638</v>
      </c>
      <c r="B33142" s="176">
        <v>0</v>
      </c>
      <c r="C33142" s="176">
        <v>0</v>
      </c>
      <c r="D33142" s="282">
        <v>87</v>
      </c>
      <c r="E33142" s="265"/>
    </row>
    <row r="33143" spans="1:5">
      <c r="A33143" s="283">
        <v>80639</v>
      </c>
      <c r="B33143" s="176">
        <v>0</v>
      </c>
      <c r="C33143" s="176">
        <v>0</v>
      </c>
      <c r="D33143" s="282">
        <v>87</v>
      </c>
      <c r="E33143" s="265"/>
    </row>
    <row r="33144" spans="1:5">
      <c r="A33144" s="283">
        <v>80640</v>
      </c>
      <c r="B33144" s="176">
        <v>735.8</v>
      </c>
      <c r="C33144" s="176">
        <v>30.2</v>
      </c>
      <c r="D33144" s="282">
        <v>102</v>
      </c>
      <c r="E33144" s="265"/>
    </row>
    <row r="33145" spans="1:5">
      <c r="A33145" s="283">
        <v>80642</v>
      </c>
      <c r="B33145" s="176">
        <v>29.1</v>
      </c>
      <c r="C33145" s="176">
        <v>37.4</v>
      </c>
      <c r="D33145" s="282">
        <v>87</v>
      </c>
      <c r="E33145" s="265"/>
    </row>
    <row r="33146" spans="1:5">
      <c r="A33146" s="283">
        <v>80643</v>
      </c>
      <c r="B33146" s="176">
        <v>7.8</v>
      </c>
      <c r="C33146" s="176">
        <v>38.9</v>
      </c>
      <c r="D33146" s="282">
        <v>114</v>
      </c>
      <c r="E33146" s="265"/>
    </row>
    <row r="33147" spans="1:5">
      <c r="A33147" s="283">
        <v>80644</v>
      </c>
      <c r="B33147" s="176">
        <v>25.9</v>
      </c>
      <c r="C33147" s="176">
        <v>37.200000000000003</v>
      </c>
      <c r="D33147" s="282">
        <v>95</v>
      </c>
      <c r="E33147" s="265"/>
    </row>
    <row r="33148" spans="1:5">
      <c r="A33148" s="283">
        <v>80645</v>
      </c>
      <c r="B33148" s="176">
        <v>50.1</v>
      </c>
      <c r="C33148" s="176">
        <v>38.200000000000003</v>
      </c>
      <c r="D33148" s="282">
        <v>87</v>
      </c>
      <c r="E33148" s="265"/>
    </row>
    <row r="33149" spans="1:5">
      <c r="A33149" s="283">
        <v>80646</v>
      </c>
      <c r="B33149" s="176">
        <v>32.700000000000003</v>
      </c>
      <c r="C33149" s="176">
        <v>43.2</v>
      </c>
      <c r="D33149" s="282">
        <v>87</v>
      </c>
      <c r="E33149" s="265"/>
    </row>
    <row r="33150" spans="1:5">
      <c r="A33150" s="283">
        <v>80648</v>
      </c>
      <c r="B33150" s="176">
        <v>4</v>
      </c>
      <c r="C33150" s="176">
        <v>40.5</v>
      </c>
      <c r="D33150" s="282">
        <v>87</v>
      </c>
      <c r="E33150" s="265"/>
    </row>
    <row r="33151" spans="1:5">
      <c r="A33151" s="283">
        <v>80649</v>
      </c>
      <c r="B33151" s="176">
        <v>4.7</v>
      </c>
      <c r="C33151" s="176">
        <v>42</v>
      </c>
      <c r="D33151" s="282">
        <v>87</v>
      </c>
      <c r="E33151" s="265"/>
    </row>
    <row r="33152" spans="1:5">
      <c r="A33152" s="283">
        <v>80650</v>
      </c>
      <c r="B33152" s="176">
        <v>22.3</v>
      </c>
      <c r="C33152" s="176">
        <v>41.2</v>
      </c>
      <c r="D33152" s="282">
        <v>87</v>
      </c>
      <c r="E33152" s="265"/>
    </row>
    <row r="33153" spans="1:5">
      <c r="A33153" s="283">
        <v>80651</v>
      </c>
      <c r="B33153" s="176">
        <v>43.7</v>
      </c>
      <c r="C33153" s="176">
        <v>36.4</v>
      </c>
      <c r="D33153" s="282">
        <v>87</v>
      </c>
      <c r="E33153" s="265"/>
    </row>
    <row r="33154" spans="1:5">
      <c r="A33154" s="283">
        <v>80652</v>
      </c>
      <c r="B33154" s="176">
        <v>6.9</v>
      </c>
      <c r="C33154" s="176">
        <v>41</v>
      </c>
      <c r="D33154" s="282">
        <v>87</v>
      </c>
      <c r="E33154" s="265"/>
    </row>
    <row r="33155" spans="1:5">
      <c r="A33155" s="283">
        <v>80653</v>
      </c>
      <c r="B33155" s="176">
        <v>5.6</v>
      </c>
      <c r="C33155" s="176">
        <v>45.1</v>
      </c>
      <c r="D33155" s="282">
        <v>87</v>
      </c>
      <c r="E33155" s="265"/>
    </row>
    <row r="33156" spans="1:5">
      <c r="A33156" s="283">
        <v>80654</v>
      </c>
      <c r="B33156" s="176">
        <v>9.6</v>
      </c>
      <c r="C33156" s="176">
        <v>36.5</v>
      </c>
      <c r="D33156" s="282">
        <v>87</v>
      </c>
      <c r="E33156" s="265"/>
    </row>
    <row r="33157" spans="1:5">
      <c r="A33157" s="283">
        <v>80701</v>
      </c>
      <c r="B33157" s="176">
        <v>38.299999999999997</v>
      </c>
      <c r="C33157" s="176">
        <v>33.5</v>
      </c>
      <c r="D33157" s="282">
        <v>93</v>
      </c>
      <c r="E33157" s="265"/>
    </row>
    <row r="33158" spans="1:5">
      <c r="A33158" s="283">
        <v>80705</v>
      </c>
      <c r="B33158" s="176">
        <v>108.9</v>
      </c>
      <c r="C33158" s="176">
        <v>39.6</v>
      </c>
      <c r="D33158" s="282">
        <v>87</v>
      </c>
      <c r="E33158" s="265"/>
    </row>
    <row r="33159" spans="1:5">
      <c r="A33159" s="283">
        <v>80720</v>
      </c>
      <c r="B33159" s="176">
        <v>3.3</v>
      </c>
      <c r="C33159" s="176">
        <v>44.6</v>
      </c>
      <c r="D33159" s="282">
        <v>87</v>
      </c>
      <c r="E33159" s="265"/>
    </row>
    <row r="33160" spans="1:5">
      <c r="A33160" s="283">
        <v>80721</v>
      </c>
      <c r="B33160" s="176">
        <v>2.1</v>
      </c>
      <c r="C33160" s="176">
        <v>43.8</v>
      </c>
      <c r="D33160" s="282">
        <v>87</v>
      </c>
      <c r="E33160" s="265"/>
    </row>
    <row r="33161" spans="1:5">
      <c r="A33161" s="283">
        <v>80722</v>
      </c>
      <c r="B33161" s="176">
        <v>13.2</v>
      </c>
      <c r="C33161" s="176">
        <v>38.700000000000003</v>
      </c>
      <c r="D33161" s="282">
        <v>87</v>
      </c>
      <c r="E33161" s="265"/>
    </row>
    <row r="33162" spans="1:5">
      <c r="A33162" s="283">
        <v>80723</v>
      </c>
      <c r="B33162" s="176">
        <v>26.2</v>
      </c>
      <c r="C33162" s="176">
        <v>38.799999999999997</v>
      </c>
      <c r="D33162" s="282">
        <v>87</v>
      </c>
      <c r="E33162" s="265"/>
    </row>
    <row r="33163" spans="1:5">
      <c r="A33163" s="283">
        <v>80726</v>
      </c>
      <c r="B33163" s="176">
        <v>2</v>
      </c>
      <c r="C33163" s="176">
        <v>46.4</v>
      </c>
      <c r="D33163" s="282">
        <v>87</v>
      </c>
      <c r="E33163" s="265"/>
    </row>
    <row r="33164" spans="1:5">
      <c r="A33164" s="283">
        <v>80727</v>
      </c>
      <c r="B33164" s="176">
        <v>1.9</v>
      </c>
      <c r="C33164" s="176">
        <v>40.200000000000003</v>
      </c>
      <c r="D33164" s="282">
        <v>87</v>
      </c>
      <c r="E33164" s="265"/>
    </row>
    <row r="33165" spans="1:5">
      <c r="A33165" s="283">
        <v>80728</v>
      </c>
      <c r="B33165" s="176">
        <v>2.4</v>
      </c>
      <c r="C33165" s="176">
        <v>43.3</v>
      </c>
      <c r="D33165" s="282">
        <v>87</v>
      </c>
      <c r="E33165" s="265"/>
    </row>
    <row r="33166" spans="1:5">
      <c r="A33166" s="283">
        <v>80729</v>
      </c>
      <c r="B33166" s="176">
        <v>1.5</v>
      </c>
      <c r="C33166" s="176">
        <v>40.700000000000003</v>
      </c>
      <c r="D33166" s="282">
        <v>87</v>
      </c>
      <c r="E33166" s="265"/>
    </row>
    <row r="33167" spans="1:5">
      <c r="A33167" s="283">
        <v>80731</v>
      </c>
      <c r="B33167" s="176">
        <v>4.4000000000000004</v>
      </c>
      <c r="C33167" s="176">
        <v>44.8</v>
      </c>
      <c r="D33167" s="282">
        <v>87</v>
      </c>
      <c r="E33167" s="265"/>
    </row>
    <row r="33168" spans="1:5">
      <c r="A33168" s="283">
        <v>80732</v>
      </c>
      <c r="B33168" s="176">
        <v>3.4</v>
      </c>
      <c r="C33168" s="176">
        <v>43.9</v>
      </c>
      <c r="D33168" s="282">
        <v>87</v>
      </c>
      <c r="E33168" s="265"/>
    </row>
    <row r="33169" spans="1:5">
      <c r="A33169" s="283">
        <v>80733</v>
      </c>
      <c r="B33169" s="176">
        <v>5.7</v>
      </c>
      <c r="C33169" s="176">
        <v>44.3</v>
      </c>
      <c r="D33169" s="282">
        <v>87</v>
      </c>
      <c r="E33169" s="265"/>
    </row>
    <row r="33170" spans="1:5">
      <c r="A33170" s="283">
        <v>80734</v>
      </c>
      <c r="B33170" s="176">
        <v>8.1</v>
      </c>
      <c r="C33170" s="176">
        <v>40.799999999999997</v>
      </c>
      <c r="D33170" s="282">
        <v>96</v>
      </c>
      <c r="E33170" s="265"/>
    </row>
    <row r="33171" spans="1:5">
      <c r="A33171" s="283">
        <v>80735</v>
      </c>
      <c r="B33171" s="176">
        <v>1.4</v>
      </c>
      <c r="C33171" s="176">
        <v>42.1</v>
      </c>
      <c r="D33171" s="282">
        <v>87</v>
      </c>
      <c r="E33171" s="265"/>
    </row>
    <row r="33172" spans="1:5">
      <c r="A33172" s="283">
        <v>80736</v>
      </c>
      <c r="B33172" s="176">
        <v>2.4</v>
      </c>
      <c r="C33172" s="176">
        <v>45.7</v>
      </c>
      <c r="D33172" s="282">
        <v>87</v>
      </c>
      <c r="E33172" s="265"/>
    </row>
    <row r="33173" spans="1:5">
      <c r="A33173" s="283">
        <v>80737</v>
      </c>
      <c r="B33173" s="176">
        <v>10</v>
      </c>
      <c r="C33173" s="176">
        <v>47.6</v>
      </c>
      <c r="D33173" s="282">
        <v>87</v>
      </c>
      <c r="E33173" s="265"/>
    </row>
    <row r="33174" spans="1:5">
      <c r="A33174" s="283">
        <v>80740</v>
      </c>
      <c r="B33174" s="176">
        <v>0.8</v>
      </c>
      <c r="C33174" s="176">
        <v>43.1</v>
      </c>
      <c r="D33174" s="282">
        <v>87</v>
      </c>
      <c r="E33174" s="265"/>
    </row>
    <row r="33175" spans="1:5">
      <c r="A33175" s="283">
        <v>80741</v>
      </c>
      <c r="B33175" s="176">
        <v>3.6</v>
      </c>
      <c r="C33175" s="176">
        <v>42</v>
      </c>
      <c r="D33175" s="282">
        <v>87</v>
      </c>
      <c r="E33175" s="265"/>
    </row>
    <row r="33176" spans="1:5">
      <c r="A33176" s="283">
        <v>80742</v>
      </c>
      <c r="B33176" s="176">
        <v>1.9</v>
      </c>
      <c r="C33176" s="176">
        <v>41.1</v>
      </c>
      <c r="D33176" s="282">
        <v>87</v>
      </c>
      <c r="E33176" s="265"/>
    </row>
    <row r="33177" spans="1:5">
      <c r="A33177" s="283">
        <v>80743</v>
      </c>
      <c r="B33177" s="176">
        <v>2.2000000000000002</v>
      </c>
      <c r="C33177" s="176">
        <v>44.6</v>
      </c>
      <c r="D33177" s="282">
        <v>87</v>
      </c>
      <c r="E33177" s="265"/>
    </row>
    <row r="33178" spans="1:5">
      <c r="A33178" s="283">
        <v>80744</v>
      </c>
      <c r="B33178" s="176">
        <v>1.8</v>
      </c>
      <c r="C33178" s="176">
        <v>49.9</v>
      </c>
      <c r="D33178" s="282">
        <v>87</v>
      </c>
      <c r="E33178" s="265"/>
    </row>
    <row r="33179" spans="1:5">
      <c r="A33179" s="283">
        <v>80745</v>
      </c>
      <c r="B33179" s="176">
        <v>2.2000000000000002</v>
      </c>
      <c r="C33179" s="176">
        <v>46.4</v>
      </c>
      <c r="D33179" s="282">
        <v>87</v>
      </c>
      <c r="E33179" s="265"/>
    </row>
    <row r="33180" spans="1:5">
      <c r="A33180" s="283">
        <v>80746</v>
      </c>
      <c r="B33180" s="176">
        <v>4.8</v>
      </c>
      <c r="C33180" s="176">
        <v>46.8</v>
      </c>
      <c r="D33180" s="282">
        <v>87</v>
      </c>
      <c r="E33180" s="265"/>
    </row>
    <row r="33181" spans="1:5">
      <c r="A33181" s="283">
        <v>80747</v>
      </c>
      <c r="B33181" s="176">
        <v>2</v>
      </c>
      <c r="C33181" s="176">
        <v>46.5</v>
      </c>
      <c r="D33181" s="282">
        <v>87</v>
      </c>
      <c r="E33181" s="265"/>
    </row>
    <row r="33182" spans="1:5">
      <c r="A33182" s="283">
        <v>80749</v>
      </c>
      <c r="B33182" s="176">
        <v>1.4</v>
      </c>
      <c r="C33182" s="176">
        <v>51</v>
      </c>
      <c r="D33182" s="282">
        <v>87</v>
      </c>
      <c r="E33182" s="265"/>
    </row>
    <row r="33183" spans="1:5">
      <c r="A33183" s="283">
        <v>80750</v>
      </c>
      <c r="B33183" s="176">
        <v>3.1</v>
      </c>
      <c r="C33183" s="176">
        <v>41.4</v>
      </c>
      <c r="D33183" s="282">
        <v>87</v>
      </c>
      <c r="E33183" s="265"/>
    </row>
    <row r="33184" spans="1:5">
      <c r="A33184" s="283">
        <v>80751</v>
      </c>
      <c r="B33184" s="176">
        <v>39.700000000000003</v>
      </c>
      <c r="C33184" s="176">
        <v>37.4</v>
      </c>
      <c r="D33184" s="282">
        <v>87</v>
      </c>
      <c r="E33184" s="265"/>
    </row>
    <row r="33185" spans="1:5">
      <c r="A33185" s="283">
        <v>80754</v>
      </c>
      <c r="B33185" s="176">
        <v>1.5</v>
      </c>
      <c r="C33185" s="176">
        <v>40.200000000000003</v>
      </c>
      <c r="D33185" s="282">
        <v>87</v>
      </c>
      <c r="E33185" s="265"/>
    </row>
    <row r="33186" spans="1:5">
      <c r="A33186" s="283">
        <v>80755</v>
      </c>
      <c r="B33186" s="176">
        <v>1.4</v>
      </c>
      <c r="C33186" s="176">
        <v>42.9</v>
      </c>
      <c r="D33186" s="282">
        <v>87</v>
      </c>
      <c r="E33186" s="265"/>
    </row>
    <row r="33187" spans="1:5">
      <c r="A33187" s="283">
        <v>80757</v>
      </c>
      <c r="B33187" s="176">
        <v>0.8</v>
      </c>
      <c r="C33187" s="176">
        <v>42.9</v>
      </c>
      <c r="D33187" s="282">
        <v>87</v>
      </c>
      <c r="E33187" s="265"/>
    </row>
    <row r="33188" spans="1:5">
      <c r="A33188" s="283">
        <v>80758</v>
      </c>
      <c r="B33188" s="176">
        <v>4.5</v>
      </c>
      <c r="C33188" s="176">
        <v>38.5</v>
      </c>
      <c r="D33188" s="282">
        <v>95</v>
      </c>
      <c r="E33188" s="265"/>
    </row>
    <row r="33189" spans="1:5">
      <c r="A33189" s="283">
        <v>80759</v>
      </c>
      <c r="B33189" s="176">
        <v>8.6999999999999993</v>
      </c>
      <c r="C33189" s="176">
        <v>37.299999999999997</v>
      </c>
      <c r="D33189" s="282">
        <v>87</v>
      </c>
      <c r="E33189" s="265"/>
    </row>
    <row r="33190" spans="1:5">
      <c r="A33190" s="283">
        <v>80801</v>
      </c>
      <c r="B33190" s="176">
        <v>0.8</v>
      </c>
      <c r="C33190" s="176">
        <v>43</v>
      </c>
      <c r="D33190" s="282">
        <v>87</v>
      </c>
      <c r="E33190" s="265"/>
    </row>
    <row r="33191" spans="1:5">
      <c r="A33191" s="283">
        <v>80802</v>
      </c>
      <c r="B33191" s="176">
        <v>1.2</v>
      </c>
      <c r="C33191" s="176">
        <v>41.5</v>
      </c>
      <c r="D33191" s="282">
        <v>87</v>
      </c>
      <c r="E33191" s="265"/>
    </row>
    <row r="33192" spans="1:5">
      <c r="A33192" s="283">
        <v>80804</v>
      </c>
      <c r="B33192" s="176">
        <v>0.6</v>
      </c>
      <c r="C33192" s="176">
        <v>45.8</v>
      </c>
      <c r="D33192" s="282">
        <v>87</v>
      </c>
      <c r="E33192" s="265"/>
    </row>
    <row r="33193" spans="1:5">
      <c r="A33193" s="283">
        <v>80805</v>
      </c>
      <c r="B33193" s="176">
        <v>2.6</v>
      </c>
      <c r="C33193" s="176">
        <v>36.799999999999997</v>
      </c>
      <c r="D33193" s="282">
        <v>87</v>
      </c>
      <c r="E33193" s="265"/>
    </row>
    <row r="33194" spans="1:5">
      <c r="A33194" s="283">
        <v>80807</v>
      </c>
      <c r="B33194" s="176">
        <v>7.6</v>
      </c>
      <c r="C33194" s="176">
        <v>38.5</v>
      </c>
      <c r="D33194" s="282">
        <v>87</v>
      </c>
      <c r="E33194" s="265"/>
    </row>
    <row r="33195" spans="1:5">
      <c r="A33195" s="283">
        <v>80808</v>
      </c>
      <c r="B33195" s="176">
        <v>14.1</v>
      </c>
      <c r="C33195" s="176">
        <v>40.299999999999997</v>
      </c>
      <c r="D33195" s="282">
        <v>112</v>
      </c>
      <c r="E33195" s="265"/>
    </row>
    <row r="33196" spans="1:5">
      <c r="A33196" s="283">
        <v>80809</v>
      </c>
      <c r="B33196" s="176">
        <v>54.9</v>
      </c>
      <c r="C33196" s="176">
        <v>47.4</v>
      </c>
      <c r="D33196" s="282">
        <v>87</v>
      </c>
      <c r="E33196" s="265"/>
    </row>
    <row r="33197" spans="1:5">
      <c r="A33197" s="283">
        <v>80810</v>
      </c>
      <c r="B33197" s="176">
        <v>1.2</v>
      </c>
      <c r="C33197" s="176">
        <v>42.4</v>
      </c>
      <c r="D33197" s="282">
        <v>87</v>
      </c>
      <c r="E33197" s="265"/>
    </row>
    <row r="33198" spans="1:5">
      <c r="A33198" s="283">
        <v>80812</v>
      </c>
      <c r="B33198" s="176">
        <v>0.8</v>
      </c>
      <c r="C33198" s="176">
        <v>42.4</v>
      </c>
      <c r="D33198" s="282">
        <v>87</v>
      </c>
      <c r="E33198" s="265"/>
    </row>
    <row r="33199" spans="1:5">
      <c r="A33199" s="283">
        <v>80813</v>
      </c>
      <c r="B33199" s="176">
        <v>50.9</v>
      </c>
      <c r="C33199" s="176">
        <v>48.1</v>
      </c>
      <c r="D33199" s="282">
        <v>87</v>
      </c>
      <c r="E33199" s="265"/>
    </row>
    <row r="33200" spans="1:5">
      <c r="A33200" s="283">
        <v>80814</v>
      </c>
      <c r="B33200" s="176">
        <v>29.8</v>
      </c>
      <c r="C33200" s="176">
        <v>47.9</v>
      </c>
      <c r="D33200" s="282">
        <v>87</v>
      </c>
      <c r="E33200" s="265"/>
    </row>
    <row r="33201" spans="1:5">
      <c r="A33201" s="283">
        <v>80815</v>
      </c>
      <c r="B33201" s="176">
        <v>2.6</v>
      </c>
      <c r="C33201" s="176">
        <v>47.2</v>
      </c>
      <c r="D33201" s="282">
        <v>87</v>
      </c>
      <c r="E33201" s="265"/>
    </row>
    <row r="33202" spans="1:5">
      <c r="A33202" s="283">
        <v>80816</v>
      </c>
      <c r="B33202" s="176">
        <v>19.100000000000001</v>
      </c>
      <c r="C33202" s="176">
        <v>49.1</v>
      </c>
      <c r="D33202" s="282">
        <v>97</v>
      </c>
      <c r="E33202" s="265"/>
    </row>
    <row r="33203" spans="1:5">
      <c r="A33203" s="283">
        <v>80817</v>
      </c>
      <c r="B33203" s="176">
        <v>140.30000000000001</v>
      </c>
      <c r="C33203" s="176">
        <v>29.1</v>
      </c>
      <c r="D33203" s="282">
        <v>94</v>
      </c>
      <c r="E33203" s="265"/>
    </row>
    <row r="33204" spans="1:5">
      <c r="A33204" s="283">
        <v>80818</v>
      </c>
      <c r="B33204" s="176">
        <v>4.4000000000000004</v>
      </c>
      <c r="C33204" s="176">
        <v>38.200000000000003</v>
      </c>
      <c r="D33204" s="282">
        <v>87</v>
      </c>
      <c r="E33204" s="265"/>
    </row>
    <row r="33205" spans="1:5">
      <c r="A33205" s="283">
        <v>80819</v>
      </c>
      <c r="B33205" s="176">
        <v>0</v>
      </c>
      <c r="C33205" s="176">
        <v>0</v>
      </c>
      <c r="D33205" s="282">
        <v>87</v>
      </c>
      <c r="E33205" s="265"/>
    </row>
    <row r="33206" spans="1:5">
      <c r="A33206" s="283">
        <v>80820</v>
      </c>
      <c r="B33206" s="176">
        <v>3.2</v>
      </c>
      <c r="C33206" s="176">
        <v>53.4</v>
      </c>
      <c r="D33206" s="282">
        <v>114</v>
      </c>
      <c r="E33206" s="265"/>
    </row>
    <row r="33207" spans="1:5">
      <c r="A33207" s="283">
        <v>80821</v>
      </c>
      <c r="B33207" s="176">
        <v>0.8</v>
      </c>
      <c r="C33207" s="176">
        <v>46.5</v>
      </c>
      <c r="D33207" s="282">
        <v>87</v>
      </c>
      <c r="E33207" s="265"/>
    </row>
    <row r="33208" spans="1:5">
      <c r="A33208" s="283">
        <v>80822</v>
      </c>
      <c r="B33208" s="176">
        <v>1.3</v>
      </c>
      <c r="C33208" s="176">
        <v>44.2</v>
      </c>
      <c r="D33208" s="282">
        <v>87</v>
      </c>
      <c r="E33208" s="265"/>
    </row>
    <row r="33209" spans="1:5">
      <c r="A33209" s="283">
        <v>80823</v>
      </c>
      <c r="B33209" s="176">
        <v>0.6</v>
      </c>
      <c r="C33209" s="176">
        <v>47.6</v>
      </c>
      <c r="D33209" s="282">
        <v>87</v>
      </c>
      <c r="E33209" s="265"/>
    </row>
    <row r="33210" spans="1:5">
      <c r="A33210" s="283">
        <v>80824</v>
      </c>
      <c r="B33210" s="176">
        <v>1.3</v>
      </c>
      <c r="C33210" s="176">
        <v>43.3</v>
      </c>
      <c r="D33210" s="282">
        <v>87</v>
      </c>
      <c r="E33210" s="265"/>
    </row>
    <row r="33211" spans="1:5">
      <c r="A33211" s="283">
        <v>80825</v>
      </c>
      <c r="B33211" s="176">
        <v>0.8</v>
      </c>
      <c r="C33211" s="176">
        <v>43.5</v>
      </c>
      <c r="D33211" s="282">
        <v>87</v>
      </c>
      <c r="E33211" s="265"/>
    </row>
    <row r="33212" spans="1:5">
      <c r="A33212" s="283">
        <v>80827</v>
      </c>
      <c r="B33212" s="176">
        <v>3.3</v>
      </c>
      <c r="C33212" s="176">
        <v>53.3</v>
      </c>
      <c r="D33212" s="282">
        <v>115</v>
      </c>
      <c r="E33212" s="265"/>
    </row>
    <row r="33213" spans="1:5">
      <c r="A33213" s="283">
        <v>80828</v>
      </c>
      <c r="B33213" s="176">
        <v>6.3</v>
      </c>
      <c r="C33213" s="176">
        <v>39.6</v>
      </c>
      <c r="D33213" s="282">
        <v>87</v>
      </c>
      <c r="E33213" s="265"/>
    </row>
    <row r="33214" spans="1:5">
      <c r="A33214" s="283">
        <v>80829</v>
      </c>
      <c r="B33214" s="176">
        <v>274.3</v>
      </c>
      <c r="C33214" s="176">
        <v>45.6</v>
      </c>
      <c r="D33214" s="282">
        <v>150</v>
      </c>
      <c r="E33214" s="265"/>
    </row>
    <row r="33215" spans="1:5">
      <c r="A33215" s="283">
        <v>80830</v>
      </c>
      <c r="B33215" s="176">
        <v>1.7</v>
      </c>
      <c r="C33215" s="176">
        <v>44.4</v>
      </c>
      <c r="D33215" s="282">
        <v>87</v>
      </c>
      <c r="E33215" s="265"/>
    </row>
    <row r="33216" spans="1:5">
      <c r="A33216" s="283">
        <v>80831</v>
      </c>
      <c r="B33216" s="176">
        <v>92.7</v>
      </c>
      <c r="C33216" s="176">
        <v>37.1</v>
      </c>
      <c r="D33216" s="282">
        <v>116</v>
      </c>
      <c r="E33216" s="265"/>
    </row>
    <row r="33217" spans="1:5">
      <c r="A33217" s="283">
        <v>80832</v>
      </c>
      <c r="B33217" s="176">
        <v>4.5</v>
      </c>
      <c r="C33217" s="176">
        <v>42.2</v>
      </c>
      <c r="D33217" s="282">
        <v>87</v>
      </c>
      <c r="E33217" s="265"/>
    </row>
    <row r="33218" spans="1:5">
      <c r="A33218" s="283">
        <v>80833</v>
      </c>
      <c r="B33218" s="176">
        <v>2</v>
      </c>
      <c r="C33218" s="176">
        <v>39.1</v>
      </c>
      <c r="D33218" s="282">
        <v>87</v>
      </c>
      <c r="E33218" s="265"/>
    </row>
    <row r="33219" spans="1:5">
      <c r="A33219" s="283">
        <v>80834</v>
      </c>
      <c r="B33219" s="176">
        <v>0.7</v>
      </c>
      <c r="C33219" s="176">
        <v>47</v>
      </c>
      <c r="D33219" s="282">
        <v>87</v>
      </c>
      <c r="E33219" s="265"/>
    </row>
    <row r="33220" spans="1:5">
      <c r="A33220" s="283">
        <v>80835</v>
      </c>
      <c r="B33220" s="176">
        <v>2.9</v>
      </c>
      <c r="C33220" s="176">
        <v>41.8</v>
      </c>
      <c r="D33220" s="282">
        <v>87</v>
      </c>
      <c r="E33220" s="265"/>
    </row>
    <row r="33221" spans="1:5">
      <c r="A33221" s="283">
        <v>80836</v>
      </c>
      <c r="B33221" s="176">
        <v>2.4</v>
      </c>
      <c r="C33221" s="176">
        <v>39.6</v>
      </c>
      <c r="D33221" s="282">
        <v>87</v>
      </c>
      <c r="E33221" s="265"/>
    </row>
    <row r="33222" spans="1:5">
      <c r="A33222" s="283">
        <v>80840</v>
      </c>
      <c r="B33222" s="176">
        <v>258.60000000000002</v>
      </c>
      <c r="C33222" s="176">
        <v>21.2</v>
      </c>
      <c r="D33222" s="282">
        <v>87</v>
      </c>
      <c r="E33222" s="265"/>
    </row>
    <row r="33223" spans="1:5">
      <c r="A33223" s="283">
        <v>80841</v>
      </c>
      <c r="B33223" s="176">
        <v>231</v>
      </c>
      <c r="C33223" s="176">
        <v>21.6</v>
      </c>
      <c r="D33223" s="282">
        <v>87</v>
      </c>
      <c r="E33223" s="265"/>
    </row>
    <row r="33224" spans="1:5">
      <c r="A33224" s="283">
        <v>80860</v>
      </c>
      <c r="B33224" s="176">
        <v>5</v>
      </c>
      <c r="C33224" s="176">
        <v>48.9</v>
      </c>
      <c r="D33224" s="282">
        <v>87</v>
      </c>
      <c r="E33224" s="265"/>
    </row>
    <row r="33225" spans="1:5">
      <c r="A33225" s="283">
        <v>80861</v>
      </c>
      <c r="B33225" s="176">
        <v>2</v>
      </c>
      <c r="C33225" s="176">
        <v>42.7</v>
      </c>
      <c r="D33225" s="282">
        <v>87</v>
      </c>
      <c r="E33225" s="265"/>
    </row>
    <row r="33226" spans="1:5">
      <c r="A33226" s="283">
        <v>80862</v>
      </c>
      <c r="B33226" s="176">
        <v>0.6</v>
      </c>
      <c r="C33226" s="176">
        <v>47.9</v>
      </c>
      <c r="D33226" s="282">
        <v>87</v>
      </c>
      <c r="E33226" s="265"/>
    </row>
    <row r="33227" spans="1:5">
      <c r="A33227" s="283">
        <v>80863</v>
      </c>
      <c r="B33227" s="176">
        <v>93.6</v>
      </c>
      <c r="C33227" s="176">
        <v>45.2</v>
      </c>
      <c r="D33227" s="282">
        <v>111</v>
      </c>
      <c r="E33227" s="265"/>
    </row>
    <row r="33228" spans="1:5">
      <c r="A33228" s="283">
        <v>80864</v>
      </c>
      <c r="B33228" s="176">
        <v>8.6</v>
      </c>
      <c r="C33228" s="176">
        <v>38.4</v>
      </c>
      <c r="D33228" s="282">
        <v>96</v>
      </c>
      <c r="E33228" s="265"/>
    </row>
    <row r="33229" spans="1:5">
      <c r="A33229" s="283">
        <v>80866</v>
      </c>
      <c r="B33229" s="176">
        <v>1584.4</v>
      </c>
      <c r="C33229" s="176">
        <v>43.7</v>
      </c>
      <c r="D33229" s="282">
        <v>87</v>
      </c>
      <c r="E33229" s="265"/>
    </row>
    <row r="33230" spans="1:5">
      <c r="A33230" s="283">
        <v>80901</v>
      </c>
      <c r="B33230" s="176">
        <v>0</v>
      </c>
      <c r="C33230" s="176">
        <v>0</v>
      </c>
      <c r="D33230" s="282">
        <v>87</v>
      </c>
      <c r="E33230" s="265"/>
    </row>
    <row r="33231" spans="1:5">
      <c r="A33231" s="283">
        <v>80902</v>
      </c>
      <c r="B33231" s="176">
        <v>2464.1999999999998</v>
      </c>
      <c r="C33231" s="176">
        <v>22</v>
      </c>
      <c r="D33231" s="282">
        <v>87</v>
      </c>
      <c r="E33231" s="265"/>
    </row>
    <row r="33232" spans="1:5">
      <c r="A33232" s="283">
        <v>80903</v>
      </c>
      <c r="B33232" s="176">
        <v>3036.8</v>
      </c>
      <c r="C33232" s="176">
        <v>34.700000000000003</v>
      </c>
      <c r="D33232" s="282">
        <v>187</v>
      </c>
      <c r="E33232" s="265"/>
    </row>
    <row r="33233" spans="1:5">
      <c r="A33233" s="283">
        <v>80904</v>
      </c>
      <c r="B33233" s="176">
        <v>710.7</v>
      </c>
      <c r="C33233" s="176">
        <v>45.1</v>
      </c>
      <c r="D33233" s="282">
        <v>131</v>
      </c>
      <c r="E33233" s="265"/>
    </row>
    <row r="33234" spans="1:5">
      <c r="A33234" s="283">
        <v>80905</v>
      </c>
      <c r="B33234" s="176">
        <v>3270.2</v>
      </c>
      <c r="C33234" s="176">
        <v>36.4</v>
      </c>
      <c r="D33234" s="282">
        <v>125</v>
      </c>
      <c r="E33234" s="265"/>
    </row>
    <row r="33235" spans="1:5">
      <c r="A33235" s="283">
        <v>80906</v>
      </c>
      <c r="B33235" s="176">
        <v>1011.8</v>
      </c>
      <c r="C33235" s="176">
        <v>38.700000000000003</v>
      </c>
      <c r="D33235" s="282">
        <v>175</v>
      </c>
      <c r="E33235" s="265"/>
    </row>
    <row r="33236" spans="1:5">
      <c r="A33236" s="283">
        <v>80907</v>
      </c>
      <c r="B33236" s="176">
        <v>1948.2</v>
      </c>
      <c r="C33236" s="176">
        <v>40.700000000000003</v>
      </c>
      <c r="D33236" s="282">
        <v>155</v>
      </c>
      <c r="E33236" s="265"/>
    </row>
    <row r="33237" spans="1:5">
      <c r="A33237" s="283">
        <v>80908</v>
      </c>
      <c r="B33237" s="176">
        <v>158.30000000000001</v>
      </c>
      <c r="C33237" s="176">
        <v>44.3</v>
      </c>
      <c r="D33237" s="282">
        <v>110</v>
      </c>
      <c r="E33237" s="265"/>
    </row>
    <row r="33238" spans="1:5">
      <c r="A33238" s="283">
        <v>80909</v>
      </c>
      <c r="B33238" s="176">
        <v>4566.1000000000004</v>
      </c>
      <c r="C33238" s="176">
        <v>37.9</v>
      </c>
      <c r="D33238" s="282">
        <v>150</v>
      </c>
      <c r="E33238" s="265"/>
    </row>
    <row r="33239" spans="1:5">
      <c r="A33239" s="283">
        <v>80910</v>
      </c>
      <c r="B33239" s="176">
        <v>4283.8</v>
      </c>
      <c r="C33239" s="176">
        <v>30.8</v>
      </c>
      <c r="D33239" s="282">
        <v>127</v>
      </c>
      <c r="E33239" s="265"/>
    </row>
    <row r="33240" spans="1:5">
      <c r="A33240" s="283">
        <v>80911</v>
      </c>
      <c r="B33240" s="176">
        <v>2472.5</v>
      </c>
      <c r="C33240" s="176">
        <v>33.9</v>
      </c>
      <c r="D33240" s="282">
        <v>126</v>
      </c>
      <c r="E33240" s="265"/>
    </row>
    <row r="33241" spans="1:5">
      <c r="A33241" s="283">
        <v>80912</v>
      </c>
      <c r="B33241" s="176">
        <v>0</v>
      </c>
      <c r="C33241" s="176">
        <v>0</v>
      </c>
      <c r="D33241" s="282">
        <v>87</v>
      </c>
      <c r="E33241" s="265"/>
    </row>
    <row r="33242" spans="1:5">
      <c r="A33242" s="283">
        <v>80913</v>
      </c>
      <c r="B33242" s="176">
        <v>0</v>
      </c>
      <c r="C33242" s="176">
        <v>0</v>
      </c>
      <c r="D33242" s="282">
        <v>87</v>
      </c>
      <c r="E33242" s="265"/>
    </row>
    <row r="33243" spans="1:5">
      <c r="A33243" s="283">
        <v>80914</v>
      </c>
      <c r="B33243" s="176">
        <v>95.9</v>
      </c>
      <c r="C33243" s="176">
        <v>22.1</v>
      </c>
      <c r="D33243" s="282">
        <v>87</v>
      </c>
      <c r="E33243" s="265"/>
    </row>
    <row r="33244" spans="1:5">
      <c r="A33244" s="283">
        <v>80915</v>
      </c>
      <c r="B33244" s="176">
        <v>2882.7</v>
      </c>
      <c r="C33244" s="176">
        <v>33.6</v>
      </c>
      <c r="D33244" s="282">
        <v>101</v>
      </c>
      <c r="E33244" s="265"/>
    </row>
    <row r="33245" spans="1:5">
      <c r="A33245" s="283">
        <v>80916</v>
      </c>
      <c r="B33245" s="176">
        <v>1741.3</v>
      </c>
      <c r="C33245" s="176">
        <v>27.6</v>
      </c>
      <c r="D33245" s="282">
        <v>158</v>
      </c>
      <c r="E33245" s="265"/>
    </row>
    <row r="33246" spans="1:5">
      <c r="A33246" s="283">
        <v>80917</v>
      </c>
      <c r="B33246" s="176">
        <v>4230.3</v>
      </c>
      <c r="C33246" s="176">
        <v>35.9</v>
      </c>
      <c r="D33246" s="282">
        <v>141</v>
      </c>
      <c r="E33246" s="265"/>
    </row>
    <row r="33247" spans="1:5">
      <c r="A33247" s="283">
        <v>80918</v>
      </c>
      <c r="B33247" s="176">
        <v>3678.4</v>
      </c>
      <c r="C33247" s="176">
        <v>35.4</v>
      </c>
      <c r="D33247" s="282">
        <v>178</v>
      </c>
      <c r="E33247" s="265"/>
    </row>
    <row r="33248" spans="1:5">
      <c r="A33248" s="283">
        <v>80919</v>
      </c>
      <c r="B33248" s="176">
        <v>1919.8</v>
      </c>
      <c r="C33248" s="176">
        <v>42</v>
      </c>
      <c r="D33248" s="282">
        <v>166</v>
      </c>
      <c r="E33248" s="265"/>
    </row>
    <row r="33249" spans="1:5">
      <c r="A33249" s="283">
        <v>80920</v>
      </c>
      <c r="B33249" s="176">
        <v>3295.4</v>
      </c>
      <c r="C33249" s="176">
        <v>35.9</v>
      </c>
      <c r="D33249" s="282">
        <v>164</v>
      </c>
      <c r="E33249" s="265"/>
    </row>
    <row r="33250" spans="1:5">
      <c r="A33250" s="283">
        <v>80921</v>
      </c>
      <c r="B33250" s="176">
        <v>340.6</v>
      </c>
      <c r="C33250" s="176">
        <v>37.700000000000003</v>
      </c>
      <c r="D33250" s="282">
        <v>145</v>
      </c>
      <c r="E33250" s="265"/>
    </row>
    <row r="33251" spans="1:5">
      <c r="A33251" s="283">
        <v>80922</v>
      </c>
      <c r="B33251" s="176">
        <v>4229.5</v>
      </c>
      <c r="C33251" s="176">
        <v>31.4</v>
      </c>
      <c r="D33251" s="282">
        <v>117</v>
      </c>
      <c r="E33251" s="265"/>
    </row>
    <row r="33252" spans="1:5">
      <c r="A33252" s="283">
        <v>80923</v>
      </c>
      <c r="B33252" s="176">
        <v>4115.3</v>
      </c>
      <c r="C33252" s="176">
        <v>31</v>
      </c>
      <c r="D33252" s="282">
        <v>124</v>
      </c>
      <c r="E33252" s="265"/>
    </row>
    <row r="33253" spans="1:5">
      <c r="A33253" s="283">
        <v>80924</v>
      </c>
      <c r="B33253" s="176">
        <v>746.3</v>
      </c>
      <c r="C33253" s="176">
        <v>29.9</v>
      </c>
      <c r="D33253" s="282">
        <v>87</v>
      </c>
      <c r="E33253" s="265"/>
    </row>
    <row r="33254" spans="1:5">
      <c r="A33254" s="283">
        <v>80925</v>
      </c>
      <c r="B33254" s="176">
        <v>102.5</v>
      </c>
      <c r="C33254" s="176">
        <v>30.4</v>
      </c>
      <c r="D33254" s="282">
        <v>87</v>
      </c>
      <c r="E33254" s="265"/>
    </row>
    <row r="33255" spans="1:5">
      <c r="A33255" s="283">
        <v>80926</v>
      </c>
      <c r="B33255" s="176">
        <v>23.2</v>
      </c>
      <c r="C33255" s="176">
        <v>42.1</v>
      </c>
      <c r="D33255" s="282">
        <v>87</v>
      </c>
      <c r="E33255" s="265"/>
    </row>
    <row r="33256" spans="1:5">
      <c r="A33256" s="283">
        <v>80927</v>
      </c>
      <c r="B33256" s="176">
        <v>252</v>
      </c>
      <c r="C33256" s="176">
        <v>29</v>
      </c>
      <c r="D33256" s="282">
        <v>87</v>
      </c>
      <c r="E33256" s="265"/>
    </row>
    <row r="33257" spans="1:5">
      <c r="A33257" s="283">
        <v>80928</v>
      </c>
      <c r="B33257" s="176">
        <v>3</v>
      </c>
      <c r="C33257" s="176">
        <v>38.200000000000003</v>
      </c>
      <c r="D33257" s="282">
        <v>87</v>
      </c>
      <c r="E33257" s="265"/>
    </row>
    <row r="33258" spans="1:5">
      <c r="A33258" s="283">
        <v>80929</v>
      </c>
      <c r="B33258" s="176">
        <v>34.6</v>
      </c>
      <c r="C33258" s="176">
        <v>33.799999999999997</v>
      </c>
      <c r="D33258" s="282">
        <v>87</v>
      </c>
      <c r="E33258" s="265"/>
    </row>
    <row r="33259" spans="1:5">
      <c r="A33259" s="283">
        <v>80930</v>
      </c>
      <c r="B33259" s="176">
        <v>20.6</v>
      </c>
      <c r="C33259" s="176">
        <v>36.1</v>
      </c>
      <c r="D33259" s="282">
        <v>87</v>
      </c>
      <c r="E33259" s="265"/>
    </row>
    <row r="33260" spans="1:5">
      <c r="A33260" s="283">
        <v>80931</v>
      </c>
      <c r="B33260" s="176">
        <v>4274.2</v>
      </c>
      <c r="C33260" s="176">
        <v>41.5</v>
      </c>
      <c r="D33260" s="282">
        <v>87</v>
      </c>
      <c r="E33260" s="265"/>
    </row>
    <row r="33261" spans="1:5">
      <c r="A33261" s="283">
        <v>80932</v>
      </c>
      <c r="B33261" s="176">
        <v>0</v>
      </c>
      <c r="C33261" s="176">
        <v>0</v>
      </c>
      <c r="D33261" s="282">
        <v>87</v>
      </c>
      <c r="E33261" s="265"/>
    </row>
    <row r="33262" spans="1:5">
      <c r="A33262" s="283">
        <v>80933</v>
      </c>
      <c r="B33262" s="176">
        <v>0</v>
      </c>
      <c r="C33262" s="176">
        <v>0</v>
      </c>
      <c r="D33262" s="282">
        <v>87</v>
      </c>
      <c r="E33262" s="265"/>
    </row>
    <row r="33263" spans="1:5">
      <c r="A33263" s="283">
        <v>80934</v>
      </c>
      <c r="B33263" s="176">
        <v>0</v>
      </c>
      <c r="C33263" s="176">
        <v>0</v>
      </c>
      <c r="D33263" s="282">
        <v>87</v>
      </c>
      <c r="E33263" s="265"/>
    </row>
    <row r="33264" spans="1:5">
      <c r="A33264" s="283">
        <v>80935</v>
      </c>
      <c r="B33264" s="176">
        <v>0</v>
      </c>
      <c r="C33264" s="176">
        <v>0</v>
      </c>
      <c r="D33264" s="282">
        <v>87</v>
      </c>
      <c r="E33264" s="265"/>
    </row>
    <row r="33265" spans="1:5">
      <c r="A33265" s="283">
        <v>80936</v>
      </c>
      <c r="B33265" s="176">
        <v>0</v>
      </c>
      <c r="C33265" s="176">
        <v>0</v>
      </c>
      <c r="D33265" s="282">
        <v>87</v>
      </c>
      <c r="E33265" s="265"/>
    </row>
    <row r="33266" spans="1:5">
      <c r="A33266" s="283">
        <v>80937</v>
      </c>
      <c r="B33266" s="176">
        <v>0</v>
      </c>
      <c r="C33266" s="176">
        <v>0</v>
      </c>
      <c r="D33266" s="282">
        <v>87</v>
      </c>
      <c r="E33266" s="265"/>
    </row>
    <row r="33267" spans="1:5">
      <c r="A33267" s="283">
        <v>80938</v>
      </c>
      <c r="B33267" s="176">
        <v>255</v>
      </c>
      <c r="C33267" s="176">
        <v>35</v>
      </c>
      <c r="D33267" s="282">
        <v>87</v>
      </c>
      <c r="E33267" s="265"/>
    </row>
    <row r="33268" spans="1:5">
      <c r="A33268" s="283">
        <v>80939</v>
      </c>
      <c r="B33268" s="176">
        <v>0</v>
      </c>
      <c r="C33268" s="176">
        <v>0</v>
      </c>
      <c r="D33268" s="282">
        <v>87</v>
      </c>
      <c r="E33268" s="265"/>
    </row>
    <row r="33269" spans="1:5">
      <c r="A33269" s="283">
        <v>80946</v>
      </c>
      <c r="B33269" s="176">
        <v>0</v>
      </c>
      <c r="C33269" s="176">
        <v>0</v>
      </c>
      <c r="D33269" s="282">
        <v>87</v>
      </c>
      <c r="E33269" s="265"/>
    </row>
    <row r="33270" spans="1:5">
      <c r="A33270" s="283">
        <v>80949</v>
      </c>
      <c r="B33270" s="176">
        <v>0</v>
      </c>
      <c r="C33270" s="176">
        <v>0</v>
      </c>
      <c r="D33270" s="282">
        <v>87</v>
      </c>
      <c r="E33270" s="265"/>
    </row>
    <row r="33271" spans="1:5">
      <c r="A33271" s="283">
        <v>80951</v>
      </c>
      <c r="B33271" s="176">
        <v>3742.9</v>
      </c>
      <c r="C33271" s="176">
        <v>27.7</v>
      </c>
      <c r="D33271" s="282">
        <v>87</v>
      </c>
      <c r="E33271" s="265"/>
    </row>
    <row r="33272" spans="1:5">
      <c r="A33272" s="283">
        <v>80960</v>
      </c>
      <c r="B33272" s="176">
        <v>0</v>
      </c>
      <c r="C33272" s="176">
        <v>0</v>
      </c>
      <c r="D33272" s="282">
        <v>87</v>
      </c>
      <c r="E33272" s="265"/>
    </row>
    <row r="33273" spans="1:5">
      <c r="A33273" s="283">
        <v>80962</v>
      </c>
      <c r="B33273" s="176">
        <v>4963.8</v>
      </c>
      <c r="C33273" s="176">
        <v>32.1</v>
      </c>
      <c r="D33273" s="282">
        <v>95</v>
      </c>
      <c r="E33273" s="265"/>
    </row>
    <row r="33274" spans="1:5">
      <c r="A33274" s="283">
        <v>80970</v>
      </c>
      <c r="B33274" s="176">
        <v>0</v>
      </c>
      <c r="C33274" s="176">
        <v>0</v>
      </c>
      <c r="D33274" s="282">
        <v>87</v>
      </c>
      <c r="E33274" s="265"/>
    </row>
    <row r="33275" spans="1:5">
      <c r="A33275" s="283">
        <v>81001</v>
      </c>
      <c r="B33275" s="176">
        <v>464.7</v>
      </c>
      <c r="C33275" s="176">
        <v>34.5</v>
      </c>
      <c r="D33275" s="282">
        <v>110</v>
      </c>
      <c r="E33275" s="265"/>
    </row>
    <row r="33276" spans="1:5">
      <c r="A33276" s="283">
        <v>81002</v>
      </c>
      <c r="B33276" s="176">
        <v>0</v>
      </c>
      <c r="C33276" s="176">
        <v>0</v>
      </c>
      <c r="D33276" s="282">
        <v>87</v>
      </c>
      <c r="E33276" s="265"/>
    </row>
    <row r="33277" spans="1:5">
      <c r="A33277" s="283">
        <v>81003</v>
      </c>
      <c r="B33277" s="176">
        <v>1785.3</v>
      </c>
      <c r="C33277" s="176">
        <v>35.4</v>
      </c>
      <c r="D33277" s="282">
        <v>175</v>
      </c>
      <c r="E33277" s="265"/>
    </row>
    <row r="33278" spans="1:5">
      <c r="A33278" s="283">
        <v>81004</v>
      </c>
      <c r="B33278" s="176">
        <v>124.2</v>
      </c>
      <c r="C33278" s="176">
        <v>37.6</v>
      </c>
      <c r="D33278" s="282">
        <v>124</v>
      </c>
      <c r="E33278" s="265"/>
    </row>
    <row r="33279" spans="1:5">
      <c r="A33279" s="283">
        <v>81005</v>
      </c>
      <c r="B33279" s="176">
        <v>219.3</v>
      </c>
      <c r="C33279" s="176">
        <v>42.4</v>
      </c>
      <c r="D33279" s="282">
        <v>95</v>
      </c>
      <c r="E33279" s="265"/>
    </row>
    <row r="33280" spans="1:5">
      <c r="A33280" s="283">
        <v>81006</v>
      </c>
      <c r="B33280" s="176">
        <v>66.099999999999994</v>
      </c>
      <c r="C33280" s="176">
        <v>43.8</v>
      </c>
      <c r="D33280" s="282">
        <v>87</v>
      </c>
      <c r="E33280" s="265"/>
    </row>
    <row r="33281" spans="1:5">
      <c r="A33281" s="283">
        <v>81007</v>
      </c>
      <c r="B33281" s="176">
        <v>162.5</v>
      </c>
      <c r="C33281" s="176">
        <v>37.5</v>
      </c>
      <c r="D33281" s="282">
        <v>101</v>
      </c>
      <c r="E33281" s="265"/>
    </row>
    <row r="33282" spans="1:5">
      <c r="A33282" s="283">
        <v>81008</v>
      </c>
      <c r="B33282" s="176">
        <v>218.4</v>
      </c>
      <c r="C33282" s="176">
        <v>37.5</v>
      </c>
      <c r="D33282" s="282">
        <v>132</v>
      </c>
      <c r="E33282" s="265"/>
    </row>
    <row r="33283" spans="1:5">
      <c r="A33283" s="283">
        <v>81011</v>
      </c>
      <c r="B33283" s="176">
        <v>0</v>
      </c>
      <c r="C33283" s="176">
        <v>0</v>
      </c>
      <c r="D33283" s="282">
        <v>87</v>
      </c>
      <c r="E33283" s="265"/>
    </row>
    <row r="33284" spans="1:5">
      <c r="A33284" s="283">
        <v>81019</v>
      </c>
      <c r="B33284" s="176">
        <v>154.30000000000001</v>
      </c>
      <c r="C33284" s="176">
        <v>45.9</v>
      </c>
      <c r="D33284" s="282">
        <v>87</v>
      </c>
      <c r="E33284" s="265"/>
    </row>
    <row r="33285" spans="1:5">
      <c r="A33285" s="283">
        <v>81020</v>
      </c>
      <c r="B33285" s="176">
        <v>5.3</v>
      </c>
      <c r="C33285" s="176">
        <v>51.5</v>
      </c>
      <c r="D33285" s="282">
        <v>87</v>
      </c>
      <c r="E33285" s="265"/>
    </row>
    <row r="33286" spans="1:5">
      <c r="A33286" s="283">
        <v>81021</v>
      </c>
      <c r="B33286" s="176">
        <v>0.5</v>
      </c>
      <c r="C33286" s="176">
        <v>48.3</v>
      </c>
      <c r="D33286" s="282">
        <v>87</v>
      </c>
      <c r="E33286" s="265"/>
    </row>
    <row r="33287" spans="1:5">
      <c r="A33287" s="283">
        <v>81022</v>
      </c>
      <c r="B33287" s="176">
        <v>3.6</v>
      </c>
      <c r="C33287" s="176">
        <v>40.799999999999997</v>
      </c>
      <c r="D33287" s="282">
        <v>96</v>
      </c>
      <c r="E33287" s="265"/>
    </row>
    <row r="33288" spans="1:5">
      <c r="A33288" s="283">
        <v>81023</v>
      </c>
      <c r="B33288" s="176">
        <v>7.6</v>
      </c>
      <c r="C33288" s="176">
        <v>51.2</v>
      </c>
      <c r="D33288" s="282">
        <v>96</v>
      </c>
      <c r="E33288" s="265"/>
    </row>
    <row r="33289" spans="1:5">
      <c r="A33289" s="283">
        <v>81024</v>
      </c>
      <c r="B33289" s="176">
        <v>6.7</v>
      </c>
      <c r="C33289" s="176">
        <v>50.7</v>
      </c>
      <c r="D33289" s="282">
        <v>87</v>
      </c>
      <c r="E33289" s="265"/>
    </row>
    <row r="33290" spans="1:5">
      <c r="A33290" s="283">
        <v>81025</v>
      </c>
      <c r="B33290" s="176">
        <v>1.6</v>
      </c>
      <c r="C33290" s="176">
        <v>44.4</v>
      </c>
      <c r="D33290" s="282">
        <v>87</v>
      </c>
      <c r="E33290" s="265"/>
    </row>
    <row r="33291" spans="1:5">
      <c r="A33291" s="283">
        <v>81027</v>
      </c>
      <c r="B33291" s="176">
        <v>0.2</v>
      </c>
      <c r="C33291" s="176">
        <v>47.6</v>
      </c>
      <c r="D33291" s="282">
        <v>87</v>
      </c>
      <c r="E33291" s="265"/>
    </row>
    <row r="33292" spans="1:5">
      <c r="A33292" s="283">
        <v>81029</v>
      </c>
      <c r="B33292" s="176">
        <v>0.5</v>
      </c>
      <c r="C33292" s="176">
        <v>48.4</v>
      </c>
      <c r="D33292" s="282">
        <v>87</v>
      </c>
      <c r="E33292" s="265"/>
    </row>
    <row r="33293" spans="1:5">
      <c r="A33293" s="283">
        <v>81030</v>
      </c>
      <c r="B33293" s="176">
        <v>6.9</v>
      </c>
      <c r="C33293" s="176">
        <v>42.2</v>
      </c>
      <c r="D33293" s="282">
        <v>87</v>
      </c>
      <c r="E33293" s="265"/>
    </row>
    <row r="33294" spans="1:5">
      <c r="A33294" s="283">
        <v>81033</v>
      </c>
      <c r="B33294" s="176">
        <v>13.5</v>
      </c>
      <c r="C33294" s="176">
        <v>36.1</v>
      </c>
      <c r="D33294" s="282">
        <v>87</v>
      </c>
      <c r="E33294" s="265"/>
    </row>
    <row r="33295" spans="1:5">
      <c r="A33295" s="283">
        <v>81036</v>
      </c>
      <c r="B33295" s="176">
        <v>1.5</v>
      </c>
      <c r="C33295" s="176">
        <v>47.4</v>
      </c>
      <c r="D33295" s="282">
        <v>87</v>
      </c>
      <c r="E33295" s="265"/>
    </row>
    <row r="33296" spans="1:5">
      <c r="A33296" s="283">
        <v>81039</v>
      </c>
      <c r="B33296" s="176">
        <v>8</v>
      </c>
      <c r="C33296" s="176">
        <v>44.2</v>
      </c>
      <c r="D33296" s="282">
        <v>87</v>
      </c>
      <c r="E33296" s="265"/>
    </row>
    <row r="33297" spans="1:5">
      <c r="A33297" s="283">
        <v>81040</v>
      </c>
      <c r="B33297" s="176">
        <v>1</v>
      </c>
      <c r="C33297" s="176">
        <v>53.9</v>
      </c>
      <c r="D33297" s="282">
        <v>87</v>
      </c>
      <c r="E33297" s="265"/>
    </row>
    <row r="33298" spans="1:5">
      <c r="A33298" s="283">
        <v>81041</v>
      </c>
      <c r="B33298" s="176">
        <v>1.2</v>
      </c>
      <c r="C33298" s="176">
        <v>38</v>
      </c>
      <c r="D33298" s="282">
        <v>87</v>
      </c>
      <c r="E33298" s="265"/>
    </row>
    <row r="33299" spans="1:5">
      <c r="A33299" s="283">
        <v>81043</v>
      </c>
      <c r="B33299" s="176">
        <v>1.2</v>
      </c>
      <c r="C33299" s="176">
        <v>45.5</v>
      </c>
      <c r="D33299" s="282">
        <v>87</v>
      </c>
      <c r="E33299" s="265"/>
    </row>
    <row r="33300" spans="1:5">
      <c r="A33300" s="283">
        <v>81044</v>
      </c>
      <c r="B33300" s="176">
        <v>0.8</v>
      </c>
      <c r="C33300" s="176">
        <v>43.1</v>
      </c>
      <c r="D33300" s="282">
        <v>87</v>
      </c>
      <c r="E33300" s="265"/>
    </row>
    <row r="33301" spans="1:5">
      <c r="A33301" s="283">
        <v>81045</v>
      </c>
      <c r="B33301" s="176">
        <v>0.5</v>
      </c>
      <c r="C33301" s="176">
        <v>46.2</v>
      </c>
      <c r="D33301" s="282">
        <v>87</v>
      </c>
      <c r="E33301" s="265"/>
    </row>
    <row r="33302" spans="1:5">
      <c r="A33302" s="283">
        <v>81046</v>
      </c>
      <c r="B33302" s="176">
        <v>36.299999999999997</v>
      </c>
      <c r="C33302" s="176">
        <v>42.7</v>
      </c>
      <c r="D33302" s="282">
        <v>87</v>
      </c>
      <c r="E33302" s="265"/>
    </row>
    <row r="33303" spans="1:5">
      <c r="A33303" s="283">
        <v>81047</v>
      </c>
      <c r="B33303" s="176">
        <v>1.7</v>
      </c>
      <c r="C33303" s="176">
        <v>40.799999999999997</v>
      </c>
      <c r="D33303" s="282">
        <v>87</v>
      </c>
      <c r="E33303" s="265"/>
    </row>
    <row r="33304" spans="1:5">
      <c r="A33304" s="283">
        <v>81049</v>
      </c>
      <c r="B33304" s="176">
        <v>0.2</v>
      </c>
      <c r="C33304" s="176">
        <v>47.6</v>
      </c>
      <c r="D33304" s="282">
        <v>87</v>
      </c>
      <c r="E33304" s="265"/>
    </row>
    <row r="33305" spans="1:5">
      <c r="A33305" s="283">
        <v>81050</v>
      </c>
      <c r="B33305" s="176">
        <v>34.5</v>
      </c>
      <c r="C33305" s="176">
        <v>39</v>
      </c>
      <c r="D33305" s="282">
        <v>87</v>
      </c>
      <c r="E33305" s="265"/>
    </row>
    <row r="33306" spans="1:5">
      <c r="A33306" s="283">
        <v>81052</v>
      </c>
      <c r="B33306" s="176">
        <v>29.3</v>
      </c>
      <c r="C33306" s="176">
        <v>36</v>
      </c>
      <c r="D33306" s="282">
        <v>94</v>
      </c>
      <c r="E33306" s="265"/>
    </row>
    <row r="33307" spans="1:5">
      <c r="A33307" s="283">
        <v>81054</v>
      </c>
      <c r="B33307" s="176">
        <v>16.7</v>
      </c>
      <c r="C33307" s="176">
        <v>39.299999999999997</v>
      </c>
      <c r="D33307" s="282">
        <v>87</v>
      </c>
      <c r="E33307" s="265"/>
    </row>
    <row r="33308" spans="1:5">
      <c r="A33308" s="283">
        <v>81055</v>
      </c>
      <c r="B33308" s="176">
        <v>5.6</v>
      </c>
      <c r="C33308" s="176">
        <v>54.7</v>
      </c>
      <c r="D33308" s="282">
        <v>87</v>
      </c>
      <c r="E33308" s="265"/>
    </row>
    <row r="33309" spans="1:5">
      <c r="A33309" s="283">
        <v>81057</v>
      </c>
      <c r="B33309" s="176">
        <v>0.8</v>
      </c>
      <c r="C33309" s="176">
        <v>42.7</v>
      </c>
      <c r="D33309" s="282">
        <v>87</v>
      </c>
      <c r="E33309" s="265"/>
    </row>
    <row r="33310" spans="1:5">
      <c r="A33310" s="283">
        <v>81058</v>
      </c>
      <c r="B33310" s="176">
        <v>1.5</v>
      </c>
      <c r="C33310" s="176">
        <v>41.3</v>
      </c>
      <c r="D33310" s="282">
        <v>87</v>
      </c>
      <c r="E33310" s="265"/>
    </row>
    <row r="33311" spans="1:5">
      <c r="A33311" s="283">
        <v>81059</v>
      </c>
      <c r="B33311" s="176">
        <v>0.3</v>
      </c>
      <c r="C33311" s="176">
        <v>46.3</v>
      </c>
      <c r="D33311" s="282">
        <v>87</v>
      </c>
      <c r="E33311" s="265"/>
    </row>
    <row r="33312" spans="1:5">
      <c r="A33312" s="283">
        <v>81062</v>
      </c>
      <c r="B33312" s="176">
        <v>12.8</v>
      </c>
      <c r="C33312" s="176">
        <v>38.200000000000003</v>
      </c>
      <c r="D33312" s="282">
        <v>87</v>
      </c>
      <c r="E33312" s="265"/>
    </row>
    <row r="33313" spans="1:5">
      <c r="A33313" s="283">
        <v>81063</v>
      </c>
      <c r="B33313" s="176">
        <v>10.4</v>
      </c>
      <c r="C33313" s="176">
        <v>41.2</v>
      </c>
      <c r="D33313" s="282">
        <v>87</v>
      </c>
      <c r="E33313" s="265"/>
    </row>
    <row r="33314" spans="1:5">
      <c r="A33314" s="283">
        <v>81064</v>
      </c>
      <c r="B33314" s="176">
        <v>0.4</v>
      </c>
      <c r="C33314" s="176">
        <v>48.2</v>
      </c>
      <c r="D33314" s="282">
        <v>87</v>
      </c>
      <c r="E33314" s="265"/>
    </row>
    <row r="33315" spans="1:5">
      <c r="A33315" s="283">
        <v>81067</v>
      </c>
      <c r="B33315" s="176">
        <v>26.5</v>
      </c>
      <c r="C33315" s="176">
        <v>43</v>
      </c>
      <c r="D33315" s="282">
        <v>87</v>
      </c>
      <c r="E33315" s="265"/>
    </row>
    <row r="33316" spans="1:5">
      <c r="A33316" s="283">
        <v>81069</v>
      </c>
      <c r="B33316" s="176">
        <v>5.8</v>
      </c>
      <c r="C33316" s="176">
        <v>51.4</v>
      </c>
      <c r="D33316" s="282">
        <v>87</v>
      </c>
      <c r="E33316" s="265"/>
    </row>
    <row r="33317" spans="1:5">
      <c r="A33317" s="283">
        <v>81071</v>
      </c>
      <c r="B33317" s="176">
        <v>0.4</v>
      </c>
      <c r="C33317" s="176">
        <v>45.8</v>
      </c>
      <c r="D33317" s="282">
        <v>87</v>
      </c>
      <c r="E33317" s="265"/>
    </row>
    <row r="33318" spans="1:5">
      <c r="A33318" s="283">
        <v>81073</v>
      </c>
      <c r="B33318" s="176">
        <v>3.3</v>
      </c>
      <c r="C33318" s="176">
        <v>47</v>
      </c>
      <c r="D33318" s="282">
        <v>87</v>
      </c>
      <c r="E33318" s="265"/>
    </row>
    <row r="33319" spans="1:5">
      <c r="A33319" s="283">
        <v>81076</v>
      </c>
      <c r="B33319" s="176">
        <v>0.9</v>
      </c>
      <c r="C33319" s="176">
        <v>48.8</v>
      </c>
      <c r="D33319" s="282">
        <v>87</v>
      </c>
      <c r="E33319" s="265"/>
    </row>
    <row r="33320" spans="1:5">
      <c r="A33320" s="283">
        <v>81077</v>
      </c>
      <c r="B33320" s="176">
        <v>0</v>
      </c>
      <c r="C33320" s="176">
        <v>0</v>
      </c>
      <c r="D33320" s="282">
        <v>87</v>
      </c>
      <c r="E33320" s="265"/>
    </row>
    <row r="33321" spans="1:5">
      <c r="A33321" s="283">
        <v>81081</v>
      </c>
      <c r="B33321" s="176">
        <v>0.3</v>
      </c>
      <c r="C33321" s="176">
        <v>45.9</v>
      </c>
      <c r="D33321" s="282">
        <v>87</v>
      </c>
      <c r="E33321" s="265"/>
    </row>
    <row r="33322" spans="1:5">
      <c r="A33322" s="283">
        <v>81082</v>
      </c>
      <c r="B33322" s="176">
        <v>11.5</v>
      </c>
      <c r="C33322" s="176">
        <v>41.8</v>
      </c>
      <c r="D33322" s="282">
        <v>114</v>
      </c>
      <c r="E33322" s="265"/>
    </row>
    <row r="33323" spans="1:5">
      <c r="A33323" s="283">
        <v>81084</v>
      </c>
      <c r="B33323" s="176">
        <v>3.1</v>
      </c>
      <c r="C33323" s="176">
        <v>45.4</v>
      </c>
      <c r="D33323" s="282">
        <v>87</v>
      </c>
      <c r="E33323" s="265"/>
    </row>
    <row r="33324" spans="1:5">
      <c r="A33324" s="283">
        <v>81087</v>
      </c>
      <c r="B33324" s="176">
        <v>0</v>
      </c>
      <c r="C33324" s="176">
        <v>0</v>
      </c>
      <c r="D33324" s="282">
        <v>87</v>
      </c>
      <c r="E33324" s="265"/>
    </row>
    <row r="33325" spans="1:5">
      <c r="A33325" s="283">
        <v>81089</v>
      </c>
      <c r="B33325" s="176">
        <v>7</v>
      </c>
      <c r="C33325" s="176">
        <v>50.1</v>
      </c>
      <c r="D33325" s="282">
        <v>87</v>
      </c>
      <c r="E33325" s="265"/>
    </row>
    <row r="33326" spans="1:5">
      <c r="A33326" s="283">
        <v>81090</v>
      </c>
      <c r="B33326" s="176">
        <v>1</v>
      </c>
      <c r="C33326" s="176">
        <v>47.5</v>
      </c>
      <c r="D33326" s="282">
        <v>87</v>
      </c>
      <c r="E33326" s="265"/>
    </row>
    <row r="33327" spans="1:5">
      <c r="A33327" s="283">
        <v>81091</v>
      </c>
      <c r="B33327" s="176">
        <v>2.8</v>
      </c>
      <c r="C33327" s="176">
        <v>52.9</v>
      </c>
      <c r="D33327" s="282">
        <v>87</v>
      </c>
      <c r="E33327" s="265"/>
    </row>
    <row r="33328" spans="1:5">
      <c r="A33328" s="283">
        <v>81092</v>
      </c>
      <c r="B33328" s="176">
        <v>3.3</v>
      </c>
      <c r="C33328" s="176">
        <v>39.4</v>
      </c>
      <c r="D33328" s="282">
        <v>87</v>
      </c>
      <c r="E33328" s="265"/>
    </row>
    <row r="33329" spans="1:5">
      <c r="A33329" s="283">
        <v>81101</v>
      </c>
      <c r="B33329" s="176">
        <v>33.200000000000003</v>
      </c>
      <c r="C33329" s="176">
        <v>32.700000000000003</v>
      </c>
      <c r="D33329" s="282">
        <v>102</v>
      </c>
      <c r="E33329" s="265"/>
    </row>
    <row r="33330" spans="1:5">
      <c r="A33330" s="283">
        <v>81102</v>
      </c>
      <c r="B33330" s="176">
        <v>0</v>
      </c>
      <c r="C33330" s="176">
        <v>0</v>
      </c>
      <c r="D33330" s="282">
        <v>87</v>
      </c>
      <c r="E33330" s="265"/>
    </row>
    <row r="33331" spans="1:5">
      <c r="A33331" s="283">
        <v>81120</v>
      </c>
      <c r="B33331" s="176">
        <v>3.3</v>
      </c>
      <c r="C33331" s="176">
        <v>43.4</v>
      </c>
      <c r="D33331" s="282">
        <v>87</v>
      </c>
      <c r="E33331" s="265"/>
    </row>
    <row r="33332" spans="1:5">
      <c r="A33332" s="283">
        <v>81121</v>
      </c>
      <c r="B33332" s="176">
        <v>2.9</v>
      </c>
      <c r="C33332" s="176">
        <v>51.2</v>
      </c>
      <c r="D33332" s="282">
        <v>87</v>
      </c>
      <c r="E33332" s="265"/>
    </row>
    <row r="33333" spans="1:5">
      <c r="A33333" s="283">
        <v>81122</v>
      </c>
      <c r="B33333" s="176">
        <v>29.2</v>
      </c>
      <c r="C33333" s="176">
        <v>40.200000000000003</v>
      </c>
      <c r="D33333" s="282">
        <v>103</v>
      </c>
      <c r="E33333" s="265"/>
    </row>
    <row r="33334" spans="1:5">
      <c r="A33334" s="283">
        <v>81123</v>
      </c>
      <c r="B33334" s="176">
        <v>3.5</v>
      </c>
      <c r="C33334" s="176">
        <v>44.5</v>
      </c>
      <c r="D33334" s="282">
        <v>87</v>
      </c>
      <c r="E33334" s="265"/>
    </row>
    <row r="33335" spans="1:5">
      <c r="A33335" s="283">
        <v>81124</v>
      </c>
      <c r="B33335" s="176">
        <v>11.5</v>
      </c>
      <c r="C33335" s="176">
        <v>37.4</v>
      </c>
      <c r="D33335" s="282">
        <v>87</v>
      </c>
      <c r="E33335" s="265"/>
    </row>
    <row r="33336" spans="1:5">
      <c r="A33336" s="283">
        <v>81125</v>
      </c>
      <c r="B33336" s="176">
        <v>9</v>
      </c>
      <c r="C33336" s="176">
        <v>34.799999999999997</v>
      </c>
      <c r="D33336" s="282">
        <v>87</v>
      </c>
      <c r="E33336" s="265"/>
    </row>
    <row r="33337" spans="1:5">
      <c r="A33337" s="283">
        <v>81126</v>
      </c>
      <c r="B33337" s="176">
        <v>3.5</v>
      </c>
      <c r="C33337" s="176">
        <v>48</v>
      </c>
      <c r="D33337" s="282">
        <v>87</v>
      </c>
      <c r="E33337" s="265"/>
    </row>
    <row r="33338" spans="1:5">
      <c r="A33338" s="283">
        <v>81128</v>
      </c>
      <c r="B33338" s="176">
        <v>2.8</v>
      </c>
      <c r="C33338" s="176">
        <v>51.1</v>
      </c>
      <c r="D33338" s="282">
        <v>87</v>
      </c>
      <c r="E33338" s="265"/>
    </row>
    <row r="33339" spans="1:5">
      <c r="A33339" s="283">
        <v>81129</v>
      </c>
      <c r="B33339" s="176">
        <v>42.8</v>
      </c>
      <c r="C33339" s="176">
        <v>33.1</v>
      </c>
      <c r="D33339" s="282">
        <v>87</v>
      </c>
      <c r="E33339" s="265"/>
    </row>
    <row r="33340" spans="1:5">
      <c r="A33340" s="283">
        <v>81130</v>
      </c>
      <c r="B33340" s="176">
        <v>0.8</v>
      </c>
      <c r="C33340" s="176">
        <v>53.5</v>
      </c>
      <c r="D33340" s="282">
        <v>87</v>
      </c>
      <c r="E33340" s="265"/>
    </row>
    <row r="33341" spans="1:5">
      <c r="A33341" s="283">
        <v>81131</v>
      </c>
      <c r="B33341" s="176">
        <v>0.5</v>
      </c>
      <c r="C33341" s="176">
        <v>49.1</v>
      </c>
      <c r="D33341" s="282">
        <v>105</v>
      </c>
      <c r="E33341" s="265"/>
    </row>
    <row r="33342" spans="1:5">
      <c r="A33342" s="283">
        <v>81132</v>
      </c>
      <c r="B33342" s="176">
        <v>8</v>
      </c>
      <c r="C33342" s="176">
        <v>42.3</v>
      </c>
      <c r="D33342" s="282">
        <v>87</v>
      </c>
      <c r="E33342" s="265"/>
    </row>
    <row r="33343" spans="1:5">
      <c r="A33343" s="283">
        <v>81133</v>
      </c>
      <c r="B33343" s="176">
        <v>2.2000000000000002</v>
      </c>
      <c r="C33343" s="176">
        <v>52.2</v>
      </c>
      <c r="D33343" s="282">
        <v>96</v>
      </c>
      <c r="E33343" s="265"/>
    </row>
    <row r="33344" spans="1:5">
      <c r="A33344" s="283">
        <v>81135</v>
      </c>
      <c r="B33344" s="176">
        <v>0</v>
      </c>
      <c r="C33344" s="176">
        <v>0</v>
      </c>
      <c r="D33344" s="282">
        <v>87</v>
      </c>
      <c r="E33344" s="265"/>
    </row>
    <row r="33345" spans="1:5">
      <c r="A33345" s="283">
        <v>81136</v>
      </c>
      <c r="B33345" s="176">
        <v>5.7</v>
      </c>
      <c r="C33345" s="176">
        <v>39.799999999999997</v>
      </c>
      <c r="D33345" s="282">
        <v>87</v>
      </c>
      <c r="E33345" s="265"/>
    </row>
    <row r="33346" spans="1:5">
      <c r="A33346" s="283">
        <v>81137</v>
      </c>
      <c r="B33346" s="176">
        <v>25.5</v>
      </c>
      <c r="C33346" s="176">
        <v>40.6</v>
      </c>
      <c r="D33346" s="282">
        <v>96</v>
      </c>
      <c r="E33346" s="265"/>
    </row>
    <row r="33347" spans="1:5">
      <c r="A33347" s="283">
        <v>81138</v>
      </c>
      <c r="B33347" s="176">
        <v>2.2999999999999998</v>
      </c>
      <c r="C33347" s="176">
        <v>49.1</v>
      </c>
      <c r="D33347" s="282">
        <v>87</v>
      </c>
      <c r="E33347" s="265"/>
    </row>
    <row r="33348" spans="1:5">
      <c r="A33348" s="283">
        <v>81140</v>
      </c>
      <c r="B33348" s="176">
        <v>7</v>
      </c>
      <c r="C33348" s="176">
        <v>37.1</v>
      </c>
      <c r="D33348" s="282">
        <v>87</v>
      </c>
      <c r="E33348" s="265"/>
    </row>
    <row r="33349" spans="1:5">
      <c r="A33349" s="283">
        <v>81141</v>
      </c>
      <c r="B33349" s="176">
        <v>0</v>
      </c>
      <c r="C33349" s="176">
        <v>0</v>
      </c>
      <c r="D33349" s="282">
        <v>87</v>
      </c>
      <c r="E33349" s="265"/>
    </row>
    <row r="33350" spans="1:5">
      <c r="A33350" s="283">
        <v>81143</v>
      </c>
      <c r="B33350" s="176">
        <v>2.6</v>
      </c>
      <c r="C33350" s="176">
        <v>52</v>
      </c>
      <c r="D33350" s="282">
        <v>87</v>
      </c>
      <c r="E33350" s="265"/>
    </row>
    <row r="33351" spans="1:5">
      <c r="A33351" s="283">
        <v>81144</v>
      </c>
      <c r="B33351" s="176">
        <v>26.7</v>
      </c>
      <c r="C33351" s="176">
        <v>38.200000000000003</v>
      </c>
      <c r="D33351" s="282">
        <v>87</v>
      </c>
      <c r="E33351" s="265"/>
    </row>
    <row r="33352" spans="1:5">
      <c r="A33352" s="283">
        <v>81146</v>
      </c>
      <c r="B33352" s="176">
        <v>2.9</v>
      </c>
      <c r="C33352" s="176">
        <v>45.5</v>
      </c>
      <c r="D33352" s="282">
        <v>87</v>
      </c>
      <c r="E33352" s="265"/>
    </row>
    <row r="33353" spans="1:5">
      <c r="A33353" s="283">
        <v>81147</v>
      </c>
      <c r="B33353" s="176">
        <v>11.7</v>
      </c>
      <c r="C33353" s="176">
        <v>47.6</v>
      </c>
      <c r="D33353" s="282">
        <v>104</v>
      </c>
      <c r="E33353" s="265"/>
    </row>
    <row r="33354" spans="1:5">
      <c r="A33354" s="283">
        <v>81148</v>
      </c>
      <c r="B33354" s="176">
        <v>0</v>
      </c>
      <c r="C33354" s="176">
        <v>0</v>
      </c>
      <c r="D33354" s="282">
        <v>87</v>
      </c>
      <c r="E33354" s="265"/>
    </row>
    <row r="33355" spans="1:5">
      <c r="A33355" s="283">
        <v>81149</v>
      </c>
      <c r="B33355" s="176">
        <v>0.6</v>
      </c>
      <c r="C33355" s="176">
        <v>49.7</v>
      </c>
      <c r="D33355" s="282">
        <v>97</v>
      </c>
      <c r="E33355" s="265"/>
    </row>
    <row r="33356" spans="1:5">
      <c r="A33356" s="283">
        <v>81151</v>
      </c>
      <c r="B33356" s="176">
        <v>10.4</v>
      </c>
      <c r="C33356" s="176">
        <v>35.299999999999997</v>
      </c>
      <c r="D33356" s="282">
        <v>87</v>
      </c>
      <c r="E33356" s="265"/>
    </row>
    <row r="33357" spans="1:5">
      <c r="A33357" s="283">
        <v>81152</v>
      </c>
      <c r="B33357" s="176">
        <v>3.5</v>
      </c>
      <c r="C33357" s="176">
        <v>48.1</v>
      </c>
      <c r="D33357" s="282">
        <v>87</v>
      </c>
      <c r="E33357" s="265"/>
    </row>
    <row r="33358" spans="1:5">
      <c r="A33358" s="283">
        <v>81154</v>
      </c>
      <c r="B33358" s="176">
        <v>4.3</v>
      </c>
      <c r="C33358" s="176">
        <v>53.1</v>
      </c>
      <c r="D33358" s="282">
        <v>87</v>
      </c>
      <c r="E33358" s="265"/>
    </row>
    <row r="33359" spans="1:5">
      <c r="A33359" s="283">
        <v>81155</v>
      </c>
      <c r="B33359" s="176">
        <v>0.5</v>
      </c>
      <c r="C33359" s="176">
        <v>46.7</v>
      </c>
      <c r="D33359" s="282">
        <v>87</v>
      </c>
      <c r="E33359" s="265"/>
    </row>
    <row r="33360" spans="1:5">
      <c r="A33360" s="283">
        <v>81157</v>
      </c>
      <c r="B33360" s="176">
        <v>0</v>
      </c>
      <c r="C33360" s="176">
        <v>0</v>
      </c>
      <c r="D33360" s="282">
        <v>87</v>
      </c>
      <c r="E33360" s="265"/>
    </row>
    <row r="33361" spans="1:5">
      <c r="A33361" s="283">
        <v>81201</v>
      </c>
      <c r="B33361" s="176">
        <v>21.4</v>
      </c>
      <c r="C33361" s="176">
        <v>48.5</v>
      </c>
      <c r="D33361" s="282">
        <v>115</v>
      </c>
      <c r="E33361" s="265"/>
    </row>
    <row r="33362" spans="1:5">
      <c r="A33362" s="283">
        <v>81210</v>
      </c>
      <c r="B33362" s="176">
        <v>1.5</v>
      </c>
      <c r="C33362" s="176">
        <v>43.6</v>
      </c>
      <c r="D33362" s="282">
        <v>87</v>
      </c>
      <c r="E33362" s="265"/>
    </row>
    <row r="33363" spans="1:5">
      <c r="A33363" s="283">
        <v>81211</v>
      </c>
      <c r="B33363" s="176">
        <v>16.7</v>
      </c>
      <c r="C33363" s="176">
        <v>45</v>
      </c>
      <c r="D33363" s="282">
        <v>127</v>
      </c>
      <c r="E33363" s="265"/>
    </row>
    <row r="33364" spans="1:5">
      <c r="A33364" s="283">
        <v>81212</v>
      </c>
      <c r="B33364" s="176">
        <v>55.5</v>
      </c>
      <c r="C33364" s="176">
        <v>43</v>
      </c>
      <c r="D33364" s="282">
        <v>100</v>
      </c>
      <c r="E33364" s="265"/>
    </row>
    <row r="33365" spans="1:5">
      <c r="A33365" s="283">
        <v>81215</v>
      </c>
      <c r="B33365" s="176">
        <v>0</v>
      </c>
      <c r="C33365" s="176">
        <v>0</v>
      </c>
      <c r="D33365" s="282">
        <v>87</v>
      </c>
      <c r="E33365" s="265"/>
    </row>
    <row r="33366" spans="1:5">
      <c r="A33366" s="283">
        <v>81220</v>
      </c>
      <c r="B33366" s="176">
        <v>0.4</v>
      </c>
      <c r="C33366" s="176">
        <v>52.4</v>
      </c>
      <c r="D33366" s="282">
        <v>87</v>
      </c>
      <c r="E33366" s="265"/>
    </row>
    <row r="33367" spans="1:5">
      <c r="A33367" s="283">
        <v>81221</v>
      </c>
      <c r="B33367" s="176">
        <v>0</v>
      </c>
      <c r="C33367" s="176">
        <v>0</v>
      </c>
      <c r="D33367" s="282">
        <v>87</v>
      </c>
      <c r="E33367" s="265"/>
    </row>
    <row r="33368" spans="1:5">
      <c r="A33368" s="283">
        <v>81222</v>
      </c>
      <c r="B33368" s="176">
        <v>1.9</v>
      </c>
      <c r="C33368" s="176">
        <v>54.7</v>
      </c>
      <c r="D33368" s="282">
        <v>87</v>
      </c>
      <c r="E33368" s="265"/>
    </row>
    <row r="33369" spans="1:5">
      <c r="A33369" s="283">
        <v>81223</v>
      </c>
      <c r="B33369" s="176">
        <v>4.5</v>
      </c>
      <c r="C33369" s="176">
        <v>54.7</v>
      </c>
      <c r="D33369" s="282">
        <v>87</v>
      </c>
      <c r="E33369" s="265"/>
    </row>
    <row r="33370" spans="1:5">
      <c r="A33370" s="283">
        <v>81224</v>
      </c>
      <c r="B33370" s="176">
        <v>24.6</v>
      </c>
      <c r="C33370" s="176">
        <v>35.6</v>
      </c>
      <c r="D33370" s="282">
        <v>121</v>
      </c>
      <c r="E33370" s="265"/>
    </row>
    <row r="33371" spans="1:5">
      <c r="A33371" s="283">
        <v>81225</v>
      </c>
      <c r="B33371" s="176">
        <v>365.2</v>
      </c>
      <c r="C33371" s="176">
        <v>33.6</v>
      </c>
      <c r="D33371" s="282">
        <v>97</v>
      </c>
      <c r="E33371" s="265"/>
    </row>
    <row r="33372" spans="1:5">
      <c r="A33372" s="283">
        <v>81226</v>
      </c>
      <c r="B33372" s="176">
        <v>65.3</v>
      </c>
      <c r="C33372" s="176">
        <v>40.200000000000003</v>
      </c>
      <c r="D33372" s="282">
        <v>94</v>
      </c>
      <c r="E33372" s="265"/>
    </row>
    <row r="33373" spans="1:5">
      <c r="A33373" s="283">
        <v>81227</v>
      </c>
      <c r="B33373" s="176">
        <v>0</v>
      </c>
      <c r="C33373" s="176">
        <v>0</v>
      </c>
      <c r="D33373" s="282">
        <v>87</v>
      </c>
      <c r="E33373" s="265"/>
    </row>
    <row r="33374" spans="1:5">
      <c r="A33374" s="283">
        <v>81228</v>
      </c>
      <c r="B33374" s="176">
        <v>3.6</v>
      </c>
      <c r="C33374" s="176">
        <v>62.5</v>
      </c>
      <c r="D33374" s="282">
        <v>87</v>
      </c>
      <c r="E33374" s="265"/>
    </row>
    <row r="33375" spans="1:5">
      <c r="A33375" s="283">
        <v>81230</v>
      </c>
      <c r="B33375" s="176">
        <v>10.5</v>
      </c>
      <c r="C33375" s="176">
        <v>31.4</v>
      </c>
      <c r="D33375" s="282">
        <v>113</v>
      </c>
      <c r="E33375" s="265"/>
    </row>
    <row r="33376" spans="1:5">
      <c r="A33376" s="283">
        <v>81231</v>
      </c>
      <c r="B33376" s="176">
        <v>0</v>
      </c>
      <c r="C33376" s="176">
        <v>0</v>
      </c>
      <c r="D33376" s="282">
        <v>87</v>
      </c>
      <c r="E33376" s="265"/>
    </row>
    <row r="33377" spans="1:5">
      <c r="A33377" s="283">
        <v>81232</v>
      </c>
      <c r="B33377" s="176">
        <v>8.8000000000000007</v>
      </c>
      <c r="C33377" s="176">
        <v>46.2</v>
      </c>
      <c r="D33377" s="282">
        <v>87</v>
      </c>
      <c r="E33377" s="265"/>
    </row>
    <row r="33378" spans="1:5">
      <c r="A33378" s="283">
        <v>81233</v>
      </c>
      <c r="B33378" s="176">
        <v>10.3</v>
      </c>
      <c r="C33378" s="176">
        <v>55.9</v>
      </c>
      <c r="D33378" s="282">
        <v>87</v>
      </c>
      <c r="E33378" s="265"/>
    </row>
    <row r="33379" spans="1:5">
      <c r="A33379" s="283">
        <v>81235</v>
      </c>
      <c r="B33379" s="176">
        <v>0.8</v>
      </c>
      <c r="C33379" s="176">
        <v>47</v>
      </c>
      <c r="D33379" s="282">
        <v>87</v>
      </c>
      <c r="E33379" s="265"/>
    </row>
    <row r="33380" spans="1:5">
      <c r="A33380" s="283">
        <v>81236</v>
      </c>
      <c r="B33380" s="176">
        <v>6.7</v>
      </c>
      <c r="C33380" s="176">
        <v>52.8</v>
      </c>
      <c r="D33380" s="282">
        <v>96</v>
      </c>
      <c r="E33380" s="265"/>
    </row>
    <row r="33381" spans="1:5">
      <c r="A33381" s="283">
        <v>81237</v>
      </c>
      <c r="B33381" s="176">
        <v>1.1000000000000001</v>
      </c>
      <c r="C33381" s="176">
        <v>54.3</v>
      </c>
      <c r="D33381" s="282">
        <v>87</v>
      </c>
      <c r="E33381" s="265"/>
    </row>
    <row r="33382" spans="1:5">
      <c r="A33382" s="283">
        <v>81239</v>
      </c>
      <c r="B33382" s="176">
        <v>1</v>
      </c>
      <c r="C33382" s="176">
        <v>52.6</v>
      </c>
      <c r="D33382" s="282">
        <v>87</v>
      </c>
      <c r="E33382" s="265"/>
    </row>
    <row r="33383" spans="1:5">
      <c r="A33383" s="283">
        <v>81240</v>
      </c>
      <c r="B33383" s="176">
        <v>27.5</v>
      </c>
      <c r="C33383" s="176">
        <v>46.7</v>
      </c>
      <c r="D33383" s="282">
        <v>87</v>
      </c>
      <c r="E33383" s="265"/>
    </row>
    <row r="33384" spans="1:5">
      <c r="A33384" s="283">
        <v>81241</v>
      </c>
      <c r="B33384" s="176">
        <v>0</v>
      </c>
      <c r="C33384" s="176">
        <v>0</v>
      </c>
      <c r="D33384" s="282">
        <v>87</v>
      </c>
      <c r="E33384" s="265"/>
    </row>
    <row r="33385" spans="1:5">
      <c r="A33385" s="283">
        <v>81242</v>
      </c>
      <c r="B33385" s="176">
        <v>1744.9</v>
      </c>
      <c r="C33385" s="176">
        <v>40.5</v>
      </c>
      <c r="D33385" s="282">
        <v>87</v>
      </c>
      <c r="E33385" s="265"/>
    </row>
    <row r="33386" spans="1:5">
      <c r="A33386" s="283">
        <v>81243</v>
      </c>
      <c r="B33386" s="176">
        <v>0.4</v>
      </c>
      <c r="C33386" s="176">
        <v>53</v>
      </c>
      <c r="D33386" s="282">
        <v>87</v>
      </c>
      <c r="E33386" s="265"/>
    </row>
    <row r="33387" spans="1:5">
      <c r="A33387" s="283">
        <v>81244</v>
      </c>
      <c r="B33387" s="176">
        <v>0</v>
      </c>
      <c r="C33387" s="176">
        <v>0</v>
      </c>
      <c r="D33387" s="282">
        <v>87</v>
      </c>
      <c r="E33387" s="265"/>
    </row>
    <row r="33388" spans="1:5">
      <c r="A33388" s="283">
        <v>81248</v>
      </c>
      <c r="B33388" s="176">
        <v>0.5</v>
      </c>
      <c r="C33388" s="176">
        <v>45.8</v>
      </c>
      <c r="D33388" s="282">
        <v>87</v>
      </c>
      <c r="E33388" s="265"/>
    </row>
    <row r="33389" spans="1:5">
      <c r="A33389" s="283">
        <v>81251</v>
      </c>
      <c r="B33389" s="176">
        <v>3.8</v>
      </c>
      <c r="C33389" s="176">
        <v>38.700000000000003</v>
      </c>
      <c r="D33389" s="282">
        <v>87</v>
      </c>
      <c r="E33389" s="265"/>
    </row>
    <row r="33390" spans="1:5">
      <c r="A33390" s="283">
        <v>81252</v>
      </c>
      <c r="B33390" s="176">
        <v>6.3</v>
      </c>
      <c r="C33390" s="176">
        <v>52.7</v>
      </c>
      <c r="D33390" s="282">
        <v>87</v>
      </c>
      <c r="E33390" s="265"/>
    </row>
    <row r="33391" spans="1:5">
      <c r="A33391" s="283">
        <v>81253</v>
      </c>
      <c r="B33391" s="176">
        <v>4.2</v>
      </c>
      <c r="C33391" s="176">
        <v>52.5</v>
      </c>
      <c r="D33391" s="282">
        <v>87</v>
      </c>
      <c r="E33391" s="265"/>
    </row>
    <row r="33392" spans="1:5">
      <c r="A33392" s="283">
        <v>81301</v>
      </c>
      <c r="B33392" s="176">
        <v>48.1</v>
      </c>
      <c r="C33392" s="176">
        <v>36.200000000000003</v>
      </c>
      <c r="D33392" s="282">
        <v>141</v>
      </c>
      <c r="E33392" s="265"/>
    </row>
    <row r="33393" spans="1:5">
      <c r="A33393" s="283">
        <v>81302</v>
      </c>
      <c r="B33393" s="176">
        <v>26.1</v>
      </c>
      <c r="C33393" s="176">
        <v>39.700000000000003</v>
      </c>
      <c r="D33393" s="282">
        <v>87</v>
      </c>
      <c r="E33393" s="265"/>
    </row>
    <row r="33394" spans="1:5">
      <c r="A33394" s="283">
        <v>81303</v>
      </c>
      <c r="B33394" s="176">
        <v>19.5</v>
      </c>
      <c r="C33394" s="176">
        <v>41.4</v>
      </c>
      <c r="D33394" s="282">
        <v>95</v>
      </c>
      <c r="E33394" s="265"/>
    </row>
    <row r="33395" spans="1:5">
      <c r="A33395" s="283">
        <v>81320</v>
      </c>
      <c r="B33395" s="176">
        <v>1.2</v>
      </c>
      <c r="C33395" s="176">
        <v>47.8</v>
      </c>
      <c r="D33395" s="282">
        <v>87</v>
      </c>
      <c r="E33395" s="265"/>
    </row>
    <row r="33396" spans="1:5">
      <c r="A33396" s="283">
        <v>81321</v>
      </c>
      <c r="B33396" s="176">
        <v>68.7</v>
      </c>
      <c r="C33396" s="176">
        <v>41.1</v>
      </c>
      <c r="D33396" s="282">
        <v>110</v>
      </c>
      <c r="E33396" s="265"/>
    </row>
    <row r="33397" spans="1:5">
      <c r="A33397" s="283">
        <v>81323</v>
      </c>
      <c r="B33397" s="176">
        <v>10.3</v>
      </c>
      <c r="C33397" s="176">
        <v>47.9</v>
      </c>
      <c r="D33397" s="282">
        <v>87</v>
      </c>
      <c r="E33397" s="265"/>
    </row>
    <row r="33398" spans="1:5">
      <c r="A33398" s="283">
        <v>81324</v>
      </c>
      <c r="B33398" s="176">
        <v>2.8</v>
      </c>
      <c r="C33398" s="176">
        <v>42.4</v>
      </c>
      <c r="D33398" s="282">
        <v>87</v>
      </c>
      <c r="E33398" s="265"/>
    </row>
    <row r="33399" spans="1:5">
      <c r="A33399" s="283">
        <v>81325</v>
      </c>
      <c r="B33399" s="176">
        <v>1.3</v>
      </c>
      <c r="C33399" s="176">
        <v>45.8</v>
      </c>
      <c r="D33399" s="282">
        <v>87</v>
      </c>
      <c r="E33399" s="265"/>
    </row>
    <row r="33400" spans="1:5">
      <c r="A33400" s="283">
        <v>81326</v>
      </c>
      <c r="B33400" s="176">
        <v>10.4</v>
      </c>
      <c r="C33400" s="176">
        <v>41.8</v>
      </c>
      <c r="D33400" s="282">
        <v>87</v>
      </c>
      <c r="E33400" s="265"/>
    </row>
    <row r="33401" spans="1:5">
      <c r="A33401" s="283">
        <v>81327</v>
      </c>
      <c r="B33401" s="176">
        <v>4.0999999999999996</v>
      </c>
      <c r="C33401" s="176">
        <v>46.1</v>
      </c>
      <c r="D33401" s="282">
        <v>87</v>
      </c>
      <c r="E33401" s="265"/>
    </row>
    <row r="33402" spans="1:5">
      <c r="A33402" s="283">
        <v>81328</v>
      </c>
      <c r="B33402" s="176">
        <v>4.5999999999999996</v>
      </c>
      <c r="C33402" s="176">
        <v>42.6</v>
      </c>
      <c r="D33402" s="282">
        <v>142</v>
      </c>
      <c r="E33402" s="265"/>
    </row>
    <row r="33403" spans="1:5">
      <c r="A33403" s="283">
        <v>81329</v>
      </c>
      <c r="B33403" s="176">
        <v>12.6</v>
      </c>
      <c r="C33403" s="176">
        <v>40.5</v>
      </c>
      <c r="D33403" s="282">
        <v>87</v>
      </c>
      <c r="E33403" s="265"/>
    </row>
    <row r="33404" spans="1:5">
      <c r="A33404" s="283">
        <v>81330</v>
      </c>
      <c r="B33404" s="176">
        <v>8.4</v>
      </c>
      <c r="C33404" s="176">
        <v>44</v>
      </c>
      <c r="D33404" s="282">
        <v>87</v>
      </c>
      <c r="E33404" s="265"/>
    </row>
    <row r="33405" spans="1:5">
      <c r="A33405" s="283">
        <v>81331</v>
      </c>
      <c r="B33405" s="176">
        <v>4.0999999999999996</v>
      </c>
      <c r="C33405" s="176">
        <v>46.7</v>
      </c>
      <c r="D33405" s="282">
        <v>87</v>
      </c>
      <c r="E33405" s="265"/>
    </row>
    <row r="33406" spans="1:5">
      <c r="A33406" s="283">
        <v>81332</v>
      </c>
      <c r="B33406" s="176">
        <v>1.2</v>
      </c>
      <c r="C33406" s="176">
        <v>47.8</v>
      </c>
      <c r="D33406" s="282">
        <v>87</v>
      </c>
      <c r="E33406" s="265"/>
    </row>
    <row r="33407" spans="1:5">
      <c r="A33407" s="283">
        <v>81334</v>
      </c>
      <c r="B33407" s="176">
        <v>88.9</v>
      </c>
      <c r="C33407" s="176">
        <v>30.3</v>
      </c>
      <c r="D33407" s="282">
        <v>87</v>
      </c>
      <c r="E33407" s="265"/>
    </row>
    <row r="33408" spans="1:5">
      <c r="A33408" s="283">
        <v>81335</v>
      </c>
      <c r="B33408" s="176">
        <v>4</v>
      </c>
      <c r="C33408" s="176">
        <v>45.7</v>
      </c>
      <c r="D33408" s="282">
        <v>87</v>
      </c>
      <c r="E33408" s="265"/>
    </row>
    <row r="33409" spans="1:5">
      <c r="A33409" s="283">
        <v>81401</v>
      </c>
      <c r="B33409" s="176">
        <v>102.2</v>
      </c>
      <c r="C33409" s="176">
        <v>41</v>
      </c>
      <c r="D33409" s="282">
        <v>113</v>
      </c>
      <c r="E33409" s="265"/>
    </row>
    <row r="33410" spans="1:5">
      <c r="A33410" s="283">
        <v>81402</v>
      </c>
      <c r="B33410" s="176">
        <v>0</v>
      </c>
      <c r="C33410" s="176">
        <v>0</v>
      </c>
      <c r="D33410" s="282">
        <v>87</v>
      </c>
      <c r="E33410" s="265"/>
    </row>
    <row r="33411" spans="1:5">
      <c r="A33411" s="283">
        <v>81403</v>
      </c>
      <c r="B33411" s="176">
        <v>22.6</v>
      </c>
      <c r="C33411" s="176">
        <v>45.8</v>
      </c>
      <c r="D33411" s="282">
        <v>87</v>
      </c>
      <c r="E33411" s="265"/>
    </row>
    <row r="33412" spans="1:5">
      <c r="A33412" s="283">
        <v>81410</v>
      </c>
      <c r="B33412" s="176">
        <v>55.2</v>
      </c>
      <c r="C33412" s="176">
        <v>50.6</v>
      </c>
      <c r="D33412" s="282">
        <v>87</v>
      </c>
      <c r="E33412" s="265"/>
    </row>
    <row r="33413" spans="1:5">
      <c r="A33413" s="283">
        <v>81411</v>
      </c>
      <c r="B33413" s="176">
        <v>1.6</v>
      </c>
      <c r="C33413" s="176">
        <v>43.8</v>
      </c>
      <c r="D33413" s="282">
        <v>87</v>
      </c>
      <c r="E33413" s="265"/>
    </row>
    <row r="33414" spans="1:5">
      <c r="A33414" s="283">
        <v>81413</v>
      </c>
      <c r="B33414" s="176">
        <v>36.299999999999997</v>
      </c>
      <c r="C33414" s="176">
        <v>52.7</v>
      </c>
      <c r="D33414" s="282">
        <v>103</v>
      </c>
      <c r="E33414" s="265"/>
    </row>
    <row r="33415" spans="1:5">
      <c r="A33415" s="283">
        <v>81414</v>
      </c>
      <c r="B33415" s="176">
        <v>8.5</v>
      </c>
      <c r="C33415" s="176">
        <v>53.3</v>
      </c>
      <c r="D33415" s="282">
        <v>87</v>
      </c>
      <c r="E33415" s="265"/>
    </row>
    <row r="33416" spans="1:5">
      <c r="A33416" s="283">
        <v>81415</v>
      </c>
      <c r="B33416" s="176">
        <v>8.8000000000000007</v>
      </c>
      <c r="C33416" s="176">
        <v>45.6</v>
      </c>
      <c r="D33416" s="282">
        <v>95</v>
      </c>
      <c r="E33416" s="265"/>
    </row>
    <row r="33417" spans="1:5">
      <c r="A33417" s="283">
        <v>81416</v>
      </c>
      <c r="B33417" s="176">
        <v>30.7</v>
      </c>
      <c r="C33417" s="176">
        <v>39.1</v>
      </c>
      <c r="D33417" s="282">
        <v>94</v>
      </c>
      <c r="E33417" s="265"/>
    </row>
    <row r="33418" spans="1:5">
      <c r="A33418" s="283">
        <v>81418</v>
      </c>
      <c r="B33418" s="176">
        <v>26.6</v>
      </c>
      <c r="C33418" s="176">
        <v>50.3</v>
      </c>
      <c r="D33418" s="282">
        <v>87</v>
      </c>
      <c r="E33418" s="265"/>
    </row>
    <row r="33419" spans="1:5">
      <c r="A33419" s="283">
        <v>81419</v>
      </c>
      <c r="B33419" s="176">
        <v>15.1</v>
      </c>
      <c r="C33419" s="176">
        <v>46.9</v>
      </c>
      <c r="D33419" s="282">
        <v>87</v>
      </c>
      <c r="E33419" s="265"/>
    </row>
    <row r="33420" spans="1:5">
      <c r="A33420" s="283">
        <v>81420</v>
      </c>
      <c r="B33420" s="176">
        <v>0</v>
      </c>
      <c r="C33420" s="176">
        <v>0</v>
      </c>
      <c r="D33420" s="282">
        <v>87</v>
      </c>
      <c r="E33420" s="265"/>
    </row>
    <row r="33421" spans="1:5">
      <c r="A33421" s="283">
        <v>81422</v>
      </c>
      <c r="B33421" s="176">
        <v>1.6</v>
      </c>
      <c r="C33421" s="176">
        <v>46.1</v>
      </c>
      <c r="D33421" s="282">
        <v>87</v>
      </c>
      <c r="E33421" s="265"/>
    </row>
    <row r="33422" spans="1:5">
      <c r="A33422" s="283">
        <v>81423</v>
      </c>
      <c r="B33422" s="176">
        <v>1.6</v>
      </c>
      <c r="C33422" s="176">
        <v>44.2</v>
      </c>
      <c r="D33422" s="282">
        <v>87</v>
      </c>
      <c r="E33422" s="265"/>
    </row>
    <row r="33423" spans="1:5">
      <c r="A33423" s="283">
        <v>81424</v>
      </c>
      <c r="B33423" s="176">
        <v>4.3</v>
      </c>
      <c r="C33423" s="176">
        <v>46</v>
      </c>
      <c r="D33423" s="282">
        <v>87</v>
      </c>
      <c r="E33423" s="265"/>
    </row>
    <row r="33424" spans="1:5">
      <c r="A33424" s="283">
        <v>81425</v>
      </c>
      <c r="B33424" s="176">
        <v>12.6</v>
      </c>
      <c r="C33424" s="176">
        <v>37.799999999999997</v>
      </c>
      <c r="D33424" s="282">
        <v>87</v>
      </c>
      <c r="E33424" s="265"/>
    </row>
    <row r="33425" spans="1:5">
      <c r="A33425" s="283">
        <v>81426</v>
      </c>
      <c r="B33425" s="176">
        <v>0</v>
      </c>
      <c r="C33425" s="176">
        <v>0</v>
      </c>
      <c r="D33425" s="282">
        <v>87</v>
      </c>
      <c r="E33425" s="265"/>
    </row>
    <row r="33426" spans="1:5">
      <c r="A33426" s="283">
        <v>81427</v>
      </c>
      <c r="B33426" s="176">
        <v>7.2</v>
      </c>
      <c r="C33426" s="176">
        <v>45.1</v>
      </c>
      <c r="D33426" s="282">
        <v>97</v>
      </c>
      <c r="E33426" s="265"/>
    </row>
    <row r="33427" spans="1:5">
      <c r="A33427" s="283">
        <v>81428</v>
      </c>
      <c r="B33427" s="176">
        <v>21.4</v>
      </c>
      <c r="C33427" s="176">
        <v>47.7</v>
      </c>
      <c r="D33427" s="282">
        <v>95</v>
      </c>
      <c r="E33427" s="265"/>
    </row>
    <row r="33428" spans="1:5">
      <c r="A33428" s="283">
        <v>81429</v>
      </c>
      <c r="B33428" s="176">
        <v>0.9</v>
      </c>
      <c r="C33428" s="176">
        <v>42.1</v>
      </c>
      <c r="D33428" s="282">
        <v>87</v>
      </c>
      <c r="E33428" s="265"/>
    </row>
    <row r="33429" spans="1:5">
      <c r="A33429" s="283">
        <v>81430</v>
      </c>
      <c r="B33429" s="176">
        <v>4</v>
      </c>
      <c r="C33429" s="176">
        <v>41.9</v>
      </c>
      <c r="D33429" s="282">
        <v>96</v>
      </c>
      <c r="E33429" s="265"/>
    </row>
    <row r="33430" spans="1:5">
      <c r="A33430" s="283">
        <v>81431</v>
      </c>
      <c r="B33430" s="176">
        <v>2.6</v>
      </c>
      <c r="C33430" s="176">
        <v>44.3</v>
      </c>
      <c r="D33430" s="282">
        <v>87</v>
      </c>
      <c r="E33430" s="265"/>
    </row>
    <row r="33431" spans="1:5">
      <c r="A33431" s="283">
        <v>81432</v>
      </c>
      <c r="B33431" s="176">
        <v>8.5</v>
      </c>
      <c r="C33431" s="176">
        <v>49</v>
      </c>
      <c r="D33431" s="282">
        <v>95</v>
      </c>
      <c r="E33431" s="265"/>
    </row>
    <row r="33432" spans="1:5">
      <c r="A33432" s="283">
        <v>81433</v>
      </c>
      <c r="B33432" s="176">
        <v>1.8</v>
      </c>
      <c r="C33432" s="176">
        <v>44</v>
      </c>
      <c r="D33432" s="282">
        <v>87</v>
      </c>
      <c r="E33432" s="265"/>
    </row>
    <row r="33433" spans="1:5">
      <c r="A33433" s="283">
        <v>81434</v>
      </c>
      <c r="B33433" s="176">
        <v>0.8</v>
      </c>
      <c r="C33433" s="176">
        <v>46.2</v>
      </c>
      <c r="D33433" s="282">
        <v>87</v>
      </c>
      <c r="E33433" s="265"/>
    </row>
    <row r="33434" spans="1:5">
      <c r="A33434" s="283">
        <v>81435</v>
      </c>
      <c r="B33434" s="176">
        <v>65.7</v>
      </c>
      <c r="C33434" s="176">
        <v>37.200000000000003</v>
      </c>
      <c r="D33434" s="282">
        <v>139</v>
      </c>
      <c r="E33434" s="265"/>
    </row>
    <row r="33435" spans="1:5">
      <c r="A33435" s="283">
        <v>81501</v>
      </c>
      <c r="B33435" s="176">
        <v>673.9</v>
      </c>
      <c r="C33435" s="176">
        <v>31.7</v>
      </c>
      <c r="D33435" s="282">
        <v>111</v>
      </c>
      <c r="E33435" s="265"/>
    </row>
    <row r="33436" spans="1:5">
      <c r="A33436" s="283">
        <v>81502</v>
      </c>
      <c r="B33436" s="176">
        <v>0</v>
      </c>
      <c r="C33436" s="176">
        <v>0</v>
      </c>
      <c r="D33436" s="282">
        <v>87</v>
      </c>
      <c r="E33436" s="265"/>
    </row>
    <row r="33437" spans="1:5">
      <c r="A33437" s="283">
        <v>81503</v>
      </c>
      <c r="B33437" s="176">
        <v>103.5</v>
      </c>
      <c r="C33437" s="176">
        <v>36.799999999999997</v>
      </c>
      <c r="D33437" s="282">
        <v>110</v>
      </c>
      <c r="E33437" s="265"/>
    </row>
    <row r="33438" spans="1:5">
      <c r="A33438" s="283">
        <v>81504</v>
      </c>
      <c r="B33438" s="176">
        <v>1138.4000000000001</v>
      </c>
      <c r="C33438" s="176">
        <v>34.200000000000003</v>
      </c>
      <c r="D33438" s="282">
        <v>109</v>
      </c>
      <c r="E33438" s="265"/>
    </row>
    <row r="33439" spans="1:5">
      <c r="A33439" s="283">
        <v>81505</v>
      </c>
      <c r="B33439" s="176">
        <v>140.69999999999999</v>
      </c>
      <c r="C33439" s="176">
        <v>39.799999999999997</v>
      </c>
      <c r="D33439" s="282">
        <v>122</v>
      </c>
      <c r="E33439" s="265"/>
    </row>
    <row r="33440" spans="1:5">
      <c r="A33440" s="283">
        <v>81506</v>
      </c>
      <c r="B33440" s="176">
        <v>269.60000000000002</v>
      </c>
      <c r="C33440" s="176">
        <v>51</v>
      </c>
      <c r="D33440" s="282">
        <v>142</v>
      </c>
      <c r="E33440" s="265"/>
    </row>
    <row r="33441" spans="1:5">
      <c r="A33441" s="283">
        <v>81507</v>
      </c>
      <c r="B33441" s="176">
        <v>18.3</v>
      </c>
      <c r="C33441" s="176">
        <v>48.1</v>
      </c>
      <c r="D33441" s="282">
        <v>95</v>
      </c>
      <c r="E33441" s="265"/>
    </row>
    <row r="33442" spans="1:5">
      <c r="A33442" s="283">
        <v>81520</v>
      </c>
      <c r="B33442" s="176">
        <v>564.5</v>
      </c>
      <c r="C33442" s="176">
        <v>31.7</v>
      </c>
      <c r="D33442" s="282">
        <v>87</v>
      </c>
      <c r="E33442" s="265"/>
    </row>
    <row r="33443" spans="1:5">
      <c r="A33443" s="283">
        <v>81521</v>
      </c>
      <c r="B33443" s="176">
        <v>38.4</v>
      </c>
      <c r="C33443" s="176">
        <v>36.6</v>
      </c>
      <c r="D33443" s="282">
        <v>94</v>
      </c>
      <c r="E33443" s="265"/>
    </row>
    <row r="33444" spans="1:5">
      <c r="A33444" s="283">
        <v>81522</v>
      </c>
      <c r="B33444" s="176">
        <v>1.6</v>
      </c>
      <c r="C33444" s="176">
        <v>49.4</v>
      </c>
      <c r="D33444" s="282">
        <v>87</v>
      </c>
      <c r="E33444" s="265"/>
    </row>
    <row r="33445" spans="1:5">
      <c r="A33445" s="283">
        <v>81523</v>
      </c>
      <c r="B33445" s="176">
        <v>0</v>
      </c>
      <c r="C33445" s="176">
        <v>0</v>
      </c>
      <c r="D33445" s="282">
        <v>87</v>
      </c>
      <c r="E33445" s="265"/>
    </row>
    <row r="33446" spans="1:5">
      <c r="A33446" s="283">
        <v>81524</v>
      </c>
      <c r="B33446" s="176">
        <v>15.3</v>
      </c>
      <c r="C33446" s="176">
        <v>41</v>
      </c>
      <c r="D33446" s="282">
        <v>87</v>
      </c>
      <c r="E33446" s="265"/>
    </row>
    <row r="33447" spans="1:5">
      <c r="A33447" s="283">
        <v>81525</v>
      </c>
      <c r="B33447" s="176">
        <v>15.5</v>
      </c>
      <c r="C33447" s="176">
        <v>40.799999999999997</v>
      </c>
      <c r="D33447" s="282">
        <v>87</v>
      </c>
      <c r="E33447" s="265"/>
    </row>
    <row r="33448" spans="1:5">
      <c r="A33448" s="283">
        <v>81526</v>
      </c>
      <c r="B33448" s="176">
        <v>80.8</v>
      </c>
      <c r="C33448" s="176">
        <v>46.5</v>
      </c>
      <c r="D33448" s="282">
        <v>87</v>
      </c>
      <c r="E33448" s="265"/>
    </row>
    <row r="33449" spans="1:5">
      <c r="A33449" s="283">
        <v>81527</v>
      </c>
      <c r="B33449" s="176">
        <v>15.6</v>
      </c>
      <c r="C33449" s="176">
        <v>44.2</v>
      </c>
      <c r="D33449" s="282">
        <v>87</v>
      </c>
      <c r="E33449" s="265"/>
    </row>
    <row r="33450" spans="1:5">
      <c r="A33450" s="283">
        <v>81601</v>
      </c>
      <c r="B33450" s="176">
        <v>22.1</v>
      </c>
      <c r="C33450" s="176">
        <v>35.700000000000003</v>
      </c>
      <c r="D33450" s="282">
        <v>119</v>
      </c>
      <c r="E33450" s="265"/>
    </row>
    <row r="33451" spans="1:5">
      <c r="A33451" s="283">
        <v>81602</v>
      </c>
      <c r="B33451" s="176">
        <v>0</v>
      </c>
      <c r="C33451" s="176">
        <v>0</v>
      </c>
      <c r="D33451" s="282">
        <v>87</v>
      </c>
      <c r="E33451" s="265"/>
    </row>
    <row r="33452" spans="1:5">
      <c r="A33452" s="283">
        <v>81610</v>
      </c>
      <c r="B33452" s="176">
        <v>0.2</v>
      </c>
      <c r="C33452" s="176">
        <v>41.9</v>
      </c>
      <c r="D33452" s="282">
        <v>112</v>
      </c>
      <c r="E33452" s="265"/>
    </row>
    <row r="33453" spans="1:5">
      <c r="A33453" s="283">
        <v>81611</v>
      </c>
      <c r="B33453" s="176">
        <v>39.799999999999997</v>
      </c>
      <c r="C33453" s="176">
        <v>41.6</v>
      </c>
      <c r="D33453" s="282">
        <v>140</v>
      </c>
      <c r="E33453" s="265"/>
    </row>
    <row r="33454" spans="1:5">
      <c r="A33454" s="283">
        <v>81612</v>
      </c>
      <c r="B33454" s="176">
        <v>228.2</v>
      </c>
      <c r="C33454" s="176">
        <v>44.2</v>
      </c>
      <c r="D33454" s="282">
        <v>87</v>
      </c>
      <c r="E33454" s="265"/>
    </row>
    <row r="33455" spans="1:5">
      <c r="A33455" s="283">
        <v>81615</v>
      </c>
      <c r="B33455" s="176">
        <v>40.700000000000003</v>
      </c>
      <c r="C33455" s="176">
        <v>39</v>
      </c>
      <c r="D33455" s="282">
        <v>97</v>
      </c>
      <c r="E33455" s="265"/>
    </row>
    <row r="33456" spans="1:5">
      <c r="A33456" s="283">
        <v>81620</v>
      </c>
      <c r="B33456" s="176">
        <v>246.5</v>
      </c>
      <c r="C33456" s="176">
        <v>31.5</v>
      </c>
      <c r="D33456" s="282">
        <v>119</v>
      </c>
      <c r="E33456" s="265"/>
    </row>
    <row r="33457" spans="1:5">
      <c r="A33457" s="283">
        <v>81621</v>
      </c>
      <c r="B33457" s="176">
        <v>40.6</v>
      </c>
      <c r="C33457" s="176">
        <v>36.9</v>
      </c>
      <c r="D33457" s="282">
        <v>131</v>
      </c>
      <c r="E33457" s="265"/>
    </row>
    <row r="33458" spans="1:5">
      <c r="A33458" s="283">
        <v>81623</v>
      </c>
      <c r="B33458" s="176">
        <v>17.5</v>
      </c>
      <c r="C33458" s="176">
        <v>36.700000000000003</v>
      </c>
      <c r="D33458" s="282">
        <v>135</v>
      </c>
      <c r="E33458" s="265"/>
    </row>
    <row r="33459" spans="1:5">
      <c r="A33459" s="283">
        <v>81624</v>
      </c>
      <c r="B33459" s="176">
        <v>2.9</v>
      </c>
      <c r="C33459" s="176">
        <v>38.9</v>
      </c>
      <c r="D33459" s="282">
        <v>87</v>
      </c>
      <c r="E33459" s="265"/>
    </row>
    <row r="33460" spans="1:5">
      <c r="A33460" s="283">
        <v>81625</v>
      </c>
      <c r="B33460" s="176">
        <v>10.9</v>
      </c>
      <c r="C33460" s="176">
        <v>35.299999999999997</v>
      </c>
      <c r="D33460" s="282">
        <v>95</v>
      </c>
      <c r="E33460" s="265"/>
    </row>
    <row r="33461" spans="1:5">
      <c r="A33461" s="283">
        <v>81626</v>
      </c>
      <c r="B33461" s="176">
        <v>39.9</v>
      </c>
      <c r="C33461" s="176">
        <v>35.9</v>
      </c>
      <c r="D33461" s="282">
        <v>87</v>
      </c>
      <c r="E33461" s="265"/>
    </row>
    <row r="33462" spans="1:5">
      <c r="A33462" s="283">
        <v>81630</v>
      </c>
      <c r="B33462" s="176">
        <v>2.7</v>
      </c>
      <c r="C33462" s="176">
        <v>46.8</v>
      </c>
      <c r="D33462" s="282">
        <v>87</v>
      </c>
      <c r="E33462" s="265"/>
    </row>
    <row r="33463" spans="1:5">
      <c r="A33463" s="283">
        <v>81631</v>
      </c>
      <c r="B33463" s="176">
        <v>82.4</v>
      </c>
      <c r="C33463" s="176">
        <v>33.700000000000003</v>
      </c>
      <c r="D33463" s="282">
        <v>95</v>
      </c>
      <c r="E33463" s="265"/>
    </row>
    <row r="33464" spans="1:5">
      <c r="A33464" s="283">
        <v>81632</v>
      </c>
      <c r="B33464" s="176">
        <v>55.4</v>
      </c>
      <c r="C33464" s="176">
        <v>34.4</v>
      </c>
      <c r="D33464" s="282">
        <v>111</v>
      </c>
      <c r="E33464" s="265"/>
    </row>
    <row r="33465" spans="1:5">
      <c r="A33465" s="283">
        <v>81633</v>
      </c>
      <c r="B33465" s="176">
        <v>0.3</v>
      </c>
      <c r="C33465" s="176">
        <v>41.7</v>
      </c>
      <c r="D33465" s="282">
        <v>87</v>
      </c>
      <c r="E33465" s="265"/>
    </row>
    <row r="33466" spans="1:5">
      <c r="A33466" s="283">
        <v>81635</v>
      </c>
      <c r="B33466" s="176">
        <v>5.2</v>
      </c>
      <c r="C33466" s="176">
        <v>35.5</v>
      </c>
      <c r="D33466" s="282">
        <v>94</v>
      </c>
      <c r="E33466" s="265"/>
    </row>
    <row r="33467" spans="1:5">
      <c r="A33467" s="283">
        <v>81636</v>
      </c>
      <c r="B33467" s="176">
        <v>3</v>
      </c>
      <c r="C33467" s="176">
        <v>33.5</v>
      </c>
      <c r="D33467" s="282">
        <v>87</v>
      </c>
      <c r="E33467" s="265"/>
    </row>
    <row r="33468" spans="1:5">
      <c r="A33468" s="283">
        <v>81637</v>
      </c>
      <c r="B33468" s="176">
        <v>16.100000000000001</v>
      </c>
      <c r="C33468" s="176">
        <v>31.4</v>
      </c>
      <c r="D33468" s="282">
        <v>94</v>
      </c>
      <c r="E33468" s="265"/>
    </row>
    <row r="33469" spans="1:5">
      <c r="A33469" s="283">
        <v>81638</v>
      </c>
      <c r="B33469" s="176">
        <v>0.8</v>
      </c>
      <c r="C33469" s="176">
        <v>44.3</v>
      </c>
      <c r="D33469" s="282">
        <v>87</v>
      </c>
      <c r="E33469" s="265"/>
    </row>
    <row r="33470" spans="1:5">
      <c r="A33470" s="283">
        <v>81639</v>
      </c>
      <c r="B33470" s="176">
        <v>3.9</v>
      </c>
      <c r="C33470" s="176">
        <v>39.5</v>
      </c>
      <c r="D33470" s="282">
        <v>87</v>
      </c>
      <c r="E33470" s="265"/>
    </row>
    <row r="33471" spans="1:5">
      <c r="A33471" s="283">
        <v>81640</v>
      </c>
      <c r="B33471" s="176">
        <v>0.2</v>
      </c>
      <c r="C33471" s="176">
        <v>41.7</v>
      </c>
      <c r="D33471" s="282">
        <v>87</v>
      </c>
      <c r="E33471" s="265"/>
    </row>
    <row r="33472" spans="1:5">
      <c r="A33472" s="283">
        <v>81641</v>
      </c>
      <c r="B33472" s="176">
        <v>2.2999999999999998</v>
      </c>
      <c r="C33472" s="176">
        <v>40.5</v>
      </c>
      <c r="D33472" s="282">
        <v>87</v>
      </c>
      <c r="E33472" s="265"/>
    </row>
    <row r="33473" spans="1:5">
      <c r="A33473" s="283">
        <v>81642</v>
      </c>
      <c r="B33473" s="176">
        <v>3</v>
      </c>
      <c r="C33473" s="176">
        <v>43.9</v>
      </c>
      <c r="D33473" s="282">
        <v>87</v>
      </c>
      <c r="E33473" s="265"/>
    </row>
    <row r="33474" spans="1:5">
      <c r="A33474" s="283">
        <v>81643</v>
      </c>
      <c r="B33474" s="176">
        <v>0</v>
      </c>
      <c r="C33474" s="176">
        <v>0</v>
      </c>
      <c r="D33474" s="282">
        <v>87</v>
      </c>
      <c r="E33474" s="265"/>
    </row>
    <row r="33475" spans="1:5">
      <c r="A33475" s="283">
        <v>81645</v>
      </c>
      <c r="B33475" s="176">
        <v>5.6</v>
      </c>
      <c r="C33475" s="176">
        <v>36.9</v>
      </c>
      <c r="D33475" s="282">
        <v>87</v>
      </c>
      <c r="E33475" s="265"/>
    </row>
    <row r="33476" spans="1:5">
      <c r="A33476" s="283">
        <v>81646</v>
      </c>
      <c r="B33476" s="176">
        <v>0</v>
      </c>
      <c r="C33476" s="176">
        <v>0</v>
      </c>
      <c r="D33476" s="282">
        <v>87</v>
      </c>
      <c r="E33476" s="265"/>
    </row>
    <row r="33477" spans="1:5">
      <c r="A33477" s="283">
        <v>81647</v>
      </c>
      <c r="B33477" s="176">
        <v>22.3</v>
      </c>
      <c r="C33477" s="176">
        <v>33.700000000000003</v>
      </c>
      <c r="D33477" s="282">
        <v>116</v>
      </c>
      <c r="E33477" s="265"/>
    </row>
    <row r="33478" spans="1:5">
      <c r="A33478" s="283">
        <v>81648</v>
      </c>
      <c r="B33478" s="176">
        <v>2.4</v>
      </c>
      <c r="C33478" s="176">
        <v>33.200000000000003</v>
      </c>
      <c r="D33478" s="282">
        <v>87</v>
      </c>
      <c r="E33478" s="265"/>
    </row>
    <row r="33479" spans="1:5">
      <c r="A33479" s="283">
        <v>81649</v>
      </c>
      <c r="B33479" s="176">
        <v>5.6</v>
      </c>
      <c r="C33479" s="176">
        <v>37.4</v>
      </c>
      <c r="D33479" s="282">
        <v>97</v>
      </c>
      <c r="E33479" s="265"/>
    </row>
    <row r="33480" spans="1:5">
      <c r="A33480" s="283">
        <v>81650</v>
      </c>
      <c r="B33480" s="176">
        <v>12.9</v>
      </c>
      <c r="C33480" s="176">
        <v>32.6</v>
      </c>
      <c r="D33480" s="282">
        <v>110</v>
      </c>
      <c r="E33480" s="265"/>
    </row>
    <row r="33481" spans="1:5">
      <c r="A33481" s="283">
        <v>81652</v>
      </c>
      <c r="B33481" s="176">
        <v>35.700000000000003</v>
      </c>
      <c r="C33481" s="176">
        <v>35.5</v>
      </c>
      <c r="D33481" s="282">
        <v>87</v>
      </c>
      <c r="E33481" s="265"/>
    </row>
    <row r="33482" spans="1:5">
      <c r="A33482" s="283">
        <v>81653</v>
      </c>
      <c r="B33482" s="176">
        <v>0.7</v>
      </c>
      <c r="C33482" s="176">
        <v>45.6</v>
      </c>
      <c r="D33482" s="282">
        <v>87</v>
      </c>
      <c r="E33482" s="265"/>
    </row>
    <row r="33483" spans="1:5">
      <c r="A33483" s="283">
        <v>81654</v>
      </c>
      <c r="B33483" s="176">
        <v>4.4000000000000004</v>
      </c>
      <c r="C33483" s="176">
        <v>45.9</v>
      </c>
      <c r="D33483" s="282">
        <v>87</v>
      </c>
      <c r="E33483" s="265"/>
    </row>
    <row r="33484" spans="1:5">
      <c r="A33484" s="283">
        <v>81655</v>
      </c>
      <c r="B33484" s="176">
        <v>68.099999999999994</v>
      </c>
      <c r="C33484" s="176">
        <v>35.700000000000003</v>
      </c>
      <c r="D33484" s="282">
        <v>87</v>
      </c>
      <c r="E33484" s="265"/>
    </row>
    <row r="33485" spans="1:5">
      <c r="A33485" s="283">
        <v>81656</v>
      </c>
      <c r="B33485" s="176">
        <v>89.6</v>
      </c>
      <c r="C33485" s="176">
        <v>37.299999999999997</v>
      </c>
      <c r="D33485" s="282">
        <v>125</v>
      </c>
      <c r="E33485" s="265"/>
    </row>
    <row r="33486" spans="1:5">
      <c r="A33486" s="283">
        <v>81657</v>
      </c>
      <c r="B33486" s="176">
        <v>56.4</v>
      </c>
      <c r="C33486" s="176">
        <v>34.5</v>
      </c>
      <c r="D33486" s="282">
        <v>130</v>
      </c>
      <c r="E33486" s="265"/>
    </row>
    <row r="33487" spans="1:5">
      <c r="A33487" s="283">
        <v>81658</v>
      </c>
      <c r="B33487" s="176">
        <v>0</v>
      </c>
      <c r="C33487" s="176">
        <v>0</v>
      </c>
      <c r="D33487" s="282">
        <v>87</v>
      </c>
      <c r="E33487" s="265"/>
    </row>
    <row r="33488" spans="1:5">
      <c r="A33488" s="283">
        <v>82001</v>
      </c>
      <c r="B33488" s="176">
        <v>567</v>
      </c>
      <c r="C33488" s="176">
        <v>33.700000000000003</v>
      </c>
      <c r="D33488" s="282">
        <v>176</v>
      </c>
      <c r="E33488" s="265"/>
    </row>
    <row r="33489" spans="1:5">
      <c r="A33489" s="283">
        <v>82002</v>
      </c>
      <c r="B33489" s="176">
        <v>0</v>
      </c>
      <c r="C33489" s="176">
        <v>0</v>
      </c>
      <c r="D33489" s="282">
        <v>87</v>
      </c>
      <c r="E33489" s="265"/>
    </row>
    <row r="33490" spans="1:5">
      <c r="A33490" s="283">
        <v>82003</v>
      </c>
      <c r="B33490" s="176">
        <v>0</v>
      </c>
      <c r="C33490" s="176">
        <v>0</v>
      </c>
      <c r="D33490" s="282">
        <v>87</v>
      </c>
      <c r="E33490" s="265"/>
    </row>
    <row r="33491" spans="1:5">
      <c r="A33491" s="283">
        <v>82005</v>
      </c>
      <c r="B33491" s="176">
        <v>0</v>
      </c>
      <c r="C33491" s="176">
        <v>0</v>
      </c>
      <c r="D33491" s="282">
        <v>87</v>
      </c>
      <c r="E33491" s="265"/>
    </row>
    <row r="33492" spans="1:5">
      <c r="A33492" s="283">
        <v>82007</v>
      </c>
      <c r="B33492" s="176">
        <v>92.4</v>
      </c>
      <c r="C33492" s="176">
        <v>33.299999999999997</v>
      </c>
      <c r="D33492" s="282">
        <v>125</v>
      </c>
      <c r="E33492" s="265"/>
    </row>
    <row r="33493" spans="1:5">
      <c r="A33493" s="283">
        <v>82009</v>
      </c>
      <c r="B33493" s="176">
        <v>21.3</v>
      </c>
      <c r="C33493" s="176">
        <v>42.5</v>
      </c>
      <c r="D33493" s="282">
        <v>109</v>
      </c>
      <c r="E33493" s="265"/>
    </row>
    <row r="33494" spans="1:5">
      <c r="A33494" s="283">
        <v>82050</v>
      </c>
      <c r="B33494" s="176">
        <v>3</v>
      </c>
      <c r="C33494" s="176">
        <v>42</v>
      </c>
      <c r="D33494" s="282">
        <v>87</v>
      </c>
      <c r="E33494" s="265"/>
    </row>
    <row r="33495" spans="1:5">
      <c r="A33495" s="283">
        <v>82051</v>
      </c>
      <c r="B33495" s="176">
        <v>0.3</v>
      </c>
      <c r="C33495" s="176">
        <v>50</v>
      </c>
      <c r="D33495" s="282">
        <v>87</v>
      </c>
      <c r="E33495" s="265"/>
    </row>
    <row r="33496" spans="1:5">
      <c r="A33496" s="283">
        <v>82052</v>
      </c>
      <c r="B33496" s="176">
        <v>1.2</v>
      </c>
      <c r="C33496" s="176">
        <v>49.2</v>
      </c>
      <c r="D33496" s="282">
        <v>87</v>
      </c>
      <c r="E33496" s="265"/>
    </row>
    <row r="33497" spans="1:5">
      <c r="A33497" s="283">
        <v>82053</v>
      </c>
      <c r="B33497" s="176">
        <v>5</v>
      </c>
      <c r="C33497" s="176">
        <v>40</v>
      </c>
      <c r="D33497" s="282">
        <v>87</v>
      </c>
      <c r="E33497" s="265"/>
    </row>
    <row r="33498" spans="1:5">
      <c r="A33498" s="283">
        <v>82054</v>
      </c>
      <c r="B33498" s="176">
        <v>9.4</v>
      </c>
      <c r="C33498" s="176">
        <v>39.799999999999997</v>
      </c>
      <c r="D33498" s="282">
        <v>87</v>
      </c>
      <c r="E33498" s="265"/>
    </row>
    <row r="33499" spans="1:5">
      <c r="A33499" s="283">
        <v>82055</v>
      </c>
      <c r="B33499" s="176">
        <v>0.3</v>
      </c>
      <c r="C33499" s="176">
        <v>51.4</v>
      </c>
      <c r="D33499" s="282">
        <v>87</v>
      </c>
      <c r="E33499" s="265"/>
    </row>
    <row r="33500" spans="1:5">
      <c r="A33500" s="283">
        <v>82058</v>
      </c>
      <c r="B33500" s="176">
        <v>0.3</v>
      </c>
      <c r="C33500" s="176">
        <v>51.7</v>
      </c>
      <c r="D33500" s="282">
        <v>87</v>
      </c>
      <c r="E33500" s="265"/>
    </row>
    <row r="33501" spans="1:5">
      <c r="A33501" s="283">
        <v>82059</v>
      </c>
      <c r="B33501" s="176">
        <v>3.5</v>
      </c>
      <c r="C33501" s="176">
        <v>51.5</v>
      </c>
      <c r="D33501" s="282">
        <v>87</v>
      </c>
      <c r="E33501" s="265"/>
    </row>
    <row r="33502" spans="1:5">
      <c r="A33502" s="283">
        <v>82060</v>
      </c>
      <c r="B33502" s="176">
        <v>0</v>
      </c>
      <c r="C33502" s="176">
        <v>0</v>
      </c>
      <c r="D33502" s="282">
        <v>87</v>
      </c>
      <c r="E33502" s="265"/>
    </row>
    <row r="33503" spans="1:5">
      <c r="A33503" s="283">
        <v>82061</v>
      </c>
      <c r="B33503" s="176">
        <v>0</v>
      </c>
      <c r="C33503" s="176">
        <v>0</v>
      </c>
      <c r="D33503" s="282">
        <v>87</v>
      </c>
      <c r="E33503" s="265"/>
    </row>
    <row r="33504" spans="1:5">
      <c r="A33504" s="283">
        <v>82063</v>
      </c>
      <c r="B33504" s="176">
        <v>1.2</v>
      </c>
      <c r="C33504" s="176">
        <v>48.2</v>
      </c>
      <c r="D33504" s="282">
        <v>87</v>
      </c>
      <c r="E33504" s="265"/>
    </row>
    <row r="33505" spans="1:5">
      <c r="A33505" s="283">
        <v>82070</v>
      </c>
      <c r="B33505" s="176">
        <v>8.1</v>
      </c>
      <c r="C33505" s="176">
        <v>31.1</v>
      </c>
      <c r="D33505" s="282">
        <v>119</v>
      </c>
      <c r="E33505" s="265"/>
    </row>
    <row r="33506" spans="1:5">
      <c r="A33506" s="283">
        <v>82071</v>
      </c>
      <c r="B33506" s="176">
        <v>0</v>
      </c>
      <c r="C33506" s="176">
        <v>0</v>
      </c>
      <c r="D33506" s="282">
        <v>87</v>
      </c>
      <c r="E33506" s="265"/>
    </row>
    <row r="33507" spans="1:5">
      <c r="A33507" s="283">
        <v>82072</v>
      </c>
      <c r="B33507" s="176">
        <v>62.3</v>
      </c>
      <c r="C33507" s="176">
        <v>24.5</v>
      </c>
      <c r="D33507" s="282">
        <v>102</v>
      </c>
      <c r="E33507" s="265"/>
    </row>
    <row r="33508" spans="1:5">
      <c r="A33508" s="283">
        <v>82073</v>
      </c>
      <c r="B33508" s="176">
        <v>535.70000000000005</v>
      </c>
      <c r="C33508" s="176">
        <v>29.6</v>
      </c>
      <c r="D33508" s="282">
        <v>87</v>
      </c>
      <c r="E33508" s="265"/>
    </row>
    <row r="33509" spans="1:5">
      <c r="A33509" s="283">
        <v>82081</v>
      </c>
      <c r="B33509" s="176">
        <v>1.6</v>
      </c>
      <c r="C33509" s="176">
        <v>42</v>
      </c>
      <c r="D33509" s="282">
        <v>87</v>
      </c>
      <c r="E33509" s="265"/>
    </row>
    <row r="33510" spans="1:5">
      <c r="A33510" s="283">
        <v>82082</v>
      </c>
      <c r="B33510" s="176">
        <v>6.6</v>
      </c>
      <c r="C33510" s="176">
        <v>42.5</v>
      </c>
      <c r="D33510" s="282">
        <v>87</v>
      </c>
      <c r="E33510" s="265"/>
    </row>
    <row r="33511" spans="1:5">
      <c r="A33511" s="283">
        <v>82083</v>
      </c>
      <c r="B33511" s="176">
        <v>4129.6000000000004</v>
      </c>
      <c r="C33511" s="176">
        <v>29.4</v>
      </c>
      <c r="D33511" s="282">
        <v>87</v>
      </c>
      <c r="E33511" s="265"/>
    </row>
    <row r="33512" spans="1:5">
      <c r="A33512" s="283">
        <v>82084</v>
      </c>
      <c r="B33512" s="176">
        <v>0</v>
      </c>
      <c r="C33512" s="176">
        <v>0</v>
      </c>
      <c r="D33512" s="282">
        <v>87</v>
      </c>
      <c r="E33512" s="265"/>
    </row>
    <row r="33513" spans="1:5">
      <c r="A33513" s="283">
        <v>82190</v>
      </c>
      <c r="B33513" s="176">
        <v>0.5</v>
      </c>
      <c r="C33513" s="176">
        <v>49</v>
      </c>
      <c r="D33513" s="282">
        <v>97</v>
      </c>
      <c r="E33513" s="265"/>
    </row>
    <row r="33514" spans="1:5">
      <c r="A33514" s="283">
        <v>82201</v>
      </c>
      <c r="B33514" s="176">
        <v>5.8</v>
      </c>
      <c r="C33514" s="176">
        <v>46.4</v>
      </c>
      <c r="D33514" s="282">
        <v>87</v>
      </c>
      <c r="E33514" s="265"/>
    </row>
    <row r="33515" spans="1:5">
      <c r="A33515" s="283">
        <v>82210</v>
      </c>
      <c r="B33515" s="176">
        <v>0.9</v>
      </c>
      <c r="C33515" s="176">
        <v>50.7</v>
      </c>
      <c r="D33515" s="282">
        <v>87</v>
      </c>
      <c r="E33515" s="265"/>
    </row>
    <row r="33516" spans="1:5">
      <c r="A33516" s="283">
        <v>82212</v>
      </c>
      <c r="B33516" s="176">
        <v>0.8</v>
      </c>
      <c r="C33516" s="176">
        <v>50.3</v>
      </c>
      <c r="D33516" s="282">
        <v>87</v>
      </c>
      <c r="E33516" s="265"/>
    </row>
    <row r="33517" spans="1:5">
      <c r="A33517" s="283">
        <v>82213</v>
      </c>
      <c r="B33517" s="176">
        <v>1.2</v>
      </c>
      <c r="C33517" s="176">
        <v>51.7</v>
      </c>
      <c r="D33517" s="282">
        <v>87</v>
      </c>
      <c r="E33517" s="265"/>
    </row>
    <row r="33518" spans="1:5">
      <c r="A33518" s="283">
        <v>82214</v>
      </c>
      <c r="B33518" s="176">
        <v>1.8</v>
      </c>
      <c r="C33518" s="176">
        <v>49.8</v>
      </c>
      <c r="D33518" s="282">
        <v>87</v>
      </c>
      <c r="E33518" s="265"/>
    </row>
    <row r="33519" spans="1:5">
      <c r="A33519" s="283">
        <v>82215</v>
      </c>
      <c r="B33519" s="176">
        <v>0.9</v>
      </c>
      <c r="C33519" s="176">
        <v>50.6</v>
      </c>
      <c r="D33519" s="282">
        <v>87</v>
      </c>
      <c r="E33519" s="265"/>
    </row>
    <row r="33520" spans="1:5">
      <c r="A33520" s="283">
        <v>82217</v>
      </c>
      <c r="B33520" s="176">
        <v>1.4</v>
      </c>
      <c r="C33520" s="176">
        <v>40</v>
      </c>
      <c r="D33520" s="282">
        <v>87</v>
      </c>
      <c r="E33520" s="265"/>
    </row>
    <row r="33521" spans="1:5">
      <c r="A33521" s="283">
        <v>82218</v>
      </c>
      <c r="B33521" s="176">
        <v>1.8</v>
      </c>
      <c r="C33521" s="176">
        <v>40.700000000000003</v>
      </c>
      <c r="D33521" s="282">
        <v>87</v>
      </c>
      <c r="E33521" s="265"/>
    </row>
    <row r="33522" spans="1:5">
      <c r="A33522" s="283">
        <v>82219</v>
      </c>
      <c r="B33522" s="176">
        <v>0.8</v>
      </c>
      <c r="C33522" s="176">
        <v>50.3</v>
      </c>
      <c r="D33522" s="282">
        <v>87</v>
      </c>
      <c r="E33522" s="265"/>
    </row>
    <row r="33523" spans="1:5">
      <c r="A33523" s="283">
        <v>82221</v>
      </c>
      <c r="B33523" s="176">
        <v>1.4</v>
      </c>
      <c r="C33523" s="176">
        <v>40.299999999999997</v>
      </c>
      <c r="D33523" s="282">
        <v>87</v>
      </c>
      <c r="E33523" s="265"/>
    </row>
    <row r="33524" spans="1:5">
      <c r="A33524" s="283">
        <v>82222</v>
      </c>
      <c r="B33524" s="176">
        <v>0.3</v>
      </c>
      <c r="C33524" s="176">
        <v>49.2</v>
      </c>
      <c r="D33524" s="282">
        <v>87</v>
      </c>
      <c r="E33524" s="265"/>
    </row>
    <row r="33525" spans="1:5">
      <c r="A33525" s="283">
        <v>82223</v>
      </c>
      <c r="B33525" s="176">
        <v>14.7</v>
      </c>
      <c r="C33525" s="176">
        <v>45.9</v>
      </c>
      <c r="D33525" s="282">
        <v>87</v>
      </c>
      <c r="E33525" s="265"/>
    </row>
    <row r="33526" spans="1:5">
      <c r="A33526" s="283">
        <v>82224</v>
      </c>
      <c r="B33526" s="176">
        <v>0.5</v>
      </c>
      <c r="C33526" s="176">
        <v>41.4</v>
      </c>
      <c r="D33526" s="282">
        <v>87</v>
      </c>
      <c r="E33526" s="265"/>
    </row>
    <row r="33527" spans="1:5">
      <c r="A33527" s="283">
        <v>82225</v>
      </c>
      <c r="B33527" s="176">
        <v>1.1000000000000001</v>
      </c>
      <c r="C33527" s="176">
        <v>45.6</v>
      </c>
      <c r="D33527" s="282">
        <v>87</v>
      </c>
      <c r="E33527" s="265"/>
    </row>
    <row r="33528" spans="1:5">
      <c r="A33528" s="283">
        <v>82227</v>
      </c>
      <c r="B33528" s="176">
        <v>0.3</v>
      </c>
      <c r="C33528" s="176">
        <v>50</v>
      </c>
      <c r="D33528" s="282">
        <v>87</v>
      </c>
      <c r="E33528" s="265"/>
    </row>
    <row r="33529" spans="1:5">
      <c r="A33529" s="283">
        <v>82229</v>
      </c>
      <c r="B33529" s="176">
        <v>1</v>
      </c>
      <c r="C33529" s="176">
        <v>46.3</v>
      </c>
      <c r="D33529" s="282">
        <v>87</v>
      </c>
      <c r="E33529" s="265"/>
    </row>
    <row r="33530" spans="1:5">
      <c r="A33530" s="283">
        <v>82240</v>
      </c>
      <c r="B33530" s="176">
        <v>20.7</v>
      </c>
      <c r="C33530" s="176">
        <v>42.9</v>
      </c>
      <c r="D33530" s="282">
        <v>94</v>
      </c>
      <c r="E33530" s="265"/>
    </row>
    <row r="33531" spans="1:5">
      <c r="A33531" s="283">
        <v>82242</v>
      </c>
      <c r="B33531" s="176">
        <v>0.4</v>
      </c>
      <c r="C33531" s="176">
        <v>48.3</v>
      </c>
      <c r="D33531" s="282">
        <v>87</v>
      </c>
      <c r="E33531" s="265"/>
    </row>
    <row r="33532" spans="1:5">
      <c r="A33532" s="283">
        <v>82243</v>
      </c>
      <c r="B33532" s="176">
        <v>1.4</v>
      </c>
      <c r="C33532" s="176">
        <v>40.4</v>
      </c>
      <c r="D33532" s="282">
        <v>87</v>
      </c>
      <c r="E33532" s="265"/>
    </row>
    <row r="33533" spans="1:5">
      <c r="A33533" s="283">
        <v>82244</v>
      </c>
      <c r="B33533" s="176">
        <v>1.4</v>
      </c>
      <c r="C33533" s="176">
        <v>40.5</v>
      </c>
      <c r="D33533" s="282">
        <v>87</v>
      </c>
      <c r="E33533" s="265"/>
    </row>
    <row r="33534" spans="1:5">
      <c r="A33534" s="283">
        <v>82301</v>
      </c>
      <c r="B33534" s="176">
        <v>193.4</v>
      </c>
      <c r="C33534" s="176">
        <v>34.6</v>
      </c>
      <c r="D33534" s="282">
        <v>87</v>
      </c>
      <c r="E33534" s="265"/>
    </row>
    <row r="33535" spans="1:5">
      <c r="A33535" s="283">
        <v>82310</v>
      </c>
      <c r="B33535" s="176">
        <v>0</v>
      </c>
      <c r="C33535" s="176">
        <v>0</v>
      </c>
      <c r="D33535" s="282">
        <v>87</v>
      </c>
      <c r="E33535" s="265"/>
    </row>
    <row r="33536" spans="1:5">
      <c r="A33536" s="283">
        <v>82321</v>
      </c>
      <c r="B33536" s="176">
        <v>0.9</v>
      </c>
      <c r="C33536" s="176">
        <v>35.799999999999997</v>
      </c>
      <c r="D33536" s="282">
        <v>87</v>
      </c>
      <c r="E33536" s="265"/>
    </row>
    <row r="33537" spans="1:5">
      <c r="A33537" s="283">
        <v>82322</v>
      </c>
      <c r="B33537" s="176">
        <v>0</v>
      </c>
      <c r="C33537" s="176">
        <v>0</v>
      </c>
      <c r="D33537" s="282">
        <v>87</v>
      </c>
      <c r="E33537" s="265"/>
    </row>
    <row r="33538" spans="1:5">
      <c r="A33538" s="283">
        <v>82323</v>
      </c>
      <c r="B33538" s="176">
        <v>0.9</v>
      </c>
      <c r="C33538" s="176">
        <v>35.6</v>
      </c>
      <c r="D33538" s="282">
        <v>87</v>
      </c>
      <c r="E33538" s="265"/>
    </row>
    <row r="33539" spans="1:5">
      <c r="A33539" s="283">
        <v>82324</v>
      </c>
      <c r="B33539" s="176">
        <v>0</v>
      </c>
      <c r="C33539" s="176">
        <v>0</v>
      </c>
      <c r="D33539" s="282">
        <v>87</v>
      </c>
      <c r="E33539" s="265"/>
    </row>
    <row r="33540" spans="1:5">
      <c r="A33540" s="283">
        <v>82325</v>
      </c>
      <c r="B33540" s="176">
        <v>0.5</v>
      </c>
      <c r="C33540" s="176">
        <v>50.3</v>
      </c>
      <c r="D33540" s="282">
        <v>87</v>
      </c>
      <c r="E33540" s="265"/>
    </row>
    <row r="33541" spans="1:5">
      <c r="A33541" s="283">
        <v>82327</v>
      </c>
      <c r="B33541" s="176">
        <v>0.6</v>
      </c>
      <c r="C33541" s="176">
        <v>43.8</v>
      </c>
      <c r="D33541" s="282">
        <v>87</v>
      </c>
      <c r="E33541" s="265"/>
    </row>
    <row r="33542" spans="1:5">
      <c r="A33542" s="283">
        <v>82329</v>
      </c>
      <c r="B33542" s="176">
        <v>0.6</v>
      </c>
      <c r="C33542" s="176">
        <v>43.9</v>
      </c>
      <c r="D33542" s="282">
        <v>87</v>
      </c>
      <c r="E33542" s="265"/>
    </row>
    <row r="33543" spans="1:5">
      <c r="A33543" s="283">
        <v>82331</v>
      </c>
      <c r="B33543" s="176">
        <v>11.6</v>
      </c>
      <c r="C33543" s="176">
        <v>47.1</v>
      </c>
      <c r="D33543" s="282">
        <v>87</v>
      </c>
      <c r="E33543" s="265"/>
    </row>
    <row r="33544" spans="1:5">
      <c r="A33544" s="283">
        <v>82332</v>
      </c>
      <c r="B33544" s="176">
        <v>1.1000000000000001</v>
      </c>
      <c r="C33544" s="176">
        <v>50.8</v>
      </c>
      <c r="D33544" s="282">
        <v>87</v>
      </c>
      <c r="E33544" s="265"/>
    </row>
    <row r="33545" spans="1:5">
      <c r="A33545" s="283">
        <v>82334</v>
      </c>
      <c r="B33545" s="176">
        <v>0.5</v>
      </c>
      <c r="C33545" s="176">
        <v>40.9</v>
      </c>
      <c r="D33545" s="282">
        <v>87</v>
      </c>
      <c r="E33545" s="265"/>
    </row>
    <row r="33546" spans="1:5">
      <c r="A33546" s="283">
        <v>82335</v>
      </c>
      <c r="B33546" s="176">
        <v>1.5</v>
      </c>
      <c r="C33546" s="176">
        <v>49.7</v>
      </c>
      <c r="D33546" s="282">
        <v>87</v>
      </c>
      <c r="E33546" s="265"/>
    </row>
    <row r="33547" spans="1:5">
      <c r="A33547" s="283">
        <v>82336</v>
      </c>
      <c r="B33547" s="176">
        <v>0</v>
      </c>
      <c r="C33547" s="176">
        <v>0</v>
      </c>
      <c r="D33547" s="282">
        <v>87</v>
      </c>
      <c r="E33547" s="265"/>
    </row>
    <row r="33548" spans="1:5">
      <c r="A33548" s="283">
        <v>82401</v>
      </c>
      <c r="B33548" s="176">
        <v>6.6</v>
      </c>
      <c r="C33548" s="176">
        <v>41.1</v>
      </c>
      <c r="D33548" s="282">
        <v>95</v>
      </c>
      <c r="E33548" s="265"/>
    </row>
    <row r="33549" spans="1:5">
      <c r="A33549" s="283">
        <v>82410</v>
      </c>
      <c r="B33549" s="176">
        <v>2.9</v>
      </c>
      <c r="C33549" s="176">
        <v>46.5</v>
      </c>
      <c r="D33549" s="282">
        <v>87</v>
      </c>
      <c r="E33549" s="265"/>
    </row>
    <row r="33550" spans="1:5">
      <c r="A33550" s="283">
        <v>82411</v>
      </c>
      <c r="B33550" s="176">
        <v>6.2</v>
      </c>
      <c r="C33550" s="176">
        <v>36.4</v>
      </c>
      <c r="D33550" s="282">
        <v>87</v>
      </c>
      <c r="E33550" s="265"/>
    </row>
    <row r="33551" spans="1:5">
      <c r="A33551" s="283">
        <v>82412</v>
      </c>
      <c r="B33551" s="176">
        <v>0</v>
      </c>
      <c r="C33551" s="176">
        <v>0</v>
      </c>
      <c r="D33551" s="282">
        <v>87</v>
      </c>
      <c r="E33551" s="265"/>
    </row>
    <row r="33552" spans="1:5">
      <c r="A33552" s="283">
        <v>82414</v>
      </c>
      <c r="B33552" s="176">
        <v>4.5</v>
      </c>
      <c r="C33552" s="176">
        <v>46.1</v>
      </c>
      <c r="D33552" s="282">
        <v>111</v>
      </c>
      <c r="E33552" s="265"/>
    </row>
    <row r="33553" spans="1:5">
      <c r="A33553" s="283">
        <v>82420</v>
      </c>
      <c r="B33553" s="176">
        <v>0</v>
      </c>
      <c r="C33553" s="176">
        <v>0</v>
      </c>
      <c r="D33553" s="282">
        <v>87</v>
      </c>
      <c r="E33553" s="265"/>
    </row>
    <row r="33554" spans="1:5">
      <c r="A33554" s="283">
        <v>82421</v>
      </c>
      <c r="B33554" s="176">
        <v>3.6</v>
      </c>
      <c r="C33554" s="176">
        <v>39.9</v>
      </c>
      <c r="D33554" s="282">
        <v>87</v>
      </c>
      <c r="E33554" s="265"/>
    </row>
    <row r="33555" spans="1:5">
      <c r="A33555" s="283">
        <v>82422</v>
      </c>
      <c r="B33555" s="176">
        <v>2.2000000000000002</v>
      </c>
      <c r="C33555" s="176">
        <v>43.1</v>
      </c>
      <c r="D33555" s="282">
        <v>87</v>
      </c>
      <c r="E33555" s="265"/>
    </row>
    <row r="33556" spans="1:5">
      <c r="A33556" s="283">
        <v>82423</v>
      </c>
      <c r="B33556" s="176">
        <v>0</v>
      </c>
      <c r="C33556" s="176">
        <v>0</v>
      </c>
      <c r="D33556" s="282">
        <v>87</v>
      </c>
      <c r="E33556" s="265"/>
    </row>
    <row r="33557" spans="1:5">
      <c r="A33557" s="283">
        <v>82426</v>
      </c>
      <c r="B33557" s="176">
        <v>4</v>
      </c>
      <c r="C33557" s="176">
        <v>42.1</v>
      </c>
      <c r="D33557" s="282">
        <v>87</v>
      </c>
      <c r="E33557" s="265"/>
    </row>
    <row r="33558" spans="1:5">
      <c r="A33558" s="283">
        <v>82428</v>
      </c>
      <c r="B33558" s="176">
        <v>0.9</v>
      </c>
      <c r="C33558" s="176">
        <v>49.7</v>
      </c>
      <c r="D33558" s="282">
        <v>87</v>
      </c>
      <c r="E33558" s="265"/>
    </row>
    <row r="33559" spans="1:5">
      <c r="A33559" s="283">
        <v>82430</v>
      </c>
      <c r="B33559" s="176">
        <v>1.5</v>
      </c>
      <c r="C33559" s="176">
        <v>52.5</v>
      </c>
      <c r="D33559" s="282">
        <v>87</v>
      </c>
      <c r="E33559" s="265"/>
    </row>
    <row r="33560" spans="1:5">
      <c r="A33560" s="283">
        <v>82431</v>
      </c>
      <c r="B33560" s="176">
        <v>11.2</v>
      </c>
      <c r="C33560" s="176">
        <v>38.299999999999997</v>
      </c>
      <c r="D33560" s="282">
        <v>87</v>
      </c>
      <c r="E33560" s="265"/>
    </row>
    <row r="33561" spans="1:5">
      <c r="A33561" s="283">
        <v>82432</v>
      </c>
      <c r="B33561" s="176">
        <v>2.2000000000000002</v>
      </c>
      <c r="C33561" s="176">
        <v>46.1</v>
      </c>
      <c r="D33561" s="282">
        <v>87</v>
      </c>
      <c r="E33561" s="265"/>
    </row>
    <row r="33562" spans="1:5">
      <c r="A33562" s="283">
        <v>82433</v>
      </c>
      <c r="B33562" s="176">
        <v>0.7</v>
      </c>
      <c r="C33562" s="176">
        <v>49.2</v>
      </c>
      <c r="D33562" s="282">
        <v>87</v>
      </c>
      <c r="E33562" s="265"/>
    </row>
    <row r="33563" spans="1:5">
      <c r="A33563" s="283">
        <v>82434</v>
      </c>
      <c r="B33563" s="176">
        <v>3.5</v>
      </c>
      <c r="C33563" s="176">
        <v>40.299999999999997</v>
      </c>
      <c r="D33563" s="282">
        <v>87</v>
      </c>
      <c r="E33563" s="265"/>
    </row>
    <row r="33564" spans="1:5">
      <c r="A33564" s="283">
        <v>82435</v>
      </c>
      <c r="B33564" s="176">
        <v>5.3</v>
      </c>
      <c r="C33564" s="176">
        <v>39</v>
      </c>
      <c r="D33564" s="282">
        <v>95</v>
      </c>
      <c r="E33564" s="265"/>
    </row>
    <row r="33565" spans="1:5">
      <c r="A33565" s="283">
        <v>82440</v>
      </c>
      <c r="B33565" s="176">
        <v>0</v>
      </c>
      <c r="C33565" s="176">
        <v>0</v>
      </c>
      <c r="D33565" s="282">
        <v>87</v>
      </c>
      <c r="E33565" s="265"/>
    </row>
    <row r="33566" spans="1:5">
      <c r="A33566" s="283">
        <v>82441</v>
      </c>
      <c r="B33566" s="176">
        <v>1</v>
      </c>
      <c r="C33566" s="176">
        <v>48.5</v>
      </c>
      <c r="D33566" s="282">
        <v>87</v>
      </c>
      <c r="E33566" s="265"/>
    </row>
    <row r="33567" spans="1:5">
      <c r="A33567" s="283">
        <v>82442</v>
      </c>
      <c r="B33567" s="176">
        <v>0.9</v>
      </c>
      <c r="C33567" s="176">
        <v>44.7</v>
      </c>
      <c r="D33567" s="282">
        <v>96</v>
      </c>
      <c r="E33567" s="265"/>
    </row>
    <row r="33568" spans="1:5">
      <c r="A33568" s="283">
        <v>82443</v>
      </c>
      <c r="B33568" s="176">
        <v>2.5</v>
      </c>
      <c r="C33568" s="176">
        <v>47.8</v>
      </c>
      <c r="D33568" s="282">
        <v>106</v>
      </c>
      <c r="E33568" s="265"/>
    </row>
    <row r="33569" spans="1:5">
      <c r="A33569" s="283">
        <v>82450</v>
      </c>
      <c r="B33569" s="176">
        <v>0</v>
      </c>
      <c r="C33569" s="176">
        <v>0</v>
      </c>
      <c r="D33569" s="282">
        <v>87</v>
      </c>
      <c r="E33569" s="265"/>
    </row>
    <row r="33570" spans="1:5">
      <c r="A33570" s="283">
        <v>82501</v>
      </c>
      <c r="B33570" s="176">
        <v>32.5</v>
      </c>
      <c r="C33570" s="176">
        <v>37</v>
      </c>
      <c r="D33570" s="282">
        <v>123</v>
      </c>
      <c r="E33570" s="265"/>
    </row>
    <row r="33571" spans="1:5">
      <c r="A33571" s="283">
        <v>82510</v>
      </c>
      <c r="B33571" s="176">
        <v>19.8</v>
      </c>
      <c r="C33571" s="176">
        <v>27</v>
      </c>
      <c r="D33571" s="282">
        <v>87</v>
      </c>
      <c r="E33571" s="265"/>
    </row>
    <row r="33572" spans="1:5">
      <c r="A33572" s="283">
        <v>82512</v>
      </c>
      <c r="B33572" s="176">
        <v>0.5</v>
      </c>
      <c r="C33572" s="176">
        <v>40</v>
      </c>
      <c r="D33572" s="282">
        <v>87</v>
      </c>
      <c r="E33572" s="265"/>
    </row>
    <row r="33573" spans="1:5">
      <c r="A33573" s="283">
        <v>82513</v>
      </c>
      <c r="B33573" s="176">
        <v>0.9</v>
      </c>
      <c r="C33573" s="176">
        <v>49.4</v>
      </c>
      <c r="D33573" s="282">
        <v>87</v>
      </c>
      <c r="E33573" s="265"/>
    </row>
    <row r="33574" spans="1:5">
      <c r="A33574" s="283">
        <v>82514</v>
      </c>
      <c r="B33574" s="176">
        <v>57.2</v>
      </c>
      <c r="C33574" s="176">
        <v>25.6</v>
      </c>
      <c r="D33574" s="282">
        <v>95</v>
      </c>
      <c r="E33574" s="265"/>
    </row>
    <row r="33575" spans="1:5">
      <c r="A33575" s="283">
        <v>82515</v>
      </c>
      <c r="B33575" s="176">
        <v>0</v>
      </c>
      <c r="C33575" s="176">
        <v>0</v>
      </c>
      <c r="D33575" s="282">
        <v>87</v>
      </c>
      <c r="E33575" s="265"/>
    </row>
    <row r="33576" spans="1:5">
      <c r="A33576" s="283">
        <v>82516</v>
      </c>
      <c r="B33576" s="176">
        <v>0.7</v>
      </c>
      <c r="C33576" s="176">
        <v>40.6</v>
      </c>
      <c r="D33576" s="282">
        <v>87</v>
      </c>
      <c r="E33576" s="265"/>
    </row>
    <row r="33577" spans="1:5">
      <c r="A33577" s="283">
        <v>82520</v>
      </c>
      <c r="B33577" s="176">
        <v>4.4000000000000004</v>
      </c>
      <c r="C33577" s="176">
        <v>40.700000000000003</v>
      </c>
      <c r="D33577" s="282">
        <v>136</v>
      </c>
      <c r="E33577" s="265"/>
    </row>
    <row r="33578" spans="1:5">
      <c r="A33578" s="283">
        <v>82523</v>
      </c>
      <c r="B33578" s="176">
        <v>1.9</v>
      </c>
      <c r="C33578" s="176">
        <v>42.9</v>
      </c>
      <c r="D33578" s="282">
        <v>87</v>
      </c>
      <c r="E33578" s="265"/>
    </row>
    <row r="33579" spans="1:5">
      <c r="A33579" s="283">
        <v>82524</v>
      </c>
      <c r="B33579" s="176">
        <v>12.2</v>
      </c>
      <c r="C33579" s="176">
        <v>28.7</v>
      </c>
      <c r="D33579" s="282">
        <v>116</v>
      </c>
      <c r="E33579" s="265"/>
    </row>
    <row r="33580" spans="1:5">
      <c r="A33580" s="283">
        <v>82601</v>
      </c>
      <c r="B33580" s="176">
        <v>32.4</v>
      </c>
      <c r="C33580" s="176">
        <v>35.200000000000003</v>
      </c>
      <c r="D33580" s="282">
        <v>118</v>
      </c>
      <c r="E33580" s="265"/>
    </row>
    <row r="33581" spans="1:5">
      <c r="A33581" s="283">
        <v>82602</v>
      </c>
      <c r="B33581" s="176">
        <v>0</v>
      </c>
      <c r="C33581" s="176">
        <v>0</v>
      </c>
      <c r="D33581" s="282">
        <v>87</v>
      </c>
      <c r="E33581" s="265"/>
    </row>
    <row r="33582" spans="1:5">
      <c r="A33582" s="283">
        <v>82604</v>
      </c>
      <c r="B33582" s="176">
        <v>9.9</v>
      </c>
      <c r="C33582" s="176">
        <v>38.1</v>
      </c>
      <c r="D33582" s="282">
        <v>123</v>
      </c>
      <c r="E33582" s="265"/>
    </row>
    <row r="33583" spans="1:5">
      <c r="A33583" s="283">
        <v>82605</v>
      </c>
      <c r="B33583" s="176">
        <v>0</v>
      </c>
      <c r="C33583" s="176">
        <v>0</v>
      </c>
      <c r="D33583" s="282">
        <v>87</v>
      </c>
      <c r="E33583" s="265"/>
    </row>
    <row r="33584" spans="1:5">
      <c r="A33584" s="283">
        <v>82609</v>
      </c>
      <c r="B33584" s="176">
        <v>270</v>
      </c>
      <c r="C33584" s="176">
        <v>37.200000000000003</v>
      </c>
      <c r="D33584" s="282">
        <v>104</v>
      </c>
      <c r="E33584" s="265"/>
    </row>
    <row r="33585" spans="1:5">
      <c r="A33585" s="283">
        <v>82615</v>
      </c>
      <c r="B33585" s="176">
        <v>52.4</v>
      </c>
      <c r="C33585" s="176">
        <v>40</v>
      </c>
      <c r="D33585" s="282">
        <v>87</v>
      </c>
      <c r="E33585" s="265"/>
    </row>
    <row r="33586" spans="1:5">
      <c r="A33586" s="283">
        <v>82620</v>
      </c>
      <c r="B33586" s="176">
        <v>0.7</v>
      </c>
      <c r="C33586" s="176">
        <v>42.2</v>
      </c>
      <c r="D33586" s="282">
        <v>87</v>
      </c>
      <c r="E33586" s="265"/>
    </row>
    <row r="33587" spans="1:5">
      <c r="A33587" s="283">
        <v>82630</v>
      </c>
      <c r="B33587" s="176">
        <v>0.3</v>
      </c>
      <c r="C33587" s="176">
        <v>47.5</v>
      </c>
      <c r="D33587" s="282">
        <v>87</v>
      </c>
      <c r="E33587" s="265"/>
    </row>
    <row r="33588" spans="1:5">
      <c r="A33588" s="283">
        <v>82633</v>
      </c>
      <c r="B33588" s="176">
        <v>6</v>
      </c>
      <c r="C33588" s="176">
        <v>37.799999999999997</v>
      </c>
      <c r="D33588" s="282">
        <v>94</v>
      </c>
      <c r="E33588" s="265"/>
    </row>
    <row r="33589" spans="1:5">
      <c r="A33589" s="283">
        <v>82635</v>
      </c>
      <c r="B33589" s="176">
        <v>8.6</v>
      </c>
      <c r="C33589" s="176">
        <v>35.799999999999997</v>
      </c>
      <c r="D33589" s="282">
        <v>87</v>
      </c>
      <c r="E33589" s="265"/>
    </row>
    <row r="33590" spans="1:5">
      <c r="A33590" s="283">
        <v>82636</v>
      </c>
      <c r="B33590" s="176">
        <v>4.2</v>
      </c>
      <c r="C33590" s="176">
        <v>36.5</v>
      </c>
      <c r="D33590" s="282">
        <v>95</v>
      </c>
      <c r="E33590" s="265"/>
    </row>
    <row r="33591" spans="1:5">
      <c r="A33591" s="283">
        <v>82637</v>
      </c>
      <c r="B33591" s="176">
        <v>1.7</v>
      </c>
      <c r="C33591" s="176">
        <v>41.4</v>
      </c>
      <c r="D33591" s="282">
        <v>87</v>
      </c>
      <c r="E33591" s="265"/>
    </row>
    <row r="33592" spans="1:5">
      <c r="A33592" s="283">
        <v>82638</v>
      </c>
      <c r="B33592" s="176">
        <v>0.4</v>
      </c>
      <c r="C33592" s="176">
        <v>47</v>
      </c>
      <c r="D33592" s="282">
        <v>87</v>
      </c>
      <c r="E33592" s="265"/>
    </row>
    <row r="33593" spans="1:5">
      <c r="A33593" s="283">
        <v>82639</v>
      </c>
      <c r="B33593" s="176">
        <v>0.6</v>
      </c>
      <c r="C33593" s="176">
        <v>45.8</v>
      </c>
      <c r="D33593" s="282">
        <v>87</v>
      </c>
      <c r="E33593" s="265"/>
    </row>
    <row r="33594" spans="1:5">
      <c r="A33594" s="283">
        <v>82640</v>
      </c>
      <c r="B33594" s="176">
        <v>0</v>
      </c>
      <c r="C33594" s="176">
        <v>0</v>
      </c>
      <c r="D33594" s="282">
        <v>87</v>
      </c>
      <c r="E33594" s="265"/>
    </row>
    <row r="33595" spans="1:5">
      <c r="A33595" s="283">
        <v>82642</v>
      </c>
      <c r="B33595" s="176">
        <v>0.7</v>
      </c>
      <c r="C33595" s="176">
        <v>42.7</v>
      </c>
      <c r="D33595" s="282">
        <v>87</v>
      </c>
      <c r="E33595" s="265"/>
    </row>
    <row r="33596" spans="1:5">
      <c r="A33596" s="283">
        <v>82643</v>
      </c>
      <c r="B33596" s="176">
        <v>0</v>
      </c>
      <c r="C33596" s="176">
        <v>0</v>
      </c>
      <c r="D33596" s="282">
        <v>87</v>
      </c>
      <c r="E33596" s="265"/>
    </row>
    <row r="33597" spans="1:5">
      <c r="A33597" s="283">
        <v>82644</v>
      </c>
      <c r="B33597" s="176">
        <v>1678.5</v>
      </c>
      <c r="C33597" s="176">
        <v>41</v>
      </c>
      <c r="D33597" s="282">
        <v>87</v>
      </c>
      <c r="E33597" s="265"/>
    </row>
    <row r="33598" spans="1:5">
      <c r="A33598" s="283">
        <v>82646</v>
      </c>
      <c r="B33598" s="176">
        <v>0.6</v>
      </c>
      <c r="C33598" s="176">
        <v>40</v>
      </c>
      <c r="D33598" s="282">
        <v>87</v>
      </c>
      <c r="E33598" s="265"/>
    </row>
    <row r="33599" spans="1:5">
      <c r="A33599" s="283">
        <v>82648</v>
      </c>
      <c r="B33599" s="176">
        <v>0.7</v>
      </c>
      <c r="C33599" s="176">
        <v>43.3</v>
      </c>
      <c r="D33599" s="282">
        <v>87</v>
      </c>
      <c r="E33599" s="265"/>
    </row>
    <row r="33600" spans="1:5">
      <c r="A33600" s="283">
        <v>82649</v>
      </c>
      <c r="B33600" s="176">
        <v>0.9</v>
      </c>
      <c r="C33600" s="176">
        <v>40.4</v>
      </c>
      <c r="D33600" s="282">
        <v>87</v>
      </c>
      <c r="E33600" s="265"/>
    </row>
    <row r="33601" spans="1:5">
      <c r="A33601" s="283">
        <v>82701</v>
      </c>
      <c r="B33601" s="176">
        <v>3.9</v>
      </c>
      <c r="C33601" s="176">
        <v>42</v>
      </c>
      <c r="D33601" s="282">
        <v>94</v>
      </c>
      <c r="E33601" s="265"/>
    </row>
    <row r="33602" spans="1:5">
      <c r="A33602" s="283">
        <v>82710</v>
      </c>
      <c r="B33602" s="176">
        <v>1.1000000000000001</v>
      </c>
      <c r="C33602" s="176">
        <v>45.9</v>
      </c>
      <c r="D33602" s="282">
        <v>87</v>
      </c>
      <c r="E33602" s="265"/>
    </row>
    <row r="33603" spans="1:5">
      <c r="A33603" s="283">
        <v>82711</v>
      </c>
      <c r="B33603" s="176">
        <v>1.1000000000000001</v>
      </c>
      <c r="C33603" s="176">
        <v>45.6</v>
      </c>
      <c r="D33603" s="282">
        <v>87</v>
      </c>
      <c r="E33603" s="265"/>
    </row>
    <row r="33604" spans="1:5">
      <c r="A33604" s="283">
        <v>82712</v>
      </c>
      <c r="B33604" s="176">
        <v>1.5</v>
      </c>
      <c r="C33604" s="176">
        <v>44.6</v>
      </c>
      <c r="D33604" s="282">
        <v>87</v>
      </c>
      <c r="E33604" s="265"/>
    </row>
    <row r="33605" spans="1:5">
      <c r="A33605" s="283">
        <v>82714</v>
      </c>
      <c r="B33605" s="176">
        <v>2.2000000000000002</v>
      </c>
      <c r="C33605" s="176">
        <v>42.8</v>
      </c>
      <c r="D33605" s="282">
        <v>87</v>
      </c>
      <c r="E33605" s="265"/>
    </row>
    <row r="33606" spans="1:5">
      <c r="A33606" s="283">
        <v>82715</v>
      </c>
      <c r="B33606" s="176">
        <v>1.2</v>
      </c>
      <c r="C33606" s="176">
        <v>51.7</v>
      </c>
      <c r="D33606" s="282">
        <v>87</v>
      </c>
      <c r="E33606" s="265"/>
    </row>
    <row r="33607" spans="1:5">
      <c r="A33607" s="283">
        <v>82716</v>
      </c>
      <c r="B33607" s="176">
        <v>30.7</v>
      </c>
      <c r="C33607" s="176">
        <v>32.4</v>
      </c>
      <c r="D33607" s="282">
        <v>117</v>
      </c>
      <c r="E33607" s="265"/>
    </row>
    <row r="33608" spans="1:5">
      <c r="A33608" s="283">
        <v>82717</v>
      </c>
      <c r="B33608" s="176">
        <v>2</v>
      </c>
      <c r="C33608" s="176">
        <v>35.200000000000003</v>
      </c>
      <c r="D33608" s="282">
        <v>95</v>
      </c>
      <c r="E33608" s="265"/>
    </row>
    <row r="33609" spans="1:5">
      <c r="A33609" s="283">
        <v>82718</v>
      </c>
      <c r="B33609" s="176">
        <v>15.2</v>
      </c>
      <c r="C33609" s="176">
        <v>31.6</v>
      </c>
      <c r="D33609" s="282">
        <v>114</v>
      </c>
      <c r="E33609" s="265"/>
    </row>
    <row r="33610" spans="1:5">
      <c r="A33610" s="283">
        <v>82720</v>
      </c>
      <c r="B33610" s="176">
        <v>1.1000000000000001</v>
      </c>
      <c r="C33610" s="176">
        <v>45.7</v>
      </c>
      <c r="D33610" s="282">
        <v>87</v>
      </c>
      <c r="E33610" s="265"/>
    </row>
    <row r="33611" spans="1:5">
      <c r="A33611" s="283">
        <v>82721</v>
      </c>
      <c r="B33611" s="176">
        <v>3.9</v>
      </c>
      <c r="C33611" s="176">
        <v>38.5</v>
      </c>
      <c r="D33611" s="282">
        <v>87</v>
      </c>
      <c r="E33611" s="265"/>
    </row>
    <row r="33612" spans="1:5">
      <c r="A33612" s="283">
        <v>82723</v>
      </c>
      <c r="B33612" s="176">
        <v>1.1000000000000001</v>
      </c>
      <c r="C33612" s="176">
        <v>46.9</v>
      </c>
      <c r="D33612" s="282">
        <v>87</v>
      </c>
      <c r="E33612" s="265"/>
    </row>
    <row r="33613" spans="1:5">
      <c r="A33613" s="283">
        <v>82725</v>
      </c>
      <c r="B33613" s="176">
        <v>1.7</v>
      </c>
      <c r="C33613" s="176">
        <v>37.9</v>
      </c>
      <c r="D33613" s="282">
        <v>87</v>
      </c>
      <c r="E33613" s="265"/>
    </row>
    <row r="33614" spans="1:5">
      <c r="A33614" s="283">
        <v>82727</v>
      </c>
      <c r="B33614" s="176">
        <v>2.7</v>
      </c>
      <c r="C33614" s="176">
        <v>34.4</v>
      </c>
      <c r="D33614" s="282">
        <v>87</v>
      </c>
      <c r="E33614" s="265"/>
    </row>
    <row r="33615" spans="1:5">
      <c r="A33615" s="283">
        <v>82729</v>
      </c>
      <c r="B33615" s="176">
        <v>3.3</v>
      </c>
      <c r="C33615" s="176">
        <v>47.3</v>
      </c>
      <c r="D33615" s="282">
        <v>87</v>
      </c>
      <c r="E33615" s="265"/>
    </row>
    <row r="33616" spans="1:5">
      <c r="A33616" s="283">
        <v>82730</v>
      </c>
      <c r="B33616" s="176">
        <v>2</v>
      </c>
      <c r="C33616" s="176">
        <v>40.1</v>
      </c>
      <c r="D33616" s="282">
        <v>87</v>
      </c>
      <c r="E33616" s="265"/>
    </row>
    <row r="33617" spans="1:5">
      <c r="A33617" s="283">
        <v>82731</v>
      </c>
      <c r="B33617" s="176">
        <v>2.5</v>
      </c>
      <c r="C33617" s="176">
        <v>33.799999999999997</v>
      </c>
      <c r="D33617" s="282">
        <v>87</v>
      </c>
      <c r="E33617" s="265"/>
    </row>
    <row r="33618" spans="1:5">
      <c r="A33618" s="283">
        <v>82732</v>
      </c>
      <c r="B33618" s="176">
        <v>1.7</v>
      </c>
      <c r="C33618" s="176">
        <v>34.799999999999997</v>
      </c>
      <c r="D33618" s="282">
        <v>87</v>
      </c>
      <c r="E33618" s="265"/>
    </row>
    <row r="33619" spans="1:5">
      <c r="A33619" s="283">
        <v>82801</v>
      </c>
      <c r="B33619" s="176">
        <v>22.5</v>
      </c>
      <c r="C33619" s="176">
        <v>41.4</v>
      </c>
      <c r="D33619" s="282">
        <v>108</v>
      </c>
      <c r="E33619" s="265"/>
    </row>
    <row r="33620" spans="1:5">
      <c r="A33620" s="283">
        <v>82831</v>
      </c>
      <c r="B33620" s="176">
        <v>1.1000000000000001</v>
      </c>
      <c r="C33620" s="176">
        <v>44.5</v>
      </c>
      <c r="D33620" s="282">
        <v>87</v>
      </c>
      <c r="E33620" s="265"/>
    </row>
    <row r="33621" spans="1:5">
      <c r="A33621" s="283">
        <v>82832</v>
      </c>
      <c r="B33621" s="176">
        <v>2.9</v>
      </c>
      <c r="C33621" s="176">
        <v>50.2</v>
      </c>
      <c r="D33621" s="282">
        <v>87</v>
      </c>
      <c r="E33621" s="265"/>
    </row>
    <row r="33622" spans="1:5">
      <c r="A33622" s="283">
        <v>82833</v>
      </c>
      <c r="B33622" s="176">
        <v>0</v>
      </c>
      <c r="C33622" s="176">
        <v>0</v>
      </c>
      <c r="D33622" s="282">
        <v>87</v>
      </c>
      <c r="E33622" s="265"/>
    </row>
    <row r="33623" spans="1:5">
      <c r="A33623" s="283">
        <v>82834</v>
      </c>
      <c r="B33623" s="176">
        <v>3.3</v>
      </c>
      <c r="C33623" s="176">
        <v>44.7</v>
      </c>
      <c r="D33623" s="282">
        <v>123</v>
      </c>
      <c r="E33623" s="265"/>
    </row>
    <row r="33624" spans="1:5">
      <c r="A33624" s="283">
        <v>82835</v>
      </c>
      <c r="B33624" s="176">
        <v>1.3</v>
      </c>
      <c r="C33624" s="176">
        <v>45.3</v>
      </c>
      <c r="D33624" s="282">
        <v>87</v>
      </c>
      <c r="E33624" s="265"/>
    </row>
    <row r="33625" spans="1:5">
      <c r="A33625" s="283">
        <v>82836</v>
      </c>
      <c r="B33625" s="176">
        <v>1.9</v>
      </c>
      <c r="C33625" s="176">
        <v>46.3</v>
      </c>
      <c r="D33625" s="282">
        <v>87</v>
      </c>
      <c r="E33625" s="265"/>
    </row>
    <row r="33626" spans="1:5">
      <c r="A33626" s="283">
        <v>82837</v>
      </c>
      <c r="B33626" s="176">
        <v>1.3</v>
      </c>
      <c r="C33626" s="176">
        <v>45</v>
      </c>
      <c r="D33626" s="282">
        <v>87</v>
      </c>
      <c r="E33626" s="265"/>
    </row>
    <row r="33627" spans="1:5">
      <c r="A33627" s="283">
        <v>82838</v>
      </c>
      <c r="B33627" s="176">
        <v>2.2000000000000002</v>
      </c>
      <c r="C33627" s="176">
        <v>46.4</v>
      </c>
      <c r="D33627" s="282">
        <v>87</v>
      </c>
      <c r="E33627" s="265"/>
    </row>
    <row r="33628" spans="1:5">
      <c r="A33628" s="283">
        <v>82839</v>
      </c>
      <c r="B33628" s="176">
        <v>8.1999999999999993</v>
      </c>
      <c r="C33628" s="176">
        <v>38.9</v>
      </c>
      <c r="D33628" s="282">
        <v>87</v>
      </c>
      <c r="E33628" s="265"/>
    </row>
    <row r="33629" spans="1:5">
      <c r="A33629" s="283">
        <v>82840</v>
      </c>
      <c r="B33629" s="176">
        <v>0</v>
      </c>
      <c r="C33629" s="176">
        <v>0</v>
      </c>
      <c r="D33629" s="282">
        <v>87</v>
      </c>
      <c r="E33629" s="265"/>
    </row>
    <row r="33630" spans="1:5">
      <c r="A33630" s="283">
        <v>82842</v>
      </c>
      <c r="B33630" s="176">
        <v>0</v>
      </c>
      <c r="C33630" s="176">
        <v>0</v>
      </c>
      <c r="D33630" s="282">
        <v>87</v>
      </c>
      <c r="E33630" s="265"/>
    </row>
    <row r="33631" spans="1:5">
      <c r="A33631" s="283">
        <v>82844</v>
      </c>
      <c r="B33631" s="176">
        <v>1.7</v>
      </c>
      <c r="C33631" s="176">
        <v>47</v>
      </c>
      <c r="D33631" s="282">
        <v>87</v>
      </c>
      <c r="E33631" s="265"/>
    </row>
    <row r="33632" spans="1:5">
      <c r="A33632" s="283">
        <v>82845</v>
      </c>
      <c r="B33632" s="176">
        <v>1768.3</v>
      </c>
      <c r="C33632" s="176">
        <v>38</v>
      </c>
      <c r="D33632" s="282">
        <v>87</v>
      </c>
      <c r="E33632" s="265"/>
    </row>
    <row r="33633" spans="1:5">
      <c r="A33633" s="283">
        <v>82901</v>
      </c>
      <c r="B33633" s="176">
        <v>4.3</v>
      </c>
      <c r="C33633" s="176">
        <v>32.5</v>
      </c>
      <c r="D33633" s="282">
        <v>121</v>
      </c>
      <c r="E33633" s="265"/>
    </row>
    <row r="33634" spans="1:5">
      <c r="A33634" s="283">
        <v>82902</v>
      </c>
      <c r="B33634" s="176">
        <v>0</v>
      </c>
      <c r="C33634" s="176">
        <v>0</v>
      </c>
      <c r="D33634" s="282">
        <v>87</v>
      </c>
      <c r="E33634" s="265"/>
    </row>
    <row r="33635" spans="1:5">
      <c r="A33635" s="283">
        <v>82922</v>
      </c>
      <c r="B33635" s="176">
        <v>1</v>
      </c>
      <c r="C33635" s="176">
        <v>50</v>
      </c>
      <c r="D33635" s="282">
        <v>87</v>
      </c>
      <c r="E33635" s="265"/>
    </row>
    <row r="33636" spans="1:5">
      <c r="A33636" s="283">
        <v>82923</v>
      </c>
      <c r="B33636" s="176">
        <v>2.8</v>
      </c>
      <c r="C33636" s="176">
        <v>34.799999999999997</v>
      </c>
      <c r="D33636" s="282">
        <v>96</v>
      </c>
      <c r="E33636" s="265"/>
    </row>
    <row r="33637" spans="1:5">
      <c r="A33637" s="283">
        <v>82925</v>
      </c>
      <c r="B33637" s="176">
        <v>1</v>
      </c>
      <c r="C33637" s="176">
        <v>40.1</v>
      </c>
      <c r="D33637" s="282">
        <v>87</v>
      </c>
      <c r="E33637" s="265"/>
    </row>
    <row r="33638" spans="1:5">
      <c r="A33638" s="283">
        <v>82929</v>
      </c>
      <c r="B33638" s="176">
        <v>0</v>
      </c>
      <c r="C33638" s="176">
        <v>0</v>
      </c>
      <c r="D33638" s="282">
        <v>87</v>
      </c>
      <c r="E33638" s="265"/>
    </row>
    <row r="33639" spans="1:5">
      <c r="A33639" s="283">
        <v>82930</v>
      </c>
      <c r="B33639" s="176">
        <v>14.9</v>
      </c>
      <c r="C33639" s="176">
        <v>33.799999999999997</v>
      </c>
      <c r="D33639" s="282">
        <v>121</v>
      </c>
      <c r="E33639" s="265"/>
    </row>
    <row r="33640" spans="1:5">
      <c r="A33640" s="283">
        <v>82931</v>
      </c>
      <c r="B33640" s="176">
        <v>1628.5</v>
      </c>
      <c r="C33640" s="176">
        <v>32.5</v>
      </c>
      <c r="D33640" s="282">
        <v>96</v>
      </c>
      <c r="E33640" s="265"/>
    </row>
    <row r="33641" spans="1:5">
      <c r="A33641" s="283">
        <v>82932</v>
      </c>
      <c r="B33641" s="176">
        <v>0.6</v>
      </c>
      <c r="C33641" s="176">
        <v>39.1</v>
      </c>
      <c r="D33641" s="282">
        <v>87</v>
      </c>
      <c r="E33641" s="265"/>
    </row>
    <row r="33642" spans="1:5">
      <c r="A33642" s="283">
        <v>82933</v>
      </c>
      <c r="B33642" s="176">
        <v>1.5</v>
      </c>
      <c r="C33642" s="176">
        <v>38.1</v>
      </c>
      <c r="D33642" s="282">
        <v>87</v>
      </c>
      <c r="E33642" s="265"/>
    </row>
    <row r="33643" spans="1:5">
      <c r="A33643" s="283">
        <v>82934</v>
      </c>
      <c r="B33643" s="176">
        <v>0</v>
      </c>
      <c r="C33643" s="176">
        <v>0</v>
      </c>
      <c r="D33643" s="282">
        <v>87</v>
      </c>
      <c r="E33643" s="265"/>
    </row>
    <row r="33644" spans="1:5">
      <c r="A33644" s="283">
        <v>82935</v>
      </c>
      <c r="B33644" s="176">
        <v>8.3000000000000007</v>
      </c>
      <c r="C33644" s="176">
        <v>34.200000000000003</v>
      </c>
      <c r="D33644" s="282">
        <v>93</v>
      </c>
      <c r="E33644" s="265"/>
    </row>
    <row r="33645" spans="1:5">
      <c r="A33645" s="283">
        <v>82936</v>
      </c>
      <c r="B33645" s="176">
        <v>113.8</v>
      </c>
      <c r="C33645" s="176">
        <v>31.7</v>
      </c>
      <c r="D33645" s="282">
        <v>87</v>
      </c>
      <c r="E33645" s="265"/>
    </row>
    <row r="33646" spans="1:5">
      <c r="A33646" s="283">
        <v>82937</v>
      </c>
      <c r="B33646" s="176">
        <v>16.2</v>
      </c>
      <c r="C33646" s="176">
        <v>34.1</v>
      </c>
      <c r="D33646" s="282">
        <v>87</v>
      </c>
      <c r="E33646" s="265"/>
    </row>
    <row r="33647" spans="1:5">
      <c r="A33647" s="283">
        <v>82939</v>
      </c>
      <c r="B33647" s="176">
        <v>111.7</v>
      </c>
      <c r="C33647" s="176">
        <v>31.7</v>
      </c>
      <c r="D33647" s="282">
        <v>87</v>
      </c>
      <c r="E33647" s="265"/>
    </row>
    <row r="33648" spans="1:5">
      <c r="A33648" s="283">
        <v>82941</v>
      </c>
      <c r="B33648" s="176">
        <v>2.4</v>
      </c>
      <c r="C33648" s="176">
        <v>39.700000000000003</v>
      </c>
      <c r="D33648" s="282">
        <v>87</v>
      </c>
      <c r="E33648" s="265"/>
    </row>
    <row r="33649" spans="1:5">
      <c r="A33649" s="283">
        <v>82942</v>
      </c>
      <c r="B33649" s="176">
        <v>1501.8</v>
      </c>
      <c r="C33649" s="176">
        <v>33</v>
      </c>
      <c r="D33649" s="282">
        <v>87</v>
      </c>
      <c r="E33649" s="265"/>
    </row>
    <row r="33650" spans="1:5">
      <c r="A33650" s="283">
        <v>82943</v>
      </c>
      <c r="B33650" s="176">
        <v>0</v>
      </c>
      <c r="C33650" s="176">
        <v>0</v>
      </c>
      <c r="D33650" s="282">
        <v>87</v>
      </c>
      <c r="E33650" s="265"/>
    </row>
    <row r="33651" spans="1:5">
      <c r="A33651" s="283">
        <v>82944</v>
      </c>
      <c r="B33651" s="176">
        <v>119</v>
      </c>
      <c r="C33651" s="176">
        <v>32.6</v>
      </c>
      <c r="D33651" s="282">
        <v>87</v>
      </c>
      <c r="E33651" s="265"/>
    </row>
    <row r="33652" spans="1:5">
      <c r="A33652" s="283">
        <v>82945</v>
      </c>
      <c r="B33652" s="176">
        <v>0</v>
      </c>
      <c r="C33652" s="176">
        <v>0</v>
      </c>
      <c r="D33652" s="282">
        <v>87</v>
      </c>
      <c r="E33652" s="265"/>
    </row>
    <row r="33653" spans="1:5">
      <c r="A33653" s="283">
        <v>83001</v>
      </c>
      <c r="B33653" s="176">
        <v>12.5</v>
      </c>
      <c r="C33653" s="176">
        <v>35.5</v>
      </c>
      <c r="D33653" s="282">
        <v>139</v>
      </c>
      <c r="E33653" s="265"/>
    </row>
    <row r="33654" spans="1:5">
      <c r="A33654" s="283">
        <v>83002</v>
      </c>
      <c r="B33654" s="176">
        <v>0</v>
      </c>
      <c r="C33654" s="176">
        <v>0</v>
      </c>
      <c r="D33654" s="282">
        <v>87</v>
      </c>
      <c r="E33654" s="265"/>
    </row>
    <row r="33655" spans="1:5">
      <c r="A33655" s="283">
        <v>83011</v>
      </c>
      <c r="B33655" s="176">
        <v>0.2</v>
      </c>
      <c r="C33655" s="176">
        <v>40</v>
      </c>
      <c r="D33655" s="282">
        <v>87</v>
      </c>
      <c r="E33655" s="265"/>
    </row>
    <row r="33656" spans="1:5">
      <c r="A33656" s="283">
        <v>83012</v>
      </c>
      <c r="B33656" s="176">
        <v>0.2</v>
      </c>
      <c r="C33656" s="176">
        <v>46.8</v>
      </c>
      <c r="D33656" s="282">
        <v>97</v>
      </c>
      <c r="E33656" s="265"/>
    </row>
    <row r="33657" spans="1:5">
      <c r="A33657" s="283">
        <v>83013</v>
      </c>
      <c r="B33657" s="176">
        <v>0.2</v>
      </c>
      <c r="C33657" s="176">
        <v>46.6</v>
      </c>
      <c r="D33657" s="282">
        <v>87</v>
      </c>
      <c r="E33657" s="265"/>
    </row>
    <row r="33658" spans="1:5">
      <c r="A33658" s="283">
        <v>83014</v>
      </c>
      <c r="B33658" s="176">
        <v>48.8</v>
      </c>
      <c r="C33658" s="176">
        <v>41</v>
      </c>
      <c r="D33658" s="282">
        <v>104</v>
      </c>
      <c r="E33658" s="265"/>
    </row>
    <row r="33659" spans="1:5">
      <c r="A33659" s="283">
        <v>83025</v>
      </c>
      <c r="B33659" s="176">
        <v>0</v>
      </c>
      <c r="C33659" s="176">
        <v>0</v>
      </c>
      <c r="D33659" s="282">
        <v>87</v>
      </c>
      <c r="E33659" s="265"/>
    </row>
    <row r="33660" spans="1:5">
      <c r="A33660" s="283">
        <v>83101</v>
      </c>
      <c r="B33660" s="176">
        <v>2.7</v>
      </c>
      <c r="C33660" s="176">
        <v>38.700000000000003</v>
      </c>
      <c r="D33660" s="282">
        <v>87</v>
      </c>
      <c r="E33660" s="265"/>
    </row>
    <row r="33661" spans="1:5">
      <c r="A33661" s="283">
        <v>83110</v>
      </c>
      <c r="B33661" s="176">
        <v>25.8</v>
      </c>
      <c r="C33661" s="176">
        <v>34</v>
      </c>
      <c r="D33661" s="282">
        <v>87</v>
      </c>
      <c r="E33661" s="265"/>
    </row>
    <row r="33662" spans="1:5">
      <c r="A33662" s="283">
        <v>83111</v>
      </c>
      <c r="B33662" s="176">
        <v>29.1</v>
      </c>
      <c r="C33662" s="176">
        <v>33.299999999999997</v>
      </c>
      <c r="D33662" s="282">
        <v>87</v>
      </c>
      <c r="E33662" s="265"/>
    </row>
    <row r="33663" spans="1:5">
      <c r="A33663" s="283">
        <v>83112</v>
      </c>
      <c r="B33663" s="176">
        <v>32.799999999999997</v>
      </c>
      <c r="C33663" s="176">
        <v>38.5</v>
      </c>
      <c r="D33663" s="282">
        <v>87</v>
      </c>
      <c r="E33663" s="265"/>
    </row>
    <row r="33664" spans="1:5">
      <c r="A33664" s="283">
        <v>83113</v>
      </c>
      <c r="B33664" s="176">
        <v>1.8</v>
      </c>
      <c r="C33664" s="176">
        <v>39.1</v>
      </c>
      <c r="D33664" s="282">
        <v>95</v>
      </c>
      <c r="E33664" s="265"/>
    </row>
    <row r="33665" spans="1:5">
      <c r="A33665" s="283">
        <v>83114</v>
      </c>
      <c r="B33665" s="176">
        <v>0.9</v>
      </c>
      <c r="C33665" s="176">
        <v>35.5</v>
      </c>
      <c r="D33665" s="282">
        <v>87</v>
      </c>
      <c r="E33665" s="265"/>
    </row>
    <row r="33666" spans="1:5">
      <c r="A33666" s="283">
        <v>83115</v>
      </c>
      <c r="B33666" s="176">
        <v>1.5</v>
      </c>
      <c r="C33666" s="176">
        <v>44</v>
      </c>
      <c r="D33666" s="282">
        <v>87</v>
      </c>
      <c r="E33666" s="265"/>
    </row>
    <row r="33667" spans="1:5">
      <c r="A33667" s="283">
        <v>83116</v>
      </c>
      <c r="B33667" s="176">
        <v>0</v>
      </c>
      <c r="C33667" s="176">
        <v>0</v>
      </c>
      <c r="D33667" s="282">
        <v>87</v>
      </c>
      <c r="E33667" s="265"/>
    </row>
    <row r="33668" spans="1:5">
      <c r="A33668" s="283">
        <v>83118</v>
      </c>
      <c r="B33668" s="176">
        <v>13.1</v>
      </c>
      <c r="C33668" s="176">
        <v>39.1</v>
      </c>
      <c r="D33668" s="282">
        <v>87</v>
      </c>
      <c r="E33668" s="265"/>
    </row>
    <row r="33669" spans="1:5">
      <c r="A33669" s="283">
        <v>83119</v>
      </c>
      <c r="B33669" s="176">
        <v>0</v>
      </c>
      <c r="C33669" s="176">
        <v>0</v>
      </c>
      <c r="D33669" s="282">
        <v>87</v>
      </c>
      <c r="E33669" s="265"/>
    </row>
    <row r="33670" spans="1:5">
      <c r="A33670" s="283">
        <v>83120</v>
      </c>
      <c r="B33670" s="176">
        <v>71</v>
      </c>
      <c r="C33670" s="176">
        <v>38.9</v>
      </c>
      <c r="D33670" s="282">
        <v>97</v>
      </c>
      <c r="E33670" s="265"/>
    </row>
    <row r="33671" spans="1:5">
      <c r="A33671" s="283">
        <v>83122</v>
      </c>
      <c r="B33671" s="176">
        <v>24.7</v>
      </c>
      <c r="C33671" s="176">
        <v>33.700000000000003</v>
      </c>
      <c r="D33671" s="282">
        <v>87</v>
      </c>
      <c r="E33671" s="265"/>
    </row>
    <row r="33672" spans="1:5">
      <c r="A33672" s="283">
        <v>83123</v>
      </c>
      <c r="B33672" s="176">
        <v>50.3</v>
      </c>
      <c r="C33672" s="176">
        <v>37.6</v>
      </c>
      <c r="D33672" s="282">
        <v>87</v>
      </c>
      <c r="E33672" s="265"/>
    </row>
    <row r="33673" spans="1:5">
      <c r="A33673" s="283">
        <v>83124</v>
      </c>
      <c r="B33673" s="176">
        <v>0.8</v>
      </c>
      <c r="C33673" s="176">
        <v>39.299999999999997</v>
      </c>
      <c r="D33673" s="282">
        <v>87</v>
      </c>
      <c r="E33673" s="265"/>
    </row>
    <row r="33674" spans="1:5">
      <c r="A33674" s="283">
        <v>83126</v>
      </c>
      <c r="B33674" s="176">
        <v>37.200000000000003</v>
      </c>
      <c r="C33674" s="176">
        <v>37.1</v>
      </c>
      <c r="D33674" s="282">
        <v>87</v>
      </c>
      <c r="E33674" s="265"/>
    </row>
    <row r="33675" spans="1:5">
      <c r="A33675" s="283">
        <v>83127</v>
      </c>
      <c r="B33675" s="176">
        <v>6.6</v>
      </c>
      <c r="C33675" s="176">
        <v>39.200000000000003</v>
      </c>
      <c r="D33675" s="282">
        <v>95</v>
      </c>
      <c r="E33675" s="265"/>
    </row>
    <row r="33676" spans="1:5">
      <c r="A33676" s="283">
        <v>83128</v>
      </c>
      <c r="B33676" s="176">
        <v>19.7</v>
      </c>
      <c r="C33676" s="176">
        <v>39</v>
      </c>
      <c r="D33676" s="282">
        <v>87</v>
      </c>
      <c r="E33676" s="265"/>
    </row>
    <row r="33677" spans="1:5">
      <c r="A33677" s="283">
        <v>83201</v>
      </c>
      <c r="B33677" s="176">
        <v>745.9</v>
      </c>
      <c r="C33677" s="176">
        <v>30</v>
      </c>
      <c r="D33677" s="282">
        <v>136</v>
      </c>
      <c r="E33677" s="265"/>
    </row>
    <row r="33678" spans="1:5">
      <c r="A33678" s="283">
        <v>83202</v>
      </c>
      <c r="B33678" s="176">
        <v>106.3</v>
      </c>
      <c r="C33678" s="176">
        <v>31.5</v>
      </c>
      <c r="D33678" s="282">
        <v>94</v>
      </c>
      <c r="E33678" s="265"/>
    </row>
    <row r="33679" spans="1:5">
      <c r="A33679" s="283">
        <v>83203</v>
      </c>
      <c r="B33679" s="176">
        <v>4.4000000000000004</v>
      </c>
      <c r="C33679" s="176">
        <v>31.6</v>
      </c>
      <c r="D33679" s="282">
        <v>87</v>
      </c>
      <c r="E33679" s="265"/>
    </row>
    <row r="33680" spans="1:5">
      <c r="A33680" s="283">
        <v>83204</v>
      </c>
      <c r="B33680" s="176">
        <v>42</v>
      </c>
      <c r="C33680" s="176">
        <v>33.5</v>
      </c>
      <c r="D33680" s="282">
        <v>123</v>
      </c>
      <c r="E33680" s="265"/>
    </row>
    <row r="33681" spans="1:5">
      <c r="A33681" s="283">
        <v>83205</v>
      </c>
      <c r="B33681" s="176">
        <v>0</v>
      </c>
      <c r="C33681" s="176">
        <v>0</v>
      </c>
      <c r="D33681" s="282">
        <v>87</v>
      </c>
      <c r="E33681" s="265"/>
    </row>
    <row r="33682" spans="1:5">
      <c r="A33682" s="283">
        <v>83206</v>
      </c>
      <c r="B33682" s="176">
        <v>13.6</v>
      </c>
      <c r="C33682" s="176">
        <v>43</v>
      </c>
      <c r="D33682" s="282">
        <v>87</v>
      </c>
      <c r="E33682" s="265"/>
    </row>
    <row r="33683" spans="1:5">
      <c r="A33683" s="283">
        <v>83209</v>
      </c>
      <c r="B33683" s="176">
        <v>0</v>
      </c>
      <c r="C33683" s="176">
        <v>0</v>
      </c>
      <c r="D33683" s="282">
        <v>87</v>
      </c>
      <c r="E33683" s="265"/>
    </row>
    <row r="33684" spans="1:5">
      <c r="A33684" s="283">
        <v>83210</v>
      </c>
      <c r="B33684" s="176">
        <v>19.8</v>
      </c>
      <c r="C33684" s="176">
        <v>31.6</v>
      </c>
      <c r="D33684" s="282">
        <v>87</v>
      </c>
      <c r="E33684" s="265"/>
    </row>
    <row r="33685" spans="1:5">
      <c r="A33685" s="283">
        <v>83211</v>
      </c>
      <c r="B33685" s="176">
        <v>10.4</v>
      </c>
      <c r="C33685" s="176">
        <v>32.1</v>
      </c>
      <c r="D33685" s="282">
        <v>87</v>
      </c>
      <c r="E33685" s="265"/>
    </row>
    <row r="33686" spans="1:5">
      <c r="A33686" s="283">
        <v>83212</v>
      </c>
      <c r="B33686" s="176">
        <v>1.4</v>
      </c>
      <c r="C33686" s="176">
        <v>36.1</v>
      </c>
      <c r="D33686" s="282">
        <v>87</v>
      </c>
      <c r="E33686" s="265"/>
    </row>
    <row r="33687" spans="1:5">
      <c r="A33687" s="283">
        <v>83213</v>
      </c>
      <c r="B33687" s="176">
        <v>1.4</v>
      </c>
      <c r="C33687" s="176">
        <v>40.5</v>
      </c>
      <c r="D33687" s="282">
        <v>114</v>
      </c>
      <c r="E33687" s="265"/>
    </row>
    <row r="33688" spans="1:5">
      <c r="A33688" s="283">
        <v>83214</v>
      </c>
      <c r="B33688" s="176">
        <v>7.1</v>
      </c>
      <c r="C33688" s="176">
        <v>33.700000000000003</v>
      </c>
      <c r="D33688" s="282">
        <v>87</v>
      </c>
      <c r="E33688" s="265"/>
    </row>
    <row r="33689" spans="1:5">
      <c r="A33689" s="283">
        <v>83215</v>
      </c>
      <c r="B33689" s="176">
        <v>4.9000000000000004</v>
      </c>
      <c r="C33689" s="176">
        <v>38.200000000000003</v>
      </c>
      <c r="D33689" s="282">
        <v>87</v>
      </c>
      <c r="E33689" s="265"/>
    </row>
    <row r="33690" spans="1:5">
      <c r="A33690" s="283">
        <v>83217</v>
      </c>
      <c r="B33690" s="176">
        <v>2.1</v>
      </c>
      <c r="C33690" s="176">
        <v>36.1</v>
      </c>
      <c r="D33690" s="282">
        <v>87</v>
      </c>
      <c r="E33690" s="265"/>
    </row>
    <row r="33691" spans="1:5">
      <c r="A33691" s="283">
        <v>83218</v>
      </c>
      <c r="B33691" s="176">
        <v>169</v>
      </c>
      <c r="C33691" s="176">
        <v>35.4</v>
      </c>
      <c r="D33691" s="282">
        <v>87</v>
      </c>
      <c r="E33691" s="265"/>
    </row>
    <row r="33692" spans="1:5">
      <c r="A33692" s="283">
        <v>83220</v>
      </c>
      <c r="B33692" s="176">
        <v>5.8</v>
      </c>
      <c r="C33692" s="176">
        <v>44.3</v>
      </c>
      <c r="D33692" s="282">
        <v>87</v>
      </c>
      <c r="E33692" s="265"/>
    </row>
    <row r="33693" spans="1:5">
      <c r="A33693" s="283">
        <v>83221</v>
      </c>
      <c r="B33693" s="176">
        <v>31.3</v>
      </c>
      <c r="C33693" s="176">
        <v>31.9</v>
      </c>
      <c r="D33693" s="282">
        <v>125</v>
      </c>
      <c r="E33693" s="265"/>
    </row>
    <row r="33694" spans="1:5">
      <c r="A33694" s="283">
        <v>83223</v>
      </c>
      <c r="B33694" s="176">
        <v>5.8</v>
      </c>
      <c r="C33694" s="176">
        <v>50.8</v>
      </c>
      <c r="D33694" s="282">
        <v>87</v>
      </c>
      <c r="E33694" s="265"/>
    </row>
    <row r="33695" spans="1:5">
      <c r="A33695" s="283">
        <v>83226</v>
      </c>
      <c r="B33695" s="176">
        <v>1.4</v>
      </c>
      <c r="C33695" s="176">
        <v>45.8</v>
      </c>
      <c r="D33695" s="282">
        <v>87</v>
      </c>
      <c r="E33695" s="265"/>
    </row>
    <row r="33696" spans="1:5">
      <c r="A33696" s="283">
        <v>83227</v>
      </c>
      <c r="B33696" s="176">
        <v>0</v>
      </c>
      <c r="C33696" s="176">
        <v>0</v>
      </c>
      <c r="D33696" s="282">
        <v>87</v>
      </c>
      <c r="E33696" s="265"/>
    </row>
    <row r="33697" spans="1:5">
      <c r="A33697" s="283">
        <v>83228</v>
      </c>
      <c r="B33697" s="176">
        <v>11.7</v>
      </c>
      <c r="C33697" s="176">
        <v>30.8</v>
      </c>
      <c r="D33697" s="282">
        <v>87</v>
      </c>
      <c r="E33697" s="265"/>
    </row>
    <row r="33698" spans="1:5">
      <c r="A33698" s="283">
        <v>83229</v>
      </c>
      <c r="B33698" s="176">
        <v>0.9</v>
      </c>
      <c r="C33698" s="176">
        <v>40</v>
      </c>
      <c r="D33698" s="282">
        <v>87</v>
      </c>
      <c r="E33698" s="265"/>
    </row>
    <row r="33699" spans="1:5">
      <c r="A33699" s="283">
        <v>83232</v>
      </c>
      <c r="B33699" s="176">
        <v>11.5</v>
      </c>
      <c r="C33699" s="176">
        <v>30.7</v>
      </c>
      <c r="D33699" s="282">
        <v>87</v>
      </c>
      <c r="E33699" s="265"/>
    </row>
    <row r="33700" spans="1:5">
      <c r="A33700" s="283">
        <v>83233</v>
      </c>
      <c r="B33700" s="176">
        <v>0</v>
      </c>
      <c r="C33700" s="176">
        <v>0</v>
      </c>
      <c r="D33700" s="282">
        <v>87</v>
      </c>
      <c r="E33700" s="265"/>
    </row>
    <row r="33701" spans="1:5">
      <c r="A33701" s="283">
        <v>83234</v>
      </c>
      <c r="B33701" s="176">
        <v>4.0999999999999996</v>
      </c>
      <c r="C33701" s="176">
        <v>42.3</v>
      </c>
      <c r="D33701" s="282">
        <v>87</v>
      </c>
      <c r="E33701" s="265"/>
    </row>
    <row r="33702" spans="1:5">
      <c r="A33702" s="283">
        <v>83235</v>
      </c>
      <c r="B33702" s="176">
        <v>1.2</v>
      </c>
      <c r="C33702" s="176">
        <v>43</v>
      </c>
      <c r="D33702" s="282">
        <v>87</v>
      </c>
      <c r="E33702" s="265"/>
    </row>
    <row r="33703" spans="1:5">
      <c r="A33703" s="283">
        <v>83236</v>
      </c>
      <c r="B33703" s="176">
        <v>18.5</v>
      </c>
      <c r="C33703" s="176">
        <v>33.799999999999997</v>
      </c>
      <c r="D33703" s="282">
        <v>87</v>
      </c>
      <c r="E33703" s="265"/>
    </row>
    <row r="33704" spans="1:5">
      <c r="A33704" s="283">
        <v>83237</v>
      </c>
      <c r="B33704" s="176">
        <v>12.4</v>
      </c>
      <c r="C33704" s="176">
        <v>29.6</v>
      </c>
      <c r="D33704" s="282">
        <v>87</v>
      </c>
      <c r="E33704" s="265"/>
    </row>
    <row r="33705" spans="1:5">
      <c r="A33705" s="283">
        <v>83238</v>
      </c>
      <c r="B33705" s="176">
        <v>3.5</v>
      </c>
      <c r="C33705" s="176">
        <v>42.4</v>
      </c>
      <c r="D33705" s="282">
        <v>87</v>
      </c>
      <c r="E33705" s="265"/>
    </row>
    <row r="33706" spans="1:5">
      <c r="A33706" s="283">
        <v>83239</v>
      </c>
      <c r="B33706" s="176">
        <v>0</v>
      </c>
      <c r="C33706" s="176">
        <v>0</v>
      </c>
      <c r="D33706" s="282">
        <v>87</v>
      </c>
      <c r="E33706" s="265"/>
    </row>
    <row r="33707" spans="1:5">
      <c r="A33707" s="283">
        <v>83241</v>
      </c>
      <c r="B33707" s="176">
        <v>8.6</v>
      </c>
      <c r="C33707" s="176">
        <v>35.799999999999997</v>
      </c>
      <c r="D33707" s="282">
        <v>87</v>
      </c>
      <c r="E33707" s="265"/>
    </row>
    <row r="33708" spans="1:5">
      <c r="A33708" s="283">
        <v>83243</v>
      </c>
      <c r="B33708" s="176">
        <v>1.5</v>
      </c>
      <c r="C33708" s="176">
        <v>41.4</v>
      </c>
      <c r="D33708" s="282">
        <v>87</v>
      </c>
      <c r="E33708" s="265"/>
    </row>
    <row r="33709" spans="1:5">
      <c r="A33709" s="283">
        <v>83244</v>
      </c>
      <c r="B33709" s="176">
        <v>0.5</v>
      </c>
      <c r="C33709" s="176">
        <v>42.5</v>
      </c>
      <c r="D33709" s="282">
        <v>87</v>
      </c>
      <c r="E33709" s="265"/>
    </row>
    <row r="33710" spans="1:5">
      <c r="A33710" s="283">
        <v>83245</v>
      </c>
      <c r="B33710" s="176">
        <v>28.4</v>
      </c>
      <c r="C33710" s="176">
        <v>36.5</v>
      </c>
      <c r="D33710" s="282">
        <v>87</v>
      </c>
      <c r="E33710" s="265"/>
    </row>
    <row r="33711" spans="1:5">
      <c r="A33711" s="283">
        <v>83246</v>
      </c>
      <c r="B33711" s="176">
        <v>8.4</v>
      </c>
      <c r="C33711" s="176">
        <v>49.4</v>
      </c>
      <c r="D33711" s="282">
        <v>96</v>
      </c>
      <c r="E33711" s="265"/>
    </row>
    <row r="33712" spans="1:5">
      <c r="A33712" s="283">
        <v>83250</v>
      </c>
      <c r="B33712" s="176">
        <v>17</v>
      </c>
      <c r="C33712" s="176">
        <v>41.3</v>
      </c>
      <c r="D33712" s="282">
        <v>87</v>
      </c>
      <c r="E33712" s="265"/>
    </row>
    <row r="33713" spans="1:5">
      <c r="A33713" s="283">
        <v>83251</v>
      </c>
      <c r="B33713" s="176">
        <v>1.2</v>
      </c>
      <c r="C33713" s="176">
        <v>48.7</v>
      </c>
      <c r="D33713" s="282">
        <v>87</v>
      </c>
      <c r="E33713" s="265"/>
    </row>
    <row r="33714" spans="1:5">
      <c r="A33714" s="283">
        <v>83252</v>
      </c>
      <c r="B33714" s="176">
        <v>3.7</v>
      </c>
      <c r="C33714" s="176">
        <v>38.799999999999997</v>
      </c>
      <c r="D33714" s="282">
        <v>87</v>
      </c>
      <c r="E33714" s="265"/>
    </row>
    <row r="33715" spans="1:5">
      <c r="A33715" s="283">
        <v>83253</v>
      </c>
      <c r="B33715" s="176">
        <v>1.1000000000000001</v>
      </c>
      <c r="C33715" s="176">
        <v>55.7</v>
      </c>
      <c r="D33715" s="282">
        <v>87</v>
      </c>
      <c r="E33715" s="265"/>
    </row>
    <row r="33716" spans="1:5">
      <c r="A33716" s="283">
        <v>83254</v>
      </c>
      <c r="B33716" s="176">
        <v>6.8</v>
      </c>
      <c r="C33716" s="176">
        <v>38.799999999999997</v>
      </c>
      <c r="D33716" s="282">
        <v>87</v>
      </c>
      <c r="E33716" s="265"/>
    </row>
    <row r="33717" spans="1:5">
      <c r="A33717" s="283">
        <v>83255</v>
      </c>
      <c r="B33717" s="176">
        <v>2.6</v>
      </c>
      <c r="C33717" s="176">
        <v>44.8</v>
      </c>
      <c r="D33717" s="282">
        <v>87</v>
      </c>
      <c r="E33717" s="265"/>
    </row>
    <row r="33718" spans="1:5">
      <c r="A33718" s="283">
        <v>83256</v>
      </c>
      <c r="B33718" s="176">
        <v>0</v>
      </c>
      <c r="C33718" s="176">
        <v>0</v>
      </c>
      <c r="D33718" s="282">
        <v>87</v>
      </c>
      <c r="E33718" s="265"/>
    </row>
    <row r="33719" spans="1:5">
      <c r="A33719" s="283">
        <v>83261</v>
      </c>
      <c r="B33719" s="176">
        <v>0</v>
      </c>
      <c r="C33719" s="176">
        <v>0</v>
      </c>
      <c r="D33719" s="282">
        <v>87</v>
      </c>
      <c r="E33719" s="265"/>
    </row>
    <row r="33720" spans="1:5">
      <c r="A33720" s="283">
        <v>83262</v>
      </c>
      <c r="B33720" s="176">
        <v>7.5</v>
      </c>
      <c r="C33720" s="176">
        <v>32.4</v>
      </c>
      <c r="D33720" s="282">
        <v>87</v>
      </c>
      <c r="E33720" s="265"/>
    </row>
    <row r="33721" spans="1:5">
      <c r="A33721" s="283">
        <v>83263</v>
      </c>
      <c r="B33721" s="176">
        <v>24.5</v>
      </c>
      <c r="C33721" s="176">
        <v>31.5</v>
      </c>
      <c r="D33721" s="282">
        <v>96</v>
      </c>
      <c r="E33721" s="265"/>
    </row>
    <row r="33722" spans="1:5">
      <c r="A33722" s="283">
        <v>83271</v>
      </c>
      <c r="B33722" s="176">
        <v>1.4</v>
      </c>
      <c r="C33722" s="176">
        <v>35.700000000000003</v>
      </c>
      <c r="D33722" s="282">
        <v>87</v>
      </c>
      <c r="E33722" s="265"/>
    </row>
    <row r="33723" spans="1:5">
      <c r="A33723" s="283">
        <v>83272</v>
      </c>
      <c r="B33723" s="176">
        <v>5.8</v>
      </c>
      <c r="C33723" s="176">
        <v>49.8</v>
      </c>
      <c r="D33723" s="282">
        <v>87</v>
      </c>
      <c r="E33723" s="265"/>
    </row>
    <row r="33724" spans="1:5">
      <c r="A33724" s="283">
        <v>83274</v>
      </c>
      <c r="B33724" s="176">
        <v>22.1</v>
      </c>
      <c r="C33724" s="176">
        <v>31.2</v>
      </c>
      <c r="D33724" s="282">
        <v>87</v>
      </c>
      <c r="E33724" s="265"/>
    </row>
    <row r="33725" spans="1:5">
      <c r="A33725" s="283">
        <v>83276</v>
      </c>
      <c r="B33725" s="176">
        <v>3.8</v>
      </c>
      <c r="C33725" s="176">
        <v>38.700000000000003</v>
      </c>
      <c r="D33725" s="282">
        <v>87</v>
      </c>
      <c r="E33725" s="265"/>
    </row>
    <row r="33726" spans="1:5">
      <c r="A33726" s="283">
        <v>83277</v>
      </c>
      <c r="B33726" s="176">
        <v>23.2</v>
      </c>
      <c r="C33726" s="176">
        <v>40</v>
      </c>
      <c r="D33726" s="282">
        <v>87</v>
      </c>
      <c r="E33726" s="265"/>
    </row>
    <row r="33727" spans="1:5">
      <c r="A33727" s="283">
        <v>83278</v>
      </c>
      <c r="B33727" s="176">
        <v>0.2</v>
      </c>
      <c r="C33727" s="176">
        <v>51.7</v>
      </c>
      <c r="D33727" s="282">
        <v>87</v>
      </c>
      <c r="E33727" s="265"/>
    </row>
    <row r="33728" spans="1:5">
      <c r="A33728" s="283">
        <v>83281</v>
      </c>
      <c r="B33728" s="176">
        <v>4.2</v>
      </c>
      <c r="C33728" s="176">
        <v>41</v>
      </c>
      <c r="D33728" s="282">
        <v>87</v>
      </c>
      <c r="E33728" s="265"/>
    </row>
    <row r="33729" spans="1:5">
      <c r="A33729" s="283">
        <v>83283</v>
      </c>
      <c r="B33729" s="176">
        <v>3.5</v>
      </c>
      <c r="C33729" s="176">
        <v>39.4</v>
      </c>
      <c r="D33729" s="282">
        <v>87</v>
      </c>
      <c r="E33729" s="265"/>
    </row>
    <row r="33730" spans="1:5">
      <c r="A33730" s="283">
        <v>83285</v>
      </c>
      <c r="B33730" s="176">
        <v>1</v>
      </c>
      <c r="C33730" s="176">
        <v>45</v>
      </c>
      <c r="D33730" s="282">
        <v>87</v>
      </c>
      <c r="E33730" s="265"/>
    </row>
    <row r="33731" spans="1:5">
      <c r="A33731" s="283">
        <v>83286</v>
      </c>
      <c r="B33731" s="176">
        <v>17.899999999999999</v>
      </c>
      <c r="C33731" s="176">
        <v>29.5</v>
      </c>
      <c r="D33731" s="282">
        <v>87</v>
      </c>
      <c r="E33731" s="265"/>
    </row>
    <row r="33732" spans="1:5">
      <c r="A33732" s="283">
        <v>83287</v>
      </c>
      <c r="B33732" s="176">
        <v>5.8</v>
      </c>
      <c r="C33732" s="176">
        <v>50.2</v>
      </c>
      <c r="D33732" s="282">
        <v>87</v>
      </c>
      <c r="E33732" s="265"/>
    </row>
    <row r="33733" spans="1:5">
      <c r="A33733" s="283">
        <v>83301</v>
      </c>
      <c r="B33733" s="176">
        <v>83.7</v>
      </c>
      <c r="C33733" s="176">
        <v>33.6</v>
      </c>
      <c r="D33733" s="282">
        <v>130</v>
      </c>
      <c r="E33733" s="265"/>
    </row>
    <row r="33734" spans="1:5">
      <c r="A33734" s="283">
        <v>83302</v>
      </c>
      <c r="B33734" s="176">
        <v>1.3</v>
      </c>
      <c r="C33734" s="176">
        <v>39.5</v>
      </c>
      <c r="D33734" s="282">
        <v>87</v>
      </c>
      <c r="E33734" s="265"/>
    </row>
    <row r="33735" spans="1:5">
      <c r="A33735" s="283">
        <v>83303</v>
      </c>
      <c r="B33735" s="176">
        <v>0</v>
      </c>
      <c r="C33735" s="176">
        <v>0</v>
      </c>
      <c r="D33735" s="282">
        <v>87</v>
      </c>
      <c r="E33735" s="265"/>
    </row>
    <row r="33736" spans="1:5">
      <c r="A33736" s="283">
        <v>83311</v>
      </c>
      <c r="B33736" s="176">
        <v>2.8</v>
      </c>
      <c r="C33736" s="176">
        <v>37.1</v>
      </c>
      <c r="D33736" s="282">
        <v>87</v>
      </c>
      <c r="E33736" s="265"/>
    </row>
    <row r="33737" spans="1:5">
      <c r="A33737" s="283">
        <v>83312</v>
      </c>
      <c r="B33737" s="176">
        <v>2.8</v>
      </c>
      <c r="C33737" s="176">
        <v>36.5</v>
      </c>
      <c r="D33737" s="282">
        <v>87</v>
      </c>
      <c r="E33737" s="265"/>
    </row>
    <row r="33738" spans="1:5">
      <c r="A33738" s="283">
        <v>83313</v>
      </c>
      <c r="B33738" s="176">
        <v>10.1</v>
      </c>
      <c r="C33738" s="176">
        <v>38.200000000000003</v>
      </c>
      <c r="D33738" s="282">
        <v>94</v>
      </c>
      <c r="E33738" s="265"/>
    </row>
    <row r="33739" spans="1:5">
      <c r="A33739" s="283">
        <v>83314</v>
      </c>
      <c r="B33739" s="176">
        <v>2.5</v>
      </c>
      <c r="C33739" s="176">
        <v>36.799999999999997</v>
      </c>
      <c r="D33739" s="282">
        <v>87</v>
      </c>
      <c r="E33739" s="265"/>
    </row>
    <row r="33740" spans="1:5">
      <c r="A33740" s="283">
        <v>83316</v>
      </c>
      <c r="B33740" s="176">
        <v>21.6</v>
      </c>
      <c r="C33740" s="176">
        <v>39.6</v>
      </c>
      <c r="D33740" s="282">
        <v>108</v>
      </c>
      <c r="E33740" s="265"/>
    </row>
    <row r="33741" spans="1:5">
      <c r="A33741" s="283">
        <v>83318</v>
      </c>
      <c r="B33741" s="176">
        <v>32.799999999999997</v>
      </c>
      <c r="C33741" s="176">
        <v>32.200000000000003</v>
      </c>
      <c r="D33741" s="282">
        <v>113</v>
      </c>
      <c r="E33741" s="265"/>
    </row>
    <row r="33742" spans="1:5">
      <c r="A33742" s="283">
        <v>83320</v>
      </c>
      <c r="B33742" s="176">
        <v>0.9</v>
      </c>
      <c r="C33742" s="176">
        <v>34.299999999999997</v>
      </c>
      <c r="D33742" s="282">
        <v>87</v>
      </c>
      <c r="E33742" s="265"/>
    </row>
    <row r="33743" spans="1:5">
      <c r="A33743" s="283">
        <v>83321</v>
      </c>
      <c r="B33743" s="176">
        <v>7.3</v>
      </c>
      <c r="C33743" s="176">
        <v>38.1</v>
      </c>
      <c r="D33743" s="282">
        <v>87</v>
      </c>
      <c r="E33743" s="265"/>
    </row>
    <row r="33744" spans="1:5">
      <c r="A33744" s="283">
        <v>83322</v>
      </c>
      <c r="B33744" s="176">
        <v>1</v>
      </c>
      <c r="C33744" s="176">
        <v>44</v>
      </c>
      <c r="D33744" s="282">
        <v>87</v>
      </c>
      <c r="E33744" s="265"/>
    </row>
    <row r="33745" spans="1:5">
      <c r="A33745" s="283">
        <v>83323</v>
      </c>
      <c r="B33745" s="176">
        <v>3.8</v>
      </c>
      <c r="C33745" s="176">
        <v>31.6</v>
      </c>
      <c r="D33745" s="282">
        <v>87</v>
      </c>
      <c r="E33745" s="265"/>
    </row>
    <row r="33746" spans="1:5">
      <c r="A33746" s="283">
        <v>83324</v>
      </c>
      <c r="B33746" s="176">
        <v>4.8</v>
      </c>
      <c r="C33746" s="176">
        <v>30.5</v>
      </c>
      <c r="D33746" s="282">
        <v>87</v>
      </c>
      <c r="E33746" s="265"/>
    </row>
    <row r="33747" spans="1:5">
      <c r="A33747" s="283">
        <v>83325</v>
      </c>
      <c r="B33747" s="176">
        <v>15.3</v>
      </c>
      <c r="C33747" s="176">
        <v>37.200000000000003</v>
      </c>
      <c r="D33747" s="282">
        <v>87</v>
      </c>
      <c r="E33747" s="265"/>
    </row>
    <row r="33748" spans="1:5">
      <c r="A33748" s="283">
        <v>83327</v>
      </c>
      <c r="B33748" s="176">
        <v>1</v>
      </c>
      <c r="C33748" s="176">
        <v>44.5</v>
      </c>
      <c r="D33748" s="282">
        <v>87</v>
      </c>
      <c r="E33748" s="265"/>
    </row>
    <row r="33749" spans="1:5">
      <c r="A33749" s="283">
        <v>83328</v>
      </c>
      <c r="B33749" s="176">
        <v>35.1</v>
      </c>
      <c r="C33749" s="176">
        <v>37.200000000000003</v>
      </c>
      <c r="D33749" s="282">
        <v>94</v>
      </c>
      <c r="E33749" s="265"/>
    </row>
    <row r="33750" spans="1:5">
      <c r="A33750" s="283">
        <v>83330</v>
      </c>
      <c r="B33750" s="176">
        <v>33.799999999999997</v>
      </c>
      <c r="C33750" s="176">
        <v>34.700000000000003</v>
      </c>
      <c r="D33750" s="282">
        <v>113</v>
      </c>
      <c r="E33750" s="265"/>
    </row>
    <row r="33751" spans="1:5">
      <c r="A33751" s="283">
        <v>83332</v>
      </c>
      <c r="B33751" s="176">
        <v>6.7</v>
      </c>
      <c r="C33751" s="176">
        <v>45.6</v>
      </c>
      <c r="D33751" s="282">
        <v>87</v>
      </c>
      <c r="E33751" s="265"/>
    </row>
    <row r="33752" spans="1:5">
      <c r="A33752" s="283">
        <v>83333</v>
      </c>
      <c r="B33752" s="176">
        <v>15.5</v>
      </c>
      <c r="C33752" s="176">
        <v>39.799999999999997</v>
      </c>
      <c r="D33752" s="282">
        <v>113</v>
      </c>
      <c r="E33752" s="265"/>
    </row>
    <row r="33753" spans="1:5">
      <c r="A33753" s="283">
        <v>83334</v>
      </c>
      <c r="B33753" s="176">
        <v>36.5</v>
      </c>
      <c r="C33753" s="176">
        <v>33.200000000000003</v>
      </c>
      <c r="D33753" s="282">
        <v>96</v>
      </c>
      <c r="E33753" s="265"/>
    </row>
    <row r="33754" spans="1:5">
      <c r="A33754" s="283">
        <v>83335</v>
      </c>
      <c r="B33754" s="176">
        <v>7.7</v>
      </c>
      <c r="C33754" s="176">
        <v>34.6</v>
      </c>
      <c r="D33754" s="282">
        <v>87</v>
      </c>
      <c r="E33754" s="265"/>
    </row>
    <row r="33755" spans="1:5">
      <c r="A33755" s="283">
        <v>83336</v>
      </c>
      <c r="B33755" s="176">
        <v>60.5</v>
      </c>
      <c r="C33755" s="176">
        <v>35.6</v>
      </c>
      <c r="D33755" s="282">
        <v>87</v>
      </c>
      <c r="E33755" s="265"/>
    </row>
    <row r="33756" spans="1:5">
      <c r="A33756" s="283">
        <v>83337</v>
      </c>
      <c r="B33756" s="176">
        <v>1.2</v>
      </c>
      <c r="C33756" s="176">
        <v>45.3</v>
      </c>
      <c r="D33756" s="282">
        <v>87</v>
      </c>
      <c r="E33756" s="265"/>
    </row>
    <row r="33757" spans="1:5">
      <c r="A33757" s="283">
        <v>83338</v>
      </c>
      <c r="B33757" s="176">
        <v>72</v>
      </c>
      <c r="C33757" s="176">
        <v>31.5</v>
      </c>
      <c r="D33757" s="282">
        <v>152</v>
      </c>
      <c r="E33757" s="265"/>
    </row>
    <row r="33758" spans="1:5">
      <c r="A33758" s="283">
        <v>83340</v>
      </c>
      <c r="B33758" s="176">
        <v>15.6</v>
      </c>
      <c r="C33758" s="176">
        <v>43.7</v>
      </c>
      <c r="D33758" s="282">
        <v>97</v>
      </c>
      <c r="E33758" s="265"/>
    </row>
    <row r="33759" spans="1:5">
      <c r="A33759" s="283">
        <v>83341</v>
      </c>
      <c r="B33759" s="176">
        <v>47.1</v>
      </c>
      <c r="C33759" s="176">
        <v>34.700000000000003</v>
      </c>
      <c r="D33759" s="282">
        <v>87</v>
      </c>
      <c r="E33759" s="265"/>
    </row>
    <row r="33760" spans="1:5">
      <c r="A33760" s="283">
        <v>83342</v>
      </c>
      <c r="B33760" s="176">
        <v>1.2</v>
      </c>
      <c r="C33760" s="176">
        <v>30.7</v>
      </c>
      <c r="D33760" s="282">
        <v>87</v>
      </c>
      <c r="E33760" s="265"/>
    </row>
    <row r="33761" spans="1:5">
      <c r="A33761" s="283">
        <v>83343</v>
      </c>
      <c r="B33761" s="176">
        <v>0</v>
      </c>
      <c r="C33761" s="176">
        <v>0</v>
      </c>
      <c r="D33761" s="282">
        <v>87</v>
      </c>
      <c r="E33761" s="265"/>
    </row>
    <row r="33762" spans="1:5">
      <c r="A33762" s="283">
        <v>83344</v>
      </c>
      <c r="B33762" s="176">
        <v>10.9</v>
      </c>
      <c r="C33762" s="176">
        <v>30</v>
      </c>
      <c r="D33762" s="282">
        <v>87</v>
      </c>
      <c r="E33762" s="265"/>
    </row>
    <row r="33763" spans="1:5">
      <c r="A33763" s="283">
        <v>83346</v>
      </c>
      <c r="B33763" s="176">
        <v>2.1</v>
      </c>
      <c r="C33763" s="176">
        <v>31.8</v>
      </c>
      <c r="D33763" s="282">
        <v>87</v>
      </c>
      <c r="E33763" s="265"/>
    </row>
    <row r="33764" spans="1:5">
      <c r="A33764" s="283">
        <v>83347</v>
      </c>
      <c r="B33764" s="176">
        <v>13.6</v>
      </c>
      <c r="C33764" s="176">
        <v>33.4</v>
      </c>
      <c r="D33764" s="282">
        <v>87</v>
      </c>
      <c r="E33764" s="265"/>
    </row>
    <row r="33765" spans="1:5">
      <c r="A33765" s="283">
        <v>83348</v>
      </c>
      <c r="B33765" s="176">
        <v>0.7</v>
      </c>
      <c r="C33765" s="176">
        <v>34.4</v>
      </c>
      <c r="D33765" s="282">
        <v>87</v>
      </c>
      <c r="E33765" s="265"/>
    </row>
    <row r="33766" spans="1:5">
      <c r="A33766" s="283">
        <v>83349</v>
      </c>
      <c r="B33766" s="176">
        <v>1.9</v>
      </c>
      <c r="C33766" s="176">
        <v>32.200000000000003</v>
      </c>
      <c r="D33766" s="282">
        <v>87</v>
      </c>
      <c r="E33766" s="265"/>
    </row>
    <row r="33767" spans="1:5">
      <c r="A33767" s="283">
        <v>83350</v>
      </c>
      <c r="B33767" s="176">
        <v>18.899999999999999</v>
      </c>
      <c r="C33767" s="176">
        <v>35.299999999999997</v>
      </c>
      <c r="D33767" s="282">
        <v>87</v>
      </c>
      <c r="E33767" s="265"/>
    </row>
    <row r="33768" spans="1:5">
      <c r="A33768" s="283">
        <v>83352</v>
      </c>
      <c r="B33768" s="176">
        <v>7.9</v>
      </c>
      <c r="C33768" s="176">
        <v>32.200000000000003</v>
      </c>
      <c r="D33768" s="282">
        <v>114</v>
      </c>
      <c r="E33768" s="265"/>
    </row>
    <row r="33769" spans="1:5">
      <c r="A33769" s="283">
        <v>83353</v>
      </c>
      <c r="B33769" s="176">
        <v>0</v>
      </c>
      <c r="C33769" s="176">
        <v>0</v>
      </c>
      <c r="D33769" s="282">
        <v>87</v>
      </c>
      <c r="E33769" s="265"/>
    </row>
    <row r="33770" spans="1:5">
      <c r="A33770" s="283">
        <v>83354</v>
      </c>
      <c r="B33770" s="176">
        <v>12.6</v>
      </c>
      <c r="C33770" s="176">
        <v>52.9</v>
      </c>
      <c r="D33770" s="282">
        <v>87</v>
      </c>
      <c r="E33770" s="265"/>
    </row>
    <row r="33771" spans="1:5">
      <c r="A33771" s="283">
        <v>83355</v>
      </c>
      <c r="B33771" s="176">
        <v>46.5</v>
      </c>
      <c r="C33771" s="176">
        <v>31</v>
      </c>
      <c r="D33771" s="282">
        <v>87</v>
      </c>
      <c r="E33771" s="265"/>
    </row>
    <row r="33772" spans="1:5">
      <c r="A33772" s="283">
        <v>83401</v>
      </c>
      <c r="B33772" s="176">
        <v>415.4</v>
      </c>
      <c r="C33772" s="176">
        <v>29.8</v>
      </c>
      <c r="D33772" s="282">
        <v>125</v>
      </c>
      <c r="E33772" s="265"/>
    </row>
    <row r="33773" spans="1:5">
      <c r="A33773" s="283">
        <v>83402</v>
      </c>
      <c r="B33773" s="176">
        <v>73.2</v>
      </c>
      <c r="C33773" s="176">
        <v>32</v>
      </c>
      <c r="D33773" s="282">
        <v>110</v>
      </c>
      <c r="E33773" s="265"/>
    </row>
    <row r="33774" spans="1:5">
      <c r="A33774" s="283">
        <v>83403</v>
      </c>
      <c r="B33774" s="176">
        <v>25.4</v>
      </c>
      <c r="C33774" s="176">
        <v>35.6</v>
      </c>
      <c r="D33774" s="282">
        <v>87</v>
      </c>
      <c r="E33774" s="265"/>
    </row>
    <row r="33775" spans="1:5">
      <c r="A33775" s="283">
        <v>83404</v>
      </c>
      <c r="B33775" s="176">
        <v>805.2</v>
      </c>
      <c r="C33775" s="176">
        <v>36.200000000000003</v>
      </c>
      <c r="D33775" s="282">
        <v>132</v>
      </c>
      <c r="E33775" s="265"/>
    </row>
    <row r="33776" spans="1:5">
      <c r="A33776" s="283">
        <v>83405</v>
      </c>
      <c r="B33776" s="176">
        <v>2439.3000000000002</v>
      </c>
      <c r="C33776" s="176">
        <v>40.700000000000003</v>
      </c>
      <c r="D33776" s="282">
        <v>87</v>
      </c>
      <c r="E33776" s="265"/>
    </row>
    <row r="33777" spans="1:5">
      <c r="A33777" s="283">
        <v>83406</v>
      </c>
      <c r="B33777" s="176">
        <v>337.5</v>
      </c>
      <c r="C33777" s="176">
        <v>30.7</v>
      </c>
      <c r="D33777" s="282">
        <v>119</v>
      </c>
      <c r="E33777" s="265"/>
    </row>
    <row r="33778" spans="1:5">
      <c r="A33778" s="283">
        <v>83414</v>
      </c>
      <c r="B33778" s="176">
        <v>2.9</v>
      </c>
      <c r="C33778" s="176">
        <v>47.4</v>
      </c>
      <c r="D33778" s="282">
        <v>97</v>
      </c>
      <c r="E33778" s="265"/>
    </row>
    <row r="33779" spans="1:5">
      <c r="A33779" s="283">
        <v>83415</v>
      </c>
      <c r="B33779" s="176">
        <v>0</v>
      </c>
      <c r="C33779" s="176">
        <v>0</v>
      </c>
      <c r="D33779" s="282">
        <v>87</v>
      </c>
      <c r="E33779" s="265"/>
    </row>
    <row r="33780" spans="1:5">
      <c r="A33780" s="283">
        <v>83420</v>
      </c>
      <c r="B33780" s="176">
        <v>3.5</v>
      </c>
      <c r="C33780" s="176">
        <v>39.9</v>
      </c>
      <c r="D33780" s="282">
        <v>87</v>
      </c>
      <c r="E33780" s="265"/>
    </row>
    <row r="33781" spans="1:5">
      <c r="A33781" s="283">
        <v>83421</v>
      </c>
      <c r="B33781" s="176">
        <v>77.900000000000006</v>
      </c>
      <c r="C33781" s="176">
        <v>33.4</v>
      </c>
      <c r="D33781" s="282">
        <v>87</v>
      </c>
      <c r="E33781" s="265"/>
    </row>
    <row r="33782" spans="1:5">
      <c r="A33782" s="283">
        <v>83422</v>
      </c>
      <c r="B33782" s="176">
        <v>37.9</v>
      </c>
      <c r="C33782" s="176">
        <v>32.6</v>
      </c>
      <c r="D33782" s="282">
        <v>123</v>
      </c>
      <c r="E33782" s="265"/>
    </row>
    <row r="33783" spans="1:5">
      <c r="A33783" s="283">
        <v>83423</v>
      </c>
      <c r="B33783" s="176">
        <v>0.6</v>
      </c>
      <c r="C33783" s="176">
        <v>33.299999999999997</v>
      </c>
      <c r="D33783" s="282">
        <v>87</v>
      </c>
      <c r="E33783" s="265"/>
    </row>
    <row r="33784" spans="1:5">
      <c r="A33784" s="283">
        <v>83424</v>
      </c>
      <c r="B33784" s="176">
        <v>9.4</v>
      </c>
      <c r="C33784" s="176">
        <v>36.9</v>
      </c>
      <c r="D33784" s="282">
        <v>87</v>
      </c>
      <c r="E33784" s="265"/>
    </row>
    <row r="33785" spans="1:5">
      <c r="A33785" s="283">
        <v>83425</v>
      </c>
      <c r="B33785" s="176">
        <v>2.9</v>
      </c>
      <c r="C33785" s="176">
        <v>29.9</v>
      </c>
      <c r="D33785" s="282">
        <v>87</v>
      </c>
      <c r="E33785" s="265"/>
    </row>
    <row r="33786" spans="1:5">
      <c r="A33786" s="283">
        <v>83427</v>
      </c>
      <c r="B33786" s="176">
        <v>28.2</v>
      </c>
      <c r="C33786" s="176">
        <v>33.200000000000003</v>
      </c>
      <c r="D33786" s="282">
        <v>87</v>
      </c>
      <c r="E33786" s="265"/>
    </row>
    <row r="33787" spans="1:5">
      <c r="A33787" s="283">
        <v>83428</v>
      </c>
      <c r="B33787" s="176">
        <v>1</v>
      </c>
      <c r="C33787" s="176">
        <v>47.1</v>
      </c>
      <c r="D33787" s="282">
        <v>87</v>
      </c>
      <c r="E33787" s="265"/>
    </row>
    <row r="33788" spans="1:5">
      <c r="A33788" s="283">
        <v>83429</v>
      </c>
      <c r="B33788" s="176">
        <v>1.1000000000000001</v>
      </c>
      <c r="C33788" s="176">
        <v>51.3</v>
      </c>
      <c r="D33788" s="282">
        <v>87</v>
      </c>
      <c r="E33788" s="265"/>
    </row>
    <row r="33789" spans="1:5">
      <c r="A33789" s="283">
        <v>83431</v>
      </c>
      <c r="B33789" s="176">
        <v>62.2</v>
      </c>
      <c r="C33789" s="176">
        <v>34.299999999999997</v>
      </c>
      <c r="D33789" s="282">
        <v>87</v>
      </c>
      <c r="E33789" s="265"/>
    </row>
    <row r="33790" spans="1:5">
      <c r="A33790" s="283">
        <v>83433</v>
      </c>
      <c r="B33790" s="176">
        <v>1.1000000000000001</v>
      </c>
      <c r="C33790" s="176">
        <v>51.9</v>
      </c>
      <c r="D33790" s="282">
        <v>87</v>
      </c>
      <c r="E33790" s="265"/>
    </row>
    <row r="33791" spans="1:5">
      <c r="A33791" s="283">
        <v>83434</v>
      </c>
      <c r="B33791" s="176">
        <v>45.5</v>
      </c>
      <c r="C33791" s="176">
        <v>34</v>
      </c>
      <c r="D33791" s="282">
        <v>87</v>
      </c>
      <c r="E33791" s="265"/>
    </row>
    <row r="33792" spans="1:5">
      <c r="A33792" s="283">
        <v>83435</v>
      </c>
      <c r="B33792" s="176">
        <v>2.8</v>
      </c>
      <c r="C33792" s="176">
        <v>29.1</v>
      </c>
      <c r="D33792" s="282">
        <v>87</v>
      </c>
      <c r="E33792" s="265"/>
    </row>
    <row r="33793" spans="1:5">
      <c r="A33793" s="283">
        <v>83436</v>
      </c>
      <c r="B33793" s="176">
        <v>10.4</v>
      </c>
      <c r="C33793" s="176">
        <v>24.7</v>
      </c>
      <c r="D33793" s="282">
        <v>87</v>
      </c>
      <c r="E33793" s="265"/>
    </row>
    <row r="33794" spans="1:5">
      <c r="A33794" s="283">
        <v>83438</v>
      </c>
      <c r="B33794" s="176">
        <v>0</v>
      </c>
      <c r="C33794" s="176">
        <v>0</v>
      </c>
      <c r="D33794" s="282">
        <v>87</v>
      </c>
      <c r="E33794" s="265"/>
    </row>
    <row r="33795" spans="1:5">
      <c r="A33795" s="283">
        <v>83440</v>
      </c>
      <c r="B33795" s="176">
        <v>83.6</v>
      </c>
      <c r="C33795" s="176">
        <v>22.6</v>
      </c>
      <c r="D33795" s="282">
        <v>103</v>
      </c>
      <c r="E33795" s="265"/>
    </row>
    <row r="33796" spans="1:5">
      <c r="A33796" s="283">
        <v>83441</v>
      </c>
      <c r="B33796" s="176">
        <v>0</v>
      </c>
      <c r="C33796" s="176">
        <v>0</v>
      </c>
      <c r="D33796" s="282">
        <v>87</v>
      </c>
      <c r="E33796" s="265"/>
    </row>
    <row r="33797" spans="1:5">
      <c r="A33797" s="283">
        <v>83442</v>
      </c>
      <c r="B33797" s="176">
        <v>100.7</v>
      </c>
      <c r="C33797" s="176">
        <v>29.4</v>
      </c>
      <c r="D33797" s="282">
        <v>111</v>
      </c>
      <c r="E33797" s="265"/>
    </row>
    <row r="33798" spans="1:5">
      <c r="A33798" s="283">
        <v>83443</v>
      </c>
      <c r="B33798" s="176">
        <v>6.8</v>
      </c>
      <c r="C33798" s="176">
        <v>35.1</v>
      </c>
      <c r="D33798" s="282">
        <v>87</v>
      </c>
      <c r="E33798" s="265"/>
    </row>
    <row r="33799" spans="1:5">
      <c r="A33799" s="283">
        <v>83444</v>
      </c>
      <c r="B33799" s="176">
        <v>12.2</v>
      </c>
      <c r="C33799" s="176">
        <v>30.7</v>
      </c>
      <c r="D33799" s="282">
        <v>87</v>
      </c>
      <c r="E33799" s="265"/>
    </row>
    <row r="33800" spans="1:5">
      <c r="A33800" s="283">
        <v>83445</v>
      </c>
      <c r="B33800" s="176">
        <v>65</v>
      </c>
      <c r="C33800" s="176">
        <v>30.3</v>
      </c>
      <c r="D33800" s="282">
        <v>87</v>
      </c>
      <c r="E33800" s="265"/>
    </row>
    <row r="33801" spans="1:5">
      <c r="A33801" s="283">
        <v>83446</v>
      </c>
      <c r="B33801" s="176">
        <v>0.6</v>
      </c>
      <c r="C33801" s="176">
        <v>33.200000000000003</v>
      </c>
      <c r="D33801" s="282">
        <v>87</v>
      </c>
      <c r="E33801" s="265"/>
    </row>
    <row r="33802" spans="1:5">
      <c r="A33802" s="283">
        <v>83448</v>
      </c>
      <c r="B33802" s="176">
        <v>64.599999999999994</v>
      </c>
      <c r="C33802" s="176">
        <v>25.9</v>
      </c>
      <c r="D33802" s="282">
        <v>87</v>
      </c>
      <c r="E33802" s="265"/>
    </row>
    <row r="33803" spans="1:5">
      <c r="A33803" s="283">
        <v>83449</v>
      </c>
      <c r="B33803" s="176">
        <v>1</v>
      </c>
      <c r="C33803" s="176">
        <v>47.3</v>
      </c>
      <c r="D33803" s="282">
        <v>87</v>
      </c>
      <c r="E33803" s="265"/>
    </row>
    <row r="33804" spans="1:5">
      <c r="A33804" s="283">
        <v>83450</v>
      </c>
      <c r="B33804" s="176">
        <v>2.7</v>
      </c>
      <c r="C33804" s="176">
        <v>28</v>
      </c>
      <c r="D33804" s="282">
        <v>87</v>
      </c>
      <c r="E33804" s="265"/>
    </row>
    <row r="33805" spans="1:5">
      <c r="A33805" s="283">
        <v>83451</v>
      </c>
      <c r="B33805" s="176">
        <v>86.5</v>
      </c>
      <c r="C33805" s="176">
        <v>32.299999999999997</v>
      </c>
      <c r="D33805" s="282">
        <v>87</v>
      </c>
      <c r="E33805" s="265"/>
    </row>
    <row r="33806" spans="1:5">
      <c r="A33806" s="283">
        <v>83452</v>
      </c>
      <c r="B33806" s="176">
        <v>8.6</v>
      </c>
      <c r="C33806" s="176">
        <v>36</v>
      </c>
      <c r="D33806" s="282">
        <v>95</v>
      </c>
      <c r="E33806" s="265"/>
    </row>
    <row r="33807" spans="1:5">
      <c r="A33807" s="283">
        <v>83454</v>
      </c>
      <c r="B33807" s="176">
        <v>0</v>
      </c>
      <c r="C33807" s="176">
        <v>0</v>
      </c>
      <c r="D33807" s="282">
        <v>87</v>
      </c>
      <c r="E33807" s="265"/>
    </row>
    <row r="33808" spans="1:5">
      <c r="A33808" s="283">
        <v>83455</v>
      </c>
      <c r="B33808" s="176">
        <v>54.2</v>
      </c>
      <c r="C33808" s="176">
        <v>32</v>
      </c>
      <c r="D33808" s="282">
        <v>105</v>
      </c>
      <c r="E33808" s="265"/>
    </row>
    <row r="33809" spans="1:5">
      <c r="A33809" s="283">
        <v>83460</v>
      </c>
      <c r="B33809" s="176">
        <v>0</v>
      </c>
      <c r="C33809" s="176">
        <v>0</v>
      </c>
      <c r="D33809" s="282">
        <v>87</v>
      </c>
      <c r="E33809" s="265"/>
    </row>
    <row r="33810" spans="1:5">
      <c r="A33810" s="283">
        <v>83462</v>
      </c>
      <c r="B33810" s="176">
        <v>4.5999999999999996</v>
      </c>
      <c r="C33810" s="176">
        <v>54</v>
      </c>
      <c r="D33810" s="282">
        <v>115</v>
      </c>
      <c r="E33810" s="265"/>
    </row>
    <row r="33811" spans="1:5">
      <c r="A33811" s="283">
        <v>83463</v>
      </c>
      <c r="B33811" s="176">
        <v>3.1</v>
      </c>
      <c r="C33811" s="176">
        <v>52.5</v>
      </c>
      <c r="D33811" s="282">
        <v>87</v>
      </c>
      <c r="E33811" s="265"/>
    </row>
    <row r="33812" spans="1:5">
      <c r="A33812" s="283">
        <v>83464</v>
      </c>
      <c r="B33812" s="176">
        <v>0.5</v>
      </c>
      <c r="C33812" s="176">
        <v>46.6</v>
      </c>
      <c r="D33812" s="282">
        <v>87</v>
      </c>
      <c r="E33812" s="265"/>
    </row>
    <row r="33813" spans="1:5">
      <c r="A33813" s="283">
        <v>83465</v>
      </c>
      <c r="B33813" s="176">
        <v>0.5</v>
      </c>
      <c r="C33813" s="176">
        <v>46.8</v>
      </c>
      <c r="D33813" s="282">
        <v>87</v>
      </c>
      <c r="E33813" s="265"/>
    </row>
    <row r="33814" spans="1:5">
      <c r="A33814" s="283">
        <v>83466</v>
      </c>
      <c r="B33814" s="176">
        <v>3</v>
      </c>
      <c r="C33814" s="176">
        <v>53.6</v>
      </c>
      <c r="D33814" s="282">
        <v>87</v>
      </c>
      <c r="E33814" s="265"/>
    </row>
    <row r="33815" spans="1:5">
      <c r="A33815" s="283">
        <v>83467</v>
      </c>
      <c r="B33815" s="176">
        <v>2.2000000000000002</v>
      </c>
      <c r="C33815" s="176">
        <v>48.6</v>
      </c>
      <c r="D33815" s="282">
        <v>94</v>
      </c>
      <c r="E33815" s="265"/>
    </row>
    <row r="33816" spans="1:5">
      <c r="A33816" s="283">
        <v>83468</v>
      </c>
      <c r="B33816" s="176">
        <v>680.9</v>
      </c>
      <c r="C33816" s="176">
        <v>45.5</v>
      </c>
      <c r="D33816" s="282">
        <v>87</v>
      </c>
      <c r="E33816" s="265"/>
    </row>
    <row r="33817" spans="1:5">
      <c r="A33817" s="283">
        <v>83469</v>
      </c>
      <c r="B33817" s="176">
        <v>0.7</v>
      </c>
      <c r="C33817" s="176">
        <v>47</v>
      </c>
      <c r="D33817" s="282">
        <v>87</v>
      </c>
      <c r="E33817" s="265"/>
    </row>
    <row r="33818" spans="1:5">
      <c r="A33818" s="283">
        <v>83501</v>
      </c>
      <c r="B33818" s="176">
        <v>86.3</v>
      </c>
      <c r="C33818" s="176">
        <v>40</v>
      </c>
      <c r="D33818" s="282">
        <v>132</v>
      </c>
      <c r="E33818" s="265"/>
    </row>
    <row r="33819" spans="1:5">
      <c r="A33819" s="283">
        <v>83520</v>
      </c>
      <c r="B33819" s="176">
        <v>23.3</v>
      </c>
      <c r="C33819" s="176">
        <v>52.7</v>
      </c>
      <c r="D33819" s="282">
        <v>87</v>
      </c>
      <c r="E33819" s="265"/>
    </row>
    <row r="33820" spans="1:5">
      <c r="A33820" s="283">
        <v>83522</v>
      </c>
      <c r="B33820" s="176">
        <v>6.2</v>
      </c>
      <c r="C33820" s="176">
        <v>39.6</v>
      </c>
      <c r="D33820" s="282">
        <v>113</v>
      </c>
      <c r="E33820" s="265"/>
    </row>
    <row r="33821" spans="1:5">
      <c r="A33821" s="283">
        <v>83523</v>
      </c>
      <c r="B33821" s="176">
        <v>3.9</v>
      </c>
      <c r="C33821" s="176">
        <v>47.8</v>
      </c>
      <c r="D33821" s="282">
        <v>110</v>
      </c>
      <c r="E33821" s="265"/>
    </row>
    <row r="33822" spans="1:5">
      <c r="A33822" s="283">
        <v>83524</v>
      </c>
      <c r="B33822" s="176">
        <v>11.7</v>
      </c>
      <c r="C33822" s="176">
        <v>41.3</v>
      </c>
      <c r="D33822" s="282">
        <v>87</v>
      </c>
      <c r="E33822" s="265"/>
    </row>
    <row r="33823" spans="1:5">
      <c r="A33823" s="283">
        <v>83525</v>
      </c>
      <c r="B33823" s="176">
        <v>0.1</v>
      </c>
      <c r="C33823" s="176">
        <v>55.3</v>
      </c>
      <c r="D33823" s="282">
        <v>87</v>
      </c>
      <c r="E33823" s="265"/>
    </row>
    <row r="33824" spans="1:5">
      <c r="A33824" s="283">
        <v>83526</v>
      </c>
      <c r="B33824" s="176">
        <v>5.8</v>
      </c>
      <c r="C33824" s="176">
        <v>39.9</v>
      </c>
      <c r="D33824" s="282">
        <v>87</v>
      </c>
      <c r="E33824" s="265"/>
    </row>
    <row r="33825" spans="1:5">
      <c r="A33825" s="283">
        <v>83530</v>
      </c>
      <c r="B33825" s="176">
        <v>10.3</v>
      </c>
      <c r="C33825" s="176">
        <v>46</v>
      </c>
      <c r="D33825" s="282">
        <v>106</v>
      </c>
      <c r="E33825" s="265"/>
    </row>
    <row r="33826" spans="1:5">
      <c r="A33826" s="283">
        <v>83531</v>
      </c>
      <c r="B33826" s="176">
        <v>771.7</v>
      </c>
      <c r="C33826" s="176">
        <v>45</v>
      </c>
      <c r="D33826" s="282">
        <v>87</v>
      </c>
      <c r="E33826" s="265"/>
    </row>
    <row r="33827" spans="1:5">
      <c r="A33827" s="283">
        <v>83533</v>
      </c>
      <c r="B33827" s="176">
        <v>5.7</v>
      </c>
      <c r="C33827" s="176">
        <v>40</v>
      </c>
      <c r="D33827" s="282">
        <v>87</v>
      </c>
      <c r="E33827" s="265"/>
    </row>
    <row r="33828" spans="1:5">
      <c r="A33828" s="283">
        <v>83535</v>
      </c>
      <c r="B33828" s="176">
        <v>23</v>
      </c>
      <c r="C33828" s="176">
        <v>47.6</v>
      </c>
      <c r="D33828" s="282">
        <v>87</v>
      </c>
      <c r="E33828" s="265"/>
    </row>
    <row r="33829" spans="1:5">
      <c r="A33829" s="283">
        <v>83536</v>
      </c>
      <c r="B33829" s="176">
        <v>63.8</v>
      </c>
      <c r="C33829" s="176">
        <v>46.3</v>
      </c>
      <c r="D33829" s="282">
        <v>87</v>
      </c>
      <c r="E33829" s="265"/>
    </row>
    <row r="33830" spans="1:5">
      <c r="A33830" s="283">
        <v>83537</v>
      </c>
      <c r="B33830" s="176">
        <v>6.6</v>
      </c>
      <c r="C33830" s="176">
        <v>51</v>
      </c>
      <c r="D33830" s="282">
        <v>87</v>
      </c>
      <c r="E33830" s="265"/>
    </row>
    <row r="33831" spans="1:5">
      <c r="A33831" s="283">
        <v>83539</v>
      </c>
      <c r="B33831" s="176">
        <v>2.2000000000000002</v>
      </c>
      <c r="C33831" s="176">
        <v>50.1</v>
      </c>
      <c r="D33831" s="282">
        <v>96</v>
      </c>
      <c r="E33831" s="265"/>
    </row>
    <row r="33832" spans="1:5">
      <c r="A33832" s="283">
        <v>83540</v>
      </c>
      <c r="B33832" s="176">
        <v>14.8</v>
      </c>
      <c r="C33832" s="176">
        <v>41</v>
      </c>
      <c r="D33832" s="282">
        <v>87</v>
      </c>
      <c r="E33832" s="265"/>
    </row>
    <row r="33833" spans="1:5">
      <c r="A33833" s="283">
        <v>83541</v>
      </c>
      <c r="B33833" s="176">
        <v>10.8</v>
      </c>
      <c r="C33833" s="176">
        <v>53.8</v>
      </c>
      <c r="D33833" s="282">
        <v>87</v>
      </c>
      <c r="E33833" s="265"/>
    </row>
    <row r="33834" spans="1:5">
      <c r="A33834" s="283">
        <v>83542</v>
      </c>
      <c r="B33834" s="176">
        <v>1.1000000000000001</v>
      </c>
      <c r="C33834" s="176">
        <v>53.5</v>
      </c>
      <c r="D33834" s="282">
        <v>87</v>
      </c>
      <c r="E33834" s="265"/>
    </row>
    <row r="33835" spans="1:5">
      <c r="A33835" s="283">
        <v>83543</v>
      </c>
      <c r="B33835" s="176">
        <v>5.2</v>
      </c>
      <c r="C33835" s="176">
        <v>47</v>
      </c>
      <c r="D33835" s="282">
        <v>115</v>
      </c>
      <c r="E33835" s="265"/>
    </row>
    <row r="33836" spans="1:5">
      <c r="A33836" s="283">
        <v>83544</v>
      </c>
      <c r="B33836" s="176">
        <v>7.1</v>
      </c>
      <c r="C33836" s="176">
        <v>47.8</v>
      </c>
      <c r="D33836" s="282">
        <v>108</v>
      </c>
      <c r="E33836" s="265"/>
    </row>
    <row r="33837" spans="1:5">
      <c r="A33837" s="283">
        <v>83545</v>
      </c>
      <c r="B33837" s="176">
        <v>6</v>
      </c>
      <c r="C33837" s="176">
        <v>51.3</v>
      </c>
      <c r="D33837" s="282">
        <v>87</v>
      </c>
      <c r="E33837" s="265"/>
    </row>
    <row r="33838" spans="1:5">
      <c r="A33838" s="283">
        <v>83546</v>
      </c>
      <c r="B33838" s="176">
        <v>0.4</v>
      </c>
      <c r="C33838" s="176">
        <v>52.1</v>
      </c>
      <c r="D33838" s="282">
        <v>87</v>
      </c>
      <c r="E33838" s="265"/>
    </row>
    <row r="33839" spans="1:5">
      <c r="A33839" s="283">
        <v>83547</v>
      </c>
      <c r="B33839" s="176">
        <v>1.1000000000000001</v>
      </c>
      <c r="C33839" s="176">
        <v>53.8</v>
      </c>
      <c r="D33839" s="282">
        <v>87</v>
      </c>
      <c r="E33839" s="265"/>
    </row>
    <row r="33840" spans="1:5">
      <c r="A33840" s="283">
        <v>83548</v>
      </c>
      <c r="B33840" s="176">
        <v>6.5</v>
      </c>
      <c r="C33840" s="176">
        <v>49</v>
      </c>
      <c r="D33840" s="282">
        <v>87</v>
      </c>
      <c r="E33840" s="265"/>
    </row>
    <row r="33841" spans="1:5">
      <c r="A33841" s="283">
        <v>83549</v>
      </c>
      <c r="B33841" s="176">
        <v>1.1000000000000001</v>
      </c>
      <c r="C33841" s="176">
        <v>54.6</v>
      </c>
      <c r="D33841" s="282">
        <v>110</v>
      </c>
      <c r="E33841" s="265"/>
    </row>
    <row r="33842" spans="1:5">
      <c r="A33842" s="283">
        <v>83552</v>
      </c>
      <c r="B33842" s="176">
        <v>1.8</v>
      </c>
      <c r="C33842" s="176">
        <v>51.1</v>
      </c>
      <c r="D33842" s="282">
        <v>96</v>
      </c>
      <c r="E33842" s="265"/>
    </row>
    <row r="33843" spans="1:5">
      <c r="A33843" s="283">
        <v>83553</v>
      </c>
      <c r="B33843" s="176">
        <v>9.4</v>
      </c>
      <c r="C33843" s="176">
        <v>49</v>
      </c>
      <c r="D33843" s="282">
        <v>110</v>
      </c>
      <c r="E33843" s="265"/>
    </row>
    <row r="33844" spans="1:5">
      <c r="A33844" s="283">
        <v>83554</v>
      </c>
      <c r="B33844" s="176">
        <v>3.8</v>
      </c>
      <c r="C33844" s="176">
        <v>49.7</v>
      </c>
      <c r="D33844" s="282">
        <v>87</v>
      </c>
      <c r="E33844" s="265"/>
    </row>
    <row r="33845" spans="1:5">
      <c r="A33845" s="283">
        <v>83555</v>
      </c>
      <c r="B33845" s="176">
        <v>5</v>
      </c>
      <c r="C33845" s="176">
        <v>49.8</v>
      </c>
      <c r="D33845" s="282">
        <v>87</v>
      </c>
      <c r="E33845" s="265"/>
    </row>
    <row r="33846" spans="1:5">
      <c r="A33846" s="283">
        <v>83602</v>
      </c>
      <c r="B33846" s="176">
        <v>5.0999999999999996</v>
      </c>
      <c r="C33846" s="176">
        <v>45</v>
      </c>
      <c r="D33846" s="282">
        <v>87</v>
      </c>
      <c r="E33846" s="265"/>
    </row>
    <row r="33847" spans="1:5">
      <c r="A33847" s="283">
        <v>83604</v>
      </c>
      <c r="B33847" s="176">
        <v>0.3</v>
      </c>
      <c r="C33847" s="176">
        <v>34.5</v>
      </c>
      <c r="D33847" s="282">
        <v>87</v>
      </c>
      <c r="E33847" s="265"/>
    </row>
    <row r="33848" spans="1:5">
      <c r="A33848" s="283">
        <v>83605</v>
      </c>
      <c r="B33848" s="176">
        <v>1163.2</v>
      </c>
      <c r="C33848" s="176">
        <v>30.3</v>
      </c>
      <c r="D33848" s="282">
        <v>175</v>
      </c>
      <c r="E33848" s="265"/>
    </row>
    <row r="33849" spans="1:5">
      <c r="A33849" s="283">
        <v>83606</v>
      </c>
      <c r="B33849" s="176">
        <v>107.8</v>
      </c>
      <c r="C33849" s="176">
        <v>32.1</v>
      </c>
      <c r="D33849" s="282">
        <v>87</v>
      </c>
      <c r="E33849" s="265"/>
    </row>
    <row r="33850" spans="1:5">
      <c r="A33850" s="283">
        <v>83607</v>
      </c>
      <c r="B33850" s="176">
        <v>151.1</v>
      </c>
      <c r="C33850" s="176">
        <v>31.5</v>
      </c>
      <c r="D33850" s="282">
        <v>115</v>
      </c>
      <c r="E33850" s="265"/>
    </row>
    <row r="33851" spans="1:5">
      <c r="A33851" s="283">
        <v>83610</v>
      </c>
      <c r="B33851" s="176">
        <v>2.4</v>
      </c>
      <c r="C33851" s="176">
        <v>52.6</v>
      </c>
      <c r="D33851" s="282">
        <v>87</v>
      </c>
      <c r="E33851" s="265"/>
    </row>
    <row r="33852" spans="1:5">
      <c r="A33852" s="283">
        <v>83611</v>
      </c>
      <c r="B33852" s="176">
        <v>0.7</v>
      </c>
      <c r="C33852" s="176">
        <v>52</v>
      </c>
      <c r="D33852" s="282">
        <v>87</v>
      </c>
      <c r="E33852" s="265"/>
    </row>
    <row r="33853" spans="1:5">
      <c r="A33853" s="283">
        <v>83612</v>
      </c>
      <c r="B33853" s="176">
        <v>2.4</v>
      </c>
      <c r="C33853" s="176">
        <v>50.1</v>
      </c>
      <c r="D33853" s="282">
        <v>87</v>
      </c>
      <c r="E33853" s="265"/>
    </row>
    <row r="33854" spans="1:5">
      <c r="A33854" s="283">
        <v>83615</v>
      </c>
      <c r="B33854" s="176">
        <v>5.5</v>
      </c>
      <c r="C33854" s="176">
        <v>50.2</v>
      </c>
      <c r="D33854" s="282">
        <v>87</v>
      </c>
      <c r="E33854" s="265"/>
    </row>
    <row r="33855" spans="1:5">
      <c r="A33855" s="283">
        <v>83616</v>
      </c>
      <c r="B33855" s="176">
        <v>266.39999999999998</v>
      </c>
      <c r="C33855" s="176">
        <v>39.299999999999997</v>
      </c>
      <c r="D33855" s="282">
        <v>137</v>
      </c>
      <c r="E33855" s="265"/>
    </row>
    <row r="33856" spans="1:5">
      <c r="A33856" s="283">
        <v>83617</v>
      </c>
      <c r="B33856" s="176">
        <v>48</v>
      </c>
      <c r="C33856" s="176">
        <v>42.4</v>
      </c>
      <c r="D33856" s="282">
        <v>93</v>
      </c>
      <c r="E33856" s="265"/>
    </row>
    <row r="33857" spans="1:5">
      <c r="A33857" s="283">
        <v>83619</v>
      </c>
      <c r="B33857" s="176">
        <v>147.6</v>
      </c>
      <c r="C33857" s="176">
        <v>35.4</v>
      </c>
      <c r="D33857" s="282">
        <v>87</v>
      </c>
      <c r="E33857" s="265"/>
    </row>
    <row r="33858" spans="1:5">
      <c r="A33858" s="283">
        <v>83622</v>
      </c>
      <c r="B33858" s="176">
        <v>1.9</v>
      </c>
      <c r="C33858" s="176">
        <v>51.4</v>
      </c>
      <c r="D33858" s="282">
        <v>96</v>
      </c>
      <c r="E33858" s="265"/>
    </row>
    <row r="33859" spans="1:5">
      <c r="A33859" s="283">
        <v>83623</v>
      </c>
      <c r="B33859" s="176">
        <v>35.6</v>
      </c>
      <c r="C33859" s="176">
        <v>43.1</v>
      </c>
      <c r="D33859" s="282">
        <v>95</v>
      </c>
      <c r="E33859" s="265"/>
    </row>
    <row r="33860" spans="1:5">
      <c r="A33860" s="283">
        <v>83624</v>
      </c>
      <c r="B33860" s="176">
        <v>1.4</v>
      </c>
      <c r="C33860" s="176">
        <v>36.799999999999997</v>
      </c>
      <c r="D33860" s="282">
        <v>114</v>
      </c>
      <c r="E33860" s="265"/>
    </row>
    <row r="33861" spans="1:5">
      <c r="A33861" s="283">
        <v>83626</v>
      </c>
      <c r="B33861" s="176">
        <v>83</v>
      </c>
      <c r="C33861" s="176">
        <v>39.6</v>
      </c>
      <c r="D33861" s="282">
        <v>115</v>
      </c>
      <c r="E33861" s="265"/>
    </row>
    <row r="33862" spans="1:5">
      <c r="A33862" s="283">
        <v>83627</v>
      </c>
      <c r="B33862" s="176">
        <v>1.1000000000000001</v>
      </c>
      <c r="C33862" s="176">
        <v>44.1</v>
      </c>
      <c r="D33862" s="282">
        <v>87</v>
      </c>
      <c r="E33862" s="265"/>
    </row>
    <row r="33863" spans="1:5">
      <c r="A33863" s="283">
        <v>83628</v>
      </c>
      <c r="B33863" s="176">
        <v>74.400000000000006</v>
      </c>
      <c r="C33863" s="176">
        <v>34.299999999999997</v>
      </c>
      <c r="D33863" s="282">
        <v>87</v>
      </c>
      <c r="E33863" s="265"/>
    </row>
    <row r="33864" spans="1:5">
      <c r="A33864" s="283">
        <v>83629</v>
      </c>
      <c r="B33864" s="176">
        <v>4.8</v>
      </c>
      <c r="C33864" s="176">
        <v>44.8</v>
      </c>
      <c r="D33864" s="282">
        <v>87</v>
      </c>
      <c r="E33864" s="265"/>
    </row>
    <row r="33865" spans="1:5">
      <c r="A33865" s="283">
        <v>83630</v>
      </c>
      <c r="B33865" s="176">
        <v>0</v>
      </c>
      <c r="C33865" s="176">
        <v>0</v>
      </c>
      <c r="D33865" s="282">
        <v>87</v>
      </c>
      <c r="E33865" s="265"/>
    </row>
    <row r="33866" spans="1:5">
      <c r="A33866" s="283">
        <v>83631</v>
      </c>
      <c r="B33866" s="176">
        <v>4.3</v>
      </c>
      <c r="C33866" s="176">
        <v>46.1</v>
      </c>
      <c r="D33866" s="282">
        <v>87</v>
      </c>
      <c r="E33866" s="265"/>
    </row>
    <row r="33867" spans="1:5">
      <c r="A33867" s="283">
        <v>83632</v>
      </c>
      <c r="B33867" s="176">
        <v>1.9</v>
      </c>
      <c r="C33867" s="176">
        <v>56.3</v>
      </c>
      <c r="D33867" s="282">
        <v>87</v>
      </c>
      <c r="E33867" s="265"/>
    </row>
    <row r="33868" spans="1:5">
      <c r="A33868" s="283">
        <v>83633</v>
      </c>
      <c r="B33868" s="176">
        <v>1.5</v>
      </c>
      <c r="C33868" s="176">
        <v>44.6</v>
      </c>
      <c r="D33868" s="282">
        <v>87</v>
      </c>
      <c r="E33868" s="265"/>
    </row>
    <row r="33869" spans="1:5">
      <c r="A33869" s="283">
        <v>83634</v>
      </c>
      <c r="B33869" s="176">
        <v>69.2</v>
      </c>
      <c r="C33869" s="176">
        <v>31.5</v>
      </c>
      <c r="D33869" s="282">
        <v>114</v>
      </c>
      <c r="E33869" s="265"/>
    </row>
    <row r="33870" spans="1:5">
      <c r="A33870" s="283">
        <v>83635</v>
      </c>
      <c r="B33870" s="176">
        <v>0</v>
      </c>
      <c r="C33870" s="176">
        <v>0</v>
      </c>
      <c r="D33870" s="282">
        <v>87</v>
      </c>
      <c r="E33870" s="265"/>
    </row>
    <row r="33871" spans="1:5">
      <c r="A33871" s="283">
        <v>83636</v>
      </c>
      <c r="B33871" s="176">
        <v>39.1</v>
      </c>
      <c r="C33871" s="176">
        <v>42.4</v>
      </c>
      <c r="D33871" s="282">
        <v>87</v>
      </c>
      <c r="E33871" s="265"/>
    </row>
    <row r="33872" spans="1:5">
      <c r="A33872" s="283">
        <v>83637</v>
      </c>
      <c r="B33872" s="176">
        <v>1.9</v>
      </c>
      <c r="C33872" s="176">
        <v>51</v>
      </c>
      <c r="D33872" s="282">
        <v>87</v>
      </c>
      <c r="E33872" s="265"/>
    </row>
    <row r="33873" spans="1:5">
      <c r="A33873" s="283">
        <v>83638</v>
      </c>
      <c r="B33873" s="176">
        <v>9.1</v>
      </c>
      <c r="C33873" s="176">
        <v>44</v>
      </c>
      <c r="D33873" s="282">
        <v>96</v>
      </c>
      <c r="E33873" s="265"/>
    </row>
    <row r="33874" spans="1:5">
      <c r="A33874" s="283">
        <v>83639</v>
      </c>
      <c r="B33874" s="176">
        <v>67.7</v>
      </c>
      <c r="C33874" s="176">
        <v>35.299999999999997</v>
      </c>
      <c r="D33874" s="282">
        <v>87</v>
      </c>
      <c r="E33874" s="265"/>
    </row>
    <row r="33875" spans="1:5">
      <c r="A33875" s="283">
        <v>83641</v>
      </c>
      <c r="B33875" s="176">
        <v>2.9</v>
      </c>
      <c r="C33875" s="176">
        <v>37.200000000000003</v>
      </c>
      <c r="D33875" s="282">
        <v>87</v>
      </c>
      <c r="E33875" s="265"/>
    </row>
    <row r="33876" spans="1:5">
      <c r="A33876" s="283">
        <v>83642</v>
      </c>
      <c r="B33876" s="176">
        <v>1085.5999999999999</v>
      </c>
      <c r="C33876" s="176">
        <v>33.4</v>
      </c>
      <c r="D33876" s="282">
        <v>180</v>
      </c>
      <c r="E33876" s="265"/>
    </row>
    <row r="33877" spans="1:5">
      <c r="A33877" s="283">
        <v>83643</v>
      </c>
      <c r="B33877" s="176">
        <v>2.4</v>
      </c>
      <c r="C33877" s="176">
        <v>49.7</v>
      </c>
      <c r="D33877" s="282">
        <v>87</v>
      </c>
      <c r="E33877" s="265"/>
    </row>
    <row r="33878" spans="1:5">
      <c r="A33878" s="283">
        <v>83644</v>
      </c>
      <c r="B33878" s="176">
        <v>190.1</v>
      </c>
      <c r="C33878" s="176">
        <v>35</v>
      </c>
      <c r="D33878" s="282">
        <v>95</v>
      </c>
      <c r="E33878" s="265"/>
    </row>
    <row r="33879" spans="1:5">
      <c r="A33879" s="283">
        <v>83645</v>
      </c>
      <c r="B33879" s="176">
        <v>1.3</v>
      </c>
      <c r="C33879" s="176">
        <v>50.5</v>
      </c>
      <c r="D33879" s="282">
        <v>87</v>
      </c>
      <c r="E33879" s="265"/>
    </row>
    <row r="33880" spans="1:5">
      <c r="A33880" s="283">
        <v>83646</v>
      </c>
      <c r="B33880" s="176">
        <v>1626.5</v>
      </c>
      <c r="C33880" s="176">
        <v>32.9</v>
      </c>
      <c r="D33880" s="282">
        <v>100</v>
      </c>
      <c r="E33880" s="265"/>
    </row>
    <row r="33881" spans="1:5">
      <c r="A33881" s="283">
        <v>83647</v>
      </c>
      <c r="B33881" s="176">
        <v>9.6999999999999993</v>
      </c>
      <c r="C33881" s="176">
        <v>32.4</v>
      </c>
      <c r="D33881" s="282">
        <v>87</v>
      </c>
      <c r="E33881" s="265"/>
    </row>
    <row r="33882" spans="1:5">
      <c r="A33882" s="283">
        <v>83648</v>
      </c>
      <c r="B33882" s="176">
        <v>27</v>
      </c>
      <c r="C33882" s="176">
        <v>22</v>
      </c>
      <c r="D33882" s="282">
        <v>126</v>
      </c>
      <c r="E33882" s="265"/>
    </row>
    <row r="33883" spans="1:5">
      <c r="A33883" s="283">
        <v>83650</v>
      </c>
      <c r="B33883" s="176">
        <v>0.6</v>
      </c>
      <c r="C33883" s="176">
        <v>42.1</v>
      </c>
      <c r="D33883" s="282">
        <v>87</v>
      </c>
      <c r="E33883" s="265"/>
    </row>
    <row r="33884" spans="1:5">
      <c r="A33884" s="283">
        <v>83651</v>
      </c>
      <c r="B33884" s="176">
        <v>2512.9</v>
      </c>
      <c r="C33884" s="176">
        <v>32.200000000000003</v>
      </c>
      <c r="D33884" s="282">
        <v>136</v>
      </c>
      <c r="E33884" s="265"/>
    </row>
    <row r="33885" spans="1:5">
      <c r="A33885" s="283">
        <v>83652</v>
      </c>
      <c r="B33885" s="176">
        <v>2184.6</v>
      </c>
      <c r="C33885" s="176">
        <v>40.6</v>
      </c>
      <c r="D33885" s="282">
        <v>87</v>
      </c>
      <c r="E33885" s="265"/>
    </row>
    <row r="33886" spans="1:5">
      <c r="A33886" s="283">
        <v>83653</v>
      </c>
      <c r="B33886" s="176">
        <v>2384.5</v>
      </c>
      <c r="C33886" s="176">
        <v>38.200000000000003</v>
      </c>
      <c r="D33886" s="282">
        <v>87</v>
      </c>
      <c r="E33886" s="265"/>
    </row>
    <row r="33887" spans="1:5">
      <c r="A33887" s="283">
        <v>83654</v>
      </c>
      <c r="B33887" s="176">
        <v>4.5</v>
      </c>
      <c r="C33887" s="176">
        <v>47.1</v>
      </c>
      <c r="D33887" s="282">
        <v>87</v>
      </c>
      <c r="E33887" s="265"/>
    </row>
    <row r="33888" spans="1:5">
      <c r="A33888" s="283">
        <v>83655</v>
      </c>
      <c r="B33888" s="176">
        <v>38.5</v>
      </c>
      <c r="C33888" s="176">
        <v>38</v>
      </c>
      <c r="D33888" s="282">
        <v>109</v>
      </c>
      <c r="E33888" s="265"/>
    </row>
    <row r="33889" spans="1:5">
      <c r="A33889" s="283">
        <v>83656</v>
      </c>
      <c r="B33889" s="176">
        <v>0</v>
      </c>
      <c r="C33889" s="176">
        <v>0</v>
      </c>
      <c r="D33889" s="282">
        <v>87</v>
      </c>
      <c r="E33889" s="265"/>
    </row>
    <row r="33890" spans="1:5">
      <c r="A33890" s="283">
        <v>83657</v>
      </c>
      <c r="B33890" s="176">
        <v>3.1</v>
      </c>
      <c r="C33890" s="176">
        <v>47.8</v>
      </c>
      <c r="D33890" s="282">
        <v>87</v>
      </c>
      <c r="E33890" s="265"/>
    </row>
    <row r="33891" spans="1:5">
      <c r="A33891" s="283">
        <v>83660</v>
      </c>
      <c r="B33891" s="176">
        <v>59.1</v>
      </c>
      <c r="C33891" s="176">
        <v>37.4</v>
      </c>
      <c r="D33891" s="282">
        <v>87</v>
      </c>
      <c r="E33891" s="265"/>
    </row>
    <row r="33892" spans="1:5">
      <c r="A33892" s="283">
        <v>83661</v>
      </c>
      <c r="B33892" s="176">
        <v>48.8</v>
      </c>
      <c r="C33892" s="176">
        <v>37.4</v>
      </c>
      <c r="D33892" s="282">
        <v>107</v>
      </c>
      <c r="E33892" s="265"/>
    </row>
    <row r="33893" spans="1:5">
      <c r="A33893" s="283">
        <v>83666</v>
      </c>
      <c r="B33893" s="176">
        <v>5.0999999999999996</v>
      </c>
      <c r="C33893" s="176">
        <v>45.9</v>
      </c>
      <c r="D33893" s="282">
        <v>87</v>
      </c>
      <c r="E33893" s="265"/>
    </row>
    <row r="33894" spans="1:5">
      <c r="A33894" s="283">
        <v>83669</v>
      </c>
      <c r="B33894" s="176">
        <v>244.2</v>
      </c>
      <c r="C33894" s="176">
        <v>34.200000000000003</v>
      </c>
      <c r="D33894" s="282">
        <v>95</v>
      </c>
      <c r="E33894" s="265"/>
    </row>
    <row r="33895" spans="1:5">
      <c r="A33895" s="283">
        <v>83670</v>
      </c>
      <c r="B33895" s="176">
        <v>2.4</v>
      </c>
      <c r="C33895" s="176">
        <v>48.1</v>
      </c>
      <c r="D33895" s="282">
        <v>96</v>
      </c>
      <c r="E33895" s="265"/>
    </row>
    <row r="33896" spans="1:5">
      <c r="A33896" s="283">
        <v>83671</v>
      </c>
      <c r="B33896" s="176">
        <v>0.9</v>
      </c>
      <c r="C33896" s="176">
        <v>55</v>
      </c>
      <c r="D33896" s="282">
        <v>87</v>
      </c>
      <c r="E33896" s="265"/>
    </row>
    <row r="33897" spans="1:5">
      <c r="A33897" s="283">
        <v>83672</v>
      </c>
      <c r="B33897" s="176">
        <v>15</v>
      </c>
      <c r="C33897" s="176">
        <v>41.7</v>
      </c>
      <c r="D33897" s="282">
        <v>94</v>
      </c>
      <c r="E33897" s="265"/>
    </row>
    <row r="33898" spans="1:5">
      <c r="A33898" s="283">
        <v>83676</v>
      </c>
      <c r="B33898" s="176">
        <v>86</v>
      </c>
      <c r="C33898" s="176">
        <v>37</v>
      </c>
      <c r="D33898" s="282">
        <v>87</v>
      </c>
      <c r="E33898" s="265"/>
    </row>
    <row r="33899" spans="1:5">
      <c r="A33899" s="283">
        <v>83677</v>
      </c>
      <c r="B33899" s="176">
        <v>4.7</v>
      </c>
      <c r="C33899" s="176">
        <v>45.4</v>
      </c>
      <c r="D33899" s="282">
        <v>87</v>
      </c>
      <c r="E33899" s="265"/>
    </row>
    <row r="33900" spans="1:5">
      <c r="A33900" s="283">
        <v>83680</v>
      </c>
      <c r="B33900" s="176">
        <v>0</v>
      </c>
      <c r="C33900" s="176">
        <v>0</v>
      </c>
      <c r="D33900" s="282">
        <v>87</v>
      </c>
      <c r="E33900" s="265"/>
    </row>
    <row r="33901" spans="1:5">
      <c r="A33901" s="283">
        <v>83686</v>
      </c>
      <c r="B33901" s="176">
        <v>542.70000000000005</v>
      </c>
      <c r="C33901" s="176">
        <v>31.8</v>
      </c>
      <c r="D33901" s="282">
        <v>172</v>
      </c>
      <c r="E33901" s="265"/>
    </row>
    <row r="33902" spans="1:5">
      <c r="A33902" s="283">
        <v>83687</v>
      </c>
      <c r="B33902" s="176">
        <v>735.3</v>
      </c>
      <c r="C33902" s="176">
        <v>29.3</v>
      </c>
      <c r="D33902" s="282">
        <v>128</v>
      </c>
      <c r="E33902" s="265"/>
    </row>
    <row r="33903" spans="1:5">
      <c r="A33903" s="283">
        <v>83701</v>
      </c>
      <c r="B33903" s="176">
        <v>0</v>
      </c>
      <c r="C33903" s="176">
        <v>0</v>
      </c>
      <c r="D33903" s="282">
        <v>87</v>
      </c>
      <c r="E33903" s="265"/>
    </row>
    <row r="33904" spans="1:5">
      <c r="A33904" s="283">
        <v>83702</v>
      </c>
      <c r="B33904" s="176">
        <v>1426.8</v>
      </c>
      <c r="C33904" s="176">
        <v>37.799999999999997</v>
      </c>
      <c r="D33904" s="282">
        <v>136</v>
      </c>
      <c r="E33904" s="265"/>
    </row>
    <row r="33905" spans="1:5">
      <c r="A33905" s="283">
        <v>83703</v>
      </c>
      <c r="B33905" s="176">
        <v>1759.6</v>
      </c>
      <c r="C33905" s="176">
        <v>38.700000000000003</v>
      </c>
      <c r="D33905" s="282">
        <v>125</v>
      </c>
      <c r="E33905" s="265"/>
    </row>
    <row r="33906" spans="1:5">
      <c r="A33906" s="283">
        <v>83704</v>
      </c>
      <c r="B33906" s="176">
        <v>4226.1000000000004</v>
      </c>
      <c r="C33906" s="176">
        <v>35.6</v>
      </c>
      <c r="D33906" s="282">
        <v>175</v>
      </c>
      <c r="E33906" s="265"/>
    </row>
    <row r="33907" spans="1:5">
      <c r="A33907" s="283">
        <v>83705</v>
      </c>
      <c r="B33907" s="176">
        <v>2888.3</v>
      </c>
      <c r="C33907" s="176">
        <v>34.200000000000003</v>
      </c>
      <c r="D33907" s="282">
        <v>130</v>
      </c>
      <c r="E33907" s="265"/>
    </row>
    <row r="33908" spans="1:5">
      <c r="A33908" s="283">
        <v>83706</v>
      </c>
      <c r="B33908" s="176">
        <v>4184.8999999999996</v>
      </c>
      <c r="C33908" s="176">
        <v>32.700000000000003</v>
      </c>
      <c r="D33908" s="282">
        <v>133</v>
      </c>
      <c r="E33908" s="265"/>
    </row>
    <row r="33909" spans="1:5">
      <c r="A33909" s="283">
        <v>83707</v>
      </c>
      <c r="B33909" s="176">
        <v>0</v>
      </c>
      <c r="C33909" s="176">
        <v>0</v>
      </c>
      <c r="D33909" s="282">
        <v>87</v>
      </c>
      <c r="E33909" s="265"/>
    </row>
    <row r="33910" spans="1:5">
      <c r="A33910" s="283">
        <v>83708</v>
      </c>
      <c r="B33910" s="176">
        <v>0</v>
      </c>
      <c r="C33910" s="176">
        <v>0</v>
      </c>
      <c r="D33910" s="282">
        <v>87</v>
      </c>
      <c r="E33910" s="265"/>
    </row>
    <row r="33911" spans="1:5">
      <c r="A33911" s="283">
        <v>83709</v>
      </c>
      <c r="B33911" s="176">
        <v>645.20000000000005</v>
      </c>
      <c r="C33911" s="176">
        <v>34.5</v>
      </c>
      <c r="D33911" s="282">
        <v>138</v>
      </c>
      <c r="E33911" s="265"/>
    </row>
    <row r="33912" spans="1:5">
      <c r="A33912" s="283">
        <v>83711</v>
      </c>
      <c r="B33912" s="176">
        <v>0</v>
      </c>
      <c r="C33912" s="176">
        <v>0</v>
      </c>
      <c r="D33912" s="282">
        <v>87</v>
      </c>
      <c r="E33912" s="265"/>
    </row>
    <row r="33913" spans="1:5">
      <c r="A33913" s="283">
        <v>83712</v>
      </c>
      <c r="B33913" s="176">
        <v>950.8</v>
      </c>
      <c r="C33913" s="176">
        <v>41.4</v>
      </c>
      <c r="D33913" s="282">
        <v>129</v>
      </c>
      <c r="E33913" s="265"/>
    </row>
    <row r="33914" spans="1:5">
      <c r="A33914" s="283">
        <v>83713</v>
      </c>
      <c r="B33914" s="176">
        <v>3168.4</v>
      </c>
      <c r="C33914" s="176">
        <v>33.700000000000003</v>
      </c>
      <c r="D33914" s="282">
        <v>112</v>
      </c>
      <c r="E33914" s="265"/>
    </row>
    <row r="33915" spans="1:5">
      <c r="A33915" s="283">
        <v>83714</v>
      </c>
      <c r="B33915" s="176">
        <v>328</v>
      </c>
      <c r="C33915" s="176">
        <v>39</v>
      </c>
      <c r="D33915" s="282">
        <v>131</v>
      </c>
      <c r="E33915" s="265"/>
    </row>
    <row r="33916" spans="1:5">
      <c r="A33916" s="283">
        <v>83715</v>
      </c>
      <c r="B33916" s="176">
        <v>59.3</v>
      </c>
      <c r="C33916" s="176">
        <v>45.9</v>
      </c>
      <c r="D33916" s="282">
        <v>87</v>
      </c>
      <c r="E33916" s="265"/>
    </row>
    <row r="33917" spans="1:5">
      <c r="A33917" s="283">
        <v>83716</v>
      </c>
      <c r="B33917" s="176">
        <v>21.5</v>
      </c>
      <c r="C33917" s="176">
        <v>36.9</v>
      </c>
      <c r="D33917" s="282">
        <v>87</v>
      </c>
      <c r="E33917" s="265"/>
    </row>
    <row r="33918" spans="1:5">
      <c r="A33918" s="283">
        <v>83717</v>
      </c>
      <c r="B33918" s="176">
        <v>0</v>
      </c>
      <c r="C33918" s="176">
        <v>0</v>
      </c>
      <c r="D33918" s="282">
        <v>87</v>
      </c>
      <c r="E33918" s="265"/>
    </row>
    <row r="33919" spans="1:5">
      <c r="A33919" s="283">
        <v>83719</v>
      </c>
      <c r="B33919" s="176">
        <v>0</v>
      </c>
      <c r="C33919" s="176">
        <v>0</v>
      </c>
      <c r="D33919" s="282">
        <v>87</v>
      </c>
      <c r="E33919" s="265"/>
    </row>
    <row r="33920" spans="1:5">
      <c r="A33920" s="283">
        <v>83720</v>
      </c>
      <c r="B33920" s="176">
        <v>0</v>
      </c>
      <c r="C33920" s="176">
        <v>0</v>
      </c>
      <c r="D33920" s="282">
        <v>87</v>
      </c>
      <c r="E33920" s="265"/>
    </row>
    <row r="33921" spans="1:5">
      <c r="A33921" s="283">
        <v>83725</v>
      </c>
      <c r="B33921" s="176">
        <v>0</v>
      </c>
      <c r="C33921" s="176">
        <v>0</v>
      </c>
      <c r="D33921" s="282">
        <v>87</v>
      </c>
      <c r="E33921" s="265"/>
    </row>
    <row r="33922" spans="1:5">
      <c r="A33922" s="283">
        <v>83726</v>
      </c>
      <c r="B33922" s="176">
        <v>0</v>
      </c>
      <c r="C33922" s="176">
        <v>0</v>
      </c>
      <c r="D33922" s="282">
        <v>87</v>
      </c>
      <c r="E33922" s="265"/>
    </row>
    <row r="33923" spans="1:5">
      <c r="A33923" s="283">
        <v>83728</v>
      </c>
      <c r="B33923" s="176">
        <v>0</v>
      </c>
      <c r="C33923" s="176">
        <v>0</v>
      </c>
      <c r="D33923" s="282">
        <v>87</v>
      </c>
      <c r="E33923" s="265"/>
    </row>
    <row r="33924" spans="1:5">
      <c r="A33924" s="283">
        <v>83729</v>
      </c>
      <c r="B33924" s="176">
        <v>0</v>
      </c>
      <c r="C33924" s="176">
        <v>0</v>
      </c>
      <c r="D33924" s="282">
        <v>87</v>
      </c>
      <c r="E33924" s="265"/>
    </row>
    <row r="33925" spans="1:5">
      <c r="A33925" s="283">
        <v>83801</v>
      </c>
      <c r="B33925" s="176">
        <v>52.9</v>
      </c>
      <c r="C33925" s="176">
        <v>44.3</v>
      </c>
      <c r="D33925" s="282">
        <v>87</v>
      </c>
      <c r="E33925" s="265"/>
    </row>
    <row r="33926" spans="1:5">
      <c r="A33926" s="283">
        <v>83802</v>
      </c>
      <c r="B33926" s="176">
        <v>0.2</v>
      </c>
      <c r="C33926" s="176">
        <v>50</v>
      </c>
      <c r="D33926" s="282">
        <v>87</v>
      </c>
      <c r="E33926" s="265"/>
    </row>
    <row r="33927" spans="1:5">
      <c r="A33927" s="283">
        <v>83803</v>
      </c>
      <c r="B33927" s="176">
        <v>15.4</v>
      </c>
      <c r="C33927" s="176">
        <v>56.3</v>
      </c>
      <c r="D33927" s="282">
        <v>87</v>
      </c>
      <c r="E33927" s="265"/>
    </row>
    <row r="33928" spans="1:5">
      <c r="A33928" s="283">
        <v>83804</v>
      </c>
      <c r="B33928" s="176">
        <v>22.3</v>
      </c>
      <c r="C33928" s="176">
        <v>49.7</v>
      </c>
      <c r="D33928" s="282">
        <v>87</v>
      </c>
      <c r="E33928" s="265"/>
    </row>
    <row r="33929" spans="1:5">
      <c r="A33929" s="283">
        <v>83805</v>
      </c>
      <c r="B33929" s="176">
        <v>17.100000000000001</v>
      </c>
      <c r="C33929" s="176">
        <v>42.5</v>
      </c>
      <c r="D33929" s="282">
        <v>128</v>
      </c>
      <c r="E33929" s="265"/>
    </row>
    <row r="33930" spans="1:5">
      <c r="A33930" s="283">
        <v>83806</v>
      </c>
      <c r="B33930" s="176">
        <v>3.4</v>
      </c>
      <c r="C33930" s="176">
        <v>44.5</v>
      </c>
      <c r="D33930" s="282">
        <v>87</v>
      </c>
      <c r="E33930" s="265"/>
    </row>
    <row r="33931" spans="1:5">
      <c r="A33931" s="283">
        <v>83808</v>
      </c>
      <c r="B33931" s="176">
        <v>0.2</v>
      </c>
      <c r="C33931" s="176">
        <v>49.7</v>
      </c>
      <c r="D33931" s="282">
        <v>87</v>
      </c>
      <c r="E33931" s="265"/>
    </row>
    <row r="33932" spans="1:5">
      <c r="A33932" s="283">
        <v>83809</v>
      </c>
      <c r="B33932" s="176">
        <v>18.600000000000001</v>
      </c>
      <c r="C33932" s="176">
        <v>48.4</v>
      </c>
      <c r="D33932" s="282">
        <v>87</v>
      </c>
      <c r="E33932" s="265"/>
    </row>
    <row r="33933" spans="1:5">
      <c r="A33933" s="283">
        <v>83810</v>
      </c>
      <c r="B33933" s="176">
        <v>4.0999999999999996</v>
      </c>
      <c r="C33933" s="176">
        <v>48.3</v>
      </c>
      <c r="D33933" s="282">
        <v>105</v>
      </c>
      <c r="E33933" s="265"/>
    </row>
    <row r="33934" spans="1:5">
      <c r="A33934" s="283">
        <v>83811</v>
      </c>
      <c r="B33934" s="176">
        <v>5.8</v>
      </c>
      <c r="C33934" s="176">
        <v>51.4</v>
      </c>
      <c r="D33934" s="282">
        <v>87</v>
      </c>
      <c r="E33934" s="265"/>
    </row>
    <row r="33935" spans="1:5">
      <c r="A33935" s="283">
        <v>83812</v>
      </c>
      <c r="B33935" s="176">
        <v>0.2</v>
      </c>
      <c r="C33935" s="176">
        <v>49.2</v>
      </c>
      <c r="D33935" s="282">
        <v>87</v>
      </c>
      <c r="E33935" s="265"/>
    </row>
    <row r="33936" spans="1:5">
      <c r="A33936" s="283">
        <v>83813</v>
      </c>
      <c r="B33936" s="176">
        <v>26.8</v>
      </c>
      <c r="C33936" s="176">
        <v>49</v>
      </c>
      <c r="D33936" s="282">
        <v>87</v>
      </c>
      <c r="E33936" s="265"/>
    </row>
    <row r="33937" spans="1:5">
      <c r="A33937" s="283">
        <v>83814</v>
      </c>
      <c r="B33937" s="176">
        <v>95.1</v>
      </c>
      <c r="C33937" s="176">
        <v>39.799999999999997</v>
      </c>
      <c r="D33937" s="282">
        <v>166</v>
      </c>
      <c r="E33937" s="265"/>
    </row>
    <row r="33938" spans="1:5">
      <c r="A33938" s="283">
        <v>83815</v>
      </c>
      <c r="B33938" s="176">
        <v>992.5</v>
      </c>
      <c r="C33938" s="176">
        <v>37.200000000000003</v>
      </c>
      <c r="D33938" s="282">
        <v>121</v>
      </c>
      <c r="E33938" s="265"/>
    </row>
    <row r="33939" spans="1:5">
      <c r="A33939" s="283">
        <v>83816</v>
      </c>
      <c r="B33939" s="176">
        <v>0</v>
      </c>
      <c r="C33939" s="176">
        <v>0</v>
      </c>
      <c r="D33939" s="282">
        <v>87</v>
      </c>
      <c r="E33939" s="265"/>
    </row>
    <row r="33940" spans="1:5">
      <c r="A33940" s="283">
        <v>83821</v>
      </c>
      <c r="B33940" s="176">
        <v>3.9</v>
      </c>
      <c r="C33940" s="176">
        <v>49.6</v>
      </c>
      <c r="D33940" s="282">
        <v>87</v>
      </c>
      <c r="E33940" s="265"/>
    </row>
    <row r="33941" spans="1:5">
      <c r="A33941" s="283">
        <v>83822</v>
      </c>
      <c r="B33941" s="176">
        <v>57.1</v>
      </c>
      <c r="C33941" s="176">
        <v>44.9</v>
      </c>
      <c r="D33941" s="282">
        <v>87</v>
      </c>
      <c r="E33941" s="265"/>
    </row>
    <row r="33942" spans="1:5">
      <c r="A33942" s="283">
        <v>83823</v>
      </c>
      <c r="B33942" s="176">
        <v>7.6</v>
      </c>
      <c r="C33942" s="176">
        <v>44.4</v>
      </c>
      <c r="D33942" s="282">
        <v>116</v>
      </c>
      <c r="E33942" s="265"/>
    </row>
    <row r="33943" spans="1:5">
      <c r="A33943" s="283">
        <v>83824</v>
      </c>
      <c r="B33943" s="176">
        <v>5.3</v>
      </c>
      <c r="C33943" s="176">
        <v>44.5</v>
      </c>
      <c r="D33943" s="282">
        <v>87</v>
      </c>
      <c r="E33943" s="265"/>
    </row>
    <row r="33944" spans="1:5">
      <c r="A33944" s="283">
        <v>83825</v>
      </c>
      <c r="B33944" s="176">
        <v>0</v>
      </c>
      <c r="C33944" s="176">
        <v>0</v>
      </c>
      <c r="D33944" s="282">
        <v>87</v>
      </c>
      <c r="E33944" s="265"/>
    </row>
    <row r="33945" spans="1:5">
      <c r="A33945" s="283">
        <v>83826</v>
      </c>
      <c r="B33945" s="176">
        <v>6.5</v>
      </c>
      <c r="C33945" s="176">
        <v>43.9</v>
      </c>
      <c r="D33945" s="282">
        <v>87</v>
      </c>
      <c r="E33945" s="265"/>
    </row>
    <row r="33946" spans="1:5">
      <c r="A33946" s="283">
        <v>83827</v>
      </c>
      <c r="B33946" s="176">
        <v>50</v>
      </c>
      <c r="C33946" s="176">
        <v>48.3</v>
      </c>
      <c r="D33946" s="282">
        <v>87</v>
      </c>
      <c r="E33946" s="265"/>
    </row>
    <row r="33947" spans="1:5">
      <c r="A33947" s="283">
        <v>83830</v>
      </c>
      <c r="B33947" s="176">
        <v>3.8</v>
      </c>
      <c r="C33947" s="176">
        <v>50.8</v>
      </c>
      <c r="D33947" s="282">
        <v>87</v>
      </c>
      <c r="E33947" s="265"/>
    </row>
    <row r="33948" spans="1:5">
      <c r="A33948" s="283">
        <v>83832</v>
      </c>
      <c r="B33948" s="176">
        <v>16.7</v>
      </c>
      <c r="C33948" s="176">
        <v>39.5</v>
      </c>
      <c r="D33948" s="282">
        <v>87</v>
      </c>
      <c r="E33948" s="265"/>
    </row>
    <row r="33949" spans="1:5">
      <c r="A33949" s="283">
        <v>83833</v>
      </c>
      <c r="B33949" s="176">
        <v>13.6</v>
      </c>
      <c r="C33949" s="176">
        <v>54.7</v>
      </c>
      <c r="D33949" s="282">
        <v>87</v>
      </c>
      <c r="E33949" s="265"/>
    </row>
    <row r="33950" spans="1:5">
      <c r="A33950" s="283">
        <v>83834</v>
      </c>
      <c r="B33950" s="176">
        <v>4.7</v>
      </c>
      <c r="C33950" s="176">
        <v>46</v>
      </c>
      <c r="D33950" s="282">
        <v>87</v>
      </c>
      <c r="E33950" s="265"/>
    </row>
    <row r="33951" spans="1:5">
      <c r="A33951" s="283">
        <v>83835</v>
      </c>
      <c r="B33951" s="176">
        <v>322.7</v>
      </c>
      <c r="C33951" s="176">
        <v>42.5</v>
      </c>
      <c r="D33951" s="282">
        <v>117</v>
      </c>
      <c r="E33951" s="265"/>
    </row>
    <row r="33952" spans="1:5">
      <c r="A33952" s="283">
        <v>83836</v>
      </c>
      <c r="B33952" s="176">
        <v>7.3</v>
      </c>
      <c r="C33952" s="176">
        <v>54.3</v>
      </c>
      <c r="D33952" s="282">
        <v>87</v>
      </c>
      <c r="E33952" s="265"/>
    </row>
    <row r="33953" spans="1:5">
      <c r="A33953" s="283">
        <v>83837</v>
      </c>
      <c r="B33953" s="176">
        <v>23.8</v>
      </c>
      <c r="C33953" s="176">
        <v>41.9</v>
      </c>
      <c r="D33953" s="282">
        <v>119</v>
      </c>
      <c r="E33953" s="265"/>
    </row>
    <row r="33954" spans="1:5">
      <c r="A33954" s="283">
        <v>83839</v>
      </c>
      <c r="B33954" s="176">
        <v>2.4</v>
      </c>
      <c r="C33954" s="176">
        <v>50</v>
      </c>
      <c r="D33954" s="282">
        <v>87</v>
      </c>
      <c r="E33954" s="265"/>
    </row>
    <row r="33955" spans="1:5">
      <c r="A33955" s="283">
        <v>83840</v>
      </c>
      <c r="B33955" s="176">
        <v>529.20000000000005</v>
      </c>
      <c r="C33955" s="176">
        <v>33.9</v>
      </c>
      <c r="D33955" s="282">
        <v>97</v>
      </c>
      <c r="E33955" s="265"/>
    </row>
    <row r="33956" spans="1:5">
      <c r="A33956" s="283">
        <v>83841</v>
      </c>
      <c r="B33956" s="176">
        <v>24.9</v>
      </c>
      <c r="C33956" s="176">
        <v>47.5</v>
      </c>
      <c r="D33956" s="282">
        <v>87</v>
      </c>
      <c r="E33956" s="265"/>
    </row>
    <row r="33957" spans="1:5">
      <c r="A33957" s="283">
        <v>83842</v>
      </c>
      <c r="B33957" s="176">
        <v>4.2</v>
      </c>
      <c r="C33957" s="176">
        <v>48</v>
      </c>
      <c r="D33957" s="282">
        <v>87</v>
      </c>
      <c r="E33957" s="265"/>
    </row>
    <row r="33958" spans="1:5">
      <c r="A33958" s="283">
        <v>83843</v>
      </c>
      <c r="B33958" s="176">
        <v>232.4</v>
      </c>
      <c r="C33958" s="176">
        <v>25.2</v>
      </c>
      <c r="D33958" s="282">
        <v>156</v>
      </c>
      <c r="E33958" s="265"/>
    </row>
    <row r="33959" spans="1:5">
      <c r="A33959" s="283">
        <v>83844</v>
      </c>
      <c r="B33959" s="176">
        <v>0</v>
      </c>
      <c r="C33959" s="176">
        <v>0</v>
      </c>
      <c r="D33959" s="282">
        <v>87</v>
      </c>
      <c r="E33959" s="265"/>
    </row>
    <row r="33960" spans="1:5">
      <c r="A33960" s="283">
        <v>83845</v>
      </c>
      <c r="B33960" s="176">
        <v>11.8</v>
      </c>
      <c r="C33960" s="176">
        <v>42.7</v>
      </c>
      <c r="D33960" s="282">
        <v>87</v>
      </c>
      <c r="E33960" s="265"/>
    </row>
    <row r="33961" spans="1:5">
      <c r="A33961" s="283">
        <v>83846</v>
      </c>
      <c r="B33961" s="176">
        <v>18.8</v>
      </c>
      <c r="C33961" s="176">
        <v>47.7</v>
      </c>
      <c r="D33961" s="282">
        <v>87</v>
      </c>
      <c r="E33961" s="265"/>
    </row>
    <row r="33962" spans="1:5">
      <c r="A33962" s="283">
        <v>83847</v>
      </c>
      <c r="B33962" s="176">
        <v>2.9</v>
      </c>
      <c r="C33962" s="176">
        <v>43.6</v>
      </c>
      <c r="D33962" s="282">
        <v>87</v>
      </c>
      <c r="E33962" s="265"/>
    </row>
    <row r="33963" spans="1:5">
      <c r="A33963" s="283">
        <v>83848</v>
      </c>
      <c r="B33963" s="176">
        <v>1.4</v>
      </c>
      <c r="C33963" s="176">
        <v>53.8</v>
      </c>
      <c r="D33963" s="282">
        <v>87</v>
      </c>
      <c r="E33963" s="265"/>
    </row>
    <row r="33964" spans="1:5">
      <c r="A33964" s="283">
        <v>83849</v>
      </c>
      <c r="B33964" s="176">
        <v>200.3</v>
      </c>
      <c r="C33964" s="176">
        <v>47.8</v>
      </c>
      <c r="D33964" s="282">
        <v>87</v>
      </c>
      <c r="E33964" s="265"/>
    </row>
    <row r="33965" spans="1:5">
      <c r="A33965" s="283">
        <v>83850</v>
      </c>
      <c r="B33965" s="176">
        <v>40.9</v>
      </c>
      <c r="C33965" s="176">
        <v>45.8</v>
      </c>
      <c r="D33965" s="282">
        <v>96</v>
      </c>
      <c r="E33965" s="265"/>
    </row>
    <row r="33966" spans="1:5">
      <c r="A33966" s="283">
        <v>83851</v>
      </c>
      <c r="B33966" s="176">
        <v>11.3</v>
      </c>
      <c r="C33966" s="176">
        <v>39.799999999999997</v>
      </c>
      <c r="D33966" s="282">
        <v>87</v>
      </c>
      <c r="E33966" s="265"/>
    </row>
    <row r="33967" spans="1:5">
      <c r="A33967" s="283">
        <v>83852</v>
      </c>
      <c r="B33967" s="176">
        <v>213.1</v>
      </c>
      <c r="C33967" s="176">
        <v>37</v>
      </c>
      <c r="D33967" s="282">
        <v>121</v>
      </c>
      <c r="E33967" s="265"/>
    </row>
    <row r="33968" spans="1:5">
      <c r="A33968" s="283">
        <v>83853</v>
      </c>
      <c r="B33968" s="176">
        <v>14.6</v>
      </c>
      <c r="C33968" s="176">
        <v>40.1</v>
      </c>
      <c r="D33968" s="282">
        <v>87</v>
      </c>
      <c r="E33968" s="265"/>
    </row>
    <row r="33969" spans="1:5">
      <c r="A33969" s="283">
        <v>83854</v>
      </c>
      <c r="B33969" s="176">
        <v>545.29999999999995</v>
      </c>
      <c r="C33969" s="176">
        <v>35</v>
      </c>
      <c r="D33969" s="282">
        <v>126</v>
      </c>
      <c r="E33969" s="265"/>
    </row>
    <row r="33970" spans="1:5">
      <c r="A33970" s="283">
        <v>83855</v>
      </c>
      <c r="B33970" s="176">
        <v>15.8</v>
      </c>
      <c r="C33970" s="176">
        <v>41</v>
      </c>
      <c r="D33970" s="282">
        <v>87</v>
      </c>
      <c r="E33970" s="265"/>
    </row>
    <row r="33971" spans="1:5">
      <c r="A33971" s="283">
        <v>83856</v>
      </c>
      <c r="B33971" s="176">
        <v>15.7</v>
      </c>
      <c r="C33971" s="176">
        <v>45.8</v>
      </c>
      <c r="D33971" s="282">
        <v>87</v>
      </c>
      <c r="E33971" s="265"/>
    </row>
    <row r="33972" spans="1:5">
      <c r="A33972" s="283">
        <v>83857</v>
      </c>
      <c r="B33972" s="176">
        <v>4.7</v>
      </c>
      <c r="C33972" s="176">
        <v>45.6</v>
      </c>
      <c r="D33972" s="282">
        <v>87</v>
      </c>
      <c r="E33972" s="265"/>
    </row>
    <row r="33973" spans="1:5">
      <c r="A33973" s="283">
        <v>83858</v>
      </c>
      <c r="B33973" s="176">
        <v>120.8</v>
      </c>
      <c r="C33973" s="176">
        <v>38.200000000000003</v>
      </c>
      <c r="D33973" s="282">
        <v>108</v>
      </c>
      <c r="E33973" s="265"/>
    </row>
    <row r="33974" spans="1:5">
      <c r="A33974" s="283">
        <v>83860</v>
      </c>
      <c r="B33974" s="176">
        <v>55.7</v>
      </c>
      <c r="C33974" s="176">
        <v>46.7</v>
      </c>
      <c r="D33974" s="282">
        <v>110</v>
      </c>
      <c r="E33974" s="265"/>
    </row>
    <row r="33975" spans="1:5">
      <c r="A33975" s="283">
        <v>83861</v>
      </c>
      <c r="B33975" s="176">
        <v>17.600000000000001</v>
      </c>
      <c r="C33975" s="176">
        <v>45.2</v>
      </c>
      <c r="D33975" s="282">
        <v>87</v>
      </c>
      <c r="E33975" s="265"/>
    </row>
    <row r="33976" spans="1:5">
      <c r="A33976" s="283">
        <v>83864</v>
      </c>
      <c r="B33976" s="176">
        <v>46.1</v>
      </c>
      <c r="C33976" s="176">
        <v>44.1</v>
      </c>
      <c r="D33976" s="282">
        <v>128</v>
      </c>
      <c r="E33976" s="265"/>
    </row>
    <row r="33977" spans="1:5">
      <c r="A33977" s="283">
        <v>83865</v>
      </c>
      <c r="B33977" s="176">
        <v>20.7</v>
      </c>
      <c r="C33977" s="176">
        <v>43.3</v>
      </c>
      <c r="D33977" s="282">
        <v>97</v>
      </c>
      <c r="E33977" s="265"/>
    </row>
    <row r="33978" spans="1:5">
      <c r="A33978" s="283">
        <v>83866</v>
      </c>
      <c r="B33978" s="176">
        <v>9.1</v>
      </c>
      <c r="C33978" s="176">
        <v>46.9</v>
      </c>
      <c r="D33978" s="282">
        <v>87</v>
      </c>
      <c r="E33978" s="265"/>
    </row>
    <row r="33979" spans="1:5">
      <c r="A33979" s="283">
        <v>83867</v>
      </c>
      <c r="B33979" s="176">
        <v>37.6</v>
      </c>
      <c r="C33979" s="176">
        <v>46</v>
      </c>
      <c r="D33979" s="282">
        <v>87</v>
      </c>
      <c r="E33979" s="265"/>
    </row>
    <row r="33980" spans="1:5">
      <c r="A33980" s="283">
        <v>83868</v>
      </c>
      <c r="B33980" s="176">
        <v>19.3</v>
      </c>
      <c r="C33980" s="176">
        <v>42.6</v>
      </c>
      <c r="D33980" s="282">
        <v>87</v>
      </c>
      <c r="E33980" s="265"/>
    </row>
    <row r="33981" spans="1:5">
      <c r="A33981" s="283">
        <v>83869</v>
      </c>
      <c r="B33981" s="176">
        <v>45.5</v>
      </c>
      <c r="C33981" s="176">
        <v>43.4</v>
      </c>
      <c r="D33981" s="282">
        <v>87</v>
      </c>
      <c r="E33981" s="265"/>
    </row>
    <row r="33982" spans="1:5">
      <c r="A33982" s="283">
        <v>83870</v>
      </c>
      <c r="B33982" s="176">
        <v>5</v>
      </c>
      <c r="C33982" s="176">
        <v>44.2</v>
      </c>
      <c r="D33982" s="282">
        <v>87</v>
      </c>
      <c r="E33982" s="265"/>
    </row>
    <row r="33983" spans="1:5">
      <c r="A33983" s="283">
        <v>83871</v>
      </c>
      <c r="B33983" s="176">
        <v>18.7</v>
      </c>
      <c r="C33983" s="176">
        <v>43.6</v>
      </c>
      <c r="D33983" s="282">
        <v>87</v>
      </c>
      <c r="E33983" s="265"/>
    </row>
    <row r="33984" spans="1:5">
      <c r="A33984" s="283">
        <v>83872</v>
      </c>
      <c r="B33984" s="176">
        <v>16.7</v>
      </c>
      <c r="C33984" s="176">
        <v>47.1</v>
      </c>
      <c r="D33984" s="282">
        <v>111</v>
      </c>
      <c r="E33984" s="265"/>
    </row>
    <row r="33985" spans="1:5">
      <c r="A33985" s="283">
        <v>83873</v>
      </c>
      <c r="B33985" s="176">
        <v>8.1999999999999993</v>
      </c>
      <c r="C33985" s="176">
        <v>47.3</v>
      </c>
      <c r="D33985" s="282">
        <v>87</v>
      </c>
      <c r="E33985" s="265"/>
    </row>
    <row r="33986" spans="1:5">
      <c r="A33986" s="283">
        <v>83874</v>
      </c>
      <c r="B33986" s="176">
        <v>0.8</v>
      </c>
      <c r="C33986" s="176">
        <v>55.8</v>
      </c>
      <c r="D33986" s="282">
        <v>87</v>
      </c>
      <c r="E33986" s="265"/>
    </row>
    <row r="33987" spans="1:5">
      <c r="A33987" s="283">
        <v>83876</v>
      </c>
      <c r="B33987" s="176">
        <v>12.9</v>
      </c>
      <c r="C33987" s="176">
        <v>41.6</v>
      </c>
      <c r="D33987" s="282">
        <v>87</v>
      </c>
      <c r="E33987" s="265"/>
    </row>
    <row r="33988" spans="1:5">
      <c r="A33988" s="283">
        <v>83877</v>
      </c>
      <c r="B33988" s="176">
        <v>221.6</v>
      </c>
      <c r="C33988" s="176">
        <v>36.700000000000003</v>
      </c>
      <c r="D33988" s="282">
        <v>87</v>
      </c>
      <c r="E33988" s="265"/>
    </row>
    <row r="33989" spans="1:5">
      <c r="A33989" s="283">
        <v>84001</v>
      </c>
      <c r="B33989" s="176">
        <v>0</v>
      </c>
      <c r="C33989" s="176">
        <v>0</v>
      </c>
      <c r="D33989" s="282">
        <v>87</v>
      </c>
      <c r="E33989" s="265"/>
    </row>
    <row r="33990" spans="1:5">
      <c r="A33990" s="283">
        <v>84002</v>
      </c>
      <c r="B33990" s="176">
        <v>8.6</v>
      </c>
      <c r="C33990" s="176">
        <v>30.2</v>
      </c>
      <c r="D33990" s="282">
        <v>87</v>
      </c>
      <c r="E33990" s="265"/>
    </row>
    <row r="33991" spans="1:5">
      <c r="A33991" s="283">
        <v>84003</v>
      </c>
      <c r="B33991" s="176">
        <v>836</v>
      </c>
      <c r="C33991" s="176">
        <v>25.6</v>
      </c>
      <c r="D33991" s="282">
        <v>145</v>
      </c>
      <c r="E33991" s="265"/>
    </row>
    <row r="33992" spans="1:5">
      <c r="A33992" s="283">
        <v>84004</v>
      </c>
      <c r="B33992" s="176">
        <v>231.8</v>
      </c>
      <c r="C33992" s="176">
        <v>25.2</v>
      </c>
      <c r="D33992" s="282">
        <v>129</v>
      </c>
      <c r="E33992" s="265"/>
    </row>
    <row r="33993" spans="1:5">
      <c r="A33993" s="283">
        <v>84005</v>
      </c>
      <c r="B33993" s="176">
        <v>440.9</v>
      </c>
      <c r="C33993" s="176">
        <v>20</v>
      </c>
      <c r="D33993" s="282">
        <v>118</v>
      </c>
      <c r="E33993" s="265"/>
    </row>
    <row r="33994" spans="1:5">
      <c r="A33994" s="283">
        <v>84006</v>
      </c>
      <c r="B33994" s="176">
        <v>24</v>
      </c>
      <c r="C33994" s="176">
        <v>31.5</v>
      </c>
      <c r="D33994" s="282">
        <v>87</v>
      </c>
      <c r="E33994" s="265"/>
    </row>
    <row r="33995" spans="1:5">
      <c r="A33995" s="283">
        <v>84007</v>
      </c>
      <c r="B33995" s="176">
        <v>3.5</v>
      </c>
      <c r="C33995" s="176">
        <v>30.5</v>
      </c>
      <c r="D33995" s="282">
        <v>87</v>
      </c>
      <c r="E33995" s="265"/>
    </row>
    <row r="33996" spans="1:5">
      <c r="A33996" s="283">
        <v>84008</v>
      </c>
      <c r="B33996" s="176">
        <v>77.5</v>
      </c>
      <c r="C33996" s="176">
        <v>30</v>
      </c>
      <c r="D33996" s="282">
        <v>87</v>
      </c>
      <c r="E33996" s="265"/>
    </row>
    <row r="33997" spans="1:5">
      <c r="A33997" s="283">
        <v>84010</v>
      </c>
      <c r="B33997" s="176">
        <v>1323.1</v>
      </c>
      <c r="C33997" s="176">
        <v>33.200000000000003</v>
      </c>
      <c r="D33997" s="282">
        <v>136</v>
      </c>
      <c r="E33997" s="265"/>
    </row>
    <row r="33998" spans="1:5">
      <c r="A33998" s="283">
        <v>84011</v>
      </c>
      <c r="B33998" s="176">
        <v>0</v>
      </c>
      <c r="C33998" s="176">
        <v>0</v>
      </c>
      <c r="D33998" s="282">
        <v>87</v>
      </c>
      <c r="E33998" s="265"/>
    </row>
    <row r="33999" spans="1:5">
      <c r="A33999" s="283">
        <v>84013</v>
      </c>
      <c r="B33999" s="176">
        <v>4.5</v>
      </c>
      <c r="C33999" s="176">
        <v>27.7</v>
      </c>
      <c r="D33999" s="282">
        <v>87</v>
      </c>
      <c r="E33999" s="265"/>
    </row>
    <row r="34000" spans="1:5">
      <c r="A34000" s="283">
        <v>84014</v>
      </c>
      <c r="B34000" s="176">
        <v>1306.8</v>
      </c>
      <c r="C34000" s="176">
        <v>32.5</v>
      </c>
      <c r="D34000" s="282">
        <v>119</v>
      </c>
      <c r="E34000" s="265"/>
    </row>
    <row r="34001" spans="1:5">
      <c r="A34001" s="283">
        <v>84015</v>
      </c>
      <c r="B34001" s="176">
        <v>1931.8</v>
      </c>
      <c r="C34001" s="176">
        <v>27.8</v>
      </c>
      <c r="D34001" s="282">
        <v>131</v>
      </c>
      <c r="E34001" s="265"/>
    </row>
    <row r="34002" spans="1:5">
      <c r="A34002" s="283">
        <v>84016</v>
      </c>
      <c r="B34002" s="176">
        <v>0</v>
      </c>
      <c r="C34002" s="176">
        <v>0</v>
      </c>
      <c r="D34002" s="282">
        <v>87</v>
      </c>
      <c r="E34002" s="265"/>
    </row>
    <row r="34003" spans="1:5">
      <c r="A34003" s="283">
        <v>84017</v>
      </c>
      <c r="B34003" s="176">
        <v>4.5</v>
      </c>
      <c r="C34003" s="176">
        <v>35</v>
      </c>
      <c r="D34003" s="282">
        <v>87</v>
      </c>
      <c r="E34003" s="265"/>
    </row>
    <row r="34004" spans="1:5">
      <c r="A34004" s="283">
        <v>84018</v>
      </c>
      <c r="B34004" s="176">
        <v>8</v>
      </c>
      <c r="C34004" s="176">
        <v>27.2</v>
      </c>
      <c r="D34004" s="282">
        <v>87</v>
      </c>
      <c r="E34004" s="265"/>
    </row>
    <row r="34005" spans="1:5">
      <c r="A34005" s="283">
        <v>84020</v>
      </c>
      <c r="B34005" s="176">
        <v>1466</v>
      </c>
      <c r="C34005" s="176">
        <v>30.6</v>
      </c>
      <c r="D34005" s="282">
        <v>186</v>
      </c>
      <c r="E34005" s="265"/>
    </row>
    <row r="34006" spans="1:5">
      <c r="A34006" s="283">
        <v>84021</v>
      </c>
      <c r="B34006" s="176">
        <v>0</v>
      </c>
      <c r="C34006" s="176">
        <v>0</v>
      </c>
      <c r="D34006" s="282">
        <v>87</v>
      </c>
      <c r="E34006" s="265"/>
    </row>
    <row r="34007" spans="1:5">
      <c r="A34007" s="283">
        <v>84022</v>
      </c>
      <c r="B34007" s="176">
        <v>0.5</v>
      </c>
      <c r="C34007" s="176">
        <v>29.5</v>
      </c>
      <c r="D34007" s="282">
        <v>87</v>
      </c>
      <c r="E34007" s="265"/>
    </row>
    <row r="34008" spans="1:5">
      <c r="A34008" s="283">
        <v>84023</v>
      </c>
      <c r="B34008" s="176">
        <v>1.6</v>
      </c>
      <c r="C34008" s="176">
        <v>42.8</v>
      </c>
      <c r="D34008" s="282">
        <v>87</v>
      </c>
      <c r="E34008" s="265"/>
    </row>
    <row r="34009" spans="1:5">
      <c r="A34009" s="283">
        <v>84024</v>
      </c>
      <c r="B34009" s="176">
        <v>3.6</v>
      </c>
      <c r="C34009" s="176">
        <v>33</v>
      </c>
      <c r="D34009" s="282">
        <v>87</v>
      </c>
      <c r="E34009" s="265"/>
    </row>
    <row r="34010" spans="1:5">
      <c r="A34010" s="283">
        <v>84025</v>
      </c>
      <c r="B34010" s="176">
        <v>592.6</v>
      </c>
      <c r="C34010" s="176">
        <v>28.7</v>
      </c>
      <c r="D34010" s="282">
        <v>109</v>
      </c>
      <c r="E34010" s="265"/>
    </row>
    <row r="34011" spans="1:5">
      <c r="A34011" s="283">
        <v>84026</v>
      </c>
      <c r="B34011" s="176">
        <v>30</v>
      </c>
      <c r="C34011" s="176">
        <v>31</v>
      </c>
      <c r="D34011" s="282">
        <v>87</v>
      </c>
      <c r="E34011" s="265"/>
    </row>
    <row r="34012" spans="1:5">
      <c r="A34012" s="283">
        <v>84027</v>
      </c>
      <c r="B34012" s="176">
        <v>61.3</v>
      </c>
      <c r="C34012" s="176">
        <v>31.7</v>
      </c>
      <c r="D34012" s="282">
        <v>87</v>
      </c>
      <c r="E34012" s="265"/>
    </row>
    <row r="34013" spans="1:5">
      <c r="A34013" s="283">
        <v>84028</v>
      </c>
      <c r="B34013" s="176">
        <v>3.6</v>
      </c>
      <c r="C34013" s="176">
        <v>38.1</v>
      </c>
      <c r="D34013" s="282">
        <v>87</v>
      </c>
      <c r="E34013" s="265"/>
    </row>
    <row r="34014" spans="1:5">
      <c r="A34014" s="283">
        <v>84029</v>
      </c>
      <c r="B34014" s="176">
        <v>18.3</v>
      </c>
      <c r="C34014" s="176">
        <v>29.2</v>
      </c>
      <c r="D34014" s="282">
        <v>96</v>
      </c>
      <c r="E34014" s="265"/>
    </row>
    <row r="34015" spans="1:5">
      <c r="A34015" s="283">
        <v>84031</v>
      </c>
      <c r="B34015" s="176">
        <v>0.6</v>
      </c>
      <c r="C34015" s="176">
        <v>44.6</v>
      </c>
      <c r="D34015" s="282">
        <v>87</v>
      </c>
      <c r="E34015" s="265"/>
    </row>
    <row r="34016" spans="1:5">
      <c r="A34016" s="283">
        <v>84032</v>
      </c>
      <c r="B34016" s="176">
        <v>49.6</v>
      </c>
      <c r="C34016" s="176">
        <v>29.7</v>
      </c>
      <c r="D34016" s="282">
        <v>102</v>
      </c>
      <c r="E34016" s="265"/>
    </row>
    <row r="34017" spans="1:5">
      <c r="A34017" s="283">
        <v>84033</v>
      </c>
      <c r="B34017" s="176">
        <v>0</v>
      </c>
      <c r="C34017" s="176">
        <v>0</v>
      </c>
      <c r="D34017" s="282">
        <v>87</v>
      </c>
      <c r="E34017" s="265"/>
    </row>
    <row r="34018" spans="1:5">
      <c r="A34018" s="283">
        <v>84034</v>
      </c>
      <c r="B34018" s="176">
        <v>129.19999999999999</v>
      </c>
      <c r="C34018" s="176">
        <v>42.7</v>
      </c>
      <c r="D34018" s="282">
        <v>87</v>
      </c>
      <c r="E34018" s="265"/>
    </row>
    <row r="34019" spans="1:5">
      <c r="A34019" s="283">
        <v>84035</v>
      </c>
      <c r="B34019" s="176">
        <v>3.2</v>
      </c>
      <c r="C34019" s="176">
        <v>31.2</v>
      </c>
      <c r="D34019" s="282">
        <v>87</v>
      </c>
      <c r="E34019" s="265"/>
    </row>
    <row r="34020" spans="1:5">
      <c r="A34020" s="283">
        <v>84036</v>
      </c>
      <c r="B34020" s="176">
        <v>5.4</v>
      </c>
      <c r="C34020" s="176">
        <v>34</v>
      </c>
      <c r="D34020" s="282">
        <v>94</v>
      </c>
      <c r="E34020" s="265"/>
    </row>
    <row r="34021" spans="1:5">
      <c r="A34021" s="283">
        <v>84037</v>
      </c>
      <c r="B34021" s="176">
        <v>1548.5</v>
      </c>
      <c r="C34021" s="176">
        <v>28.7</v>
      </c>
      <c r="D34021" s="282">
        <v>102</v>
      </c>
      <c r="E34021" s="265"/>
    </row>
    <row r="34022" spans="1:5">
      <c r="A34022" s="283">
        <v>84038</v>
      </c>
      <c r="B34022" s="176">
        <v>2.9</v>
      </c>
      <c r="C34022" s="176">
        <v>39</v>
      </c>
      <c r="D34022" s="282">
        <v>87</v>
      </c>
      <c r="E34022" s="265"/>
    </row>
    <row r="34023" spans="1:5">
      <c r="A34023" s="283">
        <v>84039</v>
      </c>
      <c r="B34023" s="176">
        <v>10.199999999999999</v>
      </c>
      <c r="C34023" s="176">
        <v>29.4</v>
      </c>
      <c r="D34023" s="282">
        <v>87</v>
      </c>
      <c r="E34023" s="265"/>
    </row>
    <row r="34024" spans="1:5">
      <c r="A34024" s="283">
        <v>84040</v>
      </c>
      <c r="B34024" s="176">
        <v>1102.5</v>
      </c>
      <c r="C34024" s="176">
        <v>33.799999999999997</v>
      </c>
      <c r="D34024" s="282">
        <v>116</v>
      </c>
      <c r="E34024" s="265"/>
    </row>
    <row r="34025" spans="1:5">
      <c r="A34025" s="283">
        <v>84041</v>
      </c>
      <c r="B34025" s="176">
        <v>2085.1999999999998</v>
      </c>
      <c r="C34025" s="176">
        <v>27.7</v>
      </c>
      <c r="D34025" s="282">
        <v>119</v>
      </c>
      <c r="E34025" s="265"/>
    </row>
    <row r="34026" spans="1:5">
      <c r="A34026" s="283">
        <v>84042</v>
      </c>
      <c r="B34026" s="176">
        <v>730.2</v>
      </c>
      <c r="C34026" s="176">
        <v>25.7</v>
      </c>
      <c r="D34026" s="282">
        <v>133</v>
      </c>
      <c r="E34026" s="265"/>
    </row>
    <row r="34027" spans="1:5">
      <c r="A34027" s="283">
        <v>84043</v>
      </c>
      <c r="B34027" s="176">
        <v>1140.4000000000001</v>
      </c>
      <c r="C34027" s="176">
        <v>24.4</v>
      </c>
      <c r="D34027" s="282">
        <v>145</v>
      </c>
      <c r="E34027" s="265"/>
    </row>
    <row r="34028" spans="1:5">
      <c r="A34028" s="283">
        <v>84044</v>
      </c>
      <c r="B34028" s="176">
        <v>399.4</v>
      </c>
      <c r="C34028" s="176">
        <v>28.2</v>
      </c>
      <c r="D34028" s="282">
        <v>105</v>
      </c>
      <c r="E34028" s="265"/>
    </row>
    <row r="34029" spans="1:5">
      <c r="A34029" s="283">
        <v>84045</v>
      </c>
      <c r="B34029" s="176">
        <v>303</v>
      </c>
      <c r="C34029" s="176">
        <v>22.5</v>
      </c>
      <c r="D34029" s="282">
        <v>103</v>
      </c>
      <c r="E34029" s="265"/>
    </row>
    <row r="34030" spans="1:5">
      <c r="A34030" s="283">
        <v>84046</v>
      </c>
      <c r="B34030" s="176">
        <v>1.5</v>
      </c>
      <c r="C34030" s="176">
        <v>42.8</v>
      </c>
      <c r="D34030" s="282">
        <v>87</v>
      </c>
      <c r="E34030" s="265"/>
    </row>
    <row r="34031" spans="1:5">
      <c r="A34031" s="283">
        <v>84047</v>
      </c>
      <c r="B34031" s="176">
        <v>3838.4</v>
      </c>
      <c r="C34031" s="176">
        <v>31.5</v>
      </c>
      <c r="D34031" s="282">
        <v>119</v>
      </c>
      <c r="E34031" s="265"/>
    </row>
    <row r="34032" spans="1:5">
      <c r="A34032" s="283">
        <v>84049</v>
      </c>
      <c r="B34032" s="176">
        <v>39.299999999999997</v>
      </c>
      <c r="C34032" s="176">
        <v>36.1</v>
      </c>
      <c r="D34032" s="282">
        <v>121</v>
      </c>
      <c r="E34032" s="265"/>
    </row>
    <row r="34033" spans="1:5">
      <c r="A34033" s="283">
        <v>84050</v>
      </c>
      <c r="B34033" s="176">
        <v>15.7</v>
      </c>
      <c r="C34033" s="176">
        <v>31.5</v>
      </c>
      <c r="D34033" s="282">
        <v>95</v>
      </c>
      <c r="E34033" s="265"/>
    </row>
    <row r="34034" spans="1:5">
      <c r="A34034" s="283">
        <v>84051</v>
      </c>
      <c r="B34034" s="176">
        <v>0.6</v>
      </c>
      <c r="C34034" s="176">
        <v>45.4</v>
      </c>
      <c r="D34034" s="282">
        <v>87</v>
      </c>
      <c r="E34034" s="265"/>
    </row>
    <row r="34035" spans="1:5">
      <c r="A34035" s="283">
        <v>84052</v>
      </c>
      <c r="B34035" s="176">
        <v>4.9000000000000004</v>
      </c>
      <c r="C34035" s="176">
        <v>30</v>
      </c>
      <c r="D34035" s="282">
        <v>87</v>
      </c>
      <c r="E34035" s="265"/>
    </row>
    <row r="34036" spans="1:5">
      <c r="A34036" s="283">
        <v>84053</v>
      </c>
      <c r="B34036" s="176">
        <v>9</v>
      </c>
      <c r="C34036" s="176">
        <v>29.7</v>
      </c>
      <c r="D34036" s="282">
        <v>87</v>
      </c>
      <c r="E34036" s="265"/>
    </row>
    <row r="34037" spans="1:5">
      <c r="A34037" s="283">
        <v>84054</v>
      </c>
      <c r="B34037" s="176">
        <v>1472.8</v>
      </c>
      <c r="C34037" s="176">
        <v>29.2</v>
      </c>
      <c r="D34037" s="282">
        <v>131</v>
      </c>
      <c r="E34037" s="265"/>
    </row>
    <row r="34038" spans="1:5">
      <c r="A34038" s="283">
        <v>84055</v>
      </c>
      <c r="B34038" s="176">
        <v>38.700000000000003</v>
      </c>
      <c r="C34038" s="176">
        <v>34.299999999999997</v>
      </c>
      <c r="D34038" s="282">
        <v>116</v>
      </c>
      <c r="E34038" s="265"/>
    </row>
    <row r="34039" spans="1:5">
      <c r="A34039" s="283">
        <v>84056</v>
      </c>
      <c r="B34039" s="176">
        <v>349.5</v>
      </c>
      <c r="C34039" s="176">
        <v>21.9</v>
      </c>
      <c r="D34039" s="282">
        <v>135</v>
      </c>
      <c r="E34039" s="265"/>
    </row>
    <row r="34040" spans="1:5">
      <c r="A34040" s="283">
        <v>84057</v>
      </c>
      <c r="B34040" s="176">
        <v>1675.3</v>
      </c>
      <c r="C34040" s="176">
        <v>26.5</v>
      </c>
      <c r="D34040" s="282">
        <v>124</v>
      </c>
      <c r="E34040" s="265"/>
    </row>
    <row r="34041" spans="1:5">
      <c r="A34041" s="283">
        <v>84058</v>
      </c>
      <c r="B34041" s="176">
        <v>650.70000000000005</v>
      </c>
      <c r="C34041" s="176">
        <v>24.9</v>
      </c>
      <c r="D34041" s="282">
        <v>156</v>
      </c>
      <c r="E34041" s="265"/>
    </row>
    <row r="34042" spans="1:5">
      <c r="A34042" s="283">
        <v>84059</v>
      </c>
      <c r="B34042" s="176">
        <v>0</v>
      </c>
      <c r="C34042" s="176">
        <v>0</v>
      </c>
      <c r="D34042" s="282">
        <v>87</v>
      </c>
      <c r="E34042" s="265"/>
    </row>
    <row r="34043" spans="1:5">
      <c r="A34043" s="283">
        <v>84060</v>
      </c>
      <c r="B34043" s="176">
        <v>120.8</v>
      </c>
      <c r="C34043" s="176">
        <v>35.799999999999997</v>
      </c>
      <c r="D34043" s="282">
        <v>128</v>
      </c>
      <c r="E34043" s="265"/>
    </row>
    <row r="34044" spans="1:5">
      <c r="A34044" s="283">
        <v>84061</v>
      </c>
      <c r="B34044" s="176">
        <v>28.1</v>
      </c>
      <c r="C34044" s="176">
        <v>34.200000000000003</v>
      </c>
      <c r="D34044" s="282">
        <v>87</v>
      </c>
      <c r="E34044" s="265"/>
    </row>
    <row r="34045" spans="1:5">
      <c r="A34045" s="283">
        <v>84062</v>
      </c>
      <c r="B34045" s="176">
        <v>1282.3</v>
      </c>
      <c r="C34045" s="176">
        <v>25.4</v>
      </c>
      <c r="D34045" s="282">
        <v>168</v>
      </c>
      <c r="E34045" s="265"/>
    </row>
    <row r="34046" spans="1:5">
      <c r="A34046" s="283">
        <v>84063</v>
      </c>
      <c r="B34046" s="176">
        <v>10.9</v>
      </c>
      <c r="C34046" s="176">
        <v>29.8</v>
      </c>
      <c r="D34046" s="282">
        <v>87</v>
      </c>
      <c r="E34046" s="265"/>
    </row>
    <row r="34047" spans="1:5">
      <c r="A34047" s="283">
        <v>84064</v>
      </c>
      <c r="B34047" s="176">
        <v>1.5</v>
      </c>
      <c r="C34047" s="176">
        <v>31.4</v>
      </c>
      <c r="D34047" s="282">
        <v>87</v>
      </c>
      <c r="E34047" s="265"/>
    </row>
    <row r="34048" spans="1:5">
      <c r="A34048" s="283">
        <v>84065</v>
      </c>
      <c r="B34048" s="176">
        <v>1787.4</v>
      </c>
      <c r="C34048" s="176">
        <v>28.7</v>
      </c>
      <c r="D34048" s="282">
        <v>123</v>
      </c>
      <c r="E34048" s="265"/>
    </row>
    <row r="34049" spans="1:5">
      <c r="A34049" s="283">
        <v>84066</v>
      </c>
      <c r="B34049" s="176">
        <v>26.5</v>
      </c>
      <c r="C34049" s="176">
        <v>28.4</v>
      </c>
      <c r="D34049" s="282">
        <v>108</v>
      </c>
      <c r="E34049" s="265"/>
    </row>
    <row r="34050" spans="1:5">
      <c r="A34050" s="283">
        <v>84067</v>
      </c>
      <c r="B34050" s="176">
        <v>4282.8</v>
      </c>
      <c r="C34050" s="176">
        <v>30.1</v>
      </c>
      <c r="D34050" s="282">
        <v>95</v>
      </c>
      <c r="E34050" s="265"/>
    </row>
    <row r="34051" spans="1:5">
      <c r="A34051" s="283">
        <v>84068</v>
      </c>
      <c r="B34051" s="176">
        <v>89.8</v>
      </c>
      <c r="C34051" s="176">
        <v>49</v>
      </c>
      <c r="D34051" s="282">
        <v>105</v>
      </c>
      <c r="E34051" s="265"/>
    </row>
    <row r="34052" spans="1:5">
      <c r="A34052" s="283">
        <v>84069</v>
      </c>
      <c r="B34052" s="176">
        <v>1.4</v>
      </c>
      <c r="C34052" s="176">
        <v>38.9</v>
      </c>
      <c r="D34052" s="282">
        <v>87</v>
      </c>
      <c r="E34052" s="265"/>
    </row>
    <row r="34053" spans="1:5">
      <c r="A34053" s="283">
        <v>84070</v>
      </c>
      <c r="B34053" s="176">
        <v>3723.4</v>
      </c>
      <c r="C34053" s="176">
        <v>31.9</v>
      </c>
      <c r="D34053" s="282">
        <v>158</v>
      </c>
      <c r="E34053" s="265"/>
    </row>
    <row r="34054" spans="1:5">
      <c r="A34054" s="283">
        <v>84071</v>
      </c>
      <c r="B34054" s="176">
        <v>0</v>
      </c>
      <c r="C34054" s="176">
        <v>0</v>
      </c>
      <c r="D34054" s="282">
        <v>87</v>
      </c>
      <c r="E34054" s="265"/>
    </row>
    <row r="34055" spans="1:5">
      <c r="A34055" s="283">
        <v>84072</v>
      </c>
      <c r="B34055" s="176">
        <v>0.6</v>
      </c>
      <c r="C34055" s="176">
        <v>45.5</v>
      </c>
      <c r="D34055" s="282">
        <v>87</v>
      </c>
      <c r="E34055" s="265"/>
    </row>
    <row r="34056" spans="1:5">
      <c r="A34056" s="283">
        <v>84073</v>
      </c>
      <c r="B34056" s="176">
        <v>0.6</v>
      </c>
      <c r="C34056" s="176">
        <v>45.3</v>
      </c>
      <c r="D34056" s="282">
        <v>87</v>
      </c>
      <c r="E34056" s="265"/>
    </row>
    <row r="34057" spans="1:5">
      <c r="A34057" s="283">
        <v>84074</v>
      </c>
      <c r="B34057" s="176">
        <v>125.6</v>
      </c>
      <c r="C34057" s="176">
        <v>29</v>
      </c>
      <c r="D34057" s="282">
        <v>115</v>
      </c>
      <c r="E34057" s="265"/>
    </row>
    <row r="34058" spans="1:5">
      <c r="A34058" s="283">
        <v>84075</v>
      </c>
      <c r="B34058" s="176">
        <v>304.60000000000002</v>
      </c>
      <c r="C34058" s="176">
        <v>25.8</v>
      </c>
      <c r="D34058" s="282">
        <v>122</v>
      </c>
      <c r="E34058" s="265"/>
    </row>
    <row r="34059" spans="1:5">
      <c r="A34059" s="283">
        <v>84076</v>
      </c>
      <c r="B34059" s="176">
        <v>0</v>
      </c>
      <c r="C34059" s="176">
        <v>0</v>
      </c>
      <c r="D34059" s="282">
        <v>87</v>
      </c>
      <c r="E34059" s="265"/>
    </row>
    <row r="34060" spans="1:5">
      <c r="A34060" s="283">
        <v>84078</v>
      </c>
      <c r="B34060" s="176">
        <v>16.5</v>
      </c>
      <c r="C34060" s="176">
        <v>29.2</v>
      </c>
      <c r="D34060" s="282">
        <v>121</v>
      </c>
      <c r="E34060" s="265"/>
    </row>
    <row r="34061" spans="1:5">
      <c r="A34061" s="283">
        <v>84079</v>
      </c>
      <c r="B34061" s="176">
        <v>0.3</v>
      </c>
      <c r="C34061" s="176">
        <v>30.8</v>
      </c>
      <c r="D34061" s="282">
        <v>87</v>
      </c>
      <c r="E34061" s="265"/>
    </row>
    <row r="34062" spans="1:5">
      <c r="A34062" s="283">
        <v>84080</v>
      </c>
      <c r="B34062" s="176">
        <v>0</v>
      </c>
      <c r="C34062" s="176">
        <v>0</v>
      </c>
      <c r="D34062" s="282">
        <v>87</v>
      </c>
      <c r="E34062" s="265"/>
    </row>
    <row r="34063" spans="1:5">
      <c r="A34063" s="283">
        <v>84081</v>
      </c>
      <c r="B34063" s="176">
        <v>681.9</v>
      </c>
      <c r="C34063" s="176">
        <v>25.4</v>
      </c>
      <c r="D34063" s="282">
        <v>87</v>
      </c>
      <c r="E34063" s="265"/>
    </row>
    <row r="34064" spans="1:5">
      <c r="A34064" s="283">
        <v>84082</v>
      </c>
      <c r="B34064" s="176">
        <v>7.6</v>
      </c>
      <c r="C34064" s="176">
        <v>36.5</v>
      </c>
      <c r="D34064" s="282">
        <v>87</v>
      </c>
      <c r="E34064" s="265"/>
    </row>
    <row r="34065" spans="1:5">
      <c r="A34065" s="283">
        <v>84083</v>
      </c>
      <c r="B34065" s="176">
        <v>0.1</v>
      </c>
      <c r="C34065" s="176">
        <v>34.299999999999997</v>
      </c>
      <c r="D34065" s="282">
        <v>87</v>
      </c>
      <c r="E34065" s="265"/>
    </row>
    <row r="34066" spans="1:5">
      <c r="A34066" s="283">
        <v>84084</v>
      </c>
      <c r="B34066" s="176">
        <v>4633.3</v>
      </c>
      <c r="C34066" s="176">
        <v>30.2</v>
      </c>
      <c r="D34066" s="282">
        <v>125</v>
      </c>
      <c r="E34066" s="265"/>
    </row>
    <row r="34067" spans="1:5">
      <c r="A34067" s="283">
        <v>84085</v>
      </c>
      <c r="B34067" s="176">
        <v>10</v>
      </c>
      <c r="C34067" s="176">
        <v>29.7</v>
      </c>
      <c r="D34067" s="282">
        <v>87</v>
      </c>
      <c r="E34067" s="265"/>
    </row>
    <row r="34068" spans="1:5">
      <c r="A34068" s="283">
        <v>84086</v>
      </c>
      <c r="B34068" s="176">
        <v>0</v>
      </c>
      <c r="C34068" s="176">
        <v>0</v>
      </c>
      <c r="D34068" s="282">
        <v>87</v>
      </c>
      <c r="E34068" s="265"/>
    </row>
    <row r="34069" spans="1:5">
      <c r="A34069" s="283">
        <v>84087</v>
      </c>
      <c r="B34069" s="176">
        <v>993.8</v>
      </c>
      <c r="C34069" s="176">
        <v>28.4</v>
      </c>
      <c r="D34069" s="282">
        <v>110</v>
      </c>
      <c r="E34069" s="265"/>
    </row>
    <row r="34070" spans="1:5">
      <c r="A34070" s="283">
        <v>84088</v>
      </c>
      <c r="B34070" s="176">
        <v>3458.1</v>
      </c>
      <c r="C34070" s="176">
        <v>28.8</v>
      </c>
      <c r="D34070" s="282">
        <v>137</v>
      </c>
      <c r="E34070" s="265"/>
    </row>
    <row r="34071" spans="1:5">
      <c r="A34071" s="283">
        <v>84089</v>
      </c>
      <c r="B34071" s="176">
        <v>0</v>
      </c>
      <c r="C34071" s="176">
        <v>0</v>
      </c>
      <c r="D34071" s="282">
        <v>87</v>
      </c>
      <c r="E34071" s="265"/>
    </row>
    <row r="34072" spans="1:5">
      <c r="A34072" s="283">
        <v>84090</v>
      </c>
      <c r="B34072" s="176">
        <v>5531.5</v>
      </c>
      <c r="C34072" s="176">
        <v>36.5</v>
      </c>
      <c r="D34072" s="282">
        <v>87</v>
      </c>
      <c r="E34072" s="265"/>
    </row>
    <row r="34073" spans="1:5">
      <c r="A34073" s="283">
        <v>84091</v>
      </c>
      <c r="B34073" s="176">
        <v>0</v>
      </c>
      <c r="C34073" s="176">
        <v>0</v>
      </c>
      <c r="D34073" s="282">
        <v>87</v>
      </c>
      <c r="E34073" s="265"/>
    </row>
    <row r="34074" spans="1:5">
      <c r="A34074" s="283">
        <v>84092</v>
      </c>
      <c r="B34074" s="176">
        <v>637.20000000000005</v>
      </c>
      <c r="C34074" s="176">
        <v>36.799999999999997</v>
      </c>
      <c r="D34074" s="282">
        <v>122</v>
      </c>
      <c r="E34074" s="265"/>
    </row>
    <row r="34075" spans="1:5">
      <c r="A34075" s="283">
        <v>84093</v>
      </c>
      <c r="B34075" s="176">
        <v>3851</v>
      </c>
      <c r="C34075" s="176">
        <v>38.6</v>
      </c>
      <c r="D34075" s="282">
        <v>137</v>
      </c>
      <c r="E34075" s="265"/>
    </row>
    <row r="34076" spans="1:5">
      <c r="A34076" s="283">
        <v>84094</v>
      </c>
      <c r="B34076" s="176">
        <v>5370.7</v>
      </c>
      <c r="C34076" s="176">
        <v>32.200000000000003</v>
      </c>
      <c r="D34076" s="282">
        <v>125</v>
      </c>
      <c r="E34076" s="265"/>
    </row>
    <row r="34077" spans="1:5">
      <c r="A34077" s="283">
        <v>84095</v>
      </c>
      <c r="B34077" s="176">
        <v>2213.3000000000002</v>
      </c>
      <c r="C34077" s="176">
        <v>29.5</v>
      </c>
      <c r="D34077" s="282">
        <v>137</v>
      </c>
      <c r="E34077" s="265"/>
    </row>
    <row r="34078" spans="1:5">
      <c r="A34078" s="283">
        <v>84096</v>
      </c>
      <c r="B34078" s="176">
        <v>626.1</v>
      </c>
      <c r="C34078" s="176">
        <v>25.1</v>
      </c>
      <c r="D34078" s="282">
        <v>123</v>
      </c>
      <c r="E34078" s="265"/>
    </row>
    <row r="34079" spans="1:5">
      <c r="A34079" s="283">
        <v>84097</v>
      </c>
      <c r="B34079" s="176">
        <v>1090.5</v>
      </c>
      <c r="C34079" s="176">
        <v>27.8</v>
      </c>
      <c r="D34079" s="282">
        <v>143</v>
      </c>
      <c r="E34079" s="265"/>
    </row>
    <row r="34080" spans="1:5">
      <c r="A34080" s="283">
        <v>84098</v>
      </c>
      <c r="B34080" s="176">
        <v>58.7</v>
      </c>
      <c r="C34080" s="176">
        <v>38.4</v>
      </c>
      <c r="D34080" s="282">
        <v>145</v>
      </c>
      <c r="E34080" s="265"/>
    </row>
    <row r="34081" spans="1:5">
      <c r="A34081" s="283">
        <v>84101</v>
      </c>
      <c r="B34081" s="176">
        <v>3002.8</v>
      </c>
      <c r="C34081" s="176">
        <v>34.299999999999997</v>
      </c>
      <c r="D34081" s="282">
        <v>114</v>
      </c>
      <c r="E34081" s="265"/>
    </row>
    <row r="34082" spans="1:5">
      <c r="A34082" s="283">
        <v>84102</v>
      </c>
      <c r="B34082" s="176">
        <v>1149.4000000000001</v>
      </c>
      <c r="C34082" s="176">
        <v>30.1</v>
      </c>
      <c r="D34082" s="282">
        <v>176</v>
      </c>
      <c r="E34082" s="265"/>
    </row>
    <row r="34083" spans="1:5">
      <c r="A34083" s="283">
        <v>84103</v>
      </c>
      <c r="B34083" s="176">
        <v>967.9</v>
      </c>
      <c r="C34083" s="176">
        <v>34.4</v>
      </c>
      <c r="D34083" s="282">
        <v>139</v>
      </c>
      <c r="E34083" s="265"/>
    </row>
    <row r="34084" spans="1:5">
      <c r="A34084" s="283">
        <v>84104</v>
      </c>
      <c r="B34084" s="176">
        <v>1881.1</v>
      </c>
      <c r="C34084" s="176">
        <v>27.8</v>
      </c>
      <c r="D34084" s="282">
        <v>125</v>
      </c>
      <c r="E34084" s="265"/>
    </row>
    <row r="34085" spans="1:5">
      <c r="A34085" s="283">
        <v>84105</v>
      </c>
      <c r="B34085" s="176">
        <v>7585.7</v>
      </c>
      <c r="C34085" s="176">
        <v>33.299999999999997</v>
      </c>
      <c r="D34085" s="282">
        <v>178</v>
      </c>
      <c r="E34085" s="265"/>
    </row>
    <row r="34086" spans="1:5">
      <c r="A34086" s="283">
        <v>84106</v>
      </c>
      <c r="B34086" s="176">
        <v>5380.6</v>
      </c>
      <c r="C34086" s="176">
        <v>33.299999999999997</v>
      </c>
      <c r="D34086" s="282">
        <v>180</v>
      </c>
      <c r="E34086" s="265"/>
    </row>
    <row r="34087" spans="1:5">
      <c r="A34087" s="283">
        <v>84107</v>
      </c>
      <c r="B34087" s="176">
        <v>4320.2</v>
      </c>
      <c r="C34087" s="176">
        <v>32.6</v>
      </c>
      <c r="D34087" s="282">
        <v>184</v>
      </c>
      <c r="E34087" s="265"/>
    </row>
    <row r="34088" spans="1:5">
      <c r="A34088" s="283">
        <v>84108</v>
      </c>
      <c r="B34088" s="176">
        <v>366</v>
      </c>
      <c r="C34088" s="176">
        <v>34.6</v>
      </c>
      <c r="D34088" s="282">
        <v>168</v>
      </c>
      <c r="E34088" s="265"/>
    </row>
    <row r="34089" spans="1:5">
      <c r="A34089" s="283">
        <v>84109</v>
      </c>
      <c r="B34089" s="176">
        <v>646.20000000000005</v>
      </c>
      <c r="C34089" s="176">
        <v>36</v>
      </c>
      <c r="D34089" s="282">
        <v>129</v>
      </c>
      <c r="E34089" s="265"/>
    </row>
    <row r="34090" spans="1:5">
      <c r="A34090" s="283">
        <v>84110</v>
      </c>
      <c r="B34090" s="176">
        <v>0</v>
      </c>
      <c r="C34090" s="176">
        <v>0</v>
      </c>
      <c r="D34090" s="282">
        <v>87</v>
      </c>
      <c r="E34090" s="265"/>
    </row>
    <row r="34091" spans="1:5">
      <c r="A34091" s="283">
        <v>84111</v>
      </c>
      <c r="B34091" s="176">
        <v>1309.5999999999999</v>
      </c>
      <c r="C34091" s="176">
        <v>33</v>
      </c>
      <c r="D34091" s="282">
        <v>147</v>
      </c>
      <c r="E34091" s="265"/>
    </row>
    <row r="34092" spans="1:5">
      <c r="A34092" s="283">
        <v>84112</v>
      </c>
      <c r="B34092" s="176">
        <v>2201.6999999999998</v>
      </c>
      <c r="C34092" s="176">
        <v>22.2</v>
      </c>
      <c r="D34092" s="282">
        <v>87</v>
      </c>
      <c r="E34092" s="265"/>
    </row>
    <row r="34093" spans="1:5">
      <c r="A34093" s="283">
        <v>84113</v>
      </c>
      <c r="B34093" s="176">
        <v>1321.7</v>
      </c>
      <c r="C34093" s="176">
        <v>22.3</v>
      </c>
      <c r="D34093" s="282">
        <v>87</v>
      </c>
      <c r="E34093" s="265"/>
    </row>
    <row r="34094" spans="1:5">
      <c r="A34094" s="283">
        <v>84114</v>
      </c>
      <c r="B34094" s="176">
        <v>0</v>
      </c>
      <c r="C34094" s="176">
        <v>0</v>
      </c>
      <c r="D34094" s="282">
        <v>87</v>
      </c>
      <c r="E34094" s="265"/>
    </row>
    <row r="34095" spans="1:5">
      <c r="A34095" s="283">
        <v>84115</v>
      </c>
      <c r="B34095" s="176">
        <v>3948.9</v>
      </c>
      <c r="C34095" s="176">
        <v>31.3</v>
      </c>
      <c r="D34095" s="282">
        <v>128</v>
      </c>
      <c r="E34095" s="265"/>
    </row>
    <row r="34096" spans="1:5">
      <c r="A34096" s="283">
        <v>84116</v>
      </c>
      <c r="B34096" s="176">
        <v>3184.6</v>
      </c>
      <c r="C34096" s="176">
        <v>28.9</v>
      </c>
      <c r="D34096" s="282">
        <v>147</v>
      </c>
      <c r="E34096" s="265"/>
    </row>
    <row r="34097" spans="1:5">
      <c r="A34097" s="283">
        <v>84117</v>
      </c>
      <c r="B34097" s="176">
        <v>4387.3</v>
      </c>
      <c r="C34097" s="176">
        <v>38.700000000000003</v>
      </c>
      <c r="D34097" s="282">
        <v>171</v>
      </c>
      <c r="E34097" s="265"/>
    </row>
    <row r="34098" spans="1:5">
      <c r="A34098" s="283">
        <v>84118</v>
      </c>
      <c r="B34098" s="176">
        <v>5335.6</v>
      </c>
      <c r="C34098" s="176">
        <v>28</v>
      </c>
      <c r="D34098" s="282">
        <v>115</v>
      </c>
      <c r="E34098" s="265"/>
    </row>
    <row r="34099" spans="1:5">
      <c r="A34099" s="283">
        <v>84119</v>
      </c>
      <c r="B34099" s="176">
        <v>4205.7</v>
      </c>
      <c r="C34099" s="176">
        <v>29.7</v>
      </c>
      <c r="D34099" s="282">
        <v>179</v>
      </c>
      <c r="E34099" s="265"/>
    </row>
    <row r="34100" spans="1:5">
      <c r="A34100" s="283">
        <v>84120</v>
      </c>
      <c r="B34100" s="176">
        <v>3453.5</v>
      </c>
      <c r="C34100" s="176">
        <v>29.2</v>
      </c>
      <c r="D34100" s="282">
        <v>132</v>
      </c>
      <c r="E34100" s="265"/>
    </row>
    <row r="34101" spans="1:5">
      <c r="A34101" s="283">
        <v>84121</v>
      </c>
      <c r="B34101" s="176">
        <v>614.20000000000005</v>
      </c>
      <c r="C34101" s="176">
        <v>38.5</v>
      </c>
      <c r="D34101" s="282">
        <v>138</v>
      </c>
      <c r="E34101" s="265"/>
    </row>
    <row r="34102" spans="1:5">
      <c r="A34102" s="283">
        <v>84122</v>
      </c>
      <c r="B34102" s="176">
        <v>1211.5999999999999</v>
      </c>
      <c r="C34102" s="176">
        <v>33.6</v>
      </c>
      <c r="D34102" s="282">
        <v>87</v>
      </c>
      <c r="E34102" s="265"/>
    </row>
    <row r="34103" spans="1:5">
      <c r="A34103" s="283">
        <v>84123</v>
      </c>
      <c r="B34103" s="176">
        <v>4689</v>
      </c>
      <c r="C34103" s="176">
        <v>31.8</v>
      </c>
      <c r="D34103" s="282">
        <v>175</v>
      </c>
      <c r="E34103" s="265"/>
    </row>
    <row r="34104" spans="1:5">
      <c r="A34104" s="283">
        <v>84124</v>
      </c>
      <c r="B34104" s="176">
        <v>810.9</v>
      </c>
      <c r="C34104" s="176">
        <v>38</v>
      </c>
      <c r="D34104" s="282">
        <v>124</v>
      </c>
      <c r="E34104" s="265"/>
    </row>
    <row r="34105" spans="1:5">
      <c r="A34105" s="283">
        <v>84125</v>
      </c>
      <c r="B34105" s="176">
        <v>0</v>
      </c>
      <c r="C34105" s="176">
        <v>0</v>
      </c>
      <c r="D34105" s="282">
        <v>87</v>
      </c>
      <c r="E34105" s="265"/>
    </row>
    <row r="34106" spans="1:5">
      <c r="A34106" s="283">
        <v>84126</v>
      </c>
      <c r="B34106" s="176">
        <v>0</v>
      </c>
      <c r="C34106" s="176">
        <v>0</v>
      </c>
      <c r="D34106" s="282">
        <v>87</v>
      </c>
      <c r="E34106" s="265"/>
    </row>
    <row r="34107" spans="1:5">
      <c r="A34107" s="283">
        <v>84127</v>
      </c>
      <c r="B34107" s="176">
        <v>0</v>
      </c>
      <c r="C34107" s="176">
        <v>0</v>
      </c>
      <c r="D34107" s="282">
        <v>87</v>
      </c>
      <c r="E34107" s="265"/>
    </row>
    <row r="34108" spans="1:5">
      <c r="A34108" s="283">
        <v>84128</v>
      </c>
      <c r="B34108" s="176">
        <v>1227.3</v>
      </c>
      <c r="C34108" s="176">
        <v>27.3</v>
      </c>
      <c r="D34108" s="282">
        <v>108</v>
      </c>
      <c r="E34108" s="265"/>
    </row>
    <row r="34109" spans="1:5">
      <c r="A34109" s="283">
        <v>84129</v>
      </c>
      <c r="B34109" s="176">
        <v>5523.6</v>
      </c>
      <c r="C34109" s="176">
        <v>30.8</v>
      </c>
      <c r="D34109" s="282">
        <v>95</v>
      </c>
      <c r="E34109" s="265"/>
    </row>
    <row r="34110" spans="1:5">
      <c r="A34110" s="283">
        <v>84130</v>
      </c>
      <c r="B34110" s="176">
        <v>7418.4</v>
      </c>
      <c r="C34110" s="176">
        <v>42.5</v>
      </c>
      <c r="D34110" s="282">
        <v>87</v>
      </c>
      <c r="E34110" s="265"/>
    </row>
    <row r="34111" spans="1:5">
      <c r="A34111" s="283">
        <v>84132</v>
      </c>
      <c r="B34111" s="176">
        <v>0</v>
      </c>
      <c r="C34111" s="176">
        <v>0</v>
      </c>
      <c r="D34111" s="282">
        <v>87</v>
      </c>
      <c r="E34111" s="265"/>
    </row>
    <row r="34112" spans="1:5">
      <c r="A34112" s="283">
        <v>84133</v>
      </c>
      <c r="B34112" s="176">
        <v>0</v>
      </c>
      <c r="C34112" s="176">
        <v>0</v>
      </c>
      <c r="D34112" s="282">
        <v>87</v>
      </c>
      <c r="E34112" s="265"/>
    </row>
    <row r="34113" spans="1:5">
      <c r="A34113" s="283">
        <v>84134</v>
      </c>
      <c r="B34113" s="176">
        <v>0</v>
      </c>
      <c r="C34113" s="176">
        <v>0</v>
      </c>
      <c r="D34113" s="282">
        <v>87</v>
      </c>
      <c r="E34113" s="265"/>
    </row>
    <row r="34114" spans="1:5">
      <c r="A34114" s="283">
        <v>84138</v>
      </c>
      <c r="B34114" s="176">
        <v>0</v>
      </c>
      <c r="C34114" s="176">
        <v>0</v>
      </c>
      <c r="D34114" s="282">
        <v>87</v>
      </c>
      <c r="E34114" s="265"/>
    </row>
    <row r="34115" spans="1:5">
      <c r="A34115" s="283">
        <v>84139</v>
      </c>
      <c r="B34115" s="176">
        <v>0</v>
      </c>
      <c r="C34115" s="176">
        <v>0</v>
      </c>
      <c r="D34115" s="282">
        <v>87</v>
      </c>
      <c r="E34115" s="265"/>
    </row>
    <row r="34116" spans="1:5">
      <c r="A34116" s="283">
        <v>84143</v>
      </c>
      <c r="B34116" s="176">
        <v>0</v>
      </c>
      <c r="C34116" s="176">
        <v>0</v>
      </c>
      <c r="D34116" s="282">
        <v>87</v>
      </c>
      <c r="E34116" s="265"/>
    </row>
    <row r="34117" spans="1:5">
      <c r="A34117" s="283">
        <v>84145</v>
      </c>
      <c r="B34117" s="176">
        <v>0</v>
      </c>
      <c r="C34117" s="176">
        <v>0</v>
      </c>
      <c r="D34117" s="282">
        <v>87</v>
      </c>
      <c r="E34117" s="265"/>
    </row>
    <row r="34118" spans="1:5">
      <c r="A34118" s="283">
        <v>84147</v>
      </c>
      <c r="B34118" s="176">
        <v>5493.2</v>
      </c>
      <c r="C34118" s="176">
        <v>47.2</v>
      </c>
      <c r="D34118" s="282">
        <v>87</v>
      </c>
      <c r="E34118" s="265"/>
    </row>
    <row r="34119" spans="1:5">
      <c r="A34119" s="283">
        <v>84148</v>
      </c>
      <c r="B34119" s="176">
        <v>0</v>
      </c>
      <c r="C34119" s="176">
        <v>0</v>
      </c>
      <c r="D34119" s="282">
        <v>87</v>
      </c>
      <c r="E34119" s="265"/>
    </row>
    <row r="34120" spans="1:5">
      <c r="A34120" s="283">
        <v>84150</v>
      </c>
      <c r="B34120" s="176">
        <v>0</v>
      </c>
      <c r="C34120" s="176">
        <v>0</v>
      </c>
      <c r="D34120" s="282">
        <v>87</v>
      </c>
      <c r="E34120" s="265"/>
    </row>
    <row r="34121" spans="1:5">
      <c r="A34121" s="283">
        <v>84151</v>
      </c>
      <c r="B34121" s="176">
        <v>7863.8</v>
      </c>
      <c r="C34121" s="176">
        <v>29.3</v>
      </c>
      <c r="D34121" s="282">
        <v>87</v>
      </c>
      <c r="E34121" s="265"/>
    </row>
    <row r="34122" spans="1:5">
      <c r="A34122" s="283">
        <v>84152</v>
      </c>
      <c r="B34122" s="176">
        <v>0</v>
      </c>
      <c r="C34122" s="176">
        <v>0</v>
      </c>
      <c r="D34122" s="282">
        <v>87</v>
      </c>
      <c r="E34122" s="265"/>
    </row>
    <row r="34123" spans="1:5">
      <c r="A34123" s="283">
        <v>84157</v>
      </c>
      <c r="B34123" s="176">
        <v>4649.3</v>
      </c>
      <c r="C34123" s="176">
        <v>32.6</v>
      </c>
      <c r="D34123" s="282">
        <v>87</v>
      </c>
      <c r="E34123" s="265"/>
    </row>
    <row r="34124" spans="1:5">
      <c r="A34124" s="283">
        <v>84158</v>
      </c>
      <c r="B34124" s="176">
        <v>250.9</v>
      </c>
      <c r="C34124" s="176">
        <v>24.6</v>
      </c>
      <c r="D34124" s="282">
        <v>87</v>
      </c>
      <c r="E34124" s="265"/>
    </row>
    <row r="34125" spans="1:5">
      <c r="A34125" s="283">
        <v>84165</v>
      </c>
      <c r="B34125" s="176">
        <v>1242.7</v>
      </c>
      <c r="C34125" s="176">
        <v>32.9</v>
      </c>
      <c r="D34125" s="282">
        <v>87</v>
      </c>
      <c r="E34125" s="265"/>
    </row>
    <row r="34126" spans="1:5">
      <c r="A34126" s="283">
        <v>84170</v>
      </c>
      <c r="B34126" s="176">
        <v>0</v>
      </c>
      <c r="C34126" s="176">
        <v>0</v>
      </c>
      <c r="D34126" s="282">
        <v>87</v>
      </c>
      <c r="E34126" s="265"/>
    </row>
    <row r="34127" spans="1:5">
      <c r="A34127" s="283">
        <v>84171</v>
      </c>
      <c r="B34127" s="176">
        <v>0</v>
      </c>
      <c r="C34127" s="176">
        <v>0</v>
      </c>
      <c r="D34127" s="282">
        <v>87</v>
      </c>
      <c r="E34127" s="265"/>
    </row>
    <row r="34128" spans="1:5">
      <c r="A34128" s="283">
        <v>84180</v>
      </c>
      <c r="B34128" s="176">
        <v>0</v>
      </c>
      <c r="C34128" s="176">
        <v>0</v>
      </c>
      <c r="D34128" s="282">
        <v>87</v>
      </c>
      <c r="E34128" s="265"/>
    </row>
    <row r="34129" spans="1:5">
      <c r="A34129" s="283">
        <v>84184</v>
      </c>
      <c r="B34129" s="176">
        <v>0</v>
      </c>
      <c r="C34129" s="176">
        <v>0</v>
      </c>
      <c r="D34129" s="282">
        <v>87</v>
      </c>
      <c r="E34129" s="265"/>
    </row>
    <row r="34130" spans="1:5">
      <c r="A34130" s="283">
        <v>84190</v>
      </c>
      <c r="B34130" s="176">
        <v>0</v>
      </c>
      <c r="C34130" s="176">
        <v>0</v>
      </c>
      <c r="D34130" s="282">
        <v>87</v>
      </c>
      <c r="E34130" s="265"/>
    </row>
    <row r="34131" spans="1:5">
      <c r="A34131" s="283">
        <v>84201</v>
      </c>
      <c r="B34131" s="176">
        <v>0</v>
      </c>
      <c r="C34131" s="176">
        <v>0</v>
      </c>
      <c r="D34131" s="282">
        <v>87</v>
      </c>
      <c r="E34131" s="265"/>
    </row>
    <row r="34132" spans="1:5">
      <c r="A34132" s="283">
        <v>84301</v>
      </c>
      <c r="B34132" s="176">
        <v>76.599999999999994</v>
      </c>
      <c r="C34132" s="176">
        <v>33.6</v>
      </c>
      <c r="D34132" s="282">
        <v>87</v>
      </c>
      <c r="E34132" s="265"/>
    </row>
    <row r="34133" spans="1:5">
      <c r="A34133" s="283">
        <v>84302</v>
      </c>
      <c r="B34133" s="176">
        <v>196.9</v>
      </c>
      <c r="C34133" s="176">
        <v>30.8</v>
      </c>
      <c r="D34133" s="282">
        <v>111</v>
      </c>
      <c r="E34133" s="265"/>
    </row>
    <row r="34134" spans="1:5">
      <c r="A34134" s="283">
        <v>84304</v>
      </c>
      <c r="B34134" s="176">
        <v>30.5</v>
      </c>
      <c r="C34134" s="176">
        <v>32</v>
      </c>
      <c r="D34134" s="282">
        <v>87</v>
      </c>
      <c r="E34134" s="265"/>
    </row>
    <row r="34135" spans="1:5">
      <c r="A34135" s="283">
        <v>84305</v>
      </c>
      <c r="B34135" s="176">
        <v>0</v>
      </c>
      <c r="C34135" s="176">
        <v>0</v>
      </c>
      <c r="D34135" s="282">
        <v>87</v>
      </c>
      <c r="E34135" s="265"/>
    </row>
    <row r="34136" spans="1:5">
      <c r="A34136" s="283">
        <v>84306</v>
      </c>
      <c r="B34136" s="176">
        <v>44.3</v>
      </c>
      <c r="C34136" s="176">
        <v>32.799999999999997</v>
      </c>
      <c r="D34136" s="282">
        <v>87</v>
      </c>
      <c r="E34136" s="265"/>
    </row>
    <row r="34137" spans="1:5">
      <c r="A34137" s="283">
        <v>84307</v>
      </c>
      <c r="B34137" s="176">
        <v>4.5999999999999996</v>
      </c>
      <c r="C34137" s="176">
        <v>31.3</v>
      </c>
      <c r="D34137" s="282">
        <v>87</v>
      </c>
      <c r="E34137" s="265"/>
    </row>
    <row r="34138" spans="1:5">
      <c r="A34138" s="283">
        <v>84308</v>
      </c>
      <c r="B34138" s="176">
        <v>21.2</v>
      </c>
      <c r="C34138" s="176">
        <v>32.299999999999997</v>
      </c>
      <c r="D34138" s="282">
        <v>87</v>
      </c>
      <c r="E34138" s="265"/>
    </row>
    <row r="34139" spans="1:5">
      <c r="A34139" s="283">
        <v>84309</v>
      </c>
      <c r="B34139" s="176">
        <v>24.8</v>
      </c>
      <c r="C34139" s="176">
        <v>36</v>
      </c>
      <c r="D34139" s="282">
        <v>87</v>
      </c>
      <c r="E34139" s="265"/>
    </row>
    <row r="34140" spans="1:5">
      <c r="A34140" s="283">
        <v>84310</v>
      </c>
      <c r="B34140" s="176">
        <v>19.899999999999999</v>
      </c>
      <c r="C34140" s="176">
        <v>40.6</v>
      </c>
      <c r="D34140" s="282">
        <v>95</v>
      </c>
      <c r="E34140" s="265"/>
    </row>
    <row r="34141" spans="1:5">
      <c r="A34141" s="283">
        <v>84311</v>
      </c>
      <c r="B34141" s="176">
        <v>37.4</v>
      </c>
      <c r="C34141" s="176">
        <v>31.8</v>
      </c>
      <c r="D34141" s="282">
        <v>87</v>
      </c>
      <c r="E34141" s="265"/>
    </row>
    <row r="34142" spans="1:5">
      <c r="A34142" s="283">
        <v>84312</v>
      </c>
      <c r="B34142" s="176">
        <v>40.299999999999997</v>
      </c>
      <c r="C34142" s="176">
        <v>30</v>
      </c>
      <c r="D34142" s="282">
        <v>110</v>
      </c>
      <c r="E34142" s="265"/>
    </row>
    <row r="34143" spans="1:5">
      <c r="A34143" s="283">
        <v>84313</v>
      </c>
      <c r="B34143" s="176">
        <v>0.2</v>
      </c>
      <c r="C34143" s="176">
        <v>33</v>
      </c>
      <c r="D34143" s="282">
        <v>87</v>
      </c>
      <c r="E34143" s="265"/>
    </row>
    <row r="34144" spans="1:5">
      <c r="A34144" s="283">
        <v>84314</v>
      </c>
      <c r="B34144" s="176">
        <v>73.8</v>
      </c>
      <c r="C34144" s="176">
        <v>31.2</v>
      </c>
      <c r="D34144" s="282">
        <v>87</v>
      </c>
      <c r="E34144" s="265"/>
    </row>
    <row r="34145" spans="1:5">
      <c r="A34145" s="283">
        <v>84315</v>
      </c>
      <c r="B34145" s="176">
        <v>541.6</v>
      </c>
      <c r="C34145" s="176">
        <v>30.2</v>
      </c>
      <c r="D34145" s="282">
        <v>94</v>
      </c>
      <c r="E34145" s="265"/>
    </row>
    <row r="34146" spans="1:5">
      <c r="A34146" s="283">
        <v>84316</v>
      </c>
      <c r="B34146" s="176">
        <v>0</v>
      </c>
      <c r="C34146" s="176">
        <v>0</v>
      </c>
      <c r="D34146" s="282">
        <v>87</v>
      </c>
      <c r="E34146" s="265"/>
    </row>
    <row r="34147" spans="1:5">
      <c r="A34147" s="283">
        <v>84317</v>
      </c>
      <c r="B34147" s="176">
        <v>19.399999999999999</v>
      </c>
      <c r="C34147" s="176">
        <v>41</v>
      </c>
      <c r="D34147" s="282">
        <v>87</v>
      </c>
      <c r="E34147" s="265"/>
    </row>
    <row r="34148" spans="1:5">
      <c r="A34148" s="283">
        <v>84318</v>
      </c>
      <c r="B34148" s="176">
        <v>239</v>
      </c>
      <c r="C34148" s="176">
        <v>28.4</v>
      </c>
      <c r="D34148" s="282">
        <v>87</v>
      </c>
      <c r="E34148" s="265"/>
    </row>
    <row r="34149" spans="1:5">
      <c r="A34149" s="283">
        <v>84319</v>
      </c>
      <c r="B34149" s="176">
        <v>96.6</v>
      </c>
      <c r="C34149" s="176">
        <v>26.2</v>
      </c>
      <c r="D34149" s="282">
        <v>87</v>
      </c>
      <c r="E34149" s="265"/>
    </row>
    <row r="34150" spans="1:5">
      <c r="A34150" s="283">
        <v>84320</v>
      </c>
      <c r="B34150" s="176">
        <v>46.4</v>
      </c>
      <c r="C34150" s="176">
        <v>29.1</v>
      </c>
      <c r="D34150" s="282">
        <v>87</v>
      </c>
      <c r="E34150" s="265"/>
    </row>
    <row r="34151" spans="1:5">
      <c r="A34151" s="283">
        <v>84321</v>
      </c>
      <c r="B34151" s="176">
        <v>152.69999999999999</v>
      </c>
      <c r="C34151" s="176">
        <v>24.8</v>
      </c>
      <c r="D34151" s="282">
        <v>146</v>
      </c>
      <c r="E34151" s="265"/>
    </row>
    <row r="34152" spans="1:5">
      <c r="A34152" s="283">
        <v>84322</v>
      </c>
      <c r="B34152" s="176">
        <v>0</v>
      </c>
      <c r="C34152" s="176">
        <v>0</v>
      </c>
      <c r="D34152" s="282">
        <v>87</v>
      </c>
      <c r="E34152" s="265"/>
    </row>
    <row r="34153" spans="1:5">
      <c r="A34153" s="283">
        <v>84323</v>
      </c>
      <c r="B34153" s="176">
        <v>0</v>
      </c>
      <c r="C34153" s="176">
        <v>0</v>
      </c>
      <c r="D34153" s="282">
        <v>87</v>
      </c>
      <c r="E34153" s="265"/>
    </row>
    <row r="34154" spans="1:5">
      <c r="A34154" s="283">
        <v>84324</v>
      </c>
      <c r="B34154" s="176">
        <v>31.9</v>
      </c>
      <c r="C34154" s="176">
        <v>36</v>
      </c>
      <c r="D34154" s="282">
        <v>87</v>
      </c>
      <c r="E34154" s="265"/>
    </row>
    <row r="34155" spans="1:5">
      <c r="A34155" s="283">
        <v>84325</v>
      </c>
      <c r="B34155" s="176">
        <v>58</v>
      </c>
      <c r="C34155" s="176">
        <v>28.1</v>
      </c>
      <c r="D34155" s="282">
        <v>87</v>
      </c>
      <c r="E34155" s="265"/>
    </row>
    <row r="34156" spans="1:5">
      <c r="A34156" s="283">
        <v>84326</v>
      </c>
      <c r="B34156" s="176">
        <v>0</v>
      </c>
      <c r="C34156" s="176">
        <v>0</v>
      </c>
      <c r="D34156" s="282">
        <v>87</v>
      </c>
      <c r="E34156" s="265"/>
    </row>
    <row r="34157" spans="1:5">
      <c r="A34157" s="283">
        <v>84327</v>
      </c>
      <c r="B34157" s="176">
        <v>0</v>
      </c>
      <c r="C34157" s="176">
        <v>0</v>
      </c>
      <c r="D34157" s="282">
        <v>87</v>
      </c>
      <c r="E34157" s="265"/>
    </row>
    <row r="34158" spans="1:5">
      <c r="A34158" s="283">
        <v>84328</v>
      </c>
      <c r="B34158" s="176">
        <v>6.2</v>
      </c>
      <c r="C34158" s="176">
        <v>34.5</v>
      </c>
      <c r="D34158" s="282">
        <v>87</v>
      </c>
      <c r="E34158" s="265"/>
    </row>
    <row r="34159" spans="1:5">
      <c r="A34159" s="283">
        <v>84329</v>
      </c>
      <c r="B34159" s="176">
        <v>6.4</v>
      </c>
      <c r="C34159" s="176">
        <v>33</v>
      </c>
      <c r="D34159" s="282">
        <v>87</v>
      </c>
      <c r="E34159" s="265"/>
    </row>
    <row r="34160" spans="1:5">
      <c r="A34160" s="283">
        <v>84330</v>
      </c>
      <c r="B34160" s="176">
        <v>6</v>
      </c>
      <c r="C34160" s="176">
        <v>31.3</v>
      </c>
      <c r="D34160" s="282">
        <v>87</v>
      </c>
      <c r="E34160" s="265"/>
    </row>
    <row r="34161" spans="1:5">
      <c r="A34161" s="283">
        <v>84331</v>
      </c>
      <c r="B34161" s="176">
        <v>6.1</v>
      </c>
      <c r="C34161" s="176">
        <v>32.299999999999997</v>
      </c>
      <c r="D34161" s="282">
        <v>87</v>
      </c>
      <c r="E34161" s="265"/>
    </row>
    <row r="34162" spans="1:5">
      <c r="A34162" s="283">
        <v>84332</v>
      </c>
      <c r="B34162" s="176">
        <v>34.5</v>
      </c>
      <c r="C34162" s="176">
        <v>28.8</v>
      </c>
      <c r="D34162" s="282">
        <v>96</v>
      </c>
      <c r="E34162" s="265"/>
    </row>
    <row r="34163" spans="1:5">
      <c r="A34163" s="283">
        <v>84333</v>
      </c>
      <c r="B34163" s="176">
        <v>95.1</v>
      </c>
      <c r="C34163" s="176">
        <v>28.8</v>
      </c>
      <c r="D34163" s="282">
        <v>87</v>
      </c>
      <c r="E34163" s="265"/>
    </row>
    <row r="34164" spans="1:5">
      <c r="A34164" s="283">
        <v>84334</v>
      </c>
      <c r="B34164" s="176">
        <v>0</v>
      </c>
      <c r="C34164" s="176">
        <v>0</v>
      </c>
      <c r="D34164" s="282">
        <v>87</v>
      </c>
      <c r="E34164" s="265"/>
    </row>
    <row r="34165" spans="1:5">
      <c r="A34165" s="283">
        <v>84335</v>
      </c>
      <c r="B34165" s="176">
        <v>160.5</v>
      </c>
      <c r="C34165" s="176">
        <v>28</v>
      </c>
      <c r="D34165" s="282">
        <v>87</v>
      </c>
      <c r="E34165" s="265"/>
    </row>
    <row r="34166" spans="1:5">
      <c r="A34166" s="283">
        <v>84336</v>
      </c>
      <c r="B34166" s="176">
        <v>0</v>
      </c>
      <c r="C34166" s="176">
        <v>0</v>
      </c>
      <c r="D34166" s="282">
        <v>87</v>
      </c>
      <c r="E34166" s="265"/>
    </row>
    <row r="34167" spans="1:5">
      <c r="A34167" s="283">
        <v>84337</v>
      </c>
      <c r="B34167" s="176">
        <v>3.5</v>
      </c>
      <c r="C34167" s="176">
        <v>29</v>
      </c>
      <c r="D34167" s="282">
        <v>103</v>
      </c>
      <c r="E34167" s="265"/>
    </row>
    <row r="34168" spans="1:5">
      <c r="A34168" s="283">
        <v>84338</v>
      </c>
      <c r="B34168" s="176">
        <v>50.7</v>
      </c>
      <c r="C34168" s="176">
        <v>27.9</v>
      </c>
      <c r="D34168" s="282">
        <v>87</v>
      </c>
      <c r="E34168" s="265"/>
    </row>
    <row r="34169" spans="1:5">
      <c r="A34169" s="283">
        <v>84339</v>
      </c>
      <c r="B34169" s="176">
        <v>97.7</v>
      </c>
      <c r="C34169" s="176">
        <v>27.6</v>
      </c>
      <c r="D34169" s="282">
        <v>94</v>
      </c>
      <c r="E34169" s="265"/>
    </row>
    <row r="34170" spans="1:5">
      <c r="A34170" s="283">
        <v>84340</v>
      </c>
      <c r="B34170" s="176">
        <v>106.2</v>
      </c>
      <c r="C34170" s="176">
        <v>31.9</v>
      </c>
      <c r="D34170" s="282">
        <v>87</v>
      </c>
      <c r="E34170" s="265"/>
    </row>
    <row r="34171" spans="1:5">
      <c r="A34171" s="283">
        <v>84341</v>
      </c>
      <c r="B34171" s="176">
        <v>1071</v>
      </c>
      <c r="C34171" s="176">
        <v>24.7</v>
      </c>
      <c r="D34171" s="282">
        <v>122</v>
      </c>
      <c r="E34171" s="265"/>
    </row>
    <row r="34172" spans="1:5">
      <c r="A34172" s="283">
        <v>84401</v>
      </c>
      <c r="B34172" s="176">
        <v>1045.0999999999999</v>
      </c>
      <c r="C34172" s="176">
        <v>29.9</v>
      </c>
      <c r="D34172" s="282">
        <v>133</v>
      </c>
      <c r="E34172" s="265"/>
    </row>
    <row r="34173" spans="1:5">
      <c r="A34173" s="283">
        <v>84402</v>
      </c>
      <c r="B34173" s="176">
        <v>0</v>
      </c>
      <c r="C34173" s="176">
        <v>0</v>
      </c>
      <c r="D34173" s="282">
        <v>87</v>
      </c>
      <c r="E34173" s="265"/>
    </row>
    <row r="34174" spans="1:5">
      <c r="A34174" s="283">
        <v>84403</v>
      </c>
      <c r="B34174" s="176">
        <v>1776.8</v>
      </c>
      <c r="C34174" s="176">
        <v>31.1</v>
      </c>
      <c r="D34174" s="282">
        <v>124</v>
      </c>
      <c r="E34174" s="265"/>
    </row>
    <row r="34175" spans="1:5">
      <c r="A34175" s="283">
        <v>84404</v>
      </c>
      <c r="B34175" s="176">
        <v>425.4</v>
      </c>
      <c r="C34175" s="176">
        <v>30.4</v>
      </c>
      <c r="D34175" s="282">
        <v>122</v>
      </c>
      <c r="E34175" s="265"/>
    </row>
    <row r="34176" spans="1:5">
      <c r="A34176" s="283">
        <v>84405</v>
      </c>
      <c r="B34176" s="176">
        <v>1434.4</v>
      </c>
      <c r="C34176" s="176">
        <v>31.2</v>
      </c>
      <c r="D34176" s="282">
        <v>127</v>
      </c>
      <c r="E34176" s="265"/>
    </row>
    <row r="34177" spans="1:5">
      <c r="A34177" s="283">
        <v>84407</v>
      </c>
      <c r="B34177" s="176">
        <v>0</v>
      </c>
      <c r="C34177" s="176">
        <v>0</v>
      </c>
      <c r="D34177" s="282">
        <v>87</v>
      </c>
      <c r="E34177" s="265"/>
    </row>
    <row r="34178" spans="1:5">
      <c r="A34178" s="283">
        <v>84408</v>
      </c>
      <c r="B34178" s="176">
        <v>0</v>
      </c>
      <c r="C34178" s="176">
        <v>0</v>
      </c>
      <c r="D34178" s="282">
        <v>87</v>
      </c>
      <c r="E34178" s="265"/>
    </row>
    <row r="34179" spans="1:5">
      <c r="A34179" s="283">
        <v>84409</v>
      </c>
      <c r="B34179" s="176">
        <v>0</v>
      </c>
      <c r="C34179" s="176">
        <v>0</v>
      </c>
      <c r="D34179" s="282">
        <v>87</v>
      </c>
      <c r="E34179" s="265"/>
    </row>
    <row r="34180" spans="1:5">
      <c r="A34180" s="283">
        <v>84412</v>
      </c>
      <c r="B34180" s="176">
        <v>3958.8</v>
      </c>
      <c r="C34180" s="176">
        <v>26.5</v>
      </c>
      <c r="D34180" s="282">
        <v>87</v>
      </c>
      <c r="E34180" s="265"/>
    </row>
    <row r="34181" spans="1:5">
      <c r="A34181" s="283">
        <v>84414</v>
      </c>
      <c r="B34181" s="176">
        <v>1324.3</v>
      </c>
      <c r="C34181" s="176">
        <v>33</v>
      </c>
      <c r="D34181" s="282">
        <v>103</v>
      </c>
      <c r="E34181" s="265"/>
    </row>
    <row r="34182" spans="1:5">
      <c r="A34182" s="283">
        <v>84415</v>
      </c>
      <c r="B34182" s="176">
        <v>0</v>
      </c>
      <c r="C34182" s="176">
        <v>0</v>
      </c>
      <c r="D34182" s="282">
        <v>87</v>
      </c>
      <c r="E34182" s="265"/>
    </row>
    <row r="34183" spans="1:5">
      <c r="A34183" s="283">
        <v>84501</v>
      </c>
      <c r="B34183" s="176">
        <v>13.6</v>
      </c>
      <c r="C34183" s="176">
        <v>33.9</v>
      </c>
      <c r="D34183" s="282">
        <v>130</v>
      </c>
      <c r="E34183" s="265"/>
    </row>
    <row r="34184" spans="1:5">
      <c r="A34184" s="283">
        <v>84510</v>
      </c>
      <c r="B34184" s="176">
        <v>5.0999999999999996</v>
      </c>
      <c r="C34184" s="176">
        <v>27.2</v>
      </c>
      <c r="D34184" s="282">
        <v>87</v>
      </c>
      <c r="E34184" s="265"/>
    </row>
    <row r="34185" spans="1:5">
      <c r="A34185" s="283">
        <v>84511</v>
      </c>
      <c r="B34185" s="176">
        <v>1.7</v>
      </c>
      <c r="C34185" s="176">
        <v>29.8</v>
      </c>
      <c r="D34185" s="282">
        <v>87</v>
      </c>
      <c r="E34185" s="265"/>
    </row>
    <row r="34186" spans="1:5">
      <c r="A34186" s="283">
        <v>84512</v>
      </c>
      <c r="B34186" s="176">
        <v>1.6</v>
      </c>
      <c r="C34186" s="176">
        <v>31.3</v>
      </c>
      <c r="D34186" s="282">
        <v>87</v>
      </c>
      <c r="E34186" s="265"/>
    </row>
    <row r="34187" spans="1:5">
      <c r="A34187" s="283">
        <v>84513</v>
      </c>
      <c r="B34187" s="176">
        <v>0</v>
      </c>
      <c r="C34187" s="176">
        <v>0</v>
      </c>
      <c r="D34187" s="282">
        <v>87</v>
      </c>
      <c r="E34187" s="265"/>
    </row>
    <row r="34188" spans="1:5">
      <c r="A34188" s="283">
        <v>84515</v>
      </c>
      <c r="B34188" s="176">
        <v>4.5999999999999996</v>
      </c>
      <c r="C34188" s="176">
        <v>27</v>
      </c>
      <c r="D34188" s="282">
        <v>87</v>
      </c>
      <c r="E34188" s="265"/>
    </row>
    <row r="34189" spans="1:5">
      <c r="A34189" s="283">
        <v>84516</v>
      </c>
      <c r="B34189" s="176">
        <v>233.2</v>
      </c>
      <c r="C34189" s="176">
        <v>31.3</v>
      </c>
      <c r="D34189" s="282">
        <v>87</v>
      </c>
      <c r="E34189" s="265"/>
    </row>
    <row r="34190" spans="1:5">
      <c r="A34190" s="283">
        <v>84518</v>
      </c>
      <c r="B34190" s="176">
        <v>0</v>
      </c>
      <c r="C34190" s="176">
        <v>0</v>
      </c>
      <c r="D34190" s="282">
        <v>87</v>
      </c>
      <c r="E34190" s="265"/>
    </row>
    <row r="34191" spans="1:5">
      <c r="A34191" s="283">
        <v>84520</v>
      </c>
      <c r="B34191" s="176">
        <v>0</v>
      </c>
      <c r="C34191" s="176">
        <v>0</v>
      </c>
      <c r="D34191" s="282">
        <v>87</v>
      </c>
      <c r="E34191" s="265"/>
    </row>
    <row r="34192" spans="1:5">
      <c r="A34192" s="283">
        <v>84521</v>
      </c>
      <c r="B34192" s="176">
        <v>1.4</v>
      </c>
      <c r="C34192" s="176">
        <v>32.799999999999997</v>
      </c>
      <c r="D34192" s="282">
        <v>87</v>
      </c>
      <c r="E34192" s="265"/>
    </row>
    <row r="34193" spans="1:5">
      <c r="A34193" s="283">
        <v>84522</v>
      </c>
      <c r="B34193" s="176">
        <v>135</v>
      </c>
      <c r="C34193" s="176">
        <v>30.3</v>
      </c>
      <c r="D34193" s="282">
        <v>87</v>
      </c>
      <c r="E34193" s="265"/>
    </row>
    <row r="34194" spans="1:5">
      <c r="A34194" s="283">
        <v>84523</v>
      </c>
      <c r="B34194" s="176">
        <v>2.9</v>
      </c>
      <c r="C34194" s="176">
        <v>36.1</v>
      </c>
      <c r="D34194" s="282">
        <v>96</v>
      </c>
      <c r="E34194" s="265"/>
    </row>
    <row r="34195" spans="1:5">
      <c r="A34195" s="283">
        <v>84525</v>
      </c>
      <c r="B34195" s="176">
        <v>135</v>
      </c>
      <c r="C34195" s="176">
        <v>30.3</v>
      </c>
      <c r="D34195" s="282">
        <v>87</v>
      </c>
      <c r="E34195" s="265"/>
    </row>
    <row r="34196" spans="1:5">
      <c r="A34196" s="283">
        <v>84526</v>
      </c>
      <c r="B34196" s="176">
        <v>16.600000000000001</v>
      </c>
      <c r="C34196" s="176">
        <v>37.299999999999997</v>
      </c>
      <c r="D34196" s="282">
        <v>87</v>
      </c>
      <c r="E34196" s="265"/>
    </row>
    <row r="34197" spans="1:5">
      <c r="A34197" s="283">
        <v>84528</v>
      </c>
      <c r="B34197" s="176">
        <v>9.1</v>
      </c>
      <c r="C34197" s="176">
        <v>31.7</v>
      </c>
      <c r="D34197" s="282">
        <v>96</v>
      </c>
      <c r="E34197" s="265"/>
    </row>
    <row r="34198" spans="1:5">
      <c r="A34198" s="283">
        <v>84529</v>
      </c>
      <c r="B34198" s="176">
        <v>602.9</v>
      </c>
      <c r="C34198" s="176">
        <v>38.5</v>
      </c>
      <c r="D34198" s="282">
        <v>87</v>
      </c>
      <c r="E34198" s="265"/>
    </row>
    <row r="34199" spans="1:5">
      <c r="A34199" s="283">
        <v>84530</v>
      </c>
      <c r="B34199" s="176">
        <v>6.1</v>
      </c>
      <c r="C34199" s="176">
        <v>32.700000000000003</v>
      </c>
      <c r="D34199" s="282">
        <v>87</v>
      </c>
      <c r="E34199" s="265"/>
    </row>
    <row r="34200" spans="1:5">
      <c r="A34200" s="283">
        <v>84531</v>
      </c>
      <c r="B34200" s="176">
        <v>1.4</v>
      </c>
      <c r="C34200" s="176">
        <v>28</v>
      </c>
      <c r="D34200" s="282">
        <v>87</v>
      </c>
      <c r="E34200" s="265"/>
    </row>
    <row r="34201" spans="1:5">
      <c r="A34201" s="283">
        <v>84532</v>
      </c>
      <c r="B34201" s="176">
        <v>2.5</v>
      </c>
      <c r="C34201" s="176">
        <v>40.200000000000003</v>
      </c>
      <c r="D34201" s="282">
        <v>134</v>
      </c>
      <c r="E34201" s="265"/>
    </row>
    <row r="34202" spans="1:5">
      <c r="A34202" s="283">
        <v>84533</v>
      </c>
      <c r="B34202" s="176">
        <v>3.4</v>
      </c>
      <c r="C34202" s="176">
        <v>27.8</v>
      </c>
      <c r="D34202" s="282">
        <v>87</v>
      </c>
      <c r="E34202" s="265"/>
    </row>
    <row r="34203" spans="1:5">
      <c r="A34203" s="283">
        <v>84534</v>
      </c>
      <c r="B34203" s="176">
        <v>1.6</v>
      </c>
      <c r="C34203" s="176">
        <v>31.4</v>
      </c>
      <c r="D34203" s="282">
        <v>87</v>
      </c>
      <c r="E34203" s="265"/>
    </row>
    <row r="34204" spans="1:5">
      <c r="A34204" s="283">
        <v>84535</v>
      </c>
      <c r="B34204" s="176">
        <v>0</v>
      </c>
      <c r="C34204" s="176">
        <v>0</v>
      </c>
      <c r="D34204" s="282">
        <v>87</v>
      </c>
      <c r="E34204" s="265"/>
    </row>
    <row r="34205" spans="1:5">
      <c r="A34205" s="283">
        <v>84536</v>
      </c>
      <c r="B34205" s="176">
        <v>0</v>
      </c>
      <c r="C34205" s="176">
        <v>0</v>
      </c>
      <c r="D34205" s="282">
        <v>87</v>
      </c>
      <c r="E34205" s="265"/>
    </row>
    <row r="34206" spans="1:5">
      <c r="A34206" s="283">
        <v>84537</v>
      </c>
      <c r="B34206" s="176">
        <v>6.4</v>
      </c>
      <c r="C34206" s="176">
        <v>32.5</v>
      </c>
      <c r="D34206" s="282">
        <v>87</v>
      </c>
      <c r="E34206" s="265"/>
    </row>
    <row r="34207" spans="1:5">
      <c r="A34207" s="283">
        <v>84539</v>
      </c>
      <c r="B34207" s="176">
        <v>4.5</v>
      </c>
      <c r="C34207" s="176">
        <v>37</v>
      </c>
      <c r="D34207" s="282">
        <v>87</v>
      </c>
      <c r="E34207" s="265"/>
    </row>
    <row r="34208" spans="1:5">
      <c r="A34208" s="283">
        <v>84540</v>
      </c>
      <c r="B34208" s="176">
        <v>0</v>
      </c>
      <c r="C34208" s="176">
        <v>0</v>
      </c>
      <c r="D34208" s="282">
        <v>87</v>
      </c>
      <c r="E34208" s="265"/>
    </row>
    <row r="34209" spans="1:5">
      <c r="A34209" s="283">
        <v>84542</v>
      </c>
      <c r="B34209" s="176">
        <v>33.1</v>
      </c>
      <c r="C34209" s="176">
        <v>33.4</v>
      </c>
      <c r="D34209" s="282">
        <v>87</v>
      </c>
      <c r="E34209" s="265"/>
    </row>
    <row r="34210" spans="1:5">
      <c r="A34210" s="283">
        <v>84601</v>
      </c>
      <c r="B34210" s="176">
        <v>1081.0999999999999</v>
      </c>
      <c r="C34210" s="176">
        <v>25.5</v>
      </c>
      <c r="D34210" s="282">
        <v>164</v>
      </c>
      <c r="E34210" s="265"/>
    </row>
    <row r="34211" spans="1:5">
      <c r="A34211" s="283">
        <v>84602</v>
      </c>
      <c r="B34211" s="176">
        <v>0</v>
      </c>
      <c r="C34211" s="176">
        <v>0</v>
      </c>
      <c r="D34211" s="282">
        <v>87</v>
      </c>
      <c r="E34211" s="265"/>
    </row>
    <row r="34212" spans="1:5">
      <c r="A34212" s="283">
        <v>84603</v>
      </c>
      <c r="B34212" s="176">
        <v>4965.3999999999996</v>
      </c>
      <c r="C34212" s="176">
        <v>26.5</v>
      </c>
      <c r="D34212" s="282">
        <v>87</v>
      </c>
      <c r="E34212" s="265"/>
    </row>
    <row r="34213" spans="1:5">
      <c r="A34213" s="283">
        <v>84604</v>
      </c>
      <c r="B34213" s="176">
        <v>301.89999999999998</v>
      </c>
      <c r="C34213" s="176">
        <v>23.1</v>
      </c>
      <c r="D34213" s="282">
        <v>143</v>
      </c>
      <c r="E34213" s="265"/>
    </row>
    <row r="34214" spans="1:5">
      <c r="A34214" s="283">
        <v>84605</v>
      </c>
      <c r="B34214" s="176">
        <v>0</v>
      </c>
      <c r="C34214" s="176">
        <v>0</v>
      </c>
      <c r="D34214" s="282">
        <v>87</v>
      </c>
      <c r="E34214" s="265"/>
    </row>
    <row r="34215" spans="1:5">
      <c r="A34215" s="283">
        <v>84606</v>
      </c>
      <c r="B34215" s="176">
        <v>1282.3</v>
      </c>
      <c r="C34215" s="176">
        <v>23.5</v>
      </c>
      <c r="D34215" s="282">
        <v>135</v>
      </c>
      <c r="E34215" s="265"/>
    </row>
    <row r="34216" spans="1:5">
      <c r="A34216" s="283">
        <v>84620</v>
      </c>
      <c r="B34216" s="176">
        <v>0</v>
      </c>
      <c r="C34216" s="176">
        <v>0</v>
      </c>
      <c r="D34216" s="282">
        <v>87</v>
      </c>
      <c r="E34216" s="265"/>
    </row>
    <row r="34217" spans="1:5">
      <c r="A34217" s="283">
        <v>84621</v>
      </c>
      <c r="B34217" s="176">
        <v>6.5</v>
      </c>
      <c r="C34217" s="176">
        <v>35.6</v>
      </c>
      <c r="D34217" s="282">
        <v>87</v>
      </c>
      <c r="E34217" s="265"/>
    </row>
    <row r="34218" spans="1:5">
      <c r="A34218" s="283">
        <v>84622</v>
      </c>
      <c r="B34218" s="176">
        <v>0</v>
      </c>
      <c r="C34218" s="176">
        <v>0</v>
      </c>
      <c r="D34218" s="282">
        <v>87</v>
      </c>
      <c r="E34218" s="265"/>
    </row>
    <row r="34219" spans="1:5">
      <c r="A34219" s="283">
        <v>84623</v>
      </c>
      <c r="B34219" s="176">
        <v>15.8</v>
      </c>
      <c r="C34219" s="176">
        <v>36.299999999999997</v>
      </c>
      <c r="D34219" s="282">
        <v>87</v>
      </c>
      <c r="E34219" s="265"/>
    </row>
    <row r="34220" spans="1:5">
      <c r="A34220" s="283">
        <v>84624</v>
      </c>
      <c r="B34220" s="176">
        <v>1.5</v>
      </c>
      <c r="C34220" s="176">
        <v>33.6</v>
      </c>
      <c r="D34220" s="282">
        <v>112</v>
      </c>
      <c r="E34220" s="265"/>
    </row>
    <row r="34221" spans="1:5">
      <c r="A34221" s="283">
        <v>84626</v>
      </c>
      <c r="B34221" s="176">
        <v>0</v>
      </c>
      <c r="C34221" s="176">
        <v>0</v>
      </c>
      <c r="D34221" s="282">
        <v>87</v>
      </c>
      <c r="E34221" s="265"/>
    </row>
    <row r="34222" spans="1:5">
      <c r="A34222" s="283">
        <v>84627</v>
      </c>
      <c r="B34222" s="176">
        <v>45.9</v>
      </c>
      <c r="C34222" s="176">
        <v>23.9</v>
      </c>
      <c r="D34222" s="282">
        <v>94</v>
      </c>
      <c r="E34222" s="265"/>
    </row>
    <row r="34223" spans="1:5">
      <c r="A34223" s="283">
        <v>84628</v>
      </c>
      <c r="B34223" s="176">
        <v>0.7</v>
      </c>
      <c r="C34223" s="176">
        <v>35</v>
      </c>
      <c r="D34223" s="282">
        <v>87</v>
      </c>
      <c r="E34223" s="265"/>
    </row>
    <row r="34224" spans="1:5">
      <c r="A34224" s="283">
        <v>84629</v>
      </c>
      <c r="B34224" s="176">
        <v>9.6999999999999993</v>
      </c>
      <c r="C34224" s="176">
        <v>34.200000000000003</v>
      </c>
      <c r="D34224" s="282">
        <v>87</v>
      </c>
      <c r="E34224" s="265"/>
    </row>
    <row r="34225" spans="1:5">
      <c r="A34225" s="283">
        <v>84630</v>
      </c>
      <c r="B34225" s="176">
        <v>0</v>
      </c>
      <c r="C34225" s="176">
        <v>0</v>
      </c>
      <c r="D34225" s="282">
        <v>87</v>
      </c>
      <c r="E34225" s="265"/>
    </row>
    <row r="34226" spans="1:5">
      <c r="A34226" s="283">
        <v>84631</v>
      </c>
      <c r="B34226" s="176">
        <v>2.7</v>
      </c>
      <c r="C34226" s="176">
        <v>34</v>
      </c>
      <c r="D34226" s="282">
        <v>87</v>
      </c>
      <c r="E34226" s="265"/>
    </row>
    <row r="34227" spans="1:5">
      <c r="A34227" s="283">
        <v>84632</v>
      </c>
      <c r="B34227" s="176">
        <v>0</v>
      </c>
      <c r="C34227" s="176">
        <v>0</v>
      </c>
      <c r="D34227" s="282">
        <v>87</v>
      </c>
      <c r="E34227" s="265"/>
    </row>
    <row r="34228" spans="1:5">
      <c r="A34228" s="283">
        <v>84633</v>
      </c>
      <c r="B34228" s="176">
        <v>0</v>
      </c>
      <c r="C34228" s="176">
        <v>0</v>
      </c>
      <c r="D34228" s="282">
        <v>87</v>
      </c>
      <c r="E34228" s="265"/>
    </row>
    <row r="34229" spans="1:5">
      <c r="A34229" s="283">
        <v>84634</v>
      </c>
      <c r="B34229" s="176">
        <v>0</v>
      </c>
      <c r="C34229" s="176">
        <v>0</v>
      </c>
      <c r="D34229" s="282">
        <v>87</v>
      </c>
      <c r="E34229" s="265"/>
    </row>
    <row r="34230" spans="1:5">
      <c r="A34230" s="283">
        <v>84635</v>
      </c>
      <c r="B34230" s="176">
        <v>1.7</v>
      </c>
      <c r="C34230" s="176">
        <v>34.700000000000003</v>
      </c>
      <c r="D34230" s="282">
        <v>87</v>
      </c>
      <c r="E34230" s="265"/>
    </row>
    <row r="34231" spans="1:5">
      <c r="A34231" s="283">
        <v>84636</v>
      </c>
      <c r="B34231" s="176">
        <v>0</v>
      </c>
      <c r="C34231" s="176">
        <v>0</v>
      </c>
      <c r="D34231" s="282">
        <v>87</v>
      </c>
      <c r="E34231" s="265"/>
    </row>
    <row r="34232" spans="1:5">
      <c r="A34232" s="283">
        <v>84637</v>
      </c>
      <c r="B34232" s="176">
        <v>0</v>
      </c>
      <c r="C34232" s="176">
        <v>0</v>
      </c>
      <c r="D34232" s="282">
        <v>87</v>
      </c>
      <c r="E34232" s="265"/>
    </row>
    <row r="34233" spans="1:5">
      <c r="A34233" s="283">
        <v>84638</v>
      </c>
      <c r="B34233" s="176">
        <v>0</v>
      </c>
      <c r="C34233" s="176">
        <v>0</v>
      </c>
      <c r="D34233" s="282">
        <v>87</v>
      </c>
      <c r="E34233" s="265"/>
    </row>
    <row r="34234" spans="1:5">
      <c r="A34234" s="283">
        <v>84639</v>
      </c>
      <c r="B34234" s="176">
        <v>0</v>
      </c>
      <c r="C34234" s="176">
        <v>0</v>
      </c>
      <c r="D34234" s="282">
        <v>87</v>
      </c>
      <c r="E34234" s="265"/>
    </row>
    <row r="34235" spans="1:5">
      <c r="A34235" s="283">
        <v>84640</v>
      </c>
      <c r="B34235" s="176">
        <v>0</v>
      </c>
      <c r="C34235" s="176">
        <v>0</v>
      </c>
      <c r="D34235" s="282">
        <v>87</v>
      </c>
      <c r="E34235" s="265"/>
    </row>
    <row r="34236" spans="1:5">
      <c r="A34236" s="283">
        <v>84642</v>
      </c>
      <c r="B34236" s="176">
        <v>17.3</v>
      </c>
      <c r="C34236" s="176">
        <v>29</v>
      </c>
      <c r="D34236" s="282">
        <v>87</v>
      </c>
      <c r="E34236" s="265"/>
    </row>
    <row r="34237" spans="1:5">
      <c r="A34237" s="283">
        <v>84643</v>
      </c>
      <c r="B34237" s="176">
        <v>0</v>
      </c>
      <c r="C34237" s="176">
        <v>0</v>
      </c>
      <c r="D34237" s="282">
        <v>87</v>
      </c>
      <c r="E34237" s="265"/>
    </row>
    <row r="34238" spans="1:5">
      <c r="A34238" s="283">
        <v>84644</v>
      </c>
      <c r="B34238" s="176">
        <v>0</v>
      </c>
      <c r="C34238" s="176">
        <v>0</v>
      </c>
      <c r="D34238" s="282">
        <v>87</v>
      </c>
      <c r="E34238" s="265"/>
    </row>
    <row r="34239" spans="1:5">
      <c r="A34239" s="283">
        <v>84645</v>
      </c>
      <c r="B34239" s="176">
        <v>1.6</v>
      </c>
      <c r="C34239" s="176">
        <v>35.4</v>
      </c>
      <c r="D34239" s="282">
        <v>116</v>
      </c>
      <c r="E34239" s="265"/>
    </row>
    <row r="34240" spans="1:5">
      <c r="A34240" s="283">
        <v>84646</v>
      </c>
      <c r="B34240" s="176">
        <v>0</v>
      </c>
      <c r="C34240" s="176">
        <v>0</v>
      </c>
      <c r="D34240" s="282">
        <v>87</v>
      </c>
      <c r="E34240" s="265"/>
    </row>
    <row r="34241" spans="1:5">
      <c r="A34241" s="283">
        <v>84647</v>
      </c>
      <c r="B34241" s="176">
        <v>22</v>
      </c>
      <c r="C34241" s="176">
        <v>29.2</v>
      </c>
      <c r="D34241" s="282">
        <v>115</v>
      </c>
      <c r="E34241" s="265"/>
    </row>
    <row r="34242" spans="1:5">
      <c r="A34242" s="283">
        <v>84648</v>
      </c>
      <c r="B34242" s="176">
        <v>16.600000000000001</v>
      </c>
      <c r="C34242" s="176">
        <v>27.6</v>
      </c>
      <c r="D34242" s="282">
        <v>87</v>
      </c>
      <c r="E34242" s="265"/>
    </row>
    <row r="34243" spans="1:5">
      <c r="A34243" s="283">
        <v>84649</v>
      </c>
      <c r="B34243" s="176">
        <v>0</v>
      </c>
      <c r="C34243" s="176">
        <v>0</v>
      </c>
      <c r="D34243" s="282">
        <v>87</v>
      </c>
      <c r="E34243" s="265"/>
    </row>
    <row r="34244" spans="1:5">
      <c r="A34244" s="283">
        <v>84651</v>
      </c>
      <c r="B34244" s="176">
        <v>197.3</v>
      </c>
      <c r="C34244" s="176">
        <v>25.6</v>
      </c>
      <c r="D34244" s="282">
        <v>119</v>
      </c>
      <c r="E34244" s="265"/>
    </row>
    <row r="34245" spans="1:5">
      <c r="A34245" s="283">
        <v>84652</v>
      </c>
      <c r="B34245" s="176">
        <v>0</v>
      </c>
      <c r="C34245" s="176">
        <v>0</v>
      </c>
      <c r="D34245" s="282">
        <v>87</v>
      </c>
      <c r="E34245" s="265"/>
    </row>
    <row r="34246" spans="1:5">
      <c r="A34246" s="283">
        <v>84653</v>
      </c>
      <c r="B34246" s="176">
        <v>233.8</v>
      </c>
      <c r="C34246" s="176">
        <v>27.8</v>
      </c>
      <c r="D34246" s="282">
        <v>97</v>
      </c>
      <c r="E34246" s="265"/>
    </row>
    <row r="34247" spans="1:5">
      <c r="A34247" s="283">
        <v>84654</v>
      </c>
      <c r="B34247" s="176">
        <v>19.8</v>
      </c>
      <c r="C34247" s="176">
        <v>32.5</v>
      </c>
      <c r="D34247" s="282">
        <v>87</v>
      </c>
      <c r="E34247" s="265"/>
    </row>
    <row r="34248" spans="1:5">
      <c r="A34248" s="283">
        <v>84655</v>
      </c>
      <c r="B34248" s="176">
        <v>73.8</v>
      </c>
      <c r="C34248" s="176">
        <v>25.5</v>
      </c>
      <c r="D34248" s="282">
        <v>122</v>
      </c>
      <c r="E34248" s="265"/>
    </row>
    <row r="34249" spans="1:5">
      <c r="A34249" s="283">
        <v>84656</v>
      </c>
      <c r="B34249" s="176">
        <v>0</v>
      </c>
      <c r="C34249" s="176">
        <v>0</v>
      </c>
      <c r="D34249" s="282">
        <v>87</v>
      </c>
      <c r="E34249" s="265"/>
    </row>
    <row r="34250" spans="1:5">
      <c r="A34250" s="283">
        <v>84657</v>
      </c>
      <c r="B34250" s="176">
        <v>0</v>
      </c>
      <c r="C34250" s="176">
        <v>0</v>
      </c>
      <c r="D34250" s="282">
        <v>87</v>
      </c>
      <c r="E34250" s="265"/>
    </row>
    <row r="34251" spans="1:5">
      <c r="A34251" s="283">
        <v>84660</v>
      </c>
      <c r="B34251" s="176">
        <v>125.9</v>
      </c>
      <c r="C34251" s="176">
        <v>25.2</v>
      </c>
      <c r="D34251" s="282">
        <v>134</v>
      </c>
      <c r="E34251" s="265"/>
    </row>
    <row r="34252" spans="1:5">
      <c r="A34252" s="283">
        <v>84662</v>
      </c>
      <c r="B34252" s="176">
        <v>0</v>
      </c>
      <c r="C34252" s="176">
        <v>0</v>
      </c>
      <c r="D34252" s="282">
        <v>87</v>
      </c>
      <c r="E34252" s="265"/>
    </row>
    <row r="34253" spans="1:5">
      <c r="A34253" s="283">
        <v>84663</v>
      </c>
      <c r="B34253" s="176">
        <v>55.8</v>
      </c>
      <c r="C34253" s="176">
        <v>26.5</v>
      </c>
      <c r="D34253" s="282">
        <v>136</v>
      </c>
      <c r="E34253" s="265"/>
    </row>
    <row r="34254" spans="1:5">
      <c r="A34254" s="283">
        <v>84664</v>
      </c>
      <c r="B34254" s="176">
        <v>509.1</v>
      </c>
      <c r="C34254" s="176">
        <v>25.3</v>
      </c>
      <c r="D34254" s="282">
        <v>94</v>
      </c>
      <c r="E34254" s="265"/>
    </row>
    <row r="34255" spans="1:5">
      <c r="A34255" s="283">
        <v>84665</v>
      </c>
      <c r="B34255" s="176">
        <v>0</v>
      </c>
      <c r="C34255" s="176">
        <v>0</v>
      </c>
      <c r="D34255" s="282">
        <v>87</v>
      </c>
      <c r="E34255" s="265"/>
    </row>
    <row r="34256" spans="1:5">
      <c r="A34256" s="283">
        <v>84667</v>
      </c>
      <c r="B34256" s="176">
        <v>9.5</v>
      </c>
      <c r="C34256" s="176">
        <v>29.8</v>
      </c>
      <c r="D34256" s="282">
        <v>87</v>
      </c>
      <c r="E34256" s="265"/>
    </row>
    <row r="34257" spans="1:5">
      <c r="A34257" s="283">
        <v>84701</v>
      </c>
      <c r="B34257" s="176">
        <v>9.1999999999999993</v>
      </c>
      <c r="C34257" s="176">
        <v>32.299999999999997</v>
      </c>
      <c r="D34257" s="282">
        <v>120</v>
      </c>
      <c r="E34257" s="265"/>
    </row>
    <row r="34258" spans="1:5">
      <c r="A34258" s="283">
        <v>84710</v>
      </c>
      <c r="B34258" s="176">
        <v>0</v>
      </c>
      <c r="C34258" s="176">
        <v>0</v>
      </c>
      <c r="D34258" s="282">
        <v>87</v>
      </c>
      <c r="E34258" s="265"/>
    </row>
    <row r="34259" spans="1:5">
      <c r="A34259" s="283">
        <v>84711</v>
      </c>
      <c r="B34259" s="176">
        <v>0</v>
      </c>
      <c r="C34259" s="176">
        <v>0</v>
      </c>
      <c r="D34259" s="282">
        <v>87</v>
      </c>
      <c r="E34259" s="265"/>
    </row>
    <row r="34260" spans="1:5">
      <c r="A34260" s="283">
        <v>84712</v>
      </c>
      <c r="B34260" s="176">
        <v>0.8</v>
      </c>
      <c r="C34260" s="176">
        <v>36</v>
      </c>
      <c r="D34260" s="282">
        <v>87</v>
      </c>
      <c r="E34260" s="265"/>
    </row>
    <row r="34261" spans="1:5">
      <c r="A34261" s="283">
        <v>84713</v>
      </c>
      <c r="B34261" s="176">
        <v>0.9</v>
      </c>
      <c r="C34261" s="176">
        <v>30.7</v>
      </c>
      <c r="D34261" s="282">
        <v>87</v>
      </c>
      <c r="E34261" s="265"/>
    </row>
    <row r="34262" spans="1:5">
      <c r="A34262" s="283">
        <v>84714</v>
      </c>
      <c r="B34262" s="176">
        <v>2.6</v>
      </c>
      <c r="C34262" s="176">
        <v>30.9</v>
      </c>
      <c r="D34262" s="282">
        <v>87</v>
      </c>
      <c r="E34262" s="265"/>
    </row>
    <row r="34263" spans="1:5">
      <c r="A34263" s="283">
        <v>84715</v>
      </c>
      <c r="B34263" s="176">
        <v>0.7</v>
      </c>
      <c r="C34263" s="176">
        <v>44.7</v>
      </c>
      <c r="D34263" s="282">
        <v>87</v>
      </c>
      <c r="E34263" s="265"/>
    </row>
    <row r="34264" spans="1:5">
      <c r="A34264" s="283">
        <v>84716</v>
      </c>
      <c r="B34264" s="176">
        <v>1611.4</v>
      </c>
      <c r="C34264" s="176">
        <v>38.5</v>
      </c>
      <c r="D34264" s="282">
        <v>97</v>
      </c>
      <c r="E34264" s="265"/>
    </row>
    <row r="34265" spans="1:5">
      <c r="A34265" s="283">
        <v>84718</v>
      </c>
      <c r="B34265" s="176">
        <v>3</v>
      </c>
      <c r="C34265" s="176">
        <v>35.4</v>
      </c>
      <c r="D34265" s="282">
        <v>97</v>
      </c>
      <c r="E34265" s="265"/>
    </row>
    <row r="34266" spans="1:5">
      <c r="A34266" s="283">
        <v>84719</v>
      </c>
      <c r="B34266" s="176">
        <v>1.8</v>
      </c>
      <c r="C34266" s="176">
        <v>36.5</v>
      </c>
      <c r="D34266" s="282">
        <v>87</v>
      </c>
      <c r="E34266" s="265"/>
    </row>
    <row r="34267" spans="1:5">
      <c r="A34267" s="283">
        <v>84720</v>
      </c>
      <c r="B34267" s="176">
        <v>35.299999999999997</v>
      </c>
      <c r="C34267" s="176">
        <v>26.6</v>
      </c>
      <c r="D34267" s="282">
        <v>119</v>
      </c>
      <c r="E34267" s="265"/>
    </row>
    <row r="34268" spans="1:5">
      <c r="A34268" s="283">
        <v>84721</v>
      </c>
      <c r="B34268" s="176">
        <v>12.2</v>
      </c>
      <c r="C34268" s="176">
        <v>27.4</v>
      </c>
      <c r="D34268" s="282">
        <v>117</v>
      </c>
      <c r="E34268" s="265"/>
    </row>
    <row r="34269" spans="1:5">
      <c r="A34269" s="283">
        <v>84722</v>
      </c>
      <c r="B34269" s="176">
        <v>5.5</v>
      </c>
      <c r="C34269" s="176">
        <v>37.9</v>
      </c>
      <c r="D34269" s="282">
        <v>87</v>
      </c>
      <c r="E34269" s="265"/>
    </row>
    <row r="34270" spans="1:5">
      <c r="A34270" s="283">
        <v>84723</v>
      </c>
      <c r="B34270" s="176">
        <v>6.4</v>
      </c>
      <c r="C34270" s="176">
        <v>37.9</v>
      </c>
      <c r="D34270" s="282">
        <v>87</v>
      </c>
      <c r="E34270" s="265"/>
    </row>
    <row r="34271" spans="1:5">
      <c r="A34271" s="283">
        <v>84724</v>
      </c>
      <c r="B34271" s="176">
        <v>179.5</v>
      </c>
      <c r="C34271" s="176">
        <v>35.5</v>
      </c>
      <c r="D34271" s="282">
        <v>87</v>
      </c>
      <c r="E34271" s="265"/>
    </row>
    <row r="34272" spans="1:5">
      <c r="A34272" s="283">
        <v>84725</v>
      </c>
      <c r="B34272" s="176">
        <v>0</v>
      </c>
      <c r="C34272" s="176">
        <v>0</v>
      </c>
      <c r="D34272" s="282">
        <v>87</v>
      </c>
      <c r="E34272" s="265"/>
    </row>
    <row r="34273" spans="1:5">
      <c r="A34273" s="283">
        <v>84726</v>
      </c>
      <c r="B34273" s="176">
        <v>0</v>
      </c>
      <c r="C34273" s="176">
        <v>0</v>
      </c>
      <c r="D34273" s="282">
        <v>87</v>
      </c>
      <c r="E34273" s="265"/>
    </row>
    <row r="34274" spans="1:5">
      <c r="A34274" s="283">
        <v>84728</v>
      </c>
      <c r="B34274" s="176">
        <v>0.3</v>
      </c>
      <c r="C34274" s="176">
        <v>40</v>
      </c>
      <c r="D34274" s="282">
        <v>87</v>
      </c>
      <c r="E34274" s="265"/>
    </row>
    <row r="34275" spans="1:5">
      <c r="A34275" s="283">
        <v>84729</v>
      </c>
      <c r="B34275" s="176">
        <v>0</v>
      </c>
      <c r="C34275" s="176">
        <v>0</v>
      </c>
      <c r="D34275" s="282">
        <v>87</v>
      </c>
      <c r="E34275" s="265"/>
    </row>
    <row r="34276" spans="1:5">
      <c r="A34276" s="283">
        <v>84730</v>
      </c>
      <c r="B34276" s="176">
        <v>0</v>
      </c>
      <c r="C34276" s="176">
        <v>0</v>
      </c>
      <c r="D34276" s="282">
        <v>87</v>
      </c>
      <c r="E34276" s="265"/>
    </row>
    <row r="34277" spans="1:5">
      <c r="A34277" s="283">
        <v>84731</v>
      </c>
      <c r="B34277" s="176">
        <v>1.3</v>
      </c>
      <c r="C34277" s="176">
        <v>41</v>
      </c>
      <c r="D34277" s="282">
        <v>87</v>
      </c>
      <c r="E34277" s="265"/>
    </row>
    <row r="34278" spans="1:5">
      <c r="A34278" s="283">
        <v>84732</v>
      </c>
      <c r="B34278" s="176">
        <v>0.5</v>
      </c>
      <c r="C34278" s="176">
        <v>45.7</v>
      </c>
      <c r="D34278" s="282">
        <v>87</v>
      </c>
      <c r="E34278" s="265"/>
    </row>
    <row r="34279" spans="1:5">
      <c r="A34279" s="283">
        <v>84733</v>
      </c>
      <c r="B34279" s="176">
        <v>88.7</v>
      </c>
      <c r="C34279" s="176">
        <v>34</v>
      </c>
      <c r="D34279" s="282">
        <v>87</v>
      </c>
      <c r="E34279" s="265"/>
    </row>
    <row r="34280" spans="1:5">
      <c r="A34280" s="283">
        <v>84734</v>
      </c>
      <c r="B34280" s="176">
        <v>0.7</v>
      </c>
      <c r="C34280" s="176">
        <v>44.7</v>
      </c>
      <c r="D34280" s="282">
        <v>87</v>
      </c>
      <c r="E34280" s="265"/>
    </row>
    <row r="34281" spans="1:5">
      <c r="A34281" s="283">
        <v>84735</v>
      </c>
      <c r="B34281" s="176">
        <v>1611.4</v>
      </c>
      <c r="C34281" s="176">
        <v>38.5</v>
      </c>
      <c r="D34281" s="282">
        <v>87</v>
      </c>
      <c r="E34281" s="265"/>
    </row>
    <row r="34282" spans="1:5">
      <c r="A34282" s="283">
        <v>84736</v>
      </c>
      <c r="B34282" s="176">
        <v>2</v>
      </c>
      <c r="C34282" s="176">
        <v>35.6</v>
      </c>
      <c r="D34282" s="282">
        <v>87</v>
      </c>
      <c r="E34282" s="265"/>
    </row>
    <row r="34283" spans="1:5">
      <c r="A34283" s="283">
        <v>84737</v>
      </c>
      <c r="B34283" s="176">
        <v>57.9</v>
      </c>
      <c r="C34283" s="176">
        <v>33.4</v>
      </c>
      <c r="D34283" s="282">
        <v>87</v>
      </c>
      <c r="E34283" s="265"/>
    </row>
    <row r="34284" spans="1:5">
      <c r="A34284" s="283">
        <v>84738</v>
      </c>
      <c r="B34284" s="176">
        <v>53.1</v>
      </c>
      <c r="C34284" s="176">
        <v>38.4</v>
      </c>
      <c r="D34284" s="282">
        <v>114</v>
      </c>
      <c r="E34284" s="265"/>
    </row>
    <row r="34285" spans="1:5">
      <c r="A34285" s="283">
        <v>84739</v>
      </c>
      <c r="B34285" s="176">
        <v>4.2</v>
      </c>
      <c r="C34285" s="176">
        <v>34.700000000000003</v>
      </c>
      <c r="D34285" s="282">
        <v>87</v>
      </c>
      <c r="E34285" s="265"/>
    </row>
    <row r="34286" spans="1:5">
      <c r="A34286" s="283">
        <v>84740</v>
      </c>
      <c r="B34286" s="176">
        <v>6.4</v>
      </c>
      <c r="C34286" s="176">
        <v>37.9</v>
      </c>
      <c r="D34286" s="282">
        <v>87</v>
      </c>
      <c r="E34286" s="265"/>
    </row>
    <row r="34287" spans="1:5">
      <c r="A34287" s="283">
        <v>84741</v>
      </c>
      <c r="B34287" s="176">
        <v>9</v>
      </c>
      <c r="C34287" s="176">
        <v>45.1</v>
      </c>
      <c r="D34287" s="282">
        <v>121</v>
      </c>
      <c r="E34287" s="265"/>
    </row>
    <row r="34288" spans="1:5">
      <c r="A34288" s="283">
        <v>84742</v>
      </c>
      <c r="B34288" s="176">
        <v>0</v>
      </c>
      <c r="C34288" s="176">
        <v>0</v>
      </c>
      <c r="D34288" s="282">
        <v>87</v>
      </c>
      <c r="E34288" s="265"/>
    </row>
    <row r="34289" spans="1:5">
      <c r="A34289" s="283">
        <v>84744</v>
      </c>
      <c r="B34289" s="176">
        <v>0</v>
      </c>
      <c r="C34289" s="176">
        <v>0</v>
      </c>
      <c r="D34289" s="282">
        <v>87</v>
      </c>
      <c r="E34289" s="265"/>
    </row>
    <row r="34290" spans="1:5">
      <c r="A34290" s="283">
        <v>84745</v>
      </c>
      <c r="B34290" s="176">
        <v>79</v>
      </c>
      <c r="C34290" s="176">
        <v>30.3</v>
      </c>
      <c r="D34290" s="282">
        <v>87</v>
      </c>
      <c r="E34290" s="265"/>
    </row>
    <row r="34291" spans="1:5">
      <c r="A34291" s="283">
        <v>84746</v>
      </c>
      <c r="B34291" s="176">
        <v>21</v>
      </c>
      <c r="C34291" s="176">
        <v>50</v>
      </c>
      <c r="D34291" s="282">
        <v>96</v>
      </c>
      <c r="E34291" s="265"/>
    </row>
    <row r="34292" spans="1:5">
      <c r="A34292" s="283">
        <v>84747</v>
      </c>
      <c r="B34292" s="176">
        <v>1.8</v>
      </c>
      <c r="C34292" s="176">
        <v>33.200000000000003</v>
      </c>
      <c r="D34292" s="282">
        <v>124</v>
      </c>
      <c r="E34292" s="265"/>
    </row>
    <row r="34293" spans="1:5">
      <c r="A34293" s="283">
        <v>84749</v>
      </c>
      <c r="B34293" s="176">
        <v>0.7</v>
      </c>
      <c r="C34293" s="176">
        <v>44.7</v>
      </c>
      <c r="D34293" s="282">
        <v>87</v>
      </c>
      <c r="E34293" s="265"/>
    </row>
    <row r="34294" spans="1:5">
      <c r="A34294" s="283">
        <v>84750</v>
      </c>
      <c r="B34294" s="176">
        <v>6.4</v>
      </c>
      <c r="C34294" s="176">
        <v>37.9</v>
      </c>
      <c r="D34294" s="282">
        <v>87</v>
      </c>
      <c r="E34294" s="265"/>
    </row>
    <row r="34295" spans="1:5">
      <c r="A34295" s="283">
        <v>84751</v>
      </c>
      <c r="B34295" s="176">
        <v>8.1999999999999993</v>
      </c>
      <c r="C34295" s="176">
        <v>33.200000000000003</v>
      </c>
      <c r="D34295" s="282">
        <v>87</v>
      </c>
      <c r="E34295" s="265"/>
    </row>
    <row r="34296" spans="1:5">
      <c r="A34296" s="283">
        <v>84752</v>
      </c>
      <c r="B34296" s="176">
        <v>303.7</v>
      </c>
      <c r="C34296" s="176">
        <v>29.3</v>
      </c>
      <c r="D34296" s="282">
        <v>87</v>
      </c>
      <c r="E34296" s="265"/>
    </row>
    <row r="34297" spans="1:5">
      <c r="A34297" s="283">
        <v>84753</v>
      </c>
      <c r="B34297" s="176">
        <v>4.2</v>
      </c>
      <c r="C34297" s="176">
        <v>39.5</v>
      </c>
      <c r="D34297" s="282">
        <v>87</v>
      </c>
      <c r="E34297" s="265"/>
    </row>
    <row r="34298" spans="1:5">
      <c r="A34298" s="283">
        <v>84754</v>
      </c>
      <c r="B34298" s="176">
        <v>14.8</v>
      </c>
      <c r="C34298" s="176">
        <v>33.700000000000003</v>
      </c>
      <c r="D34298" s="282">
        <v>87</v>
      </c>
      <c r="E34298" s="265"/>
    </row>
    <row r="34299" spans="1:5">
      <c r="A34299" s="283">
        <v>84755</v>
      </c>
      <c r="B34299" s="176">
        <v>0.8</v>
      </c>
      <c r="C34299" s="176">
        <v>32.5</v>
      </c>
      <c r="D34299" s="282">
        <v>87</v>
      </c>
      <c r="E34299" s="265"/>
    </row>
    <row r="34300" spans="1:5">
      <c r="A34300" s="283">
        <v>84756</v>
      </c>
      <c r="B34300" s="176">
        <v>0</v>
      </c>
      <c r="C34300" s="176">
        <v>0</v>
      </c>
      <c r="D34300" s="282">
        <v>87</v>
      </c>
      <c r="E34300" s="265"/>
    </row>
    <row r="34301" spans="1:5">
      <c r="A34301" s="283">
        <v>84757</v>
      </c>
      <c r="B34301" s="176">
        <v>12.4</v>
      </c>
      <c r="C34301" s="176">
        <v>44.3</v>
      </c>
      <c r="D34301" s="282">
        <v>87</v>
      </c>
      <c r="E34301" s="265"/>
    </row>
    <row r="34302" spans="1:5">
      <c r="A34302" s="283">
        <v>84758</v>
      </c>
      <c r="B34302" s="176">
        <v>6.1</v>
      </c>
      <c r="C34302" s="176">
        <v>37.4</v>
      </c>
      <c r="D34302" s="282">
        <v>87</v>
      </c>
      <c r="E34302" s="265"/>
    </row>
    <row r="34303" spans="1:5">
      <c r="A34303" s="283">
        <v>84759</v>
      </c>
      <c r="B34303" s="176">
        <v>1611.4</v>
      </c>
      <c r="C34303" s="176">
        <v>38.5</v>
      </c>
      <c r="D34303" s="282">
        <v>96</v>
      </c>
      <c r="E34303" s="265"/>
    </row>
    <row r="34304" spans="1:5">
      <c r="A34304" s="283">
        <v>84760</v>
      </c>
      <c r="B34304" s="176">
        <v>0</v>
      </c>
      <c r="C34304" s="176">
        <v>0</v>
      </c>
      <c r="D34304" s="282">
        <v>87</v>
      </c>
      <c r="E34304" s="265"/>
    </row>
    <row r="34305" spans="1:5">
      <c r="A34305" s="283">
        <v>84761</v>
      </c>
      <c r="B34305" s="176">
        <v>0</v>
      </c>
      <c r="C34305" s="176">
        <v>0</v>
      </c>
      <c r="D34305" s="282">
        <v>87</v>
      </c>
      <c r="E34305" s="265"/>
    </row>
    <row r="34306" spans="1:5">
      <c r="A34306" s="283">
        <v>84762</v>
      </c>
      <c r="B34306" s="176">
        <v>0.2</v>
      </c>
      <c r="C34306" s="176">
        <v>46.6</v>
      </c>
      <c r="D34306" s="282">
        <v>87</v>
      </c>
      <c r="E34306" s="265"/>
    </row>
    <row r="34307" spans="1:5">
      <c r="A34307" s="283">
        <v>84763</v>
      </c>
      <c r="B34307" s="176">
        <v>0</v>
      </c>
      <c r="C34307" s="176">
        <v>0</v>
      </c>
      <c r="D34307" s="282">
        <v>87</v>
      </c>
      <c r="E34307" s="265"/>
    </row>
    <row r="34308" spans="1:5">
      <c r="A34308" s="283">
        <v>84764</v>
      </c>
      <c r="B34308" s="176">
        <v>1611.4</v>
      </c>
      <c r="C34308" s="176">
        <v>38.5</v>
      </c>
      <c r="D34308" s="282">
        <v>87</v>
      </c>
      <c r="E34308" s="265"/>
    </row>
    <row r="34309" spans="1:5">
      <c r="A34309" s="283">
        <v>84765</v>
      </c>
      <c r="B34309" s="176">
        <v>724.3</v>
      </c>
      <c r="C34309" s="176">
        <v>31.6</v>
      </c>
      <c r="D34309" s="282">
        <v>87</v>
      </c>
      <c r="E34309" s="265"/>
    </row>
    <row r="34310" spans="1:5">
      <c r="A34310" s="283">
        <v>84766</v>
      </c>
      <c r="B34310" s="176">
        <v>2.9</v>
      </c>
      <c r="C34310" s="176">
        <v>39.200000000000003</v>
      </c>
      <c r="D34310" s="282">
        <v>87</v>
      </c>
      <c r="E34310" s="265"/>
    </row>
    <row r="34311" spans="1:5">
      <c r="A34311" s="283">
        <v>84767</v>
      </c>
      <c r="B34311" s="176">
        <v>3.2</v>
      </c>
      <c r="C34311" s="176">
        <v>42.2</v>
      </c>
      <c r="D34311" s="282">
        <v>96</v>
      </c>
      <c r="E34311" s="265"/>
    </row>
    <row r="34312" spans="1:5">
      <c r="A34312" s="283">
        <v>84770</v>
      </c>
      <c r="B34312" s="176">
        <v>143.69999999999999</v>
      </c>
      <c r="C34312" s="176">
        <v>31.3</v>
      </c>
      <c r="D34312" s="282">
        <v>132</v>
      </c>
      <c r="E34312" s="265"/>
    </row>
    <row r="34313" spans="1:5">
      <c r="A34313" s="283">
        <v>84771</v>
      </c>
      <c r="B34313" s="176">
        <v>0</v>
      </c>
      <c r="C34313" s="176">
        <v>0</v>
      </c>
      <c r="D34313" s="282">
        <v>87</v>
      </c>
      <c r="E34313" s="265"/>
    </row>
    <row r="34314" spans="1:5">
      <c r="A34314" s="283">
        <v>84772</v>
      </c>
      <c r="B34314" s="176">
        <v>0.6</v>
      </c>
      <c r="C34314" s="176">
        <v>48.2</v>
      </c>
      <c r="D34314" s="282">
        <v>87</v>
      </c>
      <c r="E34314" s="265"/>
    </row>
    <row r="34315" spans="1:5">
      <c r="A34315" s="283">
        <v>84773</v>
      </c>
      <c r="B34315" s="176">
        <v>0.7</v>
      </c>
      <c r="C34315" s="176">
        <v>44.7</v>
      </c>
      <c r="D34315" s="282">
        <v>87</v>
      </c>
      <c r="E34315" s="265"/>
    </row>
    <row r="34316" spans="1:5">
      <c r="A34316" s="283">
        <v>84774</v>
      </c>
      <c r="B34316" s="176">
        <v>15.2</v>
      </c>
      <c r="C34316" s="176">
        <v>38.6</v>
      </c>
      <c r="D34316" s="282">
        <v>87</v>
      </c>
      <c r="E34316" s="265"/>
    </row>
    <row r="34317" spans="1:5">
      <c r="A34317" s="283">
        <v>84775</v>
      </c>
      <c r="B34317" s="176">
        <v>1.8</v>
      </c>
      <c r="C34317" s="176">
        <v>33.200000000000003</v>
      </c>
      <c r="D34317" s="282">
        <v>87</v>
      </c>
      <c r="E34317" s="265"/>
    </row>
    <row r="34318" spans="1:5">
      <c r="A34318" s="283">
        <v>84776</v>
      </c>
      <c r="B34318" s="176">
        <v>0</v>
      </c>
      <c r="C34318" s="176">
        <v>0</v>
      </c>
      <c r="D34318" s="282">
        <v>87</v>
      </c>
      <c r="E34318" s="265"/>
    </row>
    <row r="34319" spans="1:5">
      <c r="A34319" s="283">
        <v>84779</v>
      </c>
      <c r="B34319" s="176">
        <v>5.7</v>
      </c>
      <c r="C34319" s="176">
        <v>36.1</v>
      </c>
      <c r="D34319" s="282">
        <v>87</v>
      </c>
      <c r="E34319" s="265"/>
    </row>
    <row r="34320" spans="1:5">
      <c r="A34320" s="283">
        <v>84780</v>
      </c>
      <c r="B34320" s="176">
        <v>148.19999999999999</v>
      </c>
      <c r="C34320" s="176">
        <v>31.1</v>
      </c>
      <c r="D34320" s="282">
        <v>95</v>
      </c>
      <c r="E34320" s="265"/>
    </row>
    <row r="34321" spans="1:5">
      <c r="A34321" s="283">
        <v>84781</v>
      </c>
      <c r="B34321" s="176">
        <v>6.6</v>
      </c>
      <c r="C34321" s="176">
        <v>40.299999999999997</v>
      </c>
      <c r="D34321" s="282">
        <v>87</v>
      </c>
      <c r="E34321" s="265"/>
    </row>
    <row r="34322" spans="1:5">
      <c r="A34322" s="283">
        <v>84782</v>
      </c>
      <c r="B34322" s="176">
        <v>4.5999999999999996</v>
      </c>
      <c r="C34322" s="176">
        <v>48.8</v>
      </c>
      <c r="D34322" s="282">
        <v>87</v>
      </c>
      <c r="E34322" s="265"/>
    </row>
    <row r="34323" spans="1:5">
      <c r="A34323" s="283">
        <v>84783</v>
      </c>
      <c r="B34323" s="176">
        <v>4.0999999999999996</v>
      </c>
      <c r="C34323" s="176">
        <v>53.2</v>
      </c>
      <c r="D34323" s="282">
        <v>87</v>
      </c>
      <c r="E34323" s="265"/>
    </row>
    <row r="34324" spans="1:5">
      <c r="A34324" s="283">
        <v>84784</v>
      </c>
      <c r="B34324" s="176">
        <v>26.9</v>
      </c>
      <c r="C34324" s="176">
        <v>15.1</v>
      </c>
      <c r="D34324" s="282">
        <v>87</v>
      </c>
      <c r="E34324" s="265"/>
    </row>
    <row r="34325" spans="1:5">
      <c r="A34325" s="283">
        <v>84790</v>
      </c>
      <c r="B34325" s="176">
        <v>181.1</v>
      </c>
      <c r="C34325" s="176">
        <v>34.799999999999997</v>
      </c>
      <c r="D34325" s="282">
        <v>170</v>
      </c>
      <c r="E34325" s="265"/>
    </row>
    <row r="34326" spans="1:5">
      <c r="A34326" s="283">
        <v>84791</v>
      </c>
      <c r="B34326" s="176">
        <v>0</v>
      </c>
      <c r="C34326" s="176">
        <v>0</v>
      </c>
      <c r="D34326" s="282">
        <v>87</v>
      </c>
      <c r="E34326" s="265"/>
    </row>
    <row r="34327" spans="1:5">
      <c r="A34327" s="283">
        <v>85001</v>
      </c>
      <c r="B34327" s="176">
        <v>0</v>
      </c>
      <c r="C34327" s="176">
        <v>0</v>
      </c>
      <c r="D34327" s="282">
        <v>87</v>
      </c>
      <c r="E34327" s="265"/>
    </row>
    <row r="34328" spans="1:5">
      <c r="A34328" s="283">
        <v>85002</v>
      </c>
      <c r="B34328" s="176">
        <v>0</v>
      </c>
      <c r="C34328" s="176">
        <v>0</v>
      </c>
      <c r="D34328" s="282">
        <v>87</v>
      </c>
      <c r="E34328" s="265"/>
    </row>
    <row r="34329" spans="1:5">
      <c r="A34329" s="283">
        <v>85003</v>
      </c>
      <c r="B34329" s="176">
        <v>4200.8999999999996</v>
      </c>
      <c r="C34329" s="176">
        <v>32.299999999999997</v>
      </c>
      <c r="D34329" s="282">
        <v>128</v>
      </c>
      <c r="E34329" s="265"/>
    </row>
    <row r="34330" spans="1:5">
      <c r="A34330" s="283">
        <v>85004</v>
      </c>
      <c r="B34330" s="176">
        <v>2674.7</v>
      </c>
      <c r="C34330" s="176">
        <v>33.4</v>
      </c>
      <c r="D34330" s="282">
        <v>180</v>
      </c>
      <c r="E34330" s="265"/>
    </row>
    <row r="34331" spans="1:5">
      <c r="A34331" s="283">
        <v>85005</v>
      </c>
      <c r="B34331" s="176">
        <v>0</v>
      </c>
      <c r="C34331" s="176">
        <v>0</v>
      </c>
      <c r="D34331" s="282">
        <v>87</v>
      </c>
      <c r="E34331" s="265"/>
    </row>
    <row r="34332" spans="1:5">
      <c r="A34332" s="283">
        <v>85006</v>
      </c>
      <c r="B34332" s="176">
        <v>6412.9</v>
      </c>
      <c r="C34332" s="176">
        <v>29.9</v>
      </c>
      <c r="D34332" s="282">
        <v>131</v>
      </c>
      <c r="E34332" s="265"/>
    </row>
    <row r="34333" spans="1:5">
      <c r="A34333" s="283">
        <v>85007</v>
      </c>
      <c r="B34333" s="176">
        <v>3172.1</v>
      </c>
      <c r="C34333" s="176">
        <v>33.6</v>
      </c>
      <c r="D34333" s="282">
        <v>121</v>
      </c>
      <c r="E34333" s="265"/>
    </row>
    <row r="34334" spans="1:5">
      <c r="A34334" s="283">
        <v>85008</v>
      </c>
      <c r="B34334" s="176">
        <v>6055.7</v>
      </c>
      <c r="C34334" s="176">
        <v>28.1</v>
      </c>
      <c r="D34334" s="282">
        <v>129</v>
      </c>
      <c r="E34334" s="265"/>
    </row>
    <row r="34335" spans="1:5">
      <c r="A34335" s="283">
        <v>85009</v>
      </c>
      <c r="B34335" s="176">
        <v>3326.8</v>
      </c>
      <c r="C34335" s="176">
        <v>25.5</v>
      </c>
      <c r="D34335" s="282">
        <v>94</v>
      </c>
      <c r="E34335" s="265"/>
    </row>
    <row r="34336" spans="1:5">
      <c r="A34336" s="283">
        <v>85010</v>
      </c>
      <c r="B34336" s="176">
        <v>0</v>
      </c>
      <c r="C34336" s="176">
        <v>0</v>
      </c>
      <c r="D34336" s="282">
        <v>87</v>
      </c>
      <c r="E34336" s="265"/>
    </row>
    <row r="34337" spans="1:5">
      <c r="A34337" s="283">
        <v>85011</v>
      </c>
      <c r="B34337" s="176">
        <v>0</v>
      </c>
      <c r="C34337" s="176">
        <v>0</v>
      </c>
      <c r="D34337" s="282">
        <v>87</v>
      </c>
      <c r="E34337" s="265"/>
    </row>
    <row r="34338" spans="1:5">
      <c r="A34338" s="283">
        <v>85012</v>
      </c>
      <c r="B34338" s="176">
        <v>3543.9</v>
      </c>
      <c r="C34338" s="176">
        <v>39.4</v>
      </c>
      <c r="D34338" s="282">
        <v>189</v>
      </c>
      <c r="E34338" s="265"/>
    </row>
    <row r="34339" spans="1:5">
      <c r="A34339" s="283">
        <v>85013</v>
      </c>
      <c r="B34339" s="176">
        <v>5005</v>
      </c>
      <c r="C34339" s="176">
        <v>38.6</v>
      </c>
      <c r="D34339" s="282">
        <v>126</v>
      </c>
      <c r="E34339" s="265"/>
    </row>
    <row r="34340" spans="1:5">
      <c r="A34340" s="283">
        <v>85014</v>
      </c>
      <c r="B34340" s="176">
        <v>4490.3999999999996</v>
      </c>
      <c r="C34340" s="176">
        <v>36.700000000000003</v>
      </c>
      <c r="D34340" s="282">
        <v>151</v>
      </c>
      <c r="E34340" s="265"/>
    </row>
    <row r="34341" spans="1:5">
      <c r="A34341" s="283">
        <v>85015</v>
      </c>
      <c r="B34341" s="176">
        <v>7190</v>
      </c>
      <c r="C34341" s="176">
        <v>30.8</v>
      </c>
      <c r="D34341" s="282">
        <v>141</v>
      </c>
      <c r="E34341" s="265"/>
    </row>
    <row r="34342" spans="1:5">
      <c r="A34342" s="283">
        <v>85016</v>
      </c>
      <c r="B34342" s="176">
        <v>2810.1</v>
      </c>
      <c r="C34342" s="176">
        <v>37.299999999999997</v>
      </c>
      <c r="D34342" s="282">
        <v>145</v>
      </c>
      <c r="E34342" s="265"/>
    </row>
    <row r="34343" spans="1:5">
      <c r="A34343" s="283">
        <v>85017</v>
      </c>
      <c r="B34343" s="176">
        <v>7372.3</v>
      </c>
      <c r="C34343" s="176">
        <v>26.9</v>
      </c>
      <c r="D34343" s="282">
        <v>182</v>
      </c>
      <c r="E34343" s="265"/>
    </row>
    <row r="34344" spans="1:5">
      <c r="A34344" s="283">
        <v>85018</v>
      </c>
      <c r="B34344" s="176">
        <v>2760.1</v>
      </c>
      <c r="C34344" s="176">
        <v>40.4</v>
      </c>
      <c r="D34344" s="282">
        <v>170</v>
      </c>
      <c r="E34344" s="265"/>
    </row>
    <row r="34345" spans="1:5">
      <c r="A34345" s="283">
        <v>85019</v>
      </c>
      <c r="B34345" s="176">
        <v>2815.9</v>
      </c>
      <c r="C34345" s="176">
        <v>27.8</v>
      </c>
      <c r="D34345" s="282">
        <v>155</v>
      </c>
      <c r="E34345" s="265"/>
    </row>
    <row r="34346" spans="1:5">
      <c r="A34346" s="283">
        <v>85020</v>
      </c>
      <c r="B34346" s="176">
        <v>3313.5</v>
      </c>
      <c r="C34346" s="176">
        <v>41.4</v>
      </c>
      <c r="D34346" s="282">
        <v>145</v>
      </c>
      <c r="E34346" s="265"/>
    </row>
    <row r="34347" spans="1:5">
      <c r="A34347" s="283">
        <v>85021</v>
      </c>
      <c r="B34347" s="176">
        <v>5592.8</v>
      </c>
      <c r="C34347" s="176">
        <v>33.5</v>
      </c>
      <c r="D34347" s="282">
        <v>179</v>
      </c>
      <c r="E34347" s="265"/>
    </row>
    <row r="34348" spans="1:5">
      <c r="A34348" s="283">
        <v>85022</v>
      </c>
      <c r="B34348" s="176">
        <v>5120.3999999999996</v>
      </c>
      <c r="C34348" s="176">
        <v>38.1</v>
      </c>
      <c r="D34348" s="282">
        <v>128</v>
      </c>
      <c r="E34348" s="265"/>
    </row>
    <row r="34349" spans="1:5">
      <c r="A34349" s="283">
        <v>85023</v>
      </c>
      <c r="B34349" s="176">
        <v>4178.7</v>
      </c>
      <c r="C34349" s="176">
        <v>34.799999999999997</v>
      </c>
      <c r="D34349" s="282">
        <v>140</v>
      </c>
      <c r="E34349" s="265"/>
    </row>
    <row r="34350" spans="1:5">
      <c r="A34350" s="283">
        <v>85024</v>
      </c>
      <c r="B34350" s="176">
        <v>867.6</v>
      </c>
      <c r="C34350" s="176">
        <v>34.9</v>
      </c>
      <c r="D34350" s="282">
        <v>110</v>
      </c>
      <c r="E34350" s="265"/>
    </row>
    <row r="34351" spans="1:5">
      <c r="A34351" s="283">
        <v>85025</v>
      </c>
      <c r="B34351" s="176">
        <v>0</v>
      </c>
      <c r="C34351" s="176">
        <v>0</v>
      </c>
      <c r="D34351" s="282">
        <v>87</v>
      </c>
      <c r="E34351" s="265"/>
    </row>
    <row r="34352" spans="1:5">
      <c r="A34352" s="283">
        <v>85026</v>
      </c>
      <c r="B34352" s="176">
        <v>0</v>
      </c>
      <c r="C34352" s="176">
        <v>0</v>
      </c>
      <c r="D34352" s="282">
        <v>87</v>
      </c>
      <c r="E34352" s="265"/>
    </row>
    <row r="34353" spans="1:5">
      <c r="A34353" s="283">
        <v>85027</v>
      </c>
      <c r="B34353" s="176">
        <v>3386.8</v>
      </c>
      <c r="C34353" s="176">
        <v>33.1</v>
      </c>
      <c r="D34353" s="282">
        <v>135</v>
      </c>
      <c r="E34353" s="265"/>
    </row>
    <row r="34354" spans="1:5">
      <c r="A34354" s="283">
        <v>85028</v>
      </c>
      <c r="B34354" s="176">
        <v>2862.4</v>
      </c>
      <c r="C34354" s="176">
        <v>46.4</v>
      </c>
      <c r="D34354" s="282">
        <v>142</v>
      </c>
      <c r="E34354" s="265"/>
    </row>
    <row r="34355" spans="1:5">
      <c r="A34355" s="283">
        <v>85029</v>
      </c>
      <c r="B34355" s="176">
        <v>3394.2</v>
      </c>
      <c r="C34355" s="176">
        <v>33.200000000000003</v>
      </c>
      <c r="D34355" s="282">
        <v>135</v>
      </c>
      <c r="E34355" s="265"/>
    </row>
    <row r="34356" spans="1:5">
      <c r="A34356" s="283">
        <v>85030</v>
      </c>
      <c r="B34356" s="176">
        <v>0</v>
      </c>
      <c r="C34356" s="176">
        <v>0</v>
      </c>
      <c r="D34356" s="282">
        <v>87</v>
      </c>
      <c r="E34356" s="265"/>
    </row>
    <row r="34357" spans="1:5">
      <c r="A34357" s="283">
        <v>85031</v>
      </c>
      <c r="B34357" s="176">
        <v>4168.3999999999996</v>
      </c>
      <c r="C34357" s="176">
        <v>25.1</v>
      </c>
      <c r="D34357" s="282">
        <v>119</v>
      </c>
      <c r="E34357" s="265"/>
    </row>
    <row r="34358" spans="1:5">
      <c r="A34358" s="283">
        <v>85032</v>
      </c>
      <c r="B34358" s="176">
        <v>5146</v>
      </c>
      <c r="C34358" s="176">
        <v>35.5</v>
      </c>
      <c r="D34358" s="282">
        <v>181</v>
      </c>
      <c r="E34358" s="265"/>
    </row>
    <row r="34359" spans="1:5">
      <c r="A34359" s="283">
        <v>85033</v>
      </c>
      <c r="B34359" s="176">
        <v>8401.2000000000007</v>
      </c>
      <c r="C34359" s="176">
        <v>24.9</v>
      </c>
      <c r="D34359" s="282">
        <v>122</v>
      </c>
      <c r="E34359" s="265"/>
    </row>
    <row r="34360" spans="1:5">
      <c r="A34360" s="283">
        <v>85034</v>
      </c>
      <c r="B34360" s="176">
        <v>809.4</v>
      </c>
      <c r="C34360" s="176">
        <v>29.8</v>
      </c>
      <c r="D34360" s="282">
        <v>154</v>
      </c>
      <c r="E34360" s="265"/>
    </row>
    <row r="34361" spans="1:5">
      <c r="A34361" s="283">
        <v>85035</v>
      </c>
      <c r="B34361" s="176">
        <v>7857.2</v>
      </c>
      <c r="C34361" s="176">
        <v>24.6</v>
      </c>
      <c r="D34361" s="282">
        <v>117</v>
      </c>
      <c r="E34361" s="265"/>
    </row>
    <row r="34362" spans="1:5">
      <c r="A34362" s="283">
        <v>85036</v>
      </c>
      <c r="B34362" s="176">
        <v>0</v>
      </c>
      <c r="C34362" s="176">
        <v>0</v>
      </c>
      <c r="D34362" s="282">
        <v>87</v>
      </c>
      <c r="E34362" s="265"/>
    </row>
    <row r="34363" spans="1:5">
      <c r="A34363" s="283">
        <v>85037</v>
      </c>
      <c r="B34363" s="176">
        <v>5892.9</v>
      </c>
      <c r="C34363" s="176">
        <v>27</v>
      </c>
      <c r="D34363" s="282">
        <v>157</v>
      </c>
      <c r="E34363" s="265"/>
    </row>
    <row r="34364" spans="1:5">
      <c r="A34364" s="283">
        <v>85038</v>
      </c>
      <c r="B34364" s="176">
        <v>0</v>
      </c>
      <c r="C34364" s="176">
        <v>0</v>
      </c>
      <c r="D34364" s="282">
        <v>87</v>
      </c>
      <c r="E34364" s="265"/>
    </row>
    <row r="34365" spans="1:5">
      <c r="A34365" s="283">
        <v>85040</v>
      </c>
      <c r="B34365" s="176">
        <v>2920.8</v>
      </c>
      <c r="C34365" s="176">
        <v>27.4</v>
      </c>
      <c r="D34365" s="282">
        <v>180</v>
      </c>
      <c r="E34365" s="265"/>
    </row>
    <row r="34366" spans="1:5">
      <c r="A34366" s="283">
        <v>85041</v>
      </c>
      <c r="B34366" s="176">
        <v>3642.1</v>
      </c>
      <c r="C34366" s="176">
        <v>27.9</v>
      </c>
      <c r="D34366" s="282">
        <v>122</v>
      </c>
      <c r="E34366" s="265"/>
    </row>
    <row r="34367" spans="1:5">
      <c r="A34367" s="283">
        <v>85042</v>
      </c>
      <c r="B34367" s="176">
        <v>1776</v>
      </c>
      <c r="C34367" s="176">
        <v>31.4</v>
      </c>
      <c r="D34367" s="282">
        <v>141</v>
      </c>
      <c r="E34367" s="265"/>
    </row>
    <row r="34368" spans="1:5">
      <c r="A34368" s="283">
        <v>85043</v>
      </c>
      <c r="B34368" s="176">
        <v>1288.7</v>
      </c>
      <c r="C34368" s="176">
        <v>25.7</v>
      </c>
      <c r="D34368" s="282">
        <v>116</v>
      </c>
      <c r="E34368" s="265"/>
    </row>
    <row r="34369" spans="1:5">
      <c r="A34369" s="283">
        <v>85044</v>
      </c>
      <c r="B34369" s="176">
        <v>2194.6</v>
      </c>
      <c r="C34369" s="176">
        <v>38</v>
      </c>
      <c r="D34369" s="282">
        <v>171</v>
      </c>
      <c r="E34369" s="265"/>
    </row>
    <row r="34370" spans="1:5">
      <c r="A34370" s="283">
        <v>85045</v>
      </c>
      <c r="B34370" s="176">
        <v>1798.9</v>
      </c>
      <c r="C34370" s="176">
        <v>38.1</v>
      </c>
      <c r="D34370" s="282">
        <v>94</v>
      </c>
      <c r="E34370" s="265"/>
    </row>
    <row r="34371" spans="1:5">
      <c r="A34371" s="283">
        <v>85046</v>
      </c>
      <c r="B34371" s="176">
        <v>0</v>
      </c>
      <c r="C34371" s="176">
        <v>0</v>
      </c>
      <c r="D34371" s="282">
        <v>87</v>
      </c>
      <c r="E34371" s="265"/>
    </row>
    <row r="34372" spans="1:5">
      <c r="A34372" s="283">
        <v>85048</v>
      </c>
      <c r="B34372" s="176">
        <v>612.79999999999995</v>
      </c>
      <c r="C34372" s="176">
        <v>38.200000000000003</v>
      </c>
      <c r="D34372" s="282">
        <v>142</v>
      </c>
      <c r="E34372" s="265"/>
    </row>
    <row r="34373" spans="1:5">
      <c r="A34373" s="283">
        <v>85050</v>
      </c>
      <c r="B34373" s="176">
        <v>2220.1999999999998</v>
      </c>
      <c r="C34373" s="176">
        <v>37.299999999999997</v>
      </c>
      <c r="D34373" s="282">
        <v>103</v>
      </c>
      <c r="E34373" s="265"/>
    </row>
    <row r="34374" spans="1:5">
      <c r="A34374" s="283">
        <v>85051</v>
      </c>
      <c r="B34374" s="176">
        <v>5785.1</v>
      </c>
      <c r="C34374" s="176">
        <v>33</v>
      </c>
      <c r="D34374" s="282">
        <v>143</v>
      </c>
      <c r="E34374" s="265"/>
    </row>
    <row r="34375" spans="1:5">
      <c r="A34375" s="283">
        <v>85053</v>
      </c>
      <c r="B34375" s="176">
        <v>5425.9</v>
      </c>
      <c r="C34375" s="176">
        <v>34.700000000000003</v>
      </c>
      <c r="D34375" s="282">
        <v>161</v>
      </c>
      <c r="E34375" s="265"/>
    </row>
    <row r="34376" spans="1:5">
      <c r="A34376" s="283">
        <v>85054</v>
      </c>
      <c r="B34376" s="176">
        <v>584.70000000000005</v>
      </c>
      <c r="C34376" s="176">
        <v>36.9</v>
      </c>
      <c r="D34376" s="282">
        <v>140</v>
      </c>
      <c r="E34376" s="265"/>
    </row>
    <row r="34377" spans="1:5">
      <c r="A34377" s="283">
        <v>85060</v>
      </c>
      <c r="B34377" s="176">
        <v>0</v>
      </c>
      <c r="C34377" s="176">
        <v>0</v>
      </c>
      <c r="D34377" s="282">
        <v>87</v>
      </c>
      <c r="E34377" s="265"/>
    </row>
    <row r="34378" spans="1:5">
      <c r="A34378" s="283">
        <v>85061</v>
      </c>
      <c r="B34378" s="176">
        <v>0</v>
      </c>
      <c r="C34378" s="176">
        <v>0</v>
      </c>
      <c r="D34378" s="282">
        <v>87</v>
      </c>
      <c r="E34378" s="265"/>
    </row>
    <row r="34379" spans="1:5">
      <c r="A34379" s="283">
        <v>85062</v>
      </c>
      <c r="B34379" s="176">
        <v>23121.4</v>
      </c>
      <c r="C34379" s="176">
        <v>35</v>
      </c>
      <c r="D34379" s="282">
        <v>87</v>
      </c>
      <c r="E34379" s="265"/>
    </row>
    <row r="34380" spans="1:5">
      <c r="A34380" s="283">
        <v>85063</v>
      </c>
      <c r="B34380" s="176">
        <v>0</v>
      </c>
      <c r="C34380" s="176">
        <v>0</v>
      </c>
      <c r="D34380" s="282">
        <v>87</v>
      </c>
      <c r="E34380" s="265"/>
    </row>
    <row r="34381" spans="1:5">
      <c r="A34381" s="283">
        <v>85064</v>
      </c>
      <c r="B34381" s="176">
        <v>0</v>
      </c>
      <c r="C34381" s="176">
        <v>0</v>
      </c>
      <c r="D34381" s="282">
        <v>87</v>
      </c>
      <c r="E34381" s="265"/>
    </row>
    <row r="34382" spans="1:5">
      <c r="A34382" s="283">
        <v>85066</v>
      </c>
      <c r="B34382" s="176">
        <v>0</v>
      </c>
      <c r="C34382" s="176">
        <v>0</v>
      </c>
      <c r="D34382" s="282">
        <v>87</v>
      </c>
      <c r="E34382" s="265"/>
    </row>
    <row r="34383" spans="1:5">
      <c r="A34383" s="283">
        <v>85067</v>
      </c>
      <c r="B34383" s="176">
        <v>0</v>
      </c>
      <c r="C34383" s="176">
        <v>0</v>
      </c>
      <c r="D34383" s="282">
        <v>87</v>
      </c>
      <c r="E34383" s="265"/>
    </row>
    <row r="34384" spans="1:5">
      <c r="A34384" s="283">
        <v>85068</v>
      </c>
      <c r="B34384" s="176">
        <v>0</v>
      </c>
      <c r="C34384" s="176">
        <v>0</v>
      </c>
      <c r="D34384" s="282">
        <v>87</v>
      </c>
      <c r="E34384" s="265"/>
    </row>
    <row r="34385" spans="1:5">
      <c r="A34385" s="283">
        <v>85069</v>
      </c>
      <c r="B34385" s="176">
        <v>0</v>
      </c>
      <c r="C34385" s="176">
        <v>0</v>
      </c>
      <c r="D34385" s="282">
        <v>87</v>
      </c>
      <c r="E34385" s="265"/>
    </row>
    <row r="34386" spans="1:5">
      <c r="A34386" s="283">
        <v>85070</v>
      </c>
      <c r="B34386" s="176">
        <v>0</v>
      </c>
      <c r="C34386" s="176">
        <v>0</v>
      </c>
      <c r="D34386" s="282">
        <v>87</v>
      </c>
      <c r="E34386" s="265"/>
    </row>
    <row r="34387" spans="1:5">
      <c r="A34387" s="283">
        <v>85071</v>
      </c>
      <c r="B34387" s="176">
        <v>0</v>
      </c>
      <c r="C34387" s="176">
        <v>0</v>
      </c>
      <c r="D34387" s="282">
        <v>87</v>
      </c>
      <c r="E34387" s="265"/>
    </row>
    <row r="34388" spans="1:5">
      <c r="A34388" s="283">
        <v>85072</v>
      </c>
      <c r="B34388" s="176">
        <v>11571.8</v>
      </c>
      <c r="C34388" s="176">
        <v>35</v>
      </c>
      <c r="D34388" s="282">
        <v>87</v>
      </c>
      <c r="E34388" s="265"/>
    </row>
    <row r="34389" spans="1:5">
      <c r="A34389" s="283">
        <v>85074</v>
      </c>
      <c r="B34389" s="176">
        <v>0</v>
      </c>
      <c r="C34389" s="176">
        <v>0</v>
      </c>
      <c r="D34389" s="282">
        <v>87</v>
      </c>
      <c r="E34389" s="265"/>
    </row>
    <row r="34390" spans="1:5">
      <c r="A34390" s="283">
        <v>85075</v>
      </c>
      <c r="B34390" s="176">
        <v>0</v>
      </c>
      <c r="C34390" s="176">
        <v>0</v>
      </c>
      <c r="D34390" s="282">
        <v>87</v>
      </c>
      <c r="E34390" s="265"/>
    </row>
    <row r="34391" spans="1:5">
      <c r="A34391" s="283">
        <v>85076</v>
      </c>
      <c r="B34391" s="176">
        <v>0</v>
      </c>
      <c r="C34391" s="176">
        <v>0</v>
      </c>
      <c r="D34391" s="282">
        <v>87</v>
      </c>
      <c r="E34391" s="265"/>
    </row>
    <row r="34392" spans="1:5">
      <c r="A34392" s="283">
        <v>85078</v>
      </c>
      <c r="B34392" s="176">
        <v>0</v>
      </c>
      <c r="C34392" s="176">
        <v>0</v>
      </c>
      <c r="D34392" s="282">
        <v>87</v>
      </c>
      <c r="E34392" s="265"/>
    </row>
    <row r="34393" spans="1:5">
      <c r="A34393" s="283">
        <v>85079</v>
      </c>
      <c r="B34393" s="176">
        <v>0</v>
      </c>
      <c r="C34393" s="176">
        <v>0</v>
      </c>
      <c r="D34393" s="282">
        <v>87</v>
      </c>
      <c r="E34393" s="265"/>
    </row>
    <row r="34394" spans="1:5">
      <c r="A34394" s="283">
        <v>85080</v>
      </c>
      <c r="B34394" s="176">
        <v>0</v>
      </c>
      <c r="C34394" s="176">
        <v>0</v>
      </c>
      <c r="D34394" s="282">
        <v>87</v>
      </c>
      <c r="E34394" s="265"/>
    </row>
    <row r="34395" spans="1:5">
      <c r="A34395" s="283">
        <v>85082</v>
      </c>
      <c r="B34395" s="176">
        <v>0</v>
      </c>
      <c r="C34395" s="176">
        <v>0</v>
      </c>
      <c r="D34395" s="282">
        <v>87</v>
      </c>
      <c r="E34395" s="265"/>
    </row>
    <row r="34396" spans="1:5">
      <c r="A34396" s="283">
        <v>85083</v>
      </c>
      <c r="B34396" s="176">
        <v>1806.6</v>
      </c>
      <c r="C34396" s="176">
        <v>34.700000000000003</v>
      </c>
      <c r="D34396" s="282">
        <v>103</v>
      </c>
      <c r="E34396" s="265"/>
    </row>
    <row r="34397" spans="1:5">
      <c r="A34397" s="283">
        <v>85085</v>
      </c>
      <c r="B34397" s="176">
        <v>386.8</v>
      </c>
      <c r="C34397" s="176">
        <v>31.6</v>
      </c>
      <c r="D34397" s="282">
        <v>95</v>
      </c>
      <c r="E34397" s="265"/>
    </row>
    <row r="34398" spans="1:5">
      <c r="A34398" s="283">
        <v>85086</v>
      </c>
      <c r="B34398" s="176">
        <v>1021.4</v>
      </c>
      <c r="C34398" s="176">
        <v>37.299999999999997</v>
      </c>
      <c r="D34398" s="282">
        <v>136</v>
      </c>
      <c r="E34398" s="265"/>
    </row>
    <row r="34399" spans="1:5">
      <c r="A34399" s="283">
        <v>85087</v>
      </c>
      <c r="B34399" s="176">
        <v>90.2</v>
      </c>
      <c r="C34399" s="176">
        <v>40.5</v>
      </c>
      <c r="D34399" s="282">
        <v>95</v>
      </c>
      <c r="E34399" s="265"/>
    </row>
    <row r="34400" spans="1:5">
      <c r="A34400" s="283">
        <v>85117</v>
      </c>
      <c r="B34400" s="176">
        <v>282.39999999999998</v>
      </c>
      <c r="C34400" s="176">
        <v>50.4</v>
      </c>
      <c r="D34400" s="282">
        <v>87</v>
      </c>
      <c r="E34400" s="265"/>
    </row>
    <row r="34401" spans="1:5">
      <c r="A34401" s="283">
        <v>85118</v>
      </c>
      <c r="B34401" s="176">
        <v>35.9</v>
      </c>
      <c r="C34401" s="176">
        <v>58.8</v>
      </c>
      <c r="D34401" s="282">
        <v>95</v>
      </c>
      <c r="E34401" s="265"/>
    </row>
    <row r="34402" spans="1:5">
      <c r="A34402" s="283">
        <v>85119</v>
      </c>
      <c r="B34402" s="176">
        <v>958.5</v>
      </c>
      <c r="C34402" s="176">
        <v>48</v>
      </c>
      <c r="D34402" s="282">
        <v>87</v>
      </c>
      <c r="E34402" s="265"/>
    </row>
    <row r="34403" spans="1:5">
      <c r="A34403" s="283">
        <v>85120</v>
      </c>
      <c r="B34403" s="176">
        <v>591.4</v>
      </c>
      <c r="C34403" s="176">
        <v>51.3</v>
      </c>
      <c r="D34403" s="282">
        <v>106</v>
      </c>
      <c r="E34403" s="265"/>
    </row>
    <row r="34404" spans="1:5">
      <c r="A34404" s="283">
        <v>85121</v>
      </c>
      <c r="B34404" s="176">
        <v>533.9</v>
      </c>
      <c r="C34404" s="176">
        <v>48.5</v>
      </c>
      <c r="D34404" s="282">
        <v>87</v>
      </c>
      <c r="E34404" s="265"/>
    </row>
    <row r="34405" spans="1:5">
      <c r="A34405" s="283">
        <v>85122</v>
      </c>
      <c r="B34405" s="176">
        <v>677.3</v>
      </c>
      <c r="C34405" s="176">
        <v>35</v>
      </c>
      <c r="D34405" s="282">
        <v>114</v>
      </c>
      <c r="E34405" s="265"/>
    </row>
    <row r="34406" spans="1:5">
      <c r="A34406" s="283">
        <v>85123</v>
      </c>
      <c r="B34406" s="176">
        <v>7331.6</v>
      </c>
      <c r="C34406" s="176">
        <v>33.200000000000003</v>
      </c>
      <c r="D34406" s="282">
        <v>87</v>
      </c>
      <c r="E34406" s="265"/>
    </row>
    <row r="34407" spans="1:5">
      <c r="A34407" s="283">
        <v>85127</v>
      </c>
      <c r="B34407" s="176">
        <v>0</v>
      </c>
      <c r="C34407" s="176">
        <v>0</v>
      </c>
      <c r="D34407" s="282">
        <v>87</v>
      </c>
      <c r="E34407" s="265"/>
    </row>
    <row r="34408" spans="1:5">
      <c r="A34408" s="283">
        <v>85128</v>
      </c>
      <c r="B34408" s="176">
        <v>44.1</v>
      </c>
      <c r="C34408" s="176">
        <v>32.4</v>
      </c>
      <c r="D34408" s="282">
        <v>93</v>
      </c>
      <c r="E34408" s="265"/>
    </row>
    <row r="34409" spans="1:5">
      <c r="A34409" s="283">
        <v>85130</v>
      </c>
      <c r="B34409" s="176">
        <v>131.6</v>
      </c>
      <c r="C34409" s="176">
        <v>27.9</v>
      </c>
      <c r="D34409" s="282">
        <v>87</v>
      </c>
      <c r="E34409" s="265"/>
    </row>
    <row r="34410" spans="1:5">
      <c r="A34410" s="283">
        <v>85131</v>
      </c>
      <c r="B34410" s="176">
        <v>38.9</v>
      </c>
      <c r="C34410" s="176">
        <v>34.1</v>
      </c>
      <c r="D34410" s="282">
        <v>87</v>
      </c>
      <c r="E34410" s="265"/>
    </row>
    <row r="34411" spans="1:5">
      <c r="A34411" s="283">
        <v>85132</v>
      </c>
      <c r="B34411" s="176">
        <v>63.5</v>
      </c>
      <c r="C34411" s="176">
        <v>35.9</v>
      </c>
      <c r="D34411" s="282">
        <v>87</v>
      </c>
      <c r="E34411" s="265"/>
    </row>
    <row r="34412" spans="1:5">
      <c r="A34412" s="283">
        <v>85135</v>
      </c>
      <c r="B34412" s="176">
        <v>271.5</v>
      </c>
      <c r="C34412" s="176">
        <v>41.3</v>
      </c>
      <c r="D34412" s="282">
        <v>87</v>
      </c>
      <c r="E34412" s="265"/>
    </row>
    <row r="34413" spans="1:5">
      <c r="A34413" s="283">
        <v>85137</v>
      </c>
      <c r="B34413" s="176">
        <v>9.1999999999999993</v>
      </c>
      <c r="C34413" s="176">
        <v>45.2</v>
      </c>
      <c r="D34413" s="282">
        <v>87</v>
      </c>
      <c r="E34413" s="265"/>
    </row>
    <row r="34414" spans="1:5">
      <c r="A34414" s="283">
        <v>85138</v>
      </c>
      <c r="B34414" s="176">
        <v>98.8</v>
      </c>
      <c r="C34414" s="176">
        <v>31.2</v>
      </c>
      <c r="D34414" s="282">
        <v>106</v>
      </c>
      <c r="E34414" s="265"/>
    </row>
    <row r="34415" spans="1:5">
      <c r="A34415" s="283">
        <v>85139</v>
      </c>
      <c r="B34415" s="176">
        <v>24.7</v>
      </c>
      <c r="C34415" s="176">
        <v>32.200000000000003</v>
      </c>
      <c r="D34415" s="282">
        <v>93</v>
      </c>
      <c r="E34415" s="265"/>
    </row>
    <row r="34416" spans="1:5">
      <c r="A34416" s="283">
        <v>85140</v>
      </c>
      <c r="B34416" s="176">
        <v>364.2</v>
      </c>
      <c r="C34416" s="176">
        <v>27.4</v>
      </c>
      <c r="D34416" s="282">
        <v>95</v>
      </c>
      <c r="E34416" s="265"/>
    </row>
    <row r="34417" spans="1:5">
      <c r="A34417" s="283">
        <v>85141</v>
      </c>
      <c r="B34417" s="176">
        <v>8.1</v>
      </c>
      <c r="C34417" s="176">
        <v>31</v>
      </c>
      <c r="D34417" s="282">
        <v>87</v>
      </c>
      <c r="E34417" s="265"/>
    </row>
    <row r="34418" spans="1:5">
      <c r="A34418" s="283">
        <v>85142</v>
      </c>
      <c r="B34418" s="176">
        <v>660.5</v>
      </c>
      <c r="C34418" s="176">
        <v>29.3</v>
      </c>
      <c r="D34418" s="282">
        <v>94</v>
      </c>
      <c r="E34418" s="265"/>
    </row>
    <row r="34419" spans="1:5">
      <c r="A34419" s="283">
        <v>85143</v>
      </c>
      <c r="B34419" s="176">
        <v>499.6</v>
      </c>
      <c r="C34419" s="176">
        <v>29.3</v>
      </c>
      <c r="D34419" s="282">
        <v>87</v>
      </c>
      <c r="E34419" s="265"/>
    </row>
    <row r="34420" spans="1:5">
      <c r="A34420" s="283">
        <v>85145</v>
      </c>
      <c r="B34420" s="176">
        <v>18.5</v>
      </c>
      <c r="C34420" s="176">
        <v>27.5</v>
      </c>
      <c r="D34420" s="282">
        <v>108</v>
      </c>
      <c r="E34420" s="265"/>
    </row>
    <row r="34421" spans="1:5">
      <c r="A34421" s="283">
        <v>85147</v>
      </c>
      <c r="B34421" s="176">
        <v>44</v>
      </c>
      <c r="C34421" s="176">
        <v>28.3</v>
      </c>
      <c r="D34421" s="282">
        <v>87</v>
      </c>
      <c r="E34421" s="265"/>
    </row>
    <row r="34422" spans="1:5">
      <c r="A34422" s="283">
        <v>85172</v>
      </c>
      <c r="B34422" s="176">
        <v>12</v>
      </c>
      <c r="C34422" s="176">
        <v>29.6</v>
      </c>
      <c r="D34422" s="282">
        <v>87</v>
      </c>
      <c r="E34422" s="265"/>
    </row>
    <row r="34423" spans="1:5">
      <c r="A34423" s="283">
        <v>85173</v>
      </c>
      <c r="B34423" s="176">
        <v>77</v>
      </c>
      <c r="C34423" s="176">
        <v>45</v>
      </c>
      <c r="D34423" s="282">
        <v>87</v>
      </c>
      <c r="E34423" s="265"/>
    </row>
    <row r="34424" spans="1:5">
      <c r="A34424" s="283">
        <v>85178</v>
      </c>
      <c r="B34424" s="176">
        <v>4.0999999999999996</v>
      </c>
      <c r="C34424" s="176">
        <v>48.3</v>
      </c>
      <c r="D34424" s="282">
        <v>87</v>
      </c>
      <c r="E34424" s="265"/>
    </row>
    <row r="34425" spans="1:5">
      <c r="A34425" s="283">
        <v>85191</v>
      </c>
      <c r="B34425" s="176">
        <v>0</v>
      </c>
      <c r="C34425" s="176">
        <v>0</v>
      </c>
      <c r="D34425" s="282">
        <v>87</v>
      </c>
      <c r="E34425" s="265"/>
    </row>
    <row r="34426" spans="1:5">
      <c r="A34426" s="283">
        <v>85192</v>
      </c>
      <c r="B34426" s="176">
        <v>1.8</v>
      </c>
      <c r="C34426" s="176">
        <v>46</v>
      </c>
      <c r="D34426" s="282">
        <v>87</v>
      </c>
      <c r="E34426" s="265"/>
    </row>
    <row r="34427" spans="1:5">
      <c r="A34427" s="283">
        <v>85193</v>
      </c>
      <c r="B34427" s="176">
        <v>27.6</v>
      </c>
      <c r="C34427" s="176">
        <v>35.6</v>
      </c>
      <c r="D34427" s="282">
        <v>87</v>
      </c>
      <c r="E34427" s="265"/>
    </row>
    <row r="34428" spans="1:5">
      <c r="A34428" s="283">
        <v>85194</v>
      </c>
      <c r="B34428" s="176">
        <v>83.6</v>
      </c>
      <c r="C34428" s="176">
        <v>52.8</v>
      </c>
      <c r="D34428" s="282">
        <v>87</v>
      </c>
      <c r="E34428" s="265"/>
    </row>
    <row r="34429" spans="1:5">
      <c r="A34429" s="283">
        <v>85201</v>
      </c>
      <c r="B34429" s="176">
        <v>4544.5</v>
      </c>
      <c r="C34429" s="176">
        <v>30.7</v>
      </c>
      <c r="D34429" s="282">
        <v>123</v>
      </c>
      <c r="E34429" s="265"/>
    </row>
    <row r="34430" spans="1:5">
      <c r="A34430" s="283">
        <v>85202</v>
      </c>
      <c r="B34430" s="176">
        <v>5445.1</v>
      </c>
      <c r="C34430" s="176">
        <v>32</v>
      </c>
      <c r="D34430" s="282">
        <v>128</v>
      </c>
      <c r="E34430" s="265"/>
    </row>
    <row r="34431" spans="1:5">
      <c r="A34431" s="283">
        <v>85203</v>
      </c>
      <c r="B34431" s="176">
        <v>897.8</v>
      </c>
      <c r="C34431" s="176">
        <v>31.7</v>
      </c>
      <c r="D34431" s="282">
        <v>119</v>
      </c>
      <c r="E34431" s="265"/>
    </row>
    <row r="34432" spans="1:5">
      <c r="A34432" s="283">
        <v>85204</v>
      </c>
      <c r="B34432" s="176">
        <v>6154.1</v>
      </c>
      <c r="C34432" s="176">
        <v>29.8</v>
      </c>
      <c r="D34432" s="282">
        <v>175</v>
      </c>
      <c r="E34432" s="265"/>
    </row>
    <row r="34433" spans="1:5">
      <c r="A34433" s="283">
        <v>85205</v>
      </c>
      <c r="B34433" s="176">
        <v>3951</v>
      </c>
      <c r="C34433" s="176">
        <v>46.9</v>
      </c>
      <c r="D34433" s="282">
        <v>136</v>
      </c>
      <c r="E34433" s="265"/>
    </row>
    <row r="34434" spans="1:5">
      <c r="A34434" s="283">
        <v>85206</v>
      </c>
      <c r="B34434" s="176">
        <v>3449.5</v>
      </c>
      <c r="C34434" s="176">
        <v>49</v>
      </c>
      <c r="D34434" s="282">
        <v>142</v>
      </c>
      <c r="E34434" s="265"/>
    </row>
    <row r="34435" spans="1:5">
      <c r="A34435" s="283">
        <v>85207</v>
      </c>
      <c r="B34435" s="176">
        <v>1413.6</v>
      </c>
      <c r="C34435" s="176">
        <v>39.299999999999997</v>
      </c>
      <c r="D34435" s="282">
        <v>125</v>
      </c>
      <c r="E34435" s="265"/>
    </row>
    <row r="34436" spans="1:5">
      <c r="A34436" s="283">
        <v>85208</v>
      </c>
      <c r="B34436" s="176">
        <v>3845.1</v>
      </c>
      <c r="C34436" s="176">
        <v>45.6</v>
      </c>
      <c r="D34436" s="282">
        <v>119</v>
      </c>
      <c r="E34436" s="265"/>
    </row>
    <row r="34437" spans="1:5">
      <c r="A34437" s="283">
        <v>85209</v>
      </c>
      <c r="B34437" s="176">
        <v>3328.8</v>
      </c>
      <c r="C34437" s="176">
        <v>40.5</v>
      </c>
      <c r="D34437" s="282">
        <v>125</v>
      </c>
      <c r="E34437" s="265"/>
    </row>
    <row r="34438" spans="1:5">
      <c r="A34438" s="283">
        <v>85210</v>
      </c>
      <c r="B34438" s="176">
        <v>5570.9</v>
      </c>
      <c r="C34438" s="176">
        <v>30.1</v>
      </c>
      <c r="D34438" s="282">
        <v>183</v>
      </c>
      <c r="E34438" s="265"/>
    </row>
    <row r="34439" spans="1:5">
      <c r="A34439" s="283">
        <v>85211</v>
      </c>
      <c r="B34439" s="176">
        <v>0</v>
      </c>
      <c r="C34439" s="176">
        <v>0</v>
      </c>
      <c r="D34439" s="282">
        <v>87</v>
      </c>
      <c r="E34439" s="265"/>
    </row>
    <row r="34440" spans="1:5">
      <c r="A34440" s="283">
        <v>85212</v>
      </c>
      <c r="B34440" s="176">
        <v>880.5</v>
      </c>
      <c r="C34440" s="176">
        <v>28.5</v>
      </c>
      <c r="D34440" s="282">
        <v>130</v>
      </c>
      <c r="E34440" s="265"/>
    </row>
    <row r="34441" spans="1:5">
      <c r="A34441" s="283">
        <v>85213</v>
      </c>
      <c r="B34441" s="176">
        <v>3371.9</v>
      </c>
      <c r="C34441" s="176">
        <v>36.6</v>
      </c>
      <c r="D34441" s="282">
        <v>123</v>
      </c>
      <c r="E34441" s="265"/>
    </row>
    <row r="34442" spans="1:5">
      <c r="A34442" s="283">
        <v>85214</v>
      </c>
      <c r="B34442" s="176">
        <v>0</v>
      </c>
      <c r="C34442" s="176">
        <v>0</v>
      </c>
      <c r="D34442" s="282">
        <v>87</v>
      </c>
      <c r="E34442" s="265"/>
    </row>
    <row r="34443" spans="1:5">
      <c r="A34443" s="283">
        <v>85215</v>
      </c>
      <c r="B34443" s="176">
        <v>654.4</v>
      </c>
      <c r="C34443" s="176">
        <v>48.5</v>
      </c>
      <c r="D34443" s="282">
        <v>120</v>
      </c>
      <c r="E34443" s="265"/>
    </row>
    <row r="34444" spans="1:5">
      <c r="A34444" s="283">
        <v>85216</v>
      </c>
      <c r="B34444" s="176">
        <v>0</v>
      </c>
      <c r="C34444" s="176">
        <v>0</v>
      </c>
      <c r="D34444" s="282">
        <v>87</v>
      </c>
      <c r="E34444" s="265"/>
    </row>
    <row r="34445" spans="1:5">
      <c r="A34445" s="283">
        <v>85224</v>
      </c>
      <c r="B34445" s="176">
        <v>3539.6</v>
      </c>
      <c r="C34445" s="176">
        <v>34.5</v>
      </c>
      <c r="D34445" s="282">
        <v>182</v>
      </c>
      <c r="E34445" s="265"/>
    </row>
    <row r="34446" spans="1:5">
      <c r="A34446" s="283">
        <v>85225</v>
      </c>
      <c r="B34446" s="176">
        <v>5321.6</v>
      </c>
      <c r="C34446" s="176">
        <v>31.6</v>
      </c>
      <c r="D34446" s="282">
        <v>178</v>
      </c>
      <c r="E34446" s="265"/>
    </row>
    <row r="34447" spans="1:5">
      <c r="A34447" s="283">
        <v>85226</v>
      </c>
      <c r="B34447" s="176">
        <v>809.9</v>
      </c>
      <c r="C34447" s="176">
        <v>35.1</v>
      </c>
      <c r="D34447" s="282">
        <v>175</v>
      </c>
      <c r="E34447" s="265"/>
    </row>
    <row r="34448" spans="1:5">
      <c r="A34448" s="283">
        <v>85233</v>
      </c>
      <c r="B34448" s="176">
        <v>3883.9</v>
      </c>
      <c r="C34448" s="176">
        <v>34.700000000000003</v>
      </c>
      <c r="D34448" s="282">
        <v>136</v>
      </c>
      <c r="E34448" s="265"/>
    </row>
    <row r="34449" spans="1:5">
      <c r="A34449" s="283">
        <v>85234</v>
      </c>
      <c r="B34449" s="176">
        <v>3922.8</v>
      </c>
      <c r="C34449" s="176">
        <v>32.200000000000003</v>
      </c>
      <c r="D34449" s="282">
        <v>143</v>
      </c>
      <c r="E34449" s="265"/>
    </row>
    <row r="34450" spans="1:5">
      <c r="A34450" s="283">
        <v>85236</v>
      </c>
      <c r="B34450" s="176">
        <v>0</v>
      </c>
      <c r="C34450" s="176">
        <v>0</v>
      </c>
      <c r="D34450" s="282">
        <v>87</v>
      </c>
      <c r="E34450" s="265"/>
    </row>
    <row r="34451" spans="1:5">
      <c r="A34451" s="283">
        <v>85244</v>
      </c>
      <c r="B34451" s="176">
        <v>0</v>
      </c>
      <c r="C34451" s="176">
        <v>0</v>
      </c>
      <c r="D34451" s="282">
        <v>87</v>
      </c>
      <c r="E34451" s="265"/>
    </row>
    <row r="34452" spans="1:5">
      <c r="A34452" s="283">
        <v>85246</v>
      </c>
      <c r="B34452" s="176">
        <v>0</v>
      </c>
      <c r="C34452" s="176">
        <v>0</v>
      </c>
      <c r="D34452" s="282">
        <v>87</v>
      </c>
      <c r="E34452" s="265"/>
    </row>
    <row r="34453" spans="1:5">
      <c r="A34453" s="283">
        <v>85248</v>
      </c>
      <c r="B34453" s="176">
        <v>1254.7</v>
      </c>
      <c r="C34453" s="176">
        <v>55.1</v>
      </c>
      <c r="D34453" s="282">
        <v>135</v>
      </c>
      <c r="E34453" s="265"/>
    </row>
    <row r="34454" spans="1:5">
      <c r="A34454" s="283">
        <v>85249</v>
      </c>
      <c r="B34454" s="176">
        <v>2603.3000000000002</v>
      </c>
      <c r="C34454" s="176">
        <v>37.1</v>
      </c>
      <c r="D34454" s="282">
        <v>127</v>
      </c>
      <c r="E34454" s="265"/>
    </row>
    <row r="34455" spans="1:5">
      <c r="A34455" s="283">
        <v>85250</v>
      </c>
      <c r="B34455" s="176">
        <v>2414.5</v>
      </c>
      <c r="C34455" s="176">
        <v>47.1</v>
      </c>
      <c r="D34455" s="282">
        <v>155</v>
      </c>
      <c r="E34455" s="265"/>
    </row>
    <row r="34456" spans="1:5">
      <c r="A34456" s="283">
        <v>85251</v>
      </c>
      <c r="B34456" s="176">
        <v>4043.9</v>
      </c>
      <c r="C34456" s="176">
        <v>37.9</v>
      </c>
      <c r="D34456" s="282">
        <v>184</v>
      </c>
      <c r="E34456" s="265"/>
    </row>
    <row r="34457" spans="1:5">
      <c r="A34457" s="283">
        <v>85252</v>
      </c>
      <c r="B34457" s="176">
        <v>0</v>
      </c>
      <c r="C34457" s="176">
        <v>0</v>
      </c>
      <c r="D34457" s="282">
        <v>87</v>
      </c>
      <c r="E34457" s="265"/>
    </row>
    <row r="34458" spans="1:5">
      <c r="A34458" s="283">
        <v>85253</v>
      </c>
      <c r="B34458" s="176">
        <v>967.2</v>
      </c>
      <c r="C34458" s="176">
        <v>49.3</v>
      </c>
      <c r="D34458" s="282">
        <v>131</v>
      </c>
      <c r="E34458" s="265"/>
    </row>
    <row r="34459" spans="1:5">
      <c r="A34459" s="283">
        <v>85254</v>
      </c>
      <c r="B34459" s="176">
        <v>3388.3</v>
      </c>
      <c r="C34459" s="176">
        <v>43.2</v>
      </c>
      <c r="D34459" s="282">
        <v>180</v>
      </c>
      <c r="E34459" s="265"/>
    </row>
    <row r="34460" spans="1:5">
      <c r="A34460" s="283">
        <v>85255</v>
      </c>
      <c r="B34460" s="176">
        <v>582.29999999999995</v>
      </c>
      <c r="C34460" s="176">
        <v>44.7</v>
      </c>
      <c r="D34460" s="282">
        <v>129</v>
      </c>
      <c r="E34460" s="265"/>
    </row>
    <row r="34461" spans="1:5">
      <c r="A34461" s="283">
        <v>85256</v>
      </c>
      <c r="B34461" s="176">
        <v>117.8</v>
      </c>
      <c r="C34461" s="176">
        <v>33</v>
      </c>
      <c r="D34461" s="282">
        <v>87</v>
      </c>
      <c r="E34461" s="265"/>
    </row>
    <row r="34462" spans="1:5">
      <c r="A34462" s="283">
        <v>85257</v>
      </c>
      <c r="B34462" s="176">
        <v>1011.3</v>
      </c>
      <c r="C34462" s="176">
        <v>39.299999999999997</v>
      </c>
      <c r="D34462" s="282">
        <v>131</v>
      </c>
      <c r="E34462" s="265"/>
    </row>
    <row r="34463" spans="1:5">
      <c r="A34463" s="283">
        <v>85258</v>
      </c>
      <c r="B34463" s="176">
        <v>2867.2</v>
      </c>
      <c r="C34463" s="176">
        <v>52.6</v>
      </c>
      <c r="D34463" s="282">
        <v>143</v>
      </c>
      <c r="E34463" s="265"/>
    </row>
    <row r="34464" spans="1:5">
      <c r="A34464" s="283">
        <v>85259</v>
      </c>
      <c r="B34464" s="176">
        <v>1061.5999999999999</v>
      </c>
      <c r="C34464" s="176">
        <v>46.5</v>
      </c>
      <c r="D34464" s="282">
        <v>137</v>
      </c>
      <c r="E34464" s="265"/>
    </row>
    <row r="34465" spans="1:5">
      <c r="A34465" s="283">
        <v>85260</v>
      </c>
      <c r="B34465" s="176">
        <v>2171</v>
      </c>
      <c r="C34465" s="176">
        <v>43.2</v>
      </c>
      <c r="D34465" s="282">
        <v>186</v>
      </c>
      <c r="E34465" s="265"/>
    </row>
    <row r="34466" spans="1:5">
      <c r="A34466" s="283">
        <v>85261</v>
      </c>
      <c r="B34466" s="176">
        <v>0</v>
      </c>
      <c r="C34466" s="176">
        <v>0</v>
      </c>
      <c r="D34466" s="282">
        <v>87</v>
      </c>
      <c r="E34466" s="265"/>
    </row>
    <row r="34467" spans="1:5">
      <c r="A34467" s="283">
        <v>85262</v>
      </c>
      <c r="B34467" s="176">
        <v>19.7</v>
      </c>
      <c r="C34467" s="176">
        <v>55</v>
      </c>
      <c r="D34467" s="282">
        <v>127</v>
      </c>
      <c r="E34467" s="265"/>
    </row>
    <row r="34468" spans="1:5">
      <c r="A34468" s="283">
        <v>85263</v>
      </c>
      <c r="B34468" s="176">
        <v>8.1999999999999993</v>
      </c>
      <c r="C34468" s="176">
        <v>65.400000000000006</v>
      </c>
      <c r="D34468" s="282">
        <v>87</v>
      </c>
      <c r="E34468" s="265"/>
    </row>
    <row r="34469" spans="1:5">
      <c r="A34469" s="283">
        <v>85264</v>
      </c>
      <c r="B34469" s="176">
        <v>5.3</v>
      </c>
      <c r="C34469" s="176">
        <v>30</v>
      </c>
      <c r="D34469" s="282">
        <v>87</v>
      </c>
      <c r="E34469" s="265"/>
    </row>
    <row r="34470" spans="1:5">
      <c r="A34470" s="283">
        <v>85266</v>
      </c>
      <c r="B34470" s="176">
        <v>463.3</v>
      </c>
      <c r="C34470" s="176">
        <v>53.6</v>
      </c>
      <c r="D34470" s="282">
        <v>121</v>
      </c>
      <c r="E34470" s="265"/>
    </row>
    <row r="34471" spans="1:5">
      <c r="A34471" s="283">
        <v>85267</v>
      </c>
      <c r="B34471" s="176">
        <v>0</v>
      </c>
      <c r="C34471" s="176">
        <v>0</v>
      </c>
      <c r="D34471" s="282">
        <v>87</v>
      </c>
      <c r="E34471" s="265"/>
    </row>
    <row r="34472" spans="1:5">
      <c r="A34472" s="283">
        <v>85268</v>
      </c>
      <c r="B34472" s="176">
        <v>1154.4000000000001</v>
      </c>
      <c r="C34472" s="176">
        <v>55.1</v>
      </c>
      <c r="D34472" s="282">
        <v>131</v>
      </c>
      <c r="E34472" s="265"/>
    </row>
    <row r="34473" spans="1:5">
      <c r="A34473" s="283">
        <v>85269</v>
      </c>
      <c r="B34473" s="176">
        <v>0.1</v>
      </c>
      <c r="C34473" s="176">
        <v>55</v>
      </c>
      <c r="D34473" s="282">
        <v>87</v>
      </c>
      <c r="E34473" s="265"/>
    </row>
    <row r="34474" spans="1:5">
      <c r="A34474" s="283">
        <v>85271</v>
      </c>
      <c r="B34474" s="176">
        <v>0</v>
      </c>
      <c r="C34474" s="176">
        <v>0</v>
      </c>
      <c r="D34474" s="282">
        <v>87</v>
      </c>
      <c r="E34474" s="265"/>
    </row>
    <row r="34475" spans="1:5">
      <c r="A34475" s="283">
        <v>85274</v>
      </c>
      <c r="B34475" s="176">
        <v>0</v>
      </c>
      <c r="C34475" s="176">
        <v>0</v>
      </c>
      <c r="D34475" s="282">
        <v>87</v>
      </c>
      <c r="E34475" s="265"/>
    </row>
    <row r="34476" spans="1:5">
      <c r="A34476" s="283">
        <v>85275</v>
      </c>
      <c r="B34476" s="176">
        <v>0</v>
      </c>
      <c r="C34476" s="176">
        <v>0</v>
      </c>
      <c r="D34476" s="282">
        <v>87</v>
      </c>
      <c r="E34476" s="265"/>
    </row>
    <row r="34477" spans="1:5">
      <c r="A34477" s="283">
        <v>85277</v>
      </c>
      <c r="B34477" s="176">
        <v>0</v>
      </c>
      <c r="C34477" s="176">
        <v>0</v>
      </c>
      <c r="D34477" s="282">
        <v>87</v>
      </c>
      <c r="E34477" s="265"/>
    </row>
    <row r="34478" spans="1:5">
      <c r="A34478" s="283">
        <v>85280</v>
      </c>
      <c r="B34478" s="176">
        <v>0</v>
      </c>
      <c r="C34478" s="176">
        <v>0</v>
      </c>
      <c r="D34478" s="282">
        <v>87</v>
      </c>
      <c r="E34478" s="265"/>
    </row>
    <row r="34479" spans="1:5">
      <c r="A34479" s="283">
        <v>85281</v>
      </c>
      <c r="B34479" s="176">
        <v>3599.5</v>
      </c>
      <c r="C34479" s="176">
        <v>24.1</v>
      </c>
      <c r="D34479" s="282">
        <v>185</v>
      </c>
      <c r="E34479" s="265"/>
    </row>
    <row r="34480" spans="1:5">
      <c r="A34480" s="283">
        <v>85282</v>
      </c>
      <c r="B34480" s="176">
        <v>3969.7</v>
      </c>
      <c r="C34480" s="176">
        <v>31.5</v>
      </c>
      <c r="D34480" s="282">
        <v>190</v>
      </c>
      <c r="E34480" s="265"/>
    </row>
    <row r="34481" spans="1:5">
      <c r="A34481" s="283">
        <v>85283</v>
      </c>
      <c r="B34481" s="176">
        <v>4867.5</v>
      </c>
      <c r="C34481" s="176">
        <v>32.6</v>
      </c>
      <c r="D34481" s="282">
        <v>172</v>
      </c>
      <c r="E34481" s="265"/>
    </row>
    <row r="34482" spans="1:5">
      <c r="A34482" s="283">
        <v>85284</v>
      </c>
      <c r="B34482" s="176">
        <v>2182.6</v>
      </c>
      <c r="C34482" s="176">
        <v>44.3</v>
      </c>
      <c r="D34482" s="282">
        <v>163</v>
      </c>
      <c r="E34482" s="265"/>
    </row>
    <row r="34483" spans="1:5">
      <c r="A34483" s="283">
        <v>85285</v>
      </c>
      <c r="B34483" s="176">
        <v>0</v>
      </c>
      <c r="C34483" s="176">
        <v>0</v>
      </c>
      <c r="D34483" s="282">
        <v>87</v>
      </c>
      <c r="E34483" s="265"/>
    </row>
    <row r="34484" spans="1:5">
      <c r="A34484" s="283">
        <v>85286</v>
      </c>
      <c r="B34484" s="176">
        <v>2358.4</v>
      </c>
      <c r="C34484" s="176">
        <v>33.200000000000003</v>
      </c>
      <c r="D34484" s="282">
        <v>143</v>
      </c>
      <c r="E34484" s="265"/>
    </row>
    <row r="34485" spans="1:5">
      <c r="A34485" s="283">
        <v>85287</v>
      </c>
      <c r="B34485" s="176">
        <v>0</v>
      </c>
      <c r="C34485" s="176">
        <v>0</v>
      </c>
      <c r="D34485" s="282">
        <v>87</v>
      </c>
      <c r="E34485" s="265"/>
    </row>
    <row r="34486" spans="1:5">
      <c r="A34486" s="283">
        <v>85295</v>
      </c>
      <c r="B34486" s="176">
        <v>2946.8</v>
      </c>
      <c r="C34486" s="176">
        <v>29.8</v>
      </c>
      <c r="D34486" s="282">
        <v>131</v>
      </c>
      <c r="E34486" s="265"/>
    </row>
    <row r="34487" spans="1:5">
      <c r="A34487" s="283">
        <v>85296</v>
      </c>
      <c r="B34487" s="176">
        <v>3585.7</v>
      </c>
      <c r="C34487" s="176">
        <v>31.8</v>
      </c>
      <c r="D34487" s="282">
        <v>122</v>
      </c>
      <c r="E34487" s="265"/>
    </row>
    <row r="34488" spans="1:5">
      <c r="A34488" s="283">
        <v>85297</v>
      </c>
      <c r="B34488" s="176">
        <v>2487.3000000000002</v>
      </c>
      <c r="C34488" s="176">
        <v>28.3</v>
      </c>
      <c r="D34488" s="282">
        <v>110</v>
      </c>
      <c r="E34488" s="265"/>
    </row>
    <row r="34489" spans="1:5">
      <c r="A34489" s="283">
        <v>85298</v>
      </c>
      <c r="B34489" s="176">
        <v>1377.8</v>
      </c>
      <c r="C34489" s="176">
        <v>36.5</v>
      </c>
      <c r="D34489" s="282">
        <v>87</v>
      </c>
      <c r="E34489" s="265"/>
    </row>
    <row r="34490" spans="1:5">
      <c r="A34490" s="283">
        <v>85299</v>
      </c>
      <c r="B34490" s="176">
        <v>0</v>
      </c>
      <c r="C34490" s="176">
        <v>0</v>
      </c>
      <c r="D34490" s="282">
        <v>87</v>
      </c>
      <c r="E34490" s="265"/>
    </row>
    <row r="34491" spans="1:5">
      <c r="A34491" s="283">
        <v>85301</v>
      </c>
      <c r="B34491" s="176">
        <v>2544.8000000000002</v>
      </c>
      <c r="C34491" s="176">
        <v>28.4</v>
      </c>
      <c r="D34491" s="282">
        <v>129</v>
      </c>
      <c r="E34491" s="265"/>
    </row>
    <row r="34492" spans="1:5">
      <c r="A34492" s="283">
        <v>85302</v>
      </c>
      <c r="B34492" s="176">
        <v>3076.1</v>
      </c>
      <c r="C34492" s="176">
        <v>35.5</v>
      </c>
      <c r="D34492" s="282">
        <v>109</v>
      </c>
      <c r="E34492" s="265"/>
    </row>
    <row r="34493" spans="1:5">
      <c r="A34493" s="283">
        <v>85303</v>
      </c>
      <c r="B34493" s="176">
        <v>5160.2</v>
      </c>
      <c r="C34493" s="176">
        <v>27.9</v>
      </c>
      <c r="D34493" s="282">
        <v>95</v>
      </c>
      <c r="E34493" s="265"/>
    </row>
    <row r="34494" spans="1:5">
      <c r="A34494" s="283">
        <v>85304</v>
      </c>
      <c r="B34494" s="176">
        <v>4627.3999999999996</v>
      </c>
      <c r="C34494" s="176">
        <v>37.799999999999997</v>
      </c>
      <c r="D34494" s="282">
        <v>113</v>
      </c>
      <c r="E34494" s="265"/>
    </row>
    <row r="34495" spans="1:5">
      <c r="A34495" s="283">
        <v>85305</v>
      </c>
      <c r="B34495" s="176">
        <v>1134.5</v>
      </c>
      <c r="C34495" s="176">
        <v>30.6</v>
      </c>
      <c r="D34495" s="282">
        <v>108</v>
      </c>
      <c r="E34495" s="265"/>
    </row>
    <row r="34496" spans="1:5">
      <c r="A34496" s="283">
        <v>85306</v>
      </c>
      <c r="B34496" s="176">
        <v>4092.2</v>
      </c>
      <c r="C34496" s="176">
        <v>36.299999999999997</v>
      </c>
      <c r="D34496" s="282">
        <v>166</v>
      </c>
      <c r="E34496" s="265"/>
    </row>
    <row r="34497" spans="1:5">
      <c r="A34497" s="283">
        <v>85307</v>
      </c>
      <c r="B34497" s="176">
        <v>1117.4000000000001</v>
      </c>
      <c r="C34497" s="176">
        <v>27.5</v>
      </c>
      <c r="D34497" s="282">
        <v>168</v>
      </c>
      <c r="E34497" s="265"/>
    </row>
    <row r="34498" spans="1:5">
      <c r="A34498" s="283">
        <v>85308</v>
      </c>
      <c r="B34498" s="176">
        <v>3215</v>
      </c>
      <c r="C34498" s="176">
        <v>38.4</v>
      </c>
      <c r="D34498" s="282">
        <v>135</v>
      </c>
      <c r="E34498" s="265"/>
    </row>
    <row r="34499" spans="1:5">
      <c r="A34499" s="283">
        <v>85309</v>
      </c>
      <c r="B34499" s="176">
        <v>434.5</v>
      </c>
      <c r="C34499" s="176">
        <v>21.8</v>
      </c>
      <c r="D34499" s="282">
        <v>127</v>
      </c>
      <c r="E34499" s="265"/>
    </row>
    <row r="34500" spans="1:5">
      <c r="A34500" s="283">
        <v>85310</v>
      </c>
      <c r="B34500" s="176">
        <v>2552.4</v>
      </c>
      <c r="C34500" s="176">
        <v>39.4</v>
      </c>
      <c r="D34500" s="282">
        <v>103</v>
      </c>
      <c r="E34500" s="265"/>
    </row>
    <row r="34501" spans="1:5">
      <c r="A34501" s="283">
        <v>85311</v>
      </c>
      <c r="B34501" s="176">
        <v>0</v>
      </c>
      <c r="C34501" s="176">
        <v>0</v>
      </c>
      <c r="D34501" s="282">
        <v>87</v>
      </c>
      <c r="E34501" s="265"/>
    </row>
    <row r="34502" spans="1:5">
      <c r="A34502" s="283">
        <v>85312</v>
      </c>
      <c r="B34502" s="176">
        <v>0</v>
      </c>
      <c r="C34502" s="176">
        <v>0</v>
      </c>
      <c r="D34502" s="282">
        <v>87</v>
      </c>
      <c r="E34502" s="265"/>
    </row>
    <row r="34503" spans="1:5">
      <c r="A34503" s="283">
        <v>85318</v>
      </c>
      <c r="B34503" s="176">
        <v>0</v>
      </c>
      <c r="C34503" s="176">
        <v>0</v>
      </c>
      <c r="D34503" s="282">
        <v>87</v>
      </c>
      <c r="E34503" s="265"/>
    </row>
    <row r="34504" spans="1:5">
      <c r="A34504" s="283">
        <v>85320</v>
      </c>
      <c r="B34504" s="176">
        <v>3</v>
      </c>
      <c r="C34504" s="176">
        <v>54.4</v>
      </c>
      <c r="D34504" s="282">
        <v>87</v>
      </c>
      <c r="E34504" s="265"/>
    </row>
    <row r="34505" spans="1:5">
      <c r="A34505" s="283">
        <v>85321</v>
      </c>
      <c r="B34505" s="176">
        <v>2.2999999999999998</v>
      </c>
      <c r="C34505" s="176">
        <v>50.8</v>
      </c>
      <c r="D34505" s="282">
        <v>87</v>
      </c>
      <c r="E34505" s="265"/>
    </row>
    <row r="34506" spans="1:5">
      <c r="A34506" s="283">
        <v>85322</v>
      </c>
      <c r="B34506" s="176">
        <v>18.100000000000001</v>
      </c>
      <c r="C34506" s="176">
        <v>34.9</v>
      </c>
      <c r="D34506" s="282">
        <v>87</v>
      </c>
      <c r="E34506" s="265"/>
    </row>
    <row r="34507" spans="1:5">
      <c r="A34507" s="283">
        <v>85323</v>
      </c>
      <c r="B34507" s="176">
        <v>2592.8000000000002</v>
      </c>
      <c r="C34507" s="176">
        <v>26.8</v>
      </c>
      <c r="D34507" s="282">
        <v>132</v>
      </c>
      <c r="E34507" s="265"/>
    </row>
    <row r="34508" spans="1:5">
      <c r="A34508" s="283">
        <v>85324</v>
      </c>
      <c r="B34508" s="176">
        <v>24.5</v>
      </c>
      <c r="C34508" s="176">
        <v>53.3</v>
      </c>
      <c r="D34508" s="282">
        <v>87</v>
      </c>
      <c r="E34508" s="265"/>
    </row>
    <row r="34509" spans="1:5">
      <c r="A34509" s="283">
        <v>85325</v>
      </c>
      <c r="B34509" s="176">
        <v>0.9</v>
      </c>
      <c r="C34509" s="176">
        <v>58.7</v>
      </c>
      <c r="D34509" s="282">
        <v>87</v>
      </c>
      <c r="E34509" s="265"/>
    </row>
    <row r="34510" spans="1:5">
      <c r="A34510" s="283">
        <v>85326</v>
      </c>
      <c r="B34510" s="176">
        <v>87.3</v>
      </c>
      <c r="C34510" s="176">
        <v>29.7</v>
      </c>
      <c r="D34510" s="282">
        <v>116</v>
      </c>
      <c r="E34510" s="265"/>
    </row>
    <row r="34511" spans="1:5">
      <c r="A34511" s="283">
        <v>85327</v>
      </c>
      <c r="B34511" s="176">
        <v>339.3</v>
      </c>
      <c r="C34511" s="176">
        <v>53.1</v>
      </c>
      <c r="D34511" s="282">
        <v>124</v>
      </c>
      <c r="E34511" s="265"/>
    </row>
    <row r="34512" spans="1:5">
      <c r="A34512" s="283">
        <v>85328</v>
      </c>
      <c r="B34512" s="176">
        <v>2.2999999999999998</v>
      </c>
      <c r="C34512" s="176">
        <v>48.3</v>
      </c>
      <c r="D34512" s="282">
        <v>87</v>
      </c>
      <c r="E34512" s="265"/>
    </row>
    <row r="34513" spans="1:5">
      <c r="A34513" s="283">
        <v>85329</v>
      </c>
      <c r="B34513" s="176">
        <v>8026.2</v>
      </c>
      <c r="C34513" s="176">
        <v>32.5</v>
      </c>
      <c r="D34513" s="282">
        <v>87</v>
      </c>
      <c r="E34513" s="265"/>
    </row>
    <row r="34514" spans="1:5">
      <c r="A34514" s="283">
        <v>85331</v>
      </c>
      <c r="B34514" s="176">
        <v>400.7</v>
      </c>
      <c r="C34514" s="176">
        <v>45.3</v>
      </c>
      <c r="D34514" s="282">
        <v>128</v>
      </c>
      <c r="E34514" s="265"/>
    </row>
    <row r="34515" spans="1:5">
      <c r="A34515" s="283">
        <v>85332</v>
      </c>
      <c r="B34515" s="176">
        <v>2.4</v>
      </c>
      <c r="C34515" s="176">
        <v>56.4</v>
      </c>
      <c r="D34515" s="282">
        <v>87</v>
      </c>
      <c r="E34515" s="265"/>
    </row>
    <row r="34516" spans="1:5">
      <c r="A34516" s="283">
        <v>85333</v>
      </c>
      <c r="B34516" s="176">
        <v>1</v>
      </c>
      <c r="C34516" s="176">
        <v>37.700000000000003</v>
      </c>
      <c r="D34516" s="282">
        <v>115</v>
      </c>
      <c r="E34516" s="265"/>
    </row>
    <row r="34517" spans="1:5">
      <c r="A34517" s="283">
        <v>85334</v>
      </c>
      <c r="B34517" s="176">
        <v>379.4</v>
      </c>
      <c r="C34517" s="176">
        <v>41.4</v>
      </c>
      <c r="D34517" s="282">
        <v>87</v>
      </c>
      <c r="E34517" s="265"/>
    </row>
    <row r="34518" spans="1:5">
      <c r="A34518" s="283">
        <v>85335</v>
      </c>
      <c r="B34518" s="176">
        <v>2689</v>
      </c>
      <c r="C34518" s="176">
        <v>28.6</v>
      </c>
      <c r="D34518" s="282">
        <v>106</v>
      </c>
      <c r="E34518" s="265"/>
    </row>
    <row r="34519" spans="1:5">
      <c r="A34519" s="283">
        <v>85336</v>
      </c>
      <c r="B34519" s="176">
        <v>57.5</v>
      </c>
      <c r="C34519" s="176">
        <v>26.4</v>
      </c>
      <c r="D34519" s="282">
        <v>87</v>
      </c>
      <c r="E34519" s="265"/>
    </row>
    <row r="34520" spans="1:5">
      <c r="A34520" s="283">
        <v>85337</v>
      </c>
      <c r="B34520" s="176">
        <v>5.9</v>
      </c>
      <c r="C34520" s="176">
        <v>31.2</v>
      </c>
      <c r="D34520" s="282">
        <v>87</v>
      </c>
      <c r="E34520" s="265"/>
    </row>
    <row r="34521" spans="1:5">
      <c r="A34521" s="283">
        <v>85338</v>
      </c>
      <c r="B34521" s="176">
        <v>272.60000000000002</v>
      </c>
      <c r="C34521" s="176">
        <v>31.6</v>
      </c>
      <c r="D34521" s="282">
        <v>169</v>
      </c>
      <c r="E34521" s="265"/>
    </row>
    <row r="34522" spans="1:5">
      <c r="A34522" s="283">
        <v>85339</v>
      </c>
      <c r="B34522" s="176">
        <v>233.8</v>
      </c>
      <c r="C34522" s="176">
        <v>29</v>
      </c>
      <c r="D34522" s="282">
        <v>118</v>
      </c>
      <c r="E34522" s="265"/>
    </row>
    <row r="34523" spans="1:5">
      <c r="A34523" s="283">
        <v>85340</v>
      </c>
      <c r="B34523" s="176">
        <v>1199.5</v>
      </c>
      <c r="C34523" s="176">
        <v>33.1</v>
      </c>
      <c r="D34523" s="282">
        <v>147</v>
      </c>
      <c r="E34523" s="265"/>
    </row>
    <row r="34524" spans="1:5">
      <c r="A34524" s="283">
        <v>85341</v>
      </c>
      <c r="B34524" s="176">
        <v>1.4</v>
      </c>
      <c r="C34524" s="176">
        <v>30.8</v>
      </c>
      <c r="D34524" s="282">
        <v>87</v>
      </c>
      <c r="E34524" s="265"/>
    </row>
    <row r="34525" spans="1:5">
      <c r="A34525" s="283">
        <v>85342</v>
      </c>
      <c r="B34525" s="176">
        <v>25.5</v>
      </c>
      <c r="C34525" s="176">
        <v>41.8</v>
      </c>
      <c r="D34525" s="282">
        <v>87</v>
      </c>
      <c r="E34525" s="265"/>
    </row>
    <row r="34526" spans="1:5">
      <c r="A34526" s="283">
        <v>85343</v>
      </c>
      <c r="B34526" s="176">
        <v>15.1</v>
      </c>
      <c r="C34526" s="176">
        <v>35.5</v>
      </c>
      <c r="D34526" s="282">
        <v>87</v>
      </c>
      <c r="E34526" s="265"/>
    </row>
    <row r="34527" spans="1:5">
      <c r="A34527" s="283">
        <v>85344</v>
      </c>
      <c r="B34527" s="176">
        <v>18.100000000000001</v>
      </c>
      <c r="C34527" s="176">
        <v>49.1</v>
      </c>
      <c r="D34527" s="282">
        <v>94</v>
      </c>
      <c r="E34527" s="265"/>
    </row>
    <row r="34528" spans="1:5">
      <c r="A34528" s="283">
        <v>85345</v>
      </c>
      <c r="B34528" s="176">
        <v>4023.1</v>
      </c>
      <c r="C34528" s="176">
        <v>33.9</v>
      </c>
      <c r="D34528" s="282">
        <v>122</v>
      </c>
      <c r="E34528" s="265"/>
    </row>
    <row r="34529" spans="1:5">
      <c r="A34529" s="283">
        <v>85346</v>
      </c>
      <c r="B34529" s="176">
        <v>9.6999999999999993</v>
      </c>
      <c r="C34529" s="176">
        <v>66</v>
      </c>
      <c r="D34529" s="282">
        <v>115</v>
      </c>
      <c r="E34529" s="265"/>
    </row>
    <row r="34530" spans="1:5">
      <c r="A34530" s="283">
        <v>85347</v>
      </c>
      <c r="B34530" s="176">
        <v>5.3</v>
      </c>
      <c r="C34530" s="176">
        <v>42.5</v>
      </c>
      <c r="D34530" s="282">
        <v>115</v>
      </c>
      <c r="E34530" s="265"/>
    </row>
    <row r="34531" spans="1:5">
      <c r="A34531" s="283">
        <v>85348</v>
      </c>
      <c r="B34531" s="176">
        <v>2.4</v>
      </c>
      <c r="C34531" s="176">
        <v>65.3</v>
      </c>
      <c r="D34531" s="282">
        <v>87</v>
      </c>
      <c r="E34531" s="265"/>
    </row>
    <row r="34532" spans="1:5">
      <c r="A34532" s="283">
        <v>85349</v>
      </c>
      <c r="B34532" s="176">
        <v>1655.8</v>
      </c>
      <c r="C34532" s="176">
        <v>25.4</v>
      </c>
      <c r="D34532" s="282">
        <v>107</v>
      </c>
      <c r="E34532" s="265"/>
    </row>
    <row r="34533" spans="1:5">
      <c r="A34533" s="283">
        <v>85350</v>
      </c>
      <c r="B34533" s="176">
        <v>250.1</v>
      </c>
      <c r="C34533" s="176">
        <v>27.1</v>
      </c>
      <c r="D34533" s="282">
        <v>116</v>
      </c>
      <c r="E34533" s="265"/>
    </row>
    <row r="34534" spans="1:5">
      <c r="A34534" s="283">
        <v>85351</v>
      </c>
      <c r="B34534" s="176">
        <v>2775.9</v>
      </c>
      <c r="C34534" s="176">
        <v>71.8</v>
      </c>
      <c r="D34534" s="282">
        <v>102</v>
      </c>
      <c r="E34534" s="265"/>
    </row>
    <row r="34535" spans="1:5">
      <c r="A34535" s="283">
        <v>85352</v>
      </c>
      <c r="B34535" s="176">
        <v>16.600000000000001</v>
      </c>
      <c r="C34535" s="176">
        <v>50.3</v>
      </c>
      <c r="D34535" s="282">
        <v>87</v>
      </c>
      <c r="E34535" s="265"/>
    </row>
    <row r="34536" spans="1:5">
      <c r="A34536" s="283">
        <v>85353</v>
      </c>
      <c r="B34536" s="176">
        <v>155.19999999999999</v>
      </c>
      <c r="C34536" s="176">
        <v>26.4</v>
      </c>
      <c r="D34536" s="282">
        <v>87</v>
      </c>
      <c r="E34536" s="265"/>
    </row>
    <row r="34537" spans="1:5">
      <c r="A34537" s="283">
        <v>85354</v>
      </c>
      <c r="B34537" s="176">
        <v>4.8</v>
      </c>
      <c r="C34537" s="176">
        <v>35.9</v>
      </c>
      <c r="D34537" s="282">
        <v>87</v>
      </c>
      <c r="E34537" s="265"/>
    </row>
    <row r="34538" spans="1:5">
      <c r="A34538" s="283">
        <v>85355</v>
      </c>
      <c r="B34538" s="176">
        <v>239.7</v>
      </c>
      <c r="C34538" s="176">
        <v>33.200000000000003</v>
      </c>
      <c r="D34538" s="282">
        <v>120</v>
      </c>
      <c r="E34538" s="265"/>
    </row>
    <row r="34539" spans="1:5">
      <c r="A34539" s="283">
        <v>85356</v>
      </c>
      <c r="B34539" s="176">
        <v>19.5</v>
      </c>
      <c r="C34539" s="176">
        <v>50.2</v>
      </c>
      <c r="D34539" s="282">
        <v>87</v>
      </c>
      <c r="E34539" s="265"/>
    </row>
    <row r="34540" spans="1:5">
      <c r="A34540" s="283">
        <v>85357</v>
      </c>
      <c r="B34540" s="176">
        <v>1.2</v>
      </c>
      <c r="C34540" s="176">
        <v>43.5</v>
      </c>
      <c r="D34540" s="282">
        <v>87</v>
      </c>
      <c r="E34540" s="265"/>
    </row>
    <row r="34541" spans="1:5">
      <c r="A34541" s="283">
        <v>85358</v>
      </c>
      <c r="B34541" s="176">
        <v>3.4</v>
      </c>
      <c r="C34541" s="176">
        <v>54.4</v>
      </c>
      <c r="D34541" s="282">
        <v>87</v>
      </c>
      <c r="E34541" s="265"/>
    </row>
    <row r="34542" spans="1:5">
      <c r="A34542" s="283">
        <v>85359</v>
      </c>
      <c r="B34542" s="176">
        <v>4.4000000000000004</v>
      </c>
      <c r="C34542" s="176">
        <v>65.900000000000006</v>
      </c>
      <c r="D34542" s="282">
        <v>87</v>
      </c>
      <c r="E34542" s="265"/>
    </row>
    <row r="34543" spans="1:5">
      <c r="A34543" s="283">
        <v>85360</v>
      </c>
      <c r="B34543" s="176">
        <v>2301.1</v>
      </c>
      <c r="C34543" s="176">
        <v>53.3</v>
      </c>
      <c r="D34543" s="282">
        <v>87</v>
      </c>
      <c r="E34543" s="265"/>
    </row>
    <row r="34544" spans="1:5">
      <c r="A34544" s="283">
        <v>85361</v>
      </c>
      <c r="B34544" s="176">
        <v>23.3</v>
      </c>
      <c r="C34544" s="176">
        <v>39.799999999999997</v>
      </c>
      <c r="D34544" s="282">
        <v>103</v>
      </c>
      <c r="E34544" s="265"/>
    </row>
    <row r="34545" spans="1:5">
      <c r="A34545" s="283">
        <v>85362</v>
      </c>
      <c r="B34545" s="176">
        <v>2.6</v>
      </c>
      <c r="C34545" s="176">
        <v>57.5</v>
      </c>
      <c r="D34545" s="282">
        <v>87</v>
      </c>
      <c r="E34545" s="265"/>
    </row>
    <row r="34546" spans="1:5">
      <c r="A34546" s="283">
        <v>85363</v>
      </c>
      <c r="B34546" s="176">
        <v>2557.9</v>
      </c>
      <c r="C34546" s="176">
        <v>42.7</v>
      </c>
      <c r="D34546" s="282">
        <v>114</v>
      </c>
      <c r="E34546" s="265"/>
    </row>
    <row r="34547" spans="1:5">
      <c r="A34547" s="283">
        <v>85364</v>
      </c>
      <c r="B34547" s="176">
        <v>2394.6999999999998</v>
      </c>
      <c r="C34547" s="176">
        <v>31.5</v>
      </c>
      <c r="D34547" s="282">
        <v>125</v>
      </c>
      <c r="E34547" s="265"/>
    </row>
    <row r="34548" spans="1:5">
      <c r="A34548" s="283">
        <v>85365</v>
      </c>
      <c r="B34548" s="176">
        <v>25.5</v>
      </c>
      <c r="C34548" s="176">
        <v>35.700000000000003</v>
      </c>
      <c r="D34548" s="282">
        <v>150</v>
      </c>
      <c r="E34548" s="265"/>
    </row>
    <row r="34549" spans="1:5">
      <c r="A34549" s="283">
        <v>85366</v>
      </c>
      <c r="B34549" s="176">
        <v>0</v>
      </c>
      <c r="C34549" s="176">
        <v>0</v>
      </c>
      <c r="D34549" s="282">
        <v>87</v>
      </c>
      <c r="E34549" s="265"/>
    </row>
    <row r="34550" spans="1:5">
      <c r="A34550" s="283">
        <v>85367</v>
      </c>
      <c r="B34550" s="176">
        <v>418.1</v>
      </c>
      <c r="C34550" s="176">
        <v>61.4</v>
      </c>
      <c r="D34550" s="282">
        <v>87</v>
      </c>
      <c r="E34550" s="265"/>
    </row>
    <row r="34551" spans="1:5">
      <c r="A34551" s="283">
        <v>85369</v>
      </c>
      <c r="B34551" s="176">
        <v>0</v>
      </c>
      <c r="C34551" s="176">
        <v>0</v>
      </c>
      <c r="D34551" s="282">
        <v>87</v>
      </c>
      <c r="E34551" s="265"/>
    </row>
    <row r="34552" spans="1:5">
      <c r="A34552" s="283">
        <v>85371</v>
      </c>
      <c r="B34552" s="176">
        <v>1.6</v>
      </c>
      <c r="C34552" s="176">
        <v>34.4</v>
      </c>
      <c r="D34552" s="282">
        <v>87</v>
      </c>
      <c r="E34552" s="265"/>
    </row>
    <row r="34553" spans="1:5">
      <c r="A34553" s="283">
        <v>85372</v>
      </c>
      <c r="B34553" s="176">
        <v>0</v>
      </c>
      <c r="C34553" s="176">
        <v>0</v>
      </c>
      <c r="D34553" s="282">
        <v>87</v>
      </c>
      <c r="E34553" s="265"/>
    </row>
    <row r="34554" spans="1:5">
      <c r="A34554" s="283">
        <v>85373</v>
      </c>
      <c r="B34554" s="176">
        <v>1093.5999999999999</v>
      </c>
      <c r="C34554" s="176">
        <v>65.8</v>
      </c>
      <c r="D34554" s="282">
        <v>87</v>
      </c>
      <c r="E34554" s="265"/>
    </row>
    <row r="34555" spans="1:5">
      <c r="A34555" s="283">
        <v>85374</v>
      </c>
      <c r="B34555" s="176">
        <v>1314.7</v>
      </c>
      <c r="C34555" s="176">
        <v>52.8</v>
      </c>
      <c r="D34555" s="282">
        <v>112</v>
      </c>
      <c r="E34555" s="265"/>
    </row>
    <row r="34556" spans="1:5">
      <c r="A34556" s="283">
        <v>85375</v>
      </c>
      <c r="B34556" s="176">
        <v>2022.9</v>
      </c>
      <c r="C34556" s="176">
        <v>74.7</v>
      </c>
      <c r="D34556" s="282">
        <v>95</v>
      </c>
      <c r="E34556" s="265"/>
    </row>
    <row r="34557" spans="1:5">
      <c r="A34557" s="283">
        <v>85376</v>
      </c>
      <c r="B34557" s="176">
        <v>1867.6</v>
      </c>
      <c r="C34557" s="176">
        <v>75.3</v>
      </c>
      <c r="D34557" s="282">
        <v>87</v>
      </c>
      <c r="E34557" s="265"/>
    </row>
    <row r="34558" spans="1:5">
      <c r="A34558" s="283">
        <v>85377</v>
      </c>
      <c r="B34558" s="176">
        <v>510</v>
      </c>
      <c r="C34558" s="176">
        <v>49.9</v>
      </c>
      <c r="D34558" s="282">
        <v>122</v>
      </c>
      <c r="E34558" s="265"/>
    </row>
    <row r="34559" spans="1:5">
      <c r="A34559" s="283">
        <v>85378</v>
      </c>
      <c r="B34559" s="176">
        <v>2744.7</v>
      </c>
      <c r="C34559" s="176">
        <v>35.5</v>
      </c>
      <c r="D34559" s="282">
        <v>123</v>
      </c>
      <c r="E34559" s="265"/>
    </row>
    <row r="34560" spans="1:5">
      <c r="A34560" s="283">
        <v>85379</v>
      </c>
      <c r="B34560" s="176">
        <v>3540.1</v>
      </c>
      <c r="C34560" s="176">
        <v>29.6</v>
      </c>
      <c r="D34560" s="282">
        <v>117</v>
      </c>
      <c r="E34560" s="265"/>
    </row>
    <row r="34561" spans="1:5">
      <c r="A34561" s="283">
        <v>85380</v>
      </c>
      <c r="B34561" s="176">
        <v>0</v>
      </c>
      <c r="C34561" s="176">
        <v>0</v>
      </c>
      <c r="D34561" s="282">
        <v>87</v>
      </c>
      <c r="E34561" s="265"/>
    </row>
    <row r="34562" spans="1:5">
      <c r="A34562" s="283">
        <v>85381</v>
      </c>
      <c r="B34562" s="176">
        <v>3706.4</v>
      </c>
      <c r="C34562" s="176">
        <v>40.1</v>
      </c>
      <c r="D34562" s="282">
        <v>167</v>
      </c>
      <c r="E34562" s="265"/>
    </row>
    <row r="34563" spans="1:5">
      <c r="A34563" s="283">
        <v>85382</v>
      </c>
      <c r="B34563" s="176">
        <v>3708.9</v>
      </c>
      <c r="C34563" s="176">
        <v>40.700000000000003</v>
      </c>
      <c r="D34563" s="282">
        <v>134</v>
      </c>
      <c r="E34563" s="265"/>
    </row>
    <row r="34564" spans="1:5">
      <c r="A34564" s="283">
        <v>85383</v>
      </c>
      <c r="B34564" s="176">
        <v>256.5</v>
      </c>
      <c r="C34564" s="176">
        <v>36</v>
      </c>
      <c r="D34564" s="282">
        <v>111</v>
      </c>
      <c r="E34564" s="265"/>
    </row>
    <row r="34565" spans="1:5">
      <c r="A34565" s="283">
        <v>85385</v>
      </c>
      <c r="B34565" s="176">
        <v>0</v>
      </c>
      <c r="C34565" s="176">
        <v>0</v>
      </c>
      <c r="D34565" s="282">
        <v>87</v>
      </c>
      <c r="E34565" s="265"/>
    </row>
    <row r="34566" spans="1:5">
      <c r="A34566" s="283">
        <v>85387</v>
      </c>
      <c r="B34566" s="176">
        <v>203.5</v>
      </c>
      <c r="C34566" s="176">
        <v>56.2</v>
      </c>
      <c r="D34566" s="282">
        <v>87</v>
      </c>
      <c r="E34566" s="265"/>
    </row>
    <row r="34567" spans="1:5">
      <c r="A34567" s="283">
        <v>85388</v>
      </c>
      <c r="B34567" s="176">
        <v>1616.3</v>
      </c>
      <c r="C34567" s="176">
        <v>30.8</v>
      </c>
      <c r="D34567" s="282">
        <v>87</v>
      </c>
      <c r="E34567" s="265"/>
    </row>
    <row r="34568" spans="1:5">
      <c r="A34568" s="283">
        <v>85390</v>
      </c>
      <c r="B34568" s="176">
        <v>9.4</v>
      </c>
      <c r="C34568" s="176">
        <v>50.5</v>
      </c>
      <c r="D34568" s="282">
        <v>87</v>
      </c>
      <c r="E34568" s="265"/>
    </row>
    <row r="34569" spans="1:5">
      <c r="A34569" s="283">
        <v>85392</v>
      </c>
      <c r="B34569" s="176">
        <v>3499.8</v>
      </c>
      <c r="C34569" s="176">
        <v>31.1</v>
      </c>
      <c r="D34569" s="282">
        <v>93</v>
      </c>
      <c r="E34569" s="265"/>
    </row>
    <row r="34570" spans="1:5">
      <c r="A34570" s="283">
        <v>85395</v>
      </c>
      <c r="B34570" s="176">
        <v>1296.2</v>
      </c>
      <c r="C34570" s="176">
        <v>40.299999999999997</v>
      </c>
      <c r="D34570" s="282">
        <v>128</v>
      </c>
      <c r="E34570" s="265"/>
    </row>
    <row r="34571" spans="1:5">
      <c r="A34571" s="283">
        <v>85396</v>
      </c>
      <c r="B34571" s="176">
        <v>42.4</v>
      </c>
      <c r="C34571" s="176">
        <v>37.5</v>
      </c>
      <c r="D34571" s="282">
        <v>87</v>
      </c>
      <c r="E34571" s="265"/>
    </row>
    <row r="34572" spans="1:5">
      <c r="A34572" s="283">
        <v>85501</v>
      </c>
      <c r="B34572" s="176">
        <v>40.700000000000003</v>
      </c>
      <c r="C34572" s="176">
        <v>38.1</v>
      </c>
      <c r="D34572" s="282">
        <v>122</v>
      </c>
      <c r="E34572" s="265"/>
    </row>
    <row r="34573" spans="1:5">
      <c r="A34573" s="283">
        <v>85502</v>
      </c>
      <c r="B34573" s="176">
        <v>2.8</v>
      </c>
      <c r="C34573" s="176">
        <v>48.6</v>
      </c>
      <c r="D34573" s="282">
        <v>115</v>
      </c>
      <c r="E34573" s="265"/>
    </row>
    <row r="34574" spans="1:5">
      <c r="A34574" s="283">
        <v>85530</v>
      </c>
      <c r="B34574" s="176">
        <v>2.8</v>
      </c>
      <c r="C34574" s="176">
        <v>23.1</v>
      </c>
      <c r="D34574" s="282">
        <v>87</v>
      </c>
      <c r="E34574" s="265"/>
    </row>
    <row r="34575" spans="1:5">
      <c r="A34575" s="283">
        <v>85531</v>
      </c>
      <c r="B34575" s="176">
        <v>59.2</v>
      </c>
      <c r="C34575" s="176">
        <v>28.5</v>
      </c>
      <c r="D34575" s="282">
        <v>87</v>
      </c>
      <c r="E34575" s="265"/>
    </row>
    <row r="34576" spans="1:5">
      <c r="A34576" s="283">
        <v>85532</v>
      </c>
      <c r="B34576" s="176">
        <v>336</v>
      </c>
      <c r="C34576" s="176">
        <v>45.4</v>
      </c>
      <c r="D34576" s="282">
        <v>87</v>
      </c>
      <c r="E34576" s="265"/>
    </row>
    <row r="34577" spans="1:5">
      <c r="A34577" s="283">
        <v>85533</v>
      </c>
      <c r="B34577" s="176">
        <v>2.2999999999999998</v>
      </c>
      <c r="C34577" s="176">
        <v>36.700000000000003</v>
      </c>
      <c r="D34577" s="282">
        <v>87</v>
      </c>
      <c r="E34577" s="265"/>
    </row>
    <row r="34578" spans="1:5">
      <c r="A34578" s="283">
        <v>85534</v>
      </c>
      <c r="B34578" s="176">
        <v>5.8</v>
      </c>
      <c r="C34578" s="176">
        <v>43.4</v>
      </c>
      <c r="D34578" s="282">
        <v>87</v>
      </c>
      <c r="E34578" s="265"/>
    </row>
    <row r="34579" spans="1:5">
      <c r="A34579" s="283">
        <v>85535</v>
      </c>
      <c r="B34579" s="176">
        <v>4.0999999999999996</v>
      </c>
      <c r="C34579" s="176">
        <v>42.5</v>
      </c>
      <c r="D34579" s="282">
        <v>87</v>
      </c>
      <c r="E34579" s="265"/>
    </row>
    <row r="34580" spans="1:5">
      <c r="A34580" s="283">
        <v>85536</v>
      </c>
      <c r="B34580" s="176">
        <v>3.9</v>
      </c>
      <c r="C34580" s="176">
        <v>36.1</v>
      </c>
      <c r="D34580" s="282">
        <v>87</v>
      </c>
      <c r="E34580" s="265"/>
    </row>
    <row r="34581" spans="1:5">
      <c r="A34581" s="283">
        <v>85539</v>
      </c>
      <c r="B34581" s="176">
        <v>9.9</v>
      </c>
      <c r="C34581" s="176">
        <v>43.8</v>
      </c>
      <c r="D34581" s="282">
        <v>114</v>
      </c>
      <c r="E34581" s="265"/>
    </row>
    <row r="34582" spans="1:5">
      <c r="A34582" s="283">
        <v>85540</v>
      </c>
      <c r="B34582" s="176">
        <v>24.6</v>
      </c>
      <c r="C34582" s="176">
        <v>28.5</v>
      </c>
      <c r="D34582" s="282">
        <v>87</v>
      </c>
      <c r="E34582" s="265"/>
    </row>
    <row r="34583" spans="1:5">
      <c r="A34583" s="283">
        <v>85541</v>
      </c>
      <c r="B34583" s="176">
        <v>27.2</v>
      </c>
      <c r="C34583" s="176">
        <v>53.5</v>
      </c>
      <c r="D34583" s="282">
        <v>121</v>
      </c>
      <c r="E34583" s="265"/>
    </row>
    <row r="34584" spans="1:5">
      <c r="A34584" s="283">
        <v>85542</v>
      </c>
      <c r="B34584" s="176">
        <v>1.2</v>
      </c>
      <c r="C34584" s="176">
        <v>26.8</v>
      </c>
      <c r="D34584" s="282">
        <v>110</v>
      </c>
      <c r="E34584" s="265"/>
    </row>
    <row r="34585" spans="1:5">
      <c r="A34585" s="283">
        <v>85543</v>
      </c>
      <c r="B34585" s="176">
        <v>9.6999999999999993</v>
      </c>
      <c r="C34585" s="176">
        <v>32.5</v>
      </c>
      <c r="D34585" s="282">
        <v>114</v>
      </c>
      <c r="E34585" s="265"/>
    </row>
    <row r="34586" spans="1:5">
      <c r="A34586" s="283">
        <v>85544</v>
      </c>
      <c r="B34586" s="176">
        <v>27.7</v>
      </c>
      <c r="C34586" s="176">
        <v>61.8</v>
      </c>
      <c r="D34586" s="282">
        <v>87</v>
      </c>
      <c r="E34586" s="265"/>
    </row>
    <row r="34587" spans="1:5">
      <c r="A34587" s="283">
        <v>85545</v>
      </c>
      <c r="B34587" s="176">
        <v>2972.9</v>
      </c>
      <c r="C34587" s="176">
        <v>43.6</v>
      </c>
      <c r="D34587" s="282">
        <v>87</v>
      </c>
      <c r="E34587" s="265"/>
    </row>
    <row r="34588" spans="1:5">
      <c r="A34588" s="283">
        <v>85546</v>
      </c>
      <c r="B34588" s="176">
        <v>11.5</v>
      </c>
      <c r="C34588" s="176">
        <v>34</v>
      </c>
      <c r="D34588" s="282">
        <v>131</v>
      </c>
      <c r="E34588" s="265"/>
    </row>
    <row r="34589" spans="1:5">
      <c r="A34589" s="283">
        <v>85547</v>
      </c>
      <c r="B34589" s="176">
        <v>1.9</v>
      </c>
      <c r="C34589" s="176">
        <v>56</v>
      </c>
      <c r="D34589" s="282">
        <v>87</v>
      </c>
      <c r="E34589" s="265"/>
    </row>
    <row r="34590" spans="1:5">
      <c r="A34590" s="283">
        <v>85548</v>
      </c>
      <c r="B34590" s="176">
        <v>0</v>
      </c>
      <c r="C34590" s="176">
        <v>0</v>
      </c>
      <c r="D34590" s="282">
        <v>87</v>
      </c>
      <c r="E34590" s="265"/>
    </row>
    <row r="34591" spans="1:5">
      <c r="A34591" s="283">
        <v>85550</v>
      </c>
      <c r="B34591" s="176">
        <v>2.1</v>
      </c>
      <c r="C34591" s="176">
        <v>26</v>
      </c>
      <c r="D34591" s="282">
        <v>114</v>
      </c>
      <c r="E34591" s="265"/>
    </row>
    <row r="34592" spans="1:5">
      <c r="A34592" s="283">
        <v>85551</v>
      </c>
      <c r="B34592" s="176">
        <v>0</v>
      </c>
      <c r="C34592" s="176">
        <v>0</v>
      </c>
      <c r="D34592" s="282">
        <v>87</v>
      </c>
      <c r="E34592" s="265"/>
    </row>
    <row r="34593" spans="1:5">
      <c r="A34593" s="283">
        <v>85552</v>
      </c>
      <c r="B34593" s="176">
        <v>217.2</v>
      </c>
      <c r="C34593" s="176">
        <v>27.3</v>
      </c>
      <c r="D34593" s="282">
        <v>96</v>
      </c>
      <c r="E34593" s="265"/>
    </row>
    <row r="34594" spans="1:5">
      <c r="A34594" s="283">
        <v>85553</v>
      </c>
      <c r="B34594" s="176">
        <v>2.2000000000000002</v>
      </c>
      <c r="C34594" s="176">
        <v>60.8</v>
      </c>
      <c r="D34594" s="282">
        <v>87</v>
      </c>
      <c r="E34594" s="265"/>
    </row>
    <row r="34595" spans="1:5">
      <c r="A34595" s="283">
        <v>85554</v>
      </c>
      <c r="B34595" s="176">
        <v>1.8</v>
      </c>
      <c r="C34595" s="176">
        <v>36.9</v>
      </c>
      <c r="D34595" s="282">
        <v>87</v>
      </c>
      <c r="E34595" s="265"/>
    </row>
    <row r="34596" spans="1:5">
      <c r="A34596" s="283">
        <v>85601</v>
      </c>
      <c r="B34596" s="176">
        <v>15.4</v>
      </c>
      <c r="C34596" s="176">
        <v>44.9</v>
      </c>
      <c r="D34596" s="282">
        <v>87</v>
      </c>
      <c r="E34596" s="265"/>
    </row>
    <row r="34597" spans="1:5">
      <c r="A34597" s="283">
        <v>85602</v>
      </c>
      <c r="B34597" s="176">
        <v>10.7</v>
      </c>
      <c r="C34597" s="176">
        <v>49</v>
      </c>
      <c r="D34597" s="282">
        <v>117</v>
      </c>
      <c r="E34597" s="265"/>
    </row>
    <row r="34598" spans="1:5">
      <c r="A34598" s="283">
        <v>85603</v>
      </c>
      <c r="B34598" s="176">
        <v>34.9</v>
      </c>
      <c r="C34598" s="176">
        <v>46.9</v>
      </c>
      <c r="D34598" s="282">
        <v>106</v>
      </c>
      <c r="E34598" s="265"/>
    </row>
    <row r="34599" spans="1:5">
      <c r="A34599" s="283">
        <v>85605</v>
      </c>
      <c r="B34599" s="176">
        <v>1.2</v>
      </c>
      <c r="C34599" s="176">
        <v>48.2</v>
      </c>
      <c r="D34599" s="282">
        <v>87</v>
      </c>
      <c r="E34599" s="265"/>
    </row>
    <row r="34600" spans="1:5">
      <c r="A34600" s="283">
        <v>85606</v>
      </c>
      <c r="B34600" s="176">
        <v>5.7</v>
      </c>
      <c r="C34600" s="176">
        <v>54.3</v>
      </c>
      <c r="D34600" s="282">
        <v>96</v>
      </c>
      <c r="E34600" s="265"/>
    </row>
    <row r="34601" spans="1:5">
      <c r="A34601" s="283">
        <v>85607</v>
      </c>
      <c r="B34601" s="176">
        <v>57.4</v>
      </c>
      <c r="C34601" s="176">
        <v>33.299999999999997</v>
      </c>
      <c r="D34601" s="282">
        <v>112</v>
      </c>
      <c r="E34601" s="265"/>
    </row>
    <row r="34602" spans="1:5">
      <c r="A34602" s="283">
        <v>85608</v>
      </c>
      <c r="B34602" s="176">
        <v>193</v>
      </c>
      <c r="C34602" s="176">
        <v>25.1</v>
      </c>
      <c r="D34602" s="282">
        <v>87</v>
      </c>
      <c r="E34602" s="265"/>
    </row>
    <row r="34603" spans="1:5">
      <c r="A34603" s="283">
        <v>85609</v>
      </c>
      <c r="B34603" s="176">
        <v>17.100000000000001</v>
      </c>
      <c r="C34603" s="176">
        <v>49.8</v>
      </c>
      <c r="D34603" s="282">
        <v>87</v>
      </c>
      <c r="E34603" s="265"/>
    </row>
    <row r="34604" spans="1:5">
      <c r="A34604" s="283">
        <v>85610</v>
      </c>
      <c r="B34604" s="176">
        <v>3.4</v>
      </c>
      <c r="C34604" s="176">
        <v>48.5</v>
      </c>
      <c r="D34604" s="282">
        <v>87</v>
      </c>
      <c r="E34604" s="265"/>
    </row>
    <row r="34605" spans="1:5">
      <c r="A34605" s="283">
        <v>85611</v>
      </c>
      <c r="B34605" s="176">
        <v>3.1</v>
      </c>
      <c r="C34605" s="176">
        <v>55.8</v>
      </c>
      <c r="D34605" s="282">
        <v>96</v>
      </c>
      <c r="E34605" s="265"/>
    </row>
    <row r="34606" spans="1:5">
      <c r="A34606" s="283">
        <v>85613</v>
      </c>
      <c r="B34606" s="176">
        <v>61.1</v>
      </c>
      <c r="C34606" s="176">
        <v>23.1</v>
      </c>
      <c r="D34606" s="282">
        <v>125</v>
      </c>
      <c r="E34606" s="265"/>
    </row>
    <row r="34607" spans="1:5">
      <c r="A34607" s="283">
        <v>85614</v>
      </c>
      <c r="B34607" s="176">
        <v>377.8</v>
      </c>
      <c r="C34607" s="176">
        <v>66.900000000000006</v>
      </c>
      <c r="D34607" s="282">
        <v>87</v>
      </c>
      <c r="E34607" s="265"/>
    </row>
    <row r="34608" spans="1:5">
      <c r="A34608" s="283">
        <v>85615</v>
      </c>
      <c r="B34608" s="176">
        <v>41</v>
      </c>
      <c r="C34608" s="176">
        <v>46.2</v>
      </c>
      <c r="D34608" s="282">
        <v>107</v>
      </c>
      <c r="E34608" s="265"/>
    </row>
    <row r="34609" spans="1:5">
      <c r="A34609" s="283">
        <v>85616</v>
      </c>
      <c r="B34609" s="176">
        <v>36.5</v>
      </c>
      <c r="C34609" s="176">
        <v>42.1</v>
      </c>
      <c r="D34609" s="282">
        <v>115</v>
      </c>
      <c r="E34609" s="265"/>
    </row>
    <row r="34610" spans="1:5">
      <c r="A34610" s="283">
        <v>85617</v>
      </c>
      <c r="B34610" s="176">
        <v>8</v>
      </c>
      <c r="C34610" s="176">
        <v>39.700000000000003</v>
      </c>
      <c r="D34610" s="282">
        <v>87</v>
      </c>
      <c r="E34610" s="265"/>
    </row>
    <row r="34611" spans="1:5">
      <c r="A34611" s="283">
        <v>85618</v>
      </c>
      <c r="B34611" s="176">
        <v>23.1</v>
      </c>
      <c r="C34611" s="176">
        <v>40.4</v>
      </c>
      <c r="D34611" s="282">
        <v>87</v>
      </c>
      <c r="E34611" s="265"/>
    </row>
    <row r="34612" spans="1:5">
      <c r="A34612" s="283">
        <v>85619</v>
      </c>
      <c r="B34612" s="176">
        <v>0</v>
      </c>
      <c r="C34612" s="176">
        <v>0</v>
      </c>
      <c r="D34612" s="282">
        <v>87</v>
      </c>
      <c r="E34612" s="265"/>
    </row>
    <row r="34613" spans="1:5">
      <c r="A34613" s="283">
        <v>85620</v>
      </c>
      <c r="B34613" s="176">
        <v>36.5</v>
      </c>
      <c r="C34613" s="176">
        <v>39.799999999999997</v>
      </c>
      <c r="D34613" s="282">
        <v>87</v>
      </c>
      <c r="E34613" s="265"/>
    </row>
    <row r="34614" spans="1:5">
      <c r="A34614" s="283">
        <v>85621</v>
      </c>
      <c r="B34614" s="176">
        <v>143.9</v>
      </c>
      <c r="C34614" s="176">
        <v>33.9</v>
      </c>
      <c r="D34614" s="282">
        <v>167</v>
      </c>
      <c r="E34614" s="265"/>
    </row>
    <row r="34615" spans="1:5">
      <c r="A34615" s="283">
        <v>85622</v>
      </c>
      <c r="B34615" s="176">
        <v>71.5</v>
      </c>
      <c r="C34615" s="176">
        <v>70.7</v>
      </c>
      <c r="D34615" s="282">
        <v>94</v>
      </c>
      <c r="E34615" s="265"/>
    </row>
    <row r="34616" spans="1:5">
      <c r="A34616" s="283">
        <v>85623</v>
      </c>
      <c r="B34616" s="176">
        <v>14.2</v>
      </c>
      <c r="C34616" s="176">
        <v>46.3</v>
      </c>
      <c r="D34616" s="282">
        <v>111</v>
      </c>
      <c r="E34616" s="265"/>
    </row>
    <row r="34617" spans="1:5">
      <c r="A34617" s="283">
        <v>85624</v>
      </c>
      <c r="B34617" s="176">
        <v>10.4</v>
      </c>
      <c r="C34617" s="176">
        <v>52.1</v>
      </c>
      <c r="D34617" s="282">
        <v>87</v>
      </c>
      <c r="E34617" s="265"/>
    </row>
    <row r="34618" spans="1:5">
      <c r="A34618" s="283">
        <v>85625</v>
      </c>
      <c r="B34618" s="176">
        <v>4.8</v>
      </c>
      <c r="C34618" s="176">
        <v>58</v>
      </c>
      <c r="D34618" s="282">
        <v>104</v>
      </c>
      <c r="E34618" s="265"/>
    </row>
    <row r="34619" spans="1:5">
      <c r="A34619" s="283">
        <v>85626</v>
      </c>
      <c r="B34619" s="176">
        <v>1408</v>
      </c>
      <c r="C34619" s="176">
        <v>36</v>
      </c>
      <c r="D34619" s="282">
        <v>87</v>
      </c>
      <c r="E34619" s="265"/>
    </row>
    <row r="34620" spans="1:5">
      <c r="A34620" s="283">
        <v>85627</v>
      </c>
      <c r="B34620" s="176">
        <v>52.2</v>
      </c>
      <c r="C34620" s="176">
        <v>45.7</v>
      </c>
      <c r="D34620" s="282">
        <v>87</v>
      </c>
      <c r="E34620" s="265"/>
    </row>
    <row r="34621" spans="1:5">
      <c r="A34621" s="283">
        <v>85628</v>
      </c>
      <c r="B34621" s="176">
        <v>51.5</v>
      </c>
      <c r="C34621" s="176">
        <v>30.1</v>
      </c>
      <c r="D34621" s="282">
        <v>87</v>
      </c>
      <c r="E34621" s="265"/>
    </row>
    <row r="34622" spans="1:5">
      <c r="A34622" s="283">
        <v>85629</v>
      </c>
      <c r="B34622" s="176">
        <v>118.2</v>
      </c>
      <c r="C34622" s="176">
        <v>33.9</v>
      </c>
      <c r="D34622" s="282">
        <v>116</v>
      </c>
      <c r="E34622" s="265"/>
    </row>
    <row r="34623" spans="1:5">
      <c r="A34623" s="283">
        <v>85630</v>
      </c>
      <c r="B34623" s="176">
        <v>18.7</v>
      </c>
      <c r="C34623" s="176">
        <v>51.5</v>
      </c>
      <c r="D34623" s="282">
        <v>87</v>
      </c>
      <c r="E34623" s="265"/>
    </row>
    <row r="34624" spans="1:5">
      <c r="A34624" s="283">
        <v>85631</v>
      </c>
      <c r="B34624" s="176">
        <v>173.5</v>
      </c>
      <c r="C34624" s="176">
        <v>39.299999999999997</v>
      </c>
      <c r="D34624" s="282">
        <v>87</v>
      </c>
      <c r="E34624" s="265"/>
    </row>
    <row r="34625" spans="1:5">
      <c r="A34625" s="283">
        <v>85632</v>
      </c>
      <c r="B34625" s="176">
        <v>1</v>
      </c>
      <c r="C34625" s="176">
        <v>54.4</v>
      </c>
      <c r="D34625" s="282">
        <v>96</v>
      </c>
      <c r="E34625" s="265"/>
    </row>
    <row r="34626" spans="1:5">
      <c r="A34626" s="283">
        <v>85633</v>
      </c>
      <c r="B34626" s="176">
        <v>14.1</v>
      </c>
      <c r="C34626" s="176">
        <v>44.2</v>
      </c>
      <c r="D34626" s="282">
        <v>87</v>
      </c>
      <c r="E34626" s="265"/>
    </row>
    <row r="34627" spans="1:5">
      <c r="A34627" s="283">
        <v>85634</v>
      </c>
      <c r="B34627" s="176">
        <v>30</v>
      </c>
      <c r="C34627" s="176">
        <v>27.3</v>
      </c>
      <c r="D34627" s="282">
        <v>95</v>
      </c>
      <c r="E34627" s="265"/>
    </row>
    <row r="34628" spans="1:5">
      <c r="A34628" s="283">
        <v>85635</v>
      </c>
      <c r="B34628" s="176">
        <v>422.8</v>
      </c>
      <c r="C34628" s="176">
        <v>36.6</v>
      </c>
      <c r="D34628" s="282">
        <v>158</v>
      </c>
      <c r="E34628" s="265"/>
    </row>
    <row r="34629" spans="1:5">
      <c r="A34629" s="283">
        <v>85636</v>
      </c>
      <c r="B34629" s="176">
        <v>0</v>
      </c>
      <c r="C34629" s="176">
        <v>0</v>
      </c>
      <c r="D34629" s="282">
        <v>87</v>
      </c>
      <c r="E34629" s="265"/>
    </row>
    <row r="34630" spans="1:5">
      <c r="A34630" s="283">
        <v>85637</v>
      </c>
      <c r="B34630" s="176">
        <v>6.8</v>
      </c>
      <c r="C34630" s="176">
        <v>55.8</v>
      </c>
      <c r="D34630" s="282">
        <v>87</v>
      </c>
      <c r="E34630" s="265"/>
    </row>
    <row r="34631" spans="1:5">
      <c r="A34631" s="283">
        <v>85638</v>
      </c>
      <c r="B34631" s="176">
        <v>5.9</v>
      </c>
      <c r="C34631" s="176">
        <v>54.9</v>
      </c>
      <c r="D34631" s="282">
        <v>87</v>
      </c>
      <c r="E34631" s="265"/>
    </row>
    <row r="34632" spans="1:5">
      <c r="A34632" s="283">
        <v>85639</v>
      </c>
      <c r="B34632" s="176">
        <v>1.8</v>
      </c>
      <c r="C34632" s="176">
        <v>28.5</v>
      </c>
      <c r="D34632" s="282">
        <v>87</v>
      </c>
      <c r="E34632" s="265"/>
    </row>
    <row r="34633" spans="1:5">
      <c r="A34633" s="283">
        <v>85640</v>
      </c>
      <c r="B34633" s="176">
        <v>44.6</v>
      </c>
      <c r="C34633" s="176">
        <v>48.3</v>
      </c>
      <c r="D34633" s="282">
        <v>87</v>
      </c>
      <c r="E34633" s="265"/>
    </row>
    <row r="34634" spans="1:5">
      <c r="A34634" s="283">
        <v>85641</v>
      </c>
      <c r="B34634" s="176">
        <v>40.799999999999997</v>
      </c>
      <c r="C34634" s="176">
        <v>38.6</v>
      </c>
      <c r="D34634" s="282">
        <v>102</v>
      </c>
      <c r="E34634" s="265"/>
    </row>
    <row r="34635" spans="1:5">
      <c r="A34635" s="283">
        <v>85643</v>
      </c>
      <c r="B34635" s="176">
        <v>7.5</v>
      </c>
      <c r="C34635" s="176">
        <v>38.5</v>
      </c>
      <c r="D34635" s="282">
        <v>112</v>
      </c>
      <c r="E34635" s="265"/>
    </row>
    <row r="34636" spans="1:5">
      <c r="A34636" s="283">
        <v>85644</v>
      </c>
      <c r="B34636" s="176">
        <v>12.7</v>
      </c>
      <c r="C34636" s="176">
        <v>35.5</v>
      </c>
      <c r="D34636" s="282">
        <v>87</v>
      </c>
      <c r="E34636" s="265"/>
    </row>
    <row r="34637" spans="1:5">
      <c r="A34637" s="283">
        <v>85645</v>
      </c>
      <c r="B34637" s="176">
        <v>11.7</v>
      </c>
      <c r="C34637" s="176">
        <v>44.2</v>
      </c>
      <c r="D34637" s="282">
        <v>87</v>
      </c>
      <c r="E34637" s="265"/>
    </row>
    <row r="34638" spans="1:5">
      <c r="A34638" s="283">
        <v>85646</v>
      </c>
      <c r="B34638" s="176">
        <v>24.4</v>
      </c>
      <c r="C34638" s="176">
        <v>64.5</v>
      </c>
      <c r="D34638" s="282">
        <v>115</v>
      </c>
      <c r="E34638" s="265"/>
    </row>
    <row r="34639" spans="1:5">
      <c r="A34639" s="283">
        <v>85648</v>
      </c>
      <c r="B34639" s="176">
        <v>40.6</v>
      </c>
      <c r="C34639" s="176">
        <v>32.6</v>
      </c>
      <c r="D34639" s="282">
        <v>87</v>
      </c>
      <c r="E34639" s="265"/>
    </row>
    <row r="34640" spans="1:5">
      <c r="A34640" s="283">
        <v>85650</v>
      </c>
      <c r="B34640" s="176">
        <v>440.3</v>
      </c>
      <c r="C34640" s="176">
        <v>45.8</v>
      </c>
      <c r="D34640" s="282">
        <v>96</v>
      </c>
      <c r="E34640" s="265"/>
    </row>
    <row r="34641" spans="1:5">
      <c r="A34641" s="283">
        <v>85652</v>
      </c>
      <c r="B34641" s="176">
        <v>2979.9</v>
      </c>
      <c r="C34641" s="176">
        <v>34.799999999999997</v>
      </c>
      <c r="D34641" s="282">
        <v>87</v>
      </c>
      <c r="E34641" s="265"/>
    </row>
    <row r="34642" spans="1:5">
      <c r="A34642" s="283">
        <v>85653</v>
      </c>
      <c r="B34642" s="176">
        <v>50</v>
      </c>
      <c r="C34642" s="176">
        <v>35.799999999999997</v>
      </c>
      <c r="D34642" s="282">
        <v>93</v>
      </c>
      <c r="E34642" s="265"/>
    </row>
    <row r="34643" spans="1:5">
      <c r="A34643" s="283">
        <v>85654</v>
      </c>
      <c r="B34643" s="176">
        <v>273.10000000000002</v>
      </c>
      <c r="C34643" s="176">
        <v>30.9</v>
      </c>
      <c r="D34643" s="282">
        <v>87</v>
      </c>
      <c r="E34643" s="265"/>
    </row>
    <row r="34644" spans="1:5">
      <c r="A34644" s="283">
        <v>85658</v>
      </c>
      <c r="B34644" s="176">
        <v>30.7</v>
      </c>
      <c r="C34644" s="176">
        <v>48.9</v>
      </c>
      <c r="D34644" s="282">
        <v>95</v>
      </c>
      <c r="E34644" s="265"/>
    </row>
    <row r="34645" spans="1:5">
      <c r="A34645" s="283">
        <v>85670</v>
      </c>
      <c r="B34645" s="176">
        <v>520.1</v>
      </c>
      <c r="C34645" s="176">
        <v>42.1</v>
      </c>
      <c r="D34645" s="282">
        <v>87</v>
      </c>
      <c r="E34645" s="265"/>
    </row>
    <row r="34646" spans="1:5">
      <c r="A34646" s="283">
        <v>85701</v>
      </c>
      <c r="B34646" s="176">
        <v>3086</v>
      </c>
      <c r="C34646" s="176">
        <v>34.799999999999997</v>
      </c>
      <c r="D34646" s="282">
        <v>133</v>
      </c>
      <c r="E34646" s="265"/>
    </row>
    <row r="34647" spans="1:5">
      <c r="A34647" s="283">
        <v>85702</v>
      </c>
      <c r="B34647" s="176">
        <v>0</v>
      </c>
      <c r="C34647" s="176">
        <v>0</v>
      </c>
      <c r="D34647" s="282">
        <v>87</v>
      </c>
      <c r="E34647" s="265"/>
    </row>
    <row r="34648" spans="1:5">
      <c r="A34648" s="283">
        <v>85703</v>
      </c>
      <c r="B34648" s="176">
        <v>0</v>
      </c>
      <c r="C34648" s="176">
        <v>0</v>
      </c>
      <c r="D34648" s="282">
        <v>87</v>
      </c>
      <c r="E34648" s="265"/>
    </row>
    <row r="34649" spans="1:5">
      <c r="A34649" s="283">
        <v>85704</v>
      </c>
      <c r="B34649" s="176">
        <v>998.7</v>
      </c>
      <c r="C34649" s="176">
        <v>47.7</v>
      </c>
      <c r="D34649" s="282">
        <v>185</v>
      </c>
      <c r="E34649" s="265"/>
    </row>
    <row r="34650" spans="1:5">
      <c r="A34650" s="283">
        <v>85705</v>
      </c>
      <c r="B34650" s="176">
        <v>4571.7</v>
      </c>
      <c r="C34650" s="176">
        <v>32.9</v>
      </c>
      <c r="D34650" s="282">
        <v>148</v>
      </c>
      <c r="E34650" s="265"/>
    </row>
    <row r="34651" spans="1:5">
      <c r="A34651" s="283">
        <v>85706</v>
      </c>
      <c r="B34651" s="176">
        <v>3575.3</v>
      </c>
      <c r="C34651" s="176">
        <v>27.8</v>
      </c>
      <c r="D34651" s="282">
        <v>133</v>
      </c>
      <c r="E34651" s="265"/>
    </row>
    <row r="34652" spans="1:5">
      <c r="A34652" s="283">
        <v>85707</v>
      </c>
      <c r="B34652" s="176">
        <v>0</v>
      </c>
      <c r="C34652" s="176">
        <v>0</v>
      </c>
      <c r="D34652" s="282">
        <v>87</v>
      </c>
      <c r="E34652" s="265"/>
    </row>
    <row r="34653" spans="1:5">
      <c r="A34653" s="283">
        <v>85708</v>
      </c>
      <c r="B34653" s="176">
        <v>2072.6</v>
      </c>
      <c r="C34653" s="176">
        <v>21</v>
      </c>
      <c r="D34653" s="282">
        <v>87</v>
      </c>
      <c r="E34653" s="265"/>
    </row>
    <row r="34654" spans="1:5">
      <c r="A34654" s="283">
        <v>85709</v>
      </c>
      <c r="B34654" s="176">
        <v>0</v>
      </c>
      <c r="C34654" s="176">
        <v>0</v>
      </c>
      <c r="D34654" s="282">
        <v>87</v>
      </c>
      <c r="E34654" s="265"/>
    </row>
    <row r="34655" spans="1:5">
      <c r="A34655" s="283">
        <v>85710</v>
      </c>
      <c r="B34655" s="176">
        <v>4340</v>
      </c>
      <c r="C34655" s="176">
        <v>41.4</v>
      </c>
      <c r="D34655" s="282">
        <v>145</v>
      </c>
      <c r="E34655" s="265"/>
    </row>
    <row r="34656" spans="1:5">
      <c r="A34656" s="283">
        <v>85711</v>
      </c>
      <c r="B34656" s="176">
        <v>4585.1000000000004</v>
      </c>
      <c r="C34656" s="176">
        <v>35.799999999999997</v>
      </c>
      <c r="D34656" s="282">
        <v>183</v>
      </c>
      <c r="E34656" s="265"/>
    </row>
    <row r="34657" spans="1:5">
      <c r="A34657" s="283">
        <v>85712</v>
      </c>
      <c r="B34657" s="176">
        <v>4670.1000000000004</v>
      </c>
      <c r="C34657" s="176">
        <v>40.5</v>
      </c>
      <c r="D34657" s="282">
        <v>191</v>
      </c>
      <c r="E34657" s="265"/>
    </row>
    <row r="34658" spans="1:5">
      <c r="A34658" s="283">
        <v>85713</v>
      </c>
      <c r="B34658" s="176">
        <v>1999.5</v>
      </c>
      <c r="C34658" s="176">
        <v>33.4</v>
      </c>
      <c r="D34658" s="282">
        <v>133</v>
      </c>
      <c r="E34658" s="265"/>
    </row>
    <row r="34659" spans="1:5">
      <c r="A34659" s="283">
        <v>85714</v>
      </c>
      <c r="B34659" s="176">
        <v>3893.1</v>
      </c>
      <c r="C34659" s="176">
        <v>31.9</v>
      </c>
      <c r="D34659" s="282">
        <v>95</v>
      </c>
      <c r="E34659" s="265"/>
    </row>
    <row r="34660" spans="1:5">
      <c r="A34660" s="283">
        <v>85715</v>
      </c>
      <c r="B34660" s="176">
        <v>2851.6</v>
      </c>
      <c r="C34660" s="176">
        <v>46.5</v>
      </c>
      <c r="D34660" s="282">
        <v>133</v>
      </c>
      <c r="E34660" s="265"/>
    </row>
    <row r="34661" spans="1:5">
      <c r="A34661" s="283">
        <v>85716</v>
      </c>
      <c r="B34661" s="176">
        <v>4629.1000000000004</v>
      </c>
      <c r="C34661" s="176">
        <v>34.299999999999997</v>
      </c>
      <c r="D34661" s="282">
        <v>184</v>
      </c>
      <c r="E34661" s="265"/>
    </row>
    <row r="34662" spans="1:5">
      <c r="A34662" s="283">
        <v>85717</v>
      </c>
      <c r="B34662" s="176">
        <v>0</v>
      </c>
      <c r="C34662" s="176">
        <v>0</v>
      </c>
      <c r="D34662" s="282">
        <v>87</v>
      </c>
      <c r="E34662" s="265"/>
    </row>
    <row r="34663" spans="1:5">
      <c r="A34663" s="283">
        <v>85718</v>
      </c>
      <c r="B34663" s="176">
        <v>1120.7</v>
      </c>
      <c r="C34663" s="176">
        <v>51.1</v>
      </c>
      <c r="D34663" s="282">
        <v>139</v>
      </c>
      <c r="E34663" s="265"/>
    </row>
    <row r="34664" spans="1:5">
      <c r="A34664" s="283">
        <v>85719</v>
      </c>
      <c r="B34664" s="176">
        <v>5493.2</v>
      </c>
      <c r="C34664" s="176">
        <v>24.6</v>
      </c>
      <c r="D34664" s="282">
        <v>134</v>
      </c>
      <c r="E34664" s="265"/>
    </row>
    <row r="34665" spans="1:5">
      <c r="A34665" s="283">
        <v>85721</v>
      </c>
      <c r="B34665" s="176">
        <v>0</v>
      </c>
      <c r="C34665" s="176">
        <v>0</v>
      </c>
      <c r="D34665" s="282">
        <v>87</v>
      </c>
      <c r="E34665" s="265"/>
    </row>
    <row r="34666" spans="1:5">
      <c r="A34666" s="283">
        <v>85722</v>
      </c>
      <c r="B34666" s="176">
        <v>0</v>
      </c>
      <c r="C34666" s="176">
        <v>0</v>
      </c>
      <c r="D34666" s="282">
        <v>87</v>
      </c>
      <c r="E34666" s="265"/>
    </row>
    <row r="34667" spans="1:5">
      <c r="A34667" s="283">
        <v>85723</v>
      </c>
      <c r="B34667" s="176">
        <v>0</v>
      </c>
      <c r="C34667" s="176">
        <v>0</v>
      </c>
      <c r="D34667" s="282">
        <v>87</v>
      </c>
      <c r="E34667" s="265"/>
    </row>
    <row r="34668" spans="1:5">
      <c r="A34668" s="283">
        <v>85724</v>
      </c>
      <c r="B34668" s="176">
        <v>0</v>
      </c>
      <c r="C34668" s="176">
        <v>0</v>
      </c>
      <c r="D34668" s="282">
        <v>87</v>
      </c>
      <c r="E34668" s="265"/>
    </row>
    <row r="34669" spans="1:5">
      <c r="A34669" s="283">
        <v>85725</v>
      </c>
      <c r="B34669" s="176">
        <v>0</v>
      </c>
      <c r="C34669" s="176">
        <v>0</v>
      </c>
      <c r="D34669" s="282">
        <v>87</v>
      </c>
      <c r="E34669" s="265"/>
    </row>
    <row r="34670" spans="1:5">
      <c r="A34670" s="283">
        <v>85726</v>
      </c>
      <c r="B34670" s="176">
        <v>1344.2</v>
      </c>
      <c r="C34670" s="176">
        <v>30.4</v>
      </c>
      <c r="D34670" s="282">
        <v>115</v>
      </c>
      <c r="E34670" s="265"/>
    </row>
    <row r="34671" spans="1:5">
      <c r="A34671" s="283">
        <v>85728</v>
      </c>
      <c r="B34671" s="176">
        <v>0</v>
      </c>
      <c r="C34671" s="176">
        <v>0</v>
      </c>
      <c r="D34671" s="282">
        <v>87</v>
      </c>
      <c r="E34671" s="265"/>
    </row>
    <row r="34672" spans="1:5">
      <c r="A34672" s="283">
        <v>85730</v>
      </c>
      <c r="B34672" s="176">
        <v>2814.8</v>
      </c>
      <c r="C34672" s="176">
        <v>37.9</v>
      </c>
      <c r="D34672" s="282">
        <v>106</v>
      </c>
      <c r="E34672" s="265"/>
    </row>
    <row r="34673" spans="1:5">
      <c r="A34673" s="283">
        <v>85731</v>
      </c>
      <c r="B34673" s="176">
        <v>0</v>
      </c>
      <c r="C34673" s="176">
        <v>0</v>
      </c>
      <c r="D34673" s="282">
        <v>87</v>
      </c>
      <c r="E34673" s="265"/>
    </row>
    <row r="34674" spans="1:5">
      <c r="A34674" s="283">
        <v>85732</v>
      </c>
      <c r="B34674" s="176">
        <v>0</v>
      </c>
      <c r="C34674" s="176">
        <v>0</v>
      </c>
      <c r="D34674" s="282">
        <v>87</v>
      </c>
      <c r="E34674" s="265"/>
    </row>
    <row r="34675" spans="1:5">
      <c r="A34675" s="283">
        <v>85733</v>
      </c>
      <c r="B34675" s="176">
        <v>0</v>
      </c>
      <c r="C34675" s="176">
        <v>0</v>
      </c>
      <c r="D34675" s="282">
        <v>87</v>
      </c>
      <c r="E34675" s="265"/>
    </row>
    <row r="34676" spans="1:5">
      <c r="A34676" s="283">
        <v>85734</v>
      </c>
      <c r="B34676" s="176">
        <v>0</v>
      </c>
      <c r="C34676" s="176">
        <v>0</v>
      </c>
      <c r="D34676" s="282">
        <v>87</v>
      </c>
      <c r="E34676" s="265"/>
    </row>
    <row r="34677" spans="1:5">
      <c r="A34677" s="283">
        <v>85735</v>
      </c>
      <c r="B34677" s="176">
        <v>14.3</v>
      </c>
      <c r="C34677" s="176">
        <v>43.5</v>
      </c>
      <c r="D34677" s="282">
        <v>117</v>
      </c>
      <c r="E34677" s="265"/>
    </row>
    <row r="34678" spans="1:5">
      <c r="A34678" s="283">
        <v>85736</v>
      </c>
      <c r="B34678" s="176">
        <v>40.799999999999997</v>
      </c>
      <c r="C34678" s="176">
        <v>43.4</v>
      </c>
      <c r="D34678" s="282">
        <v>87</v>
      </c>
      <c r="E34678" s="265"/>
    </row>
    <row r="34679" spans="1:5">
      <c r="A34679" s="283">
        <v>85737</v>
      </c>
      <c r="B34679" s="176">
        <v>218.8</v>
      </c>
      <c r="C34679" s="176">
        <v>47.9</v>
      </c>
      <c r="D34679" s="282">
        <v>144</v>
      </c>
      <c r="E34679" s="265"/>
    </row>
    <row r="34680" spans="1:5">
      <c r="A34680" s="283">
        <v>85738</v>
      </c>
      <c r="B34680" s="176">
        <v>0</v>
      </c>
      <c r="C34680" s="176">
        <v>0</v>
      </c>
      <c r="D34680" s="282">
        <v>87</v>
      </c>
      <c r="E34680" s="265"/>
    </row>
    <row r="34681" spans="1:5">
      <c r="A34681" s="283">
        <v>85739</v>
      </c>
      <c r="B34681" s="176">
        <v>196.9</v>
      </c>
      <c r="C34681" s="176">
        <v>61</v>
      </c>
      <c r="D34681" s="282">
        <v>87</v>
      </c>
      <c r="E34681" s="265"/>
    </row>
    <row r="34682" spans="1:5">
      <c r="A34682" s="283">
        <v>85740</v>
      </c>
      <c r="B34682" s="176">
        <v>0</v>
      </c>
      <c r="C34682" s="176">
        <v>0</v>
      </c>
      <c r="D34682" s="282">
        <v>87</v>
      </c>
      <c r="E34682" s="265"/>
    </row>
    <row r="34683" spans="1:5">
      <c r="A34683" s="283">
        <v>85741</v>
      </c>
      <c r="B34683" s="176">
        <v>3323.4</v>
      </c>
      <c r="C34683" s="176">
        <v>36</v>
      </c>
      <c r="D34683" s="282">
        <v>130</v>
      </c>
      <c r="E34683" s="265"/>
    </row>
    <row r="34684" spans="1:5">
      <c r="A34684" s="283">
        <v>85742</v>
      </c>
      <c r="B34684" s="176">
        <v>894.9</v>
      </c>
      <c r="C34684" s="176">
        <v>38.700000000000003</v>
      </c>
      <c r="D34684" s="282">
        <v>125</v>
      </c>
      <c r="E34684" s="265"/>
    </row>
    <row r="34685" spans="1:5">
      <c r="A34685" s="283">
        <v>85743</v>
      </c>
      <c r="B34685" s="176">
        <v>133.80000000000001</v>
      </c>
      <c r="C34685" s="176">
        <v>40.299999999999997</v>
      </c>
      <c r="D34685" s="282">
        <v>114</v>
      </c>
      <c r="E34685" s="265"/>
    </row>
    <row r="34686" spans="1:5">
      <c r="A34686" s="283">
        <v>85744</v>
      </c>
      <c r="B34686" s="176">
        <v>0</v>
      </c>
      <c r="C34686" s="176">
        <v>0</v>
      </c>
      <c r="D34686" s="282">
        <v>87</v>
      </c>
      <c r="E34686" s="265"/>
    </row>
    <row r="34687" spans="1:5">
      <c r="A34687" s="283">
        <v>85745</v>
      </c>
      <c r="B34687" s="176">
        <v>585.70000000000005</v>
      </c>
      <c r="C34687" s="176">
        <v>36.6</v>
      </c>
      <c r="D34687" s="282">
        <v>127</v>
      </c>
      <c r="E34687" s="265"/>
    </row>
    <row r="34688" spans="1:5">
      <c r="A34688" s="283">
        <v>85746</v>
      </c>
      <c r="B34688" s="176">
        <v>339.5</v>
      </c>
      <c r="C34688" s="176">
        <v>31.1</v>
      </c>
      <c r="D34688" s="282">
        <v>112</v>
      </c>
      <c r="E34688" s="265"/>
    </row>
    <row r="34689" spans="1:5">
      <c r="A34689" s="283">
        <v>85747</v>
      </c>
      <c r="B34689" s="176">
        <v>217.9</v>
      </c>
      <c r="C34689" s="176">
        <v>33</v>
      </c>
      <c r="D34689" s="282">
        <v>102</v>
      </c>
      <c r="E34689" s="265"/>
    </row>
    <row r="34690" spans="1:5">
      <c r="A34690" s="283">
        <v>85748</v>
      </c>
      <c r="B34690" s="176">
        <v>1344.9</v>
      </c>
      <c r="C34690" s="176">
        <v>44.1</v>
      </c>
      <c r="D34690" s="282">
        <v>102</v>
      </c>
      <c r="E34690" s="265"/>
    </row>
    <row r="34691" spans="1:5">
      <c r="A34691" s="283">
        <v>85749</v>
      </c>
      <c r="B34691" s="176">
        <v>68.3</v>
      </c>
      <c r="C34691" s="176">
        <v>49.4</v>
      </c>
      <c r="D34691" s="282">
        <v>135</v>
      </c>
      <c r="E34691" s="265"/>
    </row>
    <row r="34692" spans="1:5">
      <c r="A34692" s="283">
        <v>85750</v>
      </c>
      <c r="B34692" s="176">
        <v>1213.4000000000001</v>
      </c>
      <c r="C34692" s="176">
        <v>50.3</v>
      </c>
      <c r="D34692" s="282">
        <v>133</v>
      </c>
      <c r="E34692" s="265"/>
    </row>
    <row r="34693" spans="1:5">
      <c r="A34693" s="283">
        <v>85751</v>
      </c>
      <c r="B34693" s="176">
        <v>0</v>
      </c>
      <c r="C34693" s="176">
        <v>0</v>
      </c>
      <c r="D34693" s="282">
        <v>87</v>
      </c>
      <c r="E34693" s="265"/>
    </row>
    <row r="34694" spans="1:5">
      <c r="A34694" s="283">
        <v>85752</v>
      </c>
      <c r="B34694" s="176">
        <v>0</v>
      </c>
      <c r="C34694" s="176">
        <v>0</v>
      </c>
      <c r="D34694" s="282">
        <v>87</v>
      </c>
      <c r="E34694" s="265"/>
    </row>
    <row r="34695" spans="1:5">
      <c r="A34695" s="283">
        <v>85754</v>
      </c>
      <c r="B34695" s="176">
        <v>0</v>
      </c>
      <c r="C34695" s="176">
        <v>0</v>
      </c>
      <c r="D34695" s="282">
        <v>87</v>
      </c>
      <c r="E34695" s="265"/>
    </row>
    <row r="34696" spans="1:5">
      <c r="A34696" s="283">
        <v>85755</v>
      </c>
      <c r="B34696" s="176">
        <v>539.4</v>
      </c>
      <c r="C34696" s="176">
        <v>54.8</v>
      </c>
      <c r="D34696" s="282">
        <v>93</v>
      </c>
      <c r="E34696" s="265"/>
    </row>
    <row r="34697" spans="1:5">
      <c r="A34697" s="283">
        <v>85756</v>
      </c>
      <c r="B34697" s="176">
        <v>403.5</v>
      </c>
      <c r="C34697" s="176">
        <v>33</v>
      </c>
      <c r="D34697" s="282">
        <v>94</v>
      </c>
      <c r="E34697" s="265"/>
    </row>
    <row r="34698" spans="1:5">
      <c r="A34698" s="283">
        <v>85757</v>
      </c>
      <c r="B34698" s="176">
        <v>657.7</v>
      </c>
      <c r="C34698" s="176">
        <v>29.2</v>
      </c>
      <c r="D34698" s="282">
        <v>107</v>
      </c>
      <c r="E34698" s="265"/>
    </row>
    <row r="34699" spans="1:5">
      <c r="A34699" s="283">
        <v>85775</v>
      </c>
      <c r="B34699" s="176">
        <v>0</v>
      </c>
      <c r="C34699" s="176">
        <v>0</v>
      </c>
      <c r="D34699" s="282">
        <v>87</v>
      </c>
      <c r="E34699" s="265"/>
    </row>
    <row r="34700" spans="1:5">
      <c r="A34700" s="283">
        <v>85901</v>
      </c>
      <c r="B34700" s="176">
        <v>71</v>
      </c>
      <c r="C34700" s="176">
        <v>42.4</v>
      </c>
      <c r="D34700" s="282">
        <v>116</v>
      </c>
      <c r="E34700" s="265"/>
    </row>
    <row r="34701" spans="1:5">
      <c r="A34701" s="283">
        <v>85902</v>
      </c>
      <c r="B34701" s="176">
        <v>2.5</v>
      </c>
      <c r="C34701" s="176">
        <v>24</v>
      </c>
      <c r="D34701" s="282">
        <v>87</v>
      </c>
      <c r="E34701" s="265"/>
    </row>
    <row r="34702" spans="1:5">
      <c r="A34702" s="283">
        <v>85911</v>
      </c>
      <c r="B34702" s="176">
        <v>0</v>
      </c>
      <c r="C34702" s="176">
        <v>0</v>
      </c>
      <c r="D34702" s="282">
        <v>87</v>
      </c>
      <c r="E34702" s="265"/>
    </row>
    <row r="34703" spans="1:5">
      <c r="A34703" s="283">
        <v>85912</v>
      </c>
      <c r="B34703" s="176">
        <v>86.7</v>
      </c>
      <c r="C34703" s="176">
        <v>43.5</v>
      </c>
      <c r="D34703" s="282">
        <v>87</v>
      </c>
      <c r="E34703" s="265"/>
    </row>
    <row r="34704" spans="1:5">
      <c r="A34704" s="283">
        <v>85920</v>
      </c>
      <c r="B34704" s="176">
        <v>1.9</v>
      </c>
      <c r="C34704" s="176">
        <v>46.3</v>
      </c>
      <c r="D34704" s="282">
        <v>87</v>
      </c>
      <c r="E34704" s="265"/>
    </row>
    <row r="34705" spans="1:5">
      <c r="A34705" s="283">
        <v>85922</v>
      </c>
      <c r="B34705" s="176">
        <v>0.8</v>
      </c>
      <c r="C34705" s="176">
        <v>46.8</v>
      </c>
      <c r="D34705" s="282">
        <v>87</v>
      </c>
      <c r="E34705" s="265"/>
    </row>
    <row r="34706" spans="1:5">
      <c r="A34706" s="283">
        <v>85923</v>
      </c>
      <c r="B34706" s="176">
        <v>0</v>
      </c>
      <c r="C34706" s="176">
        <v>0</v>
      </c>
      <c r="D34706" s="282">
        <v>87</v>
      </c>
      <c r="E34706" s="265"/>
    </row>
    <row r="34707" spans="1:5">
      <c r="A34707" s="283">
        <v>85924</v>
      </c>
      <c r="B34707" s="176">
        <v>1.5</v>
      </c>
      <c r="C34707" s="176">
        <v>52</v>
      </c>
      <c r="D34707" s="282">
        <v>87</v>
      </c>
      <c r="E34707" s="265"/>
    </row>
    <row r="34708" spans="1:5">
      <c r="A34708" s="283">
        <v>85925</v>
      </c>
      <c r="B34708" s="176">
        <v>52.7</v>
      </c>
      <c r="C34708" s="176">
        <v>35.200000000000003</v>
      </c>
      <c r="D34708" s="282">
        <v>87</v>
      </c>
      <c r="E34708" s="265"/>
    </row>
    <row r="34709" spans="1:5">
      <c r="A34709" s="283">
        <v>85926</v>
      </c>
      <c r="B34709" s="176">
        <v>16.100000000000001</v>
      </c>
      <c r="C34709" s="176">
        <v>24.6</v>
      </c>
      <c r="D34709" s="282">
        <v>116</v>
      </c>
      <c r="E34709" s="265"/>
    </row>
    <row r="34710" spans="1:5">
      <c r="A34710" s="283">
        <v>85927</v>
      </c>
      <c r="B34710" s="176">
        <v>2.2000000000000002</v>
      </c>
      <c r="C34710" s="176">
        <v>50.6</v>
      </c>
      <c r="D34710" s="282">
        <v>87</v>
      </c>
      <c r="E34710" s="265"/>
    </row>
    <row r="34711" spans="1:5">
      <c r="A34711" s="283">
        <v>85928</v>
      </c>
      <c r="B34711" s="176">
        <v>17.399999999999999</v>
      </c>
      <c r="C34711" s="176">
        <v>46.2</v>
      </c>
      <c r="D34711" s="282">
        <v>87</v>
      </c>
      <c r="E34711" s="265"/>
    </row>
    <row r="34712" spans="1:5">
      <c r="A34712" s="283">
        <v>85929</v>
      </c>
      <c r="B34712" s="176">
        <v>82.2</v>
      </c>
      <c r="C34712" s="176">
        <v>43.6</v>
      </c>
      <c r="D34712" s="282">
        <v>95</v>
      </c>
      <c r="E34712" s="265"/>
    </row>
    <row r="34713" spans="1:5">
      <c r="A34713" s="283">
        <v>85930</v>
      </c>
      <c r="B34713" s="176">
        <v>1.7</v>
      </c>
      <c r="C34713" s="176">
        <v>40.6</v>
      </c>
      <c r="D34713" s="282">
        <v>87</v>
      </c>
      <c r="E34713" s="265"/>
    </row>
    <row r="34714" spans="1:5">
      <c r="A34714" s="283">
        <v>85931</v>
      </c>
      <c r="B34714" s="176">
        <v>0.7</v>
      </c>
      <c r="C34714" s="176">
        <v>59.7</v>
      </c>
      <c r="D34714" s="282">
        <v>87</v>
      </c>
      <c r="E34714" s="265"/>
    </row>
    <row r="34715" spans="1:5">
      <c r="A34715" s="283">
        <v>85932</v>
      </c>
      <c r="B34715" s="176">
        <v>16</v>
      </c>
      <c r="C34715" s="176">
        <v>36</v>
      </c>
      <c r="D34715" s="282">
        <v>87</v>
      </c>
      <c r="E34715" s="265"/>
    </row>
    <row r="34716" spans="1:5">
      <c r="A34716" s="283">
        <v>85933</v>
      </c>
      <c r="B34716" s="176">
        <v>7.7</v>
      </c>
      <c r="C34716" s="176">
        <v>39.9</v>
      </c>
      <c r="D34716" s="282">
        <v>87</v>
      </c>
      <c r="E34716" s="265"/>
    </row>
    <row r="34717" spans="1:5">
      <c r="A34717" s="283">
        <v>85934</v>
      </c>
      <c r="B34717" s="176">
        <v>0</v>
      </c>
      <c r="C34717" s="176">
        <v>0</v>
      </c>
      <c r="D34717" s="282">
        <v>87</v>
      </c>
      <c r="E34717" s="265"/>
    </row>
    <row r="34718" spans="1:5">
      <c r="A34718" s="283">
        <v>85935</v>
      </c>
      <c r="B34718" s="176">
        <v>51.6</v>
      </c>
      <c r="C34718" s="176">
        <v>45.5</v>
      </c>
      <c r="D34718" s="282">
        <v>87</v>
      </c>
      <c r="E34718" s="265"/>
    </row>
    <row r="34719" spans="1:5">
      <c r="A34719" s="283">
        <v>85936</v>
      </c>
      <c r="B34719" s="176">
        <v>233.2</v>
      </c>
      <c r="C34719" s="176">
        <v>36.299999999999997</v>
      </c>
      <c r="D34719" s="282">
        <v>87</v>
      </c>
      <c r="E34719" s="265"/>
    </row>
    <row r="34720" spans="1:5">
      <c r="A34720" s="283">
        <v>85937</v>
      </c>
      <c r="B34720" s="176">
        <v>20.100000000000001</v>
      </c>
      <c r="C34720" s="176">
        <v>35.799999999999997</v>
      </c>
      <c r="D34720" s="282">
        <v>87</v>
      </c>
      <c r="E34720" s="265"/>
    </row>
    <row r="34721" spans="1:5">
      <c r="A34721" s="283">
        <v>85938</v>
      </c>
      <c r="B34721" s="176">
        <v>8.5</v>
      </c>
      <c r="C34721" s="176">
        <v>34.799999999999997</v>
      </c>
      <c r="D34721" s="282">
        <v>94</v>
      </c>
      <c r="E34721" s="265"/>
    </row>
    <row r="34722" spans="1:5">
      <c r="A34722" s="283">
        <v>85939</v>
      </c>
      <c r="B34722" s="176">
        <v>16</v>
      </c>
      <c r="C34722" s="176">
        <v>31.3</v>
      </c>
      <c r="D34722" s="282">
        <v>104</v>
      </c>
      <c r="E34722" s="265"/>
    </row>
    <row r="34723" spans="1:5">
      <c r="A34723" s="283">
        <v>85940</v>
      </c>
      <c r="B34723" s="176">
        <v>4.0999999999999996</v>
      </c>
      <c r="C34723" s="176">
        <v>51.8</v>
      </c>
      <c r="D34723" s="282">
        <v>87</v>
      </c>
      <c r="E34723" s="265"/>
    </row>
    <row r="34724" spans="1:5">
      <c r="A34724" s="283">
        <v>85941</v>
      </c>
      <c r="B34724" s="176">
        <v>52.5</v>
      </c>
      <c r="C34724" s="176">
        <v>23.6</v>
      </c>
      <c r="D34724" s="282">
        <v>110</v>
      </c>
      <c r="E34724" s="265"/>
    </row>
    <row r="34725" spans="1:5">
      <c r="A34725" s="283">
        <v>85942</v>
      </c>
      <c r="B34725" s="176">
        <v>4.5</v>
      </c>
      <c r="C34725" s="176">
        <v>36.200000000000003</v>
      </c>
      <c r="D34725" s="282">
        <v>87</v>
      </c>
      <c r="E34725" s="265"/>
    </row>
    <row r="34726" spans="1:5">
      <c r="A34726" s="283">
        <v>86001</v>
      </c>
      <c r="B34726" s="176">
        <v>277.5</v>
      </c>
      <c r="C34726" s="176">
        <v>24.4</v>
      </c>
      <c r="D34726" s="282">
        <v>136</v>
      </c>
      <c r="E34726" s="265"/>
    </row>
    <row r="34727" spans="1:5">
      <c r="A34727" s="283">
        <v>86002</v>
      </c>
      <c r="B34727" s="176">
        <v>0</v>
      </c>
      <c r="C34727" s="176">
        <v>0</v>
      </c>
      <c r="D34727" s="282">
        <v>87</v>
      </c>
      <c r="E34727" s="265"/>
    </row>
    <row r="34728" spans="1:5">
      <c r="A34728" s="283">
        <v>86003</v>
      </c>
      <c r="B34728" s="176">
        <v>0</v>
      </c>
      <c r="C34728" s="176">
        <v>0</v>
      </c>
      <c r="D34728" s="282">
        <v>87</v>
      </c>
      <c r="E34728" s="265"/>
    </row>
    <row r="34729" spans="1:5">
      <c r="A34729" s="283">
        <v>86004</v>
      </c>
      <c r="B34729" s="176">
        <v>56.5</v>
      </c>
      <c r="C34729" s="176">
        <v>34</v>
      </c>
      <c r="D34729" s="282">
        <v>142</v>
      </c>
      <c r="E34729" s="265"/>
    </row>
    <row r="34730" spans="1:5">
      <c r="A34730" s="283">
        <v>86005</v>
      </c>
      <c r="B34730" s="176">
        <v>14.9</v>
      </c>
      <c r="C34730" s="176">
        <v>32.799999999999997</v>
      </c>
      <c r="D34730" s="282">
        <v>87</v>
      </c>
      <c r="E34730" s="265"/>
    </row>
    <row r="34731" spans="1:5">
      <c r="A34731" s="283">
        <v>86011</v>
      </c>
      <c r="B34731" s="176">
        <v>0</v>
      </c>
      <c r="C34731" s="176">
        <v>0</v>
      </c>
      <c r="D34731" s="282">
        <v>87</v>
      </c>
      <c r="E34731" s="265"/>
    </row>
    <row r="34732" spans="1:5">
      <c r="A34732" s="283">
        <v>86015</v>
      </c>
      <c r="B34732" s="176">
        <v>0.1</v>
      </c>
      <c r="C34732" s="176">
        <v>45</v>
      </c>
      <c r="D34732" s="282">
        <v>87</v>
      </c>
      <c r="E34732" s="265"/>
    </row>
    <row r="34733" spans="1:5">
      <c r="A34733" s="283">
        <v>86016</v>
      </c>
      <c r="B34733" s="176">
        <v>0</v>
      </c>
      <c r="C34733" s="176">
        <v>0</v>
      </c>
      <c r="D34733" s="282">
        <v>87</v>
      </c>
      <c r="E34733" s="265"/>
    </row>
    <row r="34734" spans="1:5">
      <c r="A34734" s="283">
        <v>86017</v>
      </c>
      <c r="B34734" s="176">
        <v>0</v>
      </c>
      <c r="C34734" s="176">
        <v>0</v>
      </c>
      <c r="D34734" s="282">
        <v>87</v>
      </c>
      <c r="E34734" s="265"/>
    </row>
    <row r="34735" spans="1:5">
      <c r="A34735" s="283">
        <v>86018</v>
      </c>
      <c r="B34735" s="176">
        <v>9.4</v>
      </c>
      <c r="C34735" s="176">
        <v>49.2</v>
      </c>
      <c r="D34735" s="282">
        <v>87</v>
      </c>
      <c r="E34735" s="265"/>
    </row>
    <row r="34736" spans="1:5">
      <c r="A34736" s="283">
        <v>86020</v>
      </c>
      <c r="B34736" s="176">
        <v>2.2000000000000002</v>
      </c>
      <c r="C34736" s="176">
        <v>30.8</v>
      </c>
      <c r="D34736" s="282">
        <v>87</v>
      </c>
      <c r="E34736" s="265"/>
    </row>
    <row r="34737" spans="1:5">
      <c r="A34737" s="283">
        <v>86021</v>
      </c>
      <c r="B34737" s="176">
        <v>22.3</v>
      </c>
      <c r="C34737" s="176">
        <v>14.6</v>
      </c>
      <c r="D34737" s="282">
        <v>114</v>
      </c>
      <c r="E34737" s="265"/>
    </row>
    <row r="34738" spans="1:5">
      <c r="A34738" s="283">
        <v>86022</v>
      </c>
      <c r="B34738" s="176">
        <v>0</v>
      </c>
      <c r="C34738" s="176">
        <v>0</v>
      </c>
      <c r="D34738" s="282">
        <v>87</v>
      </c>
      <c r="E34738" s="265"/>
    </row>
    <row r="34739" spans="1:5">
      <c r="A34739" s="283">
        <v>86023</v>
      </c>
      <c r="B34739" s="176">
        <v>1.1000000000000001</v>
      </c>
      <c r="C34739" s="176">
        <v>37.299999999999997</v>
      </c>
      <c r="D34739" s="282">
        <v>87</v>
      </c>
      <c r="E34739" s="265"/>
    </row>
    <row r="34740" spans="1:5">
      <c r="A34740" s="283">
        <v>86024</v>
      </c>
      <c r="B34740" s="176">
        <v>0.8</v>
      </c>
      <c r="C34740" s="176">
        <v>60.6</v>
      </c>
      <c r="D34740" s="282">
        <v>87</v>
      </c>
      <c r="E34740" s="265"/>
    </row>
    <row r="34741" spans="1:5">
      <c r="A34741" s="283">
        <v>86025</v>
      </c>
      <c r="B34741" s="176">
        <v>12</v>
      </c>
      <c r="C34741" s="176">
        <v>32.299999999999997</v>
      </c>
      <c r="D34741" s="282">
        <v>112</v>
      </c>
      <c r="E34741" s="265"/>
    </row>
    <row r="34742" spans="1:5">
      <c r="A34742" s="283">
        <v>86028</v>
      </c>
      <c r="B34742" s="176">
        <v>0</v>
      </c>
      <c r="C34742" s="176">
        <v>0</v>
      </c>
      <c r="D34742" s="282">
        <v>87</v>
      </c>
      <c r="E34742" s="265"/>
    </row>
    <row r="34743" spans="1:5">
      <c r="A34743" s="283">
        <v>86029</v>
      </c>
      <c r="B34743" s="176">
        <v>1.7</v>
      </c>
      <c r="C34743" s="176">
        <v>36.299999999999997</v>
      </c>
      <c r="D34743" s="282">
        <v>87</v>
      </c>
      <c r="E34743" s="265"/>
    </row>
    <row r="34744" spans="1:5">
      <c r="A34744" s="283">
        <v>86030</v>
      </c>
      <c r="B34744" s="176">
        <v>0</v>
      </c>
      <c r="C34744" s="176">
        <v>0</v>
      </c>
      <c r="D34744" s="282">
        <v>87</v>
      </c>
      <c r="E34744" s="265"/>
    </row>
    <row r="34745" spans="1:5">
      <c r="A34745" s="283">
        <v>86031</v>
      </c>
      <c r="B34745" s="176">
        <v>3.7</v>
      </c>
      <c r="C34745" s="176">
        <v>30.7</v>
      </c>
      <c r="D34745" s="282">
        <v>87</v>
      </c>
      <c r="E34745" s="265"/>
    </row>
    <row r="34746" spans="1:5">
      <c r="A34746" s="283">
        <v>86032</v>
      </c>
      <c r="B34746" s="176">
        <v>4.3</v>
      </c>
      <c r="C34746" s="176">
        <v>28.4</v>
      </c>
      <c r="D34746" s="282">
        <v>87</v>
      </c>
      <c r="E34746" s="265"/>
    </row>
    <row r="34747" spans="1:5">
      <c r="A34747" s="283">
        <v>86033</v>
      </c>
      <c r="B34747" s="176">
        <v>152.9</v>
      </c>
      <c r="C34747" s="176">
        <v>24.9</v>
      </c>
      <c r="D34747" s="282">
        <v>113</v>
      </c>
      <c r="E34747" s="265"/>
    </row>
    <row r="34748" spans="1:5">
      <c r="A34748" s="283">
        <v>86034</v>
      </c>
      <c r="B34748" s="176">
        <v>4.8</v>
      </c>
      <c r="C34748" s="176">
        <v>31.3</v>
      </c>
      <c r="D34748" s="282">
        <v>87</v>
      </c>
      <c r="E34748" s="265"/>
    </row>
    <row r="34749" spans="1:5">
      <c r="A34749" s="283">
        <v>86035</v>
      </c>
      <c r="B34749" s="176">
        <v>3.5</v>
      </c>
      <c r="C34749" s="176">
        <v>31.9</v>
      </c>
      <c r="D34749" s="282">
        <v>115</v>
      </c>
      <c r="E34749" s="265"/>
    </row>
    <row r="34750" spans="1:5">
      <c r="A34750" s="283">
        <v>86036</v>
      </c>
      <c r="B34750" s="176">
        <v>25.9</v>
      </c>
      <c r="C34750" s="176">
        <v>37.799999999999997</v>
      </c>
      <c r="D34750" s="282">
        <v>87</v>
      </c>
      <c r="E34750" s="265"/>
    </row>
    <row r="34751" spans="1:5">
      <c r="A34751" s="283">
        <v>86038</v>
      </c>
      <c r="B34751" s="176">
        <v>0.3</v>
      </c>
      <c r="C34751" s="176">
        <v>50.9</v>
      </c>
      <c r="D34751" s="282">
        <v>87</v>
      </c>
      <c r="E34751" s="265"/>
    </row>
    <row r="34752" spans="1:5">
      <c r="A34752" s="283">
        <v>86039</v>
      </c>
      <c r="B34752" s="176">
        <v>0</v>
      </c>
      <c r="C34752" s="176">
        <v>0</v>
      </c>
      <c r="D34752" s="282">
        <v>87</v>
      </c>
      <c r="E34752" s="265"/>
    </row>
    <row r="34753" spans="1:5">
      <c r="A34753" s="283">
        <v>86040</v>
      </c>
      <c r="B34753" s="176">
        <v>600.9</v>
      </c>
      <c r="C34753" s="176">
        <v>40.9</v>
      </c>
      <c r="D34753" s="282">
        <v>87</v>
      </c>
      <c r="E34753" s="265"/>
    </row>
    <row r="34754" spans="1:5">
      <c r="A34754" s="283">
        <v>86042</v>
      </c>
      <c r="B34754" s="176">
        <v>7.6</v>
      </c>
      <c r="C34754" s="176">
        <v>28.4</v>
      </c>
      <c r="D34754" s="282">
        <v>87</v>
      </c>
      <c r="E34754" s="265"/>
    </row>
    <row r="34755" spans="1:5">
      <c r="A34755" s="283">
        <v>86043</v>
      </c>
      <c r="B34755" s="176">
        <v>3.5</v>
      </c>
      <c r="C34755" s="176">
        <v>32.299999999999997</v>
      </c>
      <c r="D34755" s="282">
        <v>87</v>
      </c>
      <c r="E34755" s="265"/>
    </row>
    <row r="34756" spans="1:5">
      <c r="A34756" s="283">
        <v>86044</v>
      </c>
      <c r="B34756" s="176">
        <v>0.8</v>
      </c>
      <c r="C34756" s="176">
        <v>30.8</v>
      </c>
      <c r="D34756" s="282">
        <v>87</v>
      </c>
      <c r="E34756" s="265"/>
    </row>
    <row r="34757" spans="1:5">
      <c r="A34757" s="283">
        <v>86045</v>
      </c>
      <c r="B34757" s="176">
        <v>7.6</v>
      </c>
      <c r="C34757" s="176">
        <v>27.6</v>
      </c>
      <c r="D34757" s="282">
        <v>114</v>
      </c>
      <c r="E34757" s="265"/>
    </row>
    <row r="34758" spans="1:5">
      <c r="A34758" s="283">
        <v>86046</v>
      </c>
      <c r="B34758" s="176">
        <v>5</v>
      </c>
      <c r="C34758" s="176">
        <v>39.200000000000003</v>
      </c>
      <c r="D34758" s="282">
        <v>87</v>
      </c>
      <c r="E34758" s="265"/>
    </row>
    <row r="34759" spans="1:5">
      <c r="A34759" s="283">
        <v>86047</v>
      </c>
      <c r="B34759" s="176">
        <v>13.5</v>
      </c>
      <c r="C34759" s="176">
        <v>33.299999999999997</v>
      </c>
      <c r="D34759" s="282">
        <v>117</v>
      </c>
      <c r="E34759" s="265"/>
    </row>
    <row r="34760" spans="1:5">
      <c r="A34760" s="283">
        <v>86052</v>
      </c>
      <c r="B34760" s="176">
        <v>0</v>
      </c>
      <c r="C34760" s="176">
        <v>0</v>
      </c>
      <c r="D34760" s="282">
        <v>87</v>
      </c>
      <c r="E34760" s="265"/>
    </row>
    <row r="34761" spans="1:5">
      <c r="A34761" s="283">
        <v>86053</v>
      </c>
      <c r="B34761" s="176">
        <v>4.0999999999999996</v>
      </c>
      <c r="C34761" s="176">
        <v>26.2</v>
      </c>
      <c r="D34761" s="282">
        <v>87</v>
      </c>
      <c r="E34761" s="265"/>
    </row>
    <row r="34762" spans="1:5">
      <c r="A34762" s="283">
        <v>86054</v>
      </c>
      <c r="B34762" s="176">
        <v>3</v>
      </c>
      <c r="C34762" s="176">
        <v>32.4</v>
      </c>
      <c r="D34762" s="282">
        <v>87</v>
      </c>
      <c r="E34762" s="265"/>
    </row>
    <row r="34763" spans="1:5">
      <c r="A34763" s="283">
        <v>86301</v>
      </c>
      <c r="B34763" s="176">
        <v>90.9</v>
      </c>
      <c r="C34763" s="176">
        <v>51.8</v>
      </c>
      <c r="D34763" s="282">
        <v>167</v>
      </c>
      <c r="E34763" s="265"/>
    </row>
    <row r="34764" spans="1:5">
      <c r="A34764" s="283">
        <v>86302</v>
      </c>
      <c r="B34764" s="176">
        <v>0</v>
      </c>
      <c r="C34764" s="176">
        <v>0</v>
      </c>
      <c r="D34764" s="282">
        <v>87</v>
      </c>
      <c r="E34764" s="265"/>
    </row>
    <row r="34765" spans="1:5">
      <c r="A34765" s="283">
        <v>86303</v>
      </c>
      <c r="B34765" s="176">
        <v>90.3</v>
      </c>
      <c r="C34765" s="176">
        <v>55.5</v>
      </c>
      <c r="D34765" s="282">
        <v>119</v>
      </c>
      <c r="E34765" s="265"/>
    </row>
    <row r="34766" spans="1:5">
      <c r="A34766" s="283">
        <v>86304</v>
      </c>
      <c r="B34766" s="176">
        <v>0</v>
      </c>
      <c r="C34766" s="176">
        <v>0</v>
      </c>
      <c r="D34766" s="282">
        <v>87</v>
      </c>
      <c r="E34766" s="265"/>
    </row>
    <row r="34767" spans="1:5">
      <c r="A34767" s="283">
        <v>86305</v>
      </c>
      <c r="B34767" s="176">
        <v>25.2</v>
      </c>
      <c r="C34767" s="176">
        <v>55.1</v>
      </c>
      <c r="D34767" s="282">
        <v>103</v>
      </c>
      <c r="E34767" s="265"/>
    </row>
    <row r="34768" spans="1:5">
      <c r="A34768" s="283">
        <v>86312</v>
      </c>
      <c r="B34768" s="176">
        <v>6591.3</v>
      </c>
      <c r="C34768" s="176">
        <v>30.8</v>
      </c>
      <c r="D34768" s="282">
        <v>87</v>
      </c>
      <c r="E34768" s="265"/>
    </row>
    <row r="34769" spans="1:5">
      <c r="A34769" s="283">
        <v>86313</v>
      </c>
      <c r="B34769" s="176">
        <v>1517.9</v>
      </c>
      <c r="C34769" s="176">
        <v>40</v>
      </c>
      <c r="D34769" s="282">
        <v>96</v>
      </c>
      <c r="E34769" s="265"/>
    </row>
    <row r="34770" spans="1:5">
      <c r="A34770" s="283">
        <v>86314</v>
      </c>
      <c r="B34770" s="176">
        <v>855.2</v>
      </c>
      <c r="C34770" s="176">
        <v>39</v>
      </c>
      <c r="D34770" s="282">
        <v>165</v>
      </c>
      <c r="E34770" s="265"/>
    </row>
    <row r="34771" spans="1:5">
      <c r="A34771" s="283">
        <v>86315</v>
      </c>
      <c r="B34771" s="176">
        <v>93.4</v>
      </c>
      <c r="C34771" s="176">
        <v>44.7</v>
      </c>
      <c r="D34771" s="282">
        <v>87</v>
      </c>
      <c r="E34771" s="265"/>
    </row>
    <row r="34772" spans="1:5">
      <c r="A34772" s="283">
        <v>86320</v>
      </c>
      <c r="B34772" s="176">
        <v>0</v>
      </c>
      <c r="C34772" s="176">
        <v>0</v>
      </c>
      <c r="D34772" s="282">
        <v>87</v>
      </c>
      <c r="E34772" s="265"/>
    </row>
    <row r="34773" spans="1:5">
      <c r="A34773" s="283">
        <v>86321</v>
      </c>
      <c r="B34773" s="176">
        <v>0</v>
      </c>
      <c r="C34773" s="176">
        <v>0</v>
      </c>
      <c r="D34773" s="282">
        <v>87</v>
      </c>
      <c r="E34773" s="265"/>
    </row>
    <row r="34774" spans="1:5">
      <c r="A34774" s="283">
        <v>86322</v>
      </c>
      <c r="B34774" s="176">
        <v>23.9</v>
      </c>
      <c r="C34774" s="176">
        <v>43.9</v>
      </c>
      <c r="D34774" s="282">
        <v>128</v>
      </c>
      <c r="E34774" s="265"/>
    </row>
    <row r="34775" spans="1:5">
      <c r="A34775" s="283">
        <v>86323</v>
      </c>
      <c r="B34775" s="176">
        <v>42.2</v>
      </c>
      <c r="C34775" s="176">
        <v>47.2</v>
      </c>
      <c r="D34775" s="282">
        <v>120</v>
      </c>
      <c r="E34775" s="265"/>
    </row>
    <row r="34776" spans="1:5">
      <c r="A34776" s="283">
        <v>86324</v>
      </c>
      <c r="B34776" s="176">
        <v>8.8000000000000007</v>
      </c>
      <c r="C34776" s="176">
        <v>46.5</v>
      </c>
      <c r="D34776" s="282">
        <v>103</v>
      </c>
      <c r="E34776" s="265"/>
    </row>
    <row r="34777" spans="1:5">
      <c r="A34777" s="283">
        <v>86325</v>
      </c>
      <c r="B34777" s="176">
        <v>92.1</v>
      </c>
      <c r="C34777" s="176">
        <v>50.6</v>
      </c>
      <c r="D34777" s="282">
        <v>122</v>
      </c>
      <c r="E34777" s="265"/>
    </row>
    <row r="34778" spans="1:5">
      <c r="A34778" s="283">
        <v>86326</v>
      </c>
      <c r="B34778" s="176">
        <v>242.4</v>
      </c>
      <c r="C34778" s="176">
        <v>44</v>
      </c>
      <c r="D34778" s="282">
        <v>127</v>
      </c>
      <c r="E34778" s="265"/>
    </row>
    <row r="34779" spans="1:5">
      <c r="A34779" s="283">
        <v>86327</v>
      </c>
      <c r="B34779" s="176">
        <v>33</v>
      </c>
      <c r="C34779" s="176">
        <v>54.2</v>
      </c>
      <c r="D34779" s="282">
        <v>87</v>
      </c>
      <c r="E34779" s="265"/>
    </row>
    <row r="34780" spans="1:5">
      <c r="A34780" s="283">
        <v>86329</v>
      </c>
      <c r="B34780" s="176">
        <v>104.6</v>
      </c>
      <c r="C34780" s="176">
        <v>46.9</v>
      </c>
      <c r="D34780" s="282">
        <v>87</v>
      </c>
      <c r="E34780" s="265"/>
    </row>
    <row r="34781" spans="1:5">
      <c r="A34781" s="283">
        <v>86331</v>
      </c>
      <c r="B34781" s="176">
        <v>0</v>
      </c>
      <c r="C34781" s="176">
        <v>0</v>
      </c>
      <c r="D34781" s="282">
        <v>87</v>
      </c>
      <c r="E34781" s="265"/>
    </row>
    <row r="34782" spans="1:5">
      <c r="A34782" s="283">
        <v>86332</v>
      </c>
      <c r="B34782" s="176">
        <v>4.9000000000000004</v>
      </c>
      <c r="C34782" s="176">
        <v>57.3</v>
      </c>
      <c r="D34782" s="282">
        <v>87</v>
      </c>
      <c r="E34782" s="265"/>
    </row>
    <row r="34783" spans="1:5">
      <c r="A34783" s="283">
        <v>86333</v>
      </c>
      <c r="B34783" s="176">
        <v>7.4</v>
      </c>
      <c r="C34783" s="176">
        <v>50.1</v>
      </c>
      <c r="D34783" s="282">
        <v>115</v>
      </c>
      <c r="E34783" s="265"/>
    </row>
    <row r="34784" spans="1:5">
      <c r="A34784" s="283">
        <v>86334</v>
      </c>
      <c r="B34784" s="176">
        <v>28.6</v>
      </c>
      <c r="C34784" s="176">
        <v>41</v>
      </c>
      <c r="D34784" s="282">
        <v>96</v>
      </c>
      <c r="E34784" s="265"/>
    </row>
    <row r="34785" spans="1:5">
      <c r="A34785" s="283">
        <v>86335</v>
      </c>
      <c r="B34785" s="176">
        <v>68.7</v>
      </c>
      <c r="C34785" s="176">
        <v>46</v>
      </c>
      <c r="D34785" s="282">
        <v>115</v>
      </c>
      <c r="E34785" s="265"/>
    </row>
    <row r="34786" spans="1:5">
      <c r="A34786" s="283">
        <v>86336</v>
      </c>
      <c r="B34786" s="176">
        <v>39.4</v>
      </c>
      <c r="C34786" s="176">
        <v>54.1</v>
      </c>
      <c r="D34786" s="282">
        <v>125</v>
      </c>
      <c r="E34786" s="265"/>
    </row>
    <row r="34787" spans="1:5">
      <c r="A34787" s="283">
        <v>86337</v>
      </c>
      <c r="B34787" s="176">
        <v>0.7</v>
      </c>
      <c r="C34787" s="176">
        <v>50.2</v>
      </c>
      <c r="D34787" s="282">
        <v>87</v>
      </c>
      <c r="E34787" s="265"/>
    </row>
    <row r="34788" spans="1:5">
      <c r="A34788" s="283">
        <v>86338</v>
      </c>
      <c r="B34788" s="176">
        <v>127.1</v>
      </c>
      <c r="C34788" s="176">
        <v>55.1</v>
      </c>
      <c r="D34788" s="282">
        <v>87</v>
      </c>
      <c r="E34788" s="265"/>
    </row>
    <row r="34789" spans="1:5">
      <c r="A34789" s="283">
        <v>86339</v>
      </c>
      <c r="B34789" s="176">
        <v>37.799999999999997</v>
      </c>
      <c r="C34789" s="176">
        <v>56.9</v>
      </c>
      <c r="D34789" s="282">
        <v>87</v>
      </c>
      <c r="E34789" s="265"/>
    </row>
    <row r="34790" spans="1:5">
      <c r="A34790" s="283">
        <v>86340</v>
      </c>
      <c r="B34790" s="176">
        <v>712.4</v>
      </c>
      <c r="C34790" s="176">
        <v>54.6</v>
      </c>
      <c r="D34790" s="282">
        <v>87</v>
      </c>
      <c r="E34790" s="265"/>
    </row>
    <row r="34791" spans="1:5">
      <c r="A34791" s="283">
        <v>86341</v>
      </c>
      <c r="B34791" s="176">
        <v>52.1</v>
      </c>
      <c r="C34791" s="176">
        <v>56.9</v>
      </c>
      <c r="D34791" s="282">
        <v>87</v>
      </c>
      <c r="E34791" s="265"/>
    </row>
    <row r="34792" spans="1:5">
      <c r="A34792" s="283">
        <v>86342</v>
      </c>
      <c r="B34792" s="176">
        <v>0</v>
      </c>
      <c r="C34792" s="176">
        <v>0</v>
      </c>
      <c r="D34792" s="282">
        <v>87</v>
      </c>
      <c r="E34792" s="265"/>
    </row>
    <row r="34793" spans="1:5">
      <c r="A34793" s="283">
        <v>86343</v>
      </c>
      <c r="B34793" s="176">
        <v>0</v>
      </c>
      <c r="C34793" s="176">
        <v>0</v>
      </c>
      <c r="D34793" s="282">
        <v>87</v>
      </c>
      <c r="E34793" s="265"/>
    </row>
    <row r="34794" spans="1:5">
      <c r="A34794" s="283">
        <v>86351</v>
      </c>
      <c r="B34794" s="176">
        <v>169.8</v>
      </c>
      <c r="C34794" s="176">
        <v>59</v>
      </c>
      <c r="D34794" s="282">
        <v>128</v>
      </c>
      <c r="E34794" s="265"/>
    </row>
    <row r="34795" spans="1:5">
      <c r="A34795" s="283">
        <v>86401</v>
      </c>
      <c r="B34795" s="176">
        <v>24.4</v>
      </c>
      <c r="C34795" s="176">
        <v>43.2</v>
      </c>
      <c r="D34795" s="282">
        <v>119</v>
      </c>
      <c r="E34795" s="265"/>
    </row>
    <row r="34796" spans="1:5">
      <c r="A34796" s="283">
        <v>86402</v>
      </c>
      <c r="B34796" s="176">
        <v>0</v>
      </c>
      <c r="C34796" s="176">
        <v>0</v>
      </c>
      <c r="D34796" s="282">
        <v>87</v>
      </c>
      <c r="E34796" s="265"/>
    </row>
    <row r="34797" spans="1:5">
      <c r="A34797" s="283">
        <v>86403</v>
      </c>
      <c r="B34797" s="176">
        <v>1606.9</v>
      </c>
      <c r="C34797" s="176">
        <v>48.2</v>
      </c>
      <c r="D34797" s="282">
        <v>127</v>
      </c>
      <c r="E34797" s="265"/>
    </row>
    <row r="34798" spans="1:5">
      <c r="A34798" s="283">
        <v>86404</v>
      </c>
      <c r="B34798" s="176">
        <v>37.4</v>
      </c>
      <c r="C34798" s="176">
        <v>52.4</v>
      </c>
      <c r="D34798" s="282">
        <v>87</v>
      </c>
      <c r="E34798" s="265"/>
    </row>
    <row r="34799" spans="1:5">
      <c r="A34799" s="283">
        <v>86405</v>
      </c>
      <c r="B34799" s="176">
        <v>0</v>
      </c>
      <c r="C34799" s="176">
        <v>0</v>
      </c>
      <c r="D34799" s="282">
        <v>87</v>
      </c>
      <c r="E34799" s="265"/>
    </row>
    <row r="34800" spans="1:5">
      <c r="A34800" s="283">
        <v>86406</v>
      </c>
      <c r="B34800" s="176">
        <v>95.4</v>
      </c>
      <c r="C34800" s="176">
        <v>50.3</v>
      </c>
      <c r="D34800" s="282">
        <v>105</v>
      </c>
      <c r="E34800" s="265"/>
    </row>
    <row r="34801" spans="1:5">
      <c r="A34801" s="283">
        <v>86409</v>
      </c>
      <c r="B34801" s="176">
        <v>159</v>
      </c>
      <c r="C34801" s="176">
        <v>45.5</v>
      </c>
      <c r="D34801" s="282">
        <v>128</v>
      </c>
      <c r="E34801" s="265"/>
    </row>
    <row r="34802" spans="1:5">
      <c r="A34802" s="283">
        <v>86411</v>
      </c>
      <c r="B34802" s="176">
        <v>5.8</v>
      </c>
      <c r="C34802" s="176">
        <v>55.4</v>
      </c>
      <c r="D34802" s="282">
        <v>87</v>
      </c>
      <c r="E34802" s="265"/>
    </row>
    <row r="34803" spans="1:5">
      <c r="A34803" s="283">
        <v>86412</v>
      </c>
      <c r="B34803" s="176">
        <v>1</v>
      </c>
      <c r="C34803" s="176">
        <v>27.5</v>
      </c>
      <c r="D34803" s="282">
        <v>87</v>
      </c>
      <c r="E34803" s="265"/>
    </row>
    <row r="34804" spans="1:5">
      <c r="A34804" s="283">
        <v>86413</v>
      </c>
      <c r="B34804" s="176">
        <v>27.3</v>
      </c>
      <c r="C34804" s="176">
        <v>51.1</v>
      </c>
      <c r="D34804" s="282">
        <v>87</v>
      </c>
      <c r="E34804" s="265"/>
    </row>
    <row r="34805" spans="1:5">
      <c r="A34805" s="283">
        <v>86426</v>
      </c>
      <c r="B34805" s="176">
        <v>404.4</v>
      </c>
      <c r="C34805" s="176">
        <v>47.7</v>
      </c>
      <c r="D34805" s="282">
        <v>117</v>
      </c>
      <c r="E34805" s="265"/>
    </row>
    <row r="34806" spans="1:5">
      <c r="A34806" s="283">
        <v>86427</v>
      </c>
      <c r="B34806" s="176">
        <v>19</v>
      </c>
      <c r="C34806" s="176">
        <v>45.5</v>
      </c>
      <c r="D34806" s="282">
        <v>87</v>
      </c>
      <c r="E34806" s="265"/>
    </row>
    <row r="34807" spans="1:5">
      <c r="A34807" s="283">
        <v>86429</v>
      </c>
      <c r="B34807" s="176">
        <v>32.9</v>
      </c>
      <c r="C34807" s="176">
        <v>53.6</v>
      </c>
      <c r="D34807" s="282">
        <v>87</v>
      </c>
      <c r="E34807" s="265"/>
    </row>
    <row r="34808" spans="1:5">
      <c r="A34808" s="283">
        <v>86430</v>
      </c>
      <c r="B34808" s="176">
        <v>14.4</v>
      </c>
      <c r="C34808" s="176">
        <v>52.5</v>
      </c>
      <c r="D34808" s="282">
        <v>87</v>
      </c>
      <c r="E34808" s="265"/>
    </row>
    <row r="34809" spans="1:5">
      <c r="A34809" s="283">
        <v>86431</v>
      </c>
      <c r="B34809" s="176">
        <v>1.8</v>
      </c>
      <c r="C34809" s="176">
        <v>51.2</v>
      </c>
      <c r="D34809" s="282">
        <v>87</v>
      </c>
      <c r="E34809" s="265"/>
    </row>
    <row r="34810" spans="1:5">
      <c r="A34810" s="283">
        <v>86432</v>
      </c>
      <c r="B34810" s="176">
        <v>0.8</v>
      </c>
      <c r="C34810" s="176">
        <v>48.8</v>
      </c>
      <c r="D34810" s="282">
        <v>87</v>
      </c>
      <c r="E34810" s="265"/>
    </row>
    <row r="34811" spans="1:5">
      <c r="A34811" s="283">
        <v>86433</v>
      </c>
      <c r="B34811" s="176">
        <v>0</v>
      </c>
      <c r="C34811" s="176">
        <v>0</v>
      </c>
      <c r="D34811" s="282">
        <v>87</v>
      </c>
      <c r="E34811" s="265"/>
    </row>
    <row r="34812" spans="1:5">
      <c r="A34812" s="283">
        <v>86434</v>
      </c>
      <c r="B34812" s="176">
        <v>1.9</v>
      </c>
      <c r="C34812" s="176">
        <v>25.2</v>
      </c>
      <c r="D34812" s="282">
        <v>87</v>
      </c>
      <c r="E34812" s="265"/>
    </row>
    <row r="34813" spans="1:5">
      <c r="A34813" s="283">
        <v>86435</v>
      </c>
      <c r="B34813" s="176">
        <v>0</v>
      </c>
      <c r="C34813" s="176">
        <v>0</v>
      </c>
      <c r="D34813" s="282">
        <v>87</v>
      </c>
      <c r="E34813" s="265"/>
    </row>
    <row r="34814" spans="1:5">
      <c r="A34814" s="283">
        <v>86436</v>
      </c>
      <c r="B34814" s="176">
        <v>243.2</v>
      </c>
      <c r="C34814" s="176">
        <v>57.1</v>
      </c>
      <c r="D34814" s="282">
        <v>87</v>
      </c>
      <c r="E34814" s="265"/>
    </row>
    <row r="34815" spans="1:5">
      <c r="A34815" s="283">
        <v>86437</v>
      </c>
      <c r="B34815" s="176">
        <v>2.6</v>
      </c>
      <c r="C34815" s="176">
        <v>52.5</v>
      </c>
      <c r="D34815" s="282">
        <v>87</v>
      </c>
      <c r="E34815" s="265"/>
    </row>
    <row r="34816" spans="1:5">
      <c r="A34816" s="283">
        <v>86438</v>
      </c>
      <c r="B34816" s="176">
        <v>0.9</v>
      </c>
      <c r="C34816" s="176">
        <v>56</v>
      </c>
      <c r="D34816" s="282">
        <v>87</v>
      </c>
      <c r="E34816" s="265"/>
    </row>
    <row r="34817" spans="1:5">
      <c r="A34817" s="283">
        <v>86439</v>
      </c>
      <c r="B34817" s="176">
        <v>0</v>
      </c>
      <c r="C34817" s="176">
        <v>0</v>
      </c>
      <c r="D34817" s="282">
        <v>87</v>
      </c>
      <c r="E34817" s="265"/>
    </row>
    <row r="34818" spans="1:5">
      <c r="A34818" s="283">
        <v>86440</v>
      </c>
      <c r="B34818" s="176">
        <v>51.2</v>
      </c>
      <c r="C34818" s="176">
        <v>49.1</v>
      </c>
      <c r="D34818" s="282">
        <v>109</v>
      </c>
      <c r="E34818" s="265"/>
    </row>
    <row r="34819" spans="1:5">
      <c r="A34819" s="283">
        <v>86441</v>
      </c>
      <c r="B34819" s="176">
        <v>8.5</v>
      </c>
      <c r="C34819" s="176">
        <v>57.5</v>
      </c>
      <c r="D34819" s="282">
        <v>87</v>
      </c>
      <c r="E34819" s="265"/>
    </row>
    <row r="34820" spans="1:5">
      <c r="A34820" s="283">
        <v>86442</v>
      </c>
      <c r="B34820" s="176">
        <v>1006.5</v>
      </c>
      <c r="C34820" s="176">
        <v>46.8</v>
      </c>
      <c r="D34820" s="282">
        <v>123</v>
      </c>
      <c r="E34820" s="265"/>
    </row>
    <row r="34821" spans="1:5">
      <c r="A34821" s="283">
        <v>86443</v>
      </c>
      <c r="B34821" s="176">
        <v>790.4</v>
      </c>
      <c r="C34821" s="176">
        <v>12.9</v>
      </c>
      <c r="D34821" s="282">
        <v>87</v>
      </c>
      <c r="E34821" s="265"/>
    </row>
    <row r="34822" spans="1:5">
      <c r="A34822" s="283">
        <v>86444</v>
      </c>
      <c r="B34822" s="176">
        <v>1.3</v>
      </c>
      <c r="C34822" s="176">
        <v>59</v>
      </c>
      <c r="D34822" s="282">
        <v>87</v>
      </c>
      <c r="E34822" s="265"/>
    </row>
    <row r="34823" spans="1:5">
      <c r="A34823" s="283">
        <v>86445</v>
      </c>
      <c r="B34823" s="176">
        <v>1.2</v>
      </c>
      <c r="C34823" s="176">
        <v>59.8</v>
      </c>
      <c r="D34823" s="282">
        <v>87</v>
      </c>
      <c r="E34823" s="265"/>
    </row>
    <row r="34824" spans="1:5">
      <c r="A34824" s="283">
        <v>86446</v>
      </c>
      <c r="B34824" s="176">
        <v>15.6</v>
      </c>
      <c r="C34824" s="176">
        <v>42.7</v>
      </c>
      <c r="D34824" s="282">
        <v>87</v>
      </c>
      <c r="E34824" s="265"/>
    </row>
    <row r="34825" spans="1:5">
      <c r="A34825" s="283">
        <v>86502</v>
      </c>
      <c r="B34825" s="176">
        <v>4.7</v>
      </c>
      <c r="C34825" s="176">
        <v>29</v>
      </c>
      <c r="D34825" s="282">
        <v>87</v>
      </c>
      <c r="E34825" s="265"/>
    </row>
    <row r="34826" spans="1:5">
      <c r="A34826" s="283">
        <v>86503</v>
      </c>
      <c r="B34826" s="176">
        <v>26.2</v>
      </c>
      <c r="C34826" s="176">
        <v>28</v>
      </c>
      <c r="D34826" s="282">
        <v>96</v>
      </c>
      <c r="E34826" s="265"/>
    </row>
    <row r="34827" spans="1:5">
      <c r="A34827" s="283">
        <v>86504</v>
      </c>
      <c r="B34827" s="176">
        <v>19.7</v>
      </c>
      <c r="C34827" s="176">
        <v>30.8</v>
      </c>
      <c r="D34827" s="282">
        <v>87</v>
      </c>
      <c r="E34827" s="265"/>
    </row>
    <row r="34828" spans="1:5">
      <c r="A34828" s="283">
        <v>86505</v>
      </c>
      <c r="B34828" s="176">
        <v>5.3</v>
      </c>
      <c r="C34828" s="176">
        <v>32</v>
      </c>
      <c r="D34828" s="282">
        <v>111</v>
      </c>
      <c r="E34828" s="265"/>
    </row>
    <row r="34829" spans="1:5">
      <c r="A34829" s="283">
        <v>86506</v>
      </c>
      <c r="B34829" s="176">
        <v>6.2</v>
      </c>
      <c r="C34829" s="176">
        <v>28</v>
      </c>
      <c r="D34829" s="282">
        <v>87</v>
      </c>
      <c r="E34829" s="265"/>
    </row>
    <row r="34830" spans="1:5">
      <c r="A34830" s="283">
        <v>86507</v>
      </c>
      <c r="B34830" s="176">
        <v>10.5</v>
      </c>
      <c r="C34830" s="176">
        <v>25.4</v>
      </c>
      <c r="D34830" s="282">
        <v>87</v>
      </c>
      <c r="E34830" s="265"/>
    </row>
    <row r="34831" spans="1:5">
      <c r="A34831" s="283">
        <v>86508</v>
      </c>
      <c r="B34831" s="176">
        <v>612.20000000000005</v>
      </c>
      <c r="C34831" s="176">
        <v>35.799999999999997</v>
      </c>
      <c r="D34831" s="282">
        <v>87</v>
      </c>
      <c r="E34831" s="265"/>
    </row>
    <row r="34832" spans="1:5">
      <c r="A34832" s="283">
        <v>86510</v>
      </c>
      <c r="B34832" s="176">
        <v>3</v>
      </c>
      <c r="C34832" s="176">
        <v>30.7</v>
      </c>
      <c r="D34832" s="282">
        <v>115</v>
      </c>
      <c r="E34832" s="265"/>
    </row>
    <row r="34833" spans="1:5">
      <c r="A34833" s="283">
        <v>86511</v>
      </c>
      <c r="B34833" s="176">
        <v>507.2</v>
      </c>
      <c r="C34833" s="176">
        <v>29.8</v>
      </c>
      <c r="D34833" s="282">
        <v>116</v>
      </c>
      <c r="E34833" s="265"/>
    </row>
    <row r="34834" spans="1:5">
      <c r="A34834" s="283">
        <v>86512</v>
      </c>
      <c r="B34834" s="176">
        <v>6.1</v>
      </c>
      <c r="C34834" s="176">
        <v>30.4</v>
      </c>
      <c r="D34834" s="282">
        <v>87</v>
      </c>
      <c r="E34834" s="265"/>
    </row>
    <row r="34835" spans="1:5">
      <c r="A34835" s="283">
        <v>86514</v>
      </c>
      <c r="B34835" s="176">
        <v>5.7</v>
      </c>
      <c r="C34835" s="176">
        <v>31.4</v>
      </c>
      <c r="D34835" s="282">
        <v>116</v>
      </c>
      <c r="E34835" s="265"/>
    </row>
    <row r="34836" spans="1:5">
      <c r="A34836" s="283">
        <v>86515</v>
      </c>
      <c r="B34836" s="176">
        <v>467.9</v>
      </c>
      <c r="C34836" s="176">
        <v>30.7</v>
      </c>
      <c r="D34836" s="282">
        <v>104</v>
      </c>
      <c r="E34836" s="265"/>
    </row>
    <row r="34837" spans="1:5">
      <c r="A34837" s="283">
        <v>86520</v>
      </c>
      <c r="B34837" s="176">
        <v>24.4</v>
      </c>
      <c r="C34837" s="176">
        <v>28.2</v>
      </c>
      <c r="D34837" s="282">
        <v>87</v>
      </c>
      <c r="E34837" s="265"/>
    </row>
    <row r="34838" spans="1:5">
      <c r="A34838" s="283">
        <v>86535</v>
      </c>
      <c r="B34838" s="176">
        <v>2.7</v>
      </c>
      <c r="C34838" s="176">
        <v>29.8</v>
      </c>
      <c r="D34838" s="282">
        <v>87</v>
      </c>
      <c r="E34838" s="265"/>
    </row>
    <row r="34839" spans="1:5">
      <c r="A34839" s="283">
        <v>86538</v>
      </c>
      <c r="B34839" s="176">
        <v>5.7</v>
      </c>
      <c r="C34839" s="176">
        <v>28.8</v>
      </c>
      <c r="D34839" s="282">
        <v>115</v>
      </c>
      <c r="E34839" s="265"/>
    </row>
    <row r="34840" spans="1:5">
      <c r="A34840" s="283">
        <v>86544</v>
      </c>
      <c r="B34840" s="176">
        <v>6.3</v>
      </c>
      <c r="C34840" s="176">
        <v>31.3</v>
      </c>
      <c r="D34840" s="282">
        <v>87</v>
      </c>
      <c r="E34840" s="265"/>
    </row>
    <row r="34841" spans="1:5">
      <c r="A34841" s="283">
        <v>86545</v>
      </c>
      <c r="B34841" s="176">
        <v>7.1</v>
      </c>
      <c r="C34841" s="176">
        <v>32.1</v>
      </c>
      <c r="D34841" s="282">
        <v>87</v>
      </c>
      <c r="E34841" s="265"/>
    </row>
    <row r="34842" spans="1:5">
      <c r="A34842" s="283">
        <v>86547</v>
      </c>
      <c r="B34842" s="176">
        <v>29</v>
      </c>
      <c r="C34842" s="176">
        <v>28.1</v>
      </c>
      <c r="D34842" s="282">
        <v>87</v>
      </c>
      <c r="E34842" s="265"/>
    </row>
    <row r="34843" spans="1:5">
      <c r="A34843" s="283">
        <v>86556</v>
      </c>
      <c r="B34843" s="176">
        <v>27.8</v>
      </c>
      <c r="C34843" s="176">
        <v>26.1</v>
      </c>
      <c r="D34843" s="282">
        <v>109</v>
      </c>
      <c r="E34843" s="265"/>
    </row>
    <row r="34844" spans="1:5">
      <c r="A34844" s="283">
        <v>87001</v>
      </c>
      <c r="B34844" s="176">
        <v>31.5</v>
      </c>
      <c r="C34844" s="176">
        <v>30.9</v>
      </c>
      <c r="D34844" s="282">
        <v>87</v>
      </c>
      <c r="E34844" s="265"/>
    </row>
    <row r="34845" spans="1:5">
      <c r="A34845" s="283">
        <v>87002</v>
      </c>
      <c r="B34845" s="176">
        <v>44.8</v>
      </c>
      <c r="C34845" s="176">
        <v>40.4</v>
      </c>
      <c r="D34845" s="282">
        <v>124</v>
      </c>
      <c r="E34845" s="265"/>
    </row>
    <row r="34846" spans="1:5">
      <c r="A34846" s="283">
        <v>87004</v>
      </c>
      <c r="B34846" s="176">
        <v>96</v>
      </c>
      <c r="C34846" s="176">
        <v>40.200000000000003</v>
      </c>
      <c r="D34846" s="282">
        <v>121</v>
      </c>
      <c r="E34846" s="265"/>
    </row>
    <row r="34847" spans="1:5">
      <c r="A34847" s="283">
        <v>87005</v>
      </c>
      <c r="B34847" s="176">
        <v>5.8</v>
      </c>
      <c r="C34847" s="176">
        <v>39.799999999999997</v>
      </c>
      <c r="D34847" s="282">
        <v>87</v>
      </c>
      <c r="E34847" s="265"/>
    </row>
    <row r="34848" spans="1:5">
      <c r="A34848" s="283">
        <v>87006</v>
      </c>
      <c r="B34848" s="176">
        <v>2.1</v>
      </c>
      <c r="C34848" s="176">
        <v>34.799999999999997</v>
      </c>
      <c r="D34848" s="282">
        <v>87</v>
      </c>
      <c r="E34848" s="265"/>
    </row>
    <row r="34849" spans="1:5">
      <c r="A34849" s="283">
        <v>87007</v>
      </c>
      <c r="B34849" s="176">
        <v>9.1</v>
      </c>
      <c r="C34849" s="176">
        <v>32.299999999999997</v>
      </c>
      <c r="D34849" s="282">
        <v>87</v>
      </c>
      <c r="E34849" s="265"/>
    </row>
    <row r="34850" spans="1:5">
      <c r="A34850" s="283">
        <v>87008</v>
      </c>
      <c r="B34850" s="176">
        <v>99.5</v>
      </c>
      <c r="C34850" s="176">
        <v>49.7</v>
      </c>
      <c r="D34850" s="282">
        <v>95</v>
      </c>
      <c r="E34850" s="265"/>
    </row>
    <row r="34851" spans="1:5">
      <c r="A34851" s="283">
        <v>87009</v>
      </c>
      <c r="B34851" s="176">
        <v>0.4</v>
      </c>
      <c r="C34851" s="176">
        <v>41.7</v>
      </c>
      <c r="D34851" s="282">
        <v>87</v>
      </c>
      <c r="E34851" s="265"/>
    </row>
    <row r="34852" spans="1:5">
      <c r="A34852" s="283">
        <v>87010</v>
      </c>
      <c r="B34852" s="176">
        <v>6.4</v>
      </c>
      <c r="C34852" s="176">
        <v>52.3</v>
      </c>
      <c r="D34852" s="282">
        <v>87</v>
      </c>
      <c r="E34852" s="265"/>
    </row>
    <row r="34853" spans="1:5">
      <c r="A34853" s="283">
        <v>87011</v>
      </c>
      <c r="B34853" s="176">
        <v>0.5</v>
      </c>
      <c r="C34853" s="176">
        <v>47.4</v>
      </c>
      <c r="D34853" s="282">
        <v>87</v>
      </c>
      <c r="E34853" s="265"/>
    </row>
    <row r="34854" spans="1:5">
      <c r="A34854" s="283">
        <v>87012</v>
      </c>
      <c r="B34854" s="176">
        <v>0.9</v>
      </c>
      <c r="C34854" s="176">
        <v>47.6</v>
      </c>
      <c r="D34854" s="282">
        <v>87</v>
      </c>
      <c r="E34854" s="265"/>
    </row>
    <row r="34855" spans="1:5">
      <c r="A34855" s="283">
        <v>87013</v>
      </c>
      <c r="B34855" s="176">
        <v>10.199999999999999</v>
      </c>
      <c r="C34855" s="176">
        <v>32.299999999999997</v>
      </c>
      <c r="D34855" s="282">
        <v>116</v>
      </c>
      <c r="E34855" s="265"/>
    </row>
    <row r="34856" spans="1:5">
      <c r="A34856" s="283">
        <v>87014</v>
      </c>
      <c r="B34856" s="176">
        <v>3.4</v>
      </c>
      <c r="C34856" s="176">
        <v>44.3</v>
      </c>
      <c r="D34856" s="282">
        <v>87</v>
      </c>
      <c r="E34856" s="265"/>
    </row>
    <row r="34857" spans="1:5">
      <c r="A34857" s="283">
        <v>87015</v>
      </c>
      <c r="B34857" s="176">
        <v>79.599999999999994</v>
      </c>
      <c r="C34857" s="176">
        <v>43.6</v>
      </c>
      <c r="D34857" s="282">
        <v>104</v>
      </c>
      <c r="E34857" s="265"/>
    </row>
    <row r="34858" spans="1:5">
      <c r="A34858" s="283">
        <v>87016</v>
      </c>
      <c r="B34858" s="176">
        <v>4.5</v>
      </c>
      <c r="C34858" s="176">
        <v>40.1</v>
      </c>
      <c r="D34858" s="282">
        <v>87</v>
      </c>
      <c r="E34858" s="265"/>
    </row>
    <row r="34859" spans="1:5">
      <c r="A34859" s="283">
        <v>87017</v>
      </c>
      <c r="B34859" s="176">
        <v>0.9</v>
      </c>
      <c r="C34859" s="176">
        <v>47.3</v>
      </c>
      <c r="D34859" s="282">
        <v>87</v>
      </c>
      <c r="E34859" s="265"/>
    </row>
    <row r="34860" spans="1:5">
      <c r="A34860" s="283">
        <v>87018</v>
      </c>
      <c r="B34860" s="176">
        <v>36</v>
      </c>
      <c r="C34860" s="176">
        <v>40</v>
      </c>
      <c r="D34860" s="282">
        <v>87</v>
      </c>
      <c r="E34860" s="265"/>
    </row>
    <row r="34861" spans="1:5">
      <c r="A34861" s="283">
        <v>87020</v>
      </c>
      <c r="B34861" s="176">
        <v>12.7</v>
      </c>
      <c r="C34861" s="176">
        <v>35.700000000000003</v>
      </c>
      <c r="D34861" s="282">
        <v>109</v>
      </c>
      <c r="E34861" s="265"/>
    </row>
    <row r="34862" spans="1:5">
      <c r="A34862" s="283">
        <v>87021</v>
      </c>
      <c r="B34862" s="176">
        <v>590.79999999999995</v>
      </c>
      <c r="C34862" s="176">
        <v>33.9</v>
      </c>
      <c r="D34862" s="282">
        <v>87</v>
      </c>
      <c r="E34862" s="265"/>
    </row>
    <row r="34863" spans="1:5">
      <c r="A34863" s="283">
        <v>87022</v>
      </c>
      <c r="B34863" s="176">
        <v>14.1</v>
      </c>
      <c r="C34863" s="176">
        <v>32.1</v>
      </c>
      <c r="D34863" s="282">
        <v>87</v>
      </c>
      <c r="E34863" s="265"/>
    </row>
    <row r="34864" spans="1:5">
      <c r="A34864" s="283">
        <v>87023</v>
      </c>
      <c r="B34864" s="176">
        <v>226.5</v>
      </c>
      <c r="C34864" s="176">
        <v>41.2</v>
      </c>
      <c r="D34864" s="282">
        <v>87</v>
      </c>
      <c r="E34864" s="265"/>
    </row>
    <row r="34865" spans="1:5">
      <c r="A34865" s="283">
        <v>87024</v>
      </c>
      <c r="B34865" s="176">
        <v>8.4</v>
      </c>
      <c r="C34865" s="176">
        <v>38.200000000000003</v>
      </c>
      <c r="D34865" s="282">
        <v>87</v>
      </c>
      <c r="E34865" s="265"/>
    </row>
    <row r="34866" spans="1:5">
      <c r="A34866" s="283">
        <v>87025</v>
      </c>
      <c r="B34866" s="176">
        <v>3.3</v>
      </c>
      <c r="C34866" s="176">
        <v>50.6</v>
      </c>
      <c r="D34866" s="282">
        <v>87</v>
      </c>
      <c r="E34866" s="265"/>
    </row>
    <row r="34867" spans="1:5">
      <c r="A34867" s="283">
        <v>87026</v>
      </c>
      <c r="B34867" s="176">
        <v>5.7</v>
      </c>
      <c r="C34867" s="176">
        <v>39</v>
      </c>
      <c r="D34867" s="282">
        <v>116</v>
      </c>
      <c r="E34867" s="265"/>
    </row>
    <row r="34868" spans="1:5">
      <c r="A34868" s="283">
        <v>87027</v>
      </c>
      <c r="B34868" s="176">
        <v>1</v>
      </c>
      <c r="C34868" s="176">
        <v>42.4</v>
      </c>
      <c r="D34868" s="282">
        <v>87</v>
      </c>
      <c r="E34868" s="265"/>
    </row>
    <row r="34869" spans="1:5">
      <c r="A34869" s="283">
        <v>87028</v>
      </c>
      <c r="B34869" s="176">
        <v>1.1000000000000001</v>
      </c>
      <c r="C34869" s="176">
        <v>47.3</v>
      </c>
      <c r="D34869" s="282">
        <v>87</v>
      </c>
      <c r="E34869" s="265"/>
    </row>
    <row r="34870" spans="1:5">
      <c r="A34870" s="283">
        <v>87029</v>
      </c>
      <c r="B34870" s="176">
        <v>1.4</v>
      </c>
      <c r="C34870" s="176">
        <v>40.4</v>
      </c>
      <c r="D34870" s="282">
        <v>87</v>
      </c>
      <c r="E34870" s="265"/>
    </row>
    <row r="34871" spans="1:5">
      <c r="A34871" s="283">
        <v>87031</v>
      </c>
      <c r="B34871" s="176">
        <v>179.4</v>
      </c>
      <c r="C34871" s="176">
        <v>35.200000000000003</v>
      </c>
      <c r="D34871" s="282">
        <v>87</v>
      </c>
      <c r="E34871" s="265"/>
    </row>
    <row r="34872" spans="1:5">
      <c r="A34872" s="283">
        <v>87032</v>
      </c>
      <c r="B34872" s="176">
        <v>0</v>
      </c>
      <c r="C34872" s="176">
        <v>0</v>
      </c>
      <c r="D34872" s="282">
        <v>87</v>
      </c>
      <c r="E34872" s="265"/>
    </row>
    <row r="34873" spans="1:5">
      <c r="A34873" s="283">
        <v>87034</v>
      </c>
      <c r="B34873" s="176">
        <v>4.7</v>
      </c>
      <c r="C34873" s="176">
        <v>39.700000000000003</v>
      </c>
      <c r="D34873" s="282">
        <v>87</v>
      </c>
      <c r="E34873" s="265"/>
    </row>
    <row r="34874" spans="1:5">
      <c r="A34874" s="283">
        <v>87035</v>
      </c>
      <c r="B34874" s="176">
        <v>37.6</v>
      </c>
      <c r="C34874" s="176">
        <v>39.6</v>
      </c>
      <c r="D34874" s="282">
        <v>94</v>
      </c>
      <c r="E34874" s="265"/>
    </row>
    <row r="34875" spans="1:5">
      <c r="A34875" s="283">
        <v>87036</v>
      </c>
      <c r="B34875" s="176">
        <v>4.0999999999999996</v>
      </c>
      <c r="C34875" s="176">
        <v>48.8</v>
      </c>
      <c r="D34875" s="282">
        <v>87</v>
      </c>
      <c r="E34875" s="265"/>
    </row>
    <row r="34876" spans="1:5">
      <c r="A34876" s="283">
        <v>87037</v>
      </c>
      <c r="B34876" s="176">
        <v>1.9</v>
      </c>
      <c r="C34876" s="176">
        <v>31.9</v>
      </c>
      <c r="D34876" s="282">
        <v>87</v>
      </c>
      <c r="E34876" s="265"/>
    </row>
    <row r="34877" spans="1:5">
      <c r="A34877" s="283">
        <v>87038</v>
      </c>
      <c r="B34877" s="176">
        <v>8.1</v>
      </c>
      <c r="C34877" s="176">
        <v>37.9</v>
      </c>
      <c r="D34877" s="282">
        <v>87</v>
      </c>
      <c r="E34877" s="265"/>
    </row>
    <row r="34878" spans="1:5">
      <c r="A34878" s="283">
        <v>87040</v>
      </c>
      <c r="B34878" s="176">
        <v>0</v>
      </c>
      <c r="C34878" s="176">
        <v>0</v>
      </c>
      <c r="D34878" s="282">
        <v>87</v>
      </c>
      <c r="E34878" s="265"/>
    </row>
    <row r="34879" spans="1:5">
      <c r="A34879" s="283">
        <v>87041</v>
      </c>
      <c r="B34879" s="176">
        <v>16.7</v>
      </c>
      <c r="C34879" s="176">
        <v>35.4</v>
      </c>
      <c r="D34879" s="282">
        <v>87</v>
      </c>
      <c r="E34879" s="265"/>
    </row>
    <row r="34880" spans="1:5">
      <c r="A34880" s="283">
        <v>87042</v>
      </c>
      <c r="B34880" s="176">
        <v>64.8</v>
      </c>
      <c r="C34880" s="176">
        <v>40.799999999999997</v>
      </c>
      <c r="D34880" s="282">
        <v>87</v>
      </c>
      <c r="E34880" s="265"/>
    </row>
    <row r="34881" spans="1:5">
      <c r="A34881" s="283">
        <v>87043</v>
      </c>
      <c r="B34881" s="176">
        <v>45.7</v>
      </c>
      <c r="C34881" s="176">
        <v>53.5</v>
      </c>
      <c r="D34881" s="282">
        <v>103</v>
      </c>
      <c r="E34881" s="265"/>
    </row>
    <row r="34882" spans="1:5">
      <c r="A34882" s="283">
        <v>87044</v>
      </c>
      <c r="B34882" s="176">
        <v>2.4</v>
      </c>
      <c r="C34882" s="176">
        <v>50.8</v>
      </c>
      <c r="D34882" s="282">
        <v>87</v>
      </c>
      <c r="E34882" s="265"/>
    </row>
    <row r="34883" spans="1:5">
      <c r="A34883" s="283">
        <v>87045</v>
      </c>
      <c r="B34883" s="176">
        <v>15.3</v>
      </c>
      <c r="C34883" s="176">
        <v>34</v>
      </c>
      <c r="D34883" s="282">
        <v>87</v>
      </c>
      <c r="E34883" s="265"/>
    </row>
    <row r="34884" spans="1:5">
      <c r="A34884" s="283">
        <v>87046</v>
      </c>
      <c r="B34884" s="176">
        <v>2.2999999999999998</v>
      </c>
      <c r="C34884" s="176">
        <v>30.5</v>
      </c>
      <c r="D34884" s="282">
        <v>87</v>
      </c>
      <c r="E34884" s="265"/>
    </row>
    <row r="34885" spans="1:5">
      <c r="A34885" s="283">
        <v>87047</v>
      </c>
      <c r="B34885" s="176">
        <v>39.700000000000003</v>
      </c>
      <c r="C34885" s="176">
        <v>49.5</v>
      </c>
      <c r="D34885" s="282">
        <v>87</v>
      </c>
      <c r="E34885" s="265"/>
    </row>
    <row r="34886" spans="1:5">
      <c r="A34886" s="283">
        <v>87048</v>
      </c>
      <c r="B34886" s="176">
        <v>781.7</v>
      </c>
      <c r="C34886" s="176">
        <v>50.8</v>
      </c>
      <c r="D34886" s="282">
        <v>96</v>
      </c>
      <c r="E34886" s="265"/>
    </row>
    <row r="34887" spans="1:5">
      <c r="A34887" s="283">
        <v>87049</v>
      </c>
      <c r="B34887" s="176">
        <v>5.4</v>
      </c>
      <c r="C34887" s="176">
        <v>32.6</v>
      </c>
      <c r="D34887" s="282">
        <v>112</v>
      </c>
      <c r="E34887" s="265"/>
    </row>
    <row r="34888" spans="1:5">
      <c r="A34888" s="283">
        <v>87051</v>
      </c>
      <c r="B34888" s="176">
        <v>0</v>
      </c>
      <c r="C34888" s="176">
        <v>0</v>
      </c>
      <c r="D34888" s="282">
        <v>87</v>
      </c>
      <c r="E34888" s="265"/>
    </row>
    <row r="34889" spans="1:5">
      <c r="A34889" s="283">
        <v>87052</v>
      </c>
      <c r="B34889" s="176">
        <v>34.700000000000003</v>
      </c>
      <c r="C34889" s="176">
        <v>28.1</v>
      </c>
      <c r="D34889" s="282">
        <v>87</v>
      </c>
      <c r="E34889" s="265"/>
    </row>
    <row r="34890" spans="1:5">
      <c r="A34890" s="283">
        <v>87053</v>
      </c>
      <c r="B34890" s="176">
        <v>8.5</v>
      </c>
      <c r="C34890" s="176">
        <v>29</v>
      </c>
      <c r="D34890" s="282">
        <v>87</v>
      </c>
      <c r="E34890" s="265"/>
    </row>
    <row r="34891" spans="1:5">
      <c r="A34891" s="283">
        <v>87056</v>
      </c>
      <c r="B34891" s="176">
        <v>3.5</v>
      </c>
      <c r="C34891" s="176">
        <v>47.7</v>
      </c>
      <c r="D34891" s="282">
        <v>87</v>
      </c>
      <c r="E34891" s="265"/>
    </row>
    <row r="34892" spans="1:5">
      <c r="A34892" s="283">
        <v>87059</v>
      </c>
      <c r="B34892" s="176">
        <v>59.5</v>
      </c>
      <c r="C34892" s="176">
        <v>47.2</v>
      </c>
      <c r="D34892" s="282">
        <v>94</v>
      </c>
      <c r="E34892" s="265"/>
    </row>
    <row r="34893" spans="1:5">
      <c r="A34893" s="283">
        <v>87060</v>
      </c>
      <c r="B34893" s="176">
        <v>336.5</v>
      </c>
      <c r="C34893" s="176">
        <v>42.7</v>
      </c>
      <c r="D34893" s="282">
        <v>87</v>
      </c>
      <c r="E34893" s="265"/>
    </row>
    <row r="34894" spans="1:5">
      <c r="A34894" s="283">
        <v>87061</v>
      </c>
      <c r="B34894" s="176">
        <v>16</v>
      </c>
      <c r="C34894" s="176">
        <v>40.6</v>
      </c>
      <c r="D34894" s="282">
        <v>87</v>
      </c>
      <c r="E34894" s="265"/>
    </row>
    <row r="34895" spans="1:5">
      <c r="A34895" s="283">
        <v>87062</v>
      </c>
      <c r="B34895" s="176">
        <v>20.9</v>
      </c>
      <c r="C34895" s="176">
        <v>37.299999999999997</v>
      </c>
      <c r="D34895" s="282">
        <v>87</v>
      </c>
      <c r="E34895" s="265"/>
    </row>
    <row r="34896" spans="1:5">
      <c r="A34896" s="283">
        <v>87063</v>
      </c>
      <c r="B34896" s="176">
        <v>0.4</v>
      </c>
      <c r="C34896" s="176">
        <v>48.8</v>
      </c>
      <c r="D34896" s="282">
        <v>87</v>
      </c>
      <c r="E34896" s="265"/>
    </row>
    <row r="34897" spans="1:5">
      <c r="A34897" s="283">
        <v>87064</v>
      </c>
      <c r="B34897" s="176">
        <v>1.9</v>
      </c>
      <c r="C34897" s="176">
        <v>45.3</v>
      </c>
      <c r="D34897" s="282">
        <v>87</v>
      </c>
      <c r="E34897" s="265"/>
    </row>
    <row r="34898" spans="1:5">
      <c r="A34898" s="283">
        <v>87068</v>
      </c>
      <c r="B34898" s="176">
        <v>265.2</v>
      </c>
      <c r="C34898" s="176">
        <v>47</v>
      </c>
      <c r="D34898" s="282">
        <v>87</v>
      </c>
      <c r="E34898" s="265"/>
    </row>
    <row r="34899" spans="1:5">
      <c r="A34899" s="283">
        <v>87070</v>
      </c>
      <c r="B34899" s="176">
        <v>0</v>
      </c>
      <c r="C34899" s="176">
        <v>0</v>
      </c>
      <c r="D34899" s="282">
        <v>87</v>
      </c>
      <c r="E34899" s="265"/>
    </row>
    <row r="34900" spans="1:5">
      <c r="A34900" s="283">
        <v>87072</v>
      </c>
      <c r="B34900" s="176">
        <v>3640.8</v>
      </c>
      <c r="C34900" s="176">
        <v>29</v>
      </c>
      <c r="D34900" s="282">
        <v>95</v>
      </c>
      <c r="E34900" s="265"/>
    </row>
    <row r="34901" spans="1:5">
      <c r="A34901" s="283">
        <v>87083</v>
      </c>
      <c r="B34901" s="176">
        <v>2.1</v>
      </c>
      <c r="C34901" s="176">
        <v>51.5</v>
      </c>
      <c r="D34901" s="282">
        <v>87</v>
      </c>
      <c r="E34901" s="265"/>
    </row>
    <row r="34902" spans="1:5">
      <c r="A34902" s="283">
        <v>87101</v>
      </c>
      <c r="B34902" s="176">
        <v>0</v>
      </c>
      <c r="C34902" s="176">
        <v>0</v>
      </c>
      <c r="D34902" s="282">
        <v>87</v>
      </c>
      <c r="E34902" s="265"/>
    </row>
    <row r="34903" spans="1:5">
      <c r="A34903" s="283">
        <v>87102</v>
      </c>
      <c r="B34903" s="176">
        <v>3336.2</v>
      </c>
      <c r="C34903" s="176">
        <v>33.799999999999997</v>
      </c>
      <c r="D34903" s="282">
        <v>167</v>
      </c>
      <c r="E34903" s="265"/>
    </row>
    <row r="34904" spans="1:5">
      <c r="A34904" s="283">
        <v>87103</v>
      </c>
      <c r="B34904" s="176">
        <v>0</v>
      </c>
      <c r="C34904" s="176">
        <v>0</v>
      </c>
      <c r="D34904" s="282">
        <v>87</v>
      </c>
      <c r="E34904" s="265"/>
    </row>
    <row r="34905" spans="1:5">
      <c r="A34905" s="283">
        <v>87104</v>
      </c>
      <c r="B34905" s="176">
        <v>2964.6</v>
      </c>
      <c r="C34905" s="176">
        <v>41</v>
      </c>
      <c r="D34905" s="282">
        <v>130</v>
      </c>
      <c r="E34905" s="265"/>
    </row>
    <row r="34906" spans="1:5">
      <c r="A34906" s="283">
        <v>87105</v>
      </c>
      <c r="B34906" s="176">
        <v>438.5</v>
      </c>
      <c r="C34906" s="176">
        <v>35.200000000000003</v>
      </c>
      <c r="D34906" s="282">
        <v>138</v>
      </c>
      <c r="E34906" s="265"/>
    </row>
    <row r="34907" spans="1:5">
      <c r="A34907" s="283">
        <v>87106</v>
      </c>
      <c r="B34907" s="176">
        <v>2960.9</v>
      </c>
      <c r="C34907" s="176">
        <v>29.5</v>
      </c>
      <c r="D34907" s="282">
        <v>143</v>
      </c>
      <c r="E34907" s="265"/>
    </row>
    <row r="34908" spans="1:5">
      <c r="A34908" s="283">
        <v>87107</v>
      </c>
      <c r="B34908" s="176">
        <v>2099.8000000000002</v>
      </c>
      <c r="C34908" s="176">
        <v>41</v>
      </c>
      <c r="D34908" s="282">
        <v>150</v>
      </c>
      <c r="E34908" s="265"/>
    </row>
    <row r="34909" spans="1:5">
      <c r="A34909" s="283">
        <v>87108</v>
      </c>
      <c r="B34909" s="176">
        <v>6438.9</v>
      </c>
      <c r="C34909" s="176">
        <v>34.5</v>
      </c>
      <c r="D34909" s="282">
        <v>181</v>
      </c>
      <c r="E34909" s="265"/>
    </row>
    <row r="34910" spans="1:5">
      <c r="A34910" s="283">
        <v>87109</v>
      </c>
      <c r="B34910" s="176">
        <v>4109</v>
      </c>
      <c r="C34910" s="176">
        <v>39.200000000000003</v>
      </c>
      <c r="D34910" s="282">
        <v>193</v>
      </c>
      <c r="E34910" s="265"/>
    </row>
    <row r="34911" spans="1:5">
      <c r="A34911" s="283">
        <v>87110</v>
      </c>
      <c r="B34911" s="176">
        <v>4531.5</v>
      </c>
      <c r="C34911" s="176">
        <v>40.4</v>
      </c>
      <c r="D34911" s="282">
        <v>180</v>
      </c>
      <c r="E34911" s="265"/>
    </row>
    <row r="34912" spans="1:5">
      <c r="A34912" s="283">
        <v>87111</v>
      </c>
      <c r="B34912" s="176">
        <v>2587.6</v>
      </c>
      <c r="C34912" s="176">
        <v>45</v>
      </c>
      <c r="D34912" s="282">
        <v>140</v>
      </c>
      <c r="E34912" s="265"/>
    </row>
    <row r="34913" spans="1:5">
      <c r="A34913" s="283">
        <v>87112</v>
      </c>
      <c r="B34913" s="176">
        <v>5484.1</v>
      </c>
      <c r="C34913" s="176">
        <v>40.799999999999997</v>
      </c>
      <c r="D34913" s="282">
        <v>166</v>
      </c>
      <c r="E34913" s="265"/>
    </row>
    <row r="34914" spans="1:5">
      <c r="A34914" s="283">
        <v>87113</v>
      </c>
      <c r="B34914" s="176">
        <v>1413.5</v>
      </c>
      <c r="C34914" s="176">
        <v>36.5</v>
      </c>
      <c r="D34914" s="282">
        <v>171</v>
      </c>
      <c r="E34914" s="265"/>
    </row>
    <row r="34915" spans="1:5">
      <c r="A34915" s="283">
        <v>87114</v>
      </c>
      <c r="B34915" s="176">
        <v>358.1</v>
      </c>
      <c r="C34915" s="176">
        <v>33.5</v>
      </c>
      <c r="D34915" s="282">
        <v>120</v>
      </c>
      <c r="E34915" s="265"/>
    </row>
    <row r="34916" spans="1:5">
      <c r="A34916" s="283">
        <v>87115</v>
      </c>
      <c r="B34916" s="176">
        <v>0</v>
      </c>
      <c r="C34916" s="176">
        <v>0</v>
      </c>
      <c r="D34916" s="282">
        <v>87</v>
      </c>
      <c r="E34916" s="265"/>
    </row>
    <row r="34917" spans="1:5">
      <c r="A34917" s="283">
        <v>87116</v>
      </c>
      <c r="B34917" s="176">
        <v>121.4</v>
      </c>
      <c r="C34917" s="176">
        <v>24.2</v>
      </c>
      <c r="D34917" s="282">
        <v>124</v>
      </c>
      <c r="E34917" s="265"/>
    </row>
    <row r="34918" spans="1:5">
      <c r="A34918" s="283">
        <v>87117</v>
      </c>
      <c r="B34918" s="176">
        <v>0</v>
      </c>
      <c r="C34918" s="176">
        <v>0</v>
      </c>
      <c r="D34918" s="282">
        <v>87</v>
      </c>
      <c r="E34918" s="265"/>
    </row>
    <row r="34919" spans="1:5">
      <c r="A34919" s="283">
        <v>87119</v>
      </c>
      <c r="B34919" s="176">
        <v>650.6</v>
      </c>
      <c r="C34919" s="176">
        <v>30.6</v>
      </c>
      <c r="D34919" s="282">
        <v>87</v>
      </c>
      <c r="E34919" s="265"/>
    </row>
    <row r="34920" spans="1:5">
      <c r="A34920" s="283">
        <v>87120</v>
      </c>
      <c r="B34920" s="176">
        <v>707.1</v>
      </c>
      <c r="C34920" s="176">
        <v>34.6</v>
      </c>
      <c r="D34920" s="282">
        <v>142</v>
      </c>
      <c r="E34920" s="265"/>
    </row>
    <row r="34921" spans="1:5">
      <c r="A34921" s="283">
        <v>87121</v>
      </c>
      <c r="B34921" s="176">
        <v>1645</v>
      </c>
      <c r="C34921" s="176">
        <v>27.5</v>
      </c>
      <c r="D34921" s="282">
        <v>119</v>
      </c>
      <c r="E34921" s="265"/>
    </row>
    <row r="34922" spans="1:5">
      <c r="A34922" s="283">
        <v>87122</v>
      </c>
      <c r="B34922" s="176">
        <v>814.9</v>
      </c>
      <c r="C34922" s="176">
        <v>46.3</v>
      </c>
      <c r="D34922" s="282">
        <v>120</v>
      </c>
      <c r="E34922" s="265"/>
    </row>
    <row r="34923" spans="1:5">
      <c r="A34923" s="283">
        <v>87123</v>
      </c>
      <c r="B34923" s="176">
        <v>1258.5</v>
      </c>
      <c r="C34923" s="176">
        <v>36.9</v>
      </c>
      <c r="D34923" s="282">
        <v>140</v>
      </c>
      <c r="E34923" s="265"/>
    </row>
    <row r="34924" spans="1:5">
      <c r="A34924" s="283">
        <v>87124</v>
      </c>
      <c r="B34924" s="176">
        <v>184</v>
      </c>
      <c r="C34924" s="176">
        <v>37.5</v>
      </c>
      <c r="D34924" s="282">
        <v>168</v>
      </c>
      <c r="E34924" s="265"/>
    </row>
    <row r="34925" spans="1:5">
      <c r="A34925" s="283">
        <v>87125</v>
      </c>
      <c r="B34925" s="176">
        <v>4950.3</v>
      </c>
      <c r="C34925" s="176">
        <v>33.9</v>
      </c>
      <c r="D34925" s="282">
        <v>87</v>
      </c>
      <c r="E34925" s="265"/>
    </row>
    <row r="34926" spans="1:5">
      <c r="A34926" s="283">
        <v>87131</v>
      </c>
      <c r="B34926" s="176">
        <v>0</v>
      </c>
      <c r="C34926" s="176">
        <v>0</v>
      </c>
      <c r="D34926" s="282">
        <v>87</v>
      </c>
      <c r="E34926" s="265"/>
    </row>
    <row r="34927" spans="1:5">
      <c r="A34927" s="283">
        <v>87144</v>
      </c>
      <c r="B34927" s="176">
        <v>55.2</v>
      </c>
      <c r="C34927" s="176">
        <v>33.9</v>
      </c>
      <c r="D34927" s="282">
        <v>100</v>
      </c>
      <c r="E34927" s="265"/>
    </row>
    <row r="34928" spans="1:5">
      <c r="A34928" s="283">
        <v>87151</v>
      </c>
      <c r="B34928" s="176">
        <v>0</v>
      </c>
      <c r="C34928" s="176">
        <v>0</v>
      </c>
      <c r="D34928" s="282">
        <v>87</v>
      </c>
      <c r="E34928" s="265"/>
    </row>
    <row r="34929" spans="1:5">
      <c r="A34929" s="283">
        <v>87153</v>
      </c>
      <c r="B34929" s="176">
        <v>0</v>
      </c>
      <c r="C34929" s="176">
        <v>0</v>
      </c>
      <c r="D34929" s="282">
        <v>87</v>
      </c>
      <c r="E34929" s="265"/>
    </row>
    <row r="34930" spans="1:5">
      <c r="A34930" s="283">
        <v>87154</v>
      </c>
      <c r="B34930" s="176">
        <v>0</v>
      </c>
      <c r="C34930" s="176">
        <v>0</v>
      </c>
      <c r="D34930" s="282">
        <v>87</v>
      </c>
      <c r="E34930" s="265"/>
    </row>
    <row r="34931" spans="1:5">
      <c r="A34931" s="283">
        <v>87158</v>
      </c>
      <c r="B34931" s="176">
        <v>0</v>
      </c>
      <c r="C34931" s="176">
        <v>0</v>
      </c>
      <c r="D34931" s="282">
        <v>87</v>
      </c>
      <c r="E34931" s="265"/>
    </row>
    <row r="34932" spans="1:5">
      <c r="A34932" s="283">
        <v>87174</v>
      </c>
      <c r="B34932" s="176">
        <v>0</v>
      </c>
      <c r="C34932" s="176">
        <v>0</v>
      </c>
      <c r="D34932" s="282">
        <v>87</v>
      </c>
      <c r="E34932" s="265"/>
    </row>
    <row r="34933" spans="1:5">
      <c r="A34933" s="283">
        <v>87176</v>
      </c>
      <c r="B34933" s="176">
        <v>0</v>
      </c>
      <c r="C34933" s="176">
        <v>0</v>
      </c>
      <c r="D34933" s="282">
        <v>87</v>
      </c>
      <c r="E34933" s="265"/>
    </row>
    <row r="34934" spans="1:5">
      <c r="A34934" s="283">
        <v>87181</v>
      </c>
      <c r="B34934" s="176">
        <v>0</v>
      </c>
      <c r="C34934" s="176">
        <v>0</v>
      </c>
      <c r="D34934" s="282">
        <v>87</v>
      </c>
      <c r="E34934" s="265"/>
    </row>
    <row r="34935" spans="1:5">
      <c r="A34935" s="283">
        <v>87184</v>
      </c>
      <c r="B34935" s="176">
        <v>0</v>
      </c>
      <c r="C34935" s="176">
        <v>0</v>
      </c>
      <c r="D34935" s="282">
        <v>87</v>
      </c>
      <c r="E34935" s="265"/>
    </row>
    <row r="34936" spans="1:5">
      <c r="A34936" s="283">
        <v>87185</v>
      </c>
      <c r="B34936" s="176">
        <v>19.399999999999999</v>
      </c>
      <c r="C34936" s="176">
        <v>37.4</v>
      </c>
      <c r="D34936" s="282">
        <v>126</v>
      </c>
      <c r="E34936" s="265"/>
    </row>
    <row r="34937" spans="1:5">
      <c r="A34937" s="283">
        <v>87187</v>
      </c>
      <c r="B34937" s="176">
        <v>0</v>
      </c>
      <c r="C34937" s="176">
        <v>0</v>
      </c>
      <c r="D34937" s="282">
        <v>87</v>
      </c>
      <c r="E34937" s="265"/>
    </row>
    <row r="34938" spans="1:5">
      <c r="A34938" s="283">
        <v>87190</v>
      </c>
      <c r="B34938" s="176">
        <v>0</v>
      </c>
      <c r="C34938" s="176">
        <v>0</v>
      </c>
      <c r="D34938" s="282">
        <v>87</v>
      </c>
      <c r="E34938" s="265"/>
    </row>
    <row r="34939" spans="1:5">
      <c r="A34939" s="283">
        <v>87191</v>
      </c>
      <c r="B34939" s="176">
        <v>0</v>
      </c>
      <c r="C34939" s="176">
        <v>0</v>
      </c>
      <c r="D34939" s="282">
        <v>87</v>
      </c>
      <c r="E34939" s="265"/>
    </row>
    <row r="34940" spans="1:5">
      <c r="A34940" s="283">
        <v>87192</v>
      </c>
      <c r="B34940" s="176">
        <v>0</v>
      </c>
      <c r="C34940" s="176">
        <v>0</v>
      </c>
      <c r="D34940" s="282">
        <v>87</v>
      </c>
      <c r="E34940" s="265"/>
    </row>
    <row r="34941" spans="1:5">
      <c r="A34941" s="283">
        <v>87193</v>
      </c>
      <c r="B34941" s="176">
        <v>0</v>
      </c>
      <c r="C34941" s="176">
        <v>0</v>
      </c>
      <c r="D34941" s="282">
        <v>87</v>
      </c>
      <c r="E34941" s="265"/>
    </row>
    <row r="34942" spans="1:5">
      <c r="A34942" s="283">
        <v>87194</v>
      </c>
      <c r="B34942" s="176">
        <v>1983.7</v>
      </c>
      <c r="C34942" s="176">
        <v>35.6</v>
      </c>
      <c r="D34942" s="282">
        <v>87</v>
      </c>
      <c r="E34942" s="265"/>
    </row>
    <row r="34943" spans="1:5">
      <c r="A34943" s="283">
        <v>87195</v>
      </c>
      <c r="B34943" s="176">
        <v>0</v>
      </c>
      <c r="C34943" s="176">
        <v>0</v>
      </c>
      <c r="D34943" s="282">
        <v>87</v>
      </c>
      <c r="E34943" s="265"/>
    </row>
    <row r="34944" spans="1:5">
      <c r="A34944" s="283">
        <v>87196</v>
      </c>
      <c r="B34944" s="176">
        <v>0</v>
      </c>
      <c r="C34944" s="176">
        <v>0</v>
      </c>
      <c r="D34944" s="282">
        <v>87</v>
      </c>
      <c r="E34944" s="265"/>
    </row>
    <row r="34945" spans="1:5">
      <c r="A34945" s="283">
        <v>87197</v>
      </c>
      <c r="B34945" s="176">
        <v>0</v>
      </c>
      <c r="C34945" s="176">
        <v>0</v>
      </c>
      <c r="D34945" s="282">
        <v>87</v>
      </c>
      <c r="E34945" s="265"/>
    </row>
    <row r="34946" spans="1:5">
      <c r="A34946" s="283">
        <v>87198</v>
      </c>
      <c r="B34946" s="176">
        <v>0</v>
      </c>
      <c r="C34946" s="176">
        <v>0</v>
      </c>
      <c r="D34946" s="282">
        <v>87</v>
      </c>
      <c r="E34946" s="265"/>
    </row>
    <row r="34947" spans="1:5">
      <c r="A34947" s="283">
        <v>87199</v>
      </c>
      <c r="B34947" s="176">
        <v>0</v>
      </c>
      <c r="C34947" s="176">
        <v>0</v>
      </c>
      <c r="D34947" s="282">
        <v>87</v>
      </c>
      <c r="E34947" s="265"/>
    </row>
    <row r="34948" spans="1:5">
      <c r="A34948" s="283">
        <v>87301</v>
      </c>
      <c r="B34948" s="176">
        <v>37.200000000000003</v>
      </c>
      <c r="C34948" s="176">
        <v>31</v>
      </c>
      <c r="D34948" s="282">
        <v>116</v>
      </c>
      <c r="E34948" s="265"/>
    </row>
    <row r="34949" spans="1:5">
      <c r="A34949" s="283">
        <v>87302</v>
      </c>
      <c r="B34949" s="176">
        <v>0</v>
      </c>
      <c r="C34949" s="176">
        <v>0</v>
      </c>
      <c r="D34949" s="282">
        <v>87</v>
      </c>
      <c r="E34949" s="265"/>
    </row>
    <row r="34950" spans="1:5">
      <c r="A34950" s="283">
        <v>87305</v>
      </c>
      <c r="B34950" s="176">
        <v>0</v>
      </c>
      <c r="C34950" s="176">
        <v>0</v>
      </c>
      <c r="D34950" s="282">
        <v>87</v>
      </c>
      <c r="E34950" s="265"/>
    </row>
    <row r="34951" spans="1:5">
      <c r="A34951" s="283">
        <v>87310</v>
      </c>
      <c r="B34951" s="176">
        <v>9.1999999999999993</v>
      </c>
      <c r="C34951" s="176">
        <v>30.8</v>
      </c>
      <c r="D34951" s="282">
        <v>87</v>
      </c>
      <c r="E34951" s="265"/>
    </row>
    <row r="34952" spans="1:5">
      <c r="A34952" s="283">
        <v>87311</v>
      </c>
      <c r="B34952" s="176">
        <v>10.199999999999999</v>
      </c>
      <c r="C34952" s="176">
        <v>29.7</v>
      </c>
      <c r="D34952" s="282">
        <v>87</v>
      </c>
      <c r="E34952" s="265"/>
    </row>
    <row r="34953" spans="1:5">
      <c r="A34953" s="283">
        <v>87312</v>
      </c>
      <c r="B34953" s="176">
        <v>19.3</v>
      </c>
      <c r="C34953" s="176">
        <v>28.6</v>
      </c>
      <c r="D34953" s="282">
        <v>87</v>
      </c>
      <c r="E34953" s="265"/>
    </row>
    <row r="34954" spans="1:5">
      <c r="A34954" s="283">
        <v>87313</v>
      </c>
      <c r="B34954" s="176">
        <v>2.7</v>
      </c>
      <c r="C34954" s="176">
        <v>29.1</v>
      </c>
      <c r="D34954" s="282">
        <v>114</v>
      </c>
      <c r="E34954" s="265"/>
    </row>
    <row r="34955" spans="1:5">
      <c r="A34955" s="283">
        <v>87315</v>
      </c>
      <c r="B34955" s="176">
        <v>0.6</v>
      </c>
      <c r="C34955" s="176">
        <v>41.3</v>
      </c>
      <c r="D34955" s="282">
        <v>87</v>
      </c>
      <c r="E34955" s="265"/>
    </row>
    <row r="34956" spans="1:5">
      <c r="A34956" s="283">
        <v>87316</v>
      </c>
      <c r="B34956" s="176">
        <v>22</v>
      </c>
      <c r="C34956" s="176">
        <v>30</v>
      </c>
      <c r="D34956" s="282">
        <v>87</v>
      </c>
      <c r="E34956" s="265"/>
    </row>
    <row r="34957" spans="1:5">
      <c r="A34957" s="283">
        <v>87317</v>
      </c>
      <c r="B34957" s="176">
        <v>7.9</v>
      </c>
      <c r="C34957" s="176">
        <v>31.3</v>
      </c>
      <c r="D34957" s="282">
        <v>87</v>
      </c>
      <c r="E34957" s="265"/>
    </row>
    <row r="34958" spans="1:5">
      <c r="A34958" s="283">
        <v>87319</v>
      </c>
      <c r="B34958" s="176">
        <v>0</v>
      </c>
      <c r="C34958" s="176">
        <v>0</v>
      </c>
      <c r="D34958" s="282">
        <v>87</v>
      </c>
      <c r="E34958" s="265"/>
    </row>
    <row r="34959" spans="1:5">
      <c r="A34959" s="283">
        <v>87320</v>
      </c>
      <c r="B34959" s="176">
        <v>0</v>
      </c>
      <c r="C34959" s="176">
        <v>0</v>
      </c>
      <c r="D34959" s="282">
        <v>87</v>
      </c>
      <c r="E34959" s="265"/>
    </row>
    <row r="34960" spans="1:5">
      <c r="A34960" s="283">
        <v>87321</v>
      </c>
      <c r="B34960" s="176">
        <v>3.5</v>
      </c>
      <c r="C34960" s="176">
        <v>47.6</v>
      </c>
      <c r="D34960" s="282">
        <v>87</v>
      </c>
      <c r="E34960" s="265"/>
    </row>
    <row r="34961" spans="1:5">
      <c r="A34961" s="283">
        <v>87322</v>
      </c>
      <c r="B34961" s="176">
        <v>0</v>
      </c>
      <c r="C34961" s="176">
        <v>0</v>
      </c>
      <c r="D34961" s="282">
        <v>87</v>
      </c>
      <c r="E34961" s="265"/>
    </row>
    <row r="34962" spans="1:5">
      <c r="A34962" s="283">
        <v>87323</v>
      </c>
      <c r="B34962" s="176">
        <v>35.1</v>
      </c>
      <c r="C34962" s="176">
        <v>28.1</v>
      </c>
      <c r="D34962" s="282">
        <v>115</v>
      </c>
      <c r="E34962" s="265"/>
    </row>
    <row r="34963" spans="1:5">
      <c r="A34963" s="283">
        <v>87325</v>
      </c>
      <c r="B34963" s="176">
        <v>6.5</v>
      </c>
      <c r="C34963" s="176">
        <v>32.4</v>
      </c>
      <c r="D34963" s="282">
        <v>116</v>
      </c>
      <c r="E34963" s="265"/>
    </row>
    <row r="34964" spans="1:5">
      <c r="A34964" s="283">
        <v>87326</v>
      </c>
      <c r="B34964" s="176">
        <v>1920</v>
      </c>
      <c r="C34964" s="176">
        <v>42.9</v>
      </c>
      <c r="D34964" s="282">
        <v>87</v>
      </c>
      <c r="E34964" s="265"/>
    </row>
    <row r="34965" spans="1:5">
      <c r="A34965" s="283">
        <v>87327</v>
      </c>
      <c r="B34965" s="176">
        <v>15.5</v>
      </c>
      <c r="C34965" s="176">
        <v>31.1</v>
      </c>
      <c r="D34965" s="282">
        <v>113</v>
      </c>
      <c r="E34965" s="265"/>
    </row>
    <row r="34966" spans="1:5">
      <c r="A34966" s="283">
        <v>87328</v>
      </c>
      <c r="B34966" s="176">
        <v>10</v>
      </c>
      <c r="C34966" s="176">
        <v>35.4</v>
      </c>
      <c r="D34966" s="282">
        <v>87</v>
      </c>
      <c r="E34966" s="265"/>
    </row>
    <row r="34967" spans="1:5">
      <c r="A34967" s="283">
        <v>87347</v>
      </c>
      <c r="B34967" s="176">
        <v>26.2</v>
      </c>
      <c r="C34967" s="176">
        <v>30.9</v>
      </c>
      <c r="D34967" s="282">
        <v>87</v>
      </c>
      <c r="E34967" s="265"/>
    </row>
    <row r="34968" spans="1:5">
      <c r="A34968" s="283">
        <v>87357</v>
      </c>
      <c r="B34968" s="176">
        <v>1.1000000000000001</v>
      </c>
      <c r="C34968" s="176">
        <v>41.5</v>
      </c>
      <c r="D34968" s="282">
        <v>116</v>
      </c>
      <c r="E34968" s="265"/>
    </row>
    <row r="34969" spans="1:5">
      <c r="A34969" s="283">
        <v>87364</v>
      </c>
      <c r="B34969" s="176">
        <v>0.2</v>
      </c>
      <c r="C34969" s="176">
        <v>37.5</v>
      </c>
      <c r="D34969" s="282">
        <v>87</v>
      </c>
      <c r="E34969" s="265"/>
    </row>
    <row r="34970" spans="1:5">
      <c r="A34970" s="283">
        <v>87365</v>
      </c>
      <c r="B34970" s="176">
        <v>11.8</v>
      </c>
      <c r="C34970" s="176">
        <v>31</v>
      </c>
      <c r="D34970" s="282">
        <v>87</v>
      </c>
      <c r="E34970" s="265"/>
    </row>
    <row r="34971" spans="1:5">
      <c r="A34971" s="283">
        <v>87375</v>
      </c>
      <c r="B34971" s="176">
        <v>0</v>
      </c>
      <c r="C34971" s="176">
        <v>0</v>
      </c>
      <c r="D34971" s="282">
        <v>87</v>
      </c>
      <c r="E34971" s="265"/>
    </row>
    <row r="34972" spans="1:5">
      <c r="A34972" s="283">
        <v>87401</v>
      </c>
      <c r="B34972" s="176">
        <v>257.60000000000002</v>
      </c>
      <c r="C34972" s="176">
        <v>32.700000000000003</v>
      </c>
      <c r="D34972" s="282">
        <v>124</v>
      </c>
      <c r="E34972" s="265"/>
    </row>
    <row r="34973" spans="1:5">
      <c r="A34973" s="283">
        <v>87402</v>
      </c>
      <c r="B34973" s="176">
        <v>749.1</v>
      </c>
      <c r="C34973" s="176">
        <v>34.6</v>
      </c>
      <c r="D34973" s="282">
        <v>104</v>
      </c>
      <c r="E34973" s="265"/>
    </row>
    <row r="34974" spans="1:5">
      <c r="A34974" s="283">
        <v>87410</v>
      </c>
      <c r="B34974" s="176">
        <v>42.8</v>
      </c>
      <c r="C34974" s="176">
        <v>36</v>
      </c>
      <c r="D34974" s="282">
        <v>107</v>
      </c>
      <c r="E34974" s="265"/>
    </row>
    <row r="34975" spans="1:5">
      <c r="A34975" s="283">
        <v>87412</v>
      </c>
      <c r="B34975" s="176">
        <v>6.8</v>
      </c>
      <c r="C34975" s="176">
        <v>39.799999999999997</v>
      </c>
      <c r="D34975" s="282">
        <v>87</v>
      </c>
      <c r="E34975" s="265"/>
    </row>
    <row r="34976" spans="1:5">
      <c r="A34976" s="283">
        <v>87413</v>
      </c>
      <c r="B34976" s="176">
        <v>26.9</v>
      </c>
      <c r="C34976" s="176">
        <v>33.6</v>
      </c>
      <c r="D34976" s="282">
        <v>113</v>
      </c>
      <c r="E34976" s="265"/>
    </row>
    <row r="34977" spans="1:5">
      <c r="A34977" s="283">
        <v>87415</v>
      </c>
      <c r="B34977" s="176">
        <v>78.2</v>
      </c>
      <c r="C34977" s="176">
        <v>38.5</v>
      </c>
      <c r="D34977" s="282">
        <v>87</v>
      </c>
      <c r="E34977" s="265"/>
    </row>
    <row r="34978" spans="1:5">
      <c r="A34978" s="283">
        <v>87416</v>
      </c>
      <c r="B34978" s="176">
        <v>93.8</v>
      </c>
      <c r="C34978" s="176">
        <v>28.8</v>
      </c>
      <c r="D34978" s="282">
        <v>87</v>
      </c>
      <c r="E34978" s="265"/>
    </row>
    <row r="34979" spans="1:5">
      <c r="A34979" s="283">
        <v>87417</v>
      </c>
      <c r="B34979" s="176">
        <v>19.2</v>
      </c>
      <c r="C34979" s="176">
        <v>30.6</v>
      </c>
      <c r="D34979" s="282">
        <v>87</v>
      </c>
      <c r="E34979" s="265"/>
    </row>
    <row r="34980" spans="1:5">
      <c r="A34980" s="283">
        <v>87418</v>
      </c>
      <c r="B34980" s="176">
        <v>7.4</v>
      </c>
      <c r="C34980" s="176">
        <v>35.1</v>
      </c>
      <c r="D34980" s="282">
        <v>87</v>
      </c>
      <c r="E34980" s="265"/>
    </row>
    <row r="34981" spans="1:5">
      <c r="A34981" s="283">
        <v>87419</v>
      </c>
      <c r="B34981" s="176">
        <v>6.5</v>
      </c>
      <c r="C34981" s="176">
        <v>44.4</v>
      </c>
      <c r="D34981" s="282">
        <v>87</v>
      </c>
      <c r="E34981" s="265"/>
    </row>
    <row r="34982" spans="1:5">
      <c r="A34982" s="283">
        <v>87420</v>
      </c>
      <c r="B34982" s="176">
        <v>4</v>
      </c>
      <c r="C34982" s="176">
        <v>36.200000000000003</v>
      </c>
      <c r="D34982" s="282">
        <v>87</v>
      </c>
      <c r="E34982" s="265"/>
    </row>
    <row r="34983" spans="1:5">
      <c r="A34983" s="283">
        <v>87421</v>
      </c>
      <c r="B34983" s="176">
        <v>11.4</v>
      </c>
      <c r="C34983" s="176">
        <v>31.5</v>
      </c>
      <c r="D34983" s="282">
        <v>87</v>
      </c>
      <c r="E34983" s="265"/>
    </row>
    <row r="34984" spans="1:5">
      <c r="A34984" s="283">
        <v>87455</v>
      </c>
      <c r="B34984" s="176">
        <v>3.8</v>
      </c>
      <c r="C34984" s="176">
        <v>36.4</v>
      </c>
      <c r="D34984" s="282">
        <v>87</v>
      </c>
      <c r="E34984" s="265"/>
    </row>
    <row r="34985" spans="1:5">
      <c r="A34985" s="283">
        <v>87461</v>
      </c>
      <c r="B34985" s="176">
        <v>2.6</v>
      </c>
      <c r="C34985" s="176">
        <v>30</v>
      </c>
      <c r="D34985" s="282">
        <v>87</v>
      </c>
      <c r="E34985" s="265"/>
    </row>
    <row r="34986" spans="1:5">
      <c r="A34986" s="283">
        <v>87499</v>
      </c>
      <c r="B34986" s="176">
        <v>3.9</v>
      </c>
      <c r="C34986" s="176">
        <v>28.9</v>
      </c>
      <c r="D34986" s="282">
        <v>87</v>
      </c>
      <c r="E34986" s="265"/>
    </row>
    <row r="34987" spans="1:5">
      <c r="A34987" s="283">
        <v>87501</v>
      </c>
      <c r="B34987" s="176">
        <v>574.4</v>
      </c>
      <c r="C34987" s="176">
        <v>52.5</v>
      </c>
      <c r="D34987" s="282">
        <v>149</v>
      </c>
      <c r="E34987" s="265"/>
    </row>
    <row r="34988" spans="1:5">
      <c r="A34988" s="283">
        <v>87502</v>
      </c>
      <c r="B34988" s="176">
        <v>0</v>
      </c>
      <c r="C34988" s="176">
        <v>0</v>
      </c>
      <c r="D34988" s="282">
        <v>87</v>
      </c>
      <c r="E34988" s="265"/>
    </row>
    <row r="34989" spans="1:5">
      <c r="A34989" s="283">
        <v>87503</v>
      </c>
      <c r="B34989" s="176">
        <v>0</v>
      </c>
      <c r="C34989" s="176">
        <v>0</v>
      </c>
      <c r="D34989" s="282">
        <v>87</v>
      </c>
      <c r="E34989" s="265"/>
    </row>
    <row r="34990" spans="1:5">
      <c r="A34990" s="283">
        <v>87504</v>
      </c>
      <c r="B34990" s="176">
        <v>0</v>
      </c>
      <c r="C34990" s="176">
        <v>0</v>
      </c>
      <c r="D34990" s="282">
        <v>87</v>
      </c>
      <c r="E34990" s="265"/>
    </row>
    <row r="34991" spans="1:5">
      <c r="A34991" s="283">
        <v>87505</v>
      </c>
      <c r="B34991" s="176">
        <v>568.6</v>
      </c>
      <c r="C34991" s="176">
        <v>47.7</v>
      </c>
      <c r="D34991" s="282">
        <v>190</v>
      </c>
      <c r="E34991" s="265"/>
    </row>
    <row r="34992" spans="1:5">
      <c r="A34992" s="283">
        <v>87506</v>
      </c>
      <c r="B34992" s="176">
        <v>32.6</v>
      </c>
      <c r="C34992" s="176">
        <v>46.7</v>
      </c>
      <c r="D34992" s="282">
        <v>103</v>
      </c>
      <c r="E34992" s="265"/>
    </row>
    <row r="34993" spans="1:5">
      <c r="A34993" s="283">
        <v>87507</v>
      </c>
      <c r="B34993" s="176">
        <v>339.5</v>
      </c>
      <c r="C34993" s="176">
        <v>34.200000000000003</v>
      </c>
      <c r="D34993" s="282">
        <v>172</v>
      </c>
      <c r="E34993" s="265"/>
    </row>
    <row r="34994" spans="1:5">
      <c r="A34994" s="283">
        <v>87508</v>
      </c>
      <c r="B34994" s="176">
        <v>60.2</v>
      </c>
      <c r="C34994" s="176">
        <v>47.5</v>
      </c>
      <c r="D34994" s="282">
        <v>143</v>
      </c>
      <c r="E34994" s="265"/>
    </row>
    <row r="34995" spans="1:5">
      <c r="A34995" s="283">
        <v>87510</v>
      </c>
      <c r="B34995" s="176">
        <v>3.4</v>
      </c>
      <c r="C34995" s="176">
        <v>43.1</v>
      </c>
      <c r="D34995" s="282">
        <v>116</v>
      </c>
      <c r="E34995" s="265"/>
    </row>
    <row r="34996" spans="1:5">
      <c r="A34996" s="283">
        <v>87511</v>
      </c>
      <c r="B34996" s="176">
        <v>153.5</v>
      </c>
      <c r="C34996" s="176">
        <v>35.200000000000003</v>
      </c>
      <c r="D34996" s="282">
        <v>87</v>
      </c>
      <c r="E34996" s="265"/>
    </row>
    <row r="34997" spans="1:5">
      <c r="A34997" s="283">
        <v>87512</v>
      </c>
      <c r="B34997" s="176">
        <v>16.3</v>
      </c>
      <c r="C34997" s="176">
        <v>48.9</v>
      </c>
      <c r="D34997" s="282">
        <v>87</v>
      </c>
      <c r="E34997" s="265"/>
    </row>
    <row r="34998" spans="1:5">
      <c r="A34998" s="283">
        <v>87513</v>
      </c>
      <c r="B34998" s="176">
        <v>2.1</v>
      </c>
      <c r="C34998" s="176">
        <v>51</v>
      </c>
      <c r="D34998" s="282">
        <v>87</v>
      </c>
      <c r="E34998" s="265"/>
    </row>
    <row r="34999" spans="1:5">
      <c r="A34999" s="283">
        <v>87514</v>
      </c>
      <c r="B34999" s="176">
        <v>0</v>
      </c>
      <c r="C34999" s="176">
        <v>0</v>
      </c>
      <c r="D34999" s="282">
        <v>87</v>
      </c>
      <c r="E34999" s="265"/>
    </row>
    <row r="35000" spans="1:5">
      <c r="A35000" s="283">
        <v>87515</v>
      </c>
      <c r="B35000" s="176">
        <v>1.5</v>
      </c>
      <c r="C35000" s="176">
        <v>38.799999999999997</v>
      </c>
      <c r="D35000" s="282">
        <v>87</v>
      </c>
      <c r="E35000" s="265"/>
    </row>
    <row r="35001" spans="1:5">
      <c r="A35001" s="283">
        <v>87516</v>
      </c>
      <c r="B35001" s="176">
        <v>0.8</v>
      </c>
      <c r="C35001" s="176">
        <v>42.3</v>
      </c>
      <c r="D35001" s="282">
        <v>87</v>
      </c>
      <c r="E35001" s="265"/>
    </row>
    <row r="35002" spans="1:5">
      <c r="A35002" s="283">
        <v>87517</v>
      </c>
      <c r="B35002" s="176">
        <v>10.199999999999999</v>
      </c>
      <c r="C35002" s="176">
        <v>45.5</v>
      </c>
      <c r="D35002" s="282">
        <v>87</v>
      </c>
      <c r="E35002" s="265"/>
    </row>
    <row r="35003" spans="1:5">
      <c r="A35003" s="283">
        <v>87518</v>
      </c>
      <c r="B35003" s="176">
        <v>1.2</v>
      </c>
      <c r="C35003" s="176">
        <v>47.6</v>
      </c>
      <c r="D35003" s="282">
        <v>87</v>
      </c>
      <c r="E35003" s="265"/>
    </row>
    <row r="35004" spans="1:5">
      <c r="A35004" s="283">
        <v>87519</v>
      </c>
      <c r="B35004" s="176">
        <v>1.8</v>
      </c>
      <c r="C35004" s="176">
        <v>51.7</v>
      </c>
      <c r="D35004" s="282">
        <v>87</v>
      </c>
      <c r="E35004" s="265"/>
    </row>
    <row r="35005" spans="1:5">
      <c r="A35005" s="283">
        <v>87520</v>
      </c>
      <c r="B35005" s="176">
        <v>1.6</v>
      </c>
      <c r="C35005" s="176">
        <v>46.2</v>
      </c>
      <c r="D35005" s="282">
        <v>96</v>
      </c>
      <c r="E35005" s="265"/>
    </row>
    <row r="35006" spans="1:5">
      <c r="A35006" s="283">
        <v>87521</v>
      </c>
      <c r="B35006" s="176">
        <v>10.4</v>
      </c>
      <c r="C35006" s="176">
        <v>47.5</v>
      </c>
      <c r="D35006" s="282">
        <v>87</v>
      </c>
      <c r="E35006" s="265"/>
    </row>
    <row r="35007" spans="1:5">
      <c r="A35007" s="283">
        <v>87522</v>
      </c>
      <c r="B35007" s="176">
        <v>27.7</v>
      </c>
      <c r="C35007" s="176">
        <v>41.1</v>
      </c>
      <c r="D35007" s="282">
        <v>87</v>
      </c>
      <c r="E35007" s="265"/>
    </row>
    <row r="35008" spans="1:5">
      <c r="A35008" s="283">
        <v>87523</v>
      </c>
      <c r="B35008" s="176">
        <v>11.6</v>
      </c>
      <c r="C35008" s="176">
        <v>45.8</v>
      </c>
      <c r="D35008" s="282">
        <v>87</v>
      </c>
      <c r="E35008" s="265"/>
    </row>
    <row r="35009" spans="1:5">
      <c r="A35009" s="283">
        <v>87524</v>
      </c>
      <c r="B35009" s="176">
        <v>0</v>
      </c>
      <c r="C35009" s="176">
        <v>0</v>
      </c>
      <c r="D35009" s="282">
        <v>87</v>
      </c>
      <c r="E35009" s="265"/>
    </row>
    <row r="35010" spans="1:5">
      <c r="A35010" s="283">
        <v>87525</v>
      </c>
      <c r="B35010" s="176">
        <v>2880</v>
      </c>
      <c r="C35010" s="176">
        <v>48.1</v>
      </c>
      <c r="D35010" s="282">
        <v>97</v>
      </c>
      <c r="E35010" s="265"/>
    </row>
    <row r="35011" spans="1:5">
      <c r="A35011" s="283">
        <v>87527</v>
      </c>
      <c r="B35011" s="176">
        <v>14</v>
      </c>
      <c r="C35011" s="176">
        <v>45.6</v>
      </c>
      <c r="D35011" s="282">
        <v>96</v>
      </c>
      <c r="E35011" s="265"/>
    </row>
    <row r="35012" spans="1:5">
      <c r="A35012" s="283">
        <v>87528</v>
      </c>
      <c r="B35012" s="176">
        <v>393.5</v>
      </c>
      <c r="C35012" s="176">
        <v>28.5</v>
      </c>
      <c r="D35012" s="282">
        <v>87</v>
      </c>
      <c r="E35012" s="265"/>
    </row>
    <row r="35013" spans="1:5">
      <c r="A35013" s="283">
        <v>87529</v>
      </c>
      <c r="B35013" s="176">
        <v>27.5</v>
      </c>
      <c r="C35013" s="176">
        <v>43.6</v>
      </c>
      <c r="D35013" s="282">
        <v>113</v>
      </c>
      <c r="E35013" s="265"/>
    </row>
    <row r="35014" spans="1:5">
      <c r="A35014" s="283">
        <v>87530</v>
      </c>
      <c r="B35014" s="176">
        <v>5.0999999999999996</v>
      </c>
      <c r="C35014" s="176">
        <v>43.6</v>
      </c>
      <c r="D35014" s="282">
        <v>87</v>
      </c>
      <c r="E35014" s="265"/>
    </row>
    <row r="35015" spans="1:5">
      <c r="A35015" s="283">
        <v>87531</v>
      </c>
      <c r="B35015" s="176">
        <v>12.7</v>
      </c>
      <c r="C35015" s="176">
        <v>45.3</v>
      </c>
      <c r="D35015" s="282">
        <v>96</v>
      </c>
      <c r="E35015" s="265"/>
    </row>
    <row r="35016" spans="1:5">
      <c r="A35016" s="283">
        <v>87532</v>
      </c>
      <c r="B35016" s="176">
        <v>102.7</v>
      </c>
      <c r="C35016" s="176">
        <v>37.9</v>
      </c>
      <c r="D35016" s="282">
        <v>135</v>
      </c>
      <c r="E35016" s="265"/>
    </row>
    <row r="35017" spans="1:5">
      <c r="A35017" s="283">
        <v>87533</v>
      </c>
      <c r="B35017" s="176">
        <v>1746.8</v>
      </c>
      <c r="C35017" s="176">
        <v>34.6</v>
      </c>
      <c r="D35017" s="282">
        <v>87</v>
      </c>
      <c r="E35017" s="265"/>
    </row>
    <row r="35018" spans="1:5">
      <c r="A35018" s="283">
        <v>87535</v>
      </c>
      <c r="B35018" s="176">
        <v>8.6999999999999993</v>
      </c>
      <c r="C35018" s="176">
        <v>46.2</v>
      </c>
      <c r="D35018" s="282">
        <v>87</v>
      </c>
      <c r="E35018" s="265"/>
    </row>
    <row r="35019" spans="1:5">
      <c r="A35019" s="283">
        <v>87537</v>
      </c>
      <c r="B35019" s="176">
        <v>25.6</v>
      </c>
      <c r="C35019" s="176">
        <v>35.799999999999997</v>
      </c>
      <c r="D35019" s="282">
        <v>87</v>
      </c>
      <c r="E35019" s="265"/>
    </row>
    <row r="35020" spans="1:5">
      <c r="A35020" s="283">
        <v>87538</v>
      </c>
      <c r="B35020" s="176">
        <v>0</v>
      </c>
      <c r="C35020" s="176">
        <v>0</v>
      </c>
      <c r="D35020" s="282">
        <v>87</v>
      </c>
      <c r="E35020" s="265"/>
    </row>
    <row r="35021" spans="1:5">
      <c r="A35021" s="283">
        <v>87539</v>
      </c>
      <c r="B35021" s="176">
        <v>25.3</v>
      </c>
      <c r="C35021" s="176">
        <v>36.5</v>
      </c>
      <c r="D35021" s="282">
        <v>87</v>
      </c>
      <c r="E35021" s="265"/>
    </row>
    <row r="35022" spans="1:5">
      <c r="A35022" s="283">
        <v>87540</v>
      </c>
      <c r="B35022" s="176">
        <v>8.8000000000000007</v>
      </c>
      <c r="C35022" s="176">
        <v>51.5</v>
      </c>
      <c r="D35022" s="282">
        <v>96</v>
      </c>
      <c r="E35022" s="265"/>
    </row>
    <row r="35023" spans="1:5">
      <c r="A35023" s="283">
        <v>87543</v>
      </c>
      <c r="B35023" s="176">
        <v>0</v>
      </c>
      <c r="C35023" s="176">
        <v>0</v>
      </c>
      <c r="D35023" s="282">
        <v>87</v>
      </c>
      <c r="E35023" s="265"/>
    </row>
    <row r="35024" spans="1:5">
      <c r="A35024" s="283">
        <v>87544</v>
      </c>
      <c r="B35024" s="176">
        <v>164.4</v>
      </c>
      <c r="C35024" s="176">
        <v>44.3</v>
      </c>
      <c r="D35024" s="282">
        <v>130</v>
      </c>
      <c r="E35024" s="265"/>
    </row>
    <row r="35025" spans="1:5">
      <c r="A35025" s="283">
        <v>87545</v>
      </c>
      <c r="B35025" s="176">
        <v>0</v>
      </c>
      <c r="C35025" s="176">
        <v>0</v>
      </c>
      <c r="D35025" s="282">
        <v>87</v>
      </c>
      <c r="E35025" s="265"/>
    </row>
    <row r="35026" spans="1:5">
      <c r="A35026" s="283">
        <v>87548</v>
      </c>
      <c r="B35026" s="176">
        <v>1.6</v>
      </c>
      <c r="C35026" s="176">
        <v>48</v>
      </c>
      <c r="D35026" s="282">
        <v>87</v>
      </c>
      <c r="E35026" s="265"/>
    </row>
    <row r="35027" spans="1:5">
      <c r="A35027" s="283">
        <v>87549</v>
      </c>
      <c r="B35027" s="176">
        <v>2.1</v>
      </c>
      <c r="C35027" s="176">
        <v>50.9</v>
      </c>
      <c r="D35027" s="282">
        <v>87</v>
      </c>
      <c r="E35027" s="265"/>
    </row>
    <row r="35028" spans="1:5">
      <c r="A35028" s="283">
        <v>87551</v>
      </c>
      <c r="B35028" s="176">
        <v>1.3</v>
      </c>
      <c r="C35028" s="176">
        <v>40.4</v>
      </c>
      <c r="D35028" s="282">
        <v>87</v>
      </c>
      <c r="E35028" s="265"/>
    </row>
    <row r="35029" spans="1:5">
      <c r="A35029" s="283">
        <v>87552</v>
      </c>
      <c r="B35029" s="176">
        <v>29.6</v>
      </c>
      <c r="C35029" s="176">
        <v>41.5</v>
      </c>
      <c r="D35029" s="282">
        <v>87</v>
      </c>
      <c r="E35029" s="265"/>
    </row>
    <row r="35030" spans="1:5">
      <c r="A35030" s="283">
        <v>87553</v>
      </c>
      <c r="B35030" s="176">
        <v>66.400000000000006</v>
      </c>
      <c r="C35030" s="176">
        <v>43.6</v>
      </c>
      <c r="D35030" s="282">
        <v>114</v>
      </c>
      <c r="E35030" s="265"/>
    </row>
    <row r="35031" spans="1:5">
      <c r="A35031" s="283">
        <v>87556</v>
      </c>
      <c r="B35031" s="176">
        <v>343</v>
      </c>
      <c r="C35031" s="176">
        <v>43.7</v>
      </c>
      <c r="D35031" s="282">
        <v>87</v>
      </c>
      <c r="E35031" s="265"/>
    </row>
    <row r="35032" spans="1:5">
      <c r="A35032" s="283">
        <v>87557</v>
      </c>
      <c r="B35032" s="176">
        <v>26.8</v>
      </c>
      <c r="C35032" s="176">
        <v>43.8</v>
      </c>
      <c r="D35032" s="282">
        <v>132</v>
      </c>
      <c r="E35032" s="265"/>
    </row>
    <row r="35033" spans="1:5">
      <c r="A35033" s="283">
        <v>87558</v>
      </c>
      <c r="B35033" s="176">
        <v>7.2</v>
      </c>
      <c r="C35033" s="176">
        <v>44.9</v>
      </c>
      <c r="D35033" s="282">
        <v>87</v>
      </c>
      <c r="E35033" s="265"/>
    </row>
    <row r="35034" spans="1:5">
      <c r="A35034" s="283">
        <v>87560</v>
      </c>
      <c r="B35034" s="176">
        <v>3.1</v>
      </c>
      <c r="C35034" s="176">
        <v>43.7</v>
      </c>
      <c r="D35034" s="282">
        <v>87</v>
      </c>
      <c r="E35034" s="265"/>
    </row>
    <row r="35035" spans="1:5">
      <c r="A35035" s="283">
        <v>87562</v>
      </c>
      <c r="B35035" s="176">
        <v>176.4</v>
      </c>
      <c r="C35035" s="176">
        <v>35</v>
      </c>
      <c r="D35035" s="282">
        <v>87</v>
      </c>
      <c r="E35035" s="265"/>
    </row>
    <row r="35036" spans="1:5">
      <c r="A35036" s="283">
        <v>87564</v>
      </c>
      <c r="B35036" s="176">
        <v>1.3</v>
      </c>
      <c r="C35036" s="176">
        <v>50.5</v>
      </c>
      <c r="D35036" s="282">
        <v>137</v>
      </c>
      <c r="E35036" s="265"/>
    </row>
    <row r="35037" spans="1:5">
      <c r="A35037" s="283">
        <v>87565</v>
      </c>
      <c r="B35037" s="176">
        <v>5.6</v>
      </c>
      <c r="C35037" s="176">
        <v>47.6</v>
      </c>
      <c r="D35037" s="282">
        <v>87</v>
      </c>
      <c r="E35037" s="265"/>
    </row>
    <row r="35038" spans="1:5">
      <c r="A35038" s="283">
        <v>87566</v>
      </c>
      <c r="B35038" s="176">
        <v>181</v>
      </c>
      <c r="C35038" s="176">
        <v>37.799999999999997</v>
      </c>
      <c r="D35038" s="282">
        <v>87</v>
      </c>
      <c r="E35038" s="265"/>
    </row>
    <row r="35039" spans="1:5">
      <c r="A35039" s="283">
        <v>87567</v>
      </c>
      <c r="B35039" s="176">
        <v>2011.9</v>
      </c>
      <c r="C35039" s="176">
        <v>34.9</v>
      </c>
      <c r="D35039" s="282">
        <v>114</v>
      </c>
      <c r="E35039" s="265"/>
    </row>
    <row r="35040" spans="1:5">
      <c r="A35040" s="283">
        <v>87569</v>
      </c>
      <c r="B35040" s="176">
        <v>1.6</v>
      </c>
      <c r="C35040" s="176">
        <v>48.6</v>
      </c>
      <c r="D35040" s="282">
        <v>87</v>
      </c>
      <c r="E35040" s="265"/>
    </row>
    <row r="35041" spans="1:5">
      <c r="A35041" s="283">
        <v>87571</v>
      </c>
      <c r="B35041" s="176">
        <v>120.6</v>
      </c>
      <c r="C35041" s="176">
        <v>44.3</v>
      </c>
      <c r="D35041" s="282">
        <v>166</v>
      </c>
      <c r="E35041" s="265"/>
    </row>
    <row r="35042" spans="1:5">
      <c r="A35042" s="283">
        <v>87573</v>
      </c>
      <c r="B35042" s="176">
        <v>5.6</v>
      </c>
      <c r="C35042" s="176">
        <v>48</v>
      </c>
      <c r="D35042" s="282">
        <v>87</v>
      </c>
      <c r="E35042" s="265"/>
    </row>
    <row r="35043" spans="1:5">
      <c r="A35043" s="283">
        <v>87574</v>
      </c>
      <c r="B35043" s="176">
        <v>0</v>
      </c>
      <c r="C35043" s="176">
        <v>0</v>
      </c>
      <c r="D35043" s="282">
        <v>87</v>
      </c>
      <c r="E35043" s="265"/>
    </row>
    <row r="35044" spans="1:5">
      <c r="A35044" s="283">
        <v>87575</v>
      </c>
      <c r="B35044" s="176">
        <v>1.1000000000000001</v>
      </c>
      <c r="C35044" s="176">
        <v>41.3</v>
      </c>
      <c r="D35044" s="282">
        <v>87</v>
      </c>
      <c r="E35044" s="265"/>
    </row>
    <row r="35045" spans="1:5">
      <c r="A35045" s="283">
        <v>87576</v>
      </c>
      <c r="B35045" s="176">
        <v>33.200000000000003</v>
      </c>
      <c r="C35045" s="176">
        <v>48.3</v>
      </c>
      <c r="D35045" s="282">
        <v>87</v>
      </c>
      <c r="E35045" s="265"/>
    </row>
    <row r="35046" spans="1:5">
      <c r="A35046" s="283">
        <v>87577</v>
      </c>
      <c r="B35046" s="176">
        <v>2.6</v>
      </c>
      <c r="C35046" s="176">
        <v>50.6</v>
      </c>
      <c r="D35046" s="282">
        <v>87</v>
      </c>
      <c r="E35046" s="265"/>
    </row>
    <row r="35047" spans="1:5">
      <c r="A35047" s="283">
        <v>87578</v>
      </c>
      <c r="B35047" s="176">
        <v>11.3</v>
      </c>
      <c r="C35047" s="176">
        <v>45.8</v>
      </c>
      <c r="D35047" s="282">
        <v>87</v>
      </c>
      <c r="E35047" s="265"/>
    </row>
    <row r="35048" spans="1:5">
      <c r="A35048" s="283">
        <v>87579</v>
      </c>
      <c r="B35048" s="176">
        <v>7.8</v>
      </c>
      <c r="C35048" s="176">
        <v>48.2</v>
      </c>
      <c r="D35048" s="282">
        <v>87</v>
      </c>
      <c r="E35048" s="265"/>
    </row>
    <row r="35049" spans="1:5">
      <c r="A35049" s="283">
        <v>87580</v>
      </c>
      <c r="B35049" s="176">
        <v>52.1</v>
      </c>
      <c r="C35049" s="176">
        <v>47.8</v>
      </c>
      <c r="D35049" s="282">
        <v>87</v>
      </c>
      <c r="E35049" s="265"/>
    </row>
    <row r="35050" spans="1:5">
      <c r="A35050" s="283">
        <v>87581</v>
      </c>
      <c r="B35050" s="176">
        <v>2.5</v>
      </c>
      <c r="C35050" s="176">
        <v>44.1</v>
      </c>
      <c r="D35050" s="282">
        <v>87</v>
      </c>
      <c r="E35050" s="265"/>
    </row>
    <row r="35051" spans="1:5">
      <c r="A35051" s="283">
        <v>87582</v>
      </c>
      <c r="B35051" s="176">
        <v>42.4</v>
      </c>
      <c r="C35051" s="176">
        <v>35.6</v>
      </c>
      <c r="D35051" s="282">
        <v>87</v>
      </c>
      <c r="E35051" s="265"/>
    </row>
    <row r="35052" spans="1:5">
      <c r="A35052" s="283">
        <v>87583</v>
      </c>
      <c r="B35052" s="176">
        <v>706.4</v>
      </c>
      <c r="C35052" s="176">
        <v>39.5</v>
      </c>
      <c r="D35052" s="282">
        <v>87</v>
      </c>
      <c r="E35052" s="265"/>
    </row>
    <row r="35053" spans="1:5">
      <c r="A35053" s="283">
        <v>87592</v>
      </c>
      <c r="B35053" s="176">
        <v>0</v>
      </c>
      <c r="C35053" s="176">
        <v>0</v>
      </c>
      <c r="D35053" s="282">
        <v>87</v>
      </c>
      <c r="E35053" s="265"/>
    </row>
    <row r="35054" spans="1:5">
      <c r="A35054" s="283">
        <v>87594</v>
      </c>
      <c r="B35054" s="176">
        <v>0</v>
      </c>
      <c r="C35054" s="176">
        <v>0</v>
      </c>
      <c r="D35054" s="282">
        <v>87</v>
      </c>
      <c r="E35054" s="265"/>
    </row>
    <row r="35055" spans="1:5">
      <c r="A35055" s="283">
        <v>87701</v>
      </c>
      <c r="B35055" s="176">
        <v>14.2</v>
      </c>
      <c r="C35055" s="176">
        <v>39.5</v>
      </c>
      <c r="D35055" s="282">
        <v>95</v>
      </c>
      <c r="E35055" s="265"/>
    </row>
    <row r="35056" spans="1:5">
      <c r="A35056" s="283">
        <v>87710</v>
      </c>
      <c r="B35056" s="176">
        <v>2.6</v>
      </c>
      <c r="C35056" s="176">
        <v>51</v>
      </c>
      <c r="D35056" s="282">
        <v>114</v>
      </c>
      <c r="E35056" s="265"/>
    </row>
    <row r="35057" spans="1:5">
      <c r="A35057" s="283">
        <v>87711</v>
      </c>
      <c r="B35057" s="176">
        <v>1.1000000000000001</v>
      </c>
      <c r="C35057" s="176">
        <v>41.7</v>
      </c>
      <c r="D35057" s="282">
        <v>87</v>
      </c>
      <c r="E35057" s="265"/>
    </row>
    <row r="35058" spans="1:5">
      <c r="A35058" s="283">
        <v>87712</v>
      </c>
      <c r="B35058" s="176">
        <v>8.1</v>
      </c>
      <c r="C35058" s="176">
        <v>44.7</v>
      </c>
      <c r="D35058" s="282">
        <v>87</v>
      </c>
      <c r="E35058" s="265"/>
    </row>
    <row r="35059" spans="1:5">
      <c r="A35059" s="283">
        <v>87713</v>
      </c>
      <c r="B35059" s="176">
        <v>6.7</v>
      </c>
      <c r="C35059" s="176">
        <v>46</v>
      </c>
      <c r="D35059" s="282">
        <v>87</v>
      </c>
      <c r="E35059" s="265"/>
    </row>
    <row r="35060" spans="1:5">
      <c r="A35060" s="283">
        <v>87714</v>
      </c>
      <c r="B35060" s="176">
        <v>7.2</v>
      </c>
      <c r="C35060" s="176">
        <v>46.9</v>
      </c>
      <c r="D35060" s="282">
        <v>87</v>
      </c>
      <c r="E35060" s="265"/>
    </row>
    <row r="35061" spans="1:5">
      <c r="A35061" s="283">
        <v>87715</v>
      </c>
      <c r="B35061" s="176">
        <v>6.7</v>
      </c>
      <c r="C35061" s="176">
        <v>45</v>
      </c>
      <c r="D35061" s="282">
        <v>87</v>
      </c>
      <c r="E35061" s="265"/>
    </row>
    <row r="35062" spans="1:5">
      <c r="A35062" s="283">
        <v>87718</v>
      </c>
      <c r="B35062" s="176">
        <v>1.6</v>
      </c>
      <c r="C35062" s="176">
        <v>50.2</v>
      </c>
      <c r="D35062" s="282">
        <v>87</v>
      </c>
      <c r="E35062" s="265"/>
    </row>
    <row r="35063" spans="1:5">
      <c r="A35063" s="283">
        <v>87722</v>
      </c>
      <c r="B35063" s="176">
        <v>6.7</v>
      </c>
      <c r="C35063" s="176">
        <v>46.3</v>
      </c>
      <c r="D35063" s="282">
        <v>87</v>
      </c>
      <c r="E35063" s="265"/>
    </row>
    <row r="35064" spans="1:5">
      <c r="A35064" s="283">
        <v>87723</v>
      </c>
      <c r="B35064" s="176">
        <v>7.3</v>
      </c>
      <c r="C35064" s="176">
        <v>45.4</v>
      </c>
      <c r="D35064" s="282">
        <v>87</v>
      </c>
      <c r="E35064" s="265"/>
    </row>
    <row r="35065" spans="1:5">
      <c r="A35065" s="283">
        <v>87724</v>
      </c>
      <c r="B35065" s="176">
        <v>0.8</v>
      </c>
      <c r="C35065" s="176">
        <v>42.5</v>
      </c>
      <c r="D35065" s="282">
        <v>87</v>
      </c>
      <c r="E35065" s="265"/>
    </row>
    <row r="35066" spans="1:5">
      <c r="A35066" s="283">
        <v>87728</v>
      </c>
      <c r="B35066" s="176">
        <v>1</v>
      </c>
      <c r="C35066" s="176">
        <v>44</v>
      </c>
      <c r="D35066" s="282">
        <v>87</v>
      </c>
      <c r="E35066" s="265"/>
    </row>
    <row r="35067" spans="1:5">
      <c r="A35067" s="283">
        <v>87729</v>
      </c>
      <c r="B35067" s="176">
        <v>1.1000000000000001</v>
      </c>
      <c r="C35067" s="176">
        <v>44.6</v>
      </c>
      <c r="D35067" s="282">
        <v>87</v>
      </c>
      <c r="E35067" s="265"/>
    </row>
    <row r="35068" spans="1:5">
      <c r="A35068" s="283">
        <v>87730</v>
      </c>
      <c r="B35068" s="176">
        <v>0.3</v>
      </c>
      <c r="C35068" s="176">
        <v>56.5</v>
      </c>
      <c r="D35068" s="282">
        <v>87</v>
      </c>
      <c r="E35068" s="265"/>
    </row>
    <row r="35069" spans="1:5">
      <c r="A35069" s="283">
        <v>87731</v>
      </c>
      <c r="B35069" s="176">
        <v>11.9</v>
      </c>
      <c r="C35069" s="176">
        <v>33.299999999999997</v>
      </c>
      <c r="D35069" s="282">
        <v>128</v>
      </c>
      <c r="E35069" s="265"/>
    </row>
    <row r="35070" spans="1:5">
      <c r="A35070" s="283">
        <v>87732</v>
      </c>
      <c r="B35070" s="176">
        <v>6.8</v>
      </c>
      <c r="C35070" s="176">
        <v>45.5</v>
      </c>
      <c r="D35070" s="282">
        <v>87</v>
      </c>
      <c r="E35070" s="265"/>
    </row>
    <row r="35071" spans="1:5">
      <c r="A35071" s="283">
        <v>87733</v>
      </c>
      <c r="B35071" s="176">
        <v>0.3</v>
      </c>
      <c r="C35071" s="176">
        <v>56.3</v>
      </c>
      <c r="D35071" s="282">
        <v>87</v>
      </c>
      <c r="E35071" s="265"/>
    </row>
    <row r="35072" spans="1:5">
      <c r="A35072" s="283">
        <v>87734</v>
      </c>
      <c r="B35072" s="176">
        <v>6.5</v>
      </c>
      <c r="C35072" s="176">
        <v>43.8</v>
      </c>
      <c r="D35072" s="282">
        <v>96</v>
      </c>
      <c r="E35072" s="265"/>
    </row>
    <row r="35073" spans="1:5">
      <c r="A35073" s="283">
        <v>87735</v>
      </c>
      <c r="B35073" s="176">
        <v>5.0999999999999996</v>
      </c>
      <c r="C35073" s="176">
        <v>58.3</v>
      </c>
      <c r="D35073" s="282">
        <v>87</v>
      </c>
      <c r="E35073" s="265"/>
    </row>
    <row r="35074" spans="1:5">
      <c r="A35074" s="283">
        <v>87736</v>
      </c>
      <c r="B35074" s="176">
        <v>6.9</v>
      </c>
      <c r="C35074" s="176">
        <v>45.8</v>
      </c>
      <c r="D35074" s="282">
        <v>87</v>
      </c>
      <c r="E35074" s="265"/>
    </row>
    <row r="35075" spans="1:5">
      <c r="A35075" s="283">
        <v>87740</v>
      </c>
      <c r="B35075" s="176">
        <v>5.3</v>
      </c>
      <c r="C35075" s="176">
        <v>44.2</v>
      </c>
      <c r="D35075" s="282">
        <v>87</v>
      </c>
      <c r="E35075" s="265"/>
    </row>
    <row r="35076" spans="1:5">
      <c r="A35076" s="283">
        <v>87742</v>
      </c>
      <c r="B35076" s="176">
        <v>0.3</v>
      </c>
      <c r="C35076" s="176">
        <v>52.2</v>
      </c>
      <c r="D35076" s="282">
        <v>87</v>
      </c>
      <c r="E35076" s="265"/>
    </row>
    <row r="35077" spans="1:5">
      <c r="A35077" s="283">
        <v>87743</v>
      </c>
      <c r="B35077" s="176">
        <v>0.3</v>
      </c>
      <c r="C35077" s="176">
        <v>56</v>
      </c>
      <c r="D35077" s="282">
        <v>87</v>
      </c>
      <c r="E35077" s="265"/>
    </row>
    <row r="35078" spans="1:5">
      <c r="A35078" s="283">
        <v>87745</v>
      </c>
      <c r="B35078" s="176">
        <v>7.2</v>
      </c>
      <c r="C35078" s="176">
        <v>48.3</v>
      </c>
      <c r="D35078" s="282">
        <v>87</v>
      </c>
      <c r="E35078" s="265"/>
    </row>
    <row r="35079" spans="1:5">
      <c r="A35079" s="283">
        <v>87746</v>
      </c>
      <c r="B35079" s="176">
        <v>0.3</v>
      </c>
      <c r="C35079" s="176">
        <v>56.2</v>
      </c>
      <c r="D35079" s="282">
        <v>87</v>
      </c>
      <c r="E35079" s="265"/>
    </row>
    <row r="35080" spans="1:5">
      <c r="A35080" s="283">
        <v>87747</v>
      </c>
      <c r="B35080" s="176">
        <v>10.3</v>
      </c>
      <c r="C35080" s="176">
        <v>47.8</v>
      </c>
      <c r="D35080" s="282">
        <v>87</v>
      </c>
      <c r="E35080" s="265"/>
    </row>
    <row r="35081" spans="1:5">
      <c r="A35081" s="283">
        <v>87749</v>
      </c>
      <c r="B35081" s="176">
        <v>0</v>
      </c>
      <c r="C35081" s="176">
        <v>0</v>
      </c>
      <c r="D35081" s="282">
        <v>87</v>
      </c>
      <c r="E35081" s="265"/>
    </row>
    <row r="35082" spans="1:5">
      <c r="A35082" s="283">
        <v>87750</v>
      </c>
      <c r="B35082" s="176">
        <v>6.7</v>
      </c>
      <c r="C35082" s="176">
        <v>51</v>
      </c>
      <c r="D35082" s="282">
        <v>87</v>
      </c>
      <c r="E35082" s="265"/>
    </row>
    <row r="35083" spans="1:5">
      <c r="A35083" s="283">
        <v>87752</v>
      </c>
      <c r="B35083" s="176">
        <v>0.7</v>
      </c>
      <c r="C35083" s="176">
        <v>48.4</v>
      </c>
      <c r="D35083" s="282">
        <v>87</v>
      </c>
      <c r="E35083" s="265"/>
    </row>
    <row r="35084" spans="1:5">
      <c r="A35084" s="283">
        <v>87753</v>
      </c>
      <c r="B35084" s="176">
        <v>6.3</v>
      </c>
      <c r="C35084" s="176">
        <v>46.1</v>
      </c>
      <c r="D35084" s="282">
        <v>87</v>
      </c>
      <c r="E35084" s="265"/>
    </row>
    <row r="35085" spans="1:5">
      <c r="A35085" s="283">
        <v>87801</v>
      </c>
      <c r="B35085" s="176">
        <v>66.8</v>
      </c>
      <c r="C35085" s="176">
        <v>34.5</v>
      </c>
      <c r="D35085" s="282">
        <v>95</v>
      </c>
      <c r="E35085" s="265"/>
    </row>
    <row r="35086" spans="1:5">
      <c r="A35086" s="283">
        <v>87820</v>
      </c>
      <c r="B35086" s="176">
        <v>1</v>
      </c>
      <c r="C35086" s="176">
        <v>55.6</v>
      </c>
      <c r="D35086" s="282">
        <v>87</v>
      </c>
      <c r="E35086" s="265"/>
    </row>
    <row r="35087" spans="1:5">
      <c r="A35087" s="283">
        <v>87821</v>
      </c>
      <c r="B35087" s="176">
        <v>0.4</v>
      </c>
      <c r="C35087" s="176">
        <v>55.3</v>
      </c>
      <c r="D35087" s="282">
        <v>113</v>
      </c>
      <c r="E35087" s="265"/>
    </row>
    <row r="35088" spans="1:5">
      <c r="A35088" s="283">
        <v>87823</v>
      </c>
      <c r="B35088" s="176">
        <v>0.4</v>
      </c>
      <c r="C35088" s="176">
        <v>47.1</v>
      </c>
      <c r="D35088" s="282">
        <v>87</v>
      </c>
      <c r="E35088" s="265"/>
    </row>
    <row r="35089" spans="1:5">
      <c r="A35089" s="283">
        <v>87824</v>
      </c>
      <c r="B35089" s="176">
        <v>1</v>
      </c>
      <c r="C35089" s="176">
        <v>56.1</v>
      </c>
      <c r="D35089" s="282">
        <v>87</v>
      </c>
      <c r="E35089" s="265"/>
    </row>
    <row r="35090" spans="1:5">
      <c r="A35090" s="283">
        <v>87825</v>
      </c>
      <c r="B35090" s="176">
        <v>3.8</v>
      </c>
      <c r="C35090" s="176">
        <v>46.9</v>
      </c>
      <c r="D35090" s="282">
        <v>87</v>
      </c>
      <c r="E35090" s="265"/>
    </row>
    <row r="35091" spans="1:5">
      <c r="A35091" s="283">
        <v>87827</v>
      </c>
      <c r="B35091" s="176">
        <v>1</v>
      </c>
      <c r="C35091" s="176">
        <v>55.7</v>
      </c>
      <c r="D35091" s="282">
        <v>87</v>
      </c>
      <c r="E35091" s="265"/>
    </row>
    <row r="35092" spans="1:5">
      <c r="A35092" s="283">
        <v>87828</v>
      </c>
      <c r="B35092" s="176">
        <v>1.2</v>
      </c>
      <c r="C35092" s="176">
        <v>46.6</v>
      </c>
      <c r="D35092" s="282">
        <v>87</v>
      </c>
      <c r="E35092" s="265"/>
    </row>
    <row r="35093" spans="1:5">
      <c r="A35093" s="283">
        <v>87829</v>
      </c>
      <c r="B35093" s="176">
        <v>0.9</v>
      </c>
      <c r="C35093" s="176">
        <v>55.8</v>
      </c>
      <c r="D35093" s="282">
        <v>87</v>
      </c>
      <c r="E35093" s="265"/>
    </row>
    <row r="35094" spans="1:5">
      <c r="A35094" s="283">
        <v>87830</v>
      </c>
      <c r="B35094" s="176">
        <v>0</v>
      </c>
      <c r="C35094" s="176">
        <v>0</v>
      </c>
      <c r="D35094" s="282">
        <v>87</v>
      </c>
      <c r="E35094" s="265"/>
    </row>
    <row r="35095" spans="1:5">
      <c r="A35095" s="283">
        <v>87831</v>
      </c>
      <c r="B35095" s="176">
        <v>0.4</v>
      </c>
      <c r="C35095" s="176">
        <v>48.3</v>
      </c>
      <c r="D35095" s="282">
        <v>87</v>
      </c>
      <c r="E35095" s="265"/>
    </row>
    <row r="35096" spans="1:5">
      <c r="A35096" s="283">
        <v>87832</v>
      </c>
      <c r="B35096" s="176">
        <v>0.6</v>
      </c>
      <c r="C35096" s="176">
        <v>46.4</v>
      </c>
      <c r="D35096" s="282">
        <v>87</v>
      </c>
      <c r="E35096" s="265"/>
    </row>
    <row r="35097" spans="1:5">
      <c r="A35097" s="283">
        <v>87901</v>
      </c>
      <c r="B35097" s="176">
        <v>3.1</v>
      </c>
      <c r="C35097" s="176">
        <v>52.9</v>
      </c>
      <c r="D35097" s="282">
        <v>87</v>
      </c>
      <c r="E35097" s="265"/>
    </row>
    <row r="35098" spans="1:5">
      <c r="A35098" s="283">
        <v>87930</v>
      </c>
      <c r="B35098" s="176">
        <v>1.3</v>
      </c>
      <c r="C35098" s="176">
        <v>52.1</v>
      </c>
      <c r="D35098" s="282">
        <v>87</v>
      </c>
      <c r="E35098" s="265"/>
    </row>
    <row r="35099" spans="1:5">
      <c r="A35099" s="283">
        <v>87931</v>
      </c>
      <c r="B35099" s="176">
        <v>1.3</v>
      </c>
      <c r="C35099" s="176">
        <v>52.4</v>
      </c>
      <c r="D35099" s="282">
        <v>87</v>
      </c>
      <c r="E35099" s="265"/>
    </row>
    <row r="35100" spans="1:5">
      <c r="A35100" s="283">
        <v>87933</v>
      </c>
      <c r="B35100" s="176">
        <v>1.4</v>
      </c>
      <c r="C35100" s="176">
        <v>51.1</v>
      </c>
      <c r="D35100" s="282">
        <v>87</v>
      </c>
      <c r="E35100" s="265"/>
    </row>
    <row r="35101" spans="1:5">
      <c r="A35101" s="283">
        <v>87935</v>
      </c>
      <c r="B35101" s="176">
        <v>262.89999999999998</v>
      </c>
      <c r="C35101" s="176">
        <v>61.9</v>
      </c>
      <c r="D35101" s="282">
        <v>87</v>
      </c>
      <c r="E35101" s="265"/>
    </row>
    <row r="35102" spans="1:5">
      <c r="A35102" s="283">
        <v>87936</v>
      </c>
      <c r="B35102" s="176">
        <v>125</v>
      </c>
      <c r="C35102" s="176">
        <v>29.2</v>
      </c>
      <c r="D35102" s="282">
        <v>87</v>
      </c>
      <c r="E35102" s="265"/>
    </row>
    <row r="35103" spans="1:5">
      <c r="A35103" s="283">
        <v>87937</v>
      </c>
      <c r="B35103" s="176">
        <v>0</v>
      </c>
      <c r="C35103" s="176">
        <v>0</v>
      </c>
      <c r="D35103" s="282">
        <v>87</v>
      </c>
      <c r="E35103" s="265"/>
    </row>
    <row r="35104" spans="1:5">
      <c r="A35104" s="283">
        <v>87939</v>
      </c>
      <c r="B35104" s="176">
        <v>561.79999999999995</v>
      </c>
      <c r="C35104" s="176">
        <v>51.5</v>
      </c>
      <c r="D35104" s="282">
        <v>87</v>
      </c>
      <c r="E35104" s="265"/>
    </row>
    <row r="35105" spans="1:5">
      <c r="A35105" s="283">
        <v>87940</v>
      </c>
      <c r="B35105" s="176">
        <v>0</v>
      </c>
      <c r="C35105" s="176">
        <v>0</v>
      </c>
      <c r="D35105" s="282">
        <v>87</v>
      </c>
      <c r="E35105" s="265"/>
    </row>
    <row r="35106" spans="1:5">
      <c r="A35106" s="283">
        <v>87941</v>
      </c>
      <c r="B35106" s="176">
        <v>71.099999999999994</v>
      </c>
      <c r="C35106" s="176">
        <v>29.4</v>
      </c>
      <c r="D35106" s="282">
        <v>87</v>
      </c>
      <c r="E35106" s="265"/>
    </row>
    <row r="35107" spans="1:5">
      <c r="A35107" s="283">
        <v>87942</v>
      </c>
      <c r="B35107" s="176">
        <v>900</v>
      </c>
      <c r="C35107" s="176">
        <v>53.8</v>
      </c>
      <c r="D35107" s="282">
        <v>87</v>
      </c>
      <c r="E35107" s="265"/>
    </row>
    <row r="35108" spans="1:5">
      <c r="A35108" s="283">
        <v>87943</v>
      </c>
      <c r="B35108" s="176">
        <v>1.4</v>
      </c>
      <c r="C35108" s="176">
        <v>51.2</v>
      </c>
      <c r="D35108" s="282">
        <v>87</v>
      </c>
      <c r="E35108" s="265"/>
    </row>
    <row r="35109" spans="1:5">
      <c r="A35109" s="283">
        <v>88001</v>
      </c>
      <c r="B35109" s="176">
        <v>2351.6999999999998</v>
      </c>
      <c r="C35109" s="176">
        <v>30.1</v>
      </c>
      <c r="D35109" s="282">
        <v>139</v>
      </c>
      <c r="E35109" s="265"/>
    </row>
    <row r="35110" spans="1:5">
      <c r="A35110" s="283">
        <v>88002</v>
      </c>
      <c r="B35110" s="176">
        <v>1.8</v>
      </c>
      <c r="C35110" s="176">
        <v>22.7</v>
      </c>
      <c r="D35110" s="282">
        <v>87</v>
      </c>
      <c r="E35110" s="265"/>
    </row>
    <row r="35111" spans="1:5">
      <c r="A35111" s="283">
        <v>88003</v>
      </c>
      <c r="B35111" s="176">
        <v>2462.3000000000002</v>
      </c>
      <c r="C35111" s="176">
        <v>22</v>
      </c>
      <c r="D35111" s="282">
        <v>87</v>
      </c>
      <c r="E35111" s="265"/>
    </row>
    <row r="35112" spans="1:5">
      <c r="A35112" s="283">
        <v>88004</v>
      </c>
      <c r="B35112" s="176">
        <v>0</v>
      </c>
      <c r="C35112" s="176">
        <v>0</v>
      </c>
      <c r="D35112" s="282">
        <v>87</v>
      </c>
      <c r="E35112" s="265"/>
    </row>
    <row r="35113" spans="1:5">
      <c r="A35113" s="283">
        <v>88005</v>
      </c>
      <c r="B35113" s="176">
        <v>64.400000000000006</v>
      </c>
      <c r="C35113" s="176">
        <v>35.700000000000003</v>
      </c>
      <c r="D35113" s="282">
        <v>139</v>
      </c>
      <c r="E35113" s="265"/>
    </row>
    <row r="35114" spans="1:5">
      <c r="A35114" s="283">
        <v>88006</v>
      </c>
      <c r="B35114" s="176">
        <v>0</v>
      </c>
      <c r="C35114" s="176">
        <v>0</v>
      </c>
      <c r="D35114" s="282">
        <v>87</v>
      </c>
      <c r="E35114" s="265"/>
    </row>
    <row r="35115" spans="1:5">
      <c r="A35115" s="283">
        <v>88007</v>
      </c>
      <c r="B35115" s="176">
        <v>40.6</v>
      </c>
      <c r="C35115" s="176">
        <v>38.700000000000003</v>
      </c>
      <c r="D35115" s="282">
        <v>87</v>
      </c>
      <c r="E35115" s="265"/>
    </row>
    <row r="35116" spans="1:5">
      <c r="A35116" s="283">
        <v>88008</v>
      </c>
      <c r="B35116" s="176">
        <v>8.6999999999999993</v>
      </c>
      <c r="C35116" s="176">
        <v>33.4</v>
      </c>
      <c r="D35116" s="282">
        <v>136</v>
      </c>
      <c r="E35116" s="265"/>
    </row>
    <row r="35117" spans="1:5">
      <c r="A35117" s="283">
        <v>88009</v>
      </c>
      <c r="B35117" s="176">
        <v>0</v>
      </c>
      <c r="C35117" s="176">
        <v>0</v>
      </c>
      <c r="D35117" s="282">
        <v>87</v>
      </c>
      <c r="E35117" s="265"/>
    </row>
    <row r="35118" spans="1:5">
      <c r="A35118" s="283">
        <v>88011</v>
      </c>
      <c r="B35118" s="176">
        <v>177.4</v>
      </c>
      <c r="C35118" s="176">
        <v>40.200000000000003</v>
      </c>
      <c r="D35118" s="282">
        <v>121</v>
      </c>
      <c r="E35118" s="265"/>
    </row>
    <row r="35119" spans="1:5">
      <c r="A35119" s="283">
        <v>88012</v>
      </c>
      <c r="B35119" s="176">
        <v>58.1</v>
      </c>
      <c r="C35119" s="176">
        <v>31.4</v>
      </c>
      <c r="D35119" s="282">
        <v>93</v>
      </c>
      <c r="E35119" s="265"/>
    </row>
    <row r="35120" spans="1:5">
      <c r="A35120" s="283">
        <v>88013</v>
      </c>
      <c r="B35120" s="176">
        <v>248.5</v>
      </c>
      <c r="C35120" s="176">
        <v>39</v>
      </c>
      <c r="D35120" s="282">
        <v>87</v>
      </c>
      <c r="E35120" s="265"/>
    </row>
    <row r="35121" spans="1:5">
      <c r="A35121" s="283">
        <v>88020</v>
      </c>
      <c r="B35121" s="176">
        <v>0.6</v>
      </c>
      <c r="C35121" s="176">
        <v>44.5</v>
      </c>
      <c r="D35121" s="282">
        <v>87</v>
      </c>
      <c r="E35121" s="265"/>
    </row>
    <row r="35122" spans="1:5">
      <c r="A35122" s="283">
        <v>88021</v>
      </c>
      <c r="B35122" s="176">
        <v>147.6</v>
      </c>
      <c r="C35122" s="176">
        <v>29.6</v>
      </c>
      <c r="D35122" s="282">
        <v>93</v>
      </c>
      <c r="E35122" s="265"/>
    </row>
    <row r="35123" spans="1:5">
      <c r="A35123" s="283">
        <v>88022</v>
      </c>
      <c r="B35123" s="176">
        <v>95.3</v>
      </c>
      <c r="C35123" s="176">
        <v>42.9</v>
      </c>
      <c r="D35123" s="282">
        <v>87</v>
      </c>
      <c r="E35123" s="265"/>
    </row>
    <row r="35124" spans="1:5">
      <c r="A35124" s="283">
        <v>88023</v>
      </c>
      <c r="B35124" s="176">
        <v>97.6</v>
      </c>
      <c r="C35124" s="176">
        <v>41.5</v>
      </c>
      <c r="D35124" s="282">
        <v>87</v>
      </c>
      <c r="E35124" s="265"/>
    </row>
    <row r="35125" spans="1:5">
      <c r="A35125" s="283">
        <v>88024</v>
      </c>
      <c r="B35125" s="176">
        <v>99.4</v>
      </c>
      <c r="C35125" s="176">
        <v>24.7</v>
      </c>
      <c r="D35125" s="282">
        <v>87</v>
      </c>
      <c r="E35125" s="265"/>
    </row>
    <row r="35126" spans="1:5">
      <c r="A35126" s="283">
        <v>88025</v>
      </c>
      <c r="B35126" s="176">
        <v>1</v>
      </c>
      <c r="C35126" s="176">
        <v>51.5</v>
      </c>
      <c r="D35126" s="282">
        <v>87</v>
      </c>
      <c r="E35126" s="265"/>
    </row>
    <row r="35127" spans="1:5">
      <c r="A35127" s="283">
        <v>88026</v>
      </c>
      <c r="B35127" s="176">
        <v>0</v>
      </c>
      <c r="C35127" s="176">
        <v>0</v>
      </c>
      <c r="D35127" s="282">
        <v>87</v>
      </c>
      <c r="E35127" s="265"/>
    </row>
    <row r="35128" spans="1:5">
      <c r="A35128" s="283">
        <v>88027</v>
      </c>
      <c r="B35128" s="176">
        <v>13.4</v>
      </c>
      <c r="C35128" s="176">
        <v>40.9</v>
      </c>
      <c r="D35128" s="282">
        <v>87</v>
      </c>
      <c r="E35128" s="265"/>
    </row>
    <row r="35129" spans="1:5">
      <c r="A35129" s="283">
        <v>88028</v>
      </c>
      <c r="B35129" s="176">
        <v>0.9</v>
      </c>
      <c r="C35129" s="176">
        <v>52</v>
      </c>
      <c r="D35129" s="282">
        <v>87</v>
      </c>
      <c r="E35129" s="265"/>
    </row>
    <row r="35130" spans="1:5">
      <c r="A35130" s="283">
        <v>88029</v>
      </c>
      <c r="B35130" s="176">
        <v>3.2</v>
      </c>
      <c r="C35130" s="176">
        <v>45.3</v>
      </c>
      <c r="D35130" s="282">
        <v>87</v>
      </c>
      <c r="E35130" s="265"/>
    </row>
    <row r="35131" spans="1:5">
      <c r="A35131" s="283">
        <v>88030</v>
      </c>
      <c r="B35131" s="176">
        <v>14.4</v>
      </c>
      <c r="C35131" s="176">
        <v>39</v>
      </c>
      <c r="D35131" s="282">
        <v>114</v>
      </c>
      <c r="E35131" s="265"/>
    </row>
    <row r="35132" spans="1:5">
      <c r="A35132" s="283">
        <v>88031</v>
      </c>
      <c r="B35132" s="176">
        <v>1.6</v>
      </c>
      <c r="C35132" s="176">
        <v>38.799999999999997</v>
      </c>
      <c r="D35132" s="282">
        <v>87</v>
      </c>
      <c r="E35132" s="265"/>
    </row>
    <row r="35133" spans="1:5">
      <c r="A35133" s="283">
        <v>88032</v>
      </c>
      <c r="B35133" s="176">
        <v>0</v>
      </c>
      <c r="C35133" s="176">
        <v>0</v>
      </c>
      <c r="D35133" s="282">
        <v>87</v>
      </c>
      <c r="E35133" s="265"/>
    </row>
    <row r="35134" spans="1:5">
      <c r="A35134" s="283">
        <v>88033</v>
      </c>
      <c r="B35134" s="176">
        <v>257.7</v>
      </c>
      <c r="C35134" s="176">
        <v>41</v>
      </c>
      <c r="D35134" s="282">
        <v>87</v>
      </c>
      <c r="E35134" s="265"/>
    </row>
    <row r="35135" spans="1:5">
      <c r="A35135" s="283">
        <v>88034</v>
      </c>
      <c r="B35135" s="176">
        <v>0.8</v>
      </c>
      <c r="C35135" s="176">
        <v>45</v>
      </c>
      <c r="D35135" s="282">
        <v>87</v>
      </c>
      <c r="E35135" s="265"/>
    </row>
    <row r="35136" spans="1:5">
      <c r="A35136" s="283">
        <v>88036</v>
      </c>
      <c r="B35136" s="176">
        <v>0</v>
      </c>
      <c r="C35136" s="176">
        <v>0</v>
      </c>
      <c r="D35136" s="282">
        <v>87</v>
      </c>
      <c r="E35136" s="265"/>
    </row>
    <row r="35137" spans="1:5">
      <c r="A35137" s="283">
        <v>88038</v>
      </c>
      <c r="B35137" s="176">
        <v>1</v>
      </c>
      <c r="C35137" s="176">
        <v>52.7</v>
      </c>
      <c r="D35137" s="282">
        <v>87</v>
      </c>
      <c r="E35137" s="265"/>
    </row>
    <row r="35138" spans="1:5">
      <c r="A35138" s="283">
        <v>88039</v>
      </c>
      <c r="B35138" s="176">
        <v>0.5</v>
      </c>
      <c r="C35138" s="176">
        <v>56.5</v>
      </c>
      <c r="D35138" s="282">
        <v>87</v>
      </c>
      <c r="E35138" s="265"/>
    </row>
    <row r="35139" spans="1:5">
      <c r="A35139" s="283">
        <v>88040</v>
      </c>
      <c r="B35139" s="176">
        <v>1.3</v>
      </c>
      <c r="C35139" s="176">
        <v>41.4</v>
      </c>
      <c r="D35139" s="282">
        <v>87</v>
      </c>
      <c r="E35139" s="265"/>
    </row>
    <row r="35140" spans="1:5">
      <c r="A35140" s="283">
        <v>88041</v>
      </c>
      <c r="B35140" s="176">
        <v>4.0999999999999996</v>
      </c>
      <c r="C35140" s="176">
        <v>56.3</v>
      </c>
      <c r="D35140" s="282">
        <v>87</v>
      </c>
      <c r="E35140" s="265"/>
    </row>
    <row r="35141" spans="1:5">
      <c r="A35141" s="283">
        <v>88042</v>
      </c>
      <c r="B35141" s="176">
        <v>1.8</v>
      </c>
      <c r="C35141" s="176">
        <v>48.5</v>
      </c>
      <c r="D35141" s="282">
        <v>87</v>
      </c>
      <c r="E35141" s="265"/>
    </row>
    <row r="35142" spans="1:5">
      <c r="A35142" s="283">
        <v>88043</v>
      </c>
      <c r="B35142" s="176">
        <v>3.6</v>
      </c>
      <c r="C35142" s="176">
        <v>46.1</v>
      </c>
      <c r="D35142" s="282">
        <v>87</v>
      </c>
      <c r="E35142" s="265"/>
    </row>
    <row r="35143" spans="1:5">
      <c r="A35143" s="283">
        <v>88044</v>
      </c>
      <c r="B35143" s="176">
        <v>29.4</v>
      </c>
      <c r="C35143" s="176">
        <v>39.200000000000003</v>
      </c>
      <c r="D35143" s="282">
        <v>87</v>
      </c>
      <c r="E35143" s="265"/>
    </row>
    <row r="35144" spans="1:5">
      <c r="A35144" s="283">
        <v>88045</v>
      </c>
      <c r="B35144" s="176">
        <v>3</v>
      </c>
      <c r="C35144" s="176">
        <v>38.6</v>
      </c>
      <c r="D35144" s="282">
        <v>95</v>
      </c>
      <c r="E35144" s="265"/>
    </row>
    <row r="35145" spans="1:5">
      <c r="A35145" s="283">
        <v>88046</v>
      </c>
      <c r="B35145" s="176">
        <v>226.3</v>
      </c>
      <c r="C35145" s="176">
        <v>47.5</v>
      </c>
      <c r="D35145" s="282">
        <v>87</v>
      </c>
      <c r="E35145" s="265"/>
    </row>
    <row r="35146" spans="1:5">
      <c r="A35146" s="283">
        <v>88047</v>
      </c>
      <c r="B35146" s="176">
        <v>208.7</v>
      </c>
      <c r="C35146" s="176">
        <v>33.299999999999997</v>
      </c>
      <c r="D35146" s="282">
        <v>96</v>
      </c>
      <c r="E35146" s="265"/>
    </row>
    <row r="35147" spans="1:5">
      <c r="A35147" s="283">
        <v>88048</v>
      </c>
      <c r="B35147" s="176">
        <v>105.1</v>
      </c>
      <c r="C35147" s="176">
        <v>26.7</v>
      </c>
      <c r="D35147" s="282">
        <v>87</v>
      </c>
      <c r="E35147" s="265"/>
    </row>
    <row r="35148" spans="1:5">
      <c r="A35148" s="283">
        <v>88049</v>
      </c>
      <c r="B35148" s="176">
        <v>5</v>
      </c>
      <c r="C35148" s="176">
        <v>56.7</v>
      </c>
      <c r="D35148" s="282">
        <v>96</v>
      </c>
      <c r="E35148" s="265"/>
    </row>
    <row r="35149" spans="1:5">
      <c r="A35149" s="283">
        <v>88051</v>
      </c>
      <c r="B35149" s="176">
        <v>1</v>
      </c>
      <c r="C35149" s="176">
        <v>51.7</v>
      </c>
      <c r="D35149" s="282">
        <v>87</v>
      </c>
      <c r="E35149" s="265"/>
    </row>
    <row r="35150" spans="1:5">
      <c r="A35150" s="283">
        <v>88052</v>
      </c>
      <c r="B35150" s="176">
        <v>236.9</v>
      </c>
      <c r="C35150" s="176">
        <v>38.9</v>
      </c>
      <c r="D35150" s="282">
        <v>87</v>
      </c>
      <c r="E35150" s="265"/>
    </row>
    <row r="35151" spans="1:5">
      <c r="A35151" s="283">
        <v>88053</v>
      </c>
      <c r="B35151" s="176">
        <v>1.5</v>
      </c>
      <c r="C35151" s="176">
        <v>57.4</v>
      </c>
      <c r="D35151" s="282">
        <v>87</v>
      </c>
      <c r="E35151" s="265"/>
    </row>
    <row r="35152" spans="1:5">
      <c r="A35152" s="283">
        <v>88054</v>
      </c>
      <c r="B35152" s="176">
        <v>0</v>
      </c>
      <c r="C35152" s="176">
        <v>0</v>
      </c>
      <c r="D35152" s="282">
        <v>87</v>
      </c>
      <c r="E35152" s="265"/>
    </row>
    <row r="35153" spans="1:5">
      <c r="A35153" s="283">
        <v>88055</v>
      </c>
      <c r="B35153" s="176">
        <v>1</v>
      </c>
      <c r="C35153" s="176">
        <v>50</v>
      </c>
      <c r="D35153" s="282">
        <v>87</v>
      </c>
      <c r="E35153" s="265"/>
    </row>
    <row r="35154" spans="1:5">
      <c r="A35154" s="283">
        <v>88056</v>
      </c>
      <c r="B35154" s="176">
        <v>0</v>
      </c>
      <c r="C35154" s="176">
        <v>0</v>
      </c>
      <c r="D35154" s="282">
        <v>87</v>
      </c>
      <c r="E35154" s="265"/>
    </row>
    <row r="35155" spans="1:5">
      <c r="A35155" s="283">
        <v>88058</v>
      </c>
      <c r="B35155" s="176">
        <v>133.1</v>
      </c>
      <c r="C35155" s="176">
        <v>37.9</v>
      </c>
      <c r="D35155" s="282">
        <v>87</v>
      </c>
      <c r="E35155" s="265"/>
    </row>
    <row r="35156" spans="1:5">
      <c r="A35156" s="283">
        <v>88061</v>
      </c>
      <c r="B35156" s="176">
        <v>15.9</v>
      </c>
      <c r="C35156" s="176">
        <v>44.9</v>
      </c>
      <c r="D35156" s="282">
        <v>127</v>
      </c>
      <c r="E35156" s="265"/>
    </row>
    <row r="35157" spans="1:5">
      <c r="A35157" s="283">
        <v>88062</v>
      </c>
      <c r="B35157" s="176">
        <v>0</v>
      </c>
      <c r="C35157" s="176">
        <v>0</v>
      </c>
      <c r="D35157" s="282">
        <v>87</v>
      </c>
      <c r="E35157" s="265"/>
    </row>
    <row r="35158" spans="1:5">
      <c r="A35158" s="283">
        <v>88063</v>
      </c>
      <c r="B35158" s="176">
        <v>1222.3</v>
      </c>
      <c r="C35158" s="176">
        <v>28.4</v>
      </c>
      <c r="D35158" s="282">
        <v>95</v>
      </c>
      <c r="E35158" s="265"/>
    </row>
    <row r="35159" spans="1:5">
      <c r="A35159" s="283">
        <v>88065</v>
      </c>
      <c r="B35159" s="176">
        <v>1</v>
      </c>
      <c r="C35159" s="176">
        <v>52.7</v>
      </c>
      <c r="D35159" s="282">
        <v>87</v>
      </c>
      <c r="E35159" s="265"/>
    </row>
    <row r="35160" spans="1:5">
      <c r="A35160" s="283">
        <v>88072</v>
      </c>
      <c r="B35160" s="176">
        <v>109.8</v>
      </c>
      <c r="C35160" s="176">
        <v>27.7</v>
      </c>
      <c r="D35160" s="282">
        <v>87</v>
      </c>
      <c r="E35160" s="265"/>
    </row>
    <row r="35161" spans="1:5">
      <c r="A35161" s="283">
        <v>88081</v>
      </c>
      <c r="B35161" s="176">
        <v>4.7</v>
      </c>
      <c r="C35161" s="176">
        <v>29.5</v>
      </c>
      <c r="D35161" s="282">
        <v>87</v>
      </c>
      <c r="E35161" s="265"/>
    </row>
    <row r="35162" spans="1:5">
      <c r="A35162" s="283">
        <v>88101</v>
      </c>
      <c r="B35162" s="176">
        <v>57.6</v>
      </c>
      <c r="C35162" s="176">
        <v>31.6</v>
      </c>
      <c r="D35162" s="282">
        <v>158</v>
      </c>
      <c r="E35162" s="265"/>
    </row>
    <row r="35163" spans="1:5">
      <c r="A35163" s="283">
        <v>88102</v>
      </c>
      <c r="B35163" s="176">
        <v>0</v>
      </c>
      <c r="C35163" s="176">
        <v>0</v>
      </c>
      <c r="D35163" s="282">
        <v>87</v>
      </c>
      <c r="E35163" s="265"/>
    </row>
    <row r="35164" spans="1:5">
      <c r="A35164" s="283">
        <v>88103</v>
      </c>
      <c r="B35164" s="176">
        <v>0</v>
      </c>
      <c r="C35164" s="176">
        <v>0</v>
      </c>
      <c r="D35164" s="282">
        <v>87</v>
      </c>
      <c r="E35164" s="265"/>
    </row>
    <row r="35165" spans="1:5">
      <c r="A35165" s="283">
        <v>88112</v>
      </c>
      <c r="B35165" s="176">
        <v>1.1000000000000001</v>
      </c>
      <c r="C35165" s="176">
        <v>42.6</v>
      </c>
      <c r="D35165" s="282">
        <v>87</v>
      </c>
      <c r="E35165" s="265"/>
    </row>
    <row r="35166" spans="1:5">
      <c r="A35166" s="283">
        <v>88113</v>
      </c>
      <c r="B35166" s="176">
        <v>0.9</v>
      </c>
      <c r="C35166" s="176">
        <v>43</v>
      </c>
      <c r="D35166" s="282">
        <v>87</v>
      </c>
      <c r="E35166" s="265"/>
    </row>
    <row r="35167" spans="1:5">
      <c r="A35167" s="283">
        <v>88114</v>
      </c>
      <c r="B35167" s="176">
        <v>0.6</v>
      </c>
      <c r="C35167" s="176">
        <v>39.4</v>
      </c>
      <c r="D35167" s="282">
        <v>87</v>
      </c>
      <c r="E35167" s="265"/>
    </row>
    <row r="35168" spans="1:5">
      <c r="A35168" s="283">
        <v>88115</v>
      </c>
      <c r="B35168" s="176">
        <v>0</v>
      </c>
      <c r="C35168" s="176">
        <v>0</v>
      </c>
      <c r="D35168" s="282">
        <v>87</v>
      </c>
      <c r="E35168" s="265"/>
    </row>
    <row r="35169" spans="1:5">
      <c r="A35169" s="283">
        <v>88116</v>
      </c>
      <c r="B35169" s="176">
        <v>0.7</v>
      </c>
      <c r="C35169" s="176">
        <v>42.1</v>
      </c>
      <c r="D35169" s="282">
        <v>87</v>
      </c>
      <c r="E35169" s="265"/>
    </row>
    <row r="35170" spans="1:5">
      <c r="A35170" s="283">
        <v>88118</v>
      </c>
      <c r="B35170" s="176">
        <v>1.2</v>
      </c>
      <c r="C35170" s="176">
        <v>40</v>
      </c>
      <c r="D35170" s="282">
        <v>87</v>
      </c>
      <c r="E35170" s="265"/>
    </row>
    <row r="35171" spans="1:5">
      <c r="A35171" s="283">
        <v>88119</v>
      </c>
      <c r="B35171" s="176">
        <v>0.9</v>
      </c>
      <c r="C35171" s="176">
        <v>47.8</v>
      </c>
      <c r="D35171" s="282">
        <v>87</v>
      </c>
      <c r="E35171" s="265"/>
    </row>
    <row r="35172" spans="1:5">
      <c r="A35172" s="283">
        <v>88120</v>
      </c>
      <c r="B35172" s="176">
        <v>1.6</v>
      </c>
      <c r="C35172" s="176">
        <v>44.2</v>
      </c>
      <c r="D35172" s="282">
        <v>87</v>
      </c>
      <c r="E35172" s="265"/>
    </row>
    <row r="35173" spans="1:5">
      <c r="A35173" s="283">
        <v>88121</v>
      </c>
      <c r="B35173" s="176">
        <v>0.3</v>
      </c>
      <c r="C35173" s="176">
        <v>55</v>
      </c>
      <c r="D35173" s="282">
        <v>87</v>
      </c>
      <c r="E35173" s="265"/>
    </row>
    <row r="35174" spans="1:5">
      <c r="A35174" s="283">
        <v>88122</v>
      </c>
      <c r="B35174" s="176">
        <v>60.9</v>
      </c>
      <c r="C35174" s="176">
        <v>37</v>
      </c>
      <c r="D35174" s="282">
        <v>87</v>
      </c>
      <c r="E35174" s="265"/>
    </row>
    <row r="35175" spans="1:5">
      <c r="A35175" s="283">
        <v>88123</v>
      </c>
      <c r="B35175" s="176">
        <v>0.7</v>
      </c>
      <c r="C35175" s="176">
        <v>45</v>
      </c>
      <c r="D35175" s="282">
        <v>87</v>
      </c>
      <c r="E35175" s="265"/>
    </row>
    <row r="35176" spans="1:5">
      <c r="A35176" s="283">
        <v>88124</v>
      </c>
      <c r="B35176" s="176">
        <v>2.1</v>
      </c>
      <c r="C35176" s="176">
        <v>45.3</v>
      </c>
      <c r="D35176" s="282">
        <v>87</v>
      </c>
      <c r="E35176" s="265"/>
    </row>
    <row r="35177" spans="1:5">
      <c r="A35177" s="283">
        <v>88125</v>
      </c>
      <c r="B35177" s="176">
        <v>0.7</v>
      </c>
      <c r="C35177" s="176">
        <v>40</v>
      </c>
      <c r="D35177" s="282">
        <v>87</v>
      </c>
      <c r="E35177" s="265"/>
    </row>
    <row r="35178" spans="1:5">
      <c r="A35178" s="283">
        <v>88126</v>
      </c>
      <c r="B35178" s="176">
        <v>0.7</v>
      </c>
      <c r="C35178" s="176">
        <v>43</v>
      </c>
      <c r="D35178" s="282">
        <v>87</v>
      </c>
      <c r="E35178" s="265"/>
    </row>
    <row r="35179" spans="1:5">
      <c r="A35179" s="283">
        <v>88130</v>
      </c>
      <c r="B35179" s="176">
        <v>13.9</v>
      </c>
      <c r="C35179" s="176">
        <v>29.9</v>
      </c>
      <c r="D35179" s="282">
        <v>94</v>
      </c>
      <c r="E35179" s="265"/>
    </row>
    <row r="35180" spans="1:5">
      <c r="A35180" s="283">
        <v>88132</v>
      </c>
      <c r="B35180" s="176">
        <v>0.7</v>
      </c>
      <c r="C35180" s="176">
        <v>42.5</v>
      </c>
      <c r="D35180" s="282">
        <v>87</v>
      </c>
      <c r="E35180" s="265"/>
    </row>
    <row r="35181" spans="1:5">
      <c r="A35181" s="283">
        <v>88133</v>
      </c>
      <c r="B35181" s="176">
        <v>2</v>
      </c>
      <c r="C35181" s="176">
        <v>39</v>
      </c>
      <c r="D35181" s="282">
        <v>87</v>
      </c>
      <c r="E35181" s="265"/>
    </row>
    <row r="35182" spans="1:5">
      <c r="A35182" s="283">
        <v>88134</v>
      </c>
      <c r="B35182" s="176">
        <v>0.8</v>
      </c>
      <c r="C35182" s="176">
        <v>41</v>
      </c>
      <c r="D35182" s="282">
        <v>87</v>
      </c>
      <c r="E35182" s="265"/>
    </row>
    <row r="35183" spans="1:5">
      <c r="A35183" s="283">
        <v>88135</v>
      </c>
      <c r="B35183" s="176">
        <v>9.6</v>
      </c>
      <c r="C35183" s="176">
        <v>35.9</v>
      </c>
      <c r="D35183" s="282">
        <v>87</v>
      </c>
      <c r="E35183" s="265"/>
    </row>
    <row r="35184" spans="1:5">
      <c r="A35184" s="283">
        <v>88136</v>
      </c>
      <c r="B35184" s="176">
        <v>0.5</v>
      </c>
      <c r="C35184" s="176">
        <v>42.8</v>
      </c>
      <c r="D35184" s="282">
        <v>87</v>
      </c>
      <c r="E35184" s="265"/>
    </row>
    <row r="35185" spans="1:5">
      <c r="A35185" s="283">
        <v>88201</v>
      </c>
      <c r="B35185" s="176">
        <v>15.8</v>
      </c>
      <c r="C35185" s="176">
        <v>39.4</v>
      </c>
      <c r="D35185" s="282">
        <v>124</v>
      </c>
      <c r="E35185" s="265"/>
    </row>
    <row r="35186" spans="1:5">
      <c r="A35186" s="283">
        <v>88202</v>
      </c>
      <c r="B35186" s="176">
        <v>0</v>
      </c>
      <c r="C35186" s="176">
        <v>0</v>
      </c>
      <c r="D35186" s="282">
        <v>87</v>
      </c>
      <c r="E35186" s="265"/>
    </row>
    <row r="35187" spans="1:5">
      <c r="A35187" s="283">
        <v>88203</v>
      </c>
      <c r="B35187" s="176">
        <v>18.8</v>
      </c>
      <c r="C35187" s="176">
        <v>31.7</v>
      </c>
      <c r="D35187" s="282">
        <v>102</v>
      </c>
      <c r="E35187" s="265"/>
    </row>
    <row r="35188" spans="1:5">
      <c r="A35188" s="283">
        <v>88210</v>
      </c>
      <c r="B35188" s="176">
        <v>13</v>
      </c>
      <c r="C35188" s="176">
        <v>34.799999999999997</v>
      </c>
      <c r="D35188" s="282">
        <v>117</v>
      </c>
      <c r="E35188" s="265"/>
    </row>
    <row r="35189" spans="1:5">
      <c r="A35189" s="283">
        <v>88211</v>
      </c>
      <c r="B35189" s="176">
        <v>25.4</v>
      </c>
      <c r="C35189" s="176">
        <v>42.2</v>
      </c>
      <c r="D35189" s="282">
        <v>96</v>
      </c>
      <c r="E35189" s="265"/>
    </row>
    <row r="35190" spans="1:5">
      <c r="A35190" s="283">
        <v>88213</v>
      </c>
      <c r="B35190" s="176">
        <v>0.6</v>
      </c>
      <c r="C35190" s="176">
        <v>37.200000000000003</v>
      </c>
      <c r="D35190" s="282">
        <v>87</v>
      </c>
      <c r="E35190" s="265"/>
    </row>
    <row r="35191" spans="1:5">
      <c r="A35191" s="283">
        <v>88220</v>
      </c>
      <c r="B35191" s="176">
        <v>25.6</v>
      </c>
      <c r="C35191" s="176">
        <v>38.299999999999997</v>
      </c>
      <c r="D35191" s="282">
        <v>127</v>
      </c>
      <c r="E35191" s="265"/>
    </row>
    <row r="35192" spans="1:5">
      <c r="A35192" s="283">
        <v>88221</v>
      </c>
      <c r="B35192" s="176">
        <v>0.6</v>
      </c>
      <c r="C35192" s="176">
        <v>38.1</v>
      </c>
      <c r="D35192" s="282">
        <v>95</v>
      </c>
      <c r="E35192" s="265"/>
    </row>
    <row r="35193" spans="1:5">
      <c r="A35193" s="283">
        <v>88230</v>
      </c>
      <c r="B35193" s="176">
        <v>3.2</v>
      </c>
      <c r="C35193" s="176">
        <v>34.200000000000003</v>
      </c>
      <c r="D35193" s="282">
        <v>87</v>
      </c>
      <c r="E35193" s="265"/>
    </row>
    <row r="35194" spans="1:5">
      <c r="A35194" s="283">
        <v>88231</v>
      </c>
      <c r="B35194" s="176">
        <v>12.1</v>
      </c>
      <c r="C35194" s="176">
        <v>34.1</v>
      </c>
      <c r="D35194" s="282">
        <v>87</v>
      </c>
      <c r="E35194" s="265"/>
    </row>
    <row r="35195" spans="1:5">
      <c r="A35195" s="283">
        <v>88232</v>
      </c>
      <c r="B35195" s="176">
        <v>11.3</v>
      </c>
      <c r="C35195" s="176">
        <v>33.1</v>
      </c>
      <c r="D35195" s="282">
        <v>87</v>
      </c>
      <c r="E35195" s="265"/>
    </row>
    <row r="35196" spans="1:5">
      <c r="A35196" s="283">
        <v>88240</v>
      </c>
      <c r="B35196" s="176">
        <v>73.900000000000006</v>
      </c>
      <c r="C35196" s="176">
        <v>31</v>
      </c>
      <c r="D35196" s="282">
        <v>139</v>
      </c>
      <c r="E35196" s="265"/>
    </row>
    <row r="35197" spans="1:5">
      <c r="A35197" s="283">
        <v>88241</v>
      </c>
      <c r="B35197" s="176">
        <v>7.4</v>
      </c>
      <c r="C35197" s="176">
        <v>33.700000000000003</v>
      </c>
      <c r="D35197" s="282">
        <v>87</v>
      </c>
      <c r="E35197" s="265"/>
    </row>
    <row r="35198" spans="1:5">
      <c r="A35198" s="283">
        <v>88242</v>
      </c>
      <c r="B35198" s="176">
        <v>65.3</v>
      </c>
      <c r="C35198" s="176">
        <v>35.5</v>
      </c>
      <c r="D35198" s="282">
        <v>108</v>
      </c>
      <c r="E35198" s="265"/>
    </row>
    <row r="35199" spans="1:5">
      <c r="A35199" s="283">
        <v>88250</v>
      </c>
      <c r="B35199" s="176">
        <v>1</v>
      </c>
      <c r="C35199" s="176">
        <v>38.700000000000003</v>
      </c>
      <c r="D35199" s="282">
        <v>87</v>
      </c>
      <c r="E35199" s="265"/>
    </row>
    <row r="35200" spans="1:5">
      <c r="A35200" s="283">
        <v>88252</v>
      </c>
      <c r="B35200" s="176">
        <v>0.6</v>
      </c>
      <c r="C35200" s="176">
        <v>44.4</v>
      </c>
      <c r="D35200" s="282">
        <v>87</v>
      </c>
      <c r="E35200" s="265"/>
    </row>
    <row r="35201" spans="1:5">
      <c r="A35201" s="283">
        <v>88253</v>
      </c>
      <c r="B35201" s="176">
        <v>2.4</v>
      </c>
      <c r="C35201" s="176">
        <v>35.6</v>
      </c>
      <c r="D35201" s="282">
        <v>87</v>
      </c>
      <c r="E35201" s="265"/>
    </row>
    <row r="35202" spans="1:5">
      <c r="A35202" s="283">
        <v>88254</v>
      </c>
      <c r="B35202" s="176">
        <v>0</v>
      </c>
      <c r="C35202" s="176">
        <v>0</v>
      </c>
      <c r="D35202" s="282">
        <v>87</v>
      </c>
      <c r="E35202" s="265"/>
    </row>
    <row r="35203" spans="1:5">
      <c r="A35203" s="283">
        <v>88255</v>
      </c>
      <c r="B35203" s="176">
        <v>4</v>
      </c>
      <c r="C35203" s="176">
        <v>36.1</v>
      </c>
      <c r="D35203" s="282">
        <v>87</v>
      </c>
      <c r="E35203" s="265"/>
    </row>
    <row r="35204" spans="1:5">
      <c r="A35204" s="283">
        <v>88256</v>
      </c>
      <c r="B35204" s="176">
        <v>10.7</v>
      </c>
      <c r="C35204" s="176">
        <v>35.5</v>
      </c>
      <c r="D35204" s="282">
        <v>87</v>
      </c>
      <c r="E35204" s="265"/>
    </row>
    <row r="35205" spans="1:5">
      <c r="A35205" s="283">
        <v>88260</v>
      </c>
      <c r="B35205" s="176">
        <v>12.6</v>
      </c>
      <c r="C35205" s="176">
        <v>32.200000000000003</v>
      </c>
      <c r="D35205" s="282">
        <v>87</v>
      </c>
      <c r="E35205" s="265"/>
    </row>
    <row r="35206" spans="1:5">
      <c r="A35206" s="283">
        <v>88262</v>
      </c>
      <c r="B35206" s="176">
        <v>0.6</v>
      </c>
      <c r="C35206" s="176">
        <v>39.700000000000003</v>
      </c>
      <c r="D35206" s="282">
        <v>87</v>
      </c>
      <c r="E35206" s="265"/>
    </row>
    <row r="35207" spans="1:5">
      <c r="A35207" s="283">
        <v>88263</v>
      </c>
      <c r="B35207" s="176">
        <v>0</v>
      </c>
      <c r="C35207" s="176">
        <v>0</v>
      </c>
      <c r="D35207" s="282">
        <v>87</v>
      </c>
      <c r="E35207" s="265"/>
    </row>
    <row r="35208" spans="1:5">
      <c r="A35208" s="283">
        <v>88264</v>
      </c>
      <c r="B35208" s="176">
        <v>0.2</v>
      </c>
      <c r="C35208" s="176">
        <v>45</v>
      </c>
      <c r="D35208" s="282">
        <v>87</v>
      </c>
      <c r="E35208" s="265"/>
    </row>
    <row r="35209" spans="1:5">
      <c r="A35209" s="283">
        <v>88265</v>
      </c>
      <c r="B35209" s="176">
        <v>60.4</v>
      </c>
      <c r="C35209" s="176">
        <v>36.799999999999997</v>
      </c>
      <c r="D35209" s="282">
        <v>87</v>
      </c>
      <c r="E35209" s="265"/>
    </row>
    <row r="35210" spans="1:5">
      <c r="A35210" s="283">
        <v>88267</v>
      </c>
      <c r="B35210" s="176">
        <v>0.4</v>
      </c>
      <c r="C35210" s="176">
        <v>41</v>
      </c>
      <c r="D35210" s="282">
        <v>87</v>
      </c>
      <c r="E35210" s="265"/>
    </row>
    <row r="35211" spans="1:5">
      <c r="A35211" s="283">
        <v>88268</v>
      </c>
      <c r="B35211" s="176">
        <v>0.6</v>
      </c>
      <c r="C35211" s="176">
        <v>38</v>
      </c>
      <c r="D35211" s="282">
        <v>87</v>
      </c>
      <c r="E35211" s="265"/>
    </row>
    <row r="35212" spans="1:5">
      <c r="A35212" s="283">
        <v>88301</v>
      </c>
      <c r="B35212" s="176">
        <v>1</v>
      </c>
      <c r="C35212" s="176">
        <v>50.6</v>
      </c>
      <c r="D35212" s="282">
        <v>87</v>
      </c>
      <c r="E35212" s="265"/>
    </row>
    <row r="35213" spans="1:5">
      <c r="A35213" s="283">
        <v>88310</v>
      </c>
      <c r="B35213" s="176">
        <v>93.4</v>
      </c>
      <c r="C35213" s="176">
        <v>38.799999999999997</v>
      </c>
      <c r="D35213" s="282">
        <v>114</v>
      </c>
      <c r="E35213" s="265"/>
    </row>
    <row r="35214" spans="1:5">
      <c r="A35214" s="283">
        <v>88311</v>
      </c>
      <c r="B35214" s="176">
        <v>4.3</v>
      </c>
      <c r="C35214" s="176">
        <v>33.700000000000003</v>
      </c>
      <c r="D35214" s="282">
        <v>87</v>
      </c>
      <c r="E35214" s="265"/>
    </row>
    <row r="35215" spans="1:5">
      <c r="A35215" s="283">
        <v>88312</v>
      </c>
      <c r="B35215" s="176">
        <v>16.100000000000001</v>
      </c>
      <c r="C35215" s="176">
        <v>55</v>
      </c>
      <c r="D35215" s="282">
        <v>87</v>
      </c>
      <c r="E35215" s="265"/>
    </row>
    <row r="35216" spans="1:5">
      <c r="A35216" s="283">
        <v>88314</v>
      </c>
      <c r="B35216" s="176">
        <v>3.9</v>
      </c>
      <c r="C35216" s="176">
        <v>46.8</v>
      </c>
      <c r="D35216" s="282">
        <v>87</v>
      </c>
      <c r="E35216" s="265"/>
    </row>
    <row r="35217" spans="1:5">
      <c r="A35217" s="283">
        <v>88316</v>
      </c>
      <c r="B35217" s="176">
        <v>3.8</v>
      </c>
      <c r="C35217" s="176">
        <v>50.1</v>
      </c>
      <c r="D35217" s="282">
        <v>87</v>
      </c>
      <c r="E35217" s="265"/>
    </row>
    <row r="35218" spans="1:5">
      <c r="A35218" s="283">
        <v>88317</v>
      </c>
      <c r="B35218" s="176">
        <v>8.3000000000000007</v>
      </c>
      <c r="C35218" s="176">
        <v>53.3</v>
      </c>
      <c r="D35218" s="282">
        <v>87</v>
      </c>
      <c r="E35218" s="265"/>
    </row>
    <row r="35219" spans="1:5">
      <c r="A35219" s="283">
        <v>88318</v>
      </c>
      <c r="B35219" s="176">
        <v>0.4</v>
      </c>
      <c r="C35219" s="176">
        <v>52.8</v>
      </c>
      <c r="D35219" s="282">
        <v>87</v>
      </c>
      <c r="E35219" s="265"/>
    </row>
    <row r="35220" spans="1:5">
      <c r="A35220" s="283">
        <v>88321</v>
      </c>
      <c r="B35220" s="176">
        <v>0.2</v>
      </c>
      <c r="C35220" s="176">
        <v>47.9</v>
      </c>
      <c r="D35220" s="282">
        <v>87</v>
      </c>
      <c r="E35220" s="265"/>
    </row>
    <row r="35221" spans="1:5">
      <c r="A35221" s="283">
        <v>88323</v>
      </c>
      <c r="B35221" s="176">
        <v>0.6</v>
      </c>
      <c r="C35221" s="176">
        <v>49.3</v>
      </c>
      <c r="D35221" s="282">
        <v>87</v>
      </c>
      <c r="E35221" s="265"/>
    </row>
    <row r="35222" spans="1:5">
      <c r="A35222" s="283">
        <v>88324</v>
      </c>
      <c r="B35222" s="176">
        <v>1.8</v>
      </c>
      <c r="C35222" s="176">
        <v>48</v>
      </c>
      <c r="D35222" s="282">
        <v>87</v>
      </c>
      <c r="E35222" s="265"/>
    </row>
    <row r="35223" spans="1:5">
      <c r="A35223" s="283">
        <v>88325</v>
      </c>
      <c r="B35223" s="176">
        <v>0</v>
      </c>
      <c r="C35223" s="176">
        <v>0</v>
      </c>
      <c r="D35223" s="282">
        <v>87</v>
      </c>
      <c r="E35223" s="265"/>
    </row>
    <row r="35224" spans="1:5">
      <c r="A35224" s="283">
        <v>88330</v>
      </c>
      <c r="B35224" s="176">
        <v>14.5</v>
      </c>
      <c r="C35224" s="176">
        <v>21.9</v>
      </c>
      <c r="D35224" s="282">
        <v>126</v>
      </c>
      <c r="E35224" s="265"/>
    </row>
    <row r="35225" spans="1:5">
      <c r="A35225" s="283">
        <v>88336</v>
      </c>
      <c r="B35225" s="176">
        <v>1.5</v>
      </c>
      <c r="C35225" s="176">
        <v>47.7</v>
      </c>
      <c r="D35225" s="282">
        <v>87</v>
      </c>
      <c r="E35225" s="265"/>
    </row>
    <row r="35226" spans="1:5">
      <c r="A35226" s="283">
        <v>88337</v>
      </c>
      <c r="B35226" s="176">
        <v>41.9</v>
      </c>
      <c r="C35226" s="176">
        <v>48.3</v>
      </c>
      <c r="D35226" s="282">
        <v>87</v>
      </c>
      <c r="E35226" s="265"/>
    </row>
    <row r="35227" spans="1:5">
      <c r="A35227" s="283">
        <v>88338</v>
      </c>
      <c r="B35227" s="176">
        <v>1.1000000000000001</v>
      </c>
      <c r="C35227" s="176">
        <v>51.1</v>
      </c>
      <c r="D35227" s="282">
        <v>87</v>
      </c>
      <c r="E35227" s="265"/>
    </row>
    <row r="35228" spans="1:5">
      <c r="A35228" s="283">
        <v>88339</v>
      </c>
      <c r="B35228" s="176">
        <v>2.2000000000000002</v>
      </c>
      <c r="C35228" s="176">
        <v>54.4</v>
      </c>
      <c r="D35228" s="282">
        <v>87</v>
      </c>
      <c r="E35228" s="265"/>
    </row>
    <row r="35229" spans="1:5">
      <c r="A35229" s="283">
        <v>88340</v>
      </c>
      <c r="B35229" s="176">
        <v>5</v>
      </c>
      <c r="C35229" s="176">
        <v>26.7</v>
      </c>
      <c r="D35229" s="282">
        <v>115</v>
      </c>
      <c r="E35229" s="265"/>
    </row>
    <row r="35230" spans="1:5">
      <c r="A35230" s="283">
        <v>88341</v>
      </c>
      <c r="B35230" s="176">
        <v>1.5</v>
      </c>
      <c r="C35230" s="176">
        <v>50.2</v>
      </c>
      <c r="D35230" s="282">
        <v>87</v>
      </c>
      <c r="E35230" s="265"/>
    </row>
    <row r="35231" spans="1:5">
      <c r="A35231" s="283">
        <v>88342</v>
      </c>
      <c r="B35231" s="176">
        <v>0</v>
      </c>
      <c r="C35231" s="176">
        <v>0</v>
      </c>
      <c r="D35231" s="282">
        <v>87</v>
      </c>
      <c r="E35231" s="265"/>
    </row>
    <row r="35232" spans="1:5">
      <c r="A35232" s="283">
        <v>88343</v>
      </c>
      <c r="B35232" s="176">
        <v>1.8</v>
      </c>
      <c r="C35232" s="176">
        <v>48.1</v>
      </c>
      <c r="D35232" s="282">
        <v>87</v>
      </c>
      <c r="E35232" s="265"/>
    </row>
    <row r="35233" spans="1:5">
      <c r="A35233" s="283">
        <v>88344</v>
      </c>
      <c r="B35233" s="176">
        <v>0.5</v>
      </c>
      <c r="C35233" s="176">
        <v>45.6</v>
      </c>
      <c r="D35233" s="282">
        <v>87</v>
      </c>
      <c r="E35233" s="265"/>
    </row>
    <row r="35234" spans="1:5">
      <c r="A35234" s="283">
        <v>88345</v>
      </c>
      <c r="B35234" s="176">
        <v>94.7</v>
      </c>
      <c r="C35234" s="176">
        <v>50.6</v>
      </c>
      <c r="D35234" s="282">
        <v>117</v>
      </c>
      <c r="E35234" s="265"/>
    </row>
    <row r="35235" spans="1:5">
      <c r="A35235" s="283">
        <v>88346</v>
      </c>
      <c r="B35235" s="176">
        <v>152.1</v>
      </c>
      <c r="C35235" s="176">
        <v>38.4</v>
      </c>
      <c r="D35235" s="282">
        <v>96</v>
      </c>
      <c r="E35235" s="265"/>
    </row>
    <row r="35236" spans="1:5">
      <c r="A35236" s="283">
        <v>88347</v>
      </c>
      <c r="B35236" s="176">
        <v>2.2000000000000002</v>
      </c>
      <c r="C35236" s="176">
        <v>55</v>
      </c>
      <c r="D35236" s="282">
        <v>87</v>
      </c>
      <c r="E35236" s="265"/>
    </row>
    <row r="35237" spans="1:5">
      <c r="A35237" s="283">
        <v>88348</v>
      </c>
      <c r="B35237" s="176">
        <v>1.8</v>
      </c>
      <c r="C35237" s="176">
        <v>47.5</v>
      </c>
      <c r="D35237" s="282">
        <v>87</v>
      </c>
      <c r="E35237" s="265"/>
    </row>
    <row r="35238" spans="1:5">
      <c r="A35238" s="283">
        <v>88349</v>
      </c>
      <c r="B35238" s="176">
        <v>0</v>
      </c>
      <c r="C35238" s="176">
        <v>0</v>
      </c>
      <c r="D35238" s="282">
        <v>87</v>
      </c>
      <c r="E35238" s="265"/>
    </row>
    <row r="35239" spans="1:5">
      <c r="A35239" s="283">
        <v>88350</v>
      </c>
      <c r="B35239" s="176">
        <v>0</v>
      </c>
      <c r="C35239" s="176">
        <v>0</v>
      </c>
      <c r="D35239" s="282">
        <v>87</v>
      </c>
      <c r="E35239" s="265"/>
    </row>
    <row r="35240" spans="1:5">
      <c r="A35240" s="283">
        <v>88351</v>
      </c>
      <c r="B35240" s="176">
        <v>1.1000000000000001</v>
      </c>
      <c r="C35240" s="176">
        <v>49.6</v>
      </c>
      <c r="D35240" s="282">
        <v>87</v>
      </c>
      <c r="E35240" s="265"/>
    </row>
    <row r="35241" spans="1:5">
      <c r="A35241" s="283">
        <v>88352</v>
      </c>
      <c r="B35241" s="176">
        <v>6.9</v>
      </c>
      <c r="C35241" s="176">
        <v>44.2</v>
      </c>
      <c r="D35241" s="282">
        <v>87</v>
      </c>
      <c r="E35241" s="265"/>
    </row>
    <row r="35242" spans="1:5">
      <c r="A35242" s="283">
        <v>88353</v>
      </c>
      <c r="B35242" s="176">
        <v>0.8</v>
      </c>
      <c r="C35242" s="176">
        <v>44.4</v>
      </c>
      <c r="D35242" s="282">
        <v>87</v>
      </c>
      <c r="E35242" s="265"/>
    </row>
    <row r="35243" spans="1:5">
      <c r="A35243" s="283">
        <v>88354</v>
      </c>
      <c r="B35243" s="176">
        <v>1.4</v>
      </c>
      <c r="C35243" s="176">
        <v>54.5</v>
      </c>
      <c r="D35243" s="282">
        <v>87</v>
      </c>
      <c r="E35243" s="265"/>
    </row>
    <row r="35244" spans="1:5">
      <c r="A35244" s="283">
        <v>88355</v>
      </c>
      <c r="B35244" s="176">
        <v>0.8</v>
      </c>
      <c r="C35244" s="176">
        <v>45.8</v>
      </c>
      <c r="D35244" s="282">
        <v>87</v>
      </c>
      <c r="E35244" s="265"/>
    </row>
    <row r="35245" spans="1:5">
      <c r="A35245" s="283">
        <v>88401</v>
      </c>
      <c r="B35245" s="176">
        <v>7.7</v>
      </c>
      <c r="C35245" s="176">
        <v>43.4</v>
      </c>
      <c r="D35245" s="282">
        <v>87</v>
      </c>
      <c r="E35245" s="265"/>
    </row>
    <row r="35246" spans="1:5">
      <c r="A35246" s="283">
        <v>88410</v>
      </c>
      <c r="B35246" s="176">
        <v>0.4</v>
      </c>
      <c r="C35246" s="176">
        <v>39.799999999999997</v>
      </c>
      <c r="D35246" s="282">
        <v>87</v>
      </c>
      <c r="E35246" s="265"/>
    </row>
    <row r="35247" spans="1:5">
      <c r="A35247" s="283">
        <v>88411</v>
      </c>
      <c r="B35247" s="176">
        <v>0.5</v>
      </c>
      <c r="C35247" s="176">
        <v>44.3</v>
      </c>
      <c r="D35247" s="282">
        <v>87</v>
      </c>
      <c r="E35247" s="265"/>
    </row>
    <row r="35248" spans="1:5">
      <c r="A35248" s="283">
        <v>88414</v>
      </c>
      <c r="B35248" s="176">
        <v>0.5</v>
      </c>
      <c r="C35248" s="176">
        <v>40.5</v>
      </c>
      <c r="D35248" s="282">
        <v>87</v>
      </c>
      <c r="E35248" s="265"/>
    </row>
    <row r="35249" spans="1:5">
      <c r="A35249" s="283">
        <v>88415</v>
      </c>
      <c r="B35249" s="176">
        <v>3</v>
      </c>
      <c r="C35249" s="176">
        <v>41.9</v>
      </c>
      <c r="D35249" s="282">
        <v>107</v>
      </c>
      <c r="E35249" s="265"/>
    </row>
    <row r="35250" spans="1:5">
      <c r="A35250" s="283">
        <v>88416</v>
      </c>
      <c r="B35250" s="176">
        <v>0.2</v>
      </c>
      <c r="C35250" s="176">
        <v>50</v>
      </c>
      <c r="D35250" s="282">
        <v>87</v>
      </c>
      <c r="E35250" s="265"/>
    </row>
    <row r="35251" spans="1:5">
      <c r="A35251" s="283">
        <v>88417</v>
      </c>
      <c r="B35251" s="176">
        <v>1</v>
      </c>
      <c r="C35251" s="176">
        <v>38.200000000000003</v>
      </c>
      <c r="D35251" s="282">
        <v>87</v>
      </c>
      <c r="E35251" s="265"/>
    </row>
    <row r="35252" spans="1:5">
      <c r="A35252" s="283">
        <v>88418</v>
      </c>
      <c r="B35252" s="176">
        <v>0.4</v>
      </c>
      <c r="C35252" s="176">
        <v>38.6</v>
      </c>
      <c r="D35252" s="282">
        <v>87</v>
      </c>
      <c r="E35252" s="265"/>
    </row>
    <row r="35253" spans="1:5">
      <c r="A35253" s="283">
        <v>88419</v>
      </c>
      <c r="B35253" s="176">
        <v>0.7</v>
      </c>
      <c r="C35253" s="176">
        <v>39.200000000000003</v>
      </c>
      <c r="D35253" s="282">
        <v>87</v>
      </c>
      <c r="E35253" s="265"/>
    </row>
    <row r="35254" spans="1:5">
      <c r="A35254" s="283">
        <v>88421</v>
      </c>
      <c r="B35254" s="176">
        <v>0.3</v>
      </c>
      <c r="C35254" s="176">
        <v>51.3</v>
      </c>
      <c r="D35254" s="282">
        <v>87</v>
      </c>
      <c r="E35254" s="265"/>
    </row>
    <row r="35255" spans="1:5">
      <c r="A35255" s="283">
        <v>88422</v>
      </c>
      <c r="B35255" s="176">
        <v>0.7</v>
      </c>
      <c r="C35255" s="176">
        <v>41.3</v>
      </c>
      <c r="D35255" s="282">
        <v>87</v>
      </c>
      <c r="E35255" s="265"/>
    </row>
    <row r="35256" spans="1:5">
      <c r="A35256" s="283">
        <v>88424</v>
      </c>
      <c r="B35256" s="176">
        <v>0.4</v>
      </c>
      <c r="C35256" s="176">
        <v>39.1</v>
      </c>
      <c r="D35256" s="282">
        <v>87</v>
      </c>
      <c r="E35256" s="265"/>
    </row>
    <row r="35257" spans="1:5">
      <c r="A35257" s="283">
        <v>88426</v>
      </c>
      <c r="B35257" s="176">
        <v>18.899999999999999</v>
      </c>
      <c r="C35257" s="176">
        <v>52.7</v>
      </c>
      <c r="D35257" s="282">
        <v>87</v>
      </c>
      <c r="E35257" s="265"/>
    </row>
    <row r="35258" spans="1:5">
      <c r="A35258" s="283">
        <v>88427</v>
      </c>
      <c r="B35258" s="176">
        <v>0.5</v>
      </c>
      <c r="C35258" s="176">
        <v>50.5</v>
      </c>
      <c r="D35258" s="282">
        <v>87</v>
      </c>
      <c r="E35258" s="265"/>
    </row>
    <row r="35259" spans="1:5">
      <c r="A35259" s="283">
        <v>88430</v>
      </c>
      <c r="B35259" s="176">
        <v>0.4</v>
      </c>
      <c r="C35259" s="176">
        <v>46.5</v>
      </c>
      <c r="D35259" s="282">
        <v>87</v>
      </c>
      <c r="E35259" s="265"/>
    </row>
    <row r="35260" spans="1:5">
      <c r="A35260" s="283">
        <v>88431</v>
      </c>
      <c r="B35260" s="176">
        <v>1</v>
      </c>
      <c r="C35260" s="176">
        <v>38.6</v>
      </c>
      <c r="D35260" s="282">
        <v>87</v>
      </c>
      <c r="E35260" s="265"/>
    </row>
    <row r="35261" spans="1:5">
      <c r="A35261" s="283">
        <v>88434</v>
      </c>
      <c r="B35261" s="176">
        <v>0.6</v>
      </c>
      <c r="C35261" s="176">
        <v>48.2</v>
      </c>
      <c r="D35261" s="282">
        <v>87</v>
      </c>
      <c r="E35261" s="265"/>
    </row>
    <row r="35262" spans="1:5">
      <c r="A35262" s="283">
        <v>88435</v>
      </c>
      <c r="B35262" s="176">
        <v>2.6</v>
      </c>
      <c r="C35262" s="176">
        <v>38</v>
      </c>
      <c r="D35262" s="282">
        <v>110</v>
      </c>
      <c r="E35262" s="265"/>
    </row>
    <row r="35263" spans="1:5">
      <c r="A35263" s="283">
        <v>88436</v>
      </c>
      <c r="B35263" s="176">
        <v>0.4</v>
      </c>
      <c r="C35263" s="176">
        <v>39.700000000000003</v>
      </c>
      <c r="D35263" s="282">
        <v>87</v>
      </c>
      <c r="E35263" s="265"/>
    </row>
    <row r="35264" spans="1:5">
      <c r="A35264" s="283">
        <v>88439</v>
      </c>
      <c r="B35264" s="176">
        <v>0</v>
      </c>
      <c r="C35264" s="176">
        <v>0</v>
      </c>
      <c r="D35264" s="282">
        <v>87</v>
      </c>
      <c r="E35264" s="265"/>
    </row>
    <row r="35265" spans="1:5">
      <c r="A35265" s="283">
        <v>88901</v>
      </c>
      <c r="B35265" s="176">
        <v>0</v>
      </c>
      <c r="C35265" s="176">
        <v>0</v>
      </c>
      <c r="D35265" s="282">
        <v>87</v>
      </c>
      <c r="E35265" s="265"/>
    </row>
    <row r="35266" spans="1:5">
      <c r="A35266" s="283">
        <v>89001</v>
      </c>
      <c r="B35266" s="176">
        <v>0.3</v>
      </c>
      <c r="C35266" s="176">
        <v>37.799999999999997</v>
      </c>
      <c r="D35266" s="282">
        <v>87</v>
      </c>
      <c r="E35266" s="265"/>
    </row>
    <row r="35267" spans="1:5">
      <c r="A35267" s="283">
        <v>89002</v>
      </c>
      <c r="B35267" s="176">
        <v>971.8</v>
      </c>
      <c r="C35267" s="176">
        <v>35.799999999999997</v>
      </c>
      <c r="D35267" s="282">
        <v>120</v>
      </c>
      <c r="E35267" s="265"/>
    </row>
    <row r="35268" spans="1:5">
      <c r="A35268" s="283">
        <v>89003</v>
      </c>
      <c r="B35268" s="176">
        <v>0.8</v>
      </c>
      <c r="C35268" s="176">
        <v>50.2</v>
      </c>
      <c r="D35268" s="282">
        <v>87</v>
      </c>
      <c r="E35268" s="265"/>
    </row>
    <row r="35269" spans="1:5">
      <c r="A35269" s="283">
        <v>89004</v>
      </c>
      <c r="B35269" s="176">
        <v>0</v>
      </c>
      <c r="C35269" s="176">
        <v>0</v>
      </c>
      <c r="D35269" s="282">
        <v>87</v>
      </c>
      <c r="E35269" s="265"/>
    </row>
    <row r="35270" spans="1:5">
      <c r="A35270" s="283">
        <v>89005</v>
      </c>
      <c r="B35270" s="176">
        <v>232.5</v>
      </c>
      <c r="C35270" s="176">
        <v>49.4</v>
      </c>
      <c r="D35270" s="282">
        <v>131</v>
      </c>
      <c r="E35270" s="265"/>
    </row>
    <row r="35271" spans="1:5">
      <c r="A35271" s="283">
        <v>89006</v>
      </c>
      <c r="B35271" s="176">
        <v>0</v>
      </c>
      <c r="C35271" s="176">
        <v>0</v>
      </c>
      <c r="D35271" s="282">
        <v>87</v>
      </c>
      <c r="E35271" s="265"/>
    </row>
    <row r="35272" spans="1:5">
      <c r="A35272" s="283">
        <v>89007</v>
      </c>
      <c r="B35272" s="176">
        <v>1.8</v>
      </c>
      <c r="C35272" s="176">
        <v>29.2</v>
      </c>
      <c r="D35272" s="282">
        <v>87</v>
      </c>
      <c r="E35272" s="265"/>
    </row>
    <row r="35273" spans="1:5">
      <c r="A35273" s="283">
        <v>89008</v>
      </c>
      <c r="B35273" s="176">
        <v>0.9</v>
      </c>
      <c r="C35273" s="176">
        <v>37.1</v>
      </c>
      <c r="D35273" s="282">
        <v>87</v>
      </c>
      <c r="E35273" s="265"/>
    </row>
    <row r="35274" spans="1:5">
      <c r="A35274" s="283">
        <v>89009</v>
      </c>
      <c r="B35274" s="176">
        <v>0</v>
      </c>
      <c r="C35274" s="176">
        <v>0</v>
      </c>
      <c r="D35274" s="282">
        <v>87</v>
      </c>
      <c r="E35274" s="265"/>
    </row>
    <row r="35275" spans="1:5">
      <c r="A35275" s="283">
        <v>89010</v>
      </c>
      <c r="B35275" s="176">
        <v>0.2</v>
      </c>
      <c r="C35275" s="176">
        <v>48.4</v>
      </c>
      <c r="D35275" s="282">
        <v>87</v>
      </c>
      <c r="E35275" s="265"/>
    </row>
    <row r="35276" spans="1:5">
      <c r="A35276" s="283">
        <v>89011</v>
      </c>
      <c r="B35276" s="176">
        <v>1161.5999999999999</v>
      </c>
      <c r="C35276" s="176">
        <v>36.200000000000003</v>
      </c>
      <c r="D35276" s="282">
        <v>141</v>
      </c>
      <c r="E35276" s="265"/>
    </row>
    <row r="35277" spans="1:5">
      <c r="A35277" s="283">
        <v>89012</v>
      </c>
      <c r="B35277" s="176">
        <v>2764.9</v>
      </c>
      <c r="C35277" s="176">
        <v>40.299999999999997</v>
      </c>
      <c r="D35277" s="282">
        <v>132</v>
      </c>
      <c r="E35277" s="265"/>
    </row>
    <row r="35278" spans="1:5">
      <c r="A35278" s="283">
        <v>89013</v>
      </c>
      <c r="B35278" s="176">
        <v>0.2</v>
      </c>
      <c r="C35278" s="176">
        <v>57.4</v>
      </c>
      <c r="D35278" s="282">
        <v>87</v>
      </c>
      <c r="E35278" s="265"/>
    </row>
    <row r="35279" spans="1:5">
      <c r="A35279" s="283">
        <v>89014</v>
      </c>
      <c r="B35279" s="176">
        <v>4970.2</v>
      </c>
      <c r="C35279" s="176">
        <v>35.299999999999997</v>
      </c>
      <c r="D35279" s="282">
        <v>185</v>
      </c>
      <c r="E35279" s="265"/>
    </row>
    <row r="35280" spans="1:5">
      <c r="A35280" s="283">
        <v>89015</v>
      </c>
      <c r="B35280" s="176">
        <v>2969.5</v>
      </c>
      <c r="C35280" s="176">
        <v>38.200000000000003</v>
      </c>
      <c r="D35280" s="282">
        <v>124</v>
      </c>
      <c r="E35280" s="265"/>
    </row>
    <row r="35281" spans="1:5">
      <c r="A35281" s="283">
        <v>89016</v>
      </c>
      <c r="B35281" s="176">
        <v>0</v>
      </c>
      <c r="C35281" s="176">
        <v>0</v>
      </c>
      <c r="D35281" s="282">
        <v>87</v>
      </c>
      <c r="E35281" s="265"/>
    </row>
    <row r="35282" spans="1:5">
      <c r="A35282" s="283">
        <v>89017</v>
      </c>
      <c r="B35282" s="176">
        <v>0.3</v>
      </c>
      <c r="C35282" s="176">
        <v>39.1</v>
      </c>
      <c r="D35282" s="282">
        <v>87</v>
      </c>
      <c r="E35282" s="265"/>
    </row>
    <row r="35283" spans="1:5">
      <c r="A35283" s="283">
        <v>89018</v>
      </c>
      <c r="B35283" s="176">
        <v>0</v>
      </c>
      <c r="C35283" s="176">
        <v>0</v>
      </c>
      <c r="D35283" s="282">
        <v>87</v>
      </c>
      <c r="E35283" s="265"/>
    </row>
    <row r="35284" spans="1:5">
      <c r="A35284" s="283">
        <v>89019</v>
      </c>
      <c r="B35284" s="176">
        <v>4.0999999999999996</v>
      </c>
      <c r="C35284" s="176">
        <v>35.200000000000003</v>
      </c>
      <c r="D35284" s="282">
        <v>87</v>
      </c>
      <c r="E35284" s="265"/>
    </row>
    <row r="35285" spans="1:5">
      <c r="A35285" s="283">
        <v>89020</v>
      </c>
      <c r="B35285" s="176">
        <v>2.1</v>
      </c>
      <c r="C35285" s="176">
        <v>41.5</v>
      </c>
      <c r="D35285" s="282">
        <v>115</v>
      </c>
      <c r="E35285" s="265"/>
    </row>
    <row r="35286" spans="1:5">
      <c r="A35286" s="283">
        <v>89021</v>
      </c>
      <c r="B35286" s="176">
        <v>28.9</v>
      </c>
      <c r="C35286" s="176">
        <v>33.9</v>
      </c>
      <c r="D35286" s="282">
        <v>87</v>
      </c>
      <c r="E35286" s="265"/>
    </row>
    <row r="35287" spans="1:5">
      <c r="A35287" s="283">
        <v>89022</v>
      </c>
      <c r="B35287" s="176">
        <v>0.8</v>
      </c>
      <c r="C35287" s="176">
        <v>39.299999999999997</v>
      </c>
      <c r="D35287" s="282">
        <v>87</v>
      </c>
      <c r="E35287" s="265"/>
    </row>
    <row r="35288" spans="1:5">
      <c r="A35288" s="283">
        <v>89023</v>
      </c>
      <c r="B35288" s="176">
        <v>4.5</v>
      </c>
      <c r="C35288" s="176">
        <v>54.3</v>
      </c>
      <c r="D35288" s="282">
        <v>87</v>
      </c>
      <c r="E35288" s="265"/>
    </row>
    <row r="35289" spans="1:5">
      <c r="A35289" s="283">
        <v>89024</v>
      </c>
      <c r="B35289" s="176">
        <v>0</v>
      </c>
      <c r="C35289" s="176">
        <v>0</v>
      </c>
      <c r="D35289" s="282">
        <v>87</v>
      </c>
      <c r="E35289" s="265"/>
    </row>
    <row r="35290" spans="1:5">
      <c r="A35290" s="283">
        <v>89025</v>
      </c>
      <c r="B35290" s="176">
        <v>0.6</v>
      </c>
      <c r="C35290" s="176">
        <v>36.799999999999997</v>
      </c>
      <c r="D35290" s="282">
        <v>87</v>
      </c>
      <c r="E35290" s="265"/>
    </row>
    <row r="35291" spans="1:5">
      <c r="A35291" s="283">
        <v>89027</v>
      </c>
      <c r="B35291" s="176">
        <v>593.9</v>
      </c>
      <c r="C35291" s="176">
        <v>49.7</v>
      </c>
      <c r="D35291" s="282">
        <v>87</v>
      </c>
      <c r="E35291" s="265"/>
    </row>
    <row r="35292" spans="1:5">
      <c r="A35292" s="283">
        <v>89028</v>
      </c>
      <c r="B35292" s="176">
        <v>24</v>
      </c>
      <c r="C35292" s="176">
        <v>59.7</v>
      </c>
      <c r="D35292" s="282">
        <v>87</v>
      </c>
      <c r="E35292" s="265"/>
    </row>
    <row r="35293" spans="1:5">
      <c r="A35293" s="283">
        <v>89029</v>
      </c>
      <c r="B35293" s="176">
        <v>119.5</v>
      </c>
      <c r="C35293" s="176">
        <v>54.8</v>
      </c>
      <c r="D35293" s="282">
        <v>87</v>
      </c>
      <c r="E35293" s="265"/>
    </row>
    <row r="35294" spans="1:5">
      <c r="A35294" s="283">
        <v>89030</v>
      </c>
      <c r="B35294" s="176">
        <v>6097.5</v>
      </c>
      <c r="C35294" s="176">
        <v>27.9</v>
      </c>
      <c r="D35294" s="282">
        <v>101</v>
      </c>
      <c r="E35294" s="265"/>
    </row>
    <row r="35295" spans="1:5">
      <c r="A35295" s="283">
        <v>89031</v>
      </c>
      <c r="B35295" s="176">
        <v>6013.2</v>
      </c>
      <c r="C35295" s="176">
        <v>32.1</v>
      </c>
      <c r="D35295" s="282">
        <v>115</v>
      </c>
      <c r="E35295" s="265"/>
    </row>
    <row r="35296" spans="1:5">
      <c r="A35296" s="283">
        <v>89032</v>
      </c>
      <c r="B35296" s="176">
        <v>4258.7</v>
      </c>
      <c r="C35296" s="176">
        <v>32.200000000000003</v>
      </c>
      <c r="D35296" s="282">
        <v>132</v>
      </c>
      <c r="E35296" s="265"/>
    </row>
    <row r="35297" spans="1:5">
      <c r="A35297" s="283">
        <v>89033</v>
      </c>
      <c r="B35297" s="176">
        <v>3320.8</v>
      </c>
      <c r="C35297" s="176">
        <v>31</v>
      </c>
      <c r="D35297" s="282">
        <v>87</v>
      </c>
      <c r="E35297" s="265"/>
    </row>
    <row r="35298" spans="1:5">
      <c r="A35298" s="283">
        <v>89034</v>
      </c>
      <c r="B35298" s="176">
        <v>87</v>
      </c>
      <c r="C35298" s="176">
        <v>62.6</v>
      </c>
      <c r="D35298" s="282">
        <v>87</v>
      </c>
      <c r="E35298" s="265"/>
    </row>
    <row r="35299" spans="1:5">
      <c r="A35299" s="283">
        <v>89036</v>
      </c>
      <c r="B35299" s="176">
        <v>0</v>
      </c>
      <c r="C35299" s="176">
        <v>0</v>
      </c>
      <c r="D35299" s="282">
        <v>87</v>
      </c>
      <c r="E35299" s="265"/>
    </row>
    <row r="35300" spans="1:5">
      <c r="A35300" s="283">
        <v>89037</v>
      </c>
      <c r="B35300" s="176">
        <v>0</v>
      </c>
      <c r="C35300" s="176">
        <v>0</v>
      </c>
      <c r="D35300" s="282">
        <v>87</v>
      </c>
      <c r="E35300" s="265"/>
    </row>
    <row r="35301" spans="1:5">
      <c r="A35301" s="283">
        <v>89039</v>
      </c>
      <c r="B35301" s="176">
        <v>1.4</v>
      </c>
      <c r="C35301" s="176">
        <v>62.4</v>
      </c>
      <c r="D35301" s="282">
        <v>87</v>
      </c>
      <c r="E35301" s="265"/>
    </row>
    <row r="35302" spans="1:5">
      <c r="A35302" s="283">
        <v>89040</v>
      </c>
      <c r="B35302" s="176">
        <v>1127.9000000000001</v>
      </c>
      <c r="C35302" s="176">
        <v>42.1</v>
      </c>
      <c r="D35302" s="282">
        <v>87</v>
      </c>
      <c r="E35302" s="265"/>
    </row>
    <row r="35303" spans="1:5">
      <c r="A35303" s="283">
        <v>89041</v>
      </c>
      <c r="B35303" s="176">
        <v>273</v>
      </c>
      <c r="C35303" s="176">
        <v>50.8</v>
      </c>
      <c r="D35303" s="282">
        <v>87</v>
      </c>
      <c r="E35303" s="265"/>
    </row>
    <row r="35304" spans="1:5">
      <c r="A35304" s="283">
        <v>89042</v>
      </c>
      <c r="B35304" s="176">
        <v>0.9</v>
      </c>
      <c r="C35304" s="176">
        <v>37.1</v>
      </c>
      <c r="D35304" s="282">
        <v>87</v>
      </c>
      <c r="E35304" s="265"/>
    </row>
    <row r="35305" spans="1:5">
      <c r="A35305" s="283">
        <v>89043</v>
      </c>
      <c r="B35305" s="176">
        <v>0.6</v>
      </c>
      <c r="C35305" s="176">
        <v>41.7</v>
      </c>
      <c r="D35305" s="282">
        <v>87</v>
      </c>
      <c r="E35305" s="265"/>
    </row>
    <row r="35306" spans="1:5">
      <c r="A35306" s="283">
        <v>89044</v>
      </c>
      <c r="B35306" s="176">
        <v>707.7</v>
      </c>
      <c r="C35306" s="176">
        <v>53.7</v>
      </c>
      <c r="D35306" s="282">
        <v>101</v>
      </c>
      <c r="E35306" s="265"/>
    </row>
    <row r="35307" spans="1:5">
      <c r="A35307" s="283">
        <v>89045</v>
      </c>
      <c r="B35307" s="176">
        <v>0.2</v>
      </c>
      <c r="C35307" s="176">
        <v>37.1</v>
      </c>
      <c r="D35307" s="282">
        <v>87</v>
      </c>
      <c r="E35307" s="265"/>
    </row>
    <row r="35308" spans="1:5">
      <c r="A35308" s="283">
        <v>89046</v>
      </c>
      <c r="B35308" s="176">
        <v>0.7</v>
      </c>
      <c r="C35308" s="176">
        <v>51.6</v>
      </c>
      <c r="D35308" s="282">
        <v>87</v>
      </c>
      <c r="E35308" s="265"/>
    </row>
    <row r="35309" spans="1:5">
      <c r="A35309" s="283">
        <v>89047</v>
      </c>
      <c r="B35309" s="176">
        <v>0</v>
      </c>
      <c r="C35309" s="176">
        <v>0</v>
      </c>
      <c r="D35309" s="282">
        <v>87</v>
      </c>
      <c r="E35309" s="265"/>
    </row>
    <row r="35310" spans="1:5">
      <c r="A35310" s="283">
        <v>89048</v>
      </c>
      <c r="B35310" s="176">
        <v>155.6</v>
      </c>
      <c r="C35310" s="176">
        <v>49.4</v>
      </c>
      <c r="D35310" s="282">
        <v>96</v>
      </c>
      <c r="E35310" s="265"/>
    </row>
    <row r="35311" spans="1:5">
      <c r="A35311" s="283">
        <v>89049</v>
      </c>
      <c r="B35311" s="176">
        <v>0.4</v>
      </c>
      <c r="C35311" s="176">
        <v>40.4</v>
      </c>
      <c r="D35311" s="282">
        <v>87</v>
      </c>
      <c r="E35311" s="265"/>
    </row>
    <row r="35312" spans="1:5">
      <c r="A35312" s="283">
        <v>89052</v>
      </c>
      <c r="B35312" s="176">
        <v>214.6</v>
      </c>
      <c r="C35312" s="176">
        <v>41.9</v>
      </c>
      <c r="D35312" s="282">
        <v>181</v>
      </c>
      <c r="E35312" s="265"/>
    </row>
    <row r="35313" spans="1:5">
      <c r="A35313" s="283">
        <v>89053</v>
      </c>
      <c r="B35313" s="176">
        <v>0</v>
      </c>
      <c r="C35313" s="176">
        <v>0</v>
      </c>
      <c r="D35313" s="282">
        <v>87</v>
      </c>
      <c r="E35313" s="265"/>
    </row>
    <row r="35314" spans="1:5">
      <c r="A35314" s="283">
        <v>89054</v>
      </c>
      <c r="B35314" s="176">
        <v>11.1</v>
      </c>
      <c r="C35314" s="176">
        <v>32.299999999999997</v>
      </c>
      <c r="D35314" s="282">
        <v>87</v>
      </c>
      <c r="E35314" s="265"/>
    </row>
    <row r="35315" spans="1:5">
      <c r="A35315" s="283">
        <v>89060</v>
      </c>
      <c r="B35315" s="176">
        <v>19.3</v>
      </c>
      <c r="C35315" s="176">
        <v>50.2</v>
      </c>
      <c r="D35315" s="282">
        <v>87</v>
      </c>
      <c r="E35315" s="265"/>
    </row>
    <row r="35316" spans="1:5">
      <c r="A35316" s="283">
        <v>89061</v>
      </c>
      <c r="B35316" s="176">
        <v>50.6</v>
      </c>
      <c r="C35316" s="176">
        <v>49</v>
      </c>
      <c r="D35316" s="282">
        <v>87</v>
      </c>
      <c r="E35316" s="265"/>
    </row>
    <row r="35317" spans="1:5">
      <c r="A35317" s="283">
        <v>89070</v>
      </c>
      <c r="B35317" s="176">
        <v>0</v>
      </c>
      <c r="C35317" s="176">
        <v>0</v>
      </c>
      <c r="D35317" s="282">
        <v>87</v>
      </c>
      <c r="E35317" s="265"/>
    </row>
    <row r="35318" spans="1:5">
      <c r="A35318" s="283">
        <v>89074</v>
      </c>
      <c r="B35318" s="176">
        <v>5393</v>
      </c>
      <c r="C35318" s="176">
        <v>39.5</v>
      </c>
      <c r="D35318" s="282">
        <v>176</v>
      </c>
      <c r="E35318" s="265"/>
    </row>
    <row r="35319" spans="1:5">
      <c r="A35319" s="283">
        <v>89077</v>
      </c>
      <c r="B35319" s="176">
        <v>4959.7</v>
      </c>
      <c r="C35319" s="176">
        <v>43.1</v>
      </c>
      <c r="D35319" s="282">
        <v>87</v>
      </c>
      <c r="E35319" s="265"/>
    </row>
    <row r="35320" spans="1:5">
      <c r="A35320" s="283">
        <v>89081</v>
      </c>
      <c r="B35320" s="176">
        <v>1810.8</v>
      </c>
      <c r="C35320" s="176">
        <v>28.7</v>
      </c>
      <c r="D35320" s="282">
        <v>96</v>
      </c>
      <c r="E35320" s="265"/>
    </row>
    <row r="35321" spans="1:5">
      <c r="A35321" s="283">
        <v>89084</v>
      </c>
      <c r="B35321" s="176">
        <v>3658.6</v>
      </c>
      <c r="C35321" s="176">
        <v>35.9</v>
      </c>
      <c r="D35321" s="282">
        <v>93</v>
      </c>
      <c r="E35321" s="265"/>
    </row>
    <row r="35322" spans="1:5">
      <c r="A35322" s="283">
        <v>89085</v>
      </c>
      <c r="B35322" s="176">
        <v>2467</v>
      </c>
      <c r="C35322" s="176">
        <v>30.2</v>
      </c>
      <c r="D35322" s="282">
        <v>87</v>
      </c>
      <c r="E35322" s="265"/>
    </row>
    <row r="35323" spans="1:5">
      <c r="A35323" s="283">
        <v>89086</v>
      </c>
      <c r="B35323" s="176">
        <v>467.8</v>
      </c>
      <c r="C35323" s="176">
        <v>26.8</v>
      </c>
      <c r="D35323" s="282">
        <v>96</v>
      </c>
      <c r="E35323" s="265"/>
    </row>
    <row r="35324" spans="1:5">
      <c r="A35324" s="283">
        <v>89101</v>
      </c>
      <c r="B35324" s="176">
        <v>9266.2999999999993</v>
      </c>
      <c r="C35324" s="176">
        <v>32.700000000000003</v>
      </c>
      <c r="D35324" s="282">
        <v>109</v>
      </c>
      <c r="E35324" s="265"/>
    </row>
    <row r="35325" spans="1:5">
      <c r="A35325" s="283">
        <v>89102</v>
      </c>
      <c r="B35325" s="176">
        <v>6068.7</v>
      </c>
      <c r="C35325" s="176">
        <v>34.6</v>
      </c>
      <c r="D35325" s="282">
        <v>136</v>
      </c>
      <c r="E35325" s="265"/>
    </row>
    <row r="35326" spans="1:5">
      <c r="A35326" s="283">
        <v>89103</v>
      </c>
      <c r="B35326" s="176">
        <v>7331.4</v>
      </c>
      <c r="C35326" s="176">
        <v>37.799999999999997</v>
      </c>
      <c r="D35326" s="282">
        <v>118</v>
      </c>
      <c r="E35326" s="265"/>
    </row>
    <row r="35327" spans="1:5">
      <c r="A35327" s="283">
        <v>89104</v>
      </c>
      <c r="B35327" s="176">
        <v>2462.6</v>
      </c>
      <c r="C35327" s="176">
        <v>36.700000000000003</v>
      </c>
      <c r="D35327" s="282">
        <v>128</v>
      </c>
      <c r="E35327" s="265"/>
    </row>
    <row r="35328" spans="1:5">
      <c r="A35328" s="283">
        <v>89105</v>
      </c>
      <c r="B35328" s="176">
        <v>0</v>
      </c>
      <c r="C35328" s="176">
        <v>0</v>
      </c>
      <c r="D35328" s="282">
        <v>87</v>
      </c>
      <c r="E35328" s="265"/>
    </row>
    <row r="35329" spans="1:5">
      <c r="A35329" s="283">
        <v>89106</v>
      </c>
      <c r="B35329" s="176">
        <v>5081.3999999999996</v>
      </c>
      <c r="C35329" s="176">
        <v>31.5</v>
      </c>
      <c r="D35329" s="282">
        <v>130</v>
      </c>
      <c r="E35329" s="265"/>
    </row>
    <row r="35330" spans="1:5">
      <c r="A35330" s="283">
        <v>89107</v>
      </c>
      <c r="B35330" s="176">
        <v>6259.2</v>
      </c>
      <c r="C35330" s="176">
        <v>35</v>
      </c>
      <c r="D35330" s="282">
        <v>107</v>
      </c>
      <c r="E35330" s="265"/>
    </row>
    <row r="35331" spans="1:5">
      <c r="A35331" s="283">
        <v>89108</v>
      </c>
      <c r="B35331" s="176">
        <v>7564.2</v>
      </c>
      <c r="C35331" s="176">
        <v>33.1</v>
      </c>
      <c r="D35331" s="282">
        <v>94</v>
      </c>
      <c r="E35331" s="265"/>
    </row>
    <row r="35332" spans="1:5">
      <c r="A35332" s="283">
        <v>89109</v>
      </c>
      <c r="B35332" s="176">
        <v>1871.7</v>
      </c>
      <c r="C35332" s="176">
        <v>44.6</v>
      </c>
      <c r="D35332" s="282">
        <v>142</v>
      </c>
      <c r="E35332" s="265"/>
    </row>
    <row r="35333" spans="1:5">
      <c r="A35333" s="283">
        <v>89110</v>
      </c>
      <c r="B35333" s="176">
        <v>2098.5</v>
      </c>
      <c r="C35333" s="176">
        <v>30</v>
      </c>
      <c r="D35333" s="282">
        <v>96</v>
      </c>
      <c r="E35333" s="265"/>
    </row>
    <row r="35334" spans="1:5">
      <c r="A35334" s="283">
        <v>89111</v>
      </c>
      <c r="B35334" s="176">
        <v>137.4</v>
      </c>
      <c r="C35334" s="176">
        <v>39</v>
      </c>
      <c r="D35334" s="282">
        <v>87</v>
      </c>
      <c r="E35334" s="265"/>
    </row>
    <row r="35335" spans="1:5">
      <c r="A35335" s="283">
        <v>89112</v>
      </c>
      <c r="B35335" s="176">
        <v>7516.7</v>
      </c>
      <c r="C35335" s="176">
        <v>35</v>
      </c>
      <c r="D35335" s="282">
        <v>87</v>
      </c>
      <c r="E35335" s="265"/>
    </row>
    <row r="35336" spans="1:5">
      <c r="A35336" s="283">
        <v>89113</v>
      </c>
      <c r="B35336" s="176">
        <v>2016.8</v>
      </c>
      <c r="C35336" s="176">
        <v>36.4</v>
      </c>
      <c r="D35336" s="282">
        <v>130</v>
      </c>
      <c r="E35336" s="265"/>
    </row>
    <row r="35337" spans="1:5">
      <c r="A35337" s="283">
        <v>89114</v>
      </c>
      <c r="B35337" s="176">
        <v>0</v>
      </c>
      <c r="C35337" s="176">
        <v>0</v>
      </c>
      <c r="D35337" s="282">
        <v>87</v>
      </c>
      <c r="E35337" s="265"/>
    </row>
    <row r="35338" spans="1:5">
      <c r="A35338" s="283">
        <v>89115</v>
      </c>
      <c r="B35338" s="176">
        <v>923.1</v>
      </c>
      <c r="C35338" s="176">
        <v>26.6</v>
      </c>
      <c r="D35338" s="282">
        <v>101</v>
      </c>
      <c r="E35338" s="265"/>
    </row>
    <row r="35339" spans="1:5">
      <c r="A35339" s="283">
        <v>89116</v>
      </c>
      <c r="B35339" s="176">
        <v>0</v>
      </c>
      <c r="C35339" s="176">
        <v>0</v>
      </c>
      <c r="D35339" s="282">
        <v>87</v>
      </c>
      <c r="E35339" s="265"/>
    </row>
    <row r="35340" spans="1:5">
      <c r="A35340" s="283">
        <v>89117</v>
      </c>
      <c r="B35340" s="176">
        <v>5927.8</v>
      </c>
      <c r="C35340" s="176">
        <v>40.5</v>
      </c>
      <c r="D35340" s="282">
        <v>141</v>
      </c>
      <c r="E35340" s="265"/>
    </row>
    <row r="35341" spans="1:5">
      <c r="A35341" s="283">
        <v>89118</v>
      </c>
      <c r="B35341" s="176">
        <v>1986.3</v>
      </c>
      <c r="C35341" s="176">
        <v>37.9</v>
      </c>
      <c r="D35341" s="282">
        <v>103</v>
      </c>
      <c r="E35341" s="265"/>
    </row>
    <row r="35342" spans="1:5">
      <c r="A35342" s="283">
        <v>89119</v>
      </c>
      <c r="B35342" s="176">
        <v>4229.8999999999996</v>
      </c>
      <c r="C35342" s="176">
        <v>34</v>
      </c>
      <c r="D35342" s="282">
        <v>158</v>
      </c>
      <c r="E35342" s="265"/>
    </row>
    <row r="35343" spans="1:5">
      <c r="A35343" s="283">
        <v>89120</v>
      </c>
      <c r="B35343" s="176">
        <v>3850.9</v>
      </c>
      <c r="C35343" s="176">
        <v>38.9</v>
      </c>
      <c r="D35343" s="282">
        <v>141</v>
      </c>
      <c r="E35343" s="265"/>
    </row>
    <row r="35344" spans="1:5">
      <c r="A35344" s="283">
        <v>89121</v>
      </c>
      <c r="B35344" s="176">
        <v>5974.4</v>
      </c>
      <c r="C35344" s="176">
        <v>39.200000000000003</v>
      </c>
      <c r="D35344" s="282">
        <v>116</v>
      </c>
      <c r="E35344" s="265"/>
    </row>
    <row r="35345" spans="1:5">
      <c r="A35345" s="283">
        <v>89122</v>
      </c>
      <c r="B35345" s="176">
        <v>4160.1000000000004</v>
      </c>
      <c r="C35345" s="176">
        <v>36.5</v>
      </c>
      <c r="D35345" s="282">
        <v>119</v>
      </c>
      <c r="E35345" s="265"/>
    </row>
    <row r="35346" spans="1:5">
      <c r="A35346" s="283">
        <v>89123</v>
      </c>
      <c r="B35346" s="176">
        <v>5206.7</v>
      </c>
      <c r="C35346" s="176">
        <v>37.5</v>
      </c>
      <c r="D35346" s="282">
        <v>131</v>
      </c>
      <c r="E35346" s="265"/>
    </row>
    <row r="35347" spans="1:5">
      <c r="A35347" s="283">
        <v>89124</v>
      </c>
      <c r="B35347" s="176">
        <v>6</v>
      </c>
      <c r="C35347" s="176">
        <v>35.299999999999997</v>
      </c>
      <c r="D35347" s="282">
        <v>87</v>
      </c>
      <c r="E35347" s="265"/>
    </row>
    <row r="35348" spans="1:5">
      <c r="A35348" s="283">
        <v>89125</v>
      </c>
      <c r="B35348" s="176">
        <v>0</v>
      </c>
      <c r="C35348" s="176">
        <v>0</v>
      </c>
      <c r="D35348" s="282">
        <v>87</v>
      </c>
      <c r="E35348" s="265"/>
    </row>
    <row r="35349" spans="1:5">
      <c r="A35349" s="283">
        <v>89126</v>
      </c>
      <c r="B35349" s="176">
        <v>0</v>
      </c>
      <c r="C35349" s="176">
        <v>0</v>
      </c>
      <c r="D35349" s="282">
        <v>87</v>
      </c>
      <c r="E35349" s="265"/>
    </row>
    <row r="35350" spans="1:5">
      <c r="A35350" s="283">
        <v>89127</v>
      </c>
      <c r="B35350" s="176">
        <v>0</v>
      </c>
      <c r="C35350" s="176">
        <v>0</v>
      </c>
      <c r="D35350" s="282">
        <v>87</v>
      </c>
      <c r="E35350" s="265"/>
    </row>
    <row r="35351" spans="1:5">
      <c r="A35351" s="283">
        <v>89128</v>
      </c>
      <c r="B35351" s="176">
        <v>6484.2</v>
      </c>
      <c r="C35351" s="176">
        <v>37.6</v>
      </c>
      <c r="D35351" s="282">
        <v>184</v>
      </c>
      <c r="E35351" s="265"/>
    </row>
    <row r="35352" spans="1:5">
      <c r="A35352" s="283">
        <v>89129</v>
      </c>
      <c r="B35352" s="176">
        <v>5098.3</v>
      </c>
      <c r="C35352" s="176">
        <v>36.799999999999997</v>
      </c>
      <c r="D35352" s="282">
        <v>130</v>
      </c>
      <c r="E35352" s="265"/>
    </row>
    <row r="35353" spans="1:5">
      <c r="A35353" s="283">
        <v>89130</v>
      </c>
      <c r="B35353" s="176">
        <v>4242.3</v>
      </c>
      <c r="C35353" s="176">
        <v>40.1</v>
      </c>
      <c r="D35353" s="282">
        <v>126</v>
      </c>
      <c r="E35353" s="265"/>
    </row>
    <row r="35354" spans="1:5">
      <c r="A35354" s="283">
        <v>89131</v>
      </c>
      <c r="B35354" s="176">
        <v>2684.9</v>
      </c>
      <c r="C35354" s="176">
        <v>35.799999999999997</v>
      </c>
      <c r="D35354" s="282">
        <v>166</v>
      </c>
      <c r="E35354" s="265"/>
    </row>
    <row r="35355" spans="1:5">
      <c r="A35355" s="283">
        <v>89132</v>
      </c>
      <c r="B35355" s="176">
        <v>0</v>
      </c>
      <c r="C35355" s="176">
        <v>0</v>
      </c>
      <c r="D35355" s="282">
        <v>87</v>
      </c>
      <c r="E35355" s="265"/>
    </row>
    <row r="35356" spans="1:5">
      <c r="A35356" s="283">
        <v>89133</v>
      </c>
      <c r="B35356" s="176">
        <v>0</v>
      </c>
      <c r="C35356" s="176">
        <v>0</v>
      </c>
      <c r="D35356" s="282">
        <v>87</v>
      </c>
      <c r="E35356" s="265"/>
    </row>
    <row r="35357" spans="1:5">
      <c r="A35357" s="283">
        <v>89134</v>
      </c>
      <c r="B35357" s="176">
        <v>3596.9</v>
      </c>
      <c r="C35357" s="176">
        <v>62.9</v>
      </c>
      <c r="D35357" s="282">
        <v>160</v>
      </c>
      <c r="E35357" s="265"/>
    </row>
    <row r="35358" spans="1:5">
      <c r="A35358" s="283">
        <v>89135</v>
      </c>
      <c r="B35358" s="176">
        <v>969</v>
      </c>
      <c r="C35358" s="176">
        <v>40.700000000000003</v>
      </c>
      <c r="D35358" s="282">
        <v>164</v>
      </c>
      <c r="E35358" s="265"/>
    </row>
    <row r="35359" spans="1:5">
      <c r="A35359" s="283">
        <v>89136</v>
      </c>
      <c r="B35359" s="176">
        <v>0</v>
      </c>
      <c r="C35359" s="176">
        <v>0</v>
      </c>
      <c r="D35359" s="282">
        <v>87</v>
      </c>
      <c r="E35359" s="265"/>
    </row>
    <row r="35360" spans="1:5">
      <c r="A35360" s="283">
        <v>89137</v>
      </c>
      <c r="B35360" s="176">
        <v>4883.3999999999996</v>
      </c>
      <c r="C35360" s="176">
        <v>41.6</v>
      </c>
      <c r="D35360" s="282">
        <v>87</v>
      </c>
      <c r="E35360" s="265"/>
    </row>
    <row r="35361" spans="1:5">
      <c r="A35361" s="283">
        <v>89138</v>
      </c>
      <c r="B35361" s="176">
        <v>85.2</v>
      </c>
      <c r="C35361" s="176">
        <v>34.9</v>
      </c>
      <c r="D35361" s="282">
        <v>94</v>
      </c>
      <c r="E35361" s="265"/>
    </row>
    <row r="35362" spans="1:5">
      <c r="A35362" s="283">
        <v>89139</v>
      </c>
      <c r="B35362" s="176">
        <v>3249.6</v>
      </c>
      <c r="C35362" s="176">
        <v>31.6</v>
      </c>
      <c r="D35362" s="282">
        <v>94</v>
      </c>
      <c r="E35362" s="265"/>
    </row>
    <row r="35363" spans="1:5">
      <c r="A35363" s="283">
        <v>89140</v>
      </c>
      <c r="B35363" s="176">
        <v>4347.7</v>
      </c>
      <c r="C35363" s="176">
        <v>30.4</v>
      </c>
      <c r="D35363" s="282">
        <v>87</v>
      </c>
      <c r="E35363" s="265"/>
    </row>
    <row r="35364" spans="1:5">
      <c r="A35364" s="283">
        <v>89141</v>
      </c>
      <c r="B35364" s="176">
        <v>1523.4</v>
      </c>
      <c r="C35364" s="176">
        <v>32.9</v>
      </c>
      <c r="D35364" s="282">
        <v>122</v>
      </c>
      <c r="E35364" s="265"/>
    </row>
    <row r="35365" spans="1:5">
      <c r="A35365" s="283">
        <v>89142</v>
      </c>
      <c r="B35365" s="176">
        <v>1645.2</v>
      </c>
      <c r="C35365" s="176">
        <v>31.2</v>
      </c>
      <c r="D35365" s="282">
        <v>87</v>
      </c>
      <c r="E35365" s="265"/>
    </row>
    <row r="35366" spans="1:5">
      <c r="A35366" s="283">
        <v>89143</v>
      </c>
      <c r="B35366" s="176">
        <v>611.70000000000005</v>
      </c>
      <c r="C35366" s="176">
        <v>31.9</v>
      </c>
      <c r="D35366" s="282">
        <v>87</v>
      </c>
      <c r="E35366" s="265"/>
    </row>
    <row r="35367" spans="1:5">
      <c r="A35367" s="283">
        <v>89144</v>
      </c>
      <c r="B35367" s="176">
        <v>4236.6000000000004</v>
      </c>
      <c r="C35367" s="176">
        <v>39.4</v>
      </c>
      <c r="D35367" s="282">
        <v>110</v>
      </c>
      <c r="E35367" s="265"/>
    </row>
    <row r="35368" spans="1:5">
      <c r="A35368" s="283">
        <v>89145</v>
      </c>
      <c r="B35368" s="176">
        <v>5544.3</v>
      </c>
      <c r="C35368" s="176">
        <v>39.4</v>
      </c>
      <c r="D35368" s="282">
        <v>103</v>
      </c>
      <c r="E35368" s="265"/>
    </row>
    <row r="35369" spans="1:5">
      <c r="A35369" s="283">
        <v>89146</v>
      </c>
      <c r="B35369" s="176">
        <v>3951.4</v>
      </c>
      <c r="C35369" s="176">
        <v>39.200000000000003</v>
      </c>
      <c r="D35369" s="282">
        <v>185</v>
      </c>
      <c r="E35369" s="265"/>
    </row>
    <row r="35370" spans="1:5">
      <c r="A35370" s="283">
        <v>89147</v>
      </c>
      <c r="B35370" s="176">
        <v>6747.7</v>
      </c>
      <c r="C35370" s="176">
        <v>38.4</v>
      </c>
      <c r="D35370" s="282">
        <v>172</v>
      </c>
      <c r="E35370" s="265"/>
    </row>
    <row r="35371" spans="1:5">
      <c r="A35371" s="283">
        <v>89148</v>
      </c>
      <c r="B35371" s="176">
        <v>1709.7</v>
      </c>
      <c r="C35371" s="176">
        <v>32.5</v>
      </c>
      <c r="D35371" s="282">
        <v>131</v>
      </c>
      <c r="E35371" s="265"/>
    </row>
    <row r="35372" spans="1:5">
      <c r="A35372" s="283">
        <v>89149</v>
      </c>
      <c r="B35372" s="176">
        <v>2403</v>
      </c>
      <c r="C35372" s="176">
        <v>34.1</v>
      </c>
      <c r="D35372" s="282">
        <v>113</v>
      </c>
      <c r="E35372" s="265"/>
    </row>
    <row r="35373" spans="1:5">
      <c r="A35373" s="283">
        <v>89150</v>
      </c>
      <c r="B35373" s="176">
        <v>0</v>
      </c>
      <c r="C35373" s="176">
        <v>0</v>
      </c>
      <c r="D35373" s="282">
        <v>87</v>
      </c>
      <c r="E35373" s="265"/>
    </row>
    <row r="35374" spans="1:5">
      <c r="A35374" s="283">
        <v>89151</v>
      </c>
      <c r="B35374" s="176">
        <v>0</v>
      </c>
      <c r="C35374" s="176">
        <v>0</v>
      </c>
      <c r="D35374" s="282">
        <v>87</v>
      </c>
      <c r="E35374" s="265"/>
    </row>
    <row r="35375" spans="1:5">
      <c r="A35375" s="283">
        <v>89154</v>
      </c>
      <c r="B35375" s="176">
        <v>0</v>
      </c>
      <c r="C35375" s="176">
        <v>0</v>
      </c>
      <c r="D35375" s="282">
        <v>87</v>
      </c>
      <c r="E35375" s="265"/>
    </row>
    <row r="35376" spans="1:5">
      <c r="A35376" s="283">
        <v>89155</v>
      </c>
      <c r="B35376" s="176">
        <v>0</v>
      </c>
      <c r="C35376" s="176">
        <v>0</v>
      </c>
      <c r="D35376" s="282">
        <v>87</v>
      </c>
      <c r="E35376" s="265"/>
    </row>
    <row r="35377" spans="1:5">
      <c r="A35377" s="283">
        <v>89156</v>
      </c>
      <c r="B35377" s="176">
        <v>2652.6</v>
      </c>
      <c r="C35377" s="176">
        <v>32.299999999999997</v>
      </c>
      <c r="D35377" s="282">
        <v>87</v>
      </c>
      <c r="E35377" s="265"/>
    </row>
    <row r="35378" spans="1:5">
      <c r="A35378" s="283">
        <v>89157</v>
      </c>
      <c r="B35378" s="176">
        <v>0</v>
      </c>
      <c r="C35378" s="176">
        <v>0</v>
      </c>
      <c r="D35378" s="282">
        <v>87</v>
      </c>
      <c r="E35378" s="265"/>
    </row>
    <row r="35379" spans="1:5">
      <c r="A35379" s="283">
        <v>89158</v>
      </c>
      <c r="B35379" s="176">
        <v>2703.4</v>
      </c>
      <c r="C35379" s="176">
        <v>40</v>
      </c>
      <c r="D35379" s="282">
        <v>87</v>
      </c>
      <c r="E35379" s="265"/>
    </row>
    <row r="35380" spans="1:5">
      <c r="A35380" s="283">
        <v>89160</v>
      </c>
      <c r="B35380" s="176">
        <v>0</v>
      </c>
      <c r="C35380" s="176">
        <v>0</v>
      </c>
      <c r="D35380" s="282">
        <v>87</v>
      </c>
      <c r="E35380" s="265"/>
    </row>
    <row r="35381" spans="1:5">
      <c r="A35381" s="283">
        <v>89161</v>
      </c>
      <c r="B35381" s="176">
        <v>10.9</v>
      </c>
      <c r="C35381" s="176">
        <v>33.5</v>
      </c>
      <c r="D35381" s="282">
        <v>87</v>
      </c>
      <c r="E35381" s="265"/>
    </row>
    <row r="35382" spans="1:5">
      <c r="A35382" s="283">
        <v>89162</v>
      </c>
      <c r="B35382" s="176">
        <v>0</v>
      </c>
      <c r="C35382" s="176">
        <v>0</v>
      </c>
      <c r="D35382" s="282">
        <v>87</v>
      </c>
      <c r="E35382" s="265"/>
    </row>
    <row r="35383" spans="1:5">
      <c r="A35383" s="283">
        <v>89163</v>
      </c>
      <c r="B35383" s="176">
        <v>0</v>
      </c>
      <c r="C35383" s="176">
        <v>0</v>
      </c>
      <c r="D35383" s="282">
        <v>87</v>
      </c>
      <c r="E35383" s="265"/>
    </row>
    <row r="35384" spans="1:5">
      <c r="A35384" s="283">
        <v>89165</v>
      </c>
      <c r="B35384" s="176">
        <v>0</v>
      </c>
      <c r="C35384" s="176">
        <v>0</v>
      </c>
      <c r="D35384" s="282">
        <v>87</v>
      </c>
      <c r="E35384" s="265"/>
    </row>
    <row r="35385" spans="1:5">
      <c r="A35385" s="283">
        <v>89166</v>
      </c>
      <c r="B35385" s="176">
        <v>118.3</v>
      </c>
      <c r="C35385" s="176">
        <v>29.8</v>
      </c>
      <c r="D35385" s="282">
        <v>102</v>
      </c>
      <c r="E35385" s="265"/>
    </row>
    <row r="35386" spans="1:5">
      <c r="A35386" s="283">
        <v>89169</v>
      </c>
      <c r="B35386" s="176">
        <v>8290.1</v>
      </c>
      <c r="C35386" s="176">
        <v>34.799999999999997</v>
      </c>
      <c r="D35386" s="282">
        <v>109</v>
      </c>
      <c r="E35386" s="265"/>
    </row>
    <row r="35387" spans="1:5">
      <c r="A35387" s="283">
        <v>89170</v>
      </c>
      <c r="B35387" s="176">
        <v>12559.5</v>
      </c>
      <c r="C35387" s="176">
        <v>33.4</v>
      </c>
      <c r="D35387" s="282">
        <v>87</v>
      </c>
      <c r="E35387" s="265"/>
    </row>
    <row r="35388" spans="1:5">
      <c r="A35388" s="283">
        <v>89173</v>
      </c>
      <c r="B35388" s="176">
        <v>0</v>
      </c>
      <c r="C35388" s="176">
        <v>0</v>
      </c>
      <c r="D35388" s="282">
        <v>87</v>
      </c>
      <c r="E35388" s="265"/>
    </row>
    <row r="35389" spans="1:5">
      <c r="A35389" s="283">
        <v>89177</v>
      </c>
      <c r="B35389" s="176">
        <v>0</v>
      </c>
      <c r="C35389" s="176">
        <v>0</v>
      </c>
      <c r="D35389" s="282">
        <v>87</v>
      </c>
      <c r="E35389" s="265"/>
    </row>
    <row r="35390" spans="1:5">
      <c r="A35390" s="283">
        <v>89178</v>
      </c>
      <c r="B35390" s="176">
        <v>121.7</v>
      </c>
      <c r="C35390" s="176">
        <v>31.4</v>
      </c>
      <c r="D35390" s="282">
        <v>95</v>
      </c>
      <c r="E35390" s="265"/>
    </row>
    <row r="35391" spans="1:5">
      <c r="A35391" s="283">
        <v>89179</v>
      </c>
      <c r="B35391" s="176">
        <v>2929.5</v>
      </c>
      <c r="C35391" s="176">
        <v>29.9</v>
      </c>
      <c r="D35391" s="282">
        <v>87</v>
      </c>
      <c r="E35391" s="265"/>
    </row>
    <row r="35392" spans="1:5">
      <c r="A35392" s="283">
        <v>89180</v>
      </c>
      <c r="B35392" s="176">
        <v>0</v>
      </c>
      <c r="C35392" s="176">
        <v>0</v>
      </c>
      <c r="D35392" s="282">
        <v>87</v>
      </c>
      <c r="E35392" s="265"/>
    </row>
    <row r="35393" spans="1:5">
      <c r="A35393" s="283">
        <v>89183</v>
      </c>
      <c r="B35393" s="176">
        <v>5271.4</v>
      </c>
      <c r="C35393" s="176">
        <v>31.6</v>
      </c>
      <c r="D35393" s="282">
        <v>101</v>
      </c>
      <c r="E35393" s="265"/>
    </row>
    <row r="35394" spans="1:5">
      <c r="A35394" s="283">
        <v>89191</v>
      </c>
      <c r="B35394" s="176">
        <v>144.6</v>
      </c>
      <c r="C35394" s="176">
        <v>21.8</v>
      </c>
      <c r="D35394" s="282">
        <v>136</v>
      </c>
      <c r="E35394" s="265"/>
    </row>
    <row r="35395" spans="1:5">
      <c r="A35395" s="283">
        <v>89193</v>
      </c>
      <c r="B35395" s="176">
        <v>0</v>
      </c>
      <c r="C35395" s="176">
        <v>0</v>
      </c>
      <c r="D35395" s="282">
        <v>87</v>
      </c>
      <c r="E35395" s="265"/>
    </row>
    <row r="35396" spans="1:5">
      <c r="A35396" s="283">
        <v>89195</v>
      </c>
      <c r="B35396" s="176">
        <v>0</v>
      </c>
      <c r="C35396" s="176">
        <v>0</v>
      </c>
      <c r="D35396" s="282">
        <v>87</v>
      </c>
      <c r="E35396" s="265"/>
    </row>
    <row r="35397" spans="1:5">
      <c r="A35397" s="283">
        <v>89199</v>
      </c>
      <c r="B35397" s="176">
        <v>0</v>
      </c>
      <c r="C35397" s="176">
        <v>0</v>
      </c>
      <c r="D35397" s="282">
        <v>87</v>
      </c>
      <c r="E35397" s="265"/>
    </row>
    <row r="35398" spans="1:5">
      <c r="A35398" s="283">
        <v>89301</v>
      </c>
      <c r="B35398" s="176">
        <v>7.7</v>
      </c>
      <c r="C35398" s="176">
        <v>41.4</v>
      </c>
      <c r="D35398" s="282">
        <v>87</v>
      </c>
      <c r="E35398" s="265"/>
    </row>
    <row r="35399" spans="1:5">
      <c r="A35399" s="283">
        <v>89310</v>
      </c>
      <c r="B35399" s="176">
        <v>0.3</v>
      </c>
      <c r="C35399" s="176">
        <v>47.4</v>
      </c>
      <c r="D35399" s="282">
        <v>87</v>
      </c>
      <c r="E35399" s="265"/>
    </row>
    <row r="35400" spans="1:5">
      <c r="A35400" s="283">
        <v>89311</v>
      </c>
      <c r="B35400" s="176">
        <v>0.1</v>
      </c>
      <c r="C35400" s="176">
        <v>47.5</v>
      </c>
      <c r="D35400" s="282">
        <v>87</v>
      </c>
      <c r="E35400" s="265"/>
    </row>
    <row r="35401" spans="1:5">
      <c r="A35401" s="283">
        <v>89314</v>
      </c>
      <c r="B35401" s="176">
        <v>1.1000000000000001</v>
      </c>
      <c r="C35401" s="176">
        <v>38.299999999999997</v>
      </c>
      <c r="D35401" s="282">
        <v>87</v>
      </c>
      <c r="E35401" s="265"/>
    </row>
    <row r="35402" spans="1:5">
      <c r="A35402" s="283">
        <v>89315</v>
      </c>
      <c r="B35402" s="176">
        <v>0.6</v>
      </c>
      <c r="C35402" s="176">
        <v>37.299999999999997</v>
      </c>
      <c r="D35402" s="282">
        <v>87</v>
      </c>
      <c r="E35402" s="265"/>
    </row>
    <row r="35403" spans="1:5">
      <c r="A35403" s="283">
        <v>89316</v>
      </c>
      <c r="B35403" s="176">
        <v>0.5</v>
      </c>
      <c r="C35403" s="176">
        <v>41.6</v>
      </c>
      <c r="D35403" s="282">
        <v>87</v>
      </c>
      <c r="E35403" s="265"/>
    </row>
    <row r="35404" spans="1:5">
      <c r="A35404" s="283">
        <v>89317</v>
      </c>
      <c r="B35404" s="176">
        <v>1.2</v>
      </c>
      <c r="C35404" s="176">
        <v>36.5</v>
      </c>
      <c r="D35404" s="282">
        <v>87</v>
      </c>
      <c r="E35404" s="265"/>
    </row>
    <row r="35405" spans="1:5">
      <c r="A35405" s="283">
        <v>89318</v>
      </c>
      <c r="B35405" s="176">
        <v>1142</v>
      </c>
      <c r="C35405" s="176">
        <v>45</v>
      </c>
      <c r="D35405" s="282">
        <v>87</v>
      </c>
      <c r="E35405" s="265"/>
    </row>
    <row r="35406" spans="1:5">
      <c r="A35406" s="283">
        <v>89319</v>
      </c>
      <c r="B35406" s="176">
        <v>2.6</v>
      </c>
      <c r="C35406" s="176">
        <v>36.700000000000003</v>
      </c>
      <c r="D35406" s="282">
        <v>87</v>
      </c>
      <c r="E35406" s="265"/>
    </row>
    <row r="35407" spans="1:5">
      <c r="A35407" s="283">
        <v>89402</v>
      </c>
      <c r="B35407" s="176">
        <v>7.7</v>
      </c>
      <c r="C35407" s="176">
        <v>55.2</v>
      </c>
      <c r="D35407" s="282">
        <v>95</v>
      </c>
      <c r="E35407" s="265"/>
    </row>
    <row r="35408" spans="1:5">
      <c r="A35408" s="283">
        <v>89403</v>
      </c>
      <c r="B35408" s="176">
        <v>62.6</v>
      </c>
      <c r="C35408" s="176">
        <v>39.5</v>
      </c>
      <c r="D35408" s="282">
        <v>87</v>
      </c>
      <c r="E35408" s="265"/>
    </row>
    <row r="35409" spans="1:5">
      <c r="A35409" s="283">
        <v>89404</v>
      </c>
      <c r="B35409" s="176">
        <v>0</v>
      </c>
      <c r="C35409" s="176">
        <v>0</v>
      </c>
      <c r="D35409" s="282">
        <v>87</v>
      </c>
      <c r="E35409" s="265"/>
    </row>
    <row r="35410" spans="1:5">
      <c r="A35410" s="283">
        <v>89406</v>
      </c>
      <c r="B35410" s="176">
        <v>5</v>
      </c>
      <c r="C35410" s="176">
        <v>38.6</v>
      </c>
      <c r="D35410" s="282">
        <v>105</v>
      </c>
      <c r="E35410" s="265"/>
    </row>
    <row r="35411" spans="1:5">
      <c r="A35411" s="283">
        <v>89407</v>
      </c>
      <c r="B35411" s="176">
        <v>0</v>
      </c>
      <c r="C35411" s="176">
        <v>0</v>
      </c>
      <c r="D35411" s="282">
        <v>87</v>
      </c>
      <c r="E35411" s="265"/>
    </row>
    <row r="35412" spans="1:5">
      <c r="A35412" s="283">
        <v>89408</v>
      </c>
      <c r="B35412" s="176">
        <v>151.9</v>
      </c>
      <c r="C35412" s="176">
        <v>36.299999999999997</v>
      </c>
      <c r="D35412" s="282">
        <v>101</v>
      </c>
      <c r="E35412" s="265"/>
    </row>
    <row r="35413" spans="1:5">
      <c r="A35413" s="283">
        <v>89409</v>
      </c>
      <c r="B35413" s="176">
        <v>0</v>
      </c>
      <c r="C35413" s="176">
        <v>0</v>
      </c>
      <c r="D35413" s="282">
        <v>87</v>
      </c>
      <c r="E35413" s="265"/>
    </row>
    <row r="35414" spans="1:5">
      <c r="A35414" s="283">
        <v>89410</v>
      </c>
      <c r="B35414" s="176">
        <v>30.3</v>
      </c>
      <c r="C35414" s="176">
        <v>46.6</v>
      </c>
      <c r="D35414" s="282">
        <v>119</v>
      </c>
      <c r="E35414" s="265"/>
    </row>
    <row r="35415" spans="1:5">
      <c r="A35415" s="283">
        <v>89411</v>
      </c>
      <c r="B35415" s="176">
        <v>0</v>
      </c>
      <c r="C35415" s="176">
        <v>0</v>
      </c>
      <c r="D35415" s="282">
        <v>87</v>
      </c>
      <c r="E35415" s="265"/>
    </row>
    <row r="35416" spans="1:5">
      <c r="A35416" s="283">
        <v>89412</v>
      </c>
      <c r="B35416" s="176">
        <v>0.1</v>
      </c>
      <c r="C35416" s="176">
        <v>42.7</v>
      </c>
      <c r="D35416" s="282">
        <v>87</v>
      </c>
      <c r="E35416" s="265"/>
    </row>
    <row r="35417" spans="1:5">
      <c r="A35417" s="283">
        <v>89413</v>
      </c>
      <c r="B35417" s="176">
        <v>50.9</v>
      </c>
      <c r="C35417" s="176">
        <v>58.4</v>
      </c>
      <c r="D35417" s="282">
        <v>96</v>
      </c>
      <c r="E35417" s="265"/>
    </row>
    <row r="35418" spans="1:5">
      <c r="A35418" s="283">
        <v>89414</v>
      </c>
      <c r="B35418" s="176">
        <v>0.7</v>
      </c>
      <c r="C35418" s="176">
        <v>40.700000000000003</v>
      </c>
      <c r="D35418" s="282">
        <v>87</v>
      </c>
      <c r="E35418" s="265"/>
    </row>
    <row r="35419" spans="1:5">
      <c r="A35419" s="283">
        <v>89415</v>
      </c>
      <c r="B35419" s="176">
        <v>1.4</v>
      </c>
      <c r="C35419" s="176">
        <v>48.7</v>
      </c>
      <c r="D35419" s="282">
        <v>87</v>
      </c>
      <c r="E35419" s="265"/>
    </row>
    <row r="35420" spans="1:5">
      <c r="A35420" s="283">
        <v>89418</v>
      </c>
      <c r="B35420" s="176">
        <v>0.6</v>
      </c>
      <c r="C35420" s="176">
        <v>43.7</v>
      </c>
      <c r="D35420" s="282">
        <v>87</v>
      </c>
      <c r="E35420" s="265"/>
    </row>
    <row r="35421" spans="1:5">
      <c r="A35421" s="283">
        <v>89419</v>
      </c>
      <c r="B35421" s="176">
        <v>1.2</v>
      </c>
      <c r="C35421" s="176">
        <v>40.5</v>
      </c>
      <c r="D35421" s="282">
        <v>114</v>
      </c>
      <c r="E35421" s="265"/>
    </row>
    <row r="35422" spans="1:5">
      <c r="A35422" s="283">
        <v>89420</v>
      </c>
      <c r="B35422" s="176">
        <v>0.5</v>
      </c>
      <c r="C35422" s="176">
        <v>49.3</v>
      </c>
      <c r="D35422" s="282">
        <v>87</v>
      </c>
      <c r="E35422" s="265"/>
    </row>
    <row r="35423" spans="1:5">
      <c r="A35423" s="283">
        <v>89421</v>
      </c>
      <c r="B35423" s="176">
        <v>0.5</v>
      </c>
      <c r="C35423" s="176">
        <v>40.9</v>
      </c>
      <c r="D35423" s="282">
        <v>96</v>
      </c>
      <c r="E35423" s="265"/>
    </row>
    <row r="35424" spans="1:5">
      <c r="A35424" s="283">
        <v>89422</v>
      </c>
      <c r="B35424" s="176">
        <v>0</v>
      </c>
      <c r="C35424" s="176">
        <v>0</v>
      </c>
      <c r="D35424" s="282">
        <v>87</v>
      </c>
      <c r="E35424" s="265"/>
    </row>
    <row r="35425" spans="1:5">
      <c r="A35425" s="283">
        <v>89423</v>
      </c>
      <c r="B35425" s="176">
        <v>132.80000000000001</v>
      </c>
      <c r="C35425" s="176">
        <v>49.5</v>
      </c>
      <c r="D35425" s="282">
        <v>133</v>
      </c>
      <c r="E35425" s="265"/>
    </row>
    <row r="35426" spans="1:5">
      <c r="A35426" s="283">
        <v>89424</v>
      </c>
      <c r="B35426" s="176">
        <v>2</v>
      </c>
      <c r="C35426" s="176">
        <v>35.700000000000003</v>
      </c>
      <c r="D35426" s="282">
        <v>87</v>
      </c>
      <c r="E35426" s="265"/>
    </row>
    <row r="35427" spans="1:5">
      <c r="A35427" s="283">
        <v>89425</v>
      </c>
      <c r="B35427" s="176">
        <v>0.5</v>
      </c>
      <c r="C35427" s="176">
        <v>42.8</v>
      </c>
      <c r="D35427" s="282">
        <v>87</v>
      </c>
      <c r="E35427" s="265"/>
    </row>
    <row r="35428" spans="1:5">
      <c r="A35428" s="283">
        <v>89426</v>
      </c>
      <c r="B35428" s="176">
        <v>0</v>
      </c>
      <c r="C35428" s="176">
        <v>0</v>
      </c>
      <c r="D35428" s="282">
        <v>87</v>
      </c>
      <c r="E35428" s="265"/>
    </row>
    <row r="35429" spans="1:5">
      <c r="A35429" s="283">
        <v>89427</v>
      </c>
      <c r="B35429" s="176">
        <v>0.4</v>
      </c>
      <c r="C35429" s="176">
        <v>48.2</v>
      </c>
      <c r="D35429" s="282">
        <v>87</v>
      </c>
      <c r="E35429" s="265"/>
    </row>
    <row r="35430" spans="1:5">
      <c r="A35430" s="283">
        <v>89428</v>
      </c>
      <c r="B35430" s="176">
        <v>0</v>
      </c>
      <c r="C35430" s="176">
        <v>0</v>
      </c>
      <c r="D35430" s="282">
        <v>87</v>
      </c>
      <c r="E35430" s="265"/>
    </row>
    <row r="35431" spans="1:5">
      <c r="A35431" s="283">
        <v>89429</v>
      </c>
      <c r="B35431" s="176">
        <v>15.1</v>
      </c>
      <c r="C35431" s="176">
        <v>48</v>
      </c>
      <c r="D35431" s="282">
        <v>87</v>
      </c>
      <c r="E35431" s="265"/>
    </row>
    <row r="35432" spans="1:5">
      <c r="A35432" s="283">
        <v>89430</v>
      </c>
      <c r="B35432" s="176">
        <v>1</v>
      </c>
      <c r="C35432" s="176">
        <v>54</v>
      </c>
      <c r="D35432" s="282">
        <v>87</v>
      </c>
      <c r="E35432" s="265"/>
    </row>
    <row r="35433" spans="1:5">
      <c r="A35433" s="283">
        <v>89431</v>
      </c>
      <c r="B35433" s="176">
        <v>349.1</v>
      </c>
      <c r="C35433" s="176">
        <v>34.299999999999997</v>
      </c>
      <c r="D35433" s="282">
        <v>133</v>
      </c>
      <c r="E35433" s="265"/>
    </row>
    <row r="35434" spans="1:5">
      <c r="A35434" s="283">
        <v>89432</v>
      </c>
      <c r="B35434" s="176">
        <v>0</v>
      </c>
      <c r="C35434" s="176">
        <v>0</v>
      </c>
      <c r="D35434" s="282">
        <v>87</v>
      </c>
      <c r="E35434" s="265"/>
    </row>
    <row r="35435" spans="1:5">
      <c r="A35435" s="283">
        <v>89433</v>
      </c>
      <c r="B35435" s="176">
        <v>1314.7</v>
      </c>
      <c r="C35435" s="176">
        <v>33.6</v>
      </c>
      <c r="D35435" s="282">
        <v>94</v>
      </c>
      <c r="E35435" s="265"/>
    </row>
    <row r="35436" spans="1:5">
      <c r="A35436" s="283">
        <v>89434</v>
      </c>
      <c r="B35436" s="176">
        <v>167.9</v>
      </c>
      <c r="C35436" s="176">
        <v>38.5</v>
      </c>
      <c r="D35436" s="282">
        <v>135</v>
      </c>
      <c r="E35436" s="265"/>
    </row>
    <row r="35437" spans="1:5">
      <c r="A35437" s="283">
        <v>89435</v>
      </c>
      <c r="B35437" s="176">
        <v>2818.5</v>
      </c>
      <c r="C35437" s="176">
        <v>38</v>
      </c>
      <c r="D35437" s="282">
        <v>87</v>
      </c>
      <c r="E35437" s="265"/>
    </row>
    <row r="35438" spans="1:5">
      <c r="A35438" s="283">
        <v>89436</v>
      </c>
      <c r="B35438" s="176">
        <v>909.5</v>
      </c>
      <c r="C35438" s="176">
        <v>36.1</v>
      </c>
      <c r="D35438" s="282">
        <v>95</v>
      </c>
      <c r="E35438" s="265"/>
    </row>
    <row r="35439" spans="1:5">
      <c r="A35439" s="283">
        <v>89438</v>
      </c>
      <c r="B35439" s="176">
        <v>1.1000000000000001</v>
      </c>
      <c r="C35439" s="176">
        <v>40</v>
      </c>
      <c r="D35439" s="282">
        <v>87</v>
      </c>
      <c r="E35439" s="265"/>
    </row>
    <row r="35440" spans="1:5">
      <c r="A35440" s="283">
        <v>89439</v>
      </c>
      <c r="B35440" s="176">
        <v>181.1</v>
      </c>
      <c r="C35440" s="176">
        <v>51</v>
      </c>
      <c r="D35440" s="282">
        <v>96</v>
      </c>
      <c r="E35440" s="265"/>
    </row>
    <row r="35441" spans="1:5">
      <c r="A35441" s="283">
        <v>89440</v>
      </c>
      <c r="B35441" s="176">
        <v>29</v>
      </c>
      <c r="C35441" s="176">
        <v>50.9</v>
      </c>
      <c r="D35441" s="282">
        <v>96</v>
      </c>
      <c r="E35441" s="265"/>
    </row>
    <row r="35442" spans="1:5">
      <c r="A35442" s="283">
        <v>89441</v>
      </c>
      <c r="B35442" s="176">
        <v>139.19999999999999</v>
      </c>
      <c r="C35442" s="176">
        <v>39.200000000000003</v>
      </c>
      <c r="D35442" s="282">
        <v>96</v>
      </c>
      <c r="E35442" s="265"/>
    </row>
    <row r="35443" spans="1:5">
      <c r="A35443" s="283">
        <v>89442</v>
      </c>
      <c r="B35443" s="176">
        <v>0.5</v>
      </c>
      <c r="C35443" s="176">
        <v>37.9</v>
      </c>
      <c r="D35443" s="282">
        <v>96</v>
      </c>
      <c r="E35443" s="265"/>
    </row>
    <row r="35444" spans="1:5">
      <c r="A35444" s="283">
        <v>89444</v>
      </c>
      <c r="B35444" s="176">
        <v>8.1</v>
      </c>
      <c r="C35444" s="176">
        <v>54.4</v>
      </c>
      <c r="D35444" s="282">
        <v>87</v>
      </c>
      <c r="E35444" s="265"/>
    </row>
    <row r="35445" spans="1:5">
      <c r="A35445" s="283">
        <v>89445</v>
      </c>
      <c r="B35445" s="176">
        <v>7.2</v>
      </c>
      <c r="C35445" s="176">
        <v>35.700000000000003</v>
      </c>
      <c r="D35445" s="282">
        <v>95</v>
      </c>
      <c r="E35445" s="265"/>
    </row>
    <row r="35446" spans="1:5">
      <c r="A35446" s="283">
        <v>89446</v>
      </c>
      <c r="B35446" s="176">
        <v>0.3</v>
      </c>
      <c r="C35446" s="176">
        <v>38.6</v>
      </c>
      <c r="D35446" s="282">
        <v>87</v>
      </c>
      <c r="E35446" s="265"/>
    </row>
    <row r="35447" spans="1:5">
      <c r="A35447" s="283">
        <v>89447</v>
      </c>
      <c r="B35447" s="176">
        <v>13.9</v>
      </c>
      <c r="C35447" s="176">
        <v>46.1</v>
      </c>
      <c r="D35447" s="282">
        <v>87</v>
      </c>
      <c r="E35447" s="265"/>
    </row>
    <row r="35448" spans="1:5">
      <c r="A35448" s="283">
        <v>89448</v>
      </c>
      <c r="B35448" s="176">
        <v>167.3</v>
      </c>
      <c r="C35448" s="176">
        <v>53.3</v>
      </c>
      <c r="D35448" s="282">
        <v>96</v>
      </c>
      <c r="E35448" s="265"/>
    </row>
    <row r="35449" spans="1:5">
      <c r="A35449" s="283">
        <v>89449</v>
      </c>
      <c r="B35449" s="176">
        <v>298.5</v>
      </c>
      <c r="C35449" s="176">
        <v>44</v>
      </c>
      <c r="D35449" s="282">
        <v>118</v>
      </c>
      <c r="E35449" s="265"/>
    </row>
    <row r="35450" spans="1:5">
      <c r="A35450" s="283">
        <v>89450</v>
      </c>
      <c r="B35450" s="176">
        <v>0</v>
      </c>
      <c r="C35450" s="176">
        <v>0</v>
      </c>
      <c r="D35450" s="282">
        <v>87</v>
      </c>
      <c r="E35450" s="265"/>
    </row>
    <row r="35451" spans="1:5">
      <c r="A35451" s="283">
        <v>89451</v>
      </c>
      <c r="B35451" s="176">
        <v>353.1</v>
      </c>
      <c r="C35451" s="176">
        <v>45</v>
      </c>
      <c r="D35451" s="282">
        <v>143</v>
      </c>
      <c r="E35451" s="265"/>
    </row>
    <row r="35452" spans="1:5">
      <c r="A35452" s="283">
        <v>89460</v>
      </c>
      <c r="B35452" s="176">
        <v>129.6</v>
      </c>
      <c r="C35452" s="176">
        <v>44.8</v>
      </c>
      <c r="D35452" s="282">
        <v>101</v>
      </c>
      <c r="E35452" s="265"/>
    </row>
    <row r="35453" spans="1:5">
      <c r="A35453" s="283">
        <v>89496</v>
      </c>
      <c r="B35453" s="176">
        <v>0</v>
      </c>
      <c r="C35453" s="176">
        <v>0</v>
      </c>
      <c r="D35453" s="282">
        <v>87</v>
      </c>
      <c r="E35453" s="265"/>
    </row>
    <row r="35454" spans="1:5">
      <c r="A35454" s="283">
        <v>89501</v>
      </c>
      <c r="B35454" s="176">
        <v>8126.8</v>
      </c>
      <c r="C35454" s="176">
        <v>45.6</v>
      </c>
      <c r="D35454" s="282">
        <v>103</v>
      </c>
      <c r="E35454" s="265"/>
    </row>
    <row r="35455" spans="1:5">
      <c r="A35455" s="283">
        <v>89502</v>
      </c>
      <c r="B35455" s="176">
        <v>2156.6999999999998</v>
      </c>
      <c r="C35455" s="176">
        <v>34</v>
      </c>
      <c r="D35455" s="282">
        <v>152</v>
      </c>
      <c r="E35455" s="265"/>
    </row>
    <row r="35456" spans="1:5">
      <c r="A35456" s="283">
        <v>89503</v>
      </c>
      <c r="B35456" s="176">
        <v>4050.7</v>
      </c>
      <c r="C35456" s="176">
        <v>34.200000000000003</v>
      </c>
      <c r="D35456" s="282">
        <v>128</v>
      </c>
      <c r="E35456" s="265"/>
    </row>
    <row r="35457" spans="1:5">
      <c r="A35457" s="283">
        <v>89504</v>
      </c>
      <c r="B35457" s="176">
        <v>6035.2</v>
      </c>
      <c r="C35457" s="176">
        <v>49</v>
      </c>
      <c r="D35457" s="282">
        <v>87</v>
      </c>
      <c r="E35457" s="265"/>
    </row>
    <row r="35458" spans="1:5">
      <c r="A35458" s="283">
        <v>89505</v>
      </c>
      <c r="B35458" s="176">
        <v>5417.9</v>
      </c>
      <c r="C35458" s="176">
        <v>48</v>
      </c>
      <c r="D35458" s="282">
        <v>87</v>
      </c>
      <c r="E35458" s="265"/>
    </row>
    <row r="35459" spans="1:5">
      <c r="A35459" s="283">
        <v>89506</v>
      </c>
      <c r="B35459" s="176">
        <v>372.7</v>
      </c>
      <c r="C35459" s="176">
        <v>32.700000000000003</v>
      </c>
      <c r="D35459" s="282">
        <v>106</v>
      </c>
      <c r="E35459" s="265"/>
    </row>
    <row r="35460" spans="1:5">
      <c r="A35460" s="283">
        <v>89507</v>
      </c>
      <c r="B35460" s="176">
        <v>5986.2</v>
      </c>
      <c r="C35460" s="176">
        <v>22.7</v>
      </c>
      <c r="D35460" s="282">
        <v>95</v>
      </c>
      <c r="E35460" s="265"/>
    </row>
    <row r="35461" spans="1:5">
      <c r="A35461" s="283">
        <v>89508</v>
      </c>
      <c r="B35461" s="176">
        <v>63.8</v>
      </c>
      <c r="C35461" s="176">
        <v>37.9</v>
      </c>
      <c r="D35461" s="282">
        <v>87</v>
      </c>
      <c r="E35461" s="265"/>
    </row>
    <row r="35462" spans="1:5">
      <c r="A35462" s="283">
        <v>89509</v>
      </c>
      <c r="B35462" s="176">
        <v>3746.8</v>
      </c>
      <c r="C35462" s="176">
        <v>43.7</v>
      </c>
      <c r="D35462" s="282">
        <v>141</v>
      </c>
      <c r="E35462" s="265"/>
    </row>
    <row r="35463" spans="1:5">
      <c r="A35463" s="283">
        <v>89510</v>
      </c>
      <c r="B35463" s="176">
        <v>3.1</v>
      </c>
      <c r="C35463" s="176">
        <v>47.7</v>
      </c>
      <c r="D35463" s="282">
        <v>96</v>
      </c>
      <c r="E35463" s="265"/>
    </row>
    <row r="35464" spans="1:5">
      <c r="A35464" s="283">
        <v>89511</v>
      </c>
      <c r="B35464" s="176">
        <v>430.4</v>
      </c>
      <c r="C35464" s="176">
        <v>45.7</v>
      </c>
      <c r="D35464" s="282">
        <v>142</v>
      </c>
      <c r="E35464" s="265"/>
    </row>
    <row r="35465" spans="1:5">
      <c r="A35465" s="283">
        <v>89512</v>
      </c>
      <c r="B35465" s="176">
        <v>4024.2</v>
      </c>
      <c r="C35465" s="176">
        <v>30.8</v>
      </c>
      <c r="D35465" s="282">
        <v>87</v>
      </c>
      <c r="E35465" s="265"/>
    </row>
    <row r="35466" spans="1:5">
      <c r="A35466" s="283">
        <v>89513</v>
      </c>
      <c r="B35466" s="176">
        <v>0</v>
      </c>
      <c r="C35466" s="176">
        <v>0</v>
      </c>
      <c r="D35466" s="282">
        <v>87</v>
      </c>
      <c r="E35466" s="265"/>
    </row>
    <row r="35467" spans="1:5">
      <c r="A35467" s="283">
        <v>89515</v>
      </c>
      <c r="B35467" s="176">
        <v>423.4</v>
      </c>
      <c r="C35467" s="176">
        <v>48.8</v>
      </c>
      <c r="D35467" s="282">
        <v>87</v>
      </c>
      <c r="E35467" s="265"/>
    </row>
    <row r="35468" spans="1:5">
      <c r="A35468" s="283">
        <v>89519</v>
      </c>
      <c r="B35468" s="176">
        <v>763.3</v>
      </c>
      <c r="C35468" s="176">
        <v>48.7</v>
      </c>
      <c r="D35468" s="282">
        <v>87</v>
      </c>
      <c r="E35468" s="265"/>
    </row>
    <row r="35469" spans="1:5">
      <c r="A35469" s="283">
        <v>89520</v>
      </c>
      <c r="B35469" s="176">
        <v>2967.4</v>
      </c>
      <c r="C35469" s="176">
        <v>40</v>
      </c>
      <c r="D35469" s="282">
        <v>87</v>
      </c>
      <c r="E35469" s="265"/>
    </row>
    <row r="35470" spans="1:5">
      <c r="A35470" s="283">
        <v>89521</v>
      </c>
      <c r="B35470" s="176">
        <v>202.5</v>
      </c>
      <c r="C35470" s="176">
        <v>37.200000000000003</v>
      </c>
      <c r="D35470" s="282">
        <v>151</v>
      </c>
      <c r="E35470" s="265"/>
    </row>
    <row r="35471" spans="1:5">
      <c r="A35471" s="283">
        <v>89523</v>
      </c>
      <c r="B35471" s="176">
        <v>1361.2</v>
      </c>
      <c r="C35471" s="176">
        <v>34.6</v>
      </c>
      <c r="D35471" s="282">
        <v>104</v>
      </c>
      <c r="E35471" s="265"/>
    </row>
    <row r="35472" spans="1:5">
      <c r="A35472" s="283">
        <v>89533</v>
      </c>
      <c r="B35472" s="176">
        <v>0</v>
      </c>
      <c r="C35472" s="176">
        <v>0</v>
      </c>
      <c r="D35472" s="282">
        <v>87</v>
      </c>
      <c r="E35472" s="265"/>
    </row>
    <row r="35473" spans="1:5">
      <c r="A35473" s="283">
        <v>89557</v>
      </c>
      <c r="B35473" s="176">
        <v>0</v>
      </c>
      <c r="C35473" s="176">
        <v>0</v>
      </c>
      <c r="D35473" s="282">
        <v>87</v>
      </c>
      <c r="E35473" s="265"/>
    </row>
    <row r="35474" spans="1:5">
      <c r="A35474" s="283">
        <v>89570</v>
      </c>
      <c r="B35474" s="176">
        <v>420.7</v>
      </c>
      <c r="C35474" s="176">
        <v>48.7</v>
      </c>
      <c r="D35474" s="282">
        <v>87</v>
      </c>
      <c r="E35474" s="265"/>
    </row>
    <row r="35475" spans="1:5">
      <c r="A35475" s="283">
        <v>89595</v>
      </c>
      <c r="B35475" s="176">
        <v>0</v>
      </c>
      <c r="C35475" s="176">
        <v>0</v>
      </c>
      <c r="D35475" s="282">
        <v>87</v>
      </c>
      <c r="E35475" s="265"/>
    </row>
    <row r="35476" spans="1:5">
      <c r="A35476" s="283">
        <v>89701</v>
      </c>
      <c r="B35476" s="176">
        <v>333.4</v>
      </c>
      <c r="C35476" s="176">
        <v>39.5</v>
      </c>
      <c r="D35476" s="282">
        <v>111</v>
      </c>
      <c r="E35476" s="265"/>
    </row>
    <row r="35477" spans="1:5">
      <c r="A35477" s="283">
        <v>89702</v>
      </c>
      <c r="B35477" s="176">
        <v>0</v>
      </c>
      <c r="C35477" s="176">
        <v>0</v>
      </c>
      <c r="D35477" s="282">
        <v>87</v>
      </c>
      <c r="E35477" s="265"/>
    </row>
    <row r="35478" spans="1:5">
      <c r="A35478" s="283">
        <v>89703</v>
      </c>
      <c r="B35478" s="176">
        <v>223</v>
      </c>
      <c r="C35478" s="176">
        <v>50.6</v>
      </c>
      <c r="D35478" s="282">
        <v>109</v>
      </c>
      <c r="E35478" s="265"/>
    </row>
    <row r="35479" spans="1:5">
      <c r="A35479" s="283">
        <v>89704</v>
      </c>
      <c r="B35479" s="176">
        <v>73.2</v>
      </c>
      <c r="C35479" s="176">
        <v>50.2</v>
      </c>
      <c r="D35479" s="282">
        <v>95</v>
      </c>
      <c r="E35479" s="265"/>
    </row>
    <row r="35480" spans="1:5">
      <c r="A35480" s="283">
        <v>89705</v>
      </c>
      <c r="B35480" s="176">
        <v>113.7</v>
      </c>
      <c r="C35480" s="176">
        <v>45.5</v>
      </c>
      <c r="D35480" s="282">
        <v>87</v>
      </c>
      <c r="E35480" s="265"/>
    </row>
    <row r="35481" spans="1:5">
      <c r="A35481" s="283">
        <v>89706</v>
      </c>
      <c r="B35481" s="176">
        <v>628.1</v>
      </c>
      <c r="C35481" s="176">
        <v>39.4</v>
      </c>
      <c r="D35481" s="282">
        <v>110</v>
      </c>
      <c r="E35481" s="265"/>
    </row>
    <row r="35482" spans="1:5">
      <c r="A35482" s="283">
        <v>89712</v>
      </c>
      <c r="B35482" s="176">
        <v>0</v>
      </c>
      <c r="C35482" s="176">
        <v>0</v>
      </c>
      <c r="D35482" s="282">
        <v>87</v>
      </c>
      <c r="E35482" s="265"/>
    </row>
    <row r="35483" spans="1:5">
      <c r="A35483" s="283">
        <v>89721</v>
      </c>
      <c r="B35483" s="176">
        <v>0</v>
      </c>
      <c r="C35483" s="176">
        <v>0</v>
      </c>
      <c r="D35483" s="282">
        <v>87</v>
      </c>
      <c r="E35483" s="265"/>
    </row>
    <row r="35484" spans="1:5">
      <c r="A35484" s="283">
        <v>89801</v>
      </c>
      <c r="B35484" s="176">
        <v>11</v>
      </c>
      <c r="C35484" s="176">
        <v>32.4</v>
      </c>
      <c r="D35484" s="282">
        <v>95</v>
      </c>
      <c r="E35484" s="265"/>
    </row>
    <row r="35485" spans="1:5">
      <c r="A35485" s="283">
        <v>89803</v>
      </c>
      <c r="B35485" s="176">
        <v>12.8</v>
      </c>
      <c r="C35485" s="176">
        <v>31.6</v>
      </c>
      <c r="D35485" s="282">
        <v>87</v>
      </c>
      <c r="E35485" s="265"/>
    </row>
    <row r="35486" spans="1:5">
      <c r="A35486" s="283">
        <v>89815</v>
      </c>
      <c r="B35486" s="176">
        <v>41.5</v>
      </c>
      <c r="C35486" s="176">
        <v>35.5</v>
      </c>
      <c r="D35486" s="282">
        <v>87</v>
      </c>
      <c r="E35486" s="265"/>
    </row>
    <row r="35487" spans="1:5">
      <c r="A35487" s="283">
        <v>89820</v>
      </c>
      <c r="B35487" s="176">
        <v>1.7</v>
      </c>
      <c r="C35487" s="176">
        <v>35.5</v>
      </c>
      <c r="D35487" s="282">
        <v>87</v>
      </c>
      <c r="E35487" s="265"/>
    </row>
    <row r="35488" spans="1:5">
      <c r="A35488" s="283">
        <v>89821</v>
      </c>
      <c r="B35488" s="176">
        <v>0.3</v>
      </c>
      <c r="C35488" s="176">
        <v>45.1</v>
      </c>
      <c r="D35488" s="282">
        <v>87</v>
      </c>
      <c r="E35488" s="265"/>
    </row>
    <row r="35489" spans="1:5">
      <c r="A35489" s="283">
        <v>89822</v>
      </c>
      <c r="B35489" s="176">
        <v>364.1</v>
      </c>
      <c r="C35489" s="176">
        <v>36.200000000000003</v>
      </c>
      <c r="D35489" s="282">
        <v>87</v>
      </c>
      <c r="E35489" s="265"/>
    </row>
    <row r="35490" spans="1:5">
      <c r="A35490" s="283">
        <v>89823</v>
      </c>
      <c r="B35490" s="176">
        <v>0</v>
      </c>
      <c r="C35490" s="176">
        <v>0</v>
      </c>
      <c r="D35490" s="282">
        <v>87</v>
      </c>
      <c r="E35490" s="265"/>
    </row>
    <row r="35491" spans="1:5">
      <c r="A35491" s="283">
        <v>89825</v>
      </c>
      <c r="B35491" s="176">
        <v>1.2</v>
      </c>
      <c r="C35491" s="176">
        <v>34.6</v>
      </c>
      <c r="D35491" s="282">
        <v>87</v>
      </c>
      <c r="E35491" s="265"/>
    </row>
    <row r="35492" spans="1:5">
      <c r="A35492" s="283">
        <v>89826</v>
      </c>
      <c r="B35492" s="176">
        <v>0.1</v>
      </c>
      <c r="C35492" s="176">
        <v>47.4</v>
      </c>
      <c r="D35492" s="282">
        <v>87</v>
      </c>
      <c r="E35492" s="265"/>
    </row>
    <row r="35493" spans="1:5">
      <c r="A35493" s="283">
        <v>89828</v>
      </c>
      <c r="B35493" s="176">
        <v>8.8000000000000007</v>
      </c>
      <c r="C35493" s="176">
        <v>41.3</v>
      </c>
      <c r="D35493" s="282">
        <v>87</v>
      </c>
      <c r="E35493" s="265"/>
    </row>
    <row r="35494" spans="1:5">
      <c r="A35494" s="283">
        <v>89830</v>
      </c>
      <c r="B35494" s="176">
        <v>0.4</v>
      </c>
      <c r="C35494" s="176">
        <v>33.5</v>
      </c>
      <c r="D35494" s="282">
        <v>87</v>
      </c>
      <c r="E35494" s="265"/>
    </row>
    <row r="35495" spans="1:5">
      <c r="A35495" s="283">
        <v>89831</v>
      </c>
      <c r="B35495" s="176">
        <v>0</v>
      </c>
      <c r="C35495" s="176">
        <v>0</v>
      </c>
      <c r="D35495" s="282">
        <v>87</v>
      </c>
      <c r="E35495" s="265"/>
    </row>
    <row r="35496" spans="1:5">
      <c r="A35496" s="283">
        <v>89832</v>
      </c>
      <c r="B35496" s="176">
        <v>4.2</v>
      </c>
      <c r="C35496" s="176">
        <v>33.299999999999997</v>
      </c>
      <c r="D35496" s="282">
        <v>87</v>
      </c>
      <c r="E35496" s="265"/>
    </row>
    <row r="35497" spans="1:5">
      <c r="A35497" s="283">
        <v>89833</v>
      </c>
      <c r="B35497" s="176">
        <v>0.7</v>
      </c>
      <c r="C35497" s="176">
        <v>39.5</v>
      </c>
      <c r="D35497" s="282">
        <v>87</v>
      </c>
      <c r="E35497" s="265"/>
    </row>
    <row r="35498" spans="1:5">
      <c r="A35498" s="283">
        <v>89834</v>
      </c>
      <c r="B35498" s="176">
        <v>0</v>
      </c>
      <c r="C35498" s="176">
        <v>0</v>
      </c>
      <c r="D35498" s="282">
        <v>87</v>
      </c>
      <c r="E35498" s="265"/>
    </row>
    <row r="35499" spans="1:5">
      <c r="A35499" s="283">
        <v>89835</v>
      </c>
      <c r="B35499" s="176">
        <v>0</v>
      </c>
      <c r="C35499" s="176">
        <v>0</v>
      </c>
      <c r="D35499" s="282">
        <v>87</v>
      </c>
      <c r="E35499" s="265"/>
    </row>
    <row r="35500" spans="1:5">
      <c r="A35500" s="283">
        <v>89883</v>
      </c>
      <c r="B35500" s="176">
        <v>3317.2</v>
      </c>
      <c r="C35500" s="176">
        <v>25.8</v>
      </c>
      <c r="D35500" s="282">
        <v>87</v>
      </c>
      <c r="E35500" s="265"/>
    </row>
    <row r="35501" spans="1:5">
      <c r="A35501" s="283">
        <v>90001</v>
      </c>
      <c r="B35501" s="176">
        <v>17758.3</v>
      </c>
      <c r="C35501" s="176">
        <v>26.7</v>
      </c>
      <c r="D35501" s="282">
        <v>113</v>
      </c>
      <c r="E35501" s="265"/>
    </row>
    <row r="35502" spans="1:5">
      <c r="A35502" s="283">
        <v>90002</v>
      </c>
      <c r="B35502" s="176">
        <v>16974.099999999999</v>
      </c>
      <c r="C35502" s="176">
        <v>25.6</v>
      </c>
      <c r="D35502" s="282">
        <v>107</v>
      </c>
      <c r="E35502" s="265"/>
    </row>
    <row r="35503" spans="1:5">
      <c r="A35503" s="283">
        <v>90003</v>
      </c>
      <c r="B35503" s="176">
        <v>17936.900000000001</v>
      </c>
      <c r="C35503" s="176">
        <v>26.5</v>
      </c>
      <c r="D35503" s="282">
        <v>109</v>
      </c>
      <c r="E35503" s="265"/>
    </row>
    <row r="35504" spans="1:5">
      <c r="A35504" s="283">
        <v>90004</v>
      </c>
      <c r="B35504" s="176">
        <v>19390.8</v>
      </c>
      <c r="C35504" s="176">
        <v>34.700000000000003</v>
      </c>
      <c r="D35504" s="282">
        <v>183</v>
      </c>
      <c r="E35504" s="265"/>
    </row>
    <row r="35505" spans="1:5">
      <c r="A35505" s="283">
        <v>90005</v>
      </c>
      <c r="B35505" s="176">
        <v>28962.2</v>
      </c>
      <c r="C35505" s="176">
        <v>34.1</v>
      </c>
      <c r="D35505" s="282">
        <v>169</v>
      </c>
      <c r="E35505" s="265"/>
    </row>
    <row r="35506" spans="1:5">
      <c r="A35506" s="283">
        <v>90006</v>
      </c>
      <c r="B35506" s="176">
        <v>30569.5</v>
      </c>
      <c r="C35506" s="176">
        <v>32.5</v>
      </c>
      <c r="D35506" s="282">
        <v>169</v>
      </c>
      <c r="E35506" s="265"/>
    </row>
    <row r="35507" spans="1:5">
      <c r="A35507" s="283">
        <v>90007</v>
      </c>
      <c r="B35507" s="176">
        <v>17596</v>
      </c>
      <c r="C35507" s="176">
        <v>24.1</v>
      </c>
      <c r="D35507" s="282">
        <v>184</v>
      </c>
      <c r="E35507" s="265"/>
    </row>
    <row r="35508" spans="1:5">
      <c r="A35508" s="283">
        <v>90008</v>
      </c>
      <c r="B35508" s="176">
        <v>8905.1</v>
      </c>
      <c r="C35508" s="176">
        <v>39.6</v>
      </c>
      <c r="D35508" s="282">
        <v>134</v>
      </c>
      <c r="E35508" s="265"/>
    </row>
    <row r="35509" spans="1:5">
      <c r="A35509" s="283">
        <v>90009</v>
      </c>
      <c r="B35509" s="176">
        <v>379</v>
      </c>
      <c r="C35509" s="176">
        <v>31.7</v>
      </c>
      <c r="D35509" s="282">
        <v>109</v>
      </c>
      <c r="E35509" s="265"/>
    </row>
    <row r="35510" spans="1:5">
      <c r="A35510" s="283">
        <v>90010</v>
      </c>
      <c r="B35510" s="176">
        <v>15536.4</v>
      </c>
      <c r="C35510" s="176">
        <v>37.700000000000003</v>
      </c>
      <c r="D35510" s="282">
        <v>197</v>
      </c>
      <c r="E35510" s="265"/>
    </row>
    <row r="35511" spans="1:5">
      <c r="A35511" s="283">
        <v>90011</v>
      </c>
      <c r="B35511" s="176">
        <v>20903.099999999999</v>
      </c>
      <c r="C35511" s="176">
        <v>26.4</v>
      </c>
      <c r="D35511" s="282">
        <v>113</v>
      </c>
      <c r="E35511" s="265"/>
    </row>
    <row r="35512" spans="1:5">
      <c r="A35512" s="283">
        <v>90012</v>
      </c>
      <c r="B35512" s="176">
        <v>8427</v>
      </c>
      <c r="C35512" s="176">
        <v>36.200000000000003</v>
      </c>
      <c r="D35512" s="282">
        <v>170</v>
      </c>
      <c r="E35512" s="265"/>
    </row>
    <row r="35513" spans="1:5">
      <c r="A35513" s="283">
        <v>90013</v>
      </c>
      <c r="B35513" s="176">
        <v>12835.8</v>
      </c>
      <c r="C35513" s="176">
        <v>43</v>
      </c>
      <c r="D35513" s="282">
        <v>142</v>
      </c>
      <c r="E35513" s="265"/>
    </row>
    <row r="35514" spans="1:5">
      <c r="A35514" s="283">
        <v>90014</v>
      </c>
      <c r="B35514" s="176">
        <v>8987.2999999999993</v>
      </c>
      <c r="C35514" s="176">
        <v>38.200000000000003</v>
      </c>
      <c r="D35514" s="282">
        <v>166</v>
      </c>
      <c r="E35514" s="265"/>
    </row>
    <row r="35515" spans="1:5">
      <c r="A35515" s="283">
        <v>90015</v>
      </c>
      <c r="B35515" s="176">
        <v>9875</v>
      </c>
      <c r="C35515" s="176">
        <v>31.7</v>
      </c>
      <c r="D35515" s="282">
        <v>192</v>
      </c>
      <c r="E35515" s="265"/>
    </row>
    <row r="35516" spans="1:5">
      <c r="A35516" s="283">
        <v>90016</v>
      </c>
      <c r="B35516" s="176">
        <v>12736.4</v>
      </c>
      <c r="C35516" s="176">
        <v>33.9</v>
      </c>
      <c r="D35516" s="282">
        <v>122</v>
      </c>
      <c r="E35516" s="265"/>
    </row>
    <row r="35517" spans="1:5">
      <c r="A35517" s="283">
        <v>90017</v>
      </c>
      <c r="B35517" s="176">
        <v>21624.5</v>
      </c>
      <c r="C35517" s="176">
        <v>29.8</v>
      </c>
      <c r="D35517" s="282">
        <v>192</v>
      </c>
      <c r="E35517" s="265"/>
    </row>
    <row r="35518" spans="1:5">
      <c r="A35518" s="283">
        <v>90018</v>
      </c>
      <c r="B35518" s="176">
        <v>16509.5</v>
      </c>
      <c r="C35518" s="176">
        <v>33.299999999999997</v>
      </c>
      <c r="D35518" s="282">
        <v>155</v>
      </c>
      <c r="E35518" s="265"/>
    </row>
    <row r="35519" spans="1:5">
      <c r="A35519" s="283">
        <v>90019</v>
      </c>
      <c r="B35519" s="176">
        <v>15971</v>
      </c>
      <c r="C35519" s="176">
        <v>35.799999999999997</v>
      </c>
      <c r="D35519" s="282">
        <v>127</v>
      </c>
      <c r="E35519" s="265"/>
    </row>
    <row r="35520" spans="1:5">
      <c r="A35520" s="283">
        <v>90020</v>
      </c>
      <c r="B35520" s="176">
        <v>31878.7</v>
      </c>
      <c r="C35520" s="176">
        <v>34.799999999999997</v>
      </c>
      <c r="D35520" s="282">
        <v>173</v>
      </c>
      <c r="E35520" s="265"/>
    </row>
    <row r="35521" spans="1:5">
      <c r="A35521" s="283">
        <v>90021</v>
      </c>
      <c r="B35521" s="176">
        <v>2216.3000000000002</v>
      </c>
      <c r="C35521" s="176">
        <v>42.4</v>
      </c>
      <c r="D35521" s="282">
        <v>121</v>
      </c>
      <c r="E35521" s="265"/>
    </row>
    <row r="35522" spans="1:5">
      <c r="A35522" s="283">
        <v>90022</v>
      </c>
      <c r="B35522" s="176">
        <v>12748.7</v>
      </c>
      <c r="C35522" s="176">
        <v>30</v>
      </c>
      <c r="D35522" s="282">
        <v>119</v>
      </c>
      <c r="E35522" s="265"/>
    </row>
    <row r="35523" spans="1:5">
      <c r="A35523" s="283">
        <v>90023</v>
      </c>
      <c r="B35523" s="176">
        <v>9297.7000000000007</v>
      </c>
      <c r="C35523" s="176">
        <v>28.4</v>
      </c>
      <c r="D35523" s="282">
        <v>129</v>
      </c>
      <c r="E35523" s="265"/>
    </row>
    <row r="35524" spans="1:5">
      <c r="A35524" s="283">
        <v>90024</v>
      </c>
      <c r="B35524" s="176">
        <v>13328.4</v>
      </c>
      <c r="C35524" s="176">
        <v>24.4</v>
      </c>
      <c r="D35524" s="282">
        <v>173</v>
      </c>
      <c r="E35524" s="265"/>
    </row>
    <row r="35525" spans="1:5">
      <c r="A35525" s="283">
        <v>90025</v>
      </c>
      <c r="B35525" s="176">
        <v>13808</v>
      </c>
      <c r="C35525" s="176">
        <v>34.9</v>
      </c>
      <c r="D35525" s="282">
        <v>181</v>
      </c>
      <c r="E35525" s="265"/>
    </row>
    <row r="35526" spans="1:5">
      <c r="A35526" s="283">
        <v>90026</v>
      </c>
      <c r="B35526" s="176">
        <v>16868.2</v>
      </c>
      <c r="C35526" s="176">
        <v>34.1</v>
      </c>
      <c r="D35526" s="282">
        <v>124</v>
      </c>
      <c r="E35526" s="265"/>
    </row>
    <row r="35527" spans="1:5">
      <c r="A35527" s="283">
        <v>90027</v>
      </c>
      <c r="B35527" s="176">
        <v>6022.4</v>
      </c>
      <c r="C35527" s="176">
        <v>38.6</v>
      </c>
      <c r="D35527" s="282">
        <v>178</v>
      </c>
      <c r="E35527" s="265"/>
    </row>
    <row r="35528" spans="1:5">
      <c r="A35528" s="283">
        <v>90028</v>
      </c>
      <c r="B35528" s="176">
        <v>18972.7</v>
      </c>
      <c r="C35528" s="176">
        <v>34.200000000000003</v>
      </c>
      <c r="D35528" s="282">
        <v>184</v>
      </c>
      <c r="E35528" s="265"/>
    </row>
    <row r="35529" spans="1:5">
      <c r="A35529" s="283">
        <v>90029</v>
      </c>
      <c r="B35529" s="176">
        <v>27592.3</v>
      </c>
      <c r="C35529" s="176">
        <v>34.4</v>
      </c>
      <c r="D35529" s="282">
        <v>133</v>
      </c>
      <c r="E35529" s="265"/>
    </row>
    <row r="35530" spans="1:5">
      <c r="A35530" s="283">
        <v>90030</v>
      </c>
      <c r="B35530" s="176">
        <v>0</v>
      </c>
      <c r="C35530" s="176">
        <v>0</v>
      </c>
      <c r="D35530" s="282">
        <v>87</v>
      </c>
      <c r="E35530" s="265"/>
    </row>
    <row r="35531" spans="1:5">
      <c r="A35531" s="283">
        <v>90031</v>
      </c>
      <c r="B35531" s="176">
        <v>10727.2</v>
      </c>
      <c r="C35531" s="176">
        <v>33.700000000000003</v>
      </c>
      <c r="D35531" s="282">
        <v>160</v>
      </c>
      <c r="E35531" s="265"/>
    </row>
    <row r="35532" spans="1:5">
      <c r="A35532" s="283">
        <v>90032</v>
      </c>
      <c r="B35532" s="176">
        <v>9491.2999999999993</v>
      </c>
      <c r="C35532" s="176">
        <v>32.6</v>
      </c>
      <c r="D35532" s="282">
        <v>155</v>
      </c>
      <c r="E35532" s="265"/>
    </row>
    <row r="35533" spans="1:5">
      <c r="A35533" s="283">
        <v>90033</v>
      </c>
      <c r="B35533" s="176">
        <v>14093.3</v>
      </c>
      <c r="C35533" s="176">
        <v>29.4</v>
      </c>
      <c r="D35533" s="282">
        <v>132</v>
      </c>
      <c r="E35533" s="265"/>
    </row>
    <row r="35534" spans="1:5">
      <c r="A35534" s="283">
        <v>90034</v>
      </c>
      <c r="B35534" s="176">
        <v>18126.900000000001</v>
      </c>
      <c r="C35534" s="176">
        <v>33.200000000000003</v>
      </c>
      <c r="D35534" s="282">
        <v>137</v>
      </c>
      <c r="E35534" s="265"/>
    </row>
    <row r="35535" spans="1:5">
      <c r="A35535" s="283">
        <v>90035</v>
      </c>
      <c r="B35535" s="176">
        <v>13113</v>
      </c>
      <c r="C35535" s="176">
        <v>37.1</v>
      </c>
      <c r="D35535" s="282">
        <v>182</v>
      </c>
      <c r="E35535" s="265"/>
    </row>
    <row r="35536" spans="1:5">
      <c r="A35536" s="283">
        <v>90036</v>
      </c>
      <c r="B35536" s="176">
        <v>14642.5</v>
      </c>
      <c r="C35536" s="176">
        <v>34.299999999999997</v>
      </c>
      <c r="D35536" s="282">
        <v>176</v>
      </c>
      <c r="E35536" s="265"/>
    </row>
    <row r="35537" spans="1:5">
      <c r="A35537" s="283">
        <v>90037</v>
      </c>
      <c r="B35537" s="176">
        <v>20207.400000000001</v>
      </c>
      <c r="C35537" s="176">
        <v>28.3</v>
      </c>
      <c r="D35537" s="282">
        <v>161</v>
      </c>
      <c r="E35537" s="265"/>
    </row>
    <row r="35538" spans="1:5">
      <c r="A35538" s="283">
        <v>90038</v>
      </c>
      <c r="B35538" s="176">
        <v>17281.599999999999</v>
      </c>
      <c r="C35538" s="176">
        <v>33.5</v>
      </c>
      <c r="D35538" s="282">
        <v>139</v>
      </c>
      <c r="E35538" s="265"/>
    </row>
    <row r="35539" spans="1:5">
      <c r="A35539" s="283">
        <v>90039</v>
      </c>
      <c r="B35539" s="176">
        <v>7299.8</v>
      </c>
      <c r="C35539" s="176">
        <v>39</v>
      </c>
      <c r="D35539" s="282">
        <v>131</v>
      </c>
      <c r="E35539" s="265"/>
    </row>
    <row r="35540" spans="1:5">
      <c r="A35540" s="283">
        <v>90040</v>
      </c>
      <c r="B35540" s="176">
        <v>2673.3</v>
      </c>
      <c r="C35540" s="176">
        <v>32.299999999999997</v>
      </c>
      <c r="D35540" s="282">
        <v>102</v>
      </c>
      <c r="E35540" s="265"/>
    </row>
    <row r="35541" spans="1:5">
      <c r="A35541" s="283">
        <v>90041</v>
      </c>
      <c r="B35541" s="176">
        <v>7589.7</v>
      </c>
      <c r="C35541" s="176">
        <v>39.4</v>
      </c>
      <c r="D35541" s="282">
        <v>142</v>
      </c>
      <c r="E35541" s="265"/>
    </row>
    <row r="35542" spans="1:5">
      <c r="A35542" s="283">
        <v>90042</v>
      </c>
      <c r="B35542" s="176">
        <v>13744</v>
      </c>
      <c r="C35542" s="176">
        <v>33.299999999999997</v>
      </c>
      <c r="D35542" s="282">
        <v>120</v>
      </c>
      <c r="E35542" s="265"/>
    </row>
    <row r="35543" spans="1:5">
      <c r="A35543" s="283">
        <v>90043</v>
      </c>
      <c r="B35543" s="176">
        <v>10511.3</v>
      </c>
      <c r="C35543" s="176">
        <v>38.1</v>
      </c>
      <c r="D35543" s="282">
        <v>130</v>
      </c>
      <c r="E35543" s="265"/>
    </row>
    <row r="35544" spans="1:5">
      <c r="A35544" s="283">
        <v>90044</v>
      </c>
      <c r="B35544" s="176">
        <v>17161.8</v>
      </c>
      <c r="C35544" s="176">
        <v>28.8</v>
      </c>
      <c r="D35544" s="282">
        <v>121</v>
      </c>
      <c r="E35544" s="265"/>
    </row>
    <row r="35545" spans="1:5">
      <c r="A35545" s="283">
        <v>90045</v>
      </c>
      <c r="B35545" s="176">
        <v>5203.8999999999996</v>
      </c>
      <c r="C35545" s="176">
        <v>35.799999999999997</v>
      </c>
      <c r="D35545" s="282">
        <v>179</v>
      </c>
      <c r="E35545" s="265"/>
    </row>
    <row r="35546" spans="1:5">
      <c r="A35546" s="283">
        <v>90046</v>
      </c>
      <c r="B35546" s="176">
        <v>8430.4</v>
      </c>
      <c r="C35546" s="176">
        <v>39</v>
      </c>
      <c r="D35546" s="282">
        <v>168</v>
      </c>
      <c r="E35546" s="265"/>
    </row>
    <row r="35547" spans="1:5">
      <c r="A35547" s="283">
        <v>90047</v>
      </c>
      <c r="B35547" s="176">
        <v>10701.7</v>
      </c>
      <c r="C35547" s="176">
        <v>35.700000000000003</v>
      </c>
      <c r="D35547" s="282">
        <v>123</v>
      </c>
      <c r="E35547" s="265"/>
    </row>
    <row r="35548" spans="1:5">
      <c r="A35548" s="283">
        <v>90048</v>
      </c>
      <c r="B35548" s="176">
        <v>11158.8</v>
      </c>
      <c r="C35548" s="176">
        <v>39.6</v>
      </c>
      <c r="D35548" s="282">
        <v>147</v>
      </c>
      <c r="E35548" s="265"/>
    </row>
    <row r="35549" spans="1:5">
      <c r="A35549" s="283">
        <v>90049</v>
      </c>
      <c r="B35549" s="176">
        <v>2450.3000000000002</v>
      </c>
      <c r="C35549" s="176">
        <v>41.2</v>
      </c>
      <c r="D35549" s="282">
        <v>186</v>
      </c>
      <c r="E35549" s="265"/>
    </row>
    <row r="35550" spans="1:5">
      <c r="A35550" s="283">
        <v>90050</v>
      </c>
      <c r="B35550" s="176">
        <v>0</v>
      </c>
      <c r="C35550" s="176">
        <v>0</v>
      </c>
      <c r="D35550" s="282">
        <v>87</v>
      </c>
      <c r="E35550" s="265"/>
    </row>
    <row r="35551" spans="1:5">
      <c r="A35551" s="283">
        <v>90051</v>
      </c>
      <c r="B35551" s="176">
        <v>0</v>
      </c>
      <c r="C35551" s="176">
        <v>0</v>
      </c>
      <c r="D35551" s="282">
        <v>87</v>
      </c>
      <c r="E35551" s="265"/>
    </row>
    <row r="35552" spans="1:5">
      <c r="A35552" s="283">
        <v>90052</v>
      </c>
      <c r="B35552" s="176">
        <v>0</v>
      </c>
      <c r="C35552" s="176">
        <v>0</v>
      </c>
      <c r="D35552" s="282">
        <v>87</v>
      </c>
      <c r="E35552" s="265"/>
    </row>
    <row r="35553" spans="1:5">
      <c r="A35553" s="283">
        <v>90053</v>
      </c>
      <c r="B35553" s="176">
        <v>0</v>
      </c>
      <c r="C35553" s="176">
        <v>0</v>
      </c>
      <c r="D35553" s="282">
        <v>87</v>
      </c>
      <c r="E35553" s="265"/>
    </row>
    <row r="35554" spans="1:5">
      <c r="A35554" s="283">
        <v>90054</v>
      </c>
      <c r="B35554" s="176">
        <v>0</v>
      </c>
      <c r="C35554" s="176">
        <v>0</v>
      </c>
      <c r="D35554" s="282">
        <v>87</v>
      </c>
      <c r="E35554" s="265"/>
    </row>
    <row r="35555" spans="1:5">
      <c r="A35555" s="283">
        <v>90055</v>
      </c>
      <c r="B35555" s="176">
        <v>0</v>
      </c>
      <c r="C35555" s="176">
        <v>0</v>
      </c>
      <c r="D35555" s="282">
        <v>87</v>
      </c>
      <c r="E35555" s="265"/>
    </row>
    <row r="35556" spans="1:5">
      <c r="A35556" s="283">
        <v>90056</v>
      </c>
      <c r="B35556" s="176">
        <v>5193.1000000000004</v>
      </c>
      <c r="C35556" s="176">
        <v>48.1</v>
      </c>
      <c r="D35556" s="282">
        <v>141</v>
      </c>
      <c r="E35556" s="265"/>
    </row>
    <row r="35557" spans="1:5">
      <c r="A35557" s="283">
        <v>90057</v>
      </c>
      <c r="B35557" s="176">
        <v>45431.7</v>
      </c>
      <c r="C35557" s="176">
        <v>31.8</v>
      </c>
      <c r="D35557" s="282">
        <v>175</v>
      </c>
      <c r="E35557" s="265"/>
    </row>
    <row r="35558" spans="1:5">
      <c r="A35558" s="283">
        <v>90058</v>
      </c>
      <c r="B35558" s="176">
        <v>1241.4000000000001</v>
      </c>
      <c r="C35558" s="176">
        <v>25</v>
      </c>
      <c r="D35558" s="282">
        <v>95</v>
      </c>
      <c r="E35558" s="265"/>
    </row>
    <row r="35559" spans="1:5">
      <c r="A35559" s="283">
        <v>90059</v>
      </c>
      <c r="B35559" s="176">
        <v>12354.7</v>
      </c>
      <c r="C35559" s="176">
        <v>26</v>
      </c>
      <c r="D35559" s="282">
        <v>158</v>
      </c>
      <c r="E35559" s="265"/>
    </row>
    <row r="35560" spans="1:5">
      <c r="A35560" s="283">
        <v>90060</v>
      </c>
      <c r="B35560" s="176">
        <v>0</v>
      </c>
      <c r="C35560" s="176">
        <v>0</v>
      </c>
      <c r="D35560" s="282">
        <v>87</v>
      </c>
      <c r="E35560" s="265"/>
    </row>
    <row r="35561" spans="1:5">
      <c r="A35561" s="283">
        <v>90061</v>
      </c>
      <c r="B35561" s="176">
        <v>12090.6</v>
      </c>
      <c r="C35561" s="176">
        <v>28.5</v>
      </c>
      <c r="D35561" s="282">
        <v>95</v>
      </c>
      <c r="E35561" s="265"/>
    </row>
    <row r="35562" spans="1:5">
      <c r="A35562" s="283">
        <v>90062</v>
      </c>
      <c r="B35562" s="176">
        <v>16951.400000000001</v>
      </c>
      <c r="C35562" s="176">
        <v>32</v>
      </c>
      <c r="D35562" s="282">
        <v>118</v>
      </c>
      <c r="E35562" s="265"/>
    </row>
    <row r="35563" spans="1:5">
      <c r="A35563" s="283">
        <v>90063</v>
      </c>
      <c r="B35563" s="176">
        <v>16547.900000000001</v>
      </c>
      <c r="C35563" s="176">
        <v>29.1</v>
      </c>
      <c r="D35563" s="282">
        <v>114</v>
      </c>
      <c r="E35563" s="265"/>
    </row>
    <row r="35564" spans="1:5">
      <c r="A35564" s="283">
        <v>90064</v>
      </c>
      <c r="B35564" s="176">
        <v>7370.1</v>
      </c>
      <c r="C35564" s="176">
        <v>40.1</v>
      </c>
      <c r="D35564" s="282">
        <v>185</v>
      </c>
      <c r="E35564" s="265"/>
    </row>
    <row r="35565" spans="1:5">
      <c r="A35565" s="283">
        <v>90065</v>
      </c>
      <c r="B35565" s="176">
        <v>9072.1</v>
      </c>
      <c r="C35565" s="176">
        <v>35.9</v>
      </c>
      <c r="D35565" s="282">
        <v>168</v>
      </c>
      <c r="E35565" s="265"/>
    </row>
    <row r="35566" spans="1:5">
      <c r="A35566" s="283">
        <v>90066</v>
      </c>
      <c r="B35566" s="176">
        <v>10623.7</v>
      </c>
      <c r="C35566" s="176">
        <v>37.6</v>
      </c>
      <c r="D35566" s="282">
        <v>173</v>
      </c>
      <c r="E35566" s="265"/>
    </row>
    <row r="35567" spans="1:5">
      <c r="A35567" s="283">
        <v>90067</v>
      </c>
      <c r="B35567" s="176">
        <v>5654.6</v>
      </c>
      <c r="C35567" s="176">
        <v>65.099999999999994</v>
      </c>
      <c r="D35567" s="282">
        <v>144</v>
      </c>
      <c r="E35567" s="265"/>
    </row>
    <row r="35568" spans="1:5">
      <c r="A35568" s="283">
        <v>90068</v>
      </c>
      <c r="B35568" s="176">
        <v>3254.7</v>
      </c>
      <c r="C35568" s="176">
        <v>39.5</v>
      </c>
      <c r="D35568" s="282">
        <v>103</v>
      </c>
      <c r="E35568" s="265"/>
    </row>
    <row r="35569" spans="1:5">
      <c r="A35569" s="283">
        <v>90069</v>
      </c>
      <c r="B35569" s="176">
        <v>9789.1</v>
      </c>
      <c r="C35569" s="176">
        <v>41.6</v>
      </c>
      <c r="D35569" s="282">
        <v>176</v>
      </c>
      <c r="E35569" s="265"/>
    </row>
    <row r="35570" spans="1:5">
      <c r="A35570" s="283">
        <v>90070</v>
      </c>
      <c r="B35570" s="176">
        <v>0</v>
      </c>
      <c r="C35570" s="176">
        <v>0</v>
      </c>
      <c r="D35570" s="282">
        <v>87</v>
      </c>
      <c r="E35570" s="265"/>
    </row>
    <row r="35571" spans="1:5">
      <c r="A35571" s="283">
        <v>90071</v>
      </c>
      <c r="B35571" s="176">
        <v>14369.2</v>
      </c>
      <c r="C35571" s="176">
        <v>58.3</v>
      </c>
      <c r="D35571" s="282">
        <v>122</v>
      </c>
      <c r="E35571" s="265"/>
    </row>
    <row r="35572" spans="1:5">
      <c r="A35572" s="283">
        <v>90072</v>
      </c>
      <c r="B35572" s="176">
        <v>0</v>
      </c>
      <c r="C35572" s="176">
        <v>0</v>
      </c>
      <c r="D35572" s="282">
        <v>87</v>
      </c>
      <c r="E35572" s="265"/>
    </row>
    <row r="35573" spans="1:5">
      <c r="A35573" s="283">
        <v>90073</v>
      </c>
      <c r="B35573" s="176">
        <v>0</v>
      </c>
      <c r="C35573" s="176">
        <v>0</v>
      </c>
      <c r="D35573" s="282">
        <v>87</v>
      </c>
      <c r="E35573" s="265"/>
    </row>
    <row r="35574" spans="1:5">
      <c r="A35574" s="283">
        <v>90074</v>
      </c>
      <c r="B35574" s="176">
        <v>0</v>
      </c>
      <c r="C35574" s="176">
        <v>0</v>
      </c>
      <c r="D35574" s="282">
        <v>87</v>
      </c>
      <c r="E35574" s="265"/>
    </row>
    <row r="35575" spans="1:5">
      <c r="A35575" s="283">
        <v>90075</v>
      </c>
      <c r="B35575" s="176">
        <v>0</v>
      </c>
      <c r="C35575" s="176">
        <v>0</v>
      </c>
      <c r="D35575" s="282">
        <v>87</v>
      </c>
      <c r="E35575" s="265"/>
    </row>
    <row r="35576" spans="1:5">
      <c r="A35576" s="283">
        <v>90076</v>
      </c>
      <c r="B35576" s="176">
        <v>0</v>
      </c>
      <c r="C35576" s="176">
        <v>0</v>
      </c>
      <c r="D35576" s="282">
        <v>87</v>
      </c>
      <c r="E35576" s="265"/>
    </row>
    <row r="35577" spans="1:5">
      <c r="A35577" s="283">
        <v>90077</v>
      </c>
      <c r="B35577" s="176">
        <v>1312.5</v>
      </c>
      <c r="C35577" s="176">
        <v>47.2</v>
      </c>
      <c r="D35577" s="282">
        <v>114</v>
      </c>
      <c r="E35577" s="265"/>
    </row>
    <row r="35578" spans="1:5">
      <c r="A35578" s="283">
        <v>90078</v>
      </c>
      <c r="B35578" s="176">
        <v>0</v>
      </c>
      <c r="C35578" s="176">
        <v>0</v>
      </c>
      <c r="D35578" s="282">
        <v>87</v>
      </c>
      <c r="E35578" s="265"/>
    </row>
    <row r="35579" spans="1:5">
      <c r="A35579" s="283">
        <v>90079</v>
      </c>
      <c r="B35579" s="176">
        <v>0</v>
      </c>
      <c r="C35579" s="176">
        <v>0</v>
      </c>
      <c r="D35579" s="282">
        <v>87</v>
      </c>
      <c r="E35579" s="265"/>
    </row>
    <row r="35580" spans="1:5">
      <c r="A35580" s="283">
        <v>90080</v>
      </c>
      <c r="B35580" s="176">
        <v>0</v>
      </c>
      <c r="C35580" s="176">
        <v>0</v>
      </c>
      <c r="D35580" s="282">
        <v>87</v>
      </c>
      <c r="E35580" s="265"/>
    </row>
    <row r="35581" spans="1:5">
      <c r="A35581" s="283">
        <v>90081</v>
      </c>
      <c r="B35581" s="176">
        <v>0</v>
      </c>
      <c r="C35581" s="176">
        <v>0</v>
      </c>
      <c r="D35581" s="282">
        <v>87</v>
      </c>
      <c r="E35581" s="265"/>
    </row>
    <row r="35582" spans="1:5">
      <c r="A35582" s="283">
        <v>90082</v>
      </c>
      <c r="B35582" s="176">
        <v>0</v>
      </c>
      <c r="C35582" s="176">
        <v>0</v>
      </c>
      <c r="D35582" s="282">
        <v>87</v>
      </c>
      <c r="E35582" s="265"/>
    </row>
    <row r="35583" spans="1:5">
      <c r="A35583" s="283">
        <v>90083</v>
      </c>
      <c r="B35583" s="176">
        <v>0</v>
      </c>
      <c r="C35583" s="176">
        <v>0</v>
      </c>
      <c r="D35583" s="282">
        <v>87</v>
      </c>
      <c r="E35583" s="265"/>
    </row>
    <row r="35584" spans="1:5">
      <c r="A35584" s="283">
        <v>90084</v>
      </c>
      <c r="B35584" s="176">
        <v>0</v>
      </c>
      <c r="C35584" s="176">
        <v>0</v>
      </c>
      <c r="D35584" s="282">
        <v>87</v>
      </c>
      <c r="E35584" s="265"/>
    </row>
    <row r="35585" spans="1:5">
      <c r="A35585" s="283">
        <v>90086</v>
      </c>
      <c r="B35585" s="176">
        <v>0</v>
      </c>
      <c r="C35585" s="176">
        <v>0</v>
      </c>
      <c r="D35585" s="282">
        <v>87</v>
      </c>
      <c r="E35585" s="265"/>
    </row>
    <row r="35586" spans="1:5">
      <c r="A35586" s="283">
        <v>90087</v>
      </c>
      <c r="B35586" s="176">
        <v>0</v>
      </c>
      <c r="C35586" s="176">
        <v>0</v>
      </c>
      <c r="D35586" s="282">
        <v>87</v>
      </c>
      <c r="E35586" s="265"/>
    </row>
    <row r="35587" spans="1:5">
      <c r="A35587" s="283">
        <v>90088</v>
      </c>
      <c r="B35587" s="176">
        <v>10</v>
      </c>
      <c r="C35587" s="176">
        <v>40</v>
      </c>
      <c r="D35587" s="282">
        <v>87</v>
      </c>
      <c r="E35587" s="265"/>
    </row>
    <row r="35588" spans="1:5">
      <c r="A35588" s="283">
        <v>90089</v>
      </c>
      <c r="B35588" s="176">
        <v>0</v>
      </c>
      <c r="C35588" s="176">
        <v>0</v>
      </c>
      <c r="D35588" s="282">
        <v>87</v>
      </c>
      <c r="E35588" s="265"/>
    </row>
    <row r="35589" spans="1:5">
      <c r="A35589" s="283">
        <v>90091</v>
      </c>
      <c r="B35589" s="176">
        <v>0</v>
      </c>
      <c r="C35589" s="176">
        <v>0</v>
      </c>
      <c r="D35589" s="282">
        <v>87</v>
      </c>
      <c r="E35589" s="265"/>
    </row>
    <row r="35590" spans="1:5">
      <c r="A35590" s="283">
        <v>90093</v>
      </c>
      <c r="B35590" s="176">
        <v>0</v>
      </c>
      <c r="C35590" s="176">
        <v>0</v>
      </c>
      <c r="D35590" s="282">
        <v>87</v>
      </c>
      <c r="E35590" s="265"/>
    </row>
    <row r="35591" spans="1:5">
      <c r="A35591" s="283">
        <v>90094</v>
      </c>
      <c r="B35591" s="176">
        <v>6659.8</v>
      </c>
      <c r="C35591" s="176">
        <v>33.299999999999997</v>
      </c>
      <c r="D35591" s="282">
        <v>155</v>
      </c>
      <c r="E35591" s="265"/>
    </row>
    <row r="35592" spans="1:5">
      <c r="A35592" s="283">
        <v>90095</v>
      </c>
      <c r="B35592" s="176">
        <v>0</v>
      </c>
      <c r="C35592" s="176">
        <v>0</v>
      </c>
      <c r="D35592" s="282">
        <v>87</v>
      </c>
      <c r="E35592" s="265"/>
    </row>
    <row r="35593" spans="1:5">
      <c r="A35593" s="283">
        <v>90096</v>
      </c>
      <c r="B35593" s="176">
        <v>0</v>
      </c>
      <c r="C35593" s="176">
        <v>0</v>
      </c>
      <c r="D35593" s="282">
        <v>87</v>
      </c>
      <c r="E35593" s="265"/>
    </row>
    <row r="35594" spans="1:5">
      <c r="A35594" s="283">
        <v>90099</v>
      </c>
      <c r="B35594" s="176">
        <v>0</v>
      </c>
      <c r="C35594" s="176">
        <v>0</v>
      </c>
      <c r="D35594" s="282">
        <v>87</v>
      </c>
      <c r="E35594" s="265"/>
    </row>
    <row r="35595" spans="1:5">
      <c r="A35595" s="283">
        <v>90201</v>
      </c>
      <c r="B35595" s="176">
        <v>14930.9</v>
      </c>
      <c r="C35595" s="176">
        <v>27.9</v>
      </c>
      <c r="D35595" s="282">
        <v>119</v>
      </c>
      <c r="E35595" s="265"/>
    </row>
    <row r="35596" spans="1:5">
      <c r="A35596" s="283">
        <v>90202</v>
      </c>
      <c r="B35596" s="176">
        <v>0</v>
      </c>
      <c r="C35596" s="176">
        <v>0</v>
      </c>
      <c r="D35596" s="282">
        <v>87</v>
      </c>
      <c r="E35596" s="265"/>
    </row>
    <row r="35597" spans="1:5">
      <c r="A35597" s="283">
        <v>90209</v>
      </c>
      <c r="B35597" s="176">
        <v>0</v>
      </c>
      <c r="C35597" s="176">
        <v>0</v>
      </c>
      <c r="D35597" s="282">
        <v>87</v>
      </c>
      <c r="E35597" s="265"/>
    </row>
    <row r="35598" spans="1:5">
      <c r="A35598" s="283">
        <v>90210</v>
      </c>
      <c r="B35598" s="176">
        <v>2124.1999999999998</v>
      </c>
      <c r="C35598" s="176">
        <v>47.2</v>
      </c>
      <c r="D35598" s="282">
        <v>175</v>
      </c>
      <c r="E35598" s="265"/>
    </row>
    <row r="35599" spans="1:5">
      <c r="A35599" s="283">
        <v>90211</v>
      </c>
      <c r="B35599" s="176">
        <v>11891.2</v>
      </c>
      <c r="C35599" s="176">
        <v>40.5</v>
      </c>
      <c r="D35599" s="282">
        <v>180</v>
      </c>
      <c r="E35599" s="265"/>
    </row>
    <row r="35600" spans="1:5">
      <c r="A35600" s="283">
        <v>90212</v>
      </c>
      <c r="B35600" s="176">
        <v>12697.2</v>
      </c>
      <c r="C35600" s="176">
        <v>41</v>
      </c>
      <c r="D35600" s="282">
        <v>140</v>
      </c>
      <c r="E35600" s="265"/>
    </row>
    <row r="35601" spans="1:5">
      <c r="A35601" s="283">
        <v>90213</v>
      </c>
      <c r="B35601" s="176">
        <v>0</v>
      </c>
      <c r="C35601" s="176">
        <v>0</v>
      </c>
      <c r="D35601" s="282">
        <v>87</v>
      </c>
      <c r="E35601" s="265"/>
    </row>
    <row r="35602" spans="1:5">
      <c r="A35602" s="283">
        <v>90220</v>
      </c>
      <c r="B35602" s="176">
        <v>5959.3</v>
      </c>
      <c r="C35602" s="176">
        <v>30</v>
      </c>
      <c r="D35602" s="282">
        <v>115</v>
      </c>
      <c r="E35602" s="265"/>
    </row>
    <row r="35603" spans="1:5">
      <c r="A35603" s="283">
        <v>90221</v>
      </c>
      <c r="B35603" s="176">
        <v>12456.8</v>
      </c>
      <c r="C35603" s="176">
        <v>26.8</v>
      </c>
      <c r="D35603" s="282">
        <v>123</v>
      </c>
      <c r="E35603" s="265"/>
    </row>
    <row r="35604" spans="1:5">
      <c r="A35604" s="283">
        <v>90222</v>
      </c>
      <c r="B35604" s="176">
        <v>12918.6</v>
      </c>
      <c r="C35604" s="176">
        <v>27.6</v>
      </c>
      <c r="D35604" s="282">
        <v>94</v>
      </c>
      <c r="E35604" s="265"/>
    </row>
    <row r="35605" spans="1:5">
      <c r="A35605" s="283">
        <v>90223</v>
      </c>
      <c r="B35605" s="176">
        <v>0</v>
      </c>
      <c r="C35605" s="176">
        <v>0</v>
      </c>
      <c r="D35605" s="282">
        <v>87</v>
      </c>
      <c r="E35605" s="265"/>
    </row>
    <row r="35606" spans="1:5">
      <c r="A35606" s="283">
        <v>90224</v>
      </c>
      <c r="B35606" s="176">
        <v>0</v>
      </c>
      <c r="C35606" s="176">
        <v>0</v>
      </c>
      <c r="D35606" s="282">
        <v>87</v>
      </c>
      <c r="E35606" s="265"/>
    </row>
    <row r="35607" spans="1:5">
      <c r="A35607" s="283">
        <v>90230</v>
      </c>
      <c r="B35607" s="176">
        <v>6724.7</v>
      </c>
      <c r="C35607" s="176">
        <v>38.9</v>
      </c>
      <c r="D35607" s="282">
        <v>193</v>
      </c>
      <c r="E35607" s="265"/>
    </row>
    <row r="35608" spans="1:5">
      <c r="A35608" s="283">
        <v>90231</v>
      </c>
      <c r="B35608" s="176">
        <v>0</v>
      </c>
      <c r="C35608" s="176">
        <v>0</v>
      </c>
      <c r="D35608" s="282">
        <v>87</v>
      </c>
      <c r="E35608" s="265"/>
    </row>
    <row r="35609" spans="1:5">
      <c r="A35609" s="283">
        <v>90232</v>
      </c>
      <c r="B35609" s="176">
        <v>8029.3</v>
      </c>
      <c r="C35609" s="176">
        <v>38</v>
      </c>
      <c r="D35609" s="282">
        <v>133</v>
      </c>
      <c r="E35609" s="265"/>
    </row>
    <row r="35610" spans="1:5">
      <c r="A35610" s="283">
        <v>90233</v>
      </c>
      <c r="B35610" s="176">
        <v>0</v>
      </c>
      <c r="C35610" s="176">
        <v>0</v>
      </c>
      <c r="D35610" s="282">
        <v>87</v>
      </c>
      <c r="E35610" s="265"/>
    </row>
    <row r="35611" spans="1:5">
      <c r="A35611" s="283">
        <v>90239</v>
      </c>
      <c r="B35611" s="176">
        <v>0</v>
      </c>
      <c r="C35611" s="176">
        <v>0</v>
      </c>
      <c r="D35611" s="282">
        <v>87</v>
      </c>
      <c r="E35611" s="265"/>
    </row>
    <row r="35612" spans="1:5">
      <c r="A35612" s="283">
        <v>90240</v>
      </c>
      <c r="B35612" s="176">
        <v>8301.7999999999993</v>
      </c>
      <c r="C35612" s="176">
        <v>35.4</v>
      </c>
      <c r="D35612" s="282">
        <v>95</v>
      </c>
      <c r="E35612" s="265"/>
    </row>
    <row r="35613" spans="1:5">
      <c r="A35613" s="283">
        <v>90241</v>
      </c>
      <c r="B35613" s="176">
        <v>8557.7999999999993</v>
      </c>
      <c r="C35613" s="176">
        <v>33.799999999999997</v>
      </c>
      <c r="D35613" s="282">
        <v>122</v>
      </c>
      <c r="E35613" s="265"/>
    </row>
    <row r="35614" spans="1:5">
      <c r="A35614" s="283">
        <v>90242</v>
      </c>
      <c r="B35614" s="176">
        <v>9771.1</v>
      </c>
      <c r="C35614" s="176">
        <v>31.8</v>
      </c>
      <c r="D35614" s="282">
        <v>121</v>
      </c>
      <c r="E35614" s="265"/>
    </row>
    <row r="35615" spans="1:5">
      <c r="A35615" s="283">
        <v>90245</v>
      </c>
      <c r="B35615" s="176">
        <v>5295.6</v>
      </c>
      <c r="C35615" s="176">
        <v>38.700000000000003</v>
      </c>
      <c r="D35615" s="282">
        <v>173</v>
      </c>
      <c r="E35615" s="265"/>
    </row>
    <row r="35616" spans="1:5">
      <c r="A35616" s="283">
        <v>90247</v>
      </c>
      <c r="B35616" s="176">
        <v>11236</v>
      </c>
      <c r="C35616" s="176">
        <v>35.6</v>
      </c>
      <c r="D35616" s="282">
        <v>130</v>
      </c>
      <c r="E35616" s="265"/>
    </row>
    <row r="35617" spans="1:5">
      <c r="A35617" s="283">
        <v>90248</v>
      </c>
      <c r="B35617" s="176">
        <v>3167.9</v>
      </c>
      <c r="C35617" s="176">
        <v>39.6</v>
      </c>
      <c r="D35617" s="282">
        <v>184</v>
      </c>
      <c r="E35617" s="265"/>
    </row>
    <row r="35618" spans="1:5">
      <c r="A35618" s="283">
        <v>90249</v>
      </c>
      <c r="B35618" s="176">
        <v>9017.5</v>
      </c>
      <c r="C35618" s="176">
        <v>37.1</v>
      </c>
      <c r="D35618" s="282">
        <v>112</v>
      </c>
      <c r="E35618" s="265"/>
    </row>
    <row r="35619" spans="1:5">
      <c r="A35619" s="283">
        <v>90250</v>
      </c>
      <c r="B35619" s="176">
        <v>14192.1</v>
      </c>
      <c r="C35619" s="176">
        <v>31.9</v>
      </c>
      <c r="D35619" s="282">
        <v>129</v>
      </c>
      <c r="E35619" s="265"/>
    </row>
    <row r="35620" spans="1:5">
      <c r="A35620" s="283">
        <v>90251</v>
      </c>
      <c r="B35620" s="176">
        <v>0</v>
      </c>
      <c r="C35620" s="176">
        <v>0</v>
      </c>
      <c r="D35620" s="282">
        <v>87</v>
      </c>
      <c r="E35620" s="265"/>
    </row>
    <row r="35621" spans="1:5">
      <c r="A35621" s="283">
        <v>90254</v>
      </c>
      <c r="B35621" s="176">
        <v>8717.6</v>
      </c>
      <c r="C35621" s="176">
        <v>36.9</v>
      </c>
      <c r="D35621" s="282">
        <v>127</v>
      </c>
      <c r="E35621" s="265"/>
    </row>
    <row r="35622" spans="1:5">
      <c r="A35622" s="283">
        <v>90255</v>
      </c>
      <c r="B35622" s="176">
        <v>14635.9</v>
      </c>
      <c r="C35622" s="176">
        <v>29.3</v>
      </c>
      <c r="D35622" s="282">
        <v>121</v>
      </c>
      <c r="E35622" s="265"/>
    </row>
    <row r="35623" spans="1:5">
      <c r="A35623" s="283">
        <v>90260</v>
      </c>
      <c r="B35623" s="176">
        <v>12925</v>
      </c>
      <c r="C35623" s="176">
        <v>32.9</v>
      </c>
      <c r="D35623" s="282">
        <v>130</v>
      </c>
      <c r="E35623" s="265"/>
    </row>
    <row r="35624" spans="1:5">
      <c r="A35624" s="283">
        <v>90261</v>
      </c>
      <c r="B35624" s="176">
        <v>0</v>
      </c>
      <c r="C35624" s="176">
        <v>0</v>
      </c>
      <c r="D35624" s="282">
        <v>87</v>
      </c>
      <c r="E35624" s="265"/>
    </row>
    <row r="35625" spans="1:5">
      <c r="A35625" s="283">
        <v>90262</v>
      </c>
      <c r="B35625" s="176">
        <v>14468.8</v>
      </c>
      <c r="C35625" s="176">
        <v>27.8</v>
      </c>
      <c r="D35625" s="282">
        <v>109</v>
      </c>
      <c r="E35625" s="265"/>
    </row>
    <row r="35626" spans="1:5">
      <c r="A35626" s="283">
        <v>90263</v>
      </c>
      <c r="B35626" s="176">
        <v>0</v>
      </c>
      <c r="C35626" s="176">
        <v>0</v>
      </c>
      <c r="D35626" s="282">
        <v>87</v>
      </c>
      <c r="E35626" s="265"/>
    </row>
    <row r="35627" spans="1:5">
      <c r="A35627" s="283">
        <v>90264</v>
      </c>
      <c r="B35627" s="176">
        <v>0</v>
      </c>
      <c r="C35627" s="176">
        <v>0</v>
      </c>
      <c r="D35627" s="282">
        <v>87</v>
      </c>
      <c r="E35627" s="265"/>
    </row>
    <row r="35628" spans="1:5">
      <c r="A35628" s="283">
        <v>90265</v>
      </c>
      <c r="B35628" s="176">
        <v>153.5</v>
      </c>
      <c r="C35628" s="176">
        <v>43.4</v>
      </c>
      <c r="D35628" s="282">
        <v>175</v>
      </c>
      <c r="E35628" s="265"/>
    </row>
    <row r="35629" spans="1:5">
      <c r="A35629" s="283">
        <v>90266</v>
      </c>
      <c r="B35629" s="176">
        <v>7528.9</v>
      </c>
      <c r="C35629" s="176">
        <v>40.4</v>
      </c>
      <c r="D35629" s="282">
        <v>142</v>
      </c>
      <c r="E35629" s="265"/>
    </row>
    <row r="35630" spans="1:5">
      <c r="A35630" s="283">
        <v>90267</v>
      </c>
      <c r="B35630" s="176">
        <v>0</v>
      </c>
      <c r="C35630" s="176">
        <v>0</v>
      </c>
      <c r="D35630" s="282">
        <v>87</v>
      </c>
      <c r="E35630" s="265"/>
    </row>
    <row r="35631" spans="1:5">
      <c r="A35631" s="283">
        <v>90270</v>
      </c>
      <c r="B35631" s="176">
        <v>15447.6</v>
      </c>
      <c r="C35631" s="176">
        <v>28</v>
      </c>
      <c r="D35631" s="282">
        <v>105</v>
      </c>
      <c r="E35631" s="265"/>
    </row>
    <row r="35632" spans="1:5">
      <c r="A35632" s="283">
        <v>90272</v>
      </c>
      <c r="B35632" s="176">
        <v>1694.5</v>
      </c>
      <c r="C35632" s="176">
        <v>47.2</v>
      </c>
      <c r="D35632" s="282">
        <v>147</v>
      </c>
      <c r="E35632" s="265"/>
    </row>
    <row r="35633" spans="1:5">
      <c r="A35633" s="283">
        <v>90274</v>
      </c>
      <c r="B35633" s="176">
        <v>2177.3000000000002</v>
      </c>
      <c r="C35633" s="176">
        <v>49.3</v>
      </c>
      <c r="D35633" s="282">
        <v>176</v>
      </c>
      <c r="E35633" s="265"/>
    </row>
    <row r="35634" spans="1:5">
      <c r="A35634" s="283">
        <v>90275</v>
      </c>
      <c r="B35634" s="176">
        <v>3065</v>
      </c>
      <c r="C35634" s="176">
        <v>47.6</v>
      </c>
      <c r="D35634" s="282">
        <v>132</v>
      </c>
      <c r="E35634" s="265"/>
    </row>
    <row r="35635" spans="1:5">
      <c r="A35635" s="283">
        <v>90277</v>
      </c>
      <c r="B35635" s="176">
        <v>9725.5</v>
      </c>
      <c r="C35635" s="176">
        <v>41.9</v>
      </c>
      <c r="D35635" s="282">
        <v>142</v>
      </c>
      <c r="E35635" s="265"/>
    </row>
    <row r="35636" spans="1:5">
      <c r="A35636" s="283">
        <v>90278</v>
      </c>
      <c r="B35636" s="176">
        <v>10981.8</v>
      </c>
      <c r="C35636" s="176">
        <v>38.200000000000003</v>
      </c>
      <c r="D35636" s="282">
        <v>118</v>
      </c>
      <c r="E35636" s="265"/>
    </row>
    <row r="35637" spans="1:5">
      <c r="A35637" s="283">
        <v>90280</v>
      </c>
      <c r="B35637" s="176">
        <v>12875.8</v>
      </c>
      <c r="C35637" s="176">
        <v>29.5</v>
      </c>
      <c r="D35637" s="282">
        <v>120</v>
      </c>
      <c r="E35637" s="265"/>
    </row>
    <row r="35638" spans="1:5">
      <c r="A35638" s="283">
        <v>90290</v>
      </c>
      <c r="B35638" s="176">
        <v>350.2</v>
      </c>
      <c r="C35638" s="176">
        <v>45.4</v>
      </c>
      <c r="D35638" s="282">
        <v>130</v>
      </c>
      <c r="E35638" s="265"/>
    </row>
    <row r="35639" spans="1:5">
      <c r="A35639" s="283">
        <v>90291</v>
      </c>
      <c r="B35639" s="176">
        <v>11066.9</v>
      </c>
      <c r="C35639" s="176">
        <v>37.799999999999997</v>
      </c>
      <c r="D35639" s="282">
        <v>137</v>
      </c>
      <c r="E35639" s="265"/>
    </row>
    <row r="35640" spans="1:5">
      <c r="A35640" s="283">
        <v>90292</v>
      </c>
      <c r="B35640" s="176">
        <v>10737.7</v>
      </c>
      <c r="C35640" s="176">
        <v>41.4</v>
      </c>
      <c r="D35640" s="282">
        <v>160</v>
      </c>
      <c r="E35640" s="265"/>
    </row>
    <row r="35641" spans="1:5">
      <c r="A35641" s="283">
        <v>90293</v>
      </c>
      <c r="B35641" s="176">
        <v>7649.1</v>
      </c>
      <c r="C35641" s="176">
        <v>40.6</v>
      </c>
      <c r="D35641" s="282">
        <v>125</v>
      </c>
      <c r="E35641" s="265"/>
    </row>
    <row r="35642" spans="1:5">
      <c r="A35642" s="283">
        <v>90294</v>
      </c>
      <c r="B35642" s="176">
        <v>0</v>
      </c>
      <c r="C35642" s="176">
        <v>0</v>
      </c>
      <c r="D35642" s="282">
        <v>87</v>
      </c>
      <c r="E35642" s="265"/>
    </row>
    <row r="35643" spans="1:5">
      <c r="A35643" s="283">
        <v>90295</v>
      </c>
      <c r="B35643" s="176">
        <v>0</v>
      </c>
      <c r="C35643" s="176">
        <v>0</v>
      </c>
      <c r="D35643" s="282">
        <v>87</v>
      </c>
      <c r="E35643" s="265"/>
    </row>
    <row r="35644" spans="1:5">
      <c r="A35644" s="283">
        <v>90296</v>
      </c>
      <c r="B35644" s="176">
        <v>0</v>
      </c>
      <c r="C35644" s="176">
        <v>0</v>
      </c>
      <c r="D35644" s="282">
        <v>87</v>
      </c>
      <c r="E35644" s="265"/>
    </row>
    <row r="35645" spans="1:5">
      <c r="A35645" s="283">
        <v>90301</v>
      </c>
      <c r="B35645" s="176">
        <v>13120.2</v>
      </c>
      <c r="C35645" s="176">
        <v>32.9</v>
      </c>
      <c r="D35645" s="282">
        <v>168</v>
      </c>
      <c r="E35645" s="265"/>
    </row>
    <row r="35646" spans="1:5">
      <c r="A35646" s="283">
        <v>90302</v>
      </c>
      <c r="B35646" s="176">
        <v>15477.5</v>
      </c>
      <c r="C35646" s="176">
        <v>32.9</v>
      </c>
      <c r="D35646" s="282">
        <v>125</v>
      </c>
      <c r="E35646" s="265"/>
    </row>
    <row r="35647" spans="1:5">
      <c r="A35647" s="283">
        <v>90303</v>
      </c>
      <c r="B35647" s="176">
        <v>12323.2</v>
      </c>
      <c r="C35647" s="176">
        <v>31.2</v>
      </c>
      <c r="D35647" s="282">
        <v>121</v>
      </c>
      <c r="E35647" s="265"/>
    </row>
    <row r="35648" spans="1:5">
      <c r="A35648" s="283">
        <v>90304</v>
      </c>
      <c r="B35648" s="176">
        <v>17729.599999999999</v>
      </c>
      <c r="C35648" s="176">
        <v>28.4</v>
      </c>
      <c r="D35648" s="282">
        <v>87</v>
      </c>
      <c r="E35648" s="265"/>
    </row>
    <row r="35649" spans="1:5">
      <c r="A35649" s="283">
        <v>90305</v>
      </c>
      <c r="B35649" s="176">
        <v>6289.8</v>
      </c>
      <c r="C35649" s="176">
        <v>43.2</v>
      </c>
      <c r="D35649" s="282">
        <v>117</v>
      </c>
      <c r="E35649" s="265"/>
    </row>
    <row r="35650" spans="1:5">
      <c r="A35650" s="283">
        <v>90306</v>
      </c>
      <c r="B35650" s="176">
        <v>0</v>
      </c>
      <c r="C35650" s="176">
        <v>0</v>
      </c>
      <c r="D35650" s="282">
        <v>87</v>
      </c>
      <c r="E35650" s="265"/>
    </row>
    <row r="35651" spans="1:5">
      <c r="A35651" s="283">
        <v>90307</v>
      </c>
      <c r="B35651" s="176">
        <v>0</v>
      </c>
      <c r="C35651" s="176">
        <v>0</v>
      </c>
      <c r="D35651" s="282">
        <v>87</v>
      </c>
      <c r="E35651" s="265"/>
    </row>
    <row r="35652" spans="1:5">
      <c r="A35652" s="283">
        <v>90308</v>
      </c>
      <c r="B35652" s="176">
        <v>0</v>
      </c>
      <c r="C35652" s="176">
        <v>0</v>
      </c>
      <c r="D35652" s="282">
        <v>87</v>
      </c>
      <c r="E35652" s="265"/>
    </row>
    <row r="35653" spans="1:5">
      <c r="A35653" s="283">
        <v>90309</v>
      </c>
      <c r="B35653" s="176">
        <v>0</v>
      </c>
      <c r="C35653" s="176">
        <v>0</v>
      </c>
      <c r="D35653" s="282">
        <v>87</v>
      </c>
      <c r="E35653" s="265"/>
    </row>
    <row r="35654" spans="1:5">
      <c r="A35654" s="283">
        <v>90310</v>
      </c>
      <c r="B35654" s="176">
        <v>0</v>
      </c>
      <c r="C35654" s="176">
        <v>0</v>
      </c>
      <c r="D35654" s="282">
        <v>87</v>
      </c>
      <c r="E35654" s="265"/>
    </row>
    <row r="35655" spans="1:5">
      <c r="A35655" s="283">
        <v>90312</v>
      </c>
      <c r="B35655" s="176">
        <v>0</v>
      </c>
      <c r="C35655" s="176">
        <v>0</v>
      </c>
      <c r="D35655" s="282">
        <v>87</v>
      </c>
      <c r="E35655" s="265"/>
    </row>
    <row r="35656" spans="1:5">
      <c r="A35656" s="283">
        <v>90401</v>
      </c>
      <c r="B35656" s="176">
        <v>9656.9</v>
      </c>
      <c r="C35656" s="176">
        <v>38</v>
      </c>
      <c r="D35656" s="282">
        <v>188</v>
      </c>
      <c r="E35656" s="265"/>
    </row>
    <row r="35657" spans="1:5">
      <c r="A35657" s="283">
        <v>90402</v>
      </c>
      <c r="B35657" s="176">
        <v>5722.8</v>
      </c>
      <c r="C35657" s="176">
        <v>46.8</v>
      </c>
      <c r="D35657" s="282">
        <v>137</v>
      </c>
      <c r="E35657" s="265"/>
    </row>
    <row r="35658" spans="1:5">
      <c r="A35658" s="283">
        <v>90403</v>
      </c>
      <c r="B35658" s="176">
        <v>15643.4</v>
      </c>
      <c r="C35658" s="176">
        <v>41.3</v>
      </c>
      <c r="D35658" s="282">
        <v>169</v>
      </c>
      <c r="E35658" s="265"/>
    </row>
    <row r="35659" spans="1:5">
      <c r="A35659" s="283">
        <v>90404</v>
      </c>
      <c r="B35659" s="176">
        <v>10655.5</v>
      </c>
      <c r="C35659" s="176">
        <v>37.5</v>
      </c>
      <c r="D35659" s="282">
        <v>177</v>
      </c>
      <c r="E35659" s="265"/>
    </row>
    <row r="35660" spans="1:5">
      <c r="A35660" s="283">
        <v>90405</v>
      </c>
      <c r="B35660" s="176">
        <v>9963.2999999999993</v>
      </c>
      <c r="C35660" s="176">
        <v>40.6</v>
      </c>
      <c r="D35660" s="282">
        <v>184</v>
      </c>
      <c r="E35660" s="265"/>
    </row>
    <row r="35661" spans="1:5">
      <c r="A35661" s="283">
        <v>90406</v>
      </c>
      <c r="B35661" s="176">
        <v>0</v>
      </c>
      <c r="C35661" s="176">
        <v>0</v>
      </c>
      <c r="D35661" s="282">
        <v>87</v>
      </c>
      <c r="E35661" s="265"/>
    </row>
    <row r="35662" spans="1:5">
      <c r="A35662" s="283">
        <v>90407</v>
      </c>
      <c r="B35662" s="176">
        <v>0</v>
      </c>
      <c r="C35662" s="176">
        <v>0</v>
      </c>
      <c r="D35662" s="282">
        <v>87</v>
      </c>
      <c r="E35662" s="265"/>
    </row>
    <row r="35663" spans="1:5">
      <c r="A35663" s="283">
        <v>90408</v>
      </c>
      <c r="B35663" s="176">
        <v>0</v>
      </c>
      <c r="C35663" s="176">
        <v>0</v>
      </c>
      <c r="D35663" s="282">
        <v>87</v>
      </c>
      <c r="E35663" s="265"/>
    </row>
    <row r="35664" spans="1:5">
      <c r="A35664" s="283">
        <v>90409</v>
      </c>
      <c r="B35664" s="176">
        <v>0</v>
      </c>
      <c r="C35664" s="176">
        <v>0</v>
      </c>
      <c r="D35664" s="282">
        <v>87</v>
      </c>
      <c r="E35664" s="265"/>
    </row>
    <row r="35665" spans="1:5">
      <c r="A35665" s="283">
        <v>90410</v>
      </c>
      <c r="B35665" s="176">
        <v>0</v>
      </c>
      <c r="C35665" s="176">
        <v>0</v>
      </c>
      <c r="D35665" s="282">
        <v>87</v>
      </c>
      <c r="E35665" s="265"/>
    </row>
    <row r="35666" spans="1:5">
      <c r="A35666" s="283">
        <v>90411</v>
      </c>
      <c r="B35666" s="176">
        <v>0</v>
      </c>
      <c r="C35666" s="176">
        <v>0</v>
      </c>
      <c r="D35666" s="282">
        <v>87</v>
      </c>
      <c r="E35666" s="265"/>
    </row>
    <row r="35667" spans="1:5">
      <c r="A35667" s="283">
        <v>90501</v>
      </c>
      <c r="B35667" s="176">
        <v>8796.4</v>
      </c>
      <c r="C35667" s="176">
        <v>35.200000000000003</v>
      </c>
      <c r="D35667" s="282">
        <v>143</v>
      </c>
      <c r="E35667" s="265"/>
    </row>
    <row r="35668" spans="1:5">
      <c r="A35668" s="283">
        <v>90502</v>
      </c>
      <c r="B35668" s="176">
        <v>8014.6</v>
      </c>
      <c r="C35668" s="176">
        <v>39.6</v>
      </c>
      <c r="D35668" s="282">
        <v>111</v>
      </c>
      <c r="E35668" s="265"/>
    </row>
    <row r="35669" spans="1:5">
      <c r="A35669" s="283">
        <v>90503</v>
      </c>
      <c r="B35669" s="176">
        <v>8406.5</v>
      </c>
      <c r="C35669" s="176">
        <v>40.700000000000003</v>
      </c>
      <c r="D35669" s="282">
        <v>180</v>
      </c>
      <c r="E35669" s="265"/>
    </row>
    <row r="35670" spans="1:5">
      <c r="A35670" s="283">
        <v>90504</v>
      </c>
      <c r="B35670" s="176">
        <v>8772.2000000000007</v>
      </c>
      <c r="C35670" s="176">
        <v>40.1</v>
      </c>
      <c r="D35670" s="282">
        <v>110</v>
      </c>
      <c r="E35670" s="265"/>
    </row>
    <row r="35671" spans="1:5">
      <c r="A35671" s="283">
        <v>90505</v>
      </c>
      <c r="B35671" s="176">
        <v>6387.4</v>
      </c>
      <c r="C35671" s="176">
        <v>42.2</v>
      </c>
      <c r="D35671" s="282">
        <v>147</v>
      </c>
      <c r="E35671" s="265"/>
    </row>
    <row r="35672" spans="1:5">
      <c r="A35672" s="283">
        <v>90506</v>
      </c>
      <c r="B35672" s="176">
        <v>0</v>
      </c>
      <c r="C35672" s="176">
        <v>0</v>
      </c>
      <c r="D35672" s="282">
        <v>87</v>
      </c>
      <c r="E35672" s="265"/>
    </row>
    <row r="35673" spans="1:5">
      <c r="A35673" s="283">
        <v>90507</v>
      </c>
      <c r="B35673" s="176">
        <v>0</v>
      </c>
      <c r="C35673" s="176">
        <v>0</v>
      </c>
      <c r="D35673" s="282">
        <v>87</v>
      </c>
      <c r="E35673" s="265"/>
    </row>
    <row r="35674" spans="1:5">
      <c r="A35674" s="283">
        <v>90508</v>
      </c>
      <c r="B35674" s="176">
        <v>0</v>
      </c>
      <c r="C35674" s="176">
        <v>0</v>
      </c>
      <c r="D35674" s="282">
        <v>87</v>
      </c>
      <c r="E35674" s="265"/>
    </row>
    <row r="35675" spans="1:5">
      <c r="A35675" s="283">
        <v>90509</v>
      </c>
      <c r="B35675" s="176">
        <v>13953.5</v>
      </c>
      <c r="C35675" s="176">
        <v>40</v>
      </c>
      <c r="D35675" s="282">
        <v>87</v>
      </c>
      <c r="E35675" s="265"/>
    </row>
    <row r="35676" spans="1:5">
      <c r="A35676" s="283">
        <v>90510</v>
      </c>
      <c r="B35676" s="176">
        <v>0</v>
      </c>
      <c r="C35676" s="176">
        <v>0</v>
      </c>
      <c r="D35676" s="282">
        <v>87</v>
      </c>
      <c r="E35676" s="265"/>
    </row>
    <row r="35677" spans="1:5">
      <c r="A35677" s="283">
        <v>90601</v>
      </c>
      <c r="B35677" s="176">
        <v>3044.2</v>
      </c>
      <c r="C35677" s="176">
        <v>35.6</v>
      </c>
      <c r="D35677" s="282">
        <v>176</v>
      </c>
      <c r="E35677" s="265"/>
    </row>
    <row r="35678" spans="1:5">
      <c r="A35678" s="283">
        <v>90602</v>
      </c>
      <c r="B35678" s="176">
        <v>6613.1</v>
      </c>
      <c r="C35678" s="176">
        <v>32.4</v>
      </c>
      <c r="D35678" s="282">
        <v>116</v>
      </c>
      <c r="E35678" s="265"/>
    </row>
    <row r="35679" spans="1:5">
      <c r="A35679" s="283">
        <v>90603</v>
      </c>
      <c r="B35679" s="176">
        <v>5112.1000000000004</v>
      </c>
      <c r="C35679" s="176">
        <v>39.299999999999997</v>
      </c>
      <c r="D35679" s="282">
        <v>102</v>
      </c>
      <c r="E35679" s="265"/>
    </row>
    <row r="35680" spans="1:5">
      <c r="A35680" s="283">
        <v>90604</v>
      </c>
      <c r="B35680" s="176">
        <v>9252.2999999999993</v>
      </c>
      <c r="C35680" s="176">
        <v>34.1</v>
      </c>
      <c r="D35680" s="282">
        <v>151</v>
      </c>
      <c r="E35680" s="265"/>
    </row>
    <row r="35681" spans="1:5">
      <c r="A35681" s="283">
        <v>90605</v>
      </c>
      <c r="B35681" s="176">
        <v>6890.9</v>
      </c>
      <c r="C35681" s="176">
        <v>32.5</v>
      </c>
      <c r="D35681" s="282">
        <v>96</v>
      </c>
      <c r="E35681" s="265"/>
    </row>
    <row r="35682" spans="1:5">
      <c r="A35682" s="283">
        <v>90606</v>
      </c>
      <c r="B35682" s="176">
        <v>8872.4</v>
      </c>
      <c r="C35682" s="176">
        <v>33.4</v>
      </c>
      <c r="D35682" s="282">
        <v>121</v>
      </c>
      <c r="E35682" s="265"/>
    </row>
    <row r="35683" spans="1:5">
      <c r="A35683" s="283">
        <v>90607</v>
      </c>
      <c r="B35683" s="176">
        <v>0</v>
      </c>
      <c r="C35683" s="176">
        <v>0</v>
      </c>
      <c r="D35683" s="282">
        <v>87</v>
      </c>
      <c r="E35683" s="265"/>
    </row>
    <row r="35684" spans="1:5">
      <c r="A35684" s="283">
        <v>90608</v>
      </c>
      <c r="B35684" s="176">
        <v>0</v>
      </c>
      <c r="C35684" s="176">
        <v>0</v>
      </c>
      <c r="D35684" s="282">
        <v>87</v>
      </c>
      <c r="E35684" s="265"/>
    </row>
    <row r="35685" spans="1:5">
      <c r="A35685" s="283">
        <v>90609</v>
      </c>
      <c r="B35685" s="176">
        <v>0</v>
      </c>
      <c r="C35685" s="176">
        <v>0</v>
      </c>
      <c r="D35685" s="282">
        <v>87</v>
      </c>
      <c r="E35685" s="265"/>
    </row>
    <row r="35686" spans="1:5">
      <c r="A35686" s="283">
        <v>90610</v>
      </c>
      <c r="B35686" s="176">
        <v>11169.3</v>
      </c>
      <c r="C35686" s="176">
        <v>36.799999999999997</v>
      </c>
      <c r="D35686" s="282">
        <v>87</v>
      </c>
      <c r="E35686" s="265"/>
    </row>
    <row r="35687" spans="1:5">
      <c r="A35687" s="283">
        <v>90620</v>
      </c>
      <c r="B35687" s="176">
        <v>7538.9</v>
      </c>
      <c r="C35687" s="176">
        <v>36.700000000000003</v>
      </c>
      <c r="D35687" s="282">
        <v>129</v>
      </c>
      <c r="E35687" s="265"/>
    </row>
    <row r="35688" spans="1:5">
      <c r="A35688" s="283">
        <v>90621</v>
      </c>
      <c r="B35688" s="176">
        <v>7851.9</v>
      </c>
      <c r="C35688" s="176">
        <v>32.799999999999997</v>
      </c>
      <c r="D35688" s="282">
        <v>116</v>
      </c>
      <c r="E35688" s="265"/>
    </row>
    <row r="35689" spans="1:5">
      <c r="A35689" s="283">
        <v>90622</v>
      </c>
      <c r="B35689" s="176">
        <v>0</v>
      </c>
      <c r="C35689" s="176">
        <v>0</v>
      </c>
      <c r="D35689" s="282">
        <v>87</v>
      </c>
      <c r="E35689" s="265"/>
    </row>
    <row r="35690" spans="1:5">
      <c r="A35690" s="283">
        <v>90623</v>
      </c>
      <c r="B35690" s="176">
        <v>8324.7999999999993</v>
      </c>
      <c r="C35690" s="176">
        <v>41</v>
      </c>
      <c r="D35690" s="282">
        <v>133</v>
      </c>
      <c r="E35690" s="265"/>
    </row>
    <row r="35691" spans="1:5">
      <c r="A35691" s="283">
        <v>90624</v>
      </c>
      <c r="B35691" s="176">
        <v>0</v>
      </c>
      <c r="C35691" s="176">
        <v>0</v>
      </c>
      <c r="D35691" s="282">
        <v>87</v>
      </c>
      <c r="E35691" s="265"/>
    </row>
    <row r="35692" spans="1:5">
      <c r="A35692" s="283">
        <v>90630</v>
      </c>
      <c r="B35692" s="176">
        <v>8029.4</v>
      </c>
      <c r="C35692" s="176">
        <v>39.200000000000003</v>
      </c>
      <c r="D35692" s="282">
        <v>171</v>
      </c>
      <c r="E35692" s="265"/>
    </row>
    <row r="35693" spans="1:5">
      <c r="A35693" s="283">
        <v>90631</v>
      </c>
      <c r="B35693" s="176">
        <v>4822</v>
      </c>
      <c r="C35693" s="176">
        <v>35.1</v>
      </c>
      <c r="D35693" s="282">
        <v>126</v>
      </c>
      <c r="E35693" s="265"/>
    </row>
    <row r="35694" spans="1:5">
      <c r="A35694" s="283">
        <v>90632</v>
      </c>
      <c r="B35694" s="176">
        <v>0</v>
      </c>
      <c r="C35694" s="176">
        <v>0</v>
      </c>
      <c r="D35694" s="282">
        <v>87</v>
      </c>
      <c r="E35694" s="265"/>
    </row>
    <row r="35695" spans="1:5">
      <c r="A35695" s="283">
        <v>90633</v>
      </c>
      <c r="B35695" s="176">
        <v>0</v>
      </c>
      <c r="C35695" s="176">
        <v>0</v>
      </c>
      <c r="D35695" s="282">
        <v>87</v>
      </c>
      <c r="E35695" s="265"/>
    </row>
    <row r="35696" spans="1:5">
      <c r="A35696" s="283">
        <v>90637</v>
      </c>
      <c r="B35696" s="176">
        <v>0</v>
      </c>
      <c r="C35696" s="176">
        <v>0</v>
      </c>
      <c r="D35696" s="282">
        <v>87</v>
      </c>
      <c r="E35696" s="265"/>
    </row>
    <row r="35697" spans="1:5">
      <c r="A35697" s="283">
        <v>90638</v>
      </c>
      <c r="B35697" s="176">
        <v>6451</v>
      </c>
      <c r="C35697" s="176">
        <v>37.4</v>
      </c>
      <c r="D35697" s="282">
        <v>153</v>
      </c>
      <c r="E35697" s="265"/>
    </row>
    <row r="35698" spans="1:5">
      <c r="A35698" s="283">
        <v>90639</v>
      </c>
      <c r="B35698" s="176">
        <v>0</v>
      </c>
      <c r="C35698" s="176">
        <v>0</v>
      </c>
      <c r="D35698" s="282">
        <v>87</v>
      </c>
      <c r="E35698" s="265"/>
    </row>
    <row r="35699" spans="1:5">
      <c r="A35699" s="283">
        <v>90640</v>
      </c>
      <c r="B35699" s="176">
        <v>7525.4</v>
      </c>
      <c r="C35699" s="176">
        <v>34.9</v>
      </c>
      <c r="D35699" s="282">
        <v>136</v>
      </c>
      <c r="E35699" s="265"/>
    </row>
    <row r="35700" spans="1:5">
      <c r="A35700" s="283">
        <v>90650</v>
      </c>
      <c r="B35700" s="176">
        <v>10217.1</v>
      </c>
      <c r="C35700" s="176">
        <v>32.6</v>
      </c>
      <c r="D35700" s="282">
        <v>164</v>
      </c>
      <c r="E35700" s="265"/>
    </row>
    <row r="35701" spans="1:5">
      <c r="A35701" s="283">
        <v>90651</v>
      </c>
      <c r="B35701" s="176">
        <v>0</v>
      </c>
      <c r="C35701" s="176">
        <v>0</v>
      </c>
      <c r="D35701" s="282">
        <v>87</v>
      </c>
      <c r="E35701" s="265"/>
    </row>
    <row r="35702" spans="1:5">
      <c r="A35702" s="283">
        <v>90652</v>
      </c>
      <c r="B35702" s="176">
        <v>0</v>
      </c>
      <c r="C35702" s="176">
        <v>0</v>
      </c>
      <c r="D35702" s="282">
        <v>87</v>
      </c>
      <c r="E35702" s="265"/>
    </row>
    <row r="35703" spans="1:5">
      <c r="A35703" s="283">
        <v>90660</v>
      </c>
      <c r="B35703" s="176">
        <v>8310.9</v>
      </c>
      <c r="C35703" s="176">
        <v>34</v>
      </c>
      <c r="D35703" s="282">
        <v>155</v>
      </c>
      <c r="E35703" s="265"/>
    </row>
    <row r="35704" spans="1:5">
      <c r="A35704" s="283">
        <v>90661</v>
      </c>
      <c r="B35704" s="176">
        <v>8485.1</v>
      </c>
      <c r="C35704" s="176">
        <v>36</v>
      </c>
      <c r="D35704" s="282">
        <v>87</v>
      </c>
      <c r="E35704" s="265"/>
    </row>
    <row r="35705" spans="1:5">
      <c r="A35705" s="283">
        <v>90662</v>
      </c>
      <c r="B35705" s="176">
        <v>0</v>
      </c>
      <c r="C35705" s="176">
        <v>0</v>
      </c>
      <c r="D35705" s="282">
        <v>87</v>
      </c>
      <c r="E35705" s="265"/>
    </row>
    <row r="35706" spans="1:5">
      <c r="A35706" s="283">
        <v>90670</v>
      </c>
      <c r="B35706" s="176">
        <v>2329.8000000000002</v>
      </c>
      <c r="C35706" s="176">
        <v>35.9</v>
      </c>
      <c r="D35706" s="282">
        <v>146</v>
      </c>
      <c r="E35706" s="265"/>
    </row>
    <row r="35707" spans="1:5">
      <c r="A35707" s="283">
        <v>90671</v>
      </c>
      <c r="B35707" s="176">
        <v>0</v>
      </c>
      <c r="C35707" s="176">
        <v>0</v>
      </c>
      <c r="D35707" s="282">
        <v>87</v>
      </c>
      <c r="E35707" s="265"/>
    </row>
    <row r="35708" spans="1:5">
      <c r="A35708" s="283">
        <v>90680</v>
      </c>
      <c r="B35708" s="176">
        <v>8653.4</v>
      </c>
      <c r="C35708" s="176">
        <v>33.9</v>
      </c>
      <c r="D35708" s="282">
        <v>106</v>
      </c>
      <c r="E35708" s="265"/>
    </row>
    <row r="35709" spans="1:5">
      <c r="A35709" s="283">
        <v>90701</v>
      </c>
      <c r="B35709" s="176">
        <v>9951.9</v>
      </c>
      <c r="C35709" s="176">
        <v>38</v>
      </c>
      <c r="D35709" s="282">
        <v>127</v>
      </c>
      <c r="E35709" s="265"/>
    </row>
    <row r="35710" spans="1:5">
      <c r="A35710" s="283">
        <v>90702</v>
      </c>
      <c r="B35710" s="176">
        <v>0</v>
      </c>
      <c r="C35710" s="176">
        <v>0</v>
      </c>
      <c r="D35710" s="282">
        <v>87</v>
      </c>
      <c r="E35710" s="265"/>
    </row>
    <row r="35711" spans="1:5">
      <c r="A35711" s="283">
        <v>90703</v>
      </c>
      <c r="B35711" s="176">
        <v>5345.9</v>
      </c>
      <c r="C35711" s="176">
        <v>43.5</v>
      </c>
      <c r="D35711" s="282">
        <v>181</v>
      </c>
      <c r="E35711" s="265"/>
    </row>
    <row r="35712" spans="1:5">
      <c r="A35712" s="283">
        <v>90704</v>
      </c>
      <c r="B35712" s="176">
        <v>31.2</v>
      </c>
      <c r="C35712" s="176">
        <v>37.200000000000003</v>
      </c>
      <c r="D35712" s="282">
        <v>94</v>
      </c>
      <c r="E35712" s="265"/>
    </row>
    <row r="35713" spans="1:5">
      <c r="A35713" s="283">
        <v>90706</v>
      </c>
      <c r="B35713" s="176">
        <v>12285.4</v>
      </c>
      <c r="C35713" s="176">
        <v>32.1</v>
      </c>
      <c r="D35713" s="282">
        <v>123</v>
      </c>
      <c r="E35713" s="265"/>
    </row>
    <row r="35714" spans="1:5">
      <c r="A35714" s="283">
        <v>90707</v>
      </c>
      <c r="B35714" s="176">
        <v>0</v>
      </c>
      <c r="C35714" s="176">
        <v>0</v>
      </c>
      <c r="D35714" s="282">
        <v>87</v>
      </c>
      <c r="E35714" s="265"/>
    </row>
    <row r="35715" spans="1:5">
      <c r="A35715" s="283">
        <v>90710</v>
      </c>
      <c r="B35715" s="176">
        <v>4753.2</v>
      </c>
      <c r="C35715" s="176">
        <v>36.299999999999997</v>
      </c>
      <c r="D35715" s="282">
        <v>159</v>
      </c>
      <c r="E35715" s="265"/>
    </row>
    <row r="35716" spans="1:5">
      <c r="A35716" s="283">
        <v>90711</v>
      </c>
      <c r="B35716" s="176">
        <v>0</v>
      </c>
      <c r="C35716" s="176">
        <v>0</v>
      </c>
      <c r="D35716" s="282">
        <v>87</v>
      </c>
      <c r="E35716" s="265"/>
    </row>
    <row r="35717" spans="1:5">
      <c r="A35717" s="283">
        <v>90712</v>
      </c>
      <c r="B35717" s="176">
        <v>7332.1</v>
      </c>
      <c r="C35717" s="176">
        <v>38.1</v>
      </c>
      <c r="D35717" s="282">
        <v>114</v>
      </c>
      <c r="E35717" s="265"/>
    </row>
    <row r="35718" spans="1:5">
      <c r="A35718" s="283">
        <v>90713</v>
      </c>
      <c r="B35718" s="176">
        <v>8302.5</v>
      </c>
      <c r="C35718" s="176">
        <v>38.6</v>
      </c>
      <c r="D35718" s="282">
        <v>119</v>
      </c>
      <c r="E35718" s="265"/>
    </row>
    <row r="35719" spans="1:5">
      <c r="A35719" s="283">
        <v>90714</v>
      </c>
      <c r="B35719" s="176">
        <v>0</v>
      </c>
      <c r="C35719" s="176">
        <v>0</v>
      </c>
      <c r="D35719" s="282">
        <v>87</v>
      </c>
      <c r="E35719" s="265"/>
    </row>
    <row r="35720" spans="1:5">
      <c r="A35720" s="283">
        <v>90715</v>
      </c>
      <c r="B35720" s="176">
        <v>11619.7</v>
      </c>
      <c r="C35720" s="176">
        <v>34.299999999999997</v>
      </c>
      <c r="D35720" s="282">
        <v>94</v>
      </c>
      <c r="E35720" s="265"/>
    </row>
    <row r="35721" spans="1:5">
      <c r="A35721" s="283">
        <v>90716</v>
      </c>
      <c r="B35721" s="176">
        <v>14877</v>
      </c>
      <c r="C35721" s="176">
        <v>29</v>
      </c>
      <c r="D35721" s="282">
        <v>95</v>
      </c>
      <c r="E35721" s="265"/>
    </row>
    <row r="35722" spans="1:5">
      <c r="A35722" s="283">
        <v>90717</v>
      </c>
      <c r="B35722" s="176">
        <v>8565</v>
      </c>
      <c r="C35722" s="176">
        <v>39.200000000000003</v>
      </c>
      <c r="D35722" s="282">
        <v>135</v>
      </c>
      <c r="E35722" s="265"/>
    </row>
    <row r="35723" spans="1:5">
      <c r="A35723" s="283">
        <v>90720</v>
      </c>
      <c r="B35723" s="176">
        <v>3525.5</v>
      </c>
      <c r="C35723" s="176">
        <v>41.3</v>
      </c>
      <c r="D35723" s="282">
        <v>171</v>
      </c>
      <c r="E35723" s="265"/>
    </row>
    <row r="35724" spans="1:5">
      <c r="A35724" s="283">
        <v>90721</v>
      </c>
      <c r="B35724" s="176">
        <v>0</v>
      </c>
      <c r="C35724" s="176">
        <v>0</v>
      </c>
      <c r="D35724" s="282">
        <v>87</v>
      </c>
      <c r="E35724" s="265"/>
    </row>
    <row r="35725" spans="1:5">
      <c r="A35725" s="283">
        <v>90723</v>
      </c>
      <c r="B35725" s="176">
        <v>11670.3</v>
      </c>
      <c r="C35725" s="176">
        <v>28.7</v>
      </c>
      <c r="D35725" s="282">
        <v>112</v>
      </c>
      <c r="E35725" s="265"/>
    </row>
    <row r="35726" spans="1:5">
      <c r="A35726" s="283">
        <v>90731</v>
      </c>
      <c r="B35726" s="176">
        <v>6459.4</v>
      </c>
      <c r="C35726" s="176">
        <v>35.700000000000003</v>
      </c>
      <c r="D35726" s="282">
        <v>131</v>
      </c>
      <c r="E35726" s="265"/>
    </row>
    <row r="35727" spans="1:5">
      <c r="A35727" s="283">
        <v>90732</v>
      </c>
      <c r="B35727" s="176">
        <v>6751.4</v>
      </c>
      <c r="C35727" s="176">
        <v>44.5</v>
      </c>
      <c r="D35727" s="282">
        <v>126</v>
      </c>
      <c r="E35727" s="265"/>
    </row>
    <row r="35728" spans="1:5">
      <c r="A35728" s="283">
        <v>90733</v>
      </c>
      <c r="B35728" s="176">
        <v>0</v>
      </c>
      <c r="C35728" s="176">
        <v>0</v>
      </c>
      <c r="D35728" s="282">
        <v>87</v>
      </c>
      <c r="E35728" s="265"/>
    </row>
    <row r="35729" spans="1:5">
      <c r="A35729" s="283">
        <v>90734</v>
      </c>
      <c r="B35729" s="176">
        <v>0</v>
      </c>
      <c r="C35729" s="176">
        <v>0</v>
      </c>
      <c r="D35729" s="282">
        <v>87</v>
      </c>
      <c r="E35729" s="265"/>
    </row>
    <row r="35730" spans="1:5">
      <c r="A35730" s="283">
        <v>90740</v>
      </c>
      <c r="B35730" s="176">
        <v>2443.5</v>
      </c>
      <c r="C35730" s="176">
        <v>57.3</v>
      </c>
      <c r="D35730" s="282">
        <v>109</v>
      </c>
      <c r="E35730" s="265"/>
    </row>
    <row r="35731" spans="1:5">
      <c r="A35731" s="283">
        <v>90742</v>
      </c>
      <c r="B35731" s="176">
        <v>0</v>
      </c>
      <c r="C35731" s="176">
        <v>0</v>
      </c>
      <c r="D35731" s="282">
        <v>87</v>
      </c>
      <c r="E35731" s="265"/>
    </row>
    <row r="35732" spans="1:5">
      <c r="A35732" s="283">
        <v>90743</v>
      </c>
      <c r="B35732" s="176">
        <v>0</v>
      </c>
      <c r="C35732" s="176">
        <v>0</v>
      </c>
      <c r="D35732" s="282">
        <v>87</v>
      </c>
      <c r="E35732" s="265"/>
    </row>
    <row r="35733" spans="1:5">
      <c r="A35733" s="283">
        <v>90744</v>
      </c>
      <c r="B35733" s="176">
        <v>7312.8</v>
      </c>
      <c r="C35733" s="176">
        <v>29</v>
      </c>
      <c r="D35733" s="282">
        <v>107</v>
      </c>
      <c r="E35733" s="265"/>
    </row>
    <row r="35734" spans="1:5">
      <c r="A35734" s="283">
        <v>90745</v>
      </c>
      <c r="B35734" s="176">
        <v>7847.1</v>
      </c>
      <c r="C35734" s="176">
        <v>36.799999999999997</v>
      </c>
      <c r="D35734" s="282">
        <v>109</v>
      </c>
      <c r="E35734" s="265"/>
    </row>
    <row r="35735" spans="1:5">
      <c r="A35735" s="283">
        <v>90746</v>
      </c>
      <c r="B35735" s="176">
        <v>4537.5</v>
      </c>
      <c r="C35735" s="176">
        <v>39.700000000000003</v>
      </c>
      <c r="D35735" s="282">
        <v>131</v>
      </c>
      <c r="E35735" s="265"/>
    </row>
    <row r="35736" spans="1:5">
      <c r="A35736" s="283">
        <v>90747</v>
      </c>
      <c r="B35736" s="176">
        <v>0</v>
      </c>
      <c r="C35736" s="176">
        <v>0</v>
      </c>
      <c r="D35736" s="282">
        <v>87</v>
      </c>
      <c r="E35736" s="265"/>
    </row>
    <row r="35737" spans="1:5">
      <c r="A35737" s="283">
        <v>90748</v>
      </c>
      <c r="B35737" s="176">
        <v>0</v>
      </c>
      <c r="C35737" s="176">
        <v>0</v>
      </c>
      <c r="D35737" s="282">
        <v>87</v>
      </c>
      <c r="E35737" s="265"/>
    </row>
    <row r="35738" spans="1:5">
      <c r="A35738" s="283">
        <v>90749</v>
      </c>
      <c r="B35738" s="176">
        <v>0</v>
      </c>
      <c r="C35738" s="176">
        <v>0</v>
      </c>
      <c r="D35738" s="282">
        <v>87</v>
      </c>
      <c r="E35738" s="265"/>
    </row>
    <row r="35739" spans="1:5">
      <c r="A35739" s="283">
        <v>90755</v>
      </c>
      <c r="B35739" s="176">
        <v>5622.6</v>
      </c>
      <c r="C35739" s="176">
        <v>34.299999999999997</v>
      </c>
      <c r="D35739" s="282">
        <v>128</v>
      </c>
      <c r="E35739" s="265"/>
    </row>
    <row r="35740" spans="1:5">
      <c r="A35740" s="283">
        <v>90801</v>
      </c>
      <c r="B35740" s="176">
        <v>0</v>
      </c>
      <c r="C35740" s="176">
        <v>0</v>
      </c>
      <c r="D35740" s="282">
        <v>87</v>
      </c>
      <c r="E35740" s="265"/>
    </row>
    <row r="35741" spans="1:5">
      <c r="A35741" s="283">
        <v>90802</v>
      </c>
      <c r="B35741" s="176">
        <v>6273.4</v>
      </c>
      <c r="C35741" s="176">
        <v>34.700000000000003</v>
      </c>
      <c r="D35741" s="282">
        <v>131</v>
      </c>
      <c r="E35741" s="265"/>
    </row>
    <row r="35742" spans="1:5">
      <c r="A35742" s="283">
        <v>90803</v>
      </c>
      <c r="B35742" s="176">
        <v>10043.299999999999</v>
      </c>
      <c r="C35742" s="176">
        <v>42.7</v>
      </c>
      <c r="D35742" s="282">
        <v>128</v>
      </c>
      <c r="E35742" s="265"/>
    </row>
    <row r="35743" spans="1:5">
      <c r="A35743" s="283">
        <v>90804</v>
      </c>
      <c r="B35743" s="176">
        <v>17829.5</v>
      </c>
      <c r="C35743" s="176">
        <v>30.6</v>
      </c>
      <c r="D35743" s="282">
        <v>149</v>
      </c>
      <c r="E35743" s="265"/>
    </row>
    <row r="35744" spans="1:5">
      <c r="A35744" s="283">
        <v>90805</v>
      </c>
      <c r="B35744" s="176">
        <v>12376.5</v>
      </c>
      <c r="C35744" s="176">
        <v>29.3</v>
      </c>
      <c r="D35744" s="282">
        <v>119</v>
      </c>
      <c r="E35744" s="265"/>
    </row>
    <row r="35745" spans="1:5">
      <c r="A35745" s="283">
        <v>90806</v>
      </c>
      <c r="B35745" s="176">
        <v>14595.5</v>
      </c>
      <c r="C35745" s="176">
        <v>30.6</v>
      </c>
      <c r="D35745" s="282">
        <v>168</v>
      </c>
      <c r="E35745" s="265"/>
    </row>
    <row r="35746" spans="1:5">
      <c r="A35746" s="283">
        <v>90807</v>
      </c>
      <c r="B35746" s="176">
        <v>7804.5</v>
      </c>
      <c r="C35746" s="176">
        <v>39.4</v>
      </c>
      <c r="D35746" s="282">
        <v>144</v>
      </c>
      <c r="E35746" s="265"/>
    </row>
    <row r="35747" spans="1:5">
      <c r="A35747" s="283">
        <v>90808</v>
      </c>
      <c r="B35747" s="176">
        <v>7275</v>
      </c>
      <c r="C35747" s="176">
        <v>41.3</v>
      </c>
      <c r="D35747" s="282">
        <v>180</v>
      </c>
      <c r="E35747" s="265"/>
    </row>
    <row r="35748" spans="1:5">
      <c r="A35748" s="283">
        <v>90809</v>
      </c>
      <c r="B35748" s="176">
        <v>4821.5</v>
      </c>
      <c r="C35748" s="176">
        <v>40.700000000000003</v>
      </c>
      <c r="D35748" s="282">
        <v>87</v>
      </c>
      <c r="E35748" s="265"/>
    </row>
    <row r="35749" spans="1:5">
      <c r="A35749" s="283">
        <v>90810</v>
      </c>
      <c r="B35749" s="176">
        <v>9017.6</v>
      </c>
      <c r="C35749" s="176">
        <v>32</v>
      </c>
      <c r="D35749" s="282">
        <v>120</v>
      </c>
      <c r="E35749" s="265"/>
    </row>
    <row r="35750" spans="1:5">
      <c r="A35750" s="283">
        <v>90813</v>
      </c>
      <c r="B35750" s="176">
        <v>20242.599999999999</v>
      </c>
      <c r="C35750" s="176">
        <v>27.6</v>
      </c>
      <c r="D35750" s="282">
        <v>133</v>
      </c>
      <c r="E35750" s="265"/>
    </row>
    <row r="35751" spans="1:5">
      <c r="A35751" s="283">
        <v>90814</v>
      </c>
      <c r="B35751" s="176">
        <v>14309.9</v>
      </c>
      <c r="C35751" s="176">
        <v>36.9</v>
      </c>
      <c r="D35751" s="282">
        <v>95</v>
      </c>
      <c r="E35751" s="265"/>
    </row>
    <row r="35752" spans="1:5">
      <c r="A35752" s="283">
        <v>90815</v>
      </c>
      <c r="B35752" s="176">
        <v>6126.5</v>
      </c>
      <c r="C35752" s="176">
        <v>37.299999999999997</v>
      </c>
      <c r="D35752" s="282">
        <v>180</v>
      </c>
      <c r="E35752" s="265"/>
    </row>
    <row r="35753" spans="1:5">
      <c r="A35753" s="283">
        <v>90822</v>
      </c>
      <c r="B35753" s="176">
        <v>0</v>
      </c>
      <c r="C35753" s="176">
        <v>0</v>
      </c>
      <c r="D35753" s="282">
        <v>87</v>
      </c>
      <c r="E35753" s="265"/>
    </row>
    <row r="35754" spans="1:5">
      <c r="A35754" s="283">
        <v>90831</v>
      </c>
      <c r="B35754" s="176">
        <v>0</v>
      </c>
      <c r="C35754" s="176">
        <v>0</v>
      </c>
      <c r="D35754" s="282">
        <v>87</v>
      </c>
      <c r="E35754" s="265"/>
    </row>
    <row r="35755" spans="1:5">
      <c r="A35755" s="283">
        <v>90832</v>
      </c>
      <c r="B35755" s="176">
        <v>4528.8999999999996</v>
      </c>
      <c r="C35755" s="176">
        <v>35.6</v>
      </c>
      <c r="D35755" s="282">
        <v>87</v>
      </c>
      <c r="E35755" s="265"/>
    </row>
    <row r="35756" spans="1:5">
      <c r="A35756" s="283">
        <v>90840</v>
      </c>
      <c r="B35756" s="176">
        <v>0</v>
      </c>
      <c r="C35756" s="176">
        <v>0</v>
      </c>
      <c r="D35756" s="282">
        <v>87</v>
      </c>
      <c r="E35756" s="265"/>
    </row>
    <row r="35757" spans="1:5">
      <c r="A35757" s="283">
        <v>90844</v>
      </c>
      <c r="B35757" s="176">
        <v>0</v>
      </c>
      <c r="C35757" s="176">
        <v>0</v>
      </c>
      <c r="D35757" s="282">
        <v>87</v>
      </c>
      <c r="E35757" s="265"/>
    </row>
    <row r="35758" spans="1:5">
      <c r="A35758" s="283">
        <v>90846</v>
      </c>
      <c r="B35758" s="176">
        <v>0</v>
      </c>
      <c r="C35758" s="176">
        <v>0</v>
      </c>
      <c r="D35758" s="282">
        <v>87</v>
      </c>
      <c r="E35758" s="265"/>
    </row>
    <row r="35759" spans="1:5">
      <c r="A35759" s="283">
        <v>90848</v>
      </c>
      <c r="B35759" s="176">
        <v>0</v>
      </c>
      <c r="C35759" s="176">
        <v>0</v>
      </c>
      <c r="D35759" s="282">
        <v>87</v>
      </c>
      <c r="E35759" s="265"/>
    </row>
    <row r="35760" spans="1:5">
      <c r="A35760" s="283">
        <v>90853</v>
      </c>
      <c r="B35760" s="176">
        <v>0</v>
      </c>
      <c r="C35760" s="176">
        <v>0</v>
      </c>
      <c r="D35760" s="282">
        <v>87</v>
      </c>
      <c r="E35760" s="265"/>
    </row>
    <row r="35761" spans="1:5">
      <c r="A35761" s="283">
        <v>90895</v>
      </c>
      <c r="B35761" s="176">
        <v>0</v>
      </c>
      <c r="C35761" s="176">
        <v>0</v>
      </c>
      <c r="D35761" s="282">
        <v>87</v>
      </c>
      <c r="E35761" s="265"/>
    </row>
    <row r="35762" spans="1:5">
      <c r="A35762" s="283">
        <v>91001</v>
      </c>
      <c r="B35762" s="176">
        <v>4021.2</v>
      </c>
      <c r="C35762" s="176">
        <v>41.3</v>
      </c>
      <c r="D35762" s="282">
        <v>143</v>
      </c>
      <c r="E35762" s="265"/>
    </row>
    <row r="35763" spans="1:5">
      <c r="A35763" s="283">
        <v>91003</v>
      </c>
      <c r="B35763" s="176">
        <v>5026.2</v>
      </c>
      <c r="C35763" s="176">
        <v>45.4</v>
      </c>
      <c r="D35763" s="282">
        <v>87</v>
      </c>
      <c r="E35763" s="265"/>
    </row>
    <row r="35764" spans="1:5">
      <c r="A35764" s="283">
        <v>91006</v>
      </c>
      <c r="B35764" s="176">
        <v>5126.8999999999996</v>
      </c>
      <c r="C35764" s="176">
        <v>42.2</v>
      </c>
      <c r="D35764" s="282">
        <v>173</v>
      </c>
      <c r="E35764" s="265"/>
    </row>
    <row r="35765" spans="1:5">
      <c r="A35765" s="283">
        <v>91007</v>
      </c>
      <c r="B35765" s="176">
        <v>6053.6</v>
      </c>
      <c r="C35765" s="176">
        <v>43</v>
      </c>
      <c r="D35765" s="282">
        <v>137</v>
      </c>
      <c r="E35765" s="265"/>
    </row>
    <row r="35766" spans="1:5">
      <c r="A35766" s="283">
        <v>91008</v>
      </c>
      <c r="B35766" s="176">
        <v>764.5</v>
      </c>
      <c r="C35766" s="176">
        <v>52.6</v>
      </c>
      <c r="D35766" s="282">
        <v>87</v>
      </c>
      <c r="E35766" s="265"/>
    </row>
    <row r="35767" spans="1:5">
      <c r="A35767" s="283">
        <v>91009</v>
      </c>
      <c r="B35767" s="176">
        <v>0</v>
      </c>
      <c r="C35767" s="176">
        <v>0</v>
      </c>
      <c r="D35767" s="282">
        <v>87</v>
      </c>
      <c r="E35767" s="265"/>
    </row>
    <row r="35768" spans="1:5">
      <c r="A35768" s="283">
        <v>91010</v>
      </c>
      <c r="B35768" s="176">
        <v>5469.7</v>
      </c>
      <c r="C35768" s="176">
        <v>38.1</v>
      </c>
      <c r="D35768" s="282">
        <v>115</v>
      </c>
      <c r="E35768" s="265"/>
    </row>
    <row r="35769" spans="1:5">
      <c r="A35769" s="283">
        <v>91011</v>
      </c>
      <c r="B35769" s="176">
        <v>2387.1999999999998</v>
      </c>
      <c r="C35769" s="176">
        <v>45.6</v>
      </c>
      <c r="D35769" s="282">
        <v>140</v>
      </c>
      <c r="E35769" s="265"/>
    </row>
    <row r="35770" spans="1:5">
      <c r="A35770" s="283">
        <v>91012</v>
      </c>
      <c r="B35770" s="176">
        <v>0</v>
      </c>
      <c r="C35770" s="176">
        <v>0</v>
      </c>
      <c r="D35770" s="282">
        <v>87</v>
      </c>
      <c r="E35770" s="265"/>
    </row>
    <row r="35771" spans="1:5">
      <c r="A35771" s="283">
        <v>91016</v>
      </c>
      <c r="B35771" s="176">
        <v>2884.9</v>
      </c>
      <c r="C35771" s="176">
        <v>37.700000000000003</v>
      </c>
      <c r="D35771" s="282">
        <v>129</v>
      </c>
      <c r="E35771" s="265"/>
    </row>
    <row r="35772" spans="1:5">
      <c r="A35772" s="283">
        <v>91017</v>
      </c>
      <c r="B35772" s="176">
        <v>0</v>
      </c>
      <c r="C35772" s="176">
        <v>0</v>
      </c>
      <c r="D35772" s="282">
        <v>87</v>
      </c>
      <c r="E35772" s="265"/>
    </row>
    <row r="35773" spans="1:5">
      <c r="A35773" s="283">
        <v>91020</v>
      </c>
      <c r="B35773" s="176">
        <v>9646.5</v>
      </c>
      <c r="C35773" s="176">
        <v>39.6</v>
      </c>
      <c r="D35773" s="282">
        <v>123</v>
      </c>
      <c r="E35773" s="265"/>
    </row>
    <row r="35774" spans="1:5">
      <c r="A35774" s="283">
        <v>91021</v>
      </c>
      <c r="B35774" s="176">
        <v>0</v>
      </c>
      <c r="C35774" s="176">
        <v>0</v>
      </c>
      <c r="D35774" s="282">
        <v>87</v>
      </c>
      <c r="E35774" s="265"/>
    </row>
    <row r="35775" spans="1:5">
      <c r="A35775" s="283">
        <v>91023</v>
      </c>
      <c r="B35775" s="176">
        <v>90</v>
      </c>
      <c r="C35775" s="176">
        <v>52.5</v>
      </c>
      <c r="D35775" s="282">
        <v>87</v>
      </c>
      <c r="E35775" s="265"/>
    </row>
    <row r="35776" spans="1:5">
      <c r="A35776" s="283">
        <v>91024</v>
      </c>
      <c r="B35776" s="176">
        <v>3674.7</v>
      </c>
      <c r="C35776" s="176">
        <v>46.5</v>
      </c>
      <c r="D35776" s="282">
        <v>130</v>
      </c>
      <c r="E35776" s="265"/>
    </row>
    <row r="35777" spans="1:5">
      <c r="A35777" s="283">
        <v>91025</v>
      </c>
      <c r="B35777" s="176">
        <v>0</v>
      </c>
      <c r="C35777" s="176">
        <v>0</v>
      </c>
      <c r="D35777" s="282">
        <v>87</v>
      </c>
      <c r="E35777" s="265"/>
    </row>
    <row r="35778" spans="1:5">
      <c r="A35778" s="283">
        <v>91030</v>
      </c>
      <c r="B35778" s="176">
        <v>7559.7</v>
      </c>
      <c r="C35778" s="176">
        <v>39.799999999999997</v>
      </c>
      <c r="D35778" s="282">
        <v>132</v>
      </c>
      <c r="E35778" s="265"/>
    </row>
    <row r="35779" spans="1:5">
      <c r="A35779" s="283">
        <v>91031</v>
      </c>
      <c r="B35779" s="176">
        <v>0</v>
      </c>
      <c r="C35779" s="176">
        <v>0</v>
      </c>
      <c r="D35779" s="282">
        <v>87</v>
      </c>
      <c r="E35779" s="265"/>
    </row>
    <row r="35780" spans="1:5">
      <c r="A35780" s="283">
        <v>91040</v>
      </c>
      <c r="B35780" s="176">
        <v>1702.2</v>
      </c>
      <c r="C35780" s="176">
        <v>42.8</v>
      </c>
      <c r="D35780" s="282">
        <v>101</v>
      </c>
      <c r="E35780" s="265"/>
    </row>
    <row r="35781" spans="1:5">
      <c r="A35781" s="283">
        <v>91041</v>
      </c>
      <c r="B35781" s="176">
        <v>0</v>
      </c>
      <c r="C35781" s="176">
        <v>0</v>
      </c>
      <c r="D35781" s="282">
        <v>87</v>
      </c>
      <c r="E35781" s="265"/>
    </row>
    <row r="35782" spans="1:5">
      <c r="A35782" s="283">
        <v>91042</v>
      </c>
      <c r="B35782" s="176">
        <v>371.1</v>
      </c>
      <c r="C35782" s="176">
        <v>40.4</v>
      </c>
      <c r="D35782" s="282">
        <v>125</v>
      </c>
      <c r="E35782" s="265"/>
    </row>
    <row r="35783" spans="1:5">
      <c r="A35783" s="283">
        <v>91043</v>
      </c>
      <c r="B35783" s="176">
        <v>0</v>
      </c>
      <c r="C35783" s="176">
        <v>0</v>
      </c>
      <c r="D35783" s="282">
        <v>87</v>
      </c>
      <c r="E35783" s="265"/>
    </row>
    <row r="35784" spans="1:5">
      <c r="A35784" s="283">
        <v>91046</v>
      </c>
      <c r="B35784" s="176">
        <v>0</v>
      </c>
      <c r="C35784" s="176">
        <v>0</v>
      </c>
      <c r="D35784" s="282">
        <v>87</v>
      </c>
      <c r="E35784" s="265"/>
    </row>
    <row r="35785" spans="1:5">
      <c r="A35785" s="283">
        <v>91066</v>
      </c>
      <c r="B35785" s="176">
        <v>0</v>
      </c>
      <c r="C35785" s="176">
        <v>0</v>
      </c>
      <c r="D35785" s="282">
        <v>87</v>
      </c>
      <c r="E35785" s="265"/>
    </row>
    <row r="35786" spans="1:5">
      <c r="A35786" s="283">
        <v>91077</v>
      </c>
      <c r="B35786" s="176">
        <v>0</v>
      </c>
      <c r="C35786" s="176">
        <v>0</v>
      </c>
      <c r="D35786" s="282">
        <v>87</v>
      </c>
      <c r="E35786" s="265"/>
    </row>
    <row r="35787" spans="1:5">
      <c r="A35787" s="283">
        <v>91101</v>
      </c>
      <c r="B35787" s="176">
        <v>13238.3</v>
      </c>
      <c r="C35787" s="176">
        <v>34</v>
      </c>
      <c r="D35787" s="282">
        <v>194</v>
      </c>
      <c r="E35787" s="265"/>
    </row>
    <row r="35788" spans="1:5">
      <c r="A35788" s="283">
        <v>91102</v>
      </c>
      <c r="B35788" s="176">
        <v>0</v>
      </c>
      <c r="C35788" s="176">
        <v>0</v>
      </c>
      <c r="D35788" s="282">
        <v>87</v>
      </c>
      <c r="E35788" s="265"/>
    </row>
    <row r="35789" spans="1:5">
      <c r="A35789" s="283">
        <v>91103</v>
      </c>
      <c r="B35789" s="176">
        <v>5028.1000000000004</v>
      </c>
      <c r="C35789" s="176">
        <v>34.6</v>
      </c>
      <c r="D35789" s="282">
        <v>176</v>
      </c>
      <c r="E35789" s="265"/>
    </row>
    <row r="35790" spans="1:5">
      <c r="A35790" s="283">
        <v>91104</v>
      </c>
      <c r="B35790" s="176">
        <v>9501.2999999999993</v>
      </c>
      <c r="C35790" s="176">
        <v>38.200000000000003</v>
      </c>
      <c r="D35790" s="282">
        <v>168</v>
      </c>
      <c r="E35790" s="265"/>
    </row>
    <row r="35791" spans="1:5">
      <c r="A35791" s="283">
        <v>91105</v>
      </c>
      <c r="B35791" s="176">
        <v>3503.3</v>
      </c>
      <c r="C35791" s="176">
        <v>46.5</v>
      </c>
      <c r="D35791" s="282">
        <v>172</v>
      </c>
      <c r="E35791" s="265"/>
    </row>
    <row r="35792" spans="1:5">
      <c r="A35792" s="283">
        <v>91106</v>
      </c>
      <c r="B35792" s="176">
        <v>8002.7</v>
      </c>
      <c r="C35792" s="176">
        <v>34.9</v>
      </c>
      <c r="D35792" s="282">
        <v>146</v>
      </c>
      <c r="E35792" s="265"/>
    </row>
    <row r="35793" spans="1:5">
      <c r="A35793" s="283">
        <v>91107</v>
      </c>
      <c r="B35793" s="176">
        <v>2549.4</v>
      </c>
      <c r="C35793" s="176">
        <v>41.1</v>
      </c>
      <c r="D35793" s="282">
        <v>179</v>
      </c>
      <c r="E35793" s="265"/>
    </row>
    <row r="35794" spans="1:5">
      <c r="A35794" s="283">
        <v>91108</v>
      </c>
      <c r="B35794" s="176">
        <v>3468.7</v>
      </c>
      <c r="C35794" s="176">
        <v>45.4</v>
      </c>
      <c r="D35794" s="282">
        <v>139</v>
      </c>
      <c r="E35794" s="265"/>
    </row>
    <row r="35795" spans="1:5">
      <c r="A35795" s="283">
        <v>91109</v>
      </c>
      <c r="B35795" s="176">
        <v>0</v>
      </c>
      <c r="C35795" s="176">
        <v>0</v>
      </c>
      <c r="D35795" s="282">
        <v>87</v>
      </c>
      <c r="E35795" s="265"/>
    </row>
    <row r="35796" spans="1:5">
      <c r="A35796" s="283">
        <v>91110</v>
      </c>
      <c r="B35796" s="176">
        <v>0</v>
      </c>
      <c r="C35796" s="176">
        <v>0</v>
      </c>
      <c r="D35796" s="282">
        <v>87</v>
      </c>
      <c r="E35796" s="265"/>
    </row>
    <row r="35797" spans="1:5">
      <c r="A35797" s="283">
        <v>91114</v>
      </c>
      <c r="B35797" s="176">
        <v>0</v>
      </c>
      <c r="C35797" s="176">
        <v>0</v>
      </c>
      <c r="D35797" s="282">
        <v>87</v>
      </c>
      <c r="E35797" s="265"/>
    </row>
    <row r="35798" spans="1:5">
      <c r="A35798" s="283">
        <v>91115</v>
      </c>
      <c r="B35798" s="176">
        <v>0</v>
      </c>
      <c r="C35798" s="176">
        <v>0</v>
      </c>
      <c r="D35798" s="282">
        <v>87</v>
      </c>
      <c r="E35798" s="265"/>
    </row>
    <row r="35799" spans="1:5">
      <c r="A35799" s="283">
        <v>91116</v>
      </c>
      <c r="B35799" s="176">
        <v>0</v>
      </c>
      <c r="C35799" s="176">
        <v>0</v>
      </c>
      <c r="D35799" s="282">
        <v>87</v>
      </c>
      <c r="E35799" s="265"/>
    </row>
    <row r="35800" spans="1:5">
      <c r="A35800" s="283">
        <v>91117</v>
      </c>
      <c r="B35800" s="176">
        <v>5655.1</v>
      </c>
      <c r="C35800" s="176">
        <v>41.4</v>
      </c>
      <c r="D35800" s="282">
        <v>87</v>
      </c>
      <c r="E35800" s="265"/>
    </row>
    <row r="35801" spans="1:5">
      <c r="A35801" s="283">
        <v>91118</v>
      </c>
      <c r="B35801" s="176">
        <v>0</v>
      </c>
      <c r="C35801" s="176">
        <v>0</v>
      </c>
      <c r="D35801" s="282">
        <v>87</v>
      </c>
      <c r="E35801" s="265"/>
    </row>
    <row r="35802" spans="1:5">
      <c r="A35802" s="283">
        <v>91121</v>
      </c>
      <c r="B35802" s="176">
        <v>0</v>
      </c>
      <c r="C35802" s="176">
        <v>0</v>
      </c>
      <c r="D35802" s="282">
        <v>87</v>
      </c>
      <c r="E35802" s="265"/>
    </row>
    <row r="35803" spans="1:5">
      <c r="A35803" s="283">
        <v>91124</v>
      </c>
      <c r="B35803" s="176">
        <v>0</v>
      </c>
      <c r="C35803" s="176">
        <v>0</v>
      </c>
      <c r="D35803" s="282">
        <v>87</v>
      </c>
      <c r="E35803" s="265"/>
    </row>
    <row r="35804" spans="1:5">
      <c r="A35804" s="283">
        <v>91125</v>
      </c>
      <c r="B35804" s="176">
        <v>0</v>
      </c>
      <c r="C35804" s="176">
        <v>0</v>
      </c>
      <c r="D35804" s="282">
        <v>87</v>
      </c>
      <c r="E35804" s="265"/>
    </row>
    <row r="35805" spans="1:5">
      <c r="A35805" s="283">
        <v>91129</v>
      </c>
      <c r="B35805" s="176">
        <v>0</v>
      </c>
      <c r="C35805" s="176">
        <v>0</v>
      </c>
      <c r="D35805" s="282">
        <v>87</v>
      </c>
      <c r="E35805" s="265"/>
    </row>
    <row r="35806" spans="1:5">
      <c r="A35806" s="283">
        <v>91182</v>
      </c>
      <c r="B35806" s="176">
        <v>0</v>
      </c>
      <c r="C35806" s="176">
        <v>0</v>
      </c>
      <c r="D35806" s="282">
        <v>87</v>
      </c>
      <c r="E35806" s="265"/>
    </row>
    <row r="35807" spans="1:5">
      <c r="A35807" s="283">
        <v>91188</v>
      </c>
      <c r="B35807" s="176">
        <v>0</v>
      </c>
      <c r="C35807" s="176">
        <v>0</v>
      </c>
      <c r="D35807" s="282">
        <v>87</v>
      </c>
      <c r="E35807" s="265"/>
    </row>
    <row r="35808" spans="1:5">
      <c r="A35808" s="283">
        <v>91201</v>
      </c>
      <c r="B35808" s="176">
        <v>6268.3</v>
      </c>
      <c r="C35808" s="176">
        <v>40.200000000000003</v>
      </c>
      <c r="D35808" s="282">
        <v>110</v>
      </c>
      <c r="E35808" s="265"/>
    </row>
    <row r="35809" spans="1:5">
      <c r="A35809" s="283">
        <v>91202</v>
      </c>
      <c r="B35809" s="176">
        <v>6497.9</v>
      </c>
      <c r="C35809" s="176">
        <v>41.7</v>
      </c>
      <c r="D35809" s="282">
        <v>125</v>
      </c>
      <c r="E35809" s="265"/>
    </row>
    <row r="35810" spans="1:5">
      <c r="A35810" s="283">
        <v>91203</v>
      </c>
      <c r="B35810" s="176">
        <v>16252.9</v>
      </c>
      <c r="C35810" s="176">
        <v>39.1</v>
      </c>
      <c r="D35810" s="282">
        <v>111</v>
      </c>
      <c r="E35810" s="265"/>
    </row>
    <row r="35811" spans="1:5">
      <c r="A35811" s="283">
        <v>91204</v>
      </c>
      <c r="B35811" s="176">
        <v>14133.8</v>
      </c>
      <c r="C35811" s="176">
        <v>37.6</v>
      </c>
      <c r="D35811" s="282">
        <v>103</v>
      </c>
      <c r="E35811" s="265"/>
    </row>
    <row r="35812" spans="1:5">
      <c r="A35812" s="283">
        <v>91205</v>
      </c>
      <c r="B35812" s="176">
        <v>20051.3</v>
      </c>
      <c r="C35812" s="176">
        <v>38.799999999999997</v>
      </c>
      <c r="D35812" s="282">
        <v>127</v>
      </c>
      <c r="E35812" s="265"/>
    </row>
    <row r="35813" spans="1:5">
      <c r="A35813" s="283">
        <v>91206</v>
      </c>
      <c r="B35813" s="176">
        <v>5568.5</v>
      </c>
      <c r="C35813" s="176">
        <v>42.5</v>
      </c>
      <c r="D35813" s="282">
        <v>161</v>
      </c>
      <c r="E35813" s="265"/>
    </row>
    <row r="35814" spans="1:5">
      <c r="A35814" s="283">
        <v>91207</v>
      </c>
      <c r="B35814" s="176">
        <v>3404</v>
      </c>
      <c r="C35814" s="176">
        <v>45.5</v>
      </c>
      <c r="D35814" s="282">
        <v>87</v>
      </c>
      <c r="E35814" s="265"/>
    </row>
    <row r="35815" spans="1:5">
      <c r="A35815" s="283">
        <v>91208</v>
      </c>
      <c r="B35815" s="176">
        <v>2031.2</v>
      </c>
      <c r="C35815" s="176">
        <v>44.2</v>
      </c>
      <c r="D35815" s="282">
        <v>105</v>
      </c>
      <c r="E35815" s="265"/>
    </row>
    <row r="35816" spans="1:5">
      <c r="A35816" s="283">
        <v>91209</v>
      </c>
      <c r="B35816" s="176">
        <v>0</v>
      </c>
      <c r="C35816" s="176">
        <v>0</v>
      </c>
      <c r="D35816" s="282">
        <v>87</v>
      </c>
      <c r="E35816" s="265"/>
    </row>
    <row r="35817" spans="1:5">
      <c r="A35817" s="283">
        <v>91210</v>
      </c>
      <c r="B35817" s="176">
        <v>13937.3</v>
      </c>
      <c r="C35817" s="176">
        <v>41.2</v>
      </c>
      <c r="D35817" s="282">
        <v>87</v>
      </c>
      <c r="E35817" s="265"/>
    </row>
    <row r="35818" spans="1:5">
      <c r="A35818" s="283">
        <v>91214</v>
      </c>
      <c r="B35818" s="176">
        <v>4588.5</v>
      </c>
      <c r="C35818" s="176">
        <v>42.1</v>
      </c>
      <c r="D35818" s="282">
        <v>140</v>
      </c>
      <c r="E35818" s="265"/>
    </row>
    <row r="35819" spans="1:5">
      <c r="A35819" s="283">
        <v>91221</v>
      </c>
      <c r="B35819" s="176">
        <v>0</v>
      </c>
      <c r="C35819" s="176">
        <v>0</v>
      </c>
      <c r="D35819" s="282">
        <v>87</v>
      </c>
      <c r="E35819" s="265"/>
    </row>
    <row r="35820" spans="1:5">
      <c r="A35820" s="283">
        <v>91222</v>
      </c>
      <c r="B35820" s="176">
        <v>0</v>
      </c>
      <c r="C35820" s="176">
        <v>0</v>
      </c>
      <c r="D35820" s="282">
        <v>87</v>
      </c>
      <c r="E35820" s="265"/>
    </row>
    <row r="35821" spans="1:5">
      <c r="A35821" s="283">
        <v>91224</v>
      </c>
      <c r="B35821" s="176">
        <v>0</v>
      </c>
      <c r="C35821" s="176">
        <v>0</v>
      </c>
      <c r="D35821" s="282">
        <v>87</v>
      </c>
      <c r="E35821" s="265"/>
    </row>
    <row r="35822" spans="1:5">
      <c r="A35822" s="283">
        <v>91225</v>
      </c>
      <c r="B35822" s="176">
        <v>0</v>
      </c>
      <c r="C35822" s="176">
        <v>0</v>
      </c>
      <c r="D35822" s="282">
        <v>87</v>
      </c>
      <c r="E35822" s="265"/>
    </row>
    <row r="35823" spans="1:5">
      <c r="A35823" s="283">
        <v>91226</v>
      </c>
      <c r="B35823" s="176">
        <v>0</v>
      </c>
      <c r="C35823" s="176">
        <v>0</v>
      </c>
      <c r="D35823" s="282">
        <v>87</v>
      </c>
      <c r="E35823" s="265"/>
    </row>
    <row r="35824" spans="1:5">
      <c r="A35824" s="283">
        <v>91301</v>
      </c>
      <c r="B35824" s="176">
        <v>820.5</v>
      </c>
      <c r="C35824" s="176">
        <v>42.1</v>
      </c>
      <c r="D35824" s="282">
        <v>133</v>
      </c>
      <c r="E35824" s="265"/>
    </row>
    <row r="35825" spans="1:5">
      <c r="A35825" s="283">
        <v>91302</v>
      </c>
      <c r="B35825" s="176">
        <v>1025.5</v>
      </c>
      <c r="C35825" s="176">
        <v>42.4</v>
      </c>
      <c r="D35825" s="282">
        <v>183</v>
      </c>
      <c r="E35825" s="265"/>
    </row>
    <row r="35826" spans="1:5">
      <c r="A35826" s="283">
        <v>91303</v>
      </c>
      <c r="B35826" s="176">
        <v>12516.3</v>
      </c>
      <c r="C35826" s="176">
        <v>31.7</v>
      </c>
      <c r="D35826" s="282">
        <v>136</v>
      </c>
      <c r="E35826" s="265"/>
    </row>
    <row r="35827" spans="1:5">
      <c r="A35827" s="283">
        <v>91304</v>
      </c>
      <c r="B35827" s="176">
        <v>5978.2</v>
      </c>
      <c r="C35827" s="176">
        <v>35.4</v>
      </c>
      <c r="D35827" s="282">
        <v>159</v>
      </c>
      <c r="E35827" s="265"/>
    </row>
    <row r="35828" spans="1:5">
      <c r="A35828" s="283">
        <v>91305</v>
      </c>
      <c r="B35828" s="176">
        <v>0</v>
      </c>
      <c r="C35828" s="176">
        <v>0</v>
      </c>
      <c r="D35828" s="282">
        <v>87</v>
      </c>
      <c r="E35828" s="265"/>
    </row>
    <row r="35829" spans="1:5">
      <c r="A35829" s="283">
        <v>91306</v>
      </c>
      <c r="B35829" s="176">
        <v>10169.700000000001</v>
      </c>
      <c r="C35829" s="176">
        <v>35.299999999999997</v>
      </c>
      <c r="D35829" s="282">
        <v>114</v>
      </c>
      <c r="E35829" s="265"/>
    </row>
    <row r="35830" spans="1:5">
      <c r="A35830" s="283">
        <v>91307</v>
      </c>
      <c r="B35830" s="176">
        <v>1617.2</v>
      </c>
      <c r="C35830" s="176">
        <v>43.2</v>
      </c>
      <c r="D35830" s="282">
        <v>170</v>
      </c>
      <c r="E35830" s="265"/>
    </row>
    <row r="35831" spans="1:5">
      <c r="A35831" s="283">
        <v>91308</v>
      </c>
      <c r="B35831" s="176">
        <v>0</v>
      </c>
      <c r="C35831" s="176">
        <v>0</v>
      </c>
      <c r="D35831" s="282">
        <v>87</v>
      </c>
      <c r="E35831" s="265"/>
    </row>
    <row r="35832" spans="1:5">
      <c r="A35832" s="283">
        <v>91309</v>
      </c>
      <c r="B35832" s="176">
        <v>0</v>
      </c>
      <c r="C35832" s="176">
        <v>0</v>
      </c>
      <c r="D35832" s="282">
        <v>87</v>
      </c>
      <c r="E35832" s="265"/>
    </row>
    <row r="35833" spans="1:5">
      <c r="A35833" s="283">
        <v>91310</v>
      </c>
      <c r="B35833" s="176">
        <v>23.4</v>
      </c>
      <c r="C35833" s="176">
        <v>34.1</v>
      </c>
      <c r="D35833" s="282">
        <v>87</v>
      </c>
      <c r="E35833" s="265"/>
    </row>
    <row r="35834" spans="1:5">
      <c r="A35834" s="283">
        <v>91311</v>
      </c>
      <c r="B35834" s="176">
        <v>1162.8</v>
      </c>
      <c r="C35834" s="176">
        <v>42.5</v>
      </c>
      <c r="D35834" s="282">
        <v>138</v>
      </c>
      <c r="E35834" s="265"/>
    </row>
    <row r="35835" spans="1:5">
      <c r="A35835" s="283">
        <v>91313</v>
      </c>
      <c r="B35835" s="176">
        <v>0</v>
      </c>
      <c r="C35835" s="176">
        <v>0</v>
      </c>
      <c r="D35835" s="282">
        <v>87</v>
      </c>
      <c r="E35835" s="265"/>
    </row>
    <row r="35836" spans="1:5">
      <c r="A35836" s="283">
        <v>91316</v>
      </c>
      <c r="B35836" s="176">
        <v>5424.2</v>
      </c>
      <c r="C35836" s="176">
        <v>42.4</v>
      </c>
      <c r="D35836" s="282">
        <v>161</v>
      </c>
      <c r="E35836" s="265"/>
    </row>
    <row r="35837" spans="1:5">
      <c r="A35837" s="283">
        <v>91319</v>
      </c>
      <c r="B35837" s="176">
        <v>0</v>
      </c>
      <c r="C35837" s="176">
        <v>0</v>
      </c>
      <c r="D35837" s="282">
        <v>87</v>
      </c>
      <c r="E35837" s="265"/>
    </row>
    <row r="35838" spans="1:5">
      <c r="A35838" s="283">
        <v>91320</v>
      </c>
      <c r="B35838" s="176">
        <v>2457.4</v>
      </c>
      <c r="C35838" s="176">
        <v>39.200000000000003</v>
      </c>
      <c r="D35838" s="282">
        <v>134</v>
      </c>
      <c r="E35838" s="265"/>
    </row>
    <row r="35839" spans="1:5">
      <c r="A35839" s="283">
        <v>91321</v>
      </c>
      <c r="B35839" s="176">
        <v>578.79999999999995</v>
      </c>
      <c r="C35839" s="176">
        <v>33.4</v>
      </c>
      <c r="D35839" s="282">
        <v>170</v>
      </c>
      <c r="E35839" s="265"/>
    </row>
    <row r="35840" spans="1:5">
      <c r="A35840" s="283">
        <v>91322</v>
      </c>
      <c r="B35840" s="176">
        <v>6219.4</v>
      </c>
      <c r="C35840" s="176">
        <v>46.2</v>
      </c>
      <c r="D35840" s="282">
        <v>87</v>
      </c>
      <c r="E35840" s="265"/>
    </row>
    <row r="35841" spans="1:5">
      <c r="A35841" s="283">
        <v>91324</v>
      </c>
      <c r="B35841" s="176">
        <v>6738.7</v>
      </c>
      <c r="C35841" s="176">
        <v>35.700000000000003</v>
      </c>
      <c r="D35841" s="282">
        <v>166</v>
      </c>
      <c r="E35841" s="265"/>
    </row>
    <row r="35842" spans="1:5">
      <c r="A35842" s="283">
        <v>91325</v>
      </c>
      <c r="B35842" s="176">
        <v>6933.9</v>
      </c>
      <c r="C35842" s="176">
        <v>33.4</v>
      </c>
      <c r="D35842" s="282">
        <v>166</v>
      </c>
      <c r="E35842" s="265"/>
    </row>
    <row r="35843" spans="1:5">
      <c r="A35843" s="283">
        <v>91326</v>
      </c>
      <c r="B35843" s="176">
        <v>3934.7</v>
      </c>
      <c r="C35843" s="176">
        <v>42.8</v>
      </c>
      <c r="D35843" s="282">
        <v>123</v>
      </c>
      <c r="E35843" s="265"/>
    </row>
    <row r="35844" spans="1:5">
      <c r="A35844" s="283">
        <v>91327</v>
      </c>
      <c r="B35844" s="176">
        <v>0</v>
      </c>
      <c r="C35844" s="176">
        <v>0</v>
      </c>
      <c r="D35844" s="282">
        <v>87</v>
      </c>
      <c r="E35844" s="265"/>
    </row>
    <row r="35845" spans="1:5">
      <c r="A35845" s="283">
        <v>91328</v>
      </c>
      <c r="B35845" s="176">
        <v>0</v>
      </c>
      <c r="C35845" s="176">
        <v>0</v>
      </c>
      <c r="D35845" s="282">
        <v>87</v>
      </c>
      <c r="E35845" s="265"/>
    </row>
    <row r="35846" spans="1:5">
      <c r="A35846" s="283">
        <v>91329</v>
      </c>
      <c r="B35846" s="176">
        <v>0</v>
      </c>
      <c r="C35846" s="176">
        <v>0</v>
      </c>
      <c r="D35846" s="282">
        <v>87</v>
      </c>
      <c r="E35846" s="265"/>
    </row>
    <row r="35847" spans="1:5">
      <c r="A35847" s="283">
        <v>91330</v>
      </c>
      <c r="B35847" s="176">
        <v>0</v>
      </c>
      <c r="C35847" s="176">
        <v>0</v>
      </c>
      <c r="D35847" s="282">
        <v>87</v>
      </c>
      <c r="E35847" s="265"/>
    </row>
    <row r="35848" spans="1:5">
      <c r="A35848" s="283">
        <v>91331</v>
      </c>
      <c r="B35848" s="176">
        <v>10879.4</v>
      </c>
      <c r="C35848" s="176">
        <v>29.8</v>
      </c>
      <c r="D35848" s="282">
        <v>124</v>
      </c>
      <c r="E35848" s="265"/>
    </row>
    <row r="35849" spans="1:5">
      <c r="A35849" s="283">
        <v>91333</v>
      </c>
      <c r="B35849" s="176">
        <v>0</v>
      </c>
      <c r="C35849" s="176">
        <v>0</v>
      </c>
      <c r="D35849" s="282">
        <v>87</v>
      </c>
      <c r="E35849" s="265"/>
    </row>
    <row r="35850" spans="1:5">
      <c r="A35850" s="283">
        <v>91334</v>
      </c>
      <c r="B35850" s="176">
        <v>0</v>
      </c>
      <c r="C35850" s="176">
        <v>0</v>
      </c>
      <c r="D35850" s="282">
        <v>87</v>
      </c>
      <c r="E35850" s="265"/>
    </row>
    <row r="35851" spans="1:5">
      <c r="A35851" s="283">
        <v>91335</v>
      </c>
      <c r="B35851" s="176">
        <v>11276</v>
      </c>
      <c r="C35851" s="176">
        <v>35.6</v>
      </c>
      <c r="D35851" s="282">
        <v>133</v>
      </c>
      <c r="E35851" s="265"/>
    </row>
    <row r="35852" spans="1:5">
      <c r="A35852" s="283">
        <v>91337</v>
      </c>
      <c r="B35852" s="176">
        <v>0</v>
      </c>
      <c r="C35852" s="176">
        <v>0</v>
      </c>
      <c r="D35852" s="282">
        <v>87</v>
      </c>
      <c r="E35852" s="265"/>
    </row>
    <row r="35853" spans="1:5">
      <c r="A35853" s="283">
        <v>91340</v>
      </c>
      <c r="B35853" s="176">
        <v>9620.1</v>
      </c>
      <c r="C35853" s="176">
        <v>30.6</v>
      </c>
      <c r="D35853" s="282">
        <v>122</v>
      </c>
      <c r="E35853" s="265"/>
    </row>
    <row r="35854" spans="1:5">
      <c r="A35854" s="283">
        <v>91341</v>
      </c>
      <c r="B35854" s="176">
        <v>10707.6</v>
      </c>
      <c r="C35854" s="176">
        <v>30.6</v>
      </c>
      <c r="D35854" s="282">
        <v>87</v>
      </c>
      <c r="E35854" s="265"/>
    </row>
    <row r="35855" spans="1:5">
      <c r="A35855" s="283">
        <v>91342</v>
      </c>
      <c r="B35855" s="176">
        <v>1663.1</v>
      </c>
      <c r="C35855" s="176">
        <v>32.1</v>
      </c>
      <c r="D35855" s="282">
        <v>142</v>
      </c>
      <c r="E35855" s="265"/>
    </row>
    <row r="35856" spans="1:5">
      <c r="A35856" s="283">
        <v>91343</v>
      </c>
      <c r="B35856" s="176">
        <v>10114.4</v>
      </c>
      <c r="C35856" s="176">
        <v>32.299999999999997</v>
      </c>
      <c r="D35856" s="282">
        <v>156</v>
      </c>
      <c r="E35856" s="265"/>
    </row>
    <row r="35857" spans="1:5">
      <c r="A35857" s="283">
        <v>91344</v>
      </c>
      <c r="B35857" s="176">
        <v>3589.9</v>
      </c>
      <c r="C35857" s="176">
        <v>40.700000000000003</v>
      </c>
      <c r="D35857" s="282">
        <v>138</v>
      </c>
      <c r="E35857" s="265"/>
    </row>
    <row r="35858" spans="1:5">
      <c r="A35858" s="283">
        <v>91345</v>
      </c>
      <c r="B35858" s="176">
        <v>6040.9</v>
      </c>
      <c r="C35858" s="176">
        <v>35.700000000000003</v>
      </c>
      <c r="D35858" s="282">
        <v>115</v>
      </c>
      <c r="E35858" s="265"/>
    </row>
    <row r="35859" spans="1:5">
      <c r="A35859" s="283">
        <v>91346</v>
      </c>
      <c r="B35859" s="176">
        <v>0</v>
      </c>
      <c r="C35859" s="176">
        <v>0</v>
      </c>
      <c r="D35859" s="282">
        <v>87</v>
      </c>
      <c r="E35859" s="265"/>
    </row>
    <row r="35860" spans="1:5">
      <c r="A35860" s="283">
        <v>91350</v>
      </c>
      <c r="B35860" s="176">
        <v>1959.6</v>
      </c>
      <c r="C35860" s="176">
        <v>36.4</v>
      </c>
      <c r="D35860" s="282">
        <v>114</v>
      </c>
      <c r="E35860" s="265"/>
    </row>
    <row r="35861" spans="1:5">
      <c r="A35861" s="283">
        <v>91351</v>
      </c>
      <c r="B35861" s="176">
        <v>2212</v>
      </c>
      <c r="C35861" s="176">
        <v>34.6</v>
      </c>
      <c r="D35861" s="282">
        <v>131</v>
      </c>
      <c r="E35861" s="265"/>
    </row>
    <row r="35862" spans="1:5">
      <c r="A35862" s="283">
        <v>91352</v>
      </c>
      <c r="B35862" s="176">
        <v>4184.8</v>
      </c>
      <c r="C35862" s="176">
        <v>32.299999999999997</v>
      </c>
      <c r="D35862" s="282">
        <v>142</v>
      </c>
      <c r="E35862" s="265"/>
    </row>
    <row r="35863" spans="1:5">
      <c r="A35863" s="283">
        <v>91353</v>
      </c>
      <c r="B35863" s="176">
        <v>0</v>
      </c>
      <c r="C35863" s="176">
        <v>0</v>
      </c>
      <c r="D35863" s="282">
        <v>87</v>
      </c>
      <c r="E35863" s="265"/>
    </row>
    <row r="35864" spans="1:5">
      <c r="A35864" s="283">
        <v>91354</v>
      </c>
      <c r="B35864" s="176">
        <v>3821.2</v>
      </c>
      <c r="C35864" s="176">
        <v>36.299999999999997</v>
      </c>
      <c r="D35864" s="282">
        <v>102</v>
      </c>
      <c r="E35864" s="265"/>
    </row>
    <row r="35865" spans="1:5">
      <c r="A35865" s="283">
        <v>91355</v>
      </c>
      <c r="B35865" s="176">
        <v>2351.1</v>
      </c>
      <c r="C35865" s="176">
        <v>38</v>
      </c>
      <c r="D35865" s="282">
        <v>184</v>
      </c>
      <c r="E35865" s="265"/>
    </row>
    <row r="35866" spans="1:5">
      <c r="A35866" s="283">
        <v>91356</v>
      </c>
      <c r="B35866" s="176">
        <v>4047.8</v>
      </c>
      <c r="C35866" s="176">
        <v>41.6</v>
      </c>
      <c r="D35866" s="282">
        <v>181</v>
      </c>
      <c r="E35866" s="265"/>
    </row>
    <row r="35867" spans="1:5">
      <c r="A35867" s="283">
        <v>91357</v>
      </c>
      <c r="B35867" s="176">
        <v>0</v>
      </c>
      <c r="C35867" s="176">
        <v>0</v>
      </c>
      <c r="D35867" s="282">
        <v>87</v>
      </c>
      <c r="E35867" s="265"/>
    </row>
    <row r="35868" spans="1:5">
      <c r="A35868" s="283">
        <v>91358</v>
      </c>
      <c r="B35868" s="176">
        <v>0</v>
      </c>
      <c r="C35868" s="176">
        <v>0</v>
      </c>
      <c r="D35868" s="282">
        <v>87</v>
      </c>
      <c r="E35868" s="265"/>
    </row>
    <row r="35869" spans="1:5">
      <c r="A35869" s="283">
        <v>91359</v>
      </c>
      <c r="B35869" s="176">
        <v>0</v>
      </c>
      <c r="C35869" s="176">
        <v>0</v>
      </c>
      <c r="D35869" s="282">
        <v>87</v>
      </c>
      <c r="E35869" s="265"/>
    </row>
    <row r="35870" spans="1:5">
      <c r="A35870" s="283">
        <v>91360</v>
      </c>
      <c r="B35870" s="176">
        <v>2757.5</v>
      </c>
      <c r="C35870" s="176">
        <v>41.2</v>
      </c>
      <c r="D35870" s="282">
        <v>188</v>
      </c>
      <c r="E35870" s="265"/>
    </row>
    <row r="35871" spans="1:5">
      <c r="A35871" s="283">
        <v>91361</v>
      </c>
      <c r="B35871" s="176">
        <v>399.8</v>
      </c>
      <c r="C35871" s="176">
        <v>47.4</v>
      </c>
      <c r="D35871" s="282">
        <v>174</v>
      </c>
      <c r="E35871" s="265"/>
    </row>
    <row r="35872" spans="1:5">
      <c r="A35872" s="283">
        <v>91362</v>
      </c>
      <c r="B35872" s="176">
        <v>1640.8</v>
      </c>
      <c r="C35872" s="176">
        <v>42.2</v>
      </c>
      <c r="D35872" s="282">
        <v>143</v>
      </c>
      <c r="E35872" s="265"/>
    </row>
    <row r="35873" spans="1:5">
      <c r="A35873" s="283">
        <v>91364</v>
      </c>
      <c r="B35873" s="176">
        <v>3217.5</v>
      </c>
      <c r="C35873" s="176">
        <v>43.9</v>
      </c>
      <c r="D35873" s="282">
        <v>148</v>
      </c>
      <c r="E35873" s="265"/>
    </row>
    <row r="35874" spans="1:5">
      <c r="A35874" s="283">
        <v>91365</v>
      </c>
      <c r="B35874" s="176">
        <v>0</v>
      </c>
      <c r="C35874" s="176">
        <v>0</v>
      </c>
      <c r="D35874" s="282">
        <v>87</v>
      </c>
      <c r="E35874" s="265"/>
    </row>
    <row r="35875" spans="1:5">
      <c r="A35875" s="283">
        <v>91367</v>
      </c>
      <c r="B35875" s="176">
        <v>5036</v>
      </c>
      <c r="C35875" s="176">
        <v>40.799999999999997</v>
      </c>
      <c r="D35875" s="282">
        <v>192</v>
      </c>
      <c r="E35875" s="265"/>
    </row>
    <row r="35876" spans="1:5">
      <c r="A35876" s="283">
        <v>91371</v>
      </c>
      <c r="B35876" s="176">
        <v>0</v>
      </c>
      <c r="C35876" s="176">
        <v>0</v>
      </c>
      <c r="D35876" s="282">
        <v>87</v>
      </c>
      <c r="E35876" s="265"/>
    </row>
    <row r="35877" spans="1:5">
      <c r="A35877" s="283">
        <v>91372</v>
      </c>
      <c r="B35877" s="176">
        <v>0</v>
      </c>
      <c r="C35877" s="176">
        <v>0</v>
      </c>
      <c r="D35877" s="282">
        <v>87</v>
      </c>
      <c r="E35877" s="265"/>
    </row>
    <row r="35878" spans="1:5">
      <c r="A35878" s="283">
        <v>91376</v>
      </c>
      <c r="B35878" s="176">
        <v>0</v>
      </c>
      <c r="C35878" s="176">
        <v>0</v>
      </c>
      <c r="D35878" s="282">
        <v>87</v>
      </c>
      <c r="E35878" s="265"/>
    </row>
    <row r="35879" spans="1:5">
      <c r="A35879" s="283">
        <v>91377</v>
      </c>
      <c r="B35879" s="176">
        <v>927.4</v>
      </c>
      <c r="C35879" s="176">
        <v>41.2</v>
      </c>
      <c r="D35879" s="282">
        <v>95</v>
      </c>
      <c r="E35879" s="265"/>
    </row>
    <row r="35880" spans="1:5">
      <c r="A35880" s="283">
        <v>91380</v>
      </c>
      <c r="B35880" s="176">
        <v>0</v>
      </c>
      <c r="C35880" s="176">
        <v>0</v>
      </c>
      <c r="D35880" s="282">
        <v>87</v>
      </c>
      <c r="E35880" s="265"/>
    </row>
    <row r="35881" spans="1:5">
      <c r="A35881" s="283">
        <v>91381</v>
      </c>
      <c r="B35881" s="176">
        <v>493.2</v>
      </c>
      <c r="C35881" s="176">
        <v>35.9</v>
      </c>
      <c r="D35881" s="282">
        <v>115</v>
      </c>
      <c r="E35881" s="265"/>
    </row>
    <row r="35882" spans="1:5">
      <c r="A35882" s="283">
        <v>91382</v>
      </c>
      <c r="B35882" s="176">
        <v>0</v>
      </c>
      <c r="C35882" s="176">
        <v>0</v>
      </c>
      <c r="D35882" s="282">
        <v>87</v>
      </c>
      <c r="E35882" s="265"/>
    </row>
    <row r="35883" spans="1:5">
      <c r="A35883" s="283">
        <v>91384</v>
      </c>
      <c r="B35883" s="176">
        <v>136.4</v>
      </c>
      <c r="C35883" s="176">
        <v>32.5</v>
      </c>
      <c r="D35883" s="282">
        <v>123</v>
      </c>
      <c r="E35883" s="265"/>
    </row>
    <row r="35884" spans="1:5">
      <c r="A35884" s="283">
        <v>91385</v>
      </c>
      <c r="B35884" s="176">
        <v>8174.3</v>
      </c>
      <c r="C35884" s="176">
        <v>30.5</v>
      </c>
      <c r="D35884" s="282">
        <v>87</v>
      </c>
      <c r="E35884" s="265"/>
    </row>
    <row r="35885" spans="1:5">
      <c r="A35885" s="283">
        <v>91386</v>
      </c>
      <c r="B35885" s="176">
        <v>0</v>
      </c>
      <c r="C35885" s="176">
        <v>0</v>
      </c>
      <c r="D35885" s="282">
        <v>87</v>
      </c>
      <c r="E35885" s="265"/>
    </row>
    <row r="35886" spans="1:5">
      <c r="A35886" s="283">
        <v>91387</v>
      </c>
      <c r="B35886" s="176">
        <v>536</v>
      </c>
      <c r="C35886" s="176">
        <v>33</v>
      </c>
      <c r="D35886" s="282">
        <v>87</v>
      </c>
      <c r="E35886" s="265"/>
    </row>
    <row r="35887" spans="1:5">
      <c r="A35887" s="283">
        <v>91390</v>
      </c>
      <c r="B35887" s="176">
        <v>141.1</v>
      </c>
      <c r="C35887" s="176">
        <v>38</v>
      </c>
      <c r="D35887" s="282">
        <v>103</v>
      </c>
      <c r="E35887" s="265"/>
    </row>
    <row r="35888" spans="1:5">
      <c r="A35888" s="283">
        <v>91392</v>
      </c>
      <c r="B35888" s="176">
        <v>0</v>
      </c>
      <c r="C35888" s="176">
        <v>0</v>
      </c>
      <c r="D35888" s="282">
        <v>87</v>
      </c>
      <c r="E35888" s="265"/>
    </row>
    <row r="35889" spans="1:5">
      <c r="A35889" s="283">
        <v>91393</v>
      </c>
      <c r="B35889" s="176">
        <v>0</v>
      </c>
      <c r="C35889" s="176">
        <v>0</v>
      </c>
      <c r="D35889" s="282">
        <v>87</v>
      </c>
      <c r="E35889" s="265"/>
    </row>
    <row r="35890" spans="1:5">
      <c r="A35890" s="283">
        <v>91394</v>
      </c>
      <c r="B35890" s="176">
        <v>0</v>
      </c>
      <c r="C35890" s="176">
        <v>0</v>
      </c>
      <c r="D35890" s="282">
        <v>87</v>
      </c>
      <c r="E35890" s="265"/>
    </row>
    <row r="35891" spans="1:5">
      <c r="A35891" s="283">
        <v>91395</v>
      </c>
      <c r="B35891" s="176">
        <v>0</v>
      </c>
      <c r="C35891" s="176">
        <v>0</v>
      </c>
      <c r="D35891" s="282">
        <v>87</v>
      </c>
      <c r="E35891" s="265"/>
    </row>
    <row r="35892" spans="1:5">
      <c r="A35892" s="283">
        <v>91396</v>
      </c>
      <c r="B35892" s="176">
        <v>0</v>
      </c>
      <c r="C35892" s="176">
        <v>0</v>
      </c>
      <c r="D35892" s="282">
        <v>87</v>
      </c>
      <c r="E35892" s="265"/>
    </row>
    <row r="35893" spans="1:5">
      <c r="A35893" s="283">
        <v>91401</v>
      </c>
      <c r="B35893" s="176">
        <v>11419.8</v>
      </c>
      <c r="C35893" s="176">
        <v>36.1</v>
      </c>
      <c r="D35893" s="282">
        <v>172</v>
      </c>
      <c r="E35893" s="265"/>
    </row>
    <row r="35894" spans="1:5">
      <c r="A35894" s="283">
        <v>91402</v>
      </c>
      <c r="B35894" s="176">
        <v>18921.2</v>
      </c>
      <c r="C35894" s="176">
        <v>30</v>
      </c>
      <c r="D35894" s="282">
        <v>132</v>
      </c>
      <c r="E35894" s="265"/>
    </row>
    <row r="35895" spans="1:5">
      <c r="A35895" s="283">
        <v>91403</v>
      </c>
      <c r="B35895" s="176">
        <v>6205.2</v>
      </c>
      <c r="C35895" s="176">
        <v>39.5</v>
      </c>
      <c r="D35895" s="282">
        <v>193</v>
      </c>
      <c r="E35895" s="265"/>
    </row>
    <row r="35896" spans="1:5">
      <c r="A35896" s="283">
        <v>91404</v>
      </c>
      <c r="B35896" s="176">
        <v>0</v>
      </c>
      <c r="C35896" s="176">
        <v>0</v>
      </c>
      <c r="D35896" s="282">
        <v>87</v>
      </c>
      <c r="E35896" s="265"/>
    </row>
    <row r="35897" spans="1:5">
      <c r="A35897" s="283">
        <v>91405</v>
      </c>
      <c r="B35897" s="176">
        <v>15064.3</v>
      </c>
      <c r="C35897" s="176">
        <v>33.200000000000003</v>
      </c>
      <c r="D35897" s="282">
        <v>168</v>
      </c>
      <c r="E35897" s="265"/>
    </row>
    <row r="35898" spans="1:5">
      <c r="A35898" s="283">
        <v>91406</v>
      </c>
      <c r="B35898" s="176">
        <v>5699.7</v>
      </c>
      <c r="C35898" s="176">
        <v>33.799999999999997</v>
      </c>
      <c r="D35898" s="282">
        <v>142</v>
      </c>
      <c r="E35898" s="265"/>
    </row>
    <row r="35899" spans="1:5">
      <c r="A35899" s="283">
        <v>91407</v>
      </c>
      <c r="B35899" s="176">
        <v>0</v>
      </c>
      <c r="C35899" s="176">
        <v>0</v>
      </c>
      <c r="D35899" s="282">
        <v>87</v>
      </c>
      <c r="E35899" s="265"/>
    </row>
    <row r="35900" spans="1:5">
      <c r="A35900" s="283">
        <v>91408</v>
      </c>
      <c r="B35900" s="176">
        <v>0</v>
      </c>
      <c r="C35900" s="176">
        <v>0</v>
      </c>
      <c r="D35900" s="282">
        <v>87</v>
      </c>
      <c r="E35900" s="265"/>
    </row>
    <row r="35901" spans="1:5">
      <c r="A35901" s="283">
        <v>91409</v>
      </c>
      <c r="B35901" s="176">
        <v>0</v>
      </c>
      <c r="C35901" s="176">
        <v>0</v>
      </c>
      <c r="D35901" s="282">
        <v>87</v>
      </c>
      <c r="E35901" s="265"/>
    </row>
    <row r="35902" spans="1:5">
      <c r="A35902" s="283">
        <v>91410</v>
      </c>
      <c r="B35902" s="176">
        <v>0</v>
      </c>
      <c r="C35902" s="176">
        <v>0</v>
      </c>
      <c r="D35902" s="282">
        <v>87</v>
      </c>
      <c r="E35902" s="265"/>
    </row>
    <row r="35903" spans="1:5">
      <c r="A35903" s="283">
        <v>91411</v>
      </c>
      <c r="B35903" s="176">
        <v>12022.8</v>
      </c>
      <c r="C35903" s="176">
        <v>33.9</v>
      </c>
      <c r="D35903" s="282">
        <v>123</v>
      </c>
      <c r="E35903" s="265"/>
    </row>
    <row r="35904" spans="1:5">
      <c r="A35904" s="283">
        <v>91412</v>
      </c>
      <c r="B35904" s="176">
        <v>0</v>
      </c>
      <c r="C35904" s="176">
        <v>0</v>
      </c>
      <c r="D35904" s="282">
        <v>87</v>
      </c>
      <c r="E35904" s="265"/>
    </row>
    <row r="35905" spans="1:5">
      <c r="A35905" s="283">
        <v>91413</v>
      </c>
      <c r="B35905" s="176">
        <v>0</v>
      </c>
      <c r="C35905" s="176">
        <v>0</v>
      </c>
      <c r="D35905" s="282">
        <v>87</v>
      </c>
      <c r="E35905" s="265"/>
    </row>
    <row r="35906" spans="1:5">
      <c r="A35906" s="283">
        <v>91416</v>
      </c>
      <c r="B35906" s="176">
        <v>0</v>
      </c>
      <c r="C35906" s="176">
        <v>0</v>
      </c>
      <c r="D35906" s="282">
        <v>87</v>
      </c>
      <c r="E35906" s="265"/>
    </row>
    <row r="35907" spans="1:5">
      <c r="A35907" s="283">
        <v>91423</v>
      </c>
      <c r="B35907" s="176">
        <v>7068.3</v>
      </c>
      <c r="C35907" s="176">
        <v>39.4</v>
      </c>
      <c r="D35907" s="282">
        <v>176</v>
      </c>
      <c r="E35907" s="265"/>
    </row>
    <row r="35908" spans="1:5">
      <c r="A35908" s="283">
        <v>91426</v>
      </c>
      <c r="B35908" s="176">
        <v>0</v>
      </c>
      <c r="C35908" s="176">
        <v>0</v>
      </c>
      <c r="D35908" s="282">
        <v>87</v>
      </c>
      <c r="E35908" s="265"/>
    </row>
    <row r="35909" spans="1:5">
      <c r="A35909" s="283">
        <v>91436</v>
      </c>
      <c r="B35909" s="176">
        <v>2849.8</v>
      </c>
      <c r="C35909" s="176">
        <v>46.7</v>
      </c>
      <c r="D35909" s="282">
        <v>180</v>
      </c>
      <c r="E35909" s="265"/>
    </row>
    <row r="35910" spans="1:5">
      <c r="A35910" s="283">
        <v>91501</v>
      </c>
      <c r="B35910" s="176">
        <v>5439.8</v>
      </c>
      <c r="C35910" s="176">
        <v>38.4</v>
      </c>
      <c r="D35910" s="282">
        <v>133</v>
      </c>
      <c r="E35910" s="265"/>
    </row>
    <row r="35911" spans="1:5">
      <c r="A35911" s="283">
        <v>91502</v>
      </c>
      <c r="B35911" s="176">
        <v>10541.5</v>
      </c>
      <c r="C35911" s="176">
        <v>37.299999999999997</v>
      </c>
      <c r="D35911" s="282">
        <v>141</v>
      </c>
      <c r="E35911" s="265"/>
    </row>
    <row r="35912" spans="1:5">
      <c r="A35912" s="283">
        <v>91503</v>
      </c>
      <c r="B35912" s="176">
        <v>0</v>
      </c>
      <c r="C35912" s="176">
        <v>0</v>
      </c>
      <c r="D35912" s="282">
        <v>87</v>
      </c>
      <c r="E35912" s="265"/>
    </row>
    <row r="35913" spans="1:5">
      <c r="A35913" s="283">
        <v>91504</v>
      </c>
      <c r="B35913" s="176">
        <v>4723.2</v>
      </c>
      <c r="C35913" s="176">
        <v>38.200000000000003</v>
      </c>
      <c r="D35913" s="282">
        <v>157</v>
      </c>
      <c r="E35913" s="265"/>
    </row>
    <row r="35914" spans="1:5">
      <c r="A35914" s="283">
        <v>91505</v>
      </c>
      <c r="B35914" s="176">
        <v>7586.7</v>
      </c>
      <c r="C35914" s="176">
        <v>38.799999999999997</v>
      </c>
      <c r="D35914" s="282">
        <v>182</v>
      </c>
      <c r="E35914" s="265"/>
    </row>
    <row r="35915" spans="1:5">
      <c r="A35915" s="283">
        <v>91506</v>
      </c>
      <c r="B35915" s="176">
        <v>7389</v>
      </c>
      <c r="C35915" s="176">
        <v>40.6</v>
      </c>
      <c r="D35915" s="282">
        <v>143</v>
      </c>
      <c r="E35915" s="265"/>
    </row>
    <row r="35916" spans="1:5">
      <c r="A35916" s="283">
        <v>91507</v>
      </c>
      <c r="B35916" s="176">
        <v>0</v>
      </c>
      <c r="C35916" s="176">
        <v>0</v>
      </c>
      <c r="D35916" s="282">
        <v>87</v>
      </c>
      <c r="E35916" s="265"/>
    </row>
    <row r="35917" spans="1:5">
      <c r="A35917" s="283">
        <v>91508</v>
      </c>
      <c r="B35917" s="176">
        <v>0</v>
      </c>
      <c r="C35917" s="176">
        <v>0</v>
      </c>
      <c r="D35917" s="282">
        <v>87</v>
      </c>
      <c r="E35917" s="265"/>
    </row>
    <row r="35918" spans="1:5">
      <c r="A35918" s="283">
        <v>91510</v>
      </c>
      <c r="B35918" s="176">
        <v>0</v>
      </c>
      <c r="C35918" s="176">
        <v>0</v>
      </c>
      <c r="D35918" s="282">
        <v>87</v>
      </c>
      <c r="E35918" s="265"/>
    </row>
    <row r="35919" spans="1:5">
      <c r="A35919" s="283">
        <v>91521</v>
      </c>
      <c r="B35919" s="176">
        <v>0</v>
      </c>
      <c r="C35919" s="176">
        <v>0</v>
      </c>
      <c r="D35919" s="282">
        <v>87</v>
      </c>
      <c r="E35919" s="265"/>
    </row>
    <row r="35920" spans="1:5">
      <c r="A35920" s="283">
        <v>91522</v>
      </c>
      <c r="B35920" s="176">
        <v>0</v>
      </c>
      <c r="C35920" s="176">
        <v>0</v>
      </c>
      <c r="D35920" s="282">
        <v>87</v>
      </c>
      <c r="E35920" s="265"/>
    </row>
    <row r="35921" spans="1:5">
      <c r="A35921" s="283">
        <v>91523</v>
      </c>
      <c r="B35921" s="176">
        <v>0</v>
      </c>
      <c r="C35921" s="176">
        <v>0</v>
      </c>
      <c r="D35921" s="282">
        <v>87</v>
      </c>
      <c r="E35921" s="265"/>
    </row>
    <row r="35922" spans="1:5">
      <c r="A35922" s="283">
        <v>91601</v>
      </c>
      <c r="B35922" s="176">
        <v>13279.9</v>
      </c>
      <c r="C35922" s="176">
        <v>33.5</v>
      </c>
      <c r="D35922" s="282">
        <v>175</v>
      </c>
      <c r="E35922" s="265"/>
    </row>
    <row r="35923" spans="1:5">
      <c r="A35923" s="283">
        <v>91602</v>
      </c>
      <c r="B35923" s="176">
        <v>8504.2999999999993</v>
      </c>
      <c r="C35923" s="176">
        <v>38.1</v>
      </c>
      <c r="D35923" s="282">
        <v>135</v>
      </c>
      <c r="E35923" s="265"/>
    </row>
    <row r="35924" spans="1:5">
      <c r="A35924" s="283">
        <v>91603</v>
      </c>
      <c r="B35924" s="176">
        <v>0</v>
      </c>
      <c r="C35924" s="176">
        <v>0</v>
      </c>
      <c r="D35924" s="282">
        <v>87</v>
      </c>
      <c r="E35924" s="265"/>
    </row>
    <row r="35925" spans="1:5">
      <c r="A35925" s="283">
        <v>91604</v>
      </c>
      <c r="B35925" s="176">
        <v>5463.3</v>
      </c>
      <c r="C35925" s="176">
        <v>40.200000000000003</v>
      </c>
      <c r="D35925" s="282">
        <v>130</v>
      </c>
      <c r="E35925" s="265"/>
    </row>
    <row r="35926" spans="1:5">
      <c r="A35926" s="283">
        <v>91605</v>
      </c>
      <c r="B35926" s="176">
        <v>11081.3</v>
      </c>
      <c r="C35926" s="176">
        <v>32.200000000000003</v>
      </c>
      <c r="D35926" s="282">
        <v>136</v>
      </c>
      <c r="E35926" s="265"/>
    </row>
    <row r="35927" spans="1:5">
      <c r="A35927" s="283">
        <v>91606</v>
      </c>
      <c r="B35927" s="176">
        <v>12125.4</v>
      </c>
      <c r="C35927" s="176">
        <v>34.299999999999997</v>
      </c>
      <c r="D35927" s="282">
        <v>139</v>
      </c>
      <c r="E35927" s="265"/>
    </row>
    <row r="35928" spans="1:5">
      <c r="A35928" s="283">
        <v>91607</v>
      </c>
      <c r="B35928" s="176">
        <v>11475.9</v>
      </c>
      <c r="C35928" s="176">
        <v>38.1</v>
      </c>
      <c r="D35928" s="282">
        <v>130</v>
      </c>
      <c r="E35928" s="265"/>
    </row>
    <row r="35929" spans="1:5">
      <c r="A35929" s="283">
        <v>91608</v>
      </c>
      <c r="B35929" s="176">
        <v>0</v>
      </c>
      <c r="C35929" s="176">
        <v>0</v>
      </c>
      <c r="D35929" s="282">
        <v>87</v>
      </c>
      <c r="E35929" s="265"/>
    </row>
    <row r="35930" spans="1:5">
      <c r="A35930" s="283">
        <v>91609</v>
      </c>
      <c r="B35930" s="176">
        <v>0</v>
      </c>
      <c r="C35930" s="176">
        <v>0</v>
      </c>
      <c r="D35930" s="282">
        <v>87</v>
      </c>
      <c r="E35930" s="265"/>
    </row>
    <row r="35931" spans="1:5">
      <c r="A35931" s="283">
        <v>91610</v>
      </c>
      <c r="B35931" s="176">
        <v>0</v>
      </c>
      <c r="C35931" s="176">
        <v>0</v>
      </c>
      <c r="D35931" s="282">
        <v>87</v>
      </c>
      <c r="E35931" s="265"/>
    </row>
    <row r="35932" spans="1:5">
      <c r="A35932" s="283">
        <v>91612</v>
      </c>
      <c r="B35932" s="176">
        <v>0</v>
      </c>
      <c r="C35932" s="176">
        <v>0</v>
      </c>
      <c r="D35932" s="282">
        <v>87</v>
      </c>
      <c r="E35932" s="265"/>
    </row>
    <row r="35933" spans="1:5">
      <c r="A35933" s="283">
        <v>91614</v>
      </c>
      <c r="B35933" s="176">
        <v>0</v>
      </c>
      <c r="C35933" s="176">
        <v>0</v>
      </c>
      <c r="D35933" s="282">
        <v>87</v>
      </c>
      <c r="E35933" s="265"/>
    </row>
    <row r="35934" spans="1:5">
      <c r="A35934" s="283">
        <v>91615</v>
      </c>
      <c r="B35934" s="176">
        <v>0</v>
      </c>
      <c r="C35934" s="176">
        <v>0</v>
      </c>
      <c r="D35934" s="282">
        <v>87</v>
      </c>
      <c r="E35934" s="265"/>
    </row>
    <row r="35935" spans="1:5">
      <c r="A35935" s="283">
        <v>91617</v>
      </c>
      <c r="B35935" s="176">
        <v>0</v>
      </c>
      <c r="C35935" s="176">
        <v>0</v>
      </c>
      <c r="D35935" s="282">
        <v>87</v>
      </c>
      <c r="E35935" s="265"/>
    </row>
    <row r="35936" spans="1:5">
      <c r="A35936" s="283">
        <v>91701</v>
      </c>
      <c r="B35936" s="176">
        <v>2589.1</v>
      </c>
      <c r="C35936" s="176">
        <v>39.1</v>
      </c>
      <c r="D35936" s="282">
        <v>148</v>
      </c>
      <c r="E35936" s="265"/>
    </row>
    <row r="35937" spans="1:5">
      <c r="A35937" s="283">
        <v>91702</v>
      </c>
      <c r="B35937" s="176">
        <v>412.8</v>
      </c>
      <c r="C35937" s="176">
        <v>30.4</v>
      </c>
      <c r="D35937" s="282">
        <v>169</v>
      </c>
      <c r="E35937" s="265"/>
    </row>
    <row r="35938" spans="1:5">
      <c r="A35938" s="283">
        <v>91706</v>
      </c>
      <c r="B35938" s="176">
        <v>5691.4</v>
      </c>
      <c r="C35938" s="176">
        <v>30.9</v>
      </c>
      <c r="D35938" s="282">
        <v>136</v>
      </c>
      <c r="E35938" s="265"/>
    </row>
    <row r="35939" spans="1:5">
      <c r="A35939" s="283">
        <v>91708</v>
      </c>
      <c r="B35939" s="176">
        <v>190.3</v>
      </c>
      <c r="C35939" s="176">
        <v>32.200000000000003</v>
      </c>
      <c r="D35939" s="282">
        <v>94</v>
      </c>
      <c r="E35939" s="265"/>
    </row>
    <row r="35940" spans="1:5">
      <c r="A35940" s="283">
        <v>91709</v>
      </c>
      <c r="B35940" s="176">
        <v>1112.5999999999999</v>
      </c>
      <c r="C35940" s="176">
        <v>36.4</v>
      </c>
      <c r="D35940" s="282">
        <v>130</v>
      </c>
      <c r="E35940" s="265"/>
    </row>
    <row r="35941" spans="1:5">
      <c r="A35941" s="283">
        <v>91710</v>
      </c>
      <c r="B35941" s="176">
        <v>2965.5</v>
      </c>
      <c r="C35941" s="176">
        <v>33.4</v>
      </c>
      <c r="D35941" s="282">
        <v>176</v>
      </c>
      <c r="E35941" s="265"/>
    </row>
    <row r="35942" spans="1:5">
      <c r="A35942" s="283">
        <v>91711</v>
      </c>
      <c r="B35942" s="176">
        <v>2291.5</v>
      </c>
      <c r="C35942" s="176">
        <v>38.9</v>
      </c>
      <c r="D35942" s="282">
        <v>178</v>
      </c>
      <c r="E35942" s="265"/>
    </row>
    <row r="35943" spans="1:5">
      <c r="A35943" s="283">
        <v>91714</v>
      </c>
      <c r="B35943" s="176">
        <v>0</v>
      </c>
      <c r="C35943" s="176">
        <v>0</v>
      </c>
      <c r="D35943" s="282">
        <v>87</v>
      </c>
      <c r="E35943" s="265"/>
    </row>
    <row r="35944" spans="1:5">
      <c r="A35944" s="283">
        <v>91715</v>
      </c>
      <c r="B35944" s="176">
        <v>2146.8000000000002</v>
      </c>
      <c r="C35944" s="176">
        <v>32.799999999999997</v>
      </c>
      <c r="D35944" s="282">
        <v>87</v>
      </c>
      <c r="E35944" s="265"/>
    </row>
    <row r="35945" spans="1:5">
      <c r="A35945" s="283">
        <v>91716</v>
      </c>
      <c r="B35945" s="176">
        <v>0</v>
      </c>
      <c r="C35945" s="176">
        <v>0</v>
      </c>
      <c r="D35945" s="282">
        <v>87</v>
      </c>
      <c r="E35945" s="265"/>
    </row>
    <row r="35946" spans="1:5">
      <c r="A35946" s="283">
        <v>91722</v>
      </c>
      <c r="B35946" s="176">
        <v>7917.2</v>
      </c>
      <c r="C35946" s="176">
        <v>33.9</v>
      </c>
      <c r="D35946" s="282">
        <v>103</v>
      </c>
      <c r="E35946" s="265"/>
    </row>
    <row r="35947" spans="1:5">
      <c r="A35947" s="283">
        <v>91723</v>
      </c>
      <c r="B35947" s="176">
        <v>7314.6</v>
      </c>
      <c r="C35947" s="176">
        <v>34.200000000000003</v>
      </c>
      <c r="D35947" s="282">
        <v>133</v>
      </c>
      <c r="E35947" s="265"/>
    </row>
    <row r="35948" spans="1:5">
      <c r="A35948" s="283">
        <v>91724</v>
      </c>
      <c r="B35948" s="176">
        <v>4686.6000000000004</v>
      </c>
      <c r="C35948" s="176">
        <v>38.299999999999997</v>
      </c>
      <c r="D35948" s="282">
        <v>165</v>
      </c>
      <c r="E35948" s="265"/>
    </row>
    <row r="35949" spans="1:5">
      <c r="A35949" s="283">
        <v>91729</v>
      </c>
      <c r="B35949" s="176">
        <v>5968.4</v>
      </c>
      <c r="C35949" s="176">
        <v>31.6</v>
      </c>
      <c r="D35949" s="282">
        <v>96</v>
      </c>
      <c r="E35949" s="265"/>
    </row>
    <row r="35950" spans="1:5">
      <c r="A35950" s="283">
        <v>91730</v>
      </c>
      <c r="B35950" s="176">
        <v>356</v>
      </c>
      <c r="C35950" s="176">
        <v>32.5</v>
      </c>
      <c r="D35950" s="282">
        <v>189</v>
      </c>
      <c r="E35950" s="265"/>
    </row>
    <row r="35951" spans="1:5">
      <c r="A35951" s="283">
        <v>91731</v>
      </c>
      <c r="B35951" s="176">
        <v>8181.2</v>
      </c>
      <c r="C35951" s="176">
        <v>33.700000000000003</v>
      </c>
      <c r="D35951" s="282">
        <v>174</v>
      </c>
      <c r="E35951" s="265"/>
    </row>
    <row r="35952" spans="1:5">
      <c r="A35952" s="283">
        <v>91732</v>
      </c>
      <c r="B35952" s="176">
        <v>12555.7</v>
      </c>
      <c r="C35952" s="176">
        <v>31.5</v>
      </c>
      <c r="D35952" s="282">
        <v>87</v>
      </c>
      <c r="E35952" s="265"/>
    </row>
    <row r="35953" spans="1:5">
      <c r="A35953" s="283">
        <v>91733</v>
      </c>
      <c r="B35953" s="176">
        <v>6343.5</v>
      </c>
      <c r="C35953" s="176">
        <v>30.3</v>
      </c>
      <c r="D35953" s="282">
        <v>129</v>
      </c>
      <c r="E35953" s="265"/>
    </row>
    <row r="35954" spans="1:5">
      <c r="A35954" s="283">
        <v>91734</v>
      </c>
      <c r="B35954" s="176">
        <v>0</v>
      </c>
      <c r="C35954" s="176">
        <v>0</v>
      </c>
      <c r="D35954" s="282">
        <v>87</v>
      </c>
      <c r="E35954" s="265"/>
    </row>
    <row r="35955" spans="1:5">
      <c r="A35955" s="283">
        <v>91735</v>
      </c>
      <c r="B35955" s="176">
        <v>0</v>
      </c>
      <c r="C35955" s="176">
        <v>0</v>
      </c>
      <c r="D35955" s="282">
        <v>87</v>
      </c>
      <c r="E35955" s="265"/>
    </row>
    <row r="35956" spans="1:5">
      <c r="A35956" s="283">
        <v>91737</v>
      </c>
      <c r="B35956" s="176">
        <v>1029.0999999999999</v>
      </c>
      <c r="C35956" s="176">
        <v>37.9</v>
      </c>
      <c r="D35956" s="282">
        <v>107</v>
      </c>
      <c r="E35956" s="265"/>
    </row>
    <row r="35957" spans="1:5">
      <c r="A35957" s="283">
        <v>91739</v>
      </c>
      <c r="B35957" s="176">
        <v>2199.6999999999998</v>
      </c>
      <c r="C35957" s="176">
        <v>33</v>
      </c>
      <c r="D35957" s="282">
        <v>87</v>
      </c>
      <c r="E35957" s="265"/>
    </row>
    <row r="35958" spans="1:5">
      <c r="A35958" s="283">
        <v>91740</v>
      </c>
      <c r="B35958" s="176">
        <v>5081.7</v>
      </c>
      <c r="C35958" s="176">
        <v>38</v>
      </c>
      <c r="D35958" s="282">
        <v>121</v>
      </c>
      <c r="E35958" s="265"/>
    </row>
    <row r="35959" spans="1:5">
      <c r="A35959" s="283">
        <v>91741</v>
      </c>
      <c r="B35959" s="176">
        <v>816.7</v>
      </c>
      <c r="C35959" s="176">
        <v>40.200000000000003</v>
      </c>
      <c r="D35959" s="282">
        <v>120</v>
      </c>
      <c r="E35959" s="265"/>
    </row>
    <row r="35960" spans="1:5">
      <c r="A35960" s="283">
        <v>91743</v>
      </c>
      <c r="B35960" s="176">
        <v>0</v>
      </c>
      <c r="C35960" s="176">
        <v>0</v>
      </c>
      <c r="D35960" s="282">
        <v>87</v>
      </c>
      <c r="E35960" s="265"/>
    </row>
    <row r="35961" spans="1:5">
      <c r="A35961" s="283">
        <v>91744</v>
      </c>
      <c r="B35961" s="176">
        <v>10215.5</v>
      </c>
      <c r="C35961" s="176">
        <v>31.2</v>
      </c>
      <c r="D35961" s="282">
        <v>119</v>
      </c>
      <c r="E35961" s="265"/>
    </row>
    <row r="35962" spans="1:5">
      <c r="A35962" s="283">
        <v>91745</v>
      </c>
      <c r="B35962" s="176">
        <v>3907.8</v>
      </c>
      <c r="C35962" s="176">
        <v>40</v>
      </c>
      <c r="D35962" s="282">
        <v>133</v>
      </c>
      <c r="E35962" s="265"/>
    </row>
    <row r="35963" spans="1:5">
      <c r="A35963" s="283">
        <v>91746</v>
      </c>
      <c r="B35963" s="176">
        <v>5426.4</v>
      </c>
      <c r="C35963" s="176">
        <v>32.6</v>
      </c>
      <c r="D35963" s="282">
        <v>157</v>
      </c>
      <c r="E35963" s="265"/>
    </row>
    <row r="35964" spans="1:5">
      <c r="A35964" s="283">
        <v>91747</v>
      </c>
      <c r="B35964" s="176">
        <v>11068.1</v>
      </c>
      <c r="C35964" s="176">
        <v>33.4</v>
      </c>
      <c r="D35964" s="282">
        <v>87</v>
      </c>
      <c r="E35964" s="265"/>
    </row>
    <row r="35965" spans="1:5">
      <c r="A35965" s="283">
        <v>91748</v>
      </c>
      <c r="B35965" s="176">
        <v>3103.6</v>
      </c>
      <c r="C35965" s="176">
        <v>39.6</v>
      </c>
      <c r="D35965" s="282">
        <v>131</v>
      </c>
      <c r="E35965" s="265"/>
    </row>
    <row r="35966" spans="1:5">
      <c r="A35966" s="283">
        <v>91749</v>
      </c>
      <c r="B35966" s="176">
        <v>0</v>
      </c>
      <c r="C35966" s="176">
        <v>0</v>
      </c>
      <c r="D35966" s="282">
        <v>87</v>
      </c>
      <c r="E35966" s="265"/>
    </row>
    <row r="35967" spans="1:5">
      <c r="A35967" s="283">
        <v>91750</v>
      </c>
      <c r="B35967" s="176">
        <v>403.4</v>
      </c>
      <c r="C35967" s="176">
        <v>42.3</v>
      </c>
      <c r="D35967" s="282">
        <v>167</v>
      </c>
      <c r="E35967" s="265"/>
    </row>
    <row r="35968" spans="1:5">
      <c r="A35968" s="283">
        <v>91752</v>
      </c>
      <c r="B35968" s="176">
        <v>2061.1</v>
      </c>
      <c r="C35968" s="176">
        <v>32</v>
      </c>
      <c r="D35968" s="282">
        <v>112</v>
      </c>
      <c r="E35968" s="265"/>
    </row>
    <row r="35969" spans="1:5">
      <c r="A35969" s="283">
        <v>91754</v>
      </c>
      <c r="B35969" s="176">
        <v>7420.6</v>
      </c>
      <c r="C35969" s="176">
        <v>42.4</v>
      </c>
      <c r="D35969" s="282">
        <v>133</v>
      </c>
      <c r="E35969" s="265"/>
    </row>
    <row r="35970" spans="1:5">
      <c r="A35970" s="283">
        <v>91755</v>
      </c>
      <c r="B35970" s="176">
        <v>8905.7999999999993</v>
      </c>
      <c r="C35970" s="176">
        <v>42.9</v>
      </c>
      <c r="D35970" s="282">
        <v>115</v>
      </c>
      <c r="E35970" s="265"/>
    </row>
    <row r="35971" spans="1:5">
      <c r="A35971" s="283">
        <v>91758</v>
      </c>
      <c r="B35971" s="176">
        <v>0</v>
      </c>
      <c r="C35971" s="176">
        <v>0</v>
      </c>
      <c r="D35971" s="282">
        <v>87</v>
      </c>
      <c r="E35971" s="265"/>
    </row>
    <row r="35972" spans="1:5">
      <c r="A35972" s="283">
        <v>91759</v>
      </c>
      <c r="B35972" s="176">
        <v>6.7</v>
      </c>
      <c r="C35972" s="176">
        <v>43.9</v>
      </c>
      <c r="D35972" s="282">
        <v>87</v>
      </c>
      <c r="E35972" s="265"/>
    </row>
    <row r="35973" spans="1:5">
      <c r="A35973" s="283">
        <v>91761</v>
      </c>
      <c r="B35973" s="176">
        <v>2064.4</v>
      </c>
      <c r="C35973" s="176">
        <v>30.8</v>
      </c>
      <c r="D35973" s="282">
        <v>167</v>
      </c>
      <c r="E35973" s="265"/>
    </row>
    <row r="35974" spans="1:5">
      <c r="A35974" s="283">
        <v>91762</v>
      </c>
      <c r="B35974" s="176">
        <v>6516.9</v>
      </c>
      <c r="C35974" s="176">
        <v>30.5</v>
      </c>
      <c r="D35974" s="282">
        <v>128</v>
      </c>
      <c r="E35974" s="265"/>
    </row>
    <row r="35975" spans="1:5">
      <c r="A35975" s="283">
        <v>91763</v>
      </c>
      <c r="B35975" s="176">
        <v>6478.8</v>
      </c>
      <c r="C35975" s="176">
        <v>30.8</v>
      </c>
      <c r="D35975" s="282">
        <v>158</v>
      </c>
      <c r="E35975" s="265"/>
    </row>
    <row r="35976" spans="1:5">
      <c r="A35976" s="283">
        <v>91764</v>
      </c>
      <c r="B35976" s="176">
        <v>3717.3</v>
      </c>
      <c r="C35976" s="176">
        <v>29.4</v>
      </c>
      <c r="D35976" s="282">
        <v>174</v>
      </c>
      <c r="E35976" s="265"/>
    </row>
    <row r="35977" spans="1:5">
      <c r="A35977" s="283">
        <v>91765</v>
      </c>
      <c r="B35977" s="176">
        <v>2526.4</v>
      </c>
      <c r="C35977" s="176">
        <v>40.5</v>
      </c>
      <c r="D35977" s="282">
        <v>167</v>
      </c>
      <c r="E35977" s="265"/>
    </row>
    <row r="35978" spans="1:5">
      <c r="A35978" s="283">
        <v>91766</v>
      </c>
      <c r="B35978" s="176">
        <v>6142.1</v>
      </c>
      <c r="C35978" s="176">
        <v>29.2</v>
      </c>
      <c r="D35978" s="282">
        <v>174</v>
      </c>
      <c r="E35978" s="265"/>
    </row>
    <row r="35979" spans="1:5">
      <c r="A35979" s="283">
        <v>91767</v>
      </c>
      <c r="B35979" s="176">
        <v>8375.5</v>
      </c>
      <c r="C35979" s="176">
        <v>31.6</v>
      </c>
      <c r="D35979" s="282">
        <v>129</v>
      </c>
      <c r="E35979" s="265"/>
    </row>
    <row r="35980" spans="1:5">
      <c r="A35980" s="283">
        <v>91768</v>
      </c>
      <c r="B35980" s="176">
        <v>4711.8</v>
      </c>
      <c r="C35980" s="176">
        <v>27.3</v>
      </c>
      <c r="D35980" s="282">
        <v>170</v>
      </c>
      <c r="E35980" s="265"/>
    </row>
    <row r="35981" spans="1:5">
      <c r="A35981" s="283">
        <v>91769</v>
      </c>
      <c r="B35981" s="176">
        <v>0</v>
      </c>
      <c r="C35981" s="176">
        <v>0</v>
      </c>
      <c r="D35981" s="282">
        <v>87</v>
      </c>
      <c r="E35981" s="265"/>
    </row>
    <row r="35982" spans="1:5">
      <c r="A35982" s="283">
        <v>91770</v>
      </c>
      <c r="B35982" s="176">
        <v>9347.7000000000007</v>
      </c>
      <c r="C35982" s="176">
        <v>38.299999999999997</v>
      </c>
      <c r="D35982" s="282">
        <v>182</v>
      </c>
      <c r="E35982" s="265"/>
    </row>
    <row r="35983" spans="1:5">
      <c r="A35983" s="283">
        <v>91772</v>
      </c>
      <c r="B35983" s="176">
        <v>0</v>
      </c>
      <c r="C35983" s="176">
        <v>0</v>
      </c>
      <c r="D35983" s="282">
        <v>87</v>
      </c>
      <c r="E35983" s="265"/>
    </row>
    <row r="35984" spans="1:5">
      <c r="A35984" s="283">
        <v>91773</v>
      </c>
      <c r="B35984" s="176">
        <v>2348.1999999999998</v>
      </c>
      <c r="C35984" s="176">
        <v>41.7</v>
      </c>
      <c r="D35984" s="282">
        <v>185</v>
      </c>
      <c r="E35984" s="265"/>
    </row>
    <row r="35985" spans="1:5">
      <c r="A35985" s="283">
        <v>91775</v>
      </c>
      <c r="B35985" s="176">
        <v>7617</v>
      </c>
      <c r="C35985" s="176">
        <v>41.2</v>
      </c>
      <c r="D35985" s="282">
        <v>127</v>
      </c>
      <c r="E35985" s="265"/>
    </row>
    <row r="35986" spans="1:5">
      <c r="A35986" s="283">
        <v>91776</v>
      </c>
      <c r="B35986" s="176">
        <v>11609.7</v>
      </c>
      <c r="C35986" s="176">
        <v>38.9</v>
      </c>
      <c r="D35986" s="282">
        <v>133</v>
      </c>
      <c r="E35986" s="265"/>
    </row>
    <row r="35987" spans="1:5">
      <c r="A35987" s="283">
        <v>91778</v>
      </c>
      <c r="B35987" s="176">
        <v>0</v>
      </c>
      <c r="C35987" s="176">
        <v>0</v>
      </c>
      <c r="D35987" s="282">
        <v>87</v>
      </c>
      <c r="E35987" s="265"/>
    </row>
    <row r="35988" spans="1:5">
      <c r="A35988" s="283">
        <v>91780</v>
      </c>
      <c r="B35988" s="176">
        <v>8994.2999999999993</v>
      </c>
      <c r="C35988" s="176">
        <v>41.5</v>
      </c>
      <c r="D35988" s="282">
        <v>129</v>
      </c>
      <c r="E35988" s="265"/>
    </row>
    <row r="35989" spans="1:5">
      <c r="A35989" s="283">
        <v>91784</v>
      </c>
      <c r="B35989" s="176">
        <v>1423.5</v>
      </c>
      <c r="C35989" s="176">
        <v>44.2</v>
      </c>
      <c r="D35989" s="282">
        <v>103</v>
      </c>
      <c r="E35989" s="265"/>
    </row>
    <row r="35990" spans="1:5">
      <c r="A35990" s="283">
        <v>91785</v>
      </c>
      <c r="B35990" s="176">
        <v>0</v>
      </c>
      <c r="C35990" s="176">
        <v>0</v>
      </c>
      <c r="D35990" s="282">
        <v>87</v>
      </c>
      <c r="E35990" s="265"/>
    </row>
    <row r="35991" spans="1:5">
      <c r="A35991" s="283">
        <v>91786</v>
      </c>
      <c r="B35991" s="176">
        <v>5600</v>
      </c>
      <c r="C35991" s="176">
        <v>33.200000000000003</v>
      </c>
      <c r="D35991" s="282">
        <v>138</v>
      </c>
      <c r="E35991" s="265"/>
    </row>
    <row r="35992" spans="1:5">
      <c r="A35992" s="283">
        <v>91788</v>
      </c>
      <c r="B35992" s="176">
        <v>0</v>
      </c>
      <c r="C35992" s="176">
        <v>0</v>
      </c>
      <c r="D35992" s="282">
        <v>87</v>
      </c>
      <c r="E35992" s="265"/>
    </row>
    <row r="35993" spans="1:5">
      <c r="A35993" s="283">
        <v>91789</v>
      </c>
      <c r="B35993" s="176">
        <v>2819.3</v>
      </c>
      <c r="C35993" s="176">
        <v>42.8</v>
      </c>
      <c r="D35993" s="282">
        <v>136</v>
      </c>
      <c r="E35993" s="265"/>
    </row>
    <row r="35994" spans="1:5">
      <c r="A35994" s="283">
        <v>91790</v>
      </c>
      <c r="B35994" s="176">
        <v>7747.4</v>
      </c>
      <c r="C35994" s="176">
        <v>35.1</v>
      </c>
      <c r="D35994" s="282">
        <v>177</v>
      </c>
      <c r="E35994" s="265"/>
    </row>
    <row r="35995" spans="1:5">
      <c r="A35995" s="283">
        <v>91791</v>
      </c>
      <c r="B35995" s="176">
        <v>4576.5</v>
      </c>
      <c r="C35995" s="176">
        <v>37.799999999999997</v>
      </c>
      <c r="D35995" s="282">
        <v>152</v>
      </c>
      <c r="E35995" s="265"/>
    </row>
    <row r="35996" spans="1:5">
      <c r="A35996" s="283">
        <v>91792</v>
      </c>
      <c r="B35996" s="176">
        <v>7891.8</v>
      </c>
      <c r="C35996" s="176">
        <v>35.799999999999997</v>
      </c>
      <c r="D35996" s="282">
        <v>101</v>
      </c>
      <c r="E35996" s="265"/>
    </row>
    <row r="35997" spans="1:5">
      <c r="A35997" s="283">
        <v>91793</v>
      </c>
      <c r="B35997" s="176">
        <v>0</v>
      </c>
      <c r="C35997" s="176">
        <v>0</v>
      </c>
      <c r="D35997" s="282">
        <v>87</v>
      </c>
      <c r="E35997" s="265"/>
    </row>
    <row r="35998" spans="1:5">
      <c r="A35998" s="283">
        <v>91801</v>
      </c>
      <c r="B35998" s="176">
        <v>11732.4</v>
      </c>
      <c r="C35998" s="176">
        <v>39.1</v>
      </c>
      <c r="D35998" s="282">
        <v>136</v>
      </c>
      <c r="E35998" s="265"/>
    </row>
    <row r="35999" spans="1:5">
      <c r="A35999" s="283">
        <v>91802</v>
      </c>
      <c r="B35999" s="176">
        <v>0</v>
      </c>
      <c r="C35999" s="176">
        <v>0</v>
      </c>
      <c r="D35999" s="282">
        <v>87</v>
      </c>
      <c r="E35999" s="265"/>
    </row>
    <row r="36000" spans="1:5">
      <c r="A36000" s="283">
        <v>91803</v>
      </c>
      <c r="B36000" s="176">
        <v>9059.5</v>
      </c>
      <c r="C36000" s="176">
        <v>40</v>
      </c>
      <c r="D36000" s="282">
        <v>167</v>
      </c>
      <c r="E36000" s="265"/>
    </row>
    <row r="36001" spans="1:5">
      <c r="A36001" s="283">
        <v>91804</v>
      </c>
      <c r="B36001" s="176">
        <v>0</v>
      </c>
      <c r="C36001" s="176">
        <v>0</v>
      </c>
      <c r="D36001" s="282">
        <v>87</v>
      </c>
      <c r="E36001" s="265"/>
    </row>
    <row r="36002" spans="1:5">
      <c r="A36002" s="283">
        <v>91901</v>
      </c>
      <c r="B36002" s="176">
        <v>185.6</v>
      </c>
      <c r="C36002" s="176">
        <v>41.8</v>
      </c>
      <c r="D36002" s="282">
        <v>122</v>
      </c>
      <c r="E36002" s="265"/>
    </row>
    <row r="36003" spans="1:5">
      <c r="A36003" s="283">
        <v>91902</v>
      </c>
      <c r="B36003" s="176">
        <v>2217.3000000000002</v>
      </c>
      <c r="C36003" s="176">
        <v>41.4</v>
      </c>
      <c r="D36003" s="282">
        <v>105</v>
      </c>
      <c r="E36003" s="265"/>
    </row>
    <row r="36004" spans="1:5">
      <c r="A36004" s="283">
        <v>91903</v>
      </c>
      <c r="B36004" s="176">
        <v>104.7</v>
      </c>
      <c r="C36004" s="176">
        <v>45.7</v>
      </c>
      <c r="D36004" s="282">
        <v>87</v>
      </c>
      <c r="E36004" s="265"/>
    </row>
    <row r="36005" spans="1:5">
      <c r="A36005" s="283">
        <v>91905</v>
      </c>
      <c r="B36005" s="176">
        <v>9.1999999999999993</v>
      </c>
      <c r="C36005" s="176">
        <v>44.1</v>
      </c>
      <c r="D36005" s="282">
        <v>87</v>
      </c>
      <c r="E36005" s="265"/>
    </row>
    <row r="36006" spans="1:5">
      <c r="A36006" s="283">
        <v>91906</v>
      </c>
      <c r="B36006" s="176">
        <v>34.9</v>
      </c>
      <c r="C36006" s="176">
        <v>37.5</v>
      </c>
      <c r="D36006" s="282">
        <v>87</v>
      </c>
      <c r="E36006" s="265"/>
    </row>
    <row r="36007" spans="1:5">
      <c r="A36007" s="283">
        <v>91908</v>
      </c>
      <c r="B36007" s="176">
        <v>0</v>
      </c>
      <c r="C36007" s="176">
        <v>0</v>
      </c>
      <c r="D36007" s="282">
        <v>87</v>
      </c>
      <c r="E36007" s="265"/>
    </row>
    <row r="36008" spans="1:5">
      <c r="A36008" s="283">
        <v>91909</v>
      </c>
      <c r="B36008" s="176">
        <v>5611</v>
      </c>
      <c r="C36008" s="176">
        <v>35.5</v>
      </c>
      <c r="D36008" s="282">
        <v>87</v>
      </c>
      <c r="E36008" s="265"/>
    </row>
    <row r="36009" spans="1:5">
      <c r="A36009" s="283">
        <v>91910</v>
      </c>
      <c r="B36009" s="176">
        <v>5944.3</v>
      </c>
      <c r="C36009" s="176">
        <v>35.6</v>
      </c>
      <c r="D36009" s="282">
        <v>175</v>
      </c>
      <c r="E36009" s="265"/>
    </row>
    <row r="36010" spans="1:5">
      <c r="A36010" s="283">
        <v>91911</v>
      </c>
      <c r="B36010" s="176">
        <v>7700</v>
      </c>
      <c r="C36010" s="176">
        <v>33.299999999999997</v>
      </c>
      <c r="D36010" s="282">
        <v>120</v>
      </c>
      <c r="E36010" s="265"/>
    </row>
    <row r="36011" spans="1:5">
      <c r="A36011" s="283">
        <v>91912</v>
      </c>
      <c r="B36011" s="176">
        <v>0</v>
      </c>
      <c r="C36011" s="176">
        <v>0</v>
      </c>
      <c r="D36011" s="282">
        <v>87</v>
      </c>
      <c r="E36011" s="265"/>
    </row>
    <row r="36012" spans="1:5">
      <c r="A36012" s="283">
        <v>91913</v>
      </c>
      <c r="B36012" s="176">
        <v>3842.6</v>
      </c>
      <c r="C36012" s="176">
        <v>32.299999999999997</v>
      </c>
      <c r="D36012" s="282">
        <v>136</v>
      </c>
      <c r="E36012" s="265"/>
    </row>
    <row r="36013" spans="1:5">
      <c r="A36013" s="283">
        <v>91914</v>
      </c>
      <c r="B36013" s="176">
        <v>912.3</v>
      </c>
      <c r="C36013" s="176">
        <v>35.1</v>
      </c>
      <c r="D36013" s="282">
        <v>117</v>
      </c>
      <c r="E36013" s="265"/>
    </row>
    <row r="36014" spans="1:5">
      <c r="A36014" s="283">
        <v>91915</v>
      </c>
      <c r="B36014" s="176">
        <v>3295.5</v>
      </c>
      <c r="C36014" s="176">
        <v>31.3</v>
      </c>
      <c r="D36014" s="282">
        <v>130</v>
      </c>
      <c r="E36014" s="265"/>
    </row>
    <row r="36015" spans="1:5">
      <c r="A36015" s="283">
        <v>91916</v>
      </c>
      <c r="B36015" s="176">
        <v>22.1</v>
      </c>
      <c r="C36015" s="176">
        <v>45.1</v>
      </c>
      <c r="D36015" s="282">
        <v>87</v>
      </c>
      <c r="E36015" s="265"/>
    </row>
    <row r="36016" spans="1:5">
      <c r="A36016" s="283">
        <v>91917</v>
      </c>
      <c r="B36016" s="176">
        <v>50.3</v>
      </c>
      <c r="C36016" s="176">
        <v>35.799999999999997</v>
      </c>
      <c r="D36016" s="282">
        <v>87</v>
      </c>
      <c r="E36016" s="265"/>
    </row>
    <row r="36017" spans="1:5">
      <c r="A36017" s="283">
        <v>91921</v>
      </c>
      <c r="B36017" s="176">
        <v>0</v>
      </c>
      <c r="C36017" s="176">
        <v>0</v>
      </c>
      <c r="D36017" s="282">
        <v>87</v>
      </c>
      <c r="E36017" s="265"/>
    </row>
    <row r="36018" spans="1:5">
      <c r="A36018" s="283">
        <v>91931</v>
      </c>
      <c r="B36018" s="176">
        <v>15.5</v>
      </c>
      <c r="C36018" s="176">
        <v>47.9</v>
      </c>
      <c r="D36018" s="282">
        <v>87</v>
      </c>
      <c r="E36018" s="265"/>
    </row>
    <row r="36019" spans="1:5">
      <c r="A36019" s="283">
        <v>91932</v>
      </c>
      <c r="B36019" s="176">
        <v>6100.7</v>
      </c>
      <c r="C36019" s="176">
        <v>31.9</v>
      </c>
      <c r="D36019" s="282">
        <v>110</v>
      </c>
      <c r="E36019" s="265"/>
    </row>
    <row r="36020" spans="1:5">
      <c r="A36020" s="283">
        <v>91933</v>
      </c>
      <c r="B36020" s="176">
        <v>0</v>
      </c>
      <c r="C36020" s="176">
        <v>0</v>
      </c>
      <c r="D36020" s="282">
        <v>87</v>
      </c>
      <c r="E36020" s="265"/>
    </row>
    <row r="36021" spans="1:5">
      <c r="A36021" s="283">
        <v>91934</v>
      </c>
      <c r="B36021" s="176">
        <v>29.8</v>
      </c>
      <c r="C36021" s="176">
        <v>43.1</v>
      </c>
      <c r="D36021" s="282">
        <v>87</v>
      </c>
      <c r="E36021" s="265"/>
    </row>
    <row r="36022" spans="1:5">
      <c r="A36022" s="283">
        <v>91935</v>
      </c>
      <c r="B36022" s="176">
        <v>77</v>
      </c>
      <c r="C36022" s="176">
        <v>41</v>
      </c>
      <c r="D36022" s="282">
        <v>96</v>
      </c>
      <c r="E36022" s="265"/>
    </row>
    <row r="36023" spans="1:5">
      <c r="A36023" s="283">
        <v>91941</v>
      </c>
      <c r="B36023" s="176">
        <v>3965.4</v>
      </c>
      <c r="C36023" s="176">
        <v>40.1</v>
      </c>
      <c r="D36023" s="282">
        <v>175</v>
      </c>
      <c r="E36023" s="265"/>
    </row>
    <row r="36024" spans="1:5">
      <c r="A36024" s="283">
        <v>91942</v>
      </c>
      <c r="B36024" s="176">
        <v>6500.6</v>
      </c>
      <c r="C36024" s="176">
        <v>37.4</v>
      </c>
      <c r="D36024" s="282">
        <v>159</v>
      </c>
      <c r="E36024" s="265"/>
    </row>
    <row r="36025" spans="1:5">
      <c r="A36025" s="283">
        <v>91943</v>
      </c>
      <c r="B36025" s="176">
        <v>0</v>
      </c>
      <c r="C36025" s="176">
        <v>0</v>
      </c>
      <c r="D36025" s="282">
        <v>87</v>
      </c>
      <c r="E36025" s="265"/>
    </row>
    <row r="36026" spans="1:5">
      <c r="A36026" s="283">
        <v>91944</v>
      </c>
      <c r="B36026" s="176">
        <v>0</v>
      </c>
      <c r="C36026" s="176">
        <v>0</v>
      </c>
      <c r="D36026" s="282">
        <v>87</v>
      </c>
      <c r="E36026" s="265"/>
    </row>
    <row r="36027" spans="1:5">
      <c r="A36027" s="283">
        <v>91945</v>
      </c>
      <c r="B36027" s="176">
        <v>6290.8</v>
      </c>
      <c r="C36027" s="176">
        <v>34.799999999999997</v>
      </c>
      <c r="D36027" s="282">
        <v>101</v>
      </c>
      <c r="E36027" s="265"/>
    </row>
    <row r="36028" spans="1:5">
      <c r="A36028" s="283">
        <v>91946</v>
      </c>
      <c r="B36028" s="176">
        <v>0</v>
      </c>
      <c r="C36028" s="176">
        <v>0</v>
      </c>
      <c r="D36028" s="282">
        <v>87</v>
      </c>
      <c r="E36028" s="265"/>
    </row>
    <row r="36029" spans="1:5">
      <c r="A36029" s="283">
        <v>91948</v>
      </c>
      <c r="B36029" s="176">
        <v>0</v>
      </c>
      <c r="C36029" s="176">
        <v>0</v>
      </c>
      <c r="D36029" s="282">
        <v>87</v>
      </c>
      <c r="E36029" s="265"/>
    </row>
    <row r="36030" spans="1:5">
      <c r="A36030" s="283">
        <v>91950</v>
      </c>
      <c r="B36030" s="176">
        <v>7810.1</v>
      </c>
      <c r="C36030" s="176">
        <v>30.8</v>
      </c>
      <c r="D36030" s="282">
        <v>138</v>
      </c>
      <c r="E36030" s="265"/>
    </row>
    <row r="36031" spans="1:5">
      <c r="A36031" s="283">
        <v>91951</v>
      </c>
      <c r="B36031" s="176">
        <v>0</v>
      </c>
      <c r="C36031" s="176">
        <v>0</v>
      </c>
      <c r="D36031" s="282">
        <v>87</v>
      </c>
      <c r="E36031" s="265"/>
    </row>
    <row r="36032" spans="1:5">
      <c r="A36032" s="283">
        <v>91962</v>
      </c>
      <c r="B36032" s="176">
        <v>12.9</v>
      </c>
      <c r="C36032" s="176">
        <v>38</v>
      </c>
      <c r="D36032" s="282">
        <v>87</v>
      </c>
      <c r="E36032" s="265"/>
    </row>
    <row r="36033" spans="1:5">
      <c r="A36033" s="283">
        <v>91963</v>
      </c>
      <c r="B36033" s="176">
        <v>11.2</v>
      </c>
      <c r="C36033" s="176">
        <v>36.799999999999997</v>
      </c>
      <c r="D36033" s="282">
        <v>87</v>
      </c>
      <c r="E36033" s="265"/>
    </row>
    <row r="36034" spans="1:5">
      <c r="A36034" s="283">
        <v>91976</v>
      </c>
      <c r="B36034" s="176">
        <v>0</v>
      </c>
      <c r="C36034" s="176">
        <v>0</v>
      </c>
      <c r="D36034" s="282">
        <v>87</v>
      </c>
      <c r="E36034" s="265"/>
    </row>
    <row r="36035" spans="1:5">
      <c r="A36035" s="283">
        <v>91977</v>
      </c>
      <c r="B36035" s="176">
        <v>5548.7</v>
      </c>
      <c r="C36035" s="176">
        <v>33.9</v>
      </c>
      <c r="D36035" s="282">
        <v>127</v>
      </c>
      <c r="E36035" s="265"/>
    </row>
    <row r="36036" spans="1:5">
      <c r="A36036" s="283">
        <v>91978</v>
      </c>
      <c r="B36036" s="176">
        <v>2020</v>
      </c>
      <c r="C36036" s="176">
        <v>36.5</v>
      </c>
      <c r="D36036" s="282">
        <v>95</v>
      </c>
      <c r="E36036" s="265"/>
    </row>
    <row r="36037" spans="1:5">
      <c r="A36037" s="283">
        <v>91979</v>
      </c>
      <c r="B36037" s="176">
        <v>2707.7</v>
      </c>
      <c r="C36037" s="176">
        <v>36.4</v>
      </c>
      <c r="D36037" s="282">
        <v>87</v>
      </c>
      <c r="E36037" s="265"/>
    </row>
    <row r="36038" spans="1:5">
      <c r="A36038" s="283">
        <v>91980</v>
      </c>
      <c r="B36038" s="176">
        <v>11.2</v>
      </c>
      <c r="C36038" s="176">
        <v>37.200000000000003</v>
      </c>
      <c r="D36038" s="282">
        <v>87</v>
      </c>
      <c r="E36038" s="265"/>
    </row>
    <row r="36039" spans="1:5">
      <c r="A36039" s="283">
        <v>92003</v>
      </c>
      <c r="B36039" s="176">
        <v>297.2</v>
      </c>
      <c r="C36039" s="176">
        <v>46.7</v>
      </c>
      <c r="D36039" s="282">
        <v>87</v>
      </c>
      <c r="E36039" s="265"/>
    </row>
    <row r="36040" spans="1:5">
      <c r="A36040" s="283">
        <v>92004</v>
      </c>
      <c r="B36040" s="176">
        <v>5.8</v>
      </c>
      <c r="C36040" s="176">
        <v>49</v>
      </c>
      <c r="D36040" s="282">
        <v>117</v>
      </c>
      <c r="E36040" s="265"/>
    </row>
    <row r="36041" spans="1:5">
      <c r="A36041" s="283">
        <v>92007</v>
      </c>
      <c r="B36041" s="176">
        <v>4241</v>
      </c>
      <c r="C36041" s="176">
        <v>40.1</v>
      </c>
      <c r="D36041" s="282">
        <v>110</v>
      </c>
      <c r="E36041" s="265"/>
    </row>
    <row r="36042" spans="1:5">
      <c r="A36042" s="283">
        <v>92008</v>
      </c>
      <c r="B36042" s="176">
        <v>2901.9</v>
      </c>
      <c r="C36042" s="176">
        <v>39</v>
      </c>
      <c r="D36042" s="282">
        <v>184</v>
      </c>
      <c r="E36042" s="265"/>
    </row>
    <row r="36043" spans="1:5">
      <c r="A36043" s="283">
        <v>92009</v>
      </c>
      <c r="B36043" s="176">
        <v>3243.7</v>
      </c>
      <c r="C36043" s="176">
        <v>40</v>
      </c>
      <c r="D36043" s="282">
        <v>156</v>
      </c>
      <c r="E36043" s="265"/>
    </row>
    <row r="36044" spans="1:5">
      <c r="A36044" s="283">
        <v>92010</v>
      </c>
      <c r="B36044" s="176">
        <v>2009.7</v>
      </c>
      <c r="C36044" s="176">
        <v>40.700000000000003</v>
      </c>
      <c r="D36044" s="282">
        <v>119</v>
      </c>
      <c r="E36044" s="265"/>
    </row>
    <row r="36045" spans="1:5">
      <c r="A36045" s="283">
        <v>92011</v>
      </c>
      <c r="B36045" s="176">
        <v>2908.8</v>
      </c>
      <c r="C36045" s="176">
        <v>42.4</v>
      </c>
      <c r="D36045" s="282">
        <v>110</v>
      </c>
      <c r="E36045" s="265"/>
    </row>
    <row r="36046" spans="1:5">
      <c r="A36046" s="283">
        <v>92013</v>
      </c>
      <c r="B36046" s="176">
        <v>0</v>
      </c>
      <c r="C36046" s="176">
        <v>0</v>
      </c>
      <c r="D36046" s="282">
        <v>87</v>
      </c>
      <c r="E36046" s="265"/>
    </row>
    <row r="36047" spans="1:5">
      <c r="A36047" s="283">
        <v>92014</v>
      </c>
      <c r="B36047" s="176">
        <v>1786.7</v>
      </c>
      <c r="C36047" s="176">
        <v>48.9</v>
      </c>
      <c r="D36047" s="282">
        <v>135</v>
      </c>
      <c r="E36047" s="265"/>
    </row>
    <row r="36048" spans="1:5">
      <c r="A36048" s="283">
        <v>92018</v>
      </c>
      <c r="B36048" s="176">
        <v>0</v>
      </c>
      <c r="C36048" s="176">
        <v>0</v>
      </c>
      <c r="D36048" s="282">
        <v>87</v>
      </c>
      <c r="E36048" s="265"/>
    </row>
    <row r="36049" spans="1:5">
      <c r="A36049" s="283">
        <v>92019</v>
      </c>
      <c r="B36049" s="176">
        <v>1543.2</v>
      </c>
      <c r="C36049" s="176">
        <v>38.799999999999997</v>
      </c>
      <c r="D36049" s="282">
        <v>166</v>
      </c>
      <c r="E36049" s="265"/>
    </row>
    <row r="36050" spans="1:5">
      <c r="A36050" s="283">
        <v>92020</v>
      </c>
      <c r="B36050" s="176">
        <v>5012</v>
      </c>
      <c r="C36050" s="176">
        <v>34.700000000000003</v>
      </c>
      <c r="D36050" s="282">
        <v>174</v>
      </c>
      <c r="E36050" s="265"/>
    </row>
    <row r="36051" spans="1:5">
      <c r="A36051" s="283">
        <v>92021</v>
      </c>
      <c r="B36051" s="176">
        <v>2235.6999999999998</v>
      </c>
      <c r="C36051" s="176">
        <v>35.1</v>
      </c>
      <c r="D36051" s="282">
        <v>109</v>
      </c>
      <c r="E36051" s="265"/>
    </row>
    <row r="36052" spans="1:5">
      <c r="A36052" s="283">
        <v>92022</v>
      </c>
      <c r="B36052" s="176">
        <v>0</v>
      </c>
      <c r="C36052" s="176">
        <v>0</v>
      </c>
      <c r="D36052" s="282">
        <v>87</v>
      </c>
      <c r="E36052" s="265"/>
    </row>
    <row r="36053" spans="1:5">
      <c r="A36053" s="283">
        <v>92023</v>
      </c>
      <c r="B36053" s="176">
        <v>0</v>
      </c>
      <c r="C36053" s="176">
        <v>0</v>
      </c>
      <c r="D36053" s="282">
        <v>87</v>
      </c>
      <c r="E36053" s="265"/>
    </row>
    <row r="36054" spans="1:5">
      <c r="A36054" s="283">
        <v>92024</v>
      </c>
      <c r="B36054" s="176">
        <v>2618.3000000000002</v>
      </c>
      <c r="C36054" s="176">
        <v>42</v>
      </c>
      <c r="D36054" s="282">
        <v>177</v>
      </c>
      <c r="E36054" s="265"/>
    </row>
    <row r="36055" spans="1:5">
      <c r="A36055" s="283">
        <v>92025</v>
      </c>
      <c r="B36055" s="176">
        <v>2367.6999999999998</v>
      </c>
      <c r="C36055" s="176">
        <v>31.4</v>
      </c>
      <c r="D36055" s="282">
        <v>134</v>
      </c>
      <c r="E36055" s="265"/>
    </row>
    <row r="36056" spans="1:5">
      <c r="A36056" s="283">
        <v>92026</v>
      </c>
      <c r="B36056" s="176">
        <v>1463.9</v>
      </c>
      <c r="C36056" s="176">
        <v>36.9</v>
      </c>
      <c r="D36056" s="282">
        <v>123</v>
      </c>
      <c r="E36056" s="265"/>
    </row>
    <row r="36057" spans="1:5">
      <c r="A36057" s="283">
        <v>92027</v>
      </c>
      <c r="B36057" s="176">
        <v>846.3</v>
      </c>
      <c r="C36057" s="176">
        <v>32.9</v>
      </c>
      <c r="D36057" s="282">
        <v>121</v>
      </c>
      <c r="E36057" s="265"/>
    </row>
    <row r="36058" spans="1:5">
      <c r="A36058" s="283">
        <v>92028</v>
      </c>
      <c r="B36058" s="176">
        <v>366.7</v>
      </c>
      <c r="C36058" s="176">
        <v>39.700000000000003</v>
      </c>
      <c r="D36058" s="282">
        <v>128</v>
      </c>
      <c r="E36058" s="265"/>
    </row>
    <row r="36059" spans="1:5">
      <c r="A36059" s="283">
        <v>92029</v>
      </c>
      <c r="B36059" s="176">
        <v>1189.2</v>
      </c>
      <c r="C36059" s="176">
        <v>42.3</v>
      </c>
      <c r="D36059" s="282">
        <v>110</v>
      </c>
      <c r="E36059" s="265"/>
    </row>
    <row r="36060" spans="1:5">
      <c r="A36060" s="283">
        <v>92030</v>
      </c>
      <c r="B36060" s="176">
        <v>0</v>
      </c>
      <c r="C36060" s="176">
        <v>0</v>
      </c>
      <c r="D36060" s="282">
        <v>87</v>
      </c>
      <c r="E36060" s="265"/>
    </row>
    <row r="36061" spans="1:5">
      <c r="A36061" s="283">
        <v>92033</v>
      </c>
      <c r="B36061" s="176">
        <v>0</v>
      </c>
      <c r="C36061" s="176">
        <v>0</v>
      </c>
      <c r="D36061" s="282">
        <v>87</v>
      </c>
      <c r="E36061" s="265"/>
    </row>
    <row r="36062" spans="1:5">
      <c r="A36062" s="283">
        <v>92036</v>
      </c>
      <c r="B36062" s="176">
        <v>8.3000000000000007</v>
      </c>
      <c r="C36062" s="176">
        <v>52.2</v>
      </c>
      <c r="D36062" s="282">
        <v>162</v>
      </c>
      <c r="E36062" s="265"/>
    </row>
    <row r="36063" spans="1:5">
      <c r="A36063" s="283">
        <v>92037</v>
      </c>
      <c r="B36063" s="176">
        <v>3489.2</v>
      </c>
      <c r="C36063" s="176">
        <v>36.1</v>
      </c>
      <c r="D36063" s="282">
        <v>186</v>
      </c>
      <c r="E36063" s="265"/>
    </row>
    <row r="36064" spans="1:5">
      <c r="A36064" s="283">
        <v>92038</v>
      </c>
      <c r="B36064" s="176">
        <v>0</v>
      </c>
      <c r="C36064" s="176">
        <v>0</v>
      </c>
      <c r="D36064" s="282">
        <v>87</v>
      </c>
      <c r="E36064" s="265"/>
    </row>
    <row r="36065" spans="1:5">
      <c r="A36065" s="283">
        <v>92039</v>
      </c>
      <c r="B36065" s="176">
        <v>0</v>
      </c>
      <c r="C36065" s="176">
        <v>0</v>
      </c>
      <c r="D36065" s="282">
        <v>87</v>
      </c>
      <c r="E36065" s="265"/>
    </row>
    <row r="36066" spans="1:5">
      <c r="A36066" s="283">
        <v>92040</v>
      </c>
      <c r="B36066" s="176">
        <v>533.1</v>
      </c>
      <c r="C36066" s="176">
        <v>38.200000000000003</v>
      </c>
      <c r="D36066" s="282">
        <v>120</v>
      </c>
      <c r="E36066" s="265"/>
    </row>
    <row r="36067" spans="1:5">
      <c r="A36067" s="283">
        <v>92046</v>
      </c>
      <c r="B36067" s="176">
        <v>394.1</v>
      </c>
      <c r="C36067" s="176">
        <v>41.3</v>
      </c>
      <c r="D36067" s="282">
        <v>87</v>
      </c>
      <c r="E36067" s="265"/>
    </row>
    <row r="36068" spans="1:5">
      <c r="A36068" s="283">
        <v>92049</v>
      </c>
      <c r="B36068" s="176">
        <v>2831.2</v>
      </c>
      <c r="C36068" s="176">
        <v>30.1</v>
      </c>
      <c r="D36068" s="282">
        <v>87</v>
      </c>
      <c r="E36068" s="265"/>
    </row>
    <row r="36069" spans="1:5">
      <c r="A36069" s="283">
        <v>92051</v>
      </c>
      <c r="B36069" s="176">
        <v>2782.2</v>
      </c>
      <c r="C36069" s="176">
        <v>30.2</v>
      </c>
      <c r="D36069" s="282">
        <v>97</v>
      </c>
      <c r="E36069" s="265"/>
    </row>
    <row r="36070" spans="1:5">
      <c r="A36070" s="283">
        <v>92052</v>
      </c>
      <c r="B36070" s="176">
        <v>3781.3</v>
      </c>
      <c r="C36070" s="176">
        <v>29.2</v>
      </c>
      <c r="D36070" s="282">
        <v>87</v>
      </c>
      <c r="E36070" s="265"/>
    </row>
    <row r="36071" spans="1:5">
      <c r="A36071" s="283">
        <v>92054</v>
      </c>
      <c r="B36071" s="176">
        <v>4706.3999999999996</v>
      </c>
      <c r="C36071" s="176">
        <v>34.299999999999997</v>
      </c>
      <c r="D36071" s="282">
        <v>171</v>
      </c>
      <c r="E36071" s="265"/>
    </row>
    <row r="36072" spans="1:5">
      <c r="A36072" s="283">
        <v>92055</v>
      </c>
      <c r="B36072" s="176">
        <v>0</v>
      </c>
      <c r="C36072" s="176">
        <v>0</v>
      </c>
      <c r="D36072" s="282">
        <v>87</v>
      </c>
      <c r="E36072" s="265"/>
    </row>
    <row r="36073" spans="1:5">
      <c r="A36073" s="283">
        <v>92056</v>
      </c>
      <c r="B36073" s="176">
        <v>4248.8</v>
      </c>
      <c r="C36073" s="176">
        <v>38.200000000000003</v>
      </c>
      <c r="D36073" s="282">
        <v>166</v>
      </c>
      <c r="E36073" s="265"/>
    </row>
    <row r="36074" spans="1:5">
      <c r="A36074" s="283">
        <v>92057</v>
      </c>
      <c r="B36074" s="176">
        <v>3297.9</v>
      </c>
      <c r="C36074" s="176">
        <v>34.5</v>
      </c>
      <c r="D36074" s="282">
        <v>120</v>
      </c>
      <c r="E36074" s="265"/>
    </row>
    <row r="36075" spans="1:5">
      <c r="A36075" s="283">
        <v>92058</v>
      </c>
      <c r="B36075" s="176">
        <v>268.3</v>
      </c>
      <c r="C36075" s="176">
        <v>22.7</v>
      </c>
      <c r="D36075" s="282">
        <v>130</v>
      </c>
      <c r="E36075" s="265"/>
    </row>
    <row r="36076" spans="1:5">
      <c r="A36076" s="283">
        <v>92059</v>
      </c>
      <c r="B36076" s="176">
        <v>72.599999999999994</v>
      </c>
      <c r="C36076" s="176">
        <v>33.9</v>
      </c>
      <c r="D36076" s="282">
        <v>87</v>
      </c>
      <c r="E36076" s="265"/>
    </row>
    <row r="36077" spans="1:5">
      <c r="A36077" s="283">
        <v>92060</v>
      </c>
      <c r="B36077" s="176">
        <v>4.0999999999999996</v>
      </c>
      <c r="C36077" s="176">
        <v>45.6</v>
      </c>
      <c r="D36077" s="282">
        <v>87</v>
      </c>
      <c r="E36077" s="265"/>
    </row>
    <row r="36078" spans="1:5">
      <c r="A36078" s="283">
        <v>92061</v>
      </c>
      <c r="B36078" s="176">
        <v>49.5</v>
      </c>
      <c r="C36078" s="176">
        <v>39.5</v>
      </c>
      <c r="D36078" s="282">
        <v>87</v>
      </c>
      <c r="E36078" s="265"/>
    </row>
    <row r="36079" spans="1:5">
      <c r="A36079" s="283">
        <v>92064</v>
      </c>
      <c r="B36079" s="176">
        <v>1117.8</v>
      </c>
      <c r="C36079" s="176">
        <v>40.700000000000003</v>
      </c>
      <c r="D36079" s="282">
        <v>142</v>
      </c>
      <c r="E36079" s="265"/>
    </row>
    <row r="36080" spans="1:5">
      <c r="A36080" s="283">
        <v>92065</v>
      </c>
      <c r="B36080" s="176">
        <v>260.2</v>
      </c>
      <c r="C36080" s="176">
        <v>39</v>
      </c>
      <c r="D36080" s="282">
        <v>156</v>
      </c>
      <c r="E36080" s="265"/>
    </row>
    <row r="36081" spans="1:5">
      <c r="A36081" s="283">
        <v>92066</v>
      </c>
      <c r="B36081" s="176">
        <v>10.7</v>
      </c>
      <c r="C36081" s="176">
        <v>54.2</v>
      </c>
      <c r="D36081" s="282">
        <v>87</v>
      </c>
      <c r="E36081" s="265"/>
    </row>
    <row r="36082" spans="1:5">
      <c r="A36082" s="283">
        <v>92067</v>
      </c>
      <c r="B36082" s="176">
        <v>443.1</v>
      </c>
      <c r="C36082" s="176">
        <v>50.6</v>
      </c>
      <c r="D36082" s="282">
        <v>129</v>
      </c>
      <c r="E36082" s="265"/>
    </row>
    <row r="36083" spans="1:5">
      <c r="A36083" s="283">
        <v>92068</v>
      </c>
      <c r="B36083" s="176">
        <v>0</v>
      </c>
      <c r="C36083" s="176">
        <v>0</v>
      </c>
      <c r="D36083" s="282">
        <v>87</v>
      </c>
      <c r="E36083" s="265"/>
    </row>
    <row r="36084" spans="1:5">
      <c r="A36084" s="283">
        <v>92069</v>
      </c>
      <c r="B36084" s="176">
        <v>2702.1</v>
      </c>
      <c r="C36084" s="176">
        <v>31.8</v>
      </c>
      <c r="D36084" s="282">
        <v>177</v>
      </c>
      <c r="E36084" s="265"/>
    </row>
    <row r="36085" spans="1:5">
      <c r="A36085" s="283">
        <v>92070</v>
      </c>
      <c r="B36085" s="176">
        <v>5.9</v>
      </c>
      <c r="C36085" s="176">
        <v>45.1</v>
      </c>
      <c r="D36085" s="282">
        <v>87</v>
      </c>
      <c r="E36085" s="265"/>
    </row>
    <row r="36086" spans="1:5">
      <c r="A36086" s="283">
        <v>92071</v>
      </c>
      <c r="B36086" s="176">
        <v>3372.3</v>
      </c>
      <c r="C36086" s="176">
        <v>37.4</v>
      </c>
      <c r="D36086" s="282">
        <v>104</v>
      </c>
      <c r="E36086" s="265"/>
    </row>
    <row r="36087" spans="1:5">
      <c r="A36087" s="283">
        <v>92072</v>
      </c>
      <c r="B36087" s="176">
        <v>0</v>
      </c>
      <c r="C36087" s="176">
        <v>0</v>
      </c>
      <c r="D36087" s="282">
        <v>87</v>
      </c>
      <c r="E36087" s="265"/>
    </row>
    <row r="36088" spans="1:5">
      <c r="A36088" s="283">
        <v>92074</v>
      </c>
      <c r="B36088" s="176">
        <v>0</v>
      </c>
      <c r="C36088" s="176">
        <v>0</v>
      </c>
      <c r="D36088" s="282">
        <v>87</v>
      </c>
      <c r="E36088" s="265"/>
    </row>
    <row r="36089" spans="1:5">
      <c r="A36089" s="283">
        <v>92075</v>
      </c>
      <c r="B36089" s="176">
        <v>3005.2</v>
      </c>
      <c r="C36089" s="176">
        <v>43.3</v>
      </c>
      <c r="D36089" s="282">
        <v>149</v>
      </c>
      <c r="E36089" s="265"/>
    </row>
    <row r="36090" spans="1:5">
      <c r="A36090" s="283">
        <v>92078</v>
      </c>
      <c r="B36090" s="176">
        <v>1782.8</v>
      </c>
      <c r="C36090" s="176">
        <v>36.5</v>
      </c>
      <c r="D36090" s="282">
        <v>138</v>
      </c>
      <c r="E36090" s="265"/>
    </row>
    <row r="36091" spans="1:5">
      <c r="A36091" s="283">
        <v>92079</v>
      </c>
      <c r="B36091" s="176">
        <v>0</v>
      </c>
      <c r="C36091" s="176">
        <v>0</v>
      </c>
      <c r="D36091" s="282">
        <v>87</v>
      </c>
      <c r="E36091" s="265"/>
    </row>
    <row r="36092" spans="1:5">
      <c r="A36092" s="283">
        <v>92081</v>
      </c>
      <c r="B36092" s="176">
        <v>2235.1</v>
      </c>
      <c r="C36092" s="176">
        <v>36.200000000000003</v>
      </c>
      <c r="D36092" s="282">
        <v>171</v>
      </c>
      <c r="E36092" s="265"/>
    </row>
    <row r="36093" spans="1:5">
      <c r="A36093" s="283">
        <v>92082</v>
      </c>
      <c r="B36093" s="176">
        <v>168.1</v>
      </c>
      <c r="C36093" s="176">
        <v>40</v>
      </c>
      <c r="D36093" s="282">
        <v>107</v>
      </c>
      <c r="E36093" s="265"/>
    </row>
    <row r="36094" spans="1:5">
      <c r="A36094" s="283">
        <v>92083</v>
      </c>
      <c r="B36094" s="176">
        <v>253.8</v>
      </c>
      <c r="C36094" s="176">
        <v>30.2</v>
      </c>
      <c r="D36094" s="282">
        <v>123</v>
      </c>
      <c r="E36094" s="265"/>
    </row>
    <row r="36095" spans="1:5">
      <c r="A36095" s="283">
        <v>92084</v>
      </c>
      <c r="B36095" s="176">
        <v>1676.8</v>
      </c>
      <c r="C36095" s="176">
        <v>33.6</v>
      </c>
      <c r="D36095" s="282">
        <v>161</v>
      </c>
      <c r="E36095" s="265"/>
    </row>
    <row r="36096" spans="1:5">
      <c r="A36096" s="283">
        <v>92085</v>
      </c>
      <c r="B36096" s="176">
        <v>0</v>
      </c>
      <c r="C36096" s="176">
        <v>0</v>
      </c>
      <c r="D36096" s="282">
        <v>87</v>
      </c>
      <c r="E36096" s="265"/>
    </row>
    <row r="36097" spans="1:5">
      <c r="A36097" s="283">
        <v>92086</v>
      </c>
      <c r="B36097" s="176">
        <v>6.4</v>
      </c>
      <c r="C36097" s="176">
        <v>51.1</v>
      </c>
      <c r="D36097" s="282">
        <v>96</v>
      </c>
      <c r="E36097" s="265"/>
    </row>
    <row r="36098" spans="1:5">
      <c r="A36098" s="283">
        <v>92088</v>
      </c>
      <c r="B36098" s="176">
        <v>0</v>
      </c>
      <c r="C36098" s="176">
        <v>0</v>
      </c>
      <c r="D36098" s="282">
        <v>87</v>
      </c>
      <c r="E36098" s="265"/>
    </row>
    <row r="36099" spans="1:5">
      <c r="A36099" s="283">
        <v>92091</v>
      </c>
      <c r="B36099" s="176">
        <v>407.5</v>
      </c>
      <c r="C36099" s="176">
        <v>50.8</v>
      </c>
      <c r="D36099" s="282">
        <v>95</v>
      </c>
      <c r="E36099" s="265"/>
    </row>
    <row r="36100" spans="1:5">
      <c r="A36100" s="283">
        <v>92092</v>
      </c>
      <c r="B36100" s="176">
        <v>0</v>
      </c>
      <c r="C36100" s="176">
        <v>0</v>
      </c>
      <c r="D36100" s="282">
        <v>87</v>
      </c>
      <c r="E36100" s="265"/>
    </row>
    <row r="36101" spans="1:5">
      <c r="A36101" s="283">
        <v>92093</v>
      </c>
      <c r="B36101" s="176">
        <v>0</v>
      </c>
      <c r="C36101" s="176">
        <v>0</v>
      </c>
      <c r="D36101" s="282">
        <v>87</v>
      </c>
      <c r="E36101" s="265"/>
    </row>
    <row r="36102" spans="1:5">
      <c r="A36102" s="283">
        <v>92096</v>
      </c>
      <c r="B36102" s="176">
        <v>0</v>
      </c>
      <c r="C36102" s="176">
        <v>0</v>
      </c>
      <c r="D36102" s="282">
        <v>87</v>
      </c>
      <c r="E36102" s="265"/>
    </row>
    <row r="36103" spans="1:5">
      <c r="A36103" s="283">
        <v>92101</v>
      </c>
      <c r="B36103" s="176">
        <v>6229.5</v>
      </c>
      <c r="C36103" s="176">
        <v>37.299999999999997</v>
      </c>
      <c r="D36103" s="282">
        <v>194</v>
      </c>
      <c r="E36103" s="265"/>
    </row>
    <row r="36104" spans="1:5">
      <c r="A36104" s="283">
        <v>92102</v>
      </c>
      <c r="B36104" s="176">
        <v>9825.9</v>
      </c>
      <c r="C36104" s="176">
        <v>30.8</v>
      </c>
      <c r="D36104" s="282">
        <v>118</v>
      </c>
      <c r="E36104" s="265"/>
    </row>
    <row r="36105" spans="1:5">
      <c r="A36105" s="283">
        <v>92103</v>
      </c>
      <c r="B36105" s="176">
        <v>8633.9</v>
      </c>
      <c r="C36105" s="176">
        <v>40.299999999999997</v>
      </c>
      <c r="D36105" s="282">
        <v>138</v>
      </c>
      <c r="E36105" s="265"/>
    </row>
    <row r="36106" spans="1:5">
      <c r="A36106" s="283">
        <v>92104</v>
      </c>
      <c r="B36106" s="176">
        <v>13345.3</v>
      </c>
      <c r="C36106" s="176">
        <v>34.4</v>
      </c>
      <c r="D36106" s="282">
        <v>138</v>
      </c>
      <c r="E36106" s="265"/>
    </row>
    <row r="36107" spans="1:5">
      <c r="A36107" s="283">
        <v>92105</v>
      </c>
      <c r="B36107" s="176">
        <v>12756.5</v>
      </c>
      <c r="C36107" s="176">
        <v>29.1</v>
      </c>
      <c r="D36107" s="282">
        <v>169</v>
      </c>
      <c r="E36107" s="265"/>
    </row>
    <row r="36108" spans="1:5">
      <c r="A36108" s="283">
        <v>92106</v>
      </c>
      <c r="B36108" s="176">
        <v>3578.9</v>
      </c>
      <c r="C36108" s="176">
        <v>38.200000000000003</v>
      </c>
      <c r="D36108" s="282">
        <v>145</v>
      </c>
      <c r="E36108" s="265"/>
    </row>
    <row r="36109" spans="1:5">
      <c r="A36109" s="283">
        <v>92107</v>
      </c>
      <c r="B36109" s="176">
        <v>8931.5</v>
      </c>
      <c r="C36109" s="176">
        <v>34.200000000000003</v>
      </c>
      <c r="D36109" s="282">
        <v>131</v>
      </c>
      <c r="E36109" s="265"/>
    </row>
    <row r="36110" spans="1:5">
      <c r="A36110" s="283">
        <v>92108</v>
      </c>
      <c r="B36110" s="176">
        <v>4374.8</v>
      </c>
      <c r="C36110" s="176">
        <v>32.299999999999997</v>
      </c>
      <c r="D36110" s="282">
        <v>196</v>
      </c>
      <c r="E36110" s="265"/>
    </row>
    <row r="36111" spans="1:5">
      <c r="A36111" s="283">
        <v>92109</v>
      </c>
      <c r="B36111" s="176">
        <v>6159.1</v>
      </c>
      <c r="C36111" s="176">
        <v>31.9</v>
      </c>
      <c r="D36111" s="282">
        <v>174</v>
      </c>
      <c r="E36111" s="265"/>
    </row>
    <row r="36112" spans="1:5">
      <c r="A36112" s="283">
        <v>92110</v>
      </c>
      <c r="B36112" s="176">
        <v>5148.7</v>
      </c>
      <c r="C36112" s="176">
        <v>33.200000000000003</v>
      </c>
      <c r="D36112" s="282">
        <v>184</v>
      </c>
      <c r="E36112" s="265"/>
    </row>
    <row r="36113" spans="1:5">
      <c r="A36113" s="283">
        <v>92111</v>
      </c>
      <c r="B36113" s="176">
        <v>6458.7</v>
      </c>
      <c r="C36113" s="176">
        <v>35.299999999999997</v>
      </c>
      <c r="D36113" s="282">
        <v>176</v>
      </c>
      <c r="E36113" s="265"/>
    </row>
    <row r="36114" spans="1:5">
      <c r="A36114" s="283">
        <v>92112</v>
      </c>
      <c r="B36114" s="176">
        <v>0</v>
      </c>
      <c r="C36114" s="176">
        <v>0</v>
      </c>
      <c r="D36114" s="282">
        <v>87</v>
      </c>
      <c r="E36114" s="265"/>
    </row>
    <row r="36115" spans="1:5">
      <c r="A36115" s="283">
        <v>92113</v>
      </c>
      <c r="B36115" s="176">
        <v>10940.2</v>
      </c>
      <c r="C36115" s="176">
        <v>25.6</v>
      </c>
      <c r="D36115" s="282">
        <v>142</v>
      </c>
      <c r="E36115" s="265"/>
    </row>
    <row r="36116" spans="1:5">
      <c r="A36116" s="283">
        <v>92114</v>
      </c>
      <c r="B36116" s="176">
        <v>1866</v>
      </c>
      <c r="C36116" s="176">
        <v>33.9</v>
      </c>
      <c r="D36116" s="282">
        <v>159</v>
      </c>
      <c r="E36116" s="265"/>
    </row>
    <row r="36117" spans="1:5">
      <c r="A36117" s="283">
        <v>92115</v>
      </c>
      <c r="B36117" s="176">
        <v>8938.7000000000007</v>
      </c>
      <c r="C36117" s="176">
        <v>28.6</v>
      </c>
      <c r="D36117" s="282">
        <v>175</v>
      </c>
      <c r="E36117" s="265"/>
    </row>
    <row r="36118" spans="1:5">
      <c r="A36118" s="283">
        <v>92116</v>
      </c>
      <c r="B36118" s="176">
        <v>8855.5</v>
      </c>
      <c r="C36118" s="176">
        <v>36.4</v>
      </c>
      <c r="D36118" s="282">
        <v>141</v>
      </c>
      <c r="E36118" s="265"/>
    </row>
    <row r="36119" spans="1:5">
      <c r="A36119" s="283">
        <v>92117</v>
      </c>
      <c r="B36119" s="176">
        <v>5463.3</v>
      </c>
      <c r="C36119" s="176">
        <v>38.5</v>
      </c>
      <c r="D36119" s="282">
        <v>127</v>
      </c>
      <c r="E36119" s="265"/>
    </row>
    <row r="36120" spans="1:5">
      <c r="A36120" s="283">
        <v>92118</v>
      </c>
      <c r="B36120" s="176">
        <v>2876.8</v>
      </c>
      <c r="C36120" s="176">
        <v>32.200000000000003</v>
      </c>
      <c r="D36120" s="282">
        <v>136</v>
      </c>
      <c r="E36120" s="265"/>
    </row>
    <row r="36121" spans="1:5">
      <c r="A36121" s="283">
        <v>92119</v>
      </c>
      <c r="B36121" s="176">
        <v>4045.1</v>
      </c>
      <c r="C36121" s="176">
        <v>43.1</v>
      </c>
      <c r="D36121" s="282">
        <v>162</v>
      </c>
      <c r="E36121" s="265"/>
    </row>
    <row r="36122" spans="1:5">
      <c r="A36122" s="283">
        <v>92120</v>
      </c>
      <c r="B36122" s="176">
        <v>4073.2</v>
      </c>
      <c r="C36122" s="176">
        <v>42</v>
      </c>
      <c r="D36122" s="282">
        <v>175</v>
      </c>
      <c r="E36122" s="265"/>
    </row>
    <row r="36123" spans="1:5">
      <c r="A36123" s="283">
        <v>92121</v>
      </c>
      <c r="B36123" s="176">
        <v>901.3</v>
      </c>
      <c r="C36123" s="176">
        <v>26</v>
      </c>
      <c r="D36123" s="282">
        <v>189</v>
      </c>
      <c r="E36123" s="265"/>
    </row>
    <row r="36124" spans="1:5">
      <c r="A36124" s="283">
        <v>92122</v>
      </c>
      <c r="B36124" s="176">
        <v>5471.3</v>
      </c>
      <c r="C36124" s="176">
        <v>31</v>
      </c>
      <c r="D36124" s="282">
        <v>136</v>
      </c>
      <c r="E36124" s="265"/>
    </row>
    <row r="36125" spans="1:5">
      <c r="A36125" s="283">
        <v>92123</v>
      </c>
      <c r="B36125" s="176">
        <v>2883</v>
      </c>
      <c r="C36125" s="176">
        <v>32.700000000000003</v>
      </c>
      <c r="D36125" s="282">
        <v>194</v>
      </c>
      <c r="E36125" s="265"/>
    </row>
    <row r="36126" spans="1:5">
      <c r="A36126" s="283">
        <v>92124</v>
      </c>
      <c r="B36126" s="176">
        <v>2546</v>
      </c>
      <c r="C36126" s="176">
        <v>30.9</v>
      </c>
      <c r="D36126" s="282">
        <v>109</v>
      </c>
      <c r="E36126" s="265"/>
    </row>
    <row r="36127" spans="1:5">
      <c r="A36127" s="283">
        <v>92126</v>
      </c>
      <c r="B36127" s="176">
        <v>2430.9</v>
      </c>
      <c r="C36127" s="176">
        <v>34</v>
      </c>
      <c r="D36127" s="282">
        <v>138</v>
      </c>
      <c r="E36127" s="265"/>
    </row>
    <row r="36128" spans="1:5">
      <c r="A36128" s="283">
        <v>92127</v>
      </c>
      <c r="B36128" s="176">
        <v>1697.3</v>
      </c>
      <c r="C36128" s="176">
        <v>35.700000000000003</v>
      </c>
      <c r="D36128" s="282">
        <v>148</v>
      </c>
      <c r="E36128" s="265"/>
    </row>
    <row r="36129" spans="1:5">
      <c r="A36129" s="283">
        <v>92128</v>
      </c>
      <c r="B36129" s="176">
        <v>3839.5</v>
      </c>
      <c r="C36129" s="176">
        <v>42.4</v>
      </c>
      <c r="D36129" s="282">
        <v>151</v>
      </c>
      <c r="E36129" s="265"/>
    </row>
    <row r="36130" spans="1:5">
      <c r="A36130" s="283">
        <v>92129</v>
      </c>
      <c r="B36130" s="176">
        <v>3675.6</v>
      </c>
      <c r="C36130" s="176">
        <v>37.700000000000003</v>
      </c>
      <c r="D36130" s="282">
        <v>142</v>
      </c>
      <c r="E36130" s="265"/>
    </row>
    <row r="36131" spans="1:5">
      <c r="A36131" s="283">
        <v>92130</v>
      </c>
      <c r="B36131" s="176">
        <v>2360</v>
      </c>
      <c r="C36131" s="176">
        <v>37.299999999999997</v>
      </c>
      <c r="D36131" s="282">
        <v>135</v>
      </c>
      <c r="E36131" s="265"/>
    </row>
    <row r="36132" spans="1:5">
      <c r="A36132" s="283">
        <v>92131</v>
      </c>
      <c r="B36132" s="176">
        <v>1156.3</v>
      </c>
      <c r="C36132" s="176">
        <v>38.200000000000003</v>
      </c>
      <c r="D36132" s="282">
        <v>180</v>
      </c>
      <c r="E36132" s="265"/>
    </row>
    <row r="36133" spans="1:5">
      <c r="A36133" s="283">
        <v>92132</v>
      </c>
      <c r="B36133" s="176">
        <v>0</v>
      </c>
      <c r="C36133" s="176">
        <v>0</v>
      </c>
      <c r="D36133" s="282">
        <v>87</v>
      </c>
      <c r="E36133" s="265"/>
    </row>
    <row r="36134" spans="1:5">
      <c r="A36134" s="283">
        <v>92134</v>
      </c>
      <c r="B36134" s="176">
        <v>1152.7</v>
      </c>
      <c r="C36134" s="176">
        <v>23.5</v>
      </c>
      <c r="D36134" s="282">
        <v>126</v>
      </c>
      <c r="E36134" s="265"/>
    </row>
    <row r="36135" spans="1:5">
      <c r="A36135" s="283">
        <v>92135</v>
      </c>
      <c r="B36135" s="176">
        <v>0</v>
      </c>
      <c r="C36135" s="176">
        <v>0</v>
      </c>
      <c r="D36135" s="282">
        <v>87</v>
      </c>
      <c r="E36135" s="265"/>
    </row>
    <row r="36136" spans="1:5">
      <c r="A36136" s="283">
        <v>92136</v>
      </c>
      <c r="B36136" s="176">
        <v>0</v>
      </c>
      <c r="C36136" s="176">
        <v>0</v>
      </c>
      <c r="D36136" s="282">
        <v>87</v>
      </c>
      <c r="E36136" s="265"/>
    </row>
    <row r="36137" spans="1:5">
      <c r="A36137" s="283">
        <v>92137</v>
      </c>
      <c r="B36137" s="176">
        <v>0</v>
      </c>
      <c r="C36137" s="176">
        <v>0</v>
      </c>
      <c r="D36137" s="282">
        <v>87</v>
      </c>
      <c r="E36137" s="265"/>
    </row>
    <row r="36138" spans="1:5">
      <c r="A36138" s="283">
        <v>92138</v>
      </c>
      <c r="B36138" s="176">
        <v>0</v>
      </c>
      <c r="C36138" s="176">
        <v>0</v>
      </c>
      <c r="D36138" s="282">
        <v>87</v>
      </c>
      <c r="E36138" s="265"/>
    </row>
    <row r="36139" spans="1:5">
      <c r="A36139" s="283">
        <v>92139</v>
      </c>
      <c r="B36139" s="176">
        <v>9750</v>
      </c>
      <c r="C36139" s="176">
        <v>33</v>
      </c>
      <c r="D36139" s="282">
        <v>119</v>
      </c>
      <c r="E36139" s="265"/>
    </row>
    <row r="36140" spans="1:5">
      <c r="A36140" s="283">
        <v>92140</v>
      </c>
      <c r="B36140" s="176">
        <v>4537.3999999999996</v>
      </c>
      <c r="C36140" s="176">
        <v>21.6</v>
      </c>
      <c r="D36140" s="282">
        <v>126</v>
      </c>
      <c r="E36140" s="265"/>
    </row>
    <row r="36141" spans="1:5">
      <c r="A36141" s="283">
        <v>92142</v>
      </c>
      <c r="B36141" s="176">
        <v>0</v>
      </c>
      <c r="C36141" s="176">
        <v>0</v>
      </c>
      <c r="D36141" s="282">
        <v>87</v>
      </c>
      <c r="E36141" s="265"/>
    </row>
    <row r="36142" spans="1:5">
      <c r="A36142" s="283">
        <v>92143</v>
      </c>
      <c r="B36142" s="176">
        <v>0</v>
      </c>
      <c r="C36142" s="176">
        <v>0</v>
      </c>
      <c r="D36142" s="282">
        <v>87</v>
      </c>
      <c r="E36142" s="265"/>
    </row>
    <row r="36143" spans="1:5">
      <c r="A36143" s="283">
        <v>92145</v>
      </c>
      <c r="B36143" s="176">
        <v>209.4</v>
      </c>
      <c r="C36143" s="176">
        <v>21.8</v>
      </c>
      <c r="D36143" s="282">
        <v>134</v>
      </c>
      <c r="E36143" s="265"/>
    </row>
    <row r="36144" spans="1:5">
      <c r="A36144" s="283">
        <v>92147</v>
      </c>
      <c r="B36144" s="176">
        <v>0</v>
      </c>
      <c r="C36144" s="176">
        <v>0</v>
      </c>
      <c r="D36144" s="282">
        <v>87</v>
      </c>
      <c r="E36144" s="265"/>
    </row>
    <row r="36145" spans="1:5">
      <c r="A36145" s="283">
        <v>92149</v>
      </c>
      <c r="B36145" s="176">
        <v>0</v>
      </c>
      <c r="C36145" s="176">
        <v>0</v>
      </c>
      <c r="D36145" s="282">
        <v>87</v>
      </c>
      <c r="E36145" s="265"/>
    </row>
    <row r="36146" spans="1:5">
      <c r="A36146" s="283">
        <v>92150</v>
      </c>
      <c r="B36146" s="176">
        <v>0</v>
      </c>
      <c r="C36146" s="176">
        <v>0</v>
      </c>
      <c r="D36146" s="282">
        <v>87</v>
      </c>
      <c r="E36146" s="265"/>
    </row>
    <row r="36147" spans="1:5">
      <c r="A36147" s="283">
        <v>92152</v>
      </c>
      <c r="B36147" s="176">
        <v>0</v>
      </c>
      <c r="C36147" s="176">
        <v>0</v>
      </c>
      <c r="D36147" s="282">
        <v>87</v>
      </c>
      <c r="E36147" s="265"/>
    </row>
    <row r="36148" spans="1:5">
      <c r="A36148" s="283">
        <v>92153</v>
      </c>
      <c r="B36148" s="176">
        <v>0</v>
      </c>
      <c r="C36148" s="176">
        <v>0</v>
      </c>
      <c r="D36148" s="282">
        <v>87</v>
      </c>
      <c r="E36148" s="265"/>
    </row>
    <row r="36149" spans="1:5">
      <c r="A36149" s="283">
        <v>92154</v>
      </c>
      <c r="B36149" s="176">
        <v>2289.4</v>
      </c>
      <c r="C36149" s="176">
        <v>33.200000000000003</v>
      </c>
      <c r="D36149" s="282">
        <v>94</v>
      </c>
      <c r="E36149" s="265"/>
    </row>
    <row r="36150" spans="1:5">
      <c r="A36150" s="283">
        <v>92155</v>
      </c>
      <c r="B36150" s="176">
        <v>0</v>
      </c>
      <c r="C36150" s="176">
        <v>0</v>
      </c>
      <c r="D36150" s="282">
        <v>87</v>
      </c>
      <c r="E36150" s="265"/>
    </row>
    <row r="36151" spans="1:5">
      <c r="A36151" s="283">
        <v>92158</v>
      </c>
      <c r="B36151" s="176">
        <v>0</v>
      </c>
      <c r="C36151" s="176">
        <v>0</v>
      </c>
      <c r="D36151" s="282">
        <v>87</v>
      </c>
      <c r="E36151" s="265"/>
    </row>
    <row r="36152" spans="1:5">
      <c r="A36152" s="283">
        <v>92159</v>
      </c>
      <c r="B36152" s="176">
        <v>0</v>
      </c>
      <c r="C36152" s="176">
        <v>0</v>
      </c>
      <c r="D36152" s="282">
        <v>87</v>
      </c>
      <c r="E36152" s="265"/>
    </row>
    <row r="36153" spans="1:5">
      <c r="A36153" s="283">
        <v>92160</v>
      </c>
      <c r="B36153" s="176">
        <v>0</v>
      </c>
      <c r="C36153" s="176">
        <v>0</v>
      </c>
      <c r="D36153" s="282">
        <v>87</v>
      </c>
      <c r="E36153" s="265"/>
    </row>
    <row r="36154" spans="1:5">
      <c r="A36154" s="283">
        <v>92161</v>
      </c>
      <c r="B36154" s="176">
        <v>0</v>
      </c>
      <c r="C36154" s="176">
        <v>0</v>
      </c>
      <c r="D36154" s="282">
        <v>87</v>
      </c>
      <c r="E36154" s="265"/>
    </row>
    <row r="36155" spans="1:5">
      <c r="A36155" s="283">
        <v>92163</v>
      </c>
      <c r="B36155" s="176">
        <v>0</v>
      </c>
      <c r="C36155" s="176">
        <v>0</v>
      </c>
      <c r="D36155" s="282">
        <v>87</v>
      </c>
      <c r="E36155" s="265"/>
    </row>
    <row r="36156" spans="1:5">
      <c r="A36156" s="283">
        <v>92165</v>
      </c>
      <c r="B36156" s="176">
        <v>0</v>
      </c>
      <c r="C36156" s="176">
        <v>0</v>
      </c>
      <c r="D36156" s="282">
        <v>87</v>
      </c>
      <c r="E36156" s="265"/>
    </row>
    <row r="36157" spans="1:5">
      <c r="A36157" s="283">
        <v>92166</v>
      </c>
      <c r="B36157" s="176">
        <v>0</v>
      </c>
      <c r="C36157" s="176">
        <v>0</v>
      </c>
      <c r="D36157" s="282">
        <v>87</v>
      </c>
      <c r="E36157" s="265"/>
    </row>
    <row r="36158" spans="1:5">
      <c r="A36158" s="283">
        <v>92167</v>
      </c>
      <c r="B36158" s="176">
        <v>0</v>
      </c>
      <c r="C36158" s="176">
        <v>0</v>
      </c>
      <c r="D36158" s="282">
        <v>87</v>
      </c>
      <c r="E36158" s="265"/>
    </row>
    <row r="36159" spans="1:5">
      <c r="A36159" s="283">
        <v>92168</v>
      </c>
      <c r="B36159" s="176">
        <v>4385.7</v>
      </c>
      <c r="C36159" s="176">
        <v>31</v>
      </c>
      <c r="D36159" s="282">
        <v>87</v>
      </c>
      <c r="E36159" s="265"/>
    </row>
    <row r="36160" spans="1:5">
      <c r="A36160" s="283">
        <v>92169</v>
      </c>
      <c r="B36160" s="176">
        <v>0</v>
      </c>
      <c r="C36160" s="176">
        <v>0</v>
      </c>
      <c r="D36160" s="282">
        <v>87</v>
      </c>
      <c r="E36160" s="265"/>
    </row>
    <row r="36161" spans="1:5">
      <c r="A36161" s="283">
        <v>92170</v>
      </c>
      <c r="B36161" s="176">
        <v>0</v>
      </c>
      <c r="C36161" s="176">
        <v>0</v>
      </c>
      <c r="D36161" s="282">
        <v>87</v>
      </c>
      <c r="E36161" s="265"/>
    </row>
    <row r="36162" spans="1:5">
      <c r="A36162" s="283">
        <v>92171</v>
      </c>
      <c r="B36162" s="176">
        <v>0</v>
      </c>
      <c r="C36162" s="176">
        <v>0</v>
      </c>
      <c r="D36162" s="282">
        <v>87</v>
      </c>
      <c r="E36162" s="265"/>
    </row>
    <row r="36163" spans="1:5">
      <c r="A36163" s="283">
        <v>92172</v>
      </c>
      <c r="B36163" s="176">
        <v>0</v>
      </c>
      <c r="C36163" s="176">
        <v>0</v>
      </c>
      <c r="D36163" s="282">
        <v>87</v>
      </c>
      <c r="E36163" s="265"/>
    </row>
    <row r="36164" spans="1:5">
      <c r="A36164" s="283">
        <v>92173</v>
      </c>
      <c r="B36164" s="176">
        <v>4686.2</v>
      </c>
      <c r="C36164" s="176">
        <v>29.7</v>
      </c>
      <c r="D36164" s="282">
        <v>105</v>
      </c>
      <c r="E36164" s="265"/>
    </row>
    <row r="36165" spans="1:5">
      <c r="A36165" s="283">
        <v>92174</v>
      </c>
      <c r="B36165" s="176">
        <v>8</v>
      </c>
      <c r="C36165" s="176">
        <v>53.5</v>
      </c>
      <c r="D36165" s="282">
        <v>87</v>
      </c>
      <c r="E36165" s="265"/>
    </row>
    <row r="36166" spans="1:5">
      <c r="A36166" s="283">
        <v>92175</v>
      </c>
      <c r="B36166" s="176">
        <v>0</v>
      </c>
      <c r="C36166" s="176">
        <v>0</v>
      </c>
      <c r="D36166" s="282">
        <v>87</v>
      </c>
      <c r="E36166" s="265"/>
    </row>
    <row r="36167" spans="1:5">
      <c r="A36167" s="283">
        <v>92176</v>
      </c>
      <c r="B36167" s="176">
        <v>0</v>
      </c>
      <c r="C36167" s="176">
        <v>0</v>
      </c>
      <c r="D36167" s="282">
        <v>87</v>
      </c>
      <c r="E36167" s="265"/>
    </row>
    <row r="36168" spans="1:5">
      <c r="A36168" s="283">
        <v>92177</v>
      </c>
      <c r="B36168" s="176">
        <v>0</v>
      </c>
      <c r="C36168" s="176">
        <v>0</v>
      </c>
      <c r="D36168" s="282">
        <v>87</v>
      </c>
      <c r="E36168" s="265"/>
    </row>
    <row r="36169" spans="1:5">
      <c r="A36169" s="283">
        <v>92178</v>
      </c>
      <c r="B36169" s="176">
        <v>0</v>
      </c>
      <c r="C36169" s="176">
        <v>0</v>
      </c>
      <c r="D36169" s="282">
        <v>87</v>
      </c>
      <c r="E36169" s="265"/>
    </row>
    <row r="36170" spans="1:5">
      <c r="A36170" s="283">
        <v>92179</v>
      </c>
      <c r="B36170" s="176">
        <v>0</v>
      </c>
      <c r="C36170" s="176">
        <v>0</v>
      </c>
      <c r="D36170" s="282">
        <v>87</v>
      </c>
      <c r="E36170" s="265"/>
    </row>
    <row r="36171" spans="1:5">
      <c r="A36171" s="283">
        <v>92182</v>
      </c>
      <c r="B36171" s="176">
        <v>0</v>
      </c>
      <c r="C36171" s="176">
        <v>0</v>
      </c>
      <c r="D36171" s="282">
        <v>87</v>
      </c>
      <c r="E36171" s="265"/>
    </row>
    <row r="36172" spans="1:5">
      <c r="A36172" s="283">
        <v>92186</v>
      </c>
      <c r="B36172" s="176">
        <v>3225.8</v>
      </c>
      <c r="C36172" s="176">
        <v>40</v>
      </c>
      <c r="D36172" s="282">
        <v>87</v>
      </c>
      <c r="E36172" s="265"/>
    </row>
    <row r="36173" spans="1:5">
      <c r="A36173" s="283">
        <v>92191</v>
      </c>
      <c r="B36173" s="176">
        <v>0</v>
      </c>
      <c r="C36173" s="176">
        <v>0</v>
      </c>
      <c r="D36173" s="282">
        <v>87</v>
      </c>
      <c r="E36173" s="265"/>
    </row>
    <row r="36174" spans="1:5">
      <c r="A36174" s="283">
        <v>92192</v>
      </c>
      <c r="B36174" s="176">
        <v>0</v>
      </c>
      <c r="C36174" s="176">
        <v>0</v>
      </c>
      <c r="D36174" s="282">
        <v>87</v>
      </c>
      <c r="E36174" s="265"/>
    </row>
    <row r="36175" spans="1:5">
      <c r="A36175" s="283">
        <v>92193</v>
      </c>
      <c r="B36175" s="176">
        <v>0</v>
      </c>
      <c r="C36175" s="176">
        <v>0</v>
      </c>
      <c r="D36175" s="282">
        <v>87</v>
      </c>
      <c r="E36175" s="265"/>
    </row>
    <row r="36176" spans="1:5">
      <c r="A36176" s="283">
        <v>92195</v>
      </c>
      <c r="B36176" s="176">
        <v>0</v>
      </c>
      <c r="C36176" s="176">
        <v>0</v>
      </c>
      <c r="D36176" s="282">
        <v>87</v>
      </c>
      <c r="E36176" s="265"/>
    </row>
    <row r="36177" spans="1:5">
      <c r="A36177" s="283">
        <v>92196</v>
      </c>
      <c r="B36177" s="176">
        <v>0</v>
      </c>
      <c r="C36177" s="176">
        <v>0</v>
      </c>
      <c r="D36177" s="282">
        <v>87</v>
      </c>
      <c r="E36177" s="265"/>
    </row>
    <row r="36178" spans="1:5">
      <c r="A36178" s="283">
        <v>92198</v>
      </c>
      <c r="B36178" s="176">
        <v>0</v>
      </c>
      <c r="C36178" s="176">
        <v>0</v>
      </c>
      <c r="D36178" s="282">
        <v>87</v>
      </c>
      <c r="E36178" s="265"/>
    </row>
    <row r="36179" spans="1:5">
      <c r="A36179" s="283">
        <v>92199</v>
      </c>
      <c r="B36179" s="176">
        <v>0</v>
      </c>
      <c r="C36179" s="176">
        <v>0</v>
      </c>
      <c r="D36179" s="282">
        <v>87</v>
      </c>
      <c r="E36179" s="265"/>
    </row>
    <row r="36180" spans="1:5">
      <c r="A36180" s="283">
        <v>92201</v>
      </c>
      <c r="B36180" s="176">
        <v>562.79999999999995</v>
      </c>
      <c r="C36180" s="176">
        <v>30.9</v>
      </c>
      <c r="D36180" s="282">
        <v>173</v>
      </c>
      <c r="E36180" s="265"/>
    </row>
    <row r="36181" spans="1:5">
      <c r="A36181" s="283">
        <v>92202</v>
      </c>
      <c r="B36181" s="176">
        <v>0</v>
      </c>
      <c r="C36181" s="176">
        <v>0</v>
      </c>
      <c r="D36181" s="282">
        <v>87</v>
      </c>
      <c r="E36181" s="265"/>
    </row>
    <row r="36182" spans="1:5">
      <c r="A36182" s="283">
        <v>92203</v>
      </c>
      <c r="B36182" s="176">
        <v>625.1</v>
      </c>
      <c r="C36182" s="176">
        <v>36.200000000000003</v>
      </c>
      <c r="D36182" s="282">
        <v>95</v>
      </c>
      <c r="E36182" s="265"/>
    </row>
    <row r="36183" spans="1:5">
      <c r="A36183" s="283">
        <v>92210</v>
      </c>
      <c r="B36183" s="176">
        <v>355.8</v>
      </c>
      <c r="C36183" s="176">
        <v>61.2</v>
      </c>
      <c r="D36183" s="282">
        <v>87</v>
      </c>
      <c r="E36183" s="265"/>
    </row>
    <row r="36184" spans="1:5">
      <c r="A36184" s="283">
        <v>92211</v>
      </c>
      <c r="B36184" s="176">
        <v>660.1</v>
      </c>
      <c r="C36184" s="176">
        <v>64.2</v>
      </c>
      <c r="D36184" s="282">
        <v>167</v>
      </c>
      <c r="E36184" s="265"/>
    </row>
    <row r="36185" spans="1:5">
      <c r="A36185" s="283">
        <v>92220</v>
      </c>
      <c r="B36185" s="176">
        <v>174.6</v>
      </c>
      <c r="C36185" s="176">
        <v>42.1</v>
      </c>
      <c r="D36185" s="282">
        <v>94</v>
      </c>
      <c r="E36185" s="265"/>
    </row>
    <row r="36186" spans="1:5">
      <c r="A36186" s="283">
        <v>92222</v>
      </c>
      <c r="B36186" s="176">
        <v>49</v>
      </c>
      <c r="C36186" s="176">
        <v>28.2</v>
      </c>
      <c r="D36186" s="282">
        <v>87</v>
      </c>
      <c r="E36186" s="265"/>
    </row>
    <row r="36187" spans="1:5">
      <c r="A36187" s="283">
        <v>92223</v>
      </c>
      <c r="B36187" s="176">
        <v>624.4</v>
      </c>
      <c r="C36187" s="176">
        <v>34.6</v>
      </c>
      <c r="D36187" s="282">
        <v>119</v>
      </c>
      <c r="E36187" s="265"/>
    </row>
    <row r="36188" spans="1:5">
      <c r="A36188" s="283">
        <v>92225</v>
      </c>
      <c r="B36188" s="176">
        <v>10.1</v>
      </c>
      <c r="C36188" s="176">
        <v>38</v>
      </c>
      <c r="D36188" s="282">
        <v>117</v>
      </c>
      <c r="E36188" s="265"/>
    </row>
    <row r="36189" spans="1:5">
      <c r="A36189" s="283">
        <v>92226</v>
      </c>
      <c r="B36189" s="176">
        <v>435.2</v>
      </c>
      <c r="C36189" s="176">
        <v>28.9</v>
      </c>
      <c r="D36189" s="282">
        <v>87</v>
      </c>
      <c r="E36189" s="265"/>
    </row>
    <row r="36190" spans="1:5">
      <c r="A36190" s="283">
        <v>92227</v>
      </c>
      <c r="B36190" s="176">
        <v>108.7</v>
      </c>
      <c r="C36190" s="176">
        <v>30.5</v>
      </c>
      <c r="D36190" s="282">
        <v>122</v>
      </c>
      <c r="E36190" s="265"/>
    </row>
    <row r="36191" spans="1:5">
      <c r="A36191" s="283">
        <v>92230</v>
      </c>
      <c r="B36191" s="176">
        <v>109.3</v>
      </c>
      <c r="C36191" s="176">
        <v>31.5</v>
      </c>
      <c r="D36191" s="282">
        <v>87</v>
      </c>
      <c r="E36191" s="265"/>
    </row>
    <row r="36192" spans="1:5">
      <c r="A36192" s="283">
        <v>92231</v>
      </c>
      <c r="B36192" s="176">
        <v>493.5</v>
      </c>
      <c r="C36192" s="176">
        <v>31.9</v>
      </c>
      <c r="D36192" s="282">
        <v>112</v>
      </c>
      <c r="E36192" s="265"/>
    </row>
    <row r="36193" spans="1:5">
      <c r="A36193" s="283">
        <v>92232</v>
      </c>
      <c r="B36193" s="176">
        <v>0</v>
      </c>
      <c r="C36193" s="176">
        <v>0</v>
      </c>
      <c r="D36193" s="282">
        <v>87</v>
      </c>
      <c r="E36193" s="265"/>
    </row>
    <row r="36194" spans="1:5">
      <c r="A36194" s="283">
        <v>92233</v>
      </c>
      <c r="B36194" s="176">
        <v>41.8</v>
      </c>
      <c r="C36194" s="176">
        <v>33.5</v>
      </c>
      <c r="D36194" s="282">
        <v>87</v>
      </c>
      <c r="E36194" s="265"/>
    </row>
    <row r="36195" spans="1:5">
      <c r="A36195" s="283">
        <v>92234</v>
      </c>
      <c r="B36195" s="176">
        <v>2041.7</v>
      </c>
      <c r="C36195" s="176">
        <v>35.799999999999997</v>
      </c>
      <c r="D36195" s="282">
        <v>121</v>
      </c>
      <c r="E36195" s="265"/>
    </row>
    <row r="36196" spans="1:5">
      <c r="A36196" s="283">
        <v>92235</v>
      </c>
      <c r="B36196" s="176">
        <v>0</v>
      </c>
      <c r="C36196" s="176">
        <v>0</v>
      </c>
      <c r="D36196" s="282">
        <v>87</v>
      </c>
      <c r="E36196" s="265"/>
    </row>
    <row r="36197" spans="1:5">
      <c r="A36197" s="283">
        <v>92236</v>
      </c>
      <c r="B36197" s="176">
        <v>728.2</v>
      </c>
      <c r="C36197" s="176">
        <v>24.8</v>
      </c>
      <c r="D36197" s="282">
        <v>93</v>
      </c>
      <c r="E36197" s="265"/>
    </row>
    <row r="36198" spans="1:5">
      <c r="A36198" s="283">
        <v>92239</v>
      </c>
      <c r="B36198" s="176">
        <v>0.5</v>
      </c>
      <c r="C36198" s="176">
        <v>37.799999999999997</v>
      </c>
      <c r="D36198" s="282">
        <v>87</v>
      </c>
      <c r="E36198" s="265"/>
    </row>
    <row r="36199" spans="1:5">
      <c r="A36199" s="283">
        <v>92240</v>
      </c>
      <c r="B36199" s="176">
        <v>1027.7</v>
      </c>
      <c r="C36199" s="176">
        <v>31.9</v>
      </c>
      <c r="D36199" s="282">
        <v>112</v>
      </c>
      <c r="E36199" s="265"/>
    </row>
    <row r="36200" spans="1:5">
      <c r="A36200" s="283">
        <v>92241</v>
      </c>
      <c r="B36200" s="176">
        <v>17.3</v>
      </c>
      <c r="C36200" s="176">
        <v>45.9</v>
      </c>
      <c r="D36200" s="282">
        <v>87</v>
      </c>
      <c r="E36200" s="265"/>
    </row>
    <row r="36201" spans="1:5">
      <c r="A36201" s="283">
        <v>92242</v>
      </c>
      <c r="B36201" s="176">
        <v>51.1</v>
      </c>
      <c r="C36201" s="176">
        <v>56.4</v>
      </c>
      <c r="D36201" s="282">
        <v>87</v>
      </c>
      <c r="E36201" s="265"/>
    </row>
    <row r="36202" spans="1:5">
      <c r="A36202" s="283">
        <v>92243</v>
      </c>
      <c r="B36202" s="176">
        <v>448.6</v>
      </c>
      <c r="C36202" s="176">
        <v>31.7</v>
      </c>
      <c r="D36202" s="282">
        <v>123</v>
      </c>
      <c r="E36202" s="265"/>
    </row>
    <row r="36203" spans="1:5">
      <c r="A36203" s="283">
        <v>92244</v>
      </c>
      <c r="B36203" s="176">
        <v>1962.3</v>
      </c>
      <c r="C36203" s="176">
        <v>37.700000000000003</v>
      </c>
      <c r="D36203" s="282">
        <v>87</v>
      </c>
      <c r="E36203" s="265"/>
    </row>
    <row r="36204" spans="1:5">
      <c r="A36204" s="283">
        <v>92247</v>
      </c>
      <c r="B36204" s="176">
        <v>1941.5</v>
      </c>
      <c r="C36204" s="176">
        <v>37.700000000000003</v>
      </c>
      <c r="D36204" s="282">
        <v>87</v>
      </c>
      <c r="E36204" s="265"/>
    </row>
    <row r="36205" spans="1:5">
      <c r="A36205" s="283">
        <v>92248</v>
      </c>
      <c r="B36205" s="176">
        <v>2020.8</v>
      </c>
      <c r="C36205" s="176">
        <v>37.4</v>
      </c>
      <c r="D36205" s="282">
        <v>87</v>
      </c>
      <c r="E36205" s="265"/>
    </row>
    <row r="36206" spans="1:5">
      <c r="A36206" s="283">
        <v>92249</v>
      </c>
      <c r="B36206" s="176">
        <v>219.1</v>
      </c>
      <c r="C36206" s="176">
        <v>29.3</v>
      </c>
      <c r="D36206" s="282">
        <v>87</v>
      </c>
      <c r="E36206" s="265"/>
    </row>
    <row r="36207" spans="1:5">
      <c r="A36207" s="283">
        <v>92250</v>
      </c>
      <c r="B36207" s="176">
        <v>70.8</v>
      </c>
      <c r="C36207" s="176">
        <v>33.5</v>
      </c>
      <c r="D36207" s="282">
        <v>87</v>
      </c>
      <c r="E36207" s="265"/>
    </row>
    <row r="36208" spans="1:5">
      <c r="A36208" s="283">
        <v>92251</v>
      </c>
      <c r="B36208" s="176">
        <v>94.1</v>
      </c>
      <c r="C36208" s="176">
        <v>31.1</v>
      </c>
      <c r="D36208" s="282">
        <v>124</v>
      </c>
      <c r="E36208" s="265"/>
    </row>
    <row r="36209" spans="1:5">
      <c r="A36209" s="283">
        <v>92252</v>
      </c>
      <c r="B36209" s="176">
        <v>114.8</v>
      </c>
      <c r="C36209" s="176">
        <v>40.200000000000003</v>
      </c>
      <c r="D36209" s="282">
        <v>108</v>
      </c>
      <c r="E36209" s="265"/>
    </row>
    <row r="36210" spans="1:5">
      <c r="A36210" s="283">
        <v>92253</v>
      </c>
      <c r="B36210" s="176">
        <v>709.7</v>
      </c>
      <c r="C36210" s="176">
        <v>45.2</v>
      </c>
      <c r="D36210" s="282">
        <v>110</v>
      </c>
      <c r="E36210" s="265"/>
    </row>
    <row r="36211" spans="1:5">
      <c r="A36211" s="283">
        <v>92254</v>
      </c>
      <c r="B36211" s="176">
        <v>130</v>
      </c>
      <c r="C36211" s="176">
        <v>23.7</v>
      </c>
      <c r="D36211" s="282">
        <v>87</v>
      </c>
      <c r="E36211" s="265"/>
    </row>
    <row r="36212" spans="1:5">
      <c r="A36212" s="283">
        <v>92255</v>
      </c>
      <c r="B36212" s="176">
        <v>0</v>
      </c>
      <c r="C36212" s="176">
        <v>0</v>
      </c>
      <c r="D36212" s="282">
        <v>87</v>
      </c>
      <c r="E36212" s="265"/>
    </row>
    <row r="36213" spans="1:5">
      <c r="A36213" s="283">
        <v>92256</v>
      </c>
      <c r="B36213" s="176">
        <v>73.599999999999994</v>
      </c>
      <c r="C36213" s="176">
        <v>46.6</v>
      </c>
      <c r="D36213" s="282">
        <v>87</v>
      </c>
      <c r="E36213" s="265"/>
    </row>
    <row r="36214" spans="1:5">
      <c r="A36214" s="283">
        <v>92257</v>
      </c>
      <c r="B36214" s="176">
        <v>23.7</v>
      </c>
      <c r="C36214" s="176">
        <v>45.5</v>
      </c>
      <c r="D36214" s="282">
        <v>87</v>
      </c>
      <c r="E36214" s="265"/>
    </row>
    <row r="36215" spans="1:5">
      <c r="A36215" s="283">
        <v>92258</v>
      </c>
      <c r="B36215" s="176">
        <v>0</v>
      </c>
      <c r="C36215" s="176">
        <v>0</v>
      </c>
      <c r="D36215" s="282">
        <v>87</v>
      </c>
      <c r="E36215" s="265"/>
    </row>
    <row r="36216" spans="1:5">
      <c r="A36216" s="283">
        <v>92259</v>
      </c>
      <c r="B36216" s="176">
        <v>33.1</v>
      </c>
      <c r="C36216" s="176">
        <v>56.3</v>
      </c>
      <c r="D36216" s="282">
        <v>87</v>
      </c>
      <c r="E36216" s="265"/>
    </row>
    <row r="36217" spans="1:5">
      <c r="A36217" s="283">
        <v>92260</v>
      </c>
      <c r="B36217" s="176">
        <v>932.2</v>
      </c>
      <c r="C36217" s="176">
        <v>53.3</v>
      </c>
      <c r="D36217" s="282">
        <v>173</v>
      </c>
      <c r="E36217" s="265"/>
    </row>
    <row r="36218" spans="1:5">
      <c r="A36218" s="283">
        <v>92261</v>
      </c>
      <c r="B36218" s="176">
        <v>0</v>
      </c>
      <c r="C36218" s="176">
        <v>0</v>
      </c>
      <c r="D36218" s="282">
        <v>87</v>
      </c>
      <c r="E36218" s="265"/>
    </row>
    <row r="36219" spans="1:5">
      <c r="A36219" s="283">
        <v>92262</v>
      </c>
      <c r="B36219" s="176">
        <v>868.7</v>
      </c>
      <c r="C36219" s="176">
        <v>47.6</v>
      </c>
      <c r="D36219" s="282">
        <v>140</v>
      </c>
      <c r="E36219" s="265"/>
    </row>
    <row r="36220" spans="1:5">
      <c r="A36220" s="283">
        <v>92263</v>
      </c>
      <c r="B36220" s="176">
        <v>0</v>
      </c>
      <c r="C36220" s="176">
        <v>0</v>
      </c>
      <c r="D36220" s="282">
        <v>87</v>
      </c>
      <c r="E36220" s="265"/>
    </row>
    <row r="36221" spans="1:5">
      <c r="A36221" s="283">
        <v>92264</v>
      </c>
      <c r="B36221" s="176">
        <v>211.5</v>
      </c>
      <c r="C36221" s="176">
        <v>56.2</v>
      </c>
      <c r="D36221" s="282">
        <v>124</v>
      </c>
      <c r="E36221" s="265"/>
    </row>
    <row r="36222" spans="1:5">
      <c r="A36222" s="283">
        <v>92266</v>
      </c>
      <c r="B36222" s="176">
        <v>0</v>
      </c>
      <c r="C36222" s="176">
        <v>0</v>
      </c>
      <c r="D36222" s="282">
        <v>87</v>
      </c>
      <c r="E36222" s="265"/>
    </row>
    <row r="36223" spans="1:5">
      <c r="A36223" s="283">
        <v>92267</v>
      </c>
      <c r="B36223" s="176">
        <v>1.2</v>
      </c>
      <c r="C36223" s="176">
        <v>49.5</v>
      </c>
      <c r="D36223" s="282">
        <v>87</v>
      </c>
      <c r="E36223" s="265"/>
    </row>
    <row r="36224" spans="1:5">
      <c r="A36224" s="283">
        <v>92268</v>
      </c>
      <c r="B36224" s="176">
        <v>4.4000000000000004</v>
      </c>
      <c r="C36224" s="176">
        <v>56.4</v>
      </c>
      <c r="D36224" s="282">
        <v>87</v>
      </c>
      <c r="E36224" s="265"/>
    </row>
    <row r="36225" spans="1:5">
      <c r="A36225" s="283">
        <v>92270</v>
      </c>
      <c r="B36225" s="176">
        <v>610.1</v>
      </c>
      <c r="C36225" s="176">
        <v>61.2</v>
      </c>
      <c r="D36225" s="282">
        <v>127</v>
      </c>
      <c r="E36225" s="265"/>
    </row>
    <row r="36226" spans="1:5">
      <c r="A36226" s="283">
        <v>92273</v>
      </c>
      <c r="B36226" s="176">
        <v>3670</v>
      </c>
      <c r="C36226" s="176">
        <v>29.5</v>
      </c>
      <c r="D36226" s="282">
        <v>87</v>
      </c>
      <c r="E36226" s="265"/>
    </row>
    <row r="36227" spans="1:5">
      <c r="A36227" s="283">
        <v>92274</v>
      </c>
      <c r="B36227" s="176">
        <v>27.1</v>
      </c>
      <c r="C36227" s="176">
        <v>28.9</v>
      </c>
      <c r="D36227" s="282">
        <v>102</v>
      </c>
      <c r="E36227" s="265"/>
    </row>
    <row r="36228" spans="1:5">
      <c r="A36228" s="283">
        <v>92275</v>
      </c>
      <c r="B36228" s="176">
        <v>0</v>
      </c>
      <c r="C36228" s="176">
        <v>0</v>
      </c>
      <c r="D36228" s="282">
        <v>87</v>
      </c>
      <c r="E36228" s="265"/>
    </row>
    <row r="36229" spans="1:5">
      <c r="A36229" s="283">
        <v>92276</v>
      </c>
      <c r="B36229" s="176">
        <v>252.4</v>
      </c>
      <c r="C36229" s="176">
        <v>44.1</v>
      </c>
      <c r="D36229" s="282">
        <v>87</v>
      </c>
      <c r="E36229" s="265"/>
    </row>
    <row r="36230" spans="1:5">
      <c r="A36230" s="283">
        <v>92277</v>
      </c>
      <c r="B36230" s="176">
        <v>10.8</v>
      </c>
      <c r="C36230" s="176">
        <v>24.9</v>
      </c>
      <c r="D36230" s="282">
        <v>87</v>
      </c>
      <c r="E36230" s="265"/>
    </row>
    <row r="36231" spans="1:5">
      <c r="A36231" s="283">
        <v>92278</v>
      </c>
      <c r="B36231" s="176">
        <v>30.2</v>
      </c>
      <c r="C36231" s="176">
        <v>21.6</v>
      </c>
      <c r="D36231" s="282">
        <v>125</v>
      </c>
      <c r="E36231" s="265"/>
    </row>
    <row r="36232" spans="1:5">
      <c r="A36232" s="283">
        <v>92280</v>
      </c>
      <c r="B36232" s="176">
        <v>0.6</v>
      </c>
      <c r="C36232" s="176">
        <v>46.7</v>
      </c>
      <c r="D36232" s="282">
        <v>87</v>
      </c>
      <c r="E36232" s="265"/>
    </row>
    <row r="36233" spans="1:5">
      <c r="A36233" s="283">
        <v>92281</v>
      </c>
      <c r="B36233" s="176">
        <v>13.7</v>
      </c>
      <c r="C36233" s="176">
        <v>35.700000000000003</v>
      </c>
      <c r="D36233" s="282">
        <v>110</v>
      </c>
      <c r="E36233" s="265"/>
    </row>
    <row r="36234" spans="1:5">
      <c r="A36234" s="283">
        <v>92282</v>
      </c>
      <c r="B36234" s="176">
        <v>18.600000000000001</v>
      </c>
      <c r="C36234" s="176">
        <v>40.1</v>
      </c>
      <c r="D36234" s="282">
        <v>87</v>
      </c>
      <c r="E36234" s="265"/>
    </row>
    <row r="36235" spans="1:5">
      <c r="A36235" s="283">
        <v>92283</v>
      </c>
      <c r="B36235" s="176">
        <v>1.3</v>
      </c>
      <c r="C36235" s="176">
        <v>37.9</v>
      </c>
      <c r="D36235" s="282">
        <v>87</v>
      </c>
      <c r="E36235" s="265"/>
    </row>
    <row r="36236" spans="1:5">
      <c r="A36236" s="283">
        <v>92284</v>
      </c>
      <c r="B36236" s="176">
        <v>141.4</v>
      </c>
      <c r="C36236" s="176">
        <v>41</v>
      </c>
      <c r="D36236" s="282">
        <v>112</v>
      </c>
      <c r="E36236" s="265"/>
    </row>
    <row r="36237" spans="1:5">
      <c r="A36237" s="283">
        <v>92285</v>
      </c>
      <c r="B36237" s="176">
        <v>23.6</v>
      </c>
      <c r="C36237" s="176">
        <v>50.5</v>
      </c>
      <c r="D36237" s="282">
        <v>87</v>
      </c>
      <c r="E36237" s="265"/>
    </row>
    <row r="36238" spans="1:5">
      <c r="A36238" s="283">
        <v>92286</v>
      </c>
      <c r="B36238" s="176">
        <v>5.8</v>
      </c>
      <c r="C36238" s="176">
        <v>50.2</v>
      </c>
      <c r="D36238" s="282">
        <v>87</v>
      </c>
      <c r="E36238" s="265"/>
    </row>
    <row r="36239" spans="1:5">
      <c r="A36239" s="283">
        <v>92301</v>
      </c>
      <c r="B36239" s="176">
        <v>180.8</v>
      </c>
      <c r="C36239" s="176">
        <v>25.9</v>
      </c>
      <c r="D36239" s="282">
        <v>93</v>
      </c>
      <c r="E36239" s="265"/>
    </row>
    <row r="36240" spans="1:5">
      <c r="A36240" s="283">
        <v>92304</v>
      </c>
      <c r="B36240" s="176">
        <v>0</v>
      </c>
      <c r="C36240" s="176">
        <v>0</v>
      </c>
      <c r="D36240" s="282">
        <v>87</v>
      </c>
      <c r="E36240" s="265"/>
    </row>
    <row r="36241" spans="1:5">
      <c r="A36241" s="283">
        <v>92305</v>
      </c>
      <c r="B36241" s="176">
        <v>5.3</v>
      </c>
      <c r="C36241" s="176">
        <v>45.4</v>
      </c>
      <c r="D36241" s="282">
        <v>97</v>
      </c>
      <c r="E36241" s="265"/>
    </row>
    <row r="36242" spans="1:5">
      <c r="A36242" s="283">
        <v>92307</v>
      </c>
      <c r="B36242" s="176">
        <v>188.9</v>
      </c>
      <c r="C36242" s="176">
        <v>37</v>
      </c>
      <c r="D36242" s="282">
        <v>140</v>
      </c>
      <c r="E36242" s="265"/>
    </row>
    <row r="36243" spans="1:5">
      <c r="A36243" s="283">
        <v>92308</v>
      </c>
      <c r="B36243" s="176">
        <v>375.7</v>
      </c>
      <c r="C36243" s="176">
        <v>37.799999999999997</v>
      </c>
      <c r="D36243" s="282">
        <v>122</v>
      </c>
      <c r="E36243" s="265"/>
    </row>
    <row r="36244" spans="1:5">
      <c r="A36244" s="283">
        <v>92309</v>
      </c>
      <c r="B36244" s="176">
        <v>0.2</v>
      </c>
      <c r="C36244" s="176">
        <v>31.4</v>
      </c>
      <c r="D36244" s="282">
        <v>87</v>
      </c>
      <c r="E36244" s="265"/>
    </row>
    <row r="36245" spans="1:5">
      <c r="A36245" s="283">
        <v>92310</v>
      </c>
      <c r="B36245" s="176">
        <v>9.6</v>
      </c>
      <c r="C36245" s="176">
        <v>23.6</v>
      </c>
      <c r="D36245" s="282">
        <v>132</v>
      </c>
      <c r="E36245" s="265"/>
    </row>
    <row r="36246" spans="1:5">
      <c r="A36246" s="283">
        <v>92311</v>
      </c>
      <c r="B36246" s="176">
        <v>32.799999999999997</v>
      </c>
      <c r="C36246" s="176">
        <v>33</v>
      </c>
      <c r="D36246" s="282">
        <v>137</v>
      </c>
      <c r="E36246" s="265"/>
    </row>
    <row r="36247" spans="1:5">
      <c r="A36247" s="283">
        <v>92312</v>
      </c>
      <c r="B36247" s="176">
        <v>33.1</v>
      </c>
      <c r="C36247" s="176">
        <v>40.1</v>
      </c>
      <c r="D36247" s="282">
        <v>87</v>
      </c>
      <c r="E36247" s="265"/>
    </row>
    <row r="36248" spans="1:5">
      <c r="A36248" s="283">
        <v>92313</v>
      </c>
      <c r="B36248" s="176">
        <v>620.1</v>
      </c>
      <c r="C36248" s="176">
        <v>36.4</v>
      </c>
      <c r="D36248" s="282">
        <v>126</v>
      </c>
      <c r="E36248" s="265"/>
    </row>
    <row r="36249" spans="1:5">
      <c r="A36249" s="283">
        <v>92314</v>
      </c>
      <c r="B36249" s="176">
        <v>127.6</v>
      </c>
      <c r="C36249" s="176">
        <v>43.6</v>
      </c>
      <c r="D36249" s="282">
        <v>87</v>
      </c>
      <c r="E36249" s="265"/>
    </row>
    <row r="36250" spans="1:5">
      <c r="A36250" s="283">
        <v>92315</v>
      </c>
      <c r="B36250" s="176">
        <v>631.6</v>
      </c>
      <c r="C36250" s="176">
        <v>50</v>
      </c>
      <c r="D36250" s="282">
        <v>143</v>
      </c>
      <c r="E36250" s="265"/>
    </row>
    <row r="36251" spans="1:5">
      <c r="A36251" s="283">
        <v>92316</v>
      </c>
      <c r="B36251" s="176">
        <v>3082.6</v>
      </c>
      <c r="C36251" s="176">
        <v>28.4</v>
      </c>
      <c r="D36251" s="282">
        <v>110</v>
      </c>
      <c r="E36251" s="265"/>
    </row>
    <row r="36252" spans="1:5">
      <c r="A36252" s="283">
        <v>92317</v>
      </c>
      <c r="B36252" s="176">
        <v>592.29999999999995</v>
      </c>
      <c r="C36252" s="176">
        <v>38.299999999999997</v>
      </c>
      <c r="D36252" s="282">
        <v>87</v>
      </c>
      <c r="E36252" s="265"/>
    </row>
    <row r="36253" spans="1:5">
      <c r="A36253" s="283">
        <v>92318</v>
      </c>
      <c r="B36253" s="176">
        <v>48.5</v>
      </c>
      <c r="C36253" s="176">
        <v>33.299999999999997</v>
      </c>
      <c r="D36253" s="282">
        <v>87</v>
      </c>
      <c r="E36253" s="265"/>
    </row>
    <row r="36254" spans="1:5">
      <c r="A36254" s="283">
        <v>92320</v>
      </c>
      <c r="B36254" s="176">
        <v>489.6</v>
      </c>
      <c r="C36254" s="176">
        <v>47.3</v>
      </c>
      <c r="D36254" s="282">
        <v>94</v>
      </c>
      <c r="E36254" s="265"/>
    </row>
    <row r="36255" spans="1:5">
      <c r="A36255" s="283">
        <v>92321</v>
      </c>
      <c r="B36255" s="176">
        <v>539</v>
      </c>
      <c r="C36255" s="176">
        <v>32.9</v>
      </c>
      <c r="D36255" s="282">
        <v>87</v>
      </c>
      <c r="E36255" s="265"/>
    </row>
    <row r="36256" spans="1:5">
      <c r="A36256" s="283">
        <v>92322</v>
      </c>
      <c r="B36256" s="176">
        <v>115.4</v>
      </c>
      <c r="C36256" s="176">
        <v>42.6</v>
      </c>
      <c r="D36256" s="282">
        <v>87</v>
      </c>
      <c r="E36256" s="265"/>
    </row>
    <row r="36257" spans="1:5">
      <c r="A36257" s="283">
        <v>92323</v>
      </c>
      <c r="B36257" s="176">
        <v>17.3</v>
      </c>
      <c r="C36257" s="176">
        <v>42.8</v>
      </c>
      <c r="D36257" s="282">
        <v>87</v>
      </c>
      <c r="E36257" s="265"/>
    </row>
    <row r="36258" spans="1:5">
      <c r="A36258" s="283">
        <v>92324</v>
      </c>
      <c r="B36258" s="176">
        <v>2182</v>
      </c>
      <c r="C36258" s="176">
        <v>29.2</v>
      </c>
      <c r="D36258" s="282">
        <v>169</v>
      </c>
      <c r="E36258" s="265"/>
    </row>
    <row r="36259" spans="1:5">
      <c r="A36259" s="283">
        <v>92325</v>
      </c>
      <c r="B36259" s="176">
        <v>1206.5</v>
      </c>
      <c r="C36259" s="176">
        <v>43.5</v>
      </c>
      <c r="D36259" s="282">
        <v>118</v>
      </c>
      <c r="E36259" s="265"/>
    </row>
    <row r="36260" spans="1:5">
      <c r="A36260" s="283">
        <v>92327</v>
      </c>
      <c r="B36260" s="176">
        <v>1</v>
      </c>
      <c r="C36260" s="176">
        <v>39.799999999999997</v>
      </c>
      <c r="D36260" s="282">
        <v>87</v>
      </c>
      <c r="E36260" s="265"/>
    </row>
    <row r="36261" spans="1:5">
      <c r="A36261" s="283">
        <v>92328</v>
      </c>
      <c r="B36261" s="176">
        <v>0.2</v>
      </c>
      <c r="C36261" s="176">
        <v>49.3</v>
      </c>
      <c r="D36261" s="282">
        <v>87</v>
      </c>
      <c r="E36261" s="265"/>
    </row>
    <row r="36262" spans="1:5">
      <c r="A36262" s="283">
        <v>92329</v>
      </c>
      <c r="B36262" s="176">
        <v>0</v>
      </c>
      <c r="C36262" s="176">
        <v>0</v>
      </c>
      <c r="D36262" s="282">
        <v>87</v>
      </c>
      <c r="E36262" s="265"/>
    </row>
    <row r="36263" spans="1:5">
      <c r="A36263" s="283">
        <v>92331</v>
      </c>
      <c r="B36263" s="176">
        <v>0</v>
      </c>
      <c r="C36263" s="176">
        <v>0</v>
      </c>
      <c r="D36263" s="282">
        <v>87</v>
      </c>
      <c r="E36263" s="265"/>
    </row>
    <row r="36264" spans="1:5">
      <c r="A36264" s="283">
        <v>92332</v>
      </c>
      <c r="B36264" s="176">
        <v>0.2</v>
      </c>
      <c r="C36264" s="176">
        <v>31.9</v>
      </c>
      <c r="D36264" s="282">
        <v>87</v>
      </c>
      <c r="E36264" s="265"/>
    </row>
    <row r="36265" spans="1:5">
      <c r="A36265" s="283">
        <v>92333</v>
      </c>
      <c r="B36265" s="176">
        <v>0</v>
      </c>
      <c r="C36265" s="176">
        <v>0</v>
      </c>
      <c r="D36265" s="282">
        <v>87</v>
      </c>
      <c r="E36265" s="265"/>
    </row>
    <row r="36266" spans="1:5">
      <c r="A36266" s="283">
        <v>92334</v>
      </c>
      <c r="B36266" s="176">
        <v>0</v>
      </c>
      <c r="C36266" s="176">
        <v>0</v>
      </c>
      <c r="D36266" s="282">
        <v>87</v>
      </c>
      <c r="E36266" s="265"/>
    </row>
    <row r="36267" spans="1:5">
      <c r="A36267" s="283">
        <v>92335</v>
      </c>
      <c r="B36267" s="176">
        <v>5804.3</v>
      </c>
      <c r="C36267" s="176">
        <v>26.9</v>
      </c>
      <c r="D36267" s="282">
        <v>120</v>
      </c>
      <c r="E36267" s="265"/>
    </row>
    <row r="36268" spans="1:5">
      <c r="A36268" s="283">
        <v>92336</v>
      </c>
      <c r="B36268" s="176">
        <v>2885.1</v>
      </c>
      <c r="C36268" s="176">
        <v>30</v>
      </c>
      <c r="D36268" s="282">
        <v>93</v>
      </c>
      <c r="E36268" s="265"/>
    </row>
    <row r="36269" spans="1:5">
      <c r="A36269" s="283">
        <v>92337</v>
      </c>
      <c r="B36269" s="176">
        <v>2558.4</v>
      </c>
      <c r="C36269" s="176">
        <v>28.7</v>
      </c>
      <c r="D36269" s="282">
        <v>115</v>
      </c>
      <c r="E36269" s="265"/>
    </row>
    <row r="36270" spans="1:5">
      <c r="A36270" s="283">
        <v>92338</v>
      </c>
      <c r="B36270" s="176">
        <v>7.7</v>
      </c>
      <c r="C36270" s="176">
        <v>21.7</v>
      </c>
      <c r="D36270" s="282">
        <v>87</v>
      </c>
      <c r="E36270" s="265"/>
    </row>
    <row r="36271" spans="1:5">
      <c r="A36271" s="283">
        <v>92339</v>
      </c>
      <c r="B36271" s="176">
        <v>5.2</v>
      </c>
      <c r="C36271" s="176">
        <v>45.2</v>
      </c>
      <c r="D36271" s="282">
        <v>87</v>
      </c>
      <c r="E36271" s="265"/>
    </row>
    <row r="36272" spans="1:5">
      <c r="A36272" s="283">
        <v>92340</v>
      </c>
      <c r="B36272" s="176">
        <v>0</v>
      </c>
      <c r="C36272" s="176">
        <v>0</v>
      </c>
      <c r="D36272" s="282">
        <v>87</v>
      </c>
      <c r="E36272" s="265"/>
    </row>
    <row r="36273" spans="1:5">
      <c r="A36273" s="283">
        <v>92341</v>
      </c>
      <c r="B36273" s="176">
        <v>112.6</v>
      </c>
      <c r="C36273" s="176">
        <v>48.5</v>
      </c>
      <c r="D36273" s="282">
        <v>87</v>
      </c>
      <c r="E36273" s="265"/>
    </row>
    <row r="36274" spans="1:5">
      <c r="A36274" s="283">
        <v>92342</v>
      </c>
      <c r="B36274" s="176">
        <v>18.600000000000001</v>
      </c>
      <c r="C36274" s="176">
        <v>41.1</v>
      </c>
      <c r="D36274" s="282">
        <v>95</v>
      </c>
      <c r="E36274" s="265"/>
    </row>
    <row r="36275" spans="1:5">
      <c r="A36275" s="283">
        <v>92344</v>
      </c>
      <c r="B36275" s="176">
        <v>453.9</v>
      </c>
      <c r="C36275" s="176">
        <v>30.6</v>
      </c>
      <c r="D36275" s="282">
        <v>104</v>
      </c>
      <c r="E36275" s="265"/>
    </row>
    <row r="36276" spans="1:5">
      <c r="A36276" s="283">
        <v>92345</v>
      </c>
      <c r="B36276" s="176">
        <v>199.4</v>
      </c>
      <c r="C36276" s="176">
        <v>31.4</v>
      </c>
      <c r="D36276" s="282">
        <v>124</v>
      </c>
      <c r="E36276" s="265"/>
    </row>
    <row r="36277" spans="1:5">
      <c r="A36277" s="283">
        <v>92346</v>
      </c>
      <c r="B36277" s="176">
        <v>518.9</v>
      </c>
      <c r="C36277" s="176">
        <v>35</v>
      </c>
      <c r="D36277" s="282">
        <v>119</v>
      </c>
      <c r="E36277" s="265"/>
    </row>
    <row r="36278" spans="1:5">
      <c r="A36278" s="283">
        <v>92347</v>
      </c>
      <c r="B36278" s="176">
        <v>10.6</v>
      </c>
      <c r="C36278" s="176">
        <v>36.799999999999997</v>
      </c>
      <c r="D36278" s="282">
        <v>87</v>
      </c>
      <c r="E36278" s="265"/>
    </row>
    <row r="36279" spans="1:5">
      <c r="A36279" s="283">
        <v>92350</v>
      </c>
      <c r="B36279" s="176">
        <v>0</v>
      </c>
      <c r="C36279" s="176">
        <v>0</v>
      </c>
      <c r="D36279" s="282">
        <v>87</v>
      </c>
      <c r="E36279" s="265"/>
    </row>
    <row r="36280" spans="1:5">
      <c r="A36280" s="283">
        <v>92352</v>
      </c>
      <c r="B36280" s="176">
        <v>953.1</v>
      </c>
      <c r="C36280" s="176">
        <v>46.9</v>
      </c>
      <c r="D36280" s="282">
        <v>129</v>
      </c>
      <c r="E36280" s="265"/>
    </row>
    <row r="36281" spans="1:5">
      <c r="A36281" s="283">
        <v>92354</v>
      </c>
      <c r="B36281" s="176">
        <v>1925.2</v>
      </c>
      <c r="C36281" s="176">
        <v>34.200000000000003</v>
      </c>
      <c r="D36281" s="282">
        <v>161</v>
      </c>
      <c r="E36281" s="265"/>
    </row>
    <row r="36282" spans="1:5">
      <c r="A36282" s="283">
        <v>92356</v>
      </c>
      <c r="B36282" s="176">
        <v>11.7</v>
      </c>
      <c r="C36282" s="176">
        <v>42.6</v>
      </c>
      <c r="D36282" s="282">
        <v>87</v>
      </c>
      <c r="E36282" s="265"/>
    </row>
    <row r="36283" spans="1:5">
      <c r="A36283" s="283">
        <v>92357</v>
      </c>
      <c r="B36283" s="176">
        <v>0</v>
      </c>
      <c r="C36283" s="176">
        <v>0</v>
      </c>
      <c r="D36283" s="282">
        <v>87</v>
      </c>
      <c r="E36283" s="265"/>
    </row>
    <row r="36284" spans="1:5">
      <c r="A36284" s="283">
        <v>92358</v>
      </c>
      <c r="B36284" s="176">
        <v>27</v>
      </c>
      <c r="C36284" s="176">
        <v>48.8</v>
      </c>
      <c r="D36284" s="282">
        <v>87</v>
      </c>
      <c r="E36284" s="265"/>
    </row>
    <row r="36285" spans="1:5">
      <c r="A36285" s="283">
        <v>92359</v>
      </c>
      <c r="B36285" s="176">
        <v>230</v>
      </c>
      <c r="C36285" s="176">
        <v>34.4</v>
      </c>
      <c r="D36285" s="282">
        <v>115</v>
      </c>
      <c r="E36285" s="265"/>
    </row>
    <row r="36286" spans="1:5">
      <c r="A36286" s="283">
        <v>92363</v>
      </c>
      <c r="B36286" s="176">
        <v>2.1</v>
      </c>
      <c r="C36286" s="176">
        <v>38.799999999999997</v>
      </c>
      <c r="D36286" s="282">
        <v>87</v>
      </c>
      <c r="E36286" s="265"/>
    </row>
    <row r="36287" spans="1:5">
      <c r="A36287" s="283">
        <v>92364</v>
      </c>
      <c r="B36287" s="176">
        <v>0.2</v>
      </c>
      <c r="C36287" s="176">
        <v>32.200000000000003</v>
      </c>
      <c r="D36287" s="282">
        <v>87</v>
      </c>
      <c r="E36287" s="265"/>
    </row>
    <row r="36288" spans="1:5">
      <c r="A36288" s="283">
        <v>92365</v>
      </c>
      <c r="B36288" s="176">
        <v>2.4</v>
      </c>
      <c r="C36288" s="176">
        <v>44.8</v>
      </c>
      <c r="D36288" s="282">
        <v>95</v>
      </c>
      <c r="E36288" s="265"/>
    </row>
    <row r="36289" spans="1:5">
      <c r="A36289" s="283">
        <v>92366</v>
      </c>
      <c r="B36289" s="176">
        <v>0.2</v>
      </c>
      <c r="C36289" s="176">
        <v>41</v>
      </c>
      <c r="D36289" s="282">
        <v>87</v>
      </c>
      <c r="E36289" s="265"/>
    </row>
    <row r="36290" spans="1:5">
      <c r="A36290" s="283">
        <v>92368</v>
      </c>
      <c r="B36290" s="176">
        <v>3.2</v>
      </c>
      <c r="C36290" s="176">
        <v>36.799999999999997</v>
      </c>
      <c r="D36290" s="282">
        <v>87</v>
      </c>
      <c r="E36290" s="265"/>
    </row>
    <row r="36291" spans="1:5">
      <c r="A36291" s="283">
        <v>92369</v>
      </c>
      <c r="B36291" s="176">
        <v>0</v>
      </c>
      <c r="C36291" s="176">
        <v>0</v>
      </c>
      <c r="D36291" s="282">
        <v>87</v>
      </c>
      <c r="E36291" s="265"/>
    </row>
    <row r="36292" spans="1:5">
      <c r="A36292" s="283">
        <v>92371</v>
      </c>
      <c r="B36292" s="176">
        <v>175.1</v>
      </c>
      <c r="C36292" s="176">
        <v>37</v>
      </c>
      <c r="D36292" s="282">
        <v>87</v>
      </c>
      <c r="E36292" s="265"/>
    </row>
    <row r="36293" spans="1:5">
      <c r="A36293" s="283">
        <v>92372</v>
      </c>
      <c r="B36293" s="176">
        <v>259</v>
      </c>
      <c r="C36293" s="176">
        <v>38.799999999999997</v>
      </c>
      <c r="D36293" s="282">
        <v>103</v>
      </c>
      <c r="E36293" s="265"/>
    </row>
    <row r="36294" spans="1:5">
      <c r="A36294" s="283">
        <v>92373</v>
      </c>
      <c r="B36294" s="176">
        <v>653.29999999999995</v>
      </c>
      <c r="C36294" s="176">
        <v>40</v>
      </c>
      <c r="D36294" s="282">
        <v>152</v>
      </c>
      <c r="E36294" s="265"/>
    </row>
    <row r="36295" spans="1:5">
      <c r="A36295" s="283">
        <v>92374</v>
      </c>
      <c r="B36295" s="176">
        <v>2082.3000000000002</v>
      </c>
      <c r="C36295" s="176">
        <v>32.799999999999997</v>
      </c>
      <c r="D36295" s="282">
        <v>183</v>
      </c>
      <c r="E36295" s="265"/>
    </row>
    <row r="36296" spans="1:5">
      <c r="A36296" s="283">
        <v>92375</v>
      </c>
      <c r="B36296" s="176">
        <v>0</v>
      </c>
      <c r="C36296" s="176">
        <v>0</v>
      </c>
      <c r="D36296" s="282">
        <v>87</v>
      </c>
      <c r="E36296" s="265"/>
    </row>
    <row r="36297" spans="1:5">
      <c r="A36297" s="283">
        <v>92376</v>
      </c>
      <c r="B36297" s="176">
        <v>319.89999999999998</v>
      </c>
      <c r="C36297" s="176">
        <v>28.1</v>
      </c>
      <c r="D36297" s="282">
        <v>109</v>
      </c>
      <c r="E36297" s="265"/>
    </row>
    <row r="36298" spans="1:5">
      <c r="A36298" s="283">
        <v>92377</v>
      </c>
      <c r="B36298" s="176">
        <v>1508.9</v>
      </c>
      <c r="C36298" s="176">
        <v>32.5</v>
      </c>
      <c r="D36298" s="282">
        <v>124</v>
      </c>
      <c r="E36298" s="265"/>
    </row>
    <row r="36299" spans="1:5">
      <c r="A36299" s="283">
        <v>92378</v>
      </c>
      <c r="B36299" s="176">
        <v>0</v>
      </c>
      <c r="C36299" s="176">
        <v>0</v>
      </c>
      <c r="D36299" s="282">
        <v>87</v>
      </c>
      <c r="E36299" s="265"/>
    </row>
    <row r="36300" spans="1:5">
      <c r="A36300" s="283">
        <v>92382</v>
      </c>
      <c r="B36300" s="176">
        <v>54</v>
      </c>
      <c r="C36300" s="176">
        <v>40.299999999999997</v>
      </c>
      <c r="D36300" s="282">
        <v>87</v>
      </c>
      <c r="E36300" s="265"/>
    </row>
    <row r="36301" spans="1:5">
      <c r="A36301" s="283">
        <v>92384</v>
      </c>
      <c r="B36301" s="176">
        <v>0.1</v>
      </c>
      <c r="C36301" s="176">
        <v>49.7</v>
      </c>
      <c r="D36301" s="282">
        <v>87</v>
      </c>
      <c r="E36301" s="265"/>
    </row>
    <row r="36302" spans="1:5">
      <c r="A36302" s="283">
        <v>92385</v>
      </c>
      <c r="B36302" s="176">
        <v>0</v>
      </c>
      <c r="C36302" s="176">
        <v>0</v>
      </c>
      <c r="D36302" s="282">
        <v>87</v>
      </c>
      <c r="E36302" s="265"/>
    </row>
    <row r="36303" spans="1:5">
      <c r="A36303" s="283">
        <v>92386</v>
      </c>
      <c r="B36303" s="176">
        <v>2713.4</v>
      </c>
      <c r="C36303" s="176">
        <v>39.5</v>
      </c>
      <c r="D36303" s="282">
        <v>87</v>
      </c>
      <c r="E36303" s="265"/>
    </row>
    <row r="36304" spans="1:5">
      <c r="A36304" s="283">
        <v>92389</v>
      </c>
      <c r="B36304" s="176">
        <v>0</v>
      </c>
      <c r="C36304" s="176">
        <v>0</v>
      </c>
      <c r="D36304" s="282">
        <v>87</v>
      </c>
      <c r="E36304" s="265"/>
    </row>
    <row r="36305" spans="1:5">
      <c r="A36305" s="283">
        <v>92391</v>
      </c>
      <c r="B36305" s="176">
        <v>2288.1999999999998</v>
      </c>
      <c r="C36305" s="176">
        <v>38.5</v>
      </c>
      <c r="D36305" s="282">
        <v>87</v>
      </c>
      <c r="E36305" s="265"/>
    </row>
    <row r="36306" spans="1:5">
      <c r="A36306" s="283">
        <v>92392</v>
      </c>
      <c r="B36306" s="176">
        <v>1397.9</v>
      </c>
      <c r="C36306" s="176">
        <v>29.3</v>
      </c>
      <c r="D36306" s="282">
        <v>166</v>
      </c>
      <c r="E36306" s="265"/>
    </row>
    <row r="36307" spans="1:5">
      <c r="A36307" s="283">
        <v>92393</v>
      </c>
      <c r="B36307" s="176">
        <v>0</v>
      </c>
      <c r="C36307" s="176">
        <v>0</v>
      </c>
      <c r="D36307" s="282">
        <v>87</v>
      </c>
      <c r="E36307" s="265"/>
    </row>
    <row r="36308" spans="1:5">
      <c r="A36308" s="283">
        <v>92394</v>
      </c>
      <c r="B36308" s="176">
        <v>371.4</v>
      </c>
      <c r="C36308" s="176">
        <v>30</v>
      </c>
      <c r="D36308" s="282">
        <v>105</v>
      </c>
      <c r="E36308" s="265"/>
    </row>
    <row r="36309" spans="1:5">
      <c r="A36309" s="283">
        <v>92395</v>
      </c>
      <c r="B36309" s="176">
        <v>2008.4</v>
      </c>
      <c r="C36309" s="176">
        <v>32</v>
      </c>
      <c r="D36309" s="282">
        <v>169</v>
      </c>
      <c r="E36309" s="265"/>
    </row>
    <row r="36310" spans="1:5">
      <c r="A36310" s="283">
        <v>92397</v>
      </c>
      <c r="B36310" s="176">
        <v>251.7</v>
      </c>
      <c r="C36310" s="176">
        <v>45.3</v>
      </c>
      <c r="D36310" s="282">
        <v>94</v>
      </c>
      <c r="E36310" s="265"/>
    </row>
    <row r="36311" spans="1:5">
      <c r="A36311" s="283">
        <v>92398</v>
      </c>
      <c r="B36311" s="176">
        <v>0</v>
      </c>
      <c r="C36311" s="176">
        <v>0</v>
      </c>
      <c r="D36311" s="282">
        <v>87</v>
      </c>
      <c r="E36311" s="265"/>
    </row>
    <row r="36312" spans="1:5">
      <c r="A36312" s="283">
        <v>92399</v>
      </c>
      <c r="B36312" s="176">
        <v>112.9</v>
      </c>
      <c r="C36312" s="176">
        <v>37.799999999999997</v>
      </c>
      <c r="D36312" s="282">
        <v>123</v>
      </c>
      <c r="E36312" s="265"/>
    </row>
    <row r="36313" spans="1:5">
      <c r="A36313" s="283">
        <v>92401</v>
      </c>
      <c r="B36313" s="176">
        <v>4286.5</v>
      </c>
      <c r="C36313" s="176">
        <v>27.4</v>
      </c>
      <c r="D36313" s="282">
        <v>97</v>
      </c>
      <c r="E36313" s="265"/>
    </row>
    <row r="36314" spans="1:5">
      <c r="A36314" s="283">
        <v>92402</v>
      </c>
      <c r="B36314" s="176">
        <v>939.3</v>
      </c>
      <c r="C36314" s="176">
        <v>28.1</v>
      </c>
      <c r="D36314" s="282">
        <v>87</v>
      </c>
      <c r="E36314" s="265"/>
    </row>
    <row r="36315" spans="1:5">
      <c r="A36315" s="283">
        <v>92403</v>
      </c>
      <c r="B36315" s="176">
        <v>0</v>
      </c>
      <c r="C36315" s="176">
        <v>0</v>
      </c>
      <c r="D36315" s="282">
        <v>87</v>
      </c>
      <c r="E36315" s="265"/>
    </row>
    <row r="36316" spans="1:5">
      <c r="A36316" s="283">
        <v>92404</v>
      </c>
      <c r="B36316" s="176">
        <v>1034.2</v>
      </c>
      <c r="C36316" s="176">
        <v>29.2</v>
      </c>
      <c r="D36316" s="282">
        <v>123</v>
      </c>
      <c r="E36316" s="265"/>
    </row>
    <row r="36317" spans="1:5">
      <c r="A36317" s="283">
        <v>92405</v>
      </c>
      <c r="B36317" s="176">
        <v>6042.8</v>
      </c>
      <c r="C36317" s="176">
        <v>29</v>
      </c>
      <c r="D36317" s="282">
        <v>129</v>
      </c>
      <c r="E36317" s="265"/>
    </row>
    <row r="36318" spans="1:5">
      <c r="A36318" s="283">
        <v>92406</v>
      </c>
      <c r="B36318" s="176">
        <v>12130.8</v>
      </c>
      <c r="C36318" s="176">
        <v>24.5</v>
      </c>
      <c r="D36318" s="282">
        <v>87</v>
      </c>
      <c r="E36318" s="265"/>
    </row>
    <row r="36319" spans="1:5">
      <c r="A36319" s="283">
        <v>92407</v>
      </c>
      <c r="B36319" s="176">
        <v>839.7</v>
      </c>
      <c r="C36319" s="176">
        <v>28</v>
      </c>
      <c r="D36319" s="282">
        <v>112</v>
      </c>
      <c r="E36319" s="265"/>
    </row>
    <row r="36320" spans="1:5">
      <c r="A36320" s="283">
        <v>92408</v>
      </c>
      <c r="B36320" s="176">
        <v>2200</v>
      </c>
      <c r="C36320" s="176">
        <v>29.9</v>
      </c>
      <c r="D36320" s="282">
        <v>173</v>
      </c>
      <c r="E36320" s="265"/>
    </row>
    <row r="36321" spans="1:5">
      <c r="A36321" s="283">
        <v>92410</v>
      </c>
      <c r="B36321" s="176">
        <v>586.29999999999995</v>
      </c>
      <c r="C36321" s="176">
        <v>26.1</v>
      </c>
      <c r="D36321" s="282">
        <v>121</v>
      </c>
      <c r="E36321" s="265"/>
    </row>
    <row r="36322" spans="1:5">
      <c r="A36322" s="283">
        <v>92411</v>
      </c>
      <c r="B36322" s="176">
        <v>1305.2</v>
      </c>
      <c r="C36322" s="176">
        <v>27.2</v>
      </c>
      <c r="D36322" s="282">
        <v>110</v>
      </c>
      <c r="E36322" s="265"/>
    </row>
    <row r="36323" spans="1:5">
      <c r="A36323" s="283">
        <v>92413</v>
      </c>
      <c r="B36323" s="176">
        <v>5251.7</v>
      </c>
      <c r="C36323" s="176">
        <v>32.5</v>
      </c>
      <c r="D36323" s="282">
        <v>87</v>
      </c>
      <c r="E36323" s="265"/>
    </row>
    <row r="36324" spans="1:5">
      <c r="A36324" s="283">
        <v>92415</v>
      </c>
      <c r="B36324" s="176">
        <v>0</v>
      </c>
      <c r="C36324" s="176">
        <v>0</v>
      </c>
      <c r="D36324" s="282">
        <v>87</v>
      </c>
      <c r="E36324" s="265"/>
    </row>
    <row r="36325" spans="1:5">
      <c r="A36325" s="283">
        <v>92418</v>
      </c>
      <c r="B36325" s="176">
        <v>0</v>
      </c>
      <c r="C36325" s="176">
        <v>0</v>
      </c>
      <c r="D36325" s="282">
        <v>87</v>
      </c>
      <c r="E36325" s="265"/>
    </row>
    <row r="36326" spans="1:5">
      <c r="A36326" s="283">
        <v>92423</v>
      </c>
      <c r="B36326" s="176">
        <v>449.7</v>
      </c>
      <c r="C36326" s="176">
        <v>24.9</v>
      </c>
      <c r="D36326" s="282">
        <v>96</v>
      </c>
      <c r="E36326" s="265"/>
    </row>
    <row r="36327" spans="1:5">
      <c r="A36327" s="283">
        <v>92427</v>
      </c>
      <c r="B36327" s="176">
        <v>2451.1</v>
      </c>
      <c r="C36327" s="176">
        <v>24.5</v>
      </c>
      <c r="D36327" s="282">
        <v>108</v>
      </c>
      <c r="E36327" s="265"/>
    </row>
    <row r="36328" spans="1:5">
      <c r="A36328" s="283">
        <v>92501</v>
      </c>
      <c r="B36328" s="176">
        <v>3597.7</v>
      </c>
      <c r="C36328" s="176">
        <v>31.8</v>
      </c>
      <c r="D36328" s="282">
        <v>97</v>
      </c>
      <c r="E36328" s="265"/>
    </row>
    <row r="36329" spans="1:5">
      <c r="A36329" s="283">
        <v>92502</v>
      </c>
      <c r="B36329" s="176">
        <v>0</v>
      </c>
      <c r="C36329" s="176">
        <v>0</v>
      </c>
      <c r="D36329" s="282">
        <v>87</v>
      </c>
      <c r="E36329" s="265"/>
    </row>
    <row r="36330" spans="1:5">
      <c r="A36330" s="283">
        <v>92503</v>
      </c>
      <c r="B36330" s="176">
        <v>3313.6</v>
      </c>
      <c r="C36330" s="176">
        <v>30.9</v>
      </c>
      <c r="D36330" s="282">
        <v>164</v>
      </c>
      <c r="E36330" s="265"/>
    </row>
    <row r="36331" spans="1:5">
      <c r="A36331" s="283">
        <v>92504</v>
      </c>
      <c r="B36331" s="176">
        <v>2090.3000000000002</v>
      </c>
      <c r="C36331" s="176">
        <v>32.6</v>
      </c>
      <c r="D36331" s="282">
        <v>173</v>
      </c>
      <c r="E36331" s="265"/>
    </row>
    <row r="36332" spans="1:5">
      <c r="A36332" s="283">
        <v>92505</v>
      </c>
      <c r="B36332" s="176">
        <v>4218.3999999999996</v>
      </c>
      <c r="C36332" s="176">
        <v>30.3</v>
      </c>
      <c r="D36332" s="282">
        <v>132</v>
      </c>
      <c r="E36332" s="265"/>
    </row>
    <row r="36333" spans="1:5">
      <c r="A36333" s="283">
        <v>92506</v>
      </c>
      <c r="B36333" s="176">
        <v>2324.9</v>
      </c>
      <c r="C36333" s="176">
        <v>40</v>
      </c>
      <c r="D36333" s="282">
        <v>161</v>
      </c>
      <c r="E36333" s="265"/>
    </row>
    <row r="36334" spans="1:5">
      <c r="A36334" s="283">
        <v>92507</v>
      </c>
      <c r="B36334" s="176">
        <v>3233.5</v>
      </c>
      <c r="C36334" s="176">
        <v>24.6</v>
      </c>
      <c r="D36334" s="282">
        <v>139</v>
      </c>
      <c r="E36334" s="265"/>
    </row>
    <row r="36335" spans="1:5">
      <c r="A36335" s="283">
        <v>92508</v>
      </c>
      <c r="B36335" s="176">
        <v>3104.8</v>
      </c>
      <c r="C36335" s="176">
        <v>33</v>
      </c>
      <c r="D36335" s="282">
        <v>124</v>
      </c>
      <c r="E36335" s="265"/>
    </row>
    <row r="36336" spans="1:5">
      <c r="A36336" s="283">
        <v>92509</v>
      </c>
      <c r="B36336" s="176">
        <v>2468.6999999999998</v>
      </c>
      <c r="C36336" s="176">
        <v>30.1</v>
      </c>
      <c r="D36336" s="282">
        <v>101</v>
      </c>
      <c r="E36336" s="265"/>
    </row>
    <row r="36337" spans="1:5">
      <c r="A36337" s="283">
        <v>92513</v>
      </c>
      <c r="B36337" s="176">
        <v>0</v>
      </c>
      <c r="C36337" s="176">
        <v>0</v>
      </c>
      <c r="D36337" s="282">
        <v>87</v>
      </c>
      <c r="E36337" s="265"/>
    </row>
    <row r="36338" spans="1:5">
      <c r="A36338" s="283">
        <v>92514</v>
      </c>
      <c r="B36338" s="176">
        <v>0</v>
      </c>
      <c r="C36338" s="176">
        <v>0</v>
      </c>
      <c r="D36338" s="282">
        <v>87</v>
      </c>
      <c r="E36338" s="265"/>
    </row>
    <row r="36339" spans="1:5">
      <c r="A36339" s="283">
        <v>92515</v>
      </c>
      <c r="B36339" s="176">
        <v>0</v>
      </c>
      <c r="C36339" s="176">
        <v>0</v>
      </c>
      <c r="D36339" s="282">
        <v>87</v>
      </c>
      <c r="E36339" s="265"/>
    </row>
    <row r="36340" spans="1:5">
      <c r="A36340" s="283">
        <v>92516</v>
      </c>
      <c r="B36340" s="176">
        <v>0</v>
      </c>
      <c r="C36340" s="176">
        <v>0</v>
      </c>
      <c r="D36340" s="282">
        <v>87</v>
      </c>
      <c r="E36340" s="265"/>
    </row>
    <row r="36341" spans="1:5">
      <c r="A36341" s="283">
        <v>92517</v>
      </c>
      <c r="B36341" s="176">
        <v>0</v>
      </c>
      <c r="C36341" s="176">
        <v>0</v>
      </c>
      <c r="D36341" s="282">
        <v>87</v>
      </c>
      <c r="E36341" s="265"/>
    </row>
    <row r="36342" spans="1:5">
      <c r="A36342" s="283">
        <v>92518</v>
      </c>
      <c r="B36342" s="176">
        <v>98.9</v>
      </c>
      <c r="C36342" s="176">
        <v>63</v>
      </c>
      <c r="D36342" s="282">
        <v>87</v>
      </c>
      <c r="E36342" s="265"/>
    </row>
    <row r="36343" spans="1:5">
      <c r="A36343" s="283">
        <v>92519</v>
      </c>
      <c r="B36343" s="176">
        <v>0</v>
      </c>
      <c r="C36343" s="176">
        <v>0</v>
      </c>
      <c r="D36343" s="282">
        <v>87</v>
      </c>
      <c r="E36343" s="265"/>
    </row>
    <row r="36344" spans="1:5">
      <c r="A36344" s="283">
        <v>92521</v>
      </c>
      <c r="B36344" s="176">
        <v>0</v>
      </c>
      <c r="C36344" s="176">
        <v>0</v>
      </c>
      <c r="D36344" s="282">
        <v>87</v>
      </c>
      <c r="E36344" s="265"/>
    </row>
    <row r="36345" spans="1:5">
      <c r="A36345" s="283">
        <v>92522</v>
      </c>
      <c r="B36345" s="176">
        <v>0</v>
      </c>
      <c r="C36345" s="176">
        <v>0</v>
      </c>
      <c r="D36345" s="282">
        <v>87</v>
      </c>
      <c r="E36345" s="265"/>
    </row>
    <row r="36346" spans="1:5">
      <c r="A36346" s="283">
        <v>92530</v>
      </c>
      <c r="B36346" s="176">
        <v>492.7</v>
      </c>
      <c r="C36346" s="176">
        <v>30.6</v>
      </c>
      <c r="D36346" s="282">
        <v>113</v>
      </c>
      <c r="E36346" s="265"/>
    </row>
    <row r="36347" spans="1:5">
      <c r="A36347" s="283">
        <v>92531</v>
      </c>
      <c r="B36347" s="176">
        <v>0</v>
      </c>
      <c r="C36347" s="176">
        <v>0</v>
      </c>
      <c r="D36347" s="282">
        <v>87</v>
      </c>
      <c r="E36347" s="265"/>
    </row>
    <row r="36348" spans="1:5">
      <c r="A36348" s="283">
        <v>92532</v>
      </c>
      <c r="B36348" s="176">
        <v>797.7</v>
      </c>
      <c r="C36348" s="176">
        <v>31.5</v>
      </c>
      <c r="D36348" s="282">
        <v>101</v>
      </c>
      <c r="E36348" s="265"/>
    </row>
    <row r="36349" spans="1:5">
      <c r="A36349" s="283">
        <v>92536</v>
      </c>
      <c r="B36349" s="176">
        <v>31.6</v>
      </c>
      <c r="C36349" s="176">
        <v>46.7</v>
      </c>
      <c r="D36349" s="282">
        <v>114</v>
      </c>
      <c r="E36349" s="265"/>
    </row>
    <row r="36350" spans="1:5">
      <c r="A36350" s="283">
        <v>92539</v>
      </c>
      <c r="B36350" s="176">
        <v>13.1</v>
      </c>
      <c r="C36350" s="176">
        <v>44.8</v>
      </c>
      <c r="D36350" s="282">
        <v>96</v>
      </c>
      <c r="E36350" s="265"/>
    </row>
    <row r="36351" spans="1:5">
      <c r="A36351" s="283">
        <v>92543</v>
      </c>
      <c r="B36351" s="176">
        <v>1539.1</v>
      </c>
      <c r="C36351" s="176">
        <v>37.200000000000003</v>
      </c>
      <c r="D36351" s="282">
        <v>116</v>
      </c>
      <c r="E36351" s="265"/>
    </row>
    <row r="36352" spans="1:5">
      <c r="A36352" s="283">
        <v>92544</v>
      </c>
      <c r="B36352" s="176">
        <v>317.7</v>
      </c>
      <c r="C36352" s="176">
        <v>36.6</v>
      </c>
      <c r="D36352" s="282">
        <v>137</v>
      </c>
      <c r="E36352" s="265"/>
    </row>
    <row r="36353" spans="1:5">
      <c r="A36353" s="283">
        <v>92545</v>
      </c>
      <c r="B36353" s="176">
        <v>1074.8</v>
      </c>
      <c r="C36353" s="176">
        <v>41.2</v>
      </c>
      <c r="D36353" s="282">
        <v>101</v>
      </c>
      <c r="E36353" s="265"/>
    </row>
    <row r="36354" spans="1:5">
      <c r="A36354" s="283">
        <v>92546</v>
      </c>
      <c r="B36354" s="176">
        <v>0</v>
      </c>
      <c r="C36354" s="176">
        <v>0</v>
      </c>
      <c r="D36354" s="282">
        <v>87</v>
      </c>
      <c r="E36354" s="265"/>
    </row>
    <row r="36355" spans="1:5">
      <c r="A36355" s="283">
        <v>92548</v>
      </c>
      <c r="B36355" s="176">
        <v>425.7</v>
      </c>
      <c r="C36355" s="176">
        <v>37.5</v>
      </c>
      <c r="D36355" s="282">
        <v>94</v>
      </c>
      <c r="E36355" s="265"/>
    </row>
    <row r="36356" spans="1:5">
      <c r="A36356" s="283">
        <v>92549</v>
      </c>
      <c r="B36356" s="176">
        <v>930.3</v>
      </c>
      <c r="C36356" s="176">
        <v>49.8</v>
      </c>
      <c r="D36356" s="282">
        <v>125</v>
      </c>
      <c r="E36356" s="265"/>
    </row>
    <row r="36357" spans="1:5">
      <c r="A36357" s="283">
        <v>92551</v>
      </c>
      <c r="B36357" s="176">
        <v>5316.9</v>
      </c>
      <c r="C36357" s="176">
        <v>27.4</v>
      </c>
      <c r="D36357" s="282">
        <v>93</v>
      </c>
      <c r="E36357" s="265"/>
    </row>
    <row r="36358" spans="1:5">
      <c r="A36358" s="283">
        <v>92552</v>
      </c>
      <c r="B36358" s="176">
        <v>0</v>
      </c>
      <c r="C36358" s="176">
        <v>0</v>
      </c>
      <c r="D36358" s="282">
        <v>87</v>
      </c>
      <c r="E36358" s="265"/>
    </row>
    <row r="36359" spans="1:5">
      <c r="A36359" s="283">
        <v>92553</v>
      </c>
      <c r="B36359" s="176">
        <v>6636.5</v>
      </c>
      <c r="C36359" s="176">
        <v>27</v>
      </c>
      <c r="D36359" s="282">
        <v>146</v>
      </c>
      <c r="E36359" s="265"/>
    </row>
    <row r="36360" spans="1:5">
      <c r="A36360" s="283">
        <v>92554</v>
      </c>
      <c r="B36360" s="176">
        <v>233.9</v>
      </c>
      <c r="C36360" s="176">
        <v>34.200000000000003</v>
      </c>
      <c r="D36360" s="282">
        <v>87</v>
      </c>
      <c r="E36360" s="265"/>
    </row>
    <row r="36361" spans="1:5">
      <c r="A36361" s="283">
        <v>92555</v>
      </c>
      <c r="B36361" s="176">
        <v>643.79999999999995</v>
      </c>
      <c r="C36361" s="176">
        <v>30.7</v>
      </c>
      <c r="D36361" s="282">
        <v>123</v>
      </c>
      <c r="E36361" s="265"/>
    </row>
    <row r="36362" spans="1:5">
      <c r="A36362" s="283">
        <v>92556</v>
      </c>
      <c r="B36362" s="176">
        <v>0</v>
      </c>
      <c r="C36362" s="176">
        <v>0</v>
      </c>
      <c r="D36362" s="282">
        <v>87</v>
      </c>
      <c r="E36362" s="265"/>
    </row>
    <row r="36363" spans="1:5">
      <c r="A36363" s="283">
        <v>92557</v>
      </c>
      <c r="B36363" s="176">
        <v>2407.3000000000002</v>
      </c>
      <c r="C36363" s="176">
        <v>31.2</v>
      </c>
      <c r="D36363" s="282">
        <v>101</v>
      </c>
      <c r="E36363" s="265"/>
    </row>
    <row r="36364" spans="1:5">
      <c r="A36364" s="283">
        <v>92561</v>
      </c>
      <c r="B36364" s="176">
        <v>11.8</v>
      </c>
      <c r="C36364" s="176">
        <v>52.1</v>
      </c>
      <c r="D36364" s="282">
        <v>87</v>
      </c>
      <c r="E36364" s="265"/>
    </row>
    <row r="36365" spans="1:5">
      <c r="A36365" s="283">
        <v>92562</v>
      </c>
      <c r="B36365" s="176">
        <v>976.7</v>
      </c>
      <c r="C36365" s="176">
        <v>35.299999999999997</v>
      </c>
      <c r="D36365" s="282">
        <v>168</v>
      </c>
      <c r="E36365" s="265"/>
    </row>
    <row r="36366" spans="1:5">
      <c r="A36366" s="283">
        <v>92563</v>
      </c>
      <c r="B36366" s="176">
        <v>2404.4</v>
      </c>
      <c r="C36366" s="176">
        <v>31.8</v>
      </c>
      <c r="D36366" s="282">
        <v>109</v>
      </c>
      <c r="E36366" s="265"/>
    </row>
    <row r="36367" spans="1:5">
      <c r="A36367" s="283">
        <v>92564</v>
      </c>
      <c r="B36367" s="176">
        <v>0</v>
      </c>
      <c r="C36367" s="176">
        <v>0</v>
      </c>
      <c r="D36367" s="282">
        <v>87</v>
      </c>
      <c r="E36367" s="265"/>
    </row>
    <row r="36368" spans="1:5">
      <c r="A36368" s="283">
        <v>92567</v>
      </c>
      <c r="B36368" s="176">
        <v>333.9</v>
      </c>
      <c r="C36368" s="176">
        <v>33.200000000000003</v>
      </c>
      <c r="D36368" s="282">
        <v>87</v>
      </c>
      <c r="E36368" s="265"/>
    </row>
    <row r="36369" spans="1:5">
      <c r="A36369" s="283">
        <v>92570</v>
      </c>
      <c r="B36369" s="176">
        <v>500.4</v>
      </c>
      <c r="C36369" s="176">
        <v>29.2</v>
      </c>
      <c r="D36369" s="282">
        <v>136</v>
      </c>
      <c r="E36369" s="265"/>
    </row>
    <row r="36370" spans="1:5">
      <c r="A36370" s="283">
        <v>92571</v>
      </c>
      <c r="B36370" s="176">
        <v>2681.5</v>
      </c>
      <c r="C36370" s="176">
        <v>25.8</v>
      </c>
      <c r="D36370" s="282">
        <v>94</v>
      </c>
      <c r="E36370" s="265"/>
    </row>
    <row r="36371" spans="1:5">
      <c r="A36371" s="283">
        <v>92572</v>
      </c>
      <c r="B36371" s="176">
        <v>309.8</v>
      </c>
      <c r="C36371" s="176">
        <v>31.2</v>
      </c>
      <c r="D36371" s="282">
        <v>95</v>
      </c>
      <c r="E36371" s="265"/>
    </row>
    <row r="36372" spans="1:5">
      <c r="A36372" s="283">
        <v>92581</v>
      </c>
      <c r="B36372" s="176">
        <v>5152.7</v>
      </c>
      <c r="C36372" s="176">
        <v>31.9</v>
      </c>
      <c r="D36372" s="282">
        <v>87</v>
      </c>
      <c r="E36372" s="265"/>
    </row>
    <row r="36373" spans="1:5">
      <c r="A36373" s="283">
        <v>92582</v>
      </c>
      <c r="B36373" s="176">
        <v>753.6</v>
      </c>
      <c r="C36373" s="176">
        <v>29.1</v>
      </c>
      <c r="D36373" s="282">
        <v>87</v>
      </c>
      <c r="E36373" s="265"/>
    </row>
    <row r="36374" spans="1:5">
      <c r="A36374" s="283">
        <v>92583</v>
      </c>
      <c r="B36374" s="176">
        <v>1697.8</v>
      </c>
      <c r="C36374" s="176">
        <v>32.299999999999997</v>
      </c>
      <c r="D36374" s="282">
        <v>124</v>
      </c>
      <c r="E36374" s="265"/>
    </row>
    <row r="36375" spans="1:5">
      <c r="A36375" s="283">
        <v>92584</v>
      </c>
      <c r="B36375" s="176">
        <v>965.2</v>
      </c>
      <c r="C36375" s="176">
        <v>32.5</v>
      </c>
      <c r="D36375" s="282">
        <v>97</v>
      </c>
      <c r="E36375" s="265"/>
    </row>
    <row r="36376" spans="1:5">
      <c r="A36376" s="283">
        <v>92585</v>
      </c>
      <c r="B36376" s="176">
        <v>832.4</v>
      </c>
      <c r="C36376" s="176">
        <v>33.9</v>
      </c>
      <c r="D36376" s="282">
        <v>95</v>
      </c>
      <c r="E36376" s="265"/>
    </row>
    <row r="36377" spans="1:5">
      <c r="A36377" s="283">
        <v>92586</v>
      </c>
      <c r="B36377" s="176">
        <v>2766.3</v>
      </c>
      <c r="C36377" s="176">
        <v>58.3</v>
      </c>
      <c r="D36377" s="282">
        <v>110</v>
      </c>
      <c r="E36377" s="265"/>
    </row>
    <row r="36378" spans="1:5">
      <c r="A36378" s="283">
        <v>92587</v>
      </c>
      <c r="B36378" s="176">
        <v>2272.1</v>
      </c>
      <c r="C36378" s="176">
        <v>36.9</v>
      </c>
      <c r="D36378" s="282">
        <v>87</v>
      </c>
      <c r="E36378" s="265"/>
    </row>
    <row r="36379" spans="1:5">
      <c r="A36379" s="283">
        <v>92589</v>
      </c>
      <c r="B36379" s="176">
        <v>0</v>
      </c>
      <c r="C36379" s="176">
        <v>0</v>
      </c>
      <c r="D36379" s="282">
        <v>87</v>
      </c>
      <c r="E36379" s="265"/>
    </row>
    <row r="36380" spans="1:5">
      <c r="A36380" s="283">
        <v>92590</v>
      </c>
      <c r="B36380" s="176">
        <v>142.69999999999999</v>
      </c>
      <c r="C36380" s="176">
        <v>38.200000000000003</v>
      </c>
      <c r="D36380" s="282">
        <v>152</v>
      </c>
      <c r="E36380" s="265"/>
    </row>
    <row r="36381" spans="1:5">
      <c r="A36381" s="283">
        <v>92591</v>
      </c>
      <c r="B36381" s="176">
        <v>2254</v>
      </c>
      <c r="C36381" s="176">
        <v>33.4</v>
      </c>
      <c r="D36381" s="282">
        <v>158</v>
      </c>
      <c r="E36381" s="265"/>
    </row>
    <row r="36382" spans="1:5">
      <c r="A36382" s="283">
        <v>92592</v>
      </c>
      <c r="B36382" s="176">
        <v>543.9</v>
      </c>
      <c r="C36382" s="176">
        <v>34.700000000000003</v>
      </c>
      <c r="D36382" s="282">
        <v>132</v>
      </c>
      <c r="E36382" s="265"/>
    </row>
    <row r="36383" spans="1:5">
      <c r="A36383" s="283">
        <v>92593</v>
      </c>
      <c r="B36383" s="176">
        <v>0</v>
      </c>
      <c r="C36383" s="176">
        <v>0</v>
      </c>
      <c r="D36383" s="282">
        <v>87</v>
      </c>
      <c r="E36383" s="265"/>
    </row>
    <row r="36384" spans="1:5">
      <c r="A36384" s="283">
        <v>92595</v>
      </c>
      <c r="B36384" s="176">
        <v>896.6</v>
      </c>
      <c r="C36384" s="176">
        <v>35.4</v>
      </c>
      <c r="D36384" s="282">
        <v>94</v>
      </c>
      <c r="E36384" s="265"/>
    </row>
    <row r="36385" spans="1:5">
      <c r="A36385" s="283">
        <v>92596</v>
      </c>
      <c r="B36385" s="176">
        <v>563.70000000000005</v>
      </c>
      <c r="C36385" s="176">
        <v>30.3</v>
      </c>
      <c r="D36385" s="282">
        <v>118</v>
      </c>
      <c r="E36385" s="265"/>
    </row>
    <row r="36386" spans="1:5">
      <c r="A36386" s="283">
        <v>92599</v>
      </c>
      <c r="B36386" s="176">
        <v>0</v>
      </c>
      <c r="C36386" s="176">
        <v>0</v>
      </c>
      <c r="D36386" s="282">
        <v>87</v>
      </c>
      <c r="E36386" s="265"/>
    </row>
    <row r="36387" spans="1:5">
      <c r="A36387" s="283">
        <v>92602</v>
      </c>
      <c r="B36387" s="176">
        <v>4357</v>
      </c>
      <c r="C36387" s="176">
        <v>34.1</v>
      </c>
      <c r="D36387" s="282">
        <v>140</v>
      </c>
      <c r="E36387" s="265"/>
    </row>
    <row r="36388" spans="1:5">
      <c r="A36388" s="283">
        <v>92603</v>
      </c>
      <c r="B36388" s="176">
        <v>1246.5</v>
      </c>
      <c r="C36388" s="176">
        <v>38.1</v>
      </c>
      <c r="D36388" s="282">
        <v>114</v>
      </c>
      <c r="E36388" s="265"/>
    </row>
    <row r="36389" spans="1:5">
      <c r="A36389" s="283">
        <v>92604</v>
      </c>
      <c r="B36389" s="176">
        <v>8426.7999999999993</v>
      </c>
      <c r="C36389" s="176">
        <v>40.700000000000003</v>
      </c>
      <c r="D36389" s="282">
        <v>178</v>
      </c>
      <c r="E36389" s="265"/>
    </row>
    <row r="36390" spans="1:5">
      <c r="A36390" s="283">
        <v>92605</v>
      </c>
      <c r="B36390" s="176">
        <v>0</v>
      </c>
      <c r="C36390" s="176">
        <v>0</v>
      </c>
      <c r="D36390" s="282">
        <v>87</v>
      </c>
      <c r="E36390" s="265"/>
    </row>
    <row r="36391" spans="1:5">
      <c r="A36391" s="283">
        <v>92606</v>
      </c>
      <c r="B36391" s="176">
        <v>5499.1</v>
      </c>
      <c r="C36391" s="176">
        <v>34.4</v>
      </c>
      <c r="D36391" s="282">
        <v>149</v>
      </c>
      <c r="E36391" s="265"/>
    </row>
    <row r="36392" spans="1:5">
      <c r="A36392" s="283">
        <v>92607</v>
      </c>
      <c r="B36392" s="176">
        <v>3128.7</v>
      </c>
      <c r="C36392" s="176">
        <v>46.6</v>
      </c>
      <c r="D36392" s="282">
        <v>96</v>
      </c>
      <c r="E36392" s="265"/>
    </row>
    <row r="36393" spans="1:5">
      <c r="A36393" s="283">
        <v>92609</v>
      </c>
      <c r="B36393" s="176">
        <v>11791.5</v>
      </c>
      <c r="C36393" s="176">
        <v>34.4</v>
      </c>
      <c r="D36393" s="282">
        <v>96</v>
      </c>
      <c r="E36393" s="265"/>
    </row>
    <row r="36394" spans="1:5">
      <c r="A36394" s="283">
        <v>92610</v>
      </c>
      <c r="B36394" s="176">
        <v>1123.4000000000001</v>
      </c>
      <c r="C36394" s="176">
        <v>35.5</v>
      </c>
      <c r="D36394" s="282">
        <v>104</v>
      </c>
      <c r="E36394" s="265"/>
    </row>
    <row r="36395" spans="1:5">
      <c r="A36395" s="283">
        <v>92612</v>
      </c>
      <c r="B36395" s="176">
        <v>4101.6000000000004</v>
      </c>
      <c r="C36395" s="176">
        <v>31.8</v>
      </c>
      <c r="D36395" s="282">
        <v>179</v>
      </c>
      <c r="E36395" s="265"/>
    </row>
    <row r="36396" spans="1:5">
      <c r="A36396" s="283">
        <v>92614</v>
      </c>
      <c r="B36396" s="176">
        <v>5294.7</v>
      </c>
      <c r="C36396" s="176">
        <v>35.200000000000003</v>
      </c>
      <c r="D36396" s="282">
        <v>141</v>
      </c>
      <c r="E36396" s="265"/>
    </row>
    <row r="36397" spans="1:5">
      <c r="A36397" s="283">
        <v>92615</v>
      </c>
      <c r="B36397" s="176">
        <v>0</v>
      </c>
      <c r="C36397" s="176">
        <v>0</v>
      </c>
      <c r="D36397" s="282">
        <v>87</v>
      </c>
      <c r="E36397" s="265"/>
    </row>
    <row r="36398" spans="1:5">
      <c r="A36398" s="283">
        <v>92616</v>
      </c>
      <c r="B36398" s="176">
        <v>0</v>
      </c>
      <c r="C36398" s="176">
        <v>0</v>
      </c>
      <c r="D36398" s="282">
        <v>87</v>
      </c>
      <c r="E36398" s="265"/>
    </row>
    <row r="36399" spans="1:5">
      <c r="A36399" s="283">
        <v>92617</v>
      </c>
      <c r="B36399" s="176">
        <v>5928.1</v>
      </c>
      <c r="C36399" s="176">
        <v>23</v>
      </c>
      <c r="D36399" s="282">
        <v>109</v>
      </c>
      <c r="E36399" s="265"/>
    </row>
    <row r="36400" spans="1:5">
      <c r="A36400" s="283">
        <v>92618</v>
      </c>
      <c r="B36400" s="176">
        <v>953.2</v>
      </c>
      <c r="C36400" s="176">
        <v>33.700000000000003</v>
      </c>
      <c r="D36400" s="282">
        <v>179</v>
      </c>
      <c r="E36400" s="265"/>
    </row>
    <row r="36401" spans="1:5">
      <c r="A36401" s="283">
        <v>92619</v>
      </c>
      <c r="B36401" s="176">
        <v>0</v>
      </c>
      <c r="C36401" s="176">
        <v>0</v>
      </c>
      <c r="D36401" s="282">
        <v>87</v>
      </c>
      <c r="E36401" s="265"/>
    </row>
    <row r="36402" spans="1:5">
      <c r="A36402" s="283">
        <v>92620</v>
      </c>
      <c r="B36402" s="176">
        <v>1880.2</v>
      </c>
      <c r="C36402" s="176">
        <v>36.9</v>
      </c>
      <c r="D36402" s="282">
        <v>164</v>
      </c>
      <c r="E36402" s="265"/>
    </row>
    <row r="36403" spans="1:5">
      <c r="A36403" s="283">
        <v>92623</v>
      </c>
      <c r="B36403" s="176">
        <v>0</v>
      </c>
      <c r="C36403" s="176">
        <v>0</v>
      </c>
      <c r="D36403" s="282">
        <v>87</v>
      </c>
      <c r="E36403" s="265"/>
    </row>
    <row r="36404" spans="1:5">
      <c r="A36404" s="283">
        <v>92624</v>
      </c>
      <c r="B36404" s="176">
        <v>4502.3</v>
      </c>
      <c r="C36404" s="176">
        <v>45</v>
      </c>
      <c r="D36404" s="282">
        <v>109</v>
      </c>
      <c r="E36404" s="265"/>
    </row>
    <row r="36405" spans="1:5">
      <c r="A36405" s="283">
        <v>92625</v>
      </c>
      <c r="B36405" s="176">
        <v>4348.6000000000004</v>
      </c>
      <c r="C36405" s="176">
        <v>49.7</v>
      </c>
      <c r="D36405" s="282">
        <v>135</v>
      </c>
      <c r="E36405" s="265"/>
    </row>
    <row r="36406" spans="1:5">
      <c r="A36406" s="283">
        <v>92626</v>
      </c>
      <c r="B36406" s="176">
        <v>5512.5</v>
      </c>
      <c r="C36406" s="176">
        <v>34.299999999999997</v>
      </c>
      <c r="D36406" s="282">
        <v>184</v>
      </c>
      <c r="E36406" s="265"/>
    </row>
    <row r="36407" spans="1:5">
      <c r="A36407" s="283">
        <v>92627</v>
      </c>
      <c r="B36407" s="176">
        <v>9924.7999999999993</v>
      </c>
      <c r="C36407" s="176">
        <v>33.200000000000003</v>
      </c>
      <c r="D36407" s="282">
        <v>128</v>
      </c>
      <c r="E36407" s="265"/>
    </row>
    <row r="36408" spans="1:5">
      <c r="A36408" s="283">
        <v>92628</v>
      </c>
      <c r="B36408" s="176">
        <v>10831.7</v>
      </c>
      <c r="C36408" s="176">
        <v>33.299999999999997</v>
      </c>
      <c r="D36408" s="282">
        <v>87</v>
      </c>
      <c r="E36408" s="265"/>
    </row>
    <row r="36409" spans="1:5">
      <c r="A36409" s="283">
        <v>92629</v>
      </c>
      <c r="B36409" s="176">
        <v>5006</v>
      </c>
      <c r="C36409" s="176">
        <v>45.5</v>
      </c>
      <c r="D36409" s="282">
        <v>128</v>
      </c>
      <c r="E36409" s="265"/>
    </row>
    <row r="36410" spans="1:5">
      <c r="A36410" s="283">
        <v>92630</v>
      </c>
      <c r="B36410" s="176">
        <v>5236.6000000000004</v>
      </c>
      <c r="C36410" s="176">
        <v>37.4</v>
      </c>
      <c r="D36410" s="282">
        <v>137</v>
      </c>
      <c r="E36410" s="265"/>
    </row>
    <row r="36411" spans="1:5">
      <c r="A36411" s="283">
        <v>92637</v>
      </c>
      <c r="B36411" s="176">
        <v>4169.3999999999996</v>
      </c>
      <c r="C36411" s="176">
        <v>75.400000000000006</v>
      </c>
      <c r="D36411" s="282">
        <v>113</v>
      </c>
      <c r="E36411" s="265"/>
    </row>
    <row r="36412" spans="1:5">
      <c r="A36412" s="283">
        <v>92646</v>
      </c>
      <c r="B36412" s="176">
        <v>6798.1</v>
      </c>
      <c r="C36412" s="176">
        <v>42.9</v>
      </c>
      <c r="D36412" s="282">
        <v>142</v>
      </c>
      <c r="E36412" s="265"/>
    </row>
    <row r="36413" spans="1:5">
      <c r="A36413" s="283">
        <v>92647</v>
      </c>
      <c r="B36413" s="176">
        <v>7117.4</v>
      </c>
      <c r="C36413" s="176">
        <v>35.700000000000003</v>
      </c>
      <c r="D36413" s="282">
        <v>161</v>
      </c>
      <c r="E36413" s="265"/>
    </row>
    <row r="36414" spans="1:5">
      <c r="A36414" s="283">
        <v>92648</v>
      </c>
      <c r="B36414" s="176">
        <v>6418.9</v>
      </c>
      <c r="C36414" s="176">
        <v>39.799999999999997</v>
      </c>
      <c r="D36414" s="282">
        <v>138</v>
      </c>
      <c r="E36414" s="265"/>
    </row>
    <row r="36415" spans="1:5">
      <c r="A36415" s="283">
        <v>92649</v>
      </c>
      <c r="B36415" s="176">
        <v>4666.2</v>
      </c>
      <c r="C36415" s="176">
        <v>43.4</v>
      </c>
      <c r="D36415" s="282">
        <v>138</v>
      </c>
      <c r="E36415" s="265"/>
    </row>
    <row r="36416" spans="1:5">
      <c r="A36416" s="283">
        <v>92650</v>
      </c>
      <c r="B36416" s="176">
        <v>0</v>
      </c>
      <c r="C36416" s="176">
        <v>0</v>
      </c>
      <c r="D36416" s="282">
        <v>87</v>
      </c>
      <c r="E36416" s="265"/>
    </row>
    <row r="36417" spans="1:5">
      <c r="A36417" s="283">
        <v>92651</v>
      </c>
      <c r="B36417" s="176">
        <v>1552.6</v>
      </c>
      <c r="C36417" s="176">
        <v>46.5</v>
      </c>
      <c r="D36417" s="282">
        <v>185</v>
      </c>
      <c r="E36417" s="265"/>
    </row>
    <row r="36418" spans="1:5">
      <c r="A36418" s="283">
        <v>92652</v>
      </c>
      <c r="B36418" s="176">
        <v>0</v>
      </c>
      <c r="C36418" s="176">
        <v>0</v>
      </c>
      <c r="D36418" s="282">
        <v>87</v>
      </c>
      <c r="E36418" s="265"/>
    </row>
    <row r="36419" spans="1:5">
      <c r="A36419" s="283">
        <v>92653</v>
      </c>
      <c r="B36419" s="176">
        <v>3806.7</v>
      </c>
      <c r="C36419" s="176">
        <v>41.2</v>
      </c>
      <c r="D36419" s="282">
        <v>171</v>
      </c>
      <c r="E36419" s="265"/>
    </row>
    <row r="36420" spans="1:5">
      <c r="A36420" s="283">
        <v>92654</v>
      </c>
      <c r="B36420" s="176">
        <v>5391.5</v>
      </c>
      <c r="C36420" s="176">
        <v>75.5</v>
      </c>
      <c r="D36420" s="282">
        <v>96</v>
      </c>
      <c r="E36420" s="265"/>
    </row>
    <row r="36421" spans="1:5">
      <c r="A36421" s="283">
        <v>92655</v>
      </c>
      <c r="B36421" s="176">
        <v>8433.6</v>
      </c>
      <c r="C36421" s="176">
        <v>38</v>
      </c>
      <c r="D36421" s="282">
        <v>87</v>
      </c>
      <c r="E36421" s="265"/>
    </row>
    <row r="36422" spans="1:5">
      <c r="A36422" s="283">
        <v>92656</v>
      </c>
      <c r="B36422" s="176">
        <v>5552.3</v>
      </c>
      <c r="C36422" s="176">
        <v>35.299999999999997</v>
      </c>
      <c r="D36422" s="282">
        <v>176</v>
      </c>
      <c r="E36422" s="265"/>
    </row>
    <row r="36423" spans="1:5">
      <c r="A36423" s="283">
        <v>92657</v>
      </c>
      <c r="B36423" s="176">
        <v>1232</v>
      </c>
      <c r="C36423" s="176">
        <v>43.2</v>
      </c>
      <c r="D36423" s="282">
        <v>122</v>
      </c>
      <c r="E36423" s="265"/>
    </row>
    <row r="36424" spans="1:5">
      <c r="A36424" s="283">
        <v>92658</v>
      </c>
      <c r="B36424" s="176">
        <v>5505.1</v>
      </c>
      <c r="C36424" s="176">
        <v>30.5</v>
      </c>
      <c r="D36424" s="282">
        <v>96</v>
      </c>
      <c r="E36424" s="265"/>
    </row>
    <row r="36425" spans="1:5">
      <c r="A36425" s="283">
        <v>92659</v>
      </c>
      <c r="B36425" s="176">
        <v>0</v>
      </c>
      <c r="C36425" s="176">
        <v>0</v>
      </c>
      <c r="D36425" s="282">
        <v>87</v>
      </c>
      <c r="E36425" s="265"/>
    </row>
    <row r="36426" spans="1:5">
      <c r="A36426" s="283">
        <v>92660</v>
      </c>
      <c r="B36426" s="176">
        <v>3718.8</v>
      </c>
      <c r="C36426" s="176">
        <v>43.8</v>
      </c>
      <c r="D36426" s="282">
        <v>178</v>
      </c>
      <c r="E36426" s="265"/>
    </row>
    <row r="36427" spans="1:5">
      <c r="A36427" s="283">
        <v>92661</v>
      </c>
      <c r="B36427" s="176">
        <v>6569.9</v>
      </c>
      <c r="C36427" s="176">
        <v>45</v>
      </c>
      <c r="D36427" s="282">
        <v>107</v>
      </c>
      <c r="E36427" s="265"/>
    </row>
    <row r="36428" spans="1:5">
      <c r="A36428" s="283">
        <v>92662</v>
      </c>
      <c r="B36428" s="176">
        <v>12928.3</v>
      </c>
      <c r="C36428" s="176">
        <v>56.2</v>
      </c>
      <c r="D36428" s="282">
        <v>87</v>
      </c>
      <c r="E36428" s="265"/>
    </row>
    <row r="36429" spans="1:5">
      <c r="A36429" s="283">
        <v>92663</v>
      </c>
      <c r="B36429" s="176">
        <v>6124.7</v>
      </c>
      <c r="C36429" s="176">
        <v>38</v>
      </c>
      <c r="D36429" s="282">
        <v>134</v>
      </c>
      <c r="E36429" s="265"/>
    </row>
    <row r="36430" spans="1:5">
      <c r="A36430" s="283">
        <v>92672</v>
      </c>
      <c r="B36430" s="176">
        <v>4261.8999999999996</v>
      </c>
      <c r="C36430" s="176">
        <v>40.299999999999997</v>
      </c>
      <c r="D36430" s="282">
        <v>121</v>
      </c>
      <c r="E36430" s="265"/>
    </row>
    <row r="36431" spans="1:5">
      <c r="A36431" s="283">
        <v>92673</v>
      </c>
      <c r="B36431" s="176">
        <v>2624.2</v>
      </c>
      <c r="C36431" s="176">
        <v>38.299999999999997</v>
      </c>
      <c r="D36431" s="282">
        <v>148</v>
      </c>
      <c r="E36431" s="265"/>
    </row>
    <row r="36432" spans="1:5">
      <c r="A36432" s="283">
        <v>92674</v>
      </c>
      <c r="B36432" s="176">
        <v>887.4</v>
      </c>
      <c r="C36432" s="176">
        <v>59.8</v>
      </c>
      <c r="D36432" s="282">
        <v>87</v>
      </c>
      <c r="E36432" s="265"/>
    </row>
    <row r="36433" spans="1:5">
      <c r="A36433" s="283">
        <v>92675</v>
      </c>
      <c r="B36433" s="176">
        <v>653.1</v>
      </c>
      <c r="C36433" s="176">
        <v>40.200000000000003</v>
      </c>
      <c r="D36433" s="282">
        <v>132</v>
      </c>
      <c r="E36433" s="265"/>
    </row>
    <row r="36434" spans="1:5">
      <c r="A36434" s="283">
        <v>92676</v>
      </c>
      <c r="B36434" s="176">
        <v>24.8</v>
      </c>
      <c r="C36434" s="176">
        <v>47.4</v>
      </c>
      <c r="D36434" s="282">
        <v>113</v>
      </c>
      <c r="E36434" s="265"/>
    </row>
    <row r="36435" spans="1:5">
      <c r="A36435" s="283">
        <v>92677</v>
      </c>
      <c r="B36435" s="176">
        <v>3955</v>
      </c>
      <c r="C36435" s="176">
        <v>42.3</v>
      </c>
      <c r="D36435" s="282">
        <v>134</v>
      </c>
      <c r="E36435" s="265"/>
    </row>
    <row r="36436" spans="1:5">
      <c r="A36436" s="283">
        <v>92678</v>
      </c>
      <c r="B36436" s="176">
        <v>0</v>
      </c>
      <c r="C36436" s="176">
        <v>0</v>
      </c>
      <c r="D36436" s="282">
        <v>87</v>
      </c>
      <c r="E36436" s="265"/>
    </row>
    <row r="36437" spans="1:5">
      <c r="A36437" s="283">
        <v>92679</v>
      </c>
      <c r="B36437" s="176">
        <v>457</v>
      </c>
      <c r="C36437" s="176">
        <v>39.6</v>
      </c>
      <c r="D36437" s="282">
        <v>111</v>
      </c>
      <c r="E36437" s="265"/>
    </row>
    <row r="36438" spans="1:5">
      <c r="A36438" s="283">
        <v>92683</v>
      </c>
      <c r="B36438" s="176">
        <v>9210.7000000000007</v>
      </c>
      <c r="C36438" s="176">
        <v>38.200000000000003</v>
      </c>
      <c r="D36438" s="282">
        <v>138</v>
      </c>
      <c r="E36438" s="265"/>
    </row>
    <row r="36439" spans="1:5">
      <c r="A36439" s="283">
        <v>92684</v>
      </c>
      <c r="B36439" s="176">
        <v>0</v>
      </c>
      <c r="C36439" s="176">
        <v>0</v>
      </c>
      <c r="D36439" s="282">
        <v>87</v>
      </c>
      <c r="E36439" s="265"/>
    </row>
    <row r="36440" spans="1:5">
      <c r="A36440" s="283">
        <v>92685</v>
      </c>
      <c r="B36440" s="176">
        <v>0</v>
      </c>
      <c r="C36440" s="176">
        <v>0</v>
      </c>
      <c r="D36440" s="282">
        <v>87</v>
      </c>
      <c r="E36440" s="265"/>
    </row>
    <row r="36441" spans="1:5">
      <c r="A36441" s="283">
        <v>92688</v>
      </c>
      <c r="B36441" s="176">
        <v>2511</v>
      </c>
      <c r="C36441" s="176">
        <v>35.1</v>
      </c>
      <c r="D36441" s="282">
        <v>138</v>
      </c>
      <c r="E36441" s="265"/>
    </row>
    <row r="36442" spans="1:5">
      <c r="A36442" s="283">
        <v>92690</v>
      </c>
      <c r="B36442" s="176">
        <v>0</v>
      </c>
      <c r="C36442" s="176">
        <v>0</v>
      </c>
      <c r="D36442" s="282">
        <v>87</v>
      </c>
      <c r="E36442" s="265"/>
    </row>
    <row r="36443" spans="1:5">
      <c r="A36443" s="283">
        <v>92691</v>
      </c>
      <c r="B36443" s="176">
        <v>5467.2</v>
      </c>
      <c r="C36443" s="176">
        <v>40.200000000000003</v>
      </c>
      <c r="D36443" s="282">
        <v>136</v>
      </c>
      <c r="E36443" s="265"/>
    </row>
    <row r="36444" spans="1:5">
      <c r="A36444" s="283">
        <v>92692</v>
      </c>
      <c r="B36444" s="176">
        <v>4818.8999999999996</v>
      </c>
      <c r="C36444" s="176">
        <v>43.1</v>
      </c>
      <c r="D36444" s="282">
        <v>132</v>
      </c>
      <c r="E36444" s="265"/>
    </row>
    <row r="36445" spans="1:5">
      <c r="A36445" s="283">
        <v>92693</v>
      </c>
      <c r="B36445" s="176">
        <v>5445</v>
      </c>
      <c r="C36445" s="176">
        <v>29.9</v>
      </c>
      <c r="D36445" s="282">
        <v>95</v>
      </c>
      <c r="E36445" s="265"/>
    </row>
    <row r="36446" spans="1:5">
      <c r="A36446" s="283">
        <v>92694</v>
      </c>
      <c r="B36446" s="176">
        <v>3323</v>
      </c>
      <c r="C36446" s="176">
        <v>32</v>
      </c>
      <c r="D36446" s="282">
        <v>110</v>
      </c>
      <c r="E36446" s="265"/>
    </row>
    <row r="36447" spans="1:5">
      <c r="A36447" s="283">
        <v>92697</v>
      </c>
      <c r="B36447" s="176">
        <v>0</v>
      </c>
      <c r="C36447" s="176">
        <v>0</v>
      </c>
      <c r="D36447" s="282">
        <v>87</v>
      </c>
      <c r="E36447" s="265"/>
    </row>
    <row r="36448" spans="1:5">
      <c r="A36448" s="283">
        <v>92698</v>
      </c>
      <c r="B36448" s="176">
        <v>0</v>
      </c>
      <c r="C36448" s="176">
        <v>0</v>
      </c>
      <c r="D36448" s="282">
        <v>87</v>
      </c>
      <c r="E36448" s="265"/>
    </row>
    <row r="36449" spans="1:5">
      <c r="A36449" s="283">
        <v>92701</v>
      </c>
      <c r="B36449" s="176">
        <v>15568.4</v>
      </c>
      <c r="C36449" s="176">
        <v>27.1</v>
      </c>
      <c r="D36449" s="282">
        <v>185</v>
      </c>
      <c r="E36449" s="265"/>
    </row>
    <row r="36450" spans="1:5">
      <c r="A36450" s="283">
        <v>92702</v>
      </c>
      <c r="B36450" s="176">
        <v>14454.1</v>
      </c>
      <c r="C36450" s="176">
        <v>27.4</v>
      </c>
      <c r="D36450" s="282">
        <v>96</v>
      </c>
      <c r="E36450" s="265"/>
    </row>
    <row r="36451" spans="1:5">
      <c r="A36451" s="283">
        <v>92703</v>
      </c>
      <c r="B36451" s="176">
        <v>16324.2</v>
      </c>
      <c r="C36451" s="176">
        <v>29.3</v>
      </c>
      <c r="D36451" s="282">
        <v>105</v>
      </c>
      <c r="E36451" s="265"/>
    </row>
    <row r="36452" spans="1:5">
      <c r="A36452" s="283">
        <v>92704</v>
      </c>
      <c r="B36452" s="176">
        <v>11596</v>
      </c>
      <c r="C36452" s="176">
        <v>30.2</v>
      </c>
      <c r="D36452" s="282">
        <v>170</v>
      </c>
      <c r="E36452" s="265"/>
    </row>
    <row r="36453" spans="1:5">
      <c r="A36453" s="283">
        <v>92705</v>
      </c>
      <c r="B36453" s="176">
        <v>4387.2</v>
      </c>
      <c r="C36453" s="176">
        <v>37.1</v>
      </c>
      <c r="D36453" s="282">
        <v>182</v>
      </c>
      <c r="E36453" s="265"/>
    </row>
    <row r="36454" spans="1:5">
      <c r="A36454" s="283">
        <v>92706</v>
      </c>
      <c r="B36454" s="176">
        <v>10648.8</v>
      </c>
      <c r="C36454" s="176">
        <v>30.8</v>
      </c>
      <c r="D36454" s="282">
        <v>115</v>
      </c>
      <c r="E36454" s="265"/>
    </row>
    <row r="36455" spans="1:5">
      <c r="A36455" s="283">
        <v>92707</v>
      </c>
      <c r="B36455" s="176">
        <v>12033.3</v>
      </c>
      <c r="C36455" s="176">
        <v>29.3</v>
      </c>
      <c r="D36455" s="282">
        <v>166</v>
      </c>
      <c r="E36455" s="265"/>
    </row>
    <row r="36456" spans="1:5">
      <c r="A36456" s="283">
        <v>92708</v>
      </c>
      <c r="B36456" s="176">
        <v>6119.2</v>
      </c>
      <c r="C36456" s="176">
        <v>42.2</v>
      </c>
      <c r="D36456" s="282">
        <v>176</v>
      </c>
      <c r="E36456" s="265"/>
    </row>
    <row r="36457" spans="1:5">
      <c r="A36457" s="283">
        <v>92711</v>
      </c>
      <c r="B36457" s="176">
        <v>0</v>
      </c>
      <c r="C36457" s="176">
        <v>0</v>
      </c>
      <c r="D36457" s="282">
        <v>87</v>
      </c>
      <c r="E36457" s="265"/>
    </row>
    <row r="36458" spans="1:5">
      <c r="A36458" s="283">
        <v>92728</v>
      </c>
      <c r="B36458" s="176">
        <v>0</v>
      </c>
      <c r="C36458" s="176">
        <v>0</v>
      </c>
      <c r="D36458" s="282">
        <v>87</v>
      </c>
      <c r="E36458" s="265"/>
    </row>
    <row r="36459" spans="1:5">
      <c r="A36459" s="283">
        <v>92735</v>
      </c>
      <c r="B36459" s="176">
        <v>0</v>
      </c>
      <c r="C36459" s="176">
        <v>0</v>
      </c>
      <c r="D36459" s="282">
        <v>87</v>
      </c>
      <c r="E36459" s="265"/>
    </row>
    <row r="36460" spans="1:5">
      <c r="A36460" s="283">
        <v>92780</v>
      </c>
      <c r="B36460" s="176">
        <v>8556.7000000000007</v>
      </c>
      <c r="C36460" s="176">
        <v>33.1</v>
      </c>
      <c r="D36460" s="282">
        <v>136</v>
      </c>
      <c r="E36460" s="265"/>
    </row>
    <row r="36461" spans="1:5">
      <c r="A36461" s="283">
        <v>92781</v>
      </c>
      <c r="B36461" s="176">
        <v>0</v>
      </c>
      <c r="C36461" s="176">
        <v>0</v>
      </c>
      <c r="D36461" s="282">
        <v>87</v>
      </c>
      <c r="E36461" s="265"/>
    </row>
    <row r="36462" spans="1:5">
      <c r="A36462" s="283">
        <v>92782</v>
      </c>
      <c r="B36462" s="176">
        <v>4259.3999999999996</v>
      </c>
      <c r="C36462" s="176">
        <v>36</v>
      </c>
      <c r="D36462" s="282">
        <v>102</v>
      </c>
      <c r="E36462" s="265"/>
    </row>
    <row r="36463" spans="1:5">
      <c r="A36463" s="283">
        <v>92799</v>
      </c>
      <c r="B36463" s="176">
        <v>1919.2</v>
      </c>
      <c r="C36463" s="176">
        <v>41</v>
      </c>
      <c r="D36463" s="282">
        <v>87</v>
      </c>
      <c r="E36463" s="265"/>
    </row>
    <row r="36464" spans="1:5">
      <c r="A36464" s="283">
        <v>92801</v>
      </c>
      <c r="B36464" s="176">
        <v>10821.4</v>
      </c>
      <c r="C36464" s="176">
        <v>31.1</v>
      </c>
      <c r="D36464" s="282">
        <v>179</v>
      </c>
      <c r="E36464" s="265"/>
    </row>
    <row r="36465" spans="1:5">
      <c r="A36465" s="283">
        <v>92802</v>
      </c>
      <c r="B36465" s="176">
        <v>10448.6</v>
      </c>
      <c r="C36465" s="176">
        <v>30.9</v>
      </c>
      <c r="D36465" s="282">
        <v>120</v>
      </c>
      <c r="E36465" s="265"/>
    </row>
    <row r="36466" spans="1:5">
      <c r="A36466" s="283">
        <v>92803</v>
      </c>
      <c r="B36466" s="176">
        <v>0</v>
      </c>
      <c r="C36466" s="176">
        <v>0</v>
      </c>
      <c r="D36466" s="282">
        <v>87</v>
      </c>
      <c r="E36466" s="265"/>
    </row>
    <row r="36467" spans="1:5">
      <c r="A36467" s="283">
        <v>92804</v>
      </c>
      <c r="B36467" s="176">
        <v>11824</v>
      </c>
      <c r="C36467" s="176">
        <v>33.299999999999997</v>
      </c>
      <c r="D36467" s="282">
        <v>114</v>
      </c>
      <c r="E36467" s="265"/>
    </row>
    <row r="36468" spans="1:5">
      <c r="A36468" s="283">
        <v>92805</v>
      </c>
      <c r="B36468" s="176">
        <v>9571.6</v>
      </c>
      <c r="C36468" s="176">
        <v>29.3</v>
      </c>
      <c r="D36468" s="282">
        <v>138</v>
      </c>
      <c r="E36468" s="265"/>
    </row>
    <row r="36469" spans="1:5">
      <c r="A36469" s="283">
        <v>92806</v>
      </c>
      <c r="B36469" s="176">
        <v>5178.3</v>
      </c>
      <c r="C36469" s="176">
        <v>32.6</v>
      </c>
      <c r="D36469" s="282">
        <v>155</v>
      </c>
      <c r="E36469" s="265"/>
    </row>
    <row r="36470" spans="1:5">
      <c r="A36470" s="283">
        <v>92807</v>
      </c>
      <c r="B36470" s="176">
        <v>3772.4</v>
      </c>
      <c r="C36470" s="176">
        <v>41</v>
      </c>
      <c r="D36470" s="282">
        <v>140</v>
      </c>
      <c r="E36470" s="265"/>
    </row>
    <row r="36471" spans="1:5">
      <c r="A36471" s="283">
        <v>92808</v>
      </c>
      <c r="B36471" s="176">
        <v>841.1</v>
      </c>
      <c r="C36471" s="176">
        <v>39.1</v>
      </c>
      <c r="D36471" s="282">
        <v>151</v>
      </c>
      <c r="E36471" s="265"/>
    </row>
    <row r="36472" spans="1:5">
      <c r="A36472" s="283">
        <v>92809</v>
      </c>
      <c r="B36472" s="176">
        <v>0</v>
      </c>
      <c r="C36472" s="176">
        <v>0</v>
      </c>
      <c r="D36472" s="282">
        <v>87</v>
      </c>
      <c r="E36472" s="265"/>
    </row>
    <row r="36473" spans="1:5">
      <c r="A36473" s="283">
        <v>92811</v>
      </c>
      <c r="B36473" s="176">
        <v>0</v>
      </c>
      <c r="C36473" s="176">
        <v>0</v>
      </c>
      <c r="D36473" s="282">
        <v>87</v>
      </c>
      <c r="E36473" s="265"/>
    </row>
    <row r="36474" spans="1:5">
      <c r="A36474" s="283">
        <v>92812</v>
      </c>
      <c r="B36474" s="176">
        <v>18.100000000000001</v>
      </c>
      <c r="C36474" s="176">
        <v>45</v>
      </c>
      <c r="D36474" s="282">
        <v>87</v>
      </c>
      <c r="E36474" s="265"/>
    </row>
    <row r="36475" spans="1:5">
      <c r="A36475" s="283">
        <v>92814</v>
      </c>
      <c r="B36475" s="176">
        <v>0</v>
      </c>
      <c r="C36475" s="176">
        <v>0</v>
      </c>
      <c r="D36475" s="282">
        <v>87</v>
      </c>
      <c r="E36475" s="265"/>
    </row>
    <row r="36476" spans="1:5">
      <c r="A36476" s="283">
        <v>92815</v>
      </c>
      <c r="B36476" s="176">
        <v>0</v>
      </c>
      <c r="C36476" s="176">
        <v>0</v>
      </c>
      <c r="D36476" s="282">
        <v>87</v>
      </c>
      <c r="E36476" s="265"/>
    </row>
    <row r="36477" spans="1:5">
      <c r="A36477" s="283">
        <v>92816</v>
      </c>
      <c r="B36477" s="176">
        <v>7147.6</v>
      </c>
      <c r="C36477" s="176">
        <v>35.200000000000003</v>
      </c>
      <c r="D36477" s="282">
        <v>87</v>
      </c>
      <c r="E36477" s="265"/>
    </row>
    <row r="36478" spans="1:5">
      <c r="A36478" s="283">
        <v>92817</v>
      </c>
      <c r="B36478" s="176">
        <v>2486.1</v>
      </c>
      <c r="C36478" s="176">
        <v>41.6</v>
      </c>
      <c r="D36478" s="282">
        <v>87</v>
      </c>
      <c r="E36478" s="265"/>
    </row>
    <row r="36479" spans="1:5">
      <c r="A36479" s="283">
        <v>92821</v>
      </c>
      <c r="B36479" s="176">
        <v>3274.2</v>
      </c>
      <c r="C36479" s="176">
        <v>38.200000000000003</v>
      </c>
      <c r="D36479" s="282">
        <v>136</v>
      </c>
      <c r="E36479" s="265"/>
    </row>
    <row r="36480" spans="1:5">
      <c r="A36480" s="283">
        <v>92822</v>
      </c>
      <c r="B36480" s="176">
        <v>2802.1</v>
      </c>
      <c r="C36480" s="176">
        <v>32.799999999999997</v>
      </c>
      <c r="D36480" s="282">
        <v>87</v>
      </c>
      <c r="E36480" s="265"/>
    </row>
    <row r="36481" spans="1:5">
      <c r="A36481" s="283">
        <v>92823</v>
      </c>
      <c r="B36481" s="176">
        <v>376.6</v>
      </c>
      <c r="C36481" s="176">
        <v>39.799999999999997</v>
      </c>
      <c r="D36481" s="282">
        <v>95</v>
      </c>
      <c r="E36481" s="265"/>
    </row>
    <row r="36482" spans="1:5">
      <c r="A36482" s="283">
        <v>92825</v>
      </c>
      <c r="B36482" s="176">
        <v>0</v>
      </c>
      <c r="C36482" s="176">
        <v>0</v>
      </c>
      <c r="D36482" s="282">
        <v>87</v>
      </c>
      <c r="E36482" s="265"/>
    </row>
    <row r="36483" spans="1:5">
      <c r="A36483" s="283">
        <v>92831</v>
      </c>
      <c r="B36483" s="176">
        <v>6617.2</v>
      </c>
      <c r="C36483" s="176">
        <v>30.6</v>
      </c>
      <c r="D36483" s="282">
        <v>182</v>
      </c>
      <c r="E36483" s="265"/>
    </row>
    <row r="36484" spans="1:5">
      <c r="A36484" s="283">
        <v>92832</v>
      </c>
      <c r="B36484" s="176">
        <v>8627.1</v>
      </c>
      <c r="C36484" s="176">
        <v>32.200000000000003</v>
      </c>
      <c r="D36484" s="282">
        <v>124</v>
      </c>
      <c r="E36484" s="265"/>
    </row>
    <row r="36485" spans="1:5">
      <c r="A36485" s="283">
        <v>92833</v>
      </c>
      <c r="B36485" s="176">
        <v>6919.4</v>
      </c>
      <c r="C36485" s="176">
        <v>35.9</v>
      </c>
      <c r="D36485" s="282">
        <v>130</v>
      </c>
      <c r="E36485" s="265"/>
    </row>
    <row r="36486" spans="1:5">
      <c r="A36486" s="283">
        <v>92834</v>
      </c>
      <c r="B36486" s="176">
        <v>7198.3</v>
      </c>
      <c r="C36486" s="176">
        <v>39.700000000000003</v>
      </c>
      <c r="D36486" s="282">
        <v>87</v>
      </c>
      <c r="E36486" s="265"/>
    </row>
    <row r="36487" spans="1:5">
      <c r="A36487" s="283">
        <v>92835</v>
      </c>
      <c r="B36487" s="176">
        <v>4386.1000000000004</v>
      </c>
      <c r="C36487" s="176">
        <v>42.1</v>
      </c>
      <c r="D36487" s="282">
        <v>129</v>
      </c>
      <c r="E36487" s="265"/>
    </row>
    <row r="36488" spans="1:5">
      <c r="A36488" s="283">
        <v>92836</v>
      </c>
      <c r="B36488" s="176">
        <v>0</v>
      </c>
      <c r="C36488" s="176">
        <v>0</v>
      </c>
      <c r="D36488" s="282">
        <v>87</v>
      </c>
      <c r="E36488" s="265"/>
    </row>
    <row r="36489" spans="1:5">
      <c r="A36489" s="283">
        <v>92837</v>
      </c>
      <c r="B36489" s="176">
        <v>0</v>
      </c>
      <c r="C36489" s="176">
        <v>0</v>
      </c>
      <c r="D36489" s="282">
        <v>87</v>
      </c>
      <c r="E36489" s="265"/>
    </row>
    <row r="36490" spans="1:5">
      <c r="A36490" s="283">
        <v>92838</v>
      </c>
      <c r="B36490" s="176">
        <v>3628.9</v>
      </c>
      <c r="C36490" s="176">
        <v>45.9</v>
      </c>
      <c r="D36490" s="282">
        <v>87</v>
      </c>
      <c r="E36490" s="265"/>
    </row>
    <row r="36491" spans="1:5">
      <c r="A36491" s="283">
        <v>92840</v>
      </c>
      <c r="B36491" s="176">
        <v>10339.700000000001</v>
      </c>
      <c r="C36491" s="176">
        <v>34.4</v>
      </c>
      <c r="D36491" s="282">
        <v>174</v>
      </c>
      <c r="E36491" s="265"/>
    </row>
    <row r="36492" spans="1:5">
      <c r="A36492" s="283">
        <v>92841</v>
      </c>
      <c r="B36492" s="176">
        <v>8466.7000000000007</v>
      </c>
      <c r="C36492" s="176">
        <v>36.799999999999997</v>
      </c>
      <c r="D36492" s="282">
        <v>156</v>
      </c>
      <c r="E36492" s="265"/>
    </row>
    <row r="36493" spans="1:5">
      <c r="A36493" s="283">
        <v>92842</v>
      </c>
      <c r="B36493" s="176">
        <v>0</v>
      </c>
      <c r="C36493" s="176">
        <v>0</v>
      </c>
      <c r="D36493" s="282">
        <v>87</v>
      </c>
      <c r="E36493" s="265"/>
    </row>
    <row r="36494" spans="1:5">
      <c r="A36494" s="283">
        <v>92843</v>
      </c>
      <c r="B36494" s="176">
        <v>11617</v>
      </c>
      <c r="C36494" s="176">
        <v>33.6</v>
      </c>
      <c r="D36494" s="282">
        <v>123</v>
      </c>
      <c r="E36494" s="265"/>
    </row>
    <row r="36495" spans="1:5">
      <c r="A36495" s="283">
        <v>92844</v>
      </c>
      <c r="B36495" s="176">
        <v>11660.9</v>
      </c>
      <c r="C36495" s="176">
        <v>36</v>
      </c>
      <c r="D36495" s="282">
        <v>128</v>
      </c>
      <c r="E36495" s="265"/>
    </row>
    <row r="36496" spans="1:5">
      <c r="A36496" s="283">
        <v>92845</v>
      </c>
      <c r="B36496" s="176">
        <v>7422.6</v>
      </c>
      <c r="C36496" s="176">
        <v>42.1</v>
      </c>
      <c r="D36496" s="282">
        <v>139</v>
      </c>
      <c r="E36496" s="265"/>
    </row>
    <row r="36497" spans="1:5">
      <c r="A36497" s="283">
        <v>92846</v>
      </c>
      <c r="B36497" s="176">
        <v>0</v>
      </c>
      <c r="C36497" s="176">
        <v>0</v>
      </c>
      <c r="D36497" s="282">
        <v>87</v>
      </c>
      <c r="E36497" s="265"/>
    </row>
    <row r="36498" spans="1:5">
      <c r="A36498" s="283">
        <v>92856</v>
      </c>
      <c r="B36498" s="176">
        <v>0</v>
      </c>
      <c r="C36498" s="176">
        <v>0</v>
      </c>
      <c r="D36498" s="282">
        <v>87</v>
      </c>
      <c r="E36498" s="265"/>
    </row>
    <row r="36499" spans="1:5">
      <c r="A36499" s="283">
        <v>92857</v>
      </c>
      <c r="B36499" s="176">
        <v>5686.3</v>
      </c>
      <c r="C36499" s="176">
        <v>44.3</v>
      </c>
      <c r="D36499" s="282">
        <v>87</v>
      </c>
      <c r="E36499" s="265"/>
    </row>
    <row r="36500" spans="1:5">
      <c r="A36500" s="283">
        <v>92859</v>
      </c>
      <c r="B36500" s="176">
        <v>0</v>
      </c>
      <c r="C36500" s="176">
        <v>0</v>
      </c>
      <c r="D36500" s="282">
        <v>87</v>
      </c>
      <c r="E36500" s="265"/>
    </row>
    <row r="36501" spans="1:5">
      <c r="A36501" s="283">
        <v>92860</v>
      </c>
      <c r="B36501" s="176">
        <v>1890.2</v>
      </c>
      <c r="C36501" s="176">
        <v>38.6</v>
      </c>
      <c r="D36501" s="282">
        <v>113</v>
      </c>
      <c r="E36501" s="265"/>
    </row>
    <row r="36502" spans="1:5">
      <c r="A36502" s="283">
        <v>92861</v>
      </c>
      <c r="B36502" s="176">
        <v>2800.7</v>
      </c>
      <c r="C36502" s="176">
        <v>48.9</v>
      </c>
      <c r="D36502" s="282">
        <v>97</v>
      </c>
      <c r="E36502" s="265"/>
    </row>
    <row r="36503" spans="1:5">
      <c r="A36503" s="283">
        <v>92862</v>
      </c>
      <c r="B36503" s="176">
        <v>0</v>
      </c>
      <c r="C36503" s="176">
        <v>0</v>
      </c>
      <c r="D36503" s="282">
        <v>87</v>
      </c>
      <c r="E36503" s="265"/>
    </row>
    <row r="36504" spans="1:5">
      <c r="A36504" s="283">
        <v>92863</v>
      </c>
      <c r="B36504" s="176">
        <v>0</v>
      </c>
      <c r="C36504" s="176">
        <v>0</v>
      </c>
      <c r="D36504" s="282">
        <v>87</v>
      </c>
      <c r="E36504" s="265"/>
    </row>
    <row r="36505" spans="1:5">
      <c r="A36505" s="283">
        <v>92864</v>
      </c>
      <c r="B36505" s="176">
        <v>0</v>
      </c>
      <c r="C36505" s="176">
        <v>0</v>
      </c>
      <c r="D36505" s="282">
        <v>87</v>
      </c>
      <c r="E36505" s="265"/>
    </row>
    <row r="36506" spans="1:5">
      <c r="A36506" s="283">
        <v>92865</v>
      </c>
      <c r="B36506" s="176">
        <v>5461.7</v>
      </c>
      <c r="C36506" s="176">
        <v>34.9</v>
      </c>
      <c r="D36506" s="282">
        <v>126</v>
      </c>
      <c r="E36506" s="265"/>
    </row>
    <row r="36507" spans="1:5">
      <c r="A36507" s="283">
        <v>92866</v>
      </c>
      <c r="B36507" s="176">
        <v>8243.5</v>
      </c>
      <c r="C36507" s="176">
        <v>34.1</v>
      </c>
      <c r="D36507" s="282">
        <v>176</v>
      </c>
      <c r="E36507" s="265"/>
    </row>
    <row r="36508" spans="1:5">
      <c r="A36508" s="283">
        <v>92867</v>
      </c>
      <c r="B36508" s="176">
        <v>3494.7</v>
      </c>
      <c r="C36508" s="176">
        <v>34.4</v>
      </c>
      <c r="D36508" s="282">
        <v>128</v>
      </c>
      <c r="E36508" s="265"/>
    </row>
    <row r="36509" spans="1:5">
      <c r="A36509" s="283">
        <v>92868</v>
      </c>
      <c r="B36509" s="176">
        <v>7834.5</v>
      </c>
      <c r="C36509" s="176">
        <v>31.7</v>
      </c>
      <c r="D36509" s="282">
        <v>180</v>
      </c>
      <c r="E36509" s="265"/>
    </row>
    <row r="36510" spans="1:5">
      <c r="A36510" s="283">
        <v>92869</v>
      </c>
      <c r="B36510" s="176">
        <v>4173.6000000000004</v>
      </c>
      <c r="C36510" s="176">
        <v>38.4</v>
      </c>
      <c r="D36510" s="282">
        <v>117</v>
      </c>
      <c r="E36510" s="265"/>
    </row>
    <row r="36511" spans="1:5">
      <c r="A36511" s="283">
        <v>92870</v>
      </c>
      <c r="B36511" s="176">
        <v>6655.2</v>
      </c>
      <c r="C36511" s="176">
        <v>35.700000000000003</v>
      </c>
      <c r="D36511" s="282">
        <v>123</v>
      </c>
      <c r="E36511" s="265"/>
    </row>
    <row r="36512" spans="1:5">
      <c r="A36512" s="283">
        <v>92871</v>
      </c>
      <c r="B36512" s="176">
        <v>9767.7999999999993</v>
      </c>
      <c r="C36512" s="176">
        <v>47.9</v>
      </c>
      <c r="D36512" s="282">
        <v>96</v>
      </c>
      <c r="E36512" s="265"/>
    </row>
    <row r="36513" spans="1:5">
      <c r="A36513" s="283">
        <v>92877</v>
      </c>
      <c r="B36513" s="176">
        <v>0</v>
      </c>
      <c r="C36513" s="176">
        <v>0</v>
      </c>
      <c r="D36513" s="282">
        <v>87</v>
      </c>
      <c r="E36513" s="265"/>
    </row>
    <row r="36514" spans="1:5">
      <c r="A36514" s="283">
        <v>92878</v>
      </c>
      <c r="B36514" s="176">
        <v>10254.1</v>
      </c>
      <c r="C36514" s="176">
        <v>26</v>
      </c>
      <c r="D36514" s="282">
        <v>116</v>
      </c>
      <c r="E36514" s="265"/>
    </row>
    <row r="36515" spans="1:5">
      <c r="A36515" s="283">
        <v>92879</v>
      </c>
      <c r="B36515" s="176">
        <v>2981.1</v>
      </c>
      <c r="C36515" s="176">
        <v>31.6</v>
      </c>
      <c r="D36515" s="282">
        <v>179</v>
      </c>
      <c r="E36515" s="265"/>
    </row>
    <row r="36516" spans="1:5">
      <c r="A36516" s="283">
        <v>92880</v>
      </c>
      <c r="B36516" s="176">
        <v>895.1</v>
      </c>
      <c r="C36516" s="176">
        <v>31.3</v>
      </c>
      <c r="D36516" s="282">
        <v>107</v>
      </c>
      <c r="E36516" s="265"/>
    </row>
    <row r="36517" spans="1:5">
      <c r="A36517" s="283">
        <v>92881</v>
      </c>
      <c r="B36517" s="176">
        <v>2435.4</v>
      </c>
      <c r="C36517" s="176">
        <v>34.9</v>
      </c>
      <c r="D36517" s="282">
        <v>95</v>
      </c>
      <c r="E36517" s="265"/>
    </row>
    <row r="36518" spans="1:5">
      <c r="A36518" s="283">
        <v>92882</v>
      </c>
      <c r="B36518" s="176">
        <v>5223.3999999999996</v>
      </c>
      <c r="C36518" s="176">
        <v>32</v>
      </c>
      <c r="D36518" s="282">
        <v>146</v>
      </c>
      <c r="E36518" s="265"/>
    </row>
    <row r="36519" spans="1:5">
      <c r="A36519" s="283">
        <v>92883</v>
      </c>
      <c r="B36519" s="176">
        <v>441.1</v>
      </c>
      <c r="C36519" s="176">
        <v>36.200000000000003</v>
      </c>
      <c r="D36519" s="282">
        <v>102</v>
      </c>
      <c r="E36519" s="265"/>
    </row>
    <row r="36520" spans="1:5">
      <c r="A36520" s="283">
        <v>92885</v>
      </c>
      <c r="B36520" s="176">
        <v>0</v>
      </c>
      <c r="C36520" s="176">
        <v>0</v>
      </c>
      <c r="D36520" s="282">
        <v>87</v>
      </c>
      <c r="E36520" s="265"/>
    </row>
    <row r="36521" spans="1:5">
      <c r="A36521" s="283">
        <v>92886</v>
      </c>
      <c r="B36521" s="176">
        <v>3363.9</v>
      </c>
      <c r="C36521" s="176">
        <v>41.3</v>
      </c>
      <c r="D36521" s="282">
        <v>127</v>
      </c>
      <c r="E36521" s="265"/>
    </row>
    <row r="36522" spans="1:5">
      <c r="A36522" s="283">
        <v>92887</v>
      </c>
      <c r="B36522" s="176">
        <v>2063.4</v>
      </c>
      <c r="C36522" s="176">
        <v>40.799999999999997</v>
      </c>
      <c r="D36522" s="282">
        <v>120</v>
      </c>
      <c r="E36522" s="265"/>
    </row>
    <row r="36523" spans="1:5">
      <c r="A36523" s="283">
        <v>93001</v>
      </c>
      <c r="B36523" s="176">
        <v>352.4</v>
      </c>
      <c r="C36523" s="176">
        <v>37.200000000000003</v>
      </c>
      <c r="D36523" s="282">
        <v>136</v>
      </c>
      <c r="E36523" s="265"/>
    </row>
    <row r="36524" spans="1:5">
      <c r="A36524" s="283">
        <v>93002</v>
      </c>
      <c r="B36524" s="176">
        <v>0</v>
      </c>
      <c r="C36524" s="176">
        <v>0</v>
      </c>
      <c r="D36524" s="282">
        <v>87</v>
      </c>
      <c r="E36524" s="265"/>
    </row>
    <row r="36525" spans="1:5">
      <c r="A36525" s="283">
        <v>93003</v>
      </c>
      <c r="B36525" s="176">
        <v>2163.6</v>
      </c>
      <c r="C36525" s="176">
        <v>39.5</v>
      </c>
      <c r="D36525" s="282">
        <v>180</v>
      </c>
      <c r="E36525" s="265"/>
    </row>
    <row r="36526" spans="1:5">
      <c r="A36526" s="283">
        <v>93004</v>
      </c>
      <c r="B36526" s="176">
        <v>2939.5</v>
      </c>
      <c r="C36526" s="176">
        <v>39.200000000000003</v>
      </c>
      <c r="D36526" s="282">
        <v>150</v>
      </c>
      <c r="E36526" s="265"/>
    </row>
    <row r="36527" spans="1:5">
      <c r="A36527" s="283">
        <v>93005</v>
      </c>
      <c r="B36527" s="176">
        <v>0</v>
      </c>
      <c r="C36527" s="176">
        <v>0</v>
      </c>
      <c r="D36527" s="282">
        <v>87</v>
      </c>
      <c r="E36527" s="265"/>
    </row>
    <row r="36528" spans="1:5">
      <c r="A36528" s="283">
        <v>93006</v>
      </c>
      <c r="B36528" s="176">
        <v>0</v>
      </c>
      <c r="C36528" s="176">
        <v>0</v>
      </c>
      <c r="D36528" s="282">
        <v>87</v>
      </c>
      <c r="E36528" s="265"/>
    </row>
    <row r="36529" spans="1:5">
      <c r="A36529" s="283">
        <v>93007</v>
      </c>
      <c r="B36529" s="176">
        <v>0</v>
      </c>
      <c r="C36529" s="176">
        <v>0</v>
      </c>
      <c r="D36529" s="282">
        <v>87</v>
      </c>
      <c r="E36529" s="265"/>
    </row>
    <row r="36530" spans="1:5">
      <c r="A36530" s="283">
        <v>93009</v>
      </c>
      <c r="B36530" s="176">
        <v>0</v>
      </c>
      <c r="C36530" s="176">
        <v>0</v>
      </c>
      <c r="D36530" s="282">
        <v>87</v>
      </c>
      <c r="E36530" s="265"/>
    </row>
    <row r="36531" spans="1:5">
      <c r="A36531" s="283">
        <v>93010</v>
      </c>
      <c r="B36531" s="176">
        <v>1148.0999999999999</v>
      </c>
      <c r="C36531" s="176">
        <v>41</v>
      </c>
      <c r="D36531" s="282">
        <v>165</v>
      </c>
      <c r="E36531" s="265"/>
    </row>
    <row r="36532" spans="1:5">
      <c r="A36532" s="283">
        <v>93011</v>
      </c>
      <c r="B36532" s="176">
        <v>0</v>
      </c>
      <c r="C36532" s="176">
        <v>0</v>
      </c>
      <c r="D36532" s="282">
        <v>87</v>
      </c>
      <c r="E36532" s="265"/>
    </row>
    <row r="36533" spans="1:5">
      <c r="A36533" s="283">
        <v>93012</v>
      </c>
      <c r="B36533" s="176">
        <v>874.5</v>
      </c>
      <c r="C36533" s="176">
        <v>41.2</v>
      </c>
      <c r="D36533" s="282">
        <v>159</v>
      </c>
      <c r="E36533" s="265"/>
    </row>
    <row r="36534" spans="1:5">
      <c r="A36534" s="283">
        <v>93013</v>
      </c>
      <c r="B36534" s="176">
        <v>353.3</v>
      </c>
      <c r="C36534" s="176">
        <v>40.1</v>
      </c>
      <c r="D36534" s="282">
        <v>129</v>
      </c>
      <c r="E36534" s="265"/>
    </row>
    <row r="36535" spans="1:5">
      <c r="A36535" s="283">
        <v>93014</v>
      </c>
      <c r="B36535" s="176">
        <v>0</v>
      </c>
      <c r="C36535" s="176">
        <v>0</v>
      </c>
      <c r="D36535" s="282">
        <v>87</v>
      </c>
      <c r="E36535" s="265"/>
    </row>
    <row r="36536" spans="1:5">
      <c r="A36536" s="283">
        <v>93015</v>
      </c>
      <c r="B36536" s="176">
        <v>221.9</v>
      </c>
      <c r="C36536" s="176">
        <v>32.299999999999997</v>
      </c>
      <c r="D36536" s="282">
        <v>113</v>
      </c>
      <c r="E36536" s="265"/>
    </row>
    <row r="36537" spans="1:5">
      <c r="A36537" s="283">
        <v>93016</v>
      </c>
      <c r="B36537" s="176">
        <v>47.4</v>
      </c>
      <c r="C36537" s="176">
        <v>27.9</v>
      </c>
      <c r="D36537" s="282">
        <v>87</v>
      </c>
      <c r="E36537" s="265"/>
    </row>
    <row r="36538" spans="1:5">
      <c r="A36538" s="283">
        <v>93020</v>
      </c>
      <c r="B36538" s="176">
        <v>285.7</v>
      </c>
      <c r="C36538" s="176">
        <v>37.5</v>
      </c>
      <c r="D36538" s="282">
        <v>87</v>
      </c>
      <c r="E36538" s="265"/>
    </row>
    <row r="36539" spans="1:5">
      <c r="A36539" s="283">
        <v>93021</v>
      </c>
      <c r="B36539" s="176">
        <v>678</v>
      </c>
      <c r="C36539" s="176">
        <v>34.9</v>
      </c>
      <c r="D36539" s="282">
        <v>120</v>
      </c>
      <c r="E36539" s="265"/>
    </row>
    <row r="36540" spans="1:5">
      <c r="A36540" s="283">
        <v>93022</v>
      </c>
      <c r="B36540" s="176">
        <v>1227.3</v>
      </c>
      <c r="C36540" s="176">
        <v>42.6</v>
      </c>
      <c r="D36540" s="282">
        <v>94</v>
      </c>
      <c r="E36540" s="265"/>
    </row>
    <row r="36541" spans="1:5">
      <c r="A36541" s="283">
        <v>93023</v>
      </c>
      <c r="B36541" s="176">
        <v>212.7</v>
      </c>
      <c r="C36541" s="176">
        <v>46.2</v>
      </c>
      <c r="D36541" s="282">
        <v>184</v>
      </c>
      <c r="E36541" s="265"/>
    </row>
    <row r="36542" spans="1:5">
      <c r="A36542" s="283">
        <v>93024</v>
      </c>
      <c r="B36542" s="176">
        <v>33.799999999999997</v>
      </c>
      <c r="C36542" s="176">
        <v>47.6</v>
      </c>
      <c r="D36542" s="282">
        <v>87</v>
      </c>
      <c r="E36542" s="265"/>
    </row>
    <row r="36543" spans="1:5">
      <c r="A36543" s="283">
        <v>93030</v>
      </c>
      <c r="B36543" s="176">
        <v>4095.5</v>
      </c>
      <c r="C36543" s="176">
        <v>29.6</v>
      </c>
      <c r="D36543" s="282">
        <v>124</v>
      </c>
      <c r="E36543" s="265"/>
    </row>
    <row r="36544" spans="1:5">
      <c r="A36544" s="283">
        <v>93031</v>
      </c>
      <c r="B36544" s="176">
        <v>0</v>
      </c>
      <c r="C36544" s="176">
        <v>0</v>
      </c>
      <c r="D36544" s="282">
        <v>87</v>
      </c>
      <c r="E36544" s="265"/>
    </row>
    <row r="36545" spans="1:5">
      <c r="A36545" s="283">
        <v>93032</v>
      </c>
      <c r="B36545" s="176">
        <v>0</v>
      </c>
      <c r="C36545" s="176">
        <v>0</v>
      </c>
      <c r="D36545" s="282">
        <v>87</v>
      </c>
      <c r="E36545" s="265"/>
    </row>
    <row r="36546" spans="1:5">
      <c r="A36546" s="283">
        <v>93033</v>
      </c>
      <c r="B36546" s="176">
        <v>3233.2</v>
      </c>
      <c r="C36546" s="176">
        <v>28.1</v>
      </c>
      <c r="D36546" s="282">
        <v>123</v>
      </c>
      <c r="E36546" s="265"/>
    </row>
    <row r="36547" spans="1:5">
      <c r="A36547" s="283">
        <v>93034</v>
      </c>
      <c r="B36547" s="176">
        <v>0</v>
      </c>
      <c r="C36547" s="176">
        <v>0</v>
      </c>
      <c r="D36547" s="282">
        <v>87</v>
      </c>
      <c r="E36547" s="265"/>
    </row>
    <row r="36548" spans="1:5">
      <c r="A36548" s="283">
        <v>93035</v>
      </c>
      <c r="B36548" s="176">
        <v>6440.7</v>
      </c>
      <c r="C36548" s="176">
        <v>38.4</v>
      </c>
      <c r="D36548" s="282">
        <v>108</v>
      </c>
      <c r="E36548" s="265"/>
    </row>
    <row r="36549" spans="1:5">
      <c r="A36549" s="283">
        <v>93036</v>
      </c>
      <c r="B36549" s="176">
        <v>2479.3000000000002</v>
      </c>
      <c r="C36549" s="176">
        <v>30.6</v>
      </c>
      <c r="D36549" s="282">
        <v>148</v>
      </c>
      <c r="E36549" s="265"/>
    </row>
    <row r="36550" spans="1:5">
      <c r="A36550" s="283">
        <v>93040</v>
      </c>
      <c r="B36550" s="176">
        <v>54.4</v>
      </c>
      <c r="C36550" s="176">
        <v>27.9</v>
      </c>
      <c r="D36550" s="282">
        <v>87</v>
      </c>
      <c r="E36550" s="265"/>
    </row>
    <row r="36551" spans="1:5">
      <c r="A36551" s="283">
        <v>93041</v>
      </c>
      <c r="B36551" s="176">
        <v>2202.8000000000002</v>
      </c>
      <c r="C36551" s="176">
        <v>30.2</v>
      </c>
      <c r="D36551" s="282">
        <v>108</v>
      </c>
      <c r="E36551" s="265"/>
    </row>
    <row r="36552" spans="1:5">
      <c r="A36552" s="283">
        <v>93042</v>
      </c>
      <c r="B36552" s="176">
        <v>0</v>
      </c>
      <c r="C36552" s="176">
        <v>0</v>
      </c>
      <c r="D36552" s="282">
        <v>87</v>
      </c>
      <c r="E36552" s="265"/>
    </row>
    <row r="36553" spans="1:5">
      <c r="A36553" s="283">
        <v>93043</v>
      </c>
      <c r="B36553" s="176">
        <v>0</v>
      </c>
      <c r="C36553" s="176">
        <v>0</v>
      </c>
      <c r="D36553" s="282">
        <v>87</v>
      </c>
      <c r="E36553" s="265"/>
    </row>
    <row r="36554" spans="1:5">
      <c r="A36554" s="283">
        <v>93044</v>
      </c>
      <c r="B36554" s="176">
        <v>0</v>
      </c>
      <c r="C36554" s="176">
        <v>0</v>
      </c>
      <c r="D36554" s="282">
        <v>87</v>
      </c>
      <c r="E36554" s="265"/>
    </row>
    <row r="36555" spans="1:5">
      <c r="A36555" s="283">
        <v>93060</v>
      </c>
      <c r="B36555" s="176">
        <v>377.9</v>
      </c>
      <c r="C36555" s="176">
        <v>31.4</v>
      </c>
      <c r="D36555" s="282">
        <v>159</v>
      </c>
      <c r="E36555" s="265"/>
    </row>
    <row r="36556" spans="1:5">
      <c r="A36556" s="283">
        <v>93061</v>
      </c>
      <c r="B36556" s="176">
        <v>0</v>
      </c>
      <c r="C36556" s="176">
        <v>0</v>
      </c>
      <c r="D36556" s="282">
        <v>87</v>
      </c>
      <c r="E36556" s="265"/>
    </row>
    <row r="36557" spans="1:5">
      <c r="A36557" s="283">
        <v>93062</v>
      </c>
      <c r="B36557" s="176">
        <v>0</v>
      </c>
      <c r="C36557" s="176">
        <v>0</v>
      </c>
      <c r="D36557" s="282">
        <v>87</v>
      </c>
      <c r="E36557" s="265"/>
    </row>
    <row r="36558" spans="1:5">
      <c r="A36558" s="283">
        <v>93063</v>
      </c>
      <c r="B36558" s="176">
        <v>1091.9000000000001</v>
      </c>
      <c r="C36558" s="176">
        <v>38.4</v>
      </c>
      <c r="D36558" s="282">
        <v>131</v>
      </c>
      <c r="E36558" s="265"/>
    </row>
    <row r="36559" spans="1:5">
      <c r="A36559" s="283">
        <v>93064</v>
      </c>
      <c r="B36559" s="176">
        <v>0</v>
      </c>
      <c r="C36559" s="176">
        <v>0</v>
      </c>
      <c r="D36559" s="282">
        <v>87</v>
      </c>
      <c r="E36559" s="265"/>
    </row>
    <row r="36560" spans="1:5">
      <c r="A36560" s="283">
        <v>93065</v>
      </c>
      <c r="B36560" s="176">
        <v>2424.4</v>
      </c>
      <c r="C36560" s="176">
        <v>37</v>
      </c>
      <c r="D36560" s="282">
        <v>130</v>
      </c>
      <c r="E36560" s="265"/>
    </row>
    <row r="36561" spans="1:5">
      <c r="A36561" s="283">
        <v>93066</v>
      </c>
      <c r="B36561" s="176">
        <v>72.599999999999994</v>
      </c>
      <c r="C36561" s="176">
        <v>42.4</v>
      </c>
      <c r="D36561" s="282">
        <v>87</v>
      </c>
      <c r="E36561" s="265"/>
    </row>
    <row r="36562" spans="1:5">
      <c r="A36562" s="283">
        <v>93067</v>
      </c>
      <c r="B36562" s="176">
        <v>945.9</v>
      </c>
      <c r="C36562" s="176">
        <v>49.2</v>
      </c>
      <c r="D36562" s="282">
        <v>87</v>
      </c>
      <c r="E36562" s="265"/>
    </row>
    <row r="36563" spans="1:5">
      <c r="A36563" s="283">
        <v>93094</v>
      </c>
      <c r="B36563" s="176">
        <v>753.3</v>
      </c>
      <c r="C36563" s="176">
        <v>47.6</v>
      </c>
      <c r="D36563" s="282">
        <v>87</v>
      </c>
      <c r="E36563" s="265"/>
    </row>
    <row r="36564" spans="1:5">
      <c r="A36564" s="283">
        <v>93099</v>
      </c>
      <c r="B36564" s="176">
        <v>0</v>
      </c>
      <c r="C36564" s="176">
        <v>0</v>
      </c>
      <c r="D36564" s="282">
        <v>87</v>
      </c>
      <c r="E36564" s="265"/>
    </row>
    <row r="36565" spans="1:5">
      <c r="A36565" s="283">
        <v>93101</v>
      </c>
      <c r="B36565" s="176">
        <v>8947.4</v>
      </c>
      <c r="C36565" s="176">
        <v>32.299999999999997</v>
      </c>
      <c r="D36565" s="282">
        <v>181</v>
      </c>
      <c r="E36565" s="265"/>
    </row>
    <row r="36566" spans="1:5">
      <c r="A36566" s="283">
        <v>93102</v>
      </c>
      <c r="B36566" s="176">
        <v>0</v>
      </c>
      <c r="C36566" s="176">
        <v>0</v>
      </c>
      <c r="D36566" s="282">
        <v>87</v>
      </c>
      <c r="E36566" s="265"/>
    </row>
    <row r="36567" spans="1:5">
      <c r="A36567" s="283">
        <v>93103</v>
      </c>
      <c r="B36567" s="176">
        <v>3231.5</v>
      </c>
      <c r="C36567" s="176">
        <v>36.4</v>
      </c>
      <c r="D36567" s="282">
        <v>181</v>
      </c>
      <c r="E36567" s="265"/>
    </row>
    <row r="36568" spans="1:5">
      <c r="A36568" s="283">
        <v>93105</v>
      </c>
      <c r="B36568" s="176">
        <v>342</v>
      </c>
      <c r="C36568" s="176">
        <v>45.7</v>
      </c>
      <c r="D36568" s="282">
        <v>175</v>
      </c>
      <c r="E36568" s="265"/>
    </row>
    <row r="36569" spans="1:5">
      <c r="A36569" s="283">
        <v>93106</v>
      </c>
      <c r="B36569" s="176">
        <v>0</v>
      </c>
      <c r="C36569" s="176">
        <v>0</v>
      </c>
      <c r="D36569" s="282">
        <v>87</v>
      </c>
      <c r="E36569" s="265"/>
    </row>
    <row r="36570" spans="1:5">
      <c r="A36570" s="283">
        <v>93107</v>
      </c>
      <c r="B36570" s="176">
        <v>0</v>
      </c>
      <c r="C36570" s="176">
        <v>0</v>
      </c>
      <c r="D36570" s="282">
        <v>87</v>
      </c>
      <c r="E36570" s="265"/>
    </row>
    <row r="36571" spans="1:5">
      <c r="A36571" s="283">
        <v>93108</v>
      </c>
      <c r="B36571" s="176">
        <v>360.3</v>
      </c>
      <c r="C36571" s="176">
        <v>49</v>
      </c>
      <c r="D36571" s="282">
        <v>179</v>
      </c>
      <c r="E36571" s="265"/>
    </row>
    <row r="36572" spans="1:5">
      <c r="A36572" s="283">
        <v>93109</v>
      </c>
      <c r="B36572" s="176">
        <v>3404.5</v>
      </c>
      <c r="C36572" s="176">
        <v>41.8</v>
      </c>
      <c r="D36572" s="282">
        <v>97</v>
      </c>
      <c r="E36572" s="265"/>
    </row>
    <row r="36573" spans="1:5">
      <c r="A36573" s="283">
        <v>93110</v>
      </c>
      <c r="B36573" s="176">
        <v>1388.2</v>
      </c>
      <c r="C36573" s="176">
        <v>43</v>
      </c>
      <c r="D36573" s="282">
        <v>135</v>
      </c>
      <c r="E36573" s="265"/>
    </row>
    <row r="36574" spans="1:5">
      <c r="A36574" s="283">
        <v>93111</v>
      </c>
      <c r="B36574" s="176">
        <v>1593.4</v>
      </c>
      <c r="C36574" s="176">
        <v>44.8</v>
      </c>
      <c r="D36574" s="282">
        <v>164</v>
      </c>
      <c r="E36574" s="265"/>
    </row>
    <row r="36575" spans="1:5">
      <c r="A36575" s="283">
        <v>93116</v>
      </c>
      <c r="B36575" s="176">
        <v>0</v>
      </c>
      <c r="C36575" s="176">
        <v>0</v>
      </c>
      <c r="D36575" s="282">
        <v>87</v>
      </c>
      <c r="E36575" s="265"/>
    </row>
    <row r="36576" spans="1:5">
      <c r="A36576" s="283">
        <v>93117</v>
      </c>
      <c r="B36576" s="176">
        <v>161.5</v>
      </c>
      <c r="C36576" s="176">
        <v>23.8</v>
      </c>
      <c r="D36576" s="282">
        <v>170</v>
      </c>
      <c r="E36576" s="265"/>
    </row>
    <row r="36577" spans="1:5">
      <c r="A36577" s="283">
        <v>93118</v>
      </c>
      <c r="B36577" s="176">
        <v>0</v>
      </c>
      <c r="C36577" s="176">
        <v>0</v>
      </c>
      <c r="D36577" s="282">
        <v>87</v>
      </c>
      <c r="E36577" s="265"/>
    </row>
    <row r="36578" spans="1:5">
      <c r="A36578" s="283">
        <v>93120</v>
      </c>
      <c r="B36578" s="176">
        <v>0</v>
      </c>
      <c r="C36578" s="176">
        <v>0</v>
      </c>
      <c r="D36578" s="282">
        <v>87</v>
      </c>
      <c r="E36578" s="265"/>
    </row>
    <row r="36579" spans="1:5">
      <c r="A36579" s="283">
        <v>93121</v>
      </c>
      <c r="B36579" s="176">
        <v>0</v>
      </c>
      <c r="C36579" s="176">
        <v>0</v>
      </c>
      <c r="D36579" s="282">
        <v>87</v>
      </c>
      <c r="E36579" s="265"/>
    </row>
    <row r="36580" spans="1:5">
      <c r="A36580" s="283">
        <v>93130</v>
      </c>
      <c r="B36580" s="176">
        <v>0</v>
      </c>
      <c r="C36580" s="176">
        <v>0</v>
      </c>
      <c r="D36580" s="282">
        <v>87</v>
      </c>
      <c r="E36580" s="265"/>
    </row>
    <row r="36581" spans="1:5">
      <c r="A36581" s="283">
        <v>93140</v>
      </c>
      <c r="B36581" s="176">
        <v>5892.1</v>
      </c>
      <c r="C36581" s="176">
        <v>46.3</v>
      </c>
      <c r="D36581" s="282">
        <v>87</v>
      </c>
      <c r="E36581" s="265"/>
    </row>
    <row r="36582" spans="1:5">
      <c r="A36582" s="283">
        <v>93150</v>
      </c>
      <c r="B36582" s="176">
        <v>0</v>
      </c>
      <c r="C36582" s="176">
        <v>0</v>
      </c>
      <c r="D36582" s="282">
        <v>87</v>
      </c>
      <c r="E36582" s="265"/>
    </row>
    <row r="36583" spans="1:5">
      <c r="A36583" s="283">
        <v>93160</v>
      </c>
      <c r="B36583" s="176">
        <v>0</v>
      </c>
      <c r="C36583" s="176">
        <v>0</v>
      </c>
      <c r="D36583" s="282">
        <v>87</v>
      </c>
      <c r="E36583" s="265"/>
    </row>
    <row r="36584" spans="1:5">
      <c r="A36584" s="283">
        <v>93190</v>
      </c>
      <c r="B36584" s="176">
        <v>0</v>
      </c>
      <c r="C36584" s="176">
        <v>0</v>
      </c>
      <c r="D36584" s="282">
        <v>87</v>
      </c>
      <c r="E36584" s="265"/>
    </row>
    <row r="36585" spans="1:5">
      <c r="A36585" s="283">
        <v>93199</v>
      </c>
      <c r="B36585" s="176">
        <v>0</v>
      </c>
      <c r="C36585" s="176">
        <v>0</v>
      </c>
      <c r="D36585" s="282">
        <v>87</v>
      </c>
      <c r="E36585" s="265"/>
    </row>
    <row r="36586" spans="1:5">
      <c r="A36586" s="283">
        <v>93201</v>
      </c>
      <c r="B36586" s="176">
        <v>21.9</v>
      </c>
      <c r="C36586" s="176">
        <v>23.8</v>
      </c>
      <c r="D36586" s="282">
        <v>87</v>
      </c>
      <c r="E36586" s="265"/>
    </row>
    <row r="36587" spans="1:5">
      <c r="A36587" s="283">
        <v>93202</v>
      </c>
      <c r="B36587" s="176">
        <v>631.79999999999995</v>
      </c>
      <c r="C36587" s="176">
        <v>31.4</v>
      </c>
      <c r="D36587" s="282">
        <v>87</v>
      </c>
      <c r="E36587" s="265"/>
    </row>
    <row r="36588" spans="1:5">
      <c r="A36588" s="283">
        <v>93203</v>
      </c>
      <c r="B36588" s="176">
        <v>107.2</v>
      </c>
      <c r="C36588" s="176">
        <v>24.6</v>
      </c>
      <c r="D36588" s="282">
        <v>114</v>
      </c>
      <c r="E36588" s="265"/>
    </row>
    <row r="36589" spans="1:5">
      <c r="A36589" s="283">
        <v>93204</v>
      </c>
      <c r="B36589" s="176">
        <v>50.9</v>
      </c>
      <c r="C36589" s="176">
        <v>34.299999999999997</v>
      </c>
      <c r="D36589" s="282">
        <v>96</v>
      </c>
      <c r="E36589" s="265"/>
    </row>
    <row r="36590" spans="1:5">
      <c r="A36590" s="283">
        <v>93205</v>
      </c>
      <c r="B36590" s="176">
        <v>47.1</v>
      </c>
      <c r="C36590" s="176">
        <v>50.4</v>
      </c>
      <c r="D36590" s="282">
        <v>87</v>
      </c>
      <c r="E36590" s="265"/>
    </row>
    <row r="36591" spans="1:5">
      <c r="A36591" s="283">
        <v>93206</v>
      </c>
      <c r="B36591" s="176">
        <v>30.3</v>
      </c>
      <c r="C36591" s="176">
        <v>27.1</v>
      </c>
      <c r="D36591" s="282">
        <v>107</v>
      </c>
      <c r="E36591" s="265"/>
    </row>
    <row r="36592" spans="1:5">
      <c r="A36592" s="283">
        <v>93207</v>
      </c>
      <c r="B36592" s="176">
        <v>0.5</v>
      </c>
      <c r="C36592" s="176">
        <v>53.8</v>
      </c>
      <c r="D36592" s="282">
        <v>87</v>
      </c>
      <c r="E36592" s="265"/>
    </row>
    <row r="36593" spans="1:5">
      <c r="A36593" s="283">
        <v>93208</v>
      </c>
      <c r="B36593" s="176">
        <v>0.8</v>
      </c>
      <c r="C36593" s="176">
        <v>50.7</v>
      </c>
      <c r="D36593" s="282">
        <v>87</v>
      </c>
      <c r="E36593" s="265"/>
    </row>
    <row r="36594" spans="1:5">
      <c r="A36594" s="283">
        <v>93210</v>
      </c>
      <c r="B36594" s="176">
        <v>23.7</v>
      </c>
      <c r="C36594" s="176">
        <v>33.9</v>
      </c>
      <c r="D36594" s="282">
        <v>87</v>
      </c>
      <c r="E36594" s="265"/>
    </row>
    <row r="36595" spans="1:5">
      <c r="A36595" s="283">
        <v>93212</v>
      </c>
      <c r="B36595" s="176">
        <v>327.9</v>
      </c>
      <c r="C36595" s="176">
        <v>34.799999999999997</v>
      </c>
      <c r="D36595" s="282">
        <v>87</v>
      </c>
      <c r="E36595" s="265"/>
    </row>
    <row r="36596" spans="1:5">
      <c r="A36596" s="283">
        <v>93215</v>
      </c>
      <c r="B36596" s="176">
        <v>494.8</v>
      </c>
      <c r="C36596" s="176">
        <v>28.7</v>
      </c>
      <c r="D36596" s="282">
        <v>115</v>
      </c>
      <c r="E36596" s="265"/>
    </row>
    <row r="36597" spans="1:5">
      <c r="A36597" s="283">
        <v>93216</v>
      </c>
      <c r="B36597" s="176">
        <v>15.3</v>
      </c>
      <c r="C36597" s="176">
        <v>26.6</v>
      </c>
      <c r="D36597" s="282">
        <v>87</v>
      </c>
      <c r="E36597" s="265"/>
    </row>
    <row r="36598" spans="1:5">
      <c r="A36598" s="283">
        <v>93218</v>
      </c>
      <c r="B36598" s="176">
        <v>175.6</v>
      </c>
      <c r="C36598" s="176">
        <v>32.1</v>
      </c>
      <c r="D36598" s="282">
        <v>87</v>
      </c>
      <c r="E36598" s="265"/>
    </row>
    <row r="36599" spans="1:5">
      <c r="A36599" s="283">
        <v>93219</v>
      </c>
      <c r="B36599" s="176">
        <v>66.7</v>
      </c>
      <c r="C36599" s="176">
        <v>24.1</v>
      </c>
      <c r="D36599" s="282">
        <v>87</v>
      </c>
      <c r="E36599" s="265"/>
    </row>
    <row r="36600" spans="1:5">
      <c r="A36600" s="283">
        <v>93220</v>
      </c>
      <c r="B36600" s="176">
        <v>139.30000000000001</v>
      </c>
      <c r="C36600" s="176">
        <v>33.299999999999997</v>
      </c>
      <c r="D36600" s="282">
        <v>87</v>
      </c>
      <c r="E36600" s="265"/>
    </row>
    <row r="36601" spans="1:5">
      <c r="A36601" s="283">
        <v>93221</v>
      </c>
      <c r="B36601" s="176">
        <v>146.1</v>
      </c>
      <c r="C36601" s="176">
        <v>33.4</v>
      </c>
      <c r="D36601" s="282">
        <v>87</v>
      </c>
      <c r="E36601" s="265"/>
    </row>
    <row r="36602" spans="1:5">
      <c r="A36602" s="283">
        <v>93222</v>
      </c>
      <c r="B36602" s="176">
        <v>81.3</v>
      </c>
      <c r="C36602" s="176">
        <v>50.1</v>
      </c>
      <c r="D36602" s="282">
        <v>95</v>
      </c>
      <c r="E36602" s="265"/>
    </row>
    <row r="36603" spans="1:5">
      <c r="A36603" s="283">
        <v>93223</v>
      </c>
      <c r="B36603" s="176">
        <v>890.7</v>
      </c>
      <c r="C36603" s="176">
        <v>26.9</v>
      </c>
      <c r="D36603" s="282">
        <v>94</v>
      </c>
      <c r="E36603" s="265"/>
    </row>
    <row r="36604" spans="1:5">
      <c r="A36604" s="283">
        <v>93224</v>
      </c>
      <c r="B36604" s="176">
        <v>2.2000000000000002</v>
      </c>
      <c r="C36604" s="176">
        <v>41.9</v>
      </c>
      <c r="D36604" s="282">
        <v>87</v>
      </c>
      <c r="E36604" s="265"/>
    </row>
    <row r="36605" spans="1:5">
      <c r="A36605" s="283">
        <v>93225</v>
      </c>
      <c r="B36605" s="176">
        <v>147.5</v>
      </c>
      <c r="C36605" s="176">
        <v>43.5</v>
      </c>
      <c r="D36605" s="282">
        <v>87</v>
      </c>
      <c r="E36605" s="265"/>
    </row>
    <row r="36606" spans="1:5">
      <c r="A36606" s="283">
        <v>93226</v>
      </c>
      <c r="B36606" s="176">
        <v>1.9</v>
      </c>
      <c r="C36606" s="176">
        <v>50.6</v>
      </c>
      <c r="D36606" s="282">
        <v>87</v>
      </c>
      <c r="E36606" s="265"/>
    </row>
    <row r="36607" spans="1:5">
      <c r="A36607" s="283">
        <v>93227</v>
      </c>
      <c r="B36607" s="176">
        <v>48.6</v>
      </c>
      <c r="C36607" s="176">
        <v>29.4</v>
      </c>
      <c r="D36607" s="282">
        <v>87</v>
      </c>
      <c r="E36607" s="265"/>
    </row>
    <row r="36608" spans="1:5">
      <c r="A36608" s="283">
        <v>93230</v>
      </c>
      <c r="B36608" s="176">
        <v>264.10000000000002</v>
      </c>
      <c r="C36608" s="176">
        <v>31.4</v>
      </c>
      <c r="D36608" s="282">
        <v>166</v>
      </c>
      <c r="E36608" s="265"/>
    </row>
    <row r="36609" spans="1:5">
      <c r="A36609" s="283">
        <v>93232</v>
      </c>
      <c r="B36609" s="176">
        <v>0</v>
      </c>
      <c r="C36609" s="176">
        <v>0</v>
      </c>
      <c r="D36609" s="282">
        <v>87</v>
      </c>
      <c r="E36609" s="265"/>
    </row>
    <row r="36610" spans="1:5">
      <c r="A36610" s="283">
        <v>93234</v>
      </c>
      <c r="B36610" s="176">
        <v>18.7</v>
      </c>
      <c r="C36610" s="176">
        <v>22.5</v>
      </c>
      <c r="D36610" s="282">
        <v>114</v>
      </c>
      <c r="E36610" s="265"/>
    </row>
    <row r="36611" spans="1:5">
      <c r="A36611" s="283">
        <v>93235</v>
      </c>
      <c r="B36611" s="176">
        <v>832.3</v>
      </c>
      <c r="C36611" s="176">
        <v>28.6</v>
      </c>
      <c r="D36611" s="282">
        <v>87</v>
      </c>
      <c r="E36611" s="265"/>
    </row>
    <row r="36612" spans="1:5">
      <c r="A36612" s="283">
        <v>93237</v>
      </c>
      <c r="B36612" s="176">
        <v>0</v>
      </c>
      <c r="C36612" s="176">
        <v>0</v>
      </c>
      <c r="D36612" s="282">
        <v>87</v>
      </c>
      <c r="E36612" s="265"/>
    </row>
    <row r="36613" spans="1:5">
      <c r="A36613" s="283">
        <v>93238</v>
      </c>
      <c r="B36613" s="176">
        <v>5.5</v>
      </c>
      <c r="C36613" s="176">
        <v>55.7</v>
      </c>
      <c r="D36613" s="282">
        <v>87</v>
      </c>
      <c r="E36613" s="265"/>
    </row>
    <row r="36614" spans="1:5">
      <c r="A36614" s="283">
        <v>93239</v>
      </c>
      <c r="B36614" s="176">
        <v>3.2</v>
      </c>
      <c r="C36614" s="176">
        <v>26.5</v>
      </c>
      <c r="D36614" s="282">
        <v>87</v>
      </c>
      <c r="E36614" s="265"/>
    </row>
    <row r="36615" spans="1:5">
      <c r="A36615" s="283">
        <v>93240</v>
      </c>
      <c r="B36615" s="176">
        <v>178</v>
      </c>
      <c r="C36615" s="176">
        <v>49.1</v>
      </c>
      <c r="D36615" s="282">
        <v>94</v>
      </c>
      <c r="E36615" s="265"/>
    </row>
    <row r="36616" spans="1:5">
      <c r="A36616" s="283">
        <v>93241</v>
      </c>
      <c r="B36616" s="176">
        <v>2257.4</v>
      </c>
      <c r="C36616" s="176">
        <v>24.6</v>
      </c>
      <c r="D36616" s="282">
        <v>115</v>
      </c>
      <c r="E36616" s="265"/>
    </row>
    <row r="36617" spans="1:5">
      <c r="A36617" s="283">
        <v>93242</v>
      </c>
      <c r="B36617" s="176">
        <v>75.099999999999994</v>
      </c>
      <c r="C36617" s="176">
        <v>30.7</v>
      </c>
      <c r="D36617" s="282">
        <v>87</v>
      </c>
      <c r="E36617" s="265"/>
    </row>
    <row r="36618" spans="1:5">
      <c r="A36618" s="283">
        <v>93243</v>
      </c>
      <c r="B36618" s="176">
        <v>5.6</v>
      </c>
      <c r="C36618" s="176">
        <v>43.1</v>
      </c>
      <c r="D36618" s="282">
        <v>87</v>
      </c>
      <c r="E36618" s="265"/>
    </row>
    <row r="36619" spans="1:5">
      <c r="A36619" s="283">
        <v>93244</v>
      </c>
      <c r="B36619" s="176">
        <v>42.3</v>
      </c>
      <c r="C36619" s="176">
        <v>43.4</v>
      </c>
      <c r="D36619" s="282">
        <v>87</v>
      </c>
      <c r="E36619" s="265"/>
    </row>
    <row r="36620" spans="1:5">
      <c r="A36620" s="283">
        <v>93245</v>
      </c>
      <c r="B36620" s="176">
        <v>188.9</v>
      </c>
      <c r="C36620" s="176">
        <v>27.1</v>
      </c>
      <c r="D36620" s="282">
        <v>158</v>
      </c>
      <c r="E36620" s="265"/>
    </row>
    <row r="36621" spans="1:5">
      <c r="A36621" s="283">
        <v>93246</v>
      </c>
      <c r="B36621" s="176">
        <v>0</v>
      </c>
      <c r="C36621" s="176">
        <v>0</v>
      </c>
      <c r="D36621" s="282">
        <v>87</v>
      </c>
      <c r="E36621" s="265"/>
    </row>
    <row r="36622" spans="1:5">
      <c r="A36622" s="283">
        <v>93247</v>
      </c>
      <c r="B36622" s="176">
        <v>184</v>
      </c>
      <c r="C36622" s="176">
        <v>26.9</v>
      </c>
      <c r="D36622" s="282">
        <v>94</v>
      </c>
      <c r="E36622" s="265"/>
    </row>
    <row r="36623" spans="1:5">
      <c r="A36623" s="283">
        <v>93249</v>
      </c>
      <c r="B36623" s="176">
        <v>3</v>
      </c>
      <c r="C36623" s="176">
        <v>24</v>
      </c>
      <c r="D36623" s="282">
        <v>109</v>
      </c>
      <c r="E36623" s="265"/>
    </row>
    <row r="36624" spans="1:5">
      <c r="A36624" s="283">
        <v>93250</v>
      </c>
      <c r="B36624" s="176">
        <v>283.5</v>
      </c>
      <c r="C36624" s="176">
        <v>26.1</v>
      </c>
      <c r="D36624" s="282">
        <v>106</v>
      </c>
      <c r="E36624" s="265"/>
    </row>
    <row r="36625" spans="1:5">
      <c r="A36625" s="283">
        <v>93251</v>
      </c>
      <c r="B36625" s="176">
        <v>33.6</v>
      </c>
      <c r="C36625" s="176">
        <v>22.9</v>
      </c>
      <c r="D36625" s="282">
        <v>87</v>
      </c>
      <c r="E36625" s="265"/>
    </row>
    <row r="36626" spans="1:5">
      <c r="A36626" s="283">
        <v>93252</v>
      </c>
      <c r="B36626" s="176">
        <v>5.5</v>
      </c>
      <c r="C36626" s="176">
        <v>39.299999999999997</v>
      </c>
      <c r="D36626" s="282">
        <v>116</v>
      </c>
      <c r="E36626" s="265"/>
    </row>
    <row r="36627" spans="1:5">
      <c r="A36627" s="283">
        <v>93254</v>
      </c>
      <c r="B36627" s="176">
        <v>1.1000000000000001</v>
      </c>
      <c r="C36627" s="176">
        <v>39.4</v>
      </c>
      <c r="D36627" s="282">
        <v>123</v>
      </c>
      <c r="E36627" s="265"/>
    </row>
    <row r="36628" spans="1:5">
      <c r="A36628" s="283">
        <v>93255</v>
      </c>
      <c r="B36628" s="176">
        <v>2.2000000000000002</v>
      </c>
      <c r="C36628" s="176">
        <v>53.5</v>
      </c>
      <c r="D36628" s="282">
        <v>87</v>
      </c>
      <c r="E36628" s="265"/>
    </row>
    <row r="36629" spans="1:5">
      <c r="A36629" s="283">
        <v>93256</v>
      </c>
      <c r="B36629" s="176">
        <v>72.599999999999994</v>
      </c>
      <c r="C36629" s="176">
        <v>24</v>
      </c>
      <c r="D36629" s="282">
        <v>87</v>
      </c>
      <c r="E36629" s="265"/>
    </row>
    <row r="36630" spans="1:5">
      <c r="A36630" s="283">
        <v>93257</v>
      </c>
      <c r="B36630" s="176">
        <v>198.9</v>
      </c>
      <c r="C36630" s="176">
        <v>29.1</v>
      </c>
      <c r="D36630" s="282">
        <v>130</v>
      </c>
      <c r="E36630" s="265"/>
    </row>
    <row r="36631" spans="1:5">
      <c r="A36631" s="283">
        <v>93258</v>
      </c>
      <c r="B36631" s="176">
        <v>0</v>
      </c>
      <c r="C36631" s="176">
        <v>0</v>
      </c>
      <c r="D36631" s="282">
        <v>87</v>
      </c>
      <c r="E36631" s="265"/>
    </row>
    <row r="36632" spans="1:5">
      <c r="A36632" s="283">
        <v>93260</v>
      </c>
      <c r="B36632" s="176">
        <v>0.5</v>
      </c>
      <c r="C36632" s="176">
        <v>53.2</v>
      </c>
      <c r="D36632" s="282">
        <v>87</v>
      </c>
      <c r="E36632" s="265"/>
    </row>
    <row r="36633" spans="1:5">
      <c r="A36633" s="283">
        <v>93261</v>
      </c>
      <c r="B36633" s="176">
        <v>2412.1999999999998</v>
      </c>
      <c r="C36633" s="176">
        <v>23.2</v>
      </c>
      <c r="D36633" s="282">
        <v>87</v>
      </c>
      <c r="E36633" s="265"/>
    </row>
    <row r="36634" spans="1:5">
      <c r="A36634" s="283">
        <v>93262</v>
      </c>
      <c r="B36634" s="176">
        <v>0.7</v>
      </c>
      <c r="C36634" s="176">
        <v>51.7</v>
      </c>
      <c r="D36634" s="282">
        <v>87</v>
      </c>
      <c r="E36634" s="265"/>
    </row>
    <row r="36635" spans="1:5">
      <c r="A36635" s="283">
        <v>93263</v>
      </c>
      <c r="B36635" s="176">
        <v>220.4</v>
      </c>
      <c r="C36635" s="176">
        <v>26.5</v>
      </c>
      <c r="D36635" s="282">
        <v>112</v>
      </c>
      <c r="E36635" s="265"/>
    </row>
    <row r="36636" spans="1:5">
      <c r="A36636" s="283">
        <v>93265</v>
      </c>
      <c r="B36636" s="176">
        <v>7.7</v>
      </c>
      <c r="C36636" s="176">
        <v>44.8</v>
      </c>
      <c r="D36636" s="282">
        <v>94</v>
      </c>
      <c r="E36636" s="265"/>
    </row>
    <row r="36637" spans="1:5">
      <c r="A36637" s="283">
        <v>93266</v>
      </c>
      <c r="B36637" s="176">
        <v>36.9</v>
      </c>
      <c r="C36637" s="176">
        <v>28.4</v>
      </c>
      <c r="D36637" s="282">
        <v>87</v>
      </c>
      <c r="E36637" s="265"/>
    </row>
    <row r="36638" spans="1:5">
      <c r="A36638" s="283">
        <v>93267</v>
      </c>
      <c r="B36638" s="176">
        <v>128.80000000000001</v>
      </c>
      <c r="C36638" s="176">
        <v>28.9</v>
      </c>
      <c r="D36638" s="282">
        <v>87</v>
      </c>
      <c r="E36638" s="265"/>
    </row>
    <row r="36639" spans="1:5">
      <c r="A36639" s="283">
        <v>93268</v>
      </c>
      <c r="B36639" s="176">
        <v>141.1</v>
      </c>
      <c r="C36639" s="176">
        <v>30.5</v>
      </c>
      <c r="D36639" s="282">
        <v>121</v>
      </c>
      <c r="E36639" s="265"/>
    </row>
    <row r="36640" spans="1:5">
      <c r="A36640" s="283">
        <v>93270</v>
      </c>
      <c r="B36640" s="176">
        <v>41.8</v>
      </c>
      <c r="C36640" s="176">
        <v>29.6</v>
      </c>
      <c r="D36640" s="282">
        <v>108</v>
      </c>
      <c r="E36640" s="265"/>
    </row>
    <row r="36641" spans="1:5">
      <c r="A36641" s="283">
        <v>93271</v>
      </c>
      <c r="B36641" s="176">
        <v>4.5</v>
      </c>
      <c r="C36641" s="176">
        <v>51.4</v>
      </c>
      <c r="D36641" s="282">
        <v>87</v>
      </c>
      <c r="E36641" s="265"/>
    </row>
    <row r="36642" spans="1:5">
      <c r="A36642" s="283">
        <v>93272</v>
      </c>
      <c r="B36642" s="176">
        <v>41.7</v>
      </c>
      <c r="C36642" s="176">
        <v>25.1</v>
      </c>
      <c r="D36642" s="282">
        <v>87</v>
      </c>
      <c r="E36642" s="265"/>
    </row>
    <row r="36643" spans="1:5">
      <c r="A36643" s="283">
        <v>93274</v>
      </c>
      <c r="B36643" s="176">
        <v>324.8</v>
      </c>
      <c r="C36643" s="176">
        <v>29.2</v>
      </c>
      <c r="D36643" s="282">
        <v>118</v>
      </c>
      <c r="E36643" s="265"/>
    </row>
    <row r="36644" spans="1:5">
      <c r="A36644" s="283">
        <v>93275</v>
      </c>
      <c r="B36644" s="176">
        <v>0</v>
      </c>
      <c r="C36644" s="176">
        <v>0</v>
      </c>
      <c r="D36644" s="282">
        <v>87</v>
      </c>
      <c r="E36644" s="265"/>
    </row>
    <row r="36645" spans="1:5">
      <c r="A36645" s="283">
        <v>93276</v>
      </c>
      <c r="B36645" s="176">
        <v>0</v>
      </c>
      <c r="C36645" s="176">
        <v>0</v>
      </c>
      <c r="D36645" s="282">
        <v>87</v>
      </c>
      <c r="E36645" s="265"/>
    </row>
    <row r="36646" spans="1:5">
      <c r="A36646" s="283">
        <v>93277</v>
      </c>
      <c r="B36646" s="176">
        <v>1472.7</v>
      </c>
      <c r="C36646" s="176">
        <v>34.299999999999997</v>
      </c>
      <c r="D36646" s="282">
        <v>185</v>
      </c>
      <c r="E36646" s="265"/>
    </row>
    <row r="36647" spans="1:5">
      <c r="A36647" s="283">
        <v>93278</v>
      </c>
      <c r="B36647" s="176">
        <v>0</v>
      </c>
      <c r="C36647" s="176">
        <v>0</v>
      </c>
      <c r="D36647" s="282">
        <v>87</v>
      </c>
      <c r="E36647" s="265"/>
    </row>
    <row r="36648" spans="1:5">
      <c r="A36648" s="283">
        <v>93279</v>
      </c>
      <c r="B36648" s="176">
        <v>5174.7</v>
      </c>
      <c r="C36648" s="176">
        <v>43.9</v>
      </c>
      <c r="D36648" s="282">
        <v>87</v>
      </c>
      <c r="E36648" s="265"/>
    </row>
    <row r="36649" spans="1:5">
      <c r="A36649" s="283">
        <v>93280</v>
      </c>
      <c r="B36649" s="176">
        <v>101.2</v>
      </c>
      <c r="C36649" s="176">
        <v>28.6</v>
      </c>
      <c r="D36649" s="282">
        <v>106</v>
      </c>
      <c r="E36649" s="265"/>
    </row>
    <row r="36650" spans="1:5">
      <c r="A36650" s="283">
        <v>93282</v>
      </c>
      <c r="B36650" s="176">
        <v>0</v>
      </c>
      <c r="C36650" s="176">
        <v>0</v>
      </c>
      <c r="D36650" s="282">
        <v>87</v>
      </c>
      <c r="E36650" s="265"/>
    </row>
    <row r="36651" spans="1:5">
      <c r="A36651" s="283">
        <v>93283</v>
      </c>
      <c r="B36651" s="176">
        <v>6.1</v>
      </c>
      <c r="C36651" s="176">
        <v>51.6</v>
      </c>
      <c r="D36651" s="282">
        <v>96</v>
      </c>
      <c r="E36651" s="265"/>
    </row>
    <row r="36652" spans="1:5">
      <c r="A36652" s="283">
        <v>93285</v>
      </c>
      <c r="B36652" s="176">
        <v>120.5</v>
      </c>
      <c r="C36652" s="176">
        <v>58.2</v>
      </c>
      <c r="D36652" s="282">
        <v>87</v>
      </c>
      <c r="E36652" s="265"/>
    </row>
    <row r="36653" spans="1:5">
      <c r="A36653" s="283">
        <v>93286</v>
      </c>
      <c r="B36653" s="176">
        <v>83.7</v>
      </c>
      <c r="C36653" s="176">
        <v>29</v>
      </c>
      <c r="D36653" s="282">
        <v>94</v>
      </c>
      <c r="E36653" s="265"/>
    </row>
    <row r="36654" spans="1:5">
      <c r="A36654" s="283">
        <v>93287</v>
      </c>
      <c r="B36654" s="176">
        <v>1.3</v>
      </c>
      <c r="C36654" s="176">
        <v>50.8</v>
      </c>
      <c r="D36654" s="282">
        <v>87</v>
      </c>
      <c r="E36654" s="265"/>
    </row>
    <row r="36655" spans="1:5">
      <c r="A36655" s="283">
        <v>93290</v>
      </c>
      <c r="B36655" s="176">
        <v>0</v>
      </c>
      <c r="C36655" s="176">
        <v>0</v>
      </c>
      <c r="D36655" s="282">
        <v>87</v>
      </c>
      <c r="E36655" s="265"/>
    </row>
    <row r="36656" spans="1:5">
      <c r="A36656" s="283">
        <v>93291</v>
      </c>
      <c r="B36656" s="176">
        <v>780.3</v>
      </c>
      <c r="C36656" s="176">
        <v>29.4</v>
      </c>
      <c r="D36656" s="282">
        <v>175</v>
      </c>
      <c r="E36656" s="265"/>
    </row>
    <row r="36657" spans="1:5">
      <c r="A36657" s="283">
        <v>93292</v>
      </c>
      <c r="B36657" s="176">
        <v>290.5</v>
      </c>
      <c r="C36657" s="176">
        <v>31.9</v>
      </c>
      <c r="D36657" s="282">
        <v>111</v>
      </c>
      <c r="E36657" s="265"/>
    </row>
    <row r="36658" spans="1:5">
      <c r="A36658" s="283">
        <v>93301</v>
      </c>
      <c r="B36658" s="176">
        <v>2902.6</v>
      </c>
      <c r="C36658" s="176">
        <v>31.2</v>
      </c>
      <c r="D36658" s="282">
        <v>190</v>
      </c>
      <c r="E36658" s="265"/>
    </row>
    <row r="36659" spans="1:5">
      <c r="A36659" s="283">
        <v>93302</v>
      </c>
      <c r="B36659" s="176">
        <v>0</v>
      </c>
      <c r="C36659" s="176">
        <v>0</v>
      </c>
      <c r="D36659" s="282">
        <v>87</v>
      </c>
      <c r="E36659" s="265"/>
    </row>
    <row r="36660" spans="1:5">
      <c r="A36660" s="283">
        <v>93303</v>
      </c>
      <c r="B36660" s="176">
        <v>0</v>
      </c>
      <c r="C36660" s="176">
        <v>0</v>
      </c>
      <c r="D36660" s="282">
        <v>87</v>
      </c>
      <c r="E36660" s="265"/>
    </row>
    <row r="36661" spans="1:5">
      <c r="A36661" s="283">
        <v>93304</v>
      </c>
      <c r="B36661" s="176">
        <v>2997</v>
      </c>
      <c r="C36661" s="176">
        <v>28.8</v>
      </c>
      <c r="D36661" s="282">
        <v>157</v>
      </c>
      <c r="E36661" s="265"/>
    </row>
    <row r="36662" spans="1:5">
      <c r="A36662" s="283">
        <v>93305</v>
      </c>
      <c r="B36662" s="176">
        <v>3241.8</v>
      </c>
      <c r="C36662" s="176">
        <v>27</v>
      </c>
      <c r="D36662" s="282">
        <v>114</v>
      </c>
      <c r="E36662" s="265"/>
    </row>
    <row r="36663" spans="1:5">
      <c r="A36663" s="283">
        <v>93306</v>
      </c>
      <c r="B36663" s="176">
        <v>330.5</v>
      </c>
      <c r="C36663" s="176">
        <v>31</v>
      </c>
      <c r="D36663" s="282">
        <v>151</v>
      </c>
      <c r="E36663" s="265"/>
    </row>
    <row r="36664" spans="1:5">
      <c r="A36664" s="283">
        <v>93307</v>
      </c>
      <c r="B36664" s="176">
        <v>843.9</v>
      </c>
      <c r="C36664" s="176">
        <v>25.6</v>
      </c>
      <c r="D36664" s="282">
        <v>121</v>
      </c>
      <c r="E36664" s="265"/>
    </row>
    <row r="36665" spans="1:5">
      <c r="A36665" s="283">
        <v>93308</v>
      </c>
      <c r="B36665" s="176">
        <v>228</v>
      </c>
      <c r="C36665" s="176">
        <v>33.9</v>
      </c>
      <c r="D36665" s="282">
        <v>135</v>
      </c>
      <c r="E36665" s="265"/>
    </row>
    <row r="36666" spans="1:5">
      <c r="A36666" s="283">
        <v>93309</v>
      </c>
      <c r="B36666" s="176">
        <v>5459.3</v>
      </c>
      <c r="C36666" s="176">
        <v>32.1</v>
      </c>
      <c r="D36666" s="282">
        <v>185</v>
      </c>
      <c r="E36666" s="265"/>
    </row>
    <row r="36667" spans="1:5">
      <c r="A36667" s="283">
        <v>93311</v>
      </c>
      <c r="B36667" s="176">
        <v>148.30000000000001</v>
      </c>
      <c r="C36667" s="176">
        <v>33.299999999999997</v>
      </c>
      <c r="D36667" s="282">
        <v>154</v>
      </c>
      <c r="E36667" s="265"/>
    </row>
    <row r="36668" spans="1:5">
      <c r="A36668" s="283">
        <v>93312</v>
      </c>
      <c r="B36668" s="176">
        <v>2182.3000000000002</v>
      </c>
      <c r="C36668" s="176">
        <v>32.799999999999997</v>
      </c>
      <c r="D36668" s="282">
        <v>121</v>
      </c>
      <c r="E36668" s="265"/>
    </row>
    <row r="36669" spans="1:5">
      <c r="A36669" s="283">
        <v>93313</v>
      </c>
      <c r="B36669" s="176">
        <v>719.8</v>
      </c>
      <c r="C36669" s="176">
        <v>29.3</v>
      </c>
      <c r="D36669" s="282">
        <v>101</v>
      </c>
      <c r="E36669" s="265"/>
    </row>
    <row r="36670" spans="1:5">
      <c r="A36670" s="283">
        <v>93314</v>
      </c>
      <c r="B36670" s="176">
        <v>107.5</v>
      </c>
      <c r="C36670" s="176">
        <v>34.4</v>
      </c>
      <c r="D36670" s="282">
        <v>122</v>
      </c>
      <c r="E36670" s="265"/>
    </row>
    <row r="36671" spans="1:5">
      <c r="A36671" s="283">
        <v>93380</v>
      </c>
      <c r="B36671" s="176">
        <v>0</v>
      </c>
      <c r="C36671" s="176">
        <v>0</v>
      </c>
      <c r="D36671" s="282">
        <v>87</v>
      </c>
      <c r="E36671" s="265"/>
    </row>
    <row r="36672" spans="1:5">
      <c r="A36672" s="283">
        <v>93383</v>
      </c>
      <c r="B36672" s="176">
        <v>5873.7</v>
      </c>
      <c r="C36672" s="176">
        <v>35.200000000000003</v>
      </c>
      <c r="D36672" s="282">
        <v>87</v>
      </c>
      <c r="E36672" s="265"/>
    </row>
    <row r="36673" spans="1:5">
      <c r="A36673" s="283">
        <v>93384</v>
      </c>
      <c r="B36673" s="176">
        <v>0</v>
      </c>
      <c r="C36673" s="176">
        <v>0</v>
      </c>
      <c r="D36673" s="282">
        <v>87</v>
      </c>
      <c r="E36673" s="265"/>
    </row>
    <row r="36674" spans="1:5">
      <c r="A36674" s="283">
        <v>93385</v>
      </c>
      <c r="B36674" s="176">
        <v>0</v>
      </c>
      <c r="C36674" s="176">
        <v>0</v>
      </c>
      <c r="D36674" s="282">
        <v>87</v>
      </c>
      <c r="E36674" s="265"/>
    </row>
    <row r="36675" spans="1:5">
      <c r="A36675" s="283">
        <v>93386</v>
      </c>
      <c r="B36675" s="176">
        <v>0</v>
      </c>
      <c r="C36675" s="176">
        <v>0</v>
      </c>
      <c r="D36675" s="282">
        <v>87</v>
      </c>
      <c r="E36675" s="265"/>
    </row>
    <row r="36676" spans="1:5">
      <c r="A36676" s="283">
        <v>93387</v>
      </c>
      <c r="B36676" s="176">
        <v>2478.9</v>
      </c>
      <c r="C36676" s="176">
        <v>25.7</v>
      </c>
      <c r="D36676" s="282">
        <v>87</v>
      </c>
      <c r="E36676" s="265"/>
    </row>
    <row r="36677" spans="1:5">
      <c r="A36677" s="283">
        <v>93388</v>
      </c>
      <c r="B36677" s="176">
        <v>0</v>
      </c>
      <c r="C36677" s="176">
        <v>0</v>
      </c>
      <c r="D36677" s="282">
        <v>87</v>
      </c>
      <c r="E36677" s="265"/>
    </row>
    <row r="36678" spans="1:5">
      <c r="A36678" s="283">
        <v>93389</v>
      </c>
      <c r="B36678" s="176">
        <v>0</v>
      </c>
      <c r="C36678" s="176">
        <v>0</v>
      </c>
      <c r="D36678" s="282">
        <v>87</v>
      </c>
      <c r="E36678" s="265"/>
    </row>
    <row r="36679" spans="1:5">
      <c r="A36679" s="283">
        <v>93390</v>
      </c>
      <c r="B36679" s="176">
        <v>4398.8999999999996</v>
      </c>
      <c r="C36679" s="176">
        <v>25.4</v>
      </c>
      <c r="D36679" s="282">
        <v>87</v>
      </c>
      <c r="E36679" s="265"/>
    </row>
    <row r="36680" spans="1:5">
      <c r="A36680" s="283">
        <v>93401</v>
      </c>
      <c r="B36680" s="176">
        <v>318.3</v>
      </c>
      <c r="C36680" s="176">
        <v>34.5</v>
      </c>
      <c r="D36680" s="282">
        <v>187</v>
      </c>
      <c r="E36680" s="265"/>
    </row>
    <row r="36681" spans="1:5">
      <c r="A36681" s="283">
        <v>93402</v>
      </c>
      <c r="B36681" s="176">
        <v>468</v>
      </c>
      <c r="C36681" s="176">
        <v>46.7</v>
      </c>
      <c r="D36681" s="282">
        <v>119</v>
      </c>
      <c r="E36681" s="265"/>
    </row>
    <row r="36682" spans="1:5">
      <c r="A36682" s="283">
        <v>93403</v>
      </c>
      <c r="B36682" s="176">
        <v>0</v>
      </c>
      <c r="C36682" s="176">
        <v>0</v>
      </c>
      <c r="D36682" s="282">
        <v>87</v>
      </c>
      <c r="E36682" s="265"/>
    </row>
    <row r="36683" spans="1:5">
      <c r="A36683" s="283">
        <v>93405</v>
      </c>
      <c r="B36683" s="176">
        <v>411.4</v>
      </c>
      <c r="C36683" s="176">
        <v>24.4</v>
      </c>
      <c r="D36683" s="282">
        <v>117</v>
      </c>
      <c r="E36683" s="265"/>
    </row>
    <row r="36684" spans="1:5">
      <c r="A36684" s="283">
        <v>93406</v>
      </c>
      <c r="B36684" s="176">
        <v>0</v>
      </c>
      <c r="C36684" s="176">
        <v>0</v>
      </c>
      <c r="D36684" s="282">
        <v>87</v>
      </c>
      <c r="E36684" s="265"/>
    </row>
    <row r="36685" spans="1:5">
      <c r="A36685" s="283">
        <v>93407</v>
      </c>
      <c r="B36685" s="176">
        <v>0</v>
      </c>
      <c r="C36685" s="176">
        <v>0</v>
      </c>
      <c r="D36685" s="282">
        <v>87</v>
      </c>
      <c r="E36685" s="265"/>
    </row>
    <row r="36686" spans="1:5">
      <c r="A36686" s="283">
        <v>93408</v>
      </c>
      <c r="B36686" s="176">
        <v>0</v>
      </c>
      <c r="C36686" s="176">
        <v>0</v>
      </c>
      <c r="D36686" s="282">
        <v>87</v>
      </c>
      <c r="E36686" s="265"/>
    </row>
    <row r="36687" spans="1:5">
      <c r="A36687" s="283">
        <v>93409</v>
      </c>
      <c r="B36687" s="176">
        <v>0</v>
      </c>
      <c r="C36687" s="176">
        <v>0</v>
      </c>
      <c r="D36687" s="282">
        <v>87</v>
      </c>
      <c r="E36687" s="265"/>
    </row>
    <row r="36688" spans="1:5">
      <c r="A36688" s="283">
        <v>93412</v>
      </c>
      <c r="B36688" s="176">
        <v>0</v>
      </c>
      <c r="C36688" s="176">
        <v>0</v>
      </c>
      <c r="D36688" s="282">
        <v>87</v>
      </c>
      <c r="E36688" s="265"/>
    </row>
    <row r="36689" spans="1:5">
      <c r="A36689" s="283">
        <v>93420</v>
      </c>
      <c r="B36689" s="176">
        <v>120.8</v>
      </c>
      <c r="C36689" s="176">
        <v>46.9</v>
      </c>
      <c r="D36689" s="282">
        <v>124</v>
      </c>
      <c r="E36689" s="265"/>
    </row>
    <row r="36690" spans="1:5">
      <c r="A36690" s="283">
        <v>93421</v>
      </c>
      <c r="B36690" s="176">
        <v>0</v>
      </c>
      <c r="C36690" s="176">
        <v>0</v>
      </c>
      <c r="D36690" s="282">
        <v>87</v>
      </c>
      <c r="E36690" s="265"/>
    </row>
    <row r="36691" spans="1:5">
      <c r="A36691" s="283">
        <v>93422</v>
      </c>
      <c r="B36691" s="176">
        <v>238.3</v>
      </c>
      <c r="C36691" s="176">
        <v>40.9</v>
      </c>
      <c r="D36691" s="282">
        <v>129</v>
      </c>
      <c r="E36691" s="265"/>
    </row>
    <row r="36692" spans="1:5">
      <c r="A36692" s="283">
        <v>93423</v>
      </c>
      <c r="B36692" s="176">
        <v>0</v>
      </c>
      <c r="C36692" s="176">
        <v>0</v>
      </c>
      <c r="D36692" s="282">
        <v>87</v>
      </c>
      <c r="E36692" s="265"/>
    </row>
    <row r="36693" spans="1:5">
      <c r="A36693" s="283">
        <v>93424</v>
      </c>
      <c r="B36693" s="176">
        <v>0</v>
      </c>
      <c r="C36693" s="176">
        <v>0</v>
      </c>
      <c r="D36693" s="282">
        <v>87</v>
      </c>
      <c r="E36693" s="265"/>
    </row>
    <row r="36694" spans="1:5">
      <c r="A36694" s="283">
        <v>93426</v>
      </c>
      <c r="B36694" s="176">
        <v>3.5</v>
      </c>
      <c r="C36694" s="176">
        <v>41.4</v>
      </c>
      <c r="D36694" s="282">
        <v>97</v>
      </c>
      <c r="E36694" s="265"/>
    </row>
    <row r="36695" spans="1:5">
      <c r="A36695" s="283">
        <v>93427</v>
      </c>
      <c r="B36695" s="176">
        <v>42.7</v>
      </c>
      <c r="C36695" s="176">
        <v>39.5</v>
      </c>
      <c r="D36695" s="282">
        <v>87</v>
      </c>
      <c r="E36695" s="265"/>
    </row>
    <row r="36696" spans="1:5">
      <c r="A36696" s="283">
        <v>93428</v>
      </c>
      <c r="B36696" s="176">
        <v>40.299999999999997</v>
      </c>
      <c r="C36696" s="176">
        <v>56</v>
      </c>
      <c r="D36696" s="282">
        <v>106</v>
      </c>
      <c r="E36696" s="265"/>
    </row>
    <row r="36697" spans="1:5">
      <c r="A36697" s="283">
        <v>93429</v>
      </c>
      <c r="B36697" s="176">
        <v>0</v>
      </c>
      <c r="C36697" s="176">
        <v>0</v>
      </c>
      <c r="D36697" s="282">
        <v>87</v>
      </c>
      <c r="E36697" s="265"/>
    </row>
    <row r="36698" spans="1:5">
      <c r="A36698" s="283">
        <v>93430</v>
      </c>
      <c r="B36698" s="176">
        <v>183.5</v>
      </c>
      <c r="C36698" s="176">
        <v>52.1</v>
      </c>
      <c r="D36698" s="282">
        <v>87</v>
      </c>
      <c r="E36698" s="265"/>
    </row>
    <row r="36699" spans="1:5">
      <c r="A36699" s="283">
        <v>93432</v>
      </c>
      <c r="B36699" s="176">
        <v>1.9</v>
      </c>
      <c r="C36699" s="176">
        <v>45.1</v>
      </c>
      <c r="D36699" s="282">
        <v>87</v>
      </c>
      <c r="E36699" s="265"/>
    </row>
    <row r="36700" spans="1:5">
      <c r="A36700" s="283">
        <v>93433</v>
      </c>
      <c r="B36700" s="176">
        <v>4442.7</v>
      </c>
      <c r="C36700" s="176">
        <v>36.6</v>
      </c>
      <c r="D36700" s="282">
        <v>95</v>
      </c>
      <c r="E36700" s="265"/>
    </row>
    <row r="36701" spans="1:5">
      <c r="A36701" s="283">
        <v>93434</v>
      </c>
      <c r="B36701" s="176">
        <v>128.80000000000001</v>
      </c>
      <c r="C36701" s="176">
        <v>28.5</v>
      </c>
      <c r="D36701" s="282">
        <v>108</v>
      </c>
      <c r="E36701" s="265"/>
    </row>
    <row r="36702" spans="1:5">
      <c r="A36702" s="283">
        <v>93435</v>
      </c>
      <c r="B36702" s="176">
        <v>6.2</v>
      </c>
      <c r="C36702" s="176">
        <v>55</v>
      </c>
      <c r="D36702" s="282">
        <v>87</v>
      </c>
      <c r="E36702" s="265"/>
    </row>
    <row r="36703" spans="1:5">
      <c r="A36703" s="283">
        <v>93436</v>
      </c>
      <c r="B36703" s="176">
        <v>215.9</v>
      </c>
      <c r="C36703" s="176">
        <v>35.5</v>
      </c>
      <c r="D36703" s="282">
        <v>115</v>
      </c>
      <c r="E36703" s="265"/>
    </row>
    <row r="36704" spans="1:5">
      <c r="A36704" s="283">
        <v>93437</v>
      </c>
      <c r="B36704" s="176">
        <v>21.4</v>
      </c>
      <c r="C36704" s="176">
        <v>22.4</v>
      </c>
      <c r="D36704" s="282">
        <v>148</v>
      </c>
      <c r="E36704" s="265"/>
    </row>
    <row r="36705" spans="1:5">
      <c r="A36705" s="283">
        <v>93438</v>
      </c>
      <c r="B36705" s="176">
        <v>1662.9</v>
      </c>
      <c r="C36705" s="176">
        <v>47</v>
      </c>
      <c r="D36705" s="282">
        <v>96</v>
      </c>
      <c r="E36705" s="265"/>
    </row>
    <row r="36706" spans="1:5">
      <c r="A36706" s="283">
        <v>93440</v>
      </c>
      <c r="B36706" s="176">
        <v>310.5</v>
      </c>
      <c r="C36706" s="176">
        <v>38.1</v>
      </c>
      <c r="D36706" s="282">
        <v>87</v>
      </c>
      <c r="E36706" s="265"/>
    </row>
    <row r="36707" spans="1:5">
      <c r="A36707" s="283">
        <v>93441</v>
      </c>
      <c r="B36707" s="176">
        <v>0</v>
      </c>
      <c r="C36707" s="176">
        <v>0</v>
      </c>
      <c r="D36707" s="282">
        <v>87</v>
      </c>
      <c r="E36707" s="265"/>
    </row>
    <row r="36708" spans="1:5">
      <c r="A36708" s="283">
        <v>93442</v>
      </c>
      <c r="B36708" s="176">
        <v>284.39999999999998</v>
      </c>
      <c r="C36708" s="176">
        <v>48.5</v>
      </c>
      <c r="D36708" s="282">
        <v>94</v>
      </c>
      <c r="E36708" s="265"/>
    </row>
    <row r="36709" spans="1:5">
      <c r="A36709" s="283">
        <v>93443</v>
      </c>
      <c r="B36709" s="176">
        <v>0</v>
      </c>
      <c r="C36709" s="176">
        <v>0</v>
      </c>
      <c r="D36709" s="282">
        <v>87</v>
      </c>
      <c r="E36709" s="265"/>
    </row>
    <row r="36710" spans="1:5">
      <c r="A36710" s="283">
        <v>93444</v>
      </c>
      <c r="B36710" s="176">
        <v>96</v>
      </c>
      <c r="C36710" s="176">
        <v>39.299999999999997</v>
      </c>
      <c r="D36710" s="282">
        <v>105</v>
      </c>
      <c r="E36710" s="265"/>
    </row>
    <row r="36711" spans="1:5">
      <c r="A36711" s="283">
        <v>93445</v>
      </c>
      <c r="B36711" s="176">
        <v>2900.9</v>
      </c>
      <c r="C36711" s="176">
        <v>34.299999999999997</v>
      </c>
      <c r="D36711" s="282">
        <v>95</v>
      </c>
      <c r="E36711" s="265"/>
    </row>
    <row r="36712" spans="1:5">
      <c r="A36712" s="283">
        <v>93446</v>
      </c>
      <c r="B36712" s="176">
        <v>70.599999999999994</v>
      </c>
      <c r="C36712" s="176">
        <v>38.4</v>
      </c>
      <c r="D36712" s="282">
        <v>134</v>
      </c>
      <c r="E36712" s="265"/>
    </row>
    <row r="36713" spans="1:5">
      <c r="A36713" s="283">
        <v>93447</v>
      </c>
      <c r="B36713" s="176">
        <v>0</v>
      </c>
      <c r="C36713" s="176">
        <v>0</v>
      </c>
      <c r="D36713" s="282">
        <v>87</v>
      </c>
      <c r="E36713" s="265"/>
    </row>
    <row r="36714" spans="1:5">
      <c r="A36714" s="283">
        <v>93448</v>
      </c>
      <c r="B36714" s="176">
        <v>0</v>
      </c>
      <c r="C36714" s="176">
        <v>0</v>
      </c>
      <c r="D36714" s="282">
        <v>87</v>
      </c>
      <c r="E36714" s="265"/>
    </row>
    <row r="36715" spans="1:5">
      <c r="A36715" s="283">
        <v>93449</v>
      </c>
      <c r="B36715" s="176">
        <v>767.9</v>
      </c>
      <c r="C36715" s="176">
        <v>51.5</v>
      </c>
      <c r="D36715" s="282">
        <v>109</v>
      </c>
      <c r="E36715" s="265"/>
    </row>
    <row r="36716" spans="1:5">
      <c r="A36716" s="283">
        <v>93450</v>
      </c>
      <c r="B36716" s="176">
        <v>2.2000000000000002</v>
      </c>
      <c r="C36716" s="176">
        <v>38.1</v>
      </c>
      <c r="D36716" s="282">
        <v>87</v>
      </c>
      <c r="E36716" s="265"/>
    </row>
    <row r="36717" spans="1:5">
      <c r="A36717" s="283">
        <v>93451</v>
      </c>
      <c r="B36717" s="176">
        <v>8.9</v>
      </c>
      <c r="C36717" s="176">
        <v>34.299999999999997</v>
      </c>
      <c r="D36717" s="282">
        <v>87</v>
      </c>
      <c r="E36717" s="265"/>
    </row>
    <row r="36718" spans="1:5">
      <c r="A36718" s="283">
        <v>93452</v>
      </c>
      <c r="B36718" s="176">
        <v>5.3</v>
      </c>
      <c r="C36718" s="176">
        <v>48</v>
      </c>
      <c r="D36718" s="282">
        <v>87</v>
      </c>
      <c r="E36718" s="265"/>
    </row>
    <row r="36719" spans="1:5">
      <c r="A36719" s="283">
        <v>93453</v>
      </c>
      <c r="B36719" s="176">
        <v>4.9000000000000004</v>
      </c>
      <c r="C36719" s="176">
        <v>46.4</v>
      </c>
      <c r="D36719" s="282">
        <v>87</v>
      </c>
      <c r="E36719" s="265"/>
    </row>
    <row r="36720" spans="1:5">
      <c r="A36720" s="283">
        <v>93454</v>
      </c>
      <c r="B36720" s="176">
        <v>147</v>
      </c>
      <c r="C36720" s="176">
        <v>31.6</v>
      </c>
      <c r="D36720" s="282">
        <v>178</v>
      </c>
      <c r="E36720" s="265"/>
    </row>
    <row r="36721" spans="1:5">
      <c r="A36721" s="283">
        <v>93455</v>
      </c>
      <c r="B36721" s="176">
        <v>329.3</v>
      </c>
      <c r="C36721" s="176">
        <v>39.700000000000003</v>
      </c>
      <c r="D36721" s="282">
        <v>118</v>
      </c>
      <c r="E36721" s="265"/>
    </row>
    <row r="36722" spans="1:5">
      <c r="A36722" s="283">
        <v>93456</v>
      </c>
      <c r="B36722" s="176">
        <v>756.7</v>
      </c>
      <c r="C36722" s="176">
        <v>53.1</v>
      </c>
      <c r="D36722" s="282">
        <v>87</v>
      </c>
      <c r="E36722" s="265"/>
    </row>
    <row r="36723" spans="1:5">
      <c r="A36723" s="283">
        <v>93457</v>
      </c>
      <c r="B36723" s="176">
        <v>0</v>
      </c>
      <c r="C36723" s="176">
        <v>0</v>
      </c>
      <c r="D36723" s="282">
        <v>87</v>
      </c>
      <c r="E36723" s="265"/>
    </row>
    <row r="36724" spans="1:5">
      <c r="A36724" s="283">
        <v>93458</v>
      </c>
      <c r="B36724" s="176">
        <v>2828</v>
      </c>
      <c r="C36724" s="176">
        <v>26.2</v>
      </c>
      <c r="D36724" s="282">
        <v>94</v>
      </c>
      <c r="E36724" s="265"/>
    </row>
    <row r="36725" spans="1:5">
      <c r="A36725" s="283">
        <v>93460</v>
      </c>
      <c r="B36725" s="176">
        <v>29.9</v>
      </c>
      <c r="C36725" s="176">
        <v>47.6</v>
      </c>
      <c r="D36725" s="282">
        <v>116</v>
      </c>
      <c r="E36725" s="265"/>
    </row>
    <row r="36726" spans="1:5">
      <c r="A36726" s="283">
        <v>93461</v>
      </c>
      <c r="B36726" s="176">
        <v>12.4</v>
      </c>
      <c r="C36726" s="176">
        <v>37.200000000000003</v>
      </c>
      <c r="D36726" s="282">
        <v>87</v>
      </c>
      <c r="E36726" s="265"/>
    </row>
    <row r="36727" spans="1:5">
      <c r="A36727" s="283">
        <v>93463</v>
      </c>
      <c r="B36727" s="176">
        <v>87.6</v>
      </c>
      <c r="C36727" s="176">
        <v>46</v>
      </c>
      <c r="D36727" s="282">
        <v>106</v>
      </c>
      <c r="E36727" s="265"/>
    </row>
    <row r="36728" spans="1:5">
      <c r="A36728" s="283">
        <v>93464</v>
      </c>
      <c r="B36728" s="176">
        <v>0</v>
      </c>
      <c r="C36728" s="176">
        <v>0</v>
      </c>
      <c r="D36728" s="282">
        <v>87</v>
      </c>
      <c r="E36728" s="265"/>
    </row>
    <row r="36729" spans="1:5">
      <c r="A36729" s="283">
        <v>93465</v>
      </c>
      <c r="B36729" s="176">
        <v>114.5</v>
      </c>
      <c r="C36729" s="176">
        <v>44.1</v>
      </c>
      <c r="D36729" s="282">
        <v>107</v>
      </c>
      <c r="E36729" s="265"/>
    </row>
    <row r="36730" spans="1:5">
      <c r="A36730" s="283">
        <v>93475</v>
      </c>
      <c r="B36730" s="176">
        <v>0</v>
      </c>
      <c r="C36730" s="176">
        <v>0</v>
      </c>
      <c r="D36730" s="282">
        <v>87</v>
      </c>
      <c r="E36730" s="265"/>
    </row>
    <row r="36731" spans="1:5">
      <c r="A36731" s="283">
        <v>93483</v>
      </c>
      <c r="B36731" s="176">
        <v>7316.1</v>
      </c>
      <c r="C36731" s="176">
        <v>39.799999999999997</v>
      </c>
      <c r="D36731" s="282">
        <v>87</v>
      </c>
      <c r="E36731" s="265"/>
    </row>
    <row r="36732" spans="1:5">
      <c r="A36732" s="283">
        <v>93501</v>
      </c>
      <c r="B36732" s="176">
        <v>20.5</v>
      </c>
      <c r="C36732" s="176">
        <v>34.700000000000003</v>
      </c>
      <c r="D36732" s="282">
        <v>115</v>
      </c>
      <c r="E36732" s="265"/>
    </row>
    <row r="36733" spans="1:5">
      <c r="A36733" s="283">
        <v>93502</v>
      </c>
      <c r="B36733" s="176">
        <v>8.1999999999999993</v>
      </c>
      <c r="C36733" s="176">
        <v>39.6</v>
      </c>
      <c r="D36733" s="282">
        <v>96</v>
      </c>
      <c r="E36733" s="265"/>
    </row>
    <row r="36734" spans="1:5">
      <c r="A36734" s="283">
        <v>93504</v>
      </c>
      <c r="B36734" s="176">
        <v>5.6</v>
      </c>
      <c r="C36734" s="176">
        <v>38.6</v>
      </c>
      <c r="D36734" s="282">
        <v>87</v>
      </c>
      <c r="E36734" s="265"/>
    </row>
    <row r="36735" spans="1:5">
      <c r="A36735" s="283">
        <v>93505</v>
      </c>
      <c r="B36735" s="176">
        <v>147.19999999999999</v>
      </c>
      <c r="C36735" s="176">
        <v>33.1</v>
      </c>
      <c r="D36735" s="282">
        <v>106</v>
      </c>
      <c r="E36735" s="265"/>
    </row>
    <row r="36736" spans="1:5">
      <c r="A36736" s="283">
        <v>93510</v>
      </c>
      <c r="B36736" s="176">
        <v>104.1</v>
      </c>
      <c r="C36736" s="176">
        <v>45.4</v>
      </c>
      <c r="D36736" s="282">
        <v>87</v>
      </c>
      <c r="E36736" s="265"/>
    </row>
    <row r="36737" spans="1:5">
      <c r="A36737" s="283">
        <v>93512</v>
      </c>
      <c r="B36737" s="176">
        <v>1</v>
      </c>
      <c r="C36737" s="176">
        <v>46.7</v>
      </c>
      <c r="D36737" s="282">
        <v>87</v>
      </c>
      <c r="E36737" s="265"/>
    </row>
    <row r="36738" spans="1:5">
      <c r="A36738" s="283">
        <v>93513</v>
      </c>
      <c r="B36738" s="176">
        <v>683.4</v>
      </c>
      <c r="C36738" s="176">
        <v>46.3</v>
      </c>
      <c r="D36738" s="282">
        <v>95</v>
      </c>
      <c r="E36738" s="265"/>
    </row>
    <row r="36739" spans="1:5">
      <c r="A36739" s="283">
        <v>93514</v>
      </c>
      <c r="B36739" s="176">
        <v>10.4</v>
      </c>
      <c r="C36739" s="176">
        <v>42.3</v>
      </c>
      <c r="D36739" s="282">
        <v>102</v>
      </c>
      <c r="E36739" s="265"/>
    </row>
    <row r="36740" spans="1:5">
      <c r="A36740" s="283">
        <v>93515</v>
      </c>
      <c r="B36740" s="176">
        <v>0</v>
      </c>
      <c r="C36740" s="176">
        <v>0</v>
      </c>
      <c r="D36740" s="282">
        <v>87</v>
      </c>
      <c r="E36740" s="265"/>
    </row>
    <row r="36741" spans="1:5">
      <c r="A36741" s="283">
        <v>93516</v>
      </c>
      <c r="B36741" s="176">
        <v>43.9</v>
      </c>
      <c r="C36741" s="176">
        <v>40</v>
      </c>
      <c r="D36741" s="282">
        <v>87</v>
      </c>
      <c r="E36741" s="265"/>
    </row>
    <row r="36742" spans="1:5">
      <c r="A36742" s="283">
        <v>93517</v>
      </c>
      <c r="B36742" s="176">
        <v>1.1000000000000001</v>
      </c>
      <c r="C36742" s="176">
        <v>46.1</v>
      </c>
      <c r="D36742" s="282">
        <v>87</v>
      </c>
      <c r="E36742" s="265"/>
    </row>
    <row r="36743" spans="1:5">
      <c r="A36743" s="283">
        <v>93518</v>
      </c>
      <c r="B36743" s="176">
        <v>2.4</v>
      </c>
      <c r="C36743" s="176">
        <v>52.9</v>
      </c>
      <c r="D36743" s="282">
        <v>87</v>
      </c>
      <c r="E36743" s="265"/>
    </row>
    <row r="36744" spans="1:5">
      <c r="A36744" s="283">
        <v>93519</v>
      </c>
      <c r="B36744" s="176">
        <v>2.2999999999999998</v>
      </c>
      <c r="C36744" s="176">
        <v>41.7</v>
      </c>
      <c r="D36744" s="282">
        <v>87</v>
      </c>
      <c r="E36744" s="265"/>
    </row>
    <row r="36745" spans="1:5">
      <c r="A36745" s="283">
        <v>93522</v>
      </c>
      <c r="B36745" s="176">
        <v>1.6</v>
      </c>
      <c r="C36745" s="176">
        <v>41.8</v>
      </c>
      <c r="D36745" s="282">
        <v>87</v>
      </c>
      <c r="E36745" s="265"/>
    </row>
    <row r="36746" spans="1:5">
      <c r="A36746" s="283">
        <v>93523</v>
      </c>
      <c r="B36746" s="176">
        <v>8</v>
      </c>
      <c r="C36746" s="176">
        <v>26.4</v>
      </c>
      <c r="D36746" s="282">
        <v>87</v>
      </c>
      <c r="E36746" s="265"/>
    </row>
    <row r="36747" spans="1:5">
      <c r="A36747" s="283">
        <v>93524</v>
      </c>
      <c r="B36747" s="176">
        <v>6.2</v>
      </c>
      <c r="C36747" s="176">
        <v>40</v>
      </c>
      <c r="D36747" s="282">
        <v>128</v>
      </c>
      <c r="E36747" s="265"/>
    </row>
    <row r="36748" spans="1:5">
      <c r="A36748" s="283">
        <v>93526</v>
      </c>
      <c r="B36748" s="176">
        <v>0.3</v>
      </c>
      <c r="C36748" s="176">
        <v>49.3</v>
      </c>
      <c r="D36748" s="282">
        <v>87</v>
      </c>
      <c r="E36748" s="265"/>
    </row>
    <row r="36749" spans="1:5">
      <c r="A36749" s="283">
        <v>93527</v>
      </c>
      <c r="B36749" s="176">
        <v>1.3</v>
      </c>
      <c r="C36749" s="176">
        <v>49.6</v>
      </c>
      <c r="D36749" s="282">
        <v>87</v>
      </c>
      <c r="E36749" s="265"/>
    </row>
    <row r="36750" spans="1:5">
      <c r="A36750" s="283">
        <v>93528</v>
      </c>
      <c r="B36750" s="176">
        <v>7.5</v>
      </c>
      <c r="C36750" s="176">
        <v>38.700000000000003</v>
      </c>
      <c r="D36750" s="282">
        <v>87</v>
      </c>
      <c r="E36750" s="265"/>
    </row>
    <row r="36751" spans="1:5">
      <c r="A36751" s="283">
        <v>93529</v>
      </c>
      <c r="B36751" s="176">
        <v>1.6</v>
      </c>
      <c r="C36751" s="176">
        <v>40.5</v>
      </c>
      <c r="D36751" s="282">
        <v>87</v>
      </c>
      <c r="E36751" s="265"/>
    </row>
    <row r="36752" spans="1:5">
      <c r="A36752" s="283">
        <v>93530</v>
      </c>
      <c r="B36752" s="176">
        <v>0</v>
      </c>
      <c r="C36752" s="176">
        <v>0</v>
      </c>
      <c r="D36752" s="282">
        <v>87</v>
      </c>
      <c r="E36752" s="265"/>
    </row>
    <row r="36753" spans="1:5">
      <c r="A36753" s="283">
        <v>93531</v>
      </c>
      <c r="B36753" s="176">
        <v>9.4</v>
      </c>
      <c r="C36753" s="176">
        <v>54.1</v>
      </c>
      <c r="D36753" s="282">
        <v>87</v>
      </c>
      <c r="E36753" s="265"/>
    </row>
    <row r="36754" spans="1:5">
      <c r="A36754" s="283">
        <v>93532</v>
      </c>
      <c r="B36754" s="176">
        <v>67.3</v>
      </c>
      <c r="C36754" s="176">
        <v>39.700000000000003</v>
      </c>
      <c r="D36754" s="282">
        <v>87</v>
      </c>
      <c r="E36754" s="265"/>
    </row>
    <row r="36755" spans="1:5">
      <c r="A36755" s="283">
        <v>93534</v>
      </c>
      <c r="B36755" s="176">
        <v>1724.6</v>
      </c>
      <c r="C36755" s="176">
        <v>31.5</v>
      </c>
      <c r="D36755" s="282">
        <v>177</v>
      </c>
      <c r="E36755" s="265"/>
    </row>
    <row r="36756" spans="1:5">
      <c r="A36756" s="283">
        <v>93535</v>
      </c>
      <c r="B36756" s="176">
        <v>227.6</v>
      </c>
      <c r="C36756" s="176">
        <v>28.4</v>
      </c>
      <c r="D36756" s="282">
        <v>122</v>
      </c>
      <c r="E36756" s="265"/>
    </row>
    <row r="36757" spans="1:5">
      <c r="A36757" s="283">
        <v>93536</v>
      </c>
      <c r="B36757" s="176">
        <v>276.7</v>
      </c>
      <c r="C36757" s="176">
        <v>34.6</v>
      </c>
      <c r="D36757" s="282">
        <v>132</v>
      </c>
      <c r="E36757" s="265"/>
    </row>
    <row r="36758" spans="1:5">
      <c r="A36758" s="283">
        <v>93539</v>
      </c>
      <c r="B36758" s="176">
        <v>3.4</v>
      </c>
      <c r="C36758" s="176">
        <v>43.1</v>
      </c>
      <c r="D36758" s="282">
        <v>87</v>
      </c>
      <c r="E36758" s="265"/>
    </row>
    <row r="36759" spans="1:5">
      <c r="A36759" s="283">
        <v>93541</v>
      </c>
      <c r="B36759" s="176">
        <v>0</v>
      </c>
      <c r="C36759" s="176">
        <v>0</v>
      </c>
      <c r="D36759" s="282">
        <v>87</v>
      </c>
      <c r="E36759" s="265"/>
    </row>
    <row r="36760" spans="1:5">
      <c r="A36760" s="283">
        <v>93542</v>
      </c>
      <c r="B36760" s="176">
        <v>5.9</v>
      </c>
      <c r="C36760" s="176">
        <v>37.9</v>
      </c>
      <c r="D36760" s="282">
        <v>87</v>
      </c>
      <c r="E36760" s="265"/>
    </row>
    <row r="36761" spans="1:5">
      <c r="A36761" s="283">
        <v>93543</v>
      </c>
      <c r="B36761" s="176">
        <v>210.2</v>
      </c>
      <c r="C36761" s="176">
        <v>33.4</v>
      </c>
      <c r="D36761" s="282">
        <v>87</v>
      </c>
      <c r="E36761" s="265"/>
    </row>
    <row r="36762" spans="1:5">
      <c r="A36762" s="283">
        <v>93544</v>
      </c>
      <c r="B36762" s="176">
        <v>12.5</v>
      </c>
      <c r="C36762" s="176">
        <v>49.4</v>
      </c>
      <c r="D36762" s="282">
        <v>96</v>
      </c>
      <c r="E36762" s="265"/>
    </row>
    <row r="36763" spans="1:5">
      <c r="A36763" s="283">
        <v>93545</v>
      </c>
      <c r="B36763" s="176">
        <v>6.7</v>
      </c>
      <c r="C36763" s="176">
        <v>45.2</v>
      </c>
      <c r="D36763" s="282">
        <v>87</v>
      </c>
      <c r="E36763" s="265"/>
    </row>
    <row r="36764" spans="1:5">
      <c r="A36764" s="283">
        <v>93546</v>
      </c>
      <c r="B36764" s="176">
        <v>26.1</v>
      </c>
      <c r="C36764" s="176">
        <v>36.4</v>
      </c>
      <c r="D36764" s="282">
        <v>120</v>
      </c>
      <c r="E36764" s="265"/>
    </row>
    <row r="36765" spans="1:5">
      <c r="A36765" s="283">
        <v>93549</v>
      </c>
      <c r="B36765" s="176">
        <v>2.2999999999999998</v>
      </c>
      <c r="C36765" s="176">
        <v>42.1</v>
      </c>
      <c r="D36765" s="282">
        <v>87</v>
      </c>
      <c r="E36765" s="265"/>
    </row>
    <row r="36766" spans="1:5">
      <c r="A36766" s="283">
        <v>93550</v>
      </c>
      <c r="B36766" s="176">
        <v>597.9</v>
      </c>
      <c r="C36766" s="176">
        <v>27.8</v>
      </c>
      <c r="D36766" s="282">
        <v>160</v>
      </c>
      <c r="E36766" s="265"/>
    </row>
    <row r="36767" spans="1:5">
      <c r="A36767" s="283">
        <v>93551</v>
      </c>
      <c r="B36767" s="176">
        <v>727.8</v>
      </c>
      <c r="C36767" s="176">
        <v>36.200000000000003</v>
      </c>
      <c r="D36767" s="282">
        <v>127</v>
      </c>
      <c r="E36767" s="265"/>
    </row>
    <row r="36768" spans="1:5">
      <c r="A36768" s="283">
        <v>93552</v>
      </c>
      <c r="B36768" s="176">
        <v>786.5</v>
      </c>
      <c r="C36768" s="176">
        <v>28.1</v>
      </c>
      <c r="D36768" s="282">
        <v>93</v>
      </c>
      <c r="E36768" s="265"/>
    </row>
    <row r="36769" spans="1:5">
      <c r="A36769" s="283">
        <v>93553</v>
      </c>
      <c r="B36769" s="176">
        <v>41.9</v>
      </c>
      <c r="C36769" s="176">
        <v>39.700000000000003</v>
      </c>
      <c r="D36769" s="282">
        <v>96</v>
      </c>
      <c r="E36769" s="265"/>
    </row>
    <row r="36770" spans="1:5">
      <c r="A36770" s="283">
        <v>93554</v>
      </c>
      <c r="B36770" s="176">
        <v>4.5999999999999996</v>
      </c>
      <c r="C36770" s="176">
        <v>40.6</v>
      </c>
      <c r="D36770" s="282">
        <v>87</v>
      </c>
      <c r="E36770" s="265"/>
    </row>
    <row r="36771" spans="1:5">
      <c r="A36771" s="283">
        <v>93555</v>
      </c>
      <c r="B36771" s="176">
        <v>46.4</v>
      </c>
      <c r="C36771" s="176">
        <v>35.9</v>
      </c>
      <c r="D36771" s="282">
        <v>151</v>
      </c>
      <c r="E36771" s="265"/>
    </row>
    <row r="36772" spans="1:5">
      <c r="A36772" s="283">
        <v>93556</v>
      </c>
      <c r="B36772" s="176">
        <v>3216.6</v>
      </c>
      <c r="C36772" s="176">
        <v>31.8</v>
      </c>
      <c r="D36772" s="282">
        <v>87</v>
      </c>
      <c r="E36772" s="265"/>
    </row>
    <row r="36773" spans="1:5">
      <c r="A36773" s="283">
        <v>93558</v>
      </c>
      <c r="B36773" s="176">
        <v>3304.2</v>
      </c>
      <c r="C36773" s="176">
        <v>37.700000000000003</v>
      </c>
      <c r="D36773" s="282">
        <v>87</v>
      </c>
      <c r="E36773" s="265"/>
    </row>
    <row r="36774" spans="1:5">
      <c r="A36774" s="283">
        <v>93560</v>
      </c>
      <c r="B36774" s="176">
        <v>144.80000000000001</v>
      </c>
      <c r="C36774" s="176">
        <v>33.700000000000003</v>
      </c>
      <c r="D36774" s="282">
        <v>113</v>
      </c>
      <c r="E36774" s="265"/>
    </row>
    <row r="36775" spans="1:5">
      <c r="A36775" s="283">
        <v>93561</v>
      </c>
      <c r="B36775" s="176">
        <v>42.6</v>
      </c>
      <c r="C36775" s="176">
        <v>40.799999999999997</v>
      </c>
      <c r="D36775" s="282">
        <v>122</v>
      </c>
      <c r="E36775" s="265"/>
    </row>
    <row r="36776" spans="1:5">
      <c r="A36776" s="283">
        <v>93562</v>
      </c>
      <c r="B36776" s="176">
        <v>3.2</v>
      </c>
      <c r="C36776" s="176">
        <v>41.9</v>
      </c>
      <c r="D36776" s="282">
        <v>87</v>
      </c>
      <c r="E36776" s="265"/>
    </row>
    <row r="36777" spans="1:5">
      <c r="A36777" s="283">
        <v>93563</v>
      </c>
      <c r="B36777" s="176">
        <v>8.4</v>
      </c>
      <c r="C36777" s="176">
        <v>45.1</v>
      </c>
      <c r="D36777" s="282">
        <v>87</v>
      </c>
      <c r="E36777" s="265"/>
    </row>
    <row r="36778" spans="1:5">
      <c r="A36778" s="283">
        <v>93581</v>
      </c>
      <c r="B36778" s="176">
        <v>226.9</v>
      </c>
      <c r="C36778" s="176">
        <v>35.6</v>
      </c>
      <c r="D36778" s="282">
        <v>87</v>
      </c>
      <c r="E36778" s="265"/>
    </row>
    <row r="36779" spans="1:5">
      <c r="A36779" s="283">
        <v>93584</v>
      </c>
      <c r="B36779" s="176">
        <v>6850.2</v>
      </c>
      <c r="C36779" s="176">
        <v>29.4</v>
      </c>
      <c r="D36779" s="282">
        <v>87</v>
      </c>
      <c r="E36779" s="265"/>
    </row>
    <row r="36780" spans="1:5">
      <c r="A36780" s="283">
        <v>93586</v>
      </c>
      <c r="B36780" s="176">
        <v>0</v>
      </c>
      <c r="C36780" s="176">
        <v>0</v>
      </c>
      <c r="D36780" s="282">
        <v>87</v>
      </c>
      <c r="E36780" s="265"/>
    </row>
    <row r="36781" spans="1:5">
      <c r="A36781" s="283">
        <v>93590</v>
      </c>
      <c r="B36781" s="176">
        <v>288.2</v>
      </c>
      <c r="C36781" s="176">
        <v>39.6</v>
      </c>
      <c r="D36781" s="282">
        <v>87</v>
      </c>
      <c r="E36781" s="265"/>
    </row>
    <row r="36782" spans="1:5">
      <c r="A36782" s="283">
        <v>93591</v>
      </c>
      <c r="B36782" s="176">
        <v>81.400000000000006</v>
      </c>
      <c r="C36782" s="176">
        <v>30.9</v>
      </c>
      <c r="D36782" s="282">
        <v>87</v>
      </c>
      <c r="E36782" s="265"/>
    </row>
    <row r="36783" spans="1:5">
      <c r="A36783" s="283">
        <v>93592</v>
      </c>
      <c r="B36783" s="176">
        <v>2.2999999999999998</v>
      </c>
      <c r="C36783" s="176">
        <v>41.6</v>
      </c>
      <c r="D36783" s="282">
        <v>87</v>
      </c>
      <c r="E36783" s="265"/>
    </row>
    <row r="36784" spans="1:5">
      <c r="A36784" s="283">
        <v>93596</v>
      </c>
      <c r="B36784" s="176">
        <v>65.2</v>
      </c>
      <c r="C36784" s="176">
        <v>39.299999999999997</v>
      </c>
      <c r="D36784" s="282">
        <v>87</v>
      </c>
      <c r="E36784" s="265"/>
    </row>
    <row r="36785" spans="1:5">
      <c r="A36785" s="283">
        <v>93599</v>
      </c>
      <c r="B36785" s="176">
        <v>0</v>
      </c>
      <c r="C36785" s="176">
        <v>0</v>
      </c>
      <c r="D36785" s="282">
        <v>87</v>
      </c>
      <c r="E36785" s="265"/>
    </row>
    <row r="36786" spans="1:5">
      <c r="A36786" s="283">
        <v>93601</v>
      </c>
      <c r="B36786" s="176">
        <v>34.4</v>
      </c>
      <c r="C36786" s="176">
        <v>49.4</v>
      </c>
      <c r="D36786" s="282">
        <v>87</v>
      </c>
      <c r="E36786" s="265"/>
    </row>
    <row r="36787" spans="1:5">
      <c r="A36787" s="283">
        <v>93602</v>
      </c>
      <c r="B36787" s="176">
        <v>11.6</v>
      </c>
      <c r="C36787" s="176">
        <v>47.2</v>
      </c>
      <c r="D36787" s="282">
        <v>87</v>
      </c>
      <c r="E36787" s="265"/>
    </row>
    <row r="36788" spans="1:5">
      <c r="A36788" s="283">
        <v>93603</v>
      </c>
      <c r="B36788" s="176">
        <v>4</v>
      </c>
      <c r="C36788" s="176">
        <v>48.8</v>
      </c>
      <c r="D36788" s="282">
        <v>87</v>
      </c>
      <c r="E36788" s="265"/>
    </row>
    <row r="36789" spans="1:5">
      <c r="A36789" s="283">
        <v>93604</v>
      </c>
      <c r="B36789" s="176">
        <v>2.4</v>
      </c>
      <c r="C36789" s="176">
        <v>57.6</v>
      </c>
      <c r="D36789" s="282">
        <v>96</v>
      </c>
      <c r="E36789" s="265"/>
    </row>
    <row r="36790" spans="1:5">
      <c r="A36790" s="283">
        <v>93605</v>
      </c>
      <c r="B36790" s="176">
        <v>0</v>
      </c>
      <c r="C36790" s="176">
        <v>0</v>
      </c>
      <c r="D36790" s="282">
        <v>87</v>
      </c>
      <c r="E36790" s="265"/>
    </row>
    <row r="36791" spans="1:5">
      <c r="A36791" s="283">
        <v>93606</v>
      </c>
      <c r="B36791" s="176">
        <v>472.7</v>
      </c>
      <c r="C36791" s="176">
        <v>24.9</v>
      </c>
      <c r="D36791" s="282">
        <v>87</v>
      </c>
      <c r="E36791" s="265"/>
    </row>
    <row r="36792" spans="1:5">
      <c r="A36792" s="283">
        <v>93607</v>
      </c>
      <c r="B36792" s="176">
        <v>10.7</v>
      </c>
      <c r="C36792" s="176">
        <v>23.3</v>
      </c>
      <c r="D36792" s="282">
        <v>87</v>
      </c>
      <c r="E36792" s="265"/>
    </row>
    <row r="36793" spans="1:5">
      <c r="A36793" s="283">
        <v>93608</v>
      </c>
      <c r="B36793" s="176">
        <v>3.6</v>
      </c>
      <c r="C36793" s="176">
        <v>26.5</v>
      </c>
      <c r="D36793" s="282">
        <v>87</v>
      </c>
      <c r="E36793" s="265"/>
    </row>
    <row r="36794" spans="1:5">
      <c r="A36794" s="283">
        <v>93609</v>
      </c>
      <c r="B36794" s="176">
        <v>61</v>
      </c>
      <c r="C36794" s="176">
        <v>29.6</v>
      </c>
      <c r="D36794" s="282">
        <v>87</v>
      </c>
      <c r="E36794" s="265"/>
    </row>
    <row r="36795" spans="1:5">
      <c r="A36795" s="283">
        <v>93610</v>
      </c>
      <c r="B36795" s="176">
        <v>97.4</v>
      </c>
      <c r="C36795" s="176">
        <v>34.200000000000003</v>
      </c>
      <c r="D36795" s="282">
        <v>107</v>
      </c>
      <c r="E36795" s="265"/>
    </row>
    <row r="36796" spans="1:5">
      <c r="A36796" s="283">
        <v>93611</v>
      </c>
      <c r="B36796" s="176">
        <v>1557.2</v>
      </c>
      <c r="C36796" s="176">
        <v>36.299999999999997</v>
      </c>
      <c r="D36796" s="282">
        <v>116</v>
      </c>
      <c r="E36796" s="265"/>
    </row>
    <row r="36797" spans="1:5">
      <c r="A36797" s="283">
        <v>93612</v>
      </c>
      <c r="B36797" s="176">
        <v>1070.9000000000001</v>
      </c>
      <c r="C36797" s="176">
        <v>32.1</v>
      </c>
      <c r="D36797" s="282">
        <v>156</v>
      </c>
      <c r="E36797" s="265"/>
    </row>
    <row r="36798" spans="1:5">
      <c r="A36798" s="283">
        <v>93613</v>
      </c>
      <c r="B36798" s="176">
        <v>0</v>
      </c>
      <c r="C36798" s="176">
        <v>0</v>
      </c>
      <c r="D36798" s="282">
        <v>87</v>
      </c>
      <c r="E36798" s="265"/>
    </row>
    <row r="36799" spans="1:5">
      <c r="A36799" s="283">
        <v>93614</v>
      </c>
      <c r="B36799" s="176">
        <v>66.3</v>
      </c>
      <c r="C36799" s="176">
        <v>49</v>
      </c>
      <c r="D36799" s="282">
        <v>95</v>
      </c>
      <c r="E36799" s="265"/>
    </row>
    <row r="36800" spans="1:5">
      <c r="A36800" s="283">
        <v>93615</v>
      </c>
      <c r="B36800" s="176">
        <v>298.8</v>
      </c>
      <c r="C36800" s="176">
        <v>25.4</v>
      </c>
      <c r="D36800" s="282">
        <v>87</v>
      </c>
      <c r="E36800" s="265"/>
    </row>
    <row r="36801" spans="1:5">
      <c r="A36801" s="283">
        <v>93616</v>
      </c>
      <c r="B36801" s="176">
        <v>223.7</v>
      </c>
      <c r="C36801" s="176">
        <v>29.5</v>
      </c>
      <c r="D36801" s="282">
        <v>87</v>
      </c>
      <c r="E36801" s="265"/>
    </row>
    <row r="36802" spans="1:5">
      <c r="A36802" s="283">
        <v>93618</v>
      </c>
      <c r="B36802" s="176">
        <v>441.3</v>
      </c>
      <c r="C36802" s="176">
        <v>27.8</v>
      </c>
      <c r="D36802" s="282">
        <v>95</v>
      </c>
      <c r="E36802" s="265"/>
    </row>
    <row r="36803" spans="1:5">
      <c r="A36803" s="283">
        <v>93619</v>
      </c>
      <c r="B36803" s="176">
        <v>185.3</v>
      </c>
      <c r="C36803" s="176">
        <v>37.6</v>
      </c>
      <c r="D36803" s="282">
        <v>122</v>
      </c>
      <c r="E36803" s="265"/>
    </row>
    <row r="36804" spans="1:5">
      <c r="A36804" s="283">
        <v>93620</v>
      </c>
      <c r="B36804" s="176">
        <v>58.3</v>
      </c>
      <c r="C36804" s="176">
        <v>31.1</v>
      </c>
      <c r="D36804" s="282">
        <v>87</v>
      </c>
      <c r="E36804" s="265"/>
    </row>
    <row r="36805" spans="1:5">
      <c r="A36805" s="283">
        <v>93621</v>
      </c>
      <c r="B36805" s="176">
        <v>31.1</v>
      </c>
      <c r="C36805" s="176">
        <v>46.4</v>
      </c>
      <c r="D36805" s="282">
        <v>87</v>
      </c>
      <c r="E36805" s="265"/>
    </row>
    <row r="36806" spans="1:5">
      <c r="A36806" s="283">
        <v>93622</v>
      </c>
      <c r="B36806" s="176">
        <v>22.2</v>
      </c>
      <c r="C36806" s="176">
        <v>27.4</v>
      </c>
      <c r="D36806" s="282">
        <v>109</v>
      </c>
      <c r="E36806" s="265"/>
    </row>
    <row r="36807" spans="1:5">
      <c r="A36807" s="283">
        <v>93623</v>
      </c>
      <c r="B36807" s="176">
        <v>52.3</v>
      </c>
      <c r="C36807" s="176">
        <v>51.9</v>
      </c>
      <c r="D36807" s="282">
        <v>87</v>
      </c>
      <c r="E36807" s="265"/>
    </row>
    <row r="36808" spans="1:5">
      <c r="A36808" s="283">
        <v>93624</v>
      </c>
      <c r="B36808" s="176">
        <v>17.899999999999999</v>
      </c>
      <c r="C36808" s="176">
        <v>24.4</v>
      </c>
      <c r="D36808" s="282">
        <v>115</v>
      </c>
      <c r="E36808" s="265"/>
    </row>
    <row r="36809" spans="1:5">
      <c r="A36809" s="283">
        <v>93625</v>
      </c>
      <c r="B36809" s="176">
        <v>224.3</v>
      </c>
      <c r="C36809" s="176">
        <v>33.1</v>
      </c>
      <c r="D36809" s="282">
        <v>96</v>
      </c>
      <c r="E36809" s="265"/>
    </row>
    <row r="36810" spans="1:5">
      <c r="A36810" s="283">
        <v>93626</v>
      </c>
      <c r="B36810" s="176">
        <v>20.5</v>
      </c>
      <c r="C36810" s="176">
        <v>47.3</v>
      </c>
      <c r="D36810" s="282">
        <v>87</v>
      </c>
      <c r="E36810" s="265"/>
    </row>
    <row r="36811" spans="1:5">
      <c r="A36811" s="283">
        <v>93627</v>
      </c>
      <c r="B36811" s="176">
        <v>9.6999999999999993</v>
      </c>
      <c r="C36811" s="176">
        <v>23.3</v>
      </c>
      <c r="D36811" s="282">
        <v>87</v>
      </c>
      <c r="E36811" s="265"/>
    </row>
    <row r="36812" spans="1:5">
      <c r="A36812" s="283">
        <v>93628</v>
      </c>
      <c r="B36812" s="176">
        <v>1</v>
      </c>
      <c r="C36812" s="176">
        <v>34.299999999999997</v>
      </c>
      <c r="D36812" s="282">
        <v>87</v>
      </c>
      <c r="E36812" s="265"/>
    </row>
    <row r="36813" spans="1:5">
      <c r="A36813" s="283">
        <v>93630</v>
      </c>
      <c r="B36813" s="176">
        <v>111.8</v>
      </c>
      <c r="C36813" s="176">
        <v>28.6</v>
      </c>
      <c r="D36813" s="282">
        <v>107</v>
      </c>
      <c r="E36813" s="265"/>
    </row>
    <row r="36814" spans="1:5">
      <c r="A36814" s="283">
        <v>93631</v>
      </c>
      <c r="B36814" s="176">
        <v>199.9</v>
      </c>
      <c r="C36814" s="176">
        <v>34.200000000000003</v>
      </c>
      <c r="D36814" s="282">
        <v>95</v>
      </c>
      <c r="E36814" s="265"/>
    </row>
    <row r="36815" spans="1:5">
      <c r="A36815" s="283">
        <v>93633</v>
      </c>
      <c r="B36815" s="176">
        <v>3.8</v>
      </c>
      <c r="C36815" s="176">
        <v>48.3</v>
      </c>
      <c r="D36815" s="282">
        <v>97</v>
      </c>
      <c r="E36815" s="265"/>
    </row>
    <row r="36816" spans="1:5">
      <c r="A36816" s="283">
        <v>93634</v>
      </c>
      <c r="B36816" s="176">
        <v>1.9</v>
      </c>
      <c r="C36816" s="176">
        <v>41.9</v>
      </c>
      <c r="D36816" s="282">
        <v>87</v>
      </c>
      <c r="E36816" s="265"/>
    </row>
    <row r="36817" spans="1:5">
      <c r="A36817" s="283">
        <v>93635</v>
      </c>
      <c r="B36817" s="176">
        <v>90.3</v>
      </c>
      <c r="C36817" s="176">
        <v>30</v>
      </c>
      <c r="D36817" s="282">
        <v>93</v>
      </c>
      <c r="E36817" s="265"/>
    </row>
    <row r="36818" spans="1:5">
      <c r="A36818" s="283">
        <v>93636</v>
      </c>
      <c r="B36818" s="176">
        <v>84.7</v>
      </c>
      <c r="C36818" s="176">
        <v>40.9</v>
      </c>
      <c r="D36818" s="282">
        <v>87</v>
      </c>
      <c r="E36818" s="265"/>
    </row>
    <row r="36819" spans="1:5">
      <c r="A36819" s="283">
        <v>93637</v>
      </c>
      <c r="B36819" s="176">
        <v>154.30000000000001</v>
      </c>
      <c r="C36819" s="176">
        <v>29.9</v>
      </c>
      <c r="D36819" s="282">
        <v>121</v>
      </c>
      <c r="E36819" s="265"/>
    </row>
    <row r="36820" spans="1:5">
      <c r="A36820" s="283">
        <v>93638</v>
      </c>
      <c r="B36820" s="176">
        <v>470.1</v>
      </c>
      <c r="C36820" s="176">
        <v>26.5</v>
      </c>
      <c r="D36820" s="282">
        <v>124</v>
      </c>
      <c r="E36820" s="265"/>
    </row>
    <row r="36821" spans="1:5">
      <c r="A36821" s="283">
        <v>93639</v>
      </c>
      <c r="B36821" s="176">
        <v>0</v>
      </c>
      <c r="C36821" s="176">
        <v>0</v>
      </c>
      <c r="D36821" s="282">
        <v>87</v>
      </c>
      <c r="E36821" s="265"/>
    </row>
    <row r="36822" spans="1:5">
      <c r="A36822" s="283">
        <v>93640</v>
      </c>
      <c r="B36822" s="176">
        <v>124.6</v>
      </c>
      <c r="C36822" s="176">
        <v>25.9</v>
      </c>
      <c r="D36822" s="282">
        <v>106</v>
      </c>
      <c r="E36822" s="265"/>
    </row>
    <row r="36823" spans="1:5">
      <c r="A36823" s="283">
        <v>93641</v>
      </c>
      <c r="B36823" s="176">
        <v>4.3</v>
      </c>
      <c r="C36823" s="176">
        <v>45.7</v>
      </c>
      <c r="D36823" s="282">
        <v>87</v>
      </c>
      <c r="E36823" s="265"/>
    </row>
    <row r="36824" spans="1:5">
      <c r="A36824" s="283">
        <v>93642</v>
      </c>
      <c r="B36824" s="176">
        <v>0</v>
      </c>
      <c r="C36824" s="176">
        <v>0</v>
      </c>
      <c r="D36824" s="282">
        <v>87</v>
      </c>
      <c r="E36824" s="265"/>
    </row>
    <row r="36825" spans="1:5">
      <c r="A36825" s="283">
        <v>93643</v>
      </c>
      <c r="B36825" s="176">
        <v>17</v>
      </c>
      <c r="C36825" s="176">
        <v>49.7</v>
      </c>
      <c r="D36825" s="282">
        <v>114</v>
      </c>
      <c r="E36825" s="265"/>
    </row>
    <row r="36826" spans="1:5">
      <c r="A36826" s="283">
        <v>93644</v>
      </c>
      <c r="B36826" s="176">
        <v>30.1</v>
      </c>
      <c r="C36826" s="176">
        <v>50.9</v>
      </c>
      <c r="D36826" s="282">
        <v>115</v>
      </c>
      <c r="E36826" s="265"/>
    </row>
    <row r="36827" spans="1:5">
      <c r="A36827" s="283">
        <v>93645</v>
      </c>
      <c r="B36827" s="176">
        <v>31.2</v>
      </c>
      <c r="C36827" s="176">
        <v>47.5</v>
      </c>
      <c r="D36827" s="282">
        <v>87</v>
      </c>
      <c r="E36827" s="265"/>
    </row>
    <row r="36828" spans="1:5">
      <c r="A36828" s="283">
        <v>93646</v>
      </c>
      <c r="B36828" s="176">
        <v>247.5</v>
      </c>
      <c r="C36828" s="176">
        <v>24.9</v>
      </c>
      <c r="D36828" s="282">
        <v>107</v>
      </c>
      <c r="E36828" s="265"/>
    </row>
    <row r="36829" spans="1:5">
      <c r="A36829" s="283">
        <v>93647</v>
      </c>
      <c r="B36829" s="176">
        <v>222</v>
      </c>
      <c r="C36829" s="176">
        <v>26.6</v>
      </c>
      <c r="D36829" s="282">
        <v>96</v>
      </c>
      <c r="E36829" s="265"/>
    </row>
    <row r="36830" spans="1:5">
      <c r="A36830" s="283">
        <v>93648</v>
      </c>
      <c r="B36830" s="176">
        <v>711.6</v>
      </c>
      <c r="C36830" s="176">
        <v>26.2</v>
      </c>
      <c r="D36830" s="282">
        <v>107</v>
      </c>
      <c r="E36830" s="265"/>
    </row>
    <row r="36831" spans="1:5">
      <c r="A36831" s="283">
        <v>93649</v>
      </c>
      <c r="B36831" s="176">
        <v>0</v>
      </c>
      <c r="C36831" s="176">
        <v>0</v>
      </c>
      <c r="D36831" s="282">
        <v>87</v>
      </c>
      <c r="E36831" s="265"/>
    </row>
    <row r="36832" spans="1:5">
      <c r="A36832" s="283">
        <v>93650</v>
      </c>
      <c r="B36832" s="176">
        <v>3498</v>
      </c>
      <c r="C36832" s="176">
        <v>31.7</v>
      </c>
      <c r="D36832" s="282">
        <v>87</v>
      </c>
      <c r="E36832" s="265"/>
    </row>
    <row r="36833" spans="1:5">
      <c r="A36833" s="283">
        <v>93651</v>
      </c>
      <c r="B36833" s="176">
        <v>43.8</v>
      </c>
      <c r="C36833" s="176">
        <v>45.7</v>
      </c>
      <c r="D36833" s="282">
        <v>87</v>
      </c>
      <c r="E36833" s="265"/>
    </row>
    <row r="36834" spans="1:5">
      <c r="A36834" s="283">
        <v>93652</v>
      </c>
      <c r="B36834" s="176">
        <v>72.3</v>
      </c>
      <c r="C36834" s="176">
        <v>28.8</v>
      </c>
      <c r="D36834" s="282">
        <v>87</v>
      </c>
      <c r="E36834" s="265"/>
    </row>
    <row r="36835" spans="1:5">
      <c r="A36835" s="283">
        <v>93653</v>
      </c>
      <c r="B36835" s="176">
        <v>7.5</v>
      </c>
      <c r="C36835" s="176">
        <v>48.1</v>
      </c>
      <c r="D36835" s="282">
        <v>87</v>
      </c>
      <c r="E36835" s="265"/>
    </row>
    <row r="36836" spans="1:5">
      <c r="A36836" s="283">
        <v>93654</v>
      </c>
      <c r="B36836" s="176">
        <v>378.1</v>
      </c>
      <c r="C36836" s="176">
        <v>30.2</v>
      </c>
      <c r="D36836" s="282">
        <v>117</v>
      </c>
      <c r="E36836" s="265"/>
    </row>
    <row r="36837" spans="1:5">
      <c r="A36837" s="283">
        <v>93656</v>
      </c>
      <c r="B36837" s="176">
        <v>25.9</v>
      </c>
      <c r="C36837" s="176">
        <v>28</v>
      </c>
      <c r="D36837" s="282">
        <v>87</v>
      </c>
      <c r="E36837" s="265"/>
    </row>
    <row r="36838" spans="1:5">
      <c r="A36838" s="283">
        <v>93657</v>
      </c>
      <c r="B36838" s="176">
        <v>125.1</v>
      </c>
      <c r="C36838" s="176">
        <v>32.200000000000003</v>
      </c>
      <c r="D36838" s="282">
        <v>87</v>
      </c>
      <c r="E36838" s="265"/>
    </row>
    <row r="36839" spans="1:5">
      <c r="A36839" s="283">
        <v>93660</v>
      </c>
      <c r="B36839" s="176">
        <v>97.7</v>
      </c>
      <c r="C36839" s="176">
        <v>24</v>
      </c>
      <c r="D36839" s="282">
        <v>87</v>
      </c>
      <c r="E36839" s="265"/>
    </row>
    <row r="36840" spans="1:5">
      <c r="A36840" s="283">
        <v>93661</v>
      </c>
      <c r="B36840" s="176">
        <v>22.1</v>
      </c>
      <c r="C36840" s="176">
        <v>35</v>
      </c>
      <c r="D36840" s="282">
        <v>87</v>
      </c>
      <c r="E36840" s="265"/>
    </row>
    <row r="36841" spans="1:5">
      <c r="A36841" s="283">
        <v>93662</v>
      </c>
      <c r="B36841" s="176">
        <v>409.3</v>
      </c>
      <c r="C36841" s="176">
        <v>30</v>
      </c>
      <c r="D36841" s="282">
        <v>119</v>
      </c>
      <c r="E36841" s="265"/>
    </row>
    <row r="36842" spans="1:5">
      <c r="A36842" s="283">
        <v>93664</v>
      </c>
      <c r="B36842" s="176">
        <v>1.6</v>
      </c>
      <c r="C36842" s="176">
        <v>48.3</v>
      </c>
      <c r="D36842" s="282">
        <v>87</v>
      </c>
      <c r="E36842" s="265"/>
    </row>
    <row r="36843" spans="1:5">
      <c r="A36843" s="283">
        <v>93665</v>
      </c>
      <c r="B36843" s="176">
        <v>25.5</v>
      </c>
      <c r="C36843" s="176">
        <v>33</v>
      </c>
      <c r="D36843" s="282">
        <v>87</v>
      </c>
      <c r="E36843" s="265"/>
    </row>
    <row r="36844" spans="1:5">
      <c r="A36844" s="283">
        <v>93666</v>
      </c>
      <c r="B36844" s="176">
        <v>8118.8</v>
      </c>
      <c r="C36844" s="176">
        <v>25.6</v>
      </c>
      <c r="D36844" s="282">
        <v>87</v>
      </c>
      <c r="E36844" s="265"/>
    </row>
    <row r="36845" spans="1:5">
      <c r="A36845" s="283">
        <v>93667</v>
      </c>
      <c r="B36845" s="176">
        <v>4.4000000000000004</v>
      </c>
      <c r="C36845" s="176">
        <v>45.3</v>
      </c>
      <c r="D36845" s="282">
        <v>87</v>
      </c>
      <c r="E36845" s="265"/>
    </row>
    <row r="36846" spans="1:5">
      <c r="A36846" s="283">
        <v>93668</v>
      </c>
      <c r="B36846" s="176">
        <v>14.3</v>
      </c>
      <c r="C36846" s="176">
        <v>31.9</v>
      </c>
      <c r="D36846" s="282">
        <v>87</v>
      </c>
      <c r="E36846" s="265"/>
    </row>
    <row r="36847" spans="1:5">
      <c r="A36847" s="283">
        <v>93669</v>
      </c>
      <c r="B36847" s="176">
        <v>37.700000000000003</v>
      </c>
      <c r="C36847" s="176">
        <v>48.3</v>
      </c>
      <c r="D36847" s="282">
        <v>87</v>
      </c>
      <c r="E36847" s="265"/>
    </row>
    <row r="36848" spans="1:5">
      <c r="A36848" s="283">
        <v>93670</v>
      </c>
      <c r="B36848" s="176">
        <v>4581.8999999999996</v>
      </c>
      <c r="C36848" s="176">
        <v>24.8</v>
      </c>
      <c r="D36848" s="282">
        <v>87</v>
      </c>
      <c r="E36848" s="265"/>
    </row>
    <row r="36849" spans="1:5">
      <c r="A36849" s="283">
        <v>93673</v>
      </c>
      <c r="B36849" s="176">
        <v>0</v>
      </c>
      <c r="C36849" s="176">
        <v>0</v>
      </c>
      <c r="D36849" s="282">
        <v>87</v>
      </c>
      <c r="E36849" s="265"/>
    </row>
    <row r="36850" spans="1:5">
      <c r="A36850" s="283">
        <v>93675</v>
      </c>
      <c r="B36850" s="176">
        <v>28.6</v>
      </c>
      <c r="C36850" s="176">
        <v>45.8</v>
      </c>
      <c r="D36850" s="282">
        <v>87</v>
      </c>
      <c r="E36850" s="265"/>
    </row>
    <row r="36851" spans="1:5">
      <c r="A36851" s="283">
        <v>93701</v>
      </c>
      <c r="B36851" s="176">
        <v>6759.4</v>
      </c>
      <c r="C36851" s="176">
        <v>25</v>
      </c>
      <c r="D36851" s="282">
        <v>110</v>
      </c>
      <c r="E36851" s="265"/>
    </row>
    <row r="36852" spans="1:5">
      <c r="A36852" s="283">
        <v>93702</v>
      </c>
      <c r="B36852" s="176">
        <v>8732.5</v>
      </c>
      <c r="C36852" s="176">
        <v>24.8</v>
      </c>
      <c r="D36852" s="282">
        <v>127</v>
      </c>
      <c r="E36852" s="265"/>
    </row>
    <row r="36853" spans="1:5">
      <c r="A36853" s="283">
        <v>93703</v>
      </c>
      <c r="B36853" s="176">
        <v>7135</v>
      </c>
      <c r="C36853" s="176">
        <v>28.3</v>
      </c>
      <c r="D36853" s="282">
        <v>128</v>
      </c>
      <c r="E36853" s="265"/>
    </row>
    <row r="36854" spans="1:5">
      <c r="A36854" s="283">
        <v>93704</v>
      </c>
      <c r="B36854" s="176">
        <v>4770.8999999999996</v>
      </c>
      <c r="C36854" s="176">
        <v>37.1</v>
      </c>
      <c r="D36854" s="282">
        <v>103</v>
      </c>
      <c r="E36854" s="265"/>
    </row>
    <row r="36855" spans="1:5">
      <c r="A36855" s="283">
        <v>93705</v>
      </c>
      <c r="B36855" s="176">
        <v>7437.7</v>
      </c>
      <c r="C36855" s="176">
        <v>29.6</v>
      </c>
      <c r="D36855" s="282">
        <v>123</v>
      </c>
      <c r="E36855" s="265"/>
    </row>
    <row r="36856" spans="1:5">
      <c r="A36856" s="283">
        <v>93706</v>
      </c>
      <c r="B36856" s="176">
        <v>293.89999999999998</v>
      </c>
      <c r="C36856" s="176">
        <v>27.2</v>
      </c>
      <c r="D36856" s="282">
        <v>111</v>
      </c>
      <c r="E36856" s="265"/>
    </row>
    <row r="36857" spans="1:5">
      <c r="A36857" s="283">
        <v>93707</v>
      </c>
      <c r="B36857" s="176">
        <v>0</v>
      </c>
      <c r="C36857" s="176">
        <v>0</v>
      </c>
      <c r="D36857" s="282">
        <v>87</v>
      </c>
      <c r="E36857" s="265"/>
    </row>
    <row r="36858" spans="1:5">
      <c r="A36858" s="283">
        <v>93708</v>
      </c>
      <c r="B36858" s="176">
        <v>0</v>
      </c>
      <c r="C36858" s="176">
        <v>0</v>
      </c>
      <c r="D36858" s="282">
        <v>87</v>
      </c>
      <c r="E36858" s="265"/>
    </row>
    <row r="36859" spans="1:5">
      <c r="A36859" s="283">
        <v>93709</v>
      </c>
      <c r="B36859" s="176">
        <v>0</v>
      </c>
      <c r="C36859" s="176">
        <v>0</v>
      </c>
      <c r="D36859" s="282">
        <v>87</v>
      </c>
      <c r="E36859" s="265"/>
    </row>
    <row r="36860" spans="1:5">
      <c r="A36860" s="283">
        <v>93710</v>
      </c>
      <c r="B36860" s="176">
        <v>4410</v>
      </c>
      <c r="C36860" s="176">
        <v>29</v>
      </c>
      <c r="D36860" s="282">
        <v>156</v>
      </c>
      <c r="E36860" s="265"/>
    </row>
    <row r="36861" spans="1:5">
      <c r="A36861" s="283">
        <v>93711</v>
      </c>
      <c r="B36861" s="176">
        <v>3171.7</v>
      </c>
      <c r="C36861" s="176">
        <v>41.8</v>
      </c>
      <c r="D36861" s="282">
        <v>156</v>
      </c>
      <c r="E36861" s="265"/>
    </row>
    <row r="36862" spans="1:5">
      <c r="A36862" s="283">
        <v>93712</v>
      </c>
      <c r="B36862" s="176">
        <v>0</v>
      </c>
      <c r="C36862" s="176">
        <v>0</v>
      </c>
      <c r="D36862" s="282">
        <v>87</v>
      </c>
      <c r="E36862" s="265"/>
    </row>
    <row r="36863" spans="1:5">
      <c r="A36863" s="283">
        <v>93714</v>
      </c>
      <c r="B36863" s="176">
        <v>0</v>
      </c>
      <c r="C36863" s="176">
        <v>0</v>
      </c>
      <c r="D36863" s="282">
        <v>87</v>
      </c>
      <c r="E36863" s="265"/>
    </row>
    <row r="36864" spans="1:5">
      <c r="A36864" s="283">
        <v>93715</v>
      </c>
      <c r="B36864" s="176">
        <v>0</v>
      </c>
      <c r="C36864" s="176">
        <v>0</v>
      </c>
      <c r="D36864" s="282">
        <v>87</v>
      </c>
      <c r="E36864" s="265"/>
    </row>
    <row r="36865" spans="1:5">
      <c r="A36865" s="283">
        <v>93716</v>
      </c>
      <c r="B36865" s="176">
        <v>0</v>
      </c>
      <c r="C36865" s="176">
        <v>0</v>
      </c>
      <c r="D36865" s="282">
        <v>87</v>
      </c>
      <c r="E36865" s="265"/>
    </row>
    <row r="36866" spans="1:5">
      <c r="A36866" s="283">
        <v>93717</v>
      </c>
      <c r="B36866" s="176">
        <v>0</v>
      </c>
      <c r="C36866" s="176">
        <v>0</v>
      </c>
      <c r="D36866" s="282">
        <v>87</v>
      </c>
      <c r="E36866" s="265"/>
    </row>
    <row r="36867" spans="1:5">
      <c r="A36867" s="283">
        <v>93718</v>
      </c>
      <c r="B36867" s="176">
        <v>0</v>
      </c>
      <c r="C36867" s="176">
        <v>0</v>
      </c>
      <c r="D36867" s="282">
        <v>87</v>
      </c>
      <c r="E36867" s="265"/>
    </row>
    <row r="36868" spans="1:5">
      <c r="A36868" s="283">
        <v>93720</v>
      </c>
      <c r="B36868" s="176">
        <v>3924.2</v>
      </c>
      <c r="C36868" s="176">
        <v>36.799999999999997</v>
      </c>
      <c r="D36868" s="282">
        <v>150</v>
      </c>
      <c r="E36868" s="265"/>
    </row>
    <row r="36869" spans="1:5">
      <c r="A36869" s="283">
        <v>93721</v>
      </c>
      <c r="B36869" s="176">
        <v>5555.1</v>
      </c>
      <c r="C36869" s="176">
        <v>31.2</v>
      </c>
      <c r="D36869" s="282">
        <v>105</v>
      </c>
      <c r="E36869" s="265"/>
    </row>
    <row r="36870" spans="1:5">
      <c r="A36870" s="283">
        <v>93722</v>
      </c>
      <c r="B36870" s="176">
        <v>3188.8</v>
      </c>
      <c r="C36870" s="176">
        <v>30</v>
      </c>
      <c r="D36870" s="282">
        <v>133</v>
      </c>
      <c r="E36870" s="265"/>
    </row>
    <row r="36871" spans="1:5">
      <c r="A36871" s="283">
        <v>93723</v>
      </c>
      <c r="B36871" s="176">
        <v>180</v>
      </c>
      <c r="C36871" s="176">
        <v>34.1</v>
      </c>
      <c r="D36871" s="282">
        <v>87</v>
      </c>
      <c r="E36871" s="265"/>
    </row>
    <row r="36872" spans="1:5">
      <c r="A36872" s="283">
        <v>93724</v>
      </c>
      <c r="B36872" s="176">
        <v>0</v>
      </c>
      <c r="C36872" s="176">
        <v>0</v>
      </c>
      <c r="D36872" s="282">
        <v>87</v>
      </c>
      <c r="E36872" s="265"/>
    </row>
    <row r="36873" spans="1:5">
      <c r="A36873" s="283">
        <v>93725</v>
      </c>
      <c r="B36873" s="176">
        <v>442.1</v>
      </c>
      <c r="C36873" s="176">
        <v>27.8</v>
      </c>
      <c r="D36873" s="282">
        <v>94</v>
      </c>
      <c r="E36873" s="265"/>
    </row>
    <row r="36874" spans="1:5">
      <c r="A36874" s="283">
        <v>93726</v>
      </c>
      <c r="B36874" s="176">
        <v>5962.7</v>
      </c>
      <c r="C36874" s="176">
        <v>29.1</v>
      </c>
      <c r="D36874" s="282">
        <v>134</v>
      </c>
      <c r="E36874" s="265"/>
    </row>
    <row r="36875" spans="1:5">
      <c r="A36875" s="283">
        <v>93727</v>
      </c>
      <c r="B36875" s="176">
        <v>2604.3000000000002</v>
      </c>
      <c r="C36875" s="176">
        <v>28.9</v>
      </c>
      <c r="D36875" s="282">
        <v>173</v>
      </c>
      <c r="E36875" s="265"/>
    </row>
    <row r="36876" spans="1:5">
      <c r="A36876" s="283">
        <v>93728</v>
      </c>
      <c r="B36876" s="176">
        <v>4931.5</v>
      </c>
      <c r="C36876" s="176">
        <v>32.700000000000003</v>
      </c>
      <c r="D36876" s="282">
        <v>119</v>
      </c>
      <c r="E36876" s="265"/>
    </row>
    <row r="36877" spans="1:5">
      <c r="A36877" s="283">
        <v>93729</v>
      </c>
      <c r="B36877" s="176">
        <v>0</v>
      </c>
      <c r="C36877" s="176">
        <v>0</v>
      </c>
      <c r="D36877" s="282">
        <v>87</v>
      </c>
      <c r="E36877" s="265"/>
    </row>
    <row r="36878" spans="1:5">
      <c r="A36878" s="283">
        <v>93730</v>
      </c>
      <c r="B36878" s="176">
        <v>1294.4000000000001</v>
      </c>
      <c r="C36878" s="176">
        <v>39.700000000000003</v>
      </c>
      <c r="D36878" s="282">
        <v>94</v>
      </c>
      <c r="E36878" s="265"/>
    </row>
    <row r="36879" spans="1:5">
      <c r="A36879" s="283">
        <v>93737</v>
      </c>
      <c r="B36879" s="176">
        <v>425.1</v>
      </c>
      <c r="C36879" s="176">
        <v>33.5</v>
      </c>
      <c r="D36879" s="282">
        <v>87</v>
      </c>
      <c r="E36879" s="265"/>
    </row>
    <row r="36880" spans="1:5">
      <c r="A36880" s="283">
        <v>93740</v>
      </c>
      <c r="B36880" s="176">
        <v>0</v>
      </c>
      <c r="C36880" s="176">
        <v>0</v>
      </c>
      <c r="D36880" s="282">
        <v>87</v>
      </c>
      <c r="E36880" s="265"/>
    </row>
    <row r="36881" spans="1:5">
      <c r="A36881" s="283">
        <v>93741</v>
      </c>
      <c r="B36881" s="176">
        <v>0</v>
      </c>
      <c r="C36881" s="176">
        <v>0</v>
      </c>
      <c r="D36881" s="282">
        <v>87</v>
      </c>
      <c r="E36881" s="265"/>
    </row>
    <row r="36882" spans="1:5">
      <c r="A36882" s="283">
        <v>93744</v>
      </c>
      <c r="B36882" s="176">
        <v>0</v>
      </c>
      <c r="C36882" s="176">
        <v>0</v>
      </c>
      <c r="D36882" s="282">
        <v>87</v>
      </c>
      <c r="E36882" s="265"/>
    </row>
    <row r="36883" spans="1:5">
      <c r="A36883" s="283">
        <v>93745</v>
      </c>
      <c r="B36883" s="176">
        <v>473.8</v>
      </c>
      <c r="C36883" s="176">
        <v>31.3</v>
      </c>
      <c r="D36883" s="282">
        <v>87</v>
      </c>
      <c r="E36883" s="265"/>
    </row>
    <row r="36884" spans="1:5">
      <c r="A36884" s="283">
        <v>93747</v>
      </c>
      <c r="B36884" s="176">
        <v>6285.2</v>
      </c>
      <c r="C36884" s="176">
        <v>32.5</v>
      </c>
      <c r="D36884" s="282">
        <v>87</v>
      </c>
      <c r="E36884" s="265"/>
    </row>
    <row r="36885" spans="1:5">
      <c r="A36885" s="283">
        <v>93750</v>
      </c>
      <c r="B36885" s="176">
        <v>0</v>
      </c>
      <c r="C36885" s="176">
        <v>0</v>
      </c>
      <c r="D36885" s="282">
        <v>87</v>
      </c>
      <c r="E36885" s="265"/>
    </row>
    <row r="36886" spans="1:5">
      <c r="A36886" s="283">
        <v>93755</v>
      </c>
      <c r="B36886" s="176">
        <v>0</v>
      </c>
      <c r="C36886" s="176">
        <v>0</v>
      </c>
      <c r="D36886" s="282">
        <v>87</v>
      </c>
      <c r="E36886" s="265"/>
    </row>
    <row r="36887" spans="1:5">
      <c r="A36887" s="283">
        <v>93771</v>
      </c>
      <c r="B36887" s="176">
        <v>0</v>
      </c>
      <c r="C36887" s="176">
        <v>0</v>
      </c>
      <c r="D36887" s="282">
        <v>87</v>
      </c>
      <c r="E36887" s="265"/>
    </row>
    <row r="36888" spans="1:5">
      <c r="A36888" s="283">
        <v>93772</v>
      </c>
      <c r="B36888" s="176">
        <v>0</v>
      </c>
      <c r="C36888" s="176">
        <v>0</v>
      </c>
      <c r="D36888" s="282">
        <v>87</v>
      </c>
      <c r="E36888" s="265"/>
    </row>
    <row r="36889" spans="1:5">
      <c r="A36889" s="283">
        <v>93773</v>
      </c>
      <c r="B36889" s="176">
        <v>0</v>
      </c>
      <c r="C36889" s="176">
        <v>0</v>
      </c>
      <c r="D36889" s="282">
        <v>87</v>
      </c>
      <c r="E36889" s="265"/>
    </row>
    <row r="36890" spans="1:5">
      <c r="A36890" s="283">
        <v>93774</v>
      </c>
      <c r="B36890" s="176">
        <v>0</v>
      </c>
      <c r="C36890" s="176">
        <v>0</v>
      </c>
      <c r="D36890" s="282">
        <v>87</v>
      </c>
      <c r="E36890" s="265"/>
    </row>
    <row r="36891" spans="1:5">
      <c r="A36891" s="283">
        <v>93775</v>
      </c>
      <c r="B36891" s="176">
        <v>0</v>
      </c>
      <c r="C36891" s="176">
        <v>0</v>
      </c>
      <c r="D36891" s="282">
        <v>87</v>
      </c>
      <c r="E36891" s="265"/>
    </row>
    <row r="36892" spans="1:5">
      <c r="A36892" s="283">
        <v>93776</v>
      </c>
      <c r="B36892" s="176">
        <v>0</v>
      </c>
      <c r="C36892" s="176">
        <v>0</v>
      </c>
      <c r="D36892" s="282">
        <v>87</v>
      </c>
      <c r="E36892" s="265"/>
    </row>
    <row r="36893" spans="1:5">
      <c r="A36893" s="283">
        <v>93777</v>
      </c>
      <c r="B36893" s="176">
        <v>0</v>
      </c>
      <c r="C36893" s="176">
        <v>0</v>
      </c>
      <c r="D36893" s="282">
        <v>87</v>
      </c>
      <c r="E36893" s="265"/>
    </row>
    <row r="36894" spans="1:5">
      <c r="A36894" s="283">
        <v>93778</v>
      </c>
      <c r="B36894" s="176">
        <v>0</v>
      </c>
      <c r="C36894" s="176">
        <v>0</v>
      </c>
      <c r="D36894" s="282">
        <v>87</v>
      </c>
      <c r="E36894" s="265"/>
    </row>
    <row r="36895" spans="1:5">
      <c r="A36895" s="283">
        <v>93779</v>
      </c>
      <c r="B36895" s="176">
        <v>0</v>
      </c>
      <c r="C36895" s="176">
        <v>0</v>
      </c>
      <c r="D36895" s="282">
        <v>87</v>
      </c>
      <c r="E36895" s="265"/>
    </row>
    <row r="36896" spans="1:5">
      <c r="A36896" s="283">
        <v>93786</v>
      </c>
      <c r="B36896" s="176">
        <v>0</v>
      </c>
      <c r="C36896" s="176">
        <v>0</v>
      </c>
      <c r="D36896" s="282">
        <v>87</v>
      </c>
      <c r="E36896" s="265"/>
    </row>
    <row r="36897" spans="1:5">
      <c r="A36897" s="283">
        <v>93790</v>
      </c>
      <c r="B36897" s="176">
        <v>0</v>
      </c>
      <c r="C36897" s="176">
        <v>0</v>
      </c>
      <c r="D36897" s="282">
        <v>87</v>
      </c>
      <c r="E36897" s="265"/>
    </row>
    <row r="36898" spans="1:5">
      <c r="A36898" s="283">
        <v>93791</v>
      </c>
      <c r="B36898" s="176">
        <v>0</v>
      </c>
      <c r="C36898" s="176">
        <v>0</v>
      </c>
      <c r="D36898" s="282">
        <v>87</v>
      </c>
      <c r="E36898" s="265"/>
    </row>
    <row r="36899" spans="1:5">
      <c r="A36899" s="283">
        <v>93792</v>
      </c>
      <c r="B36899" s="176">
        <v>0</v>
      </c>
      <c r="C36899" s="176">
        <v>0</v>
      </c>
      <c r="D36899" s="282">
        <v>87</v>
      </c>
      <c r="E36899" s="265"/>
    </row>
    <row r="36900" spans="1:5">
      <c r="A36900" s="283">
        <v>93793</v>
      </c>
      <c r="B36900" s="176">
        <v>0</v>
      </c>
      <c r="C36900" s="176">
        <v>0</v>
      </c>
      <c r="D36900" s="282">
        <v>87</v>
      </c>
      <c r="E36900" s="265"/>
    </row>
    <row r="36901" spans="1:5">
      <c r="A36901" s="283">
        <v>93794</v>
      </c>
      <c r="B36901" s="176">
        <v>0</v>
      </c>
      <c r="C36901" s="176">
        <v>0</v>
      </c>
      <c r="D36901" s="282">
        <v>87</v>
      </c>
      <c r="E36901" s="265"/>
    </row>
    <row r="36902" spans="1:5">
      <c r="A36902" s="283">
        <v>93888</v>
      </c>
      <c r="B36902" s="176">
        <v>0</v>
      </c>
      <c r="C36902" s="176">
        <v>0</v>
      </c>
      <c r="D36902" s="282">
        <v>87</v>
      </c>
      <c r="E36902" s="265"/>
    </row>
    <row r="36903" spans="1:5">
      <c r="A36903" s="283">
        <v>93901</v>
      </c>
      <c r="B36903" s="176">
        <v>1057.7</v>
      </c>
      <c r="C36903" s="176">
        <v>36.1</v>
      </c>
      <c r="D36903" s="282">
        <v>135</v>
      </c>
      <c r="E36903" s="265"/>
    </row>
    <row r="36904" spans="1:5">
      <c r="A36904" s="283">
        <v>93902</v>
      </c>
      <c r="B36904" s="176">
        <v>0</v>
      </c>
      <c r="C36904" s="176">
        <v>0</v>
      </c>
      <c r="D36904" s="282">
        <v>87</v>
      </c>
      <c r="E36904" s="265"/>
    </row>
    <row r="36905" spans="1:5">
      <c r="A36905" s="283">
        <v>93905</v>
      </c>
      <c r="B36905" s="176">
        <v>2359.8000000000002</v>
      </c>
      <c r="C36905" s="176">
        <v>25.6</v>
      </c>
      <c r="D36905" s="282">
        <v>94</v>
      </c>
      <c r="E36905" s="265"/>
    </row>
    <row r="36906" spans="1:5">
      <c r="A36906" s="283">
        <v>93906</v>
      </c>
      <c r="B36906" s="176">
        <v>2470.5</v>
      </c>
      <c r="C36906" s="176">
        <v>30.5</v>
      </c>
      <c r="D36906" s="282">
        <v>157</v>
      </c>
      <c r="E36906" s="265"/>
    </row>
    <row r="36907" spans="1:5">
      <c r="A36907" s="283">
        <v>93907</v>
      </c>
      <c r="B36907" s="176">
        <v>393.8</v>
      </c>
      <c r="C36907" s="176">
        <v>36.4</v>
      </c>
      <c r="D36907" s="282">
        <v>94</v>
      </c>
      <c r="E36907" s="265"/>
    </row>
    <row r="36908" spans="1:5">
      <c r="A36908" s="283">
        <v>93908</v>
      </c>
      <c r="B36908" s="176">
        <v>88.7</v>
      </c>
      <c r="C36908" s="176">
        <v>43.9</v>
      </c>
      <c r="D36908" s="282">
        <v>96</v>
      </c>
      <c r="E36908" s="265"/>
    </row>
    <row r="36909" spans="1:5">
      <c r="A36909" s="283">
        <v>93912</v>
      </c>
      <c r="B36909" s="176">
        <v>0</v>
      </c>
      <c r="C36909" s="176">
        <v>0</v>
      </c>
      <c r="D36909" s="282">
        <v>87</v>
      </c>
      <c r="E36909" s="265"/>
    </row>
    <row r="36910" spans="1:5">
      <c r="A36910" s="283">
        <v>93915</v>
      </c>
      <c r="B36910" s="176">
        <v>0</v>
      </c>
      <c r="C36910" s="176">
        <v>0</v>
      </c>
      <c r="D36910" s="282">
        <v>87</v>
      </c>
      <c r="E36910" s="265"/>
    </row>
    <row r="36911" spans="1:5">
      <c r="A36911" s="283">
        <v>93920</v>
      </c>
      <c r="B36911" s="176">
        <v>6.5</v>
      </c>
      <c r="C36911" s="176">
        <v>45.2</v>
      </c>
      <c r="D36911" s="282">
        <v>96</v>
      </c>
      <c r="E36911" s="265"/>
    </row>
    <row r="36912" spans="1:5">
      <c r="A36912" s="283">
        <v>93921</v>
      </c>
      <c r="B36912" s="176">
        <v>0</v>
      </c>
      <c r="C36912" s="176">
        <v>0</v>
      </c>
      <c r="D36912" s="282">
        <v>87</v>
      </c>
      <c r="E36912" s="265"/>
    </row>
    <row r="36913" spans="1:5">
      <c r="A36913" s="283">
        <v>93922</v>
      </c>
      <c r="B36913" s="176">
        <v>0</v>
      </c>
      <c r="C36913" s="176">
        <v>0</v>
      </c>
      <c r="D36913" s="282">
        <v>87</v>
      </c>
      <c r="E36913" s="265"/>
    </row>
    <row r="36914" spans="1:5">
      <c r="A36914" s="283">
        <v>93923</v>
      </c>
      <c r="B36914" s="176">
        <v>88.2</v>
      </c>
      <c r="C36914" s="176">
        <v>57.8</v>
      </c>
      <c r="D36914" s="282">
        <v>141</v>
      </c>
      <c r="E36914" s="265"/>
    </row>
    <row r="36915" spans="1:5">
      <c r="A36915" s="283">
        <v>93924</v>
      </c>
      <c r="B36915" s="176">
        <v>41.1</v>
      </c>
      <c r="C36915" s="176">
        <v>52</v>
      </c>
      <c r="D36915" s="282">
        <v>96</v>
      </c>
      <c r="E36915" s="265"/>
    </row>
    <row r="36916" spans="1:5">
      <c r="A36916" s="283">
        <v>93925</v>
      </c>
      <c r="B36916" s="176">
        <v>20.8</v>
      </c>
      <c r="C36916" s="176">
        <v>29</v>
      </c>
      <c r="D36916" s="282">
        <v>87</v>
      </c>
      <c r="E36916" s="265"/>
    </row>
    <row r="36917" spans="1:5">
      <c r="A36917" s="283">
        <v>93926</v>
      </c>
      <c r="B36917" s="176">
        <v>266.2</v>
      </c>
      <c r="C36917" s="176">
        <v>27.1</v>
      </c>
      <c r="D36917" s="282">
        <v>87</v>
      </c>
      <c r="E36917" s="265"/>
    </row>
    <row r="36918" spans="1:5">
      <c r="A36918" s="283">
        <v>93927</v>
      </c>
      <c r="B36918" s="176">
        <v>124.5</v>
      </c>
      <c r="C36918" s="176">
        <v>26.2</v>
      </c>
      <c r="D36918" s="282">
        <v>87</v>
      </c>
      <c r="E36918" s="265"/>
    </row>
    <row r="36919" spans="1:5">
      <c r="A36919" s="283">
        <v>93928</v>
      </c>
      <c r="B36919" s="176">
        <v>2.8</v>
      </c>
      <c r="C36919" s="176">
        <v>39.200000000000003</v>
      </c>
      <c r="D36919" s="282">
        <v>87</v>
      </c>
      <c r="E36919" s="265"/>
    </row>
    <row r="36920" spans="1:5">
      <c r="A36920" s="283">
        <v>93930</v>
      </c>
      <c r="B36920" s="176">
        <v>31.4</v>
      </c>
      <c r="C36920" s="176">
        <v>27.7</v>
      </c>
      <c r="D36920" s="282">
        <v>87</v>
      </c>
      <c r="E36920" s="265"/>
    </row>
    <row r="36921" spans="1:5">
      <c r="A36921" s="283">
        <v>93932</v>
      </c>
      <c r="B36921" s="176">
        <v>0</v>
      </c>
      <c r="C36921" s="176">
        <v>0</v>
      </c>
      <c r="D36921" s="282">
        <v>87</v>
      </c>
      <c r="E36921" s="265"/>
    </row>
    <row r="36922" spans="1:5">
      <c r="A36922" s="283">
        <v>93933</v>
      </c>
      <c r="B36922" s="176">
        <v>1206.5999999999999</v>
      </c>
      <c r="C36922" s="176">
        <v>32.9</v>
      </c>
      <c r="D36922" s="282">
        <v>127</v>
      </c>
      <c r="E36922" s="265"/>
    </row>
    <row r="36923" spans="1:5">
      <c r="A36923" s="283">
        <v>93940</v>
      </c>
      <c r="B36923" s="176">
        <v>832.2</v>
      </c>
      <c r="C36923" s="176">
        <v>40.799999999999997</v>
      </c>
      <c r="D36923" s="282">
        <v>183</v>
      </c>
      <c r="E36923" s="265"/>
    </row>
    <row r="36924" spans="1:5">
      <c r="A36924" s="283">
        <v>93942</v>
      </c>
      <c r="B36924" s="176">
        <v>0</v>
      </c>
      <c r="C36924" s="176">
        <v>0</v>
      </c>
      <c r="D36924" s="282">
        <v>87</v>
      </c>
      <c r="E36924" s="265"/>
    </row>
    <row r="36925" spans="1:5">
      <c r="A36925" s="283">
        <v>93943</v>
      </c>
      <c r="B36925" s="176">
        <v>1593.5</v>
      </c>
      <c r="C36925" s="176">
        <v>38.200000000000003</v>
      </c>
      <c r="D36925" s="282">
        <v>87</v>
      </c>
      <c r="E36925" s="265"/>
    </row>
    <row r="36926" spans="1:5">
      <c r="A36926" s="283">
        <v>93944</v>
      </c>
      <c r="B36926" s="176">
        <v>3595.6</v>
      </c>
      <c r="C36926" s="176">
        <v>22.3</v>
      </c>
      <c r="D36926" s="282">
        <v>126</v>
      </c>
      <c r="E36926" s="265"/>
    </row>
    <row r="36927" spans="1:5">
      <c r="A36927" s="283">
        <v>93950</v>
      </c>
      <c r="B36927" s="176">
        <v>3916.4</v>
      </c>
      <c r="C36927" s="176">
        <v>47.7</v>
      </c>
      <c r="D36927" s="282">
        <v>116</v>
      </c>
      <c r="E36927" s="265"/>
    </row>
    <row r="36928" spans="1:5">
      <c r="A36928" s="283">
        <v>93953</v>
      </c>
      <c r="B36928" s="176">
        <v>570</v>
      </c>
      <c r="C36928" s="176">
        <v>57.3</v>
      </c>
      <c r="D36928" s="282">
        <v>115</v>
      </c>
      <c r="E36928" s="265"/>
    </row>
    <row r="36929" spans="1:5">
      <c r="A36929" s="283">
        <v>93954</v>
      </c>
      <c r="B36929" s="176">
        <v>6</v>
      </c>
      <c r="C36929" s="176">
        <v>31.7</v>
      </c>
      <c r="D36929" s="282">
        <v>87</v>
      </c>
      <c r="E36929" s="265"/>
    </row>
    <row r="36930" spans="1:5">
      <c r="A36930" s="283">
        <v>93955</v>
      </c>
      <c r="B36930" s="176">
        <v>873.7</v>
      </c>
      <c r="C36930" s="176">
        <v>31</v>
      </c>
      <c r="D36930" s="282">
        <v>125</v>
      </c>
      <c r="E36930" s="265"/>
    </row>
    <row r="36931" spans="1:5">
      <c r="A36931" s="283">
        <v>93960</v>
      </c>
      <c r="B36931" s="176">
        <v>122.6</v>
      </c>
      <c r="C36931" s="176">
        <v>34.799999999999997</v>
      </c>
      <c r="D36931" s="282">
        <v>105</v>
      </c>
      <c r="E36931" s="265"/>
    </row>
    <row r="36932" spans="1:5">
      <c r="A36932" s="283">
        <v>93962</v>
      </c>
      <c r="B36932" s="176">
        <v>40</v>
      </c>
      <c r="C36932" s="176">
        <v>50</v>
      </c>
      <c r="D36932" s="282">
        <v>87</v>
      </c>
      <c r="E36932" s="265"/>
    </row>
    <row r="36933" spans="1:5">
      <c r="A36933" s="283">
        <v>94002</v>
      </c>
      <c r="B36933" s="176">
        <v>4621.5</v>
      </c>
      <c r="C36933" s="176">
        <v>40.9</v>
      </c>
      <c r="D36933" s="282">
        <v>179</v>
      </c>
      <c r="E36933" s="265"/>
    </row>
    <row r="36934" spans="1:5">
      <c r="A36934" s="283">
        <v>94005</v>
      </c>
      <c r="B36934" s="176">
        <v>887.6</v>
      </c>
      <c r="C36934" s="176">
        <v>40.799999999999997</v>
      </c>
      <c r="D36934" s="282">
        <v>87</v>
      </c>
      <c r="E36934" s="265"/>
    </row>
    <row r="36935" spans="1:5">
      <c r="A36935" s="283">
        <v>94010</v>
      </c>
      <c r="B36935" s="176">
        <v>3477.9</v>
      </c>
      <c r="C36935" s="176">
        <v>42</v>
      </c>
      <c r="D36935" s="282">
        <v>147</v>
      </c>
      <c r="E36935" s="265"/>
    </row>
    <row r="36936" spans="1:5">
      <c r="A36936" s="283">
        <v>94011</v>
      </c>
      <c r="B36936" s="176">
        <v>0</v>
      </c>
      <c r="C36936" s="176">
        <v>0</v>
      </c>
      <c r="D36936" s="282">
        <v>87</v>
      </c>
      <c r="E36936" s="265"/>
    </row>
    <row r="36937" spans="1:5">
      <c r="A36937" s="283">
        <v>94014</v>
      </c>
      <c r="B36937" s="176">
        <v>8173.1</v>
      </c>
      <c r="C36937" s="176">
        <v>37.4</v>
      </c>
      <c r="D36937" s="282">
        <v>146</v>
      </c>
      <c r="E36937" s="265"/>
    </row>
    <row r="36938" spans="1:5">
      <c r="A36938" s="283">
        <v>94015</v>
      </c>
      <c r="B36938" s="176">
        <v>10480.5</v>
      </c>
      <c r="C36938" s="176">
        <v>39.1</v>
      </c>
      <c r="D36938" s="282">
        <v>114</v>
      </c>
      <c r="E36938" s="265"/>
    </row>
    <row r="36939" spans="1:5">
      <c r="A36939" s="283">
        <v>94016</v>
      </c>
      <c r="B36939" s="176">
        <v>21470.7</v>
      </c>
      <c r="C36939" s="176">
        <v>39.1</v>
      </c>
      <c r="D36939" s="282">
        <v>87</v>
      </c>
      <c r="E36939" s="265"/>
    </row>
    <row r="36940" spans="1:5">
      <c r="A36940" s="283">
        <v>94017</v>
      </c>
      <c r="B36940" s="176">
        <v>0</v>
      </c>
      <c r="C36940" s="176">
        <v>0</v>
      </c>
      <c r="D36940" s="282">
        <v>87</v>
      </c>
      <c r="E36940" s="265"/>
    </row>
    <row r="36941" spans="1:5">
      <c r="A36941" s="283">
        <v>94018</v>
      </c>
      <c r="B36941" s="176">
        <v>0</v>
      </c>
      <c r="C36941" s="176">
        <v>0</v>
      </c>
      <c r="D36941" s="282">
        <v>87</v>
      </c>
      <c r="E36941" s="265"/>
    </row>
    <row r="36942" spans="1:5">
      <c r="A36942" s="283">
        <v>94019</v>
      </c>
      <c r="B36942" s="176">
        <v>240.5</v>
      </c>
      <c r="C36942" s="176">
        <v>42.1</v>
      </c>
      <c r="D36942" s="282">
        <v>118</v>
      </c>
      <c r="E36942" s="265"/>
    </row>
    <row r="36943" spans="1:5">
      <c r="A36943" s="283">
        <v>94020</v>
      </c>
      <c r="B36943" s="176">
        <v>23.9</v>
      </c>
      <c r="C36943" s="176">
        <v>46.2</v>
      </c>
      <c r="D36943" s="282">
        <v>87</v>
      </c>
      <c r="E36943" s="265"/>
    </row>
    <row r="36944" spans="1:5">
      <c r="A36944" s="283">
        <v>94021</v>
      </c>
      <c r="B36944" s="176">
        <v>28.8</v>
      </c>
      <c r="C36944" s="176">
        <v>45.6</v>
      </c>
      <c r="D36944" s="282">
        <v>87</v>
      </c>
      <c r="E36944" s="265"/>
    </row>
    <row r="36945" spans="1:5">
      <c r="A36945" s="283">
        <v>94022</v>
      </c>
      <c r="B36945" s="176">
        <v>1302.3</v>
      </c>
      <c r="C36945" s="176">
        <v>48</v>
      </c>
      <c r="D36945" s="282">
        <v>148</v>
      </c>
      <c r="E36945" s="265"/>
    </row>
    <row r="36946" spans="1:5">
      <c r="A36946" s="283">
        <v>94023</v>
      </c>
      <c r="B36946" s="176">
        <v>0</v>
      </c>
      <c r="C36946" s="176">
        <v>0</v>
      </c>
      <c r="D36946" s="282">
        <v>87</v>
      </c>
      <c r="E36946" s="265"/>
    </row>
    <row r="36947" spans="1:5">
      <c r="A36947" s="283">
        <v>94024</v>
      </c>
      <c r="B36947" s="176">
        <v>1590.6</v>
      </c>
      <c r="C36947" s="176">
        <v>46.2</v>
      </c>
      <c r="D36947" s="282">
        <v>135</v>
      </c>
      <c r="E36947" s="265"/>
    </row>
    <row r="36948" spans="1:5">
      <c r="A36948" s="283">
        <v>94025</v>
      </c>
      <c r="B36948" s="176">
        <v>4901.7</v>
      </c>
      <c r="C36948" s="176">
        <v>38.9</v>
      </c>
      <c r="D36948" s="282">
        <v>192</v>
      </c>
      <c r="E36948" s="265"/>
    </row>
    <row r="36949" spans="1:5">
      <c r="A36949" s="283">
        <v>94026</v>
      </c>
      <c r="B36949" s="176">
        <v>0</v>
      </c>
      <c r="C36949" s="176">
        <v>0</v>
      </c>
      <c r="D36949" s="282">
        <v>87</v>
      </c>
      <c r="E36949" s="265"/>
    </row>
    <row r="36950" spans="1:5">
      <c r="A36950" s="283">
        <v>94027</v>
      </c>
      <c r="B36950" s="176">
        <v>1448.6</v>
      </c>
      <c r="C36950" s="176">
        <v>47.7</v>
      </c>
      <c r="D36950" s="282">
        <v>172</v>
      </c>
      <c r="E36950" s="265"/>
    </row>
    <row r="36951" spans="1:5">
      <c r="A36951" s="283">
        <v>94028</v>
      </c>
      <c r="B36951" s="176">
        <v>381.2</v>
      </c>
      <c r="C36951" s="176">
        <v>50.1</v>
      </c>
      <c r="D36951" s="282">
        <v>132</v>
      </c>
      <c r="E36951" s="265"/>
    </row>
    <row r="36952" spans="1:5">
      <c r="A36952" s="283">
        <v>94030</v>
      </c>
      <c r="B36952" s="176">
        <v>6407.8</v>
      </c>
      <c r="C36952" s="176">
        <v>44.7</v>
      </c>
      <c r="D36952" s="282">
        <v>121</v>
      </c>
      <c r="E36952" s="265"/>
    </row>
    <row r="36953" spans="1:5">
      <c r="A36953" s="283">
        <v>94035</v>
      </c>
      <c r="B36953" s="176">
        <v>258.2</v>
      </c>
      <c r="C36953" s="176">
        <v>25.2</v>
      </c>
      <c r="D36953" s="282">
        <v>87</v>
      </c>
      <c r="E36953" s="265"/>
    </row>
    <row r="36954" spans="1:5">
      <c r="A36954" s="283">
        <v>94037</v>
      </c>
      <c r="B36954" s="176">
        <v>0</v>
      </c>
      <c r="C36954" s="176">
        <v>0</v>
      </c>
      <c r="D36954" s="282">
        <v>87</v>
      </c>
      <c r="E36954" s="265"/>
    </row>
    <row r="36955" spans="1:5">
      <c r="A36955" s="283">
        <v>94038</v>
      </c>
      <c r="B36955" s="176">
        <v>371.3</v>
      </c>
      <c r="C36955" s="176">
        <v>44.2</v>
      </c>
      <c r="D36955" s="282">
        <v>97</v>
      </c>
      <c r="E36955" s="265"/>
    </row>
    <row r="36956" spans="1:5">
      <c r="A36956" s="283">
        <v>94039</v>
      </c>
      <c r="B36956" s="176">
        <v>0</v>
      </c>
      <c r="C36956" s="176">
        <v>0</v>
      </c>
      <c r="D36956" s="282">
        <v>87</v>
      </c>
      <c r="E36956" s="265"/>
    </row>
    <row r="36957" spans="1:5">
      <c r="A36957" s="283">
        <v>94040</v>
      </c>
      <c r="B36957" s="176">
        <v>9257.7000000000007</v>
      </c>
      <c r="C36957" s="176">
        <v>35.799999999999997</v>
      </c>
      <c r="D36957" s="282">
        <v>144</v>
      </c>
      <c r="E36957" s="265"/>
    </row>
    <row r="36958" spans="1:5">
      <c r="A36958" s="283">
        <v>94041</v>
      </c>
      <c r="B36958" s="176">
        <v>8990.9</v>
      </c>
      <c r="C36958" s="176">
        <v>34.9</v>
      </c>
      <c r="D36958" s="282">
        <v>116</v>
      </c>
      <c r="E36958" s="265"/>
    </row>
    <row r="36959" spans="1:5">
      <c r="A36959" s="283">
        <v>94042</v>
      </c>
      <c r="B36959" s="176">
        <v>0</v>
      </c>
      <c r="C36959" s="176">
        <v>0</v>
      </c>
      <c r="D36959" s="282">
        <v>87</v>
      </c>
      <c r="E36959" s="265"/>
    </row>
    <row r="36960" spans="1:5">
      <c r="A36960" s="283">
        <v>94043</v>
      </c>
      <c r="B36960" s="176">
        <v>3348.7</v>
      </c>
      <c r="C36960" s="176">
        <v>36.799999999999997</v>
      </c>
      <c r="D36960" s="282">
        <v>176</v>
      </c>
      <c r="E36960" s="265"/>
    </row>
    <row r="36961" spans="1:5">
      <c r="A36961" s="283">
        <v>94044</v>
      </c>
      <c r="B36961" s="176">
        <v>2338.8000000000002</v>
      </c>
      <c r="C36961" s="176">
        <v>41.5</v>
      </c>
      <c r="D36961" s="282">
        <v>133</v>
      </c>
      <c r="E36961" s="265"/>
    </row>
    <row r="36962" spans="1:5">
      <c r="A36962" s="283">
        <v>94060</v>
      </c>
      <c r="B36962" s="176">
        <v>21.3</v>
      </c>
      <c r="C36962" s="176">
        <v>39.1</v>
      </c>
      <c r="D36962" s="282">
        <v>87</v>
      </c>
      <c r="E36962" s="265"/>
    </row>
    <row r="36963" spans="1:5">
      <c r="A36963" s="283">
        <v>94061</v>
      </c>
      <c r="B36963" s="176">
        <v>6722.8</v>
      </c>
      <c r="C36963" s="176">
        <v>37.299999999999997</v>
      </c>
      <c r="D36963" s="282">
        <v>120</v>
      </c>
      <c r="E36963" s="265"/>
    </row>
    <row r="36964" spans="1:5">
      <c r="A36964" s="283">
        <v>94062</v>
      </c>
      <c r="B36964" s="176">
        <v>414.5</v>
      </c>
      <c r="C36964" s="176">
        <v>43.6</v>
      </c>
      <c r="D36964" s="282">
        <v>128</v>
      </c>
      <c r="E36964" s="265"/>
    </row>
    <row r="36965" spans="1:5">
      <c r="A36965" s="283">
        <v>94063</v>
      </c>
      <c r="B36965" s="176">
        <v>2506.6999999999998</v>
      </c>
      <c r="C36965" s="176">
        <v>31.6</v>
      </c>
      <c r="D36965" s="282">
        <v>132</v>
      </c>
      <c r="E36965" s="265"/>
    </row>
    <row r="36966" spans="1:5">
      <c r="A36966" s="283">
        <v>94064</v>
      </c>
      <c r="B36966" s="176">
        <v>0</v>
      </c>
      <c r="C36966" s="176">
        <v>0</v>
      </c>
      <c r="D36966" s="282">
        <v>87</v>
      </c>
      <c r="E36966" s="265"/>
    </row>
    <row r="36967" spans="1:5">
      <c r="A36967" s="283">
        <v>94065</v>
      </c>
      <c r="B36967" s="176">
        <v>4239.6000000000004</v>
      </c>
      <c r="C36967" s="176">
        <v>40</v>
      </c>
      <c r="D36967" s="282">
        <v>149</v>
      </c>
      <c r="E36967" s="265"/>
    </row>
    <row r="36968" spans="1:5">
      <c r="A36968" s="283">
        <v>94066</v>
      </c>
      <c r="B36968" s="176">
        <v>6341.4</v>
      </c>
      <c r="C36968" s="176">
        <v>38.799999999999997</v>
      </c>
      <c r="D36968" s="282">
        <v>134</v>
      </c>
      <c r="E36968" s="265"/>
    </row>
    <row r="36969" spans="1:5">
      <c r="A36969" s="283">
        <v>94070</v>
      </c>
      <c r="B36969" s="176">
        <v>4203.5</v>
      </c>
      <c r="C36969" s="176">
        <v>42.4</v>
      </c>
      <c r="D36969" s="282">
        <v>181</v>
      </c>
      <c r="E36969" s="265"/>
    </row>
    <row r="36970" spans="1:5">
      <c r="A36970" s="283">
        <v>94074</v>
      </c>
      <c r="B36970" s="176">
        <v>16</v>
      </c>
      <c r="C36970" s="176">
        <v>46.1</v>
      </c>
      <c r="D36970" s="282">
        <v>87</v>
      </c>
      <c r="E36970" s="265"/>
    </row>
    <row r="36971" spans="1:5">
      <c r="A36971" s="283">
        <v>94080</v>
      </c>
      <c r="B36971" s="176">
        <v>6154.8</v>
      </c>
      <c r="C36971" s="176">
        <v>38.1</v>
      </c>
      <c r="D36971" s="282">
        <v>130</v>
      </c>
      <c r="E36971" s="265"/>
    </row>
    <row r="36972" spans="1:5">
      <c r="A36972" s="283">
        <v>94083</v>
      </c>
      <c r="B36972" s="176">
        <v>0</v>
      </c>
      <c r="C36972" s="176">
        <v>0</v>
      </c>
      <c r="D36972" s="282">
        <v>87</v>
      </c>
      <c r="E36972" s="265"/>
    </row>
    <row r="36973" spans="1:5">
      <c r="A36973" s="283">
        <v>94085</v>
      </c>
      <c r="B36973" s="176">
        <v>3063.6</v>
      </c>
      <c r="C36973" s="176">
        <v>32.5</v>
      </c>
      <c r="D36973" s="282">
        <v>172</v>
      </c>
      <c r="E36973" s="265"/>
    </row>
    <row r="36974" spans="1:5">
      <c r="A36974" s="283">
        <v>94086</v>
      </c>
      <c r="B36974" s="176">
        <v>8960.7999999999993</v>
      </c>
      <c r="C36974" s="176">
        <v>34</v>
      </c>
      <c r="D36974" s="282">
        <v>119</v>
      </c>
      <c r="E36974" s="265"/>
    </row>
    <row r="36975" spans="1:5">
      <c r="A36975" s="283">
        <v>94087</v>
      </c>
      <c r="B36975" s="176">
        <v>8551.7000000000007</v>
      </c>
      <c r="C36975" s="176">
        <v>38.1</v>
      </c>
      <c r="D36975" s="282">
        <v>179</v>
      </c>
      <c r="E36975" s="265"/>
    </row>
    <row r="36976" spans="1:5">
      <c r="A36976" s="283">
        <v>94088</v>
      </c>
      <c r="B36976" s="176">
        <v>0</v>
      </c>
      <c r="C36976" s="176">
        <v>0</v>
      </c>
      <c r="D36976" s="282">
        <v>87</v>
      </c>
      <c r="E36976" s="265"/>
    </row>
    <row r="36977" spans="1:5">
      <c r="A36977" s="283">
        <v>94089</v>
      </c>
      <c r="B36977" s="176">
        <v>2889.9</v>
      </c>
      <c r="C36977" s="176">
        <v>37.6</v>
      </c>
      <c r="D36977" s="282">
        <v>162</v>
      </c>
      <c r="E36977" s="265"/>
    </row>
    <row r="36978" spans="1:5">
      <c r="A36978" s="283">
        <v>94102</v>
      </c>
      <c r="B36978" s="176">
        <v>44531.9</v>
      </c>
      <c r="C36978" s="176">
        <v>40.9</v>
      </c>
      <c r="D36978" s="282">
        <v>188</v>
      </c>
      <c r="E36978" s="265"/>
    </row>
    <row r="36979" spans="1:5">
      <c r="A36979" s="283">
        <v>94103</v>
      </c>
      <c r="B36979" s="176">
        <v>22949.3</v>
      </c>
      <c r="C36979" s="176">
        <v>39.4</v>
      </c>
      <c r="D36979" s="282">
        <v>179</v>
      </c>
      <c r="E36979" s="265"/>
    </row>
    <row r="36980" spans="1:5">
      <c r="A36980" s="283">
        <v>94104</v>
      </c>
      <c r="B36980" s="176">
        <v>8097.6</v>
      </c>
      <c r="C36980" s="176">
        <v>43.4</v>
      </c>
      <c r="D36980" s="282">
        <v>130</v>
      </c>
      <c r="E36980" s="265"/>
    </row>
    <row r="36981" spans="1:5">
      <c r="A36981" s="283">
        <v>94105</v>
      </c>
      <c r="B36981" s="176">
        <v>16549.8</v>
      </c>
      <c r="C36981" s="176">
        <v>35.1</v>
      </c>
      <c r="D36981" s="282">
        <v>199</v>
      </c>
      <c r="E36981" s="265"/>
    </row>
    <row r="36982" spans="1:5">
      <c r="A36982" s="283">
        <v>94107</v>
      </c>
      <c r="B36982" s="176">
        <v>10252.1</v>
      </c>
      <c r="C36982" s="176">
        <v>36.9</v>
      </c>
      <c r="D36982" s="282">
        <v>184</v>
      </c>
      <c r="E36982" s="265"/>
    </row>
    <row r="36983" spans="1:5">
      <c r="A36983" s="283">
        <v>94108</v>
      </c>
      <c r="B36983" s="176">
        <v>40658.1</v>
      </c>
      <c r="C36983" s="176">
        <v>42.1</v>
      </c>
      <c r="D36983" s="282">
        <v>156</v>
      </c>
      <c r="E36983" s="265"/>
    </row>
    <row r="36984" spans="1:5">
      <c r="A36984" s="283">
        <v>94109</v>
      </c>
      <c r="B36984" s="176">
        <v>50474</v>
      </c>
      <c r="C36984" s="176">
        <v>38.1</v>
      </c>
      <c r="D36984" s="282">
        <v>184</v>
      </c>
      <c r="E36984" s="265"/>
    </row>
    <row r="36985" spans="1:5">
      <c r="A36985" s="283">
        <v>94110</v>
      </c>
      <c r="B36985" s="176">
        <v>27872.400000000001</v>
      </c>
      <c r="C36985" s="176">
        <v>36.299999999999997</v>
      </c>
      <c r="D36985" s="282">
        <v>149</v>
      </c>
      <c r="E36985" s="265"/>
    </row>
    <row r="36986" spans="1:5">
      <c r="A36986" s="283">
        <v>94111</v>
      </c>
      <c r="B36986" s="176">
        <v>10925.4</v>
      </c>
      <c r="C36986" s="176">
        <v>50.2</v>
      </c>
      <c r="D36986" s="282">
        <v>191</v>
      </c>
      <c r="E36986" s="265"/>
    </row>
    <row r="36987" spans="1:5">
      <c r="A36987" s="283">
        <v>94112</v>
      </c>
      <c r="B36987" s="176">
        <v>23245.7</v>
      </c>
      <c r="C36987" s="176">
        <v>39.700000000000003</v>
      </c>
      <c r="D36987" s="282">
        <v>138</v>
      </c>
      <c r="E36987" s="265"/>
    </row>
    <row r="36988" spans="1:5">
      <c r="A36988" s="283">
        <v>94114</v>
      </c>
      <c r="B36988" s="176">
        <v>21649.8</v>
      </c>
      <c r="C36988" s="176">
        <v>40.6</v>
      </c>
      <c r="D36988" s="282">
        <v>137</v>
      </c>
      <c r="E36988" s="265"/>
    </row>
    <row r="36989" spans="1:5">
      <c r="A36989" s="283">
        <v>94115</v>
      </c>
      <c r="B36989" s="176">
        <v>29005.599999999999</v>
      </c>
      <c r="C36989" s="176">
        <v>37.299999999999997</v>
      </c>
      <c r="D36989" s="282">
        <v>179</v>
      </c>
      <c r="E36989" s="265"/>
    </row>
    <row r="36990" spans="1:5">
      <c r="A36990" s="283">
        <v>94116</v>
      </c>
      <c r="B36990" s="176">
        <v>14846.8</v>
      </c>
      <c r="C36990" s="176">
        <v>43.3</v>
      </c>
      <c r="D36990" s="282">
        <v>144</v>
      </c>
      <c r="E36990" s="265"/>
    </row>
    <row r="36991" spans="1:5">
      <c r="A36991" s="283">
        <v>94117</v>
      </c>
      <c r="B36991" s="176">
        <v>23095.1</v>
      </c>
      <c r="C36991" s="176">
        <v>34.799999999999997</v>
      </c>
      <c r="D36991" s="282">
        <v>179</v>
      </c>
      <c r="E36991" s="265"/>
    </row>
    <row r="36992" spans="1:5">
      <c r="A36992" s="283">
        <v>94118</v>
      </c>
      <c r="B36992" s="176">
        <v>17781.7</v>
      </c>
      <c r="C36992" s="176">
        <v>37</v>
      </c>
      <c r="D36992" s="282">
        <v>146</v>
      </c>
      <c r="E36992" s="265"/>
    </row>
    <row r="36993" spans="1:5">
      <c r="A36993" s="283">
        <v>94119</v>
      </c>
      <c r="B36993" s="176">
        <v>0</v>
      </c>
      <c r="C36993" s="176">
        <v>0</v>
      </c>
      <c r="D36993" s="282">
        <v>87</v>
      </c>
      <c r="E36993" s="265"/>
    </row>
    <row r="36994" spans="1:5">
      <c r="A36994" s="283">
        <v>94120</v>
      </c>
      <c r="B36994" s="176">
        <v>7194.2</v>
      </c>
      <c r="C36994" s="176">
        <v>40</v>
      </c>
      <c r="D36994" s="282">
        <v>87</v>
      </c>
      <c r="E36994" s="265"/>
    </row>
    <row r="36995" spans="1:5">
      <c r="A36995" s="283">
        <v>94121</v>
      </c>
      <c r="B36995" s="176">
        <v>13904.9</v>
      </c>
      <c r="C36995" s="176">
        <v>42.6</v>
      </c>
      <c r="D36995" s="282">
        <v>143</v>
      </c>
      <c r="E36995" s="265"/>
    </row>
    <row r="36996" spans="1:5">
      <c r="A36996" s="283">
        <v>94122</v>
      </c>
      <c r="B36996" s="176">
        <v>22053.3</v>
      </c>
      <c r="C36996" s="176">
        <v>39.5</v>
      </c>
      <c r="D36996" s="282">
        <v>165</v>
      </c>
      <c r="E36996" s="265"/>
    </row>
    <row r="36997" spans="1:5">
      <c r="A36997" s="283">
        <v>94123</v>
      </c>
      <c r="B36997" s="176">
        <v>19086.5</v>
      </c>
      <c r="C36997" s="176">
        <v>35.200000000000003</v>
      </c>
      <c r="D36997" s="282">
        <v>123</v>
      </c>
      <c r="E36997" s="265"/>
    </row>
    <row r="36998" spans="1:5">
      <c r="A36998" s="283">
        <v>94124</v>
      </c>
      <c r="B36998" s="176">
        <v>7973.8</v>
      </c>
      <c r="C36998" s="176">
        <v>34.6</v>
      </c>
      <c r="D36998" s="282">
        <v>124</v>
      </c>
      <c r="E36998" s="265"/>
    </row>
    <row r="36999" spans="1:5">
      <c r="A36999" s="283">
        <v>94125</v>
      </c>
      <c r="B36999" s="176">
        <v>2720.6</v>
      </c>
      <c r="C36999" s="176">
        <v>37.1</v>
      </c>
      <c r="D36999" s="282">
        <v>97</v>
      </c>
      <c r="E36999" s="265"/>
    </row>
    <row r="37000" spans="1:5">
      <c r="A37000" s="283">
        <v>94126</v>
      </c>
      <c r="B37000" s="176">
        <v>13340.5</v>
      </c>
      <c r="C37000" s="176">
        <v>48.7</v>
      </c>
      <c r="D37000" s="282">
        <v>87</v>
      </c>
      <c r="E37000" s="265"/>
    </row>
    <row r="37001" spans="1:5">
      <c r="A37001" s="283">
        <v>94127</v>
      </c>
      <c r="B37001" s="176">
        <v>10749.6</v>
      </c>
      <c r="C37001" s="176">
        <v>46.1</v>
      </c>
      <c r="D37001" s="282">
        <v>104</v>
      </c>
      <c r="E37001" s="265"/>
    </row>
    <row r="37002" spans="1:5">
      <c r="A37002" s="283">
        <v>94128</v>
      </c>
      <c r="B37002" s="176">
        <v>0</v>
      </c>
      <c r="C37002" s="176">
        <v>0</v>
      </c>
      <c r="D37002" s="282">
        <v>87</v>
      </c>
      <c r="E37002" s="265"/>
    </row>
    <row r="37003" spans="1:5">
      <c r="A37003" s="283">
        <v>94129</v>
      </c>
      <c r="B37003" s="176">
        <v>1387.2</v>
      </c>
      <c r="C37003" s="176">
        <v>31</v>
      </c>
      <c r="D37003" s="282">
        <v>173</v>
      </c>
      <c r="E37003" s="265"/>
    </row>
    <row r="37004" spans="1:5">
      <c r="A37004" s="283">
        <v>94130</v>
      </c>
      <c r="B37004" s="176">
        <v>2755.7</v>
      </c>
      <c r="C37004" s="176">
        <v>26.6</v>
      </c>
      <c r="D37004" s="282">
        <v>96</v>
      </c>
      <c r="E37004" s="265"/>
    </row>
    <row r="37005" spans="1:5">
      <c r="A37005" s="283">
        <v>94131</v>
      </c>
      <c r="B37005" s="176">
        <v>13855.3</v>
      </c>
      <c r="C37005" s="176">
        <v>42.4</v>
      </c>
      <c r="D37005" s="282">
        <v>161</v>
      </c>
      <c r="E37005" s="265"/>
    </row>
    <row r="37006" spans="1:5">
      <c r="A37006" s="283">
        <v>94132</v>
      </c>
      <c r="B37006" s="176">
        <v>8449.2000000000007</v>
      </c>
      <c r="C37006" s="176">
        <v>33.299999999999997</v>
      </c>
      <c r="D37006" s="282">
        <v>129</v>
      </c>
      <c r="E37006" s="265"/>
    </row>
    <row r="37007" spans="1:5">
      <c r="A37007" s="283">
        <v>94133</v>
      </c>
      <c r="B37007" s="176">
        <v>34792.1</v>
      </c>
      <c r="C37007" s="176">
        <v>43.9</v>
      </c>
      <c r="D37007" s="282">
        <v>177</v>
      </c>
      <c r="E37007" s="265"/>
    </row>
    <row r="37008" spans="1:5">
      <c r="A37008" s="283">
        <v>94134</v>
      </c>
      <c r="B37008" s="176">
        <v>15873.2</v>
      </c>
      <c r="C37008" s="176">
        <v>39.299999999999997</v>
      </c>
      <c r="D37008" s="282">
        <v>122</v>
      </c>
      <c r="E37008" s="265"/>
    </row>
    <row r="37009" spans="1:5">
      <c r="A37009" s="283">
        <v>94137</v>
      </c>
      <c r="B37009" s="176">
        <v>0</v>
      </c>
      <c r="C37009" s="176">
        <v>0</v>
      </c>
      <c r="D37009" s="282">
        <v>87</v>
      </c>
      <c r="E37009" s="265"/>
    </row>
    <row r="37010" spans="1:5">
      <c r="A37010" s="283">
        <v>94139</v>
      </c>
      <c r="B37010" s="176">
        <v>0</v>
      </c>
      <c r="C37010" s="176">
        <v>0</v>
      </c>
      <c r="D37010" s="282">
        <v>87</v>
      </c>
      <c r="E37010" s="265"/>
    </row>
    <row r="37011" spans="1:5">
      <c r="A37011" s="283">
        <v>94140</v>
      </c>
      <c r="B37011" s="176">
        <v>0</v>
      </c>
      <c r="C37011" s="176">
        <v>0</v>
      </c>
      <c r="D37011" s="282">
        <v>87</v>
      </c>
      <c r="E37011" s="265"/>
    </row>
    <row r="37012" spans="1:5">
      <c r="A37012" s="283">
        <v>94141</v>
      </c>
      <c r="B37012" s="176">
        <v>17704.2</v>
      </c>
      <c r="C37012" s="176">
        <v>38.5</v>
      </c>
      <c r="D37012" s="282">
        <v>87</v>
      </c>
      <c r="E37012" s="265"/>
    </row>
    <row r="37013" spans="1:5">
      <c r="A37013" s="283">
        <v>94142</v>
      </c>
      <c r="B37013" s="176">
        <v>0</v>
      </c>
      <c r="C37013" s="176">
        <v>0</v>
      </c>
      <c r="D37013" s="282">
        <v>87</v>
      </c>
      <c r="E37013" s="265"/>
    </row>
    <row r="37014" spans="1:5">
      <c r="A37014" s="283">
        <v>94143</v>
      </c>
      <c r="B37014" s="176">
        <v>0</v>
      </c>
      <c r="C37014" s="176">
        <v>0</v>
      </c>
      <c r="D37014" s="282">
        <v>87</v>
      </c>
      <c r="E37014" s="265"/>
    </row>
    <row r="37015" spans="1:5">
      <c r="A37015" s="283">
        <v>94144</v>
      </c>
      <c r="B37015" s="176">
        <v>0</v>
      </c>
      <c r="C37015" s="176">
        <v>0</v>
      </c>
      <c r="D37015" s="282">
        <v>87</v>
      </c>
      <c r="E37015" s="265"/>
    </row>
    <row r="37016" spans="1:5">
      <c r="A37016" s="283">
        <v>94145</v>
      </c>
      <c r="B37016" s="176">
        <v>9615.4</v>
      </c>
      <c r="C37016" s="176">
        <v>40</v>
      </c>
      <c r="D37016" s="282">
        <v>87</v>
      </c>
      <c r="E37016" s="265"/>
    </row>
    <row r="37017" spans="1:5">
      <c r="A37017" s="283">
        <v>94146</v>
      </c>
      <c r="B37017" s="176">
        <v>0</v>
      </c>
      <c r="C37017" s="176">
        <v>0</v>
      </c>
      <c r="D37017" s="282">
        <v>87</v>
      </c>
      <c r="E37017" s="265"/>
    </row>
    <row r="37018" spans="1:5">
      <c r="A37018" s="283">
        <v>94147</v>
      </c>
      <c r="B37018" s="176">
        <v>0</v>
      </c>
      <c r="C37018" s="176">
        <v>0</v>
      </c>
      <c r="D37018" s="282">
        <v>87</v>
      </c>
      <c r="E37018" s="265"/>
    </row>
    <row r="37019" spans="1:5">
      <c r="A37019" s="283">
        <v>94158</v>
      </c>
      <c r="B37019" s="176">
        <v>10029.200000000001</v>
      </c>
      <c r="C37019" s="176">
        <v>33</v>
      </c>
      <c r="D37019" s="282">
        <v>87</v>
      </c>
      <c r="E37019" s="265"/>
    </row>
    <row r="37020" spans="1:5">
      <c r="A37020" s="283">
        <v>94159</v>
      </c>
      <c r="B37020" s="176">
        <v>0</v>
      </c>
      <c r="C37020" s="176">
        <v>0</v>
      </c>
      <c r="D37020" s="282">
        <v>87</v>
      </c>
      <c r="E37020" s="265"/>
    </row>
    <row r="37021" spans="1:5">
      <c r="A37021" s="283">
        <v>94160</v>
      </c>
      <c r="B37021" s="176">
        <v>0</v>
      </c>
      <c r="C37021" s="176">
        <v>0</v>
      </c>
      <c r="D37021" s="282">
        <v>87</v>
      </c>
      <c r="E37021" s="265"/>
    </row>
    <row r="37022" spans="1:5">
      <c r="A37022" s="283">
        <v>94164</v>
      </c>
      <c r="B37022" s="176">
        <v>0</v>
      </c>
      <c r="C37022" s="176">
        <v>0</v>
      </c>
      <c r="D37022" s="282">
        <v>87</v>
      </c>
      <c r="E37022" s="265"/>
    </row>
    <row r="37023" spans="1:5">
      <c r="A37023" s="283">
        <v>94172</v>
      </c>
      <c r="B37023" s="176">
        <v>0</v>
      </c>
      <c r="C37023" s="176">
        <v>0</v>
      </c>
      <c r="D37023" s="282">
        <v>87</v>
      </c>
      <c r="E37023" s="265"/>
    </row>
    <row r="37024" spans="1:5">
      <c r="A37024" s="283">
        <v>94188</v>
      </c>
      <c r="B37024" s="176">
        <v>0</v>
      </c>
      <c r="C37024" s="176">
        <v>0</v>
      </c>
      <c r="D37024" s="282">
        <v>87</v>
      </c>
      <c r="E37024" s="265"/>
    </row>
    <row r="37025" spans="1:5">
      <c r="A37025" s="283">
        <v>94203</v>
      </c>
      <c r="B37025" s="176">
        <v>0</v>
      </c>
      <c r="C37025" s="176">
        <v>0</v>
      </c>
      <c r="D37025" s="282">
        <v>87</v>
      </c>
      <c r="E37025" s="265"/>
    </row>
    <row r="37026" spans="1:5">
      <c r="A37026" s="283">
        <v>94204</v>
      </c>
      <c r="B37026" s="176">
        <v>0</v>
      </c>
      <c r="C37026" s="176">
        <v>0</v>
      </c>
      <c r="D37026" s="282">
        <v>87</v>
      </c>
      <c r="E37026" s="265"/>
    </row>
    <row r="37027" spans="1:5">
      <c r="A37027" s="283">
        <v>94205</v>
      </c>
      <c r="B37027" s="176">
        <v>0</v>
      </c>
      <c r="C37027" s="176">
        <v>0</v>
      </c>
      <c r="D37027" s="282">
        <v>87</v>
      </c>
      <c r="E37027" s="265"/>
    </row>
    <row r="37028" spans="1:5">
      <c r="A37028" s="283">
        <v>94230</v>
      </c>
      <c r="B37028" s="176">
        <v>0</v>
      </c>
      <c r="C37028" s="176">
        <v>0</v>
      </c>
      <c r="D37028" s="282">
        <v>87</v>
      </c>
      <c r="E37028" s="265"/>
    </row>
    <row r="37029" spans="1:5">
      <c r="A37029" s="283">
        <v>94240</v>
      </c>
      <c r="B37029" s="176">
        <v>0</v>
      </c>
      <c r="C37029" s="176">
        <v>0</v>
      </c>
      <c r="D37029" s="282">
        <v>87</v>
      </c>
      <c r="E37029" s="265"/>
    </row>
    <row r="37030" spans="1:5">
      <c r="A37030" s="283">
        <v>94256</v>
      </c>
      <c r="B37030" s="176">
        <v>0</v>
      </c>
      <c r="C37030" s="176">
        <v>0</v>
      </c>
      <c r="D37030" s="282">
        <v>87</v>
      </c>
      <c r="E37030" s="265"/>
    </row>
    <row r="37031" spans="1:5">
      <c r="A37031" s="283">
        <v>94280</v>
      </c>
      <c r="B37031" s="176">
        <v>0</v>
      </c>
      <c r="C37031" s="176">
        <v>0</v>
      </c>
      <c r="D37031" s="282">
        <v>87</v>
      </c>
      <c r="E37031" s="265"/>
    </row>
    <row r="37032" spans="1:5">
      <c r="A37032" s="283">
        <v>94301</v>
      </c>
      <c r="B37032" s="176">
        <v>7444.1</v>
      </c>
      <c r="C37032" s="176">
        <v>42.7</v>
      </c>
      <c r="D37032" s="282">
        <v>140</v>
      </c>
      <c r="E37032" s="265"/>
    </row>
    <row r="37033" spans="1:5">
      <c r="A37033" s="283">
        <v>94302</v>
      </c>
      <c r="B37033" s="176">
        <v>0</v>
      </c>
      <c r="C37033" s="176">
        <v>0</v>
      </c>
      <c r="D37033" s="282">
        <v>87</v>
      </c>
      <c r="E37033" s="265"/>
    </row>
    <row r="37034" spans="1:5">
      <c r="A37034" s="283">
        <v>94303</v>
      </c>
      <c r="B37034" s="176">
        <v>5050.2</v>
      </c>
      <c r="C37034" s="176">
        <v>32.5</v>
      </c>
      <c r="D37034" s="282">
        <v>178</v>
      </c>
      <c r="E37034" s="265"/>
    </row>
    <row r="37035" spans="1:5">
      <c r="A37035" s="283">
        <v>94304</v>
      </c>
      <c r="B37035" s="176">
        <v>812</v>
      </c>
      <c r="C37035" s="176">
        <v>41.5</v>
      </c>
      <c r="D37035" s="282">
        <v>128</v>
      </c>
      <c r="E37035" s="265"/>
    </row>
    <row r="37036" spans="1:5">
      <c r="A37036" s="283">
        <v>94305</v>
      </c>
      <c r="B37036" s="176">
        <v>4446.8</v>
      </c>
      <c r="C37036" s="176">
        <v>23.5</v>
      </c>
      <c r="D37036" s="282">
        <v>115</v>
      </c>
      <c r="E37036" s="265"/>
    </row>
    <row r="37037" spans="1:5">
      <c r="A37037" s="283">
        <v>94306</v>
      </c>
      <c r="B37037" s="176">
        <v>5327.9</v>
      </c>
      <c r="C37037" s="176">
        <v>40.6</v>
      </c>
      <c r="D37037" s="282">
        <v>144</v>
      </c>
      <c r="E37037" s="265"/>
    </row>
    <row r="37038" spans="1:5">
      <c r="A37038" s="283">
        <v>94309</v>
      </c>
      <c r="B37038" s="176">
        <v>7129.8</v>
      </c>
      <c r="C37038" s="176">
        <v>23</v>
      </c>
      <c r="D37038" s="282">
        <v>87</v>
      </c>
      <c r="E37038" s="265"/>
    </row>
    <row r="37039" spans="1:5">
      <c r="A37039" s="283">
        <v>94401</v>
      </c>
      <c r="B37039" s="176">
        <v>10709.1</v>
      </c>
      <c r="C37039" s="176">
        <v>36</v>
      </c>
      <c r="D37039" s="282">
        <v>127</v>
      </c>
      <c r="E37039" s="265"/>
    </row>
    <row r="37040" spans="1:5">
      <c r="A37040" s="283">
        <v>94402</v>
      </c>
      <c r="B37040" s="176">
        <v>5067.8999999999996</v>
      </c>
      <c r="C37040" s="176">
        <v>42.5</v>
      </c>
      <c r="D37040" s="282">
        <v>131</v>
      </c>
      <c r="E37040" s="265"/>
    </row>
    <row r="37041" spans="1:5">
      <c r="A37041" s="283">
        <v>94403</v>
      </c>
      <c r="B37041" s="176">
        <v>4998.2</v>
      </c>
      <c r="C37041" s="176">
        <v>40</v>
      </c>
      <c r="D37041" s="282">
        <v>132</v>
      </c>
      <c r="E37041" s="265"/>
    </row>
    <row r="37042" spans="1:5">
      <c r="A37042" s="283">
        <v>94404</v>
      </c>
      <c r="B37042" s="176">
        <v>7943.9</v>
      </c>
      <c r="C37042" s="176">
        <v>39.799999999999997</v>
      </c>
      <c r="D37042" s="282">
        <v>176</v>
      </c>
      <c r="E37042" s="265"/>
    </row>
    <row r="37043" spans="1:5">
      <c r="A37043" s="283">
        <v>94497</v>
      </c>
      <c r="B37043" s="176">
        <v>0</v>
      </c>
      <c r="C37043" s="176">
        <v>0</v>
      </c>
      <c r="D37043" s="282">
        <v>87</v>
      </c>
      <c r="E37043" s="265"/>
    </row>
    <row r="37044" spans="1:5">
      <c r="A37044" s="283">
        <v>94501</v>
      </c>
      <c r="B37044" s="176">
        <v>7718.7</v>
      </c>
      <c r="C37044" s="176">
        <v>40</v>
      </c>
      <c r="D37044" s="282">
        <v>180</v>
      </c>
      <c r="E37044" s="265"/>
    </row>
    <row r="37045" spans="1:5">
      <c r="A37045" s="283">
        <v>94502</v>
      </c>
      <c r="B37045" s="176">
        <v>5073.8</v>
      </c>
      <c r="C37045" s="176">
        <v>44.8</v>
      </c>
      <c r="D37045" s="282">
        <v>128</v>
      </c>
      <c r="E37045" s="265"/>
    </row>
    <row r="37046" spans="1:5">
      <c r="A37046" s="283">
        <v>94503</v>
      </c>
      <c r="B37046" s="176">
        <v>920.8</v>
      </c>
      <c r="C37046" s="176">
        <v>35.6</v>
      </c>
      <c r="D37046" s="282">
        <v>106</v>
      </c>
      <c r="E37046" s="265"/>
    </row>
    <row r="37047" spans="1:5">
      <c r="A37047" s="283">
        <v>94505</v>
      </c>
      <c r="B37047" s="176">
        <v>269.5</v>
      </c>
      <c r="C37047" s="176">
        <v>39.799999999999997</v>
      </c>
      <c r="D37047" s="282">
        <v>87</v>
      </c>
      <c r="E37047" s="265"/>
    </row>
    <row r="37048" spans="1:5">
      <c r="A37048" s="283">
        <v>94506</v>
      </c>
      <c r="B37048" s="176">
        <v>580</v>
      </c>
      <c r="C37048" s="176">
        <v>42.5</v>
      </c>
      <c r="D37048" s="282">
        <v>104</v>
      </c>
      <c r="E37048" s="265"/>
    </row>
    <row r="37049" spans="1:5">
      <c r="A37049" s="283">
        <v>94507</v>
      </c>
      <c r="B37049" s="176">
        <v>785.1</v>
      </c>
      <c r="C37049" s="176">
        <v>47.7</v>
      </c>
      <c r="D37049" s="282">
        <v>103</v>
      </c>
      <c r="E37049" s="265"/>
    </row>
    <row r="37050" spans="1:5">
      <c r="A37050" s="283">
        <v>94508</v>
      </c>
      <c r="B37050" s="176">
        <v>107</v>
      </c>
      <c r="C37050" s="176">
        <v>27.8</v>
      </c>
      <c r="D37050" s="282">
        <v>128</v>
      </c>
      <c r="E37050" s="265"/>
    </row>
    <row r="37051" spans="1:5">
      <c r="A37051" s="283">
        <v>94509</v>
      </c>
      <c r="B37051" s="176">
        <v>1504</v>
      </c>
      <c r="C37051" s="176">
        <v>34.1</v>
      </c>
      <c r="D37051" s="282">
        <v>138</v>
      </c>
      <c r="E37051" s="265"/>
    </row>
    <row r="37052" spans="1:5">
      <c r="A37052" s="283">
        <v>94510</v>
      </c>
      <c r="B37052" s="176">
        <v>1033</v>
      </c>
      <c r="C37052" s="176">
        <v>42.6</v>
      </c>
      <c r="D37052" s="282">
        <v>102</v>
      </c>
      <c r="E37052" s="265"/>
    </row>
    <row r="37053" spans="1:5">
      <c r="A37053" s="283">
        <v>94511</v>
      </c>
      <c r="B37053" s="176">
        <v>0</v>
      </c>
      <c r="C37053" s="176">
        <v>0</v>
      </c>
      <c r="D37053" s="282">
        <v>87</v>
      </c>
      <c r="E37053" s="265"/>
    </row>
    <row r="37054" spans="1:5">
      <c r="A37054" s="283">
        <v>94512</v>
      </c>
      <c r="B37054" s="176">
        <v>16.600000000000001</v>
      </c>
      <c r="C37054" s="176">
        <v>39.1</v>
      </c>
      <c r="D37054" s="282">
        <v>87</v>
      </c>
      <c r="E37054" s="265"/>
    </row>
    <row r="37055" spans="1:5">
      <c r="A37055" s="283">
        <v>94513</v>
      </c>
      <c r="B37055" s="176">
        <v>969.8</v>
      </c>
      <c r="C37055" s="176">
        <v>35.9</v>
      </c>
      <c r="D37055" s="282">
        <v>114</v>
      </c>
      <c r="E37055" s="265"/>
    </row>
    <row r="37056" spans="1:5">
      <c r="A37056" s="283">
        <v>94514</v>
      </c>
      <c r="B37056" s="176">
        <v>35.9</v>
      </c>
      <c r="C37056" s="176">
        <v>33.799999999999997</v>
      </c>
      <c r="D37056" s="282">
        <v>104</v>
      </c>
      <c r="E37056" s="265"/>
    </row>
    <row r="37057" spans="1:5">
      <c r="A37057" s="283">
        <v>94515</v>
      </c>
      <c r="B37057" s="176">
        <v>60.2</v>
      </c>
      <c r="C37057" s="176">
        <v>43.1</v>
      </c>
      <c r="D37057" s="282">
        <v>87</v>
      </c>
      <c r="E37057" s="265"/>
    </row>
    <row r="37058" spans="1:5">
      <c r="A37058" s="283">
        <v>94516</v>
      </c>
      <c r="B37058" s="176">
        <v>0</v>
      </c>
      <c r="C37058" s="176">
        <v>0</v>
      </c>
      <c r="D37058" s="282">
        <v>87</v>
      </c>
      <c r="E37058" s="265"/>
    </row>
    <row r="37059" spans="1:5">
      <c r="A37059" s="283">
        <v>94517</v>
      </c>
      <c r="B37059" s="176">
        <v>151.69999999999999</v>
      </c>
      <c r="C37059" s="176">
        <v>45.2</v>
      </c>
      <c r="D37059" s="282">
        <v>95</v>
      </c>
      <c r="E37059" s="265"/>
    </row>
    <row r="37060" spans="1:5">
      <c r="A37060" s="283">
        <v>94518</v>
      </c>
      <c r="B37060" s="176">
        <v>4856.3</v>
      </c>
      <c r="C37060" s="176">
        <v>40.200000000000003</v>
      </c>
      <c r="D37060" s="282">
        <v>176</v>
      </c>
      <c r="E37060" s="265"/>
    </row>
    <row r="37061" spans="1:5">
      <c r="A37061" s="283">
        <v>94519</v>
      </c>
      <c r="B37061" s="176">
        <v>2642.7</v>
      </c>
      <c r="C37061" s="176">
        <v>38</v>
      </c>
      <c r="D37061" s="282">
        <v>116</v>
      </c>
      <c r="E37061" s="265"/>
    </row>
    <row r="37062" spans="1:5">
      <c r="A37062" s="283">
        <v>94520</v>
      </c>
      <c r="B37062" s="176">
        <v>2217.6</v>
      </c>
      <c r="C37062" s="176">
        <v>31.9</v>
      </c>
      <c r="D37062" s="282">
        <v>178</v>
      </c>
      <c r="E37062" s="265"/>
    </row>
    <row r="37063" spans="1:5">
      <c r="A37063" s="283">
        <v>94521</v>
      </c>
      <c r="B37063" s="176">
        <v>2927.3</v>
      </c>
      <c r="C37063" s="176">
        <v>41</v>
      </c>
      <c r="D37063" s="282">
        <v>118</v>
      </c>
      <c r="E37063" s="265"/>
    </row>
    <row r="37064" spans="1:5">
      <c r="A37064" s="283">
        <v>94522</v>
      </c>
      <c r="B37064" s="176">
        <v>0</v>
      </c>
      <c r="C37064" s="176">
        <v>0</v>
      </c>
      <c r="D37064" s="282">
        <v>87</v>
      </c>
      <c r="E37064" s="265"/>
    </row>
    <row r="37065" spans="1:5">
      <c r="A37065" s="283">
        <v>94523</v>
      </c>
      <c r="B37065" s="176">
        <v>4294.8</v>
      </c>
      <c r="C37065" s="176">
        <v>41.1</v>
      </c>
      <c r="D37065" s="282">
        <v>187</v>
      </c>
      <c r="E37065" s="265"/>
    </row>
    <row r="37066" spans="1:5">
      <c r="A37066" s="283">
        <v>94524</v>
      </c>
      <c r="B37066" s="176">
        <v>0</v>
      </c>
      <c r="C37066" s="176">
        <v>0</v>
      </c>
      <c r="D37066" s="282">
        <v>87</v>
      </c>
      <c r="E37066" s="265"/>
    </row>
    <row r="37067" spans="1:5">
      <c r="A37067" s="283">
        <v>94525</v>
      </c>
      <c r="B37067" s="176">
        <v>668.8</v>
      </c>
      <c r="C37067" s="176">
        <v>44.6</v>
      </c>
      <c r="D37067" s="282">
        <v>87</v>
      </c>
      <c r="E37067" s="265"/>
    </row>
    <row r="37068" spans="1:5">
      <c r="A37068" s="283">
        <v>94526</v>
      </c>
      <c r="B37068" s="176">
        <v>1555.9</v>
      </c>
      <c r="C37068" s="176">
        <v>45.5</v>
      </c>
      <c r="D37068" s="282">
        <v>138</v>
      </c>
      <c r="E37068" s="265"/>
    </row>
    <row r="37069" spans="1:5">
      <c r="A37069" s="283">
        <v>94527</v>
      </c>
      <c r="B37069" s="176">
        <v>0</v>
      </c>
      <c r="C37069" s="176">
        <v>0</v>
      </c>
      <c r="D37069" s="282">
        <v>87</v>
      </c>
      <c r="E37069" s="265"/>
    </row>
    <row r="37070" spans="1:5">
      <c r="A37070" s="283">
        <v>94528</v>
      </c>
      <c r="B37070" s="176">
        <v>1735.2</v>
      </c>
      <c r="C37070" s="176">
        <v>45.9</v>
      </c>
      <c r="D37070" s="282">
        <v>87</v>
      </c>
      <c r="E37070" s="265"/>
    </row>
    <row r="37071" spans="1:5">
      <c r="A37071" s="283">
        <v>94529</v>
      </c>
      <c r="B37071" s="176">
        <v>0</v>
      </c>
      <c r="C37071" s="176">
        <v>0</v>
      </c>
      <c r="D37071" s="282">
        <v>87</v>
      </c>
      <c r="E37071" s="265"/>
    </row>
    <row r="37072" spans="1:5">
      <c r="A37072" s="283">
        <v>94530</v>
      </c>
      <c r="B37072" s="176">
        <v>5827.2</v>
      </c>
      <c r="C37072" s="176">
        <v>43.7</v>
      </c>
      <c r="D37072" s="282">
        <v>146</v>
      </c>
      <c r="E37072" s="265"/>
    </row>
    <row r="37073" spans="1:5">
      <c r="A37073" s="283">
        <v>94531</v>
      </c>
      <c r="B37073" s="176">
        <v>2520.1999999999998</v>
      </c>
      <c r="C37073" s="176">
        <v>33.6</v>
      </c>
      <c r="D37073" s="282">
        <v>134</v>
      </c>
      <c r="E37073" s="265"/>
    </row>
    <row r="37074" spans="1:5">
      <c r="A37074" s="283">
        <v>94533</v>
      </c>
      <c r="B37074" s="176">
        <v>2490.5</v>
      </c>
      <c r="C37074" s="176">
        <v>33.200000000000003</v>
      </c>
      <c r="D37074" s="282">
        <v>165</v>
      </c>
      <c r="E37074" s="265"/>
    </row>
    <row r="37075" spans="1:5">
      <c r="A37075" s="283">
        <v>94534</v>
      </c>
      <c r="B37075" s="176">
        <v>410.5</v>
      </c>
      <c r="C37075" s="176">
        <v>38.9</v>
      </c>
      <c r="D37075" s="282">
        <v>155</v>
      </c>
      <c r="E37075" s="265"/>
    </row>
    <row r="37076" spans="1:5">
      <c r="A37076" s="283">
        <v>94535</v>
      </c>
      <c r="B37076" s="176">
        <v>1834.5</v>
      </c>
      <c r="C37076" s="176">
        <v>21.9</v>
      </c>
      <c r="D37076" s="282">
        <v>142</v>
      </c>
      <c r="E37076" s="265"/>
    </row>
    <row r="37077" spans="1:5">
      <c r="A37077" s="283">
        <v>94536</v>
      </c>
      <c r="B37077" s="176">
        <v>4763.2</v>
      </c>
      <c r="C37077" s="176">
        <v>36.799999999999997</v>
      </c>
      <c r="D37077" s="282">
        <v>140</v>
      </c>
      <c r="E37077" s="265"/>
    </row>
    <row r="37078" spans="1:5">
      <c r="A37078" s="283">
        <v>94537</v>
      </c>
      <c r="B37078" s="176">
        <v>0</v>
      </c>
      <c r="C37078" s="176">
        <v>0</v>
      </c>
      <c r="D37078" s="282">
        <v>87</v>
      </c>
      <c r="E37078" s="265"/>
    </row>
    <row r="37079" spans="1:5">
      <c r="A37079" s="283">
        <v>94538</v>
      </c>
      <c r="B37079" s="176">
        <v>3515.6</v>
      </c>
      <c r="C37079" s="176">
        <v>34.299999999999997</v>
      </c>
      <c r="D37079" s="282">
        <v>179</v>
      </c>
      <c r="E37079" s="265"/>
    </row>
    <row r="37080" spans="1:5">
      <c r="A37080" s="283">
        <v>94539</v>
      </c>
      <c r="B37080" s="176">
        <v>1439</v>
      </c>
      <c r="C37080" s="176">
        <v>40.700000000000003</v>
      </c>
      <c r="D37080" s="282">
        <v>182</v>
      </c>
      <c r="E37080" s="265"/>
    </row>
    <row r="37081" spans="1:5">
      <c r="A37081" s="283">
        <v>94540</v>
      </c>
      <c r="B37081" s="176">
        <v>0</v>
      </c>
      <c r="C37081" s="176">
        <v>0</v>
      </c>
      <c r="D37081" s="282">
        <v>87</v>
      </c>
      <c r="E37081" s="265"/>
    </row>
    <row r="37082" spans="1:5">
      <c r="A37082" s="283">
        <v>94541</v>
      </c>
      <c r="B37082" s="176">
        <v>7540.7</v>
      </c>
      <c r="C37082" s="176">
        <v>34.1</v>
      </c>
      <c r="D37082" s="282">
        <v>172</v>
      </c>
      <c r="E37082" s="265"/>
    </row>
    <row r="37083" spans="1:5">
      <c r="A37083" s="283">
        <v>94542</v>
      </c>
      <c r="B37083" s="176">
        <v>710</v>
      </c>
      <c r="C37083" s="176">
        <v>35</v>
      </c>
      <c r="D37083" s="282">
        <v>93</v>
      </c>
      <c r="E37083" s="265"/>
    </row>
    <row r="37084" spans="1:5">
      <c r="A37084" s="283">
        <v>94543</v>
      </c>
      <c r="B37084" s="176">
        <v>0</v>
      </c>
      <c r="C37084" s="176">
        <v>0</v>
      </c>
      <c r="D37084" s="282">
        <v>87</v>
      </c>
      <c r="E37084" s="265"/>
    </row>
    <row r="37085" spans="1:5">
      <c r="A37085" s="283">
        <v>94544</v>
      </c>
      <c r="B37085" s="176">
        <v>6878.1</v>
      </c>
      <c r="C37085" s="176">
        <v>32.5</v>
      </c>
      <c r="D37085" s="282">
        <v>117</v>
      </c>
      <c r="E37085" s="265"/>
    </row>
    <row r="37086" spans="1:5">
      <c r="A37086" s="283">
        <v>94545</v>
      </c>
      <c r="B37086" s="176">
        <v>1431.4</v>
      </c>
      <c r="C37086" s="176">
        <v>36.9</v>
      </c>
      <c r="D37086" s="282">
        <v>179</v>
      </c>
      <c r="E37086" s="265"/>
    </row>
    <row r="37087" spans="1:5">
      <c r="A37087" s="283">
        <v>94546</v>
      </c>
      <c r="B37087" s="176">
        <v>5694.3</v>
      </c>
      <c r="C37087" s="176">
        <v>41</v>
      </c>
      <c r="D37087" s="282">
        <v>128</v>
      </c>
      <c r="E37087" s="265"/>
    </row>
    <row r="37088" spans="1:5">
      <c r="A37088" s="283">
        <v>94547</v>
      </c>
      <c r="B37088" s="176">
        <v>1512.8</v>
      </c>
      <c r="C37088" s="176">
        <v>39.299999999999997</v>
      </c>
      <c r="D37088" s="282">
        <v>87</v>
      </c>
      <c r="E37088" s="265"/>
    </row>
    <row r="37089" spans="1:5">
      <c r="A37089" s="283">
        <v>94548</v>
      </c>
      <c r="B37089" s="176">
        <v>474.3</v>
      </c>
      <c r="C37089" s="176">
        <v>28.8</v>
      </c>
      <c r="D37089" s="282">
        <v>87</v>
      </c>
      <c r="E37089" s="265"/>
    </row>
    <row r="37090" spans="1:5">
      <c r="A37090" s="283">
        <v>94549</v>
      </c>
      <c r="B37090" s="176">
        <v>1217.2</v>
      </c>
      <c r="C37090" s="176">
        <v>45.2</v>
      </c>
      <c r="D37090" s="282">
        <v>139</v>
      </c>
      <c r="E37090" s="265"/>
    </row>
    <row r="37091" spans="1:5">
      <c r="A37091" s="283">
        <v>94550</v>
      </c>
      <c r="B37091" s="176">
        <v>368.2</v>
      </c>
      <c r="C37091" s="176">
        <v>40.1</v>
      </c>
      <c r="D37091" s="282">
        <v>137</v>
      </c>
      <c r="E37091" s="265"/>
    </row>
    <row r="37092" spans="1:5">
      <c r="A37092" s="283">
        <v>94551</v>
      </c>
      <c r="B37092" s="176">
        <v>523.9</v>
      </c>
      <c r="C37092" s="176">
        <v>35.9</v>
      </c>
      <c r="D37092" s="282">
        <v>170</v>
      </c>
      <c r="E37092" s="265"/>
    </row>
    <row r="37093" spans="1:5">
      <c r="A37093" s="283">
        <v>94552</v>
      </c>
      <c r="B37093" s="176">
        <v>312.8</v>
      </c>
      <c r="C37093" s="176">
        <v>42.9</v>
      </c>
      <c r="D37093" s="282">
        <v>96</v>
      </c>
      <c r="E37093" s="265"/>
    </row>
    <row r="37094" spans="1:5">
      <c r="A37094" s="283">
        <v>94553</v>
      </c>
      <c r="B37094" s="176">
        <v>1299</v>
      </c>
      <c r="C37094" s="176">
        <v>41.2</v>
      </c>
      <c r="D37094" s="282">
        <v>138</v>
      </c>
      <c r="E37094" s="265"/>
    </row>
    <row r="37095" spans="1:5">
      <c r="A37095" s="283">
        <v>94555</v>
      </c>
      <c r="B37095" s="176">
        <v>3043.2</v>
      </c>
      <c r="C37095" s="176">
        <v>36.4</v>
      </c>
      <c r="D37095" s="282">
        <v>156</v>
      </c>
      <c r="E37095" s="265"/>
    </row>
    <row r="37096" spans="1:5">
      <c r="A37096" s="283">
        <v>94556</v>
      </c>
      <c r="B37096" s="176">
        <v>814.9</v>
      </c>
      <c r="C37096" s="176">
        <v>45.4</v>
      </c>
      <c r="D37096" s="282">
        <v>168</v>
      </c>
      <c r="E37096" s="265"/>
    </row>
    <row r="37097" spans="1:5">
      <c r="A37097" s="283">
        <v>94557</v>
      </c>
      <c r="B37097" s="176">
        <v>0</v>
      </c>
      <c r="C37097" s="176">
        <v>0</v>
      </c>
      <c r="D37097" s="282">
        <v>87</v>
      </c>
      <c r="E37097" s="265"/>
    </row>
    <row r="37098" spans="1:5">
      <c r="A37098" s="283">
        <v>94558</v>
      </c>
      <c r="B37098" s="176">
        <v>191.1</v>
      </c>
      <c r="C37098" s="176">
        <v>40.6</v>
      </c>
      <c r="D37098" s="282">
        <v>134</v>
      </c>
      <c r="E37098" s="265"/>
    </row>
    <row r="37099" spans="1:5">
      <c r="A37099" s="283">
        <v>94559</v>
      </c>
      <c r="B37099" s="176">
        <v>637.5</v>
      </c>
      <c r="C37099" s="176">
        <v>36</v>
      </c>
      <c r="D37099" s="282">
        <v>141</v>
      </c>
      <c r="E37099" s="265"/>
    </row>
    <row r="37100" spans="1:5">
      <c r="A37100" s="283">
        <v>94560</v>
      </c>
      <c r="B37100" s="176">
        <v>2657.4</v>
      </c>
      <c r="C37100" s="176">
        <v>35.4</v>
      </c>
      <c r="D37100" s="282">
        <v>128</v>
      </c>
      <c r="E37100" s="265"/>
    </row>
    <row r="37101" spans="1:5">
      <c r="A37101" s="283">
        <v>94561</v>
      </c>
      <c r="B37101" s="176">
        <v>933</v>
      </c>
      <c r="C37101" s="176">
        <v>33</v>
      </c>
      <c r="D37101" s="282">
        <v>94</v>
      </c>
      <c r="E37101" s="265"/>
    </row>
    <row r="37102" spans="1:5">
      <c r="A37102" s="283">
        <v>94562</v>
      </c>
      <c r="B37102" s="176">
        <v>1499.1</v>
      </c>
      <c r="C37102" s="176">
        <v>41.3</v>
      </c>
      <c r="D37102" s="282">
        <v>87</v>
      </c>
      <c r="E37102" s="265"/>
    </row>
    <row r="37103" spans="1:5">
      <c r="A37103" s="283">
        <v>94563</v>
      </c>
      <c r="B37103" s="176">
        <v>898.8</v>
      </c>
      <c r="C37103" s="176">
        <v>47.9</v>
      </c>
      <c r="D37103" s="282">
        <v>136</v>
      </c>
      <c r="E37103" s="265"/>
    </row>
    <row r="37104" spans="1:5">
      <c r="A37104" s="283">
        <v>94564</v>
      </c>
      <c r="B37104" s="176">
        <v>2840.9</v>
      </c>
      <c r="C37104" s="176">
        <v>42.3</v>
      </c>
      <c r="D37104" s="282">
        <v>102</v>
      </c>
      <c r="E37104" s="265"/>
    </row>
    <row r="37105" spans="1:5">
      <c r="A37105" s="283">
        <v>94565</v>
      </c>
      <c r="B37105" s="176">
        <v>2120.6</v>
      </c>
      <c r="C37105" s="176">
        <v>32</v>
      </c>
      <c r="D37105" s="282">
        <v>128</v>
      </c>
      <c r="E37105" s="265"/>
    </row>
    <row r="37106" spans="1:5">
      <c r="A37106" s="283">
        <v>94566</v>
      </c>
      <c r="B37106" s="176">
        <v>388</v>
      </c>
      <c r="C37106" s="176">
        <v>41.5</v>
      </c>
      <c r="D37106" s="282">
        <v>142</v>
      </c>
      <c r="E37106" s="265"/>
    </row>
    <row r="37107" spans="1:5">
      <c r="A37107" s="283">
        <v>94567</v>
      </c>
      <c r="B37107" s="176">
        <v>6</v>
      </c>
      <c r="C37107" s="176">
        <v>45.3</v>
      </c>
      <c r="D37107" s="282">
        <v>97</v>
      </c>
      <c r="E37107" s="265"/>
    </row>
    <row r="37108" spans="1:5">
      <c r="A37108" s="283">
        <v>94568</v>
      </c>
      <c r="B37108" s="176">
        <v>2116.9</v>
      </c>
      <c r="C37108" s="176">
        <v>35.4</v>
      </c>
      <c r="D37108" s="282">
        <v>128</v>
      </c>
      <c r="E37108" s="265"/>
    </row>
    <row r="37109" spans="1:5">
      <c r="A37109" s="283">
        <v>94569</v>
      </c>
      <c r="B37109" s="176">
        <v>0</v>
      </c>
      <c r="C37109" s="176">
        <v>0</v>
      </c>
      <c r="D37109" s="282">
        <v>87</v>
      </c>
      <c r="E37109" s="265"/>
    </row>
    <row r="37110" spans="1:5">
      <c r="A37110" s="283">
        <v>94570</v>
      </c>
      <c r="B37110" s="176">
        <v>0</v>
      </c>
      <c r="C37110" s="176">
        <v>0</v>
      </c>
      <c r="D37110" s="282">
        <v>87</v>
      </c>
      <c r="E37110" s="265"/>
    </row>
    <row r="37111" spans="1:5">
      <c r="A37111" s="283">
        <v>94571</v>
      </c>
      <c r="B37111" s="176">
        <v>39.5</v>
      </c>
      <c r="C37111" s="176">
        <v>54</v>
      </c>
      <c r="D37111" s="282">
        <v>87</v>
      </c>
      <c r="E37111" s="265"/>
    </row>
    <row r="37112" spans="1:5">
      <c r="A37112" s="283">
        <v>94572</v>
      </c>
      <c r="B37112" s="176">
        <v>1128</v>
      </c>
      <c r="C37112" s="176">
        <v>38.1</v>
      </c>
      <c r="D37112" s="282">
        <v>118</v>
      </c>
      <c r="E37112" s="265"/>
    </row>
    <row r="37113" spans="1:5">
      <c r="A37113" s="283">
        <v>94573</v>
      </c>
      <c r="B37113" s="176">
        <v>58</v>
      </c>
      <c r="C37113" s="176">
        <v>48.9</v>
      </c>
      <c r="D37113" s="282">
        <v>87</v>
      </c>
      <c r="E37113" s="265"/>
    </row>
    <row r="37114" spans="1:5">
      <c r="A37114" s="283">
        <v>94574</v>
      </c>
      <c r="B37114" s="176">
        <v>82</v>
      </c>
      <c r="C37114" s="176">
        <v>45.6</v>
      </c>
      <c r="D37114" s="282">
        <v>130</v>
      </c>
      <c r="E37114" s="265"/>
    </row>
    <row r="37115" spans="1:5">
      <c r="A37115" s="283">
        <v>94575</v>
      </c>
      <c r="B37115" s="176">
        <v>646.20000000000005</v>
      </c>
      <c r="C37115" s="176">
        <v>31.7</v>
      </c>
      <c r="D37115" s="282">
        <v>87</v>
      </c>
      <c r="E37115" s="265"/>
    </row>
    <row r="37116" spans="1:5">
      <c r="A37116" s="283">
        <v>94576</v>
      </c>
      <c r="B37116" s="176">
        <v>55</v>
      </c>
      <c r="C37116" s="176">
        <v>49.6</v>
      </c>
      <c r="D37116" s="282">
        <v>116</v>
      </c>
      <c r="E37116" s="265"/>
    </row>
    <row r="37117" spans="1:5">
      <c r="A37117" s="283">
        <v>94577</v>
      </c>
      <c r="B37117" s="176">
        <v>6074</v>
      </c>
      <c r="C37117" s="176">
        <v>39.299999999999997</v>
      </c>
      <c r="D37117" s="282">
        <v>124</v>
      </c>
      <c r="E37117" s="265"/>
    </row>
    <row r="37118" spans="1:5">
      <c r="A37118" s="283">
        <v>94578</v>
      </c>
      <c r="B37118" s="176">
        <v>7671</v>
      </c>
      <c r="C37118" s="176">
        <v>34.4</v>
      </c>
      <c r="D37118" s="282">
        <v>124</v>
      </c>
      <c r="E37118" s="265"/>
    </row>
    <row r="37119" spans="1:5">
      <c r="A37119" s="283">
        <v>94579</v>
      </c>
      <c r="B37119" s="176">
        <v>6247</v>
      </c>
      <c r="C37119" s="176">
        <v>40.799999999999997</v>
      </c>
      <c r="D37119" s="282">
        <v>118</v>
      </c>
      <c r="E37119" s="265"/>
    </row>
    <row r="37120" spans="1:5">
      <c r="A37120" s="283">
        <v>94580</v>
      </c>
      <c r="B37120" s="176">
        <v>7390</v>
      </c>
      <c r="C37120" s="176">
        <v>36.799999999999997</v>
      </c>
      <c r="D37120" s="282">
        <v>114</v>
      </c>
      <c r="E37120" s="265"/>
    </row>
    <row r="37121" spans="1:5">
      <c r="A37121" s="283">
        <v>94581</v>
      </c>
      <c r="B37121" s="176">
        <v>0</v>
      </c>
      <c r="C37121" s="176">
        <v>0</v>
      </c>
      <c r="D37121" s="282">
        <v>87</v>
      </c>
      <c r="E37121" s="265"/>
    </row>
    <row r="37122" spans="1:5">
      <c r="A37122" s="283">
        <v>94582</v>
      </c>
      <c r="B37122" s="176">
        <v>2174.5</v>
      </c>
      <c r="C37122" s="176">
        <v>36</v>
      </c>
      <c r="D37122" s="282">
        <v>109</v>
      </c>
      <c r="E37122" s="265"/>
    </row>
    <row r="37123" spans="1:5">
      <c r="A37123" s="283">
        <v>94583</v>
      </c>
      <c r="B37123" s="176">
        <v>2645</v>
      </c>
      <c r="C37123" s="176">
        <v>38.700000000000003</v>
      </c>
      <c r="D37123" s="282">
        <v>136</v>
      </c>
      <c r="E37123" s="265"/>
    </row>
    <row r="37124" spans="1:5">
      <c r="A37124" s="283">
        <v>94585</v>
      </c>
      <c r="B37124" s="176">
        <v>287.7</v>
      </c>
      <c r="C37124" s="176">
        <v>33.1</v>
      </c>
      <c r="D37124" s="282">
        <v>103</v>
      </c>
      <c r="E37124" s="265"/>
    </row>
    <row r="37125" spans="1:5">
      <c r="A37125" s="283">
        <v>94586</v>
      </c>
      <c r="B37125" s="176">
        <v>63.5</v>
      </c>
      <c r="C37125" s="176">
        <v>47.6</v>
      </c>
      <c r="D37125" s="282">
        <v>87</v>
      </c>
      <c r="E37125" s="265"/>
    </row>
    <row r="37126" spans="1:5">
      <c r="A37126" s="283">
        <v>94587</v>
      </c>
      <c r="B37126" s="176">
        <v>3357</v>
      </c>
      <c r="C37126" s="176">
        <v>36.299999999999997</v>
      </c>
      <c r="D37126" s="282">
        <v>134</v>
      </c>
      <c r="E37126" s="265"/>
    </row>
    <row r="37127" spans="1:5">
      <c r="A37127" s="283">
        <v>94588</v>
      </c>
      <c r="B37127" s="176">
        <v>1666.9</v>
      </c>
      <c r="C37127" s="176">
        <v>38.299999999999997</v>
      </c>
      <c r="D37127" s="282">
        <v>168</v>
      </c>
      <c r="E37127" s="265"/>
    </row>
    <row r="37128" spans="1:5">
      <c r="A37128" s="283">
        <v>94589</v>
      </c>
      <c r="B37128" s="176">
        <v>5085.8999999999996</v>
      </c>
      <c r="C37128" s="176">
        <v>36.799999999999997</v>
      </c>
      <c r="D37128" s="282">
        <v>117</v>
      </c>
      <c r="E37128" s="265"/>
    </row>
    <row r="37129" spans="1:5">
      <c r="A37129" s="283">
        <v>94590</v>
      </c>
      <c r="B37129" s="176">
        <v>3054.8</v>
      </c>
      <c r="C37129" s="176">
        <v>36.1</v>
      </c>
      <c r="D37129" s="282">
        <v>170</v>
      </c>
      <c r="E37129" s="265"/>
    </row>
    <row r="37130" spans="1:5">
      <c r="A37130" s="283">
        <v>94591</v>
      </c>
      <c r="B37130" s="176">
        <v>2511.1999999999998</v>
      </c>
      <c r="C37130" s="176">
        <v>39</v>
      </c>
      <c r="D37130" s="282">
        <v>119</v>
      </c>
      <c r="E37130" s="265"/>
    </row>
    <row r="37131" spans="1:5">
      <c r="A37131" s="283">
        <v>94592</v>
      </c>
      <c r="B37131" s="176">
        <v>126.5</v>
      </c>
      <c r="C37131" s="176">
        <v>30</v>
      </c>
      <c r="D37131" s="282">
        <v>151</v>
      </c>
      <c r="E37131" s="265"/>
    </row>
    <row r="37132" spans="1:5">
      <c r="A37132" s="283">
        <v>94595</v>
      </c>
      <c r="B37132" s="176">
        <v>2925.3</v>
      </c>
      <c r="C37132" s="176">
        <v>66.7</v>
      </c>
      <c r="D37132" s="282">
        <v>121</v>
      </c>
      <c r="E37132" s="265"/>
    </row>
    <row r="37133" spans="1:5">
      <c r="A37133" s="283">
        <v>94596</v>
      </c>
      <c r="B37133" s="176">
        <v>3111.7</v>
      </c>
      <c r="C37133" s="176">
        <v>39.6</v>
      </c>
      <c r="D37133" s="282">
        <v>174</v>
      </c>
      <c r="E37133" s="265"/>
    </row>
    <row r="37134" spans="1:5">
      <c r="A37134" s="283">
        <v>94597</v>
      </c>
      <c r="B37134" s="176">
        <v>4867.8</v>
      </c>
      <c r="C37134" s="176">
        <v>38.9</v>
      </c>
      <c r="D37134" s="282">
        <v>162</v>
      </c>
      <c r="E37134" s="265"/>
    </row>
    <row r="37135" spans="1:5">
      <c r="A37135" s="283">
        <v>94598</v>
      </c>
      <c r="B37135" s="176">
        <v>2527.1</v>
      </c>
      <c r="C37135" s="176">
        <v>46.7</v>
      </c>
      <c r="D37135" s="282">
        <v>135</v>
      </c>
      <c r="E37135" s="265"/>
    </row>
    <row r="37136" spans="1:5">
      <c r="A37136" s="283">
        <v>94599</v>
      </c>
      <c r="B37136" s="176">
        <v>1226</v>
      </c>
      <c r="C37136" s="176">
        <v>64</v>
      </c>
      <c r="D37136" s="282">
        <v>87</v>
      </c>
      <c r="E37136" s="265"/>
    </row>
    <row r="37137" spans="1:5">
      <c r="A37137" s="283">
        <v>94601</v>
      </c>
      <c r="B37137" s="176">
        <v>14419.8</v>
      </c>
      <c r="C37137" s="176">
        <v>31.4</v>
      </c>
      <c r="D37137" s="282">
        <v>162</v>
      </c>
      <c r="E37137" s="265"/>
    </row>
    <row r="37138" spans="1:5">
      <c r="A37138" s="283">
        <v>94602</v>
      </c>
      <c r="B37138" s="176">
        <v>8358.6</v>
      </c>
      <c r="C37138" s="176">
        <v>41.6</v>
      </c>
      <c r="D37138" s="282">
        <v>137</v>
      </c>
      <c r="E37138" s="265"/>
    </row>
    <row r="37139" spans="1:5">
      <c r="A37139" s="283">
        <v>94603</v>
      </c>
      <c r="B37139" s="176">
        <v>10389.4</v>
      </c>
      <c r="C37139" s="176">
        <v>29.7</v>
      </c>
      <c r="D37139" s="282">
        <v>125</v>
      </c>
      <c r="E37139" s="265"/>
    </row>
    <row r="37140" spans="1:5">
      <c r="A37140" s="283">
        <v>94604</v>
      </c>
      <c r="B37140" s="176">
        <v>0</v>
      </c>
      <c r="C37140" s="176">
        <v>0</v>
      </c>
      <c r="D37140" s="282">
        <v>87</v>
      </c>
      <c r="E37140" s="265"/>
    </row>
    <row r="37141" spans="1:5">
      <c r="A37141" s="283">
        <v>94605</v>
      </c>
      <c r="B37141" s="176">
        <v>4278.5</v>
      </c>
      <c r="C37141" s="176">
        <v>37.799999999999997</v>
      </c>
      <c r="D37141" s="282">
        <v>136</v>
      </c>
      <c r="E37141" s="265"/>
    </row>
    <row r="37142" spans="1:5">
      <c r="A37142" s="283">
        <v>94606</v>
      </c>
      <c r="B37142" s="176">
        <v>14286.8</v>
      </c>
      <c r="C37142" s="176">
        <v>35.700000000000003</v>
      </c>
      <c r="D37142" s="282">
        <v>169</v>
      </c>
      <c r="E37142" s="265"/>
    </row>
    <row r="37143" spans="1:5">
      <c r="A37143" s="283">
        <v>94607</v>
      </c>
      <c r="B37143" s="176">
        <v>4101.7</v>
      </c>
      <c r="C37143" s="176">
        <v>36.5</v>
      </c>
      <c r="D37143" s="282">
        <v>148</v>
      </c>
      <c r="E37143" s="265"/>
    </row>
    <row r="37144" spans="1:5">
      <c r="A37144" s="283">
        <v>94608</v>
      </c>
      <c r="B37144" s="176">
        <v>9873.6</v>
      </c>
      <c r="C37144" s="176">
        <v>35.5</v>
      </c>
      <c r="D37144" s="282">
        <v>146</v>
      </c>
      <c r="E37144" s="265"/>
    </row>
    <row r="37145" spans="1:5">
      <c r="A37145" s="283">
        <v>94609</v>
      </c>
      <c r="B37145" s="176">
        <v>12124.2</v>
      </c>
      <c r="C37145" s="176">
        <v>34.799999999999997</v>
      </c>
      <c r="D37145" s="282">
        <v>154</v>
      </c>
      <c r="E37145" s="265"/>
    </row>
    <row r="37146" spans="1:5">
      <c r="A37146" s="283">
        <v>94610</v>
      </c>
      <c r="B37146" s="176">
        <v>13790.3</v>
      </c>
      <c r="C37146" s="176">
        <v>39.799999999999997</v>
      </c>
      <c r="D37146" s="282">
        <v>138</v>
      </c>
      <c r="E37146" s="265"/>
    </row>
    <row r="37147" spans="1:5">
      <c r="A37147" s="283">
        <v>94611</v>
      </c>
      <c r="B37147" s="176">
        <v>5395.9</v>
      </c>
      <c r="C37147" s="176">
        <v>43.4</v>
      </c>
      <c r="D37147" s="282">
        <v>141</v>
      </c>
      <c r="E37147" s="265"/>
    </row>
    <row r="37148" spans="1:5">
      <c r="A37148" s="283">
        <v>94612</v>
      </c>
      <c r="B37148" s="176">
        <v>16230.1</v>
      </c>
      <c r="C37148" s="176">
        <v>40</v>
      </c>
      <c r="D37148" s="282">
        <v>187</v>
      </c>
      <c r="E37148" s="265"/>
    </row>
    <row r="37149" spans="1:5">
      <c r="A37149" s="283">
        <v>94613</v>
      </c>
      <c r="B37149" s="176">
        <v>0</v>
      </c>
      <c r="C37149" s="176">
        <v>0</v>
      </c>
      <c r="D37149" s="282">
        <v>87</v>
      </c>
      <c r="E37149" s="265"/>
    </row>
    <row r="37150" spans="1:5">
      <c r="A37150" s="283">
        <v>94614</v>
      </c>
      <c r="B37150" s="176">
        <v>0</v>
      </c>
      <c r="C37150" s="176">
        <v>0</v>
      </c>
      <c r="D37150" s="282">
        <v>87</v>
      </c>
      <c r="E37150" s="265"/>
    </row>
    <row r="37151" spans="1:5">
      <c r="A37151" s="283">
        <v>94615</v>
      </c>
      <c r="B37151" s="176">
        <v>0</v>
      </c>
      <c r="C37151" s="176">
        <v>0</v>
      </c>
      <c r="D37151" s="282">
        <v>87</v>
      </c>
      <c r="E37151" s="265"/>
    </row>
    <row r="37152" spans="1:5">
      <c r="A37152" s="283">
        <v>94617</v>
      </c>
      <c r="B37152" s="176">
        <v>0</v>
      </c>
      <c r="C37152" s="176">
        <v>0</v>
      </c>
      <c r="D37152" s="282">
        <v>87</v>
      </c>
      <c r="E37152" s="265"/>
    </row>
    <row r="37153" spans="1:5">
      <c r="A37153" s="283">
        <v>94618</v>
      </c>
      <c r="B37153" s="176">
        <v>4931.6000000000004</v>
      </c>
      <c r="C37153" s="176">
        <v>41.5</v>
      </c>
      <c r="D37153" s="282">
        <v>172</v>
      </c>
      <c r="E37153" s="265"/>
    </row>
    <row r="37154" spans="1:5">
      <c r="A37154" s="283">
        <v>94619</v>
      </c>
      <c r="B37154" s="176">
        <v>5324</v>
      </c>
      <c r="C37154" s="176">
        <v>40</v>
      </c>
      <c r="D37154" s="282">
        <v>167</v>
      </c>
      <c r="E37154" s="265"/>
    </row>
    <row r="37155" spans="1:5">
      <c r="A37155" s="283">
        <v>94620</v>
      </c>
      <c r="B37155" s="176">
        <v>0</v>
      </c>
      <c r="C37155" s="176">
        <v>0</v>
      </c>
      <c r="D37155" s="282">
        <v>87</v>
      </c>
      <c r="E37155" s="265"/>
    </row>
    <row r="37156" spans="1:5">
      <c r="A37156" s="283">
        <v>94621</v>
      </c>
      <c r="B37156" s="176">
        <v>7758.6</v>
      </c>
      <c r="C37156" s="176">
        <v>29</v>
      </c>
      <c r="D37156" s="282">
        <v>180</v>
      </c>
      <c r="E37156" s="265"/>
    </row>
    <row r="37157" spans="1:5">
      <c r="A37157" s="283">
        <v>94623</v>
      </c>
      <c r="B37157" s="176">
        <v>0</v>
      </c>
      <c r="C37157" s="176">
        <v>0</v>
      </c>
      <c r="D37157" s="282">
        <v>87</v>
      </c>
      <c r="E37157" s="265"/>
    </row>
    <row r="37158" spans="1:5">
      <c r="A37158" s="283">
        <v>94624</v>
      </c>
      <c r="B37158" s="176">
        <v>27101.4</v>
      </c>
      <c r="C37158" s="176">
        <v>35.9</v>
      </c>
      <c r="D37158" s="282">
        <v>87</v>
      </c>
      <c r="E37158" s="265"/>
    </row>
    <row r="37159" spans="1:5">
      <c r="A37159" s="283">
        <v>94649</v>
      </c>
      <c r="B37159" s="176">
        <v>0</v>
      </c>
      <c r="C37159" s="176">
        <v>0</v>
      </c>
      <c r="D37159" s="282">
        <v>87</v>
      </c>
      <c r="E37159" s="265"/>
    </row>
    <row r="37160" spans="1:5">
      <c r="A37160" s="283">
        <v>94661</v>
      </c>
      <c r="B37160" s="176">
        <v>4186.1000000000004</v>
      </c>
      <c r="C37160" s="176">
        <v>44.7</v>
      </c>
      <c r="D37160" s="282">
        <v>87</v>
      </c>
      <c r="E37160" s="265"/>
    </row>
    <row r="37161" spans="1:5">
      <c r="A37161" s="283">
        <v>94662</v>
      </c>
      <c r="B37161" s="176">
        <v>0</v>
      </c>
      <c r="C37161" s="176">
        <v>0</v>
      </c>
      <c r="D37161" s="282">
        <v>87</v>
      </c>
      <c r="E37161" s="265"/>
    </row>
    <row r="37162" spans="1:5">
      <c r="A37162" s="283">
        <v>94701</v>
      </c>
      <c r="B37162" s="176">
        <v>0</v>
      </c>
      <c r="C37162" s="176">
        <v>0</v>
      </c>
      <c r="D37162" s="282">
        <v>87</v>
      </c>
      <c r="E37162" s="265"/>
    </row>
    <row r="37163" spans="1:5">
      <c r="A37163" s="283">
        <v>94702</v>
      </c>
      <c r="B37163" s="176">
        <v>13173.1</v>
      </c>
      <c r="C37163" s="176">
        <v>39.1</v>
      </c>
      <c r="D37163" s="282">
        <v>168</v>
      </c>
      <c r="E37163" s="265"/>
    </row>
    <row r="37164" spans="1:5">
      <c r="A37164" s="283">
        <v>94703</v>
      </c>
      <c r="B37164" s="176">
        <v>14800.6</v>
      </c>
      <c r="C37164" s="176">
        <v>35.799999999999997</v>
      </c>
      <c r="D37164" s="282">
        <v>126</v>
      </c>
      <c r="E37164" s="265"/>
    </row>
    <row r="37165" spans="1:5">
      <c r="A37165" s="283">
        <v>94704</v>
      </c>
      <c r="B37165" s="176">
        <v>16679.8</v>
      </c>
      <c r="C37165" s="176">
        <v>22.8</v>
      </c>
      <c r="D37165" s="282">
        <v>181</v>
      </c>
      <c r="E37165" s="265"/>
    </row>
    <row r="37166" spans="1:5">
      <c r="A37166" s="283">
        <v>94705</v>
      </c>
      <c r="B37166" s="176">
        <v>4888.3</v>
      </c>
      <c r="C37166" s="176">
        <v>40.5</v>
      </c>
      <c r="D37166" s="282">
        <v>172</v>
      </c>
      <c r="E37166" s="265"/>
    </row>
    <row r="37167" spans="1:5">
      <c r="A37167" s="283">
        <v>94706</v>
      </c>
      <c r="B37167" s="176">
        <v>10387.6</v>
      </c>
      <c r="C37167" s="176">
        <v>37.5</v>
      </c>
      <c r="D37167" s="282">
        <v>129</v>
      </c>
      <c r="E37167" s="265"/>
    </row>
    <row r="37168" spans="1:5">
      <c r="A37168" s="283">
        <v>94707</v>
      </c>
      <c r="B37168" s="176">
        <v>6671.7</v>
      </c>
      <c r="C37168" s="176">
        <v>50.3</v>
      </c>
      <c r="D37168" s="282">
        <v>124</v>
      </c>
      <c r="E37168" s="265"/>
    </row>
    <row r="37169" spans="1:5">
      <c r="A37169" s="283">
        <v>94708</v>
      </c>
      <c r="B37169" s="176">
        <v>2023.4</v>
      </c>
      <c r="C37169" s="176">
        <v>49.8</v>
      </c>
      <c r="D37169" s="282">
        <v>177</v>
      </c>
      <c r="E37169" s="265"/>
    </row>
    <row r="37170" spans="1:5">
      <c r="A37170" s="283">
        <v>94709</v>
      </c>
      <c r="B37170" s="176">
        <v>19099.099999999999</v>
      </c>
      <c r="C37170" s="176">
        <v>28.7</v>
      </c>
      <c r="D37170" s="282">
        <v>178</v>
      </c>
      <c r="E37170" s="265"/>
    </row>
    <row r="37171" spans="1:5">
      <c r="A37171" s="283">
        <v>94710</v>
      </c>
      <c r="B37171" s="176">
        <v>3393.5</v>
      </c>
      <c r="C37171" s="176">
        <v>36.5</v>
      </c>
      <c r="D37171" s="282">
        <v>188</v>
      </c>
      <c r="E37171" s="265"/>
    </row>
    <row r="37172" spans="1:5">
      <c r="A37172" s="283">
        <v>94712</v>
      </c>
      <c r="B37172" s="176">
        <v>0</v>
      </c>
      <c r="C37172" s="176">
        <v>0</v>
      </c>
      <c r="D37172" s="282">
        <v>87</v>
      </c>
      <c r="E37172" s="265"/>
    </row>
    <row r="37173" spans="1:5">
      <c r="A37173" s="283">
        <v>94720</v>
      </c>
      <c r="B37173" s="176">
        <v>16233.5</v>
      </c>
      <c r="C37173" s="176">
        <v>23.9</v>
      </c>
      <c r="D37173" s="282">
        <v>106</v>
      </c>
      <c r="E37173" s="265"/>
    </row>
    <row r="37174" spans="1:5">
      <c r="A37174" s="283">
        <v>94801</v>
      </c>
      <c r="B37174" s="176">
        <v>2864.8</v>
      </c>
      <c r="C37174" s="176">
        <v>31</v>
      </c>
      <c r="D37174" s="282">
        <v>123</v>
      </c>
      <c r="E37174" s="265"/>
    </row>
    <row r="37175" spans="1:5">
      <c r="A37175" s="283">
        <v>94802</v>
      </c>
      <c r="B37175" s="176">
        <v>0</v>
      </c>
      <c r="C37175" s="176">
        <v>0</v>
      </c>
      <c r="D37175" s="282">
        <v>87</v>
      </c>
      <c r="E37175" s="265"/>
    </row>
    <row r="37176" spans="1:5">
      <c r="A37176" s="283">
        <v>94803</v>
      </c>
      <c r="B37176" s="176">
        <v>983.2</v>
      </c>
      <c r="C37176" s="176">
        <v>42.2</v>
      </c>
      <c r="D37176" s="282">
        <v>126</v>
      </c>
      <c r="E37176" s="265"/>
    </row>
    <row r="37177" spans="1:5">
      <c r="A37177" s="283">
        <v>94804</v>
      </c>
      <c r="B37177" s="176">
        <v>6664.1</v>
      </c>
      <c r="C37177" s="176">
        <v>34.1</v>
      </c>
      <c r="D37177" s="282">
        <v>128</v>
      </c>
      <c r="E37177" s="265"/>
    </row>
    <row r="37178" spans="1:5">
      <c r="A37178" s="283">
        <v>94805</v>
      </c>
      <c r="B37178" s="176">
        <v>7200.5</v>
      </c>
      <c r="C37178" s="176">
        <v>39.299999999999997</v>
      </c>
      <c r="D37178" s="282">
        <v>119</v>
      </c>
      <c r="E37178" s="265"/>
    </row>
    <row r="37179" spans="1:5">
      <c r="A37179" s="283">
        <v>94806</v>
      </c>
      <c r="B37179" s="176">
        <v>5822.7</v>
      </c>
      <c r="C37179" s="176">
        <v>33.6</v>
      </c>
      <c r="D37179" s="282">
        <v>125</v>
      </c>
      <c r="E37179" s="265"/>
    </row>
    <row r="37180" spans="1:5">
      <c r="A37180" s="283">
        <v>94807</v>
      </c>
      <c r="B37180" s="176">
        <v>0</v>
      </c>
      <c r="C37180" s="176">
        <v>0</v>
      </c>
      <c r="D37180" s="282">
        <v>87</v>
      </c>
      <c r="E37180" s="265"/>
    </row>
    <row r="37181" spans="1:5">
      <c r="A37181" s="283">
        <v>94808</v>
      </c>
      <c r="B37181" s="176">
        <v>5820.3</v>
      </c>
      <c r="C37181" s="176">
        <v>27.8</v>
      </c>
      <c r="D37181" s="282">
        <v>87</v>
      </c>
      <c r="E37181" s="265"/>
    </row>
    <row r="37182" spans="1:5">
      <c r="A37182" s="283">
        <v>94820</v>
      </c>
      <c r="B37182" s="176">
        <v>0</v>
      </c>
      <c r="C37182" s="176">
        <v>0</v>
      </c>
      <c r="D37182" s="282">
        <v>87</v>
      </c>
      <c r="E37182" s="265"/>
    </row>
    <row r="37183" spans="1:5">
      <c r="A37183" s="283">
        <v>94901</v>
      </c>
      <c r="B37183" s="176">
        <v>3394.4</v>
      </c>
      <c r="C37183" s="176">
        <v>37.9</v>
      </c>
      <c r="D37183" s="282">
        <v>186</v>
      </c>
      <c r="E37183" s="265"/>
    </row>
    <row r="37184" spans="1:5">
      <c r="A37184" s="283">
        <v>94903</v>
      </c>
      <c r="B37184" s="176">
        <v>1352</v>
      </c>
      <c r="C37184" s="176">
        <v>46.8</v>
      </c>
      <c r="D37184" s="282">
        <v>139</v>
      </c>
      <c r="E37184" s="265"/>
    </row>
    <row r="37185" spans="1:5">
      <c r="A37185" s="283">
        <v>94904</v>
      </c>
      <c r="B37185" s="176">
        <v>1384.2</v>
      </c>
      <c r="C37185" s="176">
        <v>48.2</v>
      </c>
      <c r="D37185" s="282">
        <v>131</v>
      </c>
      <c r="E37185" s="265"/>
    </row>
    <row r="37186" spans="1:5">
      <c r="A37186" s="283">
        <v>94912</v>
      </c>
      <c r="B37186" s="176">
        <v>0</v>
      </c>
      <c r="C37186" s="176">
        <v>0</v>
      </c>
      <c r="D37186" s="282">
        <v>87</v>
      </c>
      <c r="E37186" s="265"/>
    </row>
    <row r="37187" spans="1:5">
      <c r="A37187" s="283">
        <v>94913</v>
      </c>
      <c r="B37187" s="176">
        <v>0</v>
      </c>
      <c r="C37187" s="176">
        <v>0</v>
      </c>
      <c r="D37187" s="282">
        <v>87</v>
      </c>
      <c r="E37187" s="265"/>
    </row>
    <row r="37188" spans="1:5">
      <c r="A37188" s="283">
        <v>94914</v>
      </c>
      <c r="B37188" s="176">
        <v>0</v>
      </c>
      <c r="C37188" s="176">
        <v>0</v>
      </c>
      <c r="D37188" s="282">
        <v>87</v>
      </c>
      <c r="E37188" s="265"/>
    </row>
    <row r="37189" spans="1:5">
      <c r="A37189" s="283">
        <v>94915</v>
      </c>
      <c r="B37189" s="176">
        <v>0</v>
      </c>
      <c r="C37189" s="176">
        <v>0</v>
      </c>
      <c r="D37189" s="282">
        <v>87</v>
      </c>
      <c r="E37189" s="265"/>
    </row>
    <row r="37190" spans="1:5">
      <c r="A37190" s="283">
        <v>94920</v>
      </c>
      <c r="B37190" s="176">
        <v>1159.0999999999999</v>
      </c>
      <c r="C37190" s="176">
        <v>49.2</v>
      </c>
      <c r="D37190" s="282">
        <v>111</v>
      </c>
      <c r="E37190" s="265"/>
    </row>
    <row r="37191" spans="1:5">
      <c r="A37191" s="283">
        <v>94922</v>
      </c>
      <c r="B37191" s="176">
        <v>92.9</v>
      </c>
      <c r="C37191" s="176">
        <v>51.7</v>
      </c>
      <c r="D37191" s="282">
        <v>97</v>
      </c>
      <c r="E37191" s="265"/>
    </row>
    <row r="37192" spans="1:5">
      <c r="A37192" s="283">
        <v>94923</v>
      </c>
      <c r="B37192" s="176">
        <v>33</v>
      </c>
      <c r="C37192" s="176">
        <v>54.2</v>
      </c>
      <c r="D37192" s="282">
        <v>87</v>
      </c>
      <c r="E37192" s="265"/>
    </row>
    <row r="37193" spans="1:5">
      <c r="A37193" s="283">
        <v>94924</v>
      </c>
      <c r="B37193" s="176">
        <v>166.5</v>
      </c>
      <c r="C37193" s="176">
        <v>49.6</v>
      </c>
      <c r="D37193" s="282">
        <v>96</v>
      </c>
      <c r="E37193" s="265"/>
    </row>
    <row r="37194" spans="1:5">
      <c r="A37194" s="283">
        <v>94925</v>
      </c>
      <c r="B37194" s="176">
        <v>3367.5</v>
      </c>
      <c r="C37194" s="176">
        <v>44</v>
      </c>
      <c r="D37194" s="282">
        <v>124</v>
      </c>
      <c r="E37194" s="265"/>
    </row>
    <row r="37195" spans="1:5">
      <c r="A37195" s="283">
        <v>94926</v>
      </c>
      <c r="B37195" s="176">
        <v>0</v>
      </c>
      <c r="C37195" s="176">
        <v>0</v>
      </c>
      <c r="D37195" s="282">
        <v>87</v>
      </c>
      <c r="E37195" s="265"/>
    </row>
    <row r="37196" spans="1:5">
      <c r="A37196" s="283">
        <v>94927</v>
      </c>
      <c r="B37196" s="176">
        <v>7868.2</v>
      </c>
      <c r="C37196" s="176">
        <v>33.799999999999997</v>
      </c>
      <c r="D37196" s="282">
        <v>87</v>
      </c>
      <c r="E37196" s="265"/>
    </row>
    <row r="37197" spans="1:5">
      <c r="A37197" s="283">
        <v>94928</v>
      </c>
      <c r="B37197" s="176">
        <v>3837.2</v>
      </c>
      <c r="C37197" s="176">
        <v>31.7</v>
      </c>
      <c r="D37197" s="282">
        <v>121</v>
      </c>
      <c r="E37197" s="265"/>
    </row>
    <row r="37198" spans="1:5">
      <c r="A37198" s="283">
        <v>94929</v>
      </c>
      <c r="B37198" s="176">
        <v>21.4</v>
      </c>
      <c r="C37198" s="176">
        <v>51.5</v>
      </c>
      <c r="D37198" s="282">
        <v>87</v>
      </c>
      <c r="E37198" s="265"/>
    </row>
    <row r="37199" spans="1:5">
      <c r="A37199" s="283">
        <v>94930</v>
      </c>
      <c r="B37199" s="176">
        <v>316.8</v>
      </c>
      <c r="C37199" s="176">
        <v>46.2</v>
      </c>
      <c r="D37199" s="282">
        <v>131</v>
      </c>
      <c r="E37199" s="265"/>
    </row>
    <row r="37200" spans="1:5">
      <c r="A37200" s="283">
        <v>94931</v>
      </c>
      <c r="B37200" s="176">
        <v>1574.8</v>
      </c>
      <c r="C37200" s="176">
        <v>37</v>
      </c>
      <c r="D37200" s="282">
        <v>94</v>
      </c>
      <c r="E37200" s="265"/>
    </row>
    <row r="37201" spans="1:5">
      <c r="A37201" s="283">
        <v>94933</v>
      </c>
      <c r="B37201" s="176">
        <v>647.9</v>
      </c>
      <c r="C37201" s="176">
        <v>47.7</v>
      </c>
      <c r="D37201" s="282">
        <v>87</v>
      </c>
      <c r="E37201" s="265"/>
    </row>
    <row r="37202" spans="1:5">
      <c r="A37202" s="283">
        <v>94937</v>
      </c>
      <c r="B37202" s="176">
        <v>114.7</v>
      </c>
      <c r="C37202" s="176">
        <v>55.7</v>
      </c>
      <c r="D37202" s="282">
        <v>87</v>
      </c>
      <c r="E37202" s="265"/>
    </row>
    <row r="37203" spans="1:5">
      <c r="A37203" s="283">
        <v>94938</v>
      </c>
      <c r="B37203" s="176">
        <v>307.2</v>
      </c>
      <c r="C37203" s="176">
        <v>49.4</v>
      </c>
      <c r="D37203" s="282">
        <v>87</v>
      </c>
      <c r="E37203" s="265"/>
    </row>
    <row r="37204" spans="1:5">
      <c r="A37204" s="283">
        <v>94939</v>
      </c>
      <c r="B37204" s="176">
        <v>2644</v>
      </c>
      <c r="C37204" s="176">
        <v>47.3</v>
      </c>
      <c r="D37204" s="282">
        <v>139</v>
      </c>
      <c r="E37204" s="265"/>
    </row>
    <row r="37205" spans="1:5">
      <c r="A37205" s="283">
        <v>94940</v>
      </c>
      <c r="B37205" s="176">
        <v>8</v>
      </c>
      <c r="C37205" s="176">
        <v>45.1</v>
      </c>
      <c r="D37205" s="282">
        <v>87</v>
      </c>
      <c r="E37205" s="265"/>
    </row>
    <row r="37206" spans="1:5">
      <c r="A37206" s="283">
        <v>94941</v>
      </c>
      <c r="B37206" s="176">
        <v>1368.8</v>
      </c>
      <c r="C37206" s="176">
        <v>45.9</v>
      </c>
      <c r="D37206" s="282">
        <v>175</v>
      </c>
      <c r="E37206" s="265"/>
    </row>
    <row r="37207" spans="1:5">
      <c r="A37207" s="283">
        <v>94942</v>
      </c>
      <c r="B37207" s="176">
        <v>0</v>
      </c>
      <c r="C37207" s="176">
        <v>0</v>
      </c>
      <c r="D37207" s="282">
        <v>87</v>
      </c>
      <c r="E37207" s="265"/>
    </row>
    <row r="37208" spans="1:5">
      <c r="A37208" s="283">
        <v>94945</v>
      </c>
      <c r="B37208" s="176">
        <v>791.3</v>
      </c>
      <c r="C37208" s="176">
        <v>44.3</v>
      </c>
      <c r="D37208" s="282">
        <v>160</v>
      </c>
      <c r="E37208" s="265"/>
    </row>
    <row r="37209" spans="1:5">
      <c r="A37209" s="283">
        <v>94946</v>
      </c>
      <c r="B37209" s="176">
        <v>19.3</v>
      </c>
      <c r="C37209" s="176">
        <v>46.2</v>
      </c>
      <c r="D37209" s="282">
        <v>87</v>
      </c>
      <c r="E37209" s="265"/>
    </row>
    <row r="37210" spans="1:5">
      <c r="A37210" s="283">
        <v>94947</v>
      </c>
      <c r="B37210" s="176">
        <v>1234</v>
      </c>
      <c r="C37210" s="176">
        <v>43.4</v>
      </c>
      <c r="D37210" s="282">
        <v>103</v>
      </c>
      <c r="E37210" s="265"/>
    </row>
    <row r="37211" spans="1:5">
      <c r="A37211" s="283">
        <v>94948</v>
      </c>
      <c r="B37211" s="176">
        <v>693.4</v>
      </c>
      <c r="C37211" s="176">
        <v>50</v>
      </c>
      <c r="D37211" s="282">
        <v>87</v>
      </c>
      <c r="E37211" s="265"/>
    </row>
    <row r="37212" spans="1:5">
      <c r="A37212" s="283">
        <v>94949</v>
      </c>
      <c r="B37212" s="176">
        <v>1438.3</v>
      </c>
      <c r="C37212" s="176">
        <v>41.3</v>
      </c>
      <c r="D37212" s="282">
        <v>141</v>
      </c>
      <c r="E37212" s="265"/>
    </row>
    <row r="37213" spans="1:5">
      <c r="A37213" s="283">
        <v>94950</v>
      </c>
      <c r="B37213" s="176">
        <v>7.6</v>
      </c>
      <c r="C37213" s="176">
        <v>39.299999999999997</v>
      </c>
      <c r="D37213" s="282">
        <v>87</v>
      </c>
      <c r="E37213" s="265"/>
    </row>
    <row r="37214" spans="1:5">
      <c r="A37214" s="283">
        <v>94951</v>
      </c>
      <c r="B37214" s="176">
        <v>227</v>
      </c>
      <c r="C37214" s="176">
        <v>45.8</v>
      </c>
      <c r="D37214" s="282">
        <v>103</v>
      </c>
      <c r="E37214" s="265"/>
    </row>
    <row r="37215" spans="1:5">
      <c r="A37215" s="283">
        <v>94952</v>
      </c>
      <c r="B37215" s="176">
        <v>381.9</v>
      </c>
      <c r="C37215" s="176">
        <v>41.9</v>
      </c>
      <c r="D37215" s="282">
        <v>163</v>
      </c>
      <c r="E37215" s="265"/>
    </row>
    <row r="37216" spans="1:5">
      <c r="A37216" s="283">
        <v>94953</v>
      </c>
      <c r="B37216" s="176">
        <v>0</v>
      </c>
      <c r="C37216" s="176">
        <v>0</v>
      </c>
      <c r="D37216" s="282">
        <v>87</v>
      </c>
      <c r="E37216" s="265"/>
    </row>
    <row r="37217" spans="1:5">
      <c r="A37217" s="283">
        <v>94954</v>
      </c>
      <c r="B37217" s="176">
        <v>535</v>
      </c>
      <c r="C37217" s="176">
        <v>39.1</v>
      </c>
      <c r="D37217" s="282">
        <v>174</v>
      </c>
      <c r="E37217" s="265"/>
    </row>
    <row r="37218" spans="1:5">
      <c r="A37218" s="283">
        <v>94955</v>
      </c>
      <c r="B37218" s="176">
        <v>0</v>
      </c>
      <c r="C37218" s="176">
        <v>0</v>
      </c>
      <c r="D37218" s="282">
        <v>87</v>
      </c>
      <c r="E37218" s="265"/>
    </row>
    <row r="37219" spans="1:5">
      <c r="A37219" s="283">
        <v>94956</v>
      </c>
      <c r="B37219" s="176">
        <v>8.9</v>
      </c>
      <c r="C37219" s="176">
        <v>46.6</v>
      </c>
      <c r="D37219" s="282">
        <v>105</v>
      </c>
      <c r="E37219" s="265"/>
    </row>
    <row r="37220" spans="1:5">
      <c r="A37220" s="283">
        <v>94957</v>
      </c>
      <c r="B37220" s="176">
        <v>1598</v>
      </c>
      <c r="C37220" s="176">
        <v>44.9</v>
      </c>
      <c r="D37220" s="282">
        <v>125</v>
      </c>
      <c r="E37220" s="265"/>
    </row>
    <row r="37221" spans="1:5">
      <c r="A37221" s="283">
        <v>94960</v>
      </c>
      <c r="B37221" s="176">
        <v>1545.5</v>
      </c>
      <c r="C37221" s="176">
        <v>45.6</v>
      </c>
      <c r="D37221" s="282">
        <v>186</v>
      </c>
      <c r="E37221" s="265"/>
    </row>
    <row r="37222" spans="1:5">
      <c r="A37222" s="283">
        <v>94963</v>
      </c>
      <c r="B37222" s="176">
        <v>307.2</v>
      </c>
      <c r="C37222" s="176">
        <v>49.4</v>
      </c>
      <c r="D37222" s="282">
        <v>87</v>
      </c>
      <c r="E37222" s="265"/>
    </row>
    <row r="37223" spans="1:5">
      <c r="A37223" s="283">
        <v>94964</v>
      </c>
      <c r="B37223" s="176">
        <v>1282.5999999999999</v>
      </c>
      <c r="C37223" s="176">
        <v>42.4</v>
      </c>
      <c r="D37223" s="282">
        <v>97</v>
      </c>
      <c r="E37223" s="265"/>
    </row>
    <row r="37224" spans="1:5">
      <c r="A37224" s="283">
        <v>94965</v>
      </c>
      <c r="B37224" s="176">
        <v>641</v>
      </c>
      <c r="C37224" s="176">
        <v>47.7</v>
      </c>
      <c r="D37224" s="282">
        <v>147</v>
      </c>
      <c r="E37224" s="265"/>
    </row>
    <row r="37225" spans="1:5">
      <c r="A37225" s="283">
        <v>94966</v>
      </c>
      <c r="B37225" s="176">
        <v>0</v>
      </c>
      <c r="C37225" s="176">
        <v>0</v>
      </c>
      <c r="D37225" s="282">
        <v>87</v>
      </c>
      <c r="E37225" s="265"/>
    </row>
    <row r="37226" spans="1:5">
      <c r="A37226" s="283">
        <v>94970</v>
      </c>
      <c r="B37226" s="176">
        <v>163.1</v>
      </c>
      <c r="C37226" s="176">
        <v>50.1</v>
      </c>
      <c r="D37226" s="282">
        <v>87</v>
      </c>
      <c r="E37226" s="265"/>
    </row>
    <row r="37227" spans="1:5">
      <c r="A37227" s="283">
        <v>94971</v>
      </c>
      <c r="B37227" s="176">
        <v>21.4</v>
      </c>
      <c r="C37227" s="176">
        <v>51.5</v>
      </c>
      <c r="D37227" s="282">
        <v>96</v>
      </c>
      <c r="E37227" s="265"/>
    </row>
    <row r="37228" spans="1:5">
      <c r="A37228" s="283">
        <v>94972</v>
      </c>
      <c r="B37228" s="176">
        <v>62.5</v>
      </c>
      <c r="C37228" s="176">
        <v>54.4</v>
      </c>
      <c r="D37228" s="282">
        <v>87</v>
      </c>
      <c r="E37228" s="265"/>
    </row>
    <row r="37229" spans="1:5">
      <c r="A37229" s="283">
        <v>94973</v>
      </c>
      <c r="B37229" s="176">
        <v>0</v>
      </c>
      <c r="C37229" s="176">
        <v>0</v>
      </c>
      <c r="D37229" s="282">
        <v>87</v>
      </c>
      <c r="E37229" s="265"/>
    </row>
    <row r="37230" spans="1:5">
      <c r="A37230" s="283">
        <v>94975</v>
      </c>
      <c r="B37230" s="176">
        <v>0</v>
      </c>
      <c r="C37230" s="176">
        <v>0</v>
      </c>
      <c r="D37230" s="282">
        <v>87</v>
      </c>
      <c r="E37230" s="265"/>
    </row>
    <row r="37231" spans="1:5">
      <c r="A37231" s="283">
        <v>94976</v>
      </c>
      <c r="B37231" s="176">
        <v>0</v>
      </c>
      <c r="C37231" s="176">
        <v>0</v>
      </c>
      <c r="D37231" s="282">
        <v>87</v>
      </c>
      <c r="E37231" s="265"/>
    </row>
    <row r="37232" spans="1:5">
      <c r="A37232" s="283">
        <v>94977</v>
      </c>
      <c r="B37232" s="176">
        <v>0</v>
      </c>
      <c r="C37232" s="176">
        <v>0</v>
      </c>
      <c r="D37232" s="282">
        <v>87</v>
      </c>
      <c r="E37232" s="265"/>
    </row>
    <row r="37233" spans="1:5">
      <c r="A37233" s="283">
        <v>94978</v>
      </c>
      <c r="B37233" s="176">
        <v>0</v>
      </c>
      <c r="C37233" s="176">
        <v>0</v>
      </c>
      <c r="D37233" s="282">
        <v>87</v>
      </c>
      <c r="E37233" s="265"/>
    </row>
    <row r="37234" spans="1:5">
      <c r="A37234" s="283">
        <v>94979</v>
      </c>
      <c r="B37234" s="176">
        <v>0</v>
      </c>
      <c r="C37234" s="176">
        <v>0</v>
      </c>
      <c r="D37234" s="282">
        <v>87</v>
      </c>
      <c r="E37234" s="265"/>
    </row>
    <row r="37235" spans="1:5">
      <c r="A37235" s="283">
        <v>94998</v>
      </c>
      <c r="B37235" s="176">
        <v>0</v>
      </c>
      <c r="C37235" s="176">
        <v>0</v>
      </c>
      <c r="D37235" s="282">
        <v>87</v>
      </c>
      <c r="E37235" s="265"/>
    </row>
    <row r="37236" spans="1:5">
      <c r="A37236" s="283">
        <v>95001</v>
      </c>
      <c r="B37236" s="176">
        <v>0</v>
      </c>
      <c r="C37236" s="176">
        <v>0</v>
      </c>
      <c r="D37236" s="282">
        <v>87</v>
      </c>
      <c r="E37236" s="265"/>
    </row>
    <row r="37237" spans="1:5">
      <c r="A37237" s="283">
        <v>95002</v>
      </c>
      <c r="B37237" s="176">
        <v>0</v>
      </c>
      <c r="C37237" s="176">
        <v>0</v>
      </c>
      <c r="D37237" s="282">
        <v>87</v>
      </c>
      <c r="E37237" s="265"/>
    </row>
    <row r="37238" spans="1:5">
      <c r="A37238" s="283">
        <v>95003</v>
      </c>
      <c r="B37238" s="176">
        <v>768.9</v>
      </c>
      <c r="C37238" s="176">
        <v>46.1</v>
      </c>
      <c r="D37238" s="282">
        <v>137</v>
      </c>
      <c r="E37238" s="265"/>
    </row>
    <row r="37239" spans="1:5">
      <c r="A37239" s="283">
        <v>95004</v>
      </c>
      <c r="B37239" s="176">
        <v>293</v>
      </c>
      <c r="C37239" s="176">
        <v>42.9</v>
      </c>
      <c r="D37239" s="282">
        <v>106</v>
      </c>
      <c r="E37239" s="265"/>
    </row>
    <row r="37240" spans="1:5">
      <c r="A37240" s="283">
        <v>95005</v>
      </c>
      <c r="B37240" s="176">
        <v>510.1</v>
      </c>
      <c r="C37240" s="176">
        <v>43.7</v>
      </c>
      <c r="D37240" s="282">
        <v>102</v>
      </c>
      <c r="E37240" s="265"/>
    </row>
    <row r="37241" spans="1:5">
      <c r="A37241" s="283">
        <v>95006</v>
      </c>
      <c r="B37241" s="176">
        <v>134.80000000000001</v>
      </c>
      <c r="C37241" s="176">
        <v>45.7</v>
      </c>
      <c r="D37241" s="282">
        <v>103</v>
      </c>
      <c r="E37241" s="265"/>
    </row>
    <row r="37242" spans="1:5">
      <c r="A37242" s="283">
        <v>95007</v>
      </c>
      <c r="B37242" s="176">
        <v>0</v>
      </c>
      <c r="C37242" s="176">
        <v>0</v>
      </c>
      <c r="D37242" s="282">
        <v>87</v>
      </c>
      <c r="E37242" s="265"/>
    </row>
    <row r="37243" spans="1:5">
      <c r="A37243" s="283">
        <v>95008</v>
      </c>
      <c r="B37243" s="176">
        <v>7091.1</v>
      </c>
      <c r="C37243" s="176">
        <v>38.4</v>
      </c>
      <c r="D37243" s="282">
        <v>183</v>
      </c>
      <c r="E37243" s="265"/>
    </row>
    <row r="37244" spans="1:5">
      <c r="A37244" s="283">
        <v>95009</v>
      </c>
      <c r="B37244" s="176">
        <v>0</v>
      </c>
      <c r="C37244" s="176">
        <v>0</v>
      </c>
      <c r="D37244" s="282">
        <v>87</v>
      </c>
      <c r="E37244" s="265"/>
    </row>
    <row r="37245" spans="1:5">
      <c r="A37245" s="283">
        <v>95010</v>
      </c>
      <c r="B37245" s="176">
        <v>7048.7</v>
      </c>
      <c r="C37245" s="176">
        <v>41.8</v>
      </c>
      <c r="D37245" s="282">
        <v>112</v>
      </c>
      <c r="E37245" s="265"/>
    </row>
    <row r="37246" spans="1:5">
      <c r="A37246" s="283">
        <v>95011</v>
      </c>
      <c r="B37246" s="176">
        <v>0</v>
      </c>
      <c r="C37246" s="176">
        <v>0</v>
      </c>
      <c r="D37246" s="282">
        <v>87</v>
      </c>
      <c r="E37246" s="265"/>
    </row>
    <row r="37247" spans="1:5">
      <c r="A37247" s="283">
        <v>95012</v>
      </c>
      <c r="B37247" s="176">
        <v>633.29999999999995</v>
      </c>
      <c r="C37247" s="176">
        <v>29.1</v>
      </c>
      <c r="D37247" s="282">
        <v>96</v>
      </c>
      <c r="E37247" s="265"/>
    </row>
    <row r="37248" spans="1:5">
      <c r="A37248" s="283">
        <v>95013</v>
      </c>
      <c r="B37248" s="176">
        <v>0</v>
      </c>
      <c r="C37248" s="176">
        <v>0</v>
      </c>
      <c r="D37248" s="282">
        <v>87</v>
      </c>
      <c r="E37248" s="265"/>
    </row>
    <row r="37249" spans="1:5">
      <c r="A37249" s="283">
        <v>95014</v>
      </c>
      <c r="B37249" s="176">
        <v>1687.1</v>
      </c>
      <c r="C37249" s="176">
        <v>39.4</v>
      </c>
      <c r="D37249" s="282">
        <v>171</v>
      </c>
      <c r="E37249" s="265"/>
    </row>
    <row r="37250" spans="1:5">
      <c r="A37250" s="283">
        <v>95015</v>
      </c>
      <c r="B37250" s="176">
        <v>0</v>
      </c>
      <c r="C37250" s="176">
        <v>0</v>
      </c>
      <c r="D37250" s="282">
        <v>87</v>
      </c>
      <c r="E37250" s="265"/>
    </row>
    <row r="37251" spans="1:5">
      <c r="A37251" s="283">
        <v>95017</v>
      </c>
      <c r="B37251" s="176">
        <v>28</v>
      </c>
      <c r="C37251" s="176">
        <v>45.1</v>
      </c>
      <c r="D37251" s="282">
        <v>87</v>
      </c>
      <c r="E37251" s="265"/>
    </row>
    <row r="37252" spans="1:5">
      <c r="A37252" s="283">
        <v>95018</v>
      </c>
      <c r="B37252" s="176">
        <v>351.3</v>
      </c>
      <c r="C37252" s="176">
        <v>44.4</v>
      </c>
      <c r="D37252" s="282">
        <v>87</v>
      </c>
      <c r="E37252" s="265"/>
    </row>
    <row r="37253" spans="1:5">
      <c r="A37253" s="283">
        <v>95019</v>
      </c>
      <c r="B37253" s="176">
        <v>6244.9</v>
      </c>
      <c r="C37253" s="176">
        <v>28.8</v>
      </c>
      <c r="D37253" s="282">
        <v>87</v>
      </c>
      <c r="E37253" s="265"/>
    </row>
    <row r="37254" spans="1:5">
      <c r="A37254" s="283">
        <v>95020</v>
      </c>
      <c r="B37254" s="176">
        <v>380</v>
      </c>
      <c r="C37254" s="176">
        <v>33.1</v>
      </c>
      <c r="D37254" s="282">
        <v>120</v>
      </c>
      <c r="E37254" s="265"/>
    </row>
    <row r="37255" spans="1:5">
      <c r="A37255" s="283">
        <v>95021</v>
      </c>
      <c r="B37255" s="176">
        <v>0</v>
      </c>
      <c r="C37255" s="176">
        <v>0</v>
      </c>
      <c r="D37255" s="282">
        <v>87</v>
      </c>
      <c r="E37255" s="265"/>
    </row>
    <row r="37256" spans="1:5">
      <c r="A37256" s="283">
        <v>95023</v>
      </c>
      <c r="B37256" s="176">
        <v>138.5</v>
      </c>
      <c r="C37256" s="176">
        <v>33.299999999999997</v>
      </c>
      <c r="D37256" s="282">
        <v>120</v>
      </c>
      <c r="E37256" s="265"/>
    </row>
    <row r="37257" spans="1:5">
      <c r="A37257" s="283">
        <v>95024</v>
      </c>
      <c r="B37257" s="176">
        <v>0</v>
      </c>
      <c r="C37257" s="176">
        <v>0</v>
      </c>
      <c r="D37257" s="282">
        <v>87</v>
      </c>
      <c r="E37257" s="265"/>
    </row>
    <row r="37258" spans="1:5">
      <c r="A37258" s="283">
        <v>95026</v>
      </c>
      <c r="B37258" s="176">
        <v>0</v>
      </c>
      <c r="C37258" s="176">
        <v>0</v>
      </c>
      <c r="D37258" s="282">
        <v>87</v>
      </c>
      <c r="E37258" s="265"/>
    </row>
    <row r="37259" spans="1:5">
      <c r="A37259" s="283">
        <v>95030</v>
      </c>
      <c r="B37259" s="176">
        <v>1138.5999999999999</v>
      </c>
      <c r="C37259" s="176">
        <v>47.3</v>
      </c>
      <c r="D37259" s="282">
        <v>104</v>
      </c>
      <c r="E37259" s="265"/>
    </row>
    <row r="37260" spans="1:5">
      <c r="A37260" s="283">
        <v>95031</v>
      </c>
      <c r="B37260" s="176">
        <v>0</v>
      </c>
      <c r="C37260" s="176">
        <v>0</v>
      </c>
      <c r="D37260" s="282">
        <v>87</v>
      </c>
      <c r="E37260" s="265"/>
    </row>
    <row r="37261" spans="1:5">
      <c r="A37261" s="283">
        <v>95032</v>
      </c>
      <c r="B37261" s="176">
        <v>2105.9</v>
      </c>
      <c r="C37261" s="176">
        <v>43.5</v>
      </c>
      <c r="D37261" s="282">
        <v>135</v>
      </c>
      <c r="E37261" s="265"/>
    </row>
    <row r="37262" spans="1:5">
      <c r="A37262" s="283">
        <v>95033</v>
      </c>
      <c r="B37262" s="176">
        <v>96.5</v>
      </c>
      <c r="C37262" s="176">
        <v>46.7</v>
      </c>
      <c r="D37262" s="282">
        <v>140</v>
      </c>
      <c r="E37262" s="265"/>
    </row>
    <row r="37263" spans="1:5">
      <c r="A37263" s="283">
        <v>95035</v>
      </c>
      <c r="B37263" s="176">
        <v>1748.3</v>
      </c>
      <c r="C37263" s="176">
        <v>36.200000000000003</v>
      </c>
      <c r="D37263" s="282">
        <v>146</v>
      </c>
      <c r="E37263" s="265"/>
    </row>
    <row r="37264" spans="1:5">
      <c r="A37264" s="283">
        <v>95036</v>
      </c>
      <c r="B37264" s="176">
        <v>0</v>
      </c>
      <c r="C37264" s="176">
        <v>0</v>
      </c>
      <c r="D37264" s="282">
        <v>87</v>
      </c>
      <c r="E37264" s="265"/>
    </row>
    <row r="37265" spans="1:5">
      <c r="A37265" s="283">
        <v>95037</v>
      </c>
      <c r="B37265" s="176">
        <v>345.5</v>
      </c>
      <c r="C37265" s="176">
        <v>37.299999999999997</v>
      </c>
      <c r="D37265" s="282">
        <v>141</v>
      </c>
      <c r="E37265" s="265"/>
    </row>
    <row r="37266" spans="1:5">
      <c r="A37266" s="283">
        <v>95038</v>
      </c>
      <c r="B37266" s="176">
        <v>892.9</v>
      </c>
      <c r="C37266" s="176">
        <v>46.7</v>
      </c>
      <c r="D37266" s="282">
        <v>87</v>
      </c>
      <c r="E37266" s="265"/>
    </row>
    <row r="37267" spans="1:5">
      <c r="A37267" s="283">
        <v>95039</v>
      </c>
      <c r="B37267" s="176">
        <v>204.8</v>
      </c>
      <c r="C37267" s="176">
        <v>31.8</v>
      </c>
      <c r="D37267" s="282">
        <v>127</v>
      </c>
      <c r="E37267" s="265"/>
    </row>
    <row r="37268" spans="1:5">
      <c r="A37268" s="283">
        <v>95041</v>
      </c>
      <c r="B37268" s="176">
        <v>1279.9000000000001</v>
      </c>
      <c r="C37268" s="176">
        <v>39.700000000000003</v>
      </c>
      <c r="D37268" s="282">
        <v>87</v>
      </c>
      <c r="E37268" s="265"/>
    </row>
    <row r="37269" spans="1:5">
      <c r="A37269" s="283">
        <v>95042</v>
      </c>
      <c r="B37269" s="176">
        <v>2.2000000000000002</v>
      </c>
      <c r="C37269" s="176">
        <v>44.4</v>
      </c>
      <c r="D37269" s="282">
        <v>87</v>
      </c>
      <c r="E37269" s="265"/>
    </row>
    <row r="37270" spans="1:5">
      <c r="A37270" s="283">
        <v>95043</v>
      </c>
      <c r="B37270" s="176">
        <v>0.7</v>
      </c>
      <c r="C37270" s="176">
        <v>47.6</v>
      </c>
      <c r="D37270" s="282">
        <v>87</v>
      </c>
      <c r="E37270" s="265"/>
    </row>
    <row r="37271" spans="1:5">
      <c r="A37271" s="283">
        <v>95044</v>
      </c>
      <c r="B37271" s="176">
        <v>0</v>
      </c>
      <c r="C37271" s="176">
        <v>0</v>
      </c>
      <c r="D37271" s="282">
        <v>87</v>
      </c>
      <c r="E37271" s="265"/>
    </row>
    <row r="37272" spans="1:5">
      <c r="A37272" s="283">
        <v>95045</v>
      </c>
      <c r="B37272" s="176">
        <v>73.3</v>
      </c>
      <c r="C37272" s="176">
        <v>40.9</v>
      </c>
      <c r="D37272" s="282">
        <v>87</v>
      </c>
      <c r="E37272" s="265"/>
    </row>
    <row r="37273" spans="1:5">
      <c r="A37273" s="283">
        <v>95046</v>
      </c>
      <c r="B37273" s="176">
        <v>359.2</v>
      </c>
      <c r="C37273" s="176">
        <v>39.6</v>
      </c>
      <c r="D37273" s="282">
        <v>87</v>
      </c>
      <c r="E37273" s="265"/>
    </row>
    <row r="37274" spans="1:5">
      <c r="A37274" s="283">
        <v>95050</v>
      </c>
      <c r="B37274" s="176">
        <v>7287.8</v>
      </c>
      <c r="C37274" s="176">
        <v>32.9</v>
      </c>
      <c r="D37274" s="282">
        <v>185</v>
      </c>
      <c r="E37274" s="265"/>
    </row>
    <row r="37275" spans="1:5">
      <c r="A37275" s="283">
        <v>95051</v>
      </c>
      <c r="B37275" s="176">
        <v>7144.4</v>
      </c>
      <c r="C37275" s="176">
        <v>36.299999999999997</v>
      </c>
      <c r="D37275" s="282">
        <v>140</v>
      </c>
      <c r="E37275" s="265"/>
    </row>
    <row r="37276" spans="1:5">
      <c r="A37276" s="283">
        <v>95052</v>
      </c>
      <c r="B37276" s="176">
        <v>6640</v>
      </c>
      <c r="C37276" s="176">
        <v>29.5</v>
      </c>
      <c r="D37276" s="282">
        <v>87</v>
      </c>
      <c r="E37276" s="265"/>
    </row>
    <row r="37277" spans="1:5">
      <c r="A37277" s="283">
        <v>95053</v>
      </c>
      <c r="B37277" s="176">
        <v>0</v>
      </c>
      <c r="C37277" s="176">
        <v>0</v>
      </c>
      <c r="D37277" s="282">
        <v>87</v>
      </c>
      <c r="E37277" s="265"/>
    </row>
    <row r="37278" spans="1:5">
      <c r="A37278" s="283">
        <v>95054</v>
      </c>
      <c r="B37278" s="176">
        <v>4219.2</v>
      </c>
      <c r="C37278" s="176">
        <v>32.6</v>
      </c>
      <c r="D37278" s="282">
        <v>154</v>
      </c>
      <c r="E37278" s="265"/>
    </row>
    <row r="37279" spans="1:5">
      <c r="A37279" s="283">
        <v>95055</v>
      </c>
      <c r="B37279" s="176">
        <v>0</v>
      </c>
      <c r="C37279" s="176">
        <v>0</v>
      </c>
      <c r="D37279" s="282">
        <v>87</v>
      </c>
      <c r="E37279" s="265"/>
    </row>
    <row r="37280" spans="1:5">
      <c r="A37280" s="283">
        <v>95056</v>
      </c>
      <c r="B37280" s="176">
        <v>0</v>
      </c>
      <c r="C37280" s="176">
        <v>0</v>
      </c>
      <c r="D37280" s="282">
        <v>87</v>
      </c>
      <c r="E37280" s="265"/>
    </row>
    <row r="37281" spans="1:5">
      <c r="A37281" s="283">
        <v>95060</v>
      </c>
      <c r="B37281" s="176">
        <v>631.29999999999995</v>
      </c>
      <c r="C37281" s="176">
        <v>34.5</v>
      </c>
      <c r="D37281" s="282">
        <v>181</v>
      </c>
      <c r="E37281" s="265"/>
    </row>
    <row r="37282" spans="1:5">
      <c r="A37282" s="283">
        <v>95061</v>
      </c>
      <c r="B37282" s="176">
        <v>0</v>
      </c>
      <c r="C37282" s="176">
        <v>0</v>
      </c>
      <c r="D37282" s="282">
        <v>87</v>
      </c>
      <c r="E37282" s="265"/>
    </row>
    <row r="37283" spans="1:5">
      <c r="A37283" s="283">
        <v>95062</v>
      </c>
      <c r="B37283" s="176">
        <v>7063.2</v>
      </c>
      <c r="C37283" s="176">
        <v>38.299999999999997</v>
      </c>
      <c r="D37283" s="282">
        <v>179</v>
      </c>
      <c r="E37283" s="265"/>
    </row>
    <row r="37284" spans="1:5">
      <c r="A37284" s="283">
        <v>95063</v>
      </c>
      <c r="B37284" s="176">
        <v>0</v>
      </c>
      <c r="C37284" s="176">
        <v>0</v>
      </c>
      <c r="D37284" s="282">
        <v>87</v>
      </c>
      <c r="E37284" s="265"/>
    </row>
    <row r="37285" spans="1:5">
      <c r="A37285" s="283">
        <v>95064</v>
      </c>
      <c r="B37285" s="176">
        <v>3814.1</v>
      </c>
      <c r="C37285" s="176">
        <v>21.8</v>
      </c>
      <c r="D37285" s="282">
        <v>96</v>
      </c>
      <c r="E37285" s="265"/>
    </row>
    <row r="37286" spans="1:5">
      <c r="A37286" s="283">
        <v>95065</v>
      </c>
      <c r="B37286" s="176">
        <v>805.9</v>
      </c>
      <c r="C37286" s="176">
        <v>43.3</v>
      </c>
      <c r="D37286" s="282">
        <v>113</v>
      </c>
      <c r="E37286" s="265"/>
    </row>
    <row r="37287" spans="1:5">
      <c r="A37287" s="283">
        <v>95066</v>
      </c>
      <c r="B37287" s="176">
        <v>909.9</v>
      </c>
      <c r="C37287" s="176">
        <v>42.6</v>
      </c>
      <c r="D37287" s="282">
        <v>128</v>
      </c>
      <c r="E37287" s="265"/>
    </row>
    <row r="37288" spans="1:5">
      <c r="A37288" s="283">
        <v>95067</v>
      </c>
      <c r="B37288" s="176">
        <v>0</v>
      </c>
      <c r="C37288" s="176">
        <v>0</v>
      </c>
      <c r="D37288" s="282">
        <v>87</v>
      </c>
      <c r="E37288" s="265"/>
    </row>
    <row r="37289" spans="1:5">
      <c r="A37289" s="283">
        <v>95070</v>
      </c>
      <c r="B37289" s="176">
        <v>1468.1</v>
      </c>
      <c r="C37289" s="176">
        <v>47.5</v>
      </c>
      <c r="D37289" s="282">
        <v>128</v>
      </c>
      <c r="E37289" s="265"/>
    </row>
    <row r="37290" spans="1:5">
      <c r="A37290" s="283">
        <v>95071</v>
      </c>
      <c r="B37290" s="176">
        <v>0</v>
      </c>
      <c r="C37290" s="176">
        <v>0</v>
      </c>
      <c r="D37290" s="282">
        <v>87</v>
      </c>
      <c r="E37290" s="265"/>
    </row>
    <row r="37291" spans="1:5">
      <c r="A37291" s="283">
        <v>95073</v>
      </c>
      <c r="B37291" s="176">
        <v>462.2</v>
      </c>
      <c r="C37291" s="176">
        <v>44.6</v>
      </c>
      <c r="D37291" s="282">
        <v>161</v>
      </c>
      <c r="E37291" s="265"/>
    </row>
    <row r="37292" spans="1:5">
      <c r="A37292" s="283">
        <v>95075</v>
      </c>
      <c r="B37292" s="176">
        <v>10.1</v>
      </c>
      <c r="C37292" s="176">
        <v>36.299999999999997</v>
      </c>
      <c r="D37292" s="282">
        <v>87</v>
      </c>
      <c r="E37292" s="265"/>
    </row>
    <row r="37293" spans="1:5">
      <c r="A37293" s="283">
        <v>95076</v>
      </c>
      <c r="B37293" s="176">
        <v>587.5</v>
      </c>
      <c r="C37293" s="176">
        <v>31.5</v>
      </c>
      <c r="D37293" s="282">
        <v>150</v>
      </c>
      <c r="E37293" s="265"/>
    </row>
    <row r="37294" spans="1:5">
      <c r="A37294" s="283">
        <v>95077</v>
      </c>
      <c r="B37294" s="176">
        <v>0</v>
      </c>
      <c r="C37294" s="176">
        <v>0</v>
      </c>
      <c r="D37294" s="282">
        <v>87</v>
      </c>
      <c r="E37294" s="265"/>
    </row>
    <row r="37295" spans="1:5">
      <c r="A37295" s="283">
        <v>95101</v>
      </c>
      <c r="B37295" s="176">
        <v>0</v>
      </c>
      <c r="C37295" s="176">
        <v>0</v>
      </c>
      <c r="D37295" s="282">
        <v>87</v>
      </c>
      <c r="E37295" s="265"/>
    </row>
    <row r="37296" spans="1:5">
      <c r="A37296" s="283">
        <v>95103</v>
      </c>
      <c r="B37296" s="176">
        <v>0</v>
      </c>
      <c r="C37296" s="176">
        <v>0</v>
      </c>
      <c r="D37296" s="282">
        <v>87</v>
      </c>
      <c r="E37296" s="265"/>
    </row>
    <row r="37297" spans="1:5">
      <c r="A37297" s="283">
        <v>95106</v>
      </c>
      <c r="B37297" s="176">
        <v>0</v>
      </c>
      <c r="C37297" s="176">
        <v>0</v>
      </c>
      <c r="D37297" s="282">
        <v>87</v>
      </c>
      <c r="E37297" s="265"/>
    </row>
    <row r="37298" spans="1:5">
      <c r="A37298" s="283">
        <v>95108</v>
      </c>
      <c r="B37298" s="176">
        <v>0</v>
      </c>
      <c r="C37298" s="176">
        <v>0</v>
      </c>
      <c r="D37298" s="282">
        <v>87</v>
      </c>
      <c r="E37298" s="265"/>
    </row>
    <row r="37299" spans="1:5">
      <c r="A37299" s="283">
        <v>95109</v>
      </c>
      <c r="B37299" s="176">
        <v>0</v>
      </c>
      <c r="C37299" s="176">
        <v>0</v>
      </c>
      <c r="D37299" s="282">
        <v>87</v>
      </c>
      <c r="E37299" s="265"/>
    </row>
    <row r="37300" spans="1:5">
      <c r="A37300" s="283">
        <v>95110</v>
      </c>
      <c r="B37300" s="176">
        <v>4139</v>
      </c>
      <c r="C37300" s="176">
        <v>31.6</v>
      </c>
      <c r="D37300" s="282">
        <v>180</v>
      </c>
      <c r="E37300" s="265"/>
    </row>
    <row r="37301" spans="1:5">
      <c r="A37301" s="283">
        <v>95111</v>
      </c>
      <c r="B37301" s="176">
        <v>7184.7</v>
      </c>
      <c r="C37301" s="176">
        <v>31.9</v>
      </c>
      <c r="D37301" s="282">
        <v>134</v>
      </c>
      <c r="E37301" s="265"/>
    </row>
    <row r="37302" spans="1:5">
      <c r="A37302" s="283">
        <v>95112</v>
      </c>
      <c r="B37302" s="176">
        <v>8214.1</v>
      </c>
      <c r="C37302" s="176">
        <v>31.1</v>
      </c>
      <c r="D37302" s="282">
        <v>179</v>
      </c>
      <c r="E37302" s="265"/>
    </row>
    <row r="37303" spans="1:5">
      <c r="A37303" s="283">
        <v>95113</v>
      </c>
      <c r="B37303" s="176">
        <v>7026.1</v>
      </c>
      <c r="C37303" s="176">
        <v>32.6</v>
      </c>
      <c r="D37303" s="282">
        <v>190</v>
      </c>
      <c r="E37303" s="265"/>
    </row>
    <row r="37304" spans="1:5">
      <c r="A37304" s="283">
        <v>95115</v>
      </c>
      <c r="B37304" s="176">
        <v>0</v>
      </c>
      <c r="C37304" s="176">
        <v>0</v>
      </c>
      <c r="D37304" s="282">
        <v>87</v>
      </c>
      <c r="E37304" s="265"/>
    </row>
    <row r="37305" spans="1:5">
      <c r="A37305" s="283">
        <v>95116</v>
      </c>
      <c r="B37305" s="176">
        <v>13563.1</v>
      </c>
      <c r="C37305" s="176">
        <v>31.1</v>
      </c>
      <c r="D37305" s="282">
        <v>128</v>
      </c>
      <c r="E37305" s="265"/>
    </row>
    <row r="37306" spans="1:5">
      <c r="A37306" s="283">
        <v>95117</v>
      </c>
      <c r="B37306" s="176">
        <v>12084.7</v>
      </c>
      <c r="C37306" s="176">
        <v>33.5</v>
      </c>
      <c r="D37306" s="282">
        <v>133</v>
      </c>
      <c r="E37306" s="265"/>
    </row>
    <row r="37307" spans="1:5">
      <c r="A37307" s="283">
        <v>95118</v>
      </c>
      <c r="B37307" s="176">
        <v>7813.1</v>
      </c>
      <c r="C37307" s="176">
        <v>37.6</v>
      </c>
      <c r="D37307" s="282">
        <v>122</v>
      </c>
      <c r="E37307" s="265"/>
    </row>
    <row r="37308" spans="1:5">
      <c r="A37308" s="283">
        <v>95119</v>
      </c>
      <c r="B37308" s="176">
        <v>3320.7</v>
      </c>
      <c r="C37308" s="176">
        <v>36.9</v>
      </c>
      <c r="D37308" s="282">
        <v>113</v>
      </c>
      <c r="E37308" s="265"/>
    </row>
    <row r="37309" spans="1:5">
      <c r="A37309" s="283">
        <v>95120</v>
      </c>
      <c r="B37309" s="176">
        <v>1181.9000000000001</v>
      </c>
      <c r="C37309" s="176">
        <v>43.7</v>
      </c>
      <c r="D37309" s="282">
        <v>133</v>
      </c>
      <c r="E37309" s="265"/>
    </row>
    <row r="37310" spans="1:5">
      <c r="A37310" s="283">
        <v>95121</v>
      </c>
      <c r="B37310" s="176">
        <v>7673.9</v>
      </c>
      <c r="C37310" s="176">
        <v>35.5</v>
      </c>
      <c r="D37310" s="282">
        <v>120</v>
      </c>
      <c r="E37310" s="265"/>
    </row>
    <row r="37311" spans="1:5">
      <c r="A37311" s="283">
        <v>95122</v>
      </c>
      <c r="B37311" s="176">
        <v>12059.9</v>
      </c>
      <c r="C37311" s="176">
        <v>30.4</v>
      </c>
      <c r="D37311" s="282">
        <v>120</v>
      </c>
      <c r="E37311" s="265"/>
    </row>
    <row r="37312" spans="1:5">
      <c r="A37312" s="283">
        <v>95123</v>
      </c>
      <c r="B37312" s="176">
        <v>7182</v>
      </c>
      <c r="C37312" s="176">
        <v>36</v>
      </c>
      <c r="D37312" s="282">
        <v>133</v>
      </c>
      <c r="E37312" s="265"/>
    </row>
    <row r="37313" spans="1:5">
      <c r="A37313" s="283">
        <v>95124</v>
      </c>
      <c r="B37313" s="176">
        <v>6866.2</v>
      </c>
      <c r="C37313" s="176">
        <v>39.6</v>
      </c>
      <c r="D37313" s="282">
        <v>136</v>
      </c>
      <c r="E37313" s="265"/>
    </row>
    <row r="37314" spans="1:5">
      <c r="A37314" s="283">
        <v>95125</v>
      </c>
      <c r="B37314" s="176">
        <v>6368.6</v>
      </c>
      <c r="C37314" s="176">
        <v>39.4</v>
      </c>
      <c r="D37314" s="282">
        <v>136</v>
      </c>
      <c r="E37314" s="265"/>
    </row>
    <row r="37315" spans="1:5">
      <c r="A37315" s="283">
        <v>95126</v>
      </c>
      <c r="B37315" s="176">
        <v>9034.9</v>
      </c>
      <c r="C37315" s="176">
        <v>33.6</v>
      </c>
      <c r="D37315" s="282">
        <v>136</v>
      </c>
      <c r="E37315" s="265"/>
    </row>
    <row r="37316" spans="1:5">
      <c r="A37316" s="283">
        <v>95127</v>
      </c>
      <c r="B37316" s="176">
        <v>1956.1</v>
      </c>
      <c r="C37316" s="176">
        <v>33</v>
      </c>
      <c r="D37316" s="282">
        <v>168</v>
      </c>
      <c r="E37316" s="265"/>
    </row>
    <row r="37317" spans="1:5">
      <c r="A37317" s="283">
        <v>95128</v>
      </c>
      <c r="B37317" s="176">
        <v>8596.2000000000007</v>
      </c>
      <c r="C37317" s="176">
        <v>35</v>
      </c>
      <c r="D37317" s="282">
        <v>175</v>
      </c>
      <c r="E37317" s="265"/>
    </row>
    <row r="37318" spans="1:5">
      <c r="A37318" s="283">
        <v>95129</v>
      </c>
      <c r="B37318" s="176">
        <v>8776.6</v>
      </c>
      <c r="C37318" s="176">
        <v>39</v>
      </c>
      <c r="D37318" s="282">
        <v>139</v>
      </c>
      <c r="E37318" s="265"/>
    </row>
    <row r="37319" spans="1:5">
      <c r="A37319" s="283">
        <v>95130</v>
      </c>
      <c r="B37319" s="176">
        <v>8497.5</v>
      </c>
      <c r="C37319" s="176">
        <v>38</v>
      </c>
      <c r="D37319" s="282">
        <v>95</v>
      </c>
      <c r="E37319" s="265"/>
    </row>
    <row r="37320" spans="1:5">
      <c r="A37320" s="283">
        <v>95131</v>
      </c>
      <c r="B37320" s="176">
        <v>6260.8</v>
      </c>
      <c r="C37320" s="176">
        <v>35.700000000000003</v>
      </c>
      <c r="D37320" s="282">
        <v>150</v>
      </c>
      <c r="E37320" s="265"/>
    </row>
    <row r="37321" spans="1:5">
      <c r="A37321" s="283">
        <v>95132</v>
      </c>
      <c r="B37321" s="176">
        <v>660.2</v>
      </c>
      <c r="C37321" s="176">
        <v>38.4</v>
      </c>
      <c r="D37321" s="282">
        <v>133</v>
      </c>
      <c r="E37321" s="265"/>
    </row>
    <row r="37322" spans="1:5">
      <c r="A37322" s="283">
        <v>95133</v>
      </c>
      <c r="B37322" s="176">
        <v>8303.2000000000007</v>
      </c>
      <c r="C37322" s="176">
        <v>36.5</v>
      </c>
      <c r="D37322" s="282">
        <v>123</v>
      </c>
      <c r="E37322" s="265"/>
    </row>
    <row r="37323" spans="1:5">
      <c r="A37323" s="283">
        <v>95134</v>
      </c>
      <c r="B37323" s="176">
        <v>849</v>
      </c>
      <c r="C37323" s="176">
        <v>32</v>
      </c>
      <c r="D37323" s="282">
        <v>169</v>
      </c>
      <c r="E37323" s="265"/>
    </row>
    <row r="37324" spans="1:5">
      <c r="A37324" s="283">
        <v>95135</v>
      </c>
      <c r="B37324" s="176">
        <v>111.9</v>
      </c>
      <c r="C37324" s="176">
        <v>43</v>
      </c>
      <c r="D37324" s="282">
        <v>122</v>
      </c>
      <c r="E37324" s="265"/>
    </row>
    <row r="37325" spans="1:5">
      <c r="A37325" s="283">
        <v>95136</v>
      </c>
      <c r="B37325" s="176">
        <v>8288.1</v>
      </c>
      <c r="C37325" s="176">
        <v>35.1</v>
      </c>
      <c r="D37325" s="282">
        <v>114</v>
      </c>
      <c r="E37325" s="265"/>
    </row>
    <row r="37326" spans="1:5">
      <c r="A37326" s="283">
        <v>95138</v>
      </c>
      <c r="B37326" s="176">
        <v>126.7</v>
      </c>
      <c r="C37326" s="176">
        <v>36.4</v>
      </c>
      <c r="D37326" s="282">
        <v>120</v>
      </c>
      <c r="E37326" s="265"/>
    </row>
    <row r="37327" spans="1:5">
      <c r="A37327" s="283">
        <v>95139</v>
      </c>
      <c r="B37327" s="176">
        <v>5565.4</v>
      </c>
      <c r="C37327" s="176">
        <v>37.4</v>
      </c>
      <c r="D37327" s="282">
        <v>96</v>
      </c>
      <c r="E37327" s="265"/>
    </row>
    <row r="37328" spans="1:5">
      <c r="A37328" s="283">
        <v>95140</v>
      </c>
      <c r="B37328" s="176">
        <v>5.9</v>
      </c>
      <c r="C37328" s="176">
        <v>43.5</v>
      </c>
      <c r="D37328" s="282">
        <v>87</v>
      </c>
      <c r="E37328" s="265"/>
    </row>
    <row r="37329" spans="1:5">
      <c r="A37329" s="283">
        <v>95141</v>
      </c>
      <c r="B37329" s="176">
        <v>79</v>
      </c>
      <c r="C37329" s="176">
        <v>42.1</v>
      </c>
      <c r="D37329" s="282">
        <v>87</v>
      </c>
      <c r="E37329" s="265"/>
    </row>
    <row r="37330" spans="1:5">
      <c r="A37330" s="283">
        <v>95148</v>
      </c>
      <c r="B37330" s="176">
        <v>4209.8999999999996</v>
      </c>
      <c r="C37330" s="176">
        <v>36.4</v>
      </c>
      <c r="D37330" s="282">
        <v>109</v>
      </c>
      <c r="E37330" s="265"/>
    </row>
    <row r="37331" spans="1:5">
      <c r="A37331" s="283">
        <v>95150</v>
      </c>
      <c r="B37331" s="176">
        <v>0</v>
      </c>
      <c r="C37331" s="176">
        <v>0</v>
      </c>
      <c r="D37331" s="282">
        <v>87</v>
      </c>
      <c r="E37331" s="265"/>
    </row>
    <row r="37332" spans="1:5">
      <c r="A37332" s="283">
        <v>95151</v>
      </c>
      <c r="B37332" s="176">
        <v>0</v>
      </c>
      <c r="C37332" s="176">
        <v>0</v>
      </c>
      <c r="D37332" s="282">
        <v>87</v>
      </c>
      <c r="E37332" s="265"/>
    </row>
    <row r="37333" spans="1:5">
      <c r="A37333" s="283">
        <v>95152</v>
      </c>
      <c r="B37333" s="176">
        <v>0</v>
      </c>
      <c r="C37333" s="176">
        <v>0</v>
      </c>
      <c r="D37333" s="282">
        <v>87</v>
      </c>
      <c r="E37333" s="265"/>
    </row>
    <row r="37334" spans="1:5">
      <c r="A37334" s="283">
        <v>95153</v>
      </c>
      <c r="B37334" s="176">
        <v>0</v>
      </c>
      <c r="C37334" s="176">
        <v>0</v>
      </c>
      <c r="D37334" s="282">
        <v>87</v>
      </c>
      <c r="E37334" s="265"/>
    </row>
    <row r="37335" spans="1:5">
      <c r="A37335" s="283">
        <v>95154</v>
      </c>
      <c r="B37335" s="176">
        <v>0</v>
      </c>
      <c r="C37335" s="176">
        <v>0</v>
      </c>
      <c r="D37335" s="282">
        <v>87</v>
      </c>
      <c r="E37335" s="265"/>
    </row>
    <row r="37336" spans="1:5">
      <c r="A37336" s="283">
        <v>95155</v>
      </c>
      <c r="B37336" s="176">
        <v>0</v>
      </c>
      <c r="C37336" s="176">
        <v>0</v>
      </c>
      <c r="D37336" s="282">
        <v>87</v>
      </c>
      <c r="E37336" s="265"/>
    </row>
    <row r="37337" spans="1:5">
      <c r="A37337" s="283">
        <v>95156</v>
      </c>
      <c r="B37337" s="176">
        <v>19193.599999999999</v>
      </c>
      <c r="C37337" s="176">
        <v>28.2</v>
      </c>
      <c r="D37337" s="282">
        <v>87</v>
      </c>
      <c r="E37337" s="265"/>
    </row>
    <row r="37338" spans="1:5">
      <c r="A37338" s="283">
        <v>95157</v>
      </c>
      <c r="B37338" s="176">
        <v>0</v>
      </c>
      <c r="C37338" s="176">
        <v>0</v>
      </c>
      <c r="D37338" s="282">
        <v>87</v>
      </c>
      <c r="E37338" s="265"/>
    </row>
    <row r="37339" spans="1:5">
      <c r="A37339" s="283">
        <v>95158</v>
      </c>
      <c r="B37339" s="176">
        <v>0</v>
      </c>
      <c r="C37339" s="176">
        <v>0</v>
      </c>
      <c r="D37339" s="282">
        <v>87</v>
      </c>
      <c r="E37339" s="265"/>
    </row>
    <row r="37340" spans="1:5">
      <c r="A37340" s="283">
        <v>95159</v>
      </c>
      <c r="B37340" s="176">
        <v>0</v>
      </c>
      <c r="C37340" s="176">
        <v>0</v>
      </c>
      <c r="D37340" s="282">
        <v>87</v>
      </c>
      <c r="E37340" s="265"/>
    </row>
    <row r="37341" spans="1:5">
      <c r="A37341" s="283">
        <v>95160</v>
      </c>
      <c r="B37341" s="176">
        <v>0</v>
      </c>
      <c r="C37341" s="176">
        <v>0</v>
      </c>
      <c r="D37341" s="282">
        <v>87</v>
      </c>
      <c r="E37341" s="265"/>
    </row>
    <row r="37342" spans="1:5">
      <c r="A37342" s="283">
        <v>95161</v>
      </c>
      <c r="B37342" s="176">
        <v>0</v>
      </c>
      <c r="C37342" s="176">
        <v>0</v>
      </c>
      <c r="D37342" s="282">
        <v>87</v>
      </c>
      <c r="E37342" s="265"/>
    </row>
    <row r="37343" spans="1:5">
      <c r="A37343" s="283">
        <v>95164</v>
      </c>
      <c r="B37343" s="176">
        <v>0</v>
      </c>
      <c r="C37343" s="176">
        <v>0</v>
      </c>
      <c r="D37343" s="282">
        <v>87</v>
      </c>
      <c r="E37343" s="265"/>
    </row>
    <row r="37344" spans="1:5">
      <c r="A37344" s="283">
        <v>95170</v>
      </c>
      <c r="B37344" s="176">
        <v>0</v>
      </c>
      <c r="C37344" s="176">
        <v>0</v>
      </c>
      <c r="D37344" s="282">
        <v>87</v>
      </c>
      <c r="E37344" s="265"/>
    </row>
    <row r="37345" spans="1:5">
      <c r="A37345" s="283">
        <v>95172</v>
      </c>
      <c r="B37345" s="176">
        <v>0</v>
      </c>
      <c r="C37345" s="176">
        <v>0</v>
      </c>
      <c r="D37345" s="282">
        <v>87</v>
      </c>
      <c r="E37345" s="265"/>
    </row>
    <row r="37346" spans="1:5">
      <c r="A37346" s="283">
        <v>95173</v>
      </c>
      <c r="B37346" s="176">
        <v>16381.7</v>
      </c>
      <c r="C37346" s="176">
        <v>28.8</v>
      </c>
      <c r="D37346" s="282">
        <v>87</v>
      </c>
      <c r="E37346" s="265"/>
    </row>
    <row r="37347" spans="1:5">
      <c r="A37347" s="283">
        <v>95190</v>
      </c>
      <c r="B37347" s="176">
        <v>0</v>
      </c>
      <c r="C37347" s="176">
        <v>0</v>
      </c>
      <c r="D37347" s="282">
        <v>87</v>
      </c>
      <c r="E37347" s="265"/>
    </row>
    <row r="37348" spans="1:5">
      <c r="A37348" s="283">
        <v>95191</v>
      </c>
      <c r="B37348" s="176">
        <v>0</v>
      </c>
      <c r="C37348" s="176">
        <v>0</v>
      </c>
      <c r="D37348" s="282">
        <v>87</v>
      </c>
      <c r="E37348" s="265"/>
    </row>
    <row r="37349" spans="1:5">
      <c r="A37349" s="283">
        <v>95192</v>
      </c>
      <c r="B37349" s="176">
        <v>0</v>
      </c>
      <c r="C37349" s="176">
        <v>0</v>
      </c>
      <c r="D37349" s="282">
        <v>87</v>
      </c>
      <c r="E37349" s="265"/>
    </row>
    <row r="37350" spans="1:5">
      <c r="A37350" s="283">
        <v>95196</v>
      </c>
      <c r="B37350" s="176">
        <v>0</v>
      </c>
      <c r="C37350" s="176">
        <v>0</v>
      </c>
      <c r="D37350" s="282">
        <v>87</v>
      </c>
      <c r="E37350" s="265"/>
    </row>
    <row r="37351" spans="1:5">
      <c r="A37351" s="283">
        <v>95201</v>
      </c>
      <c r="B37351" s="176">
        <v>6.7</v>
      </c>
      <c r="C37351" s="176">
        <v>33.6</v>
      </c>
      <c r="D37351" s="282">
        <v>87</v>
      </c>
      <c r="E37351" s="265"/>
    </row>
    <row r="37352" spans="1:5">
      <c r="A37352" s="283">
        <v>95202</v>
      </c>
      <c r="B37352" s="176">
        <v>5901.4</v>
      </c>
      <c r="C37352" s="176">
        <v>35.1</v>
      </c>
      <c r="D37352" s="282">
        <v>153</v>
      </c>
      <c r="E37352" s="265"/>
    </row>
    <row r="37353" spans="1:5">
      <c r="A37353" s="283">
        <v>95203</v>
      </c>
      <c r="B37353" s="176">
        <v>1351.9</v>
      </c>
      <c r="C37353" s="176">
        <v>32.200000000000003</v>
      </c>
      <c r="D37353" s="282">
        <v>112</v>
      </c>
      <c r="E37353" s="265"/>
    </row>
    <row r="37354" spans="1:5">
      <c r="A37354" s="283">
        <v>95204</v>
      </c>
      <c r="B37354" s="176">
        <v>5594</v>
      </c>
      <c r="C37354" s="176">
        <v>35</v>
      </c>
      <c r="D37354" s="282">
        <v>162</v>
      </c>
      <c r="E37354" s="265"/>
    </row>
    <row r="37355" spans="1:5">
      <c r="A37355" s="283">
        <v>95205</v>
      </c>
      <c r="B37355" s="176">
        <v>4387.8</v>
      </c>
      <c r="C37355" s="176">
        <v>27.9</v>
      </c>
      <c r="D37355" s="282">
        <v>117</v>
      </c>
      <c r="E37355" s="265"/>
    </row>
    <row r="37356" spans="1:5">
      <c r="A37356" s="283">
        <v>95206</v>
      </c>
      <c r="B37356" s="176">
        <v>792</v>
      </c>
      <c r="C37356" s="176">
        <v>27.9</v>
      </c>
      <c r="D37356" s="282">
        <v>114</v>
      </c>
      <c r="E37356" s="265"/>
    </row>
    <row r="37357" spans="1:5">
      <c r="A37357" s="283">
        <v>95207</v>
      </c>
      <c r="B37357" s="176">
        <v>6601.1</v>
      </c>
      <c r="C37357" s="176">
        <v>32.299999999999997</v>
      </c>
      <c r="D37357" s="282">
        <v>183</v>
      </c>
      <c r="E37357" s="265"/>
    </row>
    <row r="37358" spans="1:5">
      <c r="A37358" s="283">
        <v>95208</v>
      </c>
      <c r="B37358" s="176">
        <v>2170.8000000000002</v>
      </c>
      <c r="C37358" s="176">
        <v>32.9</v>
      </c>
      <c r="D37358" s="282">
        <v>87</v>
      </c>
      <c r="E37358" s="265"/>
    </row>
    <row r="37359" spans="1:5">
      <c r="A37359" s="283">
        <v>95209</v>
      </c>
      <c r="B37359" s="176">
        <v>3066.7</v>
      </c>
      <c r="C37359" s="176">
        <v>35.4</v>
      </c>
      <c r="D37359" s="282">
        <v>115</v>
      </c>
      <c r="E37359" s="265"/>
    </row>
    <row r="37360" spans="1:5">
      <c r="A37360" s="283">
        <v>95210</v>
      </c>
      <c r="B37360" s="176">
        <v>6166.9</v>
      </c>
      <c r="C37360" s="176">
        <v>29.6</v>
      </c>
      <c r="D37360" s="282">
        <v>146</v>
      </c>
      <c r="E37360" s="265"/>
    </row>
    <row r="37361" spans="1:5">
      <c r="A37361" s="283">
        <v>95211</v>
      </c>
      <c r="B37361" s="176">
        <v>0</v>
      </c>
      <c r="C37361" s="176">
        <v>0</v>
      </c>
      <c r="D37361" s="282">
        <v>87</v>
      </c>
      <c r="E37361" s="265"/>
    </row>
    <row r="37362" spans="1:5">
      <c r="A37362" s="283">
        <v>95212</v>
      </c>
      <c r="B37362" s="176">
        <v>1168.9000000000001</v>
      </c>
      <c r="C37362" s="176">
        <v>32.9</v>
      </c>
      <c r="D37362" s="282">
        <v>87</v>
      </c>
      <c r="E37362" s="265"/>
    </row>
    <row r="37363" spans="1:5">
      <c r="A37363" s="283">
        <v>95213</v>
      </c>
      <c r="B37363" s="176">
        <v>136.1</v>
      </c>
      <c r="C37363" s="176">
        <v>34.9</v>
      </c>
      <c r="D37363" s="282">
        <v>116</v>
      </c>
      <c r="E37363" s="265"/>
    </row>
    <row r="37364" spans="1:5">
      <c r="A37364" s="283">
        <v>95215</v>
      </c>
      <c r="B37364" s="176">
        <v>284.10000000000002</v>
      </c>
      <c r="C37364" s="176">
        <v>32.1</v>
      </c>
      <c r="D37364" s="282">
        <v>87</v>
      </c>
      <c r="E37364" s="265"/>
    </row>
    <row r="37365" spans="1:5">
      <c r="A37365" s="283">
        <v>95219</v>
      </c>
      <c r="B37365" s="176">
        <v>1232.5</v>
      </c>
      <c r="C37365" s="176">
        <v>36.200000000000003</v>
      </c>
      <c r="D37365" s="282">
        <v>162</v>
      </c>
      <c r="E37365" s="265"/>
    </row>
    <row r="37366" spans="1:5">
      <c r="A37366" s="283">
        <v>95220</v>
      </c>
      <c r="B37366" s="176">
        <v>89.7</v>
      </c>
      <c r="C37366" s="176">
        <v>42.3</v>
      </c>
      <c r="D37366" s="282">
        <v>106</v>
      </c>
      <c r="E37366" s="265"/>
    </row>
    <row r="37367" spans="1:5">
      <c r="A37367" s="283">
        <v>95221</v>
      </c>
      <c r="B37367" s="176">
        <v>89.9</v>
      </c>
      <c r="C37367" s="176">
        <v>48.1</v>
      </c>
      <c r="D37367" s="282">
        <v>87</v>
      </c>
      <c r="E37367" s="265"/>
    </row>
    <row r="37368" spans="1:5">
      <c r="A37368" s="283">
        <v>95222</v>
      </c>
      <c r="B37368" s="176">
        <v>56</v>
      </c>
      <c r="C37368" s="176">
        <v>46.1</v>
      </c>
      <c r="D37368" s="282">
        <v>109</v>
      </c>
      <c r="E37368" s="265"/>
    </row>
    <row r="37369" spans="1:5">
      <c r="A37369" s="283">
        <v>95223</v>
      </c>
      <c r="B37369" s="176">
        <v>18.3</v>
      </c>
      <c r="C37369" s="176">
        <v>53.3</v>
      </c>
      <c r="D37369" s="282">
        <v>96</v>
      </c>
      <c r="E37369" s="265"/>
    </row>
    <row r="37370" spans="1:5">
      <c r="A37370" s="283">
        <v>95224</v>
      </c>
      <c r="B37370" s="176">
        <v>115.5</v>
      </c>
      <c r="C37370" s="176">
        <v>55.4</v>
      </c>
      <c r="D37370" s="282">
        <v>87</v>
      </c>
      <c r="E37370" s="265"/>
    </row>
    <row r="37371" spans="1:5">
      <c r="A37371" s="283">
        <v>95225</v>
      </c>
      <c r="B37371" s="176">
        <v>152.5</v>
      </c>
      <c r="C37371" s="176">
        <v>43.9</v>
      </c>
      <c r="D37371" s="282">
        <v>87</v>
      </c>
      <c r="E37371" s="265"/>
    </row>
    <row r="37372" spans="1:5">
      <c r="A37372" s="283">
        <v>95226</v>
      </c>
      <c r="B37372" s="176">
        <v>141.80000000000001</v>
      </c>
      <c r="C37372" s="176">
        <v>45.3</v>
      </c>
      <c r="D37372" s="282">
        <v>87</v>
      </c>
      <c r="E37372" s="265"/>
    </row>
    <row r="37373" spans="1:5">
      <c r="A37373" s="283">
        <v>95227</v>
      </c>
      <c r="B37373" s="176">
        <v>24.5</v>
      </c>
      <c r="C37373" s="176">
        <v>45.4</v>
      </c>
      <c r="D37373" s="282">
        <v>87</v>
      </c>
      <c r="E37373" s="265"/>
    </row>
    <row r="37374" spans="1:5">
      <c r="A37374" s="283">
        <v>95228</v>
      </c>
      <c r="B37374" s="176">
        <v>27</v>
      </c>
      <c r="C37374" s="176">
        <v>47.2</v>
      </c>
      <c r="D37374" s="282">
        <v>106</v>
      </c>
      <c r="E37374" s="265"/>
    </row>
    <row r="37375" spans="1:5">
      <c r="A37375" s="283">
        <v>95229</v>
      </c>
      <c r="B37375" s="176">
        <v>344.4</v>
      </c>
      <c r="C37375" s="176">
        <v>51.7</v>
      </c>
      <c r="D37375" s="282">
        <v>87</v>
      </c>
      <c r="E37375" s="265"/>
    </row>
    <row r="37376" spans="1:5">
      <c r="A37376" s="283">
        <v>95230</v>
      </c>
      <c r="B37376" s="176">
        <v>18.2</v>
      </c>
      <c r="C37376" s="176">
        <v>41.5</v>
      </c>
      <c r="D37376" s="282">
        <v>87</v>
      </c>
      <c r="E37376" s="265"/>
    </row>
    <row r="37377" spans="1:5">
      <c r="A37377" s="283">
        <v>95231</v>
      </c>
      <c r="B37377" s="176">
        <v>424.8</v>
      </c>
      <c r="C37377" s="176">
        <v>30</v>
      </c>
      <c r="D37377" s="282">
        <v>87</v>
      </c>
      <c r="E37377" s="265"/>
    </row>
    <row r="37378" spans="1:5">
      <c r="A37378" s="283">
        <v>95232</v>
      </c>
      <c r="B37378" s="176">
        <v>28.6</v>
      </c>
      <c r="C37378" s="176">
        <v>52.8</v>
      </c>
      <c r="D37378" s="282">
        <v>87</v>
      </c>
      <c r="E37378" s="265"/>
    </row>
    <row r="37379" spans="1:5">
      <c r="A37379" s="283">
        <v>95233</v>
      </c>
      <c r="B37379" s="176">
        <v>66.3</v>
      </c>
      <c r="C37379" s="176">
        <v>56.7</v>
      </c>
      <c r="D37379" s="282">
        <v>87</v>
      </c>
      <c r="E37379" s="265"/>
    </row>
    <row r="37380" spans="1:5">
      <c r="A37380" s="283">
        <v>95234</v>
      </c>
      <c r="B37380" s="176">
        <v>7.3</v>
      </c>
      <c r="C37380" s="176">
        <v>35.6</v>
      </c>
      <c r="D37380" s="282">
        <v>87</v>
      </c>
      <c r="E37380" s="265"/>
    </row>
    <row r="37381" spans="1:5">
      <c r="A37381" s="283">
        <v>95236</v>
      </c>
      <c r="B37381" s="176">
        <v>37.6</v>
      </c>
      <c r="C37381" s="176">
        <v>37.4</v>
      </c>
      <c r="D37381" s="282">
        <v>97</v>
      </c>
      <c r="E37381" s="265"/>
    </row>
    <row r="37382" spans="1:5">
      <c r="A37382" s="283">
        <v>95237</v>
      </c>
      <c r="B37382" s="176">
        <v>280.2</v>
      </c>
      <c r="C37382" s="176">
        <v>40.200000000000003</v>
      </c>
      <c r="D37382" s="282">
        <v>87</v>
      </c>
      <c r="E37382" s="265"/>
    </row>
    <row r="37383" spans="1:5">
      <c r="A37383" s="283">
        <v>95240</v>
      </c>
      <c r="B37383" s="176">
        <v>397.2</v>
      </c>
      <c r="C37383" s="176">
        <v>32.6</v>
      </c>
      <c r="D37383" s="282">
        <v>121</v>
      </c>
      <c r="E37383" s="265"/>
    </row>
    <row r="37384" spans="1:5">
      <c r="A37384" s="283">
        <v>95241</v>
      </c>
      <c r="B37384" s="176">
        <v>0</v>
      </c>
      <c r="C37384" s="176">
        <v>0</v>
      </c>
      <c r="D37384" s="282">
        <v>87</v>
      </c>
      <c r="E37384" s="265"/>
    </row>
    <row r="37385" spans="1:5">
      <c r="A37385" s="283">
        <v>95242</v>
      </c>
      <c r="B37385" s="176">
        <v>228.1</v>
      </c>
      <c r="C37385" s="176">
        <v>40.6</v>
      </c>
      <c r="D37385" s="282">
        <v>154</v>
      </c>
      <c r="E37385" s="265"/>
    </row>
    <row r="37386" spans="1:5">
      <c r="A37386" s="283">
        <v>95245</v>
      </c>
      <c r="B37386" s="176">
        <v>30.5</v>
      </c>
      <c r="C37386" s="176">
        <v>51.5</v>
      </c>
      <c r="D37386" s="282">
        <v>87</v>
      </c>
      <c r="E37386" s="265"/>
    </row>
    <row r="37387" spans="1:5">
      <c r="A37387" s="283">
        <v>95246</v>
      </c>
      <c r="B37387" s="176">
        <v>21.9</v>
      </c>
      <c r="C37387" s="176">
        <v>51.7</v>
      </c>
      <c r="D37387" s="282">
        <v>87</v>
      </c>
      <c r="E37387" s="265"/>
    </row>
    <row r="37388" spans="1:5">
      <c r="A37388" s="283">
        <v>95247</v>
      </c>
      <c r="B37388" s="176">
        <v>96.5</v>
      </c>
      <c r="C37388" s="176">
        <v>53.1</v>
      </c>
      <c r="D37388" s="282">
        <v>96</v>
      </c>
      <c r="E37388" s="265"/>
    </row>
    <row r="37389" spans="1:5">
      <c r="A37389" s="283">
        <v>95248</v>
      </c>
      <c r="B37389" s="176">
        <v>52.5</v>
      </c>
      <c r="C37389" s="176">
        <v>50.4</v>
      </c>
      <c r="D37389" s="282">
        <v>87</v>
      </c>
      <c r="E37389" s="265"/>
    </row>
    <row r="37390" spans="1:5">
      <c r="A37390" s="283">
        <v>95249</v>
      </c>
      <c r="B37390" s="176">
        <v>60.3</v>
      </c>
      <c r="C37390" s="176">
        <v>48.8</v>
      </c>
      <c r="D37390" s="282">
        <v>95</v>
      </c>
      <c r="E37390" s="265"/>
    </row>
    <row r="37391" spans="1:5">
      <c r="A37391" s="283">
        <v>95251</v>
      </c>
      <c r="B37391" s="176">
        <v>62.6</v>
      </c>
      <c r="C37391" s="176">
        <v>49</v>
      </c>
      <c r="D37391" s="282">
        <v>87</v>
      </c>
      <c r="E37391" s="265"/>
    </row>
    <row r="37392" spans="1:5">
      <c r="A37392" s="283">
        <v>95252</v>
      </c>
      <c r="B37392" s="176">
        <v>74.2</v>
      </c>
      <c r="C37392" s="176">
        <v>45.4</v>
      </c>
      <c r="D37392" s="282">
        <v>106</v>
      </c>
      <c r="E37392" s="265"/>
    </row>
    <row r="37393" spans="1:5">
      <c r="A37393" s="283">
        <v>95253</v>
      </c>
      <c r="B37393" s="176">
        <v>134.5</v>
      </c>
      <c r="C37393" s="176">
        <v>44.8</v>
      </c>
      <c r="D37393" s="282">
        <v>87</v>
      </c>
      <c r="E37393" s="265"/>
    </row>
    <row r="37394" spans="1:5">
      <c r="A37394" s="283">
        <v>95254</v>
      </c>
      <c r="B37394" s="176">
        <v>77.599999999999994</v>
      </c>
      <c r="C37394" s="176">
        <v>45.8</v>
      </c>
      <c r="D37394" s="282">
        <v>87</v>
      </c>
      <c r="E37394" s="265"/>
    </row>
    <row r="37395" spans="1:5">
      <c r="A37395" s="283">
        <v>95255</v>
      </c>
      <c r="B37395" s="176">
        <v>31.8</v>
      </c>
      <c r="C37395" s="176">
        <v>53.2</v>
      </c>
      <c r="D37395" s="282">
        <v>108</v>
      </c>
      <c r="E37395" s="265"/>
    </row>
    <row r="37396" spans="1:5">
      <c r="A37396" s="283">
        <v>95257</v>
      </c>
      <c r="B37396" s="176">
        <v>7.4</v>
      </c>
      <c r="C37396" s="176">
        <v>55.2</v>
      </c>
      <c r="D37396" s="282">
        <v>87</v>
      </c>
      <c r="E37396" s="265"/>
    </row>
    <row r="37397" spans="1:5">
      <c r="A37397" s="283">
        <v>95258</v>
      </c>
      <c r="B37397" s="176">
        <v>617.9</v>
      </c>
      <c r="C37397" s="176">
        <v>42</v>
      </c>
      <c r="D37397" s="282">
        <v>87</v>
      </c>
      <c r="E37397" s="265"/>
    </row>
    <row r="37398" spans="1:5">
      <c r="A37398" s="283">
        <v>95267</v>
      </c>
      <c r="B37398" s="176">
        <v>0</v>
      </c>
      <c r="C37398" s="176">
        <v>0</v>
      </c>
      <c r="D37398" s="282">
        <v>87</v>
      </c>
      <c r="E37398" s="265"/>
    </row>
    <row r="37399" spans="1:5">
      <c r="A37399" s="283">
        <v>95269</v>
      </c>
      <c r="B37399" s="176">
        <v>0</v>
      </c>
      <c r="C37399" s="176">
        <v>0</v>
      </c>
      <c r="D37399" s="282">
        <v>87</v>
      </c>
      <c r="E37399" s="265"/>
    </row>
    <row r="37400" spans="1:5">
      <c r="A37400" s="283">
        <v>95296</v>
      </c>
      <c r="B37400" s="176">
        <v>0</v>
      </c>
      <c r="C37400" s="176">
        <v>0</v>
      </c>
      <c r="D37400" s="282">
        <v>87</v>
      </c>
      <c r="E37400" s="265"/>
    </row>
    <row r="37401" spans="1:5">
      <c r="A37401" s="283">
        <v>95301</v>
      </c>
      <c r="B37401" s="176">
        <v>442.1</v>
      </c>
      <c r="C37401" s="176">
        <v>31.5</v>
      </c>
      <c r="D37401" s="282">
        <v>131</v>
      </c>
      <c r="E37401" s="265"/>
    </row>
    <row r="37402" spans="1:5">
      <c r="A37402" s="283">
        <v>95303</v>
      </c>
      <c r="B37402" s="176">
        <v>36.299999999999997</v>
      </c>
      <c r="C37402" s="176">
        <v>30.1</v>
      </c>
      <c r="D37402" s="282">
        <v>87</v>
      </c>
      <c r="E37402" s="265"/>
    </row>
    <row r="37403" spans="1:5">
      <c r="A37403" s="283">
        <v>95304</v>
      </c>
      <c r="B37403" s="176">
        <v>124.8</v>
      </c>
      <c r="C37403" s="176">
        <v>36.799999999999997</v>
      </c>
      <c r="D37403" s="282">
        <v>117</v>
      </c>
      <c r="E37403" s="265"/>
    </row>
    <row r="37404" spans="1:5">
      <c r="A37404" s="283">
        <v>95305</v>
      </c>
      <c r="B37404" s="176">
        <v>0.6</v>
      </c>
      <c r="C37404" s="176">
        <v>48.2</v>
      </c>
      <c r="D37404" s="282">
        <v>87</v>
      </c>
      <c r="E37404" s="265"/>
    </row>
    <row r="37405" spans="1:5">
      <c r="A37405" s="283">
        <v>95306</v>
      </c>
      <c r="B37405" s="176">
        <v>4.8</v>
      </c>
      <c r="C37405" s="176">
        <v>48</v>
      </c>
      <c r="D37405" s="282">
        <v>96</v>
      </c>
      <c r="E37405" s="265"/>
    </row>
    <row r="37406" spans="1:5">
      <c r="A37406" s="283">
        <v>95307</v>
      </c>
      <c r="B37406" s="176">
        <v>1337.1</v>
      </c>
      <c r="C37406" s="176">
        <v>30.2</v>
      </c>
      <c r="D37406" s="282">
        <v>116</v>
      </c>
      <c r="E37406" s="265"/>
    </row>
    <row r="37407" spans="1:5">
      <c r="A37407" s="283">
        <v>95309</v>
      </c>
      <c r="B37407" s="176">
        <v>6.3</v>
      </c>
      <c r="C37407" s="176">
        <v>44.2</v>
      </c>
      <c r="D37407" s="282">
        <v>87</v>
      </c>
      <c r="E37407" s="265"/>
    </row>
    <row r="37408" spans="1:5">
      <c r="A37408" s="283">
        <v>95310</v>
      </c>
      <c r="B37408" s="176">
        <v>87.8</v>
      </c>
      <c r="C37408" s="176">
        <v>48.5</v>
      </c>
      <c r="D37408" s="282">
        <v>87</v>
      </c>
      <c r="E37408" s="265"/>
    </row>
    <row r="37409" spans="1:5">
      <c r="A37409" s="283">
        <v>95311</v>
      </c>
      <c r="B37409" s="176">
        <v>9.4</v>
      </c>
      <c r="C37409" s="176">
        <v>52</v>
      </c>
      <c r="D37409" s="282">
        <v>87</v>
      </c>
      <c r="E37409" s="265"/>
    </row>
    <row r="37410" spans="1:5">
      <c r="A37410" s="283">
        <v>95312</v>
      </c>
      <c r="B37410" s="176">
        <v>0</v>
      </c>
      <c r="C37410" s="176">
        <v>0</v>
      </c>
      <c r="D37410" s="282">
        <v>87</v>
      </c>
      <c r="E37410" s="265"/>
    </row>
    <row r="37411" spans="1:5">
      <c r="A37411" s="283">
        <v>95313</v>
      </c>
      <c r="B37411" s="176">
        <v>12.7</v>
      </c>
      <c r="C37411" s="176">
        <v>34.299999999999997</v>
      </c>
      <c r="D37411" s="282">
        <v>87</v>
      </c>
      <c r="E37411" s="265"/>
    </row>
    <row r="37412" spans="1:5">
      <c r="A37412" s="283">
        <v>95315</v>
      </c>
      <c r="B37412" s="176">
        <v>410.6</v>
      </c>
      <c r="C37412" s="176">
        <v>28.4</v>
      </c>
      <c r="D37412" s="282">
        <v>87</v>
      </c>
      <c r="E37412" s="265"/>
    </row>
    <row r="37413" spans="1:5">
      <c r="A37413" s="283">
        <v>95316</v>
      </c>
      <c r="B37413" s="176">
        <v>171.2</v>
      </c>
      <c r="C37413" s="176">
        <v>36.6</v>
      </c>
      <c r="D37413" s="282">
        <v>87</v>
      </c>
      <c r="E37413" s="265"/>
    </row>
    <row r="37414" spans="1:5">
      <c r="A37414" s="283">
        <v>95317</v>
      </c>
      <c r="B37414" s="176">
        <v>12.1</v>
      </c>
      <c r="C37414" s="176">
        <v>29</v>
      </c>
      <c r="D37414" s="282">
        <v>87</v>
      </c>
      <c r="E37414" s="265"/>
    </row>
    <row r="37415" spans="1:5">
      <c r="A37415" s="283">
        <v>95318</v>
      </c>
      <c r="B37415" s="176">
        <v>5.7</v>
      </c>
      <c r="C37415" s="176">
        <v>38.299999999999997</v>
      </c>
      <c r="D37415" s="282">
        <v>105</v>
      </c>
      <c r="E37415" s="265"/>
    </row>
    <row r="37416" spans="1:5">
      <c r="A37416" s="283">
        <v>95319</v>
      </c>
      <c r="B37416" s="176">
        <v>0</v>
      </c>
      <c r="C37416" s="176">
        <v>0</v>
      </c>
      <c r="D37416" s="282">
        <v>87</v>
      </c>
      <c r="E37416" s="265"/>
    </row>
    <row r="37417" spans="1:5">
      <c r="A37417" s="283">
        <v>95320</v>
      </c>
      <c r="B37417" s="176">
        <v>155.30000000000001</v>
      </c>
      <c r="C37417" s="176">
        <v>36.799999999999997</v>
      </c>
      <c r="D37417" s="282">
        <v>95</v>
      </c>
      <c r="E37417" s="265"/>
    </row>
    <row r="37418" spans="1:5">
      <c r="A37418" s="283">
        <v>95321</v>
      </c>
      <c r="B37418" s="176">
        <v>11.5</v>
      </c>
      <c r="C37418" s="176">
        <v>56.7</v>
      </c>
      <c r="D37418" s="282">
        <v>96</v>
      </c>
      <c r="E37418" s="265"/>
    </row>
    <row r="37419" spans="1:5">
      <c r="A37419" s="283">
        <v>95322</v>
      </c>
      <c r="B37419" s="176">
        <v>28.8</v>
      </c>
      <c r="C37419" s="176">
        <v>34.200000000000003</v>
      </c>
      <c r="D37419" s="282">
        <v>95</v>
      </c>
      <c r="E37419" s="265"/>
    </row>
    <row r="37420" spans="1:5">
      <c r="A37420" s="283">
        <v>95323</v>
      </c>
      <c r="B37420" s="176">
        <v>23.7</v>
      </c>
      <c r="C37420" s="176">
        <v>35.9</v>
      </c>
      <c r="D37420" s="282">
        <v>87</v>
      </c>
      <c r="E37420" s="265"/>
    </row>
    <row r="37421" spans="1:5">
      <c r="A37421" s="283">
        <v>95324</v>
      </c>
      <c r="B37421" s="176">
        <v>181.2</v>
      </c>
      <c r="C37421" s="176">
        <v>35.9</v>
      </c>
      <c r="D37421" s="282">
        <v>95</v>
      </c>
      <c r="E37421" s="265"/>
    </row>
    <row r="37422" spans="1:5">
      <c r="A37422" s="283">
        <v>95325</v>
      </c>
      <c r="B37422" s="176">
        <v>4.5999999999999996</v>
      </c>
      <c r="C37422" s="176">
        <v>47.3</v>
      </c>
      <c r="D37422" s="282">
        <v>87</v>
      </c>
      <c r="E37422" s="265"/>
    </row>
    <row r="37423" spans="1:5">
      <c r="A37423" s="283">
        <v>95326</v>
      </c>
      <c r="B37423" s="176">
        <v>468.4</v>
      </c>
      <c r="C37423" s="176">
        <v>33.6</v>
      </c>
      <c r="D37423" s="282">
        <v>108</v>
      </c>
      <c r="E37423" s="265"/>
    </row>
    <row r="37424" spans="1:5">
      <c r="A37424" s="283">
        <v>95327</v>
      </c>
      <c r="B37424" s="176">
        <v>76</v>
      </c>
      <c r="C37424" s="176">
        <v>40.4</v>
      </c>
      <c r="D37424" s="282">
        <v>117</v>
      </c>
      <c r="E37424" s="265"/>
    </row>
    <row r="37425" spans="1:5">
      <c r="A37425" s="283">
        <v>95328</v>
      </c>
      <c r="B37425" s="176">
        <v>2629.4</v>
      </c>
      <c r="C37425" s="176">
        <v>26.7</v>
      </c>
      <c r="D37425" s="282">
        <v>87</v>
      </c>
      <c r="E37425" s="265"/>
    </row>
    <row r="37426" spans="1:5">
      <c r="A37426" s="283">
        <v>95329</v>
      </c>
      <c r="B37426" s="176">
        <v>15.8</v>
      </c>
      <c r="C37426" s="176">
        <v>47.7</v>
      </c>
      <c r="D37426" s="282">
        <v>107</v>
      </c>
      <c r="E37426" s="265"/>
    </row>
    <row r="37427" spans="1:5">
      <c r="A37427" s="283">
        <v>95330</v>
      </c>
      <c r="B37427" s="176">
        <v>939.1</v>
      </c>
      <c r="C37427" s="176">
        <v>30.4</v>
      </c>
      <c r="D37427" s="282">
        <v>132</v>
      </c>
      <c r="E37427" s="265"/>
    </row>
    <row r="37428" spans="1:5">
      <c r="A37428" s="283">
        <v>95333</v>
      </c>
      <c r="B37428" s="176">
        <v>31.4</v>
      </c>
      <c r="C37428" s="176">
        <v>31.9</v>
      </c>
      <c r="D37428" s="282">
        <v>87</v>
      </c>
      <c r="E37428" s="265"/>
    </row>
    <row r="37429" spans="1:5">
      <c r="A37429" s="283">
        <v>95334</v>
      </c>
      <c r="B37429" s="176">
        <v>305.10000000000002</v>
      </c>
      <c r="C37429" s="176">
        <v>28.3</v>
      </c>
      <c r="D37429" s="282">
        <v>87</v>
      </c>
      <c r="E37429" s="265"/>
    </row>
    <row r="37430" spans="1:5">
      <c r="A37430" s="283">
        <v>95335</v>
      </c>
      <c r="B37430" s="176">
        <v>1.3</v>
      </c>
      <c r="C37430" s="176">
        <v>54.6</v>
      </c>
      <c r="D37430" s="282">
        <v>87</v>
      </c>
      <c r="E37430" s="265"/>
    </row>
    <row r="37431" spans="1:5">
      <c r="A37431" s="283">
        <v>95336</v>
      </c>
      <c r="B37431" s="176">
        <v>1031.8</v>
      </c>
      <c r="C37431" s="176">
        <v>35</v>
      </c>
      <c r="D37431" s="282">
        <v>115</v>
      </c>
      <c r="E37431" s="265"/>
    </row>
    <row r="37432" spans="1:5">
      <c r="A37432" s="283">
        <v>95337</v>
      </c>
      <c r="B37432" s="176">
        <v>662.1</v>
      </c>
      <c r="C37432" s="176">
        <v>32.4</v>
      </c>
      <c r="D37432" s="282">
        <v>103</v>
      </c>
      <c r="E37432" s="265"/>
    </row>
    <row r="37433" spans="1:5">
      <c r="A37433" s="283">
        <v>95338</v>
      </c>
      <c r="B37433" s="176">
        <v>22.7</v>
      </c>
      <c r="C37433" s="176">
        <v>49.7</v>
      </c>
      <c r="D37433" s="282">
        <v>107</v>
      </c>
      <c r="E37433" s="265"/>
    </row>
    <row r="37434" spans="1:5">
      <c r="A37434" s="283">
        <v>95340</v>
      </c>
      <c r="B37434" s="176">
        <v>889.1</v>
      </c>
      <c r="C37434" s="176">
        <v>32.6</v>
      </c>
      <c r="D37434" s="282">
        <v>121</v>
      </c>
      <c r="E37434" s="265"/>
    </row>
    <row r="37435" spans="1:5">
      <c r="A37435" s="283">
        <v>95341</v>
      </c>
      <c r="B37435" s="176">
        <v>162.4</v>
      </c>
      <c r="C37435" s="176">
        <v>25.3</v>
      </c>
      <c r="D37435" s="282">
        <v>93</v>
      </c>
      <c r="E37435" s="265"/>
    </row>
    <row r="37436" spans="1:5">
      <c r="A37436" s="283">
        <v>95344</v>
      </c>
      <c r="B37436" s="176">
        <v>0</v>
      </c>
      <c r="C37436" s="176">
        <v>0</v>
      </c>
      <c r="D37436" s="282">
        <v>87</v>
      </c>
      <c r="E37436" s="265"/>
    </row>
    <row r="37437" spans="1:5">
      <c r="A37437" s="283">
        <v>95345</v>
      </c>
      <c r="B37437" s="176">
        <v>25.7</v>
      </c>
      <c r="C37437" s="176">
        <v>45.2</v>
      </c>
      <c r="D37437" s="282">
        <v>96</v>
      </c>
      <c r="E37437" s="265"/>
    </row>
    <row r="37438" spans="1:5">
      <c r="A37438" s="283">
        <v>95346</v>
      </c>
      <c r="B37438" s="176">
        <v>39.4</v>
      </c>
      <c r="C37438" s="176">
        <v>49.6</v>
      </c>
      <c r="D37438" s="282">
        <v>87</v>
      </c>
      <c r="E37438" s="265"/>
    </row>
    <row r="37439" spans="1:5">
      <c r="A37439" s="283">
        <v>95347</v>
      </c>
      <c r="B37439" s="176">
        <v>0.6</v>
      </c>
      <c r="C37439" s="176">
        <v>47.4</v>
      </c>
      <c r="D37439" s="282">
        <v>87</v>
      </c>
      <c r="E37439" s="265"/>
    </row>
    <row r="37440" spans="1:5">
      <c r="A37440" s="283">
        <v>95348</v>
      </c>
      <c r="B37440" s="176">
        <v>970.9</v>
      </c>
      <c r="C37440" s="176">
        <v>28.7</v>
      </c>
      <c r="D37440" s="282">
        <v>106</v>
      </c>
      <c r="E37440" s="265"/>
    </row>
    <row r="37441" spans="1:5">
      <c r="A37441" s="283">
        <v>95350</v>
      </c>
      <c r="B37441" s="176">
        <v>5485.5</v>
      </c>
      <c r="C37441" s="176">
        <v>36.799999999999997</v>
      </c>
      <c r="D37441" s="282">
        <v>141</v>
      </c>
      <c r="E37441" s="265"/>
    </row>
    <row r="37442" spans="1:5">
      <c r="A37442" s="283">
        <v>95351</v>
      </c>
      <c r="B37442" s="176">
        <v>4345</v>
      </c>
      <c r="C37442" s="176">
        <v>28.3</v>
      </c>
      <c r="D37442" s="282">
        <v>131</v>
      </c>
      <c r="E37442" s="265"/>
    </row>
    <row r="37443" spans="1:5">
      <c r="A37443" s="283">
        <v>95352</v>
      </c>
      <c r="B37443" s="176">
        <v>0</v>
      </c>
      <c r="C37443" s="176">
        <v>0</v>
      </c>
      <c r="D37443" s="282">
        <v>87</v>
      </c>
      <c r="E37443" s="265"/>
    </row>
    <row r="37444" spans="1:5">
      <c r="A37444" s="283">
        <v>95353</v>
      </c>
      <c r="B37444" s="176">
        <v>0</v>
      </c>
      <c r="C37444" s="176">
        <v>0</v>
      </c>
      <c r="D37444" s="282">
        <v>87</v>
      </c>
      <c r="E37444" s="265"/>
    </row>
    <row r="37445" spans="1:5">
      <c r="A37445" s="283">
        <v>95354</v>
      </c>
      <c r="B37445" s="176">
        <v>2907.6</v>
      </c>
      <c r="C37445" s="176">
        <v>33.299999999999997</v>
      </c>
      <c r="D37445" s="282">
        <v>125</v>
      </c>
      <c r="E37445" s="265"/>
    </row>
    <row r="37446" spans="1:5">
      <c r="A37446" s="283">
        <v>95355</v>
      </c>
      <c r="B37446" s="176">
        <v>4892.8999999999996</v>
      </c>
      <c r="C37446" s="176">
        <v>36.4</v>
      </c>
      <c r="D37446" s="282">
        <v>119</v>
      </c>
      <c r="E37446" s="265"/>
    </row>
    <row r="37447" spans="1:5">
      <c r="A37447" s="283">
        <v>95356</v>
      </c>
      <c r="B37447" s="176">
        <v>1727.4</v>
      </c>
      <c r="C37447" s="176">
        <v>36.700000000000003</v>
      </c>
      <c r="D37447" s="282">
        <v>150</v>
      </c>
      <c r="E37447" s="265"/>
    </row>
    <row r="37448" spans="1:5">
      <c r="A37448" s="283">
        <v>95357</v>
      </c>
      <c r="B37448" s="176">
        <v>341</v>
      </c>
      <c r="C37448" s="176">
        <v>34.799999999999997</v>
      </c>
      <c r="D37448" s="282">
        <v>103</v>
      </c>
      <c r="E37448" s="265"/>
    </row>
    <row r="37449" spans="1:5">
      <c r="A37449" s="283">
        <v>95358</v>
      </c>
      <c r="B37449" s="176">
        <v>268.60000000000002</v>
      </c>
      <c r="C37449" s="176">
        <v>30.1</v>
      </c>
      <c r="D37449" s="282">
        <v>120</v>
      </c>
      <c r="E37449" s="265"/>
    </row>
    <row r="37450" spans="1:5">
      <c r="A37450" s="283">
        <v>95360</v>
      </c>
      <c r="B37450" s="176">
        <v>75.8</v>
      </c>
      <c r="C37450" s="176">
        <v>31</v>
      </c>
      <c r="D37450" s="282">
        <v>87</v>
      </c>
      <c r="E37450" s="265"/>
    </row>
    <row r="37451" spans="1:5">
      <c r="A37451" s="283">
        <v>95361</v>
      </c>
      <c r="B37451" s="176">
        <v>126.7</v>
      </c>
      <c r="C37451" s="176">
        <v>38</v>
      </c>
      <c r="D37451" s="282">
        <v>122</v>
      </c>
      <c r="E37451" s="265"/>
    </row>
    <row r="37452" spans="1:5">
      <c r="A37452" s="283">
        <v>95363</v>
      </c>
      <c r="B37452" s="176">
        <v>96</v>
      </c>
      <c r="C37452" s="176">
        <v>29.9</v>
      </c>
      <c r="D37452" s="282">
        <v>87</v>
      </c>
      <c r="E37452" s="265"/>
    </row>
    <row r="37453" spans="1:5">
      <c r="A37453" s="283">
        <v>95364</v>
      </c>
      <c r="B37453" s="176">
        <v>1.4</v>
      </c>
      <c r="C37453" s="176">
        <v>58.3</v>
      </c>
      <c r="D37453" s="282">
        <v>87</v>
      </c>
      <c r="E37453" s="265"/>
    </row>
    <row r="37454" spans="1:5">
      <c r="A37454" s="283">
        <v>95365</v>
      </c>
      <c r="B37454" s="176">
        <v>56.3</v>
      </c>
      <c r="C37454" s="176">
        <v>27.8</v>
      </c>
      <c r="D37454" s="282">
        <v>87</v>
      </c>
      <c r="E37454" s="265"/>
    </row>
    <row r="37455" spans="1:5">
      <c r="A37455" s="283">
        <v>95366</v>
      </c>
      <c r="B37455" s="176">
        <v>474.5</v>
      </c>
      <c r="C37455" s="176">
        <v>37.200000000000003</v>
      </c>
      <c r="D37455" s="282">
        <v>112</v>
      </c>
      <c r="E37455" s="265"/>
    </row>
    <row r="37456" spans="1:5">
      <c r="A37456" s="283">
        <v>95367</v>
      </c>
      <c r="B37456" s="176">
        <v>2391.3000000000002</v>
      </c>
      <c r="C37456" s="176">
        <v>31.6</v>
      </c>
      <c r="D37456" s="282">
        <v>94</v>
      </c>
      <c r="E37456" s="265"/>
    </row>
    <row r="37457" spans="1:5">
      <c r="A37457" s="283">
        <v>95368</v>
      </c>
      <c r="B37457" s="176">
        <v>1208.5999999999999</v>
      </c>
      <c r="C37457" s="176">
        <v>31.2</v>
      </c>
      <c r="D37457" s="282">
        <v>148</v>
      </c>
      <c r="E37457" s="265"/>
    </row>
    <row r="37458" spans="1:5">
      <c r="A37458" s="283">
        <v>95369</v>
      </c>
      <c r="B37458" s="176">
        <v>5.8</v>
      </c>
      <c r="C37458" s="176">
        <v>34.700000000000003</v>
      </c>
      <c r="D37458" s="282">
        <v>87</v>
      </c>
      <c r="E37458" s="265"/>
    </row>
    <row r="37459" spans="1:5">
      <c r="A37459" s="283">
        <v>95370</v>
      </c>
      <c r="B37459" s="176">
        <v>59.4</v>
      </c>
      <c r="C37459" s="176">
        <v>47.9</v>
      </c>
      <c r="D37459" s="282">
        <v>123</v>
      </c>
      <c r="E37459" s="265"/>
    </row>
    <row r="37460" spans="1:5">
      <c r="A37460" s="283">
        <v>95372</v>
      </c>
      <c r="B37460" s="176">
        <v>644.20000000000005</v>
      </c>
      <c r="C37460" s="176">
        <v>43</v>
      </c>
      <c r="D37460" s="282">
        <v>87</v>
      </c>
      <c r="E37460" s="265"/>
    </row>
    <row r="37461" spans="1:5">
      <c r="A37461" s="283">
        <v>95373</v>
      </c>
      <c r="B37461" s="176">
        <v>528.1</v>
      </c>
      <c r="C37461" s="176">
        <v>52.6</v>
      </c>
      <c r="D37461" s="282">
        <v>87</v>
      </c>
      <c r="E37461" s="265"/>
    </row>
    <row r="37462" spans="1:5">
      <c r="A37462" s="283">
        <v>95374</v>
      </c>
      <c r="B37462" s="176">
        <v>37.4</v>
      </c>
      <c r="C37462" s="176">
        <v>31.9</v>
      </c>
      <c r="D37462" s="282">
        <v>87</v>
      </c>
      <c r="E37462" s="265"/>
    </row>
    <row r="37463" spans="1:5">
      <c r="A37463" s="283">
        <v>95375</v>
      </c>
      <c r="B37463" s="176">
        <v>0</v>
      </c>
      <c r="C37463" s="176">
        <v>0</v>
      </c>
      <c r="D37463" s="282">
        <v>87</v>
      </c>
      <c r="E37463" s="265"/>
    </row>
    <row r="37464" spans="1:5">
      <c r="A37464" s="283">
        <v>95376</v>
      </c>
      <c r="B37464" s="176">
        <v>4652.5</v>
      </c>
      <c r="C37464" s="176">
        <v>32.299999999999997</v>
      </c>
      <c r="D37464" s="282">
        <v>114</v>
      </c>
      <c r="E37464" s="265"/>
    </row>
    <row r="37465" spans="1:5">
      <c r="A37465" s="283">
        <v>95377</v>
      </c>
      <c r="B37465" s="176">
        <v>221</v>
      </c>
      <c r="C37465" s="176">
        <v>31.7</v>
      </c>
      <c r="D37465" s="282">
        <v>94</v>
      </c>
      <c r="E37465" s="265"/>
    </row>
    <row r="37466" spans="1:5">
      <c r="A37466" s="283">
        <v>95378</v>
      </c>
      <c r="B37466" s="176">
        <v>0</v>
      </c>
      <c r="C37466" s="176">
        <v>0</v>
      </c>
      <c r="D37466" s="282">
        <v>87</v>
      </c>
      <c r="E37466" s="265"/>
    </row>
    <row r="37467" spans="1:5">
      <c r="A37467" s="283">
        <v>95379</v>
      </c>
      <c r="B37467" s="176">
        <v>37.9</v>
      </c>
      <c r="C37467" s="176">
        <v>43.2</v>
      </c>
      <c r="D37467" s="282">
        <v>114</v>
      </c>
      <c r="E37467" s="265"/>
    </row>
    <row r="37468" spans="1:5">
      <c r="A37468" s="283">
        <v>95380</v>
      </c>
      <c r="B37468" s="176">
        <v>556.5</v>
      </c>
      <c r="C37468" s="176">
        <v>31.5</v>
      </c>
      <c r="D37468" s="282">
        <v>125</v>
      </c>
      <c r="E37468" s="265"/>
    </row>
    <row r="37469" spans="1:5">
      <c r="A37469" s="283">
        <v>95381</v>
      </c>
      <c r="B37469" s="176">
        <v>0</v>
      </c>
      <c r="C37469" s="176">
        <v>0</v>
      </c>
      <c r="D37469" s="282">
        <v>87</v>
      </c>
      <c r="E37469" s="265"/>
    </row>
    <row r="37470" spans="1:5">
      <c r="A37470" s="283">
        <v>95382</v>
      </c>
      <c r="B37470" s="176">
        <v>2591.6999999999998</v>
      </c>
      <c r="C37470" s="176">
        <v>34.200000000000003</v>
      </c>
      <c r="D37470" s="282">
        <v>115</v>
      </c>
      <c r="E37470" s="265"/>
    </row>
    <row r="37471" spans="1:5">
      <c r="A37471" s="283">
        <v>95383</v>
      </c>
      <c r="B37471" s="176">
        <v>124.4</v>
      </c>
      <c r="C37471" s="176">
        <v>50.2</v>
      </c>
      <c r="D37471" s="282">
        <v>87</v>
      </c>
      <c r="E37471" s="265"/>
    </row>
    <row r="37472" spans="1:5">
      <c r="A37472" s="283">
        <v>95385</v>
      </c>
      <c r="B37472" s="176">
        <v>33.9</v>
      </c>
      <c r="C37472" s="176">
        <v>33.799999999999997</v>
      </c>
      <c r="D37472" s="282">
        <v>87</v>
      </c>
      <c r="E37472" s="265"/>
    </row>
    <row r="37473" spans="1:5">
      <c r="A37473" s="283">
        <v>95386</v>
      </c>
      <c r="B37473" s="176">
        <v>90.9</v>
      </c>
      <c r="C37473" s="176">
        <v>31.3</v>
      </c>
      <c r="D37473" s="282">
        <v>115</v>
      </c>
      <c r="E37473" s="265"/>
    </row>
    <row r="37474" spans="1:5">
      <c r="A37474" s="283">
        <v>95387</v>
      </c>
      <c r="B37474" s="176">
        <v>9.6999999999999993</v>
      </c>
      <c r="C37474" s="176">
        <v>33.299999999999997</v>
      </c>
      <c r="D37474" s="282">
        <v>87</v>
      </c>
      <c r="E37474" s="265"/>
    </row>
    <row r="37475" spans="1:5">
      <c r="A37475" s="283">
        <v>95388</v>
      </c>
      <c r="B37475" s="176">
        <v>374.6</v>
      </c>
      <c r="C37475" s="176">
        <v>28.3</v>
      </c>
      <c r="D37475" s="282">
        <v>108</v>
      </c>
      <c r="E37475" s="265"/>
    </row>
    <row r="37476" spans="1:5">
      <c r="A37476" s="283">
        <v>95389</v>
      </c>
      <c r="B37476" s="176">
        <v>4</v>
      </c>
      <c r="C37476" s="176">
        <v>40</v>
      </c>
      <c r="D37476" s="282">
        <v>105</v>
      </c>
      <c r="E37476" s="265"/>
    </row>
    <row r="37477" spans="1:5">
      <c r="A37477" s="283">
        <v>95391</v>
      </c>
      <c r="B37477" s="176">
        <v>242.9</v>
      </c>
      <c r="C37477" s="176">
        <v>31.2</v>
      </c>
      <c r="D37477" s="282">
        <v>95</v>
      </c>
      <c r="E37477" s="265"/>
    </row>
    <row r="37478" spans="1:5">
      <c r="A37478" s="283">
        <v>95401</v>
      </c>
      <c r="B37478" s="176">
        <v>1779.9</v>
      </c>
      <c r="C37478" s="176">
        <v>34.700000000000003</v>
      </c>
      <c r="D37478" s="282">
        <v>139</v>
      </c>
      <c r="E37478" s="265"/>
    </row>
    <row r="37479" spans="1:5">
      <c r="A37479" s="283">
        <v>95402</v>
      </c>
      <c r="B37479" s="176">
        <v>0</v>
      </c>
      <c r="C37479" s="176">
        <v>0</v>
      </c>
      <c r="D37479" s="282">
        <v>87</v>
      </c>
      <c r="E37479" s="265"/>
    </row>
    <row r="37480" spans="1:5">
      <c r="A37480" s="283">
        <v>95403</v>
      </c>
      <c r="B37480" s="176">
        <v>1819.7</v>
      </c>
      <c r="C37480" s="176">
        <v>35.9</v>
      </c>
      <c r="D37480" s="282">
        <v>181</v>
      </c>
      <c r="E37480" s="265"/>
    </row>
    <row r="37481" spans="1:5">
      <c r="A37481" s="283">
        <v>95404</v>
      </c>
      <c r="B37481" s="176">
        <v>651.1</v>
      </c>
      <c r="C37481" s="176">
        <v>40.4</v>
      </c>
      <c r="D37481" s="282">
        <v>125</v>
      </c>
      <c r="E37481" s="265"/>
    </row>
    <row r="37482" spans="1:5">
      <c r="A37482" s="283">
        <v>95405</v>
      </c>
      <c r="B37482" s="176">
        <v>3203.6</v>
      </c>
      <c r="C37482" s="176">
        <v>42.9</v>
      </c>
      <c r="D37482" s="282">
        <v>136</v>
      </c>
      <c r="E37482" s="265"/>
    </row>
    <row r="37483" spans="1:5">
      <c r="A37483" s="283">
        <v>95406</v>
      </c>
      <c r="B37483" s="176">
        <v>361.9</v>
      </c>
      <c r="C37483" s="176">
        <v>44</v>
      </c>
      <c r="D37483" s="282">
        <v>87</v>
      </c>
      <c r="E37483" s="265"/>
    </row>
    <row r="37484" spans="1:5">
      <c r="A37484" s="283">
        <v>95407</v>
      </c>
      <c r="B37484" s="176">
        <v>1823.5</v>
      </c>
      <c r="C37484" s="176">
        <v>30.7</v>
      </c>
      <c r="D37484" s="282">
        <v>127</v>
      </c>
      <c r="E37484" s="265"/>
    </row>
    <row r="37485" spans="1:5">
      <c r="A37485" s="283">
        <v>95409</v>
      </c>
      <c r="B37485" s="176">
        <v>524.9</v>
      </c>
      <c r="C37485" s="176">
        <v>49.5</v>
      </c>
      <c r="D37485" s="282">
        <v>108</v>
      </c>
      <c r="E37485" s="265"/>
    </row>
    <row r="37486" spans="1:5">
      <c r="A37486" s="283">
        <v>95410</v>
      </c>
      <c r="B37486" s="176">
        <v>25.1</v>
      </c>
      <c r="C37486" s="176">
        <v>55.6</v>
      </c>
      <c r="D37486" s="282">
        <v>87</v>
      </c>
      <c r="E37486" s="265"/>
    </row>
    <row r="37487" spans="1:5">
      <c r="A37487" s="283">
        <v>95412</v>
      </c>
      <c r="B37487" s="176">
        <v>3</v>
      </c>
      <c r="C37487" s="176">
        <v>47.8</v>
      </c>
      <c r="D37487" s="282">
        <v>87</v>
      </c>
      <c r="E37487" s="265"/>
    </row>
    <row r="37488" spans="1:5">
      <c r="A37488" s="283">
        <v>95415</v>
      </c>
      <c r="B37488" s="176">
        <v>35.799999999999997</v>
      </c>
      <c r="C37488" s="176">
        <v>37.1</v>
      </c>
      <c r="D37488" s="282">
        <v>87</v>
      </c>
      <c r="E37488" s="265"/>
    </row>
    <row r="37489" spans="1:5">
      <c r="A37489" s="283">
        <v>95416</v>
      </c>
      <c r="B37489" s="176">
        <v>0</v>
      </c>
      <c r="C37489" s="176">
        <v>0</v>
      </c>
      <c r="D37489" s="282">
        <v>87</v>
      </c>
      <c r="E37489" s="265"/>
    </row>
    <row r="37490" spans="1:5">
      <c r="A37490" s="283">
        <v>95417</v>
      </c>
      <c r="B37490" s="176">
        <v>5.0999999999999996</v>
      </c>
      <c r="C37490" s="176">
        <v>46</v>
      </c>
      <c r="D37490" s="282">
        <v>87</v>
      </c>
      <c r="E37490" s="265"/>
    </row>
    <row r="37491" spans="1:5">
      <c r="A37491" s="283">
        <v>95418</v>
      </c>
      <c r="B37491" s="176">
        <v>0</v>
      </c>
      <c r="C37491" s="176">
        <v>0</v>
      </c>
      <c r="D37491" s="282">
        <v>87</v>
      </c>
      <c r="E37491" s="265"/>
    </row>
    <row r="37492" spans="1:5">
      <c r="A37492" s="283">
        <v>95419</v>
      </c>
      <c r="B37492" s="176">
        <v>0</v>
      </c>
      <c r="C37492" s="176">
        <v>0</v>
      </c>
      <c r="D37492" s="282">
        <v>87</v>
      </c>
      <c r="E37492" s="265"/>
    </row>
    <row r="37493" spans="1:5">
      <c r="A37493" s="283">
        <v>95420</v>
      </c>
      <c r="B37493" s="176">
        <v>73.099999999999994</v>
      </c>
      <c r="C37493" s="176">
        <v>50.3</v>
      </c>
      <c r="D37493" s="282">
        <v>87</v>
      </c>
      <c r="E37493" s="265"/>
    </row>
    <row r="37494" spans="1:5">
      <c r="A37494" s="283">
        <v>95421</v>
      </c>
      <c r="B37494" s="176">
        <v>6.9</v>
      </c>
      <c r="C37494" s="176">
        <v>50.8</v>
      </c>
      <c r="D37494" s="282">
        <v>87</v>
      </c>
      <c r="E37494" s="265"/>
    </row>
    <row r="37495" spans="1:5">
      <c r="A37495" s="283">
        <v>95422</v>
      </c>
      <c r="B37495" s="176">
        <v>686.5</v>
      </c>
      <c r="C37495" s="176">
        <v>39.799999999999997</v>
      </c>
      <c r="D37495" s="282">
        <v>87</v>
      </c>
      <c r="E37495" s="265"/>
    </row>
    <row r="37496" spans="1:5">
      <c r="A37496" s="283">
        <v>95423</v>
      </c>
      <c r="B37496" s="176">
        <v>15.7</v>
      </c>
      <c r="C37496" s="176">
        <v>53.2</v>
      </c>
      <c r="D37496" s="282">
        <v>96</v>
      </c>
      <c r="E37496" s="265"/>
    </row>
    <row r="37497" spans="1:5">
      <c r="A37497" s="283">
        <v>95424</v>
      </c>
      <c r="B37497" s="176">
        <v>23.5</v>
      </c>
      <c r="C37497" s="176">
        <v>46.4</v>
      </c>
      <c r="D37497" s="282">
        <v>87</v>
      </c>
      <c r="E37497" s="265"/>
    </row>
    <row r="37498" spans="1:5">
      <c r="A37498" s="283">
        <v>95425</v>
      </c>
      <c r="B37498" s="176">
        <v>65.7</v>
      </c>
      <c r="C37498" s="176">
        <v>41.1</v>
      </c>
      <c r="D37498" s="282">
        <v>87</v>
      </c>
      <c r="E37498" s="265"/>
    </row>
    <row r="37499" spans="1:5">
      <c r="A37499" s="283">
        <v>95426</v>
      </c>
      <c r="B37499" s="176">
        <v>70</v>
      </c>
      <c r="C37499" s="176">
        <v>49</v>
      </c>
      <c r="D37499" s="282">
        <v>95</v>
      </c>
      <c r="E37499" s="265"/>
    </row>
    <row r="37500" spans="1:5">
      <c r="A37500" s="283">
        <v>95427</v>
      </c>
      <c r="B37500" s="176">
        <v>11.6</v>
      </c>
      <c r="C37500" s="176">
        <v>52.4</v>
      </c>
      <c r="D37500" s="282">
        <v>96</v>
      </c>
      <c r="E37500" s="265"/>
    </row>
    <row r="37501" spans="1:5">
      <c r="A37501" s="283">
        <v>95428</v>
      </c>
      <c r="B37501" s="176">
        <v>3.4</v>
      </c>
      <c r="C37501" s="176">
        <v>37.700000000000003</v>
      </c>
      <c r="D37501" s="282">
        <v>87</v>
      </c>
      <c r="E37501" s="265"/>
    </row>
    <row r="37502" spans="1:5">
      <c r="A37502" s="283">
        <v>95429</v>
      </c>
      <c r="B37502" s="176">
        <v>4.0999999999999996</v>
      </c>
      <c r="C37502" s="176">
        <v>50.1</v>
      </c>
      <c r="D37502" s="282">
        <v>87</v>
      </c>
      <c r="E37502" s="265"/>
    </row>
    <row r="37503" spans="1:5">
      <c r="A37503" s="283">
        <v>95430</v>
      </c>
      <c r="B37503" s="176">
        <v>0</v>
      </c>
      <c r="C37503" s="176">
        <v>0</v>
      </c>
      <c r="D37503" s="282">
        <v>87</v>
      </c>
      <c r="E37503" s="265"/>
    </row>
    <row r="37504" spans="1:5">
      <c r="A37504" s="283">
        <v>95431</v>
      </c>
      <c r="B37504" s="176">
        <v>0</v>
      </c>
      <c r="C37504" s="176">
        <v>0</v>
      </c>
      <c r="D37504" s="282">
        <v>87</v>
      </c>
      <c r="E37504" s="265"/>
    </row>
    <row r="37505" spans="1:5">
      <c r="A37505" s="283">
        <v>95432</v>
      </c>
      <c r="B37505" s="176">
        <v>25.1</v>
      </c>
      <c r="C37505" s="176">
        <v>55.2</v>
      </c>
      <c r="D37505" s="282">
        <v>87</v>
      </c>
      <c r="E37505" s="265"/>
    </row>
    <row r="37506" spans="1:5">
      <c r="A37506" s="283">
        <v>95433</v>
      </c>
      <c r="B37506" s="176">
        <v>0</v>
      </c>
      <c r="C37506" s="176">
        <v>0</v>
      </c>
      <c r="D37506" s="282">
        <v>87</v>
      </c>
      <c r="E37506" s="265"/>
    </row>
    <row r="37507" spans="1:5">
      <c r="A37507" s="283">
        <v>95435</v>
      </c>
      <c r="B37507" s="176">
        <v>136.5</v>
      </c>
      <c r="C37507" s="176">
        <v>35.700000000000003</v>
      </c>
      <c r="D37507" s="282">
        <v>87</v>
      </c>
      <c r="E37507" s="265"/>
    </row>
    <row r="37508" spans="1:5">
      <c r="A37508" s="283">
        <v>95436</v>
      </c>
      <c r="B37508" s="176">
        <v>216.9</v>
      </c>
      <c r="C37508" s="176">
        <v>47.7</v>
      </c>
      <c r="D37508" s="282">
        <v>116</v>
      </c>
      <c r="E37508" s="265"/>
    </row>
    <row r="37509" spans="1:5">
      <c r="A37509" s="283">
        <v>95437</v>
      </c>
      <c r="B37509" s="176">
        <v>57.5</v>
      </c>
      <c r="C37509" s="176">
        <v>44.5</v>
      </c>
      <c r="D37509" s="282">
        <v>121</v>
      </c>
      <c r="E37509" s="265"/>
    </row>
    <row r="37510" spans="1:5">
      <c r="A37510" s="283">
        <v>95439</v>
      </c>
      <c r="B37510" s="176">
        <v>522.6</v>
      </c>
      <c r="C37510" s="176">
        <v>34.299999999999997</v>
      </c>
      <c r="D37510" s="282">
        <v>87</v>
      </c>
      <c r="E37510" s="265"/>
    </row>
    <row r="37511" spans="1:5">
      <c r="A37511" s="283">
        <v>95441</v>
      </c>
      <c r="B37511" s="176">
        <v>21.9</v>
      </c>
      <c r="C37511" s="176">
        <v>44.6</v>
      </c>
      <c r="D37511" s="282">
        <v>87</v>
      </c>
      <c r="E37511" s="265"/>
    </row>
    <row r="37512" spans="1:5">
      <c r="A37512" s="283">
        <v>95442</v>
      </c>
      <c r="B37512" s="176">
        <v>172.8</v>
      </c>
      <c r="C37512" s="176">
        <v>49.3</v>
      </c>
      <c r="D37512" s="282">
        <v>94</v>
      </c>
      <c r="E37512" s="265"/>
    </row>
    <row r="37513" spans="1:5">
      <c r="A37513" s="283">
        <v>95443</v>
      </c>
      <c r="B37513" s="176">
        <v>61.5</v>
      </c>
      <c r="C37513" s="176">
        <v>56.1</v>
      </c>
      <c r="D37513" s="282">
        <v>87</v>
      </c>
      <c r="E37513" s="265"/>
    </row>
    <row r="37514" spans="1:5">
      <c r="A37514" s="283">
        <v>95444</v>
      </c>
      <c r="B37514" s="176">
        <v>670.1</v>
      </c>
      <c r="C37514" s="176">
        <v>45.8</v>
      </c>
      <c r="D37514" s="282">
        <v>96</v>
      </c>
      <c r="E37514" s="265"/>
    </row>
    <row r="37515" spans="1:5">
      <c r="A37515" s="283">
        <v>95445</v>
      </c>
      <c r="B37515" s="176">
        <v>81.8</v>
      </c>
      <c r="C37515" s="176">
        <v>51.4</v>
      </c>
      <c r="D37515" s="282">
        <v>87</v>
      </c>
      <c r="E37515" s="265"/>
    </row>
    <row r="37516" spans="1:5">
      <c r="A37516" s="283">
        <v>95446</v>
      </c>
      <c r="B37516" s="176">
        <v>165.8</v>
      </c>
      <c r="C37516" s="176">
        <v>48.7</v>
      </c>
      <c r="D37516" s="282">
        <v>94</v>
      </c>
      <c r="E37516" s="265"/>
    </row>
    <row r="37517" spans="1:5">
      <c r="A37517" s="283">
        <v>95448</v>
      </c>
      <c r="B37517" s="176">
        <v>99.6</v>
      </c>
      <c r="C37517" s="176">
        <v>43.1</v>
      </c>
      <c r="D37517" s="282">
        <v>144</v>
      </c>
      <c r="E37517" s="265"/>
    </row>
    <row r="37518" spans="1:5">
      <c r="A37518" s="283">
        <v>95449</v>
      </c>
      <c r="B37518" s="176">
        <v>12.7</v>
      </c>
      <c r="C37518" s="176">
        <v>39.299999999999997</v>
      </c>
      <c r="D37518" s="282">
        <v>87</v>
      </c>
      <c r="E37518" s="265"/>
    </row>
    <row r="37519" spans="1:5">
      <c r="A37519" s="283">
        <v>95450</v>
      </c>
      <c r="B37519" s="176">
        <v>19.8</v>
      </c>
      <c r="C37519" s="176">
        <v>57.9</v>
      </c>
      <c r="D37519" s="282">
        <v>87</v>
      </c>
      <c r="E37519" s="265"/>
    </row>
    <row r="37520" spans="1:5">
      <c r="A37520" s="283">
        <v>95451</v>
      </c>
      <c r="B37520" s="176">
        <v>114</v>
      </c>
      <c r="C37520" s="176">
        <v>45.4</v>
      </c>
      <c r="D37520" s="282">
        <v>94</v>
      </c>
      <c r="E37520" s="265"/>
    </row>
    <row r="37521" spans="1:5">
      <c r="A37521" s="283">
        <v>95452</v>
      </c>
      <c r="B37521" s="176">
        <v>145.19999999999999</v>
      </c>
      <c r="C37521" s="176">
        <v>54.5</v>
      </c>
      <c r="D37521" s="282">
        <v>96</v>
      </c>
      <c r="E37521" s="265"/>
    </row>
    <row r="37522" spans="1:5">
      <c r="A37522" s="283">
        <v>95453</v>
      </c>
      <c r="B37522" s="176">
        <v>69</v>
      </c>
      <c r="C37522" s="176">
        <v>45.5</v>
      </c>
      <c r="D37522" s="282">
        <v>116</v>
      </c>
      <c r="E37522" s="265"/>
    </row>
    <row r="37523" spans="1:5">
      <c r="A37523" s="283">
        <v>95454</v>
      </c>
      <c r="B37523" s="176">
        <v>9.8000000000000007</v>
      </c>
      <c r="C37523" s="176">
        <v>41.4</v>
      </c>
      <c r="D37523" s="282">
        <v>87</v>
      </c>
      <c r="E37523" s="265"/>
    </row>
    <row r="37524" spans="1:5">
      <c r="A37524" s="283">
        <v>95456</v>
      </c>
      <c r="B37524" s="176">
        <v>25.1</v>
      </c>
      <c r="C37524" s="176">
        <v>55.6</v>
      </c>
      <c r="D37524" s="282">
        <v>87</v>
      </c>
      <c r="E37524" s="265"/>
    </row>
    <row r="37525" spans="1:5">
      <c r="A37525" s="283">
        <v>95457</v>
      </c>
      <c r="B37525" s="176">
        <v>24.6</v>
      </c>
      <c r="C37525" s="176">
        <v>47.2</v>
      </c>
      <c r="D37525" s="282">
        <v>87</v>
      </c>
      <c r="E37525" s="265"/>
    </row>
    <row r="37526" spans="1:5">
      <c r="A37526" s="283">
        <v>95458</v>
      </c>
      <c r="B37526" s="176">
        <v>421.5</v>
      </c>
      <c r="C37526" s="176">
        <v>47.6</v>
      </c>
      <c r="D37526" s="282">
        <v>87</v>
      </c>
      <c r="E37526" s="265"/>
    </row>
    <row r="37527" spans="1:5">
      <c r="A37527" s="283">
        <v>95459</v>
      </c>
      <c r="B37527" s="176">
        <v>2.2000000000000002</v>
      </c>
      <c r="C37527" s="176">
        <v>52</v>
      </c>
      <c r="D37527" s="282">
        <v>87</v>
      </c>
      <c r="E37527" s="265"/>
    </row>
    <row r="37528" spans="1:5">
      <c r="A37528" s="283">
        <v>95460</v>
      </c>
      <c r="B37528" s="176">
        <v>74.7</v>
      </c>
      <c r="C37528" s="176">
        <v>56.3</v>
      </c>
      <c r="D37528" s="282">
        <v>105</v>
      </c>
      <c r="E37528" s="265"/>
    </row>
    <row r="37529" spans="1:5">
      <c r="A37529" s="283">
        <v>95461</v>
      </c>
      <c r="B37529" s="176">
        <v>35</v>
      </c>
      <c r="C37529" s="176">
        <v>42.3</v>
      </c>
      <c r="D37529" s="282">
        <v>127</v>
      </c>
      <c r="E37529" s="265"/>
    </row>
    <row r="37530" spans="1:5">
      <c r="A37530" s="283">
        <v>95462</v>
      </c>
      <c r="B37530" s="176">
        <v>209.2</v>
      </c>
      <c r="C37530" s="176">
        <v>51.1</v>
      </c>
      <c r="D37530" s="282">
        <v>87</v>
      </c>
      <c r="E37530" s="265"/>
    </row>
    <row r="37531" spans="1:5">
      <c r="A37531" s="283">
        <v>95463</v>
      </c>
      <c r="B37531" s="176">
        <v>7.9</v>
      </c>
      <c r="C37531" s="176">
        <v>46.6</v>
      </c>
      <c r="D37531" s="282">
        <v>87</v>
      </c>
      <c r="E37531" s="265"/>
    </row>
    <row r="37532" spans="1:5">
      <c r="A37532" s="283">
        <v>95464</v>
      </c>
      <c r="B37532" s="176">
        <v>295.89999999999998</v>
      </c>
      <c r="C37532" s="176">
        <v>42.4</v>
      </c>
      <c r="D37532" s="282">
        <v>87</v>
      </c>
      <c r="E37532" s="265"/>
    </row>
    <row r="37533" spans="1:5">
      <c r="A37533" s="283">
        <v>95465</v>
      </c>
      <c r="B37533" s="176">
        <v>42.7</v>
      </c>
      <c r="C37533" s="176">
        <v>51.4</v>
      </c>
      <c r="D37533" s="282">
        <v>115</v>
      </c>
      <c r="E37533" s="265"/>
    </row>
    <row r="37534" spans="1:5">
      <c r="A37534" s="283">
        <v>95466</v>
      </c>
      <c r="B37534" s="176">
        <v>8.1</v>
      </c>
      <c r="C37534" s="176">
        <v>47.7</v>
      </c>
      <c r="D37534" s="282">
        <v>87</v>
      </c>
      <c r="E37534" s="265"/>
    </row>
    <row r="37535" spans="1:5">
      <c r="A37535" s="283">
        <v>95467</v>
      </c>
      <c r="B37535" s="176">
        <v>83.6</v>
      </c>
      <c r="C37535" s="176">
        <v>41.5</v>
      </c>
      <c r="D37535" s="282">
        <v>95</v>
      </c>
      <c r="E37535" s="265"/>
    </row>
    <row r="37536" spans="1:5">
      <c r="A37536" s="283">
        <v>95468</v>
      </c>
      <c r="B37536" s="176">
        <v>31.5</v>
      </c>
      <c r="C37536" s="176">
        <v>43.6</v>
      </c>
      <c r="D37536" s="282">
        <v>124</v>
      </c>
      <c r="E37536" s="265"/>
    </row>
    <row r="37537" spans="1:5">
      <c r="A37537" s="283">
        <v>95469</v>
      </c>
      <c r="B37537" s="176">
        <v>9.9</v>
      </c>
      <c r="C37537" s="176">
        <v>45.5</v>
      </c>
      <c r="D37537" s="282">
        <v>87</v>
      </c>
      <c r="E37537" s="265"/>
    </row>
    <row r="37538" spans="1:5">
      <c r="A37538" s="283">
        <v>95470</v>
      </c>
      <c r="B37538" s="176">
        <v>49.9</v>
      </c>
      <c r="C37538" s="176">
        <v>41.9</v>
      </c>
      <c r="D37538" s="282">
        <v>110</v>
      </c>
      <c r="E37538" s="265"/>
    </row>
    <row r="37539" spans="1:5">
      <c r="A37539" s="283">
        <v>95471</v>
      </c>
      <c r="B37539" s="176">
        <v>318.89999999999998</v>
      </c>
      <c r="C37539" s="176">
        <v>46.4</v>
      </c>
      <c r="D37539" s="282">
        <v>87</v>
      </c>
      <c r="E37539" s="265"/>
    </row>
    <row r="37540" spans="1:5">
      <c r="A37540" s="283">
        <v>95472</v>
      </c>
      <c r="B37540" s="176">
        <v>389.1</v>
      </c>
      <c r="C37540" s="176">
        <v>47.9</v>
      </c>
      <c r="D37540" s="282">
        <v>132</v>
      </c>
      <c r="E37540" s="265"/>
    </row>
    <row r="37541" spans="1:5">
      <c r="A37541" s="283">
        <v>95473</v>
      </c>
      <c r="B37541" s="176">
        <v>0</v>
      </c>
      <c r="C37541" s="176">
        <v>0</v>
      </c>
      <c r="D37541" s="282">
        <v>87</v>
      </c>
      <c r="E37541" s="265"/>
    </row>
    <row r="37542" spans="1:5">
      <c r="A37542" s="283">
        <v>95476</v>
      </c>
      <c r="B37542" s="176">
        <v>306.3</v>
      </c>
      <c r="C37542" s="176">
        <v>45.1</v>
      </c>
      <c r="D37542" s="282">
        <v>132</v>
      </c>
      <c r="E37542" s="265"/>
    </row>
    <row r="37543" spans="1:5">
      <c r="A37543" s="283">
        <v>95480</v>
      </c>
      <c r="B37543" s="176">
        <v>19.8</v>
      </c>
      <c r="C37543" s="176">
        <v>59.1</v>
      </c>
      <c r="D37543" s="282">
        <v>87</v>
      </c>
      <c r="E37543" s="265"/>
    </row>
    <row r="37544" spans="1:5">
      <c r="A37544" s="283">
        <v>95481</v>
      </c>
      <c r="B37544" s="176">
        <v>0</v>
      </c>
      <c r="C37544" s="176">
        <v>0</v>
      </c>
      <c r="D37544" s="282">
        <v>87</v>
      </c>
      <c r="E37544" s="265"/>
    </row>
    <row r="37545" spans="1:5">
      <c r="A37545" s="283">
        <v>95482</v>
      </c>
      <c r="B37545" s="176">
        <v>84.5</v>
      </c>
      <c r="C37545" s="176">
        <v>36.799999999999997</v>
      </c>
      <c r="D37545" s="282">
        <v>119</v>
      </c>
      <c r="E37545" s="265"/>
    </row>
    <row r="37546" spans="1:5">
      <c r="A37546" s="283">
        <v>95485</v>
      </c>
      <c r="B37546" s="176">
        <v>8.9</v>
      </c>
      <c r="C37546" s="176">
        <v>47.4</v>
      </c>
      <c r="D37546" s="282">
        <v>87</v>
      </c>
      <c r="E37546" s="265"/>
    </row>
    <row r="37547" spans="1:5">
      <c r="A37547" s="283">
        <v>95486</v>
      </c>
      <c r="B37547" s="176">
        <v>0</v>
      </c>
      <c r="C37547" s="176">
        <v>0</v>
      </c>
      <c r="D37547" s="282">
        <v>87</v>
      </c>
      <c r="E37547" s="265"/>
    </row>
    <row r="37548" spans="1:5">
      <c r="A37548" s="283">
        <v>95487</v>
      </c>
      <c r="B37548" s="176">
        <v>0</v>
      </c>
      <c r="C37548" s="176">
        <v>0</v>
      </c>
      <c r="D37548" s="282">
        <v>87</v>
      </c>
      <c r="E37548" s="265"/>
    </row>
    <row r="37549" spans="1:5">
      <c r="A37549" s="283">
        <v>95488</v>
      </c>
      <c r="B37549" s="176">
        <v>2.7</v>
      </c>
      <c r="C37549" s="176">
        <v>52.8</v>
      </c>
      <c r="D37549" s="282">
        <v>87</v>
      </c>
      <c r="E37549" s="265"/>
    </row>
    <row r="37550" spans="1:5">
      <c r="A37550" s="283">
        <v>95490</v>
      </c>
      <c r="B37550" s="176">
        <v>33.9</v>
      </c>
      <c r="C37550" s="176">
        <v>41.7</v>
      </c>
      <c r="D37550" s="282">
        <v>125</v>
      </c>
      <c r="E37550" s="265"/>
    </row>
    <row r="37551" spans="1:5">
      <c r="A37551" s="283">
        <v>95492</v>
      </c>
      <c r="B37551" s="176">
        <v>688.9</v>
      </c>
      <c r="C37551" s="176">
        <v>37.299999999999997</v>
      </c>
      <c r="D37551" s="282">
        <v>166</v>
      </c>
      <c r="E37551" s="265"/>
    </row>
    <row r="37552" spans="1:5">
      <c r="A37552" s="283">
        <v>95493</v>
      </c>
      <c r="B37552" s="176">
        <v>3.5</v>
      </c>
      <c r="C37552" s="176">
        <v>48.9</v>
      </c>
      <c r="D37552" s="282">
        <v>87</v>
      </c>
      <c r="E37552" s="265"/>
    </row>
    <row r="37553" spans="1:5">
      <c r="A37553" s="283">
        <v>95494</v>
      </c>
      <c r="B37553" s="176">
        <v>13.9</v>
      </c>
      <c r="C37553" s="176">
        <v>36</v>
      </c>
      <c r="D37553" s="282">
        <v>87</v>
      </c>
      <c r="E37553" s="265"/>
    </row>
    <row r="37554" spans="1:5">
      <c r="A37554" s="283">
        <v>95497</v>
      </c>
      <c r="B37554" s="176">
        <v>22.1</v>
      </c>
      <c r="C37554" s="176">
        <v>61.9</v>
      </c>
      <c r="D37554" s="282">
        <v>87</v>
      </c>
      <c r="E37554" s="265"/>
    </row>
    <row r="37555" spans="1:5">
      <c r="A37555" s="283">
        <v>95501</v>
      </c>
      <c r="B37555" s="176">
        <v>1962.9</v>
      </c>
      <c r="C37555" s="176">
        <v>36</v>
      </c>
      <c r="D37555" s="282">
        <v>128</v>
      </c>
      <c r="E37555" s="265"/>
    </row>
    <row r="37556" spans="1:5">
      <c r="A37556" s="283">
        <v>95502</v>
      </c>
      <c r="B37556" s="176">
        <v>0</v>
      </c>
      <c r="C37556" s="176">
        <v>0</v>
      </c>
      <c r="D37556" s="282">
        <v>87</v>
      </c>
      <c r="E37556" s="265"/>
    </row>
    <row r="37557" spans="1:5">
      <c r="A37557" s="283">
        <v>95503</v>
      </c>
      <c r="B37557" s="176">
        <v>106.1</v>
      </c>
      <c r="C37557" s="176">
        <v>41.7</v>
      </c>
      <c r="D37557" s="282">
        <v>114</v>
      </c>
      <c r="E37557" s="265"/>
    </row>
    <row r="37558" spans="1:5">
      <c r="A37558" s="283">
        <v>95511</v>
      </c>
      <c r="B37558" s="176">
        <v>3.5</v>
      </c>
      <c r="C37558" s="176">
        <v>43.7</v>
      </c>
      <c r="D37558" s="282">
        <v>87</v>
      </c>
      <c r="E37558" s="265"/>
    </row>
    <row r="37559" spans="1:5">
      <c r="A37559" s="283">
        <v>95514</v>
      </c>
      <c r="B37559" s="176">
        <v>4.5</v>
      </c>
      <c r="C37559" s="176">
        <v>43.9</v>
      </c>
      <c r="D37559" s="282">
        <v>87</v>
      </c>
      <c r="E37559" s="265"/>
    </row>
    <row r="37560" spans="1:5">
      <c r="A37560" s="283">
        <v>95518</v>
      </c>
      <c r="B37560" s="176">
        <v>2559.5</v>
      </c>
      <c r="C37560" s="176">
        <v>30.9</v>
      </c>
      <c r="D37560" s="282">
        <v>87</v>
      </c>
      <c r="E37560" s="265"/>
    </row>
    <row r="37561" spans="1:5">
      <c r="A37561" s="283">
        <v>95519</v>
      </c>
      <c r="B37561" s="176">
        <v>214.3</v>
      </c>
      <c r="C37561" s="176">
        <v>37.799999999999997</v>
      </c>
      <c r="D37561" s="282">
        <v>101</v>
      </c>
      <c r="E37561" s="265"/>
    </row>
    <row r="37562" spans="1:5">
      <c r="A37562" s="283">
        <v>95521</v>
      </c>
      <c r="B37562" s="176">
        <v>105.3</v>
      </c>
      <c r="C37562" s="176">
        <v>28.8</v>
      </c>
      <c r="D37562" s="282">
        <v>128</v>
      </c>
      <c r="E37562" s="265"/>
    </row>
    <row r="37563" spans="1:5">
      <c r="A37563" s="283">
        <v>95524</v>
      </c>
      <c r="B37563" s="176">
        <v>134</v>
      </c>
      <c r="C37563" s="176">
        <v>46.6</v>
      </c>
      <c r="D37563" s="282">
        <v>111</v>
      </c>
      <c r="E37563" s="265"/>
    </row>
    <row r="37564" spans="1:5">
      <c r="A37564" s="283">
        <v>95525</v>
      </c>
      <c r="B37564" s="176">
        <v>2.7</v>
      </c>
      <c r="C37564" s="176">
        <v>47.2</v>
      </c>
      <c r="D37564" s="282">
        <v>97</v>
      </c>
      <c r="E37564" s="265"/>
    </row>
    <row r="37565" spans="1:5">
      <c r="A37565" s="283">
        <v>95526</v>
      </c>
      <c r="B37565" s="176">
        <v>1.8</v>
      </c>
      <c r="C37565" s="176">
        <v>46.4</v>
      </c>
      <c r="D37565" s="282">
        <v>87</v>
      </c>
      <c r="E37565" s="265"/>
    </row>
    <row r="37566" spans="1:5">
      <c r="A37566" s="283">
        <v>95527</v>
      </c>
      <c r="B37566" s="176">
        <v>12.6</v>
      </c>
      <c r="C37566" s="176">
        <v>49.8</v>
      </c>
      <c r="D37566" s="282">
        <v>87</v>
      </c>
      <c r="E37566" s="265"/>
    </row>
    <row r="37567" spans="1:5">
      <c r="A37567" s="283">
        <v>95528</v>
      </c>
      <c r="B37567" s="176">
        <v>5.2</v>
      </c>
      <c r="C37567" s="176">
        <v>45.3</v>
      </c>
      <c r="D37567" s="282">
        <v>87</v>
      </c>
      <c r="E37567" s="265"/>
    </row>
    <row r="37568" spans="1:5">
      <c r="A37568" s="283">
        <v>95531</v>
      </c>
      <c r="B37568" s="176">
        <v>52.2</v>
      </c>
      <c r="C37568" s="176">
        <v>38.200000000000003</v>
      </c>
      <c r="D37568" s="282">
        <v>115</v>
      </c>
      <c r="E37568" s="265"/>
    </row>
    <row r="37569" spans="1:5">
      <c r="A37569" s="283">
        <v>95534</v>
      </c>
      <c r="B37569" s="176">
        <v>3386.1</v>
      </c>
      <c r="C37569" s="176">
        <v>38.1</v>
      </c>
      <c r="D37569" s="282">
        <v>87</v>
      </c>
      <c r="E37569" s="265"/>
    </row>
    <row r="37570" spans="1:5">
      <c r="A37570" s="283">
        <v>95536</v>
      </c>
      <c r="B37570" s="176">
        <v>8.4</v>
      </c>
      <c r="C37570" s="176">
        <v>45.4</v>
      </c>
      <c r="D37570" s="282">
        <v>103</v>
      </c>
      <c r="E37570" s="265"/>
    </row>
    <row r="37571" spans="1:5">
      <c r="A37571" s="283">
        <v>95537</v>
      </c>
      <c r="B37571" s="176">
        <v>613.9</v>
      </c>
      <c r="C37571" s="176">
        <v>42.7</v>
      </c>
      <c r="D37571" s="282">
        <v>87</v>
      </c>
      <c r="E37571" s="265"/>
    </row>
    <row r="37572" spans="1:5">
      <c r="A37572" s="283">
        <v>95538</v>
      </c>
      <c r="B37572" s="176">
        <v>163.6</v>
      </c>
      <c r="C37572" s="176">
        <v>37.9</v>
      </c>
      <c r="D37572" s="282">
        <v>87</v>
      </c>
      <c r="E37572" s="265"/>
    </row>
    <row r="37573" spans="1:5">
      <c r="A37573" s="283">
        <v>95540</v>
      </c>
      <c r="B37573" s="176">
        <v>89.1</v>
      </c>
      <c r="C37573" s="176">
        <v>39</v>
      </c>
      <c r="D37573" s="282">
        <v>107</v>
      </c>
      <c r="E37573" s="265"/>
    </row>
    <row r="37574" spans="1:5">
      <c r="A37574" s="283">
        <v>95542</v>
      </c>
      <c r="B37574" s="176">
        <v>13.4</v>
      </c>
      <c r="C37574" s="176">
        <v>39.4</v>
      </c>
      <c r="D37574" s="282">
        <v>94</v>
      </c>
      <c r="E37574" s="265"/>
    </row>
    <row r="37575" spans="1:5">
      <c r="A37575" s="283">
        <v>95543</v>
      </c>
      <c r="B37575" s="176">
        <v>2.4</v>
      </c>
      <c r="C37575" s="176">
        <v>51.1</v>
      </c>
      <c r="D37575" s="282">
        <v>87</v>
      </c>
      <c r="E37575" s="265"/>
    </row>
    <row r="37576" spans="1:5">
      <c r="A37576" s="283">
        <v>95545</v>
      </c>
      <c r="B37576" s="176">
        <v>0</v>
      </c>
      <c r="C37576" s="176">
        <v>0</v>
      </c>
      <c r="D37576" s="282">
        <v>87</v>
      </c>
      <c r="E37576" s="265"/>
    </row>
    <row r="37577" spans="1:5">
      <c r="A37577" s="283">
        <v>95546</v>
      </c>
      <c r="B37577" s="176">
        <v>22.2</v>
      </c>
      <c r="C37577" s="176">
        <v>47.3</v>
      </c>
      <c r="D37577" s="282">
        <v>87</v>
      </c>
      <c r="E37577" s="265"/>
    </row>
    <row r="37578" spans="1:5">
      <c r="A37578" s="283">
        <v>95547</v>
      </c>
      <c r="B37578" s="176">
        <v>23.1</v>
      </c>
      <c r="C37578" s="176">
        <v>41.8</v>
      </c>
      <c r="D37578" s="282">
        <v>87</v>
      </c>
      <c r="E37578" s="265"/>
    </row>
    <row r="37579" spans="1:5">
      <c r="A37579" s="283">
        <v>95548</v>
      </c>
      <c r="B37579" s="176">
        <v>9.6</v>
      </c>
      <c r="C37579" s="176">
        <v>41.9</v>
      </c>
      <c r="D37579" s="282">
        <v>113</v>
      </c>
      <c r="E37579" s="265"/>
    </row>
    <row r="37580" spans="1:5">
      <c r="A37580" s="283">
        <v>95549</v>
      </c>
      <c r="B37580" s="176">
        <v>11.4</v>
      </c>
      <c r="C37580" s="176">
        <v>47.2</v>
      </c>
      <c r="D37580" s="282">
        <v>87</v>
      </c>
      <c r="E37580" s="265"/>
    </row>
    <row r="37581" spans="1:5">
      <c r="A37581" s="283">
        <v>95550</v>
      </c>
      <c r="B37581" s="176">
        <v>4.0999999999999996</v>
      </c>
      <c r="C37581" s="176">
        <v>46.8</v>
      </c>
      <c r="D37581" s="282">
        <v>87</v>
      </c>
      <c r="E37581" s="265"/>
    </row>
    <row r="37582" spans="1:5">
      <c r="A37582" s="283">
        <v>95551</v>
      </c>
      <c r="B37582" s="176">
        <v>59.3</v>
      </c>
      <c r="C37582" s="176">
        <v>37.4</v>
      </c>
      <c r="D37582" s="282">
        <v>87</v>
      </c>
      <c r="E37582" s="265"/>
    </row>
    <row r="37583" spans="1:5">
      <c r="A37583" s="283">
        <v>95552</v>
      </c>
      <c r="B37583" s="176">
        <v>0.9</v>
      </c>
      <c r="C37583" s="176">
        <v>52.5</v>
      </c>
      <c r="D37583" s="282">
        <v>87</v>
      </c>
      <c r="E37583" s="265"/>
    </row>
    <row r="37584" spans="1:5">
      <c r="A37584" s="283">
        <v>95553</v>
      </c>
      <c r="B37584" s="176">
        <v>0</v>
      </c>
      <c r="C37584" s="176">
        <v>0</v>
      </c>
      <c r="D37584" s="282">
        <v>87</v>
      </c>
      <c r="E37584" s="265"/>
    </row>
    <row r="37585" spans="1:5">
      <c r="A37585" s="283">
        <v>95554</v>
      </c>
      <c r="B37585" s="176">
        <v>7.4</v>
      </c>
      <c r="C37585" s="176">
        <v>45.4</v>
      </c>
      <c r="D37585" s="282">
        <v>87</v>
      </c>
      <c r="E37585" s="265"/>
    </row>
    <row r="37586" spans="1:5">
      <c r="A37586" s="283">
        <v>95555</v>
      </c>
      <c r="B37586" s="176">
        <v>9.5</v>
      </c>
      <c r="C37586" s="176">
        <v>49.1</v>
      </c>
      <c r="D37586" s="282">
        <v>87</v>
      </c>
      <c r="E37586" s="265"/>
    </row>
    <row r="37587" spans="1:5">
      <c r="A37587" s="283">
        <v>95556</v>
      </c>
      <c r="B37587" s="176">
        <v>1.9</v>
      </c>
      <c r="C37587" s="176">
        <v>41.7</v>
      </c>
      <c r="D37587" s="282">
        <v>87</v>
      </c>
      <c r="E37587" s="265"/>
    </row>
    <row r="37588" spans="1:5">
      <c r="A37588" s="283">
        <v>95558</v>
      </c>
      <c r="B37588" s="176">
        <v>1.7</v>
      </c>
      <c r="C37588" s="176">
        <v>45</v>
      </c>
      <c r="D37588" s="282">
        <v>87</v>
      </c>
      <c r="E37588" s="265"/>
    </row>
    <row r="37589" spans="1:5">
      <c r="A37589" s="283">
        <v>95559</v>
      </c>
      <c r="B37589" s="176">
        <v>46.2</v>
      </c>
      <c r="C37589" s="176">
        <v>42.5</v>
      </c>
      <c r="D37589" s="282">
        <v>87</v>
      </c>
      <c r="E37589" s="265"/>
    </row>
    <row r="37590" spans="1:5">
      <c r="A37590" s="283">
        <v>95560</v>
      </c>
      <c r="B37590" s="176">
        <v>12.4</v>
      </c>
      <c r="C37590" s="176">
        <v>43.3</v>
      </c>
      <c r="D37590" s="282">
        <v>87</v>
      </c>
      <c r="E37590" s="265"/>
    </row>
    <row r="37591" spans="1:5">
      <c r="A37591" s="283">
        <v>95562</v>
      </c>
      <c r="B37591" s="176">
        <v>71.2</v>
      </c>
      <c r="C37591" s="176">
        <v>38.200000000000003</v>
      </c>
      <c r="D37591" s="282">
        <v>87</v>
      </c>
      <c r="E37591" s="265"/>
    </row>
    <row r="37592" spans="1:5">
      <c r="A37592" s="283">
        <v>95563</v>
      </c>
      <c r="B37592" s="176">
        <v>2</v>
      </c>
      <c r="C37592" s="176">
        <v>51.6</v>
      </c>
      <c r="D37592" s="282">
        <v>87</v>
      </c>
      <c r="E37592" s="265"/>
    </row>
    <row r="37593" spans="1:5">
      <c r="A37593" s="283">
        <v>95564</v>
      </c>
      <c r="B37593" s="176">
        <v>93.5</v>
      </c>
      <c r="C37593" s="176">
        <v>36.1</v>
      </c>
      <c r="D37593" s="282">
        <v>87</v>
      </c>
      <c r="E37593" s="265"/>
    </row>
    <row r="37594" spans="1:5">
      <c r="A37594" s="283">
        <v>95565</v>
      </c>
      <c r="B37594" s="176">
        <v>23.5</v>
      </c>
      <c r="C37594" s="176">
        <v>35.9</v>
      </c>
      <c r="D37594" s="282">
        <v>87</v>
      </c>
      <c r="E37594" s="265"/>
    </row>
    <row r="37595" spans="1:5">
      <c r="A37595" s="283">
        <v>95567</v>
      </c>
      <c r="B37595" s="176">
        <v>26.5</v>
      </c>
      <c r="C37595" s="176">
        <v>45.9</v>
      </c>
      <c r="D37595" s="282">
        <v>87</v>
      </c>
      <c r="E37595" s="265"/>
    </row>
    <row r="37596" spans="1:5">
      <c r="A37596" s="283">
        <v>95568</v>
      </c>
      <c r="B37596" s="176">
        <v>0.8</v>
      </c>
      <c r="C37596" s="176">
        <v>48.7</v>
      </c>
      <c r="D37596" s="282">
        <v>87</v>
      </c>
      <c r="E37596" s="265"/>
    </row>
    <row r="37597" spans="1:5">
      <c r="A37597" s="283">
        <v>95569</v>
      </c>
      <c r="B37597" s="176">
        <v>24.9</v>
      </c>
      <c r="C37597" s="176">
        <v>37.9</v>
      </c>
      <c r="D37597" s="282">
        <v>87</v>
      </c>
      <c r="E37597" s="265"/>
    </row>
    <row r="37598" spans="1:5">
      <c r="A37598" s="283">
        <v>95570</v>
      </c>
      <c r="B37598" s="176">
        <v>13.1</v>
      </c>
      <c r="C37598" s="176">
        <v>47</v>
      </c>
      <c r="D37598" s="282">
        <v>87</v>
      </c>
      <c r="E37598" s="265"/>
    </row>
    <row r="37599" spans="1:5">
      <c r="A37599" s="283">
        <v>95571</v>
      </c>
      <c r="B37599" s="176">
        <v>0</v>
      </c>
      <c r="C37599" s="176">
        <v>0</v>
      </c>
      <c r="D37599" s="282">
        <v>87</v>
      </c>
      <c r="E37599" s="265"/>
    </row>
    <row r="37600" spans="1:5">
      <c r="A37600" s="283">
        <v>95573</v>
      </c>
      <c r="B37600" s="176">
        <v>12.2</v>
      </c>
      <c r="C37600" s="176">
        <v>30.8</v>
      </c>
      <c r="D37600" s="282">
        <v>108</v>
      </c>
      <c r="E37600" s="265"/>
    </row>
    <row r="37601" spans="1:5">
      <c r="A37601" s="283">
        <v>95585</v>
      </c>
      <c r="B37601" s="176">
        <v>2.4</v>
      </c>
      <c r="C37601" s="176">
        <v>41</v>
      </c>
      <c r="D37601" s="282">
        <v>87</v>
      </c>
      <c r="E37601" s="265"/>
    </row>
    <row r="37602" spans="1:5">
      <c r="A37602" s="283">
        <v>95587</v>
      </c>
      <c r="B37602" s="176">
        <v>5.4</v>
      </c>
      <c r="C37602" s="176">
        <v>43.7</v>
      </c>
      <c r="D37602" s="282">
        <v>87</v>
      </c>
      <c r="E37602" s="265"/>
    </row>
    <row r="37603" spans="1:5">
      <c r="A37603" s="283">
        <v>95589</v>
      </c>
      <c r="B37603" s="176">
        <v>7.5</v>
      </c>
      <c r="C37603" s="176">
        <v>45.9</v>
      </c>
      <c r="D37603" s="282">
        <v>87</v>
      </c>
      <c r="E37603" s="265"/>
    </row>
    <row r="37604" spans="1:5">
      <c r="A37604" s="283">
        <v>95595</v>
      </c>
      <c r="B37604" s="176">
        <v>0.9</v>
      </c>
      <c r="C37604" s="176">
        <v>52.8</v>
      </c>
      <c r="D37604" s="282">
        <v>87</v>
      </c>
      <c r="E37604" s="265"/>
    </row>
    <row r="37605" spans="1:5">
      <c r="A37605" s="283">
        <v>95601</v>
      </c>
      <c r="B37605" s="176">
        <v>0</v>
      </c>
      <c r="C37605" s="176">
        <v>0</v>
      </c>
      <c r="D37605" s="282">
        <v>87</v>
      </c>
      <c r="E37605" s="265"/>
    </row>
    <row r="37606" spans="1:5">
      <c r="A37606" s="283">
        <v>95602</v>
      </c>
      <c r="B37606" s="176">
        <v>323.2</v>
      </c>
      <c r="C37606" s="176">
        <v>48.4</v>
      </c>
      <c r="D37606" s="282">
        <v>127</v>
      </c>
      <c r="E37606" s="265"/>
    </row>
    <row r="37607" spans="1:5">
      <c r="A37607" s="283">
        <v>95603</v>
      </c>
      <c r="B37607" s="176">
        <v>701.1</v>
      </c>
      <c r="C37607" s="176">
        <v>45.7</v>
      </c>
      <c r="D37607" s="282">
        <v>130</v>
      </c>
      <c r="E37607" s="265"/>
    </row>
    <row r="37608" spans="1:5">
      <c r="A37608" s="283">
        <v>95604</v>
      </c>
      <c r="B37608" s="176">
        <v>0</v>
      </c>
      <c r="C37608" s="176">
        <v>0</v>
      </c>
      <c r="D37608" s="282">
        <v>87</v>
      </c>
      <c r="E37608" s="265"/>
    </row>
    <row r="37609" spans="1:5">
      <c r="A37609" s="283">
        <v>95605</v>
      </c>
      <c r="B37609" s="176">
        <v>613.5</v>
      </c>
      <c r="C37609" s="176">
        <v>33</v>
      </c>
      <c r="D37609" s="282">
        <v>103</v>
      </c>
      <c r="E37609" s="265"/>
    </row>
    <row r="37610" spans="1:5">
      <c r="A37610" s="283">
        <v>95606</v>
      </c>
      <c r="B37610" s="176">
        <v>5.5</v>
      </c>
      <c r="C37610" s="176">
        <v>45</v>
      </c>
      <c r="D37610" s="282">
        <v>87</v>
      </c>
      <c r="E37610" s="265"/>
    </row>
    <row r="37611" spans="1:5">
      <c r="A37611" s="283">
        <v>95607</v>
      </c>
      <c r="B37611" s="176">
        <v>4.8</v>
      </c>
      <c r="C37611" s="176">
        <v>49.2</v>
      </c>
      <c r="D37611" s="282">
        <v>87</v>
      </c>
      <c r="E37611" s="265"/>
    </row>
    <row r="37612" spans="1:5">
      <c r="A37612" s="283">
        <v>95608</v>
      </c>
      <c r="B37612" s="176">
        <v>4530</v>
      </c>
      <c r="C37612" s="176">
        <v>43.6</v>
      </c>
      <c r="D37612" s="282">
        <v>142</v>
      </c>
      <c r="E37612" s="265"/>
    </row>
    <row r="37613" spans="1:5">
      <c r="A37613" s="283">
        <v>95609</v>
      </c>
      <c r="B37613" s="176">
        <v>0</v>
      </c>
      <c r="C37613" s="176">
        <v>0</v>
      </c>
      <c r="D37613" s="282">
        <v>87</v>
      </c>
      <c r="E37613" s="265"/>
    </row>
    <row r="37614" spans="1:5">
      <c r="A37614" s="283">
        <v>95610</v>
      </c>
      <c r="B37614" s="176">
        <v>5635.1</v>
      </c>
      <c r="C37614" s="176">
        <v>35.299999999999997</v>
      </c>
      <c r="D37614" s="282">
        <v>176</v>
      </c>
      <c r="E37614" s="265"/>
    </row>
    <row r="37615" spans="1:5">
      <c r="A37615" s="283">
        <v>95611</v>
      </c>
      <c r="B37615" s="176">
        <v>3749.8</v>
      </c>
      <c r="C37615" s="176">
        <v>36</v>
      </c>
      <c r="D37615" s="282">
        <v>87</v>
      </c>
      <c r="E37615" s="265"/>
    </row>
    <row r="37616" spans="1:5">
      <c r="A37616" s="283">
        <v>95612</v>
      </c>
      <c r="B37616" s="176">
        <v>18.100000000000001</v>
      </c>
      <c r="C37616" s="176">
        <v>40.6</v>
      </c>
      <c r="D37616" s="282">
        <v>115</v>
      </c>
      <c r="E37616" s="265"/>
    </row>
    <row r="37617" spans="1:5">
      <c r="A37617" s="283">
        <v>95613</v>
      </c>
      <c r="B37617" s="176">
        <v>977.1</v>
      </c>
      <c r="C37617" s="176">
        <v>47.5</v>
      </c>
      <c r="D37617" s="282">
        <v>97</v>
      </c>
      <c r="E37617" s="265"/>
    </row>
    <row r="37618" spans="1:5">
      <c r="A37618" s="283">
        <v>95614</v>
      </c>
      <c r="B37618" s="176">
        <v>105.5</v>
      </c>
      <c r="C37618" s="176">
        <v>47.7</v>
      </c>
      <c r="D37618" s="282">
        <v>95</v>
      </c>
      <c r="E37618" s="265"/>
    </row>
    <row r="37619" spans="1:5">
      <c r="A37619" s="283">
        <v>95615</v>
      </c>
      <c r="B37619" s="176">
        <v>62.2</v>
      </c>
      <c r="C37619" s="176">
        <v>38.299999999999997</v>
      </c>
      <c r="D37619" s="282">
        <v>87</v>
      </c>
      <c r="E37619" s="265"/>
    </row>
    <row r="37620" spans="1:5">
      <c r="A37620" s="283">
        <v>95616</v>
      </c>
      <c r="B37620" s="176">
        <v>1170.0999999999999</v>
      </c>
      <c r="C37620" s="176">
        <v>24.3</v>
      </c>
      <c r="D37620" s="282">
        <v>127</v>
      </c>
      <c r="E37620" s="265"/>
    </row>
    <row r="37621" spans="1:5">
      <c r="A37621" s="283">
        <v>95617</v>
      </c>
      <c r="B37621" s="176">
        <v>0</v>
      </c>
      <c r="C37621" s="176">
        <v>0</v>
      </c>
      <c r="D37621" s="282">
        <v>87</v>
      </c>
      <c r="E37621" s="265"/>
    </row>
    <row r="37622" spans="1:5">
      <c r="A37622" s="283">
        <v>95618</v>
      </c>
      <c r="B37622" s="176">
        <v>384.8</v>
      </c>
      <c r="C37622" s="176">
        <v>29.2</v>
      </c>
      <c r="D37622" s="282">
        <v>124</v>
      </c>
      <c r="E37622" s="265"/>
    </row>
    <row r="37623" spans="1:5">
      <c r="A37623" s="283">
        <v>95619</v>
      </c>
      <c r="B37623" s="176">
        <v>558</v>
      </c>
      <c r="C37623" s="176">
        <v>46</v>
      </c>
      <c r="D37623" s="282">
        <v>97</v>
      </c>
      <c r="E37623" s="265"/>
    </row>
    <row r="37624" spans="1:5">
      <c r="A37624" s="283">
        <v>95620</v>
      </c>
      <c r="B37624" s="176">
        <v>149.9</v>
      </c>
      <c r="C37624" s="176">
        <v>33.799999999999997</v>
      </c>
      <c r="D37624" s="282">
        <v>122</v>
      </c>
      <c r="E37624" s="265"/>
    </row>
    <row r="37625" spans="1:5">
      <c r="A37625" s="283">
        <v>95621</v>
      </c>
      <c r="B37625" s="176">
        <v>5918.2</v>
      </c>
      <c r="C37625" s="176">
        <v>37.4</v>
      </c>
      <c r="D37625" s="282">
        <v>118</v>
      </c>
      <c r="E37625" s="265"/>
    </row>
    <row r="37626" spans="1:5">
      <c r="A37626" s="283">
        <v>95623</v>
      </c>
      <c r="B37626" s="176">
        <v>97.6</v>
      </c>
      <c r="C37626" s="176">
        <v>49.2</v>
      </c>
      <c r="D37626" s="282">
        <v>87</v>
      </c>
      <c r="E37626" s="265"/>
    </row>
    <row r="37627" spans="1:5">
      <c r="A37627" s="283">
        <v>95624</v>
      </c>
      <c r="B37627" s="176">
        <v>997.1</v>
      </c>
      <c r="C37627" s="176">
        <v>35.299999999999997</v>
      </c>
      <c r="D37627" s="282">
        <v>128</v>
      </c>
      <c r="E37627" s="265"/>
    </row>
    <row r="37628" spans="1:5">
      <c r="A37628" s="283">
        <v>95625</v>
      </c>
      <c r="B37628" s="176">
        <v>0</v>
      </c>
      <c r="C37628" s="176">
        <v>0</v>
      </c>
      <c r="D37628" s="282">
        <v>87</v>
      </c>
      <c r="E37628" s="265"/>
    </row>
    <row r="37629" spans="1:5">
      <c r="A37629" s="283">
        <v>95626</v>
      </c>
      <c r="B37629" s="176">
        <v>274.5</v>
      </c>
      <c r="C37629" s="176">
        <v>37.6</v>
      </c>
      <c r="D37629" s="282">
        <v>87</v>
      </c>
      <c r="E37629" s="265"/>
    </row>
    <row r="37630" spans="1:5">
      <c r="A37630" s="283">
        <v>95627</v>
      </c>
      <c r="B37630" s="176">
        <v>27.1</v>
      </c>
      <c r="C37630" s="176">
        <v>35.4</v>
      </c>
      <c r="D37630" s="282">
        <v>87</v>
      </c>
      <c r="E37630" s="265"/>
    </row>
    <row r="37631" spans="1:5">
      <c r="A37631" s="283">
        <v>95628</v>
      </c>
      <c r="B37631" s="176">
        <v>3259.3</v>
      </c>
      <c r="C37631" s="176">
        <v>44</v>
      </c>
      <c r="D37631" s="282">
        <v>178</v>
      </c>
      <c r="E37631" s="265"/>
    </row>
    <row r="37632" spans="1:5">
      <c r="A37632" s="283">
        <v>95629</v>
      </c>
      <c r="B37632" s="176">
        <v>23.5</v>
      </c>
      <c r="C37632" s="176">
        <v>51.7</v>
      </c>
      <c r="D37632" s="282">
        <v>87</v>
      </c>
      <c r="E37632" s="265"/>
    </row>
    <row r="37633" spans="1:5">
      <c r="A37633" s="283">
        <v>95630</v>
      </c>
      <c r="B37633" s="176">
        <v>2612.1</v>
      </c>
      <c r="C37633" s="176">
        <v>37.4</v>
      </c>
      <c r="D37633" s="282">
        <v>175</v>
      </c>
      <c r="E37633" s="265"/>
    </row>
    <row r="37634" spans="1:5">
      <c r="A37634" s="283">
        <v>95631</v>
      </c>
      <c r="B37634" s="176">
        <v>12</v>
      </c>
      <c r="C37634" s="176">
        <v>47.7</v>
      </c>
      <c r="D37634" s="282">
        <v>104</v>
      </c>
      <c r="E37634" s="265"/>
    </row>
    <row r="37635" spans="1:5">
      <c r="A37635" s="283">
        <v>95632</v>
      </c>
      <c r="B37635" s="176">
        <v>348.8</v>
      </c>
      <c r="C37635" s="176">
        <v>34.5</v>
      </c>
      <c r="D37635" s="282">
        <v>127</v>
      </c>
      <c r="E37635" s="265"/>
    </row>
    <row r="37636" spans="1:5">
      <c r="A37636" s="283">
        <v>95633</v>
      </c>
      <c r="B37636" s="176">
        <v>74.5</v>
      </c>
      <c r="C37636" s="176">
        <v>48.3</v>
      </c>
      <c r="D37636" s="282">
        <v>95</v>
      </c>
      <c r="E37636" s="265"/>
    </row>
    <row r="37637" spans="1:5">
      <c r="A37637" s="283">
        <v>95634</v>
      </c>
      <c r="B37637" s="176">
        <v>43.9</v>
      </c>
      <c r="C37637" s="176">
        <v>46.2</v>
      </c>
      <c r="D37637" s="282">
        <v>87</v>
      </c>
      <c r="E37637" s="265"/>
    </row>
    <row r="37638" spans="1:5">
      <c r="A37638" s="283">
        <v>95635</v>
      </c>
      <c r="B37638" s="176">
        <v>54.6</v>
      </c>
      <c r="C37638" s="176">
        <v>46.6</v>
      </c>
      <c r="D37638" s="282">
        <v>87</v>
      </c>
      <c r="E37638" s="265"/>
    </row>
    <row r="37639" spans="1:5">
      <c r="A37639" s="283">
        <v>95636</v>
      </c>
      <c r="B37639" s="176">
        <v>9</v>
      </c>
      <c r="C37639" s="176">
        <v>48</v>
      </c>
      <c r="D37639" s="282">
        <v>87</v>
      </c>
      <c r="E37639" s="265"/>
    </row>
    <row r="37640" spans="1:5">
      <c r="A37640" s="283">
        <v>95637</v>
      </c>
      <c r="B37640" s="176">
        <v>5.5</v>
      </c>
      <c r="C37640" s="176">
        <v>44</v>
      </c>
      <c r="D37640" s="282">
        <v>87</v>
      </c>
      <c r="E37640" s="265"/>
    </row>
    <row r="37641" spans="1:5">
      <c r="A37641" s="283">
        <v>95638</v>
      </c>
      <c r="B37641" s="176">
        <v>41.1</v>
      </c>
      <c r="C37641" s="176">
        <v>41.7</v>
      </c>
      <c r="D37641" s="282">
        <v>87</v>
      </c>
      <c r="E37641" s="265"/>
    </row>
    <row r="37642" spans="1:5">
      <c r="A37642" s="283">
        <v>95639</v>
      </c>
      <c r="B37642" s="176">
        <v>21.5</v>
      </c>
      <c r="C37642" s="176">
        <v>45.7</v>
      </c>
      <c r="D37642" s="282">
        <v>87</v>
      </c>
      <c r="E37642" s="265"/>
    </row>
    <row r="37643" spans="1:5">
      <c r="A37643" s="283">
        <v>95640</v>
      </c>
      <c r="B37643" s="176">
        <v>89.7</v>
      </c>
      <c r="C37643" s="176">
        <v>42</v>
      </c>
      <c r="D37643" s="282">
        <v>87</v>
      </c>
      <c r="E37643" s="265"/>
    </row>
    <row r="37644" spans="1:5">
      <c r="A37644" s="283">
        <v>95641</v>
      </c>
      <c r="B37644" s="176">
        <v>38.5</v>
      </c>
      <c r="C37644" s="176">
        <v>50.7</v>
      </c>
      <c r="D37644" s="282">
        <v>87</v>
      </c>
      <c r="E37644" s="265"/>
    </row>
    <row r="37645" spans="1:5">
      <c r="A37645" s="283">
        <v>95642</v>
      </c>
      <c r="B37645" s="176">
        <v>103.4</v>
      </c>
      <c r="C37645" s="176">
        <v>48.5</v>
      </c>
      <c r="D37645" s="282">
        <v>94</v>
      </c>
      <c r="E37645" s="265"/>
    </row>
    <row r="37646" spans="1:5">
      <c r="A37646" s="283">
        <v>95644</v>
      </c>
      <c r="B37646" s="176">
        <v>0</v>
      </c>
      <c r="C37646" s="176">
        <v>0</v>
      </c>
      <c r="D37646" s="282">
        <v>87</v>
      </c>
      <c r="E37646" s="265"/>
    </row>
    <row r="37647" spans="1:5">
      <c r="A37647" s="283">
        <v>95645</v>
      </c>
      <c r="B37647" s="176">
        <v>14.1</v>
      </c>
      <c r="C37647" s="176">
        <v>42.9</v>
      </c>
      <c r="D37647" s="282">
        <v>87</v>
      </c>
      <c r="E37647" s="265"/>
    </row>
    <row r="37648" spans="1:5">
      <c r="A37648" s="283">
        <v>95646</v>
      </c>
      <c r="B37648" s="176">
        <v>0</v>
      </c>
      <c r="C37648" s="176">
        <v>0</v>
      </c>
      <c r="D37648" s="282">
        <v>87</v>
      </c>
      <c r="E37648" s="265"/>
    </row>
    <row r="37649" spans="1:5">
      <c r="A37649" s="283">
        <v>95648</v>
      </c>
      <c r="B37649" s="176">
        <v>400</v>
      </c>
      <c r="C37649" s="176">
        <v>41.5</v>
      </c>
      <c r="D37649" s="282">
        <v>113</v>
      </c>
      <c r="E37649" s="265"/>
    </row>
    <row r="37650" spans="1:5">
      <c r="A37650" s="283">
        <v>95650</v>
      </c>
      <c r="B37650" s="176">
        <v>581.5</v>
      </c>
      <c r="C37650" s="176">
        <v>44.4</v>
      </c>
      <c r="D37650" s="282">
        <v>116</v>
      </c>
      <c r="E37650" s="265"/>
    </row>
    <row r="37651" spans="1:5">
      <c r="A37651" s="283">
        <v>95651</v>
      </c>
      <c r="B37651" s="176">
        <v>120.9</v>
      </c>
      <c r="C37651" s="176">
        <v>48</v>
      </c>
      <c r="D37651" s="282">
        <v>87</v>
      </c>
      <c r="E37651" s="265"/>
    </row>
    <row r="37652" spans="1:5">
      <c r="A37652" s="283">
        <v>95652</v>
      </c>
      <c r="B37652" s="176">
        <v>191</v>
      </c>
      <c r="C37652" s="176">
        <v>22.4</v>
      </c>
      <c r="D37652" s="282">
        <v>133</v>
      </c>
      <c r="E37652" s="265"/>
    </row>
    <row r="37653" spans="1:5">
      <c r="A37653" s="283">
        <v>95653</v>
      </c>
      <c r="B37653" s="176">
        <v>0</v>
      </c>
      <c r="C37653" s="176">
        <v>0</v>
      </c>
      <c r="D37653" s="282">
        <v>87</v>
      </c>
      <c r="E37653" s="265"/>
    </row>
    <row r="37654" spans="1:5">
      <c r="A37654" s="283">
        <v>95654</v>
      </c>
      <c r="B37654" s="176">
        <v>181.5</v>
      </c>
      <c r="C37654" s="176">
        <v>48.8</v>
      </c>
      <c r="D37654" s="282">
        <v>87</v>
      </c>
      <c r="E37654" s="265"/>
    </row>
    <row r="37655" spans="1:5">
      <c r="A37655" s="283">
        <v>95655</v>
      </c>
      <c r="B37655" s="176">
        <v>487.9</v>
      </c>
      <c r="C37655" s="176">
        <v>31</v>
      </c>
      <c r="D37655" s="282">
        <v>104</v>
      </c>
      <c r="E37655" s="265"/>
    </row>
    <row r="37656" spans="1:5">
      <c r="A37656" s="283">
        <v>95656</v>
      </c>
      <c r="B37656" s="176">
        <v>0</v>
      </c>
      <c r="C37656" s="176">
        <v>0</v>
      </c>
      <c r="D37656" s="282">
        <v>87</v>
      </c>
      <c r="E37656" s="265"/>
    </row>
    <row r="37657" spans="1:5">
      <c r="A37657" s="283">
        <v>95658</v>
      </c>
      <c r="B37657" s="176">
        <v>279.3</v>
      </c>
      <c r="C37657" s="176">
        <v>48.3</v>
      </c>
      <c r="D37657" s="282">
        <v>87</v>
      </c>
      <c r="E37657" s="265"/>
    </row>
    <row r="37658" spans="1:5">
      <c r="A37658" s="283">
        <v>95659</v>
      </c>
      <c r="B37658" s="176">
        <v>20.100000000000001</v>
      </c>
      <c r="C37658" s="176">
        <v>45.4</v>
      </c>
      <c r="D37658" s="282">
        <v>87</v>
      </c>
      <c r="E37658" s="265"/>
    </row>
    <row r="37659" spans="1:5">
      <c r="A37659" s="283">
        <v>95660</v>
      </c>
      <c r="B37659" s="176">
        <v>3626</v>
      </c>
      <c r="C37659" s="176">
        <v>31.9</v>
      </c>
      <c r="D37659" s="282">
        <v>121</v>
      </c>
      <c r="E37659" s="265"/>
    </row>
    <row r="37660" spans="1:5">
      <c r="A37660" s="283">
        <v>95661</v>
      </c>
      <c r="B37660" s="176">
        <v>3331.4</v>
      </c>
      <c r="C37660" s="176">
        <v>40</v>
      </c>
      <c r="D37660" s="282">
        <v>177</v>
      </c>
      <c r="E37660" s="265"/>
    </row>
    <row r="37661" spans="1:5">
      <c r="A37661" s="283">
        <v>95662</v>
      </c>
      <c r="B37661" s="176">
        <v>2868.5</v>
      </c>
      <c r="C37661" s="176">
        <v>40.5</v>
      </c>
      <c r="D37661" s="282">
        <v>125</v>
      </c>
      <c r="E37661" s="265"/>
    </row>
    <row r="37662" spans="1:5">
      <c r="A37662" s="283">
        <v>95663</v>
      </c>
      <c r="B37662" s="176">
        <v>263.3</v>
      </c>
      <c r="C37662" s="176">
        <v>46.6</v>
      </c>
      <c r="D37662" s="282">
        <v>87</v>
      </c>
      <c r="E37662" s="265"/>
    </row>
    <row r="37663" spans="1:5">
      <c r="A37663" s="283">
        <v>95664</v>
      </c>
      <c r="B37663" s="176">
        <v>45.5</v>
      </c>
      <c r="C37663" s="176">
        <v>47.8</v>
      </c>
      <c r="D37663" s="282">
        <v>87</v>
      </c>
      <c r="E37663" s="265"/>
    </row>
    <row r="37664" spans="1:5">
      <c r="A37664" s="283">
        <v>95665</v>
      </c>
      <c r="B37664" s="176">
        <v>194.5</v>
      </c>
      <c r="C37664" s="176">
        <v>51.4</v>
      </c>
      <c r="D37664" s="282">
        <v>96</v>
      </c>
      <c r="E37664" s="265"/>
    </row>
    <row r="37665" spans="1:5">
      <c r="A37665" s="283">
        <v>95666</v>
      </c>
      <c r="B37665" s="176">
        <v>27.6</v>
      </c>
      <c r="C37665" s="176">
        <v>54.4</v>
      </c>
      <c r="D37665" s="282">
        <v>95</v>
      </c>
      <c r="E37665" s="265"/>
    </row>
    <row r="37666" spans="1:5">
      <c r="A37666" s="283">
        <v>95667</v>
      </c>
      <c r="B37666" s="176">
        <v>167.8</v>
      </c>
      <c r="C37666" s="176">
        <v>46.8</v>
      </c>
      <c r="D37666" s="282">
        <v>136</v>
      </c>
      <c r="E37666" s="265"/>
    </row>
    <row r="37667" spans="1:5">
      <c r="A37667" s="283">
        <v>95668</v>
      </c>
      <c r="B37667" s="176">
        <v>17.899999999999999</v>
      </c>
      <c r="C37667" s="176">
        <v>41</v>
      </c>
      <c r="D37667" s="282">
        <v>87</v>
      </c>
      <c r="E37667" s="265"/>
    </row>
    <row r="37668" spans="1:5">
      <c r="A37668" s="283">
        <v>95669</v>
      </c>
      <c r="B37668" s="176">
        <v>60.1</v>
      </c>
      <c r="C37668" s="176">
        <v>43</v>
      </c>
      <c r="D37668" s="282">
        <v>87</v>
      </c>
      <c r="E37668" s="265"/>
    </row>
    <row r="37669" spans="1:5">
      <c r="A37669" s="283">
        <v>95670</v>
      </c>
      <c r="B37669" s="176">
        <v>3724.9</v>
      </c>
      <c r="C37669" s="176">
        <v>36</v>
      </c>
      <c r="D37669" s="282">
        <v>186</v>
      </c>
      <c r="E37669" s="265"/>
    </row>
    <row r="37670" spans="1:5">
      <c r="A37670" s="283">
        <v>95671</v>
      </c>
      <c r="B37670" s="176">
        <v>0</v>
      </c>
      <c r="C37670" s="176">
        <v>0</v>
      </c>
      <c r="D37670" s="282">
        <v>87</v>
      </c>
      <c r="E37670" s="265"/>
    </row>
    <row r="37671" spans="1:5">
      <c r="A37671" s="283">
        <v>95672</v>
      </c>
      <c r="B37671" s="176">
        <v>243.1</v>
      </c>
      <c r="C37671" s="176">
        <v>44.8</v>
      </c>
      <c r="D37671" s="282">
        <v>87</v>
      </c>
      <c r="E37671" s="265"/>
    </row>
    <row r="37672" spans="1:5">
      <c r="A37672" s="283">
        <v>95673</v>
      </c>
      <c r="B37672" s="176">
        <v>426.9</v>
      </c>
      <c r="C37672" s="176">
        <v>36</v>
      </c>
      <c r="D37672" s="282">
        <v>114</v>
      </c>
      <c r="E37672" s="265"/>
    </row>
    <row r="37673" spans="1:5">
      <c r="A37673" s="283">
        <v>95674</v>
      </c>
      <c r="B37673" s="176">
        <v>28.3</v>
      </c>
      <c r="C37673" s="176">
        <v>41.1</v>
      </c>
      <c r="D37673" s="282">
        <v>87</v>
      </c>
      <c r="E37673" s="265"/>
    </row>
    <row r="37674" spans="1:5">
      <c r="A37674" s="283">
        <v>95675</v>
      </c>
      <c r="B37674" s="176">
        <v>0</v>
      </c>
      <c r="C37674" s="176">
        <v>0</v>
      </c>
      <c r="D37674" s="282">
        <v>87</v>
      </c>
      <c r="E37674" s="265"/>
    </row>
    <row r="37675" spans="1:5">
      <c r="A37675" s="283">
        <v>95676</v>
      </c>
      <c r="B37675" s="176">
        <v>6.8</v>
      </c>
      <c r="C37675" s="176">
        <v>36.5</v>
      </c>
      <c r="D37675" s="282">
        <v>87</v>
      </c>
      <c r="E37675" s="265"/>
    </row>
    <row r="37676" spans="1:5">
      <c r="A37676" s="283">
        <v>95677</v>
      </c>
      <c r="B37676" s="176">
        <v>1942.4</v>
      </c>
      <c r="C37676" s="176">
        <v>39.799999999999997</v>
      </c>
      <c r="D37676" s="282">
        <v>138</v>
      </c>
      <c r="E37676" s="265"/>
    </row>
    <row r="37677" spans="1:5">
      <c r="A37677" s="283">
        <v>95678</v>
      </c>
      <c r="B37677" s="176">
        <v>2210.1999999999998</v>
      </c>
      <c r="C37677" s="176">
        <v>33.9</v>
      </c>
      <c r="D37677" s="282">
        <v>179</v>
      </c>
      <c r="E37677" s="265"/>
    </row>
    <row r="37678" spans="1:5">
      <c r="A37678" s="283">
        <v>95679</v>
      </c>
      <c r="B37678" s="176">
        <v>3.6</v>
      </c>
      <c r="C37678" s="176">
        <v>41.7</v>
      </c>
      <c r="D37678" s="282">
        <v>87</v>
      </c>
      <c r="E37678" s="265"/>
    </row>
    <row r="37679" spans="1:5">
      <c r="A37679" s="283">
        <v>95680</v>
      </c>
      <c r="B37679" s="176">
        <v>80.5</v>
      </c>
      <c r="C37679" s="176">
        <v>38.5</v>
      </c>
      <c r="D37679" s="282">
        <v>87</v>
      </c>
      <c r="E37679" s="265"/>
    </row>
    <row r="37680" spans="1:5">
      <c r="A37680" s="283">
        <v>95681</v>
      </c>
      <c r="B37680" s="176">
        <v>43.6</v>
      </c>
      <c r="C37680" s="176">
        <v>43.6</v>
      </c>
      <c r="D37680" s="282">
        <v>87</v>
      </c>
      <c r="E37680" s="265"/>
    </row>
    <row r="37681" spans="1:5">
      <c r="A37681" s="283">
        <v>95682</v>
      </c>
      <c r="B37681" s="176">
        <v>466.6</v>
      </c>
      <c r="C37681" s="176">
        <v>41.5</v>
      </c>
      <c r="D37681" s="282">
        <v>135</v>
      </c>
      <c r="E37681" s="265"/>
    </row>
    <row r="37682" spans="1:5">
      <c r="A37682" s="283">
        <v>95683</v>
      </c>
      <c r="B37682" s="176">
        <v>81.099999999999994</v>
      </c>
      <c r="C37682" s="176">
        <v>49.2</v>
      </c>
      <c r="D37682" s="282">
        <v>104</v>
      </c>
      <c r="E37682" s="265"/>
    </row>
    <row r="37683" spans="1:5">
      <c r="A37683" s="283">
        <v>95684</v>
      </c>
      <c r="B37683" s="176">
        <v>24.1</v>
      </c>
      <c r="C37683" s="176">
        <v>49.6</v>
      </c>
      <c r="D37683" s="282">
        <v>87</v>
      </c>
      <c r="E37683" s="265"/>
    </row>
    <row r="37684" spans="1:5">
      <c r="A37684" s="283">
        <v>95685</v>
      </c>
      <c r="B37684" s="176">
        <v>83.1</v>
      </c>
      <c r="C37684" s="176">
        <v>50.6</v>
      </c>
      <c r="D37684" s="282">
        <v>87</v>
      </c>
      <c r="E37684" s="265"/>
    </row>
    <row r="37685" spans="1:5">
      <c r="A37685" s="283">
        <v>95686</v>
      </c>
      <c r="B37685" s="176">
        <v>159</v>
      </c>
      <c r="C37685" s="176">
        <v>30.7</v>
      </c>
      <c r="D37685" s="282">
        <v>87</v>
      </c>
      <c r="E37685" s="265"/>
    </row>
    <row r="37686" spans="1:5">
      <c r="A37686" s="283">
        <v>95687</v>
      </c>
      <c r="B37686" s="176">
        <v>1467.1</v>
      </c>
      <c r="C37686" s="176">
        <v>37.5</v>
      </c>
      <c r="D37686" s="282">
        <v>125</v>
      </c>
      <c r="E37686" s="265"/>
    </row>
    <row r="37687" spans="1:5">
      <c r="A37687" s="283">
        <v>95688</v>
      </c>
      <c r="B37687" s="176">
        <v>338</v>
      </c>
      <c r="C37687" s="176">
        <v>37.799999999999997</v>
      </c>
      <c r="D37687" s="282">
        <v>103</v>
      </c>
      <c r="E37687" s="265"/>
    </row>
    <row r="37688" spans="1:5">
      <c r="A37688" s="283">
        <v>95689</v>
      </c>
      <c r="B37688" s="176">
        <v>47.2</v>
      </c>
      <c r="C37688" s="176">
        <v>56.2</v>
      </c>
      <c r="D37688" s="282">
        <v>87</v>
      </c>
      <c r="E37688" s="265"/>
    </row>
    <row r="37689" spans="1:5">
      <c r="A37689" s="283">
        <v>95690</v>
      </c>
      <c r="B37689" s="176">
        <v>41.7</v>
      </c>
      <c r="C37689" s="176">
        <v>41</v>
      </c>
      <c r="D37689" s="282">
        <v>95</v>
      </c>
      <c r="E37689" s="265"/>
    </row>
    <row r="37690" spans="1:5">
      <c r="A37690" s="283">
        <v>95691</v>
      </c>
      <c r="B37690" s="176">
        <v>1702</v>
      </c>
      <c r="C37690" s="176">
        <v>33.700000000000003</v>
      </c>
      <c r="D37690" s="282">
        <v>136</v>
      </c>
      <c r="E37690" s="265"/>
    </row>
    <row r="37691" spans="1:5">
      <c r="A37691" s="283">
        <v>95692</v>
      </c>
      <c r="B37691" s="176">
        <v>81.5</v>
      </c>
      <c r="C37691" s="176">
        <v>35.1</v>
      </c>
      <c r="D37691" s="282">
        <v>116</v>
      </c>
      <c r="E37691" s="265"/>
    </row>
    <row r="37692" spans="1:5">
      <c r="A37692" s="283">
        <v>95693</v>
      </c>
      <c r="B37692" s="176">
        <v>74.900000000000006</v>
      </c>
      <c r="C37692" s="176">
        <v>45</v>
      </c>
      <c r="D37692" s="282">
        <v>114</v>
      </c>
      <c r="E37692" s="265"/>
    </row>
    <row r="37693" spans="1:5">
      <c r="A37693" s="283">
        <v>95694</v>
      </c>
      <c r="B37693" s="176">
        <v>59.8</v>
      </c>
      <c r="C37693" s="176">
        <v>37</v>
      </c>
      <c r="D37693" s="282">
        <v>104</v>
      </c>
      <c r="E37693" s="265"/>
    </row>
    <row r="37694" spans="1:5">
      <c r="A37694" s="283">
        <v>95695</v>
      </c>
      <c r="B37694" s="176">
        <v>267.89999999999998</v>
      </c>
      <c r="C37694" s="176">
        <v>36.5</v>
      </c>
      <c r="D37694" s="282">
        <v>120</v>
      </c>
      <c r="E37694" s="265"/>
    </row>
    <row r="37695" spans="1:5">
      <c r="A37695" s="283">
        <v>95696</v>
      </c>
      <c r="B37695" s="176">
        <v>0</v>
      </c>
      <c r="C37695" s="176">
        <v>0</v>
      </c>
      <c r="D37695" s="282">
        <v>87</v>
      </c>
      <c r="E37695" s="265"/>
    </row>
    <row r="37696" spans="1:5">
      <c r="A37696" s="283">
        <v>95697</v>
      </c>
      <c r="B37696" s="176">
        <v>0</v>
      </c>
      <c r="C37696" s="176">
        <v>0</v>
      </c>
      <c r="D37696" s="282">
        <v>87</v>
      </c>
      <c r="E37696" s="265"/>
    </row>
    <row r="37697" spans="1:5">
      <c r="A37697" s="283">
        <v>95698</v>
      </c>
      <c r="B37697" s="176">
        <v>13.8</v>
      </c>
      <c r="C37697" s="176">
        <v>37.9</v>
      </c>
      <c r="D37697" s="282">
        <v>87</v>
      </c>
      <c r="E37697" s="265"/>
    </row>
    <row r="37698" spans="1:5">
      <c r="A37698" s="283">
        <v>95699</v>
      </c>
      <c r="B37698" s="176">
        <v>0</v>
      </c>
      <c r="C37698" s="176">
        <v>0</v>
      </c>
      <c r="D37698" s="282">
        <v>87</v>
      </c>
      <c r="E37698" s="265"/>
    </row>
    <row r="37699" spans="1:5">
      <c r="A37699" s="283">
        <v>95701</v>
      </c>
      <c r="B37699" s="176">
        <v>0</v>
      </c>
      <c r="C37699" s="176">
        <v>0</v>
      </c>
      <c r="D37699" s="282">
        <v>87</v>
      </c>
      <c r="E37699" s="265"/>
    </row>
    <row r="37700" spans="1:5">
      <c r="A37700" s="283">
        <v>95703</v>
      </c>
      <c r="B37700" s="176">
        <v>160.1</v>
      </c>
      <c r="C37700" s="176">
        <v>48.5</v>
      </c>
      <c r="D37700" s="282">
        <v>87</v>
      </c>
      <c r="E37700" s="265"/>
    </row>
    <row r="37701" spans="1:5">
      <c r="A37701" s="283">
        <v>95709</v>
      </c>
      <c r="B37701" s="176">
        <v>204.9</v>
      </c>
      <c r="C37701" s="176">
        <v>47.7</v>
      </c>
      <c r="D37701" s="282">
        <v>87</v>
      </c>
      <c r="E37701" s="265"/>
    </row>
    <row r="37702" spans="1:5">
      <c r="A37702" s="283">
        <v>95712</v>
      </c>
      <c r="B37702" s="176">
        <v>0</v>
      </c>
      <c r="C37702" s="176">
        <v>0</v>
      </c>
      <c r="D37702" s="282">
        <v>87</v>
      </c>
      <c r="E37702" s="265"/>
    </row>
    <row r="37703" spans="1:5">
      <c r="A37703" s="283">
        <v>95713</v>
      </c>
      <c r="B37703" s="176">
        <v>85.1</v>
      </c>
      <c r="C37703" s="176">
        <v>46.1</v>
      </c>
      <c r="D37703" s="282">
        <v>103</v>
      </c>
      <c r="E37703" s="265"/>
    </row>
    <row r="37704" spans="1:5">
      <c r="A37704" s="283">
        <v>95714</v>
      </c>
      <c r="B37704" s="176">
        <v>0</v>
      </c>
      <c r="C37704" s="176">
        <v>0</v>
      </c>
      <c r="D37704" s="282">
        <v>87</v>
      </c>
      <c r="E37704" s="265"/>
    </row>
    <row r="37705" spans="1:5">
      <c r="A37705" s="283">
        <v>95715</v>
      </c>
      <c r="B37705" s="176">
        <v>7.3</v>
      </c>
      <c r="C37705" s="176">
        <v>49</v>
      </c>
      <c r="D37705" s="282">
        <v>87</v>
      </c>
      <c r="E37705" s="265"/>
    </row>
    <row r="37706" spans="1:5">
      <c r="A37706" s="283">
        <v>95717</v>
      </c>
      <c r="B37706" s="176">
        <v>0</v>
      </c>
      <c r="C37706" s="176">
        <v>0</v>
      </c>
      <c r="D37706" s="282">
        <v>87</v>
      </c>
      <c r="E37706" s="265"/>
    </row>
    <row r="37707" spans="1:5">
      <c r="A37707" s="283">
        <v>95720</v>
      </c>
      <c r="B37707" s="176">
        <v>0.4</v>
      </c>
      <c r="C37707" s="176">
        <v>50</v>
      </c>
      <c r="D37707" s="282">
        <v>87</v>
      </c>
      <c r="E37707" s="265"/>
    </row>
    <row r="37708" spans="1:5">
      <c r="A37708" s="283">
        <v>95721</v>
      </c>
      <c r="B37708" s="176">
        <v>0</v>
      </c>
      <c r="C37708" s="176">
        <v>0</v>
      </c>
      <c r="D37708" s="282">
        <v>87</v>
      </c>
      <c r="E37708" s="265"/>
    </row>
    <row r="37709" spans="1:5">
      <c r="A37709" s="283">
        <v>95722</v>
      </c>
      <c r="B37709" s="176">
        <v>453.8</v>
      </c>
      <c r="C37709" s="176">
        <v>48.4</v>
      </c>
      <c r="D37709" s="282">
        <v>128</v>
      </c>
      <c r="E37709" s="265"/>
    </row>
    <row r="37710" spans="1:5">
      <c r="A37710" s="283">
        <v>95724</v>
      </c>
      <c r="B37710" s="176">
        <v>3.8</v>
      </c>
      <c r="C37710" s="176">
        <v>47.2</v>
      </c>
      <c r="D37710" s="282">
        <v>95</v>
      </c>
      <c r="E37710" s="265"/>
    </row>
    <row r="37711" spans="1:5">
      <c r="A37711" s="283">
        <v>95726</v>
      </c>
      <c r="B37711" s="176">
        <v>30.6</v>
      </c>
      <c r="C37711" s="176">
        <v>46.8</v>
      </c>
      <c r="D37711" s="282">
        <v>87</v>
      </c>
      <c r="E37711" s="265"/>
    </row>
    <row r="37712" spans="1:5">
      <c r="A37712" s="283">
        <v>95728</v>
      </c>
      <c r="B37712" s="176">
        <v>0</v>
      </c>
      <c r="C37712" s="176">
        <v>0</v>
      </c>
      <c r="D37712" s="282">
        <v>87</v>
      </c>
      <c r="E37712" s="265"/>
    </row>
    <row r="37713" spans="1:5">
      <c r="A37713" s="283">
        <v>95735</v>
      </c>
      <c r="B37713" s="176">
        <v>0.5</v>
      </c>
      <c r="C37713" s="176">
        <v>49.3</v>
      </c>
      <c r="D37713" s="282">
        <v>87</v>
      </c>
      <c r="E37713" s="265"/>
    </row>
    <row r="37714" spans="1:5">
      <c r="A37714" s="283">
        <v>95736</v>
      </c>
      <c r="B37714" s="176">
        <v>0</v>
      </c>
      <c r="C37714" s="176">
        <v>0</v>
      </c>
      <c r="D37714" s="282">
        <v>87</v>
      </c>
      <c r="E37714" s="265"/>
    </row>
    <row r="37715" spans="1:5">
      <c r="A37715" s="283">
        <v>95741</v>
      </c>
      <c r="B37715" s="176">
        <v>0</v>
      </c>
      <c r="C37715" s="176">
        <v>0</v>
      </c>
      <c r="D37715" s="282">
        <v>87</v>
      </c>
      <c r="E37715" s="265"/>
    </row>
    <row r="37716" spans="1:5">
      <c r="A37716" s="283">
        <v>95742</v>
      </c>
      <c r="B37716" s="176">
        <v>211.5</v>
      </c>
      <c r="C37716" s="176">
        <v>30.7</v>
      </c>
      <c r="D37716" s="282">
        <v>113</v>
      </c>
      <c r="E37716" s="265"/>
    </row>
    <row r="37717" spans="1:5">
      <c r="A37717" s="283">
        <v>95746</v>
      </c>
      <c r="B37717" s="176">
        <v>1216.4000000000001</v>
      </c>
      <c r="C37717" s="176">
        <v>45.1</v>
      </c>
      <c r="D37717" s="282">
        <v>122</v>
      </c>
      <c r="E37717" s="265"/>
    </row>
    <row r="37718" spans="1:5">
      <c r="A37718" s="283">
        <v>95747</v>
      </c>
      <c r="B37718" s="176">
        <v>792.3</v>
      </c>
      <c r="C37718" s="176">
        <v>37.799999999999997</v>
      </c>
      <c r="D37718" s="282">
        <v>136</v>
      </c>
      <c r="E37718" s="265"/>
    </row>
    <row r="37719" spans="1:5">
      <c r="A37719" s="283">
        <v>95757</v>
      </c>
      <c r="B37719" s="176">
        <v>708.4</v>
      </c>
      <c r="C37719" s="176">
        <v>31.6</v>
      </c>
      <c r="D37719" s="282">
        <v>101</v>
      </c>
      <c r="E37719" s="265"/>
    </row>
    <row r="37720" spans="1:5">
      <c r="A37720" s="283">
        <v>95758</v>
      </c>
      <c r="B37720" s="176">
        <v>4153.8999999999996</v>
      </c>
      <c r="C37720" s="176">
        <v>34.6</v>
      </c>
      <c r="D37720" s="282">
        <v>168</v>
      </c>
      <c r="E37720" s="265"/>
    </row>
    <row r="37721" spans="1:5">
      <c r="A37721" s="283">
        <v>95759</v>
      </c>
      <c r="B37721" s="176">
        <v>0</v>
      </c>
      <c r="C37721" s="176">
        <v>0</v>
      </c>
      <c r="D37721" s="282">
        <v>87</v>
      </c>
      <c r="E37721" s="265"/>
    </row>
    <row r="37722" spans="1:5">
      <c r="A37722" s="283">
        <v>95762</v>
      </c>
      <c r="B37722" s="176">
        <v>619</v>
      </c>
      <c r="C37722" s="176">
        <v>40.200000000000003</v>
      </c>
      <c r="D37722" s="282">
        <v>131</v>
      </c>
      <c r="E37722" s="265"/>
    </row>
    <row r="37723" spans="1:5">
      <c r="A37723" s="283">
        <v>95763</v>
      </c>
      <c r="B37723" s="176">
        <v>0</v>
      </c>
      <c r="C37723" s="176">
        <v>0</v>
      </c>
      <c r="D37723" s="282">
        <v>87</v>
      </c>
      <c r="E37723" s="265"/>
    </row>
    <row r="37724" spans="1:5">
      <c r="A37724" s="283">
        <v>95765</v>
      </c>
      <c r="B37724" s="176">
        <v>1744.8</v>
      </c>
      <c r="C37724" s="176">
        <v>34.9</v>
      </c>
      <c r="D37724" s="282">
        <v>174</v>
      </c>
      <c r="E37724" s="265"/>
    </row>
    <row r="37725" spans="1:5">
      <c r="A37725" s="283">
        <v>95776</v>
      </c>
      <c r="B37725" s="176">
        <v>413.6</v>
      </c>
      <c r="C37725" s="176">
        <v>30.6</v>
      </c>
      <c r="D37725" s="282">
        <v>147</v>
      </c>
      <c r="E37725" s="265"/>
    </row>
    <row r="37726" spans="1:5">
      <c r="A37726" s="283">
        <v>95798</v>
      </c>
      <c r="B37726" s="176">
        <v>0</v>
      </c>
      <c r="C37726" s="176">
        <v>0</v>
      </c>
      <c r="D37726" s="282">
        <v>87</v>
      </c>
      <c r="E37726" s="265"/>
    </row>
    <row r="37727" spans="1:5">
      <c r="A37727" s="283">
        <v>95799</v>
      </c>
      <c r="B37727" s="176">
        <v>0</v>
      </c>
      <c r="C37727" s="176">
        <v>0</v>
      </c>
      <c r="D37727" s="282">
        <v>87</v>
      </c>
      <c r="E37727" s="265"/>
    </row>
    <row r="37728" spans="1:5">
      <c r="A37728" s="283">
        <v>95811</v>
      </c>
      <c r="B37728" s="176">
        <v>3062.5</v>
      </c>
      <c r="C37728" s="176">
        <v>34.9</v>
      </c>
      <c r="D37728" s="282">
        <v>105</v>
      </c>
      <c r="E37728" s="265"/>
    </row>
    <row r="37729" spans="1:5">
      <c r="A37729" s="283">
        <v>95812</v>
      </c>
      <c r="B37729" s="176">
        <v>0</v>
      </c>
      <c r="C37729" s="176">
        <v>0</v>
      </c>
      <c r="D37729" s="282">
        <v>87</v>
      </c>
      <c r="E37729" s="265"/>
    </row>
    <row r="37730" spans="1:5">
      <c r="A37730" s="283">
        <v>95813</v>
      </c>
      <c r="B37730" s="176">
        <v>697.5</v>
      </c>
      <c r="C37730" s="176">
        <v>45.8</v>
      </c>
      <c r="D37730" s="282">
        <v>87</v>
      </c>
      <c r="E37730" s="265"/>
    </row>
    <row r="37731" spans="1:5">
      <c r="A37731" s="283">
        <v>95814</v>
      </c>
      <c r="B37731" s="176">
        <v>5045.7</v>
      </c>
      <c r="C37731" s="176">
        <v>37.1</v>
      </c>
      <c r="D37731" s="282">
        <v>174</v>
      </c>
      <c r="E37731" s="265"/>
    </row>
    <row r="37732" spans="1:5">
      <c r="A37732" s="283">
        <v>95815</v>
      </c>
      <c r="B37732" s="176">
        <v>4258.8</v>
      </c>
      <c r="C37732" s="176">
        <v>31.5</v>
      </c>
      <c r="D37732" s="282">
        <v>156</v>
      </c>
      <c r="E37732" s="265"/>
    </row>
    <row r="37733" spans="1:5">
      <c r="A37733" s="283">
        <v>95816</v>
      </c>
      <c r="B37733" s="176">
        <v>7368.7</v>
      </c>
      <c r="C37733" s="176">
        <v>35.6</v>
      </c>
      <c r="D37733" s="282">
        <v>172</v>
      </c>
      <c r="E37733" s="265"/>
    </row>
    <row r="37734" spans="1:5">
      <c r="A37734" s="283">
        <v>95817</v>
      </c>
      <c r="B37734" s="176">
        <v>5454.9</v>
      </c>
      <c r="C37734" s="176">
        <v>33.6</v>
      </c>
      <c r="D37734" s="282">
        <v>155</v>
      </c>
      <c r="E37734" s="265"/>
    </row>
    <row r="37735" spans="1:5">
      <c r="A37735" s="283">
        <v>95818</v>
      </c>
      <c r="B37735" s="176">
        <v>5045.6000000000004</v>
      </c>
      <c r="C37735" s="176">
        <v>39.6</v>
      </c>
      <c r="D37735" s="282">
        <v>123</v>
      </c>
      <c r="E37735" s="265"/>
    </row>
    <row r="37736" spans="1:5">
      <c r="A37736" s="283">
        <v>95819</v>
      </c>
      <c r="B37736" s="176">
        <v>4861.3</v>
      </c>
      <c r="C37736" s="176">
        <v>39.9</v>
      </c>
      <c r="D37736" s="282">
        <v>146</v>
      </c>
      <c r="E37736" s="265"/>
    </row>
    <row r="37737" spans="1:5">
      <c r="A37737" s="283">
        <v>95820</v>
      </c>
      <c r="B37737" s="176">
        <v>6286.9</v>
      </c>
      <c r="C37737" s="176">
        <v>33.299999999999997</v>
      </c>
      <c r="D37737" s="282">
        <v>119</v>
      </c>
      <c r="E37737" s="265"/>
    </row>
    <row r="37738" spans="1:5">
      <c r="A37738" s="283">
        <v>95821</v>
      </c>
      <c r="B37738" s="176">
        <v>4829.1000000000004</v>
      </c>
      <c r="C37738" s="176">
        <v>39.5</v>
      </c>
      <c r="D37738" s="282">
        <v>127</v>
      </c>
      <c r="E37738" s="265"/>
    </row>
    <row r="37739" spans="1:5">
      <c r="A37739" s="283">
        <v>95822</v>
      </c>
      <c r="B37739" s="176">
        <v>4987.6000000000004</v>
      </c>
      <c r="C37739" s="176">
        <v>37.1</v>
      </c>
      <c r="D37739" s="282">
        <v>130</v>
      </c>
      <c r="E37739" s="265"/>
    </row>
    <row r="37740" spans="1:5">
      <c r="A37740" s="283">
        <v>95823</v>
      </c>
      <c r="B37740" s="176">
        <v>7373.1</v>
      </c>
      <c r="C37740" s="176">
        <v>29.5</v>
      </c>
      <c r="D37740" s="282">
        <v>124</v>
      </c>
      <c r="E37740" s="265"/>
    </row>
    <row r="37741" spans="1:5">
      <c r="A37741" s="283">
        <v>95824</v>
      </c>
      <c r="B37741" s="176">
        <v>6416</v>
      </c>
      <c r="C37741" s="176">
        <v>29.4</v>
      </c>
      <c r="D37741" s="282">
        <v>124</v>
      </c>
      <c r="E37741" s="265"/>
    </row>
    <row r="37742" spans="1:5">
      <c r="A37742" s="283">
        <v>95825</v>
      </c>
      <c r="B37742" s="176">
        <v>5310.4</v>
      </c>
      <c r="C37742" s="176">
        <v>33.5</v>
      </c>
      <c r="D37742" s="282">
        <v>172</v>
      </c>
      <c r="E37742" s="265"/>
    </row>
    <row r="37743" spans="1:5">
      <c r="A37743" s="283">
        <v>95826</v>
      </c>
      <c r="B37743" s="176">
        <v>3598</v>
      </c>
      <c r="C37743" s="176">
        <v>33.299999999999997</v>
      </c>
      <c r="D37743" s="282">
        <v>183</v>
      </c>
      <c r="E37743" s="265"/>
    </row>
    <row r="37744" spans="1:5">
      <c r="A37744" s="283">
        <v>95827</v>
      </c>
      <c r="B37744" s="176">
        <v>2065.6999999999998</v>
      </c>
      <c r="C37744" s="176">
        <v>34.299999999999997</v>
      </c>
      <c r="D37744" s="282">
        <v>145</v>
      </c>
      <c r="E37744" s="265"/>
    </row>
    <row r="37745" spans="1:5">
      <c r="A37745" s="283">
        <v>95828</v>
      </c>
      <c r="B37745" s="176">
        <v>4767.6000000000004</v>
      </c>
      <c r="C37745" s="176">
        <v>32.200000000000003</v>
      </c>
      <c r="D37745" s="282">
        <v>121</v>
      </c>
      <c r="E37745" s="265"/>
    </row>
    <row r="37746" spans="1:5">
      <c r="A37746" s="283">
        <v>95829</v>
      </c>
      <c r="B37746" s="176">
        <v>932.8</v>
      </c>
      <c r="C37746" s="176">
        <v>33.799999999999997</v>
      </c>
      <c r="D37746" s="282">
        <v>159</v>
      </c>
      <c r="E37746" s="265"/>
    </row>
    <row r="37747" spans="1:5">
      <c r="A37747" s="283">
        <v>95830</v>
      </c>
      <c r="B37747" s="176">
        <v>94.8</v>
      </c>
      <c r="C37747" s="176">
        <v>42</v>
      </c>
      <c r="D37747" s="282">
        <v>87</v>
      </c>
      <c r="E37747" s="265"/>
    </row>
    <row r="37748" spans="1:5">
      <c r="A37748" s="283">
        <v>95831</v>
      </c>
      <c r="B37748" s="176">
        <v>5883.4</v>
      </c>
      <c r="C37748" s="176">
        <v>44.6</v>
      </c>
      <c r="D37748" s="282">
        <v>129</v>
      </c>
      <c r="E37748" s="265"/>
    </row>
    <row r="37749" spans="1:5">
      <c r="A37749" s="283">
        <v>95832</v>
      </c>
      <c r="B37749" s="176">
        <v>619</v>
      </c>
      <c r="C37749" s="176">
        <v>25.7</v>
      </c>
      <c r="D37749" s="282">
        <v>93</v>
      </c>
      <c r="E37749" s="265"/>
    </row>
    <row r="37750" spans="1:5">
      <c r="A37750" s="283">
        <v>95833</v>
      </c>
      <c r="B37750" s="176">
        <v>5107.8</v>
      </c>
      <c r="C37750" s="176">
        <v>31.4</v>
      </c>
      <c r="D37750" s="282">
        <v>172</v>
      </c>
      <c r="E37750" s="265"/>
    </row>
    <row r="37751" spans="1:5">
      <c r="A37751" s="283">
        <v>95834</v>
      </c>
      <c r="B37751" s="176">
        <v>2339.1</v>
      </c>
      <c r="C37751" s="176">
        <v>29.6</v>
      </c>
      <c r="D37751" s="282">
        <v>157</v>
      </c>
      <c r="E37751" s="265"/>
    </row>
    <row r="37752" spans="1:5">
      <c r="A37752" s="283">
        <v>95835</v>
      </c>
      <c r="B37752" s="176">
        <v>3016.1</v>
      </c>
      <c r="C37752" s="176">
        <v>32.299999999999997</v>
      </c>
      <c r="D37752" s="282">
        <v>127</v>
      </c>
      <c r="E37752" s="265"/>
    </row>
    <row r="37753" spans="1:5">
      <c r="A37753" s="283">
        <v>95836</v>
      </c>
      <c r="B37753" s="176">
        <v>11.9</v>
      </c>
      <c r="C37753" s="176">
        <v>40</v>
      </c>
      <c r="D37753" s="282">
        <v>87</v>
      </c>
      <c r="E37753" s="265"/>
    </row>
    <row r="37754" spans="1:5">
      <c r="A37754" s="283">
        <v>95837</v>
      </c>
      <c r="B37754" s="176">
        <v>18</v>
      </c>
      <c r="C37754" s="176">
        <v>37.700000000000003</v>
      </c>
      <c r="D37754" s="282">
        <v>87</v>
      </c>
      <c r="E37754" s="265"/>
    </row>
    <row r="37755" spans="1:5">
      <c r="A37755" s="283">
        <v>95838</v>
      </c>
      <c r="B37755" s="176">
        <v>3811.9</v>
      </c>
      <c r="C37755" s="176">
        <v>28.7</v>
      </c>
      <c r="D37755" s="282">
        <v>95</v>
      </c>
      <c r="E37755" s="265"/>
    </row>
    <row r="37756" spans="1:5">
      <c r="A37756" s="283">
        <v>95840</v>
      </c>
      <c r="B37756" s="176">
        <v>0</v>
      </c>
      <c r="C37756" s="176">
        <v>0</v>
      </c>
      <c r="D37756" s="282">
        <v>87</v>
      </c>
      <c r="E37756" s="265"/>
    </row>
    <row r="37757" spans="1:5">
      <c r="A37757" s="283">
        <v>95841</v>
      </c>
      <c r="B37757" s="176">
        <v>4782</v>
      </c>
      <c r="C37757" s="176">
        <v>34</v>
      </c>
      <c r="D37757" s="282">
        <v>129</v>
      </c>
      <c r="E37757" s="265"/>
    </row>
    <row r="37758" spans="1:5">
      <c r="A37758" s="283">
        <v>95842</v>
      </c>
      <c r="B37758" s="176">
        <v>8098.2</v>
      </c>
      <c r="C37758" s="176">
        <v>31.3</v>
      </c>
      <c r="D37758" s="282">
        <v>133</v>
      </c>
      <c r="E37758" s="265"/>
    </row>
    <row r="37759" spans="1:5">
      <c r="A37759" s="283">
        <v>95843</v>
      </c>
      <c r="B37759" s="176">
        <v>6832.3</v>
      </c>
      <c r="C37759" s="176">
        <v>31.5</v>
      </c>
      <c r="D37759" s="282">
        <v>87</v>
      </c>
      <c r="E37759" s="265"/>
    </row>
    <row r="37760" spans="1:5">
      <c r="A37760" s="283">
        <v>95851</v>
      </c>
      <c r="B37760" s="176">
        <v>0</v>
      </c>
      <c r="C37760" s="176">
        <v>0</v>
      </c>
      <c r="D37760" s="282">
        <v>87</v>
      </c>
      <c r="E37760" s="265"/>
    </row>
    <row r="37761" spans="1:5">
      <c r="A37761" s="283">
        <v>95852</v>
      </c>
      <c r="B37761" s="176">
        <v>0</v>
      </c>
      <c r="C37761" s="176">
        <v>0</v>
      </c>
      <c r="D37761" s="282">
        <v>87</v>
      </c>
      <c r="E37761" s="265"/>
    </row>
    <row r="37762" spans="1:5">
      <c r="A37762" s="283">
        <v>95853</v>
      </c>
      <c r="B37762" s="176">
        <v>0</v>
      </c>
      <c r="C37762" s="176">
        <v>0</v>
      </c>
      <c r="D37762" s="282">
        <v>87</v>
      </c>
      <c r="E37762" s="265"/>
    </row>
    <row r="37763" spans="1:5">
      <c r="A37763" s="283">
        <v>95860</v>
      </c>
      <c r="B37763" s="176">
        <v>0</v>
      </c>
      <c r="C37763" s="176">
        <v>0</v>
      </c>
      <c r="D37763" s="282">
        <v>87</v>
      </c>
      <c r="E37763" s="265"/>
    </row>
    <row r="37764" spans="1:5">
      <c r="A37764" s="283">
        <v>95864</v>
      </c>
      <c r="B37764" s="176">
        <v>3631</v>
      </c>
      <c r="C37764" s="176">
        <v>44.7</v>
      </c>
      <c r="D37764" s="282">
        <v>160</v>
      </c>
      <c r="E37764" s="265"/>
    </row>
    <row r="37765" spans="1:5">
      <c r="A37765" s="283">
        <v>95865</v>
      </c>
      <c r="B37765" s="176">
        <v>0</v>
      </c>
      <c r="C37765" s="176">
        <v>0</v>
      </c>
      <c r="D37765" s="282">
        <v>87</v>
      </c>
      <c r="E37765" s="265"/>
    </row>
    <row r="37766" spans="1:5">
      <c r="A37766" s="283">
        <v>95866</v>
      </c>
      <c r="B37766" s="176">
        <v>0</v>
      </c>
      <c r="C37766" s="176">
        <v>0</v>
      </c>
      <c r="D37766" s="282">
        <v>87</v>
      </c>
      <c r="E37766" s="265"/>
    </row>
    <row r="37767" spans="1:5">
      <c r="A37767" s="283">
        <v>95867</v>
      </c>
      <c r="B37767" s="176">
        <v>0</v>
      </c>
      <c r="C37767" s="176">
        <v>0</v>
      </c>
      <c r="D37767" s="282">
        <v>87</v>
      </c>
      <c r="E37767" s="265"/>
    </row>
    <row r="37768" spans="1:5">
      <c r="A37768" s="283">
        <v>95899</v>
      </c>
      <c r="B37768" s="176">
        <v>5571</v>
      </c>
      <c r="C37768" s="176">
        <v>41.7</v>
      </c>
      <c r="D37768" s="282">
        <v>87</v>
      </c>
      <c r="E37768" s="265"/>
    </row>
    <row r="37769" spans="1:5">
      <c r="A37769" s="283">
        <v>95901</v>
      </c>
      <c r="B37769" s="176">
        <v>174.9</v>
      </c>
      <c r="C37769" s="176">
        <v>32.5</v>
      </c>
      <c r="D37769" s="282">
        <v>105</v>
      </c>
      <c r="E37769" s="265"/>
    </row>
    <row r="37770" spans="1:5">
      <c r="A37770" s="283">
        <v>95903</v>
      </c>
      <c r="B37770" s="176">
        <v>44.9</v>
      </c>
      <c r="C37770" s="176">
        <v>21.8</v>
      </c>
      <c r="D37770" s="282">
        <v>126</v>
      </c>
      <c r="E37770" s="265"/>
    </row>
    <row r="37771" spans="1:5">
      <c r="A37771" s="283">
        <v>95910</v>
      </c>
      <c r="B37771" s="176">
        <v>2.5</v>
      </c>
      <c r="C37771" s="176">
        <v>51.9</v>
      </c>
      <c r="D37771" s="282">
        <v>87</v>
      </c>
      <c r="E37771" s="265"/>
    </row>
    <row r="37772" spans="1:5">
      <c r="A37772" s="283">
        <v>95912</v>
      </c>
      <c r="B37772" s="176">
        <v>30.7</v>
      </c>
      <c r="C37772" s="176">
        <v>32.299999999999997</v>
      </c>
      <c r="D37772" s="282">
        <v>87</v>
      </c>
      <c r="E37772" s="265"/>
    </row>
    <row r="37773" spans="1:5">
      <c r="A37773" s="283">
        <v>95913</v>
      </c>
      <c r="B37773" s="176">
        <v>24.8</v>
      </c>
      <c r="C37773" s="176">
        <v>37.799999999999997</v>
      </c>
      <c r="D37773" s="282">
        <v>87</v>
      </c>
      <c r="E37773" s="265"/>
    </row>
    <row r="37774" spans="1:5">
      <c r="A37774" s="283">
        <v>95914</v>
      </c>
      <c r="B37774" s="176">
        <v>31.5</v>
      </c>
      <c r="C37774" s="176">
        <v>46.8</v>
      </c>
      <c r="D37774" s="282">
        <v>87</v>
      </c>
      <c r="E37774" s="265"/>
    </row>
    <row r="37775" spans="1:5">
      <c r="A37775" s="283">
        <v>95915</v>
      </c>
      <c r="B37775" s="176">
        <v>2.2999999999999998</v>
      </c>
      <c r="C37775" s="176">
        <v>49.4</v>
      </c>
      <c r="D37775" s="282">
        <v>87</v>
      </c>
      <c r="E37775" s="265"/>
    </row>
    <row r="37776" spans="1:5">
      <c r="A37776" s="283">
        <v>95916</v>
      </c>
      <c r="B37776" s="176">
        <v>19</v>
      </c>
      <c r="C37776" s="176">
        <v>53</v>
      </c>
      <c r="D37776" s="282">
        <v>87</v>
      </c>
      <c r="E37776" s="265"/>
    </row>
    <row r="37777" spans="1:5">
      <c r="A37777" s="283">
        <v>95917</v>
      </c>
      <c r="B37777" s="176">
        <v>27.4</v>
      </c>
      <c r="C37777" s="176">
        <v>37.6</v>
      </c>
      <c r="D37777" s="282">
        <v>87</v>
      </c>
      <c r="E37777" s="265"/>
    </row>
    <row r="37778" spans="1:5">
      <c r="A37778" s="283">
        <v>95918</v>
      </c>
      <c r="B37778" s="176">
        <v>41.2</v>
      </c>
      <c r="C37778" s="176">
        <v>48</v>
      </c>
      <c r="D37778" s="282">
        <v>87</v>
      </c>
      <c r="E37778" s="265"/>
    </row>
    <row r="37779" spans="1:5">
      <c r="A37779" s="283">
        <v>95919</v>
      </c>
      <c r="B37779" s="176">
        <v>39.4</v>
      </c>
      <c r="C37779" s="176">
        <v>48.4</v>
      </c>
      <c r="D37779" s="282">
        <v>87</v>
      </c>
      <c r="E37779" s="265"/>
    </row>
    <row r="37780" spans="1:5">
      <c r="A37780" s="283">
        <v>95920</v>
      </c>
      <c r="B37780" s="176">
        <v>5.4</v>
      </c>
      <c r="C37780" s="176">
        <v>38.5</v>
      </c>
      <c r="D37780" s="282">
        <v>87</v>
      </c>
      <c r="E37780" s="265"/>
    </row>
    <row r="37781" spans="1:5">
      <c r="A37781" s="283">
        <v>95922</v>
      </c>
      <c r="B37781" s="176">
        <v>9.6999999999999993</v>
      </c>
      <c r="C37781" s="176">
        <v>47.6</v>
      </c>
      <c r="D37781" s="282">
        <v>124</v>
      </c>
      <c r="E37781" s="265"/>
    </row>
    <row r="37782" spans="1:5">
      <c r="A37782" s="283">
        <v>95923</v>
      </c>
      <c r="B37782" s="176">
        <v>2.6</v>
      </c>
      <c r="C37782" s="176">
        <v>63.8</v>
      </c>
      <c r="D37782" s="282">
        <v>87</v>
      </c>
      <c r="E37782" s="265"/>
    </row>
    <row r="37783" spans="1:5">
      <c r="A37783" s="283">
        <v>95924</v>
      </c>
      <c r="B37783" s="176">
        <v>0</v>
      </c>
      <c r="C37783" s="176">
        <v>0</v>
      </c>
      <c r="D37783" s="282">
        <v>87</v>
      </c>
      <c r="E37783" s="265"/>
    </row>
    <row r="37784" spans="1:5">
      <c r="A37784" s="283">
        <v>95925</v>
      </c>
      <c r="B37784" s="176">
        <v>9.6</v>
      </c>
      <c r="C37784" s="176">
        <v>48</v>
      </c>
      <c r="D37784" s="282">
        <v>87</v>
      </c>
      <c r="E37784" s="265"/>
    </row>
    <row r="37785" spans="1:5">
      <c r="A37785" s="283">
        <v>95926</v>
      </c>
      <c r="B37785" s="176">
        <v>2855</v>
      </c>
      <c r="C37785" s="176">
        <v>28.2</v>
      </c>
      <c r="D37785" s="282">
        <v>133</v>
      </c>
      <c r="E37785" s="265"/>
    </row>
    <row r="37786" spans="1:5">
      <c r="A37786" s="283">
        <v>95927</v>
      </c>
      <c r="B37786" s="176">
        <v>0</v>
      </c>
      <c r="C37786" s="176">
        <v>0</v>
      </c>
      <c r="D37786" s="282">
        <v>87</v>
      </c>
      <c r="E37786" s="265"/>
    </row>
    <row r="37787" spans="1:5">
      <c r="A37787" s="283">
        <v>95928</v>
      </c>
      <c r="B37787" s="176">
        <v>252.2</v>
      </c>
      <c r="C37787" s="176">
        <v>30.3</v>
      </c>
      <c r="D37787" s="282">
        <v>137</v>
      </c>
      <c r="E37787" s="265"/>
    </row>
    <row r="37788" spans="1:5">
      <c r="A37788" s="283">
        <v>95929</v>
      </c>
      <c r="B37788" s="176">
        <v>0</v>
      </c>
      <c r="C37788" s="176">
        <v>0</v>
      </c>
      <c r="D37788" s="282">
        <v>87</v>
      </c>
      <c r="E37788" s="265"/>
    </row>
    <row r="37789" spans="1:5">
      <c r="A37789" s="283">
        <v>95930</v>
      </c>
      <c r="B37789" s="176">
        <v>5.0999999999999996</v>
      </c>
      <c r="C37789" s="176">
        <v>51.4</v>
      </c>
      <c r="D37789" s="282">
        <v>87</v>
      </c>
      <c r="E37789" s="265"/>
    </row>
    <row r="37790" spans="1:5">
      <c r="A37790" s="283">
        <v>95932</v>
      </c>
      <c r="B37790" s="176">
        <v>37.5</v>
      </c>
      <c r="C37790" s="176">
        <v>34.299999999999997</v>
      </c>
      <c r="D37790" s="282">
        <v>94</v>
      </c>
      <c r="E37790" s="265"/>
    </row>
    <row r="37791" spans="1:5">
      <c r="A37791" s="283">
        <v>95934</v>
      </c>
      <c r="B37791" s="176">
        <v>3</v>
      </c>
      <c r="C37791" s="176">
        <v>52</v>
      </c>
      <c r="D37791" s="282">
        <v>87</v>
      </c>
      <c r="E37791" s="265"/>
    </row>
    <row r="37792" spans="1:5">
      <c r="A37792" s="283">
        <v>95935</v>
      </c>
      <c r="B37792" s="176">
        <v>38.6</v>
      </c>
      <c r="C37792" s="176">
        <v>48</v>
      </c>
      <c r="D37792" s="282">
        <v>87</v>
      </c>
      <c r="E37792" s="265"/>
    </row>
    <row r="37793" spans="1:5">
      <c r="A37793" s="283">
        <v>95936</v>
      </c>
      <c r="B37793" s="176">
        <v>0</v>
      </c>
      <c r="C37793" s="176">
        <v>0</v>
      </c>
      <c r="D37793" s="282">
        <v>87</v>
      </c>
      <c r="E37793" s="265"/>
    </row>
    <row r="37794" spans="1:5">
      <c r="A37794" s="283">
        <v>95937</v>
      </c>
      <c r="B37794" s="176">
        <v>11.7</v>
      </c>
      <c r="C37794" s="176">
        <v>41.6</v>
      </c>
      <c r="D37794" s="282">
        <v>87</v>
      </c>
      <c r="E37794" s="265"/>
    </row>
    <row r="37795" spans="1:5">
      <c r="A37795" s="283">
        <v>95938</v>
      </c>
      <c r="B37795" s="176">
        <v>55.5</v>
      </c>
      <c r="C37795" s="176">
        <v>42.3</v>
      </c>
      <c r="D37795" s="282">
        <v>102</v>
      </c>
      <c r="E37795" s="265"/>
    </row>
    <row r="37796" spans="1:5">
      <c r="A37796" s="283">
        <v>95939</v>
      </c>
      <c r="B37796" s="176">
        <v>1.5</v>
      </c>
      <c r="C37796" s="176">
        <v>47.3</v>
      </c>
      <c r="D37796" s="282">
        <v>87</v>
      </c>
      <c r="E37796" s="265"/>
    </row>
    <row r="37797" spans="1:5">
      <c r="A37797" s="283">
        <v>95940</v>
      </c>
      <c r="B37797" s="176">
        <v>0</v>
      </c>
      <c r="C37797" s="176">
        <v>0</v>
      </c>
      <c r="D37797" s="282">
        <v>87</v>
      </c>
      <c r="E37797" s="265"/>
    </row>
    <row r="37798" spans="1:5">
      <c r="A37798" s="283">
        <v>95941</v>
      </c>
      <c r="B37798" s="176">
        <v>5.3</v>
      </c>
      <c r="C37798" s="176">
        <v>51.5</v>
      </c>
      <c r="D37798" s="282">
        <v>87</v>
      </c>
      <c r="E37798" s="265"/>
    </row>
    <row r="37799" spans="1:5">
      <c r="A37799" s="283">
        <v>95942</v>
      </c>
      <c r="B37799" s="176">
        <v>15.2</v>
      </c>
      <c r="C37799" s="176">
        <v>50.4</v>
      </c>
      <c r="D37799" s="282">
        <v>114</v>
      </c>
      <c r="E37799" s="265"/>
    </row>
    <row r="37800" spans="1:5">
      <c r="A37800" s="283">
        <v>95943</v>
      </c>
      <c r="B37800" s="176">
        <v>12.1</v>
      </c>
      <c r="C37800" s="176">
        <v>36</v>
      </c>
      <c r="D37800" s="282">
        <v>87</v>
      </c>
      <c r="E37800" s="265"/>
    </row>
    <row r="37801" spans="1:5">
      <c r="A37801" s="283">
        <v>95944</v>
      </c>
      <c r="B37801" s="176">
        <v>1.7</v>
      </c>
      <c r="C37801" s="176">
        <v>55</v>
      </c>
      <c r="D37801" s="282">
        <v>87</v>
      </c>
      <c r="E37801" s="265"/>
    </row>
    <row r="37802" spans="1:5">
      <c r="A37802" s="283">
        <v>95945</v>
      </c>
      <c r="B37802" s="176">
        <v>394.5</v>
      </c>
      <c r="C37802" s="176">
        <v>46.6</v>
      </c>
      <c r="D37802" s="282">
        <v>96</v>
      </c>
      <c r="E37802" s="265"/>
    </row>
    <row r="37803" spans="1:5">
      <c r="A37803" s="283">
        <v>95946</v>
      </c>
      <c r="B37803" s="176">
        <v>204.6</v>
      </c>
      <c r="C37803" s="176">
        <v>52.3</v>
      </c>
      <c r="D37803" s="282">
        <v>87</v>
      </c>
      <c r="E37803" s="265"/>
    </row>
    <row r="37804" spans="1:5">
      <c r="A37804" s="283">
        <v>95947</v>
      </c>
      <c r="B37804" s="176">
        <v>5</v>
      </c>
      <c r="C37804" s="176">
        <v>48.2</v>
      </c>
      <c r="D37804" s="282">
        <v>87</v>
      </c>
      <c r="E37804" s="265"/>
    </row>
    <row r="37805" spans="1:5">
      <c r="A37805" s="283">
        <v>95948</v>
      </c>
      <c r="B37805" s="176">
        <v>133.69999999999999</v>
      </c>
      <c r="C37805" s="176">
        <v>35.4</v>
      </c>
      <c r="D37805" s="282">
        <v>101</v>
      </c>
      <c r="E37805" s="265"/>
    </row>
    <row r="37806" spans="1:5">
      <c r="A37806" s="283">
        <v>95949</v>
      </c>
      <c r="B37806" s="176">
        <v>152.9</v>
      </c>
      <c r="C37806" s="176">
        <v>50.2</v>
      </c>
      <c r="D37806" s="282">
        <v>103</v>
      </c>
      <c r="E37806" s="265"/>
    </row>
    <row r="37807" spans="1:5">
      <c r="A37807" s="283">
        <v>95950</v>
      </c>
      <c r="B37807" s="176">
        <v>0</v>
      </c>
      <c r="C37807" s="176">
        <v>0</v>
      </c>
      <c r="D37807" s="282">
        <v>87</v>
      </c>
      <c r="E37807" s="265"/>
    </row>
    <row r="37808" spans="1:5">
      <c r="A37808" s="283">
        <v>95951</v>
      </c>
      <c r="B37808" s="176">
        <v>5643.4</v>
      </c>
      <c r="C37808" s="176">
        <v>30.1</v>
      </c>
      <c r="D37808" s="282">
        <v>87</v>
      </c>
      <c r="E37808" s="265"/>
    </row>
    <row r="37809" spans="1:5">
      <c r="A37809" s="283">
        <v>95953</v>
      </c>
      <c r="B37809" s="176">
        <v>176.4</v>
      </c>
      <c r="C37809" s="176">
        <v>33.799999999999997</v>
      </c>
      <c r="D37809" s="282">
        <v>87</v>
      </c>
      <c r="E37809" s="265"/>
    </row>
    <row r="37810" spans="1:5">
      <c r="A37810" s="283">
        <v>95954</v>
      </c>
      <c r="B37810" s="176">
        <v>89.6</v>
      </c>
      <c r="C37810" s="176">
        <v>48.4</v>
      </c>
      <c r="D37810" s="282">
        <v>87</v>
      </c>
      <c r="E37810" s="265"/>
    </row>
    <row r="37811" spans="1:5">
      <c r="A37811" s="283">
        <v>95955</v>
      </c>
      <c r="B37811" s="176">
        <v>0</v>
      </c>
      <c r="C37811" s="176">
        <v>0</v>
      </c>
      <c r="D37811" s="282">
        <v>87</v>
      </c>
      <c r="E37811" s="265"/>
    </row>
    <row r="37812" spans="1:5">
      <c r="A37812" s="283">
        <v>95956</v>
      </c>
      <c r="B37812" s="176">
        <v>0</v>
      </c>
      <c r="C37812" s="176">
        <v>0</v>
      </c>
      <c r="D37812" s="282">
        <v>87</v>
      </c>
      <c r="E37812" s="265"/>
    </row>
    <row r="37813" spans="1:5">
      <c r="A37813" s="283">
        <v>95957</v>
      </c>
      <c r="B37813" s="176">
        <v>9.4</v>
      </c>
      <c r="C37813" s="176">
        <v>41.8</v>
      </c>
      <c r="D37813" s="282">
        <v>87</v>
      </c>
      <c r="E37813" s="265"/>
    </row>
    <row r="37814" spans="1:5">
      <c r="A37814" s="283">
        <v>95958</v>
      </c>
      <c r="B37814" s="176">
        <v>0</v>
      </c>
      <c r="C37814" s="176">
        <v>0</v>
      </c>
      <c r="D37814" s="282">
        <v>87</v>
      </c>
      <c r="E37814" s="265"/>
    </row>
    <row r="37815" spans="1:5">
      <c r="A37815" s="283">
        <v>95959</v>
      </c>
      <c r="B37815" s="176">
        <v>54.1</v>
      </c>
      <c r="C37815" s="176">
        <v>50.3</v>
      </c>
      <c r="D37815" s="282">
        <v>134</v>
      </c>
      <c r="E37815" s="265"/>
    </row>
    <row r="37816" spans="1:5">
      <c r="A37816" s="283">
        <v>95960</v>
      </c>
      <c r="B37816" s="176">
        <v>11.1</v>
      </c>
      <c r="C37816" s="176">
        <v>48.2</v>
      </c>
      <c r="D37816" s="282">
        <v>87</v>
      </c>
      <c r="E37816" s="265"/>
    </row>
    <row r="37817" spans="1:5">
      <c r="A37817" s="283">
        <v>95961</v>
      </c>
      <c r="B37817" s="176">
        <v>582.29999999999995</v>
      </c>
      <c r="C37817" s="176">
        <v>29.4</v>
      </c>
      <c r="D37817" s="282">
        <v>95</v>
      </c>
      <c r="E37817" s="265"/>
    </row>
    <row r="37818" spans="1:5">
      <c r="A37818" s="283">
        <v>95962</v>
      </c>
      <c r="B37818" s="176">
        <v>40.4</v>
      </c>
      <c r="C37818" s="176">
        <v>48.9</v>
      </c>
      <c r="D37818" s="282">
        <v>108</v>
      </c>
      <c r="E37818" s="265"/>
    </row>
    <row r="37819" spans="1:5">
      <c r="A37819" s="283">
        <v>95963</v>
      </c>
      <c r="B37819" s="176">
        <v>26.6</v>
      </c>
      <c r="C37819" s="176">
        <v>35.6</v>
      </c>
      <c r="D37819" s="282">
        <v>93</v>
      </c>
      <c r="E37819" s="265"/>
    </row>
    <row r="37820" spans="1:5">
      <c r="A37820" s="283">
        <v>95965</v>
      </c>
      <c r="B37820" s="176">
        <v>64.099999999999994</v>
      </c>
      <c r="C37820" s="176">
        <v>34.799999999999997</v>
      </c>
      <c r="D37820" s="282">
        <v>87</v>
      </c>
      <c r="E37820" s="265"/>
    </row>
    <row r="37821" spans="1:5">
      <c r="A37821" s="283">
        <v>95966</v>
      </c>
      <c r="B37821" s="176">
        <v>172.3</v>
      </c>
      <c r="C37821" s="176">
        <v>43.3</v>
      </c>
      <c r="D37821" s="282">
        <v>105</v>
      </c>
      <c r="E37821" s="265"/>
    </row>
    <row r="37822" spans="1:5">
      <c r="A37822" s="283">
        <v>95967</v>
      </c>
      <c r="B37822" s="176">
        <v>0</v>
      </c>
      <c r="C37822" s="176">
        <v>0</v>
      </c>
      <c r="D37822" s="282">
        <v>87</v>
      </c>
      <c r="E37822" s="265"/>
    </row>
    <row r="37823" spans="1:5">
      <c r="A37823" s="283">
        <v>95968</v>
      </c>
      <c r="B37823" s="176">
        <v>374.1</v>
      </c>
      <c r="C37823" s="176">
        <v>37.9</v>
      </c>
      <c r="D37823" s="282">
        <v>87</v>
      </c>
      <c r="E37823" s="265"/>
    </row>
    <row r="37824" spans="1:5">
      <c r="A37824" s="283">
        <v>95969</v>
      </c>
      <c r="B37824" s="176">
        <v>337.6</v>
      </c>
      <c r="C37824" s="176">
        <v>49.9</v>
      </c>
      <c r="D37824" s="282">
        <v>121</v>
      </c>
      <c r="E37824" s="265"/>
    </row>
    <row r="37825" spans="1:5">
      <c r="A37825" s="283">
        <v>95970</v>
      </c>
      <c r="B37825" s="176">
        <v>7.5</v>
      </c>
      <c r="C37825" s="176">
        <v>39.1</v>
      </c>
      <c r="D37825" s="282">
        <v>87</v>
      </c>
      <c r="E37825" s="265"/>
    </row>
    <row r="37826" spans="1:5">
      <c r="A37826" s="283">
        <v>95971</v>
      </c>
      <c r="B37826" s="176">
        <v>12.6</v>
      </c>
      <c r="C37826" s="176">
        <v>46.2</v>
      </c>
      <c r="D37826" s="282">
        <v>110</v>
      </c>
      <c r="E37826" s="265"/>
    </row>
    <row r="37827" spans="1:5">
      <c r="A37827" s="283">
        <v>95972</v>
      </c>
      <c r="B37827" s="176">
        <v>31</v>
      </c>
      <c r="C37827" s="176">
        <v>48.4</v>
      </c>
      <c r="D37827" s="282">
        <v>87</v>
      </c>
      <c r="E37827" s="265"/>
    </row>
    <row r="37828" spans="1:5">
      <c r="A37828" s="283">
        <v>95973</v>
      </c>
      <c r="B37828" s="176">
        <v>153.30000000000001</v>
      </c>
      <c r="C37828" s="176">
        <v>36.5</v>
      </c>
      <c r="D37828" s="282">
        <v>158</v>
      </c>
      <c r="E37828" s="265"/>
    </row>
    <row r="37829" spans="1:5">
      <c r="A37829" s="283">
        <v>95974</v>
      </c>
      <c r="B37829" s="176">
        <v>0</v>
      </c>
      <c r="C37829" s="176">
        <v>0</v>
      </c>
      <c r="D37829" s="282">
        <v>87</v>
      </c>
      <c r="E37829" s="265"/>
    </row>
    <row r="37830" spans="1:5">
      <c r="A37830" s="283">
        <v>95975</v>
      </c>
      <c r="B37830" s="176">
        <v>241.6</v>
      </c>
      <c r="C37830" s="176">
        <v>48.9</v>
      </c>
      <c r="D37830" s="282">
        <v>87</v>
      </c>
      <c r="E37830" s="265"/>
    </row>
    <row r="37831" spans="1:5">
      <c r="A37831" s="283">
        <v>95977</v>
      </c>
      <c r="B37831" s="176">
        <v>36.200000000000003</v>
      </c>
      <c r="C37831" s="176">
        <v>45.7</v>
      </c>
      <c r="D37831" s="282">
        <v>87</v>
      </c>
      <c r="E37831" s="265"/>
    </row>
    <row r="37832" spans="1:5">
      <c r="A37832" s="283">
        <v>95978</v>
      </c>
      <c r="B37832" s="176">
        <v>0</v>
      </c>
      <c r="C37832" s="176">
        <v>0</v>
      </c>
      <c r="D37832" s="282">
        <v>87</v>
      </c>
      <c r="E37832" s="265"/>
    </row>
    <row r="37833" spans="1:5">
      <c r="A37833" s="283">
        <v>95979</v>
      </c>
      <c r="B37833" s="176">
        <v>2.1</v>
      </c>
      <c r="C37833" s="176">
        <v>51.3</v>
      </c>
      <c r="D37833" s="282">
        <v>87</v>
      </c>
      <c r="E37833" s="265"/>
    </row>
    <row r="37834" spans="1:5">
      <c r="A37834" s="283">
        <v>95980</v>
      </c>
      <c r="B37834" s="176">
        <v>5.2</v>
      </c>
      <c r="C37834" s="176">
        <v>46.4</v>
      </c>
      <c r="D37834" s="282">
        <v>87</v>
      </c>
      <c r="E37834" s="265"/>
    </row>
    <row r="37835" spans="1:5">
      <c r="A37835" s="283">
        <v>95981</v>
      </c>
      <c r="B37835" s="176">
        <v>9.6</v>
      </c>
      <c r="C37835" s="176">
        <v>47.9</v>
      </c>
      <c r="D37835" s="282">
        <v>87</v>
      </c>
      <c r="E37835" s="265"/>
    </row>
    <row r="37836" spans="1:5">
      <c r="A37836" s="283">
        <v>95982</v>
      </c>
      <c r="B37836" s="176">
        <v>32.5</v>
      </c>
      <c r="C37836" s="176">
        <v>39.6</v>
      </c>
      <c r="D37836" s="282">
        <v>87</v>
      </c>
      <c r="E37836" s="265"/>
    </row>
    <row r="37837" spans="1:5">
      <c r="A37837" s="283">
        <v>95983</v>
      </c>
      <c r="B37837" s="176">
        <v>2.4</v>
      </c>
      <c r="C37837" s="176">
        <v>51.5</v>
      </c>
      <c r="D37837" s="282">
        <v>97</v>
      </c>
      <c r="E37837" s="265"/>
    </row>
    <row r="37838" spans="1:5">
      <c r="A37838" s="283">
        <v>95984</v>
      </c>
      <c r="B37838" s="176">
        <v>3.8</v>
      </c>
      <c r="C37838" s="176">
        <v>48.2</v>
      </c>
      <c r="D37838" s="282">
        <v>87</v>
      </c>
      <c r="E37838" s="265"/>
    </row>
    <row r="37839" spans="1:5">
      <c r="A37839" s="283">
        <v>95986</v>
      </c>
      <c r="B37839" s="176">
        <v>0</v>
      </c>
      <c r="C37839" s="176">
        <v>0</v>
      </c>
      <c r="D37839" s="282">
        <v>87</v>
      </c>
      <c r="E37839" s="265"/>
    </row>
    <row r="37840" spans="1:5">
      <c r="A37840" s="283">
        <v>95987</v>
      </c>
      <c r="B37840" s="176">
        <v>13.8</v>
      </c>
      <c r="C37840" s="176">
        <v>30.6</v>
      </c>
      <c r="D37840" s="282">
        <v>87</v>
      </c>
      <c r="E37840" s="265"/>
    </row>
    <row r="37841" spans="1:5">
      <c r="A37841" s="283">
        <v>95988</v>
      </c>
      <c r="B37841" s="176">
        <v>43.3</v>
      </c>
      <c r="C37841" s="176">
        <v>35</v>
      </c>
      <c r="D37841" s="282">
        <v>114</v>
      </c>
      <c r="E37841" s="265"/>
    </row>
    <row r="37842" spans="1:5">
      <c r="A37842" s="283">
        <v>95991</v>
      </c>
      <c r="B37842" s="176">
        <v>889.9</v>
      </c>
      <c r="C37842" s="176">
        <v>32</v>
      </c>
      <c r="D37842" s="282">
        <v>129</v>
      </c>
      <c r="E37842" s="265"/>
    </row>
    <row r="37843" spans="1:5">
      <c r="A37843" s="283">
        <v>95992</v>
      </c>
      <c r="B37843" s="176">
        <v>0</v>
      </c>
      <c r="C37843" s="176">
        <v>0</v>
      </c>
      <c r="D37843" s="282">
        <v>87</v>
      </c>
      <c r="E37843" s="265"/>
    </row>
    <row r="37844" spans="1:5">
      <c r="A37844" s="283">
        <v>95993</v>
      </c>
      <c r="B37844" s="176">
        <v>455.8</v>
      </c>
      <c r="C37844" s="176">
        <v>37</v>
      </c>
      <c r="D37844" s="282">
        <v>140</v>
      </c>
      <c r="E37844" s="265"/>
    </row>
    <row r="37845" spans="1:5">
      <c r="A37845" s="283">
        <v>96001</v>
      </c>
      <c r="B37845" s="176">
        <v>195.9</v>
      </c>
      <c r="C37845" s="176">
        <v>41.9</v>
      </c>
      <c r="D37845" s="282">
        <v>134</v>
      </c>
      <c r="E37845" s="265"/>
    </row>
    <row r="37846" spans="1:5">
      <c r="A37846" s="283">
        <v>96002</v>
      </c>
      <c r="B37846" s="176">
        <v>1223.0999999999999</v>
      </c>
      <c r="C37846" s="176">
        <v>36.799999999999997</v>
      </c>
      <c r="D37846" s="282">
        <v>180</v>
      </c>
      <c r="E37846" s="265"/>
    </row>
    <row r="37847" spans="1:5">
      <c r="A37847" s="283">
        <v>96003</v>
      </c>
      <c r="B37847" s="176">
        <v>152.9</v>
      </c>
      <c r="C37847" s="176">
        <v>40.799999999999997</v>
      </c>
      <c r="D37847" s="282">
        <v>173</v>
      </c>
      <c r="E37847" s="265"/>
    </row>
    <row r="37848" spans="1:5">
      <c r="A37848" s="283">
        <v>96006</v>
      </c>
      <c r="B37848" s="176">
        <v>0</v>
      </c>
      <c r="C37848" s="176">
        <v>0</v>
      </c>
      <c r="D37848" s="282">
        <v>87</v>
      </c>
      <c r="E37848" s="265"/>
    </row>
    <row r="37849" spans="1:5">
      <c r="A37849" s="283">
        <v>96007</v>
      </c>
      <c r="B37849" s="176">
        <v>171.6</v>
      </c>
      <c r="C37849" s="176">
        <v>40.299999999999997</v>
      </c>
      <c r="D37849" s="282">
        <v>113</v>
      </c>
      <c r="E37849" s="265"/>
    </row>
    <row r="37850" spans="1:5">
      <c r="A37850" s="283">
        <v>96008</v>
      </c>
      <c r="B37850" s="176">
        <v>12.5</v>
      </c>
      <c r="C37850" s="176">
        <v>45.7</v>
      </c>
      <c r="D37850" s="282">
        <v>87</v>
      </c>
      <c r="E37850" s="265"/>
    </row>
    <row r="37851" spans="1:5">
      <c r="A37851" s="283">
        <v>96009</v>
      </c>
      <c r="B37851" s="176">
        <v>0</v>
      </c>
      <c r="C37851" s="176">
        <v>0</v>
      </c>
      <c r="D37851" s="282">
        <v>87</v>
      </c>
      <c r="E37851" s="265"/>
    </row>
    <row r="37852" spans="1:5">
      <c r="A37852" s="283">
        <v>96010</v>
      </c>
      <c r="B37852" s="176">
        <v>1.5</v>
      </c>
      <c r="C37852" s="176">
        <v>49.6</v>
      </c>
      <c r="D37852" s="282">
        <v>87</v>
      </c>
      <c r="E37852" s="265"/>
    </row>
    <row r="37853" spans="1:5">
      <c r="A37853" s="283">
        <v>96011</v>
      </c>
      <c r="B37853" s="176">
        <v>5.8</v>
      </c>
      <c r="C37853" s="176">
        <v>49</v>
      </c>
      <c r="D37853" s="282">
        <v>87</v>
      </c>
      <c r="E37853" s="265"/>
    </row>
    <row r="37854" spans="1:5">
      <c r="A37854" s="283">
        <v>96013</v>
      </c>
      <c r="B37854" s="176">
        <v>11.9</v>
      </c>
      <c r="C37854" s="176">
        <v>44.7</v>
      </c>
      <c r="D37854" s="282">
        <v>87</v>
      </c>
      <c r="E37854" s="265"/>
    </row>
    <row r="37855" spans="1:5">
      <c r="A37855" s="283">
        <v>96014</v>
      </c>
      <c r="B37855" s="176">
        <v>2.1</v>
      </c>
      <c r="C37855" s="176">
        <v>49.4</v>
      </c>
      <c r="D37855" s="282">
        <v>87</v>
      </c>
      <c r="E37855" s="265"/>
    </row>
    <row r="37856" spans="1:5">
      <c r="A37856" s="283">
        <v>96015</v>
      </c>
      <c r="B37856" s="176">
        <v>1</v>
      </c>
      <c r="C37856" s="176">
        <v>42.5</v>
      </c>
      <c r="D37856" s="282">
        <v>87</v>
      </c>
      <c r="E37856" s="265"/>
    </row>
    <row r="37857" spans="1:5">
      <c r="A37857" s="283">
        <v>96016</v>
      </c>
      <c r="B37857" s="176">
        <v>3.1</v>
      </c>
      <c r="C37857" s="176">
        <v>52.5</v>
      </c>
      <c r="D37857" s="282">
        <v>87</v>
      </c>
      <c r="E37857" s="265"/>
    </row>
    <row r="37858" spans="1:5">
      <c r="A37858" s="283">
        <v>96017</v>
      </c>
      <c r="B37858" s="176">
        <v>1.8</v>
      </c>
      <c r="C37858" s="176">
        <v>51.4</v>
      </c>
      <c r="D37858" s="282">
        <v>87</v>
      </c>
      <c r="E37858" s="265"/>
    </row>
    <row r="37859" spans="1:5">
      <c r="A37859" s="283">
        <v>96019</v>
      </c>
      <c r="B37859" s="176">
        <v>401.1</v>
      </c>
      <c r="C37859" s="176">
        <v>39</v>
      </c>
      <c r="D37859" s="282">
        <v>104</v>
      </c>
      <c r="E37859" s="265"/>
    </row>
    <row r="37860" spans="1:5">
      <c r="A37860" s="283">
        <v>96020</v>
      </c>
      <c r="B37860" s="176">
        <v>7.5</v>
      </c>
      <c r="C37860" s="176">
        <v>49.2</v>
      </c>
      <c r="D37860" s="282">
        <v>95</v>
      </c>
      <c r="E37860" s="265"/>
    </row>
    <row r="37861" spans="1:5">
      <c r="A37861" s="283">
        <v>96021</v>
      </c>
      <c r="B37861" s="176">
        <v>39.700000000000003</v>
      </c>
      <c r="C37861" s="176">
        <v>34.9</v>
      </c>
      <c r="D37861" s="282">
        <v>93</v>
      </c>
      <c r="E37861" s="265"/>
    </row>
    <row r="37862" spans="1:5">
      <c r="A37862" s="283">
        <v>96022</v>
      </c>
      <c r="B37862" s="176">
        <v>51.9</v>
      </c>
      <c r="C37862" s="176">
        <v>42.1</v>
      </c>
      <c r="D37862" s="282">
        <v>87</v>
      </c>
      <c r="E37862" s="265"/>
    </row>
    <row r="37863" spans="1:5">
      <c r="A37863" s="283">
        <v>96023</v>
      </c>
      <c r="B37863" s="176">
        <v>3.9</v>
      </c>
      <c r="C37863" s="176">
        <v>41</v>
      </c>
      <c r="D37863" s="282">
        <v>87</v>
      </c>
      <c r="E37863" s="265"/>
    </row>
    <row r="37864" spans="1:5">
      <c r="A37864" s="283">
        <v>96024</v>
      </c>
      <c r="B37864" s="176">
        <v>17.899999999999999</v>
      </c>
      <c r="C37864" s="176">
        <v>49.5</v>
      </c>
      <c r="D37864" s="282">
        <v>87</v>
      </c>
      <c r="E37864" s="265"/>
    </row>
    <row r="37865" spans="1:5">
      <c r="A37865" s="283">
        <v>96025</v>
      </c>
      <c r="B37865" s="176">
        <v>18.7</v>
      </c>
      <c r="C37865" s="176">
        <v>47.2</v>
      </c>
      <c r="D37865" s="282">
        <v>95</v>
      </c>
      <c r="E37865" s="265"/>
    </row>
    <row r="37866" spans="1:5">
      <c r="A37866" s="283">
        <v>96027</v>
      </c>
      <c r="B37866" s="176">
        <v>3.2</v>
      </c>
      <c r="C37866" s="176">
        <v>49.5</v>
      </c>
      <c r="D37866" s="282">
        <v>87</v>
      </c>
      <c r="E37866" s="265"/>
    </row>
    <row r="37867" spans="1:5">
      <c r="A37867" s="283">
        <v>96028</v>
      </c>
      <c r="B37867" s="176">
        <v>15.9</v>
      </c>
      <c r="C37867" s="176">
        <v>46.3</v>
      </c>
      <c r="D37867" s="282">
        <v>87</v>
      </c>
      <c r="E37867" s="265"/>
    </row>
    <row r="37868" spans="1:5">
      <c r="A37868" s="283">
        <v>96029</v>
      </c>
      <c r="B37868" s="176">
        <v>5.3</v>
      </c>
      <c r="C37868" s="176">
        <v>46.5</v>
      </c>
      <c r="D37868" s="282">
        <v>87</v>
      </c>
      <c r="E37868" s="265"/>
    </row>
    <row r="37869" spans="1:5">
      <c r="A37869" s="283">
        <v>96031</v>
      </c>
      <c r="B37869" s="176">
        <v>1</v>
      </c>
      <c r="C37869" s="176">
        <v>51.2</v>
      </c>
      <c r="D37869" s="282">
        <v>97</v>
      </c>
      <c r="E37869" s="265"/>
    </row>
    <row r="37870" spans="1:5">
      <c r="A37870" s="283">
        <v>96032</v>
      </c>
      <c r="B37870" s="176">
        <v>7.1</v>
      </c>
      <c r="C37870" s="176">
        <v>47.7</v>
      </c>
      <c r="D37870" s="282">
        <v>87</v>
      </c>
      <c r="E37870" s="265"/>
    </row>
    <row r="37871" spans="1:5">
      <c r="A37871" s="283">
        <v>96033</v>
      </c>
      <c r="B37871" s="176">
        <v>4.5</v>
      </c>
      <c r="C37871" s="176">
        <v>48.7</v>
      </c>
      <c r="D37871" s="282">
        <v>116</v>
      </c>
      <c r="E37871" s="265"/>
    </row>
    <row r="37872" spans="1:5">
      <c r="A37872" s="283">
        <v>96034</v>
      </c>
      <c r="B37872" s="176">
        <v>7</v>
      </c>
      <c r="C37872" s="176">
        <v>47.6</v>
      </c>
      <c r="D37872" s="282">
        <v>87</v>
      </c>
      <c r="E37872" s="265"/>
    </row>
    <row r="37873" spans="1:5">
      <c r="A37873" s="283">
        <v>96035</v>
      </c>
      <c r="B37873" s="176">
        <v>47.2</v>
      </c>
      <c r="C37873" s="176">
        <v>38.299999999999997</v>
      </c>
      <c r="D37873" s="282">
        <v>87</v>
      </c>
      <c r="E37873" s="265"/>
    </row>
    <row r="37874" spans="1:5">
      <c r="A37874" s="283">
        <v>96037</v>
      </c>
      <c r="B37874" s="176">
        <v>0</v>
      </c>
      <c r="C37874" s="176">
        <v>0</v>
      </c>
      <c r="D37874" s="282">
        <v>87</v>
      </c>
      <c r="E37874" s="265"/>
    </row>
    <row r="37875" spans="1:5">
      <c r="A37875" s="283">
        <v>96038</v>
      </c>
      <c r="B37875" s="176">
        <v>16.5</v>
      </c>
      <c r="C37875" s="176">
        <v>49.9</v>
      </c>
      <c r="D37875" s="282">
        <v>87</v>
      </c>
      <c r="E37875" s="265"/>
    </row>
    <row r="37876" spans="1:5">
      <c r="A37876" s="283">
        <v>96039</v>
      </c>
      <c r="B37876" s="176">
        <v>3</v>
      </c>
      <c r="C37876" s="176">
        <v>48.8</v>
      </c>
      <c r="D37876" s="282">
        <v>87</v>
      </c>
      <c r="E37876" s="265"/>
    </row>
    <row r="37877" spans="1:5">
      <c r="A37877" s="283">
        <v>96040</v>
      </c>
      <c r="B37877" s="176">
        <v>3</v>
      </c>
      <c r="C37877" s="176">
        <v>53.9</v>
      </c>
      <c r="D37877" s="282">
        <v>87</v>
      </c>
      <c r="E37877" s="265"/>
    </row>
    <row r="37878" spans="1:5">
      <c r="A37878" s="283">
        <v>96041</v>
      </c>
      <c r="B37878" s="176">
        <v>3.6</v>
      </c>
      <c r="C37878" s="176">
        <v>50</v>
      </c>
      <c r="D37878" s="282">
        <v>87</v>
      </c>
      <c r="E37878" s="265"/>
    </row>
    <row r="37879" spans="1:5">
      <c r="A37879" s="283">
        <v>96044</v>
      </c>
      <c r="B37879" s="176">
        <v>5.4</v>
      </c>
      <c r="C37879" s="176">
        <v>49.6</v>
      </c>
      <c r="D37879" s="282">
        <v>87</v>
      </c>
      <c r="E37879" s="265"/>
    </row>
    <row r="37880" spans="1:5">
      <c r="A37880" s="283">
        <v>96046</v>
      </c>
      <c r="B37880" s="176">
        <v>3.7</v>
      </c>
      <c r="C37880" s="176">
        <v>48.5</v>
      </c>
      <c r="D37880" s="282">
        <v>87</v>
      </c>
      <c r="E37880" s="265"/>
    </row>
    <row r="37881" spans="1:5">
      <c r="A37881" s="283">
        <v>96047</v>
      </c>
      <c r="B37881" s="176">
        <v>5.9</v>
      </c>
      <c r="C37881" s="176">
        <v>49.5</v>
      </c>
      <c r="D37881" s="282">
        <v>87</v>
      </c>
      <c r="E37881" s="265"/>
    </row>
    <row r="37882" spans="1:5">
      <c r="A37882" s="283">
        <v>96048</v>
      </c>
      <c r="B37882" s="176">
        <v>2</v>
      </c>
      <c r="C37882" s="176">
        <v>51.3</v>
      </c>
      <c r="D37882" s="282">
        <v>87</v>
      </c>
      <c r="E37882" s="265"/>
    </row>
    <row r="37883" spans="1:5">
      <c r="A37883" s="283">
        <v>96049</v>
      </c>
      <c r="B37883" s="176">
        <v>1256.5999999999999</v>
      </c>
      <c r="C37883" s="176">
        <v>41.6</v>
      </c>
      <c r="D37883" s="282">
        <v>96</v>
      </c>
      <c r="E37883" s="265"/>
    </row>
    <row r="37884" spans="1:5">
      <c r="A37884" s="283">
        <v>96050</v>
      </c>
      <c r="B37884" s="176">
        <v>1.8</v>
      </c>
      <c r="C37884" s="176">
        <v>47.5</v>
      </c>
      <c r="D37884" s="282">
        <v>87</v>
      </c>
      <c r="E37884" s="265"/>
    </row>
    <row r="37885" spans="1:5">
      <c r="A37885" s="283">
        <v>96051</v>
      </c>
      <c r="B37885" s="176">
        <v>3.4</v>
      </c>
      <c r="C37885" s="176">
        <v>56.1</v>
      </c>
      <c r="D37885" s="282">
        <v>87</v>
      </c>
      <c r="E37885" s="265"/>
    </row>
    <row r="37886" spans="1:5">
      <c r="A37886" s="283">
        <v>96052</v>
      </c>
      <c r="B37886" s="176">
        <v>12.1</v>
      </c>
      <c r="C37886" s="176">
        <v>46.1</v>
      </c>
      <c r="D37886" s="282">
        <v>87</v>
      </c>
      <c r="E37886" s="265"/>
    </row>
    <row r="37887" spans="1:5">
      <c r="A37887" s="283">
        <v>96054</v>
      </c>
      <c r="B37887" s="176">
        <v>0</v>
      </c>
      <c r="C37887" s="176">
        <v>0</v>
      </c>
      <c r="D37887" s="282">
        <v>87</v>
      </c>
      <c r="E37887" s="265"/>
    </row>
    <row r="37888" spans="1:5">
      <c r="A37888" s="283">
        <v>96055</v>
      </c>
      <c r="B37888" s="176">
        <v>6.4</v>
      </c>
      <c r="C37888" s="176">
        <v>45</v>
      </c>
      <c r="D37888" s="282">
        <v>87</v>
      </c>
      <c r="E37888" s="265"/>
    </row>
    <row r="37889" spans="1:5">
      <c r="A37889" s="283">
        <v>96056</v>
      </c>
      <c r="B37889" s="176">
        <v>1.7</v>
      </c>
      <c r="C37889" s="176">
        <v>50.4</v>
      </c>
      <c r="D37889" s="282">
        <v>111</v>
      </c>
      <c r="E37889" s="265"/>
    </row>
    <row r="37890" spans="1:5">
      <c r="A37890" s="283">
        <v>96057</v>
      </c>
      <c r="B37890" s="176">
        <v>4.4000000000000004</v>
      </c>
      <c r="C37890" s="176">
        <v>42.5</v>
      </c>
      <c r="D37890" s="282">
        <v>87</v>
      </c>
      <c r="E37890" s="265"/>
    </row>
    <row r="37891" spans="1:5">
      <c r="A37891" s="283">
        <v>96058</v>
      </c>
      <c r="B37891" s="176">
        <v>1.5</v>
      </c>
      <c r="C37891" s="176">
        <v>49.3</v>
      </c>
      <c r="D37891" s="282">
        <v>87</v>
      </c>
      <c r="E37891" s="265"/>
    </row>
    <row r="37892" spans="1:5">
      <c r="A37892" s="283">
        <v>96059</v>
      </c>
      <c r="B37892" s="176">
        <v>2.2999999999999998</v>
      </c>
      <c r="C37892" s="176">
        <v>51.2</v>
      </c>
      <c r="D37892" s="282">
        <v>87</v>
      </c>
      <c r="E37892" s="265"/>
    </row>
    <row r="37893" spans="1:5">
      <c r="A37893" s="283">
        <v>96061</v>
      </c>
      <c r="B37893" s="176">
        <v>2.6</v>
      </c>
      <c r="C37893" s="176">
        <v>47</v>
      </c>
      <c r="D37893" s="282">
        <v>87</v>
      </c>
      <c r="E37893" s="265"/>
    </row>
    <row r="37894" spans="1:5">
      <c r="A37894" s="283">
        <v>96062</v>
      </c>
      <c r="B37894" s="176">
        <v>11.3</v>
      </c>
      <c r="C37894" s="176">
        <v>49.4</v>
      </c>
      <c r="D37894" s="282">
        <v>87</v>
      </c>
      <c r="E37894" s="265"/>
    </row>
    <row r="37895" spans="1:5">
      <c r="A37895" s="283">
        <v>96063</v>
      </c>
      <c r="B37895" s="176">
        <v>10.199999999999999</v>
      </c>
      <c r="C37895" s="176">
        <v>48.6</v>
      </c>
      <c r="D37895" s="282">
        <v>87</v>
      </c>
      <c r="E37895" s="265"/>
    </row>
    <row r="37896" spans="1:5">
      <c r="A37896" s="283">
        <v>96064</v>
      </c>
      <c r="B37896" s="176">
        <v>8.6999999999999993</v>
      </c>
      <c r="C37896" s="176">
        <v>47.3</v>
      </c>
      <c r="D37896" s="282">
        <v>87</v>
      </c>
      <c r="E37896" s="265"/>
    </row>
    <row r="37897" spans="1:5">
      <c r="A37897" s="283">
        <v>96065</v>
      </c>
      <c r="B37897" s="176">
        <v>6</v>
      </c>
      <c r="C37897" s="176">
        <v>48.8</v>
      </c>
      <c r="D37897" s="282">
        <v>87</v>
      </c>
      <c r="E37897" s="265"/>
    </row>
    <row r="37898" spans="1:5">
      <c r="A37898" s="283">
        <v>96067</v>
      </c>
      <c r="B37898" s="176">
        <v>41.3</v>
      </c>
      <c r="C37898" s="176">
        <v>49.4</v>
      </c>
      <c r="D37898" s="282">
        <v>123</v>
      </c>
      <c r="E37898" s="265"/>
    </row>
    <row r="37899" spans="1:5">
      <c r="A37899" s="283">
        <v>96068</v>
      </c>
      <c r="B37899" s="176">
        <v>3.5</v>
      </c>
      <c r="C37899" s="176">
        <v>38.799999999999997</v>
      </c>
      <c r="D37899" s="282">
        <v>87</v>
      </c>
      <c r="E37899" s="265"/>
    </row>
    <row r="37900" spans="1:5">
      <c r="A37900" s="283">
        <v>96069</v>
      </c>
      <c r="B37900" s="176">
        <v>6.9</v>
      </c>
      <c r="C37900" s="176">
        <v>49.3</v>
      </c>
      <c r="D37900" s="282">
        <v>87</v>
      </c>
      <c r="E37900" s="265"/>
    </row>
    <row r="37901" spans="1:5">
      <c r="A37901" s="283">
        <v>96071</v>
      </c>
      <c r="B37901" s="176">
        <v>3</v>
      </c>
      <c r="C37901" s="176">
        <v>54.5</v>
      </c>
      <c r="D37901" s="282">
        <v>87</v>
      </c>
      <c r="E37901" s="265"/>
    </row>
    <row r="37902" spans="1:5">
      <c r="A37902" s="283">
        <v>96073</v>
      </c>
      <c r="B37902" s="176">
        <v>75.099999999999994</v>
      </c>
      <c r="C37902" s="176">
        <v>48.2</v>
      </c>
      <c r="D37902" s="282">
        <v>87</v>
      </c>
      <c r="E37902" s="265"/>
    </row>
    <row r="37903" spans="1:5">
      <c r="A37903" s="283">
        <v>96074</v>
      </c>
      <c r="B37903" s="176">
        <v>0</v>
      </c>
      <c r="C37903" s="176">
        <v>0</v>
      </c>
      <c r="D37903" s="282">
        <v>87</v>
      </c>
      <c r="E37903" s="265"/>
    </row>
    <row r="37904" spans="1:5">
      <c r="A37904" s="283">
        <v>96075</v>
      </c>
      <c r="B37904" s="176">
        <v>2</v>
      </c>
      <c r="C37904" s="176">
        <v>49.1</v>
      </c>
      <c r="D37904" s="282">
        <v>87</v>
      </c>
      <c r="E37904" s="265"/>
    </row>
    <row r="37905" spans="1:5">
      <c r="A37905" s="283">
        <v>96076</v>
      </c>
      <c r="B37905" s="176">
        <v>3.8</v>
      </c>
      <c r="C37905" s="176">
        <v>49.8</v>
      </c>
      <c r="D37905" s="282">
        <v>87</v>
      </c>
      <c r="E37905" s="265"/>
    </row>
    <row r="37906" spans="1:5">
      <c r="A37906" s="283">
        <v>96078</v>
      </c>
      <c r="B37906" s="176">
        <v>43.5</v>
      </c>
      <c r="C37906" s="176">
        <v>39.299999999999997</v>
      </c>
      <c r="D37906" s="282">
        <v>87</v>
      </c>
      <c r="E37906" s="265"/>
    </row>
    <row r="37907" spans="1:5">
      <c r="A37907" s="283">
        <v>96079</v>
      </c>
      <c r="B37907" s="176">
        <v>129.69999999999999</v>
      </c>
      <c r="C37907" s="176">
        <v>44</v>
      </c>
      <c r="D37907" s="282">
        <v>87</v>
      </c>
      <c r="E37907" s="265"/>
    </row>
    <row r="37908" spans="1:5">
      <c r="A37908" s="283">
        <v>96080</v>
      </c>
      <c r="B37908" s="176">
        <v>28.7</v>
      </c>
      <c r="C37908" s="176">
        <v>39.5</v>
      </c>
      <c r="D37908" s="282">
        <v>113</v>
      </c>
      <c r="E37908" s="265"/>
    </row>
    <row r="37909" spans="1:5">
      <c r="A37909" s="283">
        <v>96084</v>
      </c>
      <c r="B37909" s="176">
        <v>3.7</v>
      </c>
      <c r="C37909" s="176">
        <v>45.9</v>
      </c>
      <c r="D37909" s="282">
        <v>87</v>
      </c>
      <c r="E37909" s="265"/>
    </row>
    <row r="37910" spans="1:5">
      <c r="A37910" s="283">
        <v>96085</v>
      </c>
      <c r="B37910" s="176">
        <v>0</v>
      </c>
      <c r="C37910" s="176">
        <v>0</v>
      </c>
      <c r="D37910" s="282">
        <v>87</v>
      </c>
      <c r="E37910" s="265"/>
    </row>
    <row r="37911" spans="1:5">
      <c r="A37911" s="283">
        <v>96086</v>
      </c>
      <c r="B37911" s="176">
        <v>1.6</v>
      </c>
      <c r="C37911" s="176">
        <v>49.3</v>
      </c>
      <c r="D37911" s="282">
        <v>87</v>
      </c>
      <c r="E37911" s="265"/>
    </row>
    <row r="37912" spans="1:5">
      <c r="A37912" s="283">
        <v>96087</v>
      </c>
      <c r="B37912" s="176">
        <v>7.6</v>
      </c>
      <c r="C37912" s="176">
        <v>49.6</v>
      </c>
      <c r="D37912" s="282">
        <v>96</v>
      </c>
      <c r="E37912" s="265"/>
    </row>
    <row r="37913" spans="1:5">
      <c r="A37913" s="283">
        <v>96088</v>
      </c>
      <c r="B37913" s="176">
        <v>10.8</v>
      </c>
      <c r="C37913" s="176">
        <v>53</v>
      </c>
      <c r="D37913" s="282">
        <v>95</v>
      </c>
      <c r="E37913" s="265"/>
    </row>
    <row r="37914" spans="1:5">
      <c r="A37914" s="283">
        <v>96089</v>
      </c>
      <c r="B37914" s="176">
        <v>0</v>
      </c>
      <c r="C37914" s="176">
        <v>0</v>
      </c>
      <c r="D37914" s="282">
        <v>87</v>
      </c>
      <c r="E37914" s="265"/>
    </row>
    <row r="37915" spans="1:5">
      <c r="A37915" s="283">
        <v>96090</v>
      </c>
      <c r="B37915" s="176">
        <v>0</v>
      </c>
      <c r="C37915" s="176">
        <v>0</v>
      </c>
      <c r="D37915" s="282">
        <v>87</v>
      </c>
      <c r="E37915" s="265"/>
    </row>
    <row r="37916" spans="1:5">
      <c r="A37916" s="283">
        <v>96091</v>
      </c>
      <c r="B37916" s="176">
        <v>2.1</v>
      </c>
      <c r="C37916" s="176">
        <v>54.2</v>
      </c>
      <c r="D37916" s="282">
        <v>87</v>
      </c>
      <c r="E37916" s="265"/>
    </row>
    <row r="37917" spans="1:5">
      <c r="A37917" s="283">
        <v>96092</v>
      </c>
      <c r="B37917" s="176">
        <v>0</v>
      </c>
      <c r="C37917" s="176">
        <v>0</v>
      </c>
      <c r="D37917" s="282">
        <v>87</v>
      </c>
      <c r="E37917" s="265"/>
    </row>
    <row r="37918" spans="1:5">
      <c r="A37918" s="283">
        <v>96093</v>
      </c>
      <c r="B37918" s="176">
        <v>117.3</v>
      </c>
      <c r="C37918" s="176">
        <v>44.6</v>
      </c>
      <c r="D37918" s="282">
        <v>87</v>
      </c>
      <c r="E37918" s="265"/>
    </row>
    <row r="37919" spans="1:5">
      <c r="A37919" s="283">
        <v>96094</v>
      </c>
      <c r="B37919" s="176">
        <v>15.6</v>
      </c>
      <c r="C37919" s="176">
        <v>44.6</v>
      </c>
      <c r="D37919" s="282">
        <v>120</v>
      </c>
      <c r="E37919" s="265"/>
    </row>
    <row r="37920" spans="1:5">
      <c r="A37920" s="283">
        <v>96095</v>
      </c>
      <c r="B37920" s="176">
        <v>8</v>
      </c>
      <c r="C37920" s="176">
        <v>47</v>
      </c>
      <c r="D37920" s="282">
        <v>87</v>
      </c>
      <c r="E37920" s="265"/>
    </row>
    <row r="37921" spans="1:5">
      <c r="A37921" s="283">
        <v>96096</v>
      </c>
      <c r="B37921" s="176">
        <v>11.2</v>
      </c>
      <c r="C37921" s="176">
        <v>49.6</v>
      </c>
      <c r="D37921" s="282">
        <v>87</v>
      </c>
      <c r="E37921" s="265"/>
    </row>
    <row r="37922" spans="1:5">
      <c r="A37922" s="283">
        <v>96097</v>
      </c>
      <c r="B37922" s="176">
        <v>55.2</v>
      </c>
      <c r="C37922" s="176">
        <v>43.9</v>
      </c>
      <c r="D37922" s="282">
        <v>87</v>
      </c>
      <c r="E37922" s="265"/>
    </row>
    <row r="37923" spans="1:5">
      <c r="A37923" s="283">
        <v>96099</v>
      </c>
      <c r="B37923" s="176">
        <v>0</v>
      </c>
      <c r="C37923" s="176">
        <v>0</v>
      </c>
      <c r="D37923" s="282">
        <v>87</v>
      </c>
      <c r="E37923" s="265"/>
    </row>
    <row r="37924" spans="1:5">
      <c r="A37924" s="283">
        <v>96101</v>
      </c>
      <c r="B37924" s="176">
        <v>6.8</v>
      </c>
      <c r="C37924" s="176">
        <v>43.8</v>
      </c>
      <c r="D37924" s="282">
        <v>96</v>
      </c>
      <c r="E37924" s="265"/>
    </row>
    <row r="37925" spans="1:5">
      <c r="A37925" s="283">
        <v>96103</v>
      </c>
      <c r="B37925" s="176">
        <v>14.1</v>
      </c>
      <c r="C37925" s="176">
        <v>60.2</v>
      </c>
      <c r="D37925" s="282">
        <v>95</v>
      </c>
      <c r="E37925" s="265"/>
    </row>
    <row r="37926" spans="1:5">
      <c r="A37926" s="283">
        <v>96104</v>
      </c>
      <c r="B37926" s="176">
        <v>2.1</v>
      </c>
      <c r="C37926" s="176">
        <v>50.3</v>
      </c>
      <c r="D37926" s="282">
        <v>87</v>
      </c>
      <c r="E37926" s="265"/>
    </row>
    <row r="37927" spans="1:5">
      <c r="A37927" s="283">
        <v>96105</v>
      </c>
      <c r="B37927" s="176">
        <v>3.8</v>
      </c>
      <c r="C37927" s="176">
        <v>52</v>
      </c>
      <c r="D37927" s="282">
        <v>87</v>
      </c>
      <c r="E37927" s="265"/>
    </row>
    <row r="37928" spans="1:5">
      <c r="A37928" s="283">
        <v>96106</v>
      </c>
      <c r="B37928" s="176">
        <v>0</v>
      </c>
      <c r="C37928" s="176">
        <v>0</v>
      </c>
      <c r="D37928" s="282">
        <v>87</v>
      </c>
      <c r="E37928" s="265"/>
    </row>
    <row r="37929" spans="1:5">
      <c r="A37929" s="283">
        <v>96107</v>
      </c>
      <c r="B37929" s="176">
        <v>5.2</v>
      </c>
      <c r="C37929" s="176">
        <v>44.3</v>
      </c>
      <c r="D37929" s="282">
        <v>87</v>
      </c>
      <c r="E37929" s="265"/>
    </row>
    <row r="37930" spans="1:5">
      <c r="A37930" s="283">
        <v>96108</v>
      </c>
      <c r="B37930" s="176">
        <v>1.1000000000000001</v>
      </c>
      <c r="C37930" s="176">
        <v>42.7</v>
      </c>
      <c r="D37930" s="282">
        <v>87</v>
      </c>
      <c r="E37930" s="265"/>
    </row>
    <row r="37931" spans="1:5">
      <c r="A37931" s="283">
        <v>96109</v>
      </c>
      <c r="B37931" s="176">
        <v>5.5</v>
      </c>
      <c r="C37931" s="176">
        <v>45.5</v>
      </c>
      <c r="D37931" s="282">
        <v>115</v>
      </c>
      <c r="E37931" s="265"/>
    </row>
    <row r="37932" spans="1:5">
      <c r="A37932" s="283">
        <v>96110</v>
      </c>
      <c r="B37932" s="176">
        <v>0</v>
      </c>
      <c r="C37932" s="176">
        <v>0</v>
      </c>
      <c r="D37932" s="282">
        <v>87</v>
      </c>
      <c r="E37932" s="265"/>
    </row>
    <row r="37933" spans="1:5">
      <c r="A37933" s="283">
        <v>96111</v>
      </c>
      <c r="B37933" s="176">
        <v>2.1</v>
      </c>
      <c r="C37933" s="176">
        <v>46.1</v>
      </c>
      <c r="D37933" s="282">
        <v>87</v>
      </c>
      <c r="E37933" s="265"/>
    </row>
    <row r="37934" spans="1:5">
      <c r="A37934" s="283">
        <v>96112</v>
      </c>
      <c r="B37934" s="176">
        <v>2.1</v>
      </c>
      <c r="C37934" s="176">
        <v>51.4</v>
      </c>
      <c r="D37934" s="282">
        <v>87</v>
      </c>
      <c r="E37934" s="265"/>
    </row>
    <row r="37935" spans="1:5">
      <c r="A37935" s="283">
        <v>96113</v>
      </c>
      <c r="B37935" s="176">
        <v>4.2</v>
      </c>
      <c r="C37935" s="176">
        <v>39.5</v>
      </c>
      <c r="D37935" s="282">
        <v>87</v>
      </c>
      <c r="E37935" s="265"/>
    </row>
    <row r="37936" spans="1:5">
      <c r="A37936" s="283">
        <v>96114</v>
      </c>
      <c r="B37936" s="176">
        <v>53.2</v>
      </c>
      <c r="C37936" s="176">
        <v>42.9</v>
      </c>
      <c r="D37936" s="282">
        <v>87</v>
      </c>
      <c r="E37936" s="265"/>
    </row>
    <row r="37937" spans="1:5">
      <c r="A37937" s="283">
        <v>96115</v>
      </c>
      <c r="B37937" s="176">
        <v>1192.0999999999999</v>
      </c>
      <c r="C37937" s="176">
        <v>39.299999999999997</v>
      </c>
      <c r="D37937" s="282">
        <v>87</v>
      </c>
      <c r="E37937" s="265"/>
    </row>
    <row r="37938" spans="1:5">
      <c r="A37938" s="283">
        <v>96116</v>
      </c>
      <c r="B37938" s="176">
        <v>0.9</v>
      </c>
      <c r="C37938" s="176">
        <v>43.6</v>
      </c>
      <c r="D37938" s="282">
        <v>87</v>
      </c>
      <c r="E37938" s="265"/>
    </row>
    <row r="37939" spans="1:5">
      <c r="A37939" s="283">
        <v>96117</v>
      </c>
      <c r="B37939" s="176">
        <v>8.6999999999999993</v>
      </c>
      <c r="C37939" s="176">
        <v>40.299999999999997</v>
      </c>
      <c r="D37939" s="282">
        <v>87</v>
      </c>
      <c r="E37939" s="265"/>
    </row>
    <row r="37940" spans="1:5">
      <c r="A37940" s="283">
        <v>96118</v>
      </c>
      <c r="B37940" s="176">
        <v>5.2</v>
      </c>
      <c r="C37940" s="176">
        <v>49.4</v>
      </c>
      <c r="D37940" s="282">
        <v>87</v>
      </c>
      <c r="E37940" s="265"/>
    </row>
    <row r="37941" spans="1:5">
      <c r="A37941" s="283">
        <v>96119</v>
      </c>
      <c r="B37941" s="176">
        <v>0.2</v>
      </c>
      <c r="C37941" s="176">
        <v>50</v>
      </c>
      <c r="D37941" s="282">
        <v>87</v>
      </c>
      <c r="E37941" s="265"/>
    </row>
    <row r="37942" spans="1:5">
      <c r="A37942" s="283">
        <v>96120</v>
      </c>
      <c r="B37942" s="176">
        <v>1.6</v>
      </c>
      <c r="C37942" s="176">
        <v>46.3</v>
      </c>
      <c r="D37942" s="282">
        <v>87</v>
      </c>
      <c r="E37942" s="265"/>
    </row>
    <row r="37943" spans="1:5">
      <c r="A37943" s="283">
        <v>96121</v>
      </c>
      <c r="B37943" s="176">
        <v>8.3000000000000007</v>
      </c>
      <c r="C37943" s="176">
        <v>37.700000000000003</v>
      </c>
      <c r="D37943" s="282">
        <v>87</v>
      </c>
      <c r="E37943" s="265"/>
    </row>
    <row r="37944" spans="1:5">
      <c r="A37944" s="283">
        <v>96122</v>
      </c>
      <c r="B37944" s="176">
        <v>20.9</v>
      </c>
      <c r="C37944" s="176">
        <v>44.3</v>
      </c>
      <c r="D37944" s="282">
        <v>123</v>
      </c>
      <c r="E37944" s="265"/>
    </row>
    <row r="37945" spans="1:5">
      <c r="A37945" s="283">
        <v>96123</v>
      </c>
      <c r="B37945" s="176">
        <v>0.2</v>
      </c>
      <c r="C37945" s="176">
        <v>50</v>
      </c>
      <c r="D37945" s="282">
        <v>87</v>
      </c>
      <c r="E37945" s="265"/>
    </row>
    <row r="37946" spans="1:5">
      <c r="A37946" s="283">
        <v>96124</v>
      </c>
      <c r="B37946" s="176">
        <v>2.7</v>
      </c>
      <c r="C37946" s="176">
        <v>48.8</v>
      </c>
      <c r="D37946" s="282">
        <v>87</v>
      </c>
      <c r="E37946" s="265"/>
    </row>
    <row r="37947" spans="1:5">
      <c r="A37947" s="283">
        <v>96125</v>
      </c>
      <c r="B37947" s="176">
        <v>2.2999999999999998</v>
      </c>
      <c r="C37947" s="176">
        <v>55.4</v>
      </c>
      <c r="D37947" s="282">
        <v>87</v>
      </c>
      <c r="E37947" s="265"/>
    </row>
    <row r="37948" spans="1:5">
      <c r="A37948" s="283">
        <v>96126</v>
      </c>
      <c r="B37948" s="176">
        <v>0</v>
      </c>
      <c r="C37948" s="176">
        <v>0</v>
      </c>
      <c r="D37948" s="282">
        <v>87</v>
      </c>
      <c r="E37948" s="265"/>
    </row>
    <row r="37949" spans="1:5">
      <c r="A37949" s="283">
        <v>96127</v>
      </c>
      <c r="B37949" s="176">
        <v>860.7</v>
      </c>
      <c r="C37949" s="176">
        <v>35.9</v>
      </c>
      <c r="D37949" s="282">
        <v>87</v>
      </c>
      <c r="E37949" s="265"/>
    </row>
    <row r="37950" spans="1:5">
      <c r="A37950" s="283">
        <v>96128</v>
      </c>
      <c r="B37950" s="176">
        <v>9</v>
      </c>
      <c r="C37950" s="176">
        <v>40.299999999999997</v>
      </c>
      <c r="D37950" s="282">
        <v>87</v>
      </c>
      <c r="E37950" s="265"/>
    </row>
    <row r="37951" spans="1:5">
      <c r="A37951" s="283">
        <v>96129</v>
      </c>
      <c r="B37951" s="176">
        <v>2.6</v>
      </c>
      <c r="C37951" s="176">
        <v>47.9</v>
      </c>
      <c r="D37951" s="282">
        <v>87</v>
      </c>
      <c r="E37951" s="265"/>
    </row>
    <row r="37952" spans="1:5">
      <c r="A37952" s="283">
        <v>96130</v>
      </c>
      <c r="B37952" s="176">
        <v>26.2</v>
      </c>
      <c r="C37952" s="176">
        <v>35.200000000000003</v>
      </c>
      <c r="D37952" s="282">
        <v>157</v>
      </c>
      <c r="E37952" s="265"/>
    </row>
    <row r="37953" spans="1:5">
      <c r="A37953" s="283">
        <v>96132</v>
      </c>
      <c r="B37953" s="176">
        <v>0.2</v>
      </c>
      <c r="C37953" s="176">
        <v>50.8</v>
      </c>
      <c r="D37953" s="282">
        <v>87</v>
      </c>
      <c r="E37953" s="265"/>
    </row>
    <row r="37954" spans="1:5">
      <c r="A37954" s="283">
        <v>96133</v>
      </c>
      <c r="B37954" s="176">
        <v>8.6</v>
      </c>
      <c r="C37954" s="176">
        <v>28.4</v>
      </c>
      <c r="D37954" s="282">
        <v>87</v>
      </c>
      <c r="E37954" s="265"/>
    </row>
    <row r="37955" spans="1:5">
      <c r="A37955" s="283">
        <v>96134</v>
      </c>
      <c r="B37955" s="176">
        <v>3.4</v>
      </c>
      <c r="C37955" s="176">
        <v>35.4</v>
      </c>
      <c r="D37955" s="282">
        <v>87</v>
      </c>
      <c r="E37955" s="265"/>
    </row>
    <row r="37956" spans="1:5">
      <c r="A37956" s="283">
        <v>96135</v>
      </c>
      <c r="B37956" s="176">
        <v>2.6</v>
      </c>
      <c r="C37956" s="176">
        <v>46.7</v>
      </c>
      <c r="D37956" s="282">
        <v>87</v>
      </c>
      <c r="E37956" s="265"/>
    </row>
    <row r="37957" spans="1:5">
      <c r="A37957" s="283">
        <v>96136</v>
      </c>
      <c r="B37957" s="176">
        <v>8.6999999999999993</v>
      </c>
      <c r="C37957" s="176">
        <v>39.799999999999997</v>
      </c>
      <c r="D37957" s="282">
        <v>87</v>
      </c>
      <c r="E37957" s="265"/>
    </row>
    <row r="37958" spans="1:5">
      <c r="A37958" s="283">
        <v>96137</v>
      </c>
      <c r="B37958" s="176">
        <v>3.9</v>
      </c>
      <c r="C37958" s="176">
        <v>52.2</v>
      </c>
      <c r="D37958" s="282">
        <v>107</v>
      </c>
      <c r="E37958" s="265"/>
    </row>
    <row r="37959" spans="1:5">
      <c r="A37959" s="283">
        <v>96140</v>
      </c>
      <c r="B37959" s="176">
        <v>0</v>
      </c>
      <c r="C37959" s="176">
        <v>0</v>
      </c>
      <c r="D37959" s="282">
        <v>87</v>
      </c>
      <c r="E37959" s="265"/>
    </row>
    <row r="37960" spans="1:5">
      <c r="A37960" s="283">
        <v>96141</v>
      </c>
      <c r="B37960" s="176">
        <v>134.1</v>
      </c>
      <c r="C37960" s="176">
        <v>40</v>
      </c>
      <c r="D37960" s="282">
        <v>95</v>
      </c>
      <c r="E37960" s="265"/>
    </row>
    <row r="37961" spans="1:5">
      <c r="A37961" s="283">
        <v>96142</v>
      </c>
      <c r="B37961" s="176">
        <v>0</v>
      </c>
      <c r="C37961" s="176">
        <v>0</v>
      </c>
      <c r="D37961" s="282">
        <v>87</v>
      </c>
      <c r="E37961" s="265"/>
    </row>
    <row r="37962" spans="1:5">
      <c r="A37962" s="283">
        <v>96143</v>
      </c>
      <c r="B37962" s="176">
        <v>5997.4</v>
      </c>
      <c r="C37962" s="176">
        <v>31.5</v>
      </c>
      <c r="D37962" s="282">
        <v>117</v>
      </c>
      <c r="E37962" s="265"/>
    </row>
    <row r="37963" spans="1:5">
      <c r="A37963" s="283">
        <v>96145</v>
      </c>
      <c r="B37963" s="176">
        <v>0</v>
      </c>
      <c r="C37963" s="176">
        <v>0</v>
      </c>
      <c r="D37963" s="282">
        <v>87</v>
      </c>
      <c r="E37963" s="265"/>
    </row>
    <row r="37964" spans="1:5">
      <c r="A37964" s="283">
        <v>96146</v>
      </c>
      <c r="B37964" s="176">
        <v>65.400000000000006</v>
      </c>
      <c r="C37964" s="176">
        <v>39.4</v>
      </c>
      <c r="D37964" s="282">
        <v>115</v>
      </c>
      <c r="E37964" s="265"/>
    </row>
    <row r="37965" spans="1:5">
      <c r="A37965" s="283">
        <v>96148</v>
      </c>
      <c r="B37965" s="176">
        <v>0</v>
      </c>
      <c r="C37965" s="176">
        <v>0</v>
      </c>
      <c r="D37965" s="282">
        <v>87</v>
      </c>
      <c r="E37965" s="265"/>
    </row>
    <row r="37966" spans="1:5">
      <c r="A37966" s="283">
        <v>96150</v>
      </c>
      <c r="B37966" s="176">
        <v>176.1</v>
      </c>
      <c r="C37966" s="176">
        <v>38.1</v>
      </c>
      <c r="D37966" s="282">
        <v>112</v>
      </c>
      <c r="E37966" s="265"/>
    </row>
    <row r="37967" spans="1:5">
      <c r="A37967" s="283">
        <v>96151</v>
      </c>
      <c r="B37967" s="176">
        <v>384.7</v>
      </c>
      <c r="C37967" s="176">
        <v>42.6</v>
      </c>
      <c r="D37967" s="282">
        <v>96</v>
      </c>
      <c r="E37967" s="265"/>
    </row>
    <row r="37968" spans="1:5">
      <c r="A37968" s="283">
        <v>96152</v>
      </c>
      <c r="B37968" s="176">
        <v>0</v>
      </c>
      <c r="C37968" s="176">
        <v>0</v>
      </c>
      <c r="D37968" s="282">
        <v>87</v>
      </c>
      <c r="E37968" s="265"/>
    </row>
    <row r="37969" spans="1:5">
      <c r="A37969" s="283">
        <v>96154</v>
      </c>
      <c r="B37969" s="176">
        <v>0</v>
      </c>
      <c r="C37969" s="176">
        <v>0</v>
      </c>
      <c r="D37969" s="282">
        <v>87</v>
      </c>
      <c r="E37969" s="265"/>
    </row>
    <row r="37970" spans="1:5">
      <c r="A37970" s="283">
        <v>96155</v>
      </c>
      <c r="B37970" s="176">
        <v>380.7</v>
      </c>
      <c r="C37970" s="176">
        <v>41.1</v>
      </c>
      <c r="D37970" s="282">
        <v>87</v>
      </c>
      <c r="E37970" s="265"/>
    </row>
    <row r="37971" spans="1:5">
      <c r="A37971" s="283">
        <v>96156</v>
      </c>
      <c r="B37971" s="176">
        <v>0</v>
      </c>
      <c r="C37971" s="176">
        <v>0</v>
      </c>
      <c r="D37971" s="282">
        <v>87</v>
      </c>
      <c r="E37971" s="265"/>
    </row>
    <row r="37972" spans="1:5">
      <c r="A37972" s="283">
        <v>96157</v>
      </c>
      <c r="B37972" s="176">
        <v>0</v>
      </c>
      <c r="C37972" s="176">
        <v>0</v>
      </c>
      <c r="D37972" s="282">
        <v>87</v>
      </c>
      <c r="E37972" s="265"/>
    </row>
    <row r="37973" spans="1:5">
      <c r="A37973" s="283">
        <v>96158</v>
      </c>
      <c r="B37973" s="176">
        <v>4272.7</v>
      </c>
      <c r="C37973" s="176">
        <v>32.4</v>
      </c>
      <c r="D37973" s="282">
        <v>87</v>
      </c>
      <c r="E37973" s="265"/>
    </row>
    <row r="37974" spans="1:5">
      <c r="A37974" s="283">
        <v>96160</v>
      </c>
      <c r="B37974" s="176">
        <v>0</v>
      </c>
      <c r="C37974" s="176">
        <v>0</v>
      </c>
      <c r="D37974" s="282">
        <v>87</v>
      </c>
      <c r="E37974" s="265"/>
    </row>
    <row r="37975" spans="1:5">
      <c r="A37975" s="283">
        <v>96161</v>
      </c>
      <c r="B37975" s="176">
        <v>58.7</v>
      </c>
      <c r="C37975" s="176">
        <v>38.299999999999997</v>
      </c>
      <c r="D37975" s="282">
        <v>131</v>
      </c>
      <c r="E37975" s="265"/>
    </row>
    <row r="37976" spans="1:5">
      <c r="A37976" s="283">
        <v>96162</v>
      </c>
      <c r="B37976" s="176">
        <v>0</v>
      </c>
      <c r="C37976" s="176">
        <v>0</v>
      </c>
      <c r="D37976" s="282">
        <v>87</v>
      </c>
      <c r="E37976" s="265"/>
    </row>
    <row r="37977" spans="1:5">
      <c r="A37977" s="283">
        <v>96701</v>
      </c>
      <c r="B37977" s="176">
        <v>2305.5</v>
      </c>
      <c r="C37977" s="176">
        <v>42.1</v>
      </c>
      <c r="D37977" s="282">
        <v>148</v>
      </c>
      <c r="E37977" s="265"/>
    </row>
    <row r="37978" spans="1:5">
      <c r="A37978" s="283">
        <v>96703</v>
      </c>
      <c r="B37978" s="176">
        <v>2.5</v>
      </c>
      <c r="C37978" s="176">
        <v>26.7</v>
      </c>
      <c r="D37978" s="282">
        <v>116</v>
      </c>
      <c r="E37978" s="265"/>
    </row>
    <row r="37979" spans="1:5">
      <c r="A37979" s="283">
        <v>96704</v>
      </c>
      <c r="B37979" s="176">
        <v>11.3</v>
      </c>
      <c r="C37979" s="176">
        <v>43.8</v>
      </c>
      <c r="D37979" s="282">
        <v>96</v>
      </c>
      <c r="E37979" s="265"/>
    </row>
    <row r="37980" spans="1:5">
      <c r="A37980" s="283">
        <v>96705</v>
      </c>
      <c r="B37980" s="176">
        <v>3082.7</v>
      </c>
      <c r="C37980" s="176">
        <v>38.299999999999997</v>
      </c>
      <c r="D37980" s="282">
        <v>95</v>
      </c>
      <c r="E37980" s="265"/>
    </row>
    <row r="37981" spans="1:5">
      <c r="A37981" s="283">
        <v>96706</v>
      </c>
      <c r="B37981" s="176">
        <v>4455.3999999999996</v>
      </c>
      <c r="C37981" s="176">
        <v>32.799999999999997</v>
      </c>
      <c r="D37981" s="282">
        <v>118</v>
      </c>
      <c r="E37981" s="265"/>
    </row>
    <row r="37982" spans="1:5">
      <c r="A37982" s="283">
        <v>96707</v>
      </c>
      <c r="B37982" s="176">
        <v>1653.8</v>
      </c>
      <c r="C37982" s="176">
        <v>33</v>
      </c>
      <c r="D37982" s="282">
        <v>169</v>
      </c>
      <c r="E37982" s="265"/>
    </row>
    <row r="37983" spans="1:5">
      <c r="A37983" s="283">
        <v>96708</v>
      </c>
      <c r="B37983" s="176">
        <v>127</v>
      </c>
      <c r="C37983" s="176">
        <v>40.299999999999997</v>
      </c>
      <c r="D37983" s="282">
        <v>120</v>
      </c>
      <c r="E37983" s="265"/>
    </row>
    <row r="37984" spans="1:5">
      <c r="A37984" s="283">
        <v>96709</v>
      </c>
      <c r="B37984" s="176">
        <v>0</v>
      </c>
      <c r="C37984" s="176">
        <v>0</v>
      </c>
      <c r="D37984" s="282">
        <v>87</v>
      </c>
      <c r="E37984" s="265"/>
    </row>
    <row r="37985" spans="1:5">
      <c r="A37985" s="283">
        <v>96710</v>
      </c>
      <c r="B37985" s="176">
        <v>0</v>
      </c>
      <c r="C37985" s="176">
        <v>0</v>
      </c>
      <c r="D37985" s="282">
        <v>87</v>
      </c>
      <c r="E37985" s="265"/>
    </row>
    <row r="37986" spans="1:5">
      <c r="A37986" s="283">
        <v>96712</v>
      </c>
      <c r="B37986" s="176">
        <v>112.1</v>
      </c>
      <c r="C37986" s="176">
        <v>38.4</v>
      </c>
      <c r="D37986" s="282">
        <v>123</v>
      </c>
      <c r="E37986" s="265"/>
    </row>
    <row r="37987" spans="1:5">
      <c r="A37987" s="283">
        <v>96713</v>
      </c>
      <c r="B37987" s="176">
        <v>36.200000000000003</v>
      </c>
      <c r="C37987" s="176">
        <v>34.5</v>
      </c>
      <c r="D37987" s="282">
        <v>124</v>
      </c>
      <c r="E37987" s="265"/>
    </row>
    <row r="37988" spans="1:5">
      <c r="A37988" s="283">
        <v>96714</v>
      </c>
      <c r="B37988" s="176">
        <v>0</v>
      </c>
      <c r="C37988" s="176">
        <v>0</v>
      </c>
      <c r="D37988" s="282">
        <v>87</v>
      </c>
      <c r="E37988" s="265"/>
    </row>
    <row r="37989" spans="1:5">
      <c r="A37989" s="283">
        <v>96715</v>
      </c>
      <c r="B37989" s="176">
        <v>0</v>
      </c>
      <c r="C37989" s="176">
        <v>0</v>
      </c>
      <c r="D37989" s="282">
        <v>87</v>
      </c>
      <c r="E37989" s="265"/>
    </row>
    <row r="37990" spans="1:5">
      <c r="A37990" s="283">
        <v>96716</v>
      </c>
      <c r="B37990" s="176">
        <v>856.5</v>
      </c>
      <c r="C37990" s="176">
        <v>41.4</v>
      </c>
      <c r="D37990" s="282">
        <v>87</v>
      </c>
      <c r="E37990" s="265"/>
    </row>
    <row r="37991" spans="1:5">
      <c r="A37991" s="283">
        <v>96717</v>
      </c>
      <c r="B37991" s="176">
        <v>160.4</v>
      </c>
      <c r="C37991" s="176">
        <v>33.700000000000003</v>
      </c>
      <c r="D37991" s="282">
        <v>87</v>
      </c>
      <c r="E37991" s="265"/>
    </row>
    <row r="37992" spans="1:5">
      <c r="A37992" s="283">
        <v>96718</v>
      </c>
      <c r="B37992" s="176">
        <v>45.1</v>
      </c>
      <c r="C37992" s="176">
        <v>47.3</v>
      </c>
      <c r="D37992" s="282">
        <v>87</v>
      </c>
      <c r="E37992" s="265"/>
    </row>
    <row r="37993" spans="1:5">
      <c r="A37993" s="283">
        <v>96719</v>
      </c>
      <c r="B37993" s="176">
        <v>798.3</v>
      </c>
      <c r="C37993" s="176">
        <v>37.6</v>
      </c>
      <c r="D37993" s="282">
        <v>87</v>
      </c>
      <c r="E37993" s="265"/>
    </row>
    <row r="37994" spans="1:5">
      <c r="A37994" s="283">
        <v>96720</v>
      </c>
      <c r="B37994" s="176">
        <v>445.6</v>
      </c>
      <c r="C37994" s="176">
        <v>39.4</v>
      </c>
      <c r="D37994" s="282">
        <v>164</v>
      </c>
      <c r="E37994" s="265"/>
    </row>
    <row r="37995" spans="1:5">
      <c r="A37995" s="283">
        <v>96721</v>
      </c>
      <c r="B37995" s="176">
        <v>17.5</v>
      </c>
      <c r="C37995" s="176">
        <v>37</v>
      </c>
      <c r="D37995" s="282">
        <v>87</v>
      </c>
      <c r="E37995" s="265"/>
    </row>
    <row r="37996" spans="1:5">
      <c r="A37996" s="283">
        <v>96722</v>
      </c>
      <c r="B37996" s="176">
        <v>46.3</v>
      </c>
      <c r="C37996" s="176">
        <v>47</v>
      </c>
      <c r="D37996" s="282">
        <v>95</v>
      </c>
      <c r="E37996" s="265"/>
    </row>
    <row r="37997" spans="1:5">
      <c r="A37997" s="283">
        <v>96725</v>
      </c>
      <c r="B37997" s="176">
        <v>13.8</v>
      </c>
      <c r="C37997" s="176">
        <v>43.3</v>
      </c>
      <c r="D37997" s="282">
        <v>122</v>
      </c>
      <c r="E37997" s="265"/>
    </row>
    <row r="37998" spans="1:5">
      <c r="A37998" s="283">
        <v>96726</v>
      </c>
      <c r="B37998" s="176">
        <v>14.8</v>
      </c>
      <c r="C37998" s="176">
        <v>49.1</v>
      </c>
      <c r="D37998" s="282">
        <v>87</v>
      </c>
      <c r="E37998" s="265"/>
    </row>
    <row r="37999" spans="1:5">
      <c r="A37999" s="283">
        <v>96727</v>
      </c>
      <c r="B37999" s="176">
        <v>11.6</v>
      </c>
      <c r="C37999" s="176">
        <v>41.3</v>
      </c>
      <c r="D37999" s="282">
        <v>87</v>
      </c>
      <c r="E37999" s="265"/>
    </row>
    <row r="38000" spans="1:5">
      <c r="A38000" s="283">
        <v>96728</v>
      </c>
      <c r="B38000" s="176">
        <v>23.1</v>
      </c>
      <c r="C38000" s="176">
        <v>47.5</v>
      </c>
      <c r="D38000" s="282">
        <v>87</v>
      </c>
      <c r="E38000" s="265"/>
    </row>
    <row r="38001" spans="1:5">
      <c r="A38001" s="283">
        <v>96729</v>
      </c>
      <c r="B38001" s="176">
        <v>0</v>
      </c>
      <c r="C38001" s="176">
        <v>0</v>
      </c>
      <c r="D38001" s="282">
        <v>87</v>
      </c>
      <c r="E38001" s="265"/>
    </row>
    <row r="38002" spans="1:5">
      <c r="A38002" s="283">
        <v>96730</v>
      </c>
      <c r="B38002" s="176">
        <v>319.8</v>
      </c>
      <c r="C38002" s="176">
        <v>35.700000000000003</v>
      </c>
      <c r="D38002" s="282">
        <v>87</v>
      </c>
      <c r="E38002" s="265"/>
    </row>
    <row r="38003" spans="1:5">
      <c r="A38003" s="283">
        <v>96731</v>
      </c>
      <c r="B38003" s="176">
        <v>166.3</v>
      </c>
      <c r="C38003" s="176">
        <v>33.200000000000003</v>
      </c>
      <c r="D38003" s="282">
        <v>105</v>
      </c>
      <c r="E38003" s="265"/>
    </row>
    <row r="38004" spans="1:5">
      <c r="A38004" s="283">
        <v>96732</v>
      </c>
      <c r="B38004" s="176">
        <v>1730.4</v>
      </c>
      <c r="C38004" s="176">
        <v>37.5</v>
      </c>
      <c r="D38004" s="282">
        <v>124</v>
      </c>
      <c r="E38004" s="265"/>
    </row>
    <row r="38005" spans="1:5">
      <c r="A38005" s="283">
        <v>96733</v>
      </c>
      <c r="B38005" s="176">
        <v>5697.1</v>
      </c>
      <c r="C38005" s="176">
        <v>37.799999999999997</v>
      </c>
      <c r="D38005" s="282">
        <v>87</v>
      </c>
      <c r="E38005" s="265"/>
    </row>
    <row r="38006" spans="1:5">
      <c r="A38006" s="283">
        <v>96734</v>
      </c>
      <c r="B38006" s="176">
        <v>2236.6</v>
      </c>
      <c r="C38006" s="176">
        <v>35</v>
      </c>
      <c r="D38006" s="282">
        <v>166</v>
      </c>
      <c r="E38006" s="265"/>
    </row>
    <row r="38007" spans="1:5">
      <c r="A38007" s="283">
        <v>96737</v>
      </c>
      <c r="B38007" s="176">
        <v>0</v>
      </c>
      <c r="C38007" s="176">
        <v>0</v>
      </c>
      <c r="D38007" s="282">
        <v>87</v>
      </c>
      <c r="E38007" s="265"/>
    </row>
    <row r="38008" spans="1:5">
      <c r="A38008" s="283">
        <v>96738</v>
      </c>
      <c r="B38008" s="176">
        <v>81.3</v>
      </c>
      <c r="C38008" s="176">
        <v>40.9</v>
      </c>
      <c r="D38008" s="282">
        <v>94</v>
      </c>
      <c r="E38008" s="265"/>
    </row>
    <row r="38009" spans="1:5">
      <c r="A38009" s="283">
        <v>96739</v>
      </c>
      <c r="B38009" s="176">
        <v>14.9</v>
      </c>
      <c r="C38009" s="176">
        <v>51.8</v>
      </c>
      <c r="D38009" s="282">
        <v>87</v>
      </c>
      <c r="E38009" s="265"/>
    </row>
    <row r="38010" spans="1:5">
      <c r="A38010" s="283">
        <v>96740</v>
      </c>
      <c r="B38010" s="176">
        <v>119</v>
      </c>
      <c r="C38010" s="176">
        <v>41.1</v>
      </c>
      <c r="D38010" s="282">
        <v>168</v>
      </c>
      <c r="E38010" s="265"/>
    </row>
    <row r="38011" spans="1:5">
      <c r="A38011" s="283">
        <v>96741</v>
      </c>
      <c r="B38011" s="176">
        <v>236.2</v>
      </c>
      <c r="C38011" s="176">
        <v>41.8</v>
      </c>
      <c r="D38011" s="282">
        <v>115</v>
      </c>
      <c r="E38011" s="265"/>
    </row>
    <row r="38012" spans="1:5">
      <c r="A38012" s="283">
        <v>96742</v>
      </c>
      <c r="B38012" s="176">
        <v>8</v>
      </c>
      <c r="C38012" s="176">
        <v>46.5</v>
      </c>
      <c r="D38012" s="282">
        <v>87</v>
      </c>
      <c r="E38012" s="265"/>
    </row>
    <row r="38013" spans="1:5">
      <c r="A38013" s="283">
        <v>96743</v>
      </c>
      <c r="B38013" s="176">
        <v>33.5</v>
      </c>
      <c r="C38013" s="176">
        <v>40.200000000000003</v>
      </c>
      <c r="D38013" s="282">
        <v>140</v>
      </c>
      <c r="E38013" s="265"/>
    </row>
    <row r="38014" spans="1:5">
      <c r="A38014" s="283">
        <v>96744</v>
      </c>
      <c r="B38014" s="176">
        <v>1985.7</v>
      </c>
      <c r="C38014" s="176">
        <v>41.4</v>
      </c>
      <c r="D38014" s="282">
        <v>172</v>
      </c>
      <c r="E38014" s="265"/>
    </row>
    <row r="38015" spans="1:5">
      <c r="A38015" s="283">
        <v>96745</v>
      </c>
      <c r="B38015" s="176">
        <v>118</v>
      </c>
      <c r="C38015" s="176">
        <v>36.9</v>
      </c>
      <c r="D38015" s="282">
        <v>96</v>
      </c>
      <c r="E38015" s="265"/>
    </row>
    <row r="38016" spans="1:5">
      <c r="A38016" s="283">
        <v>96746</v>
      </c>
      <c r="B38016" s="176">
        <v>347.4</v>
      </c>
      <c r="C38016" s="176">
        <v>40.700000000000003</v>
      </c>
      <c r="D38016" s="282">
        <v>104</v>
      </c>
      <c r="E38016" s="265"/>
    </row>
    <row r="38017" spans="1:5">
      <c r="A38017" s="283">
        <v>96747</v>
      </c>
      <c r="B38017" s="176">
        <v>0</v>
      </c>
      <c r="C38017" s="176">
        <v>0</v>
      </c>
      <c r="D38017" s="282">
        <v>87</v>
      </c>
      <c r="E38017" s="265"/>
    </row>
    <row r="38018" spans="1:5">
      <c r="A38018" s="283">
        <v>96748</v>
      </c>
      <c r="B38018" s="176">
        <v>35.200000000000003</v>
      </c>
      <c r="C38018" s="176">
        <v>44.3</v>
      </c>
      <c r="D38018" s="282">
        <v>112</v>
      </c>
      <c r="E38018" s="265"/>
    </row>
    <row r="38019" spans="1:5">
      <c r="A38019" s="283">
        <v>96749</v>
      </c>
      <c r="B38019" s="176">
        <v>68.099999999999994</v>
      </c>
      <c r="C38019" s="176">
        <v>40.799999999999997</v>
      </c>
      <c r="D38019" s="282">
        <v>124</v>
      </c>
      <c r="E38019" s="265"/>
    </row>
    <row r="38020" spans="1:5">
      <c r="A38020" s="283">
        <v>96750</v>
      </c>
      <c r="B38020" s="176">
        <v>66.599999999999994</v>
      </c>
      <c r="C38020" s="176">
        <v>46.6</v>
      </c>
      <c r="D38020" s="282">
        <v>87</v>
      </c>
      <c r="E38020" s="265"/>
    </row>
    <row r="38021" spans="1:5">
      <c r="A38021" s="283">
        <v>96751</v>
      </c>
      <c r="B38021" s="176">
        <v>37.4</v>
      </c>
      <c r="C38021" s="176">
        <v>41.6</v>
      </c>
      <c r="D38021" s="282">
        <v>87</v>
      </c>
      <c r="E38021" s="265"/>
    </row>
    <row r="38022" spans="1:5">
      <c r="A38022" s="283">
        <v>96752</v>
      </c>
      <c r="B38022" s="176">
        <v>6.6</v>
      </c>
      <c r="C38022" s="176">
        <v>37.299999999999997</v>
      </c>
      <c r="D38022" s="282">
        <v>125</v>
      </c>
      <c r="E38022" s="265"/>
    </row>
    <row r="38023" spans="1:5">
      <c r="A38023" s="283">
        <v>96753</v>
      </c>
      <c r="B38023" s="176">
        <v>653.9</v>
      </c>
      <c r="C38023" s="176">
        <v>40.700000000000003</v>
      </c>
      <c r="D38023" s="282">
        <v>133</v>
      </c>
      <c r="E38023" s="265"/>
    </row>
    <row r="38024" spans="1:5">
      <c r="A38024" s="283">
        <v>96754</v>
      </c>
      <c r="B38024" s="176">
        <v>112.9</v>
      </c>
      <c r="C38024" s="176">
        <v>40.799999999999997</v>
      </c>
      <c r="D38024" s="282">
        <v>111</v>
      </c>
      <c r="E38024" s="265"/>
    </row>
    <row r="38025" spans="1:5">
      <c r="A38025" s="283">
        <v>96755</v>
      </c>
      <c r="B38025" s="176">
        <v>410.1</v>
      </c>
      <c r="C38025" s="176">
        <v>40.5</v>
      </c>
      <c r="D38025" s="282">
        <v>87</v>
      </c>
      <c r="E38025" s="265"/>
    </row>
    <row r="38026" spans="1:5">
      <c r="A38026" s="283">
        <v>96756</v>
      </c>
      <c r="B38026" s="176">
        <v>214.8</v>
      </c>
      <c r="C38026" s="176">
        <v>43.9</v>
      </c>
      <c r="D38026" s="282">
        <v>97</v>
      </c>
      <c r="E38026" s="265"/>
    </row>
    <row r="38027" spans="1:5">
      <c r="A38027" s="283">
        <v>96757</v>
      </c>
      <c r="B38027" s="176">
        <v>37.799999999999997</v>
      </c>
      <c r="C38027" s="176">
        <v>34.700000000000003</v>
      </c>
      <c r="D38027" s="282">
        <v>87</v>
      </c>
      <c r="E38027" s="265"/>
    </row>
    <row r="38028" spans="1:5">
      <c r="A38028" s="283">
        <v>96759</v>
      </c>
      <c r="B38028" s="176">
        <v>6197.9</v>
      </c>
      <c r="C38028" s="176">
        <v>40</v>
      </c>
      <c r="D38028" s="282">
        <v>116</v>
      </c>
      <c r="E38028" s="265"/>
    </row>
    <row r="38029" spans="1:5">
      <c r="A38029" s="283">
        <v>96760</v>
      </c>
      <c r="B38029" s="176">
        <v>257.5</v>
      </c>
      <c r="C38029" s="176">
        <v>40.200000000000003</v>
      </c>
      <c r="D38029" s="282">
        <v>87</v>
      </c>
      <c r="E38029" s="265"/>
    </row>
    <row r="38030" spans="1:5">
      <c r="A38030" s="283">
        <v>96761</v>
      </c>
      <c r="B38030" s="176">
        <v>229.7</v>
      </c>
      <c r="C38030" s="176">
        <v>38.799999999999997</v>
      </c>
      <c r="D38030" s="282">
        <v>119</v>
      </c>
      <c r="E38030" s="265"/>
    </row>
    <row r="38031" spans="1:5">
      <c r="A38031" s="283">
        <v>96762</v>
      </c>
      <c r="B38031" s="176">
        <v>4122.8</v>
      </c>
      <c r="C38031" s="176">
        <v>24.5</v>
      </c>
      <c r="D38031" s="282">
        <v>128</v>
      </c>
      <c r="E38031" s="265"/>
    </row>
    <row r="38032" spans="1:5">
      <c r="A38032" s="283">
        <v>96763</v>
      </c>
      <c r="B38032" s="176">
        <v>22.3</v>
      </c>
      <c r="C38032" s="176">
        <v>38.6</v>
      </c>
      <c r="D38032" s="282">
        <v>87</v>
      </c>
      <c r="E38032" s="265"/>
    </row>
    <row r="38033" spans="1:5">
      <c r="A38033" s="283">
        <v>96764</v>
      </c>
      <c r="B38033" s="176">
        <v>0</v>
      </c>
      <c r="C38033" s="176">
        <v>0</v>
      </c>
      <c r="D38033" s="282">
        <v>87</v>
      </c>
      <c r="E38033" s="265"/>
    </row>
    <row r="38034" spans="1:5">
      <c r="A38034" s="283">
        <v>96765</v>
      </c>
      <c r="B38034" s="176">
        <v>0</v>
      </c>
      <c r="C38034" s="176">
        <v>0</v>
      </c>
      <c r="D38034" s="282">
        <v>87</v>
      </c>
      <c r="E38034" s="265"/>
    </row>
    <row r="38035" spans="1:5">
      <c r="A38035" s="283">
        <v>96766</v>
      </c>
      <c r="B38035" s="176">
        <v>177.3</v>
      </c>
      <c r="C38035" s="176">
        <v>41.2</v>
      </c>
      <c r="D38035" s="282">
        <v>142</v>
      </c>
      <c r="E38035" s="265"/>
    </row>
    <row r="38036" spans="1:5">
      <c r="A38036" s="283">
        <v>96767</v>
      </c>
      <c r="B38036" s="176">
        <v>0</v>
      </c>
      <c r="C38036" s="176">
        <v>0</v>
      </c>
      <c r="D38036" s="282">
        <v>87</v>
      </c>
      <c r="E38036" s="265"/>
    </row>
    <row r="38037" spans="1:5">
      <c r="A38037" s="283">
        <v>96768</v>
      </c>
      <c r="B38037" s="176">
        <v>359.7</v>
      </c>
      <c r="C38037" s="176">
        <v>39.700000000000003</v>
      </c>
      <c r="D38037" s="282">
        <v>138</v>
      </c>
      <c r="E38037" s="265"/>
    </row>
    <row r="38038" spans="1:5">
      <c r="A38038" s="283">
        <v>96769</v>
      </c>
      <c r="B38038" s="176">
        <v>12.3</v>
      </c>
      <c r="C38038" s="176">
        <v>36.4</v>
      </c>
      <c r="D38038" s="282">
        <v>112</v>
      </c>
      <c r="E38038" s="265"/>
    </row>
    <row r="38039" spans="1:5">
      <c r="A38039" s="283">
        <v>96770</v>
      </c>
      <c r="B38039" s="176">
        <v>13.2</v>
      </c>
      <c r="C38039" s="176">
        <v>39.700000000000003</v>
      </c>
      <c r="D38039" s="282">
        <v>97</v>
      </c>
      <c r="E38039" s="265"/>
    </row>
    <row r="38040" spans="1:5">
      <c r="A38040" s="283">
        <v>96771</v>
      </c>
      <c r="B38040" s="176">
        <v>273.3</v>
      </c>
      <c r="C38040" s="176">
        <v>40.200000000000003</v>
      </c>
      <c r="D38040" s="282">
        <v>87</v>
      </c>
      <c r="E38040" s="265"/>
    </row>
    <row r="38041" spans="1:5">
      <c r="A38041" s="283">
        <v>96772</v>
      </c>
      <c r="B38041" s="176">
        <v>0</v>
      </c>
      <c r="C38041" s="176">
        <v>0</v>
      </c>
      <c r="D38041" s="282">
        <v>87</v>
      </c>
      <c r="E38041" s="265"/>
    </row>
    <row r="38042" spans="1:5">
      <c r="A38042" s="283">
        <v>96773</v>
      </c>
      <c r="B38042" s="176">
        <v>0</v>
      </c>
      <c r="C38042" s="176">
        <v>0</v>
      </c>
      <c r="D38042" s="282">
        <v>87</v>
      </c>
      <c r="E38042" s="265"/>
    </row>
    <row r="38043" spans="1:5">
      <c r="A38043" s="283">
        <v>96774</v>
      </c>
      <c r="B38043" s="176">
        <v>29</v>
      </c>
      <c r="C38043" s="176">
        <v>41.3</v>
      </c>
      <c r="D38043" s="282">
        <v>87</v>
      </c>
      <c r="E38043" s="265"/>
    </row>
    <row r="38044" spans="1:5">
      <c r="A38044" s="283">
        <v>96776</v>
      </c>
      <c r="B38044" s="176">
        <v>0</v>
      </c>
      <c r="C38044" s="176">
        <v>0</v>
      </c>
      <c r="D38044" s="282">
        <v>87</v>
      </c>
      <c r="E38044" s="265"/>
    </row>
    <row r="38045" spans="1:5">
      <c r="A38045" s="283">
        <v>96777</v>
      </c>
      <c r="B38045" s="176">
        <v>103.4</v>
      </c>
      <c r="C38045" s="176">
        <v>44.5</v>
      </c>
      <c r="D38045" s="282">
        <v>87</v>
      </c>
      <c r="E38045" s="265"/>
    </row>
    <row r="38046" spans="1:5">
      <c r="A38046" s="283">
        <v>96778</v>
      </c>
      <c r="B38046" s="176">
        <v>63.9</v>
      </c>
      <c r="C38046" s="176">
        <v>40</v>
      </c>
      <c r="D38046" s="282">
        <v>119</v>
      </c>
      <c r="E38046" s="265"/>
    </row>
    <row r="38047" spans="1:5">
      <c r="A38047" s="283">
        <v>96779</v>
      </c>
      <c r="B38047" s="176">
        <v>98.3</v>
      </c>
      <c r="C38047" s="176">
        <v>38.5</v>
      </c>
      <c r="D38047" s="282">
        <v>121</v>
      </c>
      <c r="E38047" s="265"/>
    </row>
    <row r="38048" spans="1:5">
      <c r="A38048" s="283">
        <v>96780</v>
      </c>
      <c r="B38048" s="176">
        <v>0</v>
      </c>
      <c r="C38048" s="176">
        <v>0</v>
      </c>
      <c r="D38048" s="282">
        <v>87</v>
      </c>
      <c r="E38048" s="265"/>
    </row>
    <row r="38049" spans="1:5">
      <c r="A38049" s="283">
        <v>96781</v>
      </c>
      <c r="B38049" s="176">
        <v>392.9</v>
      </c>
      <c r="C38049" s="176">
        <v>42.1</v>
      </c>
      <c r="D38049" s="282">
        <v>87</v>
      </c>
      <c r="E38049" s="265"/>
    </row>
    <row r="38050" spans="1:5">
      <c r="A38050" s="283">
        <v>96782</v>
      </c>
      <c r="B38050" s="176">
        <v>1243.7</v>
      </c>
      <c r="C38050" s="176">
        <v>38.299999999999997</v>
      </c>
      <c r="D38050" s="282">
        <v>94</v>
      </c>
      <c r="E38050" s="265"/>
    </row>
    <row r="38051" spans="1:5">
      <c r="A38051" s="283">
        <v>96783</v>
      </c>
      <c r="B38051" s="176">
        <v>46.5</v>
      </c>
      <c r="C38051" s="176">
        <v>45.2</v>
      </c>
      <c r="D38051" s="282">
        <v>87</v>
      </c>
      <c r="E38051" s="265"/>
    </row>
    <row r="38052" spans="1:5">
      <c r="A38052" s="283">
        <v>96784</v>
      </c>
      <c r="B38052" s="176">
        <v>6.9</v>
      </c>
      <c r="C38052" s="176">
        <v>45.4</v>
      </c>
      <c r="D38052" s="282">
        <v>87</v>
      </c>
      <c r="E38052" s="265"/>
    </row>
    <row r="38053" spans="1:5">
      <c r="A38053" s="283">
        <v>96785</v>
      </c>
      <c r="B38053" s="176">
        <v>27.6</v>
      </c>
      <c r="C38053" s="176">
        <v>39.700000000000003</v>
      </c>
      <c r="D38053" s="282">
        <v>113</v>
      </c>
      <c r="E38053" s="265"/>
    </row>
    <row r="38054" spans="1:5">
      <c r="A38054" s="283">
        <v>96786</v>
      </c>
      <c r="B38054" s="176">
        <v>1334.4</v>
      </c>
      <c r="C38054" s="176">
        <v>25.9</v>
      </c>
      <c r="D38054" s="282">
        <v>121</v>
      </c>
      <c r="E38054" s="265"/>
    </row>
    <row r="38055" spans="1:5">
      <c r="A38055" s="283">
        <v>96788</v>
      </c>
      <c r="B38055" s="176">
        <v>4626.3999999999996</v>
      </c>
      <c r="C38055" s="176">
        <v>38.799999999999997</v>
      </c>
      <c r="D38055" s="282">
        <v>87</v>
      </c>
      <c r="E38055" s="265"/>
    </row>
    <row r="38056" spans="1:5">
      <c r="A38056" s="283">
        <v>96789</v>
      </c>
      <c r="B38056" s="176">
        <v>2921.5</v>
      </c>
      <c r="C38056" s="176">
        <v>37.200000000000003</v>
      </c>
      <c r="D38056" s="282">
        <v>161</v>
      </c>
      <c r="E38056" s="265"/>
    </row>
    <row r="38057" spans="1:5">
      <c r="A38057" s="283">
        <v>96790</v>
      </c>
      <c r="B38057" s="176">
        <v>48</v>
      </c>
      <c r="C38057" s="176">
        <v>45.7</v>
      </c>
      <c r="D38057" s="282">
        <v>120</v>
      </c>
      <c r="E38057" s="265"/>
    </row>
    <row r="38058" spans="1:5">
      <c r="A38058" s="283">
        <v>96791</v>
      </c>
      <c r="B38058" s="176">
        <v>212.2</v>
      </c>
      <c r="C38058" s="176">
        <v>37.1</v>
      </c>
      <c r="D38058" s="282">
        <v>87</v>
      </c>
      <c r="E38058" s="265"/>
    </row>
    <row r="38059" spans="1:5">
      <c r="A38059" s="283">
        <v>96792</v>
      </c>
      <c r="B38059" s="176">
        <v>784.6</v>
      </c>
      <c r="C38059" s="176">
        <v>30.9</v>
      </c>
      <c r="D38059" s="282">
        <v>115</v>
      </c>
      <c r="E38059" s="265"/>
    </row>
    <row r="38060" spans="1:5">
      <c r="A38060" s="283">
        <v>96793</v>
      </c>
      <c r="B38060" s="176">
        <v>385</v>
      </c>
      <c r="C38060" s="176">
        <v>38.4</v>
      </c>
      <c r="D38060" s="282">
        <v>117</v>
      </c>
      <c r="E38060" s="265"/>
    </row>
    <row r="38061" spans="1:5">
      <c r="A38061" s="283">
        <v>96795</v>
      </c>
      <c r="B38061" s="176">
        <v>898.6</v>
      </c>
      <c r="C38061" s="176">
        <v>36.1</v>
      </c>
      <c r="D38061" s="282">
        <v>87</v>
      </c>
      <c r="E38061" s="265"/>
    </row>
    <row r="38062" spans="1:5">
      <c r="A38062" s="283">
        <v>96796</v>
      </c>
      <c r="B38062" s="176">
        <v>2404.3000000000002</v>
      </c>
      <c r="C38062" s="176">
        <v>42.6</v>
      </c>
      <c r="D38062" s="282">
        <v>87</v>
      </c>
      <c r="E38062" s="265"/>
    </row>
    <row r="38063" spans="1:5">
      <c r="A38063" s="283">
        <v>96797</v>
      </c>
      <c r="B38063" s="176">
        <v>3699.1</v>
      </c>
      <c r="C38063" s="176">
        <v>36.799999999999997</v>
      </c>
      <c r="D38063" s="282">
        <v>129</v>
      </c>
      <c r="E38063" s="265"/>
    </row>
    <row r="38064" spans="1:5">
      <c r="A38064" s="283">
        <v>96801</v>
      </c>
      <c r="B38064" s="176">
        <v>0</v>
      </c>
      <c r="C38064" s="176">
        <v>0</v>
      </c>
      <c r="D38064" s="282">
        <v>87</v>
      </c>
      <c r="E38064" s="265"/>
    </row>
    <row r="38065" spans="1:5">
      <c r="A38065" s="283">
        <v>96802</v>
      </c>
      <c r="B38065" s="176">
        <v>0</v>
      </c>
      <c r="C38065" s="176">
        <v>0</v>
      </c>
      <c r="D38065" s="282">
        <v>87</v>
      </c>
      <c r="E38065" s="265"/>
    </row>
    <row r="38066" spans="1:5">
      <c r="A38066" s="283">
        <v>96803</v>
      </c>
      <c r="B38066" s="176">
        <v>0</v>
      </c>
      <c r="C38066" s="176">
        <v>0</v>
      </c>
      <c r="D38066" s="282">
        <v>87</v>
      </c>
      <c r="E38066" s="265"/>
    </row>
    <row r="38067" spans="1:5">
      <c r="A38067" s="283">
        <v>96804</v>
      </c>
      <c r="B38067" s="176">
        <v>0</v>
      </c>
      <c r="C38067" s="176">
        <v>0</v>
      </c>
      <c r="D38067" s="282">
        <v>87</v>
      </c>
      <c r="E38067" s="265"/>
    </row>
    <row r="38068" spans="1:5">
      <c r="A38068" s="283">
        <v>96805</v>
      </c>
      <c r="B38068" s="176">
        <v>0</v>
      </c>
      <c r="C38068" s="176">
        <v>0</v>
      </c>
      <c r="D38068" s="282">
        <v>87</v>
      </c>
      <c r="E38068" s="265"/>
    </row>
    <row r="38069" spans="1:5">
      <c r="A38069" s="283">
        <v>96806</v>
      </c>
      <c r="B38069" s="176">
        <v>0</v>
      </c>
      <c r="C38069" s="176">
        <v>0</v>
      </c>
      <c r="D38069" s="282">
        <v>87</v>
      </c>
      <c r="E38069" s="265"/>
    </row>
    <row r="38070" spans="1:5">
      <c r="A38070" s="283">
        <v>96807</v>
      </c>
      <c r="B38070" s="176">
        <v>0</v>
      </c>
      <c r="C38070" s="176">
        <v>0</v>
      </c>
      <c r="D38070" s="282">
        <v>87</v>
      </c>
      <c r="E38070" s="265"/>
    </row>
    <row r="38071" spans="1:5">
      <c r="A38071" s="283">
        <v>96808</v>
      </c>
      <c r="B38071" s="176">
        <v>0</v>
      </c>
      <c r="C38071" s="176">
        <v>0</v>
      </c>
      <c r="D38071" s="282">
        <v>87</v>
      </c>
      <c r="E38071" s="265"/>
    </row>
    <row r="38072" spans="1:5">
      <c r="A38072" s="283">
        <v>96809</v>
      </c>
      <c r="B38072" s="176">
        <v>0</v>
      </c>
      <c r="C38072" s="176">
        <v>0</v>
      </c>
      <c r="D38072" s="282">
        <v>87</v>
      </c>
      <c r="E38072" s="265"/>
    </row>
    <row r="38073" spans="1:5">
      <c r="A38073" s="283">
        <v>96810</v>
      </c>
      <c r="B38073" s="176">
        <v>0</v>
      </c>
      <c r="C38073" s="176">
        <v>0</v>
      </c>
      <c r="D38073" s="282">
        <v>87</v>
      </c>
      <c r="E38073" s="265"/>
    </row>
    <row r="38074" spans="1:5">
      <c r="A38074" s="283">
        <v>96811</v>
      </c>
      <c r="B38074" s="176">
        <v>0</v>
      </c>
      <c r="C38074" s="176">
        <v>0</v>
      </c>
      <c r="D38074" s="282">
        <v>87</v>
      </c>
      <c r="E38074" s="265"/>
    </row>
    <row r="38075" spans="1:5">
      <c r="A38075" s="283">
        <v>96812</v>
      </c>
      <c r="B38075" s="176">
        <v>0</v>
      </c>
      <c r="C38075" s="176">
        <v>0</v>
      </c>
      <c r="D38075" s="282">
        <v>87</v>
      </c>
      <c r="E38075" s="265"/>
    </row>
    <row r="38076" spans="1:5">
      <c r="A38076" s="283">
        <v>96813</v>
      </c>
      <c r="B38076" s="176">
        <v>6303.5</v>
      </c>
      <c r="C38076" s="176">
        <v>43.8</v>
      </c>
      <c r="D38076" s="282">
        <v>196</v>
      </c>
      <c r="E38076" s="265"/>
    </row>
    <row r="38077" spans="1:5">
      <c r="A38077" s="283">
        <v>96814</v>
      </c>
      <c r="B38077" s="176">
        <v>16017.8</v>
      </c>
      <c r="C38077" s="176">
        <v>45</v>
      </c>
      <c r="D38077" s="282">
        <v>187</v>
      </c>
      <c r="E38077" s="265"/>
    </row>
    <row r="38078" spans="1:5">
      <c r="A38078" s="283">
        <v>96815</v>
      </c>
      <c r="B38078" s="176">
        <v>18695.7</v>
      </c>
      <c r="C38078" s="176">
        <v>43.4</v>
      </c>
      <c r="D38078" s="282">
        <v>168</v>
      </c>
      <c r="E38078" s="265"/>
    </row>
    <row r="38079" spans="1:5">
      <c r="A38079" s="283">
        <v>96816</v>
      </c>
      <c r="B38079" s="176">
        <v>5384.9</v>
      </c>
      <c r="C38079" s="176">
        <v>45.3</v>
      </c>
      <c r="D38079" s="282">
        <v>178</v>
      </c>
      <c r="E38079" s="265"/>
    </row>
    <row r="38080" spans="1:5">
      <c r="A38080" s="283">
        <v>96817</v>
      </c>
      <c r="B38080" s="176">
        <v>5259.9</v>
      </c>
      <c r="C38080" s="176">
        <v>44.6</v>
      </c>
      <c r="D38080" s="282">
        <v>144</v>
      </c>
      <c r="E38080" s="265"/>
    </row>
    <row r="38081" spans="1:5">
      <c r="A38081" s="283">
        <v>96818</v>
      </c>
      <c r="B38081" s="176">
        <v>4722.5</v>
      </c>
      <c r="C38081" s="176">
        <v>31.8</v>
      </c>
      <c r="D38081" s="282">
        <v>125</v>
      </c>
      <c r="E38081" s="265"/>
    </row>
    <row r="38082" spans="1:5">
      <c r="A38082" s="283">
        <v>96819</v>
      </c>
      <c r="B38082" s="176">
        <v>2241.1999999999998</v>
      </c>
      <c r="C38082" s="176">
        <v>37.4</v>
      </c>
      <c r="D38082" s="282">
        <v>137</v>
      </c>
      <c r="E38082" s="265"/>
    </row>
    <row r="38083" spans="1:5">
      <c r="A38083" s="283">
        <v>96820</v>
      </c>
      <c r="B38083" s="176">
        <v>678.1</v>
      </c>
      <c r="C38083" s="176">
        <v>26.7</v>
      </c>
      <c r="D38083" s="282">
        <v>134</v>
      </c>
      <c r="E38083" s="265"/>
    </row>
    <row r="38084" spans="1:5">
      <c r="A38084" s="283">
        <v>96821</v>
      </c>
      <c r="B38084" s="176">
        <v>1686</v>
      </c>
      <c r="C38084" s="176">
        <v>48.6</v>
      </c>
      <c r="D38084" s="282">
        <v>141</v>
      </c>
      <c r="E38084" s="265"/>
    </row>
    <row r="38085" spans="1:5">
      <c r="A38085" s="283">
        <v>96822</v>
      </c>
      <c r="B38085" s="176">
        <v>5598.1</v>
      </c>
      <c r="C38085" s="176">
        <v>43.3</v>
      </c>
      <c r="D38085" s="282">
        <v>138</v>
      </c>
      <c r="E38085" s="265"/>
    </row>
    <row r="38086" spans="1:5">
      <c r="A38086" s="283">
        <v>96823</v>
      </c>
      <c r="B38086" s="176">
        <v>0</v>
      </c>
      <c r="C38086" s="176">
        <v>0</v>
      </c>
      <c r="D38086" s="282">
        <v>87</v>
      </c>
      <c r="E38086" s="265"/>
    </row>
    <row r="38087" spans="1:5">
      <c r="A38087" s="283">
        <v>96824</v>
      </c>
      <c r="B38087" s="176">
        <v>0</v>
      </c>
      <c r="C38087" s="176">
        <v>0</v>
      </c>
      <c r="D38087" s="282">
        <v>87</v>
      </c>
      <c r="E38087" s="265"/>
    </row>
    <row r="38088" spans="1:5">
      <c r="A38088" s="283">
        <v>96825</v>
      </c>
      <c r="B38088" s="176">
        <v>2697.7</v>
      </c>
      <c r="C38088" s="176">
        <v>46.1</v>
      </c>
      <c r="D38088" s="282">
        <v>135</v>
      </c>
      <c r="E38088" s="265"/>
    </row>
    <row r="38089" spans="1:5">
      <c r="A38089" s="283">
        <v>96826</v>
      </c>
      <c r="B38089" s="176">
        <v>1341.8</v>
      </c>
      <c r="C38089" s="176">
        <v>38.299999999999997</v>
      </c>
      <c r="D38089" s="282">
        <v>189</v>
      </c>
      <c r="E38089" s="265"/>
    </row>
    <row r="38090" spans="1:5">
      <c r="A38090" s="283">
        <v>96828</v>
      </c>
      <c r="B38090" s="176">
        <v>0</v>
      </c>
      <c r="C38090" s="176">
        <v>0</v>
      </c>
      <c r="D38090" s="282">
        <v>87</v>
      </c>
      <c r="E38090" s="265"/>
    </row>
    <row r="38091" spans="1:5">
      <c r="A38091" s="283">
        <v>96830</v>
      </c>
      <c r="B38091" s="176">
        <v>0</v>
      </c>
      <c r="C38091" s="176">
        <v>0</v>
      </c>
      <c r="D38091" s="282">
        <v>87</v>
      </c>
      <c r="E38091" s="265"/>
    </row>
    <row r="38092" spans="1:5">
      <c r="A38092" s="283">
        <v>96836</v>
      </c>
      <c r="B38092" s="176">
        <v>0</v>
      </c>
      <c r="C38092" s="176">
        <v>0</v>
      </c>
      <c r="D38092" s="282">
        <v>87</v>
      </c>
      <c r="E38092" s="265"/>
    </row>
    <row r="38093" spans="1:5">
      <c r="A38093" s="283">
        <v>96837</v>
      </c>
      <c r="B38093" s="176">
        <v>0</v>
      </c>
      <c r="C38093" s="176">
        <v>0</v>
      </c>
      <c r="D38093" s="282">
        <v>87</v>
      </c>
      <c r="E38093" s="265"/>
    </row>
    <row r="38094" spans="1:5">
      <c r="A38094" s="283">
        <v>96838</v>
      </c>
      <c r="B38094" s="176">
        <v>0</v>
      </c>
      <c r="C38094" s="176">
        <v>0</v>
      </c>
      <c r="D38094" s="282">
        <v>87</v>
      </c>
      <c r="E38094" s="265"/>
    </row>
    <row r="38095" spans="1:5">
      <c r="A38095" s="283">
        <v>96839</v>
      </c>
      <c r="B38095" s="176">
        <v>0</v>
      </c>
      <c r="C38095" s="176">
        <v>0</v>
      </c>
      <c r="D38095" s="282">
        <v>87</v>
      </c>
      <c r="E38095" s="265"/>
    </row>
    <row r="38096" spans="1:5">
      <c r="A38096" s="283">
        <v>96840</v>
      </c>
      <c r="B38096" s="176">
        <v>0</v>
      </c>
      <c r="C38096" s="176">
        <v>0</v>
      </c>
      <c r="D38096" s="282">
        <v>87</v>
      </c>
      <c r="E38096" s="265"/>
    </row>
    <row r="38097" spans="1:5">
      <c r="A38097" s="283">
        <v>96844</v>
      </c>
      <c r="B38097" s="176">
        <v>0</v>
      </c>
      <c r="C38097" s="176">
        <v>0</v>
      </c>
      <c r="D38097" s="282">
        <v>87</v>
      </c>
      <c r="E38097" s="265"/>
    </row>
    <row r="38098" spans="1:5">
      <c r="A38098" s="283">
        <v>96848</v>
      </c>
      <c r="B38098" s="176">
        <v>0</v>
      </c>
      <c r="C38098" s="176">
        <v>0</v>
      </c>
      <c r="D38098" s="282">
        <v>87</v>
      </c>
      <c r="E38098" s="265"/>
    </row>
    <row r="38099" spans="1:5">
      <c r="A38099" s="283">
        <v>96849</v>
      </c>
      <c r="B38099" s="176">
        <v>0</v>
      </c>
      <c r="C38099" s="176">
        <v>0</v>
      </c>
      <c r="D38099" s="282">
        <v>87</v>
      </c>
      <c r="E38099" s="265"/>
    </row>
    <row r="38100" spans="1:5">
      <c r="A38100" s="283">
        <v>96850</v>
      </c>
      <c r="B38100" s="176">
        <v>0</v>
      </c>
      <c r="C38100" s="176">
        <v>0</v>
      </c>
      <c r="D38100" s="282">
        <v>87</v>
      </c>
      <c r="E38100" s="265"/>
    </row>
    <row r="38101" spans="1:5">
      <c r="A38101" s="283">
        <v>96853</v>
      </c>
      <c r="B38101" s="176">
        <v>0</v>
      </c>
      <c r="C38101" s="176">
        <v>0</v>
      </c>
      <c r="D38101" s="282">
        <v>87</v>
      </c>
      <c r="E38101" s="265"/>
    </row>
    <row r="38102" spans="1:5">
      <c r="A38102" s="283">
        <v>96854</v>
      </c>
      <c r="B38102" s="176">
        <v>0</v>
      </c>
      <c r="C38102" s="176">
        <v>0</v>
      </c>
      <c r="D38102" s="282">
        <v>87</v>
      </c>
      <c r="E38102" s="265"/>
    </row>
    <row r="38103" spans="1:5">
      <c r="A38103" s="283">
        <v>96857</v>
      </c>
      <c r="B38103" s="176">
        <v>0</v>
      </c>
      <c r="C38103" s="176">
        <v>0</v>
      </c>
      <c r="D38103" s="282">
        <v>87</v>
      </c>
      <c r="E38103" s="265"/>
    </row>
    <row r="38104" spans="1:5">
      <c r="A38104" s="283">
        <v>96858</v>
      </c>
      <c r="B38104" s="176">
        <v>0</v>
      </c>
      <c r="C38104" s="176">
        <v>0</v>
      </c>
      <c r="D38104" s="282">
        <v>87</v>
      </c>
      <c r="E38104" s="265"/>
    </row>
    <row r="38105" spans="1:5">
      <c r="A38105" s="283">
        <v>96859</v>
      </c>
      <c r="B38105" s="176">
        <v>0</v>
      </c>
      <c r="C38105" s="176">
        <v>0</v>
      </c>
      <c r="D38105" s="282">
        <v>87</v>
      </c>
      <c r="E38105" s="265"/>
    </row>
    <row r="38106" spans="1:5">
      <c r="A38106" s="283">
        <v>96860</v>
      </c>
      <c r="B38106" s="176">
        <v>0</v>
      </c>
      <c r="C38106" s="176">
        <v>0</v>
      </c>
      <c r="D38106" s="282">
        <v>87</v>
      </c>
      <c r="E38106" s="265"/>
    </row>
    <row r="38107" spans="1:5">
      <c r="A38107" s="283">
        <v>96861</v>
      </c>
      <c r="B38107" s="176">
        <v>0</v>
      </c>
      <c r="C38107" s="176">
        <v>0</v>
      </c>
      <c r="D38107" s="282">
        <v>87</v>
      </c>
      <c r="E38107" s="265"/>
    </row>
    <row r="38108" spans="1:5">
      <c r="A38108" s="283">
        <v>96863</v>
      </c>
      <c r="B38108" s="176">
        <v>0</v>
      </c>
      <c r="C38108" s="176">
        <v>0</v>
      </c>
      <c r="D38108" s="282">
        <v>87</v>
      </c>
      <c r="E38108" s="265"/>
    </row>
    <row r="38109" spans="1:5">
      <c r="A38109" s="283">
        <v>97001</v>
      </c>
      <c r="B38109" s="176">
        <v>0</v>
      </c>
      <c r="C38109" s="176">
        <v>0</v>
      </c>
      <c r="D38109" s="282">
        <v>87</v>
      </c>
      <c r="E38109" s="265"/>
    </row>
    <row r="38110" spans="1:5">
      <c r="A38110" s="283">
        <v>97002</v>
      </c>
      <c r="B38110" s="176">
        <v>135.69999999999999</v>
      </c>
      <c r="C38110" s="176">
        <v>43.2</v>
      </c>
      <c r="D38110" s="282">
        <v>104</v>
      </c>
      <c r="E38110" s="265"/>
    </row>
    <row r="38111" spans="1:5">
      <c r="A38111" s="283">
        <v>97004</v>
      </c>
      <c r="B38111" s="176">
        <v>121.4</v>
      </c>
      <c r="C38111" s="176">
        <v>45.6</v>
      </c>
      <c r="D38111" s="282">
        <v>87</v>
      </c>
      <c r="E38111" s="265"/>
    </row>
    <row r="38112" spans="1:5">
      <c r="A38112" s="283">
        <v>97005</v>
      </c>
      <c r="B38112" s="176">
        <v>4876.5</v>
      </c>
      <c r="C38112" s="176">
        <v>33.799999999999997</v>
      </c>
      <c r="D38112" s="282">
        <v>142</v>
      </c>
      <c r="E38112" s="265"/>
    </row>
    <row r="38113" spans="1:5">
      <c r="A38113" s="283">
        <v>97006</v>
      </c>
      <c r="B38113" s="176">
        <v>5273.1</v>
      </c>
      <c r="C38113" s="176">
        <v>32.1</v>
      </c>
      <c r="D38113" s="282">
        <v>139</v>
      </c>
      <c r="E38113" s="265"/>
    </row>
    <row r="38114" spans="1:5">
      <c r="A38114" s="283">
        <v>97007</v>
      </c>
      <c r="B38114" s="176">
        <v>3169.3</v>
      </c>
      <c r="C38114" s="176">
        <v>35</v>
      </c>
      <c r="D38114" s="282">
        <v>134</v>
      </c>
      <c r="E38114" s="265"/>
    </row>
    <row r="38115" spans="1:5">
      <c r="A38115" s="283">
        <v>97008</v>
      </c>
      <c r="B38115" s="176">
        <v>5433.3</v>
      </c>
      <c r="C38115" s="176">
        <v>37.9</v>
      </c>
      <c r="D38115" s="282">
        <v>125</v>
      </c>
      <c r="E38115" s="265"/>
    </row>
    <row r="38116" spans="1:5">
      <c r="A38116" s="283">
        <v>97009</v>
      </c>
      <c r="B38116" s="176">
        <v>262.5</v>
      </c>
      <c r="C38116" s="176">
        <v>45.8</v>
      </c>
      <c r="D38116" s="282">
        <v>95</v>
      </c>
      <c r="E38116" s="265"/>
    </row>
    <row r="38117" spans="1:5">
      <c r="A38117" s="283">
        <v>97010</v>
      </c>
      <c r="B38117" s="176">
        <v>5.7</v>
      </c>
      <c r="C38117" s="176">
        <v>45.7</v>
      </c>
      <c r="D38117" s="282">
        <v>87</v>
      </c>
      <c r="E38117" s="265"/>
    </row>
    <row r="38118" spans="1:5">
      <c r="A38118" s="283">
        <v>97011</v>
      </c>
      <c r="B38118" s="176">
        <v>193.4</v>
      </c>
      <c r="C38118" s="176">
        <v>42.7</v>
      </c>
      <c r="D38118" s="282">
        <v>87</v>
      </c>
      <c r="E38118" s="265"/>
    </row>
    <row r="38119" spans="1:5">
      <c r="A38119" s="283">
        <v>97013</v>
      </c>
      <c r="B38119" s="176">
        <v>368.5</v>
      </c>
      <c r="C38119" s="176">
        <v>38.4</v>
      </c>
      <c r="D38119" s="282">
        <v>121</v>
      </c>
      <c r="E38119" s="265"/>
    </row>
    <row r="38120" spans="1:5">
      <c r="A38120" s="283">
        <v>97014</v>
      </c>
      <c r="B38120" s="176">
        <v>10.6</v>
      </c>
      <c r="C38120" s="176">
        <v>40.4</v>
      </c>
      <c r="D38120" s="282">
        <v>87</v>
      </c>
      <c r="E38120" s="265"/>
    </row>
    <row r="38121" spans="1:5">
      <c r="A38121" s="283">
        <v>97015</v>
      </c>
      <c r="B38121" s="176">
        <v>2456.6999999999998</v>
      </c>
      <c r="C38121" s="176">
        <v>35.799999999999997</v>
      </c>
      <c r="D38121" s="282">
        <v>157</v>
      </c>
      <c r="E38121" s="265"/>
    </row>
    <row r="38122" spans="1:5">
      <c r="A38122" s="283">
        <v>97016</v>
      </c>
      <c r="B38122" s="176">
        <v>24.9</v>
      </c>
      <c r="C38122" s="176">
        <v>44.3</v>
      </c>
      <c r="D38122" s="282">
        <v>87</v>
      </c>
      <c r="E38122" s="265"/>
    </row>
    <row r="38123" spans="1:5">
      <c r="A38123" s="283">
        <v>97017</v>
      </c>
      <c r="B38123" s="176">
        <v>45.4</v>
      </c>
      <c r="C38123" s="176">
        <v>43.6</v>
      </c>
      <c r="D38123" s="282">
        <v>87</v>
      </c>
      <c r="E38123" s="265"/>
    </row>
    <row r="38124" spans="1:5">
      <c r="A38124" s="283">
        <v>97018</v>
      </c>
      <c r="B38124" s="176">
        <v>355.2</v>
      </c>
      <c r="C38124" s="176">
        <v>43.3</v>
      </c>
      <c r="D38124" s="282">
        <v>87</v>
      </c>
      <c r="E38124" s="265"/>
    </row>
    <row r="38125" spans="1:5">
      <c r="A38125" s="283">
        <v>97019</v>
      </c>
      <c r="B38125" s="176">
        <v>23.2</v>
      </c>
      <c r="C38125" s="176">
        <v>44.8</v>
      </c>
      <c r="D38125" s="282">
        <v>111</v>
      </c>
      <c r="E38125" s="265"/>
    </row>
    <row r="38126" spans="1:5">
      <c r="A38126" s="283">
        <v>97020</v>
      </c>
      <c r="B38126" s="176">
        <v>220.8</v>
      </c>
      <c r="C38126" s="176">
        <v>39.799999999999997</v>
      </c>
      <c r="D38126" s="282">
        <v>87</v>
      </c>
      <c r="E38126" s="265"/>
    </row>
    <row r="38127" spans="1:5">
      <c r="A38127" s="283">
        <v>97021</v>
      </c>
      <c r="B38127" s="176">
        <v>4.2</v>
      </c>
      <c r="C38127" s="176">
        <v>43.3</v>
      </c>
      <c r="D38127" s="282">
        <v>87</v>
      </c>
      <c r="E38127" s="265"/>
    </row>
    <row r="38128" spans="1:5">
      <c r="A38128" s="283">
        <v>97022</v>
      </c>
      <c r="B38128" s="176">
        <v>157.80000000000001</v>
      </c>
      <c r="C38128" s="176">
        <v>45.4</v>
      </c>
      <c r="D38128" s="282">
        <v>87</v>
      </c>
      <c r="E38128" s="265"/>
    </row>
    <row r="38129" spans="1:5">
      <c r="A38129" s="283">
        <v>97023</v>
      </c>
      <c r="B38129" s="176">
        <v>14.5</v>
      </c>
      <c r="C38129" s="176">
        <v>42.4</v>
      </c>
      <c r="D38129" s="282">
        <v>126</v>
      </c>
      <c r="E38129" s="265"/>
    </row>
    <row r="38130" spans="1:5">
      <c r="A38130" s="283">
        <v>97024</v>
      </c>
      <c r="B38130" s="176">
        <v>1089.0999999999999</v>
      </c>
      <c r="C38130" s="176">
        <v>36</v>
      </c>
      <c r="D38130" s="282">
        <v>87</v>
      </c>
      <c r="E38130" s="265"/>
    </row>
    <row r="38131" spans="1:5">
      <c r="A38131" s="283">
        <v>97026</v>
      </c>
      <c r="B38131" s="176">
        <v>168.7</v>
      </c>
      <c r="C38131" s="176">
        <v>28.8</v>
      </c>
      <c r="D38131" s="282">
        <v>87</v>
      </c>
      <c r="E38131" s="265"/>
    </row>
    <row r="38132" spans="1:5">
      <c r="A38132" s="283">
        <v>97027</v>
      </c>
      <c r="B38132" s="176">
        <v>4538.8</v>
      </c>
      <c r="C38132" s="176">
        <v>40.1</v>
      </c>
      <c r="D38132" s="282">
        <v>95</v>
      </c>
      <c r="E38132" s="265"/>
    </row>
    <row r="38133" spans="1:5">
      <c r="A38133" s="283">
        <v>97028</v>
      </c>
      <c r="B38133" s="176">
        <v>7.5</v>
      </c>
      <c r="C38133" s="176">
        <v>43</v>
      </c>
      <c r="D38133" s="282">
        <v>97</v>
      </c>
      <c r="E38133" s="265"/>
    </row>
    <row r="38134" spans="1:5">
      <c r="A38134" s="283">
        <v>97029</v>
      </c>
      <c r="B38134" s="176">
        <v>1.5</v>
      </c>
      <c r="C38134" s="176">
        <v>48.5</v>
      </c>
      <c r="D38134" s="282">
        <v>87</v>
      </c>
      <c r="E38134" s="265"/>
    </row>
    <row r="38135" spans="1:5">
      <c r="A38135" s="283">
        <v>97030</v>
      </c>
      <c r="B38135" s="176">
        <v>5205.1000000000004</v>
      </c>
      <c r="C38135" s="176">
        <v>33.799999999999997</v>
      </c>
      <c r="D38135" s="282">
        <v>120</v>
      </c>
      <c r="E38135" s="265"/>
    </row>
    <row r="38136" spans="1:5">
      <c r="A38136" s="283">
        <v>97031</v>
      </c>
      <c r="B38136" s="176">
        <v>136.69999999999999</v>
      </c>
      <c r="C38136" s="176">
        <v>37.799999999999997</v>
      </c>
      <c r="D38136" s="282">
        <v>139</v>
      </c>
      <c r="E38136" s="265"/>
    </row>
    <row r="38137" spans="1:5">
      <c r="A38137" s="283">
        <v>97032</v>
      </c>
      <c r="B38137" s="176">
        <v>281.89999999999998</v>
      </c>
      <c r="C38137" s="176">
        <v>33.1</v>
      </c>
      <c r="D38137" s="282">
        <v>87</v>
      </c>
      <c r="E38137" s="265"/>
    </row>
    <row r="38138" spans="1:5">
      <c r="A38138" s="283">
        <v>97033</v>
      </c>
      <c r="B38138" s="176">
        <v>0</v>
      </c>
      <c r="C38138" s="176">
        <v>0</v>
      </c>
      <c r="D38138" s="282">
        <v>87</v>
      </c>
      <c r="E38138" s="265"/>
    </row>
    <row r="38139" spans="1:5">
      <c r="A38139" s="283">
        <v>97034</v>
      </c>
      <c r="B38139" s="176">
        <v>2415.6999999999998</v>
      </c>
      <c r="C38139" s="176">
        <v>47.5</v>
      </c>
      <c r="D38139" s="282">
        <v>132</v>
      </c>
      <c r="E38139" s="265"/>
    </row>
    <row r="38140" spans="1:5">
      <c r="A38140" s="283">
        <v>97035</v>
      </c>
      <c r="B38140" s="176">
        <v>3577.7</v>
      </c>
      <c r="C38140" s="176">
        <v>42.8</v>
      </c>
      <c r="D38140" s="282">
        <v>143</v>
      </c>
      <c r="E38140" s="265"/>
    </row>
    <row r="38141" spans="1:5">
      <c r="A38141" s="283">
        <v>97036</v>
      </c>
      <c r="B38141" s="176">
        <v>0</v>
      </c>
      <c r="C38141" s="176">
        <v>0</v>
      </c>
      <c r="D38141" s="282">
        <v>87</v>
      </c>
      <c r="E38141" s="265"/>
    </row>
    <row r="38142" spans="1:5">
      <c r="A38142" s="283">
        <v>97037</v>
      </c>
      <c r="B38142" s="176">
        <v>1.3</v>
      </c>
      <c r="C38142" s="176">
        <v>51.5</v>
      </c>
      <c r="D38142" s="282">
        <v>87</v>
      </c>
      <c r="E38142" s="265"/>
    </row>
    <row r="38143" spans="1:5">
      <c r="A38143" s="283">
        <v>97038</v>
      </c>
      <c r="B38143" s="176">
        <v>52.5</v>
      </c>
      <c r="C38143" s="176">
        <v>35.799999999999997</v>
      </c>
      <c r="D38143" s="282">
        <v>95</v>
      </c>
      <c r="E38143" s="265"/>
    </row>
    <row r="38144" spans="1:5">
      <c r="A38144" s="283">
        <v>97039</v>
      </c>
      <c r="B38144" s="176">
        <v>1.5</v>
      </c>
      <c r="C38144" s="176">
        <v>48.5</v>
      </c>
      <c r="D38144" s="282">
        <v>87</v>
      </c>
      <c r="E38144" s="265"/>
    </row>
    <row r="38145" spans="1:5">
      <c r="A38145" s="283">
        <v>97040</v>
      </c>
      <c r="B38145" s="176">
        <v>20.3</v>
      </c>
      <c r="C38145" s="176">
        <v>45.7</v>
      </c>
      <c r="D38145" s="282">
        <v>115</v>
      </c>
      <c r="E38145" s="265"/>
    </row>
    <row r="38146" spans="1:5">
      <c r="A38146" s="283">
        <v>97041</v>
      </c>
      <c r="B38146" s="176">
        <v>10.1</v>
      </c>
      <c r="C38146" s="176">
        <v>37.1</v>
      </c>
      <c r="D38146" s="282">
        <v>115</v>
      </c>
      <c r="E38146" s="265"/>
    </row>
    <row r="38147" spans="1:5">
      <c r="A38147" s="283">
        <v>97042</v>
      </c>
      <c r="B38147" s="176">
        <v>121.4</v>
      </c>
      <c r="C38147" s="176">
        <v>45.3</v>
      </c>
      <c r="D38147" s="282">
        <v>114</v>
      </c>
      <c r="E38147" s="265"/>
    </row>
    <row r="38148" spans="1:5">
      <c r="A38148" s="283">
        <v>97044</v>
      </c>
      <c r="B38148" s="176">
        <v>0</v>
      </c>
      <c r="C38148" s="176">
        <v>0</v>
      </c>
      <c r="D38148" s="282">
        <v>87</v>
      </c>
      <c r="E38148" s="265"/>
    </row>
    <row r="38149" spans="1:5">
      <c r="A38149" s="283">
        <v>97045</v>
      </c>
      <c r="B38149" s="176">
        <v>598.4</v>
      </c>
      <c r="C38149" s="176">
        <v>39.799999999999997</v>
      </c>
      <c r="D38149" s="282">
        <v>134</v>
      </c>
      <c r="E38149" s="265"/>
    </row>
    <row r="38150" spans="1:5">
      <c r="A38150" s="283">
        <v>97048</v>
      </c>
      <c r="B38150" s="176">
        <v>71.900000000000006</v>
      </c>
      <c r="C38150" s="176">
        <v>45.3</v>
      </c>
      <c r="D38150" s="282">
        <v>87</v>
      </c>
      <c r="E38150" s="265"/>
    </row>
    <row r="38151" spans="1:5">
      <c r="A38151" s="283">
        <v>97049</v>
      </c>
      <c r="B38151" s="176">
        <v>13.8</v>
      </c>
      <c r="C38151" s="176">
        <v>45.6</v>
      </c>
      <c r="D38151" s="282">
        <v>87</v>
      </c>
      <c r="E38151" s="265"/>
    </row>
    <row r="38152" spans="1:5">
      <c r="A38152" s="283">
        <v>97050</v>
      </c>
      <c r="B38152" s="176">
        <v>0</v>
      </c>
      <c r="C38152" s="176">
        <v>0</v>
      </c>
      <c r="D38152" s="282">
        <v>87</v>
      </c>
      <c r="E38152" s="265"/>
    </row>
    <row r="38153" spans="1:5">
      <c r="A38153" s="283">
        <v>97051</v>
      </c>
      <c r="B38153" s="176">
        <v>399.1</v>
      </c>
      <c r="C38153" s="176">
        <v>36.9</v>
      </c>
      <c r="D38153" s="282">
        <v>114</v>
      </c>
      <c r="E38153" s="265"/>
    </row>
    <row r="38154" spans="1:5">
      <c r="A38154" s="283">
        <v>97053</v>
      </c>
      <c r="B38154" s="176">
        <v>200.4</v>
      </c>
      <c r="C38154" s="176">
        <v>47.5</v>
      </c>
      <c r="D38154" s="282">
        <v>121</v>
      </c>
      <c r="E38154" s="265"/>
    </row>
    <row r="38155" spans="1:5">
      <c r="A38155" s="283">
        <v>97054</v>
      </c>
      <c r="B38155" s="176">
        <v>37.1</v>
      </c>
      <c r="C38155" s="176">
        <v>44.9</v>
      </c>
      <c r="D38155" s="282">
        <v>87</v>
      </c>
      <c r="E38155" s="265"/>
    </row>
    <row r="38156" spans="1:5">
      <c r="A38156" s="283">
        <v>97055</v>
      </c>
      <c r="B38156" s="176">
        <v>84.7</v>
      </c>
      <c r="C38156" s="176">
        <v>38.9</v>
      </c>
      <c r="D38156" s="282">
        <v>103</v>
      </c>
      <c r="E38156" s="265"/>
    </row>
    <row r="38157" spans="1:5">
      <c r="A38157" s="283">
        <v>97056</v>
      </c>
      <c r="B38157" s="176">
        <v>123.8</v>
      </c>
      <c r="C38157" s="176">
        <v>42</v>
      </c>
      <c r="D38157" s="282">
        <v>101</v>
      </c>
      <c r="E38157" s="265"/>
    </row>
    <row r="38158" spans="1:5">
      <c r="A38158" s="283">
        <v>97057</v>
      </c>
      <c r="B38158" s="176">
        <v>0</v>
      </c>
      <c r="C38158" s="176">
        <v>0</v>
      </c>
      <c r="D38158" s="282">
        <v>87</v>
      </c>
      <c r="E38158" s="265"/>
    </row>
    <row r="38159" spans="1:5">
      <c r="A38159" s="283">
        <v>97058</v>
      </c>
      <c r="B38159" s="176">
        <v>72.599999999999994</v>
      </c>
      <c r="C38159" s="176">
        <v>40.299999999999997</v>
      </c>
      <c r="D38159" s="282">
        <v>131</v>
      </c>
      <c r="E38159" s="265"/>
    </row>
    <row r="38160" spans="1:5">
      <c r="A38160" s="283">
        <v>97060</v>
      </c>
      <c r="B38160" s="176">
        <v>2043.2</v>
      </c>
      <c r="C38160" s="176">
        <v>33.5</v>
      </c>
      <c r="D38160" s="282">
        <v>123</v>
      </c>
      <c r="E38160" s="265"/>
    </row>
    <row r="38161" spans="1:5">
      <c r="A38161" s="283">
        <v>97062</v>
      </c>
      <c r="B38161" s="176">
        <v>1681.6</v>
      </c>
      <c r="C38161" s="176">
        <v>35.299999999999997</v>
      </c>
      <c r="D38161" s="282">
        <v>132</v>
      </c>
      <c r="E38161" s="265"/>
    </row>
    <row r="38162" spans="1:5">
      <c r="A38162" s="283">
        <v>97063</v>
      </c>
      <c r="B38162" s="176">
        <v>2.7</v>
      </c>
      <c r="C38162" s="176">
        <v>56.8</v>
      </c>
      <c r="D38162" s="282">
        <v>87</v>
      </c>
      <c r="E38162" s="265"/>
    </row>
    <row r="38163" spans="1:5">
      <c r="A38163" s="283">
        <v>97064</v>
      </c>
      <c r="B38163" s="176">
        <v>17</v>
      </c>
      <c r="C38163" s="176">
        <v>41.9</v>
      </c>
      <c r="D38163" s="282">
        <v>87</v>
      </c>
      <c r="E38163" s="265"/>
    </row>
    <row r="38164" spans="1:5">
      <c r="A38164" s="283">
        <v>97065</v>
      </c>
      <c r="B38164" s="176">
        <v>3.3</v>
      </c>
      <c r="C38164" s="176">
        <v>46.8</v>
      </c>
      <c r="D38164" s="282">
        <v>87</v>
      </c>
      <c r="E38164" s="265"/>
    </row>
    <row r="38165" spans="1:5">
      <c r="A38165" s="283">
        <v>97067</v>
      </c>
      <c r="B38165" s="176">
        <v>142.80000000000001</v>
      </c>
      <c r="C38165" s="176">
        <v>49</v>
      </c>
      <c r="D38165" s="282">
        <v>96</v>
      </c>
      <c r="E38165" s="265"/>
    </row>
    <row r="38166" spans="1:5">
      <c r="A38166" s="283">
        <v>97068</v>
      </c>
      <c r="B38166" s="176">
        <v>1374.8</v>
      </c>
      <c r="C38166" s="176">
        <v>42.1</v>
      </c>
      <c r="D38166" s="282">
        <v>124</v>
      </c>
      <c r="E38166" s="265"/>
    </row>
    <row r="38167" spans="1:5">
      <c r="A38167" s="283">
        <v>97070</v>
      </c>
      <c r="B38167" s="176">
        <v>883.8</v>
      </c>
      <c r="C38167" s="176">
        <v>37.5</v>
      </c>
      <c r="D38167" s="282">
        <v>136</v>
      </c>
      <c r="E38167" s="265"/>
    </row>
    <row r="38168" spans="1:5">
      <c r="A38168" s="283">
        <v>97071</v>
      </c>
      <c r="B38168" s="176">
        <v>480.2</v>
      </c>
      <c r="C38168" s="176">
        <v>32.1</v>
      </c>
      <c r="D38168" s="282">
        <v>119</v>
      </c>
      <c r="E38168" s="265"/>
    </row>
    <row r="38169" spans="1:5">
      <c r="A38169" s="283">
        <v>97075</v>
      </c>
      <c r="B38169" s="176">
        <v>5942.8</v>
      </c>
      <c r="C38169" s="176">
        <v>36.9</v>
      </c>
      <c r="D38169" s="282">
        <v>87</v>
      </c>
      <c r="E38169" s="265"/>
    </row>
    <row r="38170" spans="1:5">
      <c r="A38170" s="283">
        <v>97076</v>
      </c>
      <c r="B38170" s="176">
        <v>0</v>
      </c>
      <c r="C38170" s="176">
        <v>0</v>
      </c>
      <c r="D38170" s="282">
        <v>87</v>
      </c>
      <c r="E38170" s="265"/>
    </row>
    <row r="38171" spans="1:5">
      <c r="A38171" s="283">
        <v>97077</v>
      </c>
      <c r="B38171" s="176">
        <v>0</v>
      </c>
      <c r="C38171" s="176">
        <v>0</v>
      </c>
      <c r="D38171" s="282">
        <v>87</v>
      </c>
      <c r="E38171" s="265"/>
    </row>
    <row r="38172" spans="1:5">
      <c r="A38172" s="283">
        <v>97080</v>
      </c>
      <c r="B38172" s="176">
        <v>1731.6</v>
      </c>
      <c r="C38172" s="176">
        <v>36</v>
      </c>
      <c r="D38172" s="282">
        <v>112</v>
      </c>
      <c r="E38172" s="265"/>
    </row>
    <row r="38173" spans="1:5">
      <c r="A38173" s="283">
        <v>97086</v>
      </c>
      <c r="B38173" s="176">
        <v>2478.9</v>
      </c>
      <c r="C38173" s="176">
        <v>36.799999999999997</v>
      </c>
      <c r="D38173" s="282">
        <v>135</v>
      </c>
      <c r="E38173" s="265"/>
    </row>
    <row r="38174" spans="1:5">
      <c r="A38174" s="283">
        <v>97089</v>
      </c>
      <c r="B38174" s="176">
        <v>528.20000000000005</v>
      </c>
      <c r="C38174" s="176">
        <v>43.8</v>
      </c>
      <c r="D38174" s="282">
        <v>115</v>
      </c>
      <c r="E38174" s="265"/>
    </row>
    <row r="38175" spans="1:5">
      <c r="A38175" s="283">
        <v>97101</v>
      </c>
      <c r="B38175" s="176">
        <v>62</v>
      </c>
      <c r="C38175" s="176">
        <v>39.299999999999997</v>
      </c>
      <c r="D38175" s="282">
        <v>115</v>
      </c>
      <c r="E38175" s="265"/>
    </row>
    <row r="38176" spans="1:5">
      <c r="A38176" s="283">
        <v>97102</v>
      </c>
      <c r="B38176" s="176">
        <v>29.7</v>
      </c>
      <c r="C38176" s="176">
        <v>56.1</v>
      </c>
      <c r="D38176" s="282">
        <v>111</v>
      </c>
      <c r="E38176" s="265"/>
    </row>
    <row r="38177" spans="1:5">
      <c r="A38177" s="283">
        <v>97103</v>
      </c>
      <c r="B38177" s="176">
        <v>66.400000000000006</v>
      </c>
      <c r="C38177" s="176">
        <v>41.9</v>
      </c>
      <c r="D38177" s="282">
        <v>123</v>
      </c>
      <c r="E38177" s="265"/>
    </row>
    <row r="38178" spans="1:5">
      <c r="A38178" s="283">
        <v>97106</v>
      </c>
      <c r="B38178" s="176">
        <v>61.5</v>
      </c>
      <c r="C38178" s="176">
        <v>38.6</v>
      </c>
      <c r="D38178" s="282">
        <v>87</v>
      </c>
      <c r="E38178" s="265"/>
    </row>
    <row r="38179" spans="1:5">
      <c r="A38179" s="283">
        <v>97107</v>
      </c>
      <c r="B38179" s="176">
        <v>243.3</v>
      </c>
      <c r="C38179" s="176">
        <v>48.3</v>
      </c>
      <c r="D38179" s="282">
        <v>87</v>
      </c>
      <c r="E38179" s="265"/>
    </row>
    <row r="38180" spans="1:5">
      <c r="A38180" s="283">
        <v>97108</v>
      </c>
      <c r="B38180" s="176">
        <v>6</v>
      </c>
      <c r="C38180" s="176">
        <v>46</v>
      </c>
      <c r="D38180" s="282">
        <v>87</v>
      </c>
      <c r="E38180" s="265"/>
    </row>
    <row r="38181" spans="1:5">
      <c r="A38181" s="283">
        <v>97109</v>
      </c>
      <c r="B38181" s="176">
        <v>21.9</v>
      </c>
      <c r="C38181" s="176">
        <v>43.1</v>
      </c>
      <c r="D38181" s="282">
        <v>114</v>
      </c>
      <c r="E38181" s="265"/>
    </row>
    <row r="38182" spans="1:5">
      <c r="A38182" s="283">
        <v>97110</v>
      </c>
      <c r="B38182" s="176">
        <v>0</v>
      </c>
      <c r="C38182" s="176">
        <v>0</v>
      </c>
      <c r="D38182" s="282">
        <v>87</v>
      </c>
      <c r="E38182" s="265"/>
    </row>
    <row r="38183" spans="1:5">
      <c r="A38183" s="283">
        <v>97111</v>
      </c>
      <c r="B38183" s="176">
        <v>69</v>
      </c>
      <c r="C38183" s="176">
        <v>38.6</v>
      </c>
      <c r="D38183" s="282">
        <v>87</v>
      </c>
      <c r="E38183" s="265"/>
    </row>
    <row r="38184" spans="1:5">
      <c r="A38184" s="283">
        <v>97112</v>
      </c>
      <c r="B38184" s="176">
        <v>16.899999999999999</v>
      </c>
      <c r="C38184" s="176">
        <v>50.4</v>
      </c>
      <c r="D38184" s="282">
        <v>87</v>
      </c>
      <c r="E38184" s="265"/>
    </row>
    <row r="38185" spans="1:5">
      <c r="A38185" s="283">
        <v>97113</v>
      </c>
      <c r="B38185" s="176">
        <v>391.5</v>
      </c>
      <c r="C38185" s="176">
        <v>33</v>
      </c>
      <c r="D38185" s="282">
        <v>112</v>
      </c>
      <c r="E38185" s="265"/>
    </row>
    <row r="38186" spans="1:5">
      <c r="A38186" s="283">
        <v>97114</v>
      </c>
      <c r="B38186" s="176">
        <v>86.7</v>
      </c>
      <c r="C38186" s="176">
        <v>37.6</v>
      </c>
      <c r="D38186" s="282">
        <v>95</v>
      </c>
      <c r="E38186" s="265"/>
    </row>
    <row r="38187" spans="1:5">
      <c r="A38187" s="283">
        <v>97115</v>
      </c>
      <c r="B38187" s="176">
        <v>342.4</v>
      </c>
      <c r="C38187" s="176">
        <v>38.9</v>
      </c>
      <c r="D38187" s="282">
        <v>95</v>
      </c>
      <c r="E38187" s="265"/>
    </row>
    <row r="38188" spans="1:5">
      <c r="A38188" s="283">
        <v>97116</v>
      </c>
      <c r="B38188" s="176">
        <v>285.10000000000002</v>
      </c>
      <c r="C38188" s="176">
        <v>33.9</v>
      </c>
      <c r="D38188" s="282">
        <v>164</v>
      </c>
      <c r="E38188" s="265"/>
    </row>
    <row r="38189" spans="1:5">
      <c r="A38189" s="283">
        <v>97117</v>
      </c>
      <c r="B38189" s="176">
        <v>10.7</v>
      </c>
      <c r="C38189" s="176">
        <v>45.8</v>
      </c>
      <c r="D38189" s="282">
        <v>87</v>
      </c>
      <c r="E38189" s="265"/>
    </row>
    <row r="38190" spans="1:5">
      <c r="A38190" s="283">
        <v>97118</v>
      </c>
      <c r="B38190" s="176">
        <v>0</v>
      </c>
      <c r="C38190" s="176">
        <v>0</v>
      </c>
      <c r="D38190" s="282">
        <v>87</v>
      </c>
      <c r="E38190" s="265"/>
    </row>
    <row r="38191" spans="1:5">
      <c r="A38191" s="283">
        <v>97119</v>
      </c>
      <c r="B38191" s="176">
        <v>30.6</v>
      </c>
      <c r="C38191" s="176">
        <v>44.9</v>
      </c>
      <c r="D38191" s="282">
        <v>111</v>
      </c>
      <c r="E38191" s="265"/>
    </row>
    <row r="38192" spans="1:5">
      <c r="A38192" s="283">
        <v>97121</v>
      </c>
      <c r="B38192" s="176">
        <v>212.6</v>
      </c>
      <c r="C38192" s="176">
        <v>40.1</v>
      </c>
      <c r="D38192" s="282">
        <v>87</v>
      </c>
      <c r="E38192" s="265"/>
    </row>
    <row r="38193" spans="1:5">
      <c r="A38193" s="283">
        <v>97122</v>
      </c>
      <c r="B38193" s="176">
        <v>17.100000000000001</v>
      </c>
      <c r="C38193" s="176">
        <v>48.6</v>
      </c>
      <c r="D38193" s="282">
        <v>87</v>
      </c>
      <c r="E38193" s="265"/>
    </row>
    <row r="38194" spans="1:5">
      <c r="A38194" s="283">
        <v>97123</v>
      </c>
      <c r="B38194" s="176">
        <v>715.8</v>
      </c>
      <c r="C38194" s="176">
        <v>33.4</v>
      </c>
      <c r="D38194" s="282">
        <v>141</v>
      </c>
      <c r="E38194" s="265"/>
    </row>
    <row r="38195" spans="1:5">
      <c r="A38195" s="283">
        <v>97124</v>
      </c>
      <c r="B38195" s="176">
        <v>889.9</v>
      </c>
      <c r="C38195" s="176">
        <v>33.1</v>
      </c>
      <c r="D38195" s="282">
        <v>166</v>
      </c>
      <c r="E38195" s="265"/>
    </row>
    <row r="38196" spans="1:5">
      <c r="A38196" s="283">
        <v>97125</v>
      </c>
      <c r="B38196" s="176">
        <v>31.3</v>
      </c>
      <c r="C38196" s="176">
        <v>38.700000000000003</v>
      </c>
      <c r="D38196" s="282">
        <v>87</v>
      </c>
      <c r="E38196" s="265"/>
    </row>
    <row r="38197" spans="1:5">
      <c r="A38197" s="283">
        <v>97127</v>
      </c>
      <c r="B38197" s="176">
        <v>1869</v>
      </c>
      <c r="C38197" s="176">
        <v>33.200000000000003</v>
      </c>
      <c r="D38197" s="282">
        <v>87</v>
      </c>
      <c r="E38197" s="265"/>
    </row>
    <row r="38198" spans="1:5">
      <c r="A38198" s="283">
        <v>97128</v>
      </c>
      <c r="B38198" s="176">
        <v>311.3</v>
      </c>
      <c r="C38198" s="176">
        <v>35.6</v>
      </c>
      <c r="D38198" s="282">
        <v>153</v>
      </c>
      <c r="E38198" s="265"/>
    </row>
    <row r="38199" spans="1:5">
      <c r="A38199" s="283">
        <v>97130</v>
      </c>
      <c r="B38199" s="176">
        <v>0</v>
      </c>
      <c r="C38199" s="176">
        <v>0</v>
      </c>
      <c r="D38199" s="282">
        <v>87</v>
      </c>
      <c r="E38199" s="265"/>
    </row>
    <row r="38200" spans="1:5">
      <c r="A38200" s="283">
        <v>97131</v>
      </c>
      <c r="B38200" s="176">
        <v>17</v>
      </c>
      <c r="C38200" s="176">
        <v>55</v>
      </c>
      <c r="D38200" s="282">
        <v>87</v>
      </c>
      <c r="E38200" s="265"/>
    </row>
    <row r="38201" spans="1:5">
      <c r="A38201" s="283">
        <v>97132</v>
      </c>
      <c r="B38201" s="176">
        <v>454.1</v>
      </c>
      <c r="C38201" s="176">
        <v>35.799999999999997</v>
      </c>
      <c r="D38201" s="282">
        <v>182</v>
      </c>
      <c r="E38201" s="265"/>
    </row>
    <row r="38202" spans="1:5">
      <c r="A38202" s="283">
        <v>97133</v>
      </c>
      <c r="B38202" s="176">
        <v>57.2</v>
      </c>
      <c r="C38202" s="176">
        <v>40.9</v>
      </c>
      <c r="D38202" s="282">
        <v>87</v>
      </c>
      <c r="E38202" s="265"/>
    </row>
    <row r="38203" spans="1:5">
      <c r="A38203" s="283">
        <v>97134</v>
      </c>
      <c r="B38203" s="176">
        <v>0</v>
      </c>
      <c r="C38203" s="176">
        <v>0</v>
      </c>
      <c r="D38203" s="282">
        <v>87</v>
      </c>
      <c r="E38203" s="265"/>
    </row>
    <row r="38204" spans="1:5">
      <c r="A38204" s="283">
        <v>97135</v>
      </c>
      <c r="B38204" s="176">
        <v>0</v>
      </c>
      <c r="C38204" s="176">
        <v>0</v>
      </c>
      <c r="D38204" s="282">
        <v>87</v>
      </c>
      <c r="E38204" s="265"/>
    </row>
    <row r="38205" spans="1:5">
      <c r="A38205" s="283">
        <v>97136</v>
      </c>
      <c r="B38205" s="176">
        <v>90.9</v>
      </c>
      <c r="C38205" s="176">
        <v>55.1</v>
      </c>
      <c r="D38205" s="282">
        <v>87</v>
      </c>
      <c r="E38205" s="265"/>
    </row>
    <row r="38206" spans="1:5">
      <c r="A38206" s="283">
        <v>97137</v>
      </c>
      <c r="B38206" s="176">
        <v>32.4</v>
      </c>
      <c r="C38206" s="176">
        <v>37.299999999999997</v>
      </c>
      <c r="D38206" s="282">
        <v>87</v>
      </c>
      <c r="E38206" s="265"/>
    </row>
    <row r="38207" spans="1:5">
      <c r="A38207" s="283">
        <v>97138</v>
      </c>
      <c r="B38207" s="176">
        <v>25.6</v>
      </c>
      <c r="C38207" s="176">
        <v>44.7</v>
      </c>
      <c r="D38207" s="282">
        <v>94</v>
      </c>
      <c r="E38207" s="265"/>
    </row>
    <row r="38208" spans="1:5">
      <c r="A38208" s="283">
        <v>97140</v>
      </c>
      <c r="B38208" s="176">
        <v>622.6</v>
      </c>
      <c r="C38208" s="176">
        <v>35.9</v>
      </c>
      <c r="D38208" s="282">
        <v>116</v>
      </c>
      <c r="E38208" s="265"/>
    </row>
    <row r="38209" spans="1:5">
      <c r="A38209" s="283">
        <v>97141</v>
      </c>
      <c r="B38209" s="176">
        <v>25.2</v>
      </c>
      <c r="C38209" s="176">
        <v>41.2</v>
      </c>
      <c r="D38209" s="282">
        <v>107</v>
      </c>
      <c r="E38209" s="265"/>
    </row>
    <row r="38210" spans="1:5">
      <c r="A38210" s="283">
        <v>97143</v>
      </c>
      <c r="B38210" s="176">
        <v>136.9</v>
      </c>
      <c r="C38210" s="176">
        <v>56.4</v>
      </c>
      <c r="D38210" s="282">
        <v>87</v>
      </c>
      <c r="E38210" s="265"/>
    </row>
    <row r="38211" spans="1:5">
      <c r="A38211" s="283">
        <v>97144</v>
      </c>
      <c r="B38211" s="176">
        <v>10.7</v>
      </c>
      <c r="C38211" s="176">
        <v>46</v>
      </c>
      <c r="D38211" s="282">
        <v>87</v>
      </c>
      <c r="E38211" s="265"/>
    </row>
    <row r="38212" spans="1:5">
      <c r="A38212" s="283">
        <v>97145</v>
      </c>
      <c r="B38212" s="176">
        <v>0</v>
      </c>
      <c r="C38212" s="176">
        <v>0</v>
      </c>
      <c r="D38212" s="282">
        <v>87</v>
      </c>
      <c r="E38212" s="265"/>
    </row>
    <row r="38213" spans="1:5">
      <c r="A38213" s="283">
        <v>97146</v>
      </c>
      <c r="B38213" s="176">
        <v>147.6</v>
      </c>
      <c r="C38213" s="176">
        <v>43</v>
      </c>
      <c r="D38213" s="282">
        <v>96</v>
      </c>
      <c r="E38213" s="265"/>
    </row>
    <row r="38214" spans="1:5">
      <c r="A38214" s="283">
        <v>97147</v>
      </c>
      <c r="B38214" s="176">
        <v>0</v>
      </c>
      <c r="C38214" s="176">
        <v>0</v>
      </c>
      <c r="D38214" s="282">
        <v>87</v>
      </c>
      <c r="E38214" s="265"/>
    </row>
    <row r="38215" spans="1:5">
      <c r="A38215" s="283">
        <v>97148</v>
      </c>
      <c r="B38215" s="176">
        <v>27.3</v>
      </c>
      <c r="C38215" s="176">
        <v>44.4</v>
      </c>
      <c r="D38215" s="282">
        <v>87</v>
      </c>
      <c r="E38215" s="265"/>
    </row>
    <row r="38216" spans="1:5">
      <c r="A38216" s="283">
        <v>97149</v>
      </c>
      <c r="B38216" s="176">
        <v>10.1</v>
      </c>
      <c r="C38216" s="176">
        <v>57</v>
      </c>
      <c r="D38216" s="282">
        <v>115</v>
      </c>
      <c r="E38216" s="265"/>
    </row>
    <row r="38217" spans="1:5">
      <c r="A38217" s="283">
        <v>97201</v>
      </c>
      <c r="B38217" s="176">
        <v>7429.3</v>
      </c>
      <c r="C38217" s="176">
        <v>32.1</v>
      </c>
      <c r="D38217" s="282">
        <v>180</v>
      </c>
      <c r="E38217" s="265"/>
    </row>
    <row r="38218" spans="1:5">
      <c r="A38218" s="283">
        <v>97202</v>
      </c>
      <c r="B38218" s="176">
        <v>6093.3</v>
      </c>
      <c r="C38218" s="176">
        <v>36.1</v>
      </c>
      <c r="D38218" s="282">
        <v>180</v>
      </c>
      <c r="E38218" s="265"/>
    </row>
    <row r="38219" spans="1:5">
      <c r="A38219" s="283">
        <v>97203</v>
      </c>
      <c r="B38219" s="176">
        <v>4229.5</v>
      </c>
      <c r="C38219" s="176">
        <v>31</v>
      </c>
      <c r="D38219" s="282">
        <v>141</v>
      </c>
      <c r="E38219" s="265"/>
    </row>
    <row r="38220" spans="1:5">
      <c r="A38220" s="283">
        <v>97204</v>
      </c>
      <c r="B38220" s="176">
        <v>5766.8</v>
      </c>
      <c r="C38220" s="176">
        <v>41.8</v>
      </c>
      <c r="D38220" s="282">
        <v>185</v>
      </c>
      <c r="E38220" s="265"/>
    </row>
    <row r="38221" spans="1:5">
      <c r="A38221" s="283">
        <v>97205</v>
      </c>
      <c r="B38221" s="176">
        <v>6003.1</v>
      </c>
      <c r="C38221" s="176">
        <v>38.799999999999997</v>
      </c>
      <c r="D38221" s="282">
        <v>195</v>
      </c>
      <c r="E38221" s="265"/>
    </row>
    <row r="38222" spans="1:5">
      <c r="A38222" s="283">
        <v>97206</v>
      </c>
      <c r="B38222" s="176">
        <v>7324.7</v>
      </c>
      <c r="C38222" s="176">
        <v>35.9</v>
      </c>
      <c r="D38222" s="282">
        <v>131</v>
      </c>
      <c r="E38222" s="265"/>
    </row>
    <row r="38223" spans="1:5">
      <c r="A38223" s="283">
        <v>97207</v>
      </c>
      <c r="B38223" s="176">
        <v>0</v>
      </c>
      <c r="C38223" s="176">
        <v>0</v>
      </c>
      <c r="D38223" s="282">
        <v>87</v>
      </c>
      <c r="E38223" s="265"/>
    </row>
    <row r="38224" spans="1:5">
      <c r="A38224" s="283">
        <v>97208</v>
      </c>
      <c r="B38224" s="176">
        <v>17744.099999999999</v>
      </c>
      <c r="C38224" s="176">
        <v>40.1</v>
      </c>
      <c r="D38224" s="282">
        <v>87</v>
      </c>
      <c r="E38224" s="265"/>
    </row>
    <row r="38225" spans="1:5">
      <c r="A38225" s="283">
        <v>97209</v>
      </c>
      <c r="B38225" s="176">
        <v>14317.5</v>
      </c>
      <c r="C38225" s="176">
        <v>36.799999999999997</v>
      </c>
      <c r="D38225" s="282">
        <v>189</v>
      </c>
      <c r="E38225" s="265"/>
    </row>
    <row r="38226" spans="1:5">
      <c r="A38226" s="283">
        <v>97210</v>
      </c>
      <c r="B38226" s="176">
        <v>1823.3</v>
      </c>
      <c r="C38226" s="176">
        <v>37.799999999999997</v>
      </c>
      <c r="D38226" s="282">
        <v>150</v>
      </c>
      <c r="E38226" s="265"/>
    </row>
    <row r="38227" spans="1:5">
      <c r="A38227" s="283">
        <v>97211</v>
      </c>
      <c r="B38227" s="176">
        <v>2661.9</v>
      </c>
      <c r="C38227" s="176">
        <v>35</v>
      </c>
      <c r="D38227" s="282">
        <v>177</v>
      </c>
      <c r="E38227" s="265"/>
    </row>
    <row r="38228" spans="1:5">
      <c r="A38228" s="283">
        <v>97212</v>
      </c>
      <c r="B38228" s="176">
        <v>8018.9</v>
      </c>
      <c r="C38228" s="176">
        <v>39</v>
      </c>
      <c r="D38228" s="282">
        <v>139</v>
      </c>
      <c r="E38228" s="265"/>
    </row>
    <row r="38229" spans="1:5">
      <c r="A38229" s="283">
        <v>97213</v>
      </c>
      <c r="B38229" s="176">
        <v>7361.1</v>
      </c>
      <c r="C38229" s="176">
        <v>38.5</v>
      </c>
      <c r="D38229" s="282">
        <v>139</v>
      </c>
      <c r="E38229" s="265"/>
    </row>
    <row r="38230" spans="1:5">
      <c r="A38230" s="283">
        <v>97214</v>
      </c>
      <c r="B38230" s="176">
        <v>8489.5</v>
      </c>
      <c r="C38230" s="176">
        <v>33.9</v>
      </c>
      <c r="D38230" s="282">
        <v>145</v>
      </c>
      <c r="E38230" s="265"/>
    </row>
    <row r="38231" spans="1:5">
      <c r="A38231" s="283">
        <v>97215</v>
      </c>
      <c r="B38231" s="176">
        <v>7492.4</v>
      </c>
      <c r="C38231" s="176">
        <v>39</v>
      </c>
      <c r="D38231" s="282">
        <v>171</v>
      </c>
      <c r="E38231" s="265"/>
    </row>
    <row r="38232" spans="1:5">
      <c r="A38232" s="283">
        <v>97216</v>
      </c>
      <c r="B38232" s="176">
        <v>6395.4</v>
      </c>
      <c r="C38232" s="176">
        <v>36</v>
      </c>
      <c r="D38232" s="282">
        <v>174</v>
      </c>
      <c r="E38232" s="265"/>
    </row>
    <row r="38233" spans="1:5">
      <c r="A38233" s="283">
        <v>97217</v>
      </c>
      <c r="B38233" s="176">
        <v>2944.2</v>
      </c>
      <c r="C38233" s="176">
        <v>36.4</v>
      </c>
      <c r="D38233" s="282">
        <v>144</v>
      </c>
      <c r="E38233" s="265"/>
    </row>
    <row r="38234" spans="1:5">
      <c r="A38234" s="283">
        <v>97218</v>
      </c>
      <c r="B38234" s="176">
        <v>2196.1</v>
      </c>
      <c r="C38234" s="176">
        <v>34.700000000000003</v>
      </c>
      <c r="D38234" s="282">
        <v>183</v>
      </c>
      <c r="E38234" s="265"/>
    </row>
    <row r="38235" spans="1:5">
      <c r="A38235" s="283">
        <v>97219</v>
      </c>
      <c r="B38235" s="176">
        <v>3458.1</v>
      </c>
      <c r="C38235" s="176">
        <v>38.5</v>
      </c>
      <c r="D38235" s="282">
        <v>184</v>
      </c>
      <c r="E38235" s="265"/>
    </row>
    <row r="38236" spans="1:5">
      <c r="A38236" s="283">
        <v>97220</v>
      </c>
      <c r="B38236" s="176">
        <v>3931.6</v>
      </c>
      <c r="C38236" s="176">
        <v>36.4</v>
      </c>
      <c r="D38236" s="282">
        <v>179</v>
      </c>
      <c r="E38236" s="265"/>
    </row>
    <row r="38237" spans="1:5">
      <c r="A38237" s="283">
        <v>97221</v>
      </c>
      <c r="B38237" s="176">
        <v>2992.5</v>
      </c>
      <c r="C38237" s="176">
        <v>45.1</v>
      </c>
      <c r="D38237" s="282">
        <v>136</v>
      </c>
      <c r="E38237" s="265"/>
    </row>
    <row r="38238" spans="1:5">
      <c r="A38238" s="283">
        <v>97222</v>
      </c>
      <c r="B38238" s="176">
        <v>4356.1000000000004</v>
      </c>
      <c r="C38238" s="176">
        <v>39.299999999999997</v>
      </c>
      <c r="D38238" s="282">
        <v>121</v>
      </c>
      <c r="E38238" s="265"/>
    </row>
    <row r="38239" spans="1:5">
      <c r="A38239" s="283">
        <v>97223</v>
      </c>
      <c r="B38239" s="176">
        <v>4046.9</v>
      </c>
      <c r="C38239" s="176">
        <v>36.799999999999997</v>
      </c>
      <c r="D38239" s="282">
        <v>185</v>
      </c>
      <c r="E38239" s="265"/>
    </row>
    <row r="38240" spans="1:5">
      <c r="A38240" s="283">
        <v>97224</v>
      </c>
      <c r="B38240" s="176">
        <v>2822.7</v>
      </c>
      <c r="C38240" s="176">
        <v>41.6</v>
      </c>
      <c r="D38240" s="282">
        <v>133</v>
      </c>
      <c r="E38240" s="265"/>
    </row>
    <row r="38241" spans="1:5">
      <c r="A38241" s="283">
        <v>97225</v>
      </c>
      <c r="B38241" s="176">
        <v>3715</v>
      </c>
      <c r="C38241" s="176">
        <v>41.1</v>
      </c>
      <c r="D38241" s="282">
        <v>192</v>
      </c>
      <c r="E38241" s="265"/>
    </row>
    <row r="38242" spans="1:5">
      <c r="A38242" s="283">
        <v>97227</v>
      </c>
      <c r="B38242" s="176">
        <v>3023.2</v>
      </c>
      <c r="C38242" s="176">
        <v>33.299999999999997</v>
      </c>
      <c r="D38242" s="282">
        <v>148</v>
      </c>
      <c r="E38242" s="265"/>
    </row>
    <row r="38243" spans="1:5">
      <c r="A38243" s="283">
        <v>97228</v>
      </c>
      <c r="B38243" s="176">
        <v>0</v>
      </c>
      <c r="C38243" s="176">
        <v>0</v>
      </c>
      <c r="D38243" s="282">
        <v>87</v>
      </c>
      <c r="E38243" s="265"/>
    </row>
    <row r="38244" spans="1:5">
      <c r="A38244" s="283">
        <v>97229</v>
      </c>
      <c r="B38244" s="176">
        <v>2728</v>
      </c>
      <c r="C38244" s="176">
        <v>37.6</v>
      </c>
      <c r="D38244" s="282">
        <v>123</v>
      </c>
      <c r="E38244" s="265"/>
    </row>
    <row r="38245" spans="1:5">
      <c r="A38245" s="283">
        <v>97230</v>
      </c>
      <c r="B38245" s="176">
        <v>3958.8</v>
      </c>
      <c r="C38245" s="176">
        <v>38</v>
      </c>
      <c r="D38245" s="282">
        <v>173</v>
      </c>
      <c r="E38245" s="265"/>
    </row>
    <row r="38246" spans="1:5">
      <c r="A38246" s="283">
        <v>97231</v>
      </c>
      <c r="B38246" s="176">
        <v>71.5</v>
      </c>
      <c r="C38246" s="176">
        <v>46.6</v>
      </c>
      <c r="D38246" s="282">
        <v>106</v>
      </c>
      <c r="E38246" s="265"/>
    </row>
    <row r="38247" spans="1:5">
      <c r="A38247" s="283">
        <v>97232</v>
      </c>
      <c r="B38247" s="176">
        <v>6604.4</v>
      </c>
      <c r="C38247" s="176">
        <v>37.1</v>
      </c>
      <c r="D38247" s="282">
        <v>147</v>
      </c>
      <c r="E38247" s="265"/>
    </row>
    <row r="38248" spans="1:5">
      <c r="A38248" s="283">
        <v>97233</v>
      </c>
      <c r="B38248" s="176">
        <v>7681.9</v>
      </c>
      <c r="C38248" s="176">
        <v>31.6</v>
      </c>
      <c r="D38248" s="282">
        <v>115</v>
      </c>
      <c r="E38248" s="265"/>
    </row>
    <row r="38249" spans="1:5">
      <c r="A38249" s="283">
        <v>97236</v>
      </c>
      <c r="B38249" s="176">
        <v>4821.3999999999996</v>
      </c>
      <c r="C38249" s="176">
        <v>33.5</v>
      </c>
      <c r="D38249" s="282">
        <v>110</v>
      </c>
      <c r="E38249" s="265"/>
    </row>
    <row r="38250" spans="1:5">
      <c r="A38250" s="283">
        <v>97238</v>
      </c>
      <c r="B38250" s="176">
        <v>0</v>
      </c>
      <c r="C38250" s="176">
        <v>0</v>
      </c>
      <c r="D38250" s="282">
        <v>87</v>
      </c>
      <c r="E38250" s="265"/>
    </row>
    <row r="38251" spans="1:5">
      <c r="A38251" s="283">
        <v>97239</v>
      </c>
      <c r="B38251" s="176">
        <v>4031.8</v>
      </c>
      <c r="C38251" s="176">
        <v>38.6</v>
      </c>
      <c r="D38251" s="282">
        <v>144</v>
      </c>
      <c r="E38251" s="265"/>
    </row>
    <row r="38252" spans="1:5">
      <c r="A38252" s="283">
        <v>97240</v>
      </c>
      <c r="B38252" s="176">
        <v>0</v>
      </c>
      <c r="C38252" s="176">
        <v>0</v>
      </c>
      <c r="D38252" s="282">
        <v>87</v>
      </c>
      <c r="E38252" s="265"/>
    </row>
    <row r="38253" spans="1:5">
      <c r="A38253" s="283">
        <v>97242</v>
      </c>
      <c r="B38253" s="176">
        <v>0</v>
      </c>
      <c r="C38253" s="176">
        <v>0</v>
      </c>
      <c r="D38253" s="282">
        <v>87</v>
      </c>
      <c r="E38253" s="265"/>
    </row>
    <row r="38254" spans="1:5">
      <c r="A38254" s="283">
        <v>97256</v>
      </c>
      <c r="B38254" s="176">
        <v>0</v>
      </c>
      <c r="C38254" s="176">
        <v>0</v>
      </c>
      <c r="D38254" s="282">
        <v>87</v>
      </c>
      <c r="E38254" s="265"/>
    </row>
    <row r="38255" spans="1:5">
      <c r="A38255" s="283">
        <v>97258</v>
      </c>
      <c r="B38255" s="176">
        <v>0</v>
      </c>
      <c r="C38255" s="176">
        <v>0</v>
      </c>
      <c r="D38255" s="282">
        <v>87</v>
      </c>
      <c r="E38255" s="265"/>
    </row>
    <row r="38256" spans="1:5">
      <c r="A38256" s="283">
        <v>97266</v>
      </c>
      <c r="B38256" s="176">
        <v>5412.7</v>
      </c>
      <c r="C38256" s="176">
        <v>34</v>
      </c>
      <c r="D38256" s="282">
        <v>166</v>
      </c>
      <c r="E38256" s="265"/>
    </row>
    <row r="38257" spans="1:5">
      <c r="A38257" s="283">
        <v>97267</v>
      </c>
      <c r="B38257" s="176">
        <v>3983.2</v>
      </c>
      <c r="C38257" s="176">
        <v>42</v>
      </c>
      <c r="D38257" s="282">
        <v>122</v>
      </c>
      <c r="E38257" s="265"/>
    </row>
    <row r="38258" spans="1:5">
      <c r="A38258" s="283">
        <v>97268</v>
      </c>
      <c r="B38258" s="176">
        <v>0</v>
      </c>
      <c r="C38258" s="176">
        <v>0</v>
      </c>
      <c r="D38258" s="282">
        <v>87</v>
      </c>
      <c r="E38258" s="265"/>
    </row>
    <row r="38259" spans="1:5">
      <c r="A38259" s="283">
        <v>97269</v>
      </c>
      <c r="B38259" s="176">
        <v>0</v>
      </c>
      <c r="C38259" s="176">
        <v>0</v>
      </c>
      <c r="D38259" s="282">
        <v>87</v>
      </c>
      <c r="E38259" s="265"/>
    </row>
    <row r="38260" spans="1:5">
      <c r="A38260" s="283">
        <v>97280</v>
      </c>
      <c r="B38260" s="176">
        <v>0</v>
      </c>
      <c r="C38260" s="176">
        <v>0</v>
      </c>
      <c r="D38260" s="282">
        <v>87</v>
      </c>
      <c r="E38260" s="265"/>
    </row>
    <row r="38261" spans="1:5">
      <c r="A38261" s="283">
        <v>97281</v>
      </c>
      <c r="B38261" s="176">
        <v>0</v>
      </c>
      <c r="C38261" s="176">
        <v>0</v>
      </c>
      <c r="D38261" s="282">
        <v>87</v>
      </c>
      <c r="E38261" s="265"/>
    </row>
    <row r="38262" spans="1:5">
      <c r="A38262" s="283">
        <v>97282</v>
      </c>
      <c r="B38262" s="176">
        <v>0</v>
      </c>
      <c r="C38262" s="176">
        <v>0</v>
      </c>
      <c r="D38262" s="282">
        <v>87</v>
      </c>
      <c r="E38262" s="265"/>
    </row>
    <row r="38263" spans="1:5">
      <c r="A38263" s="283">
        <v>97283</v>
      </c>
      <c r="B38263" s="176">
        <v>0</v>
      </c>
      <c r="C38263" s="176">
        <v>0</v>
      </c>
      <c r="D38263" s="282">
        <v>87</v>
      </c>
      <c r="E38263" s="265"/>
    </row>
    <row r="38264" spans="1:5">
      <c r="A38264" s="283">
        <v>97286</v>
      </c>
      <c r="B38264" s="176">
        <v>0</v>
      </c>
      <c r="C38264" s="176">
        <v>0</v>
      </c>
      <c r="D38264" s="282">
        <v>87</v>
      </c>
      <c r="E38264" s="265"/>
    </row>
    <row r="38265" spans="1:5">
      <c r="A38265" s="283">
        <v>97290</v>
      </c>
      <c r="B38265" s="176">
        <v>0</v>
      </c>
      <c r="C38265" s="176">
        <v>0</v>
      </c>
      <c r="D38265" s="282">
        <v>87</v>
      </c>
      <c r="E38265" s="265"/>
    </row>
    <row r="38266" spans="1:5">
      <c r="A38266" s="283">
        <v>97291</v>
      </c>
      <c r="B38266" s="176">
        <v>0</v>
      </c>
      <c r="C38266" s="176">
        <v>0</v>
      </c>
      <c r="D38266" s="282">
        <v>87</v>
      </c>
      <c r="E38266" s="265"/>
    </row>
    <row r="38267" spans="1:5">
      <c r="A38267" s="283">
        <v>97292</v>
      </c>
      <c r="B38267" s="176">
        <v>8047</v>
      </c>
      <c r="C38267" s="176">
        <v>34.5</v>
      </c>
      <c r="D38267" s="282">
        <v>87</v>
      </c>
      <c r="E38267" s="265"/>
    </row>
    <row r="38268" spans="1:5">
      <c r="A38268" s="283">
        <v>97293</v>
      </c>
      <c r="B38268" s="176">
        <v>0</v>
      </c>
      <c r="C38268" s="176">
        <v>0</v>
      </c>
      <c r="D38268" s="282">
        <v>87</v>
      </c>
      <c r="E38268" s="265"/>
    </row>
    <row r="38269" spans="1:5">
      <c r="A38269" s="283">
        <v>97294</v>
      </c>
      <c r="B38269" s="176">
        <v>0</v>
      </c>
      <c r="C38269" s="176">
        <v>0</v>
      </c>
      <c r="D38269" s="282">
        <v>87</v>
      </c>
      <c r="E38269" s="265"/>
    </row>
    <row r="38270" spans="1:5">
      <c r="A38270" s="283">
        <v>97296</v>
      </c>
      <c r="B38270" s="176">
        <v>0</v>
      </c>
      <c r="C38270" s="176">
        <v>0</v>
      </c>
      <c r="D38270" s="282">
        <v>87</v>
      </c>
      <c r="E38270" s="265"/>
    </row>
    <row r="38271" spans="1:5">
      <c r="A38271" s="283">
        <v>97298</v>
      </c>
      <c r="B38271" s="176">
        <v>0</v>
      </c>
      <c r="C38271" s="176">
        <v>0</v>
      </c>
      <c r="D38271" s="282">
        <v>87</v>
      </c>
      <c r="E38271" s="265"/>
    </row>
    <row r="38272" spans="1:5">
      <c r="A38272" s="283">
        <v>97301</v>
      </c>
      <c r="B38272" s="176">
        <v>4568.6000000000004</v>
      </c>
      <c r="C38272" s="176">
        <v>31.8</v>
      </c>
      <c r="D38272" s="282">
        <v>182</v>
      </c>
      <c r="E38272" s="265"/>
    </row>
    <row r="38273" spans="1:5">
      <c r="A38273" s="283">
        <v>97302</v>
      </c>
      <c r="B38273" s="176">
        <v>1498</v>
      </c>
      <c r="C38273" s="176">
        <v>39.6</v>
      </c>
      <c r="D38273" s="282">
        <v>149</v>
      </c>
      <c r="E38273" s="265"/>
    </row>
    <row r="38274" spans="1:5">
      <c r="A38274" s="283">
        <v>97303</v>
      </c>
      <c r="B38274" s="176">
        <v>1752.1</v>
      </c>
      <c r="C38274" s="176">
        <v>35.700000000000003</v>
      </c>
      <c r="D38274" s="282">
        <v>109</v>
      </c>
      <c r="E38274" s="265"/>
    </row>
    <row r="38275" spans="1:5">
      <c r="A38275" s="283">
        <v>97304</v>
      </c>
      <c r="B38275" s="176">
        <v>436.7</v>
      </c>
      <c r="C38275" s="176">
        <v>39</v>
      </c>
      <c r="D38275" s="282">
        <v>116</v>
      </c>
      <c r="E38275" s="265"/>
    </row>
    <row r="38276" spans="1:5">
      <c r="A38276" s="283">
        <v>97305</v>
      </c>
      <c r="B38276" s="176">
        <v>675.1</v>
      </c>
      <c r="C38276" s="176">
        <v>31.9</v>
      </c>
      <c r="D38276" s="282">
        <v>121</v>
      </c>
      <c r="E38276" s="265"/>
    </row>
    <row r="38277" spans="1:5">
      <c r="A38277" s="283">
        <v>97306</v>
      </c>
      <c r="B38277" s="176">
        <v>829.7</v>
      </c>
      <c r="C38277" s="176">
        <v>38</v>
      </c>
      <c r="D38277" s="282">
        <v>111</v>
      </c>
      <c r="E38277" s="265"/>
    </row>
    <row r="38278" spans="1:5">
      <c r="A38278" s="283">
        <v>97307</v>
      </c>
      <c r="B38278" s="176">
        <v>6291.8</v>
      </c>
      <c r="C38278" s="176">
        <v>35.1</v>
      </c>
      <c r="D38278" s="282">
        <v>87</v>
      </c>
      <c r="E38278" s="265"/>
    </row>
    <row r="38279" spans="1:5">
      <c r="A38279" s="283">
        <v>97308</v>
      </c>
      <c r="B38279" s="176">
        <v>0</v>
      </c>
      <c r="C38279" s="176">
        <v>0</v>
      </c>
      <c r="D38279" s="282">
        <v>87</v>
      </c>
      <c r="E38279" s="265"/>
    </row>
    <row r="38280" spans="1:5">
      <c r="A38280" s="283">
        <v>97309</v>
      </c>
      <c r="B38280" s="176">
        <v>0</v>
      </c>
      <c r="C38280" s="176">
        <v>0</v>
      </c>
      <c r="D38280" s="282">
        <v>87</v>
      </c>
      <c r="E38280" s="265"/>
    </row>
    <row r="38281" spans="1:5">
      <c r="A38281" s="283">
        <v>97310</v>
      </c>
      <c r="B38281" s="176">
        <v>0</v>
      </c>
      <c r="C38281" s="176">
        <v>0</v>
      </c>
      <c r="D38281" s="282">
        <v>87</v>
      </c>
      <c r="E38281" s="265"/>
    </row>
    <row r="38282" spans="1:5">
      <c r="A38282" s="283">
        <v>97311</v>
      </c>
      <c r="B38282" s="176">
        <v>0</v>
      </c>
      <c r="C38282" s="176">
        <v>0</v>
      </c>
      <c r="D38282" s="282">
        <v>87</v>
      </c>
      <c r="E38282" s="265"/>
    </row>
    <row r="38283" spans="1:5">
      <c r="A38283" s="283">
        <v>97312</v>
      </c>
      <c r="B38283" s="176">
        <v>0</v>
      </c>
      <c r="C38283" s="176">
        <v>0</v>
      </c>
      <c r="D38283" s="282">
        <v>87</v>
      </c>
      <c r="E38283" s="265"/>
    </row>
    <row r="38284" spans="1:5">
      <c r="A38284" s="283">
        <v>97317</v>
      </c>
      <c r="B38284" s="176">
        <v>524.70000000000005</v>
      </c>
      <c r="C38284" s="176">
        <v>35.700000000000003</v>
      </c>
      <c r="D38284" s="282">
        <v>127</v>
      </c>
      <c r="E38284" s="265"/>
    </row>
    <row r="38285" spans="1:5">
      <c r="A38285" s="283">
        <v>97321</v>
      </c>
      <c r="B38285" s="176">
        <v>315.7</v>
      </c>
      <c r="C38285" s="176">
        <v>40.299999999999997</v>
      </c>
      <c r="D38285" s="282">
        <v>132</v>
      </c>
      <c r="E38285" s="265"/>
    </row>
    <row r="38286" spans="1:5">
      <c r="A38286" s="283">
        <v>97322</v>
      </c>
      <c r="B38286" s="176">
        <v>591.20000000000005</v>
      </c>
      <c r="C38286" s="176">
        <v>34.799999999999997</v>
      </c>
      <c r="D38286" s="282">
        <v>94</v>
      </c>
      <c r="E38286" s="265"/>
    </row>
    <row r="38287" spans="1:5">
      <c r="A38287" s="283">
        <v>97324</v>
      </c>
      <c r="B38287" s="176">
        <v>8.4</v>
      </c>
      <c r="C38287" s="176">
        <v>48.6</v>
      </c>
      <c r="D38287" s="282">
        <v>87</v>
      </c>
      <c r="E38287" s="265"/>
    </row>
    <row r="38288" spans="1:5">
      <c r="A38288" s="283">
        <v>97325</v>
      </c>
      <c r="B38288" s="176">
        <v>147.6</v>
      </c>
      <c r="C38288" s="176">
        <v>37.200000000000003</v>
      </c>
      <c r="D38288" s="282">
        <v>87</v>
      </c>
      <c r="E38288" s="265"/>
    </row>
    <row r="38289" spans="1:5">
      <c r="A38289" s="283">
        <v>97326</v>
      </c>
      <c r="B38289" s="176">
        <v>5.6</v>
      </c>
      <c r="C38289" s="176">
        <v>48.4</v>
      </c>
      <c r="D38289" s="282">
        <v>87</v>
      </c>
      <c r="E38289" s="265"/>
    </row>
    <row r="38290" spans="1:5">
      <c r="A38290" s="283">
        <v>97327</v>
      </c>
      <c r="B38290" s="176">
        <v>26.1</v>
      </c>
      <c r="C38290" s="176">
        <v>44.4</v>
      </c>
      <c r="D38290" s="282">
        <v>87</v>
      </c>
      <c r="E38290" s="265"/>
    </row>
    <row r="38291" spans="1:5">
      <c r="A38291" s="283">
        <v>97329</v>
      </c>
      <c r="B38291" s="176">
        <v>1.3</v>
      </c>
      <c r="C38291" s="176">
        <v>49.7</v>
      </c>
      <c r="D38291" s="282">
        <v>87</v>
      </c>
      <c r="E38291" s="265"/>
    </row>
    <row r="38292" spans="1:5">
      <c r="A38292" s="283">
        <v>97330</v>
      </c>
      <c r="B38292" s="176">
        <v>488.1</v>
      </c>
      <c r="C38292" s="176">
        <v>30.4</v>
      </c>
      <c r="D38292" s="282">
        <v>133</v>
      </c>
      <c r="E38292" s="265"/>
    </row>
    <row r="38293" spans="1:5">
      <c r="A38293" s="283">
        <v>97331</v>
      </c>
      <c r="B38293" s="176">
        <v>0</v>
      </c>
      <c r="C38293" s="176">
        <v>0</v>
      </c>
      <c r="D38293" s="282">
        <v>87</v>
      </c>
      <c r="E38293" s="265"/>
    </row>
    <row r="38294" spans="1:5">
      <c r="A38294" s="283">
        <v>97333</v>
      </c>
      <c r="B38294" s="176">
        <v>170.6</v>
      </c>
      <c r="C38294" s="176">
        <v>28.4</v>
      </c>
      <c r="D38294" s="282">
        <v>133</v>
      </c>
      <c r="E38294" s="265"/>
    </row>
    <row r="38295" spans="1:5">
      <c r="A38295" s="283">
        <v>97335</v>
      </c>
      <c r="B38295" s="176">
        <v>0</v>
      </c>
      <c r="C38295" s="176">
        <v>0</v>
      </c>
      <c r="D38295" s="282">
        <v>87</v>
      </c>
      <c r="E38295" s="265"/>
    </row>
    <row r="38296" spans="1:5">
      <c r="A38296" s="283">
        <v>97336</v>
      </c>
      <c r="B38296" s="176">
        <v>0</v>
      </c>
      <c r="C38296" s="176">
        <v>0</v>
      </c>
      <c r="D38296" s="282">
        <v>87</v>
      </c>
      <c r="E38296" s="265"/>
    </row>
    <row r="38297" spans="1:5">
      <c r="A38297" s="283">
        <v>97338</v>
      </c>
      <c r="B38297" s="176">
        <v>95.7</v>
      </c>
      <c r="C38297" s="176">
        <v>41.7</v>
      </c>
      <c r="D38297" s="282">
        <v>113</v>
      </c>
      <c r="E38297" s="265"/>
    </row>
    <row r="38298" spans="1:5">
      <c r="A38298" s="283">
        <v>97339</v>
      </c>
      <c r="B38298" s="176">
        <v>0</v>
      </c>
      <c r="C38298" s="176">
        <v>0</v>
      </c>
      <c r="D38298" s="282">
        <v>87</v>
      </c>
      <c r="E38298" s="265"/>
    </row>
    <row r="38299" spans="1:5">
      <c r="A38299" s="283">
        <v>97341</v>
      </c>
      <c r="B38299" s="176">
        <v>98.9</v>
      </c>
      <c r="C38299" s="176">
        <v>56.7</v>
      </c>
      <c r="D38299" s="282">
        <v>87</v>
      </c>
      <c r="E38299" s="265"/>
    </row>
    <row r="38300" spans="1:5">
      <c r="A38300" s="283">
        <v>97342</v>
      </c>
      <c r="B38300" s="176">
        <v>1.4</v>
      </c>
      <c r="C38300" s="176">
        <v>50.4</v>
      </c>
      <c r="D38300" s="282">
        <v>87</v>
      </c>
      <c r="E38300" s="265"/>
    </row>
    <row r="38301" spans="1:5">
      <c r="A38301" s="283">
        <v>97343</v>
      </c>
      <c r="B38301" s="176">
        <v>4.0999999999999996</v>
      </c>
      <c r="C38301" s="176">
        <v>47.9</v>
      </c>
      <c r="D38301" s="282">
        <v>116</v>
      </c>
      <c r="E38301" s="265"/>
    </row>
    <row r="38302" spans="1:5">
      <c r="A38302" s="283">
        <v>97344</v>
      </c>
      <c r="B38302" s="176">
        <v>9.6</v>
      </c>
      <c r="C38302" s="176">
        <v>45.5</v>
      </c>
      <c r="D38302" s="282">
        <v>87</v>
      </c>
      <c r="E38302" s="265"/>
    </row>
    <row r="38303" spans="1:5">
      <c r="A38303" s="283">
        <v>97345</v>
      </c>
      <c r="B38303" s="176">
        <v>4.5</v>
      </c>
      <c r="C38303" s="176">
        <v>47.1</v>
      </c>
      <c r="D38303" s="282">
        <v>87</v>
      </c>
      <c r="E38303" s="265"/>
    </row>
    <row r="38304" spans="1:5">
      <c r="A38304" s="283">
        <v>97346</v>
      </c>
      <c r="B38304" s="176">
        <v>5.0999999999999996</v>
      </c>
      <c r="C38304" s="176">
        <v>49.2</v>
      </c>
      <c r="D38304" s="282">
        <v>87</v>
      </c>
      <c r="E38304" s="265"/>
    </row>
    <row r="38305" spans="1:5">
      <c r="A38305" s="283">
        <v>97347</v>
      </c>
      <c r="B38305" s="176">
        <v>17.2</v>
      </c>
      <c r="C38305" s="176">
        <v>45.5</v>
      </c>
      <c r="D38305" s="282">
        <v>87</v>
      </c>
      <c r="E38305" s="265"/>
    </row>
    <row r="38306" spans="1:5">
      <c r="A38306" s="283">
        <v>97348</v>
      </c>
      <c r="B38306" s="176">
        <v>43.6</v>
      </c>
      <c r="C38306" s="176">
        <v>33.799999999999997</v>
      </c>
      <c r="D38306" s="282">
        <v>109</v>
      </c>
      <c r="E38306" s="265"/>
    </row>
    <row r="38307" spans="1:5">
      <c r="A38307" s="283">
        <v>97350</v>
      </c>
      <c r="B38307" s="176">
        <v>0</v>
      </c>
      <c r="C38307" s="176">
        <v>0</v>
      </c>
      <c r="D38307" s="282">
        <v>87</v>
      </c>
      <c r="E38307" s="265"/>
    </row>
    <row r="38308" spans="1:5">
      <c r="A38308" s="283">
        <v>97351</v>
      </c>
      <c r="B38308" s="176">
        <v>187.4</v>
      </c>
      <c r="C38308" s="176">
        <v>28.5</v>
      </c>
      <c r="D38308" s="282">
        <v>101</v>
      </c>
      <c r="E38308" s="265"/>
    </row>
    <row r="38309" spans="1:5">
      <c r="A38309" s="283">
        <v>97352</v>
      </c>
      <c r="B38309" s="176">
        <v>153.30000000000001</v>
      </c>
      <c r="C38309" s="176">
        <v>38.799999999999997</v>
      </c>
      <c r="D38309" s="282">
        <v>87</v>
      </c>
      <c r="E38309" s="265"/>
    </row>
    <row r="38310" spans="1:5">
      <c r="A38310" s="283">
        <v>97355</v>
      </c>
      <c r="B38310" s="176">
        <v>50.3</v>
      </c>
      <c r="C38310" s="176">
        <v>41.4</v>
      </c>
      <c r="D38310" s="282">
        <v>119</v>
      </c>
      <c r="E38310" s="265"/>
    </row>
    <row r="38311" spans="1:5">
      <c r="A38311" s="283">
        <v>97357</v>
      </c>
      <c r="B38311" s="176">
        <v>17.5</v>
      </c>
      <c r="C38311" s="176">
        <v>44.5</v>
      </c>
      <c r="D38311" s="282">
        <v>87</v>
      </c>
      <c r="E38311" s="265"/>
    </row>
    <row r="38312" spans="1:5">
      <c r="A38312" s="283">
        <v>97358</v>
      </c>
      <c r="B38312" s="176">
        <v>15</v>
      </c>
      <c r="C38312" s="176">
        <v>46.2</v>
      </c>
      <c r="D38312" s="282">
        <v>87</v>
      </c>
      <c r="E38312" s="265"/>
    </row>
    <row r="38313" spans="1:5">
      <c r="A38313" s="283">
        <v>97360</v>
      </c>
      <c r="B38313" s="176">
        <v>98.2</v>
      </c>
      <c r="C38313" s="176">
        <v>39</v>
      </c>
      <c r="D38313" s="282">
        <v>87</v>
      </c>
      <c r="E38313" s="265"/>
    </row>
    <row r="38314" spans="1:5">
      <c r="A38314" s="283">
        <v>97361</v>
      </c>
      <c r="B38314" s="176">
        <v>74.599999999999994</v>
      </c>
      <c r="C38314" s="176">
        <v>28.9</v>
      </c>
      <c r="D38314" s="282">
        <v>119</v>
      </c>
      <c r="E38314" s="265"/>
    </row>
    <row r="38315" spans="1:5">
      <c r="A38315" s="283">
        <v>97362</v>
      </c>
      <c r="B38315" s="176">
        <v>248.1</v>
      </c>
      <c r="C38315" s="176">
        <v>36.1</v>
      </c>
      <c r="D38315" s="282">
        <v>111</v>
      </c>
      <c r="E38315" s="265"/>
    </row>
    <row r="38316" spans="1:5">
      <c r="A38316" s="283">
        <v>97364</v>
      </c>
      <c r="B38316" s="176">
        <v>1188.3</v>
      </c>
      <c r="C38316" s="176">
        <v>53</v>
      </c>
      <c r="D38316" s="282">
        <v>87</v>
      </c>
      <c r="E38316" s="265"/>
    </row>
    <row r="38317" spans="1:5">
      <c r="A38317" s="283">
        <v>97365</v>
      </c>
      <c r="B38317" s="176">
        <v>237</v>
      </c>
      <c r="C38317" s="176">
        <v>45</v>
      </c>
      <c r="D38317" s="282">
        <v>111</v>
      </c>
      <c r="E38317" s="265"/>
    </row>
    <row r="38318" spans="1:5">
      <c r="A38318" s="283">
        <v>97366</v>
      </c>
      <c r="B38318" s="176">
        <v>93.8</v>
      </c>
      <c r="C38318" s="176">
        <v>53.8</v>
      </c>
      <c r="D38318" s="282">
        <v>87</v>
      </c>
      <c r="E38318" s="265"/>
    </row>
    <row r="38319" spans="1:5">
      <c r="A38319" s="283">
        <v>97367</v>
      </c>
      <c r="B38319" s="176">
        <v>125.1</v>
      </c>
      <c r="C38319" s="176">
        <v>47.9</v>
      </c>
      <c r="D38319" s="282">
        <v>102</v>
      </c>
      <c r="E38319" s="265"/>
    </row>
    <row r="38320" spans="1:5">
      <c r="A38320" s="283">
        <v>97368</v>
      </c>
      <c r="B38320" s="176">
        <v>27.5</v>
      </c>
      <c r="C38320" s="176">
        <v>48.6</v>
      </c>
      <c r="D38320" s="282">
        <v>96</v>
      </c>
      <c r="E38320" s="265"/>
    </row>
    <row r="38321" spans="1:5">
      <c r="A38321" s="283">
        <v>97369</v>
      </c>
      <c r="B38321" s="176">
        <v>52.8</v>
      </c>
      <c r="C38321" s="176">
        <v>51.1</v>
      </c>
      <c r="D38321" s="282">
        <v>87</v>
      </c>
      <c r="E38321" s="265"/>
    </row>
    <row r="38322" spans="1:5">
      <c r="A38322" s="283">
        <v>97370</v>
      </c>
      <c r="B38322" s="176">
        <v>53.1</v>
      </c>
      <c r="C38322" s="176">
        <v>39.700000000000003</v>
      </c>
      <c r="D38322" s="282">
        <v>128</v>
      </c>
      <c r="E38322" s="265"/>
    </row>
    <row r="38323" spans="1:5">
      <c r="A38323" s="283">
        <v>97371</v>
      </c>
      <c r="B38323" s="176">
        <v>35.799999999999997</v>
      </c>
      <c r="C38323" s="176">
        <v>45.5</v>
      </c>
      <c r="D38323" s="282">
        <v>87</v>
      </c>
      <c r="E38323" s="265"/>
    </row>
    <row r="38324" spans="1:5">
      <c r="A38324" s="283">
        <v>97373</v>
      </c>
      <c r="B38324" s="176">
        <v>38.9</v>
      </c>
      <c r="C38324" s="176">
        <v>34.4</v>
      </c>
      <c r="D38324" s="282">
        <v>87</v>
      </c>
      <c r="E38324" s="265"/>
    </row>
    <row r="38325" spans="1:5">
      <c r="A38325" s="283">
        <v>97374</v>
      </c>
      <c r="B38325" s="176">
        <v>26.7</v>
      </c>
      <c r="C38325" s="176">
        <v>45</v>
      </c>
      <c r="D38325" s="282">
        <v>120</v>
      </c>
      <c r="E38325" s="265"/>
    </row>
    <row r="38326" spans="1:5">
      <c r="A38326" s="283">
        <v>97375</v>
      </c>
      <c r="B38326" s="176">
        <v>21</v>
      </c>
      <c r="C38326" s="176">
        <v>43.5</v>
      </c>
      <c r="D38326" s="282">
        <v>87</v>
      </c>
      <c r="E38326" s="265"/>
    </row>
    <row r="38327" spans="1:5">
      <c r="A38327" s="283">
        <v>97376</v>
      </c>
      <c r="B38327" s="176">
        <v>32.4</v>
      </c>
      <c r="C38327" s="176">
        <v>56.4</v>
      </c>
      <c r="D38327" s="282">
        <v>96</v>
      </c>
      <c r="E38327" s="265"/>
    </row>
    <row r="38328" spans="1:5">
      <c r="A38328" s="283">
        <v>97377</v>
      </c>
      <c r="B38328" s="176">
        <v>14.8</v>
      </c>
      <c r="C38328" s="176">
        <v>41</v>
      </c>
      <c r="D38328" s="282">
        <v>87</v>
      </c>
      <c r="E38328" s="265"/>
    </row>
    <row r="38329" spans="1:5">
      <c r="A38329" s="283">
        <v>97378</v>
      </c>
      <c r="B38329" s="176">
        <v>68.3</v>
      </c>
      <c r="C38329" s="176">
        <v>37.200000000000003</v>
      </c>
      <c r="D38329" s="282">
        <v>122</v>
      </c>
      <c r="E38329" s="265"/>
    </row>
    <row r="38330" spans="1:5">
      <c r="A38330" s="283">
        <v>97380</v>
      </c>
      <c r="B38330" s="176">
        <v>24.7</v>
      </c>
      <c r="C38330" s="176">
        <v>45</v>
      </c>
      <c r="D38330" s="282">
        <v>115</v>
      </c>
      <c r="E38330" s="265"/>
    </row>
    <row r="38331" spans="1:5">
      <c r="A38331" s="283">
        <v>97381</v>
      </c>
      <c r="B38331" s="176">
        <v>100.3</v>
      </c>
      <c r="C38331" s="176">
        <v>37.9</v>
      </c>
      <c r="D38331" s="282">
        <v>117</v>
      </c>
      <c r="E38331" s="265"/>
    </row>
    <row r="38332" spans="1:5">
      <c r="A38332" s="283">
        <v>97383</v>
      </c>
      <c r="B38332" s="176">
        <v>159.19999999999999</v>
      </c>
      <c r="C38332" s="176">
        <v>36.9</v>
      </c>
      <c r="D38332" s="282">
        <v>121</v>
      </c>
      <c r="E38332" s="265"/>
    </row>
    <row r="38333" spans="1:5">
      <c r="A38333" s="283">
        <v>97384</v>
      </c>
      <c r="B38333" s="176">
        <v>45.1</v>
      </c>
      <c r="C38333" s="176">
        <v>44.1</v>
      </c>
      <c r="D38333" s="282">
        <v>87</v>
      </c>
      <c r="E38333" s="265"/>
    </row>
    <row r="38334" spans="1:5">
      <c r="A38334" s="283">
        <v>97385</v>
      </c>
      <c r="B38334" s="176">
        <v>150.9</v>
      </c>
      <c r="C38334" s="176">
        <v>47.1</v>
      </c>
      <c r="D38334" s="282">
        <v>95</v>
      </c>
      <c r="E38334" s="265"/>
    </row>
    <row r="38335" spans="1:5">
      <c r="A38335" s="283">
        <v>97386</v>
      </c>
      <c r="B38335" s="176">
        <v>26.9</v>
      </c>
      <c r="C38335" s="176">
        <v>42.8</v>
      </c>
      <c r="D38335" s="282">
        <v>116</v>
      </c>
      <c r="E38335" s="265"/>
    </row>
    <row r="38336" spans="1:5">
      <c r="A38336" s="283">
        <v>97388</v>
      </c>
      <c r="B38336" s="176">
        <v>793.2</v>
      </c>
      <c r="C38336" s="176">
        <v>60.2</v>
      </c>
      <c r="D38336" s="282">
        <v>87</v>
      </c>
      <c r="E38336" s="265"/>
    </row>
    <row r="38337" spans="1:5">
      <c r="A38337" s="283">
        <v>97389</v>
      </c>
      <c r="B38337" s="176">
        <v>50.8</v>
      </c>
      <c r="C38337" s="176">
        <v>39.1</v>
      </c>
      <c r="D38337" s="282">
        <v>96</v>
      </c>
      <c r="E38337" s="265"/>
    </row>
    <row r="38338" spans="1:5">
      <c r="A38338" s="283">
        <v>97390</v>
      </c>
      <c r="B38338" s="176">
        <v>14.6</v>
      </c>
      <c r="C38338" s="176">
        <v>55.7</v>
      </c>
      <c r="D38338" s="282">
        <v>87</v>
      </c>
      <c r="E38338" s="265"/>
    </row>
    <row r="38339" spans="1:5">
      <c r="A38339" s="283">
        <v>97391</v>
      </c>
      <c r="B38339" s="176">
        <v>57.6</v>
      </c>
      <c r="C38339" s="176">
        <v>42.2</v>
      </c>
      <c r="D38339" s="282">
        <v>145</v>
      </c>
      <c r="E38339" s="265"/>
    </row>
    <row r="38340" spans="1:5">
      <c r="A38340" s="283">
        <v>97392</v>
      </c>
      <c r="B38340" s="176">
        <v>116.7</v>
      </c>
      <c r="C38340" s="176">
        <v>45.4</v>
      </c>
      <c r="D38340" s="282">
        <v>87</v>
      </c>
      <c r="E38340" s="265"/>
    </row>
    <row r="38341" spans="1:5">
      <c r="A38341" s="283">
        <v>97394</v>
      </c>
      <c r="B38341" s="176">
        <v>66.099999999999994</v>
      </c>
      <c r="C38341" s="176">
        <v>54.9</v>
      </c>
      <c r="D38341" s="282">
        <v>96</v>
      </c>
      <c r="E38341" s="265"/>
    </row>
    <row r="38342" spans="1:5">
      <c r="A38342" s="283">
        <v>97396</v>
      </c>
      <c r="B38342" s="176">
        <v>29.7</v>
      </c>
      <c r="C38342" s="176">
        <v>39.1</v>
      </c>
      <c r="D38342" s="282">
        <v>87</v>
      </c>
      <c r="E38342" s="265"/>
    </row>
    <row r="38343" spans="1:5">
      <c r="A38343" s="283">
        <v>97401</v>
      </c>
      <c r="B38343" s="176">
        <v>4458</v>
      </c>
      <c r="C38343" s="176">
        <v>29.1</v>
      </c>
      <c r="D38343" s="282">
        <v>182</v>
      </c>
      <c r="E38343" s="265"/>
    </row>
    <row r="38344" spans="1:5">
      <c r="A38344" s="283">
        <v>97402</v>
      </c>
      <c r="B38344" s="176">
        <v>467.6</v>
      </c>
      <c r="C38344" s="176">
        <v>35.1</v>
      </c>
      <c r="D38344" s="282">
        <v>142</v>
      </c>
      <c r="E38344" s="265"/>
    </row>
    <row r="38345" spans="1:5">
      <c r="A38345" s="283">
        <v>97403</v>
      </c>
      <c r="B38345" s="176">
        <v>1995</v>
      </c>
      <c r="C38345" s="176">
        <v>24.4</v>
      </c>
      <c r="D38345" s="282">
        <v>112</v>
      </c>
      <c r="E38345" s="265"/>
    </row>
    <row r="38346" spans="1:5">
      <c r="A38346" s="283">
        <v>97404</v>
      </c>
      <c r="B38346" s="176">
        <v>2194.8000000000002</v>
      </c>
      <c r="C38346" s="176">
        <v>39.700000000000003</v>
      </c>
      <c r="D38346" s="282">
        <v>122</v>
      </c>
      <c r="E38346" s="265"/>
    </row>
    <row r="38347" spans="1:5">
      <c r="A38347" s="283">
        <v>97405</v>
      </c>
      <c r="B38347" s="176">
        <v>241.3</v>
      </c>
      <c r="C38347" s="176">
        <v>41.9</v>
      </c>
      <c r="D38347" s="282">
        <v>181</v>
      </c>
      <c r="E38347" s="265"/>
    </row>
    <row r="38348" spans="1:5">
      <c r="A38348" s="283">
        <v>97406</v>
      </c>
      <c r="B38348" s="176">
        <v>1.9</v>
      </c>
      <c r="C38348" s="176">
        <v>55.4</v>
      </c>
      <c r="D38348" s="282">
        <v>87</v>
      </c>
      <c r="E38348" s="265"/>
    </row>
    <row r="38349" spans="1:5">
      <c r="A38349" s="283">
        <v>97407</v>
      </c>
      <c r="B38349" s="176">
        <v>4.3</v>
      </c>
      <c r="C38349" s="176">
        <v>50.2</v>
      </c>
      <c r="D38349" s="282">
        <v>87</v>
      </c>
      <c r="E38349" s="265"/>
    </row>
    <row r="38350" spans="1:5">
      <c r="A38350" s="283">
        <v>97408</v>
      </c>
      <c r="B38350" s="176">
        <v>266.5</v>
      </c>
      <c r="C38350" s="176">
        <v>44.6</v>
      </c>
      <c r="D38350" s="282">
        <v>115</v>
      </c>
      <c r="E38350" s="265"/>
    </row>
    <row r="38351" spans="1:5">
      <c r="A38351" s="283">
        <v>97409</v>
      </c>
      <c r="B38351" s="176">
        <v>0</v>
      </c>
      <c r="C38351" s="176">
        <v>0</v>
      </c>
      <c r="D38351" s="282">
        <v>87</v>
      </c>
      <c r="E38351" s="265"/>
    </row>
    <row r="38352" spans="1:5">
      <c r="A38352" s="283">
        <v>97410</v>
      </c>
      <c r="B38352" s="176">
        <v>7.5</v>
      </c>
      <c r="C38352" s="176">
        <v>53.5</v>
      </c>
      <c r="D38352" s="282">
        <v>87</v>
      </c>
      <c r="E38352" s="265"/>
    </row>
    <row r="38353" spans="1:5">
      <c r="A38353" s="283">
        <v>97411</v>
      </c>
      <c r="B38353" s="176">
        <v>48.1</v>
      </c>
      <c r="C38353" s="176">
        <v>53.6</v>
      </c>
      <c r="D38353" s="282">
        <v>94</v>
      </c>
      <c r="E38353" s="265"/>
    </row>
    <row r="38354" spans="1:5">
      <c r="A38354" s="283">
        <v>97412</v>
      </c>
      <c r="B38354" s="176">
        <v>5.2</v>
      </c>
      <c r="C38354" s="176">
        <v>48.8</v>
      </c>
      <c r="D38354" s="282">
        <v>87</v>
      </c>
      <c r="E38354" s="265"/>
    </row>
    <row r="38355" spans="1:5">
      <c r="A38355" s="283">
        <v>97413</v>
      </c>
      <c r="B38355" s="176">
        <v>1.5</v>
      </c>
      <c r="C38355" s="176">
        <v>52.5</v>
      </c>
      <c r="D38355" s="282">
        <v>87</v>
      </c>
      <c r="E38355" s="265"/>
    </row>
    <row r="38356" spans="1:5">
      <c r="A38356" s="283">
        <v>97414</v>
      </c>
      <c r="B38356" s="176">
        <v>6.7</v>
      </c>
      <c r="C38356" s="176">
        <v>47</v>
      </c>
      <c r="D38356" s="282">
        <v>87</v>
      </c>
      <c r="E38356" s="265"/>
    </row>
    <row r="38357" spans="1:5">
      <c r="A38357" s="283">
        <v>97415</v>
      </c>
      <c r="B38357" s="176">
        <v>18</v>
      </c>
      <c r="C38357" s="176">
        <v>52.1</v>
      </c>
      <c r="D38357" s="282">
        <v>115</v>
      </c>
      <c r="E38357" s="265"/>
    </row>
    <row r="38358" spans="1:5">
      <c r="A38358" s="283">
        <v>97416</v>
      </c>
      <c r="B38358" s="176">
        <v>11.5</v>
      </c>
      <c r="C38358" s="176">
        <v>47.6</v>
      </c>
      <c r="D38358" s="282">
        <v>87</v>
      </c>
      <c r="E38358" s="265"/>
    </row>
    <row r="38359" spans="1:5">
      <c r="A38359" s="283">
        <v>97417</v>
      </c>
      <c r="B38359" s="176">
        <v>57.9</v>
      </c>
      <c r="C38359" s="176">
        <v>45.2</v>
      </c>
      <c r="D38359" s="282">
        <v>115</v>
      </c>
      <c r="E38359" s="265"/>
    </row>
    <row r="38360" spans="1:5">
      <c r="A38360" s="283">
        <v>97419</v>
      </c>
      <c r="B38360" s="176">
        <v>35.6</v>
      </c>
      <c r="C38360" s="176">
        <v>49.9</v>
      </c>
      <c r="D38360" s="282">
        <v>87</v>
      </c>
      <c r="E38360" s="265"/>
    </row>
    <row r="38361" spans="1:5">
      <c r="A38361" s="283">
        <v>97420</v>
      </c>
      <c r="B38361" s="176">
        <v>75.2</v>
      </c>
      <c r="C38361" s="176">
        <v>44.6</v>
      </c>
      <c r="D38361" s="282">
        <v>121</v>
      </c>
      <c r="E38361" s="265"/>
    </row>
    <row r="38362" spans="1:5">
      <c r="A38362" s="283">
        <v>97423</v>
      </c>
      <c r="B38362" s="176">
        <v>41.7</v>
      </c>
      <c r="C38362" s="176">
        <v>48.1</v>
      </c>
      <c r="D38362" s="282">
        <v>106</v>
      </c>
      <c r="E38362" s="265"/>
    </row>
    <row r="38363" spans="1:5">
      <c r="A38363" s="283">
        <v>97424</v>
      </c>
      <c r="B38363" s="176">
        <v>51</v>
      </c>
      <c r="C38363" s="176">
        <v>43.4</v>
      </c>
      <c r="D38363" s="282">
        <v>102</v>
      </c>
      <c r="E38363" s="265"/>
    </row>
    <row r="38364" spans="1:5">
      <c r="A38364" s="283">
        <v>97426</v>
      </c>
      <c r="B38364" s="176">
        <v>126.6</v>
      </c>
      <c r="C38364" s="176">
        <v>41.2</v>
      </c>
      <c r="D38364" s="282">
        <v>107</v>
      </c>
      <c r="E38364" s="265"/>
    </row>
    <row r="38365" spans="1:5">
      <c r="A38365" s="283">
        <v>97429</v>
      </c>
      <c r="B38365" s="176">
        <v>1.3</v>
      </c>
      <c r="C38365" s="176">
        <v>52.3</v>
      </c>
      <c r="D38365" s="282">
        <v>116</v>
      </c>
      <c r="E38365" s="265"/>
    </row>
    <row r="38366" spans="1:5">
      <c r="A38366" s="283">
        <v>97430</v>
      </c>
      <c r="B38366" s="176">
        <v>5.6</v>
      </c>
      <c r="C38366" s="176">
        <v>49.9</v>
      </c>
      <c r="D38366" s="282">
        <v>87</v>
      </c>
      <c r="E38366" s="265"/>
    </row>
    <row r="38367" spans="1:5">
      <c r="A38367" s="283">
        <v>97431</v>
      </c>
      <c r="B38367" s="176">
        <v>11.5</v>
      </c>
      <c r="C38367" s="176">
        <v>47</v>
      </c>
      <c r="D38367" s="282">
        <v>95</v>
      </c>
      <c r="E38367" s="265"/>
    </row>
    <row r="38368" spans="1:5">
      <c r="A38368" s="283">
        <v>97432</v>
      </c>
      <c r="B38368" s="176">
        <v>0</v>
      </c>
      <c r="C38368" s="176">
        <v>0</v>
      </c>
      <c r="D38368" s="282">
        <v>87</v>
      </c>
      <c r="E38368" s="265"/>
    </row>
    <row r="38369" spans="1:5">
      <c r="A38369" s="283">
        <v>97434</v>
      </c>
      <c r="B38369" s="176">
        <v>3.9</v>
      </c>
      <c r="C38369" s="176">
        <v>47.8</v>
      </c>
      <c r="D38369" s="282">
        <v>87</v>
      </c>
      <c r="E38369" s="265"/>
    </row>
    <row r="38370" spans="1:5">
      <c r="A38370" s="283">
        <v>97435</v>
      </c>
      <c r="B38370" s="176">
        <v>8.3000000000000007</v>
      </c>
      <c r="C38370" s="176">
        <v>47.7</v>
      </c>
      <c r="D38370" s="282">
        <v>87</v>
      </c>
      <c r="E38370" s="265"/>
    </row>
    <row r="38371" spans="1:5">
      <c r="A38371" s="283">
        <v>97436</v>
      </c>
      <c r="B38371" s="176">
        <v>5.9</v>
      </c>
      <c r="C38371" s="176">
        <v>46.2</v>
      </c>
      <c r="D38371" s="282">
        <v>87</v>
      </c>
      <c r="E38371" s="265"/>
    </row>
    <row r="38372" spans="1:5">
      <c r="A38372" s="283">
        <v>97437</v>
      </c>
      <c r="B38372" s="176">
        <v>84.8</v>
      </c>
      <c r="C38372" s="176">
        <v>49.2</v>
      </c>
      <c r="D38372" s="282">
        <v>111</v>
      </c>
      <c r="E38372" s="265"/>
    </row>
    <row r="38373" spans="1:5">
      <c r="A38373" s="283">
        <v>97438</v>
      </c>
      <c r="B38373" s="176">
        <v>9.8000000000000007</v>
      </c>
      <c r="C38373" s="176">
        <v>48.8</v>
      </c>
      <c r="D38373" s="282">
        <v>87</v>
      </c>
      <c r="E38373" s="265"/>
    </row>
    <row r="38374" spans="1:5">
      <c r="A38374" s="283">
        <v>97439</v>
      </c>
      <c r="B38374" s="176">
        <v>45.9</v>
      </c>
      <c r="C38374" s="176">
        <v>56.8</v>
      </c>
      <c r="D38374" s="282">
        <v>101</v>
      </c>
      <c r="E38374" s="265"/>
    </row>
    <row r="38375" spans="1:5">
      <c r="A38375" s="283">
        <v>97440</v>
      </c>
      <c r="B38375" s="176">
        <v>0</v>
      </c>
      <c r="C38375" s="176">
        <v>0</v>
      </c>
      <c r="D38375" s="282">
        <v>87</v>
      </c>
      <c r="E38375" s="265"/>
    </row>
    <row r="38376" spans="1:5">
      <c r="A38376" s="283">
        <v>97441</v>
      </c>
      <c r="B38376" s="176">
        <v>0</v>
      </c>
      <c r="C38376" s="176">
        <v>0</v>
      </c>
      <c r="D38376" s="282">
        <v>87</v>
      </c>
      <c r="E38376" s="265"/>
    </row>
    <row r="38377" spans="1:5">
      <c r="A38377" s="283">
        <v>97442</v>
      </c>
      <c r="B38377" s="176">
        <v>6.3</v>
      </c>
      <c r="C38377" s="176">
        <v>45.2</v>
      </c>
      <c r="D38377" s="282">
        <v>87</v>
      </c>
      <c r="E38377" s="265"/>
    </row>
    <row r="38378" spans="1:5">
      <c r="A38378" s="283">
        <v>97443</v>
      </c>
      <c r="B38378" s="176">
        <v>1.9</v>
      </c>
      <c r="C38378" s="176">
        <v>46.2</v>
      </c>
      <c r="D38378" s="282">
        <v>115</v>
      </c>
      <c r="E38378" s="265"/>
    </row>
    <row r="38379" spans="1:5">
      <c r="A38379" s="283">
        <v>97444</v>
      </c>
      <c r="B38379" s="176">
        <v>26.2</v>
      </c>
      <c r="C38379" s="176">
        <v>54.5</v>
      </c>
      <c r="D38379" s="282">
        <v>95</v>
      </c>
      <c r="E38379" s="265"/>
    </row>
    <row r="38380" spans="1:5">
      <c r="A38380" s="283">
        <v>97446</v>
      </c>
      <c r="B38380" s="176">
        <v>58.2</v>
      </c>
      <c r="C38380" s="176">
        <v>36.1</v>
      </c>
      <c r="D38380" s="282">
        <v>109</v>
      </c>
      <c r="E38380" s="265"/>
    </row>
    <row r="38381" spans="1:5">
      <c r="A38381" s="283">
        <v>97447</v>
      </c>
      <c r="B38381" s="176">
        <v>7.3</v>
      </c>
      <c r="C38381" s="176">
        <v>48.1</v>
      </c>
      <c r="D38381" s="282">
        <v>87</v>
      </c>
      <c r="E38381" s="265"/>
    </row>
    <row r="38382" spans="1:5">
      <c r="A38382" s="283">
        <v>97448</v>
      </c>
      <c r="B38382" s="176">
        <v>94</v>
      </c>
      <c r="C38382" s="176">
        <v>42.8</v>
      </c>
      <c r="D38382" s="282">
        <v>95</v>
      </c>
      <c r="E38382" s="265"/>
    </row>
    <row r="38383" spans="1:5">
      <c r="A38383" s="283">
        <v>97449</v>
      </c>
      <c r="B38383" s="176">
        <v>88.2</v>
      </c>
      <c r="C38383" s="176">
        <v>56.2</v>
      </c>
      <c r="D38383" s="282">
        <v>87</v>
      </c>
      <c r="E38383" s="265"/>
    </row>
    <row r="38384" spans="1:5">
      <c r="A38384" s="283">
        <v>97450</v>
      </c>
      <c r="B38384" s="176">
        <v>1.6</v>
      </c>
      <c r="C38384" s="176">
        <v>56.4</v>
      </c>
      <c r="D38384" s="282">
        <v>87</v>
      </c>
      <c r="E38384" s="265"/>
    </row>
    <row r="38385" spans="1:5">
      <c r="A38385" s="283">
        <v>97451</v>
      </c>
      <c r="B38385" s="176">
        <v>10</v>
      </c>
      <c r="C38385" s="176">
        <v>49</v>
      </c>
      <c r="D38385" s="282">
        <v>87</v>
      </c>
      <c r="E38385" s="265"/>
    </row>
    <row r="38386" spans="1:5">
      <c r="A38386" s="283">
        <v>97452</v>
      </c>
      <c r="B38386" s="176">
        <v>38.299999999999997</v>
      </c>
      <c r="C38386" s="176">
        <v>40.299999999999997</v>
      </c>
      <c r="D38386" s="282">
        <v>87</v>
      </c>
      <c r="E38386" s="265"/>
    </row>
    <row r="38387" spans="1:5">
      <c r="A38387" s="283">
        <v>97453</v>
      </c>
      <c r="B38387" s="176">
        <v>7.4</v>
      </c>
      <c r="C38387" s="176">
        <v>51.9</v>
      </c>
      <c r="D38387" s="282">
        <v>87</v>
      </c>
      <c r="E38387" s="265"/>
    </row>
    <row r="38388" spans="1:5">
      <c r="A38388" s="283">
        <v>97454</v>
      </c>
      <c r="B38388" s="176">
        <v>14.3</v>
      </c>
      <c r="C38388" s="176">
        <v>49.4</v>
      </c>
      <c r="D38388" s="282">
        <v>87</v>
      </c>
      <c r="E38388" s="265"/>
    </row>
    <row r="38389" spans="1:5">
      <c r="A38389" s="283">
        <v>97455</v>
      </c>
      <c r="B38389" s="176">
        <v>97.7</v>
      </c>
      <c r="C38389" s="176">
        <v>48.8</v>
      </c>
      <c r="D38389" s="282">
        <v>87</v>
      </c>
      <c r="E38389" s="265"/>
    </row>
    <row r="38390" spans="1:5">
      <c r="A38390" s="283">
        <v>97456</v>
      </c>
      <c r="B38390" s="176">
        <v>28.4</v>
      </c>
      <c r="C38390" s="176">
        <v>45.2</v>
      </c>
      <c r="D38390" s="282">
        <v>87</v>
      </c>
      <c r="E38390" s="265"/>
    </row>
    <row r="38391" spans="1:5">
      <c r="A38391" s="283">
        <v>97457</v>
      </c>
      <c r="B38391" s="176">
        <v>48.4</v>
      </c>
      <c r="C38391" s="176">
        <v>45.3</v>
      </c>
      <c r="D38391" s="282">
        <v>108</v>
      </c>
      <c r="E38391" s="265"/>
    </row>
    <row r="38392" spans="1:5">
      <c r="A38392" s="283">
        <v>97458</v>
      </c>
      <c r="B38392" s="176">
        <v>10</v>
      </c>
      <c r="C38392" s="176">
        <v>48.2</v>
      </c>
      <c r="D38392" s="282">
        <v>87</v>
      </c>
      <c r="E38392" s="265"/>
    </row>
    <row r="38393" spans="1:5">
      <c r="A38393" s="283">
        <v>97459</v>
      </c>
      <c r="B38393" s="176">
        <v>111.1</v>
      </c>
      <c r="C38393" s="176">
        <v>45.8</v>
      </c>
      <c r="D38393" s="282">
        <v>119</v>
      </c>
      <c r="E38393" s="265"/>
    </row>
    <row r="38394" spans="1:5">
      <c r="A38394" s="283">
        <v>97461</v>
      </c>
      <c r="B38394" s="176">
        <v>14.1</v>
      </c>
      <c r="C38394" s="176">
        <v>48</v>
      </c>
      <c r="D38394" s="282">
        <v>87</v>
      </c>
      <c r="E38394" s="265"/>
    </row>
    <row r="38395" spans="1:5">
      <c r="A38395" s="283">
        <v>97462</v>
      </c>
      <c r="B38395" s="176">
        <v>14.2</v>
      </c>
      <c r="C38395" s="176">
        <v>50.3</v>
      </c>
      <c r="D38395" s="282">
        <v>87</v>
      </c>
      <c r="E38395" s="265"/>
    </row>
    <row r="38396" spans="1:5">
      <c r="A38396" s="283">
        <v>97463</v>
      </c>
      <c r="B38396" s="176">
        <v>9.6</v>
      </c>
      <c r="C38396" s="176">
        <v>48.2</v>
      </c>
      <c r="D38396" s="282">
        <v>111</v>
      </c>
      <c r="E38396" s="265"/>
    </row>
    <row r="38397" spans="1:5">
      <c r="A38397" s="283">
        <v>97464</v>
      </c>
      <c r="B38397" s="176">
        <v>0</v>
      </c>
      <c r="C38397" s="176">
        <v>0</v>
      </c>
      <c r="D38397" s="282">
        <v>87</v>
      </c>
      <c r="E38397" s="265"/>
    </row>
    <row r="38398" spans="1:5">
      <c r="A38398" s="283">
        <v>97465</v>
      </c>
      <c r="B38398" s="176">
        <v>66.400000000000006</v>
      </c>
      <c r="C38398" s="176">
        <v>55.5</v>
      </c>
      <c r="D38398" s="282">
        <v>87</v>
      </c>
      <c r="E38398" s="265"/>
    </row>
    <row r="38399" spans="1:5">
      <c r="A38399" s="283">
        <v>97466</v>
      </c>
      <c r="B38399" s="176">
        <v>3.5</v>
      </c>
      <c r="C38399" s="176">
        <v>49.7</v>
      </c>
      <c r="D38399" s="282">
        <v>87</v>
      </c>
      <c r="E38399" s="265"/>
    </row>
    <row r="38400" spans="1:5">
      <c r="A38400" s="283">
        <v>97467</v>
      </c>
      <c r="B38400" s="176">
        <v>15.2</v>
      </c>
      <c r="C38400" s="176">
        <v>52.3</v>
      </c>
      <c r="D38400" s="282">
        <v>107</v>
      </c>
      <c r="E38400" s="265"/>
    </row>
    <row r="38401" spans="1:5">
      <c r="A38401" s="283">
        <v>97469</v>
      </c>
      <c r="B38401" s="176">
        <v>37.9</v>
      </c>
      <c r="C38401" s="176">
        <v>45.5</v>
      </c>
      <c r="D38401" s="282">
        <v>87</v>
      </c>
      <c r="E38401" s="265"/>
    </row>
    <row r="38402" spans="1:5">
      <c r="A38402" s="283">
        <v>97470</v>
      </c>
      <c r="B38402" s="176">
        <v>99.6</v>
      </c>
      <c r="C38402" s="176">
        <v>41.8</v>
      </c>
      <c r="D38402" s="282">
        <v>136</v>
      </c>
      <c r="E38402" s="265"/>
    </row>
    <row r="38403" spans="1:5">
      <c r="A38403" s="283">
        <v>97471</v>
      </c>
      <c r="B38403" s="176">
        <v>87.6</v>
      </c>
      <c r="C38403" s="176">
        <v>46.1</v>
      </c>
      <c r="D38403" s="282">
        <v>87</v>
      </c>
      <c r="E38403" s="265"/>
    </row>
    <row r="38404" spans="1:5">
      <c r="A38404" s="283">
        <v>97473</v>
      </c>
      <c r="B38404" s="176">
        <v>3.1</v>
      </c>
      <c r="C38404" s="176">
        <v>53.1</v>
      </c>
      <c r="D38404" s="282">
        <v>87</v>
      </c>
      <c r="E38404" s="265"/>
    </row>
    <row r="38405" spans="1:5">
      <c r="A38405" s="283">
        <v>97475</v>
      </c>
      <c r="B38405" s="176">
        <v>0</v>
      </c>
      <c r="C38405" s="176">
        <v>0</v>
      </c>
      <c r="D38405" s="282">
        <v>87</v>
      </c>
      <c r="E38405" s="265"/>
    </row>
    <row r="38406" spans="1:5">
      <c r="A38406" s="283">
        <v>97476</v>
      </c>
      <c r="B38406" s="176">
        <v>1.6</v>
      </c>
      <c r="C38406" s="176">
        <v>56.5</v>
      </c>
      <c r="D38406" s="282">
        <v>97</v>
      </c>
      <c r="E38406" s="265"/>
    </row>
    <row r="38407" spans="1:5">
      <c r="A38407" s="283">
        <v>97477</v>
      </c>
      <c r="B38407" s="176">
        <v>2865.4</v>
      </c>
      <c r="C38407" s="176">
        <v>36.4</v>
      </c>
      <c r="D38407" s="282">
        <v>138</v>
      </c>
      <c r="E38407" s="265"/>
    </row>
    <row r="38408" spans="1:5">
      <c r="A38408" s="283">
        <v>97478</v>
      </c>
      <c r="B38408" s="176">
        <v>245.4</v>
      </c>
      <c r="C38408" s="176">
        <v>37.299999999999997</v>
      </c>
      <c r="D38408" s="282">
        <v>120</v>
      </c>
      <c r="E38408" s="265"/>
    </row>
    <row r="38409" spans="1:5">
      <c r="A38409" s="283">
        <v>97479</v>
      </c>
      <c r="B38409" s="176">
        <v>58.8</v>
      </c>
      <c r="C38409" s="176">
        <v>46.3</v>
      </c>
      <c r="D38409" s="282">
        <v>108</v>
      </c>
      <c r="E38409" s="265"/>
    </row>
    <row r="38410" spans="1:5">
      <c r="A38410" s="283">
        <v>97480</v>
      </c>
      <c r="B38410" s="176">
        <v>5.6</v>
      </c>
      <c r="C38410" s="176">
        <v>49.7</v>
      </c>
      <c r="D38410" s="282">
        <v>87</v>
      </c>
      <c r="E38410" s="265"/>
    </row>
    <row r="38411" spans="1:5">
      <c r="A38411" s="283">
        <v>97481</v>
      </c>
      <c r="B38411" s="176">
        <v>9.8000000000000007</v>
      </c>
      <c r="C38411" s="176">
        <v>48.1</v>
      </c>
      <c r="D38411" s="282">
        <v>87</v>
      </c>
      <c r="E38411" s="265"/>
    </row>
    <row r="38412" spans="1:5">
      <c r="A38412" s="283">
        <v>97484</v>
      </c>
      <c r="B38412" s="176">
        <v>0.7</v>
      </c>
      <c r="C38412" s="176">
        <v>52.9</v>
      </c>
      <c r="D38412" s="282">
        <v>87</v>
      </c>
      <c r="E38412" s="265"/>
    </row>
    <row r="38413" spans="1:5">
      <c r="A38413" s="283">
        <v>97486</v>
      </c>
      <c r="B38413" s="176">
        <v>11.3</v>
      </c>
      <c r="C38413" s="176">
        <v>52.8</v>
      </c>
      <c r="D38413" s="282">
        <v>87</v>
      </c>
      <c r="E38413" s="265"/>
    </row>
    <row r="38414" spans="1:5">
      <c r="A38414" s="283">
        <v>97487</v>
      </c>
      <c r="B38414" s="176">
        <v>72.400000000000006</v>
      </c>
      <c r="C38414" s="176">
        <v>41.8</v>
      </c>
      <c r="D38414" s="282">
        <v>110</v>
      </c>
      <c r="E38414" s="265"/>
    </row>
    <row r="38415" spans="1:5">
      <c r="A38415" s="283">
        <v>97488</v>
      </c>
      <c r="B38415" s="176">
        <v>5.3</v>
      </c>
      <c r="C38415" s="176">
        <v>51.5</v>
      </c>
      <c r="D38415" s="282">
        <v>87</v>
      </c>
      <c r="E38415" s="265"/>
    </row>
    <row r="38416" spans="1:5">
      <c r="A38416" s="283">
        <v>97489</v>
      </c>
      <c r="B38416" s="176">
        <v>20.7</v>
      </c>
      <c r="C38416" s="176">
        <v>51.6</v>
      </c>
      <c r="D38416" s="282">
        <v>87</v>
      </c>
      <c r="E38416" s="265"/>
    </row>
    <row r="38417" spans="1:5">
      <c r="A38417" s="283">
        <v>97490</v>
      </c>
      <c r="B38417" s="176">
        <v>5.9</v>
      </c>
      <c r="C38417" s="176">
        <v>46.9</v>
      </c>
      <c r="D38417" s="282">
        <v>87</v>
      </c>
      <c r="E38417" s="265"/>
    </row>
    <row r="38418" spans="1:5">
      <c r="A38418" s="283">
        <v>97491</v>
      </c>
      <c r="B38418" s="176">
        <v>0</v>
      </c>
      <c r="C38418" s="176">
        <v>0</v>
      </c>
      <c r="D38418" s="282">
        <v>87</v>
      </c>
      <c r="E38418" s="265"/>
    </row>
    <row r="38419" spans="1:5">
      <c r="A38419" s="283">
        <v>97492</v>
      </c>
      <c r="B38419" s="176">
        <v>1.4</v>
      </c>
      <c r="C38419" s="176">
        <v>51.4</v>
      </c>
      <c r="D38419" s="282">
        <v>87</v>
      </c>
      <c r="E38419" s="265"/>
    </row>
    <row r="38420" spans="1:5">
      <c r="A38420" s="283">
        <v>97493</v>
      </c>
      <c r="B38420" s="176">
        <v>52</v>
      </c>
      <c r="C38420" s="176">
        <v>57.5</v>
      </c>
      <c r="D38420" s="282">
        <v>87</v>
      </c>
      <c r="E38420" s="265"/>
    </row>
    <row r="38421" spans="1:5">
      <c r="A38421" s="283">
        <v>97494</v>
      </c>
      <c r="B38421" s="176">
        <v>0</v>
      </c>
      <c r="C38421" s="176">
        <v>0</v>
      </c>
      <c r="D38421" s="282">
        <v>87</v>
      </c>
      <c r="E38421" s="265"/>
    </row>
    <row r="38422" spans="1:5">
      <c r="A38422" s="283">
        <v>97495</v>
      </c>
      <c r="B38422" s="176">
        <v>360.3</v>
      </c>
      <c r="C38422" s="176">
        <v>48.2</v>
      </c>
      <c r="D38422" s="282">
        <v>87</v>
      </c>
      <c r="E38422" s="265"/>
    </row>
    <row r="38423" spans="1:5">
      <c r="A38423" s="283">
        <v>97496</v>
      </c>
      <c r="B38423" s="176">
        <v>40.299999999999997</v>
      </c>
      <c r="C38423" s="176">
        <v>43.8</v>
      </c>
      <c r="D38423" s="282">
        <v>110</v>
      </c>
      <c r="E38423" s="265"/>
    </row>
    <row r="38424" spans="1:5">
      <c r="A38424" s="283">
        <v>97497</v>
      </c>
      <c r="B38424" s="176">
        <v>6.8</v>
      </c>
      <c r="C38424" s="176">
        <v>50.9</v>
      </c>
      <c r="D38424" s="282">
        <v>112</v>
      </c>
      <c r="E38424" s="265"/>
    </row>
    <row r="38425" spans="1:5">
      <c r="A38425" s="283">
        <v>97498</v>
      </c>
      <c r="B38425" s="176">
        <v>15</v>
      </c>
      <c r="C38425" s="176">
        <v>56.2</v>
      </c>
      <c r="D38425" s="282">
        <v>104</v>
      </c>
      <c r="E38425" s="265"/>
    </row>
    <row r="38426" spans="1:5">
      <c r="A38426" s="283">
        <v>97499</v>
      </c>
      <c r="B38426" s="176">
        <v>23.3</v>
      </c>
      <c r="C38426" s="176">
        <v>48.5</v>
      </c>
      <c r="D38426" s="282">
        <v>113</v>
      </c>
      <c r="E38426" s="265"/>
    </row>
    <row r="38427" spans="1:5">
      <c r="A38427" s="283">
        <v>97501</v>
      </c>
      <c r="B38427" s="176">
        <v>477.5</v>
      </c>
      <c r="C38427" s="176">
        <v>36.4</v>
      </c>
      <c r="D38427" s="282">
        <v>178</v>
      </c>
      <c r="E38427" s="265"/>
    </row>
    <row r="38428" spans="1:5">
      <c r="A38428" s="283">
        <v>97502</v>
      </c>
      <c r="B38428" s="176">
        <v>353.4</v>
      </c>
      <c r="C38428" s="176">
        <v>40.200000000000003</v>
      </c>
      <c r="D38428" s="282">
        <v>116</v>
      </c>
      <c r="E38428" s="265"/>
    </row>
    <row r="38429" spans="1:5">
      <c r="A38429" s="283">
        <v>97503</v>
      </c>
      <c r="B38429" s="176">
        <v>164.1</v>
      </c>
      <c r="C38429" s="176">
        <v>36.299999999999997</v>
      </c>
      <c r="D38429" s="282">
        <v>115</v>
      </c>
      <c r="E38429" s="265"/>
    </row>
    <row r="38430" spans="1:5">
      <c r="A38430" s="283">
        <v>97504</v>
      </c>
      <c r="B38430" s="176">
        <v>772.7</v>
      </c>
      <c r="C38430" s="176">
        <v>42.4</v>
      </c>
      <c r="D38430" s="282">
        <v>139</v>
      </c>
      <c r="E38430" s="265"/>
    </row>
    <row r="38431" spans="1:5">
      <c r="A38431" s="283">
        <v>97520</v>
      </c>
      <c r="B38431" s="176">
        <v>46.7</v>
      </c>
      <c r="C38431" s="176">
        <v>45.3</v>
      </c>
      <c r="D38431" s="282">
        <v>143</v>
      </c>
      <c r="E38431" s="265"/>
    </row>
    <row r="38432" spans="1:5">
      <c r="A38432" s="283">
        <v>97522</v>
      </c>
      <c r="B38432" s="176">
        <v>3</v>
      </c>
      <c r="C38432" s="176">
        <v>48</v>
      </c>
      <c r="D38432" s="282">
        <v>87</v>
      </c>
      <c r="E38432" s="265"/>
    </row>
    <row r="38433" spans="1:5">
      <c r="A38433" s="283">
        <v>97523</v>
      </c>
      <c r="B38433" s="176">
        <v>23.3</v>
      </c>
      <c r="C38433" s="176">
        <v>49.3</v>
      </c>
      <c r="D38433" s="282">
        <v>121</v>
      </c>
      <c r="E38433" s="265"/>
    </row>
    <row r="38434" spans="1:5">
      <c r="A38434" s="283">
        <v>97524</v>
      </c>
      <c r="B38434" s="176">
        <v>31.5</v>
      </c>
      <c r="C38434" s="176">
        <v>42.1</v>
      </c>
      <c r="D38434" s="282">
        <v>114</v>
      </c>
      <c r="E38434" s="265"/>
    </row>
    <row r="38435" spans="1:5">
      <c r="A38435" s="283">
        <v>97525</v>
      </c>
      <c r="B38435" s="176">
        <v>50.9</v>
      </c>
      <c r="C38435" s="176">
        <v>50.4</v>
      </c>
      <c r="D38435" s="282">
        <v>87</v>
      </c>
      <c r="E38435" s="265"/>
    </row>
    <row r="38436" spans="1:5">
      <c r="A38436" s="283">
        <v>97526</v>
      </c>
      <c r="B38436" s="176">
        <v>144.80000000000001</v>
      </c>
      <c r="C38436" s="176">
        <v>45.2</v>
      </c>
      <c r="D38436" s="282">
        <v>124</v>
      </c>
      <c r="E38436" s="265"/>
    </row>
    <row r="38437" spans="1:5">
      <c r="A38437" s="283">
        <v>97527</v>
      </c>
      <c r="B38437" s="176">
        <v>81.900000000000006</v>
      </c>
      <c r="C38437" s="176">
        <v>46.8</v>
      </c>
      <c r="D38437" s="282">
        <v>122</v>
      </c>
      <c r="E38437" s="265"/>
    </row>
    <row r="38438" spans="1:5">
      <c r="A38438" s="283">
        <v>97528</v>
      </c>
      <c r="B38438" s="176">
        <v>293.2</v>
      </c>
      <c r="C38438" s="176">
        <v>47</v>
      </c>
      <c r="D38438" s="282">
        <v>87</v>
      </c>
      <c r="E38438" s="265"/>
    </row>
    <row r="38439" spans="1:5">
      <c r="A38439" s="283">
        <v>97530</v>
      </c>
      <c r="B38439" s="176">
        <v>23.1</v>
      </c>
      <c r="C38439" s="176">
        <v>51.5</v>
      </c>
      <c r="D38439" s="282">
        <v>96</v>
      </c>
      <c r="E38439" s="265"/>
    </row>
    <row r="38440" spans="1:5">
      <c r="A38440" s="283">
        <v>97531</v>
      </c>
      <c r="B38440" s="176">
        <v>15.2</v>
      </c>
      <c r="C38440" s="176">
        <v>52.8</v>
      </c>
      <c r="D38440" s="282">
        <v>97</v>
      </c>
      <c r="E38440" s="265"/>
    </row>
    <row r="38441" spans="1:5">
      <c r="A38441" s="283">
        <v>97532</v>
      </c>
      <c r="B38441" s="176">
        <v>46.3</v>
      </c>
      <c r="C38441" s="176">
        <v>53.1</v>
      </c>
      <c r="D38441" s="282">
        <v>87</v>
      </c>
      <c r="E38441" s="265"/>
    </row>
    <row r="38442" spans="1:5">
      <c r="A38442" s="283">
        <v>97533</v>
      </c>
      <c r="B38442" s="176">
        <v>0</v>
      </c>
      <c r="C38442" s="176">
        <v>0</v>
      </c>
      <c r="D38442" s="282">
        <v>87</v>
      </c>
      <c r="E38442" s="265"/>
    </row>
    <row r="38443" spans="1:5">
      <c r="A38443" s="283">
        <v>97534</v>
      </c>
      <c r="B38443" s="176">
        <v>8.6</v>
      </c>
      <c r="C38443" s="176">
        <v>51.7</v>
      </c>
      <c r="D38443" s="282">
        <v>87</v>
      </c>
      <c r="E38443" s="265"/>
    </row>
    <row r="38444" spans="1:5">
      <c r="A38444" s="283">
        <v>97535</v>
      </c>
      <c r="B38444" s="176">
        <v>853.6</v>
      </c>
      <c r="C38444" s="176">
        <v>43.3</v>
      </c>
      <c r="D38444" s="282">
        <v>121</v>
      </c>
      <c r="E38444" s="265"/>
    </row>
    <row r="38445" spans="1:5">
      <c r="A38445" s="283">
        <v>97536</v>
      </c>
      <c r="B38445" s="176">
        <v>4.3</v>
      </c>
      <c r="C38445" s="176">
        <v>50.8</v>
      </c>
      <c r="D38445" s="282">
        <v>87</v>
      </c>
      <c r="E38445" s="265"/>
    </row>
    <row r="38446" spans="1:5">
      <c r="A38446" s="283">
        <v>97537</v>
      </c>
      <c r="B38446" s="176">
        <v>29.2</v>
      </c>
      <c r="C38446" s="176">
        <v>51.5</v>
      </c>
      <c r="D38446" s="282">
        <v>106</v>
      </c>
      <c r="E38446" s="265"/>
    </row>
    <row r="38447" spans="1:5">
      <c r="A38447" s="283">
        <v>97538</v>
      </c>
      <c r="B38447" s="176">
        <v>9.6999999999999993</v>
      </c>
      <c r="C38447" s="176">
        <v>51.4</v>
      </c>
      <c r="D38447" s="282">
        <v>87</v>
      </c>
      <c r="E38447" s="265"/>
    </row>
    <row r="38448" spans="1:5">
      <c r="A38448" s="283">
        <v>97539</v>
      </c>
      <c r="B38448" s="176">
        <v>148.9</v>
      </c>
      <c r="C38448" s="176">
        <v>52.1</v>
      </c>
      <c r="D38448" s="282">
        <v>95</v>
      </c>
      <c r="E38448" s="265"/>
    </row>
    <row r="38449" spans="1:5">
      <c r="A38449" s="283">
        <v>97540</v>
      </c>
      <c r="B38449" s="176">
        <v>53.4</v>
      </c>
      <c r="C38449" s="176">
        <v>40.5</v>
      </c>
      <c r="D38449" s="282">
        <v>102</v>
      </c>
      <c r="E38449" s="265"/>
    </row>
    <row r="38450" spans="1:5">
      <c r="A38450" s="283">
        <v>97541</v>
      </c>
      <c r="B38450" s="176">
        <v>9.6999999999999993</v>
      </c>
      <c r="C38450" s="176">
        <v>49.3</v>
      </c>
      <c r="D38450" s="282">
        <v>87</v>
      </c>
      <c r="E38450" s="265"/>
    </row>
    <row r="38451" spans="1:5">
      <c r="A38451" s="283">
        <v>97543</v>
      </c>
      <c r="B38451" s="176">
        <v>28.6</v>
      </c>
      <c r="C38451" s="176">
        <v>51.3</v>
      </c>
      <c r="D38451" s="282">
        <v>87</v>
      </c>
      <c r="E38451" s="265"/>
    </row>
    <row r="38452" spans="1:5">
      <c r="A38452" s="283">
        <v>97544</v>
      </c>
      <c r="B38452" s="176">
        <v>22.9</v>
      </c>
      <c r="C38452" s="176">
        <v>50.5</v>
      </c>
      <c r="D38452" s="282">
        <v>95</v>
      </c>
      <c r="E38452" s="265"/>
    </row>
    <row r="38453" spans="1:5">
      <c r="A38453" s="283">
        <v>97601</v>
      </c>
      <c r="B38453" s="176">
        <v>21.4</v>
      </c>
      <c r="C38453" s="176">
        <v>37.700000000000003</v>
      </c>
      <c r="D38453" s="282">
        <v>125</v>
      </c>
      <c r="E38453" s="265"/>
    </row>
    <row r="38454" spans="1:5">
      <c r="A38454" s="283">
        <v>97602</v>
      </c>
      <c r="B38454" s="176">
        <v>2226.9</v>
      </c>
      <c r="C38454" s="176">
        <v>29.4</v>
      </c>
      <c r="D38454" s="282">
        <v>87</v>
      </c>
      <c r="E38454" s="265"/>
    </row>
    <row r="38455" spans="1:5">
      <c r="A38455" s="283">
        <v>97603</v>
      </c>
      <c r="B38455" s="176">
        <v>111.2</v>
      </c>
      <c r="C38455" s="176">
        <v>40.6</v>
      </c>
      <c r="D38455" s="282">
        <v>122</v>
      </c>
      <c r="E38455" s="265"/>
    </row>
    <row r="38456" spans="1:5">
      <c r="A38456" s="283">
        <v>97604</v>
      </c>
      <c r="B38456" s="176">
        <v>2.7</v>
      </c>
      <c r="C38456" s="176">
        <v>51.5</v>
      </c>
      <c r="D38456" s="282">
        <v>87</v>
      </c>
      <c r="E38456" s="265"/>
    </row>
    <row r="38457" spans="1:5">
      <c r="A38457" s="283">
        <v>97620</v>
      </c>
      <c r="B38457" s="176">
        <v>1.5</v>
      </c>
      <c r="C38457" s="176">
        <v>46</v>
      </c>
      <c r="D38457" s="282">
        <v>87</v>
      </c>
      <c r="E38457" s="265"/>
    </row>
    <row r="38458" spans="1:5">
      <c r="A38458" s="283">
        <v>97621</v>
      </c>
      <c r="B38458" s="176">
        <v>1.2</v>
      </c>
      <c r="C38458" s="176">
        <v>50.7</v>
      </c>
      <c r="D38458" s="282">
        <v>87</v>
      </c>
      <c r="E38458" s="265"/>
    </row>
    <row r="38459" spans="1:5">
      <c r="A38459" s="283">
        <v>97622</v>
      </c>
      <c r="B38459" s="176">
        <v>0</v>
      </c>
      <c r="C38459" s="176">
        <v>0</v>
      </c>
      <c r="D38459" s="282">
        <v>87</v>
      </c>
      <c r="E38459" s="265"/>
    </row>
    <row r="38460" spans="1:5">
      <c r="A38460" s="283">
        <v>97623</v>
      </c>
      <c r="B38460" s="176">
        <v>2.4</v>
      </c>
      <c r="C38460" s="176">
        <v>48</v>
      </c>
      <c r="D38460" s="282">
        <v>87</v>
      </c>
      <c r="E38460" s="265"/>
    </row>
    <row r="38461" spans="1:5">
      <c r="A38461" s="283">
        <v>97624</v>
      </c>
      <c r="B38461" s="176">
        <v>2.5</v>
      </c>
      <c r="C38461" s="176">
        <v>53.3</v>
      </c>
      <c r="D38461" s="282">
        <v>118</v>
      </c>
      <c r="E38461" s="265"/>
    </row>
    <row r="38462" spans="1:5">
      <c r="A38462" s="283">
        <v>97625</v>
      </c>
      <c r="B38462" s="176">
        <v>6.1</v>
      </c>
      <c r="C38462" s="176">
        <v>45.2</v>
      </c>
      <c r="D38462" s="282">
        <v>87</v>
      </c>
      <c r="E38462" s="265"/>
    </row>
    <row r="38463" spans="1:5">
      <c r="A38463" s="283">
        <v>97626</v>
      </c>
      <c r="B38463" s="176">
        <v>0</v>
      </c>
      <c r="C38463" s="176">
        <v>0</v>
      </c>
      <c r="D38463" s="282">
        <v>87</v>
      </c>
      <c r="E38463" s="265"/>
    </row>
    <row r="38464" spans="1:5">
      <c r="A38464" s="283">
        <v>97627</v>
      </c>
      <c r="B38464" s="176">
        <v>195.6</v>
      </c>
      <c r="C38464" s="176">
        <v>48.3</v>
      </c>
      <c r="D38464" s="282">
        <v>87</v>
      </c>
      <c r="E38464" s="265"/>
    </row>
    <row r="38465" spans="1:5">
      <c r="A38465" s="283">
        <v>97630</v>
      </c>
      <c r="B38465" s="176">
        <v>5.3</v>
      </c>
      <c r="C38465" s="176">
        <v>46.1</v>
      </c>
      <c r="D38465" s="282">
        <v>87</v>
      </c>
      <c r="E38465" s="265"/>
    </row>
    <row r="38466" spans="1:5">
      <c r="A38466" s="283">
        <v>97632</v>
      </c>
      <c r="B38466" s="176">
        <v>28.3</v>
      </c>
      <c r="C38466" s="176">
        <v>37.6</v>
      </c>
      <c r="D38466" s="282">
        <v>87</v>
      </c>
      <c r="E38466" s="265"/>
    </row>
    <row r="38467" spans="1:5">
      <c r="A38467" s="283">
        <v>97633</v>
      </c>
      <c r="B38467" s="176">
        <v>20.100000000000001</v>
      </c>
      <c r="C38467" s="176">
        <v>39.1</v>
      </c>
      <c r="D38467" s="282">
        <v>87</v>
      </c>
      <c r="E38467" s="265"/>
    </row>
    <row r="38468" spans="1:5">
      <c r="A38468" s="283">
        <v>97634</v>
      </c>
      <c r="B38468" s="176">
        <v>0</v>
      </c>
      <c r="C38468" s="176">
        <v>0</v>
      </c>
      <c r="D38468" s="282">
        <v>87</v>
      </c>
      <c r="E38468" s="265"/>
    </row>
    <row r="38469" spans="1:5">
      <c r="A38469" s="283">
        <v>97635</v>
      </c>
      <c r="B38469" s="176">
        <v>1.1000000000000001</v>
      </c>
      <c r="C38469" s="176">
        <v>54.1</v>
      </c>
      <c r="D38469" s="282">
        <v>87</v>
      </c>
      <c r="E38469" s="265"/>
    </row>
    <row r="38470" spans="1:5">
      <c r="A38470" s="283">
        <v>97636</v>
      </c>
      <c r="B38470" s="176">
        <v>0.2</v>
      </c>
      <c r="C38470" s="176">
        <v>48.6</v>
      </c>
      <c r="D38470" s="282">
        <v>87</v>
      </c>
      <c r="E38470" s="265"/>
    </row>
    <row r="38471" spans="1:5">
      <c r="A38471" s="283">
        <v>97637</v>
      </c>
      <c r="B38471" s="176">
        <v>0.2</v>
      </c>
      <c r="C38471" s="176">
        <v>47.8</v>
      </c>
      <c r="D38471" s="282">
        <v>87</v>
      </c>
      <c r="E38471" s="265"/>
    </row>
    <row r="38472" spans="1:5">
      <c r="A38472" s="283">
        <v>97638</v>
      </c>
      <c r="B38472" s="176">
        <v>0.7</v>
      </c>
      <c r="C38472" s="176">
        <v>49.4</v>
      </c>
      <c r="D38472" s="282">
        <v>87</v>
      </c>
      <c r="E38472" s="265"/>
    </row>
    <row r="38473" spans="1:5">
      <c r="A38473" s="283">
        <v>97639</v>
      </c>
      <c r="B38473" s="176">
        <v>4.7</v>
      </c>
      <c r="C38473" s="176">
        <v>53.6</v>
      </c>
      <c r="D38473" s="282">
        <v>87</v>
      </c>
      <c r="E38473" s="265"/>
    </row>
    <row r="38474" spans="1:5">
      <c r="A38474" s="283">
        <v>97640</v>
      </c>
      <c r="B38474" s="176">
        <v>0</v>
      </c>
      <c r="C38474" s="176">
        <v>0</v>
      </c>
      <c r="D38474" s="282">
        <v>87</v>
      </c>
      <c r="E38474" s="265"/>
    </row>
    <row r="38475" spans="1:5">
      <c r="A38475" s="283">
        <v>97641</v>
      </c>
      <c r="B38475" s="176">
        <v>0.7</v>
      </c>
      <c r="C38475" s="176">
        <v>49.3</v>
      </c>
      <c r="D38475" s="282">
        <v>112</v>
      </c>
      <c r="E38475" s="265"/>
    </row>
    <row r="38476" spans="1:5">
      <c r="A38476" s="283">
        <v>97701</v>
      </c>
      <c r="B38476" s="176">
        <v>89.8</v>
      </c>
      <c r="C38476" s="176">
        <v>38.5</v>
      </c>
      <c r="D38476" s="282">
        <v>143</v>
      </c>
      <c r="E38476" s="265"/>
    </row>
    <row r="38477" spans="1:5">
      <c r="A38477" s="283">
        <v>97702</v>
      </c>
      <c r="B38477" s="176">
        <v>35</v>
      </c>
      <c r="C38477" s="176">
        <v>38.799999999999997</v>
      </c>
      <c r="D38477" s="282">
        <v>145</v>
      </c>
      <c r="E38477" s="265"/>
    </row>
    <row r="38478" spans="1:5">
      <c r="A38478" s="283">
        <v>97707</v>
      </c>
      <c r="B38478" s="176">
        <v>43.9</v>
      </c>
      <c r="C38478" s="176">
        <v>51.3</v>
      </c>
      <c r="D38478" s="282">
        <v>102</v>
      </c>
      <c r="E38478" s="265"/>
    </row>
    <row r="38479" spans="1:5">
      <c r="A38479" s="283">
        <v>97708</v>
      </c>
      <c r="B38479" s="176">
        <v>26.4</v>
      </c>
      <c r="C38479" s="176">
        <v>48</v>
      </c>
      <c r="D38479" s="282">
        <v>87</v>
      </c>
      <c r="E38479" s="265"/>
    </row>
    <row r="38480" spans="1:5">
      <c r="A38480" s="283">
        <v>97709</v>
      </c>
      <c r="B38480" s="176">
        <v>190.4</v>
      </c>
      <c r="C38480" s="176">
        <v>47.2</v>
      </c>
      <c r="D38480" s="282">
        <v>87</v>
      </c>
      <c r="E38480" s="265"/>
    </row>
    <row r="38481" spans="1:5">
      <c r="A38481" s="283">
        <v>97710</v>
      </c>
      <c r="B38481" s="176">
        <v>0.1</v>
      </c>
      <c r="C38481" s="176">
        <v>43.8</v>
      </c>
      <c r="D38481" s="282">
        <v>87</v>
      </c>
      <c r="E38481" s="265"/>
    </row>
    <row r="38482" spans="1:5">
      <c r="A38482" s="283">
        <v>97711</v>
      </c>
      <c r="B38482" s="176">
        <v>1.5</v>
      </c>
      <c r="C38482" s="176">
        <v>41.2</v>
      </c>
      <c r="D38482" s="282">
        <v>87</v>
      </c>
      <c r="E38482" s="265"/>
    </row>
    <row r="38483" spans="1:5">
      <c r="A38483" s="283">
        <v>97712</v>
      </c>
      <c r="B38483" s="176">
        <v>1.4</v>
      </c>
      <c r="C38483" s="176">
        <v>51.3</v>
      </c>
      <c r="D38483" s="282">
        <v>87</v>
      </c>
      <c r="E38483" s="265"/>
    </row>
    <row r="38484" spans="1:5">
      <c r="A38484" s="283">
        <v>97720</v>
      </c>
      <c r="B38484" s="176">
        <v>1.3</v>
      </c>
      <c r="C38484" s="176">
        <v>45.3</v>
      </c>
      <c r="D38484" s="282">
        <v>106</v>
      </c>
      <c r="E38484" s="265"/>
    </row>
    <row r="38485" spans="1:5">
      <c r="A38485" s="283">
        <v>97721</v>
      </c>
      <c r="B38485" s="176">
        <v>0.1</v>
      </c>
      <c r="C38485" s="176">
        <v>45.3</v>
      </c>
      <c r="D38485" s="282">
        <v>87</v>
      </c>
      <c r="E38485" s="265"/>
    </row>
    <row r="38486" spans="1:5">
      <c r="A38486" s="283">
        <v>97722</v>
      </c>
      <c r="B38486" s="176">
        <v>0.1</v>
      </c>
      <c r="C38486" s="176">
        <v>44.4</v>
      </c>
      <c r="D38486" s="282">
        <v>87</v>
      </c>
      <c r="E38486" s="265"/>
    </row>
    <row r="38487" spans="1:5">
      <c r="A38487" s="283">
        <v>97730</v>
      </c>
      <c r="B38487" s="176">
        <v>1.3</v>
      </c>
      <c r="C38487" s="176">
        <v>58.5</v>
      </c>
      <c r="D38487" s="282">
        <v>97</v>
      </c>
      <c r="E38487" s="265"/>
    </row>
    <row r="38488" spans="1:5">
      <c r="A38488" s="283">
        <v>97731</v>
      </c>
      <c r="B38488" s="176">
        <v>0.8</v>
      </c>
      <c r="C38488" s="176">
        <v>53.6</v>
      </c>
      <c r="D38488" s="282">
        <v>87</v>
      </c>
      <c r="E38488" s="265"/>
    </row>
    <row r="38489" spans="1:5">
      <c r="A38489" s="283">
        <v>97732</v>
      </c>
      <c r="B38489" s="176">
        <v>0</v>
      </c>
      <c r="C38489" s="176">
        <v>0</v>
      </c>
      <c r="D38489" s="282">
        <v>87</v>
      </c>
      <c r="E38489" s="265"/>
    </row>
    <row r="38490" spans="1:5">
      <c r="A38490" s="283">
        <v>97733</v>
      </c>
      <c r="B38490" s="176">
        <v>1.2</v>
      </c>
      <c r="C38490" s="176">
        <v>51.7</v>
      </c>
      <c r="D38490" s="282">
        <v>97</v>
      </c>
      <c r="E38490" s="265"/>
    </row>
    <row r="38491" spans="1:5">
      <c r="A38491" s="283">
        <v>97734</v>
      </c>
      <c r="B38491" s="176">
        <v>4.2</v>
      </c>
      <c r="C38491" s="176">
        <v>40.4</v>
      </c>
      <c r="D38491" s="282">
        <v>87</v>
      </c>
      <c r="E38491" s="265"/>
    </row>
    <row r="38492" spans="1:5">
      <c r="A38492" s="283">
        <v>97735</v>
      </c>
      <c r="B38492" s="176">
        <v>0.7</v>
      </c>
      <c r="C38492" s="176">
        <v>49.8</v>
      </c>
      <c r="D38492" s="282">
        <v>87</v>
      </c>
      <c r="E38492" s="265"/>
    </row>
    <row r="38493" spans="1:5">
      <c r="A38493" s="283">
        <v>97736</v>
      </c>
      <c r="B38493" s="176">
        <v>0.1</v>
      </c>
      <c r="C38493" s="176">
        <v>43.8</v>
      </c>
      <c r="D38493" s="282">
        <v>87</v>
      </c>
      <c r="E38493" s="265"/>
    </row>
    <row r="38494" spans="1:5">
      <c r="A38494" s="283">
        <v>97737</v>
      </c>
      <c r="B38494" s="176">
        <v>8.6999999999999993</v>
      </c>
      <c r="C38494" s="176">
        <v>53.4</v>
      </c>
      <c r="D38494" s="282">
        <v>87</v>
      </c>
      <c r="E38494" s="265"/>
    </row>
    <row r="38495" spans="1:5">
      <c r="A38495" s="283">
        <v>97738</v>
      </c>
      <c r="B38495" s="176">
        <v>13.4</v>
      </c>
      <c r="C38495" s="176">
        <v>44.3</v>
      </c>
      <c r="D38495" s="282">
        <v>87</v>
      </c>
      <c r="E38495" s="265"/>
    </row>
    <row r="38496" spans="1:5">
      <c r="A38496" s="283">
        <v>97739</v>
      </c>
      <c r="B38496" s="176">
        <v>21.3</v>
      </c>
      <c r="C38496" s="176">
        <v>50.2</v>
      </c>
      <c r="D38496" s="282">
        <v>87</v>
      </c>
      <c r="E38496" s="265"/>
    </row>
    <row r="38497" spans="1:5">
      <c r="A38497" s="283">
        <v>97741</v>
      </c>
      <c r="B38497" s="176">
        <v>42.1</v>
      </c>
      <c r="C38497" s="176">
        <v>37.5</v>
      </c>
      <c r="D38497" s="282">
        <v>95</v>
      </c>
      <c r="E38497" s="265"/>
    </row>
    <row r="38498" spans="1:5">
      <c r="A38498" s="283">
        <v>97750</v>
      </c>
      <c r="B38498" s="176">
        <v>0.8</v>
      </c>
      <c r="C38498" s="176">
        <v>52.2</v>
      </c>
      <c r="D38498" s="282">
        <v>87</v>
      </c>
      <c r="E38498" s="265"/>
    </row>
    <row r="38499" spans="1:5">
      <c r="A38499" s="283">
        <v>97751</v>
      </c>
      <c r="B38499" s="176">
        <v>0.3</v>
      </c>
      <c r="C38499" s="176">
        <v>50</v>
      </c>
      <c r="D38499" s="282">
        <v>87</v>
      </c>
      <c r="E38499" s="265"/>
    </row>
    <row r="38500" spans="1:5">
      <c r="A38500" s="283">
        <v>97752</v>
      </c>
      <c r="B38500" s="176">
        <v>0.3</v>
      </c>
      <c r="C38500" s="176">
        <v>49.7</v>
      </c>
      <c r="D38500" s="282">
        <v>87</v>
      </c>
      <c r="E38500" s="265"/>
    </row>
    <row r="38501" spans="1:5">
      <c r="A38501" s="283">
        <v>97753</v>
      </c>
      <c r="B38501" s="176">
        <v>15.4</v>
      </c>
      <c r="C38501" s="176">
        <v>51.8</v>
      </c>
      <c r="D38501" s="282">
        <v>113</v>
      </c>
      <c r="E38501" s="265"/>
    </row>
    <row r="38502" spans="1:5">
      <c r="A38502" s="283">
        <v>97754</v>
      </c>
      <c r="B38502" s="176">
        <v>8.6999999999999993</v>
      </c>
      <c r="C38502" s="176">
        <v>44.5</v>
      </c>
      <c r="D38502" s="282">
        <v>122</v>
      </c>
      <c r="E38502" s="265"/>
    </row>
    <row r="38503" spans="1:5">
      <c r="A38503" s="283">
        <v>97756</v>
      </c>
      <c r="B38503" s="176">
        <v>227.5</v>
      </c>
      <c r="C38503" s="176">
        <v>37.700000000000003</v>
      </c>
      <c r="D38503" s="282">
        <v>123</v>
      </c>
      <c r="E38503" s="265"/>
    </row>
    <row r="38504" spans="1:5">
      <c r="A38504" s="283">
        <v>97758</v>
      </c>
      <c r="B38504" s="176">
        <v>0.3</v>
      </c>
      <c r="C38504" s="176">
        <v>44.2</v>
      </c>
      <c r="D38504" s="282">
        <v>87</v>
      </c>
      <c r="E38504" s="265"/>
    </row>
    <row r="38505" spans="1:5">
      <c r="A38505" s="283">
        <v>97759</v>
      </c>
      <c r="B38505" s="176">
        <v>10.3</v>
      </c>
      <c r="C38505" s="176">
        <v>49.7</v>
      </c>
      <c r="D38505" s="282">
        <v>124</v>
      </c>
      <c r="E38505" s="265"/>
    </row>
    <row r="38506" spans="1:5">
      <c r="A38506" s="283">
        <v>97760</v>
      </c>
      <c r="B38506" s="176">
        <v>95.4</v>
      </c>
      <c r="C38506" s="176">
        <v>50.3</v>
      </c>
      <c r="D38506" s="282">
        <v>94</v>
      </c>
      <c r="E38506" s="265"/>
    </row>
    <row r="38507" spans="1:5">
      <c r="A38507" s="283">
        <v>97761</v>
      </c>
      <c r="B38507" s="176">
        <v>4</v>
      </c>
      <c r="C38507" s="176">
        <v>26.4</v>
      </c>
      <c r="D38507" s="282">
        <v>87</v>
      </c>
      <c r="E38507" s="265"/>
    </row>
    <row r="38508" spans="1:5">
      <c r="A38508" s="283">
        <v>97801</v>
      </c>
      <c r="B38508" s="176">
        <v>18.399999999999999</v>
      </c>
      <c r="C38508" s="176">
        <v>38.1</v>
      </c>
      <c r="D38508" s="282">
        <v>120</v>
      </c>
      <c r="E38508" s="265"/>
    </row>
    <row r="38509" spans="1:5">
      <c r="A38509" s="283">
        <v>97810</v>
      </c>
      <c r="B38509" s="176">
        <v>10.7</v>
      </c>
      <c r="C38509" s="176">
        <v>41.1</v>
      </c>
      <c r="D38509" s="282">
        <v>87</v>
      </c>
      <c r="E38509" s="265"/>
    </row>
    <row r="38510" spans="1:5">
      <c r="A38510" s="283">
        <v>97812</v>
      </c>
      <c r="B38510" s="176">
        <v>1.9</v>
      </c>
      <c r="C38510" s="176">
        <v>46</v>
      </c>
      <c r="D38510" s="282">
        <v>87</v>
      </c>
      <c r="E38510" s="265"/>
    </row>
    <row r="38511" spans="1:5">
      <c r="A38511" s="283">
        <v>97813</v>
      </c>
      <c r="B38511" s="176">
        <v>6.7</v>
      </c>
      <c r="C38511" s="176">
        <v>42.2</v>
      </c>
      <c r="D38511" s="282">
        <v>87</v>
      </c>
      <c r="E38511" s="265"/>
    </row>
    <row r="38512" spans="1:5">
      <c r="A38512" s="283">
        <v>97814</v>
      </c>
      <c r="B38512" s="176">
        <v>9.1999999999999993</v>
      </c>
      <c r="C38512" s="176">
        <v>45.7</v>
      </c>
      <c r="D38512" s="282">
        <v>114</v>
      </c>
      <c r="E38512" s="265"/>
    </row>
    <row r="38513" spans="1:5">
      <c r="A38513" s="283">
        <v>97817</v>
      </c>
      <c r="B38513" s="176">
        <v>0.5</v>
      </c>
      <c r="C38513" s="176">
        <v>54.2</v>
      </c>
      <c r="D38513" s="282">
        <v>87</v>
      </c>
      <c r="E38513" s="265"/>
    </row>
    <row r="38514" spans="1:5">
      <c r="A38514" s="283">
        <v>97818</v>
      </c>
      <c r="B38514" s="176">
        <v>16.899999999999999</v>
      </c>
      <c r="C38514" s="176">
        <v>30</v>
      </c>
      <c r="D38514" s="282">
        <v>87</v>
      </c>
      <c r="E38514" s="265"/>
    </row>
    <row r="38515" spans="1:5">
      <c r="A38515" s="283">
        <v>97819</v>
      </c>
      <c r="B38515" s="176">
        <v>1.1000000000000001</v>
      </c>
      <c r="C38515" s="176">
        <v>55.8</v>
      </c>
      <c r="D38515" s="282">
        <v>87</v>
      </c>
      <c r="E38515" s="265"/>
    </row>
    <row r="38516" spans="1:5">
      <c r="A38516" s="283">
        <v>97820</v>
      </c>
      <c r="B38516" s="176">
        <v>5.4</v>
      </c>
      <c r="C38516" s="176">
        <v>50</v>
      </c>
      <c r="D38516" s="282">
        <v>87</v>
      </c>
      <c r="E38516" s="265"/>
    </row>
    <row r="38517" spans="1:5">
      <c r="A38517" s="283">
        <v>97823</v>
      </c>
      <c r="B38517" s="176">
        <v>1.3</v>
      </c>
      <c r="C38517" s="176">
        <v>52.2</v>
      </c>
      <c r="D38517" s="282">
        <v>87</v>
      </c>
      <c r="E38517" s="265"/>
    </row>
    <row r="38518" spans="1:5">
      <c r="A38518" s="283">
        <v>97824</v>
      </c>
      <c r="B38518" s="176">
        <v>15.4</v>
      </c>
      <c r="C38518" s="176">
        <v>46.9</v>
      </c>
      <c r="D38518" s="282">
        <v>112</v>
      </c>
      <c r="E38518" s="265"/>
    </row>
    <row r="38519" spans="1:5">
      <c r="A38519" s="283">
        <v>97825</v>
      </c>
      <c r="B38519" s="176">
        <v>0.6</v>
      </c>
      <c r="C38519" s="176">
        <v>51.3</v>
      </c>
      <c r="D38519" s="282">
        <v>87</v>
      </c>
      <c r="E38519" s="265"/>
    </row>
    <row r="38520" spans="1:5">
      <c r="A38520" s="283">
        <v>97826</v>
      </c>
      <c r="B38520" s="176">
        <v>11</v>
      </c>
      <c r="C38520" s="176">
        <v>38.6</v>
      </c>
      <c r="D38520" s="282">
        <v>87</v>
      </c>
      <c r="E38520" s="265"/>
    </row>
    <row r="38521" spans="1:5">
      <c r="A38521" s="283">
        <v>97827</v>
      </c>
      <c r="B38521" s="176">
        <v>8.1</v>
      </c>
      <c r="C38521" s="176">
        <v>47.7</v>
      </c>
      <c r="D38521" s="282">
        <v>87</v>
      </c>
      <c r="E38521" s="265"/>
    </row>
    <row r="38522" spans="1:5">
      <c r="A38522" s="283">
        <v>97828</v>
      </c>
      <c r="B38522" s="176">
        <v>4.5</v>
      </c>
      <c r="C38522" s="176">
        <v>49</v>
      </c>
      <c r="D38522" s="282">
        <v>122</v>
      </c>
      <c r="E38522" s="265"/>
    </row>
    <row r="38523" spans="1:5">
      <c r="A38523" s="283">
        <v>97830</v>
      </c>
      <c r="B38523" s="176">
        <v>0.9</v>
      </c>
      <c r="C38523" s="176">
        <v>52.7</v>
      </c>
      <c r="D38523" s="282">
        <v>97</v>
      </c>
      <c r="E38523" s="265"/>
    </row>
    <row r="38524" spans="1:5">
      <c r="A38524" s="283">
        <v>97833</v>
      </c>
      <c r="B38524" s="176">
        <v>10</v>
      </c>
      <c r="C38524" s="176">
        <v>46.8</v>
      </c>
      <c r="D38524" s="282">
        <v>87</v>
      </c>
      <c r="E38524" s="265"/>
    </row>
    <row r="38525" spans="1:5">
      <c r="A38525" s="283">
        <v>97834</v>
      </c>
      <c r="B38525" s="176">
        <v>3.4</v>
      </c>
      <c r="C38525" s="176">
        <v>54.4</v>
      </c>
      <c r="D38525" s="282">
        <v>87</v>
      </c>
      <c r="E38525" s="265"/>
    </row>
    <row r="38526" spans="1:5">
      <c r="A38526" s="283">
        <v>97835</v>
      </c>
      <c r="B38526" s="176">
        <v>2.2999999999999998</v>
      </c>
      <c r="C38526" s="176">
        <v>38.6</v>
      </c>
      <c r="D38526" s="282">
        <v>87</v>
      </c>
      <c r="E38526" s="265"/>
    </row>
    <row r="38527" spans="1:5">
      <c r="A38527" s="283">
        <v>97836</v>
      </c>
      <c r="B38527" s="176">
        <v>1.7</v>
      </c>
      <c r="C38527" s="176">
        <v>47.6</v>
      </c>
      <c r="D38527" s="282">
        <v>87</v>
      </c>
      <c r="E38527" s="265"/>
    </row>
    <row r="38528" spans="1:5">
      <c r="A38528" s="283">
        <v>97837</v>
      </c>
      <c r="B38528" s="176">
        <v>1</v>
      </c>
      <c r="C38528" s="176">
        <v>56.7</v>
      </c>
      <c r="D38528" s="282">
        <v>87</v>
      </c>
      <c r="E38528" s="265"/>
    </row>
    <row r="38529" spans="1:5">
      <c r="A38529" s="283">
        <v>97838</v>
      </c>
      <c r="B38529" s="176">
        <v>152.19999999999999</v>
      </c>
      <c r="C38529" s="176">
        <v>33.200000000000003</v>
      </c>
      <c r="D38529" s="282">
        <v>113</v>
      </c>
      <c r="E38529" s="265"/>
    </row>
    <row r="38530" spans="1:5">
      <c r="A38530" s="283">
        <v>97839</v>
      </c>
      <c r="B38530" s="176">
        <v>2.2000000000000002</v>
      </c>
      <c r="C38530" s="176">
        <v>42.1</v>
      </c>
      <c r="D38530" s="282">
        <v>87</v>
      </c>
      <c r="E38530" s="265"/>
    </row>
    <row r="38531" spans="1:5">
      <c r="A38531" s="283">
        <v>97840</v>
      </c>
      <c r="B38531" s="176">
        <v>1.5</v>
      </c>
      <c r="C38531" s="176">
        <v>54.5</v>
      </c>
      <c r="D38531" s="282">
        <v>87</v>
      </c>
      <c r="E38531" s="265"/>
    </row>
    <row r="38532" spans="1:5">
      <c r="A38532" s="283">
        <v>97841</v>
      </c>
      <c r="B38532" s="176">
        <v>6.1</v>
      </c>
      <c r="C38532" s="176">
        <v>44.3</v>
      </c>
      <c r="D38532" s="282">
        <v>87</v>
      </c>
      <c r="E38532" s="265"/>
    </row>
    <row r="38533" spans="1:5">
      <c r="A38533" s="283">
        <v>97842</v>
      </c>
      <c r="B38533" s="176">
        <v>1.1000000000000001</v>
      </c>
      <c r="C38533" s="176">
        <v>51.8</v>
      </c>
      <c r="D38533" s="282">
        <v>87</v>
      </c>
      <c r="E38533" s="265"/>
    </row>
    <row r="38534" spans="1:5">
      <c r="A38534" s="283">
        <v>97843</v>
      </c>
      <c r="B38534" s="176">
        <v>2.1</v>
      </c>
      <c r="C38534" s="176">
        <v>45.6</v>
      </c>
      <c r="D38534" s="282">
        <v>87</v>
      </c>
      <c r="E38534" s="265"/>
    </row>
    <row r="38535" spans="1:5">
      <c r="A38535" s="283">
        <v>97844</v>
      </c>
      <c r="B38535" s="176">
        <v>64.5</v>
      </c>
      <c r="C38535" s="176">
        <v>37.200000000000003</v>
      </c>
      <c r="D38535" s="282">
        <v>87</v>
      </c>
      <c r="E38535" s="265"/>
    </row>
    <row r="38536" spans="1:5">
      <c r="A38536" s="283">
        <v>97845</v>
      </c>
      <c r="B38536" s="176">
        <v>6</v>
      </c>
      <c r="C38536" s="176">
        <v>47.3</v>
      </c>
      <c r="D38536" s="282">
        <v>87</v>
      </c>
      <c r="E38536" s="265"/>
    </row>
    <row r="38537" spans="1:5">
      <c r="A38537" s="283">
        <v>97846</v>
      </c>
      <c r="B38537" s="176">
        <v>1.2</v>
      </c>
      <c r="C38537" s="176">
        <v>52.1</v>
      </c>
      <c r="D38537" s="282">
        <v>108</v>
      </c>
      <c r="E38537" s="265"/>
    </row>
    <row r="38538" spans="1:5">
      <c r="A38538" s="283">
        <v>97848</v>
      </c>
      <c r="B38538" s="176">
        <v>0.7</v>
      </c>
      <c r="C38538" s="176">
        <v>50.9</v>
      </c>
      <c r="D38538" s="282">
        <v>87</v>
      </c>
      <c r="E38538" s="265"/>
    </row>
    <row r="38539" spans="1:5">
      <c r="A38539" s="283">
        <v>97850</v>
      </c>
      <c r="B38539" s="176">
        <v>20.6</v>
      </c>
      <c r="C38539" s="176">
        <v>35.700000000000003</v>
      </c>
      <c r="D38539" s="282">
        <v>120</v>
      </c>
      <c r="E38539" s="265"/>
    </row>
    <row r="38540" spans="1:5">
      <c r="A38540" s="283">
        <v>97856</v>
      </c>
      <c r="B38540" s="176">
        <v>0.8</v>
      </c>
      <c r="C38540" s="176">
        <v>50.6</v>
      </c>
      <c r="D38540" s="282">
        <v>87</v>
      </c>
      <c r="E38540" s="265"/>
    </row>
    <row r="38541" spans="1:5">
      <c r="A38541" s="283">
        <v>97857</v>
      </c>
      <c r="B38541" s="176">
        <v>2.8</v>
      </c>
      <c r="C38541" s="176">
        <v>49.3</v>
      </c>
      <c r="D38541" s="282">
        <v>87</v>
      </c>
      <c r="E38541" s="265"/>
    </row>
    <row r="38542" spans="1:5">
      <c r="A38542" s="283">
        <v>97859</v>
      </c>
      <c r="B38542" s="176">
        <v>5.3</v>
      </c>
      <c r="C38542" s="176">
        <v>43.8</v>
      </c>
      <c r="D38542" s="282">
        <v>87</v>
      </c>
      <c r="E38542" s="265"/>
    </row>
    <row r="38543" spans="1:5">
      <c r="A38543" s="283">
        <v>97861</v>
      </c>
      <c r="B38543" s="176">
        <v>1.4</v>
      </c>
      <c r="C38543" s="176">
        <v>51</v>
      </c>
      <c r="D38543" s="282">
        <v>87</v>
      </c>
      <c r="E38543" s="265"/>
    </row>
    <row r="38544" spans="1:5">
      <c r="A38544" s="283">
        <v>97862</v>
      </c>
      <c r="B38544" s="176">
        <v>44.4</v>
      </c>
      <c r="C38544" s="176">
        <v>36.9</v>
      </c>
      <c r="D38544" s="282">
        <v>87</v>
      </c>
      <c r="E38544" s="265"/>
    </row>
    <row r="38545" spans="1:5">
      <c r="A38545" s="283">
        <v>97864</v>
      </c>
      <c r="B38545" s="176">
        <v>0.8</v>
      </c>
      <c r="C38545" s="176">
        <v>47.5</v>
      </c>
      <c r="D38545" s="282">
        <v>87</v>
      </c>
      <c r="E38545" s="265"/>
    </row>
    <row r="38546" spans="1:5">
      <c r="A38546" s="283">
        <v>97865</v>
      </c>
      <c r="B38546" s="176">
        <v>2.9</v>
      </c>
      <c r="C38546" s="176">
        <v>50.9</v>
      </c>
      <c r="D38546" s="282">
        <v>87</v>
      </c>
      <c r="E38546" s="265"/>
    </row>
    <row r="38547" spans="1:5">
      <c r="A38547" s="283">
        <v>97867</v>
      </c>
      <c r="B38547" s="176">
        <v>2</v>
      </c>
      <c r="C38547" s="176">
        <v>46.2</v>
      </c>
      <c r="D38547" s="282">
        <v>87</v>
      </c>
      <c r="E38547" s="265"/>
    </row>
    <row r="38548" spans="1:5">
      <c r="A38548" s="283">
        <v>97868</v>
      </c>
      <c r="B38548" s="176">
        <v>2.2000000000000002</v>
      </c>
      <c r="C38548" s="176">
        <v>42.8</v>
      </c>
      <c r="D38548" s="282">
        <v>87</v>
      </c>
      <c r="E38548" s="265"/>
    </row>
    <row r="38549" spans="1:5">
      <c r="A38549" s="283">
        <v>97869</v>
      </c>
      <c r="B38549" s="176">
        <v>1</v>
      </c>
      <c r="C38549" s="176">
        <v>51.1</v>
      </c>
      <c r="D38549" s="282">
        <v>111</v>
      </c>
      <c r="E38549" s="265"/>
    </row>
    <row r="38550" spans="1:5">
      <c r="A38550" s="283">
        <v>97870</v>
      </c>
      <c r="B38550" s="176">
        <v>1.2</v>
      </c>
      <c r="C38550" s="176">
        <v>57</v>
      </c>
      <c r="D38550" s="282">
        <v>87</v>
      </c>
      <c r="E38550" s="265"/>
    </row>
    <row r="38551" spans="1:5">
      <c r="A38551" s="283">
        <v>97873</v>
      </c>
      <c r="B38551" s="176">
        <v>0.8</v>
      </c>
      <c r="C38551" s="176">
        <v>52.3</v>
      </c>
      <c r="D38551" s="282">
        <v>87</v>
      </c>
      <c r="E38551" s="265"/>
    </row>
    <row r="38552" spans="1:5">
      <c r="A38552" s="283">
        <v>97874</v>
      </c>
      <c r="B38552" s="176">
        <v>0.7</v>
      </c>
      <c r="C38552" s="176">
        <v>51.4</v>
      </c>
      <c r="D38552" s="282">
        <v>114</v>
      </c>
      <c r="E38552" s="265"/>
    </row>
    <row r="38553" spans="1:5">
      <c r="A38553" s="283">
        <v>97875</v>
      </c>
      <c r="B38553" s="176">
        <v>48.3</v>
      </c>
      <c r="C38553" s="176">
        <v>35.200000000000003</v>
      </c>
      <c r="D38553" s="282">
        <v>87</v>
      </c>
      <c r="E38553" s="265"/>
    </row>
    <row r="38554" spans="1:5">
      <c r="A38554" s="283">
        <v>97876</v>
      </c>
      <c r="B38554" s="176">
        <v>7.7</v>
      </c>
      <c r="C38554" s="176">
        <v>48</v>
      </c>
      <c r="D38554" s="282">
        <v>87</v>
      </c>
      <c r="E38554" s="265"/>
    </row>
    <row r="38555" spans="1:5">
      <c r="A38555" s="283">
        <v>97877</v>
      </c>
      <c r="B38555" s="176">
        <v>0.5</v>
      </c>
      <c r="C38555" s="176">
        <v>55.5</v>
      </c>
      <c r="D38555" s="282">
        <v>87</v>
      </c>
      <c r="E38555" s="265"/>
    </row>
    <row r="38556" spans="1:5">
      <c r="A38556" s="283">
        <v>97880</v>
      </c>
      <c r="B38556" s="176">
        <v>0</v>
      </c>
      <c r="C38556" s="176">
        <v>0</v>
      </c>
      <c r="D38556" s="282">
        <v>87</v>
      </c>
      <c r="E38556" s="265"/>
    </row>
    <row r="38557" spans="1:5">
      <c r="A38557" s="283">
        <v>97882</v>
      </c>
      <c r="B38557" s="176">
        <v>261.10000000000002</v>
      </c>
      <c r="C38557" s="176">
        <v>32.200000000000003</v>
      </c>
      <c r="D38557" s="282">
        <v>87</v>
      </c>
      <c r="E38557" s="265"/>
    </row>
    <row r="38558" spans="1:5">
      <c r="A38558" s="283">
        <v>97883</v>
      </c>
      <c r="B38558" s="176">
        <v>7.4</v>
      </c>
      <c r="C38558" s="176">
        <v>44.6</v>
      </c>
      <c r="D38558" s="282">
        <v>87</v>
      </c>
      <c r="E38558" s="265"/>
    </row>
    <row r="38559" spans="1:5">
      <c r="A38559" s="283">
        <v>97884</v>
      </c>
      <c r="B38559" s="176">
        <v>1</v>
      </c>
      <c r="C38559" s="176">
        <v>56.8</v>
      </c>
      <c r="D38559" s="282">
        <v>87</v>
      </c>
      <c r="E38559" s="265"/>
    </row>
    <row r="38560" spans="1:5">
      <c r="A38560" s="283">
        <v>97885</v>
      </c>
      <c r="B38560" s="176">
        <v>2.1</v>
      </c>
      <c r="C38560" s="176">
        <v>49.1</v>
      </c>
      <c r="D38560" s="282">
        <v>87</v>
      </c>
      <c r="E38560" s="265"/>
    </row>
    <row r="38561" spans="1:5">
      <c r="A38561" s="283">
        <v>97886</v>
      </c>
      <c r="B38561" s="176">
        <v>7.6</v>
      </c>
      <c r="C38561" s="176">
        <v>45.1</v>
      </c>
      <c r="D38561" s="282">
        <v>87</v>
      </c>
      <c r="E38561" s="265"/>
    </row>
    <row r="38562" spans="1:5">
      <c r="A38562" s="283">
        <v>97901</v>
      </c>
      <c r="B38562" s="176">
        <v>6.1</v>
      </c>
      <c r="C38562" s="176">
        <v>41.5</v>
      </c>
      <c r="D38562" s="282">
        <v>87</v>
      </c>
      <c r="E38562" s="265"/>
    </row>
    <row r="38563" spans="1:5">
      <c r="A38563" s="283">
        <v>97902</v>
      </c>
      <c r="B38563" s="176">
        <v>0.1</v>
      </c>
      <c r="C38563" s="176">
        <v>44</v>
      </c>
      <c r="D38563" s="282">
        <v>87</v>
      </c>
      <c r="E38563" s="265"/>
    </row>
    <row r="38564" spans="1:5">
      <c r="A38564" s="283">
        <v>97903</v>
      </c>
      <c r="B38564" s="176">
        <v>1.9</v>
      </c>
      <c r="C38564" s="176">
        <v>37.799999999999997</v>
      </c>
      <c r="D38564" s="282">
        <v>87</v>
      </c>
      <c r="E38564" s="265"/>
    </row>
    <row r="38565" spans="1:5">
      <c r="A38565" s="283">
        <v>97904</v>
      </c>
      <c r="B38565" s="176">
        <v>0.8</v>
      </c>
      <c r="C38565" s="176">
        <v>45.7</v>
      </c>
      <c r="D38565" s="282">
        <v>87</v>
      </c>
      <c r="E38565" s="265"/>
    </row>
    <row r="38566" spans="1:5">
      <c r="A38566" s="283">
        <v>97905</v>
      </c>
      <c r="B38566" s="176">
        <v>0</v>
      </c>
      <c r="C38566" s="176">
        <v>0</v>
      </c>
      <c r="D38566" s="282">
        <v>87</v>
      </c>
      <c r="E38566" s="265"/>
    </row>
    <row r="38567" spans="1:5">
      <c r="A38567" s="283">
        <v>97906</v>
      </c>
      <c r="B38567" s="176">
        <v>1.6</v>
      </c>
      <c r="C38567" s="176">
        <v>37.9</v>
      </c>
      <c r="D38567" s="282">
        <v>87</v>
      </c>
      <c r="E38567" s="265"/>
    </row>
    <row r="38568" spans="1:5">
      <c r="A38568" s="283">
        <v>97907</v>
      </c>
      <c r="B38568" s="176">
        <v>1.8</v>
      </c>
      <c r="C38568" s="176">
        <v>42.6</v>
      </c>
      <c r="D38568" s="282">
        <v>87</v>
      </c>
      <c r="E38568" s="265"/>
    </row>
    <row r="38569" spans="1:5">
      <c r="A38569" s="283">
        <v>97908</v>
      </c>
      <c r="B38569" s="176">
        <v>1.9</v>
      </c>
      <c r="C38569" s="176">
        <v>38.200000000000003</v>
      </c>
      <c r="D38569" s="282">
        <v>87</v>
      </c>
      <c r="E38569" s="265"/>
    </row>
    <row r="38570" spans="1:5">
      <c r="A38570" s="283">
        <v>97909</v>
      </c>
      <c r="B38570" s="176">
        <v>1.9</v>
      </c>
      <c r="C38570" s="176">
        <v>38.1</v>
      </c>
      <c r="D38570" s="282">
        <v>87</v>
      </c>
      <c r="E38570" s="265"/>
    </row>
    <row r="38571" spans="1:5">
      <c r="A38571" s="283">
        <v>97910</v>
      </c>
      <c r="B38571" s="176">
        <v>0.1</v>
      </c>
      <c r="C38571" s="176">
        <v>47.5</v>
      </c>
      <c r="D38571" s="282">
        <v>87</v>
      </c>
      <c r="E38571" s="265"/>
    </row>
    <row r="38572" spans="1:5">
      <c r="A38572" s="283">
        <v>97911</v>
      </c>
      <c r="B38572" s="176">
        <v>1.3</v>
      </c>
      <c r="C38572" s="176">
        <v>38</v>
      </c>
      <c r="D38572" s="282">
        <v>87</v>
      </c>
      <c r="E38572" s="265"/>
    </row>
    <row r="38573" spans="1:5">
      <c r="A38573" s="283">
        <v>97913</v>
      </c>
      <c r="B38573" s="176">
        <v>23.6</v>
      </c>
      <c r="C38573" s="176">
        <v>33</v>
      </c>
      <c r="D38573" s="282">
        <v>87</v>
      </c>
      <c r="E38573" s="265"/>
    </row>
    <row r="38574" spans="1:5">
      <c r="A38574" s="283">
        <v>97914</v>
      </c>
      <c r="B38574" s="176">
        <v>56.3</v>
      </c>
      <c r="C38574" s="176">
        <v>35.1</v>
      </c>
      <c r="D38574" s="282">
        <v>124</v>
      </c>
      <c r="E38574" s="265"/>
    </row>
    <row r="38575" spans="1:5">
      <c r="A38575" s="283">
        <v>97917</v>
      </c>
      <c r="B38575" s="176">
        <v>0.1</v>
      </c>
      <c r="C38575" s="176">
        <v>45</v>
      </c>
      <c r="D38575" s="282">
        <v>87</v>
      </c>
      <c r="E38575" s="265"/>
    </row>
    <row r="38576" spans="1:5">
      <c r="A38576" s="283">
        <v>97918</v>
      </c>
      <c r="B38576" s="176">
        <v>10.5</v>
      </c>
      <c r="C38576" s="176">
        <v>38.4</v>
      </c>
      <c r="D38576" s="282">
        <v>87</v>
      </c>
      <c r="E38576" s="265"/>
    </row>
    <row r="38577" spans="1:5">
      <c r="A38577" s="283">
        <v>97920</v>
      </c>
      <c r="B38577" s="176">
        <v>0</v>
      </c>
      <c r="C38577" s="176">
        <v>0</v>
      </c>
      <c r="D38577" s="282">
        <v>87</v>
      </c>
      <c r="E38577" s="265"/>
    </row>
    <row r="38578" spans="1:5">
      <c r="A38578" s="283">
        <v>98001</v>
      </c>
      <c r="B38578" s="176">
        <v>1969</v>
      </c>
      <c r="C38578" s="176">
        <v>37.4</v>
      </c>
      <c r="D38578" s="282">
        <v>149</v>
      </c>
      <c r="E38578" s="265"/>
    </row>
    <row r="38579" spans="1:5">
      <c r="A38579" s="283">
        <v>98002</v>
      </c>
      <c r="B38579" s="176">
        <v>3256.4</v>
      </c>
      <c r="C38579" s="176">
        <v>35</v>
      </c>
      <c r="D38579" s="282">
        <v>131</v>
      </c>
      <c r="E38579" s="265"/>
    </row>
    <row r="38580" spans="1:5">
      <c r="A38580" s="283">
        <v>98003</v>
      </c>
      <c r="B38580" s="176">
        <v>3931.6</v>
      </c>
      <c r="C38580" s="176">
        <v>34.9</v>
      </c>
      <c r="D38580" s="282">
        <v>132</v>
      </c>
      <c r="E38580" s="265"/>
    </row>
    <row r="38581" spans="1:5">
      <c r="A38581" s="283">
        <v>98004</v>
      </c>
      <c r="B38581" s="176">
        <v>3977</v>
      </c>
      <c r="C38581" s="176">
        <v>39.4</v>
      </c>
      <c r="D38581" s="282">
        <v>187</v>
      </c>
      <c r="E38581" s="265"/>
    </row>
    <row r="38582" spans="1:5">
      <c r="A38582" s="283">
        <v>98005</v>
      </c>
      <c r="B38582" s="176">
        <v>2451.6</v>
      </c>
      <c r="C38582" s="176">
        <v>37.4</v>
      </c>
      <c r="D38582" s="282">
        <v>183</v>
      </c>
      <c r="E38582" s="265"/>
    </row>
    <row r="38583" spans="1:5">
      <c r="A38583" s="283">
        <v>98006</v>
      </c>
      <c r="B38583" s="176">
        <v>3419.6</v>
      </c>
      <c r="C38583" s="176">
        <v>41.7</v>
      </c>
      <c r="D38583" s="282">
        <v>146</v>
      </c>
      <c r="E38583" s="265"/>
    </row>
    <row r="38584" spans="1:5">
      <c r="A38584" s="283">
        <v>98007</v>
      </c>
      <c r="B38584" s="176">
        <v>5259.4</v>
      </c>
      <c r="C38584" s="176">
        <v>32.799999999999997</v>
      </c>
      <c r="D38584" s="282">
        <v>169</v>
      </c>
      <c r="E38584" s="265"/>
    </row>
    <row r="38585" spans="1:5">
      <c r="A38585" s="283">
        <v>98008</v>
      </c>
      <c r="B38585" s="176">
        <v>4381.6000000000004</v>
      </c>
      <c r="C38585" s="176">
        <v>41</v>
      </c>
      <c r="D38585" s="282">
        <v>174</v>
      </c>
      <c r="E38585" s="265"/>
    </row>
    <row r="38586" spans="1:5">
      <c r="A38586" s="283">
        <v>98009</v>
      </c>
      <c r="B38586" s="176">
        <v>0</v>
      </c>
      <c r="C38586" s="176">
        <v>0</v>
      </c>
      <c r="D38586" s="282">
        <v>87</v>
      </c>
      <c r="E38586" s="265"/>
    </row>
    <row r="38587" spans="1:5">
      <c r="A38587" s="283">
        <v>98010</v>
      </c>
      <c r="B38587" s="176">
        <v>306.39999999999998</v>
      </c>
      <c r="C38587" s="176">
        <v>38.700000000000003</v>
      </c>
      <c r="D38587" s="282">
        <v>87</v>
      </c>
      <c r="E38587" s="265"/>
    </row>
    <row r="38588" spans="1:5">
      <c r="A38588" s="283">
        <v>98011</v>
      </c>
      <c r="B38588" s="176">
        <v>3215.9</v>
      </c>
      <c r="C38588" s="176">
        <v>37.6</v>
      </c>
      <c r="D38588" s="282">
        <v>134</v>
      </c>
      <c r="E38588" s="265"/>
    </row>
    <row r="38589" spans="1:5">
      <c r="A38589" s="283">
        <v>98012</v>
      </c>
      <c r="B38589" s="176">
        <v>3585.1</v>
      </c>
      <c r="C38589" s="176">
        <v>35.4</v>
      </c>
      <c r="D38589" s="282">
        <v>110</v>
      </c>
      <c r="E38589" s="265"/>
    </row>
    <row r="38590" spans="1:5">
      <c r="A38590" s="283">
        <v>98013</v>
      </c>
      <c r="B38590" s="176">
        <v>283</v>
      </c>
      <c r="C38590" s="176">
        <v>52.6</v>
      </c>
      <c r="D38590" s="282">
        <v>97</v>
      </c>
      <c r="E38590" s="265"/>
    </row>
    <row r="38591" spans="1:5">
      <c r="A38591" s="283">
        <v>98014</v>
      </c>
      <c r="B38591" s="176">
        <v>102</v>
      </c>
      <c r="C38591" s="176">
        <v>40.9</v>
      </c>
      <c r="D38591" s="282">
        <v>94</v>
      </c>
      <c r="E38591" s="265"/>
    </row>
    <row r="38592" spans="1:5">
      <c r="A38592" s="283">
        <v>98015</v>
      </c>
      <c r="B38592" s="176">
        <v>0</v>
      </c>
      <c r="C38592" s="176">
        <v>0</v>
      </c>
      <c r="D38592" s="282">
        <v>87</v>
      </c>
      <c r="E38592" s="265"/>
    </row>
    <row r="38593" spans="1:5">
      <c r="A38593" s="283">
        <v>98019</v>
      </c>
      <c r="B38593" s="176">
        <v>229</v>
      </c>
      <c r="C38593" s="176">
        <v>37.200000000000003</v>
      </c>
      <c r="D38593" s="282">
        <v>130</v>
      </c>
      <c r="E38593" s="265"/>
    </row>
    <row r="38594" spans="1:5">
      <c r="A38594" s="283">
        <v>98020</v>
      </c>
      <c r="B38594" s="176">
        <v>3640.7</v>
      </c>
      <c r="C38594" s="176">
        <v>49.5</v>
      </c>
      <c r="D38594" s="282">
        <v>131</v>
      </c>
      <c r="E38594" s="265"/>
    </row>
    <row r="38595" spans="1:5">
      <c r="A38595" s="283">
        <v>98021</v>
      </c>
      <c r="B38595" s="176">
        <v>2573.4</v>
      </c>
      <c r="C38595" s="176">
        <v>38.1</v>
      </c>
      <c r="D38595" s="282">
        <v>123</v>
      </c>
      <c r="E38595" s="265"/>
    </row>
    <row r="38596" spans="1:5">
      <c r="A38596" s="283">
        <v>98022</v>
      </c>
      <c r="B38596" s="176">
        <v>37.200000000000003</v>
      </c>
      <c r="C38596" s="176">
        <v>41.1</v>
      </c>
      <c r="D38596" s="282">
        <v>116</v>
      </c>
      <c r="E38596" s="265"/>
    </row>
    <row r="38597" spans="1:5">
      <c r="A38597" s="283">
        <v>98023</v>
      </c>
      <c r="B38597" s="176">
        <v>4385.3999999999996</v>
      </c>
      <c r="C38597" s="176">
        <v>35.6</v>
      </c>
      <c r="D38597" s="282">
        <v>101</v>
      </c>
      <c r="E38597" s="265"/>
    </row>
    <row r="38598" spans="1:5">
      <c r="A38598" s="283">
        <v>98024</v>
      </c>
      <c r="B38598" s="176">
        <v>155.4</v>
      </c>
      <c r="C38598" s="176">
        <v>42.1</v>
      </c>
      <c r="D38598" s="282">
        <v>106</v>
      </c>
      <c r="E38598" s="265"/>
    </row>
    <row r="38599" spans="1:5">
      <c r="A38599" s="283">
        <v>98025</v>
      </c>
      <c r="B38599" s="176">
        <v>332.7</v>
      </c>
      <c r="C38599" s="176">
        <v>47</v>
      </c>
      <c r="D38599" s="282">
        <v>87</v>
      </c>
      <c r="E38599" s="265"/>
    </row>
    <row r="38600" spans="1:5">
      <c r="A38600" s="283">
        <v>98026</v>
      </c>
      <c r="B38600" s="176">
        <v>3936.9</v>
      </c>
      <c r="C38600" s="176">
        <v>42.1</v>
      </c>
      <c r="D38600" s="282">
        <v>120</v>
      </c>
      <c r="E38600" s="265"/>
    </row>
    <row r="38601" spans="1:5">
      <c r="A38601" s="283">
        <v>98027</v>
      </c>
      <c r="B38601" s="176">
        <v>442.1</v>
      </c>
      <c r="C38601" s="176">
        <v>41.2</v>
      </c>
      <c r="D38601" s="282">
        <v>138</v>
      </c>
      <c r="E38601" s="265"/>
    </row>
    <row r="38602" spans="1:5">
      <c r="A38602" s="283">
        <v>98028</v>
      </c>
      <c r="B38602" s="176">
        <v>3550.1</v>
      </c>
      <c r="C38602" s="176">
        <v>39.1</v>
      </c>
      <c r="D38602" s="282">
        <v>151</v>
      </c>
      <c r="E38602" s="265"/>
    </row>
    <row r="38603" spans="1:5">
      <c r="A38603" s="283">
        <v>98029</v>
      </c>
      <c r="B38603" s="176">
        <v>1871.2</v>
      </c>
      <c r="C38603" s="176">
        <v>35.6</v>
      </c>
      <c r="D38603" s="282">
        <v>127</v>
      </c>
      <c r="E38603" s="265"/>
    </row>
    <row r="38604" spans="1:5">
      <c r="A38604" s="283">
        <v>98030</v>
      </c>
      <c r="B38604" s="176">
        <v>4146.2</v>
      </c>
      <c r="C38604" s="176">
        <v>32.5</v>
      </c>
      <c r="D38604" s="282">
        <v>102</v>
      </c>
      <c r="E38604" s="265"/>
    </row>
    <row r="38605" spans="1:5">
      <c r="A38605" s="283">
        <v>98031</v>
      </c>
      <c r="B38605" s="176">
        <v>4367.3999999999996</v>
      </c>
      <c r="C38605" s="176">
        <v>34.4</v>
      </c>
      <c r="D38605" s="282">
        <v>113</v>
      </c>
      <c r="E38605" s="265"/>
    </row>
    <row r="38606" spans="1:5">
      <c r="A38606" s="283">
        <v>98032</v>
      </c>
      <c r="B38606" s="176">
        <v>2248</v>
      </c>
      <c r="C38606" s="176">
        <v>33.4</v>
      </c>
      <c r="D38606" s="282">
        <v>131</v>
      </c>
      <c r="E38606" s="265"/>
    </row>
    <row r="38607" spans="1:5">
      <c r="A38607" s="283">
        <v>98033</v>
      </c>
      <c r="B38607" s="176">
        <v>3763.7</v>
      </c>
      <c r="C38607" s="176">
        <v>39.1</v>
      </c>
      <c r="D38607" s="282">
        <v>181</v>
      </c>
      <c r="E38607" s="265"/>
    </row>
    <row r="38608" spans="1:5">
      <c r="A38608" s="283">
        <v>98034</v>
      </c>
      <c r="B38608" s="176">
        <v>4146.1000000000004</v>
      </c>
      <c r="C38608" s="176">
        <v>36.9</v>
      </c>
      <c r="D38608" s="282">
        <v>136</v>
      </c>
      <c r="E38608" s="265"/>
    </row>
    <row r="38609" spans="1:5">
      <c r="A38609" s="283">
        <v>98035</v>
      </c>
      <c r="B38609" s="176">
        <v>0</v>
      </c>
      <c r="C38609" s="176">
        <v>0</v>
      </c>
      <c r="D38609" s="282">
        <v>87</v>
      </c>
      <c r="E38609" s="265"/>
    </row>
    <row r="38610" spans="1:5">
      <c r="A38610" s="283">
        <v>98036</v>
      </c>
      <c r="B38610" s="176">
        <v>3905.3</v>
      </c>
      <c r="C38610" s="176">
        <v>36.4</v>
      </c>
      <c r="D38610" s="282">
        <v>178</v>
      </c>
      <c r="E38610" s="265"/>
    </row>
    <row r="38611" spans="1:5">
      <c r="A38611" s="283">
        <v>98037</v>
      </c>
      <c r="B38611" s="176">
        <v>4449.5</v>
      </c>
      <c r="C38611" s="176">
        <v>37.700000000000003</v>
      </c>
      <c r="D38611" s="282">
        <v>165</v>
      </c>
      <c r="E38611" s="265"/>
    </row>
    <row r="38612" spans="1:5">
      <c r="A38612" s="283">
        <v>98038</v>
      </c>
      <c r="B38612" s="176">
        <v>468.8</v>
      </c>
      <c r="C38612" s="176">
        <v>36.9</v>
      </c>
      <c r="D38612" s="282">
        <v>103</v>
      </c>
      <c r="E38612" s="265"/>
    </row>
    <row r="38613" spans="1:5">
      <c r="A38613" s="283">
        <v>98039</v>
      </c>
      <c r="B38613" s="176">
        <v>2025.3</v>
      </c>
      <c r="C38613" s="176">
        <v>45.6</v>
      </c>
      <c r="D38613" s="282">
        <v>87</v>
      </c>
      <c r="E38613" s="265"/>
    </row>
    <row r="38614" spans="1:5">
      <c r="A38614" s="283">
        <v>98040</v>
      </c>
      <c r="B38614" s="176">
        <v>2973</v>
      </c>
      <c r="C38614" s="176">
        <v>45.9</v>
      </c>
      <c r="D38614" s="282">
        <v>146</v>
      </c>
      <c r="E38614" s="265"/>
    </row>
    <row r="38615" spans="1:5">
      <c r="A38615" s="283">
        <v>98041</v>
      </c>
      <c r="B38615" s="176">
        <v>0</v>
      </c>
      <c r="C38615" s="176">
        <v>0</v>
      </c>
      <c r="D38615" s="282">
        <v>87</v>
      </c>
      <c r="E38615" s="265"/>
    </row>
    <row r="38616" spans="1:5">
      <c r="A38616" s="283">
        <v>98042</v>
      </c>
      <c r="B38616" s="176">
        <v>1486.3</v>
      </c>
      <c r="C38616" s="176">
        <v>37.700000000000003</v>
      </c>
      <c r="D38616" s="282">
        <v>134</v>
      </c>
      <c r="E38616" s="265"/>
    </row>
    <row r="38617" spans="1:5">
      <c r="A38617" s="283">
        <v>98043</v>
      </c>
      <c r="B38617" s="176">
        <v>4706.8</v>
      </c>
      <c r="C38617" s="176">
        <v>36.700000000000003</v>
      </c>
      <c r="D38617" s="282">
        <v>161</v>
      </c>
      <c r="E38617" s="265"/>
    </row>
    <row r="38618" spans="1:5">
      <c r="A38618" s="283">
        <v>98045</v>
      </c>
      <c r="B38618" s="176">
        <v>52.9</v>
      </c>
      <c r="C38618" s="176">
        <v>39.1</v>
      </c>
      <c r="D38618" s="282">
        <v>123</v>
      </c>
      <c r="E38618" s="265"/>
    </row>
    <row r="38619" spans="1:5">
      <c r="A38619" s="283">
        <v>98046</v>
      </c>
      <c r="B38619" s="176">
        <v>0</v>
      </c>
      <c r="C38619" s="176">
        <v>0</v>
      </c>
      <c r="D38619" s="282">
        <v>87</v>
      </c>
      <c r="E38619" s="265"/>
    </row>
    <row r="38620" spans="1:5">
      <c r="A38620" s="283">
        <v>98047</v>
      </c>
      <c r="B38620" s="176">
        <v>2343.1</v>
      </c>
      <c r="C38620" s="176">
        <v>33</v>
      </c>
      <c r="D38620" s="282">
        <v>87</v>
      </c>
      <c r="E38620" s="265"/>
    </row>
    <row r="38621" spans="1:5">
      <c r="A38621" s="283">
        <v>98050</v>
      </c>
      <c r="B38621" s="176">
        <v>0</v>
      </c>
      <c r="C38621" s="176">
        <v>0</v>
      </c>
      <c r="D38621" s="282">
        <v>87</v>
      </c>
      <c r="E38621" s="265"/>
    </row>
    <row r="38622" spans="1:5">
      <c r="A38622" s="283">
        <v>98051</v>
      </c>
      <c r="B38622" s="176">
        <v>71</v>
      </c>
      <c r="C38622" s="176">
        <v>39.1</v>
      </c>
      <c r="D38622" s="282">
        <v>97</v>
      </c>
      <c r="E38622" s="265"/>
    </row>
    <row r="38623" spans="1:5">
      <c r="A38623" s="283">
        <v>98052</v>
      </c>
      <c r="B38623" s="176">
        <v>2880.9</v>
      </c>
      <c r="C38623" s="176">
        <v>34.5</v>
      </c>
      <c r="D38623" s="282">
        <v>175</v>
      </c>
      <c r="E38623" s="265"/>
    </row>
    <row r="38624" spans="1:5">
      <c r="A38624" s="283">
        <v>98053</v>
      </c>
      <c r="B38624" s="176">
        <v>718.4</v>
      </c>
      <c r="C38624" s="176">
        <v>40.1</v>
      </c>
      <c r="D38624" s="282">
        <v>130</v>
      </c>
      <c r="E38624" s="265"/>
    </row>
    <row r="38625" spans="1:5">
      <c r="A38625" s="283">
        <v>98055</v>
      </c>
      <c r="B38625" s="176">
        <v>4547.5</v>
      </c>
      <c r="C38625" s="176">
        <v>35.6</v>
      </c>
      <c r="D38625" s="282">
        <v>120</v>
      </c>
      <c r="E38625" s="265"/>
    </row>
    <row r="38626" spans="1:5">
      <c r="A38626" s="283">
        <v>98056</v>
      </c>
      <c r="B38626" s="176">
        <v>4464.5</v>
      </c>
      <c r="C38626" s="176">
        <v>36.299999999999997</v>
      </c>
      <c r="D38626" s="282">
        <v>109</v>
      </c>
      <c r="E38626" s="265"/>
    </row>
    <row r="38627" spans="1:5">
      <c r="A38627" s="283">
        <v>98057</v>
      </c>
      <c r="B38627" s="176">
        <v>1765.9</v>
      </c>
      <c r="C38627" s="176">
        <v>35.299999999999997</v>
      </c>
      <c r="D38627" s="282">
        <v>151</v>
      </c>
      <c r="E38627" s="265"/>
    </row>
    <row r="38628" spans="1:5">
      <c r="A38628" s="283">
        <v>98058</v>
      </c>
      <c r="B38628" s="176">
        <v>2047.7</v>
      </c>
      <c r="C38628" s="176">
        <v>37.6</v>
      </c>
      <c r="D38628" s="282">
        <v>136</v>
      </c>
      <c r="E38628" s="265"/>
    </row>
    <row r="38629" spans="1:5">
      <c r="A38629" s="283">
        <v>98059</v>
      </c>
      <c r="B38629" s="176">
        <v>1739.1</v>
      </c>
      <c r="C38629" s="176">
        <v>37</v>
      </c>
      <c r="D38629" s="282">
        <v>116</v>
      </c>
      <c r="E38629" s="265"/>
    </row>
    <row r="38630" spans="1:5">
      <c r="A38630" s="283">
        <v>98061</v>
      </c>
      <c r="B38630" s="176">
        <v>0</v>
      </c>
      <c r="C38630" s="176">
        <v>0</v>
      </c>
      <c r="D38630" s="282">
        <v>87</v>
      </c>
      <c r="E38630" s="265"/>
    </row>
    <row r="38631" spans="1:5">
      <c r="A38631" s="283">
        <v>98062</v>
      </c>
      <c r="B38631" s="176">
        <v>0</v>
      </c>
      <c r="C38631" s="176">
        <v>0</v>
      </c>
      <c r="D38631" s="282">
        <v>87</v>
      </c>
      <c r="E38631" s="265"/>
    </row>
    <row r="38632" spans="1:5">
      <c r="A38632" s="283">
        <v>98063</v>
      </c>
      <c r="B38632" s="176">
        <v>0</v>
      </c>
      <c r="C38632" s="176">
        <v>0</v>
      </c>
      <c r="D38632" s="282">
        <v>87</v>
      </c>
      <c r="E38632" s="265"/>
    </row>
    <row r="38633" spans="1:5">
      <c r="A38633" s="283">
        <v>98064</v>
      </c>
      <c r="B38633" s="176">
        <v>0</v>
      </c>
      <c r="C38633" s="176">
        <v>0</v>
      </c>
      <c r="D38633" s="282">
        <v>87</v>
      </c>
      <c r="E38633" s="265"/>
    </row>
    <row r="38634" spans="1:5">
      <c r="A38634" s="283">
        <v>98065</v>
      </c>
      <c r="B38634" s="176">
        <v>209.5</v>
      </c>
      <c r="C38634" s="176">
        <v>34.5</v>
      </c>
      <c r="D38634" s="282">
        <v>103</v>
      </c>
      <c r="E38634" s="265"/>
    </row>
    <row r="38635" spans="1:5">
      <c r="A38635" s="283">
        <v>98068</v>
      </c>
      <c r="B38635" s="176">
        <v>3.5</v>
      </c>
      <c r="C38635" s="176">
        <v>48.2</v>
      </c>
      <c r="D38635" s="282">
        <v>97</v>
      </c>
      <c r="E38635" s="265"/>
    </row>
    <row r="38636" spans="1:5">
      <c r="A38636" s="283">
        <v>98070</v>
      </c>
      <c r="B38636" s="176">
        <v>287.89999999999998</v>
      </c>
      <c r="C38636" s="176">
        <v>49.6</v>
      </c>
      <c r="D38636" s="282">
        <v>131</v>
      </c>
      <c r="E38636" s="265"/>
    </row>
    <row r="38637" spans="1:5">
      <c r="A38637" s="283">
        <v>98071</v>
      </c>
      <c r="B38637" s="176">
        <v>0</v>
      </c>
      <c r="C38637" s="176">
        <v>0</v>
      </c>
      <c r="D38637" s="282">
        <v>87</v>
      </c>
      <c r="E38637" s="265"/>
    </row>
    <row r="38638" spans="1:5">
      <c r="A38638" s="283">
        <v>98072</v>
      </c>
      <c r="B38638" s="176">
        <v>1281.5</v>
      </c>
      <c r="C38638" s="176">
        <v>40.700000000000003</v>
      </c>
      <c r="D38638" s="282">
        <v>146</v>
      </c>
      <c r="E38638" s="265"/>
    </row>
    <row r="38639" spans="1:5">
      <c r="A38639" s="283">
        <v>98073</v>
      </c>
      <c r="B38639" s="176">
        <v>0</v>
      </c>
      <c r="C38639" s="176">
        <v>0</v>
      </c>
      <c r="D38639" s="282">
        <v>87</v>
      </c>
      <c r="E38639" s="265"/>
    </row>
    <row r="38640" spans="1:5">
      <c r="A38640" s="283">
        <v>98074</v>
      </c>
      <c r="B38640" s="176">
        <v>2231</v>
      </c>
      <c r="C38640" s="176">
        <v>37.200000000000003</v>
      </c>
      <c r="D38640" s="282">
        <v>135</v>
      </c>
      <c r="E38640" s="265"/>
    </row>
    <row r="38641" spans="1:5">
      <c r="A38641" s="283">
        <v>98075</v>
      </c>
      <c r="B38641" s="176">
        <v>1569.2</v>
      </c>
      <c r="C38641" s="176">
        <v>37.9</v>
      </c>
      <c r="D38641" s="282">
        <v>133</v>
      </c>
      <c r="E38641" s="265"/>
    </row>
    <row r="38642" spans="1:5">
      <c r="A38642" s="283">
        <v>98077</v>
      </c>
      <c r="B38642" s="176">
        <v>763.1</v>
      </c>
      <c r="C38642" s="176">
        <v>43.7</v>
      </c>
      <c r="D38642" s="282">
        <v>102</v>
      </c>
      <c r="E38642" s="265"/>
    </row>
    <row r="38643" spans="1:5">
      <c r="A38643" s="283">
        <v>98082</v>
      </c>
      <c r="B38643" s="176">
        <v>4120.8</v>
      </c>
      <c r="C38643" s="176">
        <v>50.8</v>
      </c>
      <c r="D38643" s="282">
        <v>87</v>
      </c>
      <c r="E38643" s="265"/>
    </row>
    <row r="38644" spans="1:5">
      <c r="A38644" s="283">
        <v>98083</v>
      </c>
      <c r="B38644" s="176">
        <v>0</v>
      </c>
      <c r="C38644" s="176">
        <v>0</v>
      </c>
      <c r="D38644" s="282">
        <v>87</v>
      </c>
      <c r="E38644" s="265"/>
    </row>
    <row r="38645" spans="1:5">
      <c r="A38645" s="283">
        <v>98087</v>
      </c>
      <c r="B38645" s="176">
        <v>5012.7</v>
      </c>
      <c r="C38645" s="176">
        <v>33.4</v>
      </c>
      <c r="D38645" s="282">
        <v>102</v>
      </c>
      <c r="E38645" s="265"/>
    </row>
    <row r="38646" spans="1:5">
      <c r="A38646" s="283">
        <v>98089</v>
      </c>
      <c r="B38646" s="176">
        <v>0</v>
      </c>
      <c r="C38646" s="176">
        <v>0</v>
      </c>
      <c r="D38646" s="282">
        <v>87</v>
      </c>
      <c r="E38646" s="265"/>
    </row>
    <row r="38647" spans="1:5">
      <c r="A38647" s="283">
        <v>98092</v>
      </c>
      <c r="B38647" s="176">
        <v>966.2</v>
      </c>
      <c r="C38647" s="176">
        <v>35.1</v>
      </c>
      <c r="D38647" s="282">
        <v>101</v>
      </c>
      <c r="E38647" s="265"/>
    </row>
    <row r="38648" spans="1:5">
      <c r="A38648" s="283">
        <v>98093</v>
      </c>
      <c r="B38648" s="176">
        <v>1376.7</v>
      </c>
      <c r="C38648" s="176">
        <v>31.2</v>
      </c>
      <c r="D38648" s="282">
        <v>87</v>
      </c>
      <c r="E38648" s="265"/>
    </row>
    <row r="38649" spans="1:5">
      <c r="A38649" s="283">
        <v>98101</v>
      </c>
      <c r="B38649" s="176">
        <v>17143.400000000001</v>
      </c>
      <c r="C38649" s="176">
        <v>42.5</v>
      </c>
      <c r="D38649" s="282">
        <v>181</v>
      </c>
      <c r="E38649" s="265"/>
    </row>
    <row r="38650" spans="1:5">
      <c r="A38650" s="283">
        <v>98102</v>
      </c>
      <c r="B38650" s="176">
        <v>13777</v>
      </c>
      <c r="C38650" s="176">
        <v>33.6</v>
      </c>
      <c r="D38650" s="282">
        <v>139</v>
      </c>
      <c r="E38650" s="265"/>
    </row>
    <row r="38651" spans="1:5">
      <c r="A38651" s="283">
        <v>98103</v>
      </c>
      <c r="B38651" s="176">
        <v>10140.1</v>
      </c>
      <c r="C38651" s="176">
        <v>34.4</v>
      </c>
      <c r="D38651" s="282">
        <v>139</v>
      </c>
      <c r="E38651" s="265"/>
    </row>
    <row r="38652" spans="1:5">
      <c r="A38652" s="283">
        <v>98104</v>
      </c>
      <c r="B38652" s="176">
        <v>8575.4</v>
      </c>
      <c r="C38652" s="176">
        <v>40.9</v>
      </c>
      <c r="D38652" s="282">
        <v>146</v>
      </c>
      <c r="E38652" s="265"/>
    </row>
    <row r="38653" spans="1:5">
      <c r="A38653" s="283">
        <v>98105</v>
      </c>
      <c r="B38653" s="176">
        <v>12041.5</v>
      </c>
      <c r="C38653" s="176">
        <v>24.6</v>
      </c>
      <c r="D38653" s="282">
        <v>145</v>
      </c>
      <c r="E38653" s="265"/>
    </row>
    <row r="38654" spans="1:5">
      <c r="A38654" s="283">
        <v>98106</v>
      </c>
      <c r="B38654" s="176">
        <v>4369.3</v>
      </c>
      <c r="C38654" s="176">
        <v>34.799999999999997</v>
      </c>
      <c r="D38654" s="282">
        <v>129</v>
      </c>
      <c r="E38654" s="265"/>
    </row>
    <row r="38655" spans="1:5">
      <c r="A38655" s="283">
        <v>98107</v>
      </c>
      <c r="B38655" s="176">
        <v>9409</v>
      </c>
      <c r="C38655" s="176">
        <v>35.700000000000003</v>
      </c>
      <c r="D38655" s="282">
        <v>144</v>
      </c>
      <c r="E38655" s="265"/>
    </row>
    <row r="38656" spans="1:5">
      <c r="A38656" s="283">
        <v>98108</v>
      </c>
      <c r="B38656" s="176">
        <v>3367.9</v>
      </c>
      <c r="C38656" s="176">
        <v>36.700000000000003</v>
      </c>
      <c r="D38656" s="282">
        <v>111</v>
      </c>
      <c r="E38656" s="265"/>
    </row>
    <row r="38657" spans="1:5">
      <c r="A38657" s="283">
        <v>98109</v>
      </c>
      <c r="B38657" s="176">
        <v>11647</v>
      </c>
      <c r="C38657" s="176">
        <v>34.4</v>
      </c>
      <c r="D38657" s="282">
        <v>186</v>
      </c>
      <c r="E38657" s="265"/>
    </row>
    <row r="38658" spans="1:5">
      <c r="A38658" s="283">
        <v>98110</v>
      </c>
      <c r="B38658" s="176">
        <v>834.3</v>
      </c>
      <c r="C38658" s="176">
        <v>47.4</v>
      </c>
      <c r="D38658" s="282">
        <v>167</v>
      </c>
      <c r="E38658" s="265"/>
    </row>
    <row r="38659" spans="1:5">
      <c r="A38659" s="283">
        <v>98111</v>
      </c>
      <c r="B38659" s="176">
        <v>0</v>
      </c>
      <c r="C38659" s="176">
        <v>0</v>
      </c>
      <c r="D38659" s="282">
        <v>87</v>
      </c>
      <c r="E38659" s="265"/>
    </row>
    <row r="38660" spans="1:5">
      <c r="A38660" s="283">
        <v>98112</v>
      </c>
      <c r="B38660" s="176">
        <v>6728.6</v>
      </c>
      <c r="C38660" s="176">
        <v>39.5</v>
      </c>
      <c r="D38660" s="282">
        <v>167</v>
      </c>
      <c r="E38660" s="265"/>
    </row>
    <row r="38661" spans="1:5">
      <c r="A38661" s="283">
        <v>98113</v>
      </c>
      <c r="B38661" s="176">
        <v>0</v>
      </c>
      <c r="C38661" s="176">
        <v>0</v>
      </c>
      <c r="D38661" s="282">
        <v>87</v>
      </c>
      <c r="E38661" s="265"/>
    </row>
    <row r="38662" spans="1:5">
      <c r="A38662" s="283">
        <v>98114</v>
      </c>
      <c r="B38662" s="176">
        <v>0</v>
      </c>
      <c r="C38662" s="176">
        <v>0</v>
      </c>
      <c r="D38662" s="282">
        <v>87</v>
      </c>
      <c r="E38662" s="265"/>
    </row>
    <row r="38663" spans="1:5">
      <c r="A38663" s="283">
        <v>98115</v>
      </c>
      <c r="B38663" s="176">
        <v>6953.8</v>
      </c>
      <c r="C38663" s="176">
        <v>37.6</v>
      </c>
      <c r="D38663" s="282">
        <v>182</v>
      </c>
      <c r="E38663" s="265"/>
    </row>
    <row r="38664" spans="1:5">
      <c r="A38664" s="283">
        <v>98116</v>
      </c>
      <c r="B38664" s="176">
        <v>7417.3</v>
      </c>
      <c r="C38664" s="176">
        <v>42.4</v>
      </c>
      <c r="D38664" s="282">
        <v>127</v>
      </c>
      <c r="E38664" s="265"/>
    </row>
    <row r="38665" spans="1:5">
      <c r="A38665" s="283">
        <v>98117</v>
      </c>
      <c r="B38665" s="176">
        <v>7974.3</v>
      </c>
      <c r="C38665" s="176">
        <v>39.5</v>
      </c>
      <c r="D38665" s="282">
        <v>128</v>
      </c>
      <c r="E38665" s="265"/>
    </row>
    <row r="38666" spans="1:5">
      <c r="A38666" s="283">
        <v>98118</v>
      </c>
      <c r="B38666" s="176">
        <v>6850.4</v>
      </c>
      <c r="C38666" s="176">
        <v>38.1</v>
      </c>
      <c r="D38666" s="282">
        <v>139</v>
      </c>
      <c r="E38666" s="265"/>
    </row>
    <row r="38667" spans="1:5">
      <c r="A38667" s="283">
        <v>98119</v>
      </c>
      <c r="B38667" s="176">
        <v>8861.6</v>
      </c>
      <c r="C38667" s="176">
        <v>34.4</v>
      </c>
      <c r="D38667" s="282">
        <v>169</v>
      </c>
      <c r="E38667" s="265"/>
    </row>
    <row r="38668" spans="1:5">
      <c r="A38668" s="283">
        <v>98121</v>
      </c>
      <c r="B38668" s="176">
        <v>21985.200000000001</v>
      </c>
      <c r="C38668" s="176">
        <v>34.6</v>
      </c>
      <c r="D38668" s="282">
        <v>186</v>
      </c>
      <c r="E38668" s="265"/>
    </row>
    <row r="38669" spans="1:5">
      <c r="A38669" s="283">
        <v>98122</v>
      </c>
      <c r="B38669" s="176">
        <v>13705.8</v>
      </c>
      <c r="C38669" s="176">
        <v>32.700000000000003</v>
      </c>
      <c r="D38669" s="282">
        <v>189</v>
      </c>
      <c r="E38669" s="265"/>
    </row>
    <row r="38670" spans="1:5">
      <c r="A38670" s="283">
        <v>98124</v>
      </c>
      <c r="B38670" s="176">
        <v>0</v>
      </c>
      <c r="C38670" s="176">
        <v>0</v>
      </c>
      <c r="D38670" s="282">
        <v>87</v>
      </c>
      <c r="E38670" s="265"/>
    </row>
    <row r="38671" spans="1:5">
      <c r="A38671" s="283">
        <v>98125</v>
      </c>
      <c r="B38671" s="176">
        <v>6801.3</v>
      </c>
      <c r="C38671" s="176">
        <v>37.9</v>
      </c>
      <c r="D38671" s="282">
        <v>146</v>
      </c>
      <c r="E38671" s="265"/>
    </row>
    <row r="38672" spans="1:5">
      <c r="A38672" s="283">
        <v>98126</v>
      </c>
      <c r="B38672" s="176">
        <v>5221.8</v>
      </c>
      <c r="C38672" s="176">
        <v>37.299999999999997</v>
      </c>
      <c r="D38672" s="282">
        <v>126</v>
      </c>
      <c r="E38672" s="265"/>
    </row>
    <row r="38673" spans="1:5">
      <c r="A38673" s="283">
        <v>98127</v>
      </c>
      <c r="B38673" s="176">
        <v>0</v>
      </c>
      <c r="C38673" s="176">
        <v>0</v>
      </c>
      <c r="D38673" s="282">
        <v>87</v>
      </c>
      <c r="E38673" s="265"/>
    </row>
    <row r="38674" spans="1:5">
      <c r="A38674" s="283">
        <v>98129</v>
      </c>
      <c r="B38674" s="176">
        <v>0</v>
      </c>
      <c r="C38674" s="176">
        <v>0</v>
      </c>
      <c r="D38674" s="282">
        <v>87</v>
      </c>
      <c r="E38674" s="265"/>
    </row>
    <row r="38675" spans="1:5">
      <c r="A38675" s="283">
        <v>98133</v>
      </c>
      <c r="B38675" s="176">
        <v>5904.4</v>
      </c>
      <c r="C38675" s="176">
        <v>39.6</v>
      </c>
      <c r="D38675" s="282">
        <v>174</v>
      </c>
      <c r="E38675" s="265"/>
    </row>
    <row r="38676" spans="1:5">
      <c r="A38676" s="283">
        <v>98134</v>
      </c>
      <c r="B38676" s="176">
        <v>674.7</v>
      </c>
      <c r="C38676" s="176">
        <v>39.700000000000003</v>
      </c>
      <c r="D38676" s="282">
        <v>114</v>
      </c>
      <c r="E38676" s="265"/>
    </row>
    <row r="38677" spans="1:5">
      <c r="A38677" s="283">
        <v>98136</v>
      </c>
      <c r="B38677" s="176">
        <v>6452.8</v>
      </c>
      <c r="C38677" s="176">
        <v>42.6</v>
      </c>
      <c r="D38677" s="282">
        <v>117</v>
      </c>
      <c r="E38677" s="265"/>
    </row>
    <row r="38678" spans="1:5">
      <c r="A38678" s="283">
        <v>98138</v>
      </c>
      <c r="B38678" s="176">
        <v>0</v>
      </c>
      <c r="C38678" s="176">
        <v>0</v>
      </c>
      <c r="D38678" s="282">
        <v>87</v>
      </c>
      <c r="E38678" s="265"/>
    </row>
    <row r="38679" spans="1:5">
      <c r="A38679" s="283">
        <v>98139</v>
      </c>
      <c r="B38679" s="176">
        <v>0</v>
      </c>
      <c r="C38679" s="176">
        <v>0</v>
      </c>
      <c r="D38679" s="282">
        <v>87</v>
      </c>
      <c r="E38679" s="265"/>
    </row>
    <row r="38680" spans="1:5">
      <c r="A38680" s="283">
        <v>98141</v>
      </c>
      <c r="B38680" s="176">
        <v>714.7</v>
      </c>
      <c r="C38680" s="176">
        <v>35.299999999999997</v>
      </c>
      <c r="D38680" s="282">
        <v>87</v>
      </c>
      <c r="E38680" s="265"/>
    </row>
    <row r="38681" spans="1:5">
      <c r="A38681" s="283">
        <v>98144</v>
      </c>
      <c r="B38681" s="176">
        <v>6466.1</v>
      </c>
      <c r="C38681" s="176">
        <v>38.5</v>
      </c>
      <c r="D38681" s="282">
        <v>145</v>
      </c>
      <c r="E38681" s="265"/>
    </row>
    <row r="38682" spans="1:5">
      <c r="A38682" s="283">
        <v>98145</v>
      </c>
      <c r="B38682" s="176">
        <v>0</v>
      </c>
      <c r="C38682" s="176">
        <v>0</v>
      </c>
      <c r="D38682" s="282">
        <v>87</v>
      </c>
      <c r="E38682" s="265"/>
    </row>
    <row r="38683" spans="1:5">
      <c r="A38683" s="283">
        <v>98146</v>
      </c>
      <c r="B38683" s="176">
        <v>5740.2</v>
      </c>
      <c r="C38683" s="176">
        <v>38.4</v>
      </c>
      <c r="D38683" s="282">
        <v>115</v>
      </c>
      <c r="E38683" s="265"/>
    </row>
    <row r="38684" spans="1:5">
      <c r="A38684" s="283">
        <v>98148</v>
      </c>
      <c r="B38684" s="176">
        <v>3121.3</v>
      </c>
      <c r="C38684" s="176">
        <v>35.9</v>
      </c>
      <c r="D38684" s="282">
        <v>103</v>
      </c>
      <c r="E38684" s="265"/>
    </row>
    <row r="38685" spans="1:5">
      <c r="A38685" s="283">
        <v>98154</v>
      </c>
      <c r="B38685" s="176">
        <v>0</v>
      </c>
      <c r="C38685" s="176">
        <v>0</v>
      </c>
      <c r="D38685" s="282">
        <v>87</v>
      </c>
      <c r="E38685" s="265"/>
    </row>
    <row r="38686" spans="1:5">
      <c r="A38686" s="283">
        <v>98155</v>
      </c>
      <c r="B38686" s="176">
        <v>4569.3</v>
      </c>
      <c r="C38686" s="176">
        <v>41.5</v>
      </c>
      <c r="D38686" s="282">
        <v>134</v>
      </c>
      <c r="E38686" s="265"/>
    </row>
    <row r="38687" spans="1:5">
      <c r="A38687" s="283">
        <v>98158</v>
      </c>
      <c r="B38687" s="176">
        <v>0</v>
      </c>
      <c r="C38687" s="176">
        <v>0</v>
      </c>
      <c r="D38687" s="282">
        <v>87</v>
      </c>
      <c r="E38687" s="265"/>
    </row>
    <row r="38688" spans="1:5">
      <c r="A38688" s="283">
        <v>98160</v>
      </c>
      <c r="B38688" s="176">
        <v>1113.8</v>
      </c>
      <c r="C38688" s="176">
        <v>48.6</v>
      </c>
      <c r="D38688" s="282">
        <v>87</v>
      </c>
      <c r="E38688" s="265"/>
    </row>
    <row r="38689" spans="1:5">
      <c r="A38689" s="283">
        <v>98161</v>
      </c>
      <c r="B38689" s="176">
        <v>0</v>
      </c>
      <c r="C38689" s="176">
        <v>0</v>
      </c>
      <c r="D38689" s="282">
        <v>87</v>
      </c>
      <c r="E38689" s="265"/>
    </row>
    <row r="38690" spans="1:5">
      <c r="A38690" s="283">
        <v>98164</v>
      </c>
      <c r="B38690" s="176">
        <v>8637.7999999999993</v>
      </c>
      <c r="C38690" s="176">
        <v>44.4</v>
      </c>
      <c r="D38690" s="282">
        <v>87</v>
      </c>
      <c r="E38690" s="265"/>
    </row>
    <row r="38691" spans="1:5">
      <c r="A38691" s="283">
        <v>98165</v>
      </c>
      <c r="B38691" s="176">
        <v>0</v>
      </c>
      <c r="C38691" s="176">
        <v>0</v>
      </c>
      <c r="D38691" s="282">
        <v>87</v>
      </c>
      <c r="E38691" s="265"/>
    </row>
    <row r="38692" spans="1:5">
      <c r="A38692" s="283">
        <v>98166</v>
      </c>
      <c r="B38692" s="176">
        <v>3549.2</v>
      </c>
      <c r="C38692" s="176">
        <v>43.4</v>
      </c>
      <c r="D38692" s="282">
        <v>137</v>
      </c>
      <c r="E38692" s="265"/>
    </row>
    <row r="38693" spans="1:5">
      <c r="A38693" s="283">
        <v>98168</v>
      </c>
      <c r="B38693" s="176">
        <v>3291.9</v>
      </c>
      <c r="C38693" s="176">
        <v>34.6</v>
      </c>
      <c r="D38693" s="282">
        <v>140</v>
      </c>
      <c r="E38693" s="265"/>
    </row>
    <row r="38694" spans="1:5">
      <c r="A38694" s="283">
        <v>98174</v>
      </c>
      <c r="B38694" s="176">
        <v>0</v>
      </c>
      <c r="C38694" s="176">
        <v>0</v>
      </c>
      <c r="D38694" s="282">
        <v>87</v>
      </c>
      <c r="E38694" s="265"/>
    </row>
    <row r="38695" spans="1:5">
      <c r="A38695" s="283">
        <v>98175</v>
      </c>
      <c r="B38695" s="176">
        <v>0</v>
      </c>
      <c r="C38695" s="176">
        <v>0</v>
      </c>
      <c r="D38695" s="282">
        <v>87</v>
      </c>
      <c r="E38695" s="265"/>
    </row>
    <row r="38696" spans="1:5">
      <c r="A38696" s="283">
        <v>98177</v>
      </c>
      <c r="B38696" s="176">
        <v>3644.3</v>
      </c>
      <c r="C38696" s="176">
        <v>47.3</v>
      </c>
      <c r="D38696" s="282">
        <v>108</v>
      </c>
      <c r="E38696" s="265"/>
    </row>
    <row r="38697" spans="1:5">
      <c r="A38697" s="283">
        <v>98178</v>
      </c>
      <c r="B38697" s="176">
        <v>3599.2</v>
      </c>
      <c r="C38697" s="176">
        <v>38.9</v>
      </c>
      <c r="D38697" s="282">
        <v>122</v>
      </c>
      <c r="E38697" s="265"/>
    </row>
    <row r="38698" spans="1:5">
      <c r="A38698" s="283">
        <v>98181</v>
      </c>
      <c r="B38698" s="176">
        <v>0</v>
      </c>
      <c r="C38698" s="176">
        <v>0</v>
      </c>
      <c r="D38698" s="282">
        <v>87</v>
      </c>
      <c r="E38698" s="265"/>
    </row>
    <row r="38699" spans="1:5">
      <c r="A38699" s="283">
        <v>98185</v>
      </c>
      <c r="B38699" s="176">
        <v>0</v>
      </c>
      <c r="C38699" s="176">
        <v>0</v>
      </c>
      <c r="D38699" s="282">
        <v>87</v>
      </c>
      <c r="E38699" s="265"/>
    </row>
    <row r="38700" spans="1:5">
      <c r="A38700" s="283">
        <v>98188</v>
      </c>
      <c r="B38700" s="176">
        <v>2634.7</v>
      </c>
      <c r="C38700" s="176">
        <v>35.200000000000003</v>
      </c>
      <c r="D38700" s="282">
        <v>182</v>
      </c>
      <c r="E38700" s="265"/>
    </row>
    <row r="38701" spans="1:5">
      <c r="A38701" s="283">
        <v>98191</v>
      </c>
      <c r="B38701" s="176">
        <v>0</v>
      </c>
      <c r="C38701" s="176">
        <v>0</v>
      </c>
      <c r="D38701" s="282">
        <v>87</v>
      </c>
      <c r="E38701" s="265"/>
    </row>
    <row r="38702" spans="1:5">
      <c r="A38702" s="283">
        <v>98194</v>
      </c>
      <c r="B38702" s="176">
        <v>0</v>
      </c>
      <c r="C38702" s="176">
        <v>0</v>
      </c>
      <c r="D38702" s="282">
        <v>87</v>
      </c>
      <c r="E38702" s="265"/>
    </row>
    <row r="38703" spans="1:5">
      <c r="A38703" s="283">
        <v>98195</v>
      </c>
      <c r="B38703" s="176">
        <v>3493.4</v>
      </c>
      <c r="C38703" s="176">
        <v>21.5</v>
      </c>
      <c r="D38703" s="282">
        <v>103</v>
      </c>
      <c r="E38703" s="265"/>
    </row>
    <row r="38704" spans="1:5">
      <c r="A38704" s="283">
        <v>98198</v>
      </c>
      <c r="B38704" s="176">
        <v>3746.2</v>
      </c>
      <c r="C38704" s="176">
        <v>37.5</v>
      </c>
      <c r="D38704" s="282">
        <v>120</v>
      </c>
      <c r="E38704" s="265"/>
    </row>
    <row r="38705" spans="1:5">
      <c r="A38705" s="283">
        <v>98199</v>
      </c>
      <c r="B38705" s="176">
        <v>4610.7</v>
      </c>
      <c r="C38705" s="176">
        <v>41.2</v>
      </c>
      <c r="D38705" s="282">
        <v>103</v>
      </c>
      <c r="E38705" s="265"/>
    </row>
    <row r="38706" spans="1:5">
      <c r="A38706" s="283">
        <v>98201</v>
      </c>
      <c r="B38706" s="176">
        <v>2832.4</v>
      </c>
      <c r="C38706" s="176">
        <v>36</v>
      </c>
      <c r="D38706" s="282">
        <v>130</v>
      </c>
      <c r="E38706" s="265"/>
    </row>
    <row r="38707" spans="1:5">
      <c r="A38707" s="283">
        <v>98203</v>
      </c>
      <c r="B38707" s="176">
        <v>2605.6999999999998</v>
      </c>
      <c r="C38707" s="176">
        <v>37.299999999999997</v>
      </c>
      <c r="D38707" s="282">
        <v>173</v>
      </c>
      <c r="E38707" s="265"/>
    </row>
    <row r="38708" spans="1:5">
      <c r="A38708" s="283">
        <v>98204</v>
      </c>
      <c r="B38708" s="176">
        <v>6282.6</v>
      </c>
      <c r="C38708" s="176">
        <v>30.8</v>
      </c>
      <c r="D38708" s="282">
        <v>109</v>
      </c>
      <c r="E38708" s="265"/>
    </row>
    <row r="38709" spans="1:5">
      <c r="A38709" s="283">
        <v>98206</v>
      </c>
      <c r="B38709" s="176">
        <v>0</v>
      </c>
      <c r="C38709" s="176">
        <v>0</v>
      </c>
      <c r="D38709" s="282">
        <v>87</v>
      </c>
      <c r="E38709" s="265"/>
    </row>
    <row r="38710" spans="1:5">
      <c r="A38710" s="283">
        <v>98207</v>
      </c>
      <c r="B38710" s="176">
        <v>0</v>
      </c>
      <c r="C38710" s="176">
        <v>0</v>
      </c>
      <c r="D38710" s="282">
        <v>87</v>
      </c>
      <c r="E38710" s="265"/>
    </row>
    <row r="38711" spans="1:5">
      <c r="A38711" s="283">
        <v>98208</v>
      </c>
      <c r="B38711" s="176">
        <v>3588.3</v>
      </c>
      <c r="C38711" s="176">
        <v>35.299999999999997</v>
      </c>
      <c r="D38711" s="282">
        <v>139</v>
      </c>
      <c r="E38711" s="265"/>
    </row>
    <row r="38712" spans="1:5">
      <c r="A38712" s="283">
        <v>98213</v>
      </c>
      <c r="B38712" s="176">
        <v>0</v>
      </c>
      <c r="C38712" s="176">
        <v>0</v>
      </c>
      <c r="D38712" s="282">
        <v>87</v>
      </c>
      <c r="E38712" s="265"/>
    </row>
    <row r="38713" spans="1:5">
      <c r="A38713" s="283">
        <v>98220</v>
      </c>
      <c r="B38713" s="176">
        <v>14.8</v>
      </c>
      <c r="C38713" s="176">
        <v>40.799999999999997</v>
      </c>
      <c r="D38713" s="282">
        <v>87</v>
      </c>
      <c r="E38713" s="265"/>
    </row>
    <row r="38714" spans="1:5">
      <c r="A38714" s="283">
        <v>98221</v>
      </c>
      <c r="B38714" s="176">
        <v>399.6</v>
      </c>
      <c r="C38714" s="176">
        <v>48.8</v>
      </c>
      <c r="D38714" s="282">
        <v>120</v>
      </c>
      <c r="E38714" s="265"/>
    </row>
    <row r="38715" spans="1:5">
      <c r="A38715" s="283">
        <v>98222</v>
      </c>
      <c r="B38715" s="176">
        <v>42.5</v>
      </c>
      <c r="C38715" s="176">
        <v>41.7</v>
      </c>
      <c r="D38715" s="282">
        <v>128</v>
      </c>
      <c r="E38715" s="265"/>
    </row>
    <row r="38716" spans="1:5">
      <c r="A38716" s="283">
        <v>98223</v>
      </c>
      <c r="B38716" s="176">
        <v>137.5</v>
      </c>
      <c r="C38716" s="176">
        <v>38.6</v>
      </c>
      <c r="D38716" s="282">
        <v>130</v>
      </c>
      <c r="E38716" s="265"/>
    </row>
    <row r="38717" spans="1:5">
      <c r="A38717" s="283">
        <v>98224</v>
      </c>
      <c r="B38717" s="176">
        <v>1.5</v>
      </c>
      <c r="C38717" s="176">
        <v>49.5</v>
      </c>
      <c r="D38717" s="282">
        <v>87</v>
      </c>
      <c r="E38717" s="265"/>
    </row>
    <row r="38718" spans="1:5">
      <c r="A38718" s="283">
        <v>98225</v>
      </c>
      <c r="B38718" s="176">
        <v>2933.8</v>
      </c>
      <c r="C38718" s="176">
        <v>29.5</v>
      </c>
      <c r="D38718" s="282">
        <v>145</v>
      </c>
      <c r="E38718" s="265"/>
    </row>
    <row r="38719" spans="1:5">
      <c r="A38719" s="283">
        <v>98226</v>
      </c>
      <c r="B38719" s="176">
        <v>425</v>
      </c>
      <c r="C38719" s="176">
        <v>38</v>
      </c>
      <c r="D38719" s="282">
        <v>186</v>
      </c>
      <c r="E38719" s="265"/>
    </row>
    <row r="38720" spans="1:5">
      <c r="A38720" s="283">
        <v>98227</v>
      </c>
      <c r="B38720" s="176">
        <v>0</v>
      </c>
      <c r="C38720" s="176">
        <v>0</v>
      </c>
      <c r="D38720" s="282">
        <v>87</v>
      </c>
      <c r="E38720" s="265"/>
    </row>
    <row r="38721" spans="1:5">
      <c r="A38721" s="283">
        <v>98228</v>
      </c>
      <c r="B38721" s="176">
        <v>0</v>
      </c>
      <c r="C38721" s="176">
        <v>0</v>
      </c>
      <c r="D38721" s="282">
        <v>87</v>
      </c>
      <c r="E38721" s="265"/>
    </row>
    <row r="38722" spans="1:5">
      <c r="A38722" s="283">
        <v>98229</v>
      </c>
      <c r="B38722" s="176">
        <v>489.6</v>
      </c>
      <c r="C38722" s="176">
        <v>38.6</v>
      </c>
      <c r="D38722" s="282">
        <v>129</v>
      </c>
      <c r="E38722" s="265"/>
    </row>
    <row r="38723" spans="1:5">
      <c r="A38723" s="283">
        <v>98230</v>
      </c>
      <c r="B38723" s="176">
        <v>384.6</v>
      </c>
      <c r="C38723" s="176">
        <v>43.8</v>
      </c>
      <c r="D38723" s="282">
        <v>101</v>
      </c>
      <c r="E38723" s="265"/>
    </row>
    <row r="38724" spans="1:5">
      <c r="A38724" s="283">
        <v>98231</v>
      </c>
      <c r="B38724" s="176">
        <v>314.5</v>
      </c>
      <c r="C38724" s="176">
        <v>42.8</v>
      </c>
      <c r="D38724" s="282">
        <v>87</v>
      </c>
      <c r="E38724" s="265"/>
    </row>
    <row r="38725" spans="1:5">
      <c r="A38725" s="283">
        <v>98232</v>
      </c>
      <c r="B38725" s="176">
        <v>81.8</v>
      </c>
      <c r="C38725" s="176">
        <v>47.6</v>
      </c>
      <c r="D38725" s="282">
        <v>87</v>
      </c>
      <c r="E38725" s="265"/>
    </row>
    <row r="38726" spans="1:5">
      <c r="A38726" s="283">
        <v>98233</v>
      </c>
      <c r="B38726" s="176">
        <v>415.7</v>
      </c>
      <c r="C38726" s="176">
        <v>35.5</v>
      </c>
      <c r="D38726" s="282">
        <v>115</v>
      </c>
      <c r="E38726" s="265"/>
    </row>
    <row r="38727" spans="1:5">
      <c r="A38727" s="283">
        <v>98235</v>
      </c>
      <c r="B38727" s="176">
        <v>116.1</v>
      </c>
      <c r="C38727" s="176">
        <v>43.3</v>
      </c>
      <c r="D38727" s="282">
        <v>87</v>
      </c>
      <c r="E38727" s="265"/>
    </row>
    <row r="38728" spans="1:5">
      <c r="A38728" s="283">
        <v>98236</v>
      </c>
      <c r="B38728" s="176">
        <v>221.7</v>
      </c>
      <c r="C38728" s="176">
        <v>50.6</v>
      </c>
      <c r="D38728" s="282">
        <v>139</v>
      </c>
      <c r="E38728" s="265"/>
    </row>
    <row r="38729" spans="1:5">
      <c r="A38729" s="283">
        <v>98237</v>
      </c>
      <c r="B38729" s="176">
        <v>8.8000000000000007</v>
      </c>
      <c r="C38729" s="176">
        <v>45.3</v>
      </c>
      <c r="D38729" s="282">
        <v>105</v>
      </c>
      <c r="E38729" s="265"/>
    </row>
    <row r="38730" spans="1:5">
      <c r="A38730" s="283">
        <v>98238</v>
      </c>
      <c r="B38730" s="176">
        <v>0</v>
      </c>
      <c r="C38730" s="176">
        <v>0</v>
      </c>
      <c r="D38730" s="282">
        <v>87</v>
      </c>
      <c r="E38730" s="265"/>
    </row>
    <row r="38731" spans="1:5">
      <c r="A38731" s="283">
        <v>98239</v>
      </c>
      <c r="B38731" s="176">
        <v>238.4</v>
      </c>
      <c r="C38731" s="176">
        <v>51.8</v>
      </c>
      <c r="D38731" s="282">
        <v>148</v>
      </c>
      <c r="E38731" s="265"/>
    </row>
    <row r="38732" spans="1:5">
      <c r="A38732" s="283">
        <v>98240</v>
      </c>
      <c r="B38732" s="176">
        <v>137</v>
      </c>
      <c r="C38732" s="176">
        <v>41</v>
      </c>
      <c r="D38732" s="282">
        <v>96</v>
      </c>
      <c r="E38732" s="265"/>
    </row>
    <row r="38733" spans="1:5">
      <c r="A38733" s="283">
        <v>98241</v>
      </c>
      <c r="B38733" s="176">
        <v>3.5</v>
      </c>
      <c r="C38733" s="176">
        <v>43.7</v>
      </c>
      <c r="D38733" s="282">
        <v>87</v>
      </c>
      <c r="E38733" s="265"/>
    </row>
    <row r="38734" spans="1:5">
      <c r="A38734" s="283">
        <v>98243</v>
      </c>
      <c r="B38734" s="176">
        <v>0</v>
      </c>
      <c r="C38734" s="176">
        <v>0</v>
      </c>
      <c r="D38734" s="282">
        <v>87</v>
      </c>
      <c r="E38734" s="265"/>
    </row>
    <row r="38735" spans="1:5">
      <c r="A38735" s="283">
        <v>98244</v>
      </c>
      <c r="B38735" s="176">
        <v>1.8</v>
      </c>
      <c r="C38735" s="176">
        <v>42.1</v>
      </c>
      <c r="D38735" s="282">
        <v>96</v>
      </c>
      <c r="E38735" s="265"/>
    </row>
    <row r="38736" spans="1:5">
      <c r="A38736" s="283">
        <v>98245</v>
      </c>
      <c r="B38736" s="176">
        <v>76</v>
      </c>
      <c r="C38736" s="176">
        <v>51.9</v>
      </c>
      <c r="D38736" s="282">
        <v>125</v>
      </c>
      <c r="E38736" s="265"/>
    </row>
    <row r="38737" spans="1:5">
      <c r="A38737" s="283">
        <v>98247</v>
      </c>
      <c r="B38737" s="176">
        <v>125.7</v>
      </c>
      <c r="C38737" s="176">
        <v>35.6</v>
      </c>
      <c r="D38737" s="282">
        <v>87</v>
      </c>
      <c r="E38737" s="265"/>
    </row>
    <row r="38738" spans="1:5">
      <c r="A38738" s="283">
        <v>98248</v>
      </c>
      <c r="B38738" s="176">
        <v>318.60000000000002</v>
      </c>
      <c r="C38738" s="176">
        <v>38</v>
      </c>
      <c r="D38738" s="282">
        <v>129</v>
      </c>
      <c r="E38738" s="265"/>
    </row>
    <row r="38739" spans="1:5">
      <c r="A38739" s="283">
        <v>98249</v>
      </c>
      <c r="B38739" s="176">
        <v>229.8</v>
      </c>
      <c r="C38739" s="176">
        <v>55.1</v>
      </c>
      <c r="D38739" s="282">
        <v>95</v>
      </c>
      <c r="E38739" s="265"/>
    </row>
    <row r="38740" spans="1:5">
      <c r="A38740" s="283">
        <v>98250</v>
      </c>
      <c r="B38740" s="176">
        <v>124.2</v>
      </c>
      <c r="C38740" s="176">
        <v>50.8</v>
      </c>
      <c r="D38740" s="282">
        <v>127</v>
      </c>
      <c r="E38740" s="265"/>
    </row>
    <row r="38741" spans="1:5">
      <c r="A38741" s="283">
        <v>98251</v>
      </c>
      <c r="B38741" s="176">
        <v>15.9</v>
      </c>
      <c r="C38741" s="176">
        <v>39.5</v>
      </c>
      <c r="D38741" s="282">
        <v>87</v>
      </c>
      <c r="E38741" s="265"/>
    </row>
    <row r="38742" spans="1:5">
      <c r="A38742" s="283">
        <v>98252</v>
      </c>
      <c r="B38742" s="176">
        <v>63.2</v>
      </c>
      <c r="C38742" s="176">
        <v>38.5</v>
      </c>
      <c r="D38742" s="282">
        <v>94</v>
      </c>
      <c r="E38742" s="265"/>
    </row>
    <row r="38743" spans="1:5">
      <c r="A38743" s="283">
        <v>98253</v>
      </c>
      <c r="B38743" s="176">
        <v>203.1</v>
      </c>
      <c r="C38743" s="176">
        <v>57.2</v>
      </c>
      <c r="D38743" s="282">
        <v>87</v>
      </c>
      <c r="E38743" s="265"/>
    </row>
    <row r="38744" spans="1:5">
      <c r="A38744" s="283">
        <v>98255</v>
      </c>
      <c r="B38744" s="176">
        <v>16.2</v>
      </c>
      <c r="C38744" s="176">
        <v>42.9</v>
      </c>
      <c r="D38744" s="282">
        <v>87</v>
      </c>
      <c r="E38744" s="265"/>
    </row>
    <row r="38745" spans="1:5">
      <c r="A38745" s="283">
        <v>98256</v>
      </c>
      <c r="B38745" s="176">
        <v>2.7</v>
      </c>
      <c r="C38745" s="176">
        <v>46.9</v>
      </c>
      <c r="D38745" s="282">
        <v>87</v>
      </c>
      <c r="E38745" s="265"/>
    </row>
    <row r="38746" spans="1:5">
      <c r="A38746" s="283">
        <v>98257</v>
      </c>
      <c r="B38746" s="176">
        <v>226.7</v>
      </c>
      <c r="C38746" s="176">
        <v>52.8</v>
      </c>
      <c r="D38746" s="282">
        <v>94</v>
      </c>
      <c r="E38746" s="265"/>
    </row>
    <row r="38747" spans="1:5">
      <c r="A38747" s="283">
        <v>98258</v>
      </c>
      <c r="B38747" s="176">
        <v>1102.5</v>
      </c>
      <c r="C38747" s="176">
        <v>34.5</v>
      </c>
      <c r="D38747" s="282">
        <v>128</v>
      </c>
      <c r="E38747" s="265"/>
    </row>
    <row r="38748" spans="1:5">
      <c r="A38748" s="283">
        <v>98259</v>
      </c>
      <c r="B38748" s="176">
        <v>0</v>
      </c>
      <c r="C38748" s="176">
        <v>0</v>
      </c>
      <c r="D38748" s="282">
        <v>87</v>
      </c>
      <c r="E38748" s="265"/>
    </row>
    <row r="38749" spans="1:5">
      <c r="A38749" s="283">
        <v>98260</v>
      </c>
      <c r="B38749" s="176">
        <v>232.5</v>
      </c>
      <c r="C38749" s="176">
        <v>54.7</v>
      </c>
      <c r="D38749" s="282">
        <v>125</v>
      </c>
      <c r="E38749" s="265"/>
    </row>
    <row r="38750" spans="1:5">
      <c r="A38750" s="283">
        <v>98261</v>
      </c>
      <c r="B38750" s="176">
        <v>57.4</v>
      </c>
      <c r="C38750" s="176">
        <v>56.7</v>
      </c>
      <c r="D38750" s="282">
        <v>87</v>
      </c>
      <c r="E38750" s="265"/>
    </row>
    <row r="38751" spans="1:5">
      <c r="A38751" s="283">
        <v>98262</v>
      </c>
      <c r="B38751" s="176">
        <v>104.2</v>
      </c>
      <c r="C38751" s="176">
        <v>55.2</v>
      </c>
      <c r="D38751" s="282">
        <v>96</v>
      </c>
      <c r="E38751" s="265"/>
    </row>
    <row r="38752" spans="1:5">
      <c r="A38752" s="283">
        <v>98263</v>
      </c>
      <c r="B38752" s="176">
        <v>0</v>
      </c>
      <c r="C38752" s="176">
        <v>0</v>
      </c>
      <c r="D38752" s="282">
        <v>87</v>
      </c>
      <c r="E38752" s="265"/>
    </row>
    <row r="38753" spans="1:5">
      <c r="A38753" s="283">
        <v>98264</v>
      </c>
      <c r="B38753" s="176">
        <v>321.8</v>
      </c>
      <c r="C38753" s="176">
        <v>37.9</v>
      </c>
      <c r="D38753" s="282">
        <v>121</v>
      </c>
      <c r="E38753" s="265"/>
    </row>
    <row r="38754" spans="1:5">
      <c r="A38754" s="283">
        <v>98266</v>
      </c>
      <c r="B38754" s="176">
        <v>38.299999999999997</v>
      </c>
      <c r="C38754" s="176">
        <v>36.700000000000003</v>
      </c>
      <c r="D38754" s="282">
        <v>87</v>
      </c>
      <c r="E38754" s="265"/>
    </row>
    <row r="38755" spans="1:5">
      <c r="A38755" s="283">
        <v>98267</v>
      </c>
      <c r="B38755" s="176">
        <v>1.9</v>
      </c>
      <c r="C38755" s="176">
        <v>49.2</v>
      </c>
      <c r="D38755" s="282">
        <v>87</v>
      </c>
      <c r="E38755" s="265"/>
    </row>
    <row r="38756" spans="1:5">
      <c r="A38756" s="283">
        <v>98270</v>
      </c>
      <c r="B38756" s="176">
        <v>3053.6</v>
      </c>
      <c r="C38756" s="176">
        <v>34.4</v>
      </c>
      <c r="D38756" s="282">
        <v>120</v>
      </c>
      <c r="E38756" s="265"/>
    </row>
    <row r="38757" spans="1:5">
      <c r="A38757" s="283">
        <v>98271</v>
      </c>
      <c r="B38757" s="176">
        <v>533.79999999999995</v>
      </c>
      <c r="C38757" s="176">
        <v>37.700000000000003</v>
      </c>
      <c r="D38757" s="282">
        <v>132</v>
      </c>
      <c r="E38757" s="265"/>
    </row>
    <row r="38758" spans="1:5">
      <c r="A38758" s="283">
        <v>98272</v>
      </c>
      <c r="B38758" s="176">
        <v>248.2</v>
      </c>
      <c r="C38758" s="176">
        <v>35.799999999999997</v>
      </c>
      <c r="D38758" s="282">
        <v>125</v>
      </c>
      <c r="E38758" s="265"/>
    </row>
    <row r="38759" spans="1:5">
      <c r="A38759" s="283">
        <v>98273</v>
      </c>
      <c r="B38759" s="176">
        <v>213.2</v>
      </c>
      <c r="C38759" s="176">
        <v>33.9</v>
      </c>
      <c r="D38759" s="282">
        <v>124</v>
      </c>
      <c r="E38759" s="265"/>
    </row>
    <row r="38760" spans="1:5">
      <c r="A38760" s="283">
        <v>98274</v>
      </c>
      <c r="B38760" s="176">
        <v>64</v>
      </c>
      <c r="C38760" s="176">
        <v>39.799999999999997</v>
      </c>
      <c r="D38760" s="282">
        <v>126</v>
      </c>
      <c r="E38760" s="265"/>
    </row>
    <row r="38761" spans="1:5">
      <c r="A38761" s="283">
        <v>98275</v>
      </c>
      <c r="B38761" s="176">
        <v>2411</v>
      </c>
      <c r="C38761" s="176">
        <v>41.3</v>
      </c>
      <c r="D38761" s="282">
        <v>115</v>
      </c>
      <c r="E38761" s="265"/>
    </row>
    <row r="38762" spans="1:5">
      <c r="A38762" s="283">
        <v>98276</v>
      </c>
      <c r="B38762" s="176">
        <v>523.20000000000005</v>
      </c>
      <c r="C38762" s="176">
        <v>31.3</v>
      </c>
      <c r="D38762" s="282">
        <v>113</v>
      </c>
      <c r="E38762" s="265"/>
    </row>
    <row r="38763" spans="1:5">
      <c r="A38763" s="283">
        <v>98277</v>
      </c>
      <c r="B38763" s="176">
        <v>624.20000000000005</v>
      </c>
      <c r="C38763" s="176">
        <v>32.6</v>
      </c>
      <c r="D38763" s="282">
        <v>157</v>
      </c>
      <c r="E38763" s="265"/>
    </row>
    <row r="38764" spans="1:5">
      <c r="A38764" s="283">
        <v>98278</v>
      </c>
      <c r="B38764" s="176">
        <v>0</v>
      </c>
      <c r="C38764" s="176">
        <v>0</v>
      </c>
      <c r="D38764" s="282">
        <v>87</v>
      </c>
      <c r="E38764" s="265"/>
    </row>
    <row r="38765" spans="1:5">
      <c r="A38765" s="283">
        <v>98279</v>
      </c>
      <c r="B38765" s="176">
        <v>133.5</v>
      </c>
      <c r="C38765" s="176">
        <v>49.6</v>
      </c>
      <c r="D38765" s="282">
        <v>87</v>
      </c>
      <c r="E38765" s="265"/>
    </row>
    <row r="38766" spans="1:5">
      <c r="A38766" s="283">
        <v>98280</v>
      </c>
      <c r="B38766" s="176">
        <v>87.6</v>
      </c>
      <c r="C38766" s="176">
        <v>52.6</v>
      </c>
      <c r="D38766" s="282">
        <v>87</v>
      </c>
      <c r="E38766" s="265"/>
    </row>
    <row r="38767" spans="1:5">
      <c r="A38767" s="283">
        <v>98281</v>
      </c>
      <c r="B38767" s="176">
        <v>272.7</v>
      </c>
      <c r="C38767" s="176">
        <v>52.6</v>
      </c>
      <c r="D38767" s="282">
        <v>87</v>
      </c>
      <c r="E38767" s="265"/>
    </row>
    <row r="38768" spans="1:5">
      <c r="A38768" s="283">
        <v>98282</v>
      </c>
      <c r="B38768" s="176">
        <v>393.2</v>
      </c>
      <c r="C38768" s="176">
        <v>49.8</v>
      </c>
      <c r="D38768" s="282">
        <v>111</v>
      </c>
      <c r="E38768" s="265"/>
    </row>
    <row r="38769" spans="1:5">
      <c r="A38769" s="283">
        <v>98283</v>
      </c>
      <c r="B38769" s="176">
        <v>2.2999999999999998</v>
      </c>
      <c r="C38769" s="176">
        <v>48.2</v>
      </c>
      <c r="D38769" s="282">
        <v>87</v>
      </c>
      <c r="E38769" s="265"/>
    </row>
    <row r="38770" spans="1:5">
      <c r="A38770" s="283">
        <v>98284</v>
      </c>
      <c r="B38770" s="176">
        <v>100.6</v>
      </c>
      <c r="C38770" s="176">
        <v>38.1</v>
      </c>
      <c r="D38770" s="282">
        <v>96</v>
      </c>
      <c r="E38770" s="265"/>
    </row>
    <row r="38771" spans="1:5">
      <c r="A38771" s="283">
        <v>98286</v>
      </c>
      <c r="B38771" s="176">
        <v>0</v>
      </c>
      <c r="C38771" s="176">
        <v>0</v>
      </c>
      <c r="D38771" s="282">
        <v>87</v>
      </c>
      <c r="E38771" s="265"/>
    </row>
    <row r="38772" spans="1:5">
      <c r="A38772" s="283">
        <v>98287</v>
      </c>
      <c r="B38772" s="176">
        <v>0</v>
      </c>
      <c r="C38772" s="176">
        <v>0</v>
      </c>
      <c r="D38772" s="282">
        <v>87</v>
      </c>
      <c r="E38772" s="265"/>
    </row>
    <row r="38773" spans="1:5">
      <c r="A38773" s="283">
        <v>98288</v>
      </c>
      <c r="B38773" s="176">
        <v>1.5</v>
      </c>
      <c r="C38773" s="176">
        <v>49.7</v>
      </c>
      <c r="D38773" s="282">
        <v>97</v>
      </c>
      <c r="E38773" s="265"/>
    </row>
    <row r="38774" spans="1:5">
      <c r="A38774" s="283">
        <v>98290</v>
      </c>
      <c r="B38774" s="176">
        <v>177.7</v>
      </c>
      <c r="C38774" s="176">
        <v>40.299999999999997</v>
      </c>
      <c r="D38774" s="282">
        <v>127</v>
      </c>
      <c r="E38774" s="265"/>
    </row>
    <row r="38775" spans="1:5">
      <c r="A38775" s="283">
        <v>98291</v>
      </c>
      <c r="B38775" s="176">
        <v>173.2</v>
      </c>
      <c r="C38775" s="176">
        <v>44.9</v>
      </c>
      <c r="D38775" s="282">
        <v>87</v>
      </c>
      <c r="E38775" s="265"/>
    </row>
    <row r="38776" spans="1:5">
      <c r="A38776" s="283">
        <v>98292</v>
      </c>
      <c r="B38776" s="176">
        <v>278.60000000000002</v>
      </c>
      <c r="C38776" s="176">
        <v>41.9</v>
      </c>
      <c r="D38776" s="282">
        <v>121</v>
      </c>
      <c r="E38776" s="265"/>
    </row>
    <row r="38777" spans="1:5">
      <c r="A38777" s="283">
        <v>98293</v>
      </c>
      <c r="B38777" s="176">
        <v>0</v>
      </c>
      <c r="C38777" s="176">
        <v>0</v>
      </c>
      <c r="D38777" s="282">
        <v>87</v>
      </c>
      <c r="E38777" s="265"/>
    </row>
    <row r="38778" spans="1:5">
      <c r="A38778" s="283">
        <v>98294</v>
      </c>
      <c r="B38778" s="176">
        <v>81.8</v>
      </c>
      <c r="C38778" s="176">
        <v>35.6</v>
      </c>
      <c r="D38778" s="282">
        <v>114</v>
      </c>
      <c r="E38778" s="265"/>
    </row>
    <row r="38779" spans="1:5">
      <c r="A38779" s="283">
        <v>98295</v>
      </c>
      <c r="B38779" s="176">
        <v>82.1</v>
      </c>
      <c r="C38779" s="176">
        <v>33.9</v>
      </c>
      <c r="D38779" s="282">
        <v>87</v>
      </c>
      <c r="E38779" s="265"/>
    </row>
    <row r="38780" spans="1:5">
      <c r="A38780" s="283">
        <v>98296</v>
      </c>
      <c r="B38780" s="176">
        <v>675.1</v>
      </c>
      <c r="C38780" s="176">
        <v>38.700000000000003</v>
      </c>
      <c r="D38780" s="282">
        <v>129</v>
      </c>
      <c r="E38780" s="265"/>
    </row>
    <row r="38781" spans="1:5">
      <c r="A38781" s="283">
        <v>98297</v>
      </c>
      <c r="B38781" s="176">
        <v>119.6</v>
      </c>
      <c r="C38781" s="176">
        <v>55.7</v>
      </c>
      <c r="D38781" s="282">
        <v>87</v>
      </c>
      <c r="E38781" s="265"/>
    </row>
    <row r="38782" spans="1:5">
      <c r="A38782" s="283">
        <v>98303</v>
      </c>
      <c r="B38782" s="176">
        <v>178.4</v>
      </c>
      <c r="C38782" s="176">
        <v>41.9</v>
      </c>
      <c r="D38782" s="282">
        <v>95</v>
      </c>
      <c r="E38782" s="265"/>
    </row>
    <row r="38783" spans="1:5">
      <c r="A38783" s="283">
        <v>98304</v>
      </c>
      <c r="B38783" s="176">
        <v>3.1</v>
      </c>
      <c r="C38783" s="176">
        <v>46.4</v>
      </c>
      <c r="D38783" s="282">
        <v>97</v>
      </c>
      <c r="E38783" s="265"/>
    </row>
    <row r="38784" spans="1:5">
      <c r="A38784" s="283">
        <v>98305</v>
      </c>
      <c r="B38784" s="176">
        <v>2.1</v>
      </c>
      <c r="C38784" s="176">
        <v>50.3</v>
      </c>
      <c r="D38784" s="282">
        <v>87</v>
      </c>
      <c r="E38784" s="265"/>
    </row>
    <row r="38785" spans="1:5">
      <c r="A38785" s="283">
        <v>98310</v>
      </c>
      <c r="B38785" s="176">
        <v>3232.4</v>
      </c>
      <c r="C38785" s="176">
        <v>39.5</v>
      </c>
      <c r="D38785" s="282">
        <v>115</v>
      </c>
      <c r="E38785" s="265"/>
    </row>
    <row r="38786" spans="1:5">
      <c r="A38786" s="283">
        <v>98311</v>
      </c>
      <c r="B38786" s="176">
        <v>2354.5</v>
      </c>
      <c r="C38786" s="176">
        <v>37.9</v>
      </c>
      <c r="D38786" s="282">
        <v>100</v>
      </c>
      <c r="E38786" s="265"/>
    </row>
    <row r="38787" spans="1:5">
      <c r="A38787" s="283">
        <v>98312</v>
      </c>
      <c r="B38787" s="176">
        <v>437.1</v>
      </c>
      <c r="C38787" s="176">
        <v>34.9</v>
      </c>
      <c r="D38787" s="282">
        <v>132</v>
      </c>
      <c r="E38787" s="265"/>
    </row>
    <row r="38788" spans="1:5">
      <c r="A38788" s="283">
        <v>98314</v>
      </c>
      <c r="B38788" s="176">
        <v>0</v>
      </c>
      <c r="C38788" s="176">
        <v>0</v>
      </c>
      <c r="D38788" s="282">
        <v>87</v>
      </c>
      <c r="E38788" s="265"/>
    </row>
    <row r="38789" spans="1:5">
      <c r="A38789" s="283">
        <v>98315</v>
      </c>
      <c r="B38789" s="176">
        <v>1705.6</v>
      </c>
      <c r="C38789" s="176">
        <v>21.4</v>
      </c>
      <c r="D38789" s="282">
        <v>87</v>
      </c>
      <c r="E38789" s="265"/>
    </row>
    <row r="38790" spans="1:5">
      <c r="A38790" s="283">
        <v>98320</v>
      </c>
      <c r="B38790" s="176">
        <v>1.4</v>
      </c>
      <c r="C38790" s="176">
        <v>48.4</v>
      </c>
      <c r="D38790" s="282">
        <v>87</v>
      </c>
      <c r="E38790" s="265"/>
    </row>
    <row r="38791" spans="1:5">
      <c r="A38791" s="283">
        <v>98321</v>
      </c>
      <c r="B38791" s="176">
        <v>407</v>
      </c>
      <c r="C38791" s="176">
        <v>39.299999999999997</v>
      </c>
      <c r="D38791" s="282">
        <v>93</v>
      </c>
      <c r="E38791" s="265"/>
    </row>
    <row r="38792" spans="1:5">
      <c r="A38792" s="283">
        <v>98322</v>
      </c>
      <c r="B38792" s="176">
        <v>0</v>
      </c>
      <c r="C38792" s="176">
        <v>0</v>
      </c>
      <c r="D38792" s="282">
        <v>87</v>
      </c>
      <c r="E38792" s="265"/>
    </row>
    <row r="38793" spans="1:5">
      <c r="A38793" s="283">
        <v>98323</v>
      </c>
      <c r="B38793" s="176">
        <v>1.9</v>
      </c>
      <c r="C38793" s="176">
        <v>43.3</v>
      </c>
      <c r="D38793" s="282">
        <v>87</v>
      </c>
      <c r="E38793" s="265"/>
    </row>
    <row r="38794" spans="1:5">
      <c r="A38794" s="283">
        <v>98324</v>
      </c>
      <c r="B38794" s="176">
        <v>524.79999999999995</v>
      </c>
      <c r="C38794" s="176">
        <v>57.9</v>
      </c>
      <c r="D38794" s="282">
        <v>87</v>
      </c>
      <c r="E38794" s="265"/>
    </row>
    <row r="38795" spans="1:5">
      <c r="A38795" s="283">
        <v>98325</v>
      </c>
      <c r="B38795" s="176">
        <v>31.2</v>
      </c>
      <c r="C38795" s="176">
        <v>47.9</v>
      </c>
      <c r="D38795" s="282">
        <v>104</v>
      </c>
      <c r="E38795" s="265"/>
    </row>
    <row r="38796" spans="1:5">
      <c r="A38796" s="283">
        <v>98326</v>
      </c>
      <c r="B38796" s="176">
        <v>3.5</v>
      </c>
      <c r="C38796" s="176">
        <v>33.6</v>
      </c>
      <c r="D38796" s="282">
        <v>87</v>
      </c>
      <c r="E38796" s="265"/>
    </row>
    <row r="38797" spans="1:5">
      <c r="A38797" s="283">
        <v>98327</v>
      </c>
      <c r="B38797" s="176">
        <v>492.9</v>
      </c>
      <c r="C38797" s="176">
        <v>31.2</v>
      </c>
      <c r="D38797" s="282">
        <v>95</v>
      </c>
      <c r="E38797" s="265"/>
    </row>
    <row r="38798" spans="1:5">
      <c r="A38798" s="283">
        <v>98328</v>
      </c>
      <c r="B38798" s="176">
        <v>62.9</v>
      </c>
      <c r="C38798" s="176">
        <v>41.8</v>
      </c>
      <c r="D38798" s="282">
        <v>95</v>
      </c>
      <c r="E38798" s="265"/>
    </row>
    <row r="38799" spans="1:5">
      <c r="A38799" s="283">
        <v>98329</v>
      </c>
      <c r="B38799" s="176">
        <v>436.2</v>
      </c>
      <c r="C38799" s="176">
        <v>40.6</v>
      </c>
      <c r="D38799" s="282">
        <v>102</v>
      </c>
      <c r="E38799" s="265"/>
    </row>
    <row r="38800" spans="1:5">
      <c r="A38800" s="283">
        <v>98330</v>
      </c>
      <c r="B38800" s="176">
        <v>23.8</v>
      </c>
      <c r="C38800" s="176">
        <v>39.799999999999997</v>
      </c>
      <c r="D38800" s="282">
        <v>87</v>
      </c>
      <c r="E38800" s="265"/>
    </row>
    <row r="38801" spans="1:5">
      <c r="A38801" s="283">
        <v>98331</v>
      </c>
      <c r="B38801" s="176">
        <v>52.4</v>
      </c>
      <c r="C38801" s="176">
        <v>34.299999999999997</v>
      </c>
      <c r="D38801" s="282">
        <v>87</v>
      </c>
      <c r="E38801" s="265"/>
    </row>
    <row r="38802" spans="1:5">
      <c r="A38802" s="283">
        <v>98332</v>
      </c>
      <c r="B38802" s="176">
        <v>756.9</v>
      </c>
      <c r="C38802" s="176">
        <v>45.6</v>
      </c>
      <c r="D38802" s="282">
        <v>110</v>
      </c>
      <c r="E38802" s="265"/>
    </row>
    <row r="38803" spans="1:5">
      <c r="A38803" s="283">
        <v>98333</v>
      </c>
      <c r="B38803" s="176">
        <v>696.1</v>
      </c>
      <c r="C38803" s="176">
        <v>46.9</v>
      </c>
      <c r="D38803" s="282">
        <v>87</v>
      </c>
      <c r="E38803" s="265"/>
    </row>
    <row r="38804" spans="1:5">
      <c r="A38804" s="283">
        <v>98335</v>
      </c>
      <c r="B38804" s="176">
        <v>1113.2</v>
      </c>
      <c r="C38804" s="176">
        <v>44.2</v>
      </c>
      <c r="D38804" s="282">
        <v>145</v>
      </c>
      <c r="E38804" s="265"/>
    </row>
    <row r="38805" spans="1:5">
      <c r="A38805" s="283">
        <v>98336</v>
      </c>
      <c r="B38805" s="176">
        <v>8.3000000000000007</v>
      </c>
      <c r="C38805" s="176">
        <v>48.8</v>
      </c>
      <c r="D38805" s="282">
        <v>87</v>
      </c>
      <c r="E38805" s="265"/>
    </row>
    <row r="38806" spans="1:5">
      <c r="A38806" s="283">
        <v>98337</v>
      </c>
      <c r="B38806" s="176">
        <v>6284.3</v>
      </c>
      <c r="C38806" s="176">
        <v>28.4</v>
      </c>
      <c r="D38806" s="282">
        <v>161</v>
      </c>
      <c r="E38806" s="265"/>
    </row>
    <row r="38807" spans="1:5">
      <c r="A38807" s="283">
        <v>98338</v>
      </c>
      <c r="B38807" s="176">
        <v>380.3</v>
      </c>
      <c r="C38807" s="176">
        <v>38.4</v>
      </c>
      <c r="D38807" s="282">
        <v>114</v>
      </c>
      <c r="E38807" s="265"/>
    </row>
    <row r="38808" spans="1:5">
      <c r="A38808" s="283">
        <v>98339</v>
      </c>
      <c r="B38808" s="176">
        <v>295.5</v>
      </c>
      <c r="C38808" s="176">
        <v>46.2</v>
      </c>
      <c r="D38808" s="282">
        <v>131</v>
      </c>
      <c r="E38808" s="265"/>
    </row>
    <row r="38809" spans="1:5">
      <c r="A38809" s="283">
        <v>98340</v>
      </c>
      <c r="B38809" s="176">
        <v>289.5</v>
      </c>
      <c r="C38809" s="176">
        <v>51.9</v>
      </c>
      <c r="D38809" s="282">
        <v>87</v>
      </c>
      <c r="E38809" s="265"/>
    </row>
    <row r="38810" spans="1:5">
      <c r="A38810" s="283">
        <v>98342</v>
      </c>
      <c r="B38810" s="176">
        <v>1174.3</v>
      </c>
      <c r="C38810" s="176">
        <v>39</v>
      </c>
      <c r="D38810" s="282">
        <v>117</v>
      </c>
      <c r="E38810" s="265"/>
    </row>
    <row r="38811" spans="1:5">
      <c r="A38811" s="283">
        <v>98343</v>
      </c>
      <c r="B38811" s="176">
        <v>124.3</v>
      </c>
      <c r="C38811" s="176">
        <v>48.7</v>
      </c>
      <c r="D38811" s="282">
        <v>87</v>
      </c>
      <c r="E38811" s="265"/>
    </row>
    <row r="38812" spans="1:5">
      <c r="A38812" s="283">
        <v>98344</v>
      </c>
      <c r="B38812" s="176">
        <v>0</v>
      </c>
      <c r="C38812" s="176">
        <v>0</v>
      </c>
      <c r="D38812" s="282">
        <v>87</v>
      </c>
      <c r="E38812" s="265"/>
    </row>
    <row r="38813" spans="1:5">
      <c r="A38813" s="283">
        <v>98345</v>
      </c>
      <c r="B38813" s="176">
        <v>852.4</v>
      </c>
      <c r="C38813" s="176">
        <v>45.5</v>
      </c>
      <c r="D38813" s="282">
        <v>87</v>
      </c>
      <c r="E38813" s="265"/>
    </row>
    <row r="38814" spans="1:5">
      <c r="A38814" s="283">
        <v>98346</v>
      </c>
      <c r="B38814" s="176">
        <v>322.5</v>
      </c>
      <c r="C38814" s="176">
        <v>43.6</v>
      </c>
      <c r="D38814" s="282">
        <v>101</v>
      </c>
      <c r="E38814" s="265"/>
    </row>
    <row r="38815" spans="1:5">
      <c r="A38815" s="283">
        <v>98348</v>
      </c>
      <c r="B38815" s="176">
        <v>0</v>
      </c>
      <c r="C38815" s="176">
        <v>0</v>
      </c>
      <c r="D38815" s="282">
        <v>87</v>
      </c>
      <c r="E38815" s="265"/>
    </row>
    <row r="38816" spans="1:5">
      <c r="A38816" s="283">
        <v>98349</v>
      </c>
      <c r="B38816" s="176">
        <v>223</v>
      </c>
      <c r="C38816" s="176">
        <v>44.1</v>
      </c>
      <c r="D38816" s="282">
        <v>87</v>
      </c>
      <c r="E38816" s="265"/>
    </row>
    <row r="38817" spans="1:5">
      <c r="A38817" s="283">
        <v>98350</v>
      </c>
      <c r="B38817" s="176">
        <v>9</v>
      </c>
      <c r="C38817" s="176">
        <v>43.1</v>
      </c>
      <c r="D38817" s="282">
        <v>87</v>
      </c>
      <c r="E38817" s="265"/>
    </row>
    <row r="38818" spans="1:5">
      <c r="A38818" s="283">
        <v>98351</v>
      </c>
      <c r="B38818" s="176">
        <v>129.1</v>
      </c>
      <c r="C38818" s="176">
        <v>49.7</v>
      </c>
      <c r="D38818" s="282">
        <v>87</v>
      </c>
      <c r="E38818" s="265"/>
    </row>
    <row r="38819" spans="1:5">
      <c r="A38819" s="283">
        <v>98352</v>
      </c>
      <c r="B38819" s="176">
        <v>0</v>
      </c>
      <c r="C38819" s="176">
        <v>0</v>
      </c>
      <c r="D38819" s="282">
        <v>87</v>
      </c>
      <c r="E38819" s="265"/>
    </row>
    <row r="38820" spans="1:5">
      <c r="A38820" s="283">
        <v>98353</v>
      </c>
      <c r="B38820" s="176">
        <v>1149.5</v>
      </c>
      <c r="C38820" s="176">
        <v>43.8</v>
      </c>
      <c r="D38820" s="282">
        <v>87</v>
      </c>
      <c r="E38820" s="265"/>
    </row>
    <row r="38821" spans="1:5">
      <c r="A38821" s="283">
        <v>98354</v>
      </c>
      <c r="B38821" s="176">
        <v>2622</v>
      </c>
      <c r="C38821" s="176">
        <v>36.200000000000003</v>
      </c>
      <c r="D38821" s="282">
        <v>102</v>
      </c>
      <c r="E38821" s="265"/>
    </row>
    <row r="38822" spans="1:5">
      <c r="A38822" s="283">
        <v>98355</v>
      </c>
      <c r="B38822" s="176">
        <v>5.6</v>
      </c>
      <c r="C38822" s="176">
        <v>50.6</v>
      </c>
      <c r="D38822" s="282">
        <v>87</v>
      </c>
      <c r="E38822" s="265"/>
    </row>
    <row r="38823" spans="1:5">
      <c r="A38823" s="283">
        <v>98356</v>
      </c>
      <c r="B38823" s="176">
        <v>17.8</v>
      </c>
      <c r="C38823" s="176">
        <v>47.9</v>
      </c>
      <c r="D38823" s="282">
        <v>95</v>
      </c>
      <c r="E38823" s="265"/>
    </row>
    <row r="38824" spans="1:5">
      <c r="A38824" s="283">
        <v>98357</v>
      </c>
      <c r="B38824" s="176">
        <v>771.1</v>
      </c>
      <c r="C38824" s="176">
        <v>33.1</v>
      </c>
      <c r="D38824" s="282">
        <v>87</v>
      </c>
      <c r="E38824" s="265"/>
    </row>
    <row r="38825" spans="1:5">
      <c r="A38825" s="283">
        <v>98358</v>
      </c>
      <c r="B38825" s="176">
        <v>84</v>
      </c>
      <c r="C38825" s="176">
        <v>59.1</v>
      </c>
      <c r="D38825" s="282">
        <v>87</v>
      </c>
      <c r="E38825" s="265"/>
    </row>
    <row r="38826" spans="1:5">
      <c r="A38826" s="283">
        <v>98359</v>
      </c>
      <c r="B38826" s="176">
        <v>385.1</v>
      </c>
      <c r="C38826" s="176">
        <v>43.8</v>
      </c>
      <c r="D38826" s="282">
        <v>87</v>
      </c>
      <c r="E38826" s="265"/>
    </row>
    <row r="38827" spans="1:5">
      <c r="A38827" s="283">
        <v>98360</v>
      </c>
      <c r="B38827" s="176">
        <v>110.7</v>
      </c>
      <c r="C38827" s="176">
        <v>35.5</v>
      </c>
      <c r="D38827" s="282">
        <v>95</v>
      </c>
      <c r="E38827" s="265"/>
    </row>
    <row r="38828" spans="1:5">
      <c r="A38828" s="283">
        <v>98361</v>
      </c>
      <c r="B38828" s="176">
        <v>6.1</v>
      </c>
      <c r="C38828" s="176">
        <v>55.5</v>
      </c>
      <c r="D38828" s="282">
        <v>87</v>
      </c>
      <c r="E38828" s="265"/>
    </row>
    <row r="38829" spans="1:5">
      <c r="A38829" s="283">
        <v>98362</v>
      </c>
      <c r="B38829" s="176">
        <v>200.4</v>
      </c>
      <c r="C38829" s="176">
        <v>47</v>
      </c>
      <c r="D38829" s="282">
        <v>118</v>
      </c>
      <c r="E38829" s="265"/>
    </row>
    <row r="38830" spans="1:5">
      <c r="A38830" s="283">
        <v>98363</v>
      </c>
      <c r="B38830" s="176">
        <v>19.8</v>
      </c>
      <c r="C38830" s="176">
        <v>43.7</v>
      </c>
      <c r="D38830" s="282">
        <v>87</v>
      </c>
      <c r="E38830" s="265"/>
    </row>
    <row r="38831" spans="1:5">
      <c r="A38831" s="283">
        <v>98364</v>
      </c>
      <c r="B38831" s="176">
        <v>315.3</v>
      </c>
      <c r="C38831" s="176">
        <v>47.9</v>
      </c>
      <c r="D38831" s="282">
        <v>87</v>
      </c>
      <c r="E38831" s="265"/>
    </row>
    <row r="38832" spans="1:5">
      <c r="A38832" s="283">
        <v>98365</v>
      </c>
      <c r="B38832" s="176">
        <v>121</v>
      </c>
      <c r="C38832" s="176">
        <v>60.9</v>
      </c>
      <c r="D38832" s="282">
        <v>87</v>
      </c>
      <c r="E38832" s="265"/>
    </row>
    <row r="38833" spans="1:5">
      <c r="A38833" s="283">
        <v>98366</v>
      </c>
      <c r="B38833" s="176">
        <v>1447.1</v>
      </c>
      <c r="C38833" s="176">
        <v>38</v>
      </c>
      <c r="D38833" s="282">
        <v>122</v>
      </c>
      <c r="E38833" s="265"/>
    </row>
    <row r="38834" spans="1:5">
      <c r="A38834" s="283">
        <v>98367</v>
      </c>
      <c r="B38834" s="176">
        <v>342.1</v>
      </c>
      <c r="C38834" s="176">
        <v>41.5</v>
      </c>
      <c r="D38834" s="282">
        <v>103</v>
      </c>
      <c r="E38834" s="265"/>
    </row>
    <row r="38835" spans="1:5">
      <c r="A38835" s="283">
        <v>98368</v>
      </c>
      <c r="B38835" s="176">
        <v>339.5</v>
      </c>
      <c r="C38835" s="176">
        <v>53.8</v>
      </c>
      <c r="D38835" s="282">
        <v>179</v>
      </c>
      <c r="E38835" s="265"/>
    </row>
    <row r="38836" spans="1:5">
      <c r="A38836" s="283">
        <v>98370</v>
      </c>
      <c r="B38836" s="176">
        <v>483.9</v>
      </c>
      <c r="C38836" s="176">
        <v>41.7</v>
      </c>
      <c r="D38836" s="282">
        <v>142</v>
      </c>
      <c r="E38836" s="265"/>
    </row>
    <row r="38837" spans="1:5">
      <c r="A38837" s="283">
        <v>98371</v>
      </c>
      <c r="B38837" s="176">
        <v>1876.2</v>
      </c>
      <c r="C38837" s="176">
        <v>40.6</v>
      </c>
      <c r="D38837" s="282">
        <v>103</v>
      </c>
      <c r="E38837" s="265"/>
    </row>
    <row r="38838" spans="1:5">
      <c r="A38838" s="283">
        <v>98372</v>
      </c>
      <c r="B38838" s="176">
        <v>1488.1</v>
      </c>
      <c r="C38838" s="176">
        <v>39</v>
      </c>
      <c r="D38838" s="282">
        <v>129</v>
      </c>
      <c r="E38838" s="265"/>
    </row>
    <row r="38839" spans="1:5">
      <c r="A38839" s="283">
        <v>98373</v>
      </c>
      <c r="B38839" s="176">
        <v>2418.4</v>
      </c>
      <c r="C38839" s="176">
        <v>34</v>
      </c>
      <c r="D38839" s="282">
        <v>103</v>
      </c>
      <c r="E38839" s="265"/>
    </row>
    <row r="38840" spans="1:5">
      <c r="A38840" s="283">
        <v>98374</v>
      </c>
      <c r="B38840" s="176">
        <v>2145.4</v>
      </c>
      <c r="C38840" s="176">
        <v>35.4</v>
      </c>
      <c r="D38840" s="282">
        <v>111</v>
      </c>
      <c r="E38840" s="265"/>
    </row>
    <row r="38841" spans="1:5">
      <c r="A38841" s="283">
        <v>98375</v>
      </c>
      <c r="B38841" s="176">
        <v>2642.2</v>
      </c>
      <c r="C38841" s="176">
        <v>31.5</v>
      </c>
      <c r="D38841" s="282">
        <v>102</v>
      </c>
      <c r="E38841" s="265"/>
    </row>
    <row r="38842" spans="1:5">
      <c r="A38842" s="283">
        <v>98376</v>
      </c>
      <c r="B38842" s="176">
        <v>19</v>
      </c>
      <c r="C38842" s="176">
        <v>51.1</v>
      </c>
      <c r="D38842" s="282">
        <v>87</v>
      </c>
      <c r="E38842" s="265"/>
    </row>
    <row r="38843" spans="1:5">
      <c r="A38843" s="283">
        <v>98377</v>
      </c>
      <c r="B38843" s="176">
        <v>3.6</v>
      </c>
      <c r="C38843" s="176">
        <v>53.4</v>
      </c>
      <c r="D38843" s="282">
        <v>95</v>
      </c>
      <c r="E38843" s="265"/>
    </row>
    <row r="38844" spans="1:5">
      <c r="A38844" s="283">
        <v>98378</v>
      </c>
      <c r="B38844" s="176">
        <v>271.60000000000002</v>
      </c>
      <c r="C38844" s="176">
        <v>51.7</v>
      </c>
      <c r="D38844" s="282">
        <v>87</v>
      </c>
      <c r="E38844" s="265"/>
    </row>
    <row r="38845" spans="1:5">
      <c r="A38845" s="283">
        <v>98380</v>
      </c>
      <c r="B38845" s="176">
        <v>142.30000000000001</v>
      </c>
      <c r="C38845" s="176">
        <v>44.2</v>
      </c>
      <c r="D38845" s="282">
        <v>87</v>
      </c>
      <c r="E38845" s="265"/>
    </row>
    <row r="38846" spans="1:5">
      <c r="A38846" s="283">
        <v>98381</v>
      </c>
      <c r="B38846" s="176">
        <v>13.5</v>
      </c>
      <c r="C38846" s="176">
        <v>36.5</v>
      </c>
      <c r="D38846" s="282">
        <v>87</v>
      </c>
      <c r="E38846" s="265"/>
    </row>
    <row r="38847" spans="1:5">
      <c r="A38847" s="283">
        <v>98382</v>
      </c>
      <c r="B38847" s="176">
        <v>120.6</v>
      </c>
      <c r="C38847" s="176">
        <v>56.8</v>
      </c>
      <c r="D38847" s="282">
        <v>95</v>
      </c>
      <c r="E38847" s="265"/>
    </row>
    <row r="38848" spans="1:5">
      <c r="A38848" s="283">
        <v>98383</v>
      </c>
      <c r="B38848" s="176">
        <v>969.8</v>
      </c>
      <c r="C38848" s="176">
        <v>37.9</v>
      </c>
      <c r="D38848" s="282">
        <v>141</v>
      </c>
      <c r="E38848" s="265"/>
    </row>
    <row r="38849" spans="1:5">
      <c r="A38849" s="283">
        <v>98384</v>
      </c>
      <c r="B38849" s="176">
        <v>0</v>
      </c>
      <c r="C38849" s="176">
        <v>0</v>
      </c>
      <c r="D38849" s="282">
        <v>87</v>
      </c>
      <c r="E38849" s="265"/>
    </row>
    <row r="38850" spans="1:5">
      <c r="A38850" s="283">
        <v>98385</v>
      </c>
      <c r="B38850" s="176">
        <v>931.2</v>
      </c>
      <c r="C38850" s="176">
        <v>38.700000000000003</v>
      </c>
      <c r="D38850" s="282">
        <v>87</v>
      </c>
      <c r="E38850" s="265"/>
    </row>
    <row r="38851" spans="1:5">
      <c r="A38851" s="283">
        <v>98386</v>
      </c>
      <c r="B38851" s="176">
        <v>0</v>
      </c>
      <c r="C38851" s="176">
        <v>0</v>
      </c>
      <c r="D38851" s="282">
        <v>87</v>
      </c>
      <c r="E38851" s="265"/>
    </row>
    <row r="38852" spans="1:5">
      <c r="A38852" s="283">
        <v>98387</v>
      </c>
      <c r="B38852" s="176">
        <v>530.5</v>
      </c>
      <c r="C38852" s="176">
        <v>32.700000000000003</v>
      </c>
      <c r="D38852" s="282">
        <v>93</v>
      </c>
      <c r="E38852" s="265"/>
    </row>
    <row r="38853" spans="1:5">
      <c r="A38853" s="283">
        <v>98388</v>
      </c>
      <c r="B38853" s="176">
        <v>1928.2</v>
      </c>
      <c r="C38853" s="176">
        <v>43</v>
      </c>
      <c r="D38853" s="282">
        <v>95</v>
      </c>
      <c r="E38853" s="265"/>
    </row>
    <row r="38854" spans="1:5">
      <c r="A38854" s="283">
        <v>98390</v>
      </c>
      <c r="B38854" s="176">
        <v>1526.2</v>
      </c>
      <c r="C38854" s="176">
        <v>37.9</v>
      </c>
      <c r="D38854" s="282">
        <v>97</v>
      </c>
      <c r="E38854" s="265"/>
    </row>
    <row r="38855" spans="1:5">
      <c r="A38855" s="283">
        <v>98391</v>
      </c>
      <c r="B38855" s="176">
        <v>1053.8</v>
      </c>
      <c r="C38855" s="176">
        <v>36.200000000000003</v>
      </c>
      <c r="D38855" s="282">
        <v>101</v>
      </c>
      <c r="E38855" s="265"/>
    </row>
    <row r="38856" spans="1:5">
      <c r="A38856" s="283">
        <v>98392</v>
      </c>
      <c r="B38856" s="176">
        <v>1049.7</v>
      </c>
      <c r="C38856" s="176">
        <v>40.700000000000003</v>
      </c>
      <c r="D38856" s="282">
        <v>104</v>
      </c>
      <c r="E38856" s="265"/>
    </row>
    <row r="38857" spans="1:5">
      <c r="A38857" s="283">
        <v>98393</v>
      </c>
      <c r="B38857" s="176">
        <v>0</v>
      </c>
      <c r="C38857" s="176">
        <v>0</v>
      </c>
      <c r="D38857" s="282">
        <v>87</v>
      </c>
      <c r="E38857" s="265"/>
    </row>
    <row r="38858" spans="1:5">
      <c r="A38858" s="283">
        <v>98394</v>
      </c>
      <c r="B38858" s="176">
        <v>180.5</v>
      </c>
      <c r="C38858" s="176">
        <v>45.9</v>
      </c>
      <c r="D38858" s="282">
        <v>87</v>
      </c>
      <c r="E38858" s="265"/>
    </row>
    <row r="38859" spans="1:5">
      <c r="A38859" s="283">
        <v>98395</v>
      </c>
      <c r="B38859" s="176">
        <v>0</v>
      </c>
      <c r="C38859" s="176">
        <v>0</v>
      </c>
      <c r="D38859" s="282">
        <v>87</v>
      </c>
      <c r="E38859" s="265"/>
    </row>
    <row r="38860" spans="1:5">
      <c r="A38860" s="283">
        <v>98396</v>
      </c>
      <c r="B38860" s="176">
        <v>1.9</v>
      </c>
      <c r="C38860" s="176">
        <v>43</v>
      </c>
      <c r="D38860" s="282">
        <v>87</v>
      </c>
      <c r="E38860" s="265"/>
    </row>
    <row r="38861" spans="1:5">
      <c r="A38861" s="283">
        <v>98397</v>
      </c>
      <c r="B38861" s="176">
        <v>0</v>
      </c>
      <c r="C38861" s="176">
        <v>0</v>
      </c>
      <c r="D38861" s="282">
        <v>87</v>
      </c>
      <c r="E38861" s="265"/>
    </row>
    <row r="38862" spans="1:5">
      <c r="A38862" s="283">
        <v>98398</v>
      </c>
      <c r="B38862" s="176">
        <v>0</v>
      </c>
      <c r="C38862" s="176">
        <v>0</v>
      </c>
      <c r="D38862" s="282">
        <v>87</v>
      </c>
      <c r="E38862" s="265"/>
    </row>
    <row r="38863" spans="1:5">
      <c r="A38863" s="283">
        <v>98401</v>
      </c>
      <c r="B38863" s="176">
        <v>0</v>
      </c>
      <c r="C38863" s="176">
        <v>0</v>
      </c>
      <c r="D38863" s="282">
        <v>87</v>
      </c>
      <c r="E38863" s="265"/>
    </row>
    <row r="38864" spans="1:5">
      <c r="A38864" s="283">
        <v>98402</v>
      </c>
      <c r="B38864" s="176">
        <v>1341.8</v>
      </c>
      <c r="C38864" s="176">
        <v>36.200000000000003</v>
      </c>
      <c r="D38864" s="282">
        <v>150</v>
      </c>
      <c r="E38864" s="265"/>
    </row>
    <row r="38865" spans="1:5">
      <c r="A38865" s="283">
        <v>98403</v>
      </c>
      <c r="B38865" s="176">
        <v>6633.3</v>
      </c>
      <c r="C38865" s="176">
        <v>38.1</v>
      </c>
      <c r="D38865" s="282">
        <v>132</v>
      </c>
      <c r="E38865" s="265"/>
    </row>
    <row r="38866" spans="1:5">
      <c r="A38866" s="283">
        <v>98404</v>
      </c>
      <c r="B38866" s="176">
        <v>4150.2</v>
      </c>
      <c r="C38866" s="176">
        <v>32</v>
      </c>
      <c r="D38866" s="282">
        <v>121</v>
      </c>
      <c r="E38866" s="265"/>
    </row>
    <row r="38867" spans="1:5">
      <c r="A38867" s="283">
        <v>98405</v>
      </c>
      <c r="B38867" s="176">
        <v>5766.3</v>
      </c>
      <c r="C38867" s="176">
        <v>34.200000000000003</v>
      </c>
      <c r="D38867" s="282">
        <v>170</v>
      </c>
      <c r="E38867" s="265"/>
    </row>
    <row r="38868" spans="1:5">
      <c r="A38868" s="283">
        <v>98406</v>
      </c>
      <c r="B38868" s="176">
        <v>5462.8</v>
      </c>
      <c r="C38868" s="176">
        <v>38.1</v>
      </c>
      <c r="D38868" s="282">
        <v>117</v>
      </c>
      <c r="E38868" s="265"/>
    </row>
    <row r="38869" spans="1:5">
      <c r="A38869" s="283">
        <v>98407</v>
      </c>
      <c r="B38869" s="176">
        <v>3601.1</v>
      </c>
      <c r="C38869" s="176">
        <v>42.4</v>
      </c>
      <c r="D38869" s="282">
        <v>103</v>
      </c>
      <c r="E38869" s="265"/>
    </row>
    <row r="38870" spans="1:5">
      <c r="A38870" s="283">
        <v>98408</v>
      </c>
      <c r="B38870" s="176">
        <v>5587</v>
      </c>
      <c r="C38870" s="176">
        <v>35.799999999999997</v>
      </c>
      <c r="D38870" s="282">
        <v>87</v>
      </c>
      <c r="E38870" s="265"/>
    </row>
    <row r="38871" spans="1:5">
      <c r="A38871" s="283">
        <v>98409</v>
      </c>
      <c r="B38871" s="176">
        <v>3276</v>
      </c>
      <c r="C38871" s="176">
        <v>31</v>
      </c>
      <c r="D38871" s="282">
        <v>133</v>
      </c>
      <c r="E38871" s="265"/>
    </row>
    <row r="38872" spans="1:5">
      <c r="A38872" s="283">
        <v>98411</v>
      </c>
      <c r="B38872" s="176">
        <v>0</v>
      </c>
      <c r="C38872" s="176">
        <v>0</v>
      </c>
      <c r="D38872" s="282">
        <v>87</v>
      </c>
      <c r="E38872" s="265"/>
    </row>
    <row r="38873" spans="1:5">
      <c r="A38873" s="283">
        <v>98412</v>
      </c>
      <c r="B38873" s="176">
        <v>5920.1</v>
      </c>
      <c r="C38873" s="176">
        <v>38.5</v>
      </c>
      <c r="D38873" s="282">
        <v>87</v>
      </c>
      <c r="E38873" s="265"/>
    </row>
    <row r="38874" spans="1:5">
      <c r="A38874" s="283">
        <v>98415</v>
      </c>
      <c r="B38874" s="176">
        <v>6659.2</v>
      </c>
      <c r="C38874" s="176">
        <v>34.299999999999997</v>
      </c>
      <c r="D38874" s="282">
        <v>87</v>
      </c>
      <c r="E38874" s="265"/>
    </row>
    <row r="38875" spans="1:5">
      <c r="A38875" s="283">
        <v>98416</v>
      </c>
      <c r="B38875" s="176">
        <v>0</v>
      </c>
      <c r="C38875" s="176">
        <v>0</v>
      </c>
      <c r="D38875" s="282">
        <v>87</v>
      </c>
      <c r="E38875" s="265"/>
    </row>
    <row r="38876" spans="1:5">
      <c r="A38876" s="283">
        <v>98417</v>
      </c>
      <c r="B38876" s="176">
        <v>0</v>
      </c>
      <c r="C38876" s="176">
        <v>0</v>
      </c>
      <c r="D38876" s="282">
        <v>87</v>
      </c>
      <c r="E38876" s="265"/>
    </row>
    <row r="38877" spans="1:5">
      <c r="A38877" s="283">
        <v>98418</v>
      </c>
      <c r="B38877" s="176">
        <v>5789.9</v>
      </c>
      <c r="C38877" s="176">
        <v>34.6</v>
      </c>
      <c r="D38877" s="282">
        <v>96</v>
      </c>
      <c r="E38877" s="265"/>
    </row>
    <row r="38878" spans="1:5">
      <c r="A38878" s="283">
        <v>98419</v>
      </c>
      <c r="B38878" s="176">
        <v>0</v>
      </c>
      <c r="C38878" s="176">
        <v>0</v>
      </c>
      <c r="D38878" s="282">
        <v>87</v>
      </c>
      <c r="E38878" s="265"/>
    </row>
    <row r="38879" spans="1:5">
      <c r="A38879" s="283">
        <v>98421</v>
      </c>
      <c r="B38879" s="176">
        <v>322.2</v>
      </c>
      <c r="C38879" s="176">
        <v>33.5</v>
      </c>
      <c r="D38879" s="282">
        <v>87</v>
      </c>
      <c r="E38879" s="265"/>
    </row>
    <row r="38880" spans="1:5">
      <c r="A38880" s="283">
        <v>98422</v>
      </c>
      <c r="B38880" s="176">
        <v>2334.1999999999998</v>
      </c>
      <c r="C38880" s="176">
        <v>38.6</v>
      </c>
      <c r="D38880" s="282">
        <v>125</v>
      </c>
      <c r="E38880" s="265"/>
    </row>
    <row r="38881" spans="1:5">
      <c r="A38881" s="283">
        <v>98424</v>
      </c>
      <c r="B38881" s="176">
        <v>1363.4</v>
      </c>
      <c r="C38881" s="176">
        <v>32.700000000000003</v>
      </c>
      <c r="D38881" s="282">
        <v>104</v>
      </c>
      <c r="E38881" s="265"/>
    </row>
    <row r="38882" spans="1:5">
      <c r="A38882" s="283">
        <v>98430</v>
      </c>
      <c r="B38882" s="176">
        <v>0</v>
      </c>
      <c r="C38882" s="176">
        <v>0</v>
      </c>
      <c r="D38882" s="282">
        <v>87</v>
      </c>
      <c r="E38882" s="265"/>
    </row>
    <row r="38883" spans="1:5">
      <c r="A38883" s="283">
        <v>98431</v>
      </c>
      <c r="B38883" s="176">
        <v>0</v>
      </c>
      <c r="C38883" s="176">
        <v>0</v>
      </c>
      <c r="D38883" s="282">
        <v>87</v>
      </c>
      <c r="E38883" s="265"/>
    </row>
    <row r="38884" spans="1:5">
      <c r="A38884" s="283">
        <v>98433</v>
      </c>
      <c r="B38884" s="176">
        <v>445.1</v>
      </c>
      <c r="C38884" s="176">
        <v>20.8</v>
      </c>
      <c r="D38884" s="282">
        <v>152</v>
      </c>
      <c r="E38884" s="265"/>
    </row>
    <row r="38885" spans="1:5">
      <c r="A38885" s="283">
        <v>98438</v>
      </c>
      <c r="B38885" s="176">
        <v>356</v>
      </c>
      <c r="C38885" s="176">
        <v>21.2</v>
      </c>
      <c r="D38885" s="282">
        <v>127</v>
      </c>
      <c r="E38885" s="265"/>
    </row>
    <row r="38886" spans="1:5">
      <c r="A38886" s="283">
        <v>98439</v>
      </c>
      <c r="B38886" s="176">
        <v>574.6</v>
      </c>
      <c r="C38886" s="176">
        <v>24.1</v>
      </c>
      <c r="D38886" s="282">
        <v>87</v>
      </c>
      <c r="E38886" s="265"/>
    </row>
    <row r="38887" spans="1:5">
      <c r="A38887" s="283">
        <v>98443</v>
      </c>
      <c r="B38887" s="176">
        <v>1039.2</v>
      </c>
      <c r="C38887" s="176">
        <v>44.8</v>
      </c>
      <c r="D38887" s="282">
        <v>121</v>
      </c>
      <c r="E38887" s="265"/>
    </row>
    <row r="38888" spans="1:5">
      <c r="A38888" s="283">
        <v>98444</v>
      </c>
      <c r="B38888" s="176">
        <v>4630.5</v>
      </c>
      <c r="C38888" s="176">
        <v>29.9</v>
      </c>
      <c r="D38888" s="282">
        <v>114</v>
      </c>
      <c r="E38888" s="265"/>
    </row>
    <row r="38889" spans="1:5">
      <c r="A38889" s="283">
        <v>98445</v>
      </c>
      <c r="B38889" s="176">
        <v>2726.7</v>
      </c>
      <c r="C38889" s="176">
        <v>34.5</v>
      </c>
      <c r="D38889" s="282">
        <v>111</v>
      </c>
      <c r="E38889" s="265"/>
    </row>
    <row r="38890" spans="1:5">
      <c r="A38890" s="283">
        <v>98446</v>
      </c>
      <c r="B38890" s="176">
        <v>961.9</v>
      </c>
      <c r="C38890" s="176">
        <v>39.1</v>
      </c>
      <c r="D38890" s="282">
        <v>96</v>
      </c>
      <c r="E38890" s="265"/>
    </row>
    <row r="38891" spans="1:5">
      <c r="A38891" s="283">
        <v>98447</v>
      </c>
      <c r="B38891" s="176">
        <v>0</v>
      </c>
      <c r="C38891" s="176">
        <v>0</v>
      </c>
      <c r="D38891" s="282">
        <v>87</v>
      </c>
      <c r="E38891" s="265"/>
    </row>
    <row r="38892" spans="1:5">
      <c r="A38892" s="283">
        <v>98448</v>
      </c>
      <c r="B38892" s="176">
        <v>0</v>
      </c>
      <c r="C38892" s="176">
        <v>0</v>
      </c>
      <c r="D38892" s="282">
        <v>87</v>
      </c>
      <c r="E38892" s="265"/>
    </row>
    <row r="38893" spans="1:5">
      <c r="A38893" s="283">
        <v>98464</v>
      </c>
      <c r="B38893" s="176">
        <v>0</v>
      </c>
      <c r="C38893" s="176">
        <v>0</v>
      </c>
      <c r="D38893" s="282">
        <v>87</v>
      </c>
      <c r="E38893" s="265"/>
    </row>
    <row r="38894" spans="1:5">
      <c r="A38894" s="283">
        <v>98465</v>
      </c>
      <c r="B38894" s="176">
        <v>3374.2</v>
      </c>
      <c r="C38894" s="176">
        <v>42.9</v>
      </c>
      <c r="D38894" s="282">
        <v>131</v>
      </c>
      <c r="E38894" s="265"/>
    </row>
    <row r="38895" spans="1:5">
      <c r="A38895" s="283">
        <v>98466</v>
      </c>
      <c r="B38895" s="176">
        <v>4364.1000000000004</v>
      </c>
      <c r="C38895" s="176">
        <v>38.299999999999997</v>
      </c>
      <c r="D38895" s="282">
        <v>112</v>
      </c>
      <c r="E38895" s="265"/>
    </row>
    <row r="38896" spans="1:5">
      <c r="A38896" s="283">
        <v>98467</v>
      </c>
      <c r="B38896" s="176">
        <v>3180.9</v>
      </c>
      <c r="C38896" s="176">
        <v>37.299999999999997</v>
      </c>
      <c r="D38896" s="282">
        <v>120</v>
      </c>
      <c r="E38896" s="265"/>
    </row>
    <row r="38897" spans="1:5">
      <c r="A38897" s="283">
        <v>98490</v>
      </c>
      <c r="B38897" s="176">
        <v>0</v>
      </c>
      <c r="C38897" s="176">
        <v>0</v>
      </c>
      <c r="D38897" s="282">
        <v>87</v>
      </c>
      <c r="E38897" s="265"/>
    </row>
    <row r="38898" spans="1:5">
      <c r="A38898" s="283">
        <v>98493</v>
      </c>
      <c r="B38898" s="176">
        <v>0</v>
      </c>
      <c r="C38898" s="176">
        <v>0</v>
      </c>
      <c r="D38898" s="282">
        <v>87</v>
      </c>
      <c r="E38898" s="265"/>
    </row>
    <row r="38899" spans="1:5">
      <c r="A38899" s="283">
        <v>98496</v>
      </c>
      <c r="B38899" s="176">
        <v>0</v>
      </c>
      <c r="C38899" s="176">
        <v>0</v>
      </c>
      <c r="D38899" s="282">
        <v>87</v>
      </c>
      <c r="E38899" s="265"/>
    </row>
    <row r="38900" spans="1:5">
      <c r="A38900" s="283">
        <v>98497</v>
      </c>
      <c r="B38900" s="176">
        <v>3841</v>
      </c>
      <c r="C38900" s="176">
        <v>43.6</v>
      </c>
      <c r="D38900" s="282">
        <v>87</v>
      </c>
      <c r="E38900" s="265"/>
    </row>
    <row r="38901" spans="1:5">
      <c r="A38901" s="283">
        <v>98498</v>
      </c>
      <c r="B38901" s="176">
        <v>3333.2</v>
      </c>
      <c r="C38901" s="176">
        <v>40.799999999999997</v>
      </c>
      <c r="D38901" s="282">
        <v>109</v>
      </c>
      <c r="E38901" s="265"/>
    </row>
    <row r="38902" spans="1:5">
      <c r="A38902" s="283">
        <v>98499</v>
      </c>
      <c r="B38902" s="176">
        <v>3289.5</v>
      </c>
      <c r="C38902" s="176">
        <v>34</v>
      </c>
      <c r="D38902" s="282">
        <v>131</v>
      </c>
      <c r="E38902" s="265"/>
    </row>
    <row r="38903" spans="1:5">
      <c r="A38903" s="283">
        <v>98501</v>
      </c>
      <c r="B38903" s="176">
        <v>1195.5</v>
      </c>
      <c r="C38903" s="176">
        <v>39.4</v>
      </c>
      <c r="D38903" s="282">
        <v>139</v>
      </c>
      <c r="E38903" s="265"/>
    </row>
    <row r="38904" spans="1:5">
      <c r="A38904" s="283">
        <v>98502</v>
      </c>
      <c r="B38904" s="176">
        <v>452.7</v>
      </c>
      <c r="C38904" s="176">
        <v>38</v>
      </c>
      <c r="D38904" s="282">
        <v>130</v>
      </c>
      <c r="E38904" s="265"/>
    </row>
    <row r="38905" spans="1:5">
      <c r="A38905" s="283">
        <v>98503</v>
      </c>
      <c r="B38905" s="176">
        <v>3112.4</v>
      </c>
      <c r="C38905" s="176">
        <v>36</v>
      </c>
      <c r="D38905" s="282">
        <v>164</v>
      </c>
      <c r="E38905" s="265"/>
    </row>
    <row r="38906" spans="1:5">
      <c r="A38906" s="283">
        <v>98504</v>
      </c>
      <c r="B38906" s="176">
        <v>0</v>
      </c>
      <c r="C38906" s="176">
        <v>0</v>
      </c>
      <c r="D38906" s="282">
        <v>87</v>
      </c>
      <c r="E38906" s="265"/>
    </row>
    <row r="38907" spans="1:5">
      <c r="A38907" s="283">
        <v>98505</v>
      </c>
      <c r="B38907" s="176">
        <v>0</v>
      </c>
      <c r="C38907" s="176">
        <v>0</v>
      </c>
      <c r="D38907" s="282">
        <v>87</v>
      </c>
      <c r="E38907" s="265"/>
    </row>
    <row r="38908" spans="1:5">
      <c r="A38908" s="283">
        <v>98506</v>
      </c>
      <c r="B38908" s="176">
        <v>813.8</v>
      </c>
      <c r="C38908" s="176">
        <v>42.4</v>
      </c>
      <c r="D38908" s="282">
        <v>112</v>
      </c>
      <c r="E38908" s="265"/>
    </row>
    <row r="38909" spans="1:5">
      <c r="A38909" s="283">
        <v>98507</v>
      </c>
      <c r="B38909" s="176">
        <v>0</v>
      </c>
      <c r="C38909" s="176">
        <v>0</v>
      </c>
      <c r="D38909" s="282">
        <v>87</v>
      </c>
      <c r="E38909" s="265"/>
    </row>
    <row r="38910" spans="1:5">
      <c r="A38910" s="283">
        <v>98508</v>
      </c>
      <c r="B38910" s="176">
        <v>0</v>
      </c>
      <c r="C38910" s="176">
        <v>0</v>
      </c>
      <c r="D38910" s="282">
        <v>87</v>
      </c>
      <c r="E38910" s="265"/>
    </row>
    <row r="38911" spans="1:5">
      <c r="A38911" s="283">
        <v>98509</v>
      </c>
      <c r="B38911" s="176">
        <v>0</v>
      </c>
      <c r="C38911" s="176">
        <v>0</v>
      </c>
      <c r="D38911" s="282">
        <v>87</v>
      </c>
      <c r="E38911" s="265"/>
    </row>
    <row r="38912" spans="1:5">
      <c r="A38912" s="283">
        <v>98511</v>
      </c>
      <c r="B38912" s="176">
        <v>0</v>
      </c>
      <c r="C38912" s="176">
        <v>0</v>
      </c>
      <c r="D38912" s="282">
        <v>87</v>
      </c>
      <c r="E38912" s="265"/>
    </row>
    <row r="38913" spans="1:5">
      <c r="A38913" s="283">
        <v>98512</v>
      </c>
      <c r="B38913" s="176">
        <v>211.7</v>
      </c>
      <c r="C38913" s="176">
        <v>40.6</v>
      </c>
      <c r="D38913" s="282">
        <v>102</v>
      </c>
      <c r="E38913" s="265"/>
    </row>
    <row r="38914" spans="1:5">
      <c r="A38914" s="283">
        <v>98513</v>
      </c>
      <c r="B38914" s="176">
        <v>569.9</v>
      </c>
      <c r="C38914" s="176">
        <v>35.6</v>
      </c>
      <c r="D38914" s="282">
        <v>122</v>
      </c>
      <c r="E38914" s="265"/>
    </row>
    <row r="38915" spans="1:5">
      <c r="A38915" s="283">
        <v>98516</v>
      </c>
      <c r="B38915" s="176">
        <v>676</v>
      </c>
      <c r="C38915" s="176">
        <v>39.700000000000003</v>
      </c>
      <c r="D38915" s="282">
        <v>173</v>
      </c>
      <c r="E38915" s="265"/>
    </row>
    <row r="38916" spans="1:5">
      <c r="A38916" s="283">
        <v>98520</v>
      </c>
      <c r="B38916" s="176">
        <v>102.4</v>
      </c>
      <c r="C38916" s="176">
        <v>38.1</v>
      </c>
      <c r="D38916" s="282">
        <v>125</v>
      </c>
      <c r="E38916" s="265"/>
    </row>
    <row r="38917" spans="1:5">
      <c r="A38917" s="283">
        <v>98522</v>
      </c>
      <c r="B38917" s="176">
        <v>7.8</v>
      </c>
      <c r="C38917" s="176">
        <v>45.2</v>
      </c>
      <c r="D38917" s="282">
        <v>87</v>
      </c>
      <c r="E38917" s="265"/>
    </row>
    <row r="38918" spans="1:5">
      <c r="A38918" s="283">
        <v>98524</v>
      </c>
      <c r="B38918" s="176">
        <v>232.5</v>
      </c>
      <c r="C38918" s="176">
        <v>51.7</v>
      </c>
      <c r="D38918" s="282">
        <v>87</v>
      </c>
      <c r="E38918" s="265"/>
    </row>
    <row r="38919" spans="1:5">
      <c r="A38919" s="283">
        <v>98526</v>
      </c>
      <c r="B38919" s="176">
        <v>3.1</v>
      </c>
      <c r="C38919" s="176">
        <v>44.7</v>
      </c>
      <c r="D38919" s="282">
        <v>87</v>
      </c>
      <c r="E38919" s="265"/>
    </row>
    <row r="38920" spans="1:5">
      <c r="A38920" s="283">
        <v>98527</v>
      </c>
      <c r="B38920" s="176">
        <v>15.8</v>
      </c>
      <c r="C38920" s="176">
        <v>48.2</v>
      </c>
      <c r="D38920" s="282">
        <v>87</v>
      </c>
      <c r="E38920" s="265"/>
    </row>
    <row r="38921" spans="1:5">
      <c r="A38921" s="283">
        <v>98528</v>
      </c>
      <c r="B38921" s="176">
        <v>127.4</v>
      </c>
      <c r="C38921" s="176">
        <v>41.6</v>
      </c>
      <c r="D38921" s="282">
        <v>87</v>
      </c>
      <c r="E38921" s="265"/>
    </row>
    <row r="38922" spans="1:5">
      <c r="A38922" s="283">
        <v>98530</v>
      </c>
      <c r="B38922" s="176">
        <v>44.1</v>
      </c>
      <c r="C38922" s="176">
        <v>42.1</v>
      </c>
      <c r="D38922" s="282">
        <v>87</v>
      </c>
      <c r="E38922" s="265"/>
    </row>
    <row r="38923" spans="1:5">
      <c r="A38923" s="283">
        <v>98531</v>
      </c>
      <c r="B38923" s="176">
        <v>250</v>
      </c>
      <c r="C38923" s="176">
        <v>36.700000000000003</v>
      </c>
      <c r="D38923" s="282">
        <v>118</v>
      </c>
      <c r="E38923" s="265"/>
    </row>
    <row r="38924" spans="1:5">
      <c r="A38924" s="283">
        <v>98532</v>
      </c>
      <c r="B38924" s="176">
        <v>49.2</v>
      </c>
      <c r="C38924" s="176">
        <v>39</v>
      </c>
      <c r="D38924" s="282">
        <v>102</v>
      </c>
      <c r="E38924" s="265"/>
    </row>
    <row r="38925" spans="1:5">
      <c r="A38925" s="283">
        <v>98533</v>
      </c>
      <c r="B38925" s="176">
        <v>8</v>
      </c>
      <c r="C38925" s="176">
        <v>49.8</v>
      </c>
      <c r="D38925" s="282">
        <v>87</v>
      </c>
      <c r="E38925" s="265"/>
    </row>
    <row r="38926" spans="1:5">
      <c r="A38926" s="283">
        <v>98535</v>
      </c>
      <c r="B38926" s="176">
        <v>10.6</v>
      </c>
      <c r="C38926" s="176">
        <v>47.1</v>
      </c>
      <c r="D38926" s="282">
        <v>87</v>
      </c>
      <c r="E38926" s="265"/>
    </row>
    <row r="38927" spans="1:5">
      <c r="A38927" s="283">
        <v>98536</v>
      </c>
      <c r="B38927" s="176">
        <v>10.8</v>
      </c>
      <c r="C38927" s="176">
        <v>47.2</v>
      </c>
      <c r="D38927" s="282">
        <v>87</v>
      </c>
      <c r="E38927" s="265"/>
    </row>
    <row r="38928" spans="1:5">
      <c r="A38928" s="283">
        <v>98537</v>
      </c>
      <c r="B38928" s="176">
        <v>10.7</v>
      </c>
      <c r="C38928" s="176">
        <v>45.7</v>
      </c>
      <c r="D38928" s="282">
        <v>87</v>
      </c>
      <c r="E38928" s="265"/>
    </row>
    <row r="38929" spans="1:5">
      <c r="A38929" s="283">
        <v>98538</v>
      </c>
      <c r="B38929" s="176">
        <v>8</v>
      </c>
      <c r="C38929" s="176">
        <v>44.5</v>
      </c>
      <c r="D38929" s="282">
        <v>87</v>
      </c>
      <c r="E38929" s="265"/>
    </row>
    <row r="38930" spans="1:5">
      <c r="A38930" s="283">
        <v>98539</v>
      </c>
      <c r="B38930" s="176">
        <v>43.4</v>
      </c>
      <c r="C38930" s="176">
        <v>40.799999999999997</v>
      </c>
      <c r="D38930" s="282">
        <v>87</v>
      </c>
      <c r="E38930" s="265"/>
    </row>
    <row r="38931" spans="1:5">
      <c r="A38931" s="283">
        <v>98540</v>
      </c>
      <c r="B38931" s="176">
        <v>0</v>
      </c>
      <c r="C38931" s="176">
        <v>0</v>
      </c>
      <c r="D38931" s="282">
        <v>87</v>
      </c>
      <c r="E38931" s="265"/>
    </row>
    <row r="38932" spans="1:5">
      <c r="A38932" s="283">
        <v>98541</v>
      </c>
      <c r="B38932" s="176">
        <v>41.5</v>
      </c>
      <c r="C38932" s="176">
        <v>39.799999999999997</v>
      </c>
      <c r="D38932" s="282">
        <v>95</v>
      </c>
      <c r="E38932" s="265"/>
    </row>
    <row r="38933" spans="1:5">
      <c r="A38933" s="283">
        <v>98542</v>
      </c>
      <c r="B38933" s="176">
        <v>56</v>
      </c>
      <c r="C38933" s="176">
        <v>45.3</v>
      </c>
      <c r="D38933" s="282">
        <v>87</v>
      </c>
      <c r="E38933" s="265"/>
    </row>
    <row r="38934" spans="1:5">
      <c r="A38934" s="283">
        <v>98544</v>
      </c>
      <c r="B38934" s="176">
        <v>0</v>
      </c>
      <c r="C38934" s="176">
        <v>0</v>
      </c>
      <c r="D38934" s="282">
        <v>87</v>
      </c>
      <c r="E38934" s="265"/>
    </row>
    <row r="38935" spans="1:5">
      <c r="A38935" s="283">
        <v>98546</v>
      </c>
      <c r="B38935" s="176">
        <v>133.69999999999999</v>
      </c>
      <c r="C38935" s="176">
        <v>51.3</v>
      </c>
      <c r="D38935" s="282">
        <v>87</v>
      </c>
      <c r="E38935" s="265"/>
    </row>
    <row r="38936" spans="1:5">
      <c r="A38936" s="283">
        <v>98547</v>
      </c>
      <c r="B38936" s="176">
        <v>25.4</v>
      </c>
      <c r="C38936" s="176">
        <v>54.7</v>
      </c>
      <c r="D38936" s="282">
        <v>87</v>
      </c>
      <c r="E38936" s="265"/>
    </row>
    <row r="38937" spans="1:5">
      <c r="A38937" s="283">
        <v>98548</v>
      </c>
      <c r="B38937" s="176">
        <v>4</v>
      </c>
      <c r="C38937" s="176">
        <v>55.4</v>
      </c>
      <c r="D38937" s="282">
        <v>87</v>
      </c>
      <c r="E38937" s="265"/>
    </row>
    <row r="38938" spans="1:5">
      <c r="A38938" s="283">
        <v>98550</v>
      </c>
      <c r="B38938" s="176">
        <v>41</v>
      </c>
      <c r="C38938" s="176">
        <v>40</v>
      </c>
      <c r="D38938" s="282">
        <v>87</v>
      </c>
      <c r="E38938" s="265"/>
    </row>
    <row r="38939" spans="1:5">
      <c r="A38939" s="283">
        <v>98552</v>
      </c>
      <c r="B38939" s="176">
        <v>4.2</v>
      </c>
      <c r="C38939" s="176">
        <v>32.5</v>
      </c>
      <c r="D38939" s="282">
        <v>87</v>
      </c>
      <c r="E38939" s="265"/>
    </row>
    <row r="38940" spans="1:5">
      <c r="A38940" s="283">
        <v>98554</v>
      </c>
      <c r="B38940" s="176">
        <v>0</v>
      </c>
      <c r="C38940" s="176">
        <v>0</v>
      </c>
      <c r="D38940" s="282">
        <v>87</v>
      </c>
      <c r="E38940" s="265"/>
    </row>
    <row r="38941" spans="1:5">
      <c r="A38941" s="283">
        <v>98555</v>
      </c>
      <c r="B38941" s="176">
        <v>55.1</v>
      </c>
      <c r="C38941" s="176">
        <v>57.5</v>
      </c>
      <c r="D38941" s="282">
        <v>87</v>
      </c>
      <c r="E38941" s="265"/>
    </row>
    <row r="38942" spans="1:5">
      <c r="A38942" s="283">
        <v>98556</v>
      </c>
      <c r="B38942" s="176">
        <v>865.9</v>
      </c>
      <c r="C38942" s="176">
        <v>36.1</v>
      </c>
      <c r="D38942" s="282">
        <v>87</v>
      </c>
      <c r="E38942" s="265"/>
    </row>
    <row r="38943" spans="1:5">
      <c r="A38943" s="283">
        <v>98557</v>
      </c>
      <c r="B38943" s="176">
        <v>96.6</v>
      </c>
      <c r="C38943" s="176">
        <v>40.299999999999997</v>
      </c>
      <c r="D38943" s="282">
        <v>87</v>
      </c>
      <c r="E38943" s="265"/>
    </row>
    <row r="38944" spans="1:5">
      <c r="A38944" s="283">
        <v>98558</v>
      </c>
      <c r="B38944" s="176">
        <v>219.5</v>
      </c>
      <c r="C38944" s="176">
        <v>39</v>
      </c>
      <c r="D38944" s="282">
        <v>87</v>
      </c>
      <c r="E38944" s="265"/>
    </row>
    <row r="38945" spans="1:5">
      <c r="A38945" s="283">
        <v>98559</v>
      </c>
      <c r="B38945" s="176">
        <v>14.3</v>
      </c>
      <c r="C38945" s="176">
        <v>43.7</v>
      </c>
      <c r="D38945" s="282">
        <v>87</v>
      </c>
      <c r="E38945" s="265"/>
    </row>
    <row r="38946" spans="1:5">
      <c r="A38946" s="283">
        <v>98560</v>
      </c>
      <c r="B38946" s="176">
        <v>2.4</v>
      </c>
      <c r="C38946" s="176">
        <v>49.4</v>
      </c>
      <c r="D38946" s="282">
        <v>87</v>
      </c>
      <c r="E38946" s="265"/>
    </row>
    <row r="38947" spans="1:5">
      <c r="A38947" s="283">
        <v>98561</v>
      </c>
      <c r="B38947" s="176">
        <v>23.8</v>
      </c>
      <c r="C38947" s="176">
        <v>42.1</v>
      </c>
      <c r="D38947" s="282">
        <v>87</v>
      </c>
      <c r="E38947" s="265"/>
    </row>
    <row r="38948" spans="1:5">
      <c r="A38948" s="283">
        <v>98562</v>
      </c>
      <c r="B38948" s="176">
        <v>164.9</v>
      </c>
      <c r="C38948" s="176">
        <v>53.4</v>
      </c>
      <c r="D38948" s="282">
        <v>87</v>
      </c>
      <c r="E38948" s="265"/>
    </row>
    <row r="38949" spans="1:5">
      <c r="A38949" s="283">
        <v>98563</v>
      </c>
      <c r="B38949" s="176">
        <v>27</v>
      </c>
      <c r="C38949" s="176">
        <v>43.9</v>
      </c>
      <c r="D38949" s="282">
        <v>95</v>
      </c>
      <c r="E38949" s="265"/>
    </row>
    <row r="38950" spans="1:5">
      <c r="A38950" s="283">
        <v>98564</v>
      </c>
      <c r="B38950" s="176">
        <v>16</v>
      </c>
      <c r="C38950" s="176">
        <v>46.7</v>
      </c>
      <c r="D38950" s="282">
        <v>87</v>
      </c>
      <c r="E38950" s="265"/>
    </row>
    <row r="38951" spans="1:5">
      <c r="A38951" s="283">
        <v>98565</v>
      </c>
      <c r="B38951" s="176">
        <v>123</v>
      </c>
      <c r="C38951" s="176">
        <v>42.6</v>
      </c>
      <c r="D38951" s="282">
        <v>87</v>
      </c>
      <c r="E38951" s="265"/>
    </row>
    <row r="38952" spans="1:5">
      <c r="A38952" s="283">
        <v>98566</v>
      </c>
      <c r="B38952" s="176">
        <v>2.8</v>
      </c>
      <c r="C38952" s="176">
        <v>46.7</v>
      </c>
      <c r="D38952" s="282">
        <v>87</v>
      </c>
      <c r="E38952" s="265"/>
    </row>
    <row r="38953" spans="1:5">
      <c r="A38953" s="283">
        <v>98568</v>
      </c>
      <c r="B38953" s="176">
        <v>20.5</v>
      </c>
      <c r="C38953" s="176">
        <v>40.700000000000003</v>
      </c>
      <c r="D38953" s="282">
        <v>87</v>
      </c>
      <c r="E38953" s="265"/>
    </row>
    <row r="38954" spans="1:5">
      <c r="A38954" s="283">
        <v>98569</v>
      </c>
      <c r="B38954" s="176">
        <v>315.39999999999998</v>
      </c>
      <c r="C38954" s="176">
        <v>56.7</v>
      </c>
      <c r="D38954" s="282">
        <v>87</v>
      </c>
      <c r="E38954" s="265"/>
    </row>
    <row r="38955" spans="1:5">
      <c r="A38955" s="283">
        <v>98570</v>
      </c>
      <c r="B38955" s="176">
        <v>29.8</v>
      </c>
      <c r="C38955" s="176">
        <v>44.4</v>
      </c>
      <c r="D38955" s="282">
        <v>87</v>
      </c>
      <c r="E38955" s="265"/>
    </row>
    <row r="38956" spans="1:5">
      <c r="A38956" s="283">
        <v>98571</v>
      </c>
      <c r="B38956" s="176">
        <v>164.8</v>
      </c>
      <c r="C38956" s="176">
        <v>52.7</v>
      </c>
      <c r="D38956" s="282">
        <v>87</v>
      </c>
      <c r="E38956" s="265"/>
    </row>
    <row r="38957" spans="1:5">
      <c r="A38957" s="283">
        <v>98572</v>
      </c>
      <c r="B38957" s="176">
        <v>34.6</v>
      </c>
      <c r="C38957" s="176">
        <v>39.799999999999997</v>
      </c>
      <c r="D38957" s="282">
        <v>97</v>
      </c>
      <c r="E38957" s="265"/>
    </row>
    <row r="38958" spans="1:5">
      <c r="A38958" s="283">
        <v>98575</v>
      </c>
      <c r="B38958" s="176">
        <v>3.1</v>
      </c>
      <c r="C38958" s="176">
        <v>46.2</v>
      </c>
      <c r="D38958" s="282">
        <v>87</v>
      </c>
      <c r="E38958" s="265"/>
    </row>
    <row r="38959" spans="1:5">
      <c r="A38959" s="283">
        <v>98576</v>
      </c>
      <c r="B38959" s="176">
        <v>55.4</v>
      </c>
      <c r="C38959" s="176">
        <v>42.2</v>
      </c>
      <c r="D38959" s="282">
        <v>109</v>
      </c>
      <c r="E38959" s="265"/>
    </row>
    <row r="38960" spans="1:5">
      <c r="A38960" s="283">
        <v>98577</v>
      </c>
      <c r="B38960" s="176">
        <v>19.8</v>
      </c>
      <c r="C38960" s="176">
        <v>44.9</v>
      </c>
      <c r="D38960" s="282">
        <v>94</v>
      </c>
      <c r="E38960" s="265"/>
    </row>
    <row r="38961" spans="1:5">
      <c r="A38961" s="283">
        <v>98579</v>
      </c>
      <c r="B38961" s="176">
        <v>184.4</v>
      </c>
      <c r="C38961" s="176">
        <v>39.1</v>
      </c>
      <c r="D38961" s="282">
        <v>106</v>
      </c>
      <c r="E38961" s="265"/>
    </row>
    <row r="38962" spans="1:5">
      <c r="A38962" s="283">
        <v>98580</v>
      </c>
      <c r="B38962" s="176">
        <v>168.7</v>
      </c>
      <c r="C38962" s="176">
        <v>41.6</v>
      </c>
      <c r="D38962" s="282">
        <v>87</v>
      </c>
      <c r="E38962" s="265"/>
    </row>
    <row r="38963" spans="1:5">
      <c r="A38963" s="283">
        <v>98581</v>
      </c>
      <c r="B38963" s="176">
        <v>14.4</v>
      </c>
      <c r="C38963" s="176">
        <v>60.4</v>
      </c>
      <c r="D38963" s="282">
        <v>87</v>
      </c>
      <c r="E38963" s="265"/>
    </row>
    <row r="38964" spans="1:5">
      <c r="A38964" s="283">
        <v>98582</v>
      </c>
      <c r="B38964" s="176">
        <v>48.7</v>
      </c>
      <c r="C38964" s="176">
        <v>43.9</v>
      </c>
      <c r="D38964" s="282">
        <v>87</v>
      </c>
      <c r="E38964" s="265"/>
    </row>
    <row r="38965" spans="1:5">
      <c r="A38965" s="283">
        <v>98583</v>
      </c>
      <c r="B38965" s="176">
        <v>0</v>
      </c>
      <c r="C38965" s="176">
        <v>0</v>
      </c>
      <c r="D38965" s="282">
        <v>87</v>
      </c>
      <c r="E38965" s="265"/>
    </row>
    <row r="38966" spans="1:5">
      <c r="A38966" s="283">
        <v>98584</v>
      </c>
      <c r="B38966" s="176">
        <v>130.19999999999999</v>
      </c>
      <c r="C38966" s="176">
        <v>41.5</v>
      </c>
      <c r="D38966" s="282">
        <v>120</v>
      </c>
      <c r="E38966" s="265"/>
    </row>
    <row r="38967" spans="1:5">
      <c r="A38967" s="283">
        <v>98585</v>
      </c>
      <c r="B38967" s="176">
        <v>27.3</v>
      </c>
      <c r="C38967" s="176">
        <v>49.1</v>
      </c>
      <c r="D38967" s="282">
        <v>87</v>
      </c>
      <c r="E38967" s="265"/>
    </row>
    <row r="38968" spans="1:5">
      <c r="A38968" s="283">
        <v>98586</v>
      </c>
      <c r="B38968" s="176">
        <v>14.4</v>
      </c>
      <c r="C38968" s="176">
        <v>48.1</v>
      </c>
      <c r="D38968" s="282">
        <v>87</v>
      </c>
      <c r="E38968" s="265"/>
    </row>
    <row r="38969" spans="1:5">
      <c r="A38969" s="283">
        <v>98587</v>
      </c>
      <c r="B38969" s="176">
        <v>4</v>
      </c>
      <c r="C38969" s="176">
        <v>29.8</v>
      </c>
      <c r="D38969" s="282">
        <v>87</v>
      </c>
      <c r="E38969" s="265"/>
    </row>
    <row r="38970" spans="1:5">
      <c r="A38970" s="283">
        <v>98588</v>
      </c>
      <c r="B38970" s="176">
        <v>37.9</v>
      </c>
      <c r="C38970" s="176">
        <v>47.6</v>
      </c>
      <c r="D38970" s="282">
        <v>87</v>
      </c>
      <c r="E38970" s="265"/>
    </row>
    <row r="38971" spans="1:5">
      <c r="A38971" s="283">
        <v>98589</v>
      </c>
      <c r="B38971" s="176">
        <v>91.6</v>
      </c>
      <c r="C38971" s="176">
        <v>42.8</v>
      </c>
      <c r="D38971" s="282">
        <v>114</v>
      </c>
      <c r="E38971" s="265"/>
    </row>
    <row r="38972" spans="1:5">
      <c r="A38972" s="283">
        <v>98590</v>
      </c>
      <c r="B38972" s="176">
        <v>15.8</v>
      </c>
      <c r="C38972" s="176">
        <v>48.5</v>
      </c>
      <c r="D38972" s="282">
        <v>87</v>
      </c>
      <c r="E38972" s="265"/>
    </row>
    <row r="38973" spans="1:5">
      <c r="A38973" s="283">
        <v>98591</v>
      </c>
      <c r="B38973" s="176">
        <v>34.799999999999997</v>
      </c>
      <c r="C38973" s="176">
        <v>44.1</v>
      </c>
      <c r="D38973" s="282">
        <v>95</v>
      </c>
      <c r="E38973" s="265"/>
    </row>
    <row r="38974" spans="1:5">
      <c r="A38974" s="283">
        <v>98592</v>
      </c>
      <c r="B38974" s="176">
        <v>106.1</v>
      </c>
      <c r="C38974" s="176">
        <v>52</v>
      </c>
      <c r="D38974" s="282">
        <v>87</v>
      </c>
      <c r="E38974" s="265"/>
    </row>
    <row r="38975" spans="1:5">
      <c r="A38975" s="283">
        <v>98593</v>
      </c>
      <c r="B38975" s="176">
        <v>72.2</v>
      </c>
      <c r="C38975" s="176">
        <v>44.9</v>
      </c>
      <c r="D38975" s="282">
        <v>87</v>
      </c>
      <c r="E38975" s="265"/>
    </row>
    <row r="38976" spans="1:5">
      <c r="A38976" s="283">
        <v>98595</v>
      </c>
      <c r="B38976" s="176">
        <v>506.7</v>
      </c>
      <c r="C38976" s="176">
        <v>47.9</v>
      </c>
      <c r="D38976" s="282">
        <v>96</v>
      </c>
      <c r="E38976" s="265"/>
    </row>
    <row r="38977" spans="1:5">
      <c r="A38977" s="283">
        <v>98596</v>
      </c>
      <c r="B38977" s="176">
        <v>81.5</v>
      </c>
      <c r="C38977" s="176">
        <v>42</v>
      </c>
      <c r="D38977" s="282">
        <v>87</v>
      </c>
      <c r="E38977" s="265"/>
    </row>
    <row r="38978" spans="1:5">
      <c r="A38978" s="283">
        <v>98597</v>
      </c>
      <c r="B38978" s="176">
        <v>180.1</v>
      </c>
      <c r="C38978" s="176">
        <v>35.1</v>
      </c>
      <c r="D38978" s="282">
        <v>118</v>
      </c>
      <c r="E38978" s="265"/>
    </row>
    <row r="38979" spans="1:5">
      <c r="A38979" s="283">
        <v>98599</v>
      </c>
      <c r="B38979" s="176">
        <v>0</v>
      </c>
      <c r="C38979" s="176">
        <v>0</v>
      </c>
      <c r="D38979" s="282">
        <v>87</v>
      </c>
      <c r="E38979" s="265"/>
    </row>
    <row r="38980" spans="1:5">
      <c r="A38980" s="283">
        <v>98601</v>
      </c>
      <c r="B38980" s="176">
        <v>49.6</v>
      </c>
      <c r="C38980" s="176">
        <v>37.9</v>
      </c>
      <c r="D38980" s="282">
        <v>87</v>
      </c>
      <c r="E38980" s="265"/>
    </row>
    <row r="38981" spans="1:5">
      <c r="A38981" s="283">
        <v>98602</v>
      </c>
      <c r="B38981" s="176">
        <v>8.6</v>
      </c>
      <c r="C38981" s="176">
        <v>48.6</v>
      </c>
      <c r="D38981" s="282">
        <v>87</v>
      </c>
      <c r="E38981" s="265"/>
    </row>
    <row r="38982" spans="1:5">
      <c r="A38982" s="283">
        <v>98603</v>
      </c>
      <c r="B38982" s="176">
        <v>11.6</v>
      </c>
      <c r="C38982" s="176">
        <v>46.1</v>
      </c>
      <c r="D38982" s="282">
        <v>97</v>
      </c>
      <c r="E38982" s="265"/>
    </row>
    <row r="38983" spans="1:5">
      <c r="A38983" s="283">
        <v>98604</v>
      </c>
      <c r="B38983" s="176">
        <v>310.3</v>
      </c>
      <c r="C38983" s="176">
        <v>35.200000000000003</v>
      </c>
      <c r="D38983" s="282">
        <v>135</v>
      </c>
      <c r="E38983" s="265"/>
    </row>
    <row r="38984" spans="1:5">
      <c r="A38984" s="283">
        <v>98605</v>
      </c>
      <c r="B38984" s="176">
        <v>37.6</v>
      </c>
      <c r="C38984" s="176">
        <v>40.5</v>
      </c>
      <c r="D38984" s="282">
        <v>96</v>
      </c>
      <c r="E38984" s="265"/>
    </row>
    <row r="38985" spans="1:5">
      <c r="A38985" s="283">
        <v>98606</v>
      </c>
      <c r="B38985" s="176">
        <v>239.1</v>
      </c>
      <c r="C38985" s="176">
        <v>41.8</v>
      </c>
      <c r="D38985" s="282">
        <v>94</v>
      </c>
      <c r="E38985" s="265"/>
    </row>
    <row r="38986" spans="1:5">
      <c r="A38986" s="283">
        <v>98607</v>
      </c>
      <c r="B38986" s="176">
        <v>602.70000000000005</v>
      </c>
      <c r="C38986" s="176">
        <v>37.299999999999997</v>
      </c>
      <c r="D38986" s="282">
        <v>117</v>
      </c>
      <c r="E38986" s="265"/>
    </row>
    <row r="38987" spans="1:5">
      <c r="A38987" s="283">
        <v>98609</v>
      </c>
      <c r="B38987" s="176">
        <v>172.8</v>
      </c>
      <c r="C38987" s="176">
        <v>47</v>
      </c>
      <c r="D38987" s="282">
        <v>87</v>
      </c>
      <c r="E38987" s="265"/>
    </row>
    <row r="38988" spans="1:5">
      <c r="A38988" s="283">
        <v>98610</v>
      </c>
      <c r="B38988" s="176">
        <v>1.9</v>
      </c>
      <c r="C38988" s="176">
        <v>42.1</v>
      </c>
      <c r="D38988" s="282">
        <v>87</v>
      </c>
      <c r="E38988" s="265"/>
    </row>
    <row r="38989" spans="1:5">
      <c r="A38989" s="283">
        <v>98611</v>
      </c>
      <c r="B38989" s="176">
        <v>70.2</v>
      </c>
      <c r="C38989" s="176">
        <v>45.1</v>
      </c>
      <c r="D38989" s="282">
        <v>87</v>
      </c>
      <c r="E38989" s="265"/>
    </row>
    <row r="38990" spans="1:5">
      <c r="A38990" s="283">
        <v>98612</v>
      </c>
      <c r="B38990" s="176">
        <v>25.6</v>
      </c>
      <c r="C38990" s="176">
        <v>52.3</v>
      </c>
      <c r="D38990" s="282">
        <v>87</v>
      </c>
      <c r="E38990" s="265"/>
    </row>
    <row r="38991" spans="1:5">
      <c r="A38991" s="283">
        <v>98613</v>
      </c>
      <c r="B38991" s="176">
        <v>7.4</v>
      </c>
      <c r="C38991" s="176">
        <v>46.8</v>
      </c>
      <c r="D38991" s="282">
        <v>87</v>
      </c>
      <c r="E38991" s="265"/>
    </row>
    <row r="38992" spans="1:5">
      <c r="A38992" s="283">
        <v>98614</v>
      </c>
      <c r="B38992" s="176">
        <v>0</v>
      </c>
      <c r="C38992" s="176">
        <v>0</v>
      </c>
      <c r="D38992" s="282">
        <v>87</v>
      </c>
      <c r="E38992" s="265"/>
    </row>
    <row r="38993" spans="1:5">
      <c r="A38993" s="283">
        <v>98616</v>
      </c>
      <c r="B38993" s="176">
        <v>10.5</v>
      </c>
      <c r="C38993" s="176">
        <v>46.8</v>
      </c>
      <c r="D38993" s="282">
        <v>87</v>
      </c>
      <c r="E38993" s="265"/>
    </row>
    <row r="38994" spans="1:5">
      <c r="A38994" s="283">
        <v>98617</v>
      </c>
      <c r="B38994" s="176">
        <v>31.2</v>
      </c>
      <c r="C38994" s="176">
        <v>46.2</v>
      </c>
      <c r="D38994" s="282">
        <v>96</v>
      </c>
      <c r="E38994" s="265"/>
    </row>
    <row r="38995" spans="1:5">
      <c r="A38995" s="283">
        <v>98619</v>
      </c>
      <c r="B38995" s="176">
        <v>2.2000000000000002</v>
      </c>
      <c r="C38995" s="176">
        <v>49.1</v>
      </c>
      <c r="D38995" s="282">
        <v>87</v>
      </c>
      <c r="E38995" s="265"/>
    </row>
    <row r="38996" spans="1:5">
      <c r="A38996" s="283">
        <v>98620</v>
      </c>
      <c r="B38996" s="176">
        <v>13.4</v>
      </c>
      <c r="C38996" s="176">
        <v>47</v>
      </c>
      <c r="D38996" s="282">
        <v>114</v>
      </c>
      <c r="E38996" s="265"/>
    </row>
    <row r="38997" spans="1:5">
      <c r="A38997" s="283">
        <v>98621</v>
      </c>
      <c r="B38997" s="176">
        <v>10.199999999999999</v>
      </c>
      <c r="C38997" s="176">
        <v>52.9</v>
      </c>
      <c r="D38997" s="282">
        <v>87</v>
      </c>
      <c r="E38997" s="265"/>
    </row>
    <row r="38998" spans="1:5">
      <c r="A38998" s="283">
        <v>98622</v>
      </c>
      <c r="B38998" s="176">
        <v>0</v>
      </c>
      <c r="C38998" s="176">
        <v>0</v>
      </c>
      <c r="D38998" s="282">
        <v>87</v>
      </c>
      <c r="E38998" s="265"/>
    </row>
    <row r="38999" spans="1:5">
      <c r="A38999" s="283">
        <v>98623</v>
      </c>
      <c r="B38999" s="176">
        <v>0</v>
      </c>
      <c r="C38999" s="176">
        <v>0</v>
      </c>
      <c r="D38999" s="282">
        <v>87</v>
      </c>
      <c r="E38999" s="265"/>
    </row>
    <row r="39000" spans="1:5">
      <c r="A39000" s="283">
        <v>98624</v>
      </c>
      <c r="B39000" s="176">
        <v>21.1</v>
      </c>
      <c r="C39000" s="176">
        <v>51</v>
      </c>
      <c r="D39000" s="282">
        <v>87</v>
      </c>
      <c r="E39000" s="265"/>
    </row>
    <row r="39001" spans="1:5">
      <c r="A39001" s="283">
        <v>98625</v>
      </c>
      <c r="B39001" s="176">
        <v>138.4</v>
      </c>
      <c r="C39001" s="176">
        <v>43.3</v>
      </c>
      <c r="D39001" s="282">
        <v>87</v>
      </c>
      <c r="E39001" s="265"/>
    </row>
    <row r="39002" spans="1:5">
      <c r="A39002" s="283">
        <v>98626</v>
      </c>
      <c r="B39002" s="176">
        <v>146.69999999999999</v>
      </c>
      <c r="C39002" s="176">
        <v>38.200000000000003</v>
      </c>
      <c r="D39002" s="282">
        <v>123</v>
      </c>
      <c r="E39002" s="265"/>
    </row>
    <row r="39003" spans="1:5">
      <c r="A39003" s="283">
        <v>98628</v>
      </c>
      <c r="B39003" s="176">
        <v>7.9</v>
      </c>
      <c r="C39003" s="176">
        <v>51.1</v>
      </c>
      <c r="D39003" s="282">
        <v>87</v>
      </c>
      <c r="E39003" s="265"/>
    </row>
    <row r="39004" spans="1:5">
      <c r="A39004" s="283">
        <v>98629</v>
      </c>
      <c r="B39004" s="176">
        <v>227.8</v>
      </c>
      <c r="C39004" s="176">
        <v>40.200000000000003</v>
      </c>
      <c r="D39004" s="282">
        <v>94</v>
      </c>
      <c r="E39004" s="265"/>
    </row>
    <row r="39005" spans="1:5">
      <c r="A39005" s="283">
        <v>98631</v>
      </c>
      <c r="B39005" s="176">
        <v>150.30000000000001</v>
      </c>
      <c r="C39005" s="176">
        <v>51.1</v>
      </c>
      <c r="D39005" s="282">
        <v>87</v>
      </c>
      <c r="E39005" s="265"/>
    </row>
    <row r="39006" spans="1:5">
      <c r="A39006" s="283">
        <v>98632</v>
      </c>
      <c r="B39006" s="176">
        <v>380</v>
      </c>
      <c r="C39006" s="176">
        <v>39.9</v>
      </c>
      <c r="D39006" s="282">
        <v>169</v>
      </c>
      <c r="E39006" s="265"/>
    </row>
    <row r="39007" spans="1:5">
      <c r="A39007" s="283">
        <v>98635</v>
      </c>
      <c r="B39007" s="176">
        <v>11.9</v>
      </c>
      <c r="C39007" s="176">
        <v>49.5</v>
      </c>
      <c r="D39007" s="282">
        <v>87</v>
      </c>
      <c r="E39007" s="265"/>
    </row>
    <row r="39008" spans="1:5">
      <c r="A39008" s="283">
        <v>98637</v>
      </c>
      <c r="B39008" s="176">
        <v>188.3</v>
      </c>
      <c r="C39008" s="176">
        <v>61</v>
      </c>
      <c r="D39008" s="282">
        <v>87</v>
      </c>
      <c r="E39008" s="265"/>
    </row>
    <row r="39009" spans="1:5">
      <c r="A39009" s="283">
        <v>98638</v>
      </c>
      <c r="B39009" s="176">
        <v>5.6</v>
      </c>
      <c r="C39009" s="176">
        <v>43.3</v>
      </c>
      <c r="D39009" s="282">
        <v>87</v>
      </c>
      <c r="E39009" s="265"/>
    </row>
    <row r="39010" spans="1:5">
      <c r="A39010" s="283">
        <v>98639</v>
      </c>
      <c r="B39010" s="176">
        <v>0</v>
      </c>
      <c r="C39010" s="176">
        <v>0</v>
      </c>
      <c r="D39010" s="282">
        <v>87</v>
      </c>
      <c r="E39010" s="265"/>
    </row>
    <row r="39011" spans="1:5">
      <c r="A39011" s="283">
        <v>98640</v>
      </c>
      <c r="B39011" s="176">
        <v>200.5</v>
      </c>
      <c r="C39011" s="176">
        <v>58.5</v>
      </c>
      <c r="D39011" s="282">
        <v>87</v>
      </c>
      <c r="E39011" s="265"/>
    </row>
    <row r="39012" spans="1:5">
      <c r="A39012" s="283">
        <v>98641</v>
      </c>
      <c r="B39012" s="176">
        <v>0</v>
      </c>
      <c r="C39012" s="176">
        <v>0</v>
      </c>
      <c r="D39012" s="282">
        <v>87</v>
      </c>
      <c r="E39012" s="265"/>
    </row>
    <row r="39013" spans="1:5">
      <c r="A39013" s="283">
        <v>98642</v>
      </c>
      <c r="B39013" s="176">
        <v>282.10000000000002</v>
      </c>
      <c r="C39013" s="176">
        <v>40.4</v>
      </c>
      <c r="D39013" s="282">
        <v>108</v>
      </c>
      <c r="E39013" s="265"/>
    </row>
    <row r="39014" spans="1:5">
      <c r="A39014" s="283">
        <v>98643</v>
      </c>
      <c r="B39014" s="176">
        <v>11.3</v>
      </c>
      <c r="C39014" s="176">
        <v>54</v>
      </c>
      <c r="D39014" s="282">
        <v>87</v>
      </c>
      <c r="E39014" s="265"/>
    </row>
    <row r="39015" spans="1:5">
      <c r="A39015" s="283">
        <v>98644</v>
      </c>
      <c r="B39015" s="176">
        <v>0</v>
      </c>
      <c r="C39015" s="176">
        <v>0</v>
      </c>
      <c r="D39015" s="282">
        <v>87</v>
      </c>
      <c r="E39015" s="265"/>
    </row>
    <row r="39016" spans="1:5">
      <c r="A39016" s="283">
        <v>98645</v>
      </c>
      <c r="B39016" s="176">
        <v>17.399999999999999</v>
      </c>
      <c r="C39016" s="176">
        <v>44.1</v>
      </c>
      <c r="D39016" s="282">
        <v>96</v>
      </c>
      <c r="E39016" s="265"/>
    </row>
    <row r="39017" spans="1:5">
      <c r="A39017" s="283">
        <v>98647</v>
      </c>
      <c r="B39017" s="176">
        <v>5</v>
      </c>
      <c r="C39017" s="176">
        <v>47.2</v>
      </c>
      <c r="D39017" s="282">
        <v>87</v>
      </c>
      <c r="E39017" s="265"/>
    </row>
    <row r="39018" spans="1:5">
      <c r="A39018" s="283">
        <v>98648</v>
      </c>
      <c r="B39018" s="176">
        <v>32.200000000000003</v>
      </c>
      <c r="C39018" s="176">
        <v>44.6</v>
      </c>
      <c r="D39018" s="282">
        <v>87</v>
      </c>
      <c r="E39018" s="265"/>
    </row>
    <row r="39019" spans="1:5">
      <c r="A39019" s="283">
        <v>98649</v>
      </c>
      <c r="B39019" s="176">
        <v>2.6</v>
      </c>
      <c r="C39019" s="176">
        <v>45</v>
      </c>
      <c r="D39019" s="282">
        <v>87</v>
      </c>
      <c r="E39019" s="265"/>
    </row>
    <row r="39020" spans="1:5">
      <c r="A39020" s="283">
        <v>98650</v>
      </c>
      <c r="B39020" s="176">
        <v>10.6</v>
      </c>
      <c r="C39020" s="176">
        <v>45</v>
      </c>
      <c r="D39020" s="282">
        <v>114</v>
      </c>
      <c r="E39020" s="265"/>
    </row>
    <row r="39021" spans="1:5">
      <c r="A39021" s="283">
        <v>98651</v>
      </c>
      <c r="B39021" s="176">
        <v>25.5</v>
      </c>
      <c r="C39021" s="176">
        <v>45.9</v>
      </c>
      <c r="D39021" s="282">
        <v>87</v>
      </c>
      <c r="E39021" s="265"/>
    </row>
    <row r="39022" spans="1:5">
      <c r="A39022" s="283">
        <v>98660</v>
      </c>
      <c r="B39022" s="176">
        <v>873.9</v>
      </c>
      <c r="C39022" s="176">
        <v>35.5</v>
      </c>
      <c r="D39022" s="282">
        <v>148</v>
      </c>
      <c r="E39022" s="265"/>
    </row>
    <row r="39023" spans="1:5">
      <c r="A39023" s="283">
        <v>98661</v>
      </c>
      <c r="B39023" s="176">
        <v>3666.4</v>
      </c>
      <c r="C39023" s="176">
        <v>34.6</v>
      </c>
      <c r="D39023" s="282">
        <v>139</v>
      </c>
      <c r="E39023" s="265"/>
    </row>
    <row r="39024" spans="1:5">
      <c r="A39024" s="283">
        <v>98662</v>
      </c>
      <c r="B39024" s="176">
        <v>2590.6999999999998</v>
      </c>
      <c r="C39024" s="176">
        <v>35.1</v>
      </c>
      <c r="D39024" s="282">
        <v>104</v>
      </c>
      <c r="E39024" s="265"/>
    </row>
    <row r="39025" spans="1:5">
      <c r="A39025" s="283">
        <v>98663</v>
      </c>
      <c r="B39025" s="176">
        <v>3512</v>
      </c>
      <c r="C39025" s="176">
        <v>37.9</v>
      </c>
      <c r="D39025" s="282">
        <v>136</v>
      </c>
      <c r="E39025" s="265"/>
    </row>
    <row r="39026" spans="1:5">
      <c r="A39026" s="283">
        <v>98664</v>
      </c>
      <c r="B39026" s="176">
        <v>3736.4</v>
      </c>
      <c r="C39026" s="176">
        <v>38.299999999999997</v>
      </c>
      <c r="D39026" s="282">
        <v>123</v>
      </c>
      <c r="E39026" s="265"/>
    </row>
    <row r="39027" spans="1:5">
      <c r="A39027" s="283">
        <v>98665</v>
      </c>
      <c r="B39027" s="176">
        <v>2706.4</v>
      </c>
      <c r="C39027" s="176">
        <v>37.6</v>
      </c>
      <c r="D39027" s="282">
        <v>123</v>
      </c>
      <c r="E39027" s="265"/>
    </row>
    <row r="39028" spans="1:5">
      <c r="A39028" s="283">
        <v>98666</v>
      </c>
      <c r="B39028" s="176">
        <v>0</v>
      </c>
      <c r="C39028" s="176">
        <v>0</v>
      </c>
      <c r="D39028" s="282">
        <v>87</v>
      </c>
      <c r="E39028" s="265"/>
    </row>
    <row r="39029" spans="1:5">
      <c r="A39029" s="283">
        <v>98668</v>
      </c>
      <c r="B39029" s="176">
        <v>0</v>
      </c>
      <c r="C39029" s="176">
        <v>0</v>
      </c>
      <c r="D39029" s="282">
        <v>87</v>
      </c>
      <c r="E39029" s="265"/>
    </row>
    <row r="39030" spans="1:5">
      <c r="A39030" s="283">
        <v>98670</v>
      </c>
      <c r="B39030" s="176">
        <v>8.4</v>
      </c>
      <c r="C39030" s="176">
        <v>50</v>
      </c>
      <c r="D39030" s="282">
        <v>87</v>
      </c>
      <c r="E39030" s="265"/>
    </row>
    <row r="39031" spans="1:5">
      <c r="A39031" s="283">
        <v>98671</v>
      </c>
      <c r="B39031" s="176">
        <v>109.9</v>
      </c>
      <c r="C39031" s="176">
        <v>39.299999999999997</v>
      </c>
      <c r="D39031" s="282">
        <v>95</v>
      </c>
      <c r="E39031" s="265"/>
    </row>
    <row r="39032" spans="1:5">
      <c r="A39032" s="283">
        <v>98672</v>
      </c>
      <c r="B39032" s="176">
        <v>31.7</v>
      </c>
      <c r="C39032" s="176">
        <v>41.9</v>
      </c>
      <c r="D39032" s="282">
        <v>113</v>
      </c>
      <c r="E39032" s="265"/>
    </row>
    <row r="39033" spans="1:5">
      <c r="A39033" s="283">
        <v>98673</v>
      </c>
      <c r="B39033" s="176">
        <v>0</v>
      </c>
      <c r="C39033" s="176">
        <v>0</v>
      </c>
      <c r="D39033" s="282">
        <v>87</v>
      </c>
      <c r="E39033" s="265"/>
    </row>
    <row r="39034" spans="1:5">
      <c r="A39034" s="283">
        <v>98674</v>
      </c>
      <c r="B39034" s="176">
        <v>124.4</v>
      </c>
      <c r="C39034" s="176">
        <v>37.700000000000003</v>
      </c>
      <c r="D39034" s="282">
        <v>109</v>
      </c>
      <c r="E39034" s="265"/>
    </row>
    <row r="39035" spans="1:5">
      <c r="A39035" s="283">
        <v>98675</v>
      </c>
      <c r="B39035" s="176">
        <v>65.099999999999994</v>
      </c>
      <c r="C39035" s="176">
        <v>30.8</v>
      </c>
      <c r="D39035" s="282">
        <v>87</v>
      </c>
      <c r="E39035" s="265"/>
    </row>
    <row r="39036" spans="1:5">
      <c r="A39036" s="283">
        <v>98682</v>
      </c>
      <c r="B39036" s="176">
        <v>1757.5</v>
      </c>
      <c r="C39036" s="176">
        <v>32.9</v>
      </c>
      <c r="D39036" s="282">
        <v>102</v>
      </c>
      <c r="E39036" s="265"/>
    </row>
    <row r="39037" spans="1:5">
      <c r="A39037" s="283">
        <v>98683</v>
      </c>
      <c r="B39037" s="176">
        <v>3789.3</v>
      </c>
      <c r="C39037" s="176">
        <v>39.700000000000003</v>
      </c>
      <c r="D39037" s="282">
        <v>148</v>
      </c>
      <c r="E39037" s="265"/>
    </row>
    <row r="39038" spans="1:5">
      <c r="A39038" s="283">
        <v>98684</v>
      </c>
      <c r="B39038" s="176">
        <v>4015.9</v>
      </c>
      <c r="C39038" s="176">
        <v>34.700000000000003</v>
      </c>
      <c r="D39038" s="282">
        <v>171</v>
      </c>
      <c r="E39038" s="265"/>
    </row>
    <row r="39039" spans="1:5">
      <c r="A39039" s="283">
        <v>98685</v>
      </c>
      <c r="B39039" s="176">
        <v>2156.8000000000002</v>
      </c>
      <c r="C39039" s="176">
        <v>39.9</v>
      </c>
      <c r="D39039" s="282">
        <v>111</v>
      </c>
      <c r="E39039" s="265"/>
    </row>
    <row r="39040" spans="1:5">
      <c r="A39040" s="283">
        <v>98686</v>
      </c>
      <c r="B39040" s="176">
        <v>1531.5</v>
      </c>
      <c r="C39040" s="176">
        <v>39.5</v>
      </c>
      <c r="D39040" s="282">
        <v>131</v>
      </c>
      <c r="E39040" s="265"/>
    </row>
    <row r="39041" spans="1:5">
      <c r="A39041" s="283">
        <v>98687</v>
      </c>
      <c r="B39041" s="176">
        <v>0</v>
      </c>
      <c r="C39041" s="176">
        <v>0</v>
      </c>
      <c r="D39041" s="282">
        <v>87</v>
      </c>
      <c r="E39041" s="265"/>
    </row>
    <row r="39042" spans="1:5">
      <c r="A39042" s="283">
        <v>98801</v>
      </c>
      <c r="B39042" s="176">
        <v>240</v>
      </c>
      <c r="C39042" s="176">
        <v>36.9</v>
      </c>
      <c r="D39042" s="282">
        <v>128</v>
      </c>
      <c r="E39042" s="265"/>
    </row>
    <row r="39043" spans="1:5">
      <c r="A39043" s="283">
        <v>98802</v>
      </c>
      <c r="B39043" s="176">
        <v>76.2</v>
      </c>
      <c r="C39043" s="176">
        <v>37.1</v>
      </c>
      <c r="D39043" s="282">
        <v>112</v>
      </c>
      <c r="E39043" s="265"/>
    </row>
    <row r="39044" spans="1:5">
      <c r="A39044" s="283">
        <v>98807</v>
      </c>
      <c r="B39044" s="176">
        <v>1549.4</v>
      </c>
      <c r="C39044" s="176">
        <v>28.9</v>
      </c>
      <c r="D39044" s="282">
        <v>87</v>
      </c>
      <c r="E39044" s="265"/>
    </row>
    <row r="39045" spans="1:5">
      <c r="A39045" s="283">
        <v>98811</v>
      </c>
      <c r="B39045" s="176">
        <v>0</v>
      </c>
      <c r="C39045" s="176">
        <v>0</v>
      </c>
      <c r="D39045" s="282">
        <v>87</v>
      </c>
      <c r="E39045" s="265"/>
    </row>
    <row r="39046" spans="1:5">
      <c r="A39046" s="283">
        <v>98812</v>
      </c>
      <c r="B39046" s="176">
        <v>15.4</v>
      </c>
      <c r="C39046" s="176">
        <v>33.299999999999997</v>
      </c>
      <c r="D39046" s="282">
        <v>95</v>
      </c>
      <c r="E39046" s="265"/>
    </row>
    <row r="39047" spans="1:5">
      <c r="A39047" s="283">
        <v>98813</v>
      </c>
      <c r="B39047" s="176">
        <v>178.8</v>
      </c>
      <c r="C39047" s="176">
        <v>26.1</v>
      </c>
      <c r="D39047" s="282">
        <v>87</v>
      </c>
      <c r="E39047" s="265"/>
    </row>
    <row r="39048" spans="1:5">
      <c r="A39048" s="283">
        <v>98814</v>
      </c>
      <c r="B39048" s="176">
        <v>3.9</v>
      </c>
      <c r="C39048" s="176">
        <v>50.6</v>
      </c>
      <c r="D39048" s="282">
        <v>87</v>
      </c>
      <c r="E39048" s="265"/>
    </row>
    <row r="39049" spans="1:5">
      <c r="A39049" s="283">
        <v>98815</v>
      </c>
      <c r="B39049" s="176">
        <v>65.5</v>
      </c>
      <c r="C39049" s="176">
        <v>39.299999999999997</v>
      </c>
      <c r="D39049" s="282">
        <v>95</v>
      </c>
      <c r="E39049" s="265"/>
    </row>
    <row r="39050" spans="1:5">
      <c r="A39050" s="283">
        <v>98816</v>
      </c>
      <c r="B39050" s="176">
        <v>25.3</v>
      </c>
      <c r="C39050" s="176">
        <v>42.6</v>
      </c>
      <c r="D39050" s="282">
        <v>115</v>
      </c>
      <c r="E39050" s="265"/>
    </row>
    <row r="39051" spans="1:5">
      <c r="A39051" s="283">
        <v>98817</v>
      </c>
      <c r="B39051" s="176">
        <v>67.7</v>
      </c>
      <c r="C39051" s="176">
        <v>38.5</v>
      </c>
      <c r="D39051" s="282">
        <v>87</v>
      </c>
      <c r="E39051" s="265"/>
    </row>
    <row r="39052" spans="1:5">
      <c r="A39052" s="283">
        <v>98819</v>
      </c>
      <c r="B39052" s="176">
        <v>2</v>
      </c>
      <c r="C39052" s="176">
        <v>55.9</v>
      </c>
      <c r="D39052" s="282">
        <v>87</v>
      </c>
      <c r="E39052" s="265"/>
    </row>
    <row r="39053" spans="1:5">
      <c r="A39053" s="283">
        <v>98821</v>
      </c>
      <c r="B39053" s="176">
        <v>85</v>
      </c>
      <c r="C39053" s="176">
        <v>39.5</v>
      </c>
      <c r="D39053" s="282">
        <v>87</v>
      </c>
      <c r="E39053" s="265"/>
    </row>
    <row r="39054" spans="1:5">
      <c r="A39054" s="283">
        <v>98822</v>
      </c>
      <c r="B39054" s="176">
        <v>2.1</v>
      </c>
      <c r="C39054" s="176">
        <v>42.3</v>
      </c>
      <c r="D39054" s="282">
        <v>87</v>
      </c>
      <c r="E39054" s="265"/>
    </row>
    <row r="39055" spans="1:5">
      <c r="A39055" s="283">
        <v>98823</v>
      </c>
      <c r="B39055" s="176">
        <v>62.2</v>
      </c>
      <c r="C39055" s="176">
        <v>35.9</v>
      </c>
      <c r="D39055" s="282">
        <v>112</v>
      </c>
      <c r="E39055" s="265"/>
    </row>
    <row r="39056" spans="1:5">
      <c r="A39056" s="283">
        <v>98824</v>
      </c>
      <c r="B39056" s="176">
        <v>0</v>
      </c>
      <c r="C39056" s="176">
        <v>0</v>
      </c>
      <c r="D39056" s="282">
        <v>87</v>
      </c>
      <c r="E39056" s="265"/>
    </row>
    <row r="39057" spans="1:5">
      <c r="A39057" s="283">
        <v>98826</v>
      </c>
      <c r="B39057" s="176">
        <v>6.5</v>
      </c>
      <c r="C39057" s="176">
        <v>48.1</v>
      </c>
      <c r="D39057" s="282">
        <v>118</v>
      </c>
      <c r="E39057" s="265"/>
    </row>
    <row r="39058" spans="1:5">
      <c r="A39058" s="283">
        <v>98827</v>
      </c>
      <c r="B39058" s="176">
        <v>4.8</v>
      </c>
      <c r="C39058" s="176">
        <v>41.9</v>
      </c>
      <c r="D39058" s="282">
        <v>87</v>
      </c>
      <c r="E39058" s="265"/>
    </row>
    <row r="39059" spans="1:5">
      <c r="A39059" s="283">
        <v>98828</v>
      </c>
      <c r="B39059" s="176">
        <v>48.2</v>
      </c>
      <c r="C39059" s="176">
        <v>40.5</v>
      </c>
      <c r="D39059" s="282">
        <v>87</v>
      </c>
      <c r="E39059" s="265"/>
    </row>
    <row r="39060" spans="1:5">
      <c r="A39060" s="283">
        <v>98829</v>
      </c>
      <c r="B39060" s="176">
        <v>0</v>
      </c>
      <c r="C39060" s="176">
        <v>0</v>
      </c>
      <c r="D39060" s="282">
        <v>87</v>
      </c>
      <c r="E39060" s="265"/>
    </row>
    <row r="39061" spans="1:5">
      <c r="A39061" s="283">
        <v>98830</v>
      </c>
      <c r="B39061" s="176">
        <v>1.4</v>
      </c>
      <c r="C39061" s="176">
        <v>49.2</v>
      </c>
      <c r="D39061" s="282">
        <v>87</v>
      </c>
      <c r="E39061" s="265"/>
    </row>
    <row r="39062" spans="1:5">
      <c r="A39062" s="283">
        <v>98831</v>
      </c>
      <c r="B39062" s="176">
        <v>184.2</v>
      </c>
      <c r="C39062" s="176">
        <v>40</v>
      </c>
      <c r="D39062" s="282">
        <v>87</v>
      </c>
      <c r="E39062" s="265"/>
    </row>
    <row r="39063" spans="1:5">
      <c r="A39063" s="283">
        <v>98832</v>
      </c>
      <c r="B39063" s="176">
        <v>2.8</v>
      </c>
      <c r="C39063" s="176">
        <v>41.7</v>
      </c>
      <c r="D39063" s="282">
        <v>87</v>
      </c>
      <c r="E39063" s="265"/>
    </row>
    <row r="39064" spans="1:5">
      <c r="A39064" s="283">
        <v>98833</v>
      </c>
      <c r="B39064" s="176">
        <v>0.4</v>
      </c>
      <c r="C39064" s="176">
        <v>49.6</v>
      </c>
      <c r="D39064" s="282">
        <v>123</v>
      </c>
      <c r="E39064" s="265"/>
    </row>
    <row r="39065" spans="1:5">
      <c r="A39065" s="283">
        <v>98834</v>
      </c>
      <c r="B39065" s="176">
        <v>3.7</v>
      </c>
      <c r="C39065" s="176">
        <v>50.5</v>
      </c>
      <c r="D39065" s="282">
        <v>87</v>
      </c>
      <c r="E39065" s="265"/>
    </row>
    <row r="39066" spans="1:5">
      <c r="A39066" s="283">
        <v>98836</v>
      </c>
      <c r="B39066" s="176">
        <v>12.9</v>
      </c>
      <c r="C39066" s="176">
        <v>37.299999999999997</v>
      </c>
      <c r="D39066" s="282">
        <v>87</v>
      </c>
      <c r="E39066" s="265"/>
    </row>
    <row r="39067" spans="1:5">
      <c r="A39067" s="283">
        <v>98837</v>
      </c>
      <c r="B39067" s="176">
        <v>71.599999999999994</v>
      </c>
      <c r="C39067" s="176">
        <v>33.200000000000003</v>
      </c>
      <c r="D39067" s="282">
        <v>120</v>
      </c>
      <c r="E39067" s="265"/>
    </row>
    <row r="39068" spans="1:5">
      <c r="A39068" s="283">
        <v>98840</v>
      </c>
      <c r="B39068" s="176">
        <v>12.4</v>
      </c>
      <c r="C39068" s="176">
        <v>39.9</v>
      </c>
      <c r="D39068" s="282">
        <v>113</v>
      </c>
      <c r="E39068" s="265"/>
    </row>
    <row r="39069" spans="1:5">
      <c r="A39069" s="283">
        <v>98841</v>
      </c>
      <c r="B39069" s="176">
        <v>21.3</v>
      </c>
      <c r="C39069" s="176">
        <v>39.6</v>
      </c>
      <c r="D39069" s="282">
        <v>96</v>
      </c>
      <c r="E39069" s="265"/>
    </row>
    <row r="39070" spans="1:5">
      <c r="A39070" s="283">
        <v>98843</v>
      </c>
      <c r="B39070" s="176">
        <v>22.3</v>
      </c>
      <c r="C39070" s="176">
        <v>34.6</v>
      </c>
      <c r="D39070" s="282">
        <v>87</v>
      </c>
      <c r="E39070" s="265"/>
    </row>
    <row r="39071" spans="1:5">
      <c r="A39071" s="283">
        <v>98844</v>
      </c>
      <c r="B39071" s="176">
        <v>10.1</v>
      </c>
      <c r="C39071" s="176">
        <v>46.4</v>
      </c>
      <c r="D39071" s="282">
        <v>106</v>
      </c>
      <c r="E39071" s="265"/>
    </row>
    <row r="39072" spans="1:5">
      <c r="A39072" s="283">
        <v>98845</v>
      </c>
      <c r="B39072" s="176">
        <v>1.2</v>
      </c>
      <c r="C39072" s="176">
        <v>47.7</v>
      </c>
      <c r="D39072" s="282">
        <v>87</v>
      </c>
      <c r="E39072" s="265"/>
    </row>
    <row r="39073" spans="1:5">
      <c r="A39073" s="283">
        <v>98846</v>
      </c>
      <c r="B39073" s="176">
        <v>14.6</v>
      </c>
      <c r="C39073" s="176">
        <v>34</v>
      </c>
      <c r="D39073" s="282">
        <v>87</v>
      </c>
      <c r="E39073" s="265"/>
    </row>
    <row r="39074" spans="1:5">
      <c r="A39074" s="283">
        <v>98847</v>
      </c>
      <c r="B39074" s="176">
        <v>14.1</v>
      </c>
      <c r="C39074" s="176">
        <v>41.2</v>
      </c>
      <c r="D39074" s="282">
        <v>87</v>
      </c>
      <c r="E39074" s="265"/>
    </row>
    <row r="39075" spans="1:5">
      <c r="A39075" s="283">
        <v>98848</v>
      </c>
      <c r="B39075" s="176">
        <v>25.5</v>
      </c>
      <c r="C39075" s="176">
        <v>30.5</v>
      </c>
      <c r="D39075" s="282">
        <v>108</v>
      </c>
      <c r="E39075" s="265"/>
    </row>
    <row r="39076" spans="1:5">
      <c r="A39076" s="283">
        <v>98849</v>
      </c>
      <c r="B39076" s="176">
        <v>9</v>
      </c>
      <c r="C39076" s="176">
        <v>48.6</v>
      </c>
      <c r="D39076" s="282">
        <v>87</v>
      </c>
      <c r="E39076" s="265"/>
    </row>
    <row r="39077" spans="1:5">
      <c r="A39077" s="283">
        <v>98850</v>
      </c>
      <c r="B39077" s="176">
        <v>45.3</v>
      </c>
      <c r="C39077" s="176">
        <v>37.4</v>
      </c>
      <c r="D39077" s="282">
        <v>87</v>
      </c>
      <c r="E39077" s="265"/>
    </row>
    <row r="39078" spans="1:5">
      <c r="A39078" s="283">
        <v>98851</v>
      </c>
      <c r="B39078" s="176">
        <v>40.200000000000003</v>
      </c>
      <c r="C39078" s="176">
        <v>45.9</v>
      </c>
      <c r="D39078" s="282">
        <v>87</v>
      </c>
      <c r="E39078" s="265"/>
    </row>
    <row r="39079" spans="1:5">
      <c r="A39079" s="283">
        <v>98852</v>
      </c>
      <c r="B39079" s="176">
        <v>1.4</v>
      </c>
      <c r="C39079" s="176">
        <v>43</v>
      </c>
      <c r="D39079" s="282">
        <v>87</v>
      </c>
      <c r="E39079" s="265"/>
    </row>
    <row r="39080" spans="1:5">
      <c r="A39080" s="283">
        <v>98853</v>
      </c>
      <c r="B39080" s="176">
        <v>1.7</v>
      </c>
      <c r="C39080" s="176">
        <v>38.200000000000003</v>
      </c>
      <c r="D39080" s="282">
        <v>87</v>
      </c>
      <c r="E39080" s="265"/>
    </row>
    <row r="39081" spans="1:5">
      <c r="A39081" s="283">
        <v>98855</v>
      </c>
      <c r="B39081" s="176">
        <v>7.6</v>
      </c>
      <c r="C39081" s="176">
        <v>46.3</v>
      </c>
      <c r="D39081" s="282">
        <v>96</v>
      </c>
      <c r="E39081" s="265"/>
    </row>
    <row r="39082" spans="1:5">
      <c r="A39082" s="283">
        <v>98856</v>
      </c>
      <c r="B39082" s="176">
        <v>7.6</v>
      </c>
      <c r="C39082" s="176">
        <v>49.5</v>
      </c>
      <c r="D39082" s="282">
        <v>87</v>
      </c>
      <c r="E39082" s="265"/>
    </row>
    <row r="39083" spans="1:5">
      <c r="A39083" s="283">
        <v>98857</v>
      </c>
      <c r="B39083" s="176">
        <v>32.200000000000003</v>
      </c>
      <c r="C39083" s="176">
        <v>29.4</v>
      </c>
      <c r="D39083" s="282">
        <v>87</v>
      </c>
      <c r="E39083" s="265"/>
    </row>
    <row r="39084" spans="1:5">
      <c r="A39084" s="283">
        <v>98858</v>
      </c>
      <c r="B39084" s="176">
        <v>3.3</v>
      </c>
      <c r="C39084" s="176">
        <v>45.4</v>
      </c>
      <c r="D39084" s="282">
        <v>87</v>
      </c>
      <c r="E39084" s="265"/>
    </row>
    <row r="39085" spans="1:5">
      <c r="A39085" s="283">
        <v>98859</v>
      </c>
      <c r="B39085" s="176">
        <v>3</v>
      </c>
      <c r="C39085" s="176">
        <v>53.8</v>
      </c>
      <c r="D39085" s="282">
        <v>87</v>
      </c>
      <c r="E39085" s="265"/>
    </row>
    <row r="39086" spans="1:5">
      <c r="A39086" s="283">
        <v>98860</v>
      </c>
      <c r="B39086" s="176">
        <v>0</v>
      </c>
      <c r="C39086" s="176">
        <v>0</v>
      </c>
      <c r="D39086" s="282">
        <v>87</v>
      </c>
      <c r="E39086" s="265"/>
    </row>
    <row r="39087" spans="1:5">
      <c r="A39087" s="283">
        <v>98862</v>
      </c>
      <c r="B39087" s="176">
        <v>2.7</v>
      </c>
      <c r="C39087" s="176">
        <v>51.7</v>
      </c>
      <c r="D39087" s="282">
        <v>129</v>
      </c>
      <c r="E39087" s="265"/>
    </row>
    <row r="39088" spans="1:5">
      <c r="A39088" s="283">
        <v>98901</v>
      </c>
      <c r="B39088" s="176">
        <v>238.6</v>
      </c>
      <c r="C39088" s="176">
        <v>31.8</v>
      </c>
      <c r="D39088" s="282">
        <v>139</v>
      </c>
      <c r="E39088" s="265"/>
    </row>
    <row r="39089" spans="1:5">
      <c r="A39089" s="283">
        <v>98902</v>
      </c>
      <c r="B39089" s="176">
        <v>4926.8999999999996</v>
      </c>
      <c r="C39089" s="176">
        <v>32</v>
      </c>
      <c r="D39089" s="282">
        <v>136</v>
      </c>
      <c r="E39089" s="265"/>
    </row>
    <row r="39090" spans="1:5">
      <c r="A39090" s="283">
        <v>98903</v>
      </c>
      <c r="B39090" s="176">
        <v>25.2</v>
      </c>
      <c r="C39090" s="176">
        <v>37.5</v>
      </c>
      <c r="D39090" s="282">
        <v>125</v>
      </c>
      <c r="E39090" s="265"/>
    </row>
    <row r="39091" spans="1:5">
      <c r="A39091" s="283">
        <v>98907</v>
      </c>
      <c r="B39091" s="176">
        <v>0</v>
      </c>
      <c r="C39091" s="176">
        <v>0</v>
      </c>
      <c r="D39091" s="282">
        <v>87</v>
      </c>
      <c r="E39091" s="265"/>
    </row>
    <row r="39092" spans="1:5">
      <c r="A39092" s="283">
        <v>98908</v>
      </c>
      <c r="B39092" s="176">
        <v>210.9</v>
      </c>
      <c r="C39092" s="176">
        <v>41.1</v>
      </c>
      <c r="D39092" s="282">
        <v>125</v>
      </c>
      <c r="E39092" s="265"/>
    </row>
    <row r="39093" spans="1:5">
      <c r="A39093" s="283">
        <v>98909</v>
      </c>
      <c r="B39093" s="176">
        <v>0</v>
      </c>
      <c r="C39093" s="176">
        <v>0</v>
      </c>
      <c r="D39093" s="282">
        <v>87</v>
      </c>
      <c r="E39093" s="265"/>
    </row>
    <row r="39094" spans="1:5">
      <c r="A39094" s="283">
        <v>98920</v>
      </c>
      <c r="B39094" s="176">
        <v>0</v>
      </c>
      <c r="C39094" s="176">
        <v>0</v>
      </c>
      <c r="D39094" s="282">
        <v>87</v>
      </c>
      <c r="E39094" s="265"/>
    </row>
    <row r="39095" spans="1:5">
      <c r="A39095" s="283">
        <v>98921</v>
      </c>
      <c r="B39095" s="176">
        <v>0</v>
      </c>
      <c r="C39095" s="176">
        <v>0</v>
      </c>
      <c r="D39095" s="282">
        <v>87</v>
      </c>
      <c r="E39095" s="265"/>
    </row>
    <row r="39096" spans="1:5">
      <c r="A39096" s="283">
        <v>98922</v>
      </c>
      <c r="B39096" s="176">
        <v>8.8000000000000007</v>
      </c>
      <c r="C39096" s="176">
        <v>46.9</v>
      </c>
      <c r="D39096" s="282">
        <v>87</v>
      </c>
      <c r="E39096" s="265"/>
    </row>
    <row r="39097" spans="1:5">
      <c r="A39097" s="283">
        <v>98923</v>
      </c>
      <c r="B39097" s="176">
        <v>84.9</v>
      </c>
      <c r="C39097" s="176">
        <v>32.5</v>
      </c>
      <c r="D39097" s="282">
        <v>87</v>
      </c>
      <c r="E39097" s="265"/>
    </row>
    <row r="39098" spans="1:5">
      <c r="A39098" s="283">
        <v>98925</v>
      </c>
      <c r="B39098" s="176">
        <v>5.8</v>
      </c>
      <c r="C39098" s="176">
        <v>49.7</v>
      </c>
      <c r="D39098" s="282">
        <v>87</v>
      </c>
      <c r="E39098" s="265"/>
    </row>
    <row r="39099" spans="1:5">
      <c r="A39099" s="283">
        <v>98926</v>
      </c>
      <c r="B39099" s="176">
        <v>27.4</v>
      </c>
      <c r="C39099" s="176">
        <v>27.7</v>
      </c>
      <c r="D39099" s="282">
        <v>129</v>
      </c>
      <c r="E39099" s="265"/>
    </row>
    <row r="39100" spans="1:5">
      <c r="A39100" s="283">
        <v>98930</v>
      </c>
      <c r="B39100" s="176">
        <v>144.9</v>
      </c>
      <c r="C39100" s="176">
        <v>27.8</v>
      </c>
      <c r="D39100" s="282">
        <v>95</v>
      </c>
      <c r="E39100" s="265"/>
    </row>
    <row r="39101" spans="1:5">
      <c r="A39101" s="283">
        <v>98932</v>
      </c>
      <c r="B39101" s="176">
        <v>12</v>
      </c>
      <c r="C39101" s="176">
        <v>24.8</v>
      </c>
      <c r="D39101" s="282">
        <v>87</v>
      </c>
      <c r="E39101" s="265"/>
    </row>
    <row r="39102" spans="1:5">
      <c r="A39102" s="283">
        <v>98933</v>
      </c>
      <c r="B39102" s="176">
        <v>45.8</v>
      </c>
      <c r="C39102" s="176">
        <v>30.1</v>
      </c>
      <c r="D39102" s="282">
        <v>87</v>
      </c>
      <c r="E39102" s="265"/>
    </row>
    <row r="39103" spans="1:5">
      <c r="A39103" s="283">
        <v>98934</v>
      </c>
      <c r="B39103" s="176">
        <v>29.8</v>
      </c>
      <c r="C39103" s="176">
        <v>40.700000000000003</v>
      </c>
      <c r="D39103" s="282">
        <v>87</v>
      </c>
      <c r="E39103" s="265"/>
    </row>
    <row r="39104" spans="1:5">
      <c r="A39104" s="283">
        <v>98935</v>
      </c>
      <c r="B39104" s="176">
        <v>9.3000000000000007</v>
      </c>
      <c r="C39104" s="176">
        <v>26.9</v>
      </c>
      <c r="D39104" s="282">
        <v>87</v>
      </c>
      <c r="E39104" s="265"/>
    </row>
    <row r="39105" spans="1:5">
      <c r="A39105" s="283">
        <v>98936</v>
      </c>
      <c r="B39105" s="176">
        <v>17.2</v>
      </c>
      <c r="C39105" s="176">
        <v>32.5</v>
      </c>
      <c r="D39105" s="282">
        <v>87</v>
      </c>
      <c r="E39105" s="265"/>
    </row>
    <row r="39106" spans="1:5">
      <c r="A39106" s="283">
        <v>98937</v>
      </c>
      <c r="B39106" s="176">
        <v>9.5</v>
      </c>
      <c r="C39106" s="176">
        <v>42.1</v>
      </c>
      <c r="D39106" s="282">
        <v>109</v>
      </c>
      <c r="E39106" s="265"/>
    </row>
    <row r="39107" spans="1:5">
      <c r="A39107" s="283">
        <v>98938</v>
      </c>
      <c r="B39107" s="176">
        <v>70.8</v>
      </c>
      <c r="C39107" s="176">
        <v>29.2</v>
      </c>
      <c r="D39107" s="282">
        <v>87</v>
      </c>
      <c r="E39107" s="265"/>
    </row>
    <row r="39108" spans="1:5">
      <c r="A39108" s="283">
        <v>98939</v>
      </c>
      <c r="B39108" s="176">
        <v>0</v>
      </c>
      <c r="C39108" s="176">
        <v>0</v>
      </c>
      <c r="D39108" s="282">
        <v>87</v>
      </c>
      <c r="E39108" s="265"/>
    </row>
    <row r="39109" spans="1:5">
      <c r="A39109" s="283">
        <v>98940</v>
      </c>
      <c r="B39109" s="176">
        <v>0</v>
      </c>
      <c r="C39109" s="176">
        <v>0</v>
      </c>
      <c r="D39109" s="282">
        <v>87</v>
      </c>
      <c r="E39109" s="265"/>
    </row>
    <row r="39110" spans="1:5">
      <c r="A39110" s="283">
        <v>98941</v>
      </c>
      <c r="B39110" s="176">
        <v>0</v>
      </c>
      <c r="C39110" s="176">
        <v>0</v>
      </c>
      <c r="D39110" s="282">
        <v>87</v>
      </c>
      <c r="E39110" s="265"/>
    </row>
    <row r="39111" spans="1:5">
      <c r="A39111" s="283">
        <v>98942</v>
      </c>
      <c r="B39111" s="176">
        <v>109.3</v>
      </c>
      <c r="C39111" s="176">
        <v>37.5</v>
      </c>
      <c r="D39111" s="282">
        <v>94</v>
      </c>
      <c r="E39111" s="265"/>
    </row>
    <row r="39112" spans="1:5">
      <c r="A39112" s="283">
        <v>98943</v>
      </c>
      <c r="B39112" s="176">
        <v>180.9</v>
      </c>
      <c r="C39112" s="176">
        <v>40.1</v>
      </c>
      <c r="D39112" s="282">
        <v>87</v>
      </c>
      <c r="E39112" s="265"/>
    </row>
    <row r="39113" spans="1:5">
      <c r="A39113" s="283">
        <v>98944</v>
      </c>
      <c r="B39113" s="176">
        <v>172.2</v>
      </c>
      <c r="C39113" s="176">
        <v>26.6</v>
      </c>
      <c r="D39113" s="282">
        <v>123</v>
      </c>
      <c r="E39113" s="265"/>
    </row>
    <row r="39114" spans="1:5">
      <c r="A39114" s="283">
        <v>98946</v>
      </c>
      <c r="B39114" s="176">
        <v>20.399999999999999</v>
      </c>
      <c r="C39114" s="176">
        <v>44.4</v>
      </c>
      <c r="D39114" s="282">
        <v>87</v>
      </c>
      <c r="E39114" s="265"/>
    </row>
    <row r="39115" spans="1:5">
      <c r="A39115" s="283">
        <v>98947</v>
      </c>
      <c r="B39115" s="176">
        <v>56.8</v>
      </c>
      <c r="C39115" s="176">
        <v>33.299999999999997</v>
      </c>
      <c r="D39115" s="282">
        <v>96</v>
      </c>
      <c r="E39115" s="265"/>
    </row>
    <row r="39116" spans="1:5">
      <c r="A39116" s="283">
        <v>98948</v>
      </c>
      <c r="B39116" s="176">
        <v>18.5</v>
      </c>
      <c r="C39116" s="176">
        <v>26.1</v>
      </c>
      <c r="D39116" s="282">
        <v>127</v>
      </c>
      <c r="E39116" s="265"/>
    </row>
    <row r="39117" spans="1:5">
      <c r="A39117" s="283">
        <v>98950</v>
      </c>
      <c r="B39117" s="176">
        <v>5.0999999999999996</v>
      </c>
      <c r="C39117" s="176">
        <v>41.9</v>
      </c>
      <c r="D39117" s="282">
        <v>87</v>
      </c>
      <c r="E39117" s="265"/>
    </row>
    <row r="39118" spans="1:5">
      <c r="A39118" s="283">
        <v>98951</v>
      </c>
      <c r="B39118" s="176">
        <v>69.599999999999994</v>
      </c>
      <c r="C39118" s="176">
        <v>27.8</v>
      </c>
      <c r="D39118" s="282">
        <v>97</v>
      </c>
      <c r="E39118" s="265"/>
    </row>
    <row r="39119" spans="1:5">
      <c r="A39119" s="283">
        <v>98952</v>
      </c>
      <c r="B39119" s="176">
        <v>6.5</v>
      </c>
      <c r="C39119" s="176">
        <v>26.6</v>
      </c>
      <c r="D39119" s="282">
        <v>87</v>
      </c>
      <c r="E39119" s="265"/>
    </row>
    <row r="39120" spans="1:5">
      <c r="A39120" s="283">
        <v>98953</v>
      </c>
      <c r="B39120" s="176">
        <v>102.7</v>
      </c>
      <c r="C39120" s="176">
        <v>32.200000000000003</v>
      </c>
      <c r="D39120" s="282">
        <v>87</v>
      </c>
      <c r="E39120" s="265"/>
    </row>
    <row r="39121" spans="1:5">
      <c r="A39121" s="283">
        <v>99001</v>
      </c>
      <c r="B39121" s="176">
        <v>480.9</v>
      </c>
      <c r="C39121" s="176">
        <v>34.799999999999997</v>
      </c>
      <c r="D39121" s="282">
        <v>96</v>
      </c>
      <c r="E39121" s="265"/>
    </row>
    <row r="39122" spans="1:5">
      <c r="A39122" s="283">
        <v>99003</v>
      </c>
      <c r="B39122" s="176">
        <v>80.099999999999994</v>
      </c>
      <c r="C39122" s="176">
        <v>44.9</v>
      </c>
      <c r="D39122" s="282">
        <v>87</v>
      </c>
      <c r="E39122" s="265"/>
    </row>
    <row r="39123" spans="1:5">
      <c r="A39123" s="283">
        <v>99004</v>
      </c>
      <c r="B39123" s="176">
        <v>59.4</v>
      </c>
      <c r="C39123" s="176">
        <v>25.9</v>
      </c>
      <c r="D39123" s="282">
        <v>87</v>
      </c>
      <c r="E39123" s="265"/>
    </row>
    <row r="39124" spans="1:5">
      <c r="A39124" s="283">
        <v>99005</v>
      </c>
      <c r="B39124" s="176">
        <v>188.8</v>
      </c>
      <c r="C39124" s="176">
        <v>40.700000000000003</v>
      </c>
      <c r="D39124" s="282">
        <v>128</v>
      </c>
      <c r="E39124" s="265"/>
    </row>
    <row r="39125" spans="1:5">
      <c r="A39125" s="283">
        <v>99006</v>
      </c>
      <c r="B39125" s="176">
        <v>94.3</v>
      </c>
      <c r="C39125" s="176">
        <v>41.3</v>
      </c>
      <c r="D39125" s="282">
        <v>101</v>
      </c>
      <c r="E39125" s="265"/>
    </row>
    <row r="39126" spans="1:5">
      <c r="A39126" s="283">
        <v>99008</v>
      </c>
      <c r="B39126" s="176">
        <v>4.2</v>
      </c>
      <c r="C39126" s="176">
        <v>46.2</v>
      </c>
      <c r="D39126" s="282">
        <v>115</v>
      </c>
      <c r="E39126" s="265"/>
    </row>
    <row r="39127" spans="1:5">
      <c r="A39127" s="283">
        <v>99009</v>
      </c>
      <c r="B39127" s="176">
        <v>40.9</v>
      </c>
      <c r="C39127" s="176">
        <v>45</v>
      </c>
      <c r="D39127" s="282">
        <v>87</v>
      </c>
      <c r="E39127" s="265"/>
    </row>
    <row r="39128" spans="1:5">
      <c r="A39128" s="283">
        <v>99011</v>
      </c>
      <c r="B39128" s="176">
        <v>425.1</v>
      </c>
      <c r="C39128" s="176">
        <v>21.4</v>
      </c>
      <c r="D39128" s="282">
        <v>127</v>
      </c>
      <c r="E39128" s="265"/>
    </row>
    <row r="39129" spans="1:5">
      <c r="A39129" s="283">
        <v>99012</v>
      </c>
      <c r="B39129" s="176">
        <v>12.6</v>
      </c>
      <c r="C39129" s="176">
        <v>42.3</v>
      </c>
      <c r="D39129" s="282">
        <v>87</v>
      </c>
      <c r="E39129" s="265"/>
    </row>
    <row r="39130" spans="1:5">
      <c r="A39130" s="283">
        <v>99013</v>
      </c>
      <c r="B39130" s="176">
        <v>17.399999999999999</v>
      </c>
      <c r="C39130" s="176">
        <v>33.299999999999997</v>
      </c>
      <c r="D39130" s="282">
        <v>87</v>
      </c>
      <c r="E39130" s="265"/>
    </row>
    <row r="39131" spans="1:5">
      <c r="A39131" s="283">
        <v>99014</v>
      </c>
      <c r="B39131" s="176">
        <v>83.7</v>
      </c>
      <c r="C39131" s="176">
        <v>37.4</v>
      </c>
      <c r="D39131" s="282">
        <v>87</v>
      </c>
      <c r="E39131" s="265"/>
    </row>
    <row r="39132" spans="1:5">
      <c r="A39132" s="283">
        <v>99016</v>
      </c>
      <c r="B39132" s="176">
        <v>292.10000000000002</v>
      </c>
      <c r="C39132" s="176">
        <v>37.799999999999997</v>
      </c>
      <c r="D39132" s="282">
        <v>94</v>
      </c>
      <c r="E39132" s="265"/>
    </row>
    <row r="39133" spans="1:5">
      <c r="A39133" s="283">
        <v>99017</v>
      </c>
      <c r="B39133" s="176">
        <v>1.5</v>
      </c>
      <c r="C39133" s="176">
        <v>46.5</v>
      </c>
      <c r="D39133" s="282">
        <v>87</v>
      </c>
      <c r="E39133" s="265"/>
    </row>
    <row r="39134" spans="1:5">
      <c r="A39134" s="283">
        <v>99018</v>
      </c>
      <c r="B39134" s="176">
        <v>14.7</v>
      </c>
      <c r="C39134" s="176">
        <v>40.9</v>
      </c>
      <c r="D39134" s="282">
        <v>87</v>
      </c>
      <c r="E39134" s="265"/>
    </row>
    <row r="39135" spans="1:5">
      <c r="A39135" s="283">
        <v>99019</v>
      </c>
      <c r="B39135" s="176">
        <v>455.5</v>
      </c>
      <c r="C39135" s="176">
        <v>37.9</v>
      </c>
      <c r="D39135" s="282">
        <v>94</v>
      </c>
      <c r="E39135" s="265"/>
    </row>
    <row r="39136" spans="1:5">
      <c r="A39136" s="283">
        <v>99020</v>
      </c>
      <c r="B39136" s="176">
        <v>84</v>
      </c>
      <c r="C39136" s="176">
        <v>45.8</v>
      </c>
      <c r="D39136" s="282">
        <v>87</v>
      </c>
      <c r="E39136" s="265"/>
    </row>
    <row r="39137" spans="1:5">
      <c r="A39137" s="283">
        <v>99021</v>
      </c>
      <c r="B39137" s="176">
        <v>113.7</v>
      </c>
      <c r="C39137" s="176">
        <v>42.3</v>
      </c>
      <c r="D39137" s="282">
        <v>97</v>
      </c>
      <c r="E39137" s="265"/>
    </row>
    <row r="39138" spans="1:5">
      <c r="A39138" s="283">
        <v>99022</v>
      </c>
      <c r="B39138" s="176">
        <v>96.4</v>
      </c>
      <c r="C39138" s="176">
        <v>40.1</v>
      </c>
      <c r="D39138" s="282">
        <v>87</v>
      </c>
      <c r="E39138" s="265"/>
    </row>
    <row r="39139" spans="1:5">
      <c r="A39139" s="283">
        <v>99023</v>
      </c>
      <c r="B39139" s="176">
        <v>37.299999999999997</v>
      </c>
      <c r="C39139" s="176">
        <v>46</v>
      </c>
      <c r="D39139" s="282">
        <v>87</v>
      </c>
      <c r="E39139" s="265"/>
    </row>
    <row r="39140" spans="1:5">
      <c r="A39140" s="283">
        <v>99025</v>
      </c>
      <c r="B39140" s="176">
        <v>111.7</v>
      </c>
      <c r="C39140" s="176">
        <v>41.7</v>
      </c>
      <c r="D39140" s="282">
        <v>106</v>
      </c>
      <c r="E39140" s="265"/>
    </row>
    <row r="39141" spans="1:5">
      <c r="A39141" s="283">
        <v>99026</v>
      </c>
      <c r="B39141" s="176">
        <v>79.5</v>
      </c>
      <c r="C39141" s="176">
        <v>42.3</v>
      </c>
      <c r="D39141" s="282">
        <v>87</v>
      </c>
      <c r="E39141" s="265"/>
    </row>
    <row r="39142" spans="1:5">
      <c r="A39142" s="283">
        <v>99027</v>
      </c>
      <c r="B39142" s="176">
        <v>346.4</v>
      </c>
      <c r="C39142" s="176">
        <v>43.9</v>
      </c>
      <c r="D39142" s="282">
        <v>87</v>
      </c>
      <c r="E39142" s="265"/>
    </row>
    <row r="39143" spans="1:5">
      <c r="A39143" s="283">
        <v>99029</v>
      </c>
      <c r="B39143" s="176">
        <v>8.5</v>
      </c>
      <c r="C39143" s="176">
        <v>43.3</v>
      </c>
      <c r="D39143" s="282">
        <v>87</v>
      </c>
      <c r="E39143" s="265"/>
    </row>
    <row r="39144" spans="1:5">
      <c r="A39144" s="283">
        <v>99030</v>
      </c>
      <c r="B39144" s="176">
        <v>12.3</v>
      </c>
      <c r="C39144" s="176">
        <v>45.7</v>
      </c>
      <c r="D39144" s="282">
        <v>87</v>
      </c>
      <c r="E39144" s="265"/>
    </row>
    <row r="39145" spans="1:5">
      <c r="A39145" s="283">
        <v>99031</v>
      </c>
      <c r="B39145" s="176">
        <v>11.3</v>
      </c>
      <c r="C39145" s="176">
        <v>40.700000000000003</v>
      </c>
      <c r="D39145" s="282">
        <v>124</v>
      </c>
      <c r="E39145" s="265"/>
    </row>
    <row r="39146" spans="1:5">
      <c r="A39146" s="283">
        <v>99032</v>
      </c>
      <c r="B39146" s="176">
        <v>2.8</v>
      </c>
      <c r="C39146" s="176">
        <v>45.9</v>
      </c>
      <c r="D39146" s="282">
        <v>87</v>
      </c>
      <c r="E39146" s="265"/>
    </row>
    <row r="39147" spans="1:5">
      <c r="A39147" s="283">
        <v>99033</v>
      </c>
      <c r="B39147" s="176">
        <v>17</v>
      </c>
      <c r="C39147" s="176">
        <v>43.2</v>
      </c>
      <c r="D39147" s="282">
        <v>87</v>
      </c>
      <c r="E39147" s="265"/>
    </row>
    <row r="39148" spans="1:5">
      <c r="A39148" s="283">
        <v>99034</v>
      </c>
      <c r="B39148" s="176">
        <v>41.6</v>
      </c>
      <c r="C39148" s="176">
        <v>43.7</v>
      </c>
      <c r="D39148" s="282">
        <v>87</v>
      </c>
      <c r="E39148" s="265"/>
    </row>
    <row r="39149" spans="1:5">
      <c r="A39149" s="283">
        <v>99036</v>
      </c>
      <c r="B39149" s="176">
        <v>41</v>
      </c>
      <c r="C39149" s="176">
        <v>46.2</v>
      </c>
      <c r="D39149" s="282">
        <v>87</v>
      </c>
      <c r="E39149" s="265"/>
    </row>
    <row r="39150" spans="1:5">
      <c r="A39150" s="283">
        <v>99037</v>
      </c>
      <c r="B39150" s="176">
        <v>1296</v>
      </c>
      <c r="C39150" s="176">
        <v>38.9</v>
      </c>
      <c r="D39150" s="282">
        <v>123</v>
      </c>
      <c r="E39150" s="265"/>
    </row>
    <row r="39151" spans="1:5">
      <c r="A39151" s="283">
        <v>99039</v>
      </c>
      <c r="B39151" s="176">
        <v>7.1</v>
      </c>
      <c r="C39151" s="176">
        <v>44.7</v>
      </c>
      <c r="D39151" s="282">
        <v>87</v>
      </c>
      <c r="E39151" s="265"/>
    </row>
    <row r="39152" spans="1:5">
      <c r="A39152" s="283">
        <v>99040</v>
      </c>
      <c r="B39152" s="176">
        <v>12.3</v>
      </c>
      <c r="C39152" s="176">
        <v>28</v>
      </c>
      <c r="D39152" s="282">
        <v>87</v>
      </c>
      <c r="E39152" s="265"/>
    </row>
    <row r="39153" spans="1:5">
      <c r="A39153" s="283">
        <v>99101</v>
      </c>
      <c r="B39153" s="176">
        <v>14.4</v>
      </c>
      <c r="C39153" s="176">
        <v>45.5</v>
      </c>
      <c r="D39153" s="282">
        <v>87</v>
      </c>
      <c r="E39153" s="265"/>
    </row>
    <row r="39154" spans="1:5">
      <c r="A39154" s="283">
        <v>99102</v>
      </c>
      <c r="B39154" s="176">
        <v>35.200000000000003</v>
      </c>
      <c r="C39154" s="176">
        <v>37.5</v>
      </c>
      <c r="D39154" s="282">
        <v>87</v>
      </c>
      <c r="E39154" s="265"/>
    </row>
    <row r="39155" spans="1:5">
      <c r="A39155" s="283">
        <v>99103</v>
      </c>
      <c r="B39155" s="176">
        <v>2.5</v>
      </c>
      <c r="C39155" s="176">
        <v>48.9</v>
      </c>
      <c r="D39155" s="282">
        <v>87</v>
      </c>
      <c r="E39155" s="265"/>
    </row>
    <row r="39156" spans="1:5">
      <c r="A39156" s="283">
        <v>99104</v>
      </c>
      <c r="B39156" s="176">
        <v>7.8</v>
      </c>
      <c r="C39156" s="176">
        <v>41.7</v>
      </c>
      <c r="D39156" s="282">
        <v>87</v>
      </c>
      <c r="E39156" s="265"/>
    </row>
    <row r="39157" spans="1:5">
      <c r="A39157" s="283">
        <v>99105</v>
      </c>
      <c r="B39157" s="176">
        <v>0.4</v>
      </c>
      <c r="C39157" s="176">
        <v>51.3</v>
      </c>
      <c r="D39157" s="282">
        <v>87</v>
      </c>
      <c r="E39157" s="265"/>
    </row>
    <row r="39158" spans="1:5">
      <c r="A39158" s="283">
        <v>99107</v>
      </c>
      <c r="B39158" s="176">
        <v>2.9</v>
      </c>
      <c r="C39158" s="176">
        <v>60</v>
      </c>
      <c r="D39158" s="282">
        <v>87</v>
      </c>
      <c r="E39158" s="265"/>
    </row>
    <row r="39159" spans="1:5">
      <c r="A39159" s="283">
        <v>99109</v>
      </c>
      <c r="B39159" s="176">
        <v>20.2</v>
      </c>
      <c r="C39159" s="176">
        <v>46.8</v>
      </c>
      <c r="D39159" s="282">
        <v>87</v>
      </c>
      <c r="E39159" s="265"/>
    </row>
    <row r="39160" spans="1:5">
      <c r="A39160" s="283">
        <v>99110</v>
      </c>
      <c r="B39160" s="176">
        <v>45.4</v>
      </c>
      <c r="C39160" s="176">
        <v>38.4</v>
      </c>
      <c r="D39160" s="282">
        <v>87</v>
      </c>
      <c r="E39160" s="265"/>
    </row>
    <row r="39161" spans="1:5">
      <c r="A39161" s="283">
        <v>99111</v>
      </c>
      <c r="B39161" s="176">
        <v>13.6</v>
      </c>
      <c r="C39161" s="176">
        <v>43.5</v>
      </c>
      <c r="D39161" s="282">
        <v>87</v>
      </c>
      <c r="E39161" s="265"/>
    </row>
    <row r="39162" spans="1:5">
      <c r="A39162" s="283">
        <v>99113</v>
      </c>
      <c r="B39162" s="176">
        <v>10.5</v>
      </c>
      <c r="C39162" s="176">
        <v>43.2</v>
      </c>
      <c r="D39162" s="282">
        <v>87</v>
      </c>
      <c r="E39162" s="265"/>
    </row>
    <row r="39163" spans="1:5">
      <c r="A39163" s="283">
        <v>99114</v>
      </c>
      <c r="B39163" s="176">
        <v>17.5</v>
      </c>
      <c r="C39163" s="176">
        <v>46.2</v>
      </c>
      <c r="D39163" s="282">
        <v>121</v>
      </c>
      <c r="E39163" s="265"/>
    </row>
    <row r="39164" spans="1:5">
      <c r="A39164" s="283">
        <v>99115</v>
      </c>
      <c r="B39164" s="176">
        <v>3.3</v>
      </c>
      <c r="C39164" s="176">
        <v>50.3</v>
      </c>
      <c r="D39164" s="282">
        <v>87</v>
      </c>
      <c r="E39164" s="265"/>
    </row>
    <row r="39165" spans="1:5">
      <c r="A39165" s="283">
        <v>99116</v>
      </c>
      <c r="B39165" s="176">
        <v>7.4</v>
      </c>
      <c r="C39165" s="176">
        <v>40.9</v>
      </c>
      <c r="D39165" s="282">
        <v>87</v>
      </c>
      <c r="E39165" s="265"/>
    </row>
    <row r="39166" spans="1:5">
      <c r="A39166" s="283">
        <v>99117</v>
      </c>
      <c r="B39166" s="176">
        <v>2.4</v>
      </c>
      <c r="C39166" s="176">
        <v>54.3</v>
      </c>
      <c r="D39166" s="282">
        <v>87</v>
      </c>
      <c r="E39166" s="265"/>
    </row>
    <row r="39167" spans="1:5">
      <c r="A39167" s="283">
        <v>99118</v>
      </c>
      <c r="B39167" s="176">
        <v>5</v>
      </c>
      <c r="C39167" s="176">
        <v>42.9</v>
      </c>
      <c r="D39167" s="282">
        <v>87</v>
      </c>
      <c r="E39167" s="265"/>
    </row>
    <row r="39168" spans="1:5">
      <c r="A39168" s="283">
        <v>99119</v>
      </c>
      <c r="B39168" s="176">
        <v>2.9</v>
      </c>
      <c r="C39168" s="176">
        <v>49</v>
      </c>
      <c r="D39168" s="282">
        <v>87</v>
      </c>
      <c r="E39168" s="265"/>
    </row>
    <row r="39169" spans="1:5">
      <c r="A39169" s="283">
        <v>99121</v>
      </c>
      <c r="B39169" s="176">
        <v>4.0999999999999996</v>
      </c>
      <c r="C39169" s="176">
        <v>49.9</v>
      </c>
      <c r="D39169" s="282">
        <v>87</v>
      </c>
      <c r="E39169" s="265"/>
    </row>
    <row r="39170" spans="1:5">
      <c r="A39170" s="283">
        <v>99122</v>
      </c>
      <c r="B39170" s="176">
        <v>9</v>
      </c>
      <c r="C39170" s="176">
        <v>45.5</v>
      </c>
      <c r="D39170" s="282">
        <v>95</v>
      </c>
      <c r="E39170" s="265"/>
    </row>
    <row r="39171" spans="1:5">
      <c r="A39171" s="283">
        <v>99123</v>
      </c>
      <c r="B39171" s="176">
        <v>32.5</v>
      </c>
      <c r="C39171" s="176">
        <v>51</v>
      </c>
      <c r="D39171" s="282">
        <v>87</v>
      </c>
      <c r="E39171" s="265"/>
    </row>
    <row r="39172" spans="1:5">
      <c r="A39172" s="283">
        <v>99124</v>
      </c>
      <c r="B39172" s="176">
        <v>74.900000000000006</v>
      </c>
      <c r="C39172" s="176">
        <v>43.5</v>
      </c>
      <c r="D39172" s="282">
        <v>87</v>
      </c>
      <c r="E39172" s="265"/>
    </row>
    <row r="39173" spans="1:5">
      <c r="A39173" s="283">
        <v>99125</v>
      </c>
      <c r="B39173" s="176">
        <v>1.9</v>
      </c>
      <c r="C39173" s="176">
        <v>47.8</v>
      </c>
      <c r="D39173" s="282">
        <v>87</v>
      </c>
      <c r="E39173" s="265"/>
    </row>
    <row r="39174" spans="1:5">
      <c r="A39174" s="283">
        <v>99126</v>
      </c>
      <c r="B39174" s="176">
        <v>10.3</v>
      </c>
      <c r="C39174" s="176">
        <v>48.2</v>
      </c>
      <c r="D39174" s="282">
        <v>87</v>
      </c>
      <c r="E39174" s="265"/>
    </row>
    <row r="39175" spans="1:5">
      <c r="A39175" s="283">
        <v>99128</v>
      </c>
      <c r="B39175" s="176">
        <v>9.5</v>
      </c>
      <c r="C39175" s="176">
        <v>46.8</v>
      </c>
      <c r="D39175" s="282">
        <v>87</v>
      </c>
      <c r="E39175" s="265"/>
    </row>
    <row r="39176" spans="1:5">
      <c r="A39176" s="283">
        <v>99129</v>
      </c>
      <c r="B39176" s="176">
        <v>5.6</v>
      </c>
      <c r="C39176" s="176">
        <v>38.799999999999997</v>
      </c>
      <c r="D39176" s="282">
        <v>87</v>
      </c>
      <c r="E39176" s="265"/>
    </row>
    <row r="39177" spans="1:5">
      <c r="A39177" s="283">
        <v>99130</v>
      </c>
      <c r="B39177" s="176">
        <v>8.1</v>
      </c>
      <c r="C39177" s="176">
        <v>45.9</v>
      </c>
      <c r="D39177" s="282">
        <v>87</v>
      </c>
      <c r="E39177" s="265"/>
    </row>
    <row r="39178" spans="1:5">
      <c r="A39178" s="283">
        <v>99131</v>
      </c>
      <c r="B39178" s="176">
        <v>5.3</v>
      </c>
      <c r="C39178" s="176">
        <v>47.4</v>
      </c>
      <c r="D39178" s="282">
        <v>87</v>
      </c>
      <c r="E39178" s="265"/>
    </row>
    <row r="39179" spans="1:5">
      <c r="A39179" s="283">
        <v>99133</v>
      </c>
      <c r="B39179" s="176">
        <v>8.8000000000000007</v>
      </c>
      <c r="C39179" s="176">
        <v>45.8</v>
      </c>
      <c r="D39179" s="282">
        <v>87</v>
      </c>
      <c r="E39179" s="265"/>
    </row>
    <row r="39180" spans="1:5">
      <c r="A39180" s="283">
        <v>99134</v>
      </c>
      <c r="B39180" s="176">
        <v>1.6</v>
      </c>
      <c r="C39180" s="176">
        <v>47.4</v>
      </c>
      <c r="D39180" s="282">
        <v>87</v>
      </c>
      <c r="E39180" s="265"/>
    </row>
    <row r="39181" spans="1:5">
      <c r="A39181" s="283">
        <v>99135</v>
      </c>
      <c r="B39181" s="176">
        <v>1.5</v>
      </c>
      <c r="C39181" s="176">
        <v>48.3</v>
      </c>
      <c r="D39181" s="282">
        <v>87</v>
      </c>
      <c r="E39181" s="265"/>
    </row>
    <row r="39182" spans="1:5">
      <c r="A39182" s="283">
        <v>99136</v>
      </c>
      <c r="B39182" s="176">
        <v>1.8</v>
      </c>
      <c r="C39182" s="176">
        <v>48.8</v>
      </c>
      <c r="D39182" s="282">
        <v>87</v>
      </c>
      <c r="E39182" s="265"/>
    </row>
    <row r="39183" spans="1:5">
      <c r="A39183" s="283">
        <v>99137</v>
      </c>
      <c r="B39183" s="176">
        <v>5.3</v>
      </c>
      <c r="C39183" s="176">
        <v>48.9</v>
      </c>
      <c r="D39183" s="282">
        <v>87</v>
      </c>
      <c r="E39183" s="265"/>
    </row>
    <row r="39184" spans="1:5">
      <c r="A39184" s="283">
        <v>99138</v>
      </c>
      <c r="B39184" s="176">
        <v>1.6</v>
      </c>
      <c r="C39184" s="176">
        <v>38.799999999999997</v>
      </c>
      <c r="D39184" s="282">
        <v>87</v>
      </c>
      <c r="E39184" s="265"/>
    </row>
    <row r="39185" spans="1:5">
      <c r="A39185" s="283">
        <v>99139</v>
      </c>
      <c r="B39185" s="176">
        <v>2.7</v>
      </c>
      <c r="C39185" s="176">
        <v>49</v>
      </c>
      <c r="D39185" s="282">
        <v>87</v>
      </c>
      <c r="E39185" s="265"/>
    </row>
    <row r="39186" spans="1:5">
      <c r="A39186" s="283">
        <v>99140</v>
      </c>
      <c r="B39186" s="176">
        <v>1.6</v>
      </c>
      <c r="C39186" s="176">
        <v>39.4</v>
      </c>
      <c r="D39186" s="282">
        <v>87</v>
      </c>
      <c r="E39186" s="265"/>
    </row>
    <row r="39187" spans="1:5">
      <c r="A39187" s="283">
        <v>99141</v>
      </c>
      <c r="B39187" s="176">
        <v>9.9</v>
      </c>
      <c r="C39187" s="176">
        <v>47.1</v>
      </c>
      <c r="D39187" s="282">
        <v>95</v>
      </c>
      <c r="E39187" s="265"/>
    </row>
    <row r="39188" spans="1:5">
      <c r="A39188" s="283">
        <v>99143</v>
      </c>
      <c r="B39188" s="176">
        <v>1.8</v>
      </c>
      <c r="C39188" s="176">
        <v>48.5</v>
      </c>
      <c r="D39188" s="282">
        <v>87</v>
      </c>
      <c r="E39188" s="265"/>
    </row>
    <row r="39189" spans="1:5">
      <c r="A39189" s="283">
        <v>99144</v>
      </c>
      <c r="B39189" s="176">
        <v>1.1000000000000001</v>
      </c>
      <c r="C39189" s="176">
        <v>42.5</v>
      </c>
      <c r="D39189" s="282">
        <v>87</v>
      </c>
      <c r="E39189" s="265"/>
    </row>
    <row r="39190" spans="1:5">
      <c r="A39190" s="283">
        <v>99146</v>
      </c>
      <c r="B39190" s="176">
        <v>2.5</v>
      </c>
      <c r="C39190" s="176">
        <v>51.8</v>
      </c>
      <c r="D39190" s="282">
        <v>87</v>
      </c>
      <c r="E39190" s="265"/>
    </row>
    <row r="39191" spans="1:5">
      <c r="A39191" s="283">
        <v>99147</v>
      </c>
      <c r="B39191" s="176">
        <v>2.4</v>
      </c>
      <c r="C39191" s="176">
        <v>54.7</v>
      </c>
      <c r="D39191" s="282">
        <v>87</v>
      </c>
      <c r="E39191" s="265"/>
    </row>
    <row r="39192" spans="1:5">
      <c r="A39192" s="283">
        <v>99148</v>
      </c>
      <c r="B39192" s="176">
        <v>19.399999999999999</v>
      </c>
      <c r="C39192" s="176">
        <v>47.8</v>
      </c>
      <c r="D39192" s="282">
        <v>87</v>
      </c>
      <c r="E39192" s="265"/>
    </row>
    <row r="39193" spans="1:5">
      <c r="A39193" s="283">
        <v>99149</v>
      </c>
      <c r="B39193" s="176">
        <v>8.8000000000000007</v>
      </c>
      <c r="C39193" s="176">
        <v>45.3</v>
      </c>
      <c r="D39193" s="282">
        <v>87</v>
      </c>
      <c r="E39193" s="265"/>
    </row>
    <row r="39194" spans="1:5">
      <c r="A39194" s="283">
        <v>99150</v>
      </c>
      <c r="B39194" s="176">
        <v>5.4</v>
      </c>
      <c r="C39194" s="176">
        <v>39.1</v>
      </c>
      <c r="D39194" s="282">
        <v>87</v>
      </c>
      <c r="E39194" s="265"/>
    </row>
    <row r="39195" spans="1:5">
      <c r="A39195" s="283">
        <v>99151</v>
      </c>
      <c r="B39195" s="176">
        <v>0</v>
      </c>
      <c r="C39195" s="176">
        <v>0</v>
      </c>
      <c r="D39195" s="282">
        <v>87</v>
      </c>
      <c r="E39195" s="265"/>
    </row>
    <row r="39196" spans="1:5">
      <c r="A39196" s="283">
        <v>99152</v>
      </c>
      <c r="B39196" s="176">
        <v>90.2</v>
      </c>
      <c r="C39196" s="176">
        <v>48.6</v>
      </c>
      <c r="D39196" s="282">
        <v>87</v>
      </c>
      <c r="E39196" s="265"/>
    </row>
    <row r="39197" spans="1:5">
      <c r="A39197" s="283">
        <v>99153</v>
      </c>
      <c r="B39197" s="176">
        <v>2.2000000000000002</v>
      </c>
      <c r="C39197" s="176">
        <v>51.1</v>
      </c>
      <c r="D39197" s="282">
        <v>87</v>
      </c>
      <c r="E39197" s="265"/>
    </row>
    <row r="39198" spans="1:5">
      <c r="A39198" s="283">
        <v>99154</v>
      </c>
      <c r="B39198" s="176">
        <v>2.6</v>
      </c>
      <c r="C39198" s="176">
        <v>47.5</v>
      </c>
      <c r="D39198" s="282">
        <v>87</v>
      </c>
      <c r="E39198" s="265"/>
    </row>
    <row r="39199" spans="1:5">
      <c r="A39199" s="283">
        <v>99155</v>
      </c>
      <c r="B39199" s="176">
        <v>3.4</v>
      </c>
      <c r="C39199" s="176">
        <v>30</v>
      </c>
      <c r="D39199" s="282">
        <v>87</v>
      </c>
      <c r="E39199" s="265"/>
    </row>
    <row r="39200" spans="1:5">
      <c r="A39200" s="283">
        <v>99156</v>
      </c>
      <c r="B39200" s="176">
        <v>26.4</v>
      </c>
      <c r="C39200" s="176">
        <v>46.8</v>
      </c>
      <c r="D39200" s="282">
        <v>87</v>
      </c>
      <c r="E39200" s="265"/>
    </row>
    <row r="39201" spans="1:5">
      <c r="A39201" s="283">
        <v>99157</v>
      </c>
      <c r="B39201" s="176">
        <v>5.3</v>
      </c>
      <c r="C39201" s="176">
        <v>51.8</v>
      </c>
      <c r="D39201" s="282">
        <v>87</v>
      </c>
      <c r="E39201" s="265"/>
    </row>
    <row r="39202" spans="1:5">
      <c r="A39202" s="283">
        <v>99158</v>
      </c>
      <c r="B39202" s="176">
        <v>7.7</v>
      </c>
      <c r="C39202" s="176">
        <v>47.2</v>
      </c>
      <c r="D39202" s="282">
        <v>87</v>
      </c>
      <c r="E39202" s="265"/>
    </row>
    <row r="39203" spans="1:5">
      <c r="A39203" s="283">
        <v>99159</v>
      </c>
      <c r="B39203" s="176">
        <v>3.7</v>
      </c>
      <c r="C39203" s="176">
        <v>48.9</v>
      </c>
      <c r="D39203" s="282">
        <v>87</v>
      </c>
      <c r="E39203" s="265"/>
    </row>
    <row r="39204" spans="1:5">
      <c r="A39204" s="283">
        <v>99160</v>
      </c>
      <c r="B39204" s="176">
        <v>2.7</v>
      </c>
      <c r="C39204" s="176">
        <v>52.4</v>
      </c>
      <c r="D39204" s="282">
        <v>87</v>
      </c>
      <c r="E39204" s="265"/>
    </row>
    <row r="39205" spans="1:5">
      <c r="A39205" s="283">
        <v>99161</v>
      </c>
      <c r="B39205" s="176">
        <v>20.3</v>
      </c>
      <c r="C39205" s="176">
        <v>44.6</v>
      </c>
      <c r="D39205" s="282">
        <v>87</v>
      </c>
      <c r="E39205" s="265"/>
    </row>
    <row r="39206" spans="1:5">
      <c r="A39206" s="283">
        <v>99163</v>
      </c>
      <c r="B39206" s="176">
        <v>140.9</v>
      </c>
      <c r="C39206" s="176">
        <v>23.4</v>
      </c>
      <c r="D39206" s="282">
        <v>111</v>
      </c>
      <c r="E39206" s="265"/>
    </row>
    <row r="39207" spans="1:5">
      <c r="A39207" s="283">
        <v>99164</v>
      </c>
      <c r="B39207" s="176">
        <v>0</v>
      </c>
      <c r="C39207" s="176">
        <v>0</v>
      </c>
      <c r="D39207" s="282">
        <v>87</v>
      </c>
      <c r="E39207" s="265"/>
    </row>
    <row r="39208" spans="1:5">
      <c r="A39208" s="283">
        <v>99166</v>
      </c>
      <c r="B39208" s="176">
        <v>7.8</v>
      </c>
      <c r="C39208" s="176">
        <v>49</v>
      </c>
      <c r="D39208" s="282">
        <v>87</v>
      </c>
      <c r="E39208" s="265"/>
    </row>
    <row r="39209" spans="1:5">
      <c r="A39209" s="283">
        <v>99167</v>
      </c>
      <c r="B39209" s="176">
        <v>9.4</v>
      </c>
      <c r="C39209" s="176">
        <v>49.8</v>
      </c>
      <c r="D39209" s="282">
        <v>87</v>
      </c>
      <c r="E39209" s="265"/>
    </row>
    <row r="39210" spans="1:5">
      <c r="A39210" s="283">
        <v>99169</v>
      </c>
      <c r="B39210" s="176">
        <v>3.8</v>
      </c>
      <c r="C39210" s="176">
        <v>46.5</v>
      </c>
      <c r="D39210" s="282">
        <v>87</v>
      </c>
      <c r="E39210" s="265"/>
    </row>
    <row r="39211" spans="1:5">
      <c r="A39211" s="283">
        <v>99170</v>
      </c>
      <c r="B39211" s="176">
        <v>8</v>
      </c>
      <c r="C39211" s="176">
        <v>45</v>
      </c>
      <c r="D39211" s="282">
        <v>87</v>
      </c>
      <c r="E39211" s="265"/>
    </row>
    <row r="39212" spans="1:5">
      <c r="A39212" s="283">
        <v>99171</v>
      </c>
      <c r="B39212" s="176">
        <v>3.8</v>
      </c>
      <c r="C39212" s="176">
        <v>49.5</v>
      </c>
      <c r="D39212" s="282">
        <v>87</v>
      </c>
      <c r="E39212" s="265"/>
    </row>
    <row r="39213" spans="1:5">
      <c r="A39213" s="283">
        <v>99173</v>
      </c>
      <c r="B39213" s="176">
        <v>15.1</v>
      </c>
      <c r="C39213" s="176">
        <v>45.8</v>
      </c>
      <c r="D39213" s="282">
        <v>87</v>
      </c>
      <c r="E39213" s="265"/>
    </row>
    <row r="39214" spans="1:5">
      <c r="A39214" s="283">
        <v>99174</v>
      </c>
      <c r="B39214" s="176">
        <v>0</v>
      </c>
      <c r="C39214" s="176">
        <v>0</v>
      </c>
      <c r="D39214" s="282">
        <v>87</v>
      </c>
      <c r="E39214" s="265"/>
    </row>
    <row r="39215" spans="1:5">
      <c r="A39215" s="283">
        <v>99176</v>
      </c>
      <c r="B39215" s="176">
        <v>6.8</v>
      </c>
      <c r="C39215" s="176">
        <v>48.3</v>
      </c>
      <c r="D39215" s="282">
        <v>87</v>
      </c>
      <c r="E39215" s="265"/>
    </row>
    <row r="39216" spans="1:5">
      <c r="A39216" s="283">
        <v>99179</v>
      </c>
      <c r="B39216" s="176">
        <v>6.6</v>
      </c>
      <c r="C39216" s="176">
        <v>45.2</v>
      </c>
      <c r="D39216" s="282">
        <v>87</v>
      </c>
      <c r="E39216" s="265"/>
    </row>
    <row r="39217" spans="1:5">
      <c r="A39217" s="283">
        <v>99180</v>
      </c>
      <c r="B39217" s="176">
        <v>4.8</v>
      </c>
      <c r="C39217" s="176">
        <v>48.7</v>
      </c>
      <c r="D39217" s="282">
        <v>87</v>
      </c>
      <c r="E39217" s="265"/>
    </row>
    <row r="39218" spans="1:5">
      <c r="A39218" s="283">
        <v>99181</v>
      </c>
      <c r="B39218" s="176">
        <v>16</v>
      </c>
      <c r="C39218" s="176">
        <v>45.2</v>
      </c>
      <c r="D39218" s="282">
        <v>87</v>
      </c>
      <c r="E39218" s="265"/>
    </row>
    <row r="39219" spans="1:5">
      <c r="A39219" s="283">
        <v>99185</v>
      </c>
      <c r="B39219" s="176">
        <v>8.3000000000000007</v>
      </c>
      <c r="C39219" s="176">
        <v>50.9</v>
      </c>
      <c r="D39219" s="282">
        <v>87</v>
      </c>
      <c r="E39219" s="265"/>
    </row>
    <row r="39220" spans="1:5">
      <c r="A39220" s="283">
        <v>99201</v>
      </c>
      <c r="B39220" s="176">
        <v>4528.5</v>
      </c>
      <c r="C39220" s="176">
        <v>37.4</v>
      </c>
      <c r="D39220" s="282">
        <v>113</v>
      </c>
      <c r="E39220" s="265"/>
    </row>
    <row r="39221" spans="1:5">
      <c r="A39221" s="283">
        <v>99202</v>
      </c>
      <c r="B39221" s="176">
        <v>3306.9</v>
      </c>
      <c r="C39221" s="176">
        <v>28.2</v>
      </c>
      <c r="D39221" s="282">
        <v>131</v>
      </c>
      <c r="E39221" s="265"/>
    </row>
    <row r="39222" spans="1:5">
      <c r="A39222" s="283">
        <v>99203</v>
      </c>
      <c r="B39222" s="176">
        <v>4062.6</v>
      </c>
      <c r="C39222" s="176">
        <v>42.1</v>
      </c>
      <c r="D39222" s="282">
        <v>124</v>
      </c>
      <c r="E39222" s="265"/>
    </row>
    <row r="39223" spans="1:5">
      <c r="A39223" s="283">
        <v>99204</v>
      </c>
      <c r="B39223" s="176">
        <v>6952.5</v>
      </c>
      <c r="C39223" s="176">
        <v>34.5</v>
      </c>
      <c r="D39223" s="282">
        <v>159</v>
      </c>
      <c r="E39223" s="265"/>
    </row>
    <row r="39224" spans="1:5">
      <c r="A39224" s="283">
        <v>99205</v>
      </c>
      <c r="B39224" s="176">
        <v>4750.8999999999996</v>
      </c>
      <c r="C39224" s="176">
        <v>35.1</v>
      </c>
      <c r="D39224" s="282">
        <v>125</v>
      </c>
      <c r="E39224" s="265"/>
    </row>
    <row r="39225" spans="1:5">
      <c r="A39225" s="283">
        <v>99206</v>
      </c>
      <c r="B39225" s="176">
        <v>1550.5</v>
      </c>
      <c r="C39225" s="176">
        <v>37.299999999999997</v>
      </c>
      <c r="D39225" s="282">
        <v>150</v>
      </c>
      <c r="E39225" s="265"/>
    </row>
    <row r="39226" spans="1:5">
      <c r="A39226" s="283">
        <v>99207</v>
      </c>
      <c r="B39226" s="176">
        <v>5943.4</v>
      </c>
      <c r="C39226" s="176">
        <v>31.6</v>
      </c>
      <c r="D39226" s="282">
        <v>158</v>
      </c>
      <c r="E39226" s="265"/>
    </row>
    <row r="39227" spans="1:5">
      <c r="A39227" s="283">
        <v>99208</v>
      </c>
      <c r="B39227" s="176">
        <v>1197</v>
      </c>
      <c r="C39227" s="176">
        <v>38</v>
      </c>
      <c r="D39227" s="282">
        <v>124</v>
      </c>
      <c r="E39227" s="265"/>
    </row>
    <row r="39228" spans="1:5">
      <c r="A39228" s="283">
        <v>99209</v>
      </c>
      <c r="B39228" s="176">
        <v>0</v>
      </c>
      <c r="C39228" s="176">
        <v>0</v>
      </c>
      <c r="D39228" s="282">
        <v>87</v>
      </c>
      <c r="E39228" s="265"/>
    </row>
    <row r="39229" spans="1:5">
      <c r="A39229" s="283">
        <v>99210</v>
      </c>
      <c r="B39229" s="176">
        <v>0</v>
      </c>
      <c r="C39229" s="176">
        <v>0</v>
      </c>
      <c r="D39229" s="282">
        <v>87</v>
      </c>
      <c r="E39229" s="265"/>
    </row>
    <row r="39230" spans="1:5">
      <c r="A39230" s="283">
        <v>99211</v>
      </c>
      <c r="B39230" s="176">
        <v>0</v>
      </c>
      <c r="C39230" s="176">
        <v>0</v>
      </c>
      <c r="D39230" s="282">
        <v>87</v>
      </c>
      <c r="E39230" s="265"/>
    </row>
    <row r="39231" spans="1:5">
      <c r="A39231" s="283">
        <v>99212</v>
      </c>
      <c r="B39231" s="176">
        <v>1210</v>
      </c>
      <c r="C39231" s="176">
        <v>39.299999999999997</v>
      </c>
      <c r="D39231" s="282">
        <v>148</v>
      </c>
      <c r="E39231" s="265"/>
    </row>
    <row r="39232" spans="1:5">
      <c r="A39232" s="283">
        <v>99213</v>
      </c>
      <c r="B39232" s="176">
        <v>0</v>
      </c>
      <c r="C39232" s="176">
        <v>0</v>
      </c>
      <c r="D39232" s="282">
        <v>87</v>
      </c>
      <c r="E39232" s="265"/>
    </row>
    <row r="39233" spans="1:5">
      <c r="A39233" s="283">
        <v>99214</v>
      </c>
      <c r="B39233" s="176">
        <v>0</v>
      </c>
      <c r="C39233" s="176">
        <v>0</v>
      </c>
      <c r="D39233" s="282">
        <v>87</v>
      </c>
      <c r="E39233" s="265"/>
    </row>
    <row r="39234" spans="1:5">
      <c r="A39234" s="283">
        <v>99215</v>
      </c>
      <c r="B39234" s="176">
        <v>1224.8</v>
      </c>
      <c r="C39234" s="176">
        <v>25.7</v>
      </c>
      <c r="D39234" s="282">
        <v>87</v>
      </c>
      <c r="E39234" s="265"/>
    </row>
    <row r="39235" spans="1:5">
      <c r="A39235" s="283">
        <v>99216</v>
      </c>
      <c r="B39235" s="176">
        <v>1241.5999999999999</v>
      </c>
      <c r="C39235" s="176">
        <v>36.200000000000003</v>
      </c>
      <c r="D39235" s="282">
        <v>111</v>
      </c>
      <c r="E39235" s="265"/>
    </row>
    <row r="39236" spans="1:5">
      <c r="A39236" s="283">
        <v>99217</v>
      </c>
      <c r="B39236" s="176">
        <v>302.39999999999998</v>
      </c>
      <c r="C39236" s="176">
        <v>34.6</v>
      </c>
      <c r="D39236" s="282">
        <v>115</v>
      </c>
      <c r="E39236" s="265"/>
    </row>
    <row r="39237" spans="1:5">
      <c r="A39237" s="283">
        <v>99218</v>
      </c>
      <c r="B39237" s="176">
        <v>1061.3</v>
      </c>
      <c r="C39237" s="176">
        <v>34.6</v>
      </c>
      <c r="D39237" s="282">
        <v>122</v>
      </c>
      <c r="E39237" s="265"/>
    </row>
    <row r="39238" spans="1:5">
      <c r="A39238" s="283">
        <v>99219</v>
      </c>
      <c r="B39238" s="176">
        <v>322.10000000000002</v>
      </c>
      <c r="C39238" s="176">
        <v>35.9</v>
      </c>
      <c r="D39238" s="282">
        <v>87</v>
      </c>
      <c r="E39238" s="265"/>
    </row>
    <row r="39239" spans="1:5">
      <c r="A39239" s="283">
        <v>99220</v>
      </c>
      <c r="B39239" s="176">
        <v>0</v>
      </c>
      <c r="C39239" s="176">
        <v>0</v>
      </c>
      <c r="D39239" s="282">
        <v>87</v>
      </c>
      <c r="E39239" s="265"/>
    </row>
    <row r="39240" spans="1:5">
      <c r="A39240" s="283">
        <v>99223</v>
      </c>
      <c r="B39240" s="176">
        <v>1034.2</v>
      </c>
      <c r="C39240" s="176">
        <v>40.6</v>
      </c>
      <c r="D39240" s="282">
        <v>123</v>
      </c>
      <c r="E39240" s="265"/>
    </row>
    <row r="39241" spans="1:5">
      <c r="A39241" s="283">
        <v>99224</v>
      </c>
      <c r="B39241" s="176">
        <v>142.19999999999999</v>
      </c>
      <c r="C39241" s="176">
        <v>38.6</v>
      </c>
      <c r="D39241" s="282">
        <v>151</v>
      </c>
      <c r="E39241" s="265"/>
    </row>
    <row r="39242" spans="1:5">
      <c r="A39242" s="283">
        <v>99228</v>
      </c>
      <c r="B39242" s="176">
        <v>0</v>
      </c>
      <c r="C39242" s="176">
        <v>0</v>
      </c>
      <c r="D39242" s="282">
        <v>87</v>
      </c>
      <c r="E39242" s="265"/>
    </row>
    <row r="39243" spans="1:5">
      <c r="A39243" s="283">
        <v>99251</v>
      </c>
      <c r="B39243" s="176">
        <v>0</v>
      </c>
      <c r="C39243" s="176">
        <v>0</v>
      </c>
      <c r="D39243" s="282">
        <v>87</v>
      </c>
      <c r="E39243" s="265"/>
    </row>
    <row r="39244" spans="1:5">
      <c r="A39244" s="283">
        <v>99252</v>
      </c>
      <c r="B39244" s="176">
        <v>0</v>
      </c>
      <c r="C39244" s="176">
        <v>0</v>
      </c>
      <c r="D39244" s="282">
        <v>87</v>
      </c>
      <c r="E39244" s="265"/>
    </row>
    <row r="39245" spans="1:5">
      <c r="A39245" s="283">
        <v>99258</v>
      </c>
      <c r="B39245" s="176">
        <v>0</v>
      </c>
      <c r="C39245" s="176">
        <v>0</v>
      </c>
      <c r="D39245" s="282">
        <v>87</v>
      </c>
      <c r="E39245" s="265"/>
    </row>
    <row r="39246" spans="1:5">
      <c r="A39246" s="283">
        <v>99260</v>
      </c>
      <c r="B39246" s="176">
        <v>0</v>
      </c>
      <c r="C39246" s="176">
        <v>0</v>
      </c>
      <c r="D39246" s="282">
        <v>87</v>
      </c>
      <c r="E39246" s="265"/>
    </row>
    <row r="39247" spans="1:5">
      <c r="A39247" s="283">
        <v>99301</v>
      </c>
      <c r="B39247" s="176">
        <v>103.7</v>
      </c>
      <c r="C39247" s="176">
        <v>28.2</v>
      </c>
      <c r="D39247" s="282">
        <v>130</v>
      </c>
      <c r="E39247" s="265"/>
    </row>
    <row r="39248" spans="1:5">
      <c r="A39248" s="283">
        <v>99302</v>
      </c>
      <c r="B39248" s="176">
        <v>10.4</v>
      </c>
      <c r="C39248" s="176">
        <v>32.200000000000003</v>
      </c>
      <c r="D39248" s="282">
        <v>104</v>
      </c>
      <c r="E39248" s="265"/>
    </row>
    <row r="39249" spans="1:5">
      <c r="A39249" s="283">
        <v>99320</v>
      </c>
      <c r="B39249" s="176">
        <v>50.7</v>
      </c>
      <c r="C39249" s="176">
        <v>38.299999999999997</v>
      </c>
      <c r="D39249" s="282">
        <v>87</v>
      </c>
      <c r="E39249" s="265"/>
    </row>
    <row r="39250" spans="1:5">
      <c r="A39250" s="283">
        <v>99321</v>
      </c>
      <c r="B39250" s="176">
        <v>10.9</v>
      </c>
      <c r="C39250" s="176">
        <v>25.6</v>
      </c>
      <c r="D39250" s="282">
        <v>87</v>
      </c>
      <c r="E39250" s="265"/>
    </row>
    <row r="39251" spans="1:5">
      <c r="A39251" s="283">
        <v>99322</v>
      </c>
      <c r="B39251" s="176">
        <v>1.4</v>
      </c>
      <c r="C39251" s="176">
        <v>39.9</v>
      </c>
      <c r="D39251" s="282">
        <v>87</v>
      </c>
      <c r="E39251" s="265"/>
    </row>
    <row r="39252" spans="1:5">
      <c r="A39252" s="283">
        <v>99323</v>
      </c>
      <c r="B39252" s="176">
        <v>34.5</v>
      </c>
      <c r="C39252" s="176">
        <v>40.1</v>
      </c>
      <c r="D39252" s="282">
        <v>87</v>
      </c>
      <c r="E39252" s="265"/>
    </row>
    <row r="39253" spans="1:5">
      <c r="A39253" s="283">
        <v>99324</v>
      </c>
      <c r="B39253" s="176">
        <v>1349.4</v>
      </c>
      <c r="C39253" s="176">
        <v>33.4</v>
      </c>
      <c r="D39253" s="282">
        <v>156</v>
      </c>
      <c r="E39253" s="265"/>
    </row>
    <row r="39254" spans="1:5">
      <c r="A39254" s="283">
        <v>99326</v>
      </c>
      <c r="B39254" s="176">
        <v>20</v>
      </c>
      <c r="C39254" s="176">
        <v>32.200000000000003</v>
      </c>
      <c r="D39254" s="282">
        <v>94</v>
      </c>
      <c r="E39254" s="265"/>
    </row>
    <row r="39255" spans="1:5">
      <c r="A39255" s="283">
        <v>99328</v>
      </c>
      <c r="B39255" s="176">
        <v>5</v>
      </c>
      <c r="C39255" s="176">
        <v>48.3</v>
      </c>
      <c r="D39255" s="282">
        <v>106</v>
      </c>
      <c r="E39255" s="265"/>
    </row>
    <row r="39256" spans="1:5">
      <c r="A39256" s="283">
        <v>99329</v>
      </c>
      <c r="B39256" s="176">
        <v>5.7</v>
      </c>
      <c r="C39256" s="176">
        <v>41.7</v>
      </c>
      <c r="D39256" s="282">
        <v>87</v>
      </c>
      <c r="E39256" s="265"/>
    </row>
    <row r="39257" spans="1:5">
      <c r="A39257" s="283">
        <v>99330</v>
      </c>
      <c r="B39257" s="176">
        <v>9.1999999999999993</v>
      </c>
      <c r="C39257" s="176">
        <v>32.799999999999997</v>
      </c>
      <c r="D39257" s="282">
        <v>87</v>
      </c>
      <c r="E39257" s="265"/>
    </row>
    <row r="39258" spans="1:5">
      <c r="A39258" s="283">
        <v>99333</v>
      </c>
      <c r="B39258" s="176">
        <v>0</v>
      </c>
      <c r="C39258" s="176">
        <v>0</v>
      </c>
      <c r="D39258" s="282">
        <v>87</v>
      </c>
      <c r="E39258" s="265"/>
    </row>
    <row r="39259" spans="1:5">
      <c r="A39259" s="283">
        <v>99335</v>
      </c>
      <c r="B39259" s="176">
        <v>0</v>
      </c>
      <c r="C39259" s="176">
        <v>0</v>
      </c>
      <c r="D39259" s="282">
        <v>87</v>
      </c>
      <c r="E39259" s="265"/>
    </row>
    <row r="39260" spans="1:5">
      <c r="A39260" s="283">
        <v>99336</v>
      </c>
      <c r="B39260" s="176">
        <v>3536.8</v>
      </c>
      <c r="C39260" s="176">
        <v>31.1</v>
      </c>
      <c r="D39260" s="282">
        <v>155</v>
      </c>
      <c r="E39260" s="265"/>
    </row>
    <row r="39261" spans="1:5">
      <c r="A39261" s="283">
        <v>99337</v>
      </c>
      <c r="B39261" s="176">
        <v>143.9</v>
      </c>
      <c r="C39261" s="176">
        <v>37.4</v>
      </c>
      <c r="D39261" s="282">
        <v>101</v>
      </c>
      <c r="E39261" s="265"/>
    </row>
    <row r="39262" spans="1:5">
      <c r="A39262" s="283">
        <v>99338</v>
      </c>
      <c r="B39262" s="176">
        <v>119.3</v>
      </c>
      <c r="C39262" s="176">
        <v>39.200000000000003</v>
      </c>
      <c r="D39262" s="282">
        <v>87</v>
      </c>
      <c r="E39262" s="265"/>
    </row>
    <row r="39263" spans="1:5">
      <c r="A39263" s="283">
        <v>99341</v>
      </c>
      <c r="B39263" s="176">
        <v>3.2</v>
      </c>
      <c r="C39263" s="176">
        <v>40.6</v>
      </c>
      <c r="D39263" s="282">
        <v>87</v>
      </c>
      <c r="E39263" s="265"/>
    </row>
    <row r="39264" spans="1:5">
      <c r="A39264" s="283">
        <v>99343</v>
      </c>
      <c r="B39264" s="176">
        <v>15.3</v>
      </c>
      <c r="C39264" s="176">
        <v>25.2</v>
      </c>
      <c r="D39264" s="282">
        <v>87</v>
      </c>
      <c r="E39264" s="265"/>
    </row>
    <row r="39265" spans="1:5">
      <c r="A39265" s="283">
        <v>99344</v>
      </c>
      <c r="B39265" s="176">
        <v>32.799999999999997</v>
      </c>
      <c r="C39265" s="176">
        <v>25.3</v>
      </c>
      <c r="D39265" s="282">
        <v>114</v>
      </c>
      <c r="E39265" s="265"/>
    </row>
    <row r="39266" spans="1:5">
      <c r="A39266" s="283">
        <v>99345</v>
      </c>
      <c r="B39266" s="176">
        <v>1.9</v>
      </c>
      <c r="C39266" s="176">
        <v>31.9</v>
      </c>
      <c r="D39266" s="282">
        <v>87</v>
      </c>
      <c r="E39266" s="265"/>
    </row>
    <row r="39267" spans="1:5">
      <c r="A39267" s="283">
        <v>99346</v>
      </c>
      <c r="B39267" s="176">
        <v>1.8</v>
      </c>
      <c r="C39267" s="176">
        <v>32.4</v>
      </c>
      <c r="D39267" s="282">
        <v>87</v>
      </c>
      <c r="E39267" s="265"/>
    </row>
    <row r="39268" spans="1:5">
      <c r="A39268" s="283">
        <v>99347</v>
      </c>
      <c r="B39268" s="176">
        <v>3.2</v>
      </c>
      <c r="C39268" s="176">
        <v>48.9</v>
      </c>
      <c r="D39268" s="282">
        <v>87</v>
      </c>
      <c r="E39268" s="265"/>
    </row>
    <row r="39269" spans="1:5">
      <c r="A39269" s="283">
        <v>99348</v>
      </c>
      <c r="B39269" s="176">
        <v>2.6</v>
      </c>
      <c r="C39269" s="176">
        <v>31.6</v>
      </c>
      <c r="D39269" s="282">
        <v>124</v>
      </c>
      <c r="E39269" s="265"/>
    </row>
    <row r="39270" spans="1:5">
      <c r="A39270" s="283">
        <v>99349</v>
      </c>
      <c r="B39270" s="176">
        <v>19.2</v>
      </c>
      <c r="C39270" s="176">
        <v>25.8</v>
      </c>
      <c r="D39270" s="282">
        <v>87</v>
      </c>
      <c r="E39270" s="265"/>
    </row>
    <row r="39271" spans="1:5">
      <c r="A39271" s="283">
        <v>99350</v>
      </c>
      <c r="B39271" s="176">
        <v>31.2</v>
      </c>
      <c r="C39271" s="176">
        <v>33.5</v>
      </c>
      <c r="D39271" s="282">
        <v>95</v>
      </c>
      <c r="E39271" s="265"/>
    </row>
    <row r="39272" spans="1:5">
      <c r="A39272" s="283">
        <v>99352</v>
      </c>
      <c r="B39272" s="176">
        <v>932.4</v>
      </c>
      <c r="C39272" s="176">
        <v>39.700000000000003</v>
      </c>
      <c r="D39272" s="282">
        <v>111</v>
      </c>
      <c r="E39272" s="265"/>
    </row>
    <row r="39273" spans="1:5">
      <c r="A39273" s="283">
        <v>99353</v>
      </c>
      <c r="B39273" s="176">
        <v>27.8</v>
      </c>
      <c r="C39273" s="176">
        <v>36.4</v>
      </c>
      <c r="D39273" s="282">
        <v>93</v>
      </c>
      <c r="E39273" s="265"/>
    </row>
    <row r="39274" spans="1:5">
      <c r="A39274" s="283">
        <v>99354</v>
      </c>
      <c r="B39274" s="176">
        <v>978.2</v>
      </c>
      <c r="C39274" s="176">
        <v>38.4</v>
      </c>
      <c r="D39274" s="282">
        <v>132</v>
      </c>
      <c r="E39274" s="265"/>
    </row>
    <row r="39275" spans="1:5">
      <c r="A39275" s="283">
        <v>99356</v>
      </c>
      <c r="B39275" s="176">
        <v>1.4</v>
      </c>
      <c r="C39275" s="176">
        <v>39.9</v>
      </c>
      <c r="D39275" s="282">
        <v>87</v>
      </c>
      <c r="E39275" s="265"/>
    </row>
    <row r="39276" spans="1:5">
      <c r="A39276" s="283">
        <v>99357</v>
      </c>
      <c r="B39276" s="176">
        <v>25</v>
      </c>
      <c r="C39276" s="176">
        <v>25.7</v>
      </c>
      <c r="D39276" s="282">
        <v>87</v>
      </c>
      <c r="E39276" s="265"/>
    </row>
    <row r="39277" spans="1:5">
      <c r="A39277" s="283">
        <v>99359</v>
      </c>
      <c r="B39277" s="176">
        <v>0</v>
      </c>
      <c r="C39277" s="176">
        <v>0</v>
      </c>
      <c r="D39277" s="282">
        <v>87</v>
      </c>
      <c r="E39277" s="265"/>
    </row>
    <row r="39278" spans="1:5">
      <c r="A39278" s="283">
        <v>99360</v>
      </c>
      <c r="B39278" s="176">
        <v>10.6</v>
      </c>
      <c r="C39278" s="176">
        <v>38.299999999999997</v>
      </c>
      <c r="D39278" s="282">
        <v>87</v>
      </c>
      <c r="E39278" s="265"/>
    </row>
    <row r="39279" spans="1:5">
      <c r="A39279" s="283">
        <v>99361</v>
      </c>
      <c r="B39279" s="176">
        <v>9</v>
      </c>
      <c r="C39279" s="176">
        <v>45.2</v>
      </c>
      <c r="D39279" s="282">
        <v>87</v>
      </c>
      <c r="E39279" s="265"/>
    </row>
    <row r="39280" spans="1:5">
      <c r="A39280" s="283">
        <v>99362</v>
      </c>
      <c r="B39280" s="176">
        <v>148.1</v>
      </c>
      <c r="C39280" s="176">
        <v>36.6</v>
      </c>
      <c r="D39280" s="282">
        <v>162</v>
      </c>
      <c r="E39280" s="265"/>
    </row>
    <row r="39281" spans="1:5">
      <c r="A39281" s="283">
        <v>99363</v>
      </c>
      <c r="B39281" s="176">
        <v>10.7</v>
      </c>
      <c r="C39281" s="176">
        <v>40.9</v>
      </c>
      <c r="D39281" s="282">
        <v>87</v>
      </c>
      <c r="E39281" s="265"/>
    </row>
    <row r="39282" spans="1:5">
      <c r="A39282" s="283">
        <v>99371</v>
      </c>
      <c r="B39282" s="176">
        <v>1.1000000000000001</v>
      </c>
      <c r="C39282" s="176">
        <v>52</v>
      </c>
      <c r="D39282" s="282">
        <v>87</v>
      </c>
      <c r="E39282" s="265"/>
    </row>
    <row r="39283" spans="1:5">
      <c r="A39283" s="283">
        <v>99401</v>
      </c>
      <c r="B39283" s="176">
        <v>2.5</v>
      </c>
      <c r="C39283" s="176">
        <v>47.1</v>
      </c>
      <c r="D39283" s="282">
        <v>87</v>
      </c>
      <c r="E39283" s="265"/>
    </row>
    <row r="39284" spans="1:5">
      <c r="A39284" s="283">
        <v>99402</v>
      </c>
      <c r="B39284" s="176">
        <v>5.3</v>
      </c>
      <c r="C39284" s="176">
        <v>45.5</v>
      </c>
      <c r="D39284" s="282">
        <v>108</v>
      </c>
      <c r="E39284" s="265"/>
    </row>
    <row r="39285" spans="1:5">
      <c r="A39285" s="283">
        <v>99403</v>
      </c>
      <c r="B39285" s="176">
        <v>139.80000000000001</v>
      </c>
      <c r="C39285" s="176">
        <v>43.1</v>
      </c>
      <c r="D39285" s="282">
        <v>123</v>
      </c>
      <c r="E39285" s="265"/>
    </row>
    <row r="39286" spans="1:5">
      <c r="A39286" s="283">
        <v>99501</v>
      </c>
      <c r="B39286" s="176">
        <v>3364</v>
      </c>
      <c r="C39286" s="176">
        <v>36.299999999999997</v>
      </c>
      <c r="D39286" s="282">
        <v>118</v>
      </c>
      <c r="E39286" s="265"/>
    </row>
    <row r="39287" spans="1:5">
      <c r="A39287" s="283">
        <v>99502</v>
      </c>
      <c r="B39287" s="176">
        <v>972.8</v>
      </c>
      <c r="C39287" s="176">
        <v>34</v>
      </c>
      <c r="D39287" s="282">
        <v>112</v>
      </c>
      <c r="E39287" s="265"/>
    </row>
    <row r="39288" spans="1:5">
      <c r="A39288" s="283">
        <v>99503</v>
      </c>
      <c r="B39288" s="176">
        <v>4158.1000000000004</v>
      </c>
      <c r="C39288" s="176">
        <v>33.9</v>
      </c>
      <c r="D39288" s="282">
        <v>143</v>
      </c>
      <c r="E39288" s="265"/>
    </row>
    <row r="39289" spans="1:5">
      <c r="A39289" s="283">
        <v>99504</v>
      </c>
      <c r="B39289" s="176">
        <v>5900.6</v>
      </c>
      <c r="C39289" s="176">
        <v>32.200000000000003</v>
      </c>
      <c r="D39289" s="282">
        <v>176</v>
      </c>
      <c r="E39289" s="265"/>
    </row>
    <row r="39290" spans="1:5">
      <c r="A39290" s="283">
        <v>99505</v>
      </c>
      <c r="B39290" s="176">
        <v>76.599999999999994</v>
      </c>
      <c r="C39290" s="176">
        <v>21.9</v>
      </c>
      <c r="D39290" s="282">
        <v>146</v>
      </c>
      <c r="E39290" s="265"/>
    </row>
    <row r="39291" spans="1:5">
      <c r="A39291" s="283">
        <v>99506</v>
      </c>
      <c r="B39291" s="176">
        <v>179.6</v>
      </c>
      <c r="C39291" s="176">
        <v>21.3</v>
      </c>
      <c r="D39291" s="282">
        <v>95</v>
      </c>
      <c r="E39291" s="265"/>
    </row>
    <row r="39292" spans="1:5">
      <c r="A39292" s="283">
        <v>99507</v>
      </c>
      <c r="B39292" s="176">
        <v>959.8</v>
      </c>
      <c r="C39292" s="176">
        <v>33.1</v>
      </c>
      <c r="D39292" s="282">
        <v>132</v>
      </c>
      <c r="E39292" s="265"/>
    </row>
    <row r="39293" spans="1:5">
      <c r="A39293" s="283">
        <v>99508</v>
      </c>
      <c r="B39293" s="176">
        <v>4312.7</v>
      </c>
      <c r="C39293" s="176">
        <v>30.9</v>
      </c>
      <c r="D39293" s="282">
        <v>171</v>
      </c>
      <c r="E39293" s="265"/>
    </row>
    <row r="39294" spans="1:5">
      <c r="A39294" s="283">
        <v>99509</v>
      </c>
      <c r="B39294" s="176">
        <v>0</v>
      </c>
      <c r="C39294" s="176">
        <v>0</v>
      </c>
      <c r="D39294" s="282">
        <v>87</v>
      </c>
      <c r="E39294" s="265"/>
    </row>
    <row r="39295" spans="1:5">
      <c r="A39295" s="283">
        <v>99510</v>
      </c>
      <c r="B39295" s="176">
        <v>0</v>
      </c>
      <c r="C39295" s="176">
        <v>0</v>
      </c>
      <c r="D39295" s="282">
        <v>87</v>
      </c>
      <c r="E39295" s="265"/>
    </row>
    <row r="39296" spans="1:5">
      <c r="A39296" s="283">
        <v>99511</v>
      </c>
      <c r="B39296" s="176">
        <v>0</v>
      </c>
      <c r="C39296" s="176">
        <v>0</v>
      </c>
      <c r="D39296" s="282">
        <v>87</v>
      </c>
      <c r="E39296" s="265"/>
    </row>
    <row r="39297" spans="1:5">
      <c r="A39297" s="283">
        <v>99513</v>
      </c>
      <c r="B39297" s="176">
        <v>0</v>
      </c>
      <c r="C39297" s="176">
        <v>0</v>
      </c>
      <c r="D39297" s="282">
        <v>87</v>
      </c>
      <c r="E39297" s="265"/>
    </row>
    <row r="39298" spans="1:5">
      <c r="A39298" s="283">
        <v>99514</v>
      </c>
      <c r="B39298" s="176">
        <v>0</v>
      </c>
      <c r="C39298" s="176">
        <v>0</v>
      </c>
      <c r="D39298" s="282">
        <v>87</v>
      </c>
      <c r="E39298" s="265"/>
    </row>
    <row r="39299" spans="1:5">
      <c r="A39299" s="283">
        <v>99515</v>
      </c>
      <c r="B39299" s="176">
        <v>2120.6999999999998</v>
      </c>
      <c r="C39299" s="176">
        <v>34.9</v>
      </c>
      <c r="D39299" s="282">
        <v>122</v>
      </c>
      <c r="E39299" s="265"/>
    </row>
    <row r="39300" spans="1:5">
      <c r="A39300" s="283">
        <v>99516</v>
      </c>
      <c r="B39300" s="176">
        <v>427.2</v>
      </c>
      <c r="C39300" s="176">
        <v>42.3</v>
      </c>
      <c r="D39300" s="282">
        <v>111</v>
      </c>
      <c r="E39300" s="265"/>
    </row>
    <row r="39301" spans="1:5">
      <c r="A39301" s="283">
        <v>99517</v>
      </c>
      <c r="B39301" s="176">
        <v>5116.5</v>
      </c>
      <c r="C39301" s="176">
        <v>37.5</v>
      </c>
      <c r="D39301" s="282">
        <v>109</v>
      </c>
      <c r="E39301" s="265"/>
    </row>
    <row r="39302" spans="1:5">
      <c r="A39302" s="283">
        <v>99518</v>
      </c>
      <c r="B39302" s="176">
        <v>2674.1</v>
      </c>
      <c r="C39302" s="176">
        <v>33.6</v>
      </c>
      <c r="D39302" s="282">
        <v>136</v>
      </c>
      <c r="E39302" s="265"/>
    </row>
    <row r="39303" spans="1:5">
      <c r="A39303" s="283">
        <v>99519</v>
      </c>
      <c r="B39303" s="176">
        <v>0</v>
      </c>
      <c r="C39303" s="176">
        <v>0</v>
      </c>
      <c r="D39303" s="282">
        <v>87</v>
      </c>
      <c r="E39303" s="265"/>
    </row>
    <row r="39304" spans="1:5">
      <c r="A39304" s="283">
        <v>99520</v>
      </c>
      <c r="B39304" s="176">
        <v>0</v>
      </c>
      <c r="C39304" s="176">
        <v>0</v>
      </c>
      <c r="D39304" s="282">
        <v>87</v>
      </c>
      <c r="E39304" s="265"/>
    </row>
    <row r="39305" spans="1:5">
      <c r="A39305" s="283">
        <v>99521</v>
      </c>
      <c r="B39305" s="176">
        <v>0</v>
      </c>
      <c r="C39305" s="176">
        <v>0</v>
      </c>
      <c r="D39305" s="282">
        <v>87</v>
      </c>
      <c r="E39305" s="265"/>
    </row>
    <row r="39306" spans="1:5">
      <c r="A39306" s="283">
        <v>99522</v>
      </c>
      <c r="B39306" s="176">
        <v>3956.2</v>
      </c>
      <c r="C39306" s="176">
        <v>35.299999999999997</v>
      </c>
      <c r="D39306" s="282">
        <v>87</v>
      </c>
      <c r="E39306" s="265"/>
    </row>
    <row r="39307" spans="1:5">
      <c r="A39307" s="283">
        <v>99523</v>
      </c>
      <c r="B39307" s="176">
        <v>0</v>
      </c>
      <c r="C39307" s="176">
        <v>0</v>
      </c>
      <c r="D39307" s="282">
        <v>87</v>
      </c>
      <c r="E39307" s="265"/>
    </row>
    <row r="39308" spans="1:5">
      <c r="A39308" s="283">
        <v>99524</v>
      </c>
      <c r="B39308" s="176">
        <v>11197.4</v>
      </c>
      <c r="C39308" s="176">
        <v>33.1</v>
      </c>
      <c r="D39308" s="282">
        <v>97</v>
      </c>
      <c r="E39308" s="265"/>
    </row>
    <row r="39309" spans="1:5">
      <c r="A39309" s="283">
        <v>99529</v>
      </c>
      <c r="B39309" s="176">
        <v>0</v>
      </c>
      <c r="C39309" s="176">
        <v>0</v>
      </c>
      <c r="D39309" s="282">
        <v>87</v>
      </c>
      <c r="E39309" s="265"/>
    </row>
    <row r="39310" spans="1:5">
      <c r="A39310" s="283">
        <v>99540</v>
      </c>
      <c r="B39310" s="176">
        <v>2.6</v>
      </c>
      <c r="C39310" s="176">
        <v>48</v>
      </c>
      <c r="D39310" s="282">
        <v>87</v>
      </c>
      <c r="E39310" s="265"/>
    </row>
    <row r="39311" spans="1:5">
      <c r="A39311" s="283">
        <v>99545</v>
      </c>
      <c r="B39311" s="176">
        <v>1.6</v>
      </c>
      <c r="C39311" s="176">
        <v>40.299999999999997</v>
      </c>
      <c r="D39311" s="282">
        <v>87</v>
      </c>
      <c r="E39311" s="265"/>
    </row>
    <row r="39312" spans="1:5">
      <c r="A39312" s="283">
        <v>99546</v>
      </c>
      <c r="B39312" s="176">
        <v>0.5</v>
      </c>
      <c r="C39312" s="176">
        <v>41.3</v>
      </c>
      <c r="D39312" s="282">
        <v>87</v>
      </c>
      <c r="E39312" s="265"/>
    </row>
    <row r="39313" spans="1:5">
      <c r="A39313" s="283">
        <v>99547</v>
      </c>
      <c r="B39313" s="176">
        <v>0</v>
      </c>
      <c r="C39313" s="176">
        <v>0</v>
      </c>
      <c r="D39313" s="282">
        <v>87</v>
      </c>
      <c r="E39313" s="265"/>
    </row>
    <row r="39314" spans="1:5">
      <c r="A39314" s="283">
        <v>99549</v>
      </c>
      <c r="B39314" s="176">
        <v>0.1</v>
      </c>
      <c r="C39314" s="176">
        <v>38.4</v>
      </c>
      <c r="D39314" s="282">
        <v>87</v>
      </c>
      <c r="E39314" s="265"/>
    </row>
    <row r="39315" spans="1:5">
      <c r="A39315" s="283">
        <v>99550</v>
      </c>
      <c r="B39315" s="176">
        <v>0.4</v>
      </c>
      <c r="C39315" s="176">
        <v>37</v>
      </c>
      <c r="D39315" s="282">
        <v>87</v>
      </c>
      <c r="E39315" s="265"/>
    </row>
    <row r="39316" spans="1:5">
      <c r="A39316" s="283">
        <v>99551</v>
      </c>
      <c r="B39316" s="176">
        <v>0.3</v>
      </c>
      <c r="C39316" s="176">
        <v>25.6</v>
      </c>
      <c r="D39316" s="282">
        <v>87</v>
      </c>
      <c r="E39316" s="265"/>
    </row>
    <row r="39317" spans="1:5">
      <c r="A39317" s="283">
        <v>99552</v>
      </c>
      <c r="B39317" s="176">
        <v>0</v>
      </c>
      <c r="C39317" s="176">
        <v>0</v>
      </c>
      <c r="D39317" s="282">
        <v>87</v>
      </c>
      <c r="E39317" s="265"/>
    </row>
    <row r="39318" spans="1:5">
      <c r="A39318" s="283">
        <v>99553</v>
      </c>
      <c r="B39318" s="176">
        <v>0</v>
      </c>
      <c r="C39318" s="176">
        <v>0</v>
      </c>
      <c r="D39318" s="282">
        <v>87</v>
      </c>
      <c r="E39318" s="265"/>
    </row>
    <row r="39319" spans="1:5">
      <c r="A39319" s="283">
        <v>99554</v>
      </c>
      <c r="B39319" s="176">
        <v>0.2</v>
      </c>
      <c r="C39319" s="176">
        <v>22.4</v>
      </c>
      <c r="D39319" s="282">
        <v>108</v>
      </c>
      <c r="E39319" s="265"/>
    </row>
    <row r="39320" spans="1:5">
      <c r="A39320" s="283">
        <v>99555</v>
      </c>
      <c r="B39320" s="176">
        <v>0</v>
      </c>
      <c r="C39320" s="176">
        <v>0</v>
      </c>
      <c r="D39320" s="282">
        <v>87</v>
      </c>
      <c r="E39320" s="265"/>
    </row>
    <row r="39321" spans="1:5">
      <c r="A39321" s="283">
        <v>99556</v>
      </c>
      <c r="B39321" s="176">
        <v>15.1</v>
      </c>
      <c r="C39321" s="176">
        <v>45.1</v>
      </c>
      <c r="D39321" s="282">
        <v>95</v>
      </c>
      <c r="E39321" s="265"/>
    </row>
    <row r="39322" spans="1:5">
      <c r="A39322" s="283">
        <v>99557</v>
      </c>
      <c r="B39322" s="176">
        <v>0.9</v>
      </c>
      <c r="C39322" s="176">
        <v>24.1</v>
      </c>
      <c r="D39322" s="282">
        <v>87</v>
      </c>
      <c r="E39322" s="265"/>
    </row>
    <row r="39323" spans="1:5">
      <c r="A39323" s="283">
        <v>99558</v>
      </c>
      <c r="B39323" s="176">
        <v>0</v>
      </c>
      <c r="C39323" s="176">
        <v>40</v>
      </c>
      <c r="D39323" s="282">
        <v>87</v>
      </c>
      <c r="E39323" s="265"/>
    </row>
    <row r="39324" spans="1:5">
      <c r="A39324" s="283">
        <v>99559</v>
      </c>
      <c r="B39324" s="176">
        <v>29.1</v>
      </c>
      <c r="C39324" s="176">
        <v>29.3</v>
      </c>
      <c r="D39324" s="282">
        <v>124</v>
      </c>
      <c r="E39324" s="265"/>
    </row>
    <row r="39325" spans="1:5">
      <c r="A39325" s="283">
        <v>99561</v>
      </c>
      <c r="B39325" s="176">
        <v>0</v>
      </c>
      <c r="C39325" s="176">
        <v>0</v>
      </c>
      <c r="D39325" s="282">
        <v>87</v>
      </c>
      <c r="E39325" s="265"/>
    </row>
    <row r="39326" spans="1:5">
      <c r="A39326" s="283">
        <v>99563</v>
      </c>
      <c r="B39326" s="176">
        <v>0.5</v>
      </c>
      <c r="C39326" s="176">
        <v>22.7</v>
      </c>
      <c r="D39326" s="282">
        <v>115</v>
      </c>
      <c r="E39326" s="265"/>
    </row>
    <row r="39327" spans="1:5">
      <c r="A39327" s="283">
        <v>99564</v>
      </c>
      <c r="B39327" s="176">
        <v>0.1</v>
      </c>
      <c r="C39327" s="176">
        <v>40.6</v>
      </c>
      <c r="D39327" s="282">
        <v>97</v>
      </c>
      <c r="E39327" s="265"/>
    </row>
    <row r="39328" spans="1:5">
      <c r="A39328" s="283">
        <v>99565</v>
      </c>
      <c r="B39328" s="176">
        <v>0.1</v>
      </c>
      <c r="C39328" s="176">
        <v>37.200000000000003</v>
      </c>
      <c r="D39328" s="282">
        <v>87</v>
      </c>
      <c r="E39328" s="265"/>
    </row>
    <row r="39329" spans="1:5">
      <c r="A39329" s="283">
        <v>99566</v>
      </c>
      <c r="B39329" s="176">
        <v>0.4</v>
      </c>
      <c r="C39329" s="176">
        <v>38.4</v>
      </c>
      <c r="D39329" s="282">
        <v>87</v>
      </c>
      <c r="E39329" s="265"/>
    </row>
    <row r="39330" spans="1:5">
      <c r="A39330" s="283">
        <v>99567</v>
      </c>
      <c r="B39330" s="176">
        <v>13.8</v>
      </c>
      <c r="C39330" s="176">
        <v>38.9</v>
      </c>
      <c r="D39330" s="282">
        <v>87</v>
      </c>
      <c r="E39330" s="265"/>
    </row>
    <row r="39331" spans="1:5">
      <c r="A39331" s="283">
        <v>99568</v>
      </c>
      <c r="B39331" s="176">
        <v>17.899999999999999</v>
      </c>
      <c r="C39331" s="176">
        <v>46.3</v>
      </c>
      <c r="D39331" s="282">
        <v>87</v>
      </c>
      <c r="E39331" s="265"/>
    </row>
    <row r="39332" spans="1:5">
      <c r="A39332" s="283">
        <v>99569</v>
      </c>
      <c r="B39332" s="176">
        <v>0</v>
      </c>
      <c r="C39332" s="176">
        <v>0</v>
      </c>
      <c r="D39332" s="282">
        <v>87</v>
      </c>
      <c r="E39332" s="265"/>
    </row>
    <row r="39333" spans="1:5">
      <c r="A39333" s="283">
        <v>99571</v>
      </c>
      <c r="B39333" s="176">
        <v>0.6</v>
      </c>
      <c r="C39333" s="176">
        <v>43.7</v>
      </c>
      <c r="D39333" s="282">
        <v>87</v>
      </c>
      <c r="E39333" s="265"/>
    </row>
    <row r="39334" spans="1:5">
      <c r="A39334" s="283">
        <v>99572</v>
      </c>
      <c r="B39334" s="176">
        <v>0.7</v>
      </c>
      <c r="C39334" s="176">
        <v>49</v>
      </c>
      <c r="D39334" s="282">
        <v>87</v>
      </c>
      <c r="E39334" s="265"/>
    </row>
    <row r="39335" spans="1:5">
      <c r="A39335" s="283">
        <v>99573</v>
      </c>
      <c r="B39335" s="176">
        <v>0.1</v>
      </c>
      <c r="C39335" s="176">
        <v>44.2</v>
      </c>
      <c r="D39335" s="282">
        <v>115</v>
      </c>
      <c r="E39335" s="265"/>
    </row>
    <row r="39336" spans="1:5">
      <c r="A39336" s="283">
        <v>99574</v>
      </c>
      <c r="B39336" s="176">
        <v>86.5</v>
      </c>
      <c r="C39336" s="176">
        <v>41.9</v>
      </c>
      <c r="D39336" s="282">
        <v>87</v>
      </c>
      <c r="E39336" s="265"/>
    </row>
    <row r="39337" spans="1:5">
      <c r="A39337" s="283">
        <v>99575</v>
      </c>
      <c r="B39337" s="176">
        <v>0</v>
      </c>
      <c r="C39337" s="176">
        <v>0</v>
      </c>
      <c r="D39337" s="282">
        <v>87</v>
      </c>
      <c r="E39337" s="265"/>
    </row>
    <row r="39338" spans="1:5">
      <c r="A39338" s="283">
        <v>99576</v>
      </c>
      <c r="B39338" s="176">
        <v>0</v>
      </c>
      <c r="C39338" s="176">
        <v>0</v>
      </c>
      <c r="D39338" s="282">
        <v>87</v>
      </c>
      <c r="E39338" s="265"/>
    </row>
    <row r="39339" spans="1:5">
      <c r="A39339" s="283">
        <v>99577</v>
      </c>
      <c r="B39339" s="176">
        <v>101.1</v>
      </c>
      <c r="C39339" s="176">
        <v>34.1</v>
      </c>
      <c r="D39339" s="282">
        <v>95</v>
      </c>
      <c r="E39339" s="265"/>
    </row>
    <row r="39340" spans="1:5">
      <c r="A39340" s="283">
        <v>99578</v>
      </c>
      <c r="B39340" s="176">
        <v>4.0999999999999996</v>
      </c>
      <c r="C39340" s="176">
        <v>23.5</v>
      </c>
      <c r="D39340" s="282">
        <v>87</v>
      </c>
      <c r="E39340" s="265"/>
    </row>
    <row r="39341" spans="1:5">
      <c r="A39341" s="283">
        <v>99579</v>
      </c>
      <c r="B39341" s="176">
        <v>0</v>
      </c>
      <c r="C39341" s="176">
        <v>0</v>
      </c>
      <c r="D39341" s="282">
        <v>87</v>
      </c>
      <c r="E39341" s="265"/>
    </row>
    <row r="39342" spans="1:5">
      <c r="A39342" s="283">
        <v>99580</v>
      </c>
      <c r="B39342" s="176">
        <v>110</v>
      </c>
      <c r="C39342" s="176">
        <v>16</v>
      </c>
      <c r="D39342" s="282">
        <v>87</v>
      </c>
      <c r="E39342" s="265"/>
    </row>
    <row r="39343" spans="1:5">
      <c r="A39343" s="283">
        <v>99581</v>
      </c>
      <c r="B39343" s="176">
        <v>1.2</v>
      </c>
      <c r="C39343" s="176">
        <v>22.7</v>
      </c>
      <c r="D39343" s="282">
        <v>114</v>
      </c>
      <c r="E39343" s="265"/>
    </row>
    <row r="39344" spans="1:5">
      <c r="A39344" s="283">
        <v>99583</v>
      </c>
      <c r="B39344" s="176">
        <v>0.1</v>
      </c>
      <c r="C39344" s="176">
        <v>41</v>
      </c>
      <c r="D39344" s="282">
        <v>87</v>
      </c>
      <c r="E39344" s="265"/>
    </row>
    <row r="39345" spans="1:5">
      <c r="A39345" s="283">
        <v>99585</v>
      </c>
      <c r="B39345" s="176">
        <v>0.1</v>
      </c>
      <c r="C39345" s="176">
        <v>40</v>
      </c>
      <c r="D39345" s="282">
        <v>87</v>
      </c>
      <c r="E39345" s="265"/>
    </row>
    <row r="39346" spans="1:5">
      <c r="A39346" s="283">
        <v>99586</v>
      </c>
      <c r="B39346" s="176">
        <v>0.1</v>
      </c>
      <c r="C39346" s="176">
        <v>41.7</v>
      </c>
      <c r="D39346" s="282">
        <v>87</v>
      </c>
      <c r="E39346" s="265"/>
    </row>
    <row r="39347" spans="1:5">
      <c r="A39347" s="283">
        <v>99587</v>
      </c>
      <c r="B39347" s="176">
        <v>5</v>
      </c>
      <c r="C39347" s="176">
        <v>36.700000000000003</v>
      </c>
      <c r="D39347" s="282">
        <v>97</v>
      </c>
      <c r="E39347" s="265"/>
    </row>
    <row r="39348" spans="1:5">
      <c r="A39348" s="283">
        <v>99588</v>
      </c>
      <c r="B39348" s="176">
        <v>0.1</v>
      </c>
      <c r="C39348" s="176">
        <v>43.9</v>
      </c>
      <c r="D39348" s="282">
        <v>87</v>
      </c>
      <c r="E39348" s="265"/>
    </row>
    <row r="39349" spans="1:5">
      <c r="A39349" s="283">
        <v>99589</v>
      </c>
      <c r="B39349" s="176">
        <v>1.1000000000000001</v>
      </c>
      <c r="C39349" s="176">
        <v>23.5</v>
      </c>
      <c r="D39349" s="282">
        <v>87</v>
      </c>
      <c r="E39349" s="265"/>
    </row>
    <row r="39350" spans="1:5">
      <c r="A39350" s="283">
        <v>99590</v>
      </c>
      <c r="B39350" s="176">
        <v>0</v>
      </c>
      <c r="C39350" s="176">
        <v>35.9</v>
      </c>
      <c r="D39350" s="282">
        <v>87</v>
      </c>
      <c r="E39350" s="265"/>
    </row>
    <row r="39351" spans="1:5">
      <c r="A39351" s="283">
        <v>99591</v>
      </c>
      <c r="B39351" s="176">
        <v>0.6</v>
      </c>
      <c r="C39351" s="176">
        <v>42.4</v>
      </c>
      <c r="D39351" s="282">
        <v>87</v>
      </c>
      <c r="E39351" s="265"/>
    </row>
    <row r="39352" spans="1:5">
      <c r="A39352" s="283">
        <v>99602</v>
      </c>
      <c r="B39352" s="176">
        <v>0</v>
      </c>
      <c r="C39352" s="176">
        <v>0</v>
      </c>
      <c r="D39352" s="282">
        <v>87</v>
      </c>
      <c r="E39352" s="265"/>
    </row>
    <row r="39353" spans="1:5">
      <c r="A39353" s="283">
        <v>99603</v>
      </c>
      <c r="B39353" s="176">
        <v>8.5</v>
      </c>
      <c r="C39353" s="176">
        <v>42</v>
      </c>
      <c r="D39353" s="282">
        <v>123</v>
      </c>
      <c r="E39353" s="265"/>
    </row>
    <row r="39354" spans="1:5">
      <c r="A39354" s="283">
        <v>99604</v>
      </c>
      <c r="B39354" s="176">
        <v>0.1</v>
      </c>
      <c r="C39354" s="176">
        <v>25</v>
      </c>
      <c r="D39354" s="282">
        <v>116</v>
      </c>
      <c r="E39354" s="265"/>
    </row>
    <row r="39355" spans="1:5">
      <c r="A39355" s="283">
        <v>99605</v>
      </c>
      <c r="B39355" s="176">
        <v>1</v>
      </c>
      <c r="C39355" s="176">
        <v>53</v>
      </c>
      <c r="D39355" s="282">
        <v>87</v>
      </c>
      <c r="E39355" s="265"/>
    </row>
    <row r="39356" spans="1:5">
      <c r="A39356" s="283">
        <v>99606</v>
      </c>
      <c r="B39356" s="176">
        <v>0</v>
      </c>
      <c r="C39356" s="176">
        <v>39.299999999999997</v>
      </c>
      <c r="D39356" s="282">
        <v>87</v>
      </c>
      <c r="E39356" s="265"/>
    </row>
    <row r="39357" spans="1:5">
      <c r="A39357" s="283">
        <v>99607</v>
      </c>
      <c r="B39357" s="176">
        <v>0.5</v>
      </c>
      <c r="C39357" s="176">
        <v>24.1</v>
      </c>
      <c r="D39357" s="282">
        <v>87</v>
      </c>
      <c r="E39357" s="265"/>
    </row>
    <row r="39358" spans="1:5">
      <c r="A39358" s="283">
        <v>99608</v>
      </c>
      <c r="B39358" s="176">
        <v>0</v>
      </c>
      <c r="C39358" s="176">
        <v>0</v>
      </c>
      <c r="D39358" s="282">
        <v>87</v>
      </c>
      <c r="E39358" s="265"/>
    </row>
    <row r="39359" spans="1:5">
      <c r="A39359" s="283">
        <v>99609</v>
      </c>
      <c r="B39359" s="176">
        <v>0.6</v>
      </c>
      <c r="C39359" s="176">
        <v>25</v>
      </c>
      <c r="D39359" s="282">
        <v>87</v>
      </c>
      <c r="E39359" s="265"/>
    </row>
    <row r="39360" spans="1:5">
      <c r="A39360" s="283">
        <v>99610</v>
      </c>
      <c r="B39360" s="176">
        <v>27.5</v>
      </c>
      <c r="C39360" s="176">
        <v>46.4</v>
      </c>
      <c r="D39360" s="282">
        <v>87</v>
      </c>
      <c r="E39360" s="265"/>
    </row>
    <row r="39361" spans="1:5">
      <c r="A39361" s="283">
        <v>99611</v>
      </c>
      <c r="B39361" s="176">
        <v>13.1</v>
      </c>
      <c r="C39361" s="176">
        <v>36.299999999999997</v>
      </c>
      <c r="D39361" s="282">
        <v>119</v>
      </c>
      <c r="E39361" s="265"/>
    </row>
    <row r="39362" spans="1:5">
      <c r="A39362" s="283">
        <v>99612</v>
      </c>
      <c r="B39362" s="176">
        <v>0.7</v>
      </c>
      <c r="C39362" s="176">
        <v>38.4</v>
      </c>
      <c r="D39362" s="282">
        <v>87</v>
      </c>
      <c r="E39362" s="265"/>
    </row>
    <row r="39363" spans="1:5">
      <c r="A39363" s="283">
        <v>99613</v>
      </c>
      <c r="B39363" s="176">
        <v>0.3</v>
      </c>
      <c r="C39363" s="176">
        <v>39.200000000000003</v>
      </c>
      <c r="D39363" s="282">
        <v>87</v>
      </c>
      <c r="E39363" s="265"/>
    </row>
    <row r="39364" spans="1:5">
      <c r="A39364" s="283">
        <v>99614</v>
      </c>
      <c r="B39364" s="176">
        <v>0.5</v>
      </c>
      <c r="C39364" s="176">
        <v>23.4</v>
      </c>
      <c r="D39364" s="282">
        <v>87</v>
      </c>
      <c r="E39364" s="265"/>
    </row>
    <row r="39365" spans="1:5">
      <c r="A39365" s="283">
        <v>99615</v>
      </c>
      <c r="B39365" s="176">
        <v>2.6</v>
      </c>
      <c r="C39365" s="176">
        <v>32.6</v>
      </c>
      <c r="D39365" s="282">
        <v>158</v>
      </c>
      <c r="E39365" s="265"/>
    </row>
    <row r="39366" spans="1:5">
      <c r="A39366" s="283">
        <v>99619</v>
      </c>
      <c r="B39366" s="176">
        <v>0</v>
      </c>
      <c r="C39366" s="176">
        <v>0</v>
      </c>
      <c r="D39366" s="282">
        <v>87</v>
      </c>
      <c r="E39366" s="265"/>
    </row>
    <row r="39367" spans="1:5">
      <c r="A39367" s="283">
        <v>99620</v>
      </c>
      <c r="B39367" s="176">
        <v>0.2</v>
      </c>
      <c r="C39367" s="176">
        <v>23.3</v>
      </c>
      <c r="D39367" s="282">
        <v>87</v>
      </c>
      <c r="E39367" s="265"/>
    </row>
    <row r="39368" spans="1:5">
      <c r="A39368" s="283">
        <v>99621</v>
      </c>
      <c r="B39368" s="176">
        <v>0</v>
      </c>
      <c r="C39368" s="176">
        <v>0</v>
      </c>
      <c r="D39368" s="282">
        <v>87</v>
      </c>
      <c r="E39368" s="265"/>
    </row>
    <row r="39369" spans="1:5">
      <c r="A39369" s="283">
        <v>99622</v>
      </c>
      <c r="B39369" s="176">
        <v>0</v>
      </c>
      <c r="C39369" s="176">
        <v>0</v>
      </c>
      <c r="D39369" s="282">
        <v>87</v>
      </c>
      <c r="E39369" s="265"/>
    </row>
    <row r="39370" spans="1:5">
      <c r="A39370" s="283">
        <v>99623</v>
      </c>
      <c r="B39370" s="176">
        <v>17.3</v>
      </c>
      <c r="C39370" s="176">
        <v>33</v>
      </c>
      <c r="D39370" s="282">
        <v>95</v>
      </c>
      <c r="E39370" s="265"/>
    </row>
    <row r="39371" spans="1:5">
      <c r="A39371" s="283">
        <v>99624</v>
      </c>
      <c r="B39371" s="176">
        <v>0</v>
      </c>
      <c r="C39371" s="176">
        <v>35</v>
      </c>
      <c r="D39371" s="282">
        <v>87</v>
      </c>
      <c r="E39371" s="265"/>
    </row>
    <row r="39372" spans="1:5">
      <c r="A39372" s="283">
        <v>99625</v>
      </c>
      <c r="B39372" s="176">
        <v>0.1</v>
      </c>
      <c r="C39372" s="176">
        <v>39.299999999999997</v>
      </c>
      <c r="D39372" s="282">
        <v>87</v>
      </c>
      <c r="E39372" s="265"/>
    </row>
    <row r="39373" spans="1:5">
      <c r="A39373" s="283">
        <v>99626</v>
      </c>
      <c r="B39373" s="176">
        <v>0</v>
      </c>
      <c r="C39373" s="176">
        <v>0</v>
      </c>
      <c r="D39373" s="282">
        <v>87</v>
      </c>
      <c r="E39373" s="265"/>
    </row>
    <row r="39374" spans="1:5">
      <c r="A39374" s="283">
        <v>99627</v>
      </c>
      <c r="B39374" s="176">
        <v>0</v>
      </c>
      <c r="C39374" s="176">
        <v>30.9</v>
      </c>
      <c r="D39374" s="282">
        <v>87</v>
      </c>
      <c r="E39374" s="265"/>
    </row>
    <row r="39375" spans="1:5">
      <c r="A39375" s="283">
        <v>99628</v>
      </c>
      <c r="B39375" s="176">
        <v>195.7</v>
      </c>
      <c r="C39375" s="176">
        <v>32.9</v>
      </c>
      <c r="D39375" s="282">
        <v>87</v>
      </c>
      <c r="E39375" s="265"/>
    </row>
    <row r="39376" spans="1:5">
      <c r="A39376" s="283">
        <v>99629</v>
      </c>
      <c r="B39376" s="176">
        <v>0.1</v>
      </c>
      <c r="C39376" s="176">
        <v>25.2</v>
      </c>
      <c r="D39376" s="282">
        <v>87</v>
      </c>
      <c r="E39376" s="265"/>
    </row>
    <row r="39377" spans="1:5">
      <c r="A39377" s="283">
        <v>99630</v>
      </c>
      <c r="B39377" s="176">
        <v>56.3</v>
      </c>
      <c r="C39377" s="176">
        <v>33.799999999999997</v>
      </c>
      <c r="D39377" s="282">
        <v>87</v>
      </c>
      <c r="E39377" s="265"/>
    </row>
    <row r="39378" spans="1:5">
      <c r="A39378" s="283">
        <v>99631</v>
      </c>
      <c r="B39378" s="176">
        <v>0.1</v>
      </c>
      <c r="C39378" s="176">
        <v>47.5</v>
      </c>
      <c r="D39378" s="282">
        <v>96</v>
      </c>
      <c r="E39378" s="265"/>
    </row>
    <row r="39379" spans="1:5">
      <c r="A39379" s="283">
        <v>99632</v>
      </c>
      <c r="B39379" s="176">
        <v>0.2</v>
      </c>
      <c r="C39379" s="176">
        <v>23.4</v>
      </c>
      <c r="D39379" s="282">
        <v>116</v>
      </c>
      <c r="E39379" s="265"/>
    </row>
    <row r="39380" spans="1:5">
      <c r="A39380" s="283">
        <v>99633</v>
      </c>
      <c r="B39380" s="176">
        <v>0</v>
      </c>
      <c r="C39380" s="176">
        <v>0</v>
      </c>
      <c r="D39380" s="282">
        <v>87</v>
      </c>
      <c r="E39380" s="265"/>
    </row>
    <row r="39381" spans="1:5">
      <c r="A39381" s="283">
        <v>99634</v>
      </c>
      <c r="B39381" s="176">
        <v>0.5</v>
      </c>
      <c r="C39381" s="176">
        <v>24</v>
      </c>
      <c r="D39381" s="282">
        <v>87</v>
      </c>
      <c r="E39381" s="265"/>
    </row>
    <row r="39382" spans="1:5">
      <c r="A39382" s="283">
        <v>99635</v>
      </c>
      <c r="B39382" s="176">
        <v>138.4</v>
      </c>
      <c r="C39382" s="176">
        <v>37.5</v>
      </c>
      <c r="D39382" s="282">
        <v>87</v>
      </c>
      <c r="E39382" s="265"/>
    </row>
    <row r="39383" spans="1:5">
      <c r="A39383" s="283">
        <v>99636</v>
      </c>
      <c r="B39383" s="176">
        <v>0</v>
      </c>
      <c r="C39383" s="176">
        <v>23.6</v>
      </c>
      <c r="D39383" s="282">
        <v>87</v>
      </c>
      <c r="E39383" s="265"/>
    </row>
    <row r="39384" spans="1:5">
      <c r="A39384" s="283">
        <v>99637</v>
      </c>
      <c r="B39384" s="176">
        <v>0</v>
      </c>
      <c r="C39384" s="176">
        <v>0</v>
      </c>
      <c r="D39384" s="282">
        <v>87</v>
      </c>
      <c r="E39384" s="265"/>
    </row>
    <row r="39385" spans="1:5">
      <c r="A39385" s="283">
        <v>99638</v>
      </c>
      <c r="B39385" s="176">
        <v>0</v>
      </c>
      <c r="C39385" s="176">
        <v>0</v>
      </c>
      <c r="D39385" s="282">
        <v>87</v>
      </c>
      <c r="E39385" s="265"/>
    </row>
    <row r="39386" spans="1:5">
      <c r="A39386" s="283">
        <v>99639</v>
      </c>
      <c r="B39386" s="176">
        <v>3.4</v>
      </c>
      <c r="C39386" s="176">
        <v>50.5</v>
      </c>
      <c r="D39386" s="282">
        <v>87</v>
      </c>
      <c r="E39386" s="265"/>
    </row>
    <row r="39387" spans="1:5">
      <c r="A39387" s="283">
        <v>99640</v>
      </c>
      <c r="B39387" s="176">
        <v>0.1</v>
      </c>
      <c r="C39387" s="176">
        <v>42.5</v>
      </c>
      <c r="D39387" s="282">
        <v>87</v>
      </c>
      <c r="E39387" s="265"/>
    </row>
    <row r="39388" spans="1:5">
      <c r="A39388" s="283">
        <v>99641</v>
      </c>
      <c r="B39388" s="176">
        <v>0</v>
      </c>
      <c r="C39388" s="176">
        <v>0</v>
      </c>
      <c r="D39388" s="282">
        <v>87</v>
      </c>
      <c r="E39388" s="265"/>
    </row>
    <row r="39389" spans="1:5">
      <c r="A39389" s="283">
        <v>99643</v>
      </c>
      <c r="B39389" s="176">
        <v>0.2</v>
      </c>
      <c r="C39389" s="176">
        <v>34.700000000000003</v>
      </c>
      <c r="D39389" s="282">
        <v>87</v>
      </c>
      <c r="E39389" s="265"/>
    </row>
    <row r="39390" spans="1:5">
      <c r="A39390" s="283">
        <v>99644</v>
      </c>
      <c r="B39390" s="176">
        <v>0</v>
      </c>
      <c r="C39390" s="176">
        <v>35.799999999999997</v>
      </c>
      <c r="D39390" s="282">
        <v>87</v>
      </c>
      <c r="E39390" s="265"/>
    </row>
    <row r="39391" spans="1:5">
      <c r="A39391" s="283">
        <v>99645</v>
      </c>
      <c r="B39391" s="176">
        <v>26.5</v>
      </c>
      <c r="C39391" s="176">
        <v>35.1</v>
      </c>
      <c r="D39391" s="282">
        <v>128</v>
      </c>
      <c r="E39391" s="265"/>
    </row>
    <row r="39392" spans="1:5">
      <c r="A39392" s="283">
        <v>99647</v>
      </c>
      <c r="B39392" s="176">
        <v>0.1</v>
      </c>
      <c r="C39392" s="176">
        <v>40.700000000000003</v>
      </c>
      <c r="D39392" s="282">
        <v>87</v>
      </c>
      <c r="E39392" s="265"/>
    </row>
    <row r="39393" spans="1:5">
      <c r="A39393" s="283">
        <v>99648</v>
      </c>
      <c r="B39393" s="176">
        <v>0.1</v>
      </c>
      <c r="C39393" s="176">
        <v>38.5</v>
      </c>
      <c r="D39393" s="282">
        <v>87</v>
      </c>
      <c r="E39393" s="265"/>
    </row>
    <row r="39394" spans="1:5">
      <c r="A39394" s="283">
        <v>99649</v>
      </c>
      <c r="B39394" s="176">
        <v>0</v>
      </c>
      <c r="C39394" s="176">
        <v>35.799999999999997</v>
      </c>
      <c r="D39394" s="282">
        <v>116</v>
      </c>
      <c r="E39394" s="265"/>
    </row>
    <row r="39395" spans="1:5">
      <c r="A39395" s="283">
        <v>99650</v>
      </c>
      <c r="B39395" s="176">
        <v>0</v>
      </c>
      <c r="C39395" s="176">
        <v>0</v>
      </c>
      <c r="D39395" s="282">
        <v>87</v>
      </c>
      <c r="E39395" s="265"/>
    </row>
    <row r="39396" spans="1:5">
      <c r="A39396" s="283">
        <v>99651</v>
      </c>
      <c r="B39396" s="176">
        <v>0</v>
      </c>
      <c r="C39396" s="176">
        <v>0</v>
      </c>
      <c r="D39396" s="282">
        <v>87</v>
      </c>
      <c r="E39396" s="265"/>
    </row>
    <row r="39397" spans="1:5">
      <c r="A39397" s="283">
        <v>99652</v>
      </c>
      <c r="B39397" s="176">
        <v>0.1</v>
      </c>
      <c r="C39397" s="176">
        <v>43.6</v>
      </c>
      <c r="D39397" s="282">
        <v>87</v>
      </c>
      <c r="E39397" s="265"/>
    </row>
    <row r="39398" spans="1:5">
      <c r="A39398" s="283">
        <v>99653</v>
      </c>
      <c r="B39398" s="176">
        <v>230</v>
      </c>
      <c r="C39398" s="176">
        <v>30.7</v>
      </c>
      <c r="D39398" s="282">
        <v>87</v>
      </c>
      <c r="E39398" s="265"/>
    </row>
    <row r="39399" spans="1:5">
      <c r="A39399" s="283">
        <v>99654</v>
      </c>
      <c r="B39399" s="176">
        <v>187.6</v>
      </c>
      <c r="C39399" s="176">
        <v>33.4</v>
      </c>
      <c r="D39399" s="282">
        <v>155</v>
      </c>
      <c r="E39399" s="265"/>
    </row>
    <row r="39400" spans="1:5">
      <c r="A39400" s="283">
        <v>99655</v>
      </c>
      <c r="B39400" s="176">
        <v>0</v>
      </c>
      <c r="C39400" s="176">
        <v>0</v>
      </c>
      <c r="D39400" s="282">
        <v>87</v>
      </c>
      <c r="E39400" s="265"/>
    </row>
    <row r="39401" spans="1:5">
      <c r="A39401" s="283">
        <v>99656</v>
      </c>
      <c r="B39401" s="176">
        <v>0</v>
      </c>
      <c r="C39401" s="176">
        <v>33.799999999999997</v>
      </c>
      <c r="D39401" s="282">
        <v>87</v>
      </c>
      <c r="E39401" s="265"/>
    </row>
    <row r="39402" spans="1:5">
      <c r="A39402" s="283">
        <v>99657</v>
      </c>
      <c r="B39402" s="176">
        <v>0.2</v>
      </c>
      <c r="C39402" s="176">
        <v>23.6</v>
      </c>
      <c r="D39402" s="282">
        <v>87</v>
      </c>
      <c r="E39402" s="265"/>
    </row>
    <row r="39403" spans="1:5">
      <c r="A39403" s="283">
        <v>99658</v>
      </c>
      <c r="B39403" s="176">
        <v>0.4</v>
      </c>
      <c r="C39403" s="176">
        <v>22.9</v>
      </c>
      <c r="D39403" s="282">
        <v>116</v>
      </c>
      <c r="E39403" s="265"/>
    </row>
    <row r="39404" spans="1:5">
      <c r="A39404" s="283">
        <v>99659</v>
      </c>
      <c r="B39404" s="176">
        <v>0.3</v>
      </c>
      <c r="C39404" s="176">
        <v>24.3</v>
      </c>
      <c r="D39404" s="282">
        <v>87</v>
      </c>
      <c r="E39404" s="265"/>
    </row>
    <row r="39405" spans="1:5">
      <c r="A39405" s="283">
        <v>99660</v>
      </c>
      <c r="B39405" s="176">
        <v>1.9</v>
      </c>
      <c r="C39405" s="176">
        <v>39.9</v>
      </c>
      <c r="D39405" s="282">
        <v>87</v>
      </c>
      <c r="E39405" s="265"/>
    </row>
    <row r="39406" spans="1:5">
      <c r="A39406" s="283">
        <v>99661</v>
      </c>
      <c r="B39406" s="176">
        <v>0.5</v>
      </c>
      <c r="C39406" s="176">
        <v>43.8</v>
      </c>
      <c r="D39406" s="282">
        <v>87</v>
      </c>
      <c r="E39406" s="265"/>
    </row>
    <row r="39407" spans="1:5">
      <c r="A39407" s="283">
        <v>99662</v>
      </c>
      <c r="B39407" s="176">
        <v>0</v>
      </c>
      <c r="C39407" s="176">
        <v>0</v>
      </c>
      <c r="D39407" s="282">
        <v>87</v>
      </c>
      <c r="E39407" s="265"/>
    </row>
    <row r="39408" spans="1:5">
      <c r="A39408" s="283">
        <v>99663</v>
      </c>
      <c r="B39408" s="176">
        <v>0</v>
      </c>
      <c r="C39408" s="176">
        <v>0</v>
      </c>
      <c r="D39408" s="282">
        <v>87</v>
      </c>
      <c r="E39408" s="265"/>
    </row>
    <row r="39409" spans="1:5">
      <c r="A39409" s="283">
        <v>99664</v>
      </c>
      <c r="B39409" s="176">
        <v>1.6</v>
      </c>
      <c r="C39409" s="176">
        <v>40.700000000000003</v>
      </c>
      <c r="D39409" s="282">
        <v>113</v>
      </c>
      <c r="E39409" s="265"/>
    </row>
    <row r="39410" spans="1:5">
      <c r="A39410" s="283">
        <v>99665</v>
      </c>
      <c r="B39410" s="176">
        <v>0</v>
      </c>
      <c r="C39410" s="176">
        <v>0</v>
      </c>
      <c r="D39410" s="282">
        <v>87</v>
      </c>
      <c r="E39410" s="265"/>
    </row>
    <row r="39411" spans="1:5">
      <c r="A39411" s="283">
        <v>99666</v>
      </c>
      <c r="B39411" s="176">
        <v>0.2</v>
      </c>
      <c r="C39411" s="176">
        <v>41.7</v>
      </c>
      <c r="D39411" s="282">
        <v>87</v>
      </c>
      <c r="E39411" s="265"/>
    </row>
    <row r="39412" spans="1:5">
      <c r="A39412" s="283">
        <v>99667</v>
      </c>
      <c r="B39412" s="176">
        <v>0.1</v>
      </c>
      <c r="C39412" s="176">
        <v>42.1</v>
      </c>
      <c r="D39412" s="282">
        <v>87</v>
      </c>
      <c r="E39412" s="265"/>
    </row>
    <row r="39413" spans="1:5">
      <c r="A39413" s="283">
        <v>99668</v>
      </c>
      <c r="B39413" s="176">
        <v>0.1</v>
      </c>
      <c r="C39413" s="176">
        <v>44.4</v>
      </c>
      <c r="D39413" s="282">
        <v>87</v>
      </c>
      <c r="E39413" s="265"/>
    </row>
    <row r="39414" spans="1:5">
      <c r="A39414" s="283">
        <v>99669</v>
      </c>
      <c r="B39414" s="176">
        <v>8.3000000000000007</v>
      </c>
      <c r="C39414" s="176">
        <v>39.700000000000003</v>
      </c>
      <c r="D39414" s="282">
        <v>172</v>
      </c>
      <c r="E39414" s="265"/>
    </row>
    <row r="39415" spans="1:5">
      <c r="A39415" s="283">
        <v>99670</v>
      </c>
      <c r="B39415" s="176">
        <v>0.3</v>
      </c>
      <c r="C39415" s="176">
        <v>37.799999999999997</v>
      </c>
      <c r="D39415" s="282">
        <v>87</v>
      </c>
      <c r="E39415" s="265"/>
    </row>
    <row r="39416" spans="1:5">
      <c r="A39416" s="283">
        <v>99671</v>
      </c>
      <c r="B39416" s="176">
        <v>0.2</v>
      </c>
      <c r="C39416" s="176">
        <v>23.3</v>
      </c>
      <c r="D39416" s="282">
        <v>116</v>
      </c>
      <c r="E39416" s="265"/>
    </row>
    <row r="39417" spans="1:5">
      <c r="A39417" s="283">
        <v>99672</v>
      </c>
      <c r="B39417" s="176">
        <v>12.5</v>
      </c>
      <c r="C39417" s="176">
        <v>44.3</v>
      </c>
      <c r="D39417" s="282">
        <v>112</v>
      </c>
      <c r="E39417" s="265"/>
    </row>
    <row r="39418" spans="1:5">
      <c r="A39418" s="283">
        <v>99674</v>
      </c>
      <c r="B39418" s="176">
        <v>0.3</v>
      </c>
      <c r="C39418" s="176">
        <v>39.299999999999997</v>
      </c>
      <c r="D39418" s="282">
        <v>87</v>
      </c>
      <c r="E39418" s="265"/>
    </row>
    <row r="39419" spans="1:5">
      <c r="A39419" s="283">
        <v>99675</v>
      </c>
      <c r="B39419" s="176">
        <v>0</v>
      </c>
      <c r="C39419" s="176">
        <v>41.7</v>
      </c>
      <c r="D39419" s="282">
        <v>87</v>
      </c>
      <c r="E39419" s="265"/>
    </row>
    <row r="39420" spans="1:5">
      <c r="A39420" s="283">
        <v>99676</v>
      </c>
      <c r="B39420" s="176">
        <v>0.4</v>
      </c>
      <c r="C39420" s="176">
        <v>45.7</v>
      </c>
      <c r="D39420" s="282">
        <v>105</v>
      </c>
      <c r="E39420" s="265"/>
    </row>
    <row r="39421" spans="1:5">
      <c r="A39421" s="283">
        <v>99677</v>
      </c>
      <c r="B39421" s="176">
        <v>0</v>
      </c>
      <c r="C39421" s="176">
        <v>0</v>
      </c>
      <c r="D39421" s="282">
        <v>87</v>
      </c>
      <c r="E39421" s="265"/>
    </row>
    <row r="39422" spans="1:5">
      <c r="A39422" s="283">
        <v>99678</v>
      </c>
      <c r="B39422" s="176">
        <v>0.1</v>
      </c>
      <c r="C39422" s="176">
        <v>24.5</v>
      </c>
      <c r="D39422" s="282">
        <v>87</v>
      </c>
      <c r="E39422" s="265"/>
    </row>
    <row r="39423" spans="1:5">
      <c r="A39423" s="283">
        <v>99679</v>
      </c>
      <c r="B39423" s="176">
        <v>0</v>
      </c>
      <c r="C39423" s="176">
        <v>0</v>
      </c>
      <c r="D39423" s="282">
        <v>87</v>
      </c>
      <c r="E39423" s="265"/>
    </row>
    <row r="39424" spans="1:5">
      <c r="A39424" s="283">
        <v>99680</v>
      </c>
      <c r="B39424" s="176">
        <v>0</v>
      </c>
      <c r="C39424" s="176">
        <v>0</v>
      </c>
      <c r="D39424" s="282">
        <v>87</v>
      </c>
      <c r="E39424" s="265"/>
    </row>
    <row r="39425" spans="1:5">
      <c r="A39425" s="283">
        <v>99681</v>
      </c>
      <c r="B39425" s="176">
        <v>0.5</v>
      </c>
      <c r="C39425" s="176">
        <v>25</v>
      </c>
      <c r="D39425" s="282">
        <v>87</v>
      </c>
      <c r="E39425" s="265"/>
    </row>
    <row r="39426" spans="1:5">
      <c r="A39426" s="283">
        <v>99682</v>
      </c>
      <c r="B39426" s="176">
        <v>0</v>
      </c>
      <c r="C39426" s="176">
        <v>0</v>
      </c>
      <c r="D39426" s="282">
        <v>87</v>
      </c>
      <c r="E39426" s="265"/>
    </row>
    <row r="39427" spans="1:5">
      <c r="A39427" s="283">
        <v>99683</v>
      </c>
      <c r="B39427" s="176">
        <v>0.1</v>
      </c>
      <c r="C39427" s="176">
        <v>43.8</v>
      </c>
      <c r="D39427" s="282">
        <v>87</v>
      </c>
      <c r="E39427" s="265"/>
    </row>
    <row r="39428" spans="1:5">
      <c r="A39428" s="283">
        <v>99684</v>
      </c>
      <c r="B39428" s="176">
        <v>0</v>
      </c>
      <c r="C39428" s="176">
        <v>0</v>
      </c>
      <c r="D39428" s="282">
        <v>87</v>
      </c>
      <c r="E39428" s="265"/>
    </row>
    <row r="39429" spans="1:5">
      <c r="A39429" s="283">
        <v>99685</v>
      </c>
      <c r="B39429" s="176">
        <v>0</v>
      </c>
      <c r="C39429" s="176">
        <v>0</v>
      </c>
      <c r="D39429" s="282">
        <v>87</v>
      </c>
      <c r="E39429" s="265"/>
    </row>
    <row r="39430" spans="1:5">
      <c r="A39430" s="283">
        <v>99686</v>
      </c>
      <c r="B39430" s="176">
        <v>0</v>
      </c>
      <c r="C39430" s="176">
        <v>0</v>
      </c>
      <c r="D39430" s="282">
        <v>87</v>
      </c>
      <c r="E39430" s="265"/>
    </row>
    <row r="39431" spans="1:5">
      <c r="A39431" s="283">
        <v>99687</v>
      </c>
      <c r="B39431" s="176">
        <v>0</v>
      </c>
      <c r="C39431" s="176">
        <v>0</v>
      </c>
      <c r="D39431" s="282">
        <v>87</v>
      </c>
      <c r="E39431" s="265"/>
    </row>
    <row r="39432" spans="1:5">
      <c r="A39432" s="283">
        <v>99688</v>
      </c>
      <c r="B39432" s="176">
        <v>3.3</v>
      </c>
      <c r="C39432" s="176">
        <v>46.3</v>
      </c>
      <c r="D39432" s="282">
        <v>87</v>
      </c>
      <c r="E39432" s="265"/>
    </row>
    <row r="39433" spans="1:5">
      <c r="A39433" s="283">
        <v>99689</v>
      </c>
      <c r="B39433" s="176">
        <v>0.1</v>
      </c>
      <c r="C39433" s="176">
        <v>39.5</v>
      </c>
      <c r="D39433" s="282">
        <v>87</v>
      </c>
      <c r="E39433" s="265"/>
    </row>
    <row r="39434" spans="1:5">
      <c r="A39434" s="283">
        <v>99690</v>
      </c>
      <c r="B39434" s="176">
        <v>0.5</v>
      </c>
      <c r="C39434" s="176">
        <v>25</v>
      </c>
      <c r="D39434" s="282">
        <v>87</v>
      </c>
      <c r="E39434" s="265"/>
    </row>
    <row r="39435" spans="1:5">
      <c r="A39435" s="283">
        <v>99691</v>
      </c>
      <c r="B39435" s="176">
        <v>0</v>
      </c>
      <c r="C39435" s="176">
        <v>45</v>
      </c>
      <c r="D39435" s="282">
        <v>87</v>
      </c>
      <c r="E39435" s="265"/>
    </row>
    <row r="39436" spans="1:5">
      <c r="A39436" s="283">
        <v>99692</v>
      </c>
      <c r="B39436" s="176">
        <v>0.6</v>
      </c>
      <c r="C39436" s="176">
        <v>39.799999999999997</v>
      </c>
      <c r="D39436" s="282">
        <v>87</v>
      </c>
      <c r="E39436" s="265"/>
    </row>
    <row r="39437" spans="1:5">
      <c r="A39437" s="283">
        <v>99693</v>
      </c>
      <c r="B39437" s="176">
        <v>0.1</v>
      </c>
      <c r="C39437" s="176">
        <v>51.7</v>
      </c>
      <c r="D39437" s="282">
        <v>87</v>
      </c>
      <c r="E39437" s="265"/>
    </row>
    <row r="39438" spans="1:5">
      <c r="A39438" s="283">
        <v>99694</v>
      </c>
      <c r="B39438" s="176">
        <v>81.900000000000006</v>
      </c>
      <c r="C39438" s="176">
        <v>37.299999999999997</v>
      </c>
      <c r="D39438" s="282">
        <v>87</v>
      </c>
      <c r="E39438" s="265"/>
    </row>
    <row r="39439" spans="1:5">
      <c r="A39439" s="283">
        <v>99695</v>
      </c>
      <c r="B39439" s="176">
        <v>0</v>
      </c>
      <c r="C39439" s="176">
        <v>0</v>
      </c>
      <c r="D39439" s="282">
        <v>87</v>
      </c>
      <c r="E39439" s="265"/>
    </row>
    <row r="39440" spans="1:5">
      <c r="A39440" s="283">
        <v>99697</v>
      </c>
      <c r="B39440" s="176">
        <v>0</v>
      </c>
      <c r="C39440" s="176">
        <v>0</v>
      </c>
      <c r="D39440" s="282">
        <v>87</v>
      </c>
      <c r="E39440" s="265"/>
    </row>
    <row r="39441" spans="1:5">
      <c r="A39441" s="283">
        <v>99701</v>
      </c>
      <c r="B39441" s="176">
        <v>111.9</v>
      </c>
      <c r="C39441" s="176">
        <v>32.5</v>
      </c>
      <c r="D39441" s="282">
        <v>136</v>
      </c>
      <c r="E39441" s="265"/>
    </row>
    <row r="39442" spans="1:5">
      <c r="A39442" s="283">
        <v>99702</v>
      </c>
      <c r="B39442" s="176">
        <v>58.8</v>
      </c>
      <c r="C39442" s="176">
        <v>22.1</v>
      </c>
      <c r="D39442" s="282">
        <v>126</v>
      </c>
      <c r="E39442" s="265"/>
    </row>
    <row r="39443" spans="1:5">
      <c r="A39443" s="283">
        <v>99703</v>
      </c>
      <c r="B39443" s="176">
        <v>6.5</v>
      </c>
      <c r="C39443" s="176">
        <v>21.9</v>
      </c>
      <c r="D39443" s="282">
        <v>125</v>
      </c>
      <c r="E39443" s="265"/>
    </row>
    <row r="39444" spans="1:5">
      <c r="A39444" s="283">
        <v>99704</v>
      </c>
      <c r="B39444" s="176">
        <v>0.4</v>
      </c>
      <c r="C39444" s="176">
        <v>51.7</v>
      </c>
      <c r="D39444" s="282">
        <v>87</v>
      </c>
      <c r="E39444" s="265"/>
    </row>
    <row r="39445" spans="1:5">
      <c r="A39445" s="283">
        <v>99705</v>
      </c>
      <c r="B39445" s="176">
        <v>155.1</v>
      </c>
      <c r="C39445" s="176">
        <v>32.1</v>
      </c>
      <c r="D39445" s="282">
        <v>100</v>
      </c>
      <c r="E39445" s="265"/>
    </row>
    <row r="39446" spans="1:5">
      <c r="A39446" s="283">
        <v>99706</v>
      </c>
      <c r="B39446" s="176">
        <v>78.8</v>
      </c>
      <c r="C39446" s="176">
        <v>35.299999999999997</v>
      </c>
      <c r="D39446" s="282">
        <v>96</v>
      </c>
      <c r="E39446" s="265"/>
    </row>
    <row r="39447" spans="1:5">
      <c r="A39447" s="283">
        <v>99707</v>
      </c>
      <c r="B39447" s="176">
        <v>0</v>
      </c>
      <c r="C39447" s="176">
        <v>0</v>
      </c>
      <c r="D39447" s="282">
        <v>87</v>
      </c>
      <c r="E39447" s="265"/>
    </row>
    <row r="39448" spans="1:5">
      <c r="A39448" s="283">
        <v>99708</v>
      </c>
      <c r="B39448" s="176">
        <v>0</v>
      </c>
      <c r="C39448" s="176">
        <v>0</v>
      </c>
      <c r="D39448" s="282">
        <v>87</v>
      </c>
      <c r="E39448" s="265"/>
    </row>
    <row r="39449" spans="1:5">
      <c r="A39449" s="283">
        <v>99709</v>
      </c>
      <c r="B39449" s="176">
        <v>25</v>
      </c>
      <c r="C39449" s="176">
        <v>33.5</v>
      </c>
      <c r="D39449" s="282">
        <v>128</v>
      </c>
      <c r="E39449" s="265"/>
    </row>
    <row r="39450" spans="1:5">
      <c r="A39450" s="283">
        <v>99710</v>
      </c>
      <c r="B39450" s="176">
        <v>184</v>
      </c>
      <c r="C39450" s="176">
        <v>31.9</v>
      </c>
      <c r="D39450" s="282">
        <v>87</v>
      </c>
      <c r="E39450" s="265"/>
    </row>
    <row r="39451" spans="1:5">
      <c r="A39451" s="283">
        <v>99711</v>
      </c>
      <c r="B39451" s="176">
        <v>17.899999999999999</v>
      </c>
      <c r="C39451" s="176">
        <v>23.3</v>
      </c>
      <c r="D39451" s="282">
        <v>87</v>
      </c>
      <c r="E39451" s="265"/>
    </row>
    <row r="39452" spans="1:5">
      <c r="A39452" s="283">
        <v>99712</v>
      </c>
      <c r="B39452" s="176">
        <v>3.9</v>
      </c>
      <c r="C39452" s="176">
        <v>39</v>
      </c>
      <c r="D39452" s="282">
        <v>96</v>
      </c>
      <c r="E39452" s="265"/>
    </row>
    <row r="39453" spans="1:5">
      <c r="A39453" s="283">
        <v>99714</v>
      </c>
      <c r="B39453" s="176">
        <v>0.7</v>
      </c>
      <c r="C39453" s="176">
        <v>40.5</v>
      </c>
      <c r="D39453" s="282">
        <v>87</v>
      </c>
      <c r="E39453" s="265"/>
    </row>
    <row r="39454" spans="1:5">
      <c r="A39454" s="283">
        <v>99716</v>
      </c>
      <c r="B39454" s="176">
        <v>1.1000000000000001</v>
      </c>
      <c r="C39454" s="176">
        <v>41.8</v>
      </c>
      <c r="D39454" s="282">
        <v>87</v>
      </c>
      <c r="E39454" s="265"/>
    </row>
    <row r="39455" spans="1:5">
      <c r="A39455" s="283">
        <v>99720</v>
      </c>
      <c r="B39455" s="176">
        <v>0</v>
      </c>
      <c r="C39455" s="176">
        <v>22.7</v>
      </c>
      <c r="D39455" s="282">
        <v>87</v>
      </c>
      <c r="E39455" s="265"/>
    </row>
    <row r="39456" spans="1:5">
      <c r="A39456" s="283">
        <v>99721</v>
      </c>
      <c r="B39456" s="176">
        <v>0.8</v>
      </c>
      <c r="C39456" s="176">
        <v>42.1</v>
      </c>
      <c r="D39456" s="282">
        <v>87</v>
      </c>
      <c r="E39456" s="265"/>
    </row>
    <row r="39457" spans="1:5">
      <c r="A39457" s="283">
        <v>99722</v>
      </c>
      <c r="B39457" s="176">
        <v>0</v>
      </c>
      <c r="C39457" s="176">
        <v>45</v>
      </c>
      <c r="D39457" s="282">
        <v>87</v>
      </c>
      <c r="E39457" s="265"/>
    </row>
    <row r="39458" spans="1:5">
      <c r="A39458" s="283">
        <v>99723</v>
      </c>
      <c r="B39458" s="176">
        <v>70.2</v>
      </c>
      <c r="C39458" s="176">
        <v>26.7</v>
      </c>
      <c r="D39458" s="282">
        <v>128</v>
      </c>
      <c r="E39458" s="265"/>
    </row>
    <row r="39459" spans="1:5">
      <c r="A39459" s="283">
        <v>99724</v>
      </c>
      <c r="B39459" s="176">
        <v>0</v>
      </c>
      <c r="C39459" s="176">
        <v>37.1</v>
      </c>
      <c r="D39459" s="282">
        <v>87</v>
      </c>
      <c r="E39459" s="265"/>
    </row>
    <row r="39460" spans="1:5">
      <c r="A39460" s="283">
        <v>99725</v>
      </c>
      <c r="B39460" s="176">
        <v>3444.2</v>
      </c>
      <c r="C39460" s="176">
        <v>46.5</v>
      </c>
      <c r="D39460" s="282">
        <v>97</v>
      </c>
      <c r="E39460" s="265"/>
    </row>
    <row r="39461" spans="1:5">
      <c r="A39461" s="283">
        <v>99726</v>
      </c>
      <c r="B39461" s="176">
        <v>0</v>
      </c>
      <c r="C39461" s="176">
        <v>0</v>
      </c>
      <c r="D39461" s="282">
        <v>87</v>
      </c>
      <c r="E39461" s="265"/>
    </row>
    <row r="39462" spans="1:5">
      <c r="A39462" s="283">
        <v>99727</v>
      </c>
      <c r="B39462" s="176">
        <v>0.1</v>
      </c>
      <c r="C39462" s="176">
        <v>23</v>
      </c>
      <c r="D39462" s="282">
        <v>87</v>
      </c>
      <c r="E39462" s="265"/>
    </row>
    <row r="39463" spans="1:5">
      <c r="A39463" s="283">
        <v>99729</v>
      </c>
      <c r="B39463" s="176">
        <v>0</v>
      </c>
      <c r="C39463" s="176">
        <v>0</v>
      </c>
      <c r="D39463" s="282">
        <v>87</v>
      </c>
      <c r="E39463" s="265"/>
    </row>
    <row r="39464" spans="1:5">
      <c r="A39464" s="283">
        <v>99730</v>
      </c>
      <c r="B39464" s="176">
        <v>0</v>
      </c>
      <c r="C39464" s="176">
        <v>35</v>
      </c>
      <c r="D39464" s="282">
        <v>87</v>
      </c>
      <c r="E39464" s="265"/>
    </row>
    <row r="39465" spans="1:5">
      <c r="A39465" s="283">
        <v>99731</v>
      </c>
      <c r="B39465" s="176">
        <v>0.2</v>
      </c>
      <c r="C39465" s="176">
        <v>33.6</v>
      </c>
      <c r="D39465" s="282">
        <v>87</v>
      </c>
      <c r="E39465" s="265"/>
    </row>
    <row r="39466" spans="1:5">
      <c r="A39466" s="283">
        <v>99732</v>
      </c>
      <c r="B39466" s="176">
        <v>2.6</v>
      </c>
      <c r="C39466" s="176">
        <v>44</v>
      </c>
      <c r="D39466" s="282">
        <v>87</v>
      </c>
      <c r="E39466" s="265"/>
    </row>
    <row r="39467" spans="1:5">
      <c r="A39467" s="283">
        <v>99733</v>
      </c>
      <c r="B39467" s="176">
        <v>0</v>
      </c>
      <c r="C39467" s="176">
        <v>36.1</v>
      </c>
      <c r="D39467" s="282">
        <v>87</v>
      </c>
      <c r="E39467" s="265"/>
    </row>
    <row r="39468" spans="1:5">
      <c r="A39468" s="283">
        <v>99734</v>
      </c>
      <c r="B39468" s="176">
        <v>0</v>
      </c>
      <c r="C39468" s="176">
        <v>0</v>
      </c>
      <c r="D39468" s="282">
        <v>87</v>
      </c>
      <c r="E39468" s="265"/>
    </row>
    <row r="39469" spans="1:5">
      <c r="A39469" s="283">
        <v>99736</v>
      </c>
      <c r="B39469" s="176">
        <v>0.2</v>
      </c>
      <c r="C39469" s="176">
        <v>29.5</v>
      </c>
      <c r="D39469" s="282">
        <v>87</v>
      </c>
      <c r="E39469" s="265"/>
    </row>
    <row r="39470" spans="1:5">
      <c r="A39470" s="283">
        <v>99737</v>
      </c>
      <c r="B39470" s="176">
        <v>0.7</v>
      </c>
      <c r="C39470" s="176">
        <v>36</v>
      </c>
      <c r="D39470" s="282">
        <v>95</v>
      </c>
      <c r="E39470" s="265"/>
    </row>
    <row r="39471" spans="1:5">
      <c r="A39471" s="283">
        <v>99738</v>
      </c>
      <c r="B39471" s="176">
        <v>0.1</v>
      </c>
      <c r="C39471" s="176">
        <v>38.1</v>
      </c>
      <c r="D39471" s="282">
        <v>87</v>
      </c>
      <c r="E39471" s="265"/>
    </row>
    <row r="39472" spans="1:5">
      <c r="A39472" s="283">
        <v>99739</v>
      </c>
      <c r="B39472" s="176">
        <v>0.2</v>
      </c>
      <c r="C39472" s="176">
        <v>23.3</v>
      </c>
      <c r="D39472" s="282">
        <v>87</v>
      </c>
      <c r="E39472" s="265"/>
    </row>
    <row r="39473" spans="1:5">
      <c r="A39473" s="283">
        <v>99740</v>
      </c>
      <c r="B39473" s="176">
        <v>0.1</v>
      </c>
      <c r="C39473" s="176">
        <v>36.299999999999997</v>
      </c>
      <c r="D39473" s="282">
        <v>87</v>
      </c>
      <c r="E39473" s="265"/>
    </row>
    <row r="39474" spans="1:5">
      <c r="A39474" s="283">
        <v>99741</v>
      </c>
      <c r="B39474" s="176">
        <v>0</v>
      </c>
      <c r="C39474" s="176">
        <v>29.6</v>
      </c>
      <c r="D39474" s="282">
        <v>87</v>
      </c>
      <c r="E39474" s="265"/>
    </row>
    <row r="39475" spans="1:5">
      <c r="A39475" s="283">
        <v>99742</v>
      </c>
      <c r="B39475" s="176">
        <v>0.6</v>
      </c>
      <c r="C39475" s="176">
        <v>23.7</v>
      </c>
      <c r="D39475" s="282">
        <v>87</v>
      </c>
      <c r="E39475" s="265"/>
    </row>
    <row r="39476" spans="1:5">
      <c r="A39476" s="283">
        <v>99743</v>
      </c>
      <c r="B39476" s="176">
        <v>0.3</v>
      </c>
      <c r="C39476" s="176">
        <v>45.4</v>
      </c>
      <c r="D39476" s="282">
        <v>87</v>
      </c>
      <c r="E39476" s="265"/>
    </row>
    <row r="39477" spans="1:5">
      <c r="A39477" s="283">
        <v>99744</v>
      </c>
      <c r="B39477" s="176">
        <v>0.3</v>
      </c>
      <c r="C39477" s="176">
        <v>42.8</v>
      </c>
      <c r="D39477" s="282">
        <v>87</v>
      </c>
      <c r="E39477" s="265"/>
    </row>
    <row r="39478" spans="1:5">
      <c r="A39478" s="283">
        <v>99745</v>
      </c>
      <c r="B39478" s="176">
        <v>0</v>
      </c>
      <c r="C39478" s="176">
        <v>0</v>
      </c>
      <c r="D39478" s="282">
        <v>87</v>
      </c>
      <c r="E39478" s="265"/>
    </row>
    <row r="39479" spans="1:5">
      <c r="A39479" s="283">
        <v>99746</v>
      </c>
      <c r="B39479" s="176">
        <v>0</v>
      </c>
      <c r="C39479" s="176">
        <v>30.5</v>
      </c>
      <c r="D39479" s="282">
        <v>87</v>
      </c>
      <c r="E39479" s="265"/>
    </row>
    <row r="39480" spans="1:5">
      <c r="A39480" s="283">
        <v>99747</v>
      </c>
      <c r="B39480" s="176">
        <v>0</v>
      </c>
      <c r="C39480" s="176">
        <v>29</v>
      </c>
      <c r="D39480" s="282">
        <v>87</v>
      </c>
      <c r="E39480" s="265"/>
    </row>
    <row r="39481" spans="1:5">
      <c r="A39481" s="283">
        <v>99748</v>
      </c>
      <c r="B39481" s="176">
        <v>0</v>
      </c>
      <c r="C39481" s="176">
        <v>30</v>
      </c>
      <c r="D39481" s="282">
        <v>87</v>
      </c>
      <c r="E39481" s="265"/>
    </row>
    <row r="39482" spans="1:5">
      <c r="A39482" s="283">
        <v>99749</v>
      </c>
      <c r="B39482" s="176">
        <v>0.1</v>
      </c>
      <c r="C39482" s="176">
        <v>27.4</v>
      </c>
      <c r="D39482" s="282">
        <v>87</v>
      </c>
      <c r="E39482" s="265"/>
    </row>
    <row r="39483" spans="1:5">
      <c r="A39483" s="283">
        <v>99750</v>
      </c>
      <c r="B39483" s="176">
        <v>0.2</v>
      </c>
      <c r="C39483" s="176">
        <v>28</v>
      </c>
      <c r="D39483" s="282">
        <v>87</v>
      </c>
      <c r="E39483" s="265"/>
    </row>
    <row r="39484" spans="1:5">
      <c r="A39484" s="283">
        <v>99751</v>
      </c>
      <c r="B39484" s="176">
        <v>0.2</v>
      </c>
      <c r="C39484" s="176">
        <v>29.1</v>
      </c>
      <c r="D39484" s="282">
        <v>87</v>
      </c>
      <c r="E39484" s="265"/>
    </row>
    <row r="39485" spans="1:5">
      <c r="A39485" s="283">
        <v>99752</v>
      </c>
      <c r="B39485" s="176">
        <v>5953</v>
      </c>
      <c r="C39485" s="176">
        <v>28.8</v>
      </c>
      <c r="D39485" s="282">
        <v>87</v>
      </c>
      <c r="E39485" s="265"/>
    </row>
    <row r="39486" spans="1:5">
      <c r="A39486" s="283">
        <v>99753</v>
      </c>
      <c r="B39486" s="176">
        <v>0.3</v>
      </c>
      <c r="C39486" s="176">
        <v>23.6</v>
      </c>
      <c r="D39486" s="282">
        <v>87</v>
      </c>
      <c r="E39486" s="265"/>
    </row>
    <row r="39487" spans="1:5">
      <c r="A39487" s="283">
        <v>99754</v>
      </c>
      <c r="B39487" s="176">
        <v>12630</v>
      </c>
      <c r="C39487" s="176">
        <v>47.5</v>
      </c>
      <c r="D39487" s="282">
        <v>87</v>
      </c>
      <c r="E39487" s="265"/>
    </row>
    <row r="39488" spans="1:5">
      <c r="A39488" s="283">
        <v>99755</v>
      </c>
      <c r="B39488" s="176">
        <v>0.1</v>
      </c>
      <c r="C39488" s="176">
        <v>43.5</v>
      </c>
      <c r="D39488" s="282">
        <v>104</v>
      </c>
      <c r="E39488" s="265"/>
    </row>
    <row r="39489" spans="1:5">
      <c r="A39489" s="283">
        <v>99756</v>
      </c>
      <c r="B39489" s="176">
        <v>0</v>
      </c>
      <c r="C39489" s="176">
        <v>35.299999999999997</v>
      </c>
      <c r="D39489" s="282">
        <v>87</v>
      </c>
      <c r="E39489" s="265"/>
    </row>
    <row r="39490" spans="1:5">
      <c r="A39490" s="283">
        <v>99758</v>
      </c>
      <c r="B39490" s="176">
        <v>0.3</v>
      </c>
      <c r="C39490" s="176">
        <v>26.2</v>
      </c>
      <c r="D39490" s="282">
        <v>87</v>
      </c>
      <c r="E39490" s="265"/>
    </row>
    <row r="39491" spans="1:5">
      <c r="A39491" s="283">
        <v>99759</v>
      </c>
      <c r="B39491" s="176">
        <v>0.1</v>
      </c>
      <c r="C39491" s="176">
        <v>26.7</v>
      </c>
      <c r="D39491" s="282">
        <v>87</v>
      </c>
      <c r="E39491" s="265"/>
    </row>
    <row r="39492" spans="1:5">
      <c r="A39492" s="283">
        <v>99760</v>
      </c>
      <c r="B39492" s="176">
        <v>0.3</v>
      </c>
      <c r="C39492" s="176">
        <v>26.9</v>
      </c>
      <c r="D39492" s="282">
        <v>87</v>
      </c>
      <c r="E39492" s="265"/>
    </row>
    <row r="39493" spans="1:5">
      <c r="A39493" s="283">
        <v>99761</v>
      </c>
      <c r="B39493" s="176">
        <v>0.4</v>
      </c>
      <c r="C39493" s="176">
        <v>28.8</v>
      </c>
      <c r="D39493" s="282">
        <v>87</v>
      </c>
      <c r="E39493" s="265"/>
    </row>
    <row r="39494" spans="1:5">
      <c r="A39494" s="283">
        <v>99762</v>
      </c>
      <c r="B39494" s="176">
        <v>0.9</v>
      </c>
      <c r="C39494" s="176">
        <v>29.5</v>
      </c>
      <c r="D39494" s="282">
        <v>87</v>
      </c>
      <c r="E39494" s="265"/>
    </row>
    <row r="39495" spans="1:5">
      <c r="A39495" s="283">
        <v>99763</v>
      </c>
      <c r="B39495" s="176">
        <v>0.2</v>
      </c>
      <c r="C39495" s="176">
        <v>30</v>
      </c>
      <c r="D39495" s="282">
        <v>87</v>
      </c>
      <c r="E39495" s="265"/>
    </row>
    <row r="39496" spans="1:5">
      <c r="A39496" s="283">
        <v>99764</v>
      </c>
      <c r="B39496" s="176">
        <v>0.1</v>
      </c>
      <c r="C39496" s="176">
        <v>37.700000000000003</v>
      </c>
      <c r="D39496" s="282">
        <v>87</v>
      </c>
      <c r="E39496" s="265"/>
    </row>
    <row r="39497" spans="1:5">
      <c r="A39497" s="283">
        <v>99765</v>
      </c>
      <c r="B39497" s="176">
        <v>0.1</v>
      </c>
      <c r="C39497" s="176">
        <v>33.200000000000003</v>
      </c>
      <c r="D39497" s="282">
        <v>87</v>
      </c>
      <c r="E39497" s="265"/>
    </row>
    <row r="39498" spans="1:5">
      <c r="A39498" s="283">
        <v>99766</v>
      </c>
      <c r="B39498" s="176">
        <v>0</v>
      </c>
      <c r="C39498" s="176">
        <v>0</v>
      </c>
      <c r="D39498" s="282">
        <v>87</v>
      </c>
      <c r="E39498" s="265"/>
    </row>
    <row r="39499" spans="1:5">
      <c r="A39499" s="283">
        <v>99768</v>
      </c>
      <c r="B39499" s="176">
        <v>0.2</v>
      </c>
      <c r="C39499" s="176">
        <v>37.1</v>
      </c>
      <c r="D39499" s="282">
        <v>87</v>
      </c>
      <c r="E39499" s="265"/>
    </row>
    <row r="39500" spans="1:5">
      <c r="A39500" s="283">
        <v>99769</v>
      </c>
      <c r="B39500" s="176">
        <v>0.2</v>
      </c>
      <c r="C39500" s="176">
        <v>21.5</v>
      </c>
      <c r="D39500" s="282">
        <v>116</v>
      </c>
      <c r="E39500" s="265"/>
    </row>
    <row r="39501" spans="1:5">
      <c r="A39501" s="283">
        <v>99770</v>
      </c>
      <c r="B39501" s="176">
        <v>0</v>
      </c>
      <c r="C39501" s="176">
        <v>29.2</v>
      </c>
      <c r="D39501" s="282">
        <v>116</v>
      </c>
      <c r="E39501" s="265"/>
    </row>
    <row r="39502" spans="1:5">
      <c r="A39502" s="283">
        <v>99771</v>
      </c>
      <c r="B39502" s="176">
        <v>0.3</v>
      </c>
      <c r="C39502" s="176">
        <v>27.9</v>
      </c>
      <c r="D39502" s="282">
        <v>87</v>
      </c>
      <c r="E39502" s="265"/>
    </row>
    <row r="39503" spans="1:5">
      <c r="A39503" s="283">
        <v>99772</v>
      </c>
      <c r="B39503" s="176">
        <v>0.3</v>
      </c>
      <c r="C39503" s="176">
        <v>25</v>
      </c>
      <c r="D39503" s="282">
        <v>87</v>
      </c>
      <c r="E39503" s="265"/>
    </row>
    <row r="39504" spans="1:5">
      <c r="A39504" s="283">
        <v>99773</v>
      </c>
      <c r="B39504" s="176">
        <v>0.1</v>
      </c>
      <c r="C39504" s="176">
        <v>28.5</v>
      </c>
      <c r="D39504" s="282">
        <v>87</v>
      </c>
      <c r="E39504" s="265"/>
    </row>
    <row r="39505" spans="1:5">
      <c r="A39505" s="283">
        <v>99775</v>
      </c>
      <c r="B39505" s="176">
        <v>0</v>
      </c>
      <c r="C39505" s="176">
        <v>0</v>
      </c>
      <c r="D39505" s="282">
        <v>87</v>
      </c>
      <c r="E39505" s="265"/>
    </row>
    <row r="39506" spans="1:5">
      <c r="A39506" s="283">
        <v>99776</v>
      </c>
      <c r="B39506" s="176">
        <v>0</v>
      </c>
      <c r="C39506" s="176">
        <v>40</v>
      </c>
      <c r="D39506" s="282">
        <v>87</v>
      </c>
      <c r="E39506" s="265"/>
    </row>
    <row r="39507" spans="1:5">
      <c r="A39507" s="283">
        <v>99777</v>
      </c>
      <c r="B39507" s="176">
        <v>0</v>
      </c>
      <c r="C39507" s="176">
        <v>0</v>
      </c>
      <c r="D39507" s="282">
        <v>87</v>
      </c>
      <c r="E39507" s="265"/>
    </row>
    <row r="39508" spans="1:5">
      <c r="A39508" s="283">
        <v>99778</v>
      </c>
      <c r="B39508" s="176">
        <v>0.2</v>
      </c>
      <c r="C39508" s="176">
        <v>26.4</v>
      </c>
      <c r="D39508" s="282">
        <v>87</v>
      </c>
      <c r="E39508" s="265"/>
    </row>
    <row r="39509" spans="1:5">
      <c r="A39509" s="283">
        <v>99780</v>
      </c>
      <c r="B39509" s="176">
        <v>0</v>
      </c>
      <c r="C39509" s="176">
        <v>39.4</v>
      </c>
      <c r="D39509" s="282">
        <v>115</v>
      </c>
      <c r="E39509" s="265"/>
    </row>
    <row r="39510" spans="1:5">
      <c r="A39510" s="283">
        <v>99781</v>
      </c>
      <c r="B39510" s="176">
        <v>0</v>
      </c>
      <c r="C39510" s="176">
        <v>0</v>
      </c>
      <c r="D39510" s="282">
        <v>87</v>
      </c>
      <c r="E39510" s="265"/>
    </row>
    <row r="39511" spans="1:5">
      <c r="A39511" s="283">
        <v>99782</v>
      </c>
      <c r="B39511" s="176">
        <v>50.2</v>
      </c>
      <c r="C39511" s="176">
        <v>24.7</v>
      </c>
      <c r="D39511" s="282">
        <v>87</v>
      </c>
      <c r="E39511" s="265"/>
    </row>
    <row r="39512" spans="1:5">
      <c r="A39512" s="283">
        <v>99783</v>
      </c>
      <c r="B39512" s="176">
        <v>0.1</v>
      </c>
      <c r="C39512" s="176">
        <v>16</v>
      </c>
      <c r="D39512" s="282">
        <v>87</v>
      </c>
      <c r="E39512" s="265"/>
    </row>
    <row r="39513" spans="1:5">
      <c r="A39513" s="283">
        <v>99784</v>
      </c>
      <c r="B39513" s="176">
        <v>0.3</v>
      </c>
      <c r="C39513" s="176">
        <v>23.3</v>
      </c>
      <c r="D39513" s="282">
        <v>87</v>
      </c>
      <c r="E39513" s="265"/>
    </row>
    <row r="39514" spans="1:5">
      <c r="A39514" s="283">
        <v>99785</v>
      </c>
      <c r="B39514" s="176">
        <v>0.1</v>
      </c>
      <c r="C39514" s="176">
        <v>23.7</v>
      </c>
      <c r="D39514" s="282">
        <v>87</v>
      </c>
      <c r="E39514" s="265"/>
    </row>
    <row r="39515" spans="1:5">
      <c r="A39515" s="283">
        <v>99786</v>
      </c>
      <c r="B39515" s="176">
        <v>0.1</v>
      </c>
      <c r="C39515" s="176">
        <v>27.8</v>
      </c>
      <c r="D39515" s="282">
        <v>87</v>
      </c>
      <c r="E39515" s="265"/>
    </row>
    <row r="39516" spans="1:5">
      <c r="A39516" s="283">
        <v>99788</v>
      </c>
      <c r="B39516" s="176">
        <v>0</v>
      </c>
      <c r="C39516" s="176">
        <v>35</v>
      </c>
      <c r="D39516" s="282">
        <v>87</v>
      </c>
      <c r="E39516" s="265"/>
    </row>
    <row r="39517" spans="1:5">
      <c r="A39517" s="283">
        <v>99789</v>
      </c>
      <c r="B39517" s="176">
        <v>0</v>
      </c>
      <c r="C39517" s="176">
        <v>0</v>
      </c>
      <c r="D39517" s="282">
        <v>87</v>
      </c>
      <c r="E39517" s="265"/>
    </row>
    <row r="39518" spans="1:5">
      <c r="A39518" s="283">
        <v>99790</v>
      </c>
      <c r="B39518" s="176">
        <v>0</v>
      </c>
      <c r="C39518" s="176">
        <v>0</v>
      </c>
      <c r="D39518" s="282">
        <v>87</v>
      </c>
      <c r="E39518" s="265"/>
    </row>
    <row r="39519" spans="1:5">
      <c r="A39519" s="283">
        <v>99791</v>
      </c>
      <c r="B39519" s="176">
        <v>13.6</v>
      </c>
      <c r="C39519" s="176">
        <v>40</v>
      </c>
      <c r="D39519" s="282">
        <v>87</v>
      </c>
      <c r="E39519" s="265"/>
    </row>
    <row r="39520" spans="1:5">
      <c r="A39520" s="283">
        <v>99801</v>
      </c>
      <c r="B39520" s="176">
        <v>3.9</v>
      </c>
      <c r="C39520" s="176">
        <v>38.4</v>
      </c>
      <c r="D39520" s="282">
        <v>128</v>
      </c>
      <c r="E39520" s="265"/>
    </row>
    <row r="39521" spans="1:5">
      <c r="A39521" s="283">
        <v>99802</v>
      </c>
      <c r="B39521" s="176">
        <v>38.4</v>
      </c>
      <c r="C39521" s="176">
        <v>34.200000000000003</v>
      </c>
      <c r="D39521" s="282">
        <v>97</v>
      </c>
      <c r="E39521" s="265"/>
    </row>
    <row r="39522" spans="1:5">
      <c r="A39522" s="283">
        <v>99803</v>
      </c>
      <c r="B39522" s="176">
        <v>1.3</v>
      </c>
      <c r="C39522" s="176">
        <v>42.2</v>
      </c>
      <c r="D39522" s="282">
        <v>123</v>
      </c>
      <c r="E39522" s="265"/>
    </row>
    <row r="39523" spans="1:5">
      <c r="A39523" s="283">
        <v>99820</v>
      </c>
      <c r="B39523" s="176">
        <v>4.4000000000000004</v>
      </c>
      <c r="C39523" s="176">
        <v>41.9</v>
      </c>
      <c r="D39523" s="282">
        <v>87</v>
      </c>
      <c r="E39523" s="265"/>
    </row>
    <row r="39524" spans="1:5">
      <c r="A39524" s="283">
        <v>99821</v>
      </c>
      <c r="B39524" s="176">
        <v>1.2</v>
      </c>
      <c r="C39524" s="176">
        <v>47.9</v>
      </c>
      <c r="D39524" s="282">
        <v>87</v>
      </c>
      <c r="E39524" s="265"/>
    </row>
    <row r="39525" spans="1:5">
      <c r="A39525" s="283">
        <v>99824</v>
      </c>
      <c r="B39525" s="176">
        <v>76.5</v>
      </c>
      <c r="C39525" s="176">
        <v>36.1</v>
      </c>
      <c r="D39525" s="282">
        <v>87</v>
      </c>
      <c r="E39525" s="265"/>
    </row>
    <row r="39526" spans="1:5">
      <c r="A39526" s="283">
        <v>99825</v>
      </c>
      <c r="B39526" s="176">
        <v>2.1</v>
      </c>
      <c r="C39526" s="176">
        <v>40</v>
      </c>
      <c r="D39526" s="282">
        <v>87</v>
      </c>
      <c r="E39526" s="265"/>
    </row>
    <row r="39527" spans="1:5">
      <c r="A39527" s="283">
        <v>99826</v>
      </c>
      <c r="B39527" s="176">
        <v>2.1</v>
      </c>
      <c r="C39527" s="176">
        <v>41.2</v>
      </c>
      <c r="D39527" s="282">
        <v>87</v>
      </c>
      <c r="E39527" s="265"/>
    </row>
    <row r="39528" spans="1:5">
      <c r="A39528" s="283">
        <v>99827</v>
      </c>
      <c r="B39528" s="176">
        <v>116.2</v>
      </c>
      <c r="C39528" s="176">
        <v>46.9</v>
      </c>
      <c r="D39528" s="282">
        <v>131</v>
      </c>
      <c r="E39528" s="265"/>
    </row>
    <row r="39529" spans="1:5">
      <c r="A39529" s="283">
        <v>99829</v>
      </c>
      <c r="B39529" s="176">
        <v>1.2</v>
      </c>
      <c r="C39529" s="176">
        <v>44.1</v>
      </c>
      <c r="D39529" s="282">
        <v>87</v>
      </c>
      <c r="E39529" s="265"/>
    </row>
    <row r="39530" spans="1:5">
      <c r="A39530" s="283">
        <v>99830</v>
      </c>
      <c r="B39530" s="176">
        <v>2638.5</v>
      </c>
      <c r="C39530" s="176">
        <v>36.299999999999997</v>
      </c>
      <c r="D39530" s="282">
        <v>114</v>
      </c>
      <c r="E39530" s="265"/>
    </row>
    <row r="39531" spans="1:5">
      <c r="A39531" s="283">
        <v>99832</v>
      </c>
      <c r="B39531" s="176">
        <v>2</v>
      </c>
      <c r="C39531" s="176">
        <v>41.2</v>
      </c>
      <c r="D39531" s="282">
        <v>87</v>
      </c>
      <c r="E39531" s="265"/>
    </row>
    <row r="39532" spans="1:5">
      <c r="A39532" s="283">
        <v>99833</v>
      </c>
      <c r="B39532" s="176">
        <v>802.1</v>
      </c>
      <c r="C39532" s="176">
        <v>45.5</v>
      </c>
      <c r="D39532" s="282">
        <v>97</v>
      </c>
      <c r="E39532" s="265"/>
    </row>
    <row r="39533" spans="1:5">
      <c r="A39533" s="283">
        <v>99835</v>
      </c>
      <c r="B39533" s="176">
        <v>3.3</v>
      </c>
      <c r="C39533" s="176">
        <v>38.299999999999997</v>
      </c>
      <c r="D39533" s="282">
        <v>120</v>
      </c>
      <c r="E39533" s="265"/>
    </row>
    <row r="39534" spans="1:5">
      <c r="A39534" s="283">
        <v>99836</v>
      </c>
      <c r="B39534" s="176">
        <v>0.4</v>
      </c>
      <c r="C39534" s="176">
        <v>42.4</v>
      </c>
      <c r="D39534" s="282">
        <v>87</v>
      </c>
      <c r="E39534" s="265"/>
    </row>
    <row r="39535" spans="1:5">
      <c r="A39535" s="283">
        <v>99840</v>
      </c>
      <c r="B39535" s="176">
        <v>2</v>
      </c>
      <c r="C39535" s="176">
        <v>40.799999999999997</v>
      </c>
      <c r="D39535" s="282">
        <v>87</v>
      </c>
      <c r="E39535" s="265"/>
    </row>
    <row r="39536" spans="1:5">
      <c r="A39536" s="283">
        <v>99841</v>
      </c>
      <c r="B39536" s="176">
        <v>0.2</v>
      </c>
      <c r="C39536" s="176">
        <v>44.6</v>
      </c>
      <c r="D39536" s="282">
        <v>87</v>
      </c>
      <c r="E39536" s="265"/>
    </row>
    <row r="39537" spans="1:5">
      <c r="A39537" s="283">
        <v>99850</v>
      </c>
      <c r="B39537" s="176">
        <v>0</v>
      </c>
      <c r="C39537" s="176">
        <v>0</v>
      </c>
      <c r="D39537" s="282">
        <v>87</v>
      </c>
      <c r="E39537" s="265"/>
    </row>
    <row r="39538" spans="1:5">
      <c r="A39538" s="283">
        <v>99901</v>
      </c>
      <c r="B39538" s="176">
        <v>5</v>
      </c>
      <c r="C39538" s="176">
        <v>38.1</v>
      </c>
      <c r="D39538" s="282">
        <v>125</v>
      </c>
      <c r="E39538" s="265"/>
    </row>
    <row r="39539" spans="1:5">
      <c r="A39539" s="283">
        <v>99918</v>
      </c>
      <c r="B39539" s="176">
        <v>0.3</v>
      </c>
      <c r="C39539" s="176">
        <v>49.3</v>
      </c>
      <c r="D39539" s="282">
        <v>87</v>
      </c>
      <c r="E39539" s="265"/>
    </row>
    <row r="39540" spans="1:5">
      <c r="A39540" s="283">
        <v>99919</v>
      </c>
      <c r="B39540" s="176">
        <v>0.3</v>
      </c>
      <c r="C39540" s="176">
        <v>48.8</v>
      </c>
      <c r="D39540" s="282">
        <v>87</v>
      </c>
      <c r="E39540" s="265"/>
    </row>
    <row r="39541" spans="1:5">
      <c r="A39541" s="283">
        <v>99921</v>
      </c>
      <c r="B39541" s="176">
        <v>18</v>
      </c>
      <c r="C39541" s="176">
        <v>38.4</v>
      </c>
      <c r="D39541" s="282">
        <v>87</v>
      </c>
      <c r="E39541" s="265"/>
    </row>
    <row r="39542" spans="1:5">
      <c r="A39542" s="283">
        <v>99922</v>
      </c>
      <c r="B39542" s="176">
        <v>0.4</v>
      </c>
      <c r="C39542" s="176">
        <v>49.8</v>
      </c>
      <c r="D39542" s="282">
        <v>115</v>
      </c>
      <c r="E39542" s="265"/>
    </row>
    <row r="39543" spans="1:5">
      <c r="A39543" s="283">
        <v>99923</v>
      </c>
      <c r="B39543" s="176">
        <v>0.3</v>
      </c>
      <c r="C39543" s="176">
        <v>43.9</v>
      </c>
      <c r="D39543" s="282">
        <v>87</v>
      </c>
      <c r="E39543" s="265"/>
    </row>
    <row r="39544" spans="1:5">
      <c r="A39544" s="283">
        <v>99925</v>
      </c>
      <c r="B39544" s="176">
        <v>0.4</v>
      </c>
      <c r="C39544" s="176">
        <v>49.4</v>
      </c>
      <c r="D39544" s="282">
        <v>87</v>
      </c>
      <c r="E39544" s="265"/>
    </row>
    <row r="39545" spans="1:5">
      <c r="A39545" s="283">
        <v>99926</v>
      </c>
      <c r="B39545" s="176">
        <v>11.5</v>
      </c>
      <c r="C39545" s="176">
        <v>35.1</v>
      </c>
      <c r="D39545" s="282">
        <v>87</v>
      </c>
      <c r="E39545" s="265"/>
    </row>
    <row r="39546" spans="1:5">
      <c r="A39546" s="283">
        <v>99927</v>
      </c>
      <c r="B39546" s="176">
        <v>1.7</v>
      </c>
      <c r="C39546" s="176">
        <v>48.8</v>
      </c>
      <c r="D39546" s="282">
        <v>87</v>
      </c>
      <c r="E39546" s="265"/>
    </row>
    <row r="39547" spans="1:5">
      <c r="A39547" s="283">
        <v>99928</v>
      </c>
      <c r="B39547" s="176">
        <v>430.3</v>
      </c>
      <c r="C39547" s="176">
        <v>40.799999999999997</v>
      </c>
      <c r="D39547" s="282">
        <v>87</v>
      </c>
      <c r="E39547" s="265"/>
    </row>
    <row r="39548" spans="1:5">
      <c r="A39548" s="283">
        <v>99929</v>
      </c>
      <c r="B39548" s="176">
        <v>2112</v>
      </c>
      <c r="C39548" s="176">
        <v>45.8</v>
      </c>
      <c r="D39548" s="282">
        <v>87</v>
      </c>
      <c r="E39548" s="265"/>
    </row>
    <row r="39549" spans="1:5">
      <c r="A39549" s="283">
        <v>99950</v>
      </c>
      <c r="B39549" s="176">
        <v>0</v>
      </c>
      <c r="C39549" s="176">
        <v>0</v>
      </c>
      <c r="D39549" s="282">
        <v>87</v>
      </c>
      <c r="E39549" s="265"/>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100"/>
  <sheetViews>
    <sheetView topLeftCell="C1" workbookViewId="0">
      <selection activeCell="H28" sqref="H28"/>
    </sheetView>
  </sheetViews>
  <sheetFormatPr defaultRowHeight="15"/>
  <cols>
    <col min="3" max="3" width="15.28515625" bestFit="1" customWidth="1"/>
    <col min="4" max="4" width="10.5703125" bestFit="1" customWidth="1"/>
    <col min="5" max="5" width="10.7109375" bestFit="1" customWidth="1"/>
    <col min="6" max="6" width="13.28515625" customWidth="1"/>
    <col min="7" max="7" width="13.7109375" customWidth="1"/>
    <col min="8" max="8" width="12.85546875" bestFit="1" customWidth="1"/>
    <col min="9" max="9" width="13.85546875" customWidth="1"/>
    <col min="10" max="10" width="15" customWidth="1"/>
    <col min="11" max="11" width="12.42578125" customWidth="1"/>
    <col min="12" max="12" width="11.140625" bestFit="1" customWidth="1"/>
    <col min="13" max="15" width="9.28515625" bestFit="1" customWidth="1"/>
    <col min="16" max="16" width="10.5703125" bestFit="1" customWidth="1"/>
  </cols>
  <sheetData>
    <row r="1" spans="1:19" ht="30">
      <c r="A1" s="23" t="s">
        <v>134</v>
      </c>
      <c r="B1" s="21"/>
      <c r="C1" s="21"/>
      <c r="D1" s="21"/>
      <c r="E1" s="21"/>
      <c r="F1" s="21"/>
      <c r="G1" s="21"/>
      <c r="H1" s="21"/>
      <c r="I1" s="21"/>
      <c r="J1" s="21"/>
      <c r="K1" s="21"/>
      <c r="L1" s="21"/>
      <c r="M1" s="21"/>
      <c r="N1" s="21"/>
      <c r="O1" s="21"/>
      <c r="P1" s="21"/>
      <c r="Q1" s="21"/>
      <c r="R1" s="21"/>
      <c r="S1" s="21"/>
    </row>
    <row r="2" spans="1:19" ht="30">
      <c r="A2" s="23" t="s">
        <v>290</v>
      </c>
      <c r="B2" s="21"/>
      <c r="C2" s="21"/>
      <c r="D2" s="21"/>
      <c r="E2" s="21"/>
      <c r="F2" s="21"/>
      <c r="G2" s="21"/>
      <c r="H2" s="21"/>
      <c r="I2" s="21"/>
      <c r="J2" s="21"/>
      <c r="K2" s="21"/>
      <c r="L2" s="21"/>
      <c r="M2" s="21"/>
      <c r="N2" s="21"/>
      <c r="O2" s="21"/>
      <c r="P2" s="21"/>
      <c r="Q2" s="21"/>
      <c r="R2" s="21"/>
      <c r="S2" s="21"/>
    </row>
    <row r="3" spans="1:19" ht="30">
      <c r="A3" s="24" t="s">
        <v>135</v>
      </c>
      <c r="B3" s="21"/>
      <c r="C3" s="21"/>
      <c r="D3" s="21"/>
      <c r="E3" s="21"/>
      <c r="F3" s="21"/>
      <c r="G3" s="21"/>
      <c r="H3" s="21"/>
      <c r="I3" s="21"/>
      <c r="J3" s="21"/>
      <c r="K3" s="21"/>
      <c r="L3" s="21"/>
      <c r="M3" s="21"/>
      <c r="N3" s="21"/>
      <c r="O3" s="21"/>
      <c r="P3" s="21"/>
      <c r="Q3" s="21"/>
      <c r="R3" s="21"/>
      <c r="S3" s="21"/>
    </row>
    <row r="4" spans="1:19" ht="27.75">
      <c r="A4" s="26" t="s">
        <v>2088</v>
      </c>
      <c r="B4" s="22"/>
      <c r="C4" s="22"/>
      <c r="D4" s="25"/>
      <c r="E4" s="25"/>
      <c r="F4" s="22"/>
      <c r="G4" s="22"/>
      <c r="H4" s="22"/>
      <c r="I4" s="22"/>
      <c r="J4" s="22"/>
      <c r="K4" s="22"/>
      <c r="L4" s="22"/>
      <c r="M4" s="22"/>
      <c r="N4" s="22"/>
      <c r="O4" s="22"/>
      <c r="P4" s="22"/>
      <c r="Q4" s="22"/>
      <c r="R4" s="22"/>
      <c r="S4" s="22"/>
    </row>
    <row r="5" spans="1:19">
      <c r="D5">
        <v>3</v>
      </c>
      <c r="G5">
        <v>14</v>
      </c>
    </row>
    <row r="6" spans="1:19">
      <c r="I6" t="s">
        <v>186</v>
      </c>
    </row>
    <row r="7" spans="1:19">
      <c r="C7" s="51" t="str">
        <f>"("&amp;ABS(B7)+1&amp;")"</f>
        <v>(1)</v>
      </c>
      <c r="D7" s="51" t="str">
        <f t="shared" ref="D7:K7" si="0">"("&amp;ABS(C7)+1&amp;")"</f>
        <v>(2)</v>
      </c>
      <c r="E7" s="51" t="str">
        <f t="shared" si="0"/>
        <v>(3)</v>
      </c>
      <c r="F7" s="51" t="str">
        <f t="shared" si="0"/>
        <v>(4)</v>
      </c>
      <c r="G7" s="51" t="str">
        <f t="shared" si="0"/>
        <v>(5)</v>
      </c>
      <c r="H7" s="51" t="str">
        <f t="shared" si="0"/>
        <v>(6)</v>
      </c>
      <c r="I7" s="51" t="str">
        <f t="shared" si="0"/>
        <v>(7)</v>
      </c>
      <c r="J7" s="51" t="str">
        <f t="shared" si="0"/>
        <v>(8)</v>
      </c>
      <c r="K7" s="51" t="str">
        <f t="shared" si="0"/>
        <v>(9)</v>
      </c>
    </row>
    <row r="8" spans="1:19" ht="15" customHeight="1">
      <c r="C8" s="368" t="s">
        <v>30</v>
      </c>
      <c r="D8" s="368" t="s">
        <v>137</v>
      </c>
      <c r="E8" s="368" t="s">
        <v>138</v>
      </c>
      <c r="F8" s="67" t="s">
        <v>166</v>
      </c>
      <c r="G8" s="366" t="s">
        <v>139</v>
      </c>
      <c r="H8" s="366" t="s">
        <v>184</v>
      </c>
      <c r="I8" s="366" t="s">
        <v>185</v>
      </c>
      <c r="J8" s="366" t="s">
        <v>187</v>
      </c>
      <c r="K8" s="367"/>
    </row>
    <row r="9" spans="1:19">
      <c r="C9" s="368"/>
      <c r="D9" s="368"/>
      <c r="E9" s="368"/>
      <c r="F9" s="366" t="str">
        <f>"["&amp;D7&amp;"+"&amp;E7&amp;"]"&amp;CHAR(10)&amp;"× "&amp;TEXT(D64,"0.0#%")</f>
        <v>[(2)+(3)]
× 8.5%</v>
      </c>
      <c r="G9" s="366"/>
      <c r="H9" s="366"/>
      <c r="I9" s="366"/>
      <c r="J9" s="366"/>
      <c r="K9" s="367"/>
    </row>
    <row r="10" spans="1:19">
      <c r="C10" s="368"/>
      <c r="D10" s="368"/>
      <c r="E10" s="368"/>
      <c r="F10" s="366"/>
      <c r="G10" s="366"/>
      <c r="H10" s="67" t="str">
        <f>"Σ"&amp;D7&amp;" thru "&amp;G7</f>
        <v>Σ(2) thru (5)</v>
      </c>
      <c r="I10" s="366"/>
      <c r="J10" s="366"/>
      <c r="K10" s="367"/>
    </row>
    <row r="11" spans="1:19" s="28" customFormat="1">
      <c r="C11" s="84">
        <v>25000</v>
      </c>
      <c r="D11" s="113">
        <f t="array" aca="1" ref="D11" ca="1">SUMPRODUCT((1-EXP(-$C11/(INDIRECT("'Premops ISO ILF Parameters'!"&amp;"F"&amp;Calc.!$C$26):INDIRECT("'Premops ISO ILF Parameters'!"&amp;"F"&amp;Calc.!$C$27)))),INDIRECT("'Premops ISO ILF Parameters'!"&amp;"H"&amp;Calc.!$C$26):INDIRECT("'Premops ISO ILF Parameters'!"&amp;"H"&amp;Calc.!$C$27))</f>
        <v>6262.9414104732714</v>
      </c>
      <c r="E11" s="117">
        <f t="shared" ref="E11:E33" si="1">$D$63</f>
        <v>5758</v>
      </c>
      <c r="F11" s="118">
        <f t="shared" ref="F11:F33" ca="1" si="2">ROUND((D11+E11)*$D$64,0)</f>
        <v>1022</v>
      </c>
      <c r="G11" s="118">
        <f t="shared" ref="G11:G33" si="3">ROUND(VLOOKUP(C11,$C$70:$P$97,$G$5,FALSE),0)</f>
        <v>131</v>
      </c>
      <c r="H11" s="118">
        <f ca="1">SUM(D11:G11)</f>
        <v>13173.941410473271</v>
      </c>
      <c r="I11" s="92">
        <f t="shared" ref="I11:I33" ca="1" si="4">ROUND(CHOOSE(sel_ILF_method_comb,D11/$D$13,(D11+G11)/($D$13+$G$13),(D11+G11+E11)/($D$13+$E$13+$G$13),H11/$H$13),2)</f>
        <v>0.61</v>
      </c>
      <c r="J11" s="68"/>
      <c r="K11" s="43"/>
    </row>
    <row r="12" spans="1:19" s="28" customFormat="1">
      <c r="C12" s="69">
        <v>50000</v>
      </c>
      <c r="D12" s="113">
        <f t="array" aca="1" ref="D12" ca="1">SUMPRODUCT((1-EXP(-$C12/(INDIRECT("'Premops ISO ILF Parameters'!"&amp;"F"&amp;Calc.!$C$26):INDIRECT("'Premops ISO ILF Parameters'!"&amp;"F"&amp;Calc.!$C$27)))),INDIRECT("'Premops ISO ILF Parameters'!"&amp;"H"&amp;Calc.!$C$26):INDIRECT("'Premops ISO ILF Parameters'!"&amp;"H"&amp;Calc.!$C$27))</f>
        <v>8159.8669094303359</v>
      </c>
      <c r="E12" s="119">
        <f t="shared" si="1"/>
        <v>5758</v>
      </c>
      <c r="F12" s="120">
        <f t="shared" ca="1" si="2"/>
        <v>1183</v>
      </c>
      <c r="G12" s="120">
        <f t="shared" si="3"/>
        <v>197</v>
      </c>
      <c r="H12" s="120">
        <f t="shared" ref="H12:H33" ca="1" si="5">SUM(D12:G12)</f>
        <v>15297.866909430337</v>
      </c>
      <c r="I12" s="93">
        <f t="shared" ca="1" si="4"/>
        <v>0.79</v>
      </c>
      <c r="J12" s="35"/>
      <c r="K12" s="46"/>
    </row>
    <row r="13" spans="1:19" s="28" customFormat="1">
      <c r="C13" s="70">
        <v>100000</v>
      </c>
      <c r="D13" s="113">
        <f t="array" aca="1" ref="D13" ca="1">SUMPRODUCT((1-EXP(-$C13/(INDIRECT("'Premops ISO ILF Parameters'!"&amp;"F"&amp;Calc.!$C$26):INDIRECT("'Premops ISO ILF Parameters'!"&amp;"F"&amp;Calc.!$C$27)))),INDIRECT("'Premops ISO ILF Parameters'!"&amp;"H"&amp;Calc.!$C$26):INDIRECT("'Premops ISO ILF Parameters'!"&amp;"H"&amp;Calc.!$C$27))</f>
        <v>10192.912467752732</v>
      </c>
      <c r="E13" s="119">
        <f t="shared" si="1"/>
        <v>5758</v>
      </c>
      <c r="F13" s="120">
        <f t="shared" ca="1" si="2"/>
        <v>1356</v>
      </c>
      <c r="G13" s="120">
        <f t="shared" si="3"/>
        <v>364</v>
      </c>
      <c r="H13" s="120">
        <f t="shared" ca="1" si="5"/>
        <v>17670.912467752732</v>
      </c>
      <c r="I13" s="93">
        <f t="shared" ca="1" si="4"/>
        <v>1</v>
      </c>
      <c r="J13" s="35"/>
      <c r="K13" s="46"/>
    </row>
    <row r="14" spans="1:19">
      <c r="C14" s="69">
        <v>150000</v>
      </c>
      <c r="D14" s="113">
        <f t="array" aca="1" ref="D14" ca="1">SUMPRODUCT((1-EXP(-$C14/(INDIRECT("'Premops ISO ILF Parameters'!"&amp;"F"&amp;Calc.!$C$26):INDIRECT("'Premops ISO ILF Parameters'!"&amp;"F"&amp;Calc.!$C$27)))),INDIRECT("'Premops ISO ILF Parameters'!"&amp;"H"&amp;Calc.!$C$26):INDIRECT("'Premops ISO ILF Parameters'!"&amp;"H"&amp;Calc.!$C$27))</f>
        <v>11344.56471143306</v>
      </c>
      <c r="E14" s="119">
        <f t="shared" si="1"/>
        <v>5758</v>
      </c>
      <c r="F14" s="120">
        <f t="shared" ca="1" si="2"/>
        <v>1454</v>
      </c>
      <c r="G14" s="120">
        <f t="shared" si="3"/>
        <v>378</v>
      </c>
      <c r="H14" s="120">
        <f t="shared" ca="1" si="5"/>
        <v>18934.56471143306</v>
      </c>
      <c r="I14" s="93">
        <f t="shared" ca="1" si="4"/>
        <v>1.1100000000000001</v>
      </c>
      <c r="J14" s="5"/>
      <c r="K14" s="46"/>
    </row>
    <row r="15" spans="1:19" s="28" customFormat="1">
      <c r="C15" s="70">
        <v>200000</v>
      </c>
      <c r="D15" s="113">
        <f t="array" aca="1" ref="D15" ca="1">SUMPRODUCT((1-EXP(-$C15/(INDIRECT("'Premops ISO ILF Parameters'!"&amp;"F"&amp;Calc.!$C$26):INDIRECT("'Premops ISO ILF Parameters'!"&amp;"F"&amp;Calc.!$C$27)))),INDIRECT("'Premops ISO ILF Parameters'!"&amp;"H"&amp;Calc.!$C$26):INDIRECT("'Premops ISO ILF Parameters'!"&amp;"H"&amp;Calc.!$C$27))</f>
        <v>12109.636534231848</v>
      </c>
      <c r="E15" s="119">
        <f t="shared" si="1"/>
        <v>5758</v>
      </c>
      <c r="F15" s="120">
        <f t="shared" ca="1" si="2"/>
        <v>1519</v>
      </c>
      <c r="G15" s="120">
        <f t="shared" si="3"/>
        <v>573</v>
      </c>
      <c r="H15" s="120">
        <f t="shared" ca="1" si="5"/>
        <v>19959.636534231846</v>
      </c>
      <c r="I15" s="93">
        <f t="shared" ca="1" si="4"/>
        <v>1.2</v>
      </c>
      <c r="J15" s="5"/>
      <c r="K15" s="46"/>
    </row>
    <row r="16" spans="1:19">
      <c r="C16" s="70">
        <v>250000</v>
      </c>
      <c r="D16" s="113">
        <f t="array" aca="1" ref="D16" ca="1">SUMPRODUCT((1-EXP(-$C16/(INDIRECT("'Premops ISO ILF Parameters'!"&amp;"F"&amp;Calc.!$C$26):INDIRECT("'Premops ISO ILF Parameters'!"&amp;"F"&amp;Calc.!$C$27)))),INDIRECT("'Premops ISO ILF Parameters'!"&amp;"H"&amp;Calc.!$C$26):INDIRECT("'Premops ISO ILF Parameters'!"&amp;"H"&amp;Calc.!$C$27))</f>
        <v>12663.276398489086</v>
      </c>
      <c r="E16" s="119">
        <f t="shared" si="1"/>
        <v>5758</v>
      </c>
      <c r="F16" s="120">
        <f t="shared" ca="1" si="2"/>
        <v>1566</v>
      </c>
      <c r="G16" s="120">
        <f t="shared" si="3"/>
        <v>659</v>
      </c>
      <c r="H16" s="120">
        <f t="shared" ca="1" si="5"/>
        <v>20646.276398489084</v>
      </c>
      <c r="I16" s="93">
        <f t="shared" ca="1" si="4"/>
        <v>1.26</v>
      </c>
      <c r="J16" s="5"/>
      <c r="K16" s="46"/>
    </row>
    <row r="17" spans="3:13">
      <c r="C17" s="70">
        <v>300000</v>
      </c>
      <c r="D17" s="113">
        <f t="array" aca="1" ref="D17" ca="1">SUMPRODUCT((1-EXP(-$C17/(INDIRECT("'Premops ISO ILF Parameters'!"&amp;"F"&amp;Calc.!$C$26):INDIRECT("'Premops ISO ILF Parameters'!"&amp;"F"&amp;Calc.!$C$27)))),INDIRECT("'Premops ISO ILF Parameters'!"&amp;"H"&amp;Calc.!$C$26):INDIRECT("'Premops ISO ILF Parameters'!"&amp;"H"&amp;Calc.!$C$27))</f>
        <v>13087.556362392474</v>
      </c>
      <c r="E17" s="119">
        <f t="shared" si="1"/>
        <v>5758</v>
      </c>
      <c r="F17" s="120">
        <f t="shared" ca="1" si="2"/>
        <v>1602</v>
      </c>
      <c r="G17" s="120">
        <f t="shared" si="3"/>
        <v>738</v>
      </c>
      <c r="H17" s="120">
        <f t="shared" ca="1" si="5"/>
        <v>21185.556362392475</v>
      </c>
      <c r="I17" s="93">
        <f t="shared" ca="1" si="4"/>
        <v>1.31</v>
      </c>
      <c r="J17" s="5"/>
      <c r="K17" s="46"/>
    </row>
    <row r="18" spans="3:13">
      <c r="C18" s="70">
        <v>500000</v>
      </c>
      <c r="D18" s="113">
        <f t="array" aca="1" ref="D18" ca="1">SUMPRODUCT((1-EXP(-$C18/(INDIRECT("'Premops ISO ILF Parameters'!"&amp;"F"&amp;Calc.!$C$26):INDIRECT("'Premops ISO ILF Parameters'!"&amp;"F"&amp;Calc.!$C$27)))),INDIRECT("'Premops ISO ILF Parameters'!"&amp;"H"&amp;Calc.!$C$26):INDIRECT("'Premops ISO ILF Parameters'!"&amp;"H"&amp;Calc.!$C$27))</f>
        <v>14165.29696709324</v>
      </c>
      <c r="E18" s="119">
        <f t="shared" si="1"/>
        <v>5758</v>
      </c>
      <c r="F18" s="120">
        <f t="shared" ca="1" si="2"/>
        <v>1693</v>
      </c>
      <c r="G18" s="120">
        <f t="shared" si="3"/>
        <v>1013</v>
      </c>
      <c r="H18" s="120">
        <f t="shared" ca="1" si="5"/>
        <v>22629.29696709324</v>
      </c>
      <c r="I18" s="93">
        <f t="shared" ca="1" si="4"/>
        <v>1.44</v>
      </c>
      <c r="J18" s="5"/>
      <c r="K18" s="46"/>
    </row>
    <row r="19" spans="3:13">
      <c r="C19" s="70">
        <v>750000</v>
      </c>
      <c r="D19" s="113">
        <f t="array" aca="1" ref="D19" ca="1">SUMPRODUCT((1-EXP(-$C19/(INDIRECT("'Premops ISO ILF Parameters'!"&amp;"F"&amp;Calc.!$C$26):INDIRECT("'Premops ISO ILF Parameters'!"&amp;"F"&amp;Calc.!$C$27)))),INDIRECT("'Premops ISO ILF Parameters'!"&amp;"H"&amp;Calc.!$C$26):INDIRECT("'Premops ISO ILF Parameters'!"&amp;"H"&amp;Calc.!$C$27))</f>
        <v>14954.315430386476</v>
      </c>
      <c r="E19" s="119">
        <f t="shared" si="1"/>
        <v>5758</v>
      </c>
      <c r="F19" s="120">
        <f t="shared" ca="1" si="2"/>
        <v>1761</v>
      </c>
      <c r="G19" s="120">
        <f t="shared" si="3"/>
        <v>1305</v>
      </c>
      <c r="H19" s="120">
        <f t="shared" ca="1" si="5"/>
        <v>23778.315430386476</v>
      </c>
      <c r="I19" s="93">
        <f t="shared" ca="1" si="4"/>
        <v>1.54</v>
      </c>
      <c r="J19" s="5"/>
      <c r="K19" s="46"/>
    </row>
    <row r="20" spans="3:13">
      <c r="C20" s="102">
        <v>1000000</v>
      </c>
      <c r="D20" s="113">
        <f t="array" aca="1" ref="D20" ca="1">SUMPRODUCT((1-EXP(-$C20/(INDIRECT("'Premops ISO ILF Parameters'!"&amp;"F"&amp;Calc.!$C$26):INDIRECT("'Premops ISO ILF Parameters'!"&amp;"F"&amp;Calc.!$C$27)))),INDIRECT("'Premops ISO ILF Parameters'!"&amp;"H"&amp;Calc.!$C$26):INDIRECT("'Premops ISO ILF Parameters'!"&amp;"H"&amp;Calc.!$C$27))</f>
        <v>15483.01657368926</v>
      </c>
      <c r="E20" s="119">
        <f t="shared" si="1"/>
        <v>5758</v>
      </c>
      <c r="F20" s="120">
        <f t="shared" ca="1" si="2"/>
        <v>1805</v>
      </c>
      <c r="G20" s="120">
        <f t="shared" si="3"/>
        <v>1561</v>
      </c>
      <c r="H20" s="120">
        <f t="shared" ca="1" si="5"/>
        <v>24607.01657368926</v>
      </c>
      <c r="I20" s="171">
        <f t="shared" ca="1" si="4"/>
        <v>1.61</v>
      </c>
      <c r="J20" s="5"/>
      <c r="K20" s="46"/>
      <c r="M20">
        <f>1618+517</f>
        <v>2135</v>
      </c>
    </row>
    <row r="21" spans="3:13">
      <c r="C21" s="70">
        <v>1500000</v>
      </c>
      <c r="D21" s="113">
        <f t="array" aca="1" ref="D21" ca="1">SUMPRODUCT((1-EXP(-$C21/(INDIRECT("'Premops ISO ILF Parameters'!"&amp;"F"&amp;Calc.!$C$26):INDIRECT("'Premops ISO ILF Parameters'!"&amp;"F"&amp;Calc.!$C$27)))),INDIRECT("'Premops ISO ILF Parameters'!"&amp;"H"&amp;Calc.!$C$26):INDIRECT("'Premops ISO ILF Parameters'!"&amp;"H"&amp;Calc.!$C$27))</f>
        <v>16154.663139947104</v>
      </c>
      <c r="E21" s="119">
        <f t="shared" si="1"/>
        <v>5758</v>
      </c>
      <c r="F21" s="120">
        <f t="shared" ca="1" si="2"/>
        <v>1863</v>
      </c>
      <c r="G21" s="120">
        <f t="shared" si="3"/>
        <v>2005</v>
      </c>
      <c r="H21" s="120">
        <f t="shared" ca="1" si="5"/>
        <v>25780.663139947104</v>
      </c>
      <c r="I21" s="93">
        <f t="shared" ca="1" si="4"/>
        <v>1.72</v>
      </c>
      <c r="J21" s="5"/>
      <c r="K21" s="46"/>
    </row>
    <row r="22" spans="3:13">
      <c r="C22" s="70">
        <v>2000000</v>
      </c>
      <c r="D22" s="113">
        <f t="array" aca="1" ref="D22" ca="1">SUMPRODUCT((1-EXP(-$C22/(INDIRECT("'Premops ISO ILF Parameters'!"&amp;"F"&amp;Calc.!$C$26):INDIRECT("'Premops ISO ILF Parameters'!"&amp;"F"&amp;Calc.!$C$27)))),INDIRECT("'Premops ISO ILF Parameters'!"&amp;"H"&amp;Calc.!$C$26):INDIRECT("'Premops ISO ILF Parameters'!"&amp;"H"&amp;Calc.!$C$27))</f>
        <v>16571.128843704239</v>
      </c>
      <c r="E22" s="119">
        <f t="shared" si="1"/>
        <v>5758</v>
      </c>
      <c r="F22" s="120">
        <f t="shared" ca="1" si="2"/>
        <v>1898</v>
      </c>
      <c r="G22" s="120">
        <f t="shared" si="3"/>
        <v>2387</v>
      </c>
      <c r="H22" s="120">
        <f t="shared" ca="1" si="5"/>
        <v>26614.128843704239</v>
      </c>
      <c r="I22" s="93">
        <f t="shared" ca="1" si="4"/>
        <v>1.8</v>
      </c>
      <c r="J22" s="5"/>
      <c r="K22" s="46"/>
    </row>
    <row r="23" spans="3:13">
      <c r="C23" s="70">
        <v>2500000</v>
      </c>
      <c r="D23" s="113">
        <f t="array" aca="1" ref="D23" ca="1">SUMPRODUCT((1-EXP(-$C23/(INDIRECT("'Premops ISO ILF Parameters'!"&amp;"F"&amp;Calc.!$C$26):INDIRECT("'Premops ISO ILF Parameters'!"&amp;"F"&amp;Calc.!$C$27)))),INDIRECT("'Premops ISO ILF Parameters'!"&amp;"H"&amp;Calc.!$C$26):INDIRECT("'Premops ISO ILF Parameters'!"&amp;"H"&amp;Calc.!$C$27))</f>
        <v>16863.889069594938</v>
      </c>
      <c r="E23" s="119">
        <f t="shared" si="1"/>
        <v>5758</v>
      </c>
      <c r="F23" s="120">
        <f t="shared" ca="1" si="2"/>
        <v>1923</v>
      </c>
      <c r="G23" s="120">
        <f t="shared" si="3"/>
        <v>2729</v>
      </c>
      <c r="H23" s="120">
        <f t="shared" ca="1" si="5"/>
        <v>27273.889069594938</v>
      </c>
      <c r="I23" s="93">
        <f t="shared" ca="1" si="4"/>
        <v>1.86</v>
      </c>
      <c r="J23" s="5"/>
      <c r="K23" s="46"/>
    </row>
    <row r="24" spans="3:13">
      <c r="C24" s="70">
        <v>3000000</v>
      </c>
      <c r="D24" s="113">
        <f t="array" aca="1" ref="D24" ca="1">SUMPRODUCT((1-EXP(-$C24/(INDIRECT("'Premops ISO ILF Parameters'!"&amp;"F"&amp;Calc.!$C$26):INDIRECT("'Premops ISO ILF Parameters'!"&amp;"F"&amp;Calc.!$C$27)))),INDIRECT("'Premops ISO ILF Parameters'!"&amp;"H"&amp;Calc.!$C$26):INDIRECT("'Premops ISO ILF Parameters'!"&amp;"H"&amp;Calc.!$C$27))</f>
        <v>17086.226636624939</v>
      </c>
      <c r="E24" s="119">
        <f t="shared" si="1"/>
        <v>5758</v>
      </c>
      <c r="F24" s="120">
        <f t="shared" ca="1" si="2"/>
        <v>1942</v>
      </c>
      <c r="G24" s="120">
        <f t="shared" si="3"/>
        <v>3045</v>
      </c>
      <c r="H24" s="120">
        <f t="shared" ca="1" si="5"/>
        <v>27831.226636624939</v>
      </c>
      <c r="I24" s="93">
        <f t="shared" ca="1" si="4"/>
        <v>1.91</v>
      </c>
      <c r="J24" s="5"/>
      <c r="K24" s="46"/>
    </row>
    <row r="25" spans="3:13">
      <c r="C25" s="70">
        <v>4000000</v>
      </c>
      <c r="D25" s="113">
        <f t="array" aca="1" ref="D25" ca="1">SUMPRODUCT((1-EXP(-$C25/(INDIRECT("'Premops ISO ILF Parameters'!"&amp;"F"&amp;Calc.!$C$26):INDIRECT("'Premops ISO ILF Parameters'!"&amp;"F"&amp;Calc.!$C$27)))),INDIRECT("'Premops ISO ILF Parameters'!"&amp;"H"&amp;Calc.!$C$26):INDIRECT("'Premops ISO ILF Parameters'!"&amp;"H"&amp;Calc.!$C$27))</f>
        <v>17408.595400346447</v>
      </c>
      <c r="E25" s="119">
        <f t="shared" si="1"/>
        <v>5758</v>
      </c>
      <c r="F25" s="120">
        <f t="shared" ca="1" si="2"/>
        <v>1969</v>
      </c>
      <c r="G25" s="120">
        <f t="shared" si="3"/>
        <v>3619</v>
      </c>
      <c r="H25" s="120">
        <f t="shared" ca="1" si="5"/>
        <v>28754.595400346447</v>
      </c>
      <c r="I25" s="93">
        <f t="shared" ca="1" si="4"/>
        <v>1.99</v>
      </c>
      <c r="J25" s="5"/>
      <c r="K25" s="46"/>
    </row>
    <row r="26" spans="3:13">
      <c r="C26" s="70">
        <v>5000000</v>
      </c>
      <c r="D26" s="113">
        <f t="array" aca="1" ref="D26" ca="1">SUMPRODUCT((1-EXP(-$C26/(INDIRECT("'Premops ISO ILF Parameters'!"&amp;"F"&amp;Calc.!$C$26):INDIRECT("'Premops ISO ILF Parameters'!"&amp;"F"&amp;Calc.!$C$27)))),INDIRECT("'Premops ISO ILF Parameters'!"&amp;"H"&amp;Calc.!$C$26):INDIRECT("'Premops ISO ILF Parameters'!"&amp;"H"&amp;Calc.!$C$27))</f>
        <v>17635.401378086914</v>
      </c>
      <c r="E26" s="119">
        <f t="shared" si="1"/>
        <v>5758</v>
      </c>
      <c r="F26" s="120">
        <f t="shared" ca="1" si="2"/>
        <v>1988</v>
      </c>
      <c r="G26" s="120">
        <f t="shared" si="3"/>
        <v>4137</v>
      </c>
      <c r="H26" s="120">
        <f t="shared" ca="1" si="5"/>
        <v>29518.401378086914</v>
      </c>
      <c r="I26" s="93">
        <f t="shared" ca="1" si="4"/>
        <v>2.06</v>
      </c>
      <c r="J26" s="5"/>
      <c r="K26" s="46"/>
    </row>
    <row r="27" spans="3:13" s="34" customFormat="1">
      <c r="C27" s="70">
        <v>7500000</v>
      </c>
      <c r="D27" s="113">
        <f t="array" aca="1" ref="D27" ca="1">SUMPRODUCT((1-EXP(-$C27/(INDIRECT("'Premops ISO ILF Parameters'!"&amp;"F"&amp;Calc.!$C$26):INDIRECT("'Premops ISO ILF Parameters'!"&amp;"F"&amp;Calc.!$C$27)))),INDIRECT("'Premops ISO ILF Parameters'!"&amp;"H"&amp;Calc.!$C$26):INDIRECT("'Premops ISO ILF Parameters'!"&amp;"H"&amp;Calc.!$C$27))</f>
        <v>17999.941883386196</v>
      </c>
      <c r="E27" s="119">
        <f t="shared" si="1"/>
        <v>5758</v>
      </c>
      <c r="F27" s="120">
        <f t="shared" ca="1" si="2"/>
        <v>2019</v>
      </c>
      <c r="G27" s="120">
        <f t="shared" si="3"/>
        <v>3876</v>
      </c>
      <c r="H27" s="120">
        <f t="shared" ca="1" si="5"/>
        <v>29652.941883386196</v>
      </c>
      <c r="I27" s="93">
        <f t="shared" ca="1" si="4"/>
        <v>2.0699999999999998</v>
      </c>
      <c r="J27" s="5"/>
      <c r="K27" s="46"/>
    </row>
    <row r="28" spans="3:13">
      <c r="C28" s="70">
        <v>10000000</v>
      </c>
      <c r="D28" s="113">
        <f t="array" aca="1" ref="D28" ca="1">SUMPRODUCT((1-EXP(-$C28/(INDIRECT("'Premops ISO ILF Parameters'!"&amp;"F"&amp;Calc.!$C$26):INDIRECT("'Premops ISO ILF Parameters'!"&amp;"F"&amp;Calc.!$C$27)))),INDIRECT("'Premops ISO ILF Parameters'!"&amp;"H"&amp;Calc.!$C$26):INDIRECT("'Premops ISO ILF Parameters'!"&amp;"H"&amp;Calc.!$C$27))</f>
        <v>18226.314307889526</v>
      </c>
      <c r="E28" s="119">
        <f t="shared" si="1"/>
        <v>5758</v>
      </c>
      <c r="F28" s="120">
        <f t="shared" ca="1" si="2"/>
        <v>2039</v>
      </c>
      <c r="G28" s="120">
        <f t="shared" si="3"/>
        <v>6273</v>
      </c>
      <c r="H28" s="120">
        <f t="shared" ca="1" si="5"/>
        <v>32296.314307889526</v>
      </c>
      <c r="I28" s="93">
        <f t="shared" ca="1" si="4"/>
        <v>2.3199999999999998</v>
      </c>
      <c r="J28" s="5"/>
      <c r="K28" s="46"/>
    </row>
    <row r="29" spans="3:13">
      <c r="C29" s="70">
        <v>20000000</v>
      </c>
      <c r="D29" s="113">
        <f t="array" aca="1" ref="D29" ca="1">SUMPRODUCT((1-EXP(-$C29/(INDIRECT("'Premops ISO ILF Parameters'!"&amp;"F"&amp;Calc.!$C$26):INDIRECT("'Premops ISO ILF Parameters'!"&amp;"F"&amp;Calc.!$C$27)))),INDIRECT("'Premops ISO ILF Parameters'!"&amp;"H"&amp;Calc.!$C$26):INDIRECT("'Premops ISO ILF Parameters'!"&amp;"H"&amp;Calc.!$C$27))</f>
        <v>18680.122829099804</v>
      </c>
      <c r="E29" s="119">
        <f t="shared" si="1"/>
        <v>5758</v>
      </c>
      <c r="F29" s="120">
        <f t="shared" ca="1" si="2"/>
        <v>2077</v>
      </c>
      <c r="G29" s="120">
        <f t="shared" si="3"/>
        <v>7027</v>
      </c>
      <c r="H29" s="120">
        <f t="shared" ca="1" si="5"/>
        <v>33542.122829099804</v>
      </c>
      <c r="I29" s="93">
        <f t="shared" ca="1" si="4"/>
        <v>2.44</v>
      </c>
      <c r="J29" s="5"/>
      <c r="K29" s="46"/>
    </row>
    <row r="30" spans="3:13">
      <c r="C30" s="70">
        <v>25000000</v>
      </c>
      <c r="D30" s="113">
        <f t="array" aca="1" ref="D30" ca="1">SUMPRODUCT((1-EXP(-$C30/(INDIRECT("'Premops ISO ILF Parameters'!"&amp;"F"&amp;Calc.!$C$26):INDIRECT("'Premops ISO ILF Parameters'!"&amp;"F"&amp;Calc.!$C$27)))),INDIRECT("'Premops ISO ILF Parameters'!"&amp;"H"&amp;Calc.!$C$26):INDIRECT("'Premops ISO ILF Parameters'!"&amp;"H"&amp;Calc.!$C$27))</f>
        <v>18802.842438244879</v>
      </c>
      <c r="E30" s="119">
        <f t="shared" si="1"/>
        <v>5758</v>
      </c>
      <c r="F30" s="120">
        <f t="shared" ca="1" si="2"/>
        <v>2088</v>
      </c>
      <c r="G30" s="120">
        <f t="shared" si="3"/>
        <v>8053</v>
      </c>
      <c r="H30" s="120">
        <f t="shared" ca="1" si="5"/>
        <v>34701.842438244879</v>
      </c>
      <c r="I30" s="93">
        <f t="shared" ca="1" si="4"/>
        <v>2.54</v>
      </c>
      <c r="J30" s="5"/>
      <c r="K30" s="46"/>
    </row>
    <row r="31" spans="3:13" s="28" customFormat="1">
      <c r="C31" s="70">
        <v>50000000</v>
      </c>
      <c r="D31" s="113">
        <f t="array" aca="1" ref="D31" ca="1">SUMPRODUCT((1-EXP(-$C31/(INDIRECT("'Premops ISO ILF Parameters'!"&amp;"F"&amp;Calc.!$C$26):INDIRECT("'Premops ISO ILF Parameters'!"&amp;"F"&amp;Calc.!$C$27)))),INDIRECT("'Premops ISO ILF Parameters'!"&amp;"H"&amp;Calc.!$C$26):INDIRECT("'Premops ISO ILF Parameters'!"&amp;"H"&amp;Calc.!$C$27))</f>
        <v>19124.876284692578</v>
      </c>
      <c r="E31" s="119">
        <f t="shared" si="1"/>
        <v>5758</v>
      </c>
      <c r="F31" s="120">
        <f t="shared" ca="1" si="2"/>
        <v>2115</v>
      </c>
      <c r="G31" s="120">
        <f t="shared" si="3"/>
        <v>12322</v>
      </c>
      <c r="H31" s="120">
        <f t="shared" ca="1" si="5"/>
        <v>39319.876284692582</v>
      </c>
      <c r="I31" s="93">
        <f t="shared" ca="1" si="4"/>
        <v>2.98</v>
      </c>
      <c r="J31" s="5"/>
      <c r="K31" s="46"/>
    </row>
    <row r="32" spans="3:13" s="28" customFormat="1">
      <c r="C32" s="70">
        <v>75000000</v>
      </c>
      <c r="D32" s="113">
        <f t="array" aca="1" ref="D32" ca="1">SUMPRODUCT((1-EXP(-$C32/(INDIRECT("'Premops ISO ILF Parameters'!"&amp;"F"&amp;Calc.!$C$26):INDIRECT("'Premops ISO ILF Parameters'!"&amp;"F"&amp;Calc.!$C$27)))),INDIRECT("'Premops ISO ILF Parameters'!"&amp;"H"&amp;Calc.!$C$26):INDIRECT("'Premops ISO ILF Parameters'!"&amp;"H"&amp;Calc.!$C$27))</f>
        <v>19278.216046194138</v>
      </c>
      <c r="E32" s="119">
        <f t="shared" si="1"/>
        <v>5758</v>
      </c>
      <c r="F32" s="120">
        <f t="shared" ca="1" si="2"/>
        <v>2128</v>
      </c>
      <c r="G32" s="120">
        <f t="shared" si="3"/>
        <v>15829</v>
      </c>
      <c r="H32" s="120">
        <f t="shared" ca="1" si="5"/>
        <v>42993.216046194138</v>
      </c>
      <c r="I32" s="93">
        <f t="shared" ca="1" si="4"/>
        <v>3.33</v>
      </c>
      <c r="J32" s="5"/>
      <c r="K32" s="46"/>
    </row>
    <row r="33" spans="2:11" s="28" customFormat="1">
      <c r="C33" s="71">
        <v>100000000</v>
      </c>
      <c r="D33" s="113">
        <f t="array" aca="1" ref="D33" ca="1">SUMPRODUCT((1-EXP(-$C33/(INDIRECT("'Premops ISO ILF Parameters'!"&amp;"F"&amp;Calc.!$C$26):INDIRECT("'Premops ISO ILF Parameters'!"&amp;"F"&amp;Calc.!$C$27)))),INDIRECT("'Premops ISO ILF Parameters'!"&amp;"H"&amp;Calc.!$C$26):INDIRECT("'Premops ISO ILF Parameters'!"&amp;"H"&amp;Calc.!$C$27))</f>
        <v>19373.844400203288</v>
      </c>
      <c r="E33" s="121">
        <f t="shared" si="1"/>
        <v>5758</v>
      </c>
      <c r="F33" s="122">
        <f t="shared" ca="1" si="2"/>
        <v>2136</v>
      </c>
      <c r="G33" s="122">
        <f t="shared" si="3"/>
        <v>18918</v>
      </c>
      <c r="H33" s="122">
        <f t="shared" ca="1" si="5"/>
        <v>46185.844400203292</v>
      </c>
      <c r="I33" s="94">
        <f t="shared" ca="1" si="4"/>
        <v>3.63</v>
      </c>
      <c r="J33" s="48"/>
      <c r="K33" s="49"/>
    </row>
    <row r="34" spans="2:11" s="28" customFormat="1">
      <c r="C34" s="85"/>
      <c r="D34" s="85"/>
      <c r="E34" s="119"/>
      <c r="F34" s="120"/>
      <c r="G34" s="85"/>
      <c r="H34" s="85"/>
      <c r="I34" s="5"/>
      <c r="J34" s="5"/>
      <c r="K34" s="5"/>
    </row>
    <row r="35" spans="2:11">
      <c r="C35" s="28" t="s">
        <v>188</v>
      </c>
      <c r="D35" s="56"/>
      <c r="E35" s="56"/>
      <c r="F35" s="56"/>
      <c r="G35" s="56"/>
      <c r="H35" s="56"/>
    </row>
    <row r="36" spans="2:11">
      <c r="C36" s="86">
        <v>0</v>
      </c>
      <c r="D36" s="113">
        <f t="array" aca="1" ref="D36" ca="1">SUMPRODUCT((1-EXP(-$C36/(INDIRECT("'Premops ISO ILF Parameters'!"&amp;"F"&amp;Calc.!$C$26):INDIRECT("'Premops ISO ILF Parameters'!"&amp;"F"&amp;Calc.!$C$27)))),INDIRECT("'Premops ISO ILF Parameters'!"&amp;"H"&amp;Calc.!$C$26):INDIRECT("'Premops ISO ILF Parameters'!"&amp;"H"&amp;Calc.!$C$27))</f>
        <v>0</v>
      </c>
      <c r="E36" s="117">
        <f>$D$63</f>
        <v>5758</v>
      </c>
      <c r="F36" s="118">
        <f ca="1">ROUND((D36+E36)*$D$64,0)</f>
        <v>489</v>
      </c>
      <c r="G36" s="132">
        <f>ROUND(VLOOKUP(C36,$C$84:$P$97,$G$5,FALSE),0)</f>
        <v>0</v>
      </c>
      <c r="H36" s="118">
        <f ca="1">SUM(D36:G36)</f>
        <v>6247</v>
      </c>
      <c r="I36" s="92">
        <f ca="1">ROUND(CHOOSE(sel_ILF_method_comb,D36/$D$37,(D36+G36)/($D$37+$G$37),(D36+G36+E36)/($D$37+$E$37+$G$37),H36/$H$37),2)</f>
        <v>0</v>
      </c>
      <c r="J36" s="42"/>
      <c r="K36" s="43"/>
    </row>
    <row r="37" spans="2:11">
      <c r="C37" s="70">
        <v>100000</v>
      </c>
      <c r="D37" s="113">
        <f t="array" aca="1" ref="D37" ca="1">SUMPRODUCT((1-EXP(-$C37/(INDIRECT("'Premops ISO ILF Parameters'!"&amp;"F"&amp;Calc.!$C$26):INDIRECT("'Premops ISO ILF Parameters'!"&amp;"F"&amp;Calc.!$C$27)))),INDIRECT("'Premops ISO ILF Parameters'!"&amp;"H"&amp;Calc.!$C$26):INDIRECT("'Premops ISO ILF Parameters'!"&amp;"H"&amp;Calc.!$C$27))</f>
        <v>10192.912467752732</v>
      </c>
      <c r="E37" s="117">
        <f t="shared" ref="E37:E38" si="6">$D$63</f>
        <v>5758</v>
      </c>
      <c r="F37" s="118">
        <f t="shared" ref="F37:F38" ca="1" si="7">ROUND((D37+E37)*$D$64,0)</f>
        <v>1356</v>
      </c>
      <c r="G37" s="132">
        <f>ROUND(VLOOKUP(C37,$C$84:$P$97,$G$5,FALSE),0)</f>
        <v>298</v>
      </c>
      <c r="H37" s="118">
        <f t="shared" ref="H37:H38" ca="1" si="8">SUM(D37:G37)</f>
        <v>17604.912467752732</v>
      </c>
      <c r="I37" s="92">
        <f ca="1">ROUND(CHOOSE(sel_ILF_method_comb,D37/$D$37,(D37+G37)/($D$37+$G$37),(D37+G37+E37)/($D$37+$E$37+$G$37),H37/$H$37),2)</f>
        <v>1</v>
      </c>
      <c r="J37" s="5"/>
      <c r="K37" s="46"/>
    </row>
    <row r="38" spans="2:11" s="231" customFormat="1">
      <c r="C38" s="70">
        <f>Calc.!B19</f>
        <v>1000000</v>
      </c>
      <c r="D38" s="113">
        <f t="array" aca="1" ref="D38" ca="1">SUMPRODUCT((1-EXP(-$C38/(INDIRECT("'Premops ISO ILF Parameters'!"&amp;"F"&amp;Calc.!$C$26):INDIRECT("'Premops ISO ILF Parameters'!"&amp;"F"&amp;Calc.!$C$27)))),INDIRECT("'Premops ISO ILF Parameters'!"&amp;"H"&amp;Calc.!$C$26):INDIRECT("'Premops ISO ILF Parameters'!"&amp;"H"&amp;Calc.!$C$27))</f>
        <v>15483.01657368926</v>
      </c>
      <c r="E38" s="117">
        <f t="shared" si="6"/>
        <v>5758</v>
      </c>
      <c r="F38" s="118">
        <f t="shared" ca="1" si="7"/>
        <v>1805</v>
      </c>
      <c r="G38" s="132">
        <f t="shared" ref="G38:G40" si="9">ROUND(VLOOKUP(C38,$C$84:$P$97,$G$5,FALSE),0)</f>
        <v>1133</v>
      </c>
      <c r="H38" s="118">
        <f t="shared" ca="1" si="8"/>
        <v>24179.01657368926</v>
      </c>
      <c r="I38" s="92">
        <f ca="1">ROUND(CHOOSE(sel_ILF_method_comb,D38/$D$37,(D38+G38)/($D$37+$G$37),(D38+G38+E38)/($D$37+$E$37+$G$37),H38/$H$37),2)</f>
        <v>1.58</v>
      </c>
      <c r="J38" s="232"/>
      <c r="K38" s="46"/>
    </row>
    <row r="39" spans="2:11">
      <c r="C39" s="70">
        <f>Calc.!B17</f>
        <v>0</v>
      </c>
      <c r="D39" s="113">
        <f t="array" aca="1" ref="D39" ca="1">SUMPRODUCT((1-EXP(-$C39/(INDIRECT("'Premops ISO ILF Parameters'!"&amp;"F"&amp;Calc.!$C$26):INDIRECT("'Premops ISO ILF Parameters'!"&amp;"F"&amp;Calc.!$C$27)))),INDIRECT("'Premops ISO ILF Parameters'!"&amp;"H"&amp;Calc.!$C$26):INDIRECT("'Premops ISO ILF Parameters'!"&amp;"H"&amp;Calc.!$C$27))</f>
        <v>0</v>
      </c>
      <c r="E39" s="119">
        <f>$D$63</f>
        <v>5758</v>
      </c>
      <c r="F39" s="120">
        <f ca="1">ROUND((D39+E39)*$D$64,0)</f>
        <v>489</v>
      </c>
      <c r="G39" s="132">
        <f t="shared" si="9"/>
        <v>0</v>
      </c>
      <c r="H39" s="120">
        <f ca="1">SUM(D39:G39)</f>
        <v>6247</v>
      </c>
      <c r="I39" s="92">
        <f ca="1">ROUND(CHOOSE(sel_ILF_method_comb,D39/$D$37,(D39+G39)/($D$37+$G$37),(D39+G39+E39)/($D$37+$E$37+$G$37),H39/$H$37),2)</f>
        <v>0</v>
      </c>
      <c r="J39" s="5"/>
      <c r="K39" s="46"/>
    </row>
    <row r="40" spans="2:11">
      <c r="C40" s="70">
        <f>Calc.!B18</f>
        <v>2250000</v>
      </c>
      <c r="D40" s="113">
        <f t="array" aca="1" ref="D40" ca="1">SUMPRODUCT((1-EXP(-$C40/(INDIRECT("'Premops ISO ILF Parameters'!"&amp;"F"&amp;Calc.!$C$26):INDIRECT("'Premops ISO ILF Parameters'!"&amp;"F"&amp;Calc.!$C$27)))),INDIRECT("'Premops ISO ILF Parameters'!"&amp;"H"&amp;Calc.!$C$26):INDIRECT("'Premops ISO ILF Parameters'!"&amp;"H"&amp;Calc.!$C$27))</f>
        <v>16728.649311525693</v>
      </c>
      <c r="E40" s="121">
        <f>$D$63</f>
        <v>5758</v>
      </c>
      <c r="F40" s="122">
        <f ca="1">ROUND((D40+E40)*$D$64,0)</f>
        <v>1911</v>
      </c>
      <c r="G40" s="132">
        <f t="shared" si="9"/>
        <v>1867</v>
      </c>
      <c r="H40" s="122">
        <f ca="1">SUM(D40:G40)</f>
        <v>26264.649311525693</v>
      </c>
      <c r="I40" s="92">
        <f ca="1">ROUND(CHOOSE(sel_ILF_method_comb,D40/$D$37,(D40+G40)/($D$37+$G$37),(D40+G40+E40)/($D$37+$E$37+$G$37),H40/$H$37),2)</f>
        <v>1.77</v>
      </c>
      <c r="J40" s="48"/>
      <c r="K40" s="49"/>
    </row>
    <row r="46" spans="2:11">
      <c r="B46" s="27" t="s">
        <v>140</v>
      </c>
    </row>
    <row r="47" spans="2:11">
      <c r="B47" s="72"/>
      <c r="C47" s="359" t="s">
        <v>274</v>
      </c>
      <c r="D47" s="359"/>
    </row>
    <row r="48" spans="2:11">
      <c r="B48" s="76"/>
      <c r="C48" s="78" t="s">
        <v>275</v>
      </c>
      <c r="D48" s="78" t="s">
        <v>181</v>
      </c>
      <c r="E48" s="296" t="s">
        <v>5371</v>
      </c>
      <c r="F48" s="184" t="s">
        <v>5372</v>
      </c>
      <c r="G48" s="61" t="s">
        <v>171</v>
      </c>
      <c r="H48" s="62">
        <f>'Premops ISO ILF Parameters'!N6</f>
        <v>1.8610000000000001E-7</v>
      </c>
    </row>
    <row r="49" spans="2:9">
      <c r="B49" s="45">
        <v>1</v>
      </c>
      <c r="C49" s="87">
        <f t="array" ref="C49">IFERROR(INDEX('Premops ISO ILF Parameters'!$F$2:$F$572,SMALL(IF(Calc.!$B$24&amp;RIGHT(Calc.!$C$23,1)='Premops ISO ILF Parameters'!$C$2:$C$572&amp;'Premops ISO ILF Parameters'!$D$2:$D$572,ROW('Premops ISO ILF Parameters'!$F$2:$F$572)-MIN(ROW('Premops ISO ILF Parameters'!$F$2:$F$572))+1,""),ROW('Premops ISO Factors tab1'!A1))),1)</f>
        <v>977</v>
      </c>
      <c r="D49" s="72">
        <f t="array" ref="D49">IFERROR(INDEX('Premops ISO ILF Parameters'!$G$2:$G$572,SMALL(IF(Calc.!$B$24&amp;RIGHT(Calc.!$C$23,1)='Premops ISO ILF Parameters'!$C$2:$C$572&amp;'Premops ISO ILF Parameters'!$D$2:$D$572,ROW('Premops ISO ILF Parameters'!$F$2:$F$572)-MIN(ROW('Premops ISO ILF Parameters'!$F$2:$F$572))+1,""),ROW('Premops ISO Factors tab1'!A1))),0)</f>
        <v>0.34698400000000001</v>
      </c>
      <c r="E49" s="296">
        <f t="array" ref="E49">IFERROR(INDEX('Premops ISO ILF Parameters'!$F$2:$F$572,SMALL(IF(Calc.!$B$25&amp;RIGHT(Calc.!$C$23,1)='Premops ISO ILF Parameters'!$C$2:$C$572&amp;'Premops ISO ILF Parameters'!$D$2:$D$572,ROW('Premops ISO ILF Parameters'!$F$2:$F$572)-MIN(ROW('Premops ISO ILF Parameters'!$F$2:$F$572))+1,""),ROW('Premops ISO Factors tab1'!A1))),1)</f>
        <v>1168</v>
      </c>
      <c r="F49" s="296">
        <f t="array" ref="F49">IFERROR(INDEX('Premops ISO ILF Parameters'!$G$2:$G$572,SMALL(IF(Calc.!$B$25&amp;RIGHT(Calc.!$C$23,1)='Premops ISO ILF Parameters'!$C$2:$C$572&amp;'Premops ISO ILF Parameters'!$D$2:$D$572,ROW('Premops ISO ILF Parameters'!$F$2:$F$572)-MIN(ROW('Premops ISO ILF Parameters'!$F$2:$F$572))+1,""),ROW('Premops ISO Factors tab1'!A1))),0)</f>
        <v>0.39534900000000001</v>
      </c>
      <c r="G49" s="61" t="s">
        <v>172</v>
      </c>
      <c r="H49" s="53">
        <f>'Premops ISO ILF Parameters'!N7</f>
        <v>1</v>
      </c>
    </row>
    <row r="50" spans="2:9">
      <c r="B50" s="45">
        <v>2</v>
      </c>
      <c r="C50" s="70">
        <f t="array" ref="C50">IFERROR(INDEX('Premops ISO ILF Parameters'!$F$2:$F$572,SMALL(IF(Calc.!$B$24&amp;RIGHT(Calc.!$C$23,1)='Premops ISO ILF Parameters'!$C$2:$C$572&amp;'Premops ISO ILF Parameters'!$D$2:$D$572,ROW('Premops ISO ILF Parameters'!$F$2:$F$572)-MIN(ROW('Premops ISO ILF Parameters'!$F$2:$F$572))+1,""),ROW('Premops ISO Factors tab1'!A2))),1)</f>
        <v>4648</v>
      </c>
      <c r="D50" s="76">
        <f t="array" ref="D50">IFERROR(INDEX('Premops ISO ILF Parameters'!$G$2:$G$572,SMALL(IF(Calc.!$B$24&amp;RIGHT(Calc.!$C$23,1)='Premops ISO ILF Parameters'!$C$2:$C$572&amp;'Premops ISO ILF Parameters'!$D$2:$D$572,ROW('Premops ISO ILF Parameters'!$F$2:$F$572)-MIN(ROW('Premops ISO ILF Parameters'!$F$2:$F$572))+1,""),ROW('Premops ISO Factors tab1'!A2))),0)</f>
        <v>0.34409899999999999</v>
      </c>
      <c r="E50" s="296">
        <f t="array" ref="E50">IFERROR(INDEX('Premops ISO ILF Parameters'!$F$2:$F$572,SMALL(IF(Calc.!$B$25&amp;RIGHT(Calc.!$C$23,1)='Premops ISO ILF Parameters'!$C$2:$C$572&amp;'Premops ISO ILF Parameters'!$D$2:$D$572,ROW('Premops ISO ILF Parameters'!$F$2:$F$572)-MIN(ROW('Premops ISO ILF Parameters'!$F$2:$F$572))+1,""),ROW('Premops ISO Factors tab1'!A2))),1)</f>
        <v>4576</v>
      </c>
      <c r="F50" s="296">
        <f t="array" ref="F50">IFERROR(INDEX('Premops ISO ILF Parameters'!$G$2:$G$572,SMALL(IF(Calc.!$B$25&amp;RIGHT(Calc.!$C$23,1)='Premops ISO ILF Parameters'!$C$2:$C$572&amp;'Premops ISO ILF Parameters'!$D$2:$D$572,ROW('Premops ISO ILF Parameters'!$F$2:$F$572)-MIN(ROW('Premops ISO ILF Parameters'!$F$2:$F$572))+1,""),ROW('Premops ISO Factors tab1'!A2))),0)</f>
        <v>0.25319599999999998</v>
      </c>
      <c r="G50" s="61" t="s">
        <v>173</v>
      </c>
      <c r="H50" s="53">
        <f>'Premops ISO ILF Parameters'!N8</f>
        <v>5.0000000000000001E-3</v>
      </c>
    </row>
    <row r="51" spans="2:9">
      <c r="B51" s="45">
        <v>3</v>
      </c>
      <c r="C51" s="70">
        <f t="array" ref="C51">IFERROR(INDEX('Premops ISO ILF Parameters'!$F$2:$F$572,SMALL(IF(Calc.!$B$24&amp;RIGHT(Calc.!$C$23,1)='Premops ISO ILF Parameters'!$C$2:$C$572&amp;'Premops ISO ILF Parameters'!$D$2:$D$572,ROW('Premops ISO ILF Parameters'!$F$2:$F$572)-MIN(ROW('Premops ISO ILF Parameters'!$F$2:$F$572))+1,""),ROW('Premops ISO Factors tab1'!A3))),1)</f>
        <v>14886</v>
      </c>
      <c r="D51" s="76">
        <f t="array" ref="D51">IFERROR(INDEX('Premops ISO ILF Parameters'!$G$2:$G$572,SMALL(IF(Calc.!$B$24&amp;RIGHT(Calc.!$C$23,1)='Premops ISO ILF Parameters'!$C$2:$C$572&amp;'Premops ISO ILF Parameters'!$D$2:$D$572,ROW('Premops ISO ILF Parameters'!$F$2:$F$572)-MIN(ROW('Premops ISO ILF Parameters'!$F$2:$F$572))+1,""),ROW('Premops ISO Factors tab1'!A3))),0)</f>
        <v>0.17136499999999999</v>
      </c>
      <c r="E51" s="296">
        <f t="array" ref="E51">IFERROR(INDEX('Premops ISO ILF Parameters'!$F$2:$F$572,SMALL(IF(Calc.!$B$25&amp;RIGHT(Calc.!$C$23,1)='Premops ISO ILF Parameters'!$C$2:$C$572&amp;'Premops ISO ILF Parameters'!$D$2:$D$572,ROW('Premops ISO ILF Parameters'!$F$2:$F$572)-MIN(ROW('Premops ISO ILF Parameters'!$F$2:$F$572))+1,""),ROW('Premops ISO Factors tab1'!A3))),1)</f>
        <v>9361</v>
      </c>
      <c r="F51" s="296">
        <f t="array" ref="F51">IFERROR(INDEX('Premops ISO ILF Parameters'!$G$2:$G$572,SMALL(IF(Calc.!$B$25&amp;RIGHT(Calc.!$C$23,1)='Premops ISO ILF Parameters'!$C$2:$C$572&amp;'Premops ISO ILF Parameters'!$D$2:$D$572,ROW('Premops ISO ILF Parameters'!$F$2:$F$572)-MIN(ROW('Premops ISO ILF Parameters'!$F$2:$F$572))+1,""),ROW('Premops ISO Factors tab1'!A3))),0)</f>
        <v>0.20121800000000001</v>
      </c>
      <c r="G51" s="61" t="s">
        <v>174</v>
      </c>
      <c r="H51" s="53">
        <f>'Premops ISO ILF Parameters'!N9</f>
        <v>1E-3</v>
      </c>
    </row>
    <row r="52" spans="2:9">
      <c r="B52" s="45">
        <v>4</v>
      </c>
      <c r="C52" s="70">
        <f t="array" ref="C52">IFERROR(INDEX('Premops ISO ILF Parameters'!$F$2:$F$572,SMALL(IF(Calc.!$B$24&amp;RIGHT(Calc.!$C$23,1)='Premops ISO ILF Parameters'!$C$2:$C$572&amp;'Premops ISO ILF Parameters'!$D$2:$D$572,ROW('Premops ISO ILF Parameters'!$F$2:$F$572)-MIN(ROW('Premops ISO ILF Parameters'!$F$2:$F$572))+1,""),ROW('Premops ISO Factors tab1'!A4))),1)</f>
        <v>53640</v>
      </c>
      <c r="D52" s="76">
        <f t="array" ref="D52">IFERROR(INDEX('Premops ISO ILF Parameters'!$G$2:$G$572,SMALL(IF(Calc.!$B$24&amp;RIGHT(Calc.!$C$23,1)='Premops ISO ILF Parameters'!$C$2:$C$572&amp;'Premops ISO ILF Parameters'!$D$2:$D$572,ROW('Premops ISO ILF Parameters'!$F$2:$F$572)-MIN(ROW('Premops ISO ILF Parameters'!$F$2:$F$572))+1,""),ROW('Premops ISO Factors tab1'!A4))),0)</f>
        <v>9.6360000000000001E-2</v>
      </c>
      <c r="E52" s="296">
        <f t="array" ref="E52">IFERROR(INDEX('Premops ISO ILF Parameters'!$F$2:$F$572,SMALL(IF(Calc.!$B$25&amp;RIGHT(Calc.!$C$23,1)='Premops ISO ILF Parameters'!$C$2:$C$572&amp;'Premops ISO ILF Parameters'!$D$2:$D$572,ROW('Premops ISO ILF Parameters'!$F$2:$F$572)-MIN(ROW('Premops ISO ILF Parameters'!$F$2:$F$572))+1,""),ROW('Premops ISO Factors tab1'!A4))),1)</f>
        <v>31443</v>
      </c>
      <c r="F52" s="296">
        <f t="array" ref="F52">IFERROR(INDEX('Premops ISO ILF Parameters'!$G$2:$G$572,SMALL(IF(Calc.!$B$25&amp;RIGHT(Calc.!$C$23,1)='Premops ISO ILF Parameters'!$C$2:$C$572&amp;'Premops ISO ILF Parameters'!$D$2:$D$572,ROW('Premops ISO ILF Parameters'!$F$2:$F$572)-MIN(ROW('Premops ISO ILF Parameters'!$F$2:$F$572))+1,""),ROW('Premops ISO Factors tab1'!A4))),0)</f>
        <v>9.1714000000000004E-2</v>
      </c>
      <c r="G52" s="61" t="s">
        <v>175</v>
      </c>
      <c r="H52" s="53">
        <f>'Premops ISO ILF Parameters'!N10</f>
        <v>350</v>
      </c>
    </row>
    <row r="53" spans="2:9">
      <c r="B53" s="45">
        <v>5</v>
      </c>
      <c r="C53" s="70">
        <f t="array" ref="C53">IFERROR(INDEX('Premops ISO ILF Parameters'!$F$2:$F$572,SMALL(IF(Calc.!$B$24&amp;RIGHT(Calc.!$C$23,1)='Premops ISO ILF Parameters'!$C$2:$C$572&amp;'Premops ISO ILF Parameters'!$D$2:$D$572,ROW('Premops ISO ILF Parameters'!$F$2:$F$572)-MIN(ROW('Premops ISO ILF Parameters'!$F$2:$F$572))+1,""),ROW('Premops ISO Factors tab1'!A5))),1)</f>
        <v>144108</v>
      </c>
      <c r="D53" s="76">
        <f t="array" ref="D53">IFERROR(INDEX('Premops ISO ILF Parameters'!$G$2:$G$572,SMALL(IF(Calc.!$B$24&amp;RIGHT(Calc.!$C$23,1)='Premops ISO ILF Parameters'!$C$2:$C$572&amp;'Premops ISO ILF Parameters'!$D$2:$D$572,ROW('Premops ISO ILF Parameters'!$F$2:$F$572)-MIN(ROW('Premops ISO ILF Parameters'!$F$2:$F$572))+1,""),ROW('Premops ISO Factors tab1'!A5))),0)</f>
        <v>2.8541E-2</v>
      </c>
      <c r="E53" s="296">
        <f t="array" ref="E53">IFERROR(INDEX('Premops ISO ILF Parameters'!$F$2:$F$572,SMALL(IF(Calc.!$B$25&amp;RIGHT(Calc.!$C$23,1)='Premops ISO ILF Parameters'!$C$2:$C$572&amp;'Premops ISO ILF Parameters'!$D$2:$D$572,ROW('Premops ISO ILF Parameters'!$F$2:$F$572)-MIN(ROW('Premops ISO ILF Parameters'!$F$2:$F$572))+1,""),ROW('Premops ISO Factors tab1'!A5))),1)</f>
        <v>97864</v>
      </c>
      <c r="F53" s="296">
        <f t="array" ref="F53">IFERROR(INDEX('Premops ISO ILF Parameters'!$G$2:$G$572,SMALL(IF(Calc.!$B$25&amp;RIGHT(Calc.!$C$23,1)='Premops ISO ILF Parameters'!$C$2:$C$572&amp;'Premops ISO ILF Parameters'!$D$2:$D$572,ROW('Premops ISO ILF Parameters'!$F$2:$F$572)-MIN(ROW('Premops ISO ILF Parameters'!$F$2:$F$572))+1,""),ROW('Premops ISO Factors tab1'!A5))),0)</f>
        <v>4.9348000000000003E-2</v>
      </c>
      <c r="G53" s="61" t="s">
        <v>176</v>
      </c>
      <c r="H53" s="53">
        <f>'Premops ISO ILF Parameters'!N11</f>
        <v>1029.5999999999999</v>
      </c>
    </row>
    <row r="54" spans="2:9">
      <c r="B54" s="45">
        <v>6</v>
      </c>
      <c r="C54" s="70">
        <f t="array" ref="C54">IFERROR(INDEX('Premops ISO ILF Parameters'!$F$2:$F$572,SMALL(IF(Calc.!$B$24&amp;RIGHT(Calc.!$C$23,1)='Premops ISO ILF Parameters'!$C$2:$C$572&amp;'Premops ISO ILF Parameters'!$D$2:$D$572,ROW('Premops ISO ILF Parameters'!$F$2:$F$572)-MIN(ROW('Premops ISO ILF Parameters'!$F$2:$F$572))+1,""),ROW('Premops ISO Factors tab1'!A6))),1)</f>
        <v>411613</v>
      </c>
      <c r="D54" s="76">
        <f t="array" ref="D54">IFERROR(INDEX('Premops ISO ILF Parameters'!$G$2:$G$572,SMALL(IF(Calc.!$B$24&amp;RIGHT(Calc.!$C$23,1)='Premops ISO ILF Parameters'!$C$2:$C$572&amp;'Premops ISO ILF Parameters'!$D$2:$D$572,ROW('Premops ISO ILF Parameters'!$F$2:$F$572)-MIN(ROW('Premops ISO ILF Parameters'!$F$2:$F$572))+1,""),ROW('Premops ISO Factors tab1'!A6))),0)</f>
        <v>9.4999999999999998E-3</v>
      </c>
      <c r="E54" s="296">
        <f t="array" ref="E54">IFERROR(INDEX('Premops ISO ILF Parameters'!$F$2:$F$572,SMALL(IF(Calc.!$B$25&amp;RIGHT(Calc.!$C$23,1)='Premops ISO ILF Parameters'!$C$2:$C$572&amp;'Premops ISO ILF Parameters'!$D$2:$D$572,ROW('Premops ISO ILF Parameters'!$F$2:$F$572)-MIN(ROW('Premops ISO ILF Parameters'!$F$2:$F$572))+1,""),ROW('Premops ISO Factors tab1'!A6))),1)</f>
        <v>432045</v>
      </c>
      <c r="F54" s="296">
        <f t="array" ref="F54">IFERROR(INDEX('Premops ISO ILF Parameters'!$G$2:$G$572,SMALL(IF(Calc.!$B$25&amp;RIGHT(Calc.!$C$23,1)='Premops ISO ILF Parameters'!$C$2:$C$572&amp;'Premops ISO ILF Parameters'!$D$2:$D$572,ROW('Premops ISO ILF Parameters'!$F$2:$F$572)-MIN(ROW('Premops ISO ILF Parameters'!$F$2:$F$572))+1,""),ROW('Premops ISO Factors tab1'!A6))),0)</f>
        <v>7.1910000000000003E-3</v>
      </c>
    </row>
    <row r="55" spans="2:9">
      <c r="B55" s="45">
        <v>7</v>
      </c>
      <c r="C55" s="70">
        <f t="array" ref="C55">IFERROR(INDEX('Premops ISO ILF Parameters'!$F$2:$F$572,SMALL(IF(Calc.!$B$24&amp;RIGHT(Calc.!$C$23,1)='Premops ISO ILF Parameters'!$C$2:$C$572&amp;'Premops ISO ILF Parameters'!$D$2:$D$572,ROW('Premops ISO ILF Parameters'!$F$2:$F$572)-MIN(ROW('Premops ISO ILF Parameters'!$F$2:$F$572))+1,""),ROW('Premops ISO Factors tab1'!A7))),1)</f>
        <v>1074421</v>
      </c>
      <c r="D55" s="76">
        <f t="array" ref="D55">IFERROR(INDEX('Premops ISO ILF Parameters'!$G$2:$G$572,SMALL(IF(Calc.!$B$24&amp;RIGHT(Calc.!$C$23,1)='Premops ISO ILF Parameters'!$C$2:$C$572&amp;'Premops ISO ILF Parameters'!$D$2:$D$572,ROW('Premops ISO ILF Parameters'!$F$2:$F$572)-MIN(ROW('Premops ISO ILF Parameters'!$F$2:$F$572))+1,""),ROW('Premops ISO Factors tab1'!A7))),0)</f>
        <v>2.245E-3</v>
      </c>
      <c r="E55" s="296">
        <f t="array" ref="E55">IFERROR(INDEX('Premops ISO ILF Parameters'!$F$2:$F$572,SMALL(IF(Calc.!$B$25&amp;RIGHT(Calc.!$C$23,1)='Premops ISO ILF Parameters'!$C$2:$C$572&amp;'Premops ISO ILF Parameters'!$D$2:$D$572,ROW('Premops ISO ILF Parameters'!$F$2:$F$572)-MIN(ROW('Premops ISO ILF Parameters'!$F$2:$F$572))+1,""),ROW('Premops ISO Factors tab1'!A7))),1)</f>
        <v>1238063</v>
      </c>
      <c r="F55" s="296">
        <f t="array" ref="F55">IFERROR(INDEX('Premops ISO ILF Parameters'!$G$2:$G$572,SMALL(IF(Calc.!$B$25&amp;RIGHT(Calc.!$C$23,1)='Premops ISO ILF Parameters'!$C$2:$C$572&amp;'Premops ISO ILF Parameters'!$D$2:$D$572,ROW('Premops ISO ILF Parameters'!$F$2:$F$572)-MIN(ROW('Premops ISO ILF Parameters'!$F$2:$F$572))+1,""),ROW('Premops ISO Factors tab1'!A7))),0)</f>
        <v>1.446E-3</v>
      </c>
      <c r="G55" s="63" t="s">
        <v>258</v>
      </c>
      <c r="H55" s="64">
        <f>1-SQRT(3*$H$51)</f>
        <v>0.94522774424948341</v>
      </c>
      <c r="I55" t="s">
        <v>276</v>
      </c>
    </row>
    <row r="56" spans="2:9">
      <c r="B56" s="45">
        <v>8</v>
      </c>
      <c r="C56" s="70">
        <f t="array" ref="C56">IFERROR(INDEX('Premops ISO ILF Parameters'!$F$2:$F$572,SMALL(IF(Calc.!$B$24&amp;RIGHT(Calc.!$C$23,1)='Premops ISO ILF Parameters'!$C$2:$C$572&amp;'Premops ISO ILF Parameters'!$D$2:$D$572,ROW('Premops ISO ILF Parameters'!$F$2:$F$572)-MIN(ROW('Premops ISO ILF Parameters'!$F$2:$F$572))+1,""),ROW('Premops ISO Factors tab1'!A8))),1)</f>
        <v>2587231</v>
      </c>
      <c r="D56" s="76">
        <f t="array" ref="D56">IFERROR(INDEX('Premops ISO ILF Parameters'!$G$2:$G$572,SMALL(IF(Calc.!$B$24&amp;RIGHT(Calc.!$C$23,1)='Premops ISO ILF Parameters'!$C$2:$C$572&amp;'Premops ISO ILF Parameters'!$D$2:$D$572,ROW('Premops ISO ILF Parameters'!$F$2:$F$572)-MIN(ROW('Premops ISO ILF Parameters'!$F$2:$F$572))+1,""),ROW('Premops ISO Factors tab1'!A8))),0)</f>
        <v>6.2299999999999996E-4</v>
      </c>
      <c r="E56" s="296">
        <f t="array" ref="E56">IFERROR(INDEX('Premops ISO ILF Parameters'!$F$2:$F$572,SMALL(IF(Calc.!$B$25&amp;RIGHT(Calc.!$C$23,1)='Premops ISO ILF Parameters'!$C$2:$C$572&amp;'Premops ISO ILF Parameters'!$D$2:$D$572,ROW('Premops ISO ILF Parameters'!$F$2:$F$572)-MIN(ROW('Premops ISO ILF Parameters'!$F$2:$F$572))+1,""),ROW('Premops ISO Factors tab1'!A8))),1)</f>
        <v>3078716</v>
      </c>
      <c r="F56" s="296">
        <f t="array" ref="F56">IFERROR(INDEX('Premops ISO ILF Parameters'!$G$2:$G$572,SMALL(IF(Calc.!$B$25&amp;RIGHT(Calc.!$C$23,1)='Premops ISO ILF Parameters'!$C$2:$C$572&amp;'Premops ISO ILF Parameters'!$D$2:$D$572,ROW('Premops ISO ILF Parameters'!$F$2:$F$572)-MIN(ROW('Premops ISO ILF Parameters'!$F$2:$F$572))+1,""),ROW('Premops ISO Factors tab1'!A8))),0)</f>
        <v>3.8200000000000002E-4</v>
      </c>
      <c r="G56" s="63" t="s">
        <v>259</v>
      </c>
      <c r="H56" s="51">
        <v>1</v>
      </c>
    </row>
    <row r="57" spans="2:9">
      <c r="B57" s="45">
        <v>9</v>
      </c>
      <c r="C57" s="70">
        <f t="array" ref="C57">IFERROR(INDEX('Premops ISO ILF Parameters'!$F$2:$F$572,SMALL(IF(Calc.!$B$24&amp;RIGHT(Calc.!$C$23,1)='Premops ISO ILF Parameters'!$C$2:$C$572&amp;'Premops ISO ILF Parameters'!$D$2:$D$572,ROW('Premops ISO ILF Parameters'!$F$2:$F$572)-MIN(ROW('Premops ISO ILF Parameters'!$F$2:$F$572))+1,""),ROW('Premops ISO Factors tab1'!A9))),1)</f>
        <v>5730176</v>
      </c>
      <c r="D57" s="76">
        <f t="array" ref="D57">IFERROR(INDEX('Premops ISO ILF Parameters'!$G$2:$G$572,SMALL(IF(Calc.!$B$24&amp;RIGHT(Calc.!$C$23,1)='Premops ISO ILF Parameters'!$C$2:$C$572&amp;'Premops ISO ILF Parameters'!$D$2:$D$572,ROW('Premops ISO ILF Parameters'!$F$2:$F$572)-MIN(ROW('Premops ISO ILF Parameters'!$F$2:$F$572))+1,""),ROW('Premops ISO Factors tab1'!A9))),0)</f>
        <v>1.73E-4</v>
      </c>
      <c r="E57" s="296">
        <f t="array" ref="E57">IFERROR(INDEX('Premops ISO ILF Parameters'!$F$2:$F$572,SMALL(IF(Calc.!$B$25&amp;RIGHT(Calc.!$C$23,1)='Premops ISO ILF Parameters'!$C$2:$C$572&amp;'Premops ISO ILF Parameters'!$D$2:$D$572,ROW('Premops ISO ILF Parameters'!$F$2:$F$572)-MIN(ROW('Premops ISO ILF Parameters'!$F$2:$F$572))+1,""),ROW('Premops ISO Factors tab1'!A9))),1)</f>
        <v>7589471</v>
      </c>
      <c r="F57" s="296">
        <f t="array" ref="F57">IFERROR(INDEX('Premops ISO ILF Parameters'!$G$2:$G$572,SMALL(IF(Calc.!$B$25&amp;RIGHT(Calc.!$C$23,1)='Premops ISO ILF Parameters'!$C$2:$C$572&amp;'Premops ISO ILF Parameters'!$D$2:$D$572,ROW('Premops ISO ILF Parameters'!$F$2:$F$572)-MIN(ROW('Premops ISO ILF Parameters'!$F$2:$F$572))+1,""),ROW('Premops ISO Factors tab1'!A9))),0)</f>
        <v>1.13E-4</v>
      </c>
      <c r="G57" s="63" t="s">
        <v>260</v>
      </c>
      <c r="H57" s="64">
        <f>1+SQRT(3*$H$51)</f>
        <v>1.0547722557505166</v>
      </c>
      <c r="I57" s="34" t="s">
        <v>277</v>
      </c>
    </row>
    <row r="58" spans="2:9" s="34" customFormat="1">
      <c r="B58" s="45">
        <v>10</v>
      </c>
      <c r="C58" s="70">
        <f t="array" ref="C58">IFERROR(INDEX('Premops ISO ILF Parameters'!$F$2:$F$572,SMALL(IF(Calc.!$B$24&amp;RIGHT(Calc.!$C$23,1)='Premops ISO ILF Parameters'!$C$2:$C$572&amp;'Premops ISO ILF Parameters'!$D$2:$D$572,ROW('Premops ISO ILF Parameters'!$F$2:$F$572)-MIN(ROW('Premops ISO ILF Parameters'!$F$2:$F$572))+1,""),ROW('Premops ISO Factors tab1'!A10))),1)</f>
        <v>10263396</v>
      </c>
      <c r="D58" s="76">
        <f t="array" ref="D58">IFERROR(INDEX('Premops ISO ILF Parameters'!$G$2:$G$572,SMALL(IF(Calc.!$B$24&amp;RIGHT(Calc.!$C$23,1)='Premops ISO ILF Parameters'!$C$2:$C$572&amp;'Premops ISO ILF Parameters'!$D$2:$D$572,ROW('Premops ISO ILF Parameters'!$F$2:$F$572)-MIN(ROW('Premops ISO ILF Parameters'!$F$2:$F$572))+1,""),ROW('Premops ISO Factors tab1'!A10))),0)</f>
        <v>6.0999999999999999E-5</v>
      </c>
      <c r="E58" s="296">
        <f t="array" ref="E58">IFERROR(INDEX('Premops ISO ILF Parameters'!$F$2:$F$572,SMALL(IF(Calc.!$B$25&amp;RIGHT(Calc.!$C$23,1)='Premops ISO ILF Parameters'!$C$2:$C$572&amp;'Premops ISO ILF Parameters'!$D$2:$D$572,ROW('Premops ISO ILF Parameters'!$F$2:$F$572)-MIN(ROW('Premops ISO ILF Parameters'!$F$2:$F$572))+1,""),ROW('Premops ISO Factors tab1'!A10))),1)</f>
        <v>20940150</v>
      </c>
      <c r="F58" s="296">
        <f t="array" ref="F58">IFERROR(INDEX('Premops ISO ILF Parameters'!$G$2:$G$572,SMALL(IF(Calc.!$B$25&amp;RIGHT(Calc.!$C$23,1)='Premops ISO ILF Parameters'!$C$2:$C$572&amp;'Premops ISO ILF Parameters'!$D$2:$D$572,ROW('Premops ISO ILF Parameters'!$F$2:$F$572)-MIN(ROW('Premops ISO ILF Parameters'!$F$2:$F$572))+1,""),ROW('Premops ISO Factors tab1'!A10))),0)</f>
        <v>3.4999999999999997E-5</v>
      </c>
      <c r="G58" s="74"/>
      <c r="H58" s="75"/>
    </row>
    <row r="59" spans="2:9" s="34" customFormat="1">
      <c r="B59" s="45">
        <v>11</v>
      </c>
      <c r="C59" s="70">
        <f t="array" ref="C59">IFERROR(INDEX('Premops ISO ILF Parameters'!$F$2:$F$572,SMALL(IF(Calc.!$B$24&amp;RIGHT(Calc.!$C$23,1)='Premops ISO ILF Parameters'!$C$2:$C$572&amp;'Premops ISO ILF Parameters'!$D$2:$D$572,ROW('Premops ISO ILF Parameters'!$F$2:$F$572)-MIN(ROW('Premops ISO ILF Parameters'!$F$2:$F$572))+1,""),ROW('Premops ISO Factors tab1'!A11))),1)</f>
        <v>22578503</v>
      </c>
      <c r="D59" s="76">
        <f t="array" ref="D59">IFERROR(INDEX('Premops ISO ILF Parameters'!$G$2:$G$572,SMALL(IF(Calc.!$B$24&amp;RIGHT(Calc.!$C$23,1)='Premops ISO ILF Parameters'!$C$2:$C$572&amp;'Premops ISO ILF Parameters'!$D$2:$D$572,ROW('Premops ISO ILF Parameters'!$F$2:$F$572)-MIN(ROW('Premops ISO ILF Parameters'!$F$2:$F$572))+1,""),ROW('Premops ISO Factors tab1'!A11))),0)</f>
        <v>3.8999999999999999E-5</v>
      </c>
      <c r="E59" s="296">
        <f t="array" ref="E59">IFERROR(INDEX('Premops ISO ILF Parameters'!$F$2:$F$572,SMALL(IF(Calc.!$B$25&amp;RIGHT(Calc.!$C$23,1)='Premops ISO ILF Parameters'!$C$2:$C$572&amp;'Premops ISO ILF Parameters'!$D$2:$D$572,ROW('Premops ISO ILF Parameters'!$F$2:$F$572)-MIN(ROW('Premops ISO ILF Parameters'!$F$2:$F$572))+1,""),ROW('Premops ISO Factors tab1'!A11))),1)</f>
        <v>96998982</v>
      </c>
      <c r="F59" s="296">
        <f t="array" ref="F59">IFERROR(INDEX('Premops ISO ILF Parameters'!$G$2:$G$572,SMALL(IF(Calc.!$B$25&amp;RIGHT(Calc.!$C$23,1)='Premops ISO ILF Parameters'!$C$2:$C$572&amp;'Premops ISO ILF Parameters'!$D$2:$D$572,ROW('Premops ISO ILF Parameters'!$F$2:$F$572)-MIN(ROW('Premops ISO ILF Parameters'!$F$2:$F$572))+1,""),ROW('Premops ISO Factors tab1'!A11))),0)</f>
        <v>7.9999999999999996E-6</v>
      </c>
      <c r="G59" s="74"/>
      <c r="H59" s="75"/>
    </row>
    <row r="60" spans="2:9" s="34" customFormat="1">
      <c r="B60" s="45">
        <v>12</v>
      </c>
      <c r="C60" s="70">
        <f t="array" ref="C60">IFERROR(INDEX('Premops ISO ILF Parameters'!$F$2:$F$572,SMALL(IF(Calc.!$B$24&amp;RIGHT(Calc.!$C$23,1)='Premops ISO ILF Parameters'!$C$2:$C$572&amp;'Premops ISO ILF Parameters'!$D$2:$D$572,ROW('Premops ISO ILF Parameters'!$F$2:$F$572)-MIN(ROW('Premops ISO ILF Parameters'!$F$2:$F$572))+1,""),ROW('Premops ISO Factors tab1'!A12))),1)</f>
        <v>100000000</v>
      </c>
      <c r="D60" s="76">
        <f t="array" ref="D60">IFERROR(INDEX('Premops ISO ILF Parameters'!$G$2:$G$572,SMALL(IF(Calc.!$B$24&amp;RIGHT(Calc.!$C$23,1)='Premops ISO ILF Parameters'!$C$2:$C$572&amp;'Premops ISO ILF Parameters'!$D$2:$D$572,ROW('Premops ISO ILF Parameters'!$F$2:$F$572)-MIN(ROW('Premops ISO ILF Parameters'!$F$2:$F$572))+1,""),ROW('Premops ISO Factors tab1'!A12))),0)</f>
        <v>1.0000000000000001E-5</v>
      </c>
      <c r="E60" s="296">
        <f t="array" ref="E60">IFERROR(INDEX('Premops ISO ILF Parameters'!$F$2:$F$572,SMALL(IF(Calc.!$B$25&amp;RIGHT(Calc.!$C$23,1)='Premops ISO ILF Parameters'!$C$2:$C$572&amp;'Premops ISO ILF Parameters'!$D$2:$D$572,ROW('Premops ISO ILF Parameters'!$F$2:$F$572)-MIN(ROW('Premops ISO ILF Parameters'!$F$2:$F$572))+1,""),ROW('Premops ISO Factors tab1'!A12))),1)</f>
        <v>1</v>
      </c>
      <c r="F60" s="296">
        <f t="array" ref="F60">IFERROR(INDEX('Premops ISO ILF Parameters'!$G$2:$G$572,SMALL(IF(Calc.!$B$25&amp;RIGHT(Calc.!$C$23,1)='Premops ISO ILF Parameters'!$C$2:$C$572&amp;'Premops ISO ILF Parameters'!$D$2:$D$572,ROW('Premops ISO ILF Parameters'!$F$2:$F$572)-MIN(ROW('Premops ISO ILF Parameters'!$F$2:$F$572))+1,""),ROW('Premops ISO Factors tab1'!A12))),0)</f>
        <v>0</v>
      </c>
      <c r="G60" s="74"/>
      <c r="H60" s="75"/>
    </row>
    <row r="61" spans="2:9" s="34" customFormat="1">
      <c r="B61" s="45">
        <v>13</v>
      </c>
      <c r="C61" s="70">
        <f t="array" ref="C61">IFERROR(INDEX('Premops ISO ILF Parameters'!$F$2:$F$572,SMALL(IF(Calc.!$B$24&amp;RIGHT(Calc.!$C$23,1)='Premops ISO ILF Parameters'!$C$2:$C$572&amp;'Premops ISO ILF Parameters'!$D$2:$D$572,ROW('Premops ISO ILF Parameters'!$F$2:$F$572)-MIN(ROW('Premops ISO ILF Parameters'!$F$2:$F$572))+1,""),ROW('Premops ISO Factors tab1'!A13))),1)</f>
        <v>1</v>
      </c>
      <c r="D61" s="76">
        <f t="array" ref="D61">IFERROR(INDEX('Premops ISO ILF Parameters'!$G$2:$G$572,SMALL(IF(Calc.!$B$24&amp;RIGHT(Calc.!$C$23,1)='Premops ISO ILF Parameters'!$C$2:$C$572&amp;'Premops ISO ILF Parameters'!$D$2:$D$572,ROW('Premops ISO ILF Parameters'!$F$2:$F$572)-MIN(ROW('Premops ISO ILF Parameters'!$F$2:$F$572))+1,""),ROW('Premops ISO Factors tab1'!A13))),0)</f>
        <v>0</v>
      </c>
      <c r="E61" s="296">
        <f t="array" ref="E61">IFERROR(INDEX('Premops ISO ILF Parameters'!$F$2:$F$572,SMALL(IF(Calc.!$B$25&amp;RIGHT(Calc.!$C$23,1)='Premops ISO ILF Parameters'!$C$2:$C$572&amp;'Premops ISO ILF Parameters'!$D$2:$D$572,ROW('Premops ISO ILF Parameters'!$F$2:$F$572)-MIN(ROW('Premops ISO ILF Parameters'!$F$2:$F$572))+1,""),ROW('Premops ISO Factors tab1'!A13))),1)</f>
        <v>1</v>
      </c>
      <c r="F61" s="296">
        <f t="array" ref="F61">IFERROR(INDEX('Premops ISO ILF Parameters'!$G$2:$G$572,SMALL(IF(Calc.!$B$25&amp;RIGHT(Calc.!$C$23,1)='Premops ISO ILF Parameters'!$C$2:$C$572&amp;'Premops ISO ILF Parameters'!$D$2:$D$572,ROW('Premops ISO ILF Parameters'!$F$2:$F$572)-MIN(ROW('Premops ISO ILF Parameters'!$F$2:$F$572))+1,""),ROW('Premops ISO Factors tab1'!A13))),0)</f>
        <v>0</v>
      </c>
      <c r="G61" s="74"/>
      <c r="H61" s="75"/>
    </row>
    <row r="62" spans="2:9" s="34" customFormat="1">
      <c r="B62" s="47">
        <v>14</v>
      </c>
      <c r="C62" s="71">
        <f t="array" ref="C62">IFERROR(INDEX('Premops ISO ILF Parameters'!$F$2:$F$572,SMALL(IF(Calc.!$B$24&amp;RIGHT(Calc.!$C$23,1)='Premops ISO ILF Parameters'!$C$2:$C$572&amp;'Premops ISO ILF Parameters'!$D$2:$D$572,ROW('Premops ISO ILF Parameters'!$F$2:$F$572)-MIN(ROW('Premops ISO ILF Parameters'!$F$2:$F$572))+1,""),ROW('Premops ISO Factors tab1'!A14))),1)</f>
        <v>1</v>
      </c>
      <c r="D62" s="77">
        <f t="array" ref="D62">IFERROR(INDEX('Premops ISO ILF Parameters'!$G$2:$G$572,SMALL(IF(Calc.!$B$24&amp;RIGHT(Calc.!$C$23,1)='Premops ISO ILF Parameters'!$C$2:$C$572&amp;'Premops ISO ILF Parameters'!$D$2:$D$572,ROW('Premops ISO ILF Parameters'!$F$2:$F$572)-MIN(ROW('Premops ISO ILF Parameters'!$F$2:$F$572))+1,""),ROW('Premops ISO Factors tab1'!A14))),0)</f>
        <v>0</v>
      </c>
      <c r="E62" s="296">
        <f t="array" ref="E62">IFERROR(INDEX('Premops ISO ILF Parameters'!$F$2:$F$572,SMALL(IF(Calc.!$B$25&amp;RIGHT(Calc.!$C$23,1)='Premops ISO ILF Parameters'!$C$2:$C$572&amp;'Premops ISO ILF Parameters'!$D$2:$D$572,ROW('Premops ISO ILF Parameters'!$F$2:$F$572)-MIN(ROW('Premops ISO ILF Parameters'!$F$2:$F$572))+1,""),ROW('Premops ISO Factors tab1'!A14))),1)</f>
        <v>1</v>
      </c>
      <c r="F62" s="296">
        <f t="array" ref="F62">IFERROR(INDEX('Premops ISO ILF Parameters'!$G$2:$G$572,SMALL(IF(Calc.!$B$25&amp;RIGHT(Calc.!$C$23,1)='Premops ISO ILF Parameters'!$C$2:$C$572&amp;'Premops ISO ILF Parameters'!$D$2:$D$572,ROW('Premops ISO ILF Parameters'!$F$2:$F$572)-MIN(ROW('Premops ISO ILF Parameters'!$F$2:$F$572))+1,""),ROW('Premops ISO Factors tab1'!A14))),0)</f>
        <v>0</v>
      </c>
      <c r="G62" s="74"/>
      <c r="H62" s="75"/>
    </row>
    <row r="63" spans="2:9" s="34" customFormat="1">
      <c r="C63" s="77" t="s">
        <v>138</v>
      </c>
      <c r="D63" s="77">
        <f t="array" ref="D63">INDEX(ALAEgrp!$D$2:$D$61,MATCH(Calc.!B24&amp;Calc.!C23,ALAEgrp!$B$2:$B$61&amp;ALAEgrp!$A$2:$A$61&amp;ALAEgrp!$C$2:$C$61,0))</f>
        <v>5758</v>
      </c>
      <c r="G63" s="74"/>
      <c r="H63" s="75"/>
    </row>
    <row r="64" spans="2:9" s="34" customFormat="1">
      <c r="C64" s="51" t="s">
        <v>166</v>
      </c>
      <c r="D64" s="173">
        <f>'Premops ISO ILF Parameters'!S2</f>
        <v>8.5000000000000006E-2</v>
      </c>
      <c r="G64" s="74"/>
      <c r="H64" s="75"/>
    </row>
    <row r="65" spans="1:16">
      <c r="B65" s="27"/>
      <c r="C65" s="27"/>
      <c r="D65" s="27"/>
      <c r="E65" s="296" t="s">
        <v>5373</v>
      </c>
      <c r="F65" s="296">
        <f>SUMPRODUCT(tab1_wt_st, tab1_mu_st*H55)</f>
        <v>18580.154362188154</v>
      </c>
      <c r="G65" s="296">
        <f>SUMPRODUCT(tab1_wt_st, tab1_mu_st*H56)</f>
        <v>19656.801734000001</v>
      </c>
      <c r="H65" s="296">
        <f>SUMPRODUCT(tab1_wt_st, tab1_mu_st*H57)</f>
        <v>20733.449105811844</v>
      </c>
      <c r="I65" s="296">
        <f>2*SUMPRODUCT(tab1_wt_st,tab1_mu_st*$H$55,tab1_mu_st*$H$55)</f>
        <v>187433829332.048</v>
      </c>
      <c r="J65" s="296">
        <f>2*SUMPRODUCT(tab1_wt_st,tab1_mu_st*$H$56,tab1_mu_st*$H$56)</f>
        <v>209785301836.2926</v>
      </c>
      <c r="K65" s="296">
        <f>2*SUMPRODUCT(tab1_wt_st,tab1_mu_st*$H$57,tab1_mu_st*$H$57)</f>
        <v>233395486151.55493</v>
      </c>
    </row>
    <row r="66" spans="1:16">
      <c r="B66" s="27"/>
      <c r="C66" s="363" t="s">
        <v>261</v>
      </c>
      <c r="D66" s="364"/>
      <c r="E66" s="365"/>
      <c r="F66" s="102">
        <f>SUMPRODUCT(tab1_Wt, tab1_Mu*H55)</f>
        <v>23822.805962572071</v>
      </c>
      <c r="G66" s="102">
        <f>SUMPRODUCT(tab1_Wt, tab1_Mu*H56)</f>
        <v>25203.244516999999</v>
      </c>
      <c r="H66" s="102">
        <f>SUMPRODUCT(tab1_Wt, tab1_Mu*H57)</f>
        <v>26583.683071427928</v>
      </c>
      <c r="I66" s="131">
        <f>2*SUMPRODUCT(tab1_Wt,tab1_Mu*$H$55,tab1_Mu*$H$55)</f>
        <v>252445531257.52713</v>
      </c>
      <c r="J66" s="131">
        <f>2*SUMPRODUCT(tab1_Wt,tab1_Mu*$H$56,tab1_Mu*$H$56)</f>
        <v>282549645177.78448</v>
      </c>
      <c r="K66" s="131">
        <f>2*SUMPRODUCT(tab1_Wt,tab1_Mu*$H$57,tab1_Mu*$H$57)</f>
        <v>314349056969.10846</v>
      </c>
    </row>
    <row r="67" spans="1:16">
      <c r="B67" s="27"/>
      <c r="C67" s="370" t="s">
        <v>30</v>
      </c>
      <c r="D67" s="370" t="s">
        <v>262</v>
      </c>
      <c r="E67" s="370" t="s">
        <v>137</v>
      </c>
      <c r="F67" s="370" t="s">
        <v>263</v>
      </c>
      <c r="G67" s="370" t="s">
        <v>264</v>
      </c>
      <c r="H67" s="369" t="s">
        <v>265</v>
      </c>
      <c r="I67" s="369" t="s">
        <v>266</v>
      </c>
      <c r="J67" s="369" t="s">
        <v>267</v>
      </c>
      <c r="K67" s="369" t="s">
        <v>268</v>
      </c>
      <c r="L67" s="369" t="s">
        <v>269</v>
      </c>
      <c r="M67" s="369" t="s">
        <v>270</v>
      </c>
      <c r="N67" s="369"/>
      <c r="O67" s="369" t="s">
        <v>270</v>
      </c>
      <c r="P67" s="369" t="s">
        <v>273</v>
      </c>
    </row>
    <row r="68" spans="1:16">
      <c r="B68" s="27"/>
      <c r="C68" s="370"/>
      <c r="D68" s="370"/>
      <c r="E68" s="370"/>
      <c r="F68" s="370"/>
      <c r="G68" s="370"/>
      <c r="H68" s="369"/>
      <c r="I68" s="369"/>
      <c r="J68" s="369"/>
      <c r="K68" s="369"/>
      <c r="L68" s="369"/>
      <c r="M68" s="369"/>
      <c r="N68" s="369"/>
      <c r="O68" s="369"/>
      <c r="P68" s="369"/>
    </row>
    <row r="69" spans="1:16">
      <c r="B69" s="27"/>
      <c r="C69" s="370"/>
      <c r="D69" s="370"/>
      <c r="E69" s="370"/>
      <c r="F69" s="370"/>
      <c r="G69" s="370"/>
      <c r="H69" s="369"/>
      <c r="I69" s="369"/>
      <c r="J69" s="369"/>
      <c r="K69" s="369"/>
      <c r="L69" s="369"/>
      <c r="M69" s="82" t="s">
        <v>271</v>
      </c>
      <c r="N69" s="82" t="s">
        <v>272</v>
      </c>
      <c r="O69" s="369"/>
      <c r="P69" s="369"/>
    </row>
    <row r="70" spans="1:16">
      <c r="A70" s="34"/>
      <c r="C70" s="87">
        <v>100000</v>
      </c>
      <c r="D70" s="80">
        <f t="array" ref="D70">INDEX(RLwgtbygrp!$E$2:$E$841,MATCH(Calc.!$B$24&amp;Calc.!$C$23&amp;C70,RLwgtbygrp!$B$2:$B$841&amp;RLwgtbygrp!$A$2:$A$841&amp;RLwgtbygrp!$C$2:$C$841&amp;RLwgtbygrp!$D$2:$D$841,0))</f>
        <v>1.8E-3</v>
      </c>
      <c r="E70" s="113">
        <f t="array" aca="1" ref="E70" ca="1">SUMPRODUCT((1-EXP(-$C70/(INDIRECT("'Premops ISO ILF Parameters'!"&amp;"F"&amp;Calc.!$C$26):INDIRECT("'Premops ISO ILF Parameters'!"&amp;"F"&amp;Calc.!$C$27)))),INDIRECT("'Premops ISO ILF Parameters'!"&amp;"H"&amp;Calc.!$C$26):INDIRECT("'Premops ISO ILF Parameters'!"&amp;"H"&amp;Calc.!$C$27))</f>
        <v>10192.912467752732</v>
      </c>
      <c r="F70" s="96">
        <f t="shared" ref="F70:F83" si="10">$F$66-SUMPRODUCT(tab1_Wt, tab1_Mu*$H$55,EXP(-$C70/(tab1_Mu*$H$55)))</f>
        <v>11609.925114684323</v>
      </c>
      <c r="G70" s="96">
        <f t="shared" ref="G70:G83" si="11">$G$66-SUMPRODUCT(tab1_Wt,tab1_Mu*$H$56,EXP(-$C70/(tab1_Mu*$H$56)))</f>
        <v>12058.870754679858</v>
      </c>
      <c r="H70" s="96">
        <f t="shared" ref="H70:H83" si="12">$H$66-SUMPRODUCT(tab1_Wt,tab1_Mu*$H$57,EXP(-$C70/(tab1_Mu*$H$57)))</f>
        <v>12495.460032313105</v>
      </c>
      <c r="I70" s="128">
        <f t="shared" ref="I70:I83" si="13">$I$66-2*SUMPRODUCT(tab1_Wt, tab1_Mu*$H$55,tab1_Mu*$H$55+$C70,EXP(-$C70/(tab1_Mu*$H$55)))</f>
        <v>659575589.97067261</v>
      </c>
      <c r="J70" s="128">
        <f t="shared" ref="J70:J83" si="14">$J$66-2*SUMPRODUCT(tab1_Wt, tab1_Mu*$H$56,tab1_Mu*$H$56+$C70,EXP(-$C70/(tab1_Mu*$H$56)))</f>
        <v>692184974.63189697</v>
      </c>
      <c r="K70" s="128">
        <f t="shared" ref="K70:K83" si="15">$K$66-2*SUMPRODUCT(tab1_Wt, tab1_Mu*$H$57,tab1_Mu*$H$57+$C70,EXP(-$C70/(tab1_Mu*$H$57)))</f>
        <v>724090943.45330811</v>
      </c>
      <c r="L70" s="96">
        <f>$H$48*(($I70+4*$J70+$K70)+$H$49*($F70^2+4*$G70^2+$H70^2))/6</f>
        <v>155.85871185109963</v>
      </c>
      <c r="M70" s="96">
        <f t="shared" ref="M70:M94" si="16">2*$H$48*$H$50*$H$52*($F70*$F$98+4*$G70*$G$98+$H70*$H$98)/6</f>
        <v>154.42562500685781</v>
      </c>
      <c r="N70" s="96">
        <f t="shared" ref="N70:N94" si="17">2*$H$48*$H$53*(($F70*$F$98+4*$G70*$G$98+$H70*$H$98)/6-($F70+4*$G70+$H70)/6*$F$99)</f>
        <v>53.50493697704114</v>
      </c>
      <c r="O70" s="96">
        <f>M70+N70</f>
        <v>207.93056198389894</v>
      </c>
      <c r="P70" s="110">
        <f>L70+O70</f>
        <v>363.78927383499854</v>
      </c>
    </row>
    <row r="71" spans="1:16">
      <c r="A71" s="34"/>
      <c r="C71" s="70">
        <v>200000</v>
      </c>
      <c r="D71" s="80">
        <f t="array" ref="D71">INDEX(RLwgtbygrp!$E$2:$E$841,MATCH(Calc.!$B$24&amp;Calc.!$C$23&amp;C71,RLwgtbygrp!$B$2:$B$841&amp;RLwgtbygrp!$A$2:$A$841&amp;RLwgtbygrp!$C$2:$C$841&amp;RLwgtbygrp!$D$2:$D$841,0))</f>
        <v>2.0000000000000001E-4</v>
      </c>
      <c r="E71" s="113">
        <f t="array" aca="1" ref="E71" ca="1">SUMPRODUCT((1-EXP(-$C71/(INDIRECT("'Premops ISO ILF Parameters'!"&amp;"F"&amp;Calc.!$C$26):INDIRECT("'Premops ISO ILF Parameters'!"&amp;"F"&amp;Calc.!$C$27)))),INDIRECT("'Premops ISO ILF Parameters'!"&amp;"H"&amp;Calc.!$C$26):INDIRECT("'Premops ISO ILF Parameters'!"&amp;"H"&amp;Calc.!$C$27))</f>
        <v>12109.636534231848</v>
      </c>
      <c r="F71" s="89">
        <f t="shared" si="10"/>
        <v>14095.361666796043</v>
      </c>
      <c r="G71" s="89">
        <f t="shared" si="11"/>
        <v>14710.545243278797</v>
      </c>
      <c r="H71" s="89">
        <f t="shared" si="12"/>
        <v>15312.668472207941</v>
      </c>
      <c r="I71" s="129">
        <f t="shared" si="13"/>
        <v>1372065898.6291199</v>
      </c>
      <c r="J71" s="129">
        <f t="shared" si="14"/>
        <v>1452739932.7235718</v>
      </c>
      <c r="K71" s="129">
        <f t="shared" si="15"/>
        <v>1532588774.6082764</v>
      </c>
      <c r="L71" s="89">
        <f t="shared" ref="L71:L83" si="18">$H$48*(($I71+4*$J71+$K71)+$H$49*($F71^2+4*$G71^2+$H71^2))/6</f>
        <v>310.61243838012712</v>
      </c>
      <c r="M71" s="89">
        <f t="shared" si="16"/>
        <v>188.40127617114078</v>
      </c>
      <c r="N71" s="89">
        <f t="shared" si="17"/>
        <v>73.550136770361036</v>
      </c>
      <c r="O71" s="89">
        <f t="shared" ref="O71:O97" si="19">M71+N71</f>
        <v>261.95141294150181</v>
      </c>
      <c r="P71" s="111">
        <f t="shared" ref="P71:P97" si="20">L71+O71</f>
        <v>572.56385132162893</v>
      </c>
    </row>
    <row r="72" spans="1:16">
      <c r="A72" s="34"/>
      <c r="C72" s="70">
        <v>250000</v>
      </c>
      <c r="D72" s="80">
        <f t="array" ref="D72">INDEX(RLwgtbygrp!$E$2:$E$841,MATCH(Calc.!$B$24&amp;Calc.!$C$23&amp;C72,RLwgtbygrp!$B$2:$B$841&amp;RLwgtbygrp!$A$2:$A$841&amp;RLwgtbygrp!$C$2:$C$841&amp;RLwgtbygrp!$D$2:$D$841,0))</f>
        <v>8.9999999999999998E-4</v>
      </c>
      <c r="E72" s="113">
        <f t="array" aca="1" ref="E72" ca="1">SUMPRODUCT((1-EXP(-$C72/(INDIRECT("'Premops ISO ILF Parameters'!"&amp;"F"&amp;Calc.!$C$26):INDIRECT("'Premops ISO ILF Parameters'!"&amp;"F"&amp;Calc.!$C$27)))),INDIRECT("'Premops ISO ILF Parameters'!"&amp;"H"&amp;Calc.!$C$26):INDIRECT("'Premops ISO ILF Parameters'!"&amp;"H"&amp;Calc.!$C$27))</f>
        <v>12663.276398489086</v>
      </c>
      <c r="F72" s="89">
        <f t="shared" si="10"/>
        <v>14828.431123381511</v>
      </c>
      <c r="G72" s="89">
        <f t="shared" si="11"/>
        <v>15495.30695783908</v>
      </c>
      <c r="H72" s="89">
        <f t="shared" si="12"/>
        <v>16149.724280104991</v>
      </c>
      <c r="I72" s="129">
        <f t="shared" si="13"/>
        <v>1700299889.6649475</v>
      </c>
      <c r="J72" s="129">
        <f t="shared" si="14"/>
        <v>1804118403.6989136</v>
      </c>
      <c r="K72" s="129">
        <f t="shared" si="15"/>
        <v>1907382316.1171265</v>
      </c>
      <c r="L72" s="89">
        <f t="shared" si="18"/>
        <v>380.42778916152088</v>
      </c>
      <c r="M72" s="89">
        <f t="shared" si="16"/>
        <v>198.458676490789</v>
      </c>
      <c r="N72" s="89">
        <f t="shared" si="17"/>
        <v>79.832680772058509</v>
      </c>
      <c r="O72" s="89">
        <f t="shared" si="19"/>
        <v>278.2913572628475</v>
      </c>
      <c r="P72" s="111">
        <f t="shared" si="20"/>
        <v>658.71914642436832</v>
      </c>
    </row>
    <row r="73" spans="1:16">
      <c r="A73" s="34"/>
      <c r="C73" s="70">
        <v>300000</v>
      </c>
      <c r="D73" s="80">
        <f t="array" ref="D73">INDEX(RLwgtbygrp!$E$2:$E$841,MATCH(Calc.!$B$24&amp;Calc.!$C$23&amp;C73,RLwgtbygrp!$B$2:$B$841&amp;RLwgtbygrp!$A$2:$A$841&amp;RLwgtbygrp!$C$2:$C$841&amp;RLwgtbygrp!$D$2:$D$841,0))</f>
        <v>3.0000000000000001E-3</v>
      </c>
      <c r="E73" s="113">
        <f t="array" aca="1" ref="E73" ca="1">SUMPRODUCT((1-EXP(-$C73/(INDIRECT("'Premops ISO ILF Parameters'!"&amp;"F"&amp;Calc.!$C$26):INDIRECT("'Premops ISO ILF Parameters'!"&amp;"F"&amp;Calc.!$C$27)))),INDIRECT("'Premops ISO ILF Parameters'!"&amp;"H"&amp;Calc.!$C$26):INDIRECT("'Premops ISO ILF Parameters'!"&amp;"H"&amp;Calc.!$C$27))</f>
        <v>13087.556362392474</v>
      </c>
      <c r="F73" s="89">
        <f t="shared" si="10"/>
        <v>15402.651928792407</v>
      </c>
      <c r="G73" s="89">
        <f t="shared" si="11"/>
        <v>16109.925551646433</v>
      </c>
      <c r="H73" s="89">
        <f t="shared" si="12"/>
        <v>16805.217946438373</v>
      </c>
      <c r="I73" s="129">
        <f t="shared" si="13"/>
        <v>2015069085.4419861</v>
      </c>
      <c r="J73" s="129">
        <f t="shared" si="14"/>
        <v>2141032159.4695435</v>
      </c>
      <c r="K73" s="129">
        <f t="shared" si="15"/>
        <v>2266701688.5462646</v>
      </c>
      <c r="L73" s="89">
        <f t="shared" si="18"/>
        <v>446.75399411742757</v>
      </c>
      <c r="M73" s="89">
        <f t="shared" si="16"/>
        <v>206.33554088119999</v>
      </c>
      <c r="N73" s="89">
        <f t="shared" si="17"/>
        <v>84.742942280909588</v>
      </c>
      <c r="O73" s="89">
        <f t="shared" si="19"/>
        <v>291.07848316210959</v>
      </c>
      <c r="P73" s="111">
        <f t="shared" si="20"/>
        <v>737.83247727953722</v>
      </c>
    </row>
    <row r="74" spans="1:16">
      <c r="A74" s="34"/>
      <c r="C74" s="70">
        <v>500000</v>
      </c>
      <c r="D74" s="80">
        <f t="array" ref="D74">INDEX(RLwgtbygrp!$E$2:$E$841,MATCH(Calc.!$B$24&amp;Calc.!$C$23&amp;C74,RLwgtbygrp!$B$2:$B$841&amp;RLwgtbygrp!$A$2:$A$841&amp;RLwgtbygrp!$C$2:$C$841&amp;RLwgtbygrp!$D$2:$D$841,0))</f>
        <v>1.14E-2</v>
      </c>
      <c r="E74" s="113">
        <f t="array" aca="1" ref="E74" ca="1">SUMPRODUCT((1-EXP(-$C74/(INDIRECT("'Premops ISO ILF Parameters'!"&amp;"F"&amp;Calc.!$C$26):INDIRECT("'Premops ISO ILF Parameters'!"&amp;"F"&amp;Calc.!$C$27)))),INDIRECT("'Premops ISO ILF Parameters'!"&amp;"H"&amp;Calc.!$C$26):INDIRECT("'Premops ISO ILF Parameters'!"&amp;"H"&amp;Calc.!$C$27))</f>
        <v>14165.29696709324</v>
      </c>
      <c r="F74" s="89">
        <f t="shared" si="10"/>
        <v>16896.063307687142</v>
      </c>
      <c r="G74" s="89">
        <f t="shared" si="11"/>
        <v>17709.985149721735</v>
      </c>
      <c r="H74" s="89">
        <f t="shared" si="12"/>
        <v>18512.862123250125</v>
      </c>
      <c r="I74" s="129">
        <f t="shared" si="13"/>
        <v>3178738687.2863464</v>
      </c>
      <c r="J74" s="129">
        <f t="shared" si="14"/>
        <v>3387935588.9057007</v>
      </c>
      <c r="K74" s="129">
        <f t="shared" si="15"/>
        <v>3597563595.0559082</v>
      </c>
      <c r="L74" s="89">
        <f t="shared" si="18"/>
        <v>688.90566091726885</v>
      </c>
      <c r="M74" s="89">
        <f t="shared" si="16"/>
        <v>226.84129613658476</v>
      </c>
      <c r="N74" s="89">
        <f t="shared" si="17"/>
        <v>97.686308462907206</v>
      </c>
      <c r="O74" s="89">
        <f t="shared" si="19"/>
        <v>324.52760459949195</v>
      </c>
      <c r="P74" s="111">
        <f t="shared" si="20"/>
        <v>1013.4332655167608</v>
      </c>
    </row>
    <row r="75" spans="1:16">
      <c r="A75" s="34"/>
      <c r="C75" s="70">
        <v>750000</v>
      </c>
      <c r="D75" s="80">
        <f t="array" ref="D75">INDEX(RLwgtbygrp!$E$2:$E$841,MATCH(Calc.!$B$24&amp;Calc.!$C$23&amp;C75,RLwgtbygrp!$B$2:$B$841&amp;RLwgtbygrp!$A$2:$A$841&amp;RLwgtbygrp!$C$2:$C$841&amp;RLwgtbygrp!$D$2:$D$841,0))</f>
        <v>2.9999999999999997E-4</v>
      </c>
      <c r="E75" s="113">
        <f t="array" aca="1" ref="E75" ca="1">SUMPRODUCT((1-EXP(-$C75/(INDIRECT("'Premops ISO ILF Parameters'!"&amp;"F"&amp;Calc.!$C$26):INDIRECT("'Premops ISO ILF Parameters'!"&amp;"F"&amp;Calc.!$C$27)))),INDIRECT("'Premops ISO ILF Parameters'!"&amp;"H"&amp;Calc.!$C$26):INDIRECT("'Premops ISO ILF Parameters'!"&amp;"H"&amp;Calc.!$C$27))</f>
        <v>14954.315430386476</v>
      </c>
      <c r="F75" s="89">
        <f t="shared" si="10"/>
        <v>17953.727484334264</v>
      </c>
      <c r="G75" s="89">
        <f t="shared" si="11"/>
        <v>18846.07300391993</v>
      </c>
      <c r="H75" s="89">
        <f t="shared" si="12"/>
        <v>19728.163672026065</v>
      </c>
      <c r="I75" s="129">
        <f t="shared" si="13"/>
        <v>4478137526.9058533</v>
      </c>
      <c r="J75" s="129">
        <f t="shared" si="14"/>
        <v>4783796841.2102661</v>
      </c>
      <c r="K75" s="129">
        <f t="shared" si="15"/>
        <v>5090862443.078064</v>
      </c>
      <c r="L75" s="89">
        <f t="shared" si="18"/>
        <v>956.44302168285128</v>
      </c>
      <c r="M75" s="89">
        <f t="shared" si="16"/>
        <v>241.40180047095419</v>
      </c>
      <c r="N75" s="89">
        <f t="shared" si="17"/>
        <v>107.21031147870005</v>
      </c>
      <c r="O75" s="89">
        <f t="shared" si="19"/>
        <v>348.61211194965426</v>
      </c>
      <c r="P75" s="111">
        <f t="shared" si="20"/>
        <v>1305.0551336325057</v>
      </c>
    </row>
    <row r="76" spans="1:16">
      <c r="A76" s="34"/>
      <c r="C76" s="70">
        <v>1000000</v>
      </c>
      <c r="D76" s="80">
        <f t="array" ref="D76">INDEX(RLwgtbygrp!$E$2:$E$841,MATCH(Calc.!$B$24&amp;Calc.!$C$23&amp;C76,RLwgtbygrp!$B$2:$B$841&amp;RLwgtbygrp!$A$2:$A$841&amp;RLwgtbygrp!$C$2:$C$841&amp;RLwgtbygrp!$D$2:$D$841,0))</f>
        <v>0.90690000000000004</v>
      </c>
      <c r="E76" s="113">
        <f t="array" aca="1" ref="E76" ca="1">SUMPRODUCT((1-EXP(-$C76/(INDIRECT("'Premops ISO ILF Parameters'!"&amp;"F"&amp;Calc.!$C$26):INDIRECT("'Premops ISO ILF Parameters'!"&amp;"F"&amp;Calc.!$C$27)))),INDIRECT("'Premops ISO ILF Parameters'!"&amp;"H"&amp;Calc.!$C$26):INDIRECT("'Premops ISO ILF Parameters'!"&amp;"H"&amp;Calc.!$C$27))</f>
        <v>15483.01657368926</v>
      </c>
      <c r="F76" s="89">
        <f t="shared" si="10"/>
        <v>18631.163595099169</v>
      </c>
      <c r="G76" s="89">
        <f t="shared" si="11"/>
        <v>19575.723651142158</v>
      </c>
      <c r="H76" s="89">
        <f t="shared" si="12"/>
        <v>20510.546211160359</v>
      </c>
      <c r="I76" s="129">
        <f t="shared" si="13"/>
        <v>5652919314.7895203</v>
      </c>
      <c r="J76" s="129">
        <f t="shared" si="14"/>
        <v>6049217055.5332642</v>
      </c>
      <c r="K76" s="129">
        <f t="shared" si="15"/>
        <v>6447819720.4993286</v>
      </c>
      <c r="L76" s="89">
        <f t="shared" si="18"/>
        <v>1197.1889253256959</v>
      </c>
      <c r="M76" s="89">
        <f t="shared" si="16"/>
        <v>250.75366324563174</v>
      </c>
      <c r="N76" s="89">
        <f t="shared" si="17"/>
        <v>113.55087884146853</v>
      </c>
      <c r="O76" s="89">
        <f t="shared" si="19"/>
        <v>364.30454208710029</v>
      </c>
      <c r="P76" s="111">
        <f t="shared" si="20"/>
        <v>1561.4934674127962</v>
      </c>
    </row>
    <row r="77" spans="1:16">
      <c r="A77" s="34"/>
      <c r="C77" s="70">
        <v>1500000</v>
      </c>
      <c r="D77" s="80">
        <f t="array" ref="D77">INDEX(RLwgtbygrp!$E$2:$E$841,MATCH(Calc.!$B$24&amp;Calc.!$C$23&amp;C77,RLwgtbygrp!$B$2:$B$841&amp;RLwgtbygrp!$A$2:$A$841&amp;RLwgtbygrp!$C$2:$C$841&amp;RLwgtbygrp!$D$2:$D$841,0))</f>
        <v>5.4999999999999997E-3</v>
      </c>
      <c r="E77" s="113">
        <f t="array" aca="1" ref="E77" ca="1">SUMPRODUCT((1-EXP(-$C77/(INDIRECT("'Premops ISO ILF Parameters'!"&amp;"F"&amp;Calc.!$C$26):INDIRECT("'Premops ISO ILF Parameters'!"&amp;"F"&amp;Calc.!$C$27)))),INDIRECT("'Premops ISO ILF Parameters'!"&amp;"H"&amp;Calc.!$C$26):INDIRECT("'Premops ISO ILF Parameters'!"&amp;"H"&amp;Calc.!$C$27))</f>
        <v>16154.663139947104</v>
      </c>
      <c r="F77" s="89">
        <f t="shared" si="10"/>
        <v>19475.357010822761</v>
      </c>
      <c r="G77" s="89">
        <f t="shared" si="11"/>
        <v>20488.06502075923</v>
      </c>
      <c r="H77" s="89">
        <f t="shared" si="12"/>
        <v>21492.05390386709</v>
      </c>
      <c r="I77" s="129">
        <f t="shared" si="13"/>
        <v>7724050376.8212585</v>
      </c>
      <c r="J77" s="129">
        <f t="shared" si="14"/>
        <v>8287770108.9467468</v>
      </c>
      <c r="K77" s="129">
        <f t="shared" si="15"/>
        <v>8856357514.7032471</v>
      </c>
      <c r="L77" s="89">
        <f t="shared" si="18"/>
        <v>1620.6744757959661</v>
      </c>
      <c r="M77" s="89">
        <f t="shared" si="16"/>
        <v>262.44847350872493</v>
      </c>
      <c r="N77" s="89">
        <f t="shared" si="17"/>
        <v>121.84695067147908</v>
      </c>
      <c r="O77" s="89">
        <f t="shared" si="19"/>
        <v>384.29542418020401</v>
      </c>
      <c r="P77" s="111">
        <f t="shared" si="20"/>
        <v>2004.9698999761702</v>
      </c>
    </row>
    <row r="78" spans="1:16">
      <c r="A78" s="34"/>
      <c r="C78" s="70">
        <v>2000000</v>
      </c>
      <c r="D78" s="80">
        <f t="array" ref="D78">INDEX(RLwgtbygrp!$E$2:$E$841,MATCH(Calc.!$B$24&amp;Calc.!$C$23&amp;C78,RLwgtbygrp!$B$2:$B$841&amp;RLwgtbygrp!$A$2:$A$841&amp;RLwgtbygrp!$C$2:$C$841&amp;RLwgtbygrp!$D$2:$D$841,0))</f>
        <v>5.5800000000000002E-2</v>
      </c>
      <c r="E78" s="113">
        <f t="array" aca="1" ref="E78" ca="1">SUMPRODUCT((1-EXP(-$C78/(INDIRECT("'Premops ISO ILF Parameters'!"&amp;"F"&amp;Calc.!$C$26):INDIRECT("'Premops ISO ILF Parameters'!"&amp;"F"&amp;Calc.!$C$27)))),INDIRECT("'Premops ISO ILF Parameters'!"&amp;"H"&amp;Calc.!$C$26):INDIRECT("'Premops ISO ILF Parameters'!"&amp;"H"&amp;Calc.!$C$27))</f>
        <v>16571.128843704239</v>
      </c>
      <c r="F78" s="89">
        <f t="shared" si="10"/>
        <v>19997.947810025049</v>
      </c>
      <c r="G78" s="89">
        <f t="shared" si="11"/>
        <v>21053.325275859224</v>
      </c>
      <c r="H78" s="89">
        <f t="shared" si="12"/>
        <v>22100.983977964454</v>
      </c>
      <c r="I78" s="129">
        <f t="shared" si="13"/>
        <v>9535705820.3955688</v>
      </c>
      <c r="J78" s="129">
        <f t="shared" si="14"/>
        <v>10247305639.133209</v>
      </c>
      <c r="K78" s="129">
        <f t="shared" si="15"/>
        <v>10967253832.368347</v>
      </c>
      <c r="L78" s="89">
        <f t="shared" si="18"/>
        <v>1989.8284582150181</v>
      </c>
      <c r="M78" s="89">
        <f t="shared" si="16"/>
        <v>269.6951565244122</v>
      </c>
      <c r="N78" s="89">
        <f t="shared" si="17"/>
        <v>127.06320894920746</v>
      </c>
      <c r="O78" s="89">
        <f t="shared" si="19"/>
        <v>396.75836547361968</v>
      </c>
      <c r="P78" s="111">
        <f t="shared" si="20"/>
        <v>2386.5868236886377</v>
      </c>
    </row>
    <row r="79" spans="1:16">
      <c r="A79" s="34"/>
      <c r="C79" s="70">
        <v>2500000</v>
      </c>
      <c r="D79" s="80">
        <f t="array" ref="D79">INDEX(RLwgtbygrp!$E$2:$E$841,MATCH(Calc.!$B$24&amp;Calc.!$C$23&amp;C79,RLwgtbygrp!$B$2:$B$841&amp;RLwgtbygrp!$A$2:$A$841&amp;RLwgtbygrp!$C$2:$C$841&amp;RLwgtbygrp!$D$2:$D$841,0))</f>
        <v>0</v>
      </c>
      <c r="E79" s="113">
        <f t="array" aca="1" ref="E79" ca="1">SUMPRODUCT((1-EXP(-$C79/(INDIRECT("'Premops ISO ILF Parameters'!"&amp;"F"&amp;Calc.!$C$26):INDIRECT("'Premops ISO ILF Parameters'!"&amp;"F"&amp;Calc.!$C$27)))),INDIRECT("'Premops ISO ILF Parameters'!"&amp;"H"&amp;Calc.!$C$26):INDIRECT("'Premops ISO ILF Parameters'!"&amp;"H"&amp;Calc.!$C$27))</f>
        <v>16863.889069594938</v>
      </c>
      <c r="F79" s="89">
        <f t="shared" si="10"/>
        <v>20365.393970227906</v>
      </c>
      <c r="G79" s="89">
        <f t="shared" si="11"/>
        <v>21450.396474048255</v>
      </c>
      <c r="H79" s="89">
        <f t="shared" si="12"/>
        <v>22528.374136481383</v>
      </c>
      <c r="I79" s="129">
        <f t="shared" si="13"/>
        <v>11179829352.602325</v>
      </c>
      <c r="J79" s="129">
        <f t="shared" si="14"/>
        <v>12023962438.943359</v>
      </c>
      <c r="K79" s="129">
        <f t="shared" si="15"/>
        <v>12879540846.737915</v>
      </c>
      <c r="L79" s="89">
        <f t="shared" si="18"/>
        <v>2323.7058549230933</v>
      </c>
      <c r="M79" s="89">
        <f t="shared" si="16"/>
        <v>274.78555076598684</v>
      </c>
      <c r="N79" s="89">
        <f t="shared" si="17"/>
        <v>130.68477501645671</v>
      </c>
      <c r="O79" s="89">
        <f t="shared" si="19"/>
        <v>405.47032578244352</v>
      </c>
      <c r="P79" s="111">
        <f t="shared" si="20"/>
        <v>2729.1761807055368</v>
      </c>
    </row>
    <row r="80" spans="1:16">
      <c r="A80" s="34"/>
      <c r="C80" s="70">
        <v>3000000</v>
      </c>
      <c r="D80" s="80">
        <f t="array" ref="D80">INDEX(RLwgtbygrp!$E$2:$E$841,MATCH(Calc.!$B$24&amp;Calc.!$C$23&amp;C80,RLwgtbygrp!$B$2:$B$841&amp;RLwgtbygrp!$A$2:$A$841&amp;RLwgtbygrp!$C$2:$C$841&amp;RLwgtbygrp!$D$2:$D$841,0))</f>
        <v>5.4000000000000003E-3</v>
      </c>
      <c r="E80" s="113">
        <f t="array" aca="1" ref="E80" ca="1">SUMPRODUCT((1-EXP(-$C80/(INDIRECT("'Premops ISO ILF Parameters'!"&amp;"F"&amp;Calc.!$C$26):INDIRECT("'Premops ISO ILF Parameters'!"&amp;"F"&amp;Calc.!$C$27)))),INDIRECT("'Premops ISO ILF Parameters'!"&amp;"H"&amp;Calc.!$C$26):INDIRECT("'Premops ISO ILF Parameters'!"&amp;"H"&amp;Calc.!$C$27))</f>
        <v>17086.226636624939</v>
      </c>
      <c r="F80" s="89">
        <f t="shared" si="10"/>
        <v>20643.741170051984</v>
      </c>
      <c r="G80" s="89">
        <f t="shared" si="11"/>
        <v>21751.113368281014</v>
      </c>
      <c r="H80" s="89">
        <f t="shared" si="12"/>
        <v>22851.914897080311</v>
      </c>
      <c r="I80" s="129">
        <f t="shared" si="13"/>
        <v>12704937371.564667</v>
      </c>
      <c r="J80" s="129">
        <f t="shared" si="14"/>
        <v>13671642011.842651</v>
      </c>
      <c r="K80" s="129">
        <f t="shared" si="15"/>
        <v>14652275842.846497</v>
      </c>
      <c r="L80" s="89">
        <f t="shared" si="18"/>
        <v>2632.837314077809</v>
      </c>
      <c r="M80" s="89">
        <f t="shared" si="16"/>
        <v>278.64052383348525</v>
      </c>
      <c r="N80" s="89">
        <f t="shared" si="17"/>
        <v>133.41519532644463</v>
      </c>
      <c r="O80" s="89">
        <f t="shared" si="19"/>
        <v>412.05571915992988</v>
      </c>
      <c r="P80" s="111">
        <f t="shared" si="20"/>
        <v>3044.893033237739</v>
      </c>
    </row>
    <row r="81" spans="1:16">
      <c r="A81" s="34"/>
      <c r="C81" s="70">
        <v>4000000</v>
      </c>
      <c r="D81" s="80">
        <f t="array" ref="D81">INDEX(RLwgtbygrp!$E$2:$E$841,MATCH(Calc.!$B$24&amp;Calc.!$C$23&amp;C81,RLwgtbygrp!$B$2:$B$841&amp;RLwgtbygrp!$A$2:$A$841&amp;RLwgtbygrp!$C$2:$C$841&amp;RLwgtbygrp!$D$2:$D$841,0))</f>
        <v>0</v>
      </c>
      <c r="E81" s="113">
        <f t="array" aca="1" ref="E81" ca="1">SUMPRODUCT((1-EXP(-$C81/(INDIRECT("'Premops ISO ILF Parameters'!"&amp;"F"&amp;Calc.!$C$26):INDIRECT("'Premops ISO ILF Parameters'!"&amp;"F"&amp;Calc.!$C$27)))),INDIRECT("'Premops ISO ILF Parameters'!"&amp;"H"&amp;Calc.!$C$26):INDIRECT("'Premops ISO ILF Parameters'!"&amp;"H"&amp;Calc.!$C$27))</f>
        <v>17408.595400346447</v>
      </c>
      <c r="F81" s="89">
        <f t="shared" si="10"/>
        <v>21045.74998935964</v>
      </c>
      <c r="G81" s="89">
        <f t="shared" si="11"/>
        <v>22185.647337031762</v>
      </c>
      <c r="H81" s="89">
        <f t="shared" si="12"/>
        <v>23319.602098000869</v>
      </c>
      <c r="I81" s="129">
        <f t="shared" si="13"/>
        <v>15492390962.303864</v>
      </c>
      <c r="J81" s="129">
        <f t="shared" si="14"/>
        <v>16684669501.259674</v>
      </c>
      <c r="K81" s="129">
        <f t="shared" si="15"/>
        <v>17895240248.614075</v>
      </c>
      <c r="L81" s="89">
        <f t="shared" si="18"/>
        <v>3197.2553324979817</v>
      </c>
      <c r="M81" s="89">
        <f t="shared" si="16"/>
        <v>284.21091326966115</v>
      </c>
      <c r="N81" s="89">
        <f t="shared" si="17"/>
        <v>137.383235878638</v>
      </c>
      <c r="O81" s="89">
        <f t="shared" si="19"/>
        <v>421.59414914829915</v>
      </c>
      <c r="P81" s="111">
        <f t="shared" si="20"/>
        <v>3618.8494816462808</v>
      </c>
    </row>
    <row r="82" spans="1:16">
      <c r="A82" s="34"/>
      <c r="C82" s="70">
        <v>5000000</v>
      </c>
      <c r="D82" s="80">
        <f t="array" ref="D82">INDEX(RLwgtbygrp!$E$2:$E$841,MATCH(Calc.!$B$24&amp;Calc.!$C$23&amp;C82,RLwgtbygrp!$B$2:$B$841&amp;RLwgtbygrp!$A$2:$A$841&amp;RLwgtbygrp!$C$2:$C$841&amp;RLwgtbygrp!$D$2:$D$841,0))</f>
        <v>4.4000000000000003E-3</v>
      </c>
      <c r="E82" s="113">
        <f t="array" aca="1" ref="E82" ca="1">SUMPRODUCT((1-EXP(-$C82/(INDIRECT("'Premops ISO ILF Parameters'!"&amp;"F"&amp;Calc.!$C$26):INDIRECT("'Premops ISO ILF Parameters'!"&amp;"F"&amp;Calc.!$C$27)))),INDIRECT("'Premops ISO ILF Parameters'!"&amp;"H"&amp;Calc.!$C$26):INDIRECT("'Premops ISO ILF Parameters'!"&amp;"H"&amp;Calc.!$C$27))</f>
        <v>17635.401378086914</v>
      </c>
      <c r="F82" s="89">
        <f t="shared" si="10"/>
        <v>21328.287789551578</v>
      </c>
      <c r="G82" s="89">
        <f t="shared" si="11"/>
        <v>22491.134851592407</v>
      </c>
      <c r="H82" s="89">
        <f t="shared" si="12"/>
        <v>23648.532941586116</v>
      </c>
      <c r="I82" s="129">
        <f t="shared" si="13"/>
        <v>18020678570.621735</v>
      </c>
      <c r="J82" s="129">
        <f t="shared" si="14"/>
        <v>19418316318.586914</v>
      </c>
      <c r="K82" s="129">
        <f t="shared" si="15"/>
        <v>20838671007.687866</v>
      </c>
      <c r="L82" s="89">
        <f t="shared" si="18"/>
        <v>3708.6680568697243</v>
      </c>
      <c r="M82" s="89">
        <f t="shared" si="16"/>
        <v>288.12716055634706</v>
      </c>
      <c r="N82" s="89">
        <f t="shared" si="17"/>
        <v>140.18611870253014</v>
      </c>
      <c r="O82" s="89">
        <f t="shared" si="19"/>
        <v>428.31327925887717</v>
      </c>
      <c r="P82" s="111">
        <f t="shared" si="20"/>
        <v>4136.9813361286015</v>
      </c>
    </row>
    <row r="83" spans="1:16">
      <c r="A83" s="34"/>
      <c r="C83" s="71">
        <v>10000000</v>
      </c>
      <c r="D83" s="80">
        <f t="array" ref="D83">INDEX(RLwgtbygrp!$E$2:$E$841,MATCH(Calc.!$B$24&amp;Calc.!$C$23&amp;C83,RLwgtbygrp!$B$2:$B$841&amp;RLwgtbygrp!$A$2:$A$841&amp;RLwgtbygrp!$C$2:$C$841&amp;RLwgtbygrp!$D$2:$D$841,0))</f>
        <v>4.4000000000000003E-3</v>
      </c>
      <c r="E83" s="113">
        <f t="array" aca="1" ref="E83" ca="1">SUMPRODUCT((1-EXP(-$C83/(INDIRECT("'Premops ISO ILF Parameters'!"&amp;"F"&amp;Calc.!$C$26):INDIRECT("'Premops ISO ILF Parameters'!"&amp;"F"&amp;Calc.!$C$27)))),INDIRECT("'Premops ISO ILF Parameters'!"&amp;"H"&amp;Calc.!$C$26):INDIRECT("'Premops ISO ILF Parameters'!"&amp;"H"&amp;Calc.!$C$27))</f>
        <v>18226.314307889526</v>
      </c>
      <c r="F83" s="97">
        <f t="shared" si="10"/>
        <v>22066.881206931957</v>
      </c>
      <c r="G83" s="97">
        <f t="shared" si="11"/>
        <v>23289.52363321626</v>
      </c>
      <c r="H83" s="97">
        <f t="shared" si="12"/>
        <v>24507.979607694997</v>
      </c>
      <c r="I83" s="130">
        <f t="shared" si="13"/>
        <v>28515552438.505615</v>
      </c>
      <c r="J83" s="130">
        <f t="shared" si="14"/>
        <v>30763033199.663025</v>
      </c>
      <c r="K83" s="130">
        <f t="shared" si="15"/>
        <v>33051044266.792114</v>
      </c>
      <c r="L83" s="97">
        <f t="shared" si="18"/>
        <v>5827.2849546486786</v>
      </c>
      <c r="M83" s="97">
        <f t="shared" si="16"/>
        <v>298.36213720685055</v>
      </c>
      <c r="N83" s="97">
        <f t="shared" si="17"/>
        <v>147.4875952027073</v>
      </c>
      <c r="O83" s="97">
        <f t="shared" si="19"/>
        <v>445.84973240955787</v>
      </c>
      <c r="P83" s="112">
        <f t="shared" si="20"/>
        <v>6273.1346870582365</v>
      </c>
    </row>
    <row r="84" spans="1:16" s="34" customFormat="1">
      <c r="C84" s="88">
        <v>0</v>
      </c>
      <c r="D84" s="80">
        <v>0</v>
      </c>
      <c r="E84" s="113">
        <f t="array" aca="1" ref="E84" ca="1">SUMPRODUCT((1-EXP(-$C84/(INDIRECT("'Premops ISO ILF Parameters'!"&amp;"F"&amp;Calc.!$C$26):INDIRECT("'Premops ISO ILF Parameters'!"&amp;"F"&amp;Calc.!$C$27)))),INDIRECT("'Premops ISO ILF Parameters'!"&amp;"H"&amp;Calc.!$C$26):INDIRECT("'Premops ISO ILF Parameters'!"&amp;"H"&amp;Calc.!$C$27))</f>
        <v>0</v>
      </c>
      <c r="F84" s="96">
        <f t="shared" ref="F84:F97" si="21">$F$65-SUMPRODUCT(tab1_wt_st, tab1_mu_st*$H$55,EXP(-$C84/(tab1_mu_st*$H$55)))</f>
        <v>0</v>
      </c>
      <c r="G84" s="96">
        <f t="shared" ref="G84:G97" si="22">$G$65-SUMPRODUCT(tab1_wt_st,tab1_mu_st*$H$56,EXP(-$C84/(tab1_mu_st*$H$56)))</f>
        <v>0</v>
      </c>
      <c r="H84" s="96">
        <f t="shared" ref="H84:H97" si="23">$H$65-SUMPRODUCT(tab1_wt_st,tab1_mu_st*$H$57,EXP(-$C84/(tab1_mu_st*$H$57)))</f>
        <v>0</v>
      </c>
      <c r="I84" s="88">
        <f t="shared" ref="I84:I97" si="24">$I$65-2*SUMPRODUCT(tab1_wt_st, tab1_mu_st*$H$55,tab1_mu_st*$H$55+$C84,EXP(-$C84/(tab1_mu_st*$H$55)))</f>
        <v>0</v>
      </c>
      <c r="J84" s="88">
        <f t="shared" ref="J84:J97" si="25">$J$65-2*SUMPRODUCT(tab1_wt_st, tab1_mu_st*$H$56,tab1_mu_st*$H$56+$C84,EXP(-$C84/(tab1_mu_st*$H$56)))</f>
        <v>0</v>
      </c>
      <c r="K84" s="88">
        <f t="shared" ref="K84:K97" si="26">$K$65-2*SUMPRODUCT(tab1_wt_st, tab1_mu_st*$H$57,tab1_mu_st*$H$57+$C84,EXP(-$C84/(tab1_mu_st*$H$57)))</f>
        <v>0</v>
      </c>
      <c r="L84" s="96">
        <f>$H$48*(($I84+4*$J84+$K84)+$H$49*($F84^2+4*$G84^2+$H84^2))/6</f>
        <v>0</v>
      </c>
      <c r="M84" s="96">
        <f t="shared" si="16"/>
        <v>0</v>
      </c>
      <c r="N84" s="96">
        <f t="shared" si="17"/>
        <v>0</v>
      </c>
      <c r="O84" s="96">
        <f>M84+N84</f>
        <v>0</v>
      </c>
      <c r="P84" s="111">
        <f>L84+O84</f>
        <v>0</v>
      </c>
    </row>
    <row r="85" spans="1:16" s="34" customFormat="1">
      <c r="C85" s="89">
        <f>C11</f>
        <v>25000</v>
      </c>
      <c r="D85" s="81">
        <v>0</v>
      </c>
      <c r="E85" s="113">
        <f t="array" aca="1" ref="E85" ca="1">SUMPRODUCT((1-EXP(-$C85/(INDIRECT("'Premops ISO ILF Parameters'!"&amp;"F"&amp;Calc.!$C$26):INDIRECT("'Premops ISO ILF Parameters'!"&amp;"F"&amp;Calc.!$C$27)))),INDIRECT("'Premops ISO ILF Parameters'!"&amp;"H"&amp;Calc.!$C$26):INDIRECT("'Premops ISO ILF Parameters'!"&amp;"H"&amp;Calc.!$C$27))</f>
        <v>6262.9414104732714</v>
      </c>
      <c r="F85" s="96">
        <f t="shared" si="21"/>
        <v>6058.154576574052</v>
      </c>
      <c r="G85" s="96">
        <f t="shared" si="22"/>
        <v>6262.9414104732732</v>
      </c>
      <c r="H85" s="96">
        <f t="shared" si="23"/>
        <v>6461.261364765729</v>
      </c>
      <c r="I85" s="88">
        <f t="shared" si="24"/>
        <v>99341890.990509033</v>
      </c>
      <c r="J85" s="88">
        <f t="shared" si="25"/>
        <v>103665205.01019287</v>
      </c>
      <c r="K85" s="88">
        <f t="shared" si="26"/>
        <v>107899690.26873779</v>
      </c>
      <c r="L85" s="96">
        <f t="shared" ref="L85:L97" si="27">$H$48*(($I85+4*$J85+$K85)+$H$49*($F85^2+4*$G85^2+$H85^2))/6</f>
        <v>26.589015076239718</v>
      </c>
      <c r="M85" s="89">
        <f t="shared" si="16"/>
        <v>80.197146280086258</v>
      </c>
      <c r="N85" s="89">
        <f t="shared" si="17"/>
        <v>24.356301593234406</v>
      </c>
      <c r="O85" s="89">
        <f>M85+N85</f>
        <v>104.55344787332066</v>
      </c>
      <c r="P85" s="111">
        <f>L85+O85</f>
        <v>131.14246294956038</v>
      </c>
    </row>
    <row r="86" spans="1:16" s="34" customFormat="1">
      <c r="C86" s="89">
        <f>C12</f>
        <v>50000</v>
      </c>
      <c r="D86" s="81">
        <v>0</v>
      </c>
      <c r="E86" s="113">
        <f t="array" aca="1" ref="E86" ca="1">SUMPRODUCT((1-EXP(-$C86/(INDIRECT("'Premops ISO ILF Parameters'!"&amp;"F"&amp;Calc.!$C$26):INDIRECT("'Premops ISO ILF Parameters'!"&amp;"F"&amp;Calc.!$C$27)))),INDIRECT("'Premops ISO ILF Parameters'!"&amp;"H"&amp;Calc.!$C$26):INDIRECT("'Premops ISO ILF Parameters'!"&amp;"H"&amp;Calc.!$C$27))</f>
        <v>8159.8669094303359</v>
      </c>
      <c r="F86" s="96">
        <f t="shared" si="21"/>
        <v>7866.7604470605183</v>
      </c>
      <c r="G86" s="96">
        <f t="shared" si="22"/>
        <v>8159.8669094303386</v>
      </c>
      <c r="H86" s="96">
        <f t="shared" si="23"/>
        <v>8445.3372048678248</v>
      </c>
      <c r="I86" s="88">
        <f t="shared" si="24"/>
        <v>230604334.21118164</v>
      </c>
      <c r="J86" s="88">
        <f t="shared" si="25"/>
        <v>241362154.19021606</v>
      </c>
      <c r="K86" s="88">
        <f t="shared" si="26"/>
        <v>251940998.37677002</v>
      </c>
      <c r="L86" s="96">
        <f t="shared" si="27"/>
        <v>57.304448641143587</v>
      </c>
      <c r="M86" s="89">
        <f t="shared" si="16"/>
        <v>104.49449750794308</v>
      </c>
      <c r="N86" s="89">
        <f t="shared" si="17"/>
        <v>34.95811779206533</v>
      </c>
      <c r="O86" s="89">
        <f>M86+N86</f>
        <v>139.4526153000084</v>
      </c>
      <c r="P86" s="111">
        <f>L86+O86</f>
        <v>196.75706394115198</v>
      </c>
    </row>
    <row r="87" spans="1:16" s="34" customFormat="1">
      <c r="C87" s="89">
        <f>C14</f>
        <v>150000</v>
      </c>
      <c r="D87" s="81">
        <v>0</v>
      </c>
      <c r="E87" s="113">
        <f t="array" aca="1" ref="E87" ca="1">SUMPRODUCT((1-EXP(-$C87/(INDIRECT("'Premops ISO ILF Parameters'!"&amp;"F"&amp;Calc.!$C$26):INDIRECT("'Premops ISO ILF Parameters'!"&amp;"F"&amp;Calc.!$C$27)))),INDIRECT("'Premops ISO ILF Parameters'!"&amp;"H"&amp;Calc.!$C$26):INDIRECT("'Premops ISO ILF Parameters'!"&amp;"H"&amp;Calc.!$C$27))</f>
        <v>11344.56471143306</v>
      </c>
      <c r="F87" s="96">
        <f t="shared" si="21"/>
        <v>10868.619553271783</v>
      </c>
      <c r="G87" s="96">
        <f t="shared" si="22"/>
        <v>11344.56471143306</v>
      </c>
      <c r="H87" s="96">
        <f t="shared" si="23"/>
        <v>11810.613540535383</v>
      </c>
      <c r="I87" s="88">
        <f t="shared" si="24"/>
        <v>773542354.87191772</v>
      </c>
      <c r="J87" s="88">
        <f t="shared" si="25"/>
        <v>818310488.63043213</v>
      </c>
      <c r="K87" s="88">
        <f t="shared" si="26"/>
        <v>862548729.08761597</v>
      </c>
      <c r="L87" s="96">
        <f t="shared" si="27"/>
        <v>176.22885637030137</v>
      </c>
      <c r="M87" s="89">
        <f t="shared" si="16"/>
        <v>145.2931088197852</v>
      </c>
      <c r="N87" s="89">
        <f t="shared" si="17"/>
        <v>56.915589441673113</v>
      </c>
      <c r="O87" s="89">
        <f>M87+N87</f>
        <v>202.20869826145832</v>
      </c>
      <c r="P87" s="111">
        <f>L87+O87</f>
        <v>378.43755463175967</v>
      </c>
    </row>
    <row r="88" spans="1:16" s="34" customFormat="1">
      <c r="C88" s="89">
        <f>C27</f>
        <v>7500000</v>
      </c>
      <c r="D88" s="81">
        <v>0</v>
      </c>
      <c r="E88" s="113">
        <f t="array" aca="1" ref="E88" ca="1">SUMPRODUCT((1-EXP(-$C88/(INDIRECT("'Premops ISO ILF Parameters'!"&amp;"F"&amp;Calc.!$C$26):INDIRECT("'Premops ISO ILF Parameters'!"&amp;"F"&amp;Calc.!$C$27)))),INDIRECT("'Premops ISO ILF Parameters'!"&amp;"H"&amp;Calc.!$C$26):INDIRECT("'Premops ISO ILF Parameters'!"&amp;"H"&amp;Calc.!$C$27))</f>
        <v>17999.941883386196</v>
      </c>
      <c r="F88" s="96">
        <f t="shared" si="21"/>
        <v>17057.797270253381</v>
      </c>
      <c r="G88" s="96">
        <f t="shared" si="22"/>
        <v>17999.9418833862</v>
      </c>
      <c r="H88" s="96">
        <f t="shared" si="23"/>
        <v>18938.646890151605</v>
      </c>
      <c r="I88" s="88">
        <f t="shared" si="24"/>
        <v>17300176234.053131</v>
      </c>
      <c r="J88" s="88">
        <f t="shared" si="25"/>
        <v>18649043379.868225</v>
      </c>
      <c r="K88" s="88">
        <f t="shared" si="26"/>
        <v>20020856298.358948</v>
      </c>
      <c r="L88" s="96">
        <f t="shared" si="27"/>
        <v>3531.6457067569336</v>
      </c>
      <c r="M88" s="89">
        <f t="shared" si="16"/>
        <v>230.59626129518043</v>
      </c>
      <c r="N88" s="89">
        <f t="shared" si="17"/>
        <v>113.63822692157686</v>
      </c>
      <c r="O88" s="89">
        <f>M88+N88</f>
        <v>344.23448821675731</v>
      </c>
      <c r="P88" s="111">
        <f>L88+O88</f>
        <v>3875.8801949736908</v>
      </c>
    </row>
    <row r="89" spans="1:16">
      <c r="C89" s="90">
        <f>C29</f>
        <v>20000000</v>
      </c>
      <c r="D89" s="81">
        <v>0</v>
      </c>
      <c r="E89" s="113">
        <f t="array" aca="1" ref="E89" ca="1">SUMPRODUCT((1-EXP(-$C89/(INDIRECT("'Premops ISO ILF Parameters'!"&amp;"F"&amp;Calc.!$C$26):INDIRECT("'Premops ISO ILF Parameters'!"&amp;"F"&amp;Calc.!$C$27)))),INDIRECT("'Premops ISO ILF Parameters'!"&amp;"H"&amp;Calc.!$C$26):INDIRECT("'Premops ISO ILF Parameters'!"&amp;"H"&amp;Calc.!$C$27))</f>
        <v>18680.122829099804</v>
      </c>
      <c r="F89" s="96">
        <f t="shared" si="21"/>
        <v>17687.167896458817</v>
      </c>
      <c r="G89" s="96">
        <f t="shared" si="22"/>
        <v>18680.122829099804</v>
      </c>
      <c r="H89" s="96">
        <f t="shared" si="23"/>
        <v>19670.718880803324</v>
      </c>
      <c r="I89" s="88">
        <f t="shared" si="24"/>
        <v>32866498400.024841</v>
      </c>
      <c r="J89" s="88">
        <f t="shared" si="25"/>
        <v>35471384096.745575</v>
      </c>
      <c r="K89" s="88">
        <f t="shared" si="26"/>
        <v>38126008126.907043</v>
      </c>
      <c r="L89" s="96">
        <f t="shared" si="27"/>
        <v>6667.764616129567</v>
      </c>
      <c r="M89" s="89">
        <f t="shared" si="16"/>
        <v>239.31585229504904</v>
      </c>
      <c r="N89" s="89">
        <f t="shared" si="17"/>
        <v>119.84303658684817</v>
      </c>
      <c r="O89" s="89">
        <f t="shared" si="19"/>
        <v>359.15888888189721</v>
      </c>
      <c r="P89" s="111">
        <f t="shared" si="20"/>
        <v>7026.9235050114639</v>
      </c>
    </row>
    <row r="90" spans="1:16">
      <c r="C90" s="90">
        <f>C30</f>
        <v>25000000</v>
      </c>
      <c r="D90" s="81">
        <v>0</v>
      </c>
      <c r="E90" s="113">
        <f t="array" aca="1" ref="E90" ca="1">SUMPRODUCT((1-EXP(-$C90/(INDIRECT("'Premops ISO ILF Parameters'!"&amp;"F"&amp;Calc.!$C$26):INDIRECT("'Premops ISO ILF Parameters'!"&amp;"F"&amp;Calc.!$C$27)))),INDIRECT("'Premops ISO ILF Parameters'!"&amp;"H"&amp;Calc.!$C$26):INDIRECT("'Premops ISO ILF Parameters'!"&amp;"H"&amp;Calc.!$C$27))</f>
        <v>18802.842438244879</v>
      </c>
      <c r="F90" s="96">
        <f t="shared" si="21"/>
        <v>17800.754207812537</v>
      </c>
      <c r="G90" s="96">
        <f t="shared" si="22"/>
        <v>18802.842438244879</v>
      </c>
      <c r="H90" s="96">
        <f t="shared" si="23"/>
        <v>19802.755879298122</v>
      </c>
      <c r="I90" s="88">
        <f t="shared" si="24"/>
        <v>37948901659.886169</v>
      </c>
      <c r="J90" s="88">
        <f t="shared" si="25"/>
        <v>40962473515.214478</v>
      </c>
      <c r="K90" s="88">
        <f t="shared" si="26"/>
        <v>44034017968.388794</v>
      </c>
      <c r="L90" s="96">
        <f t="shared" si="27"/>
        <v>7690.7691339502044</v>
      </c>
      <c r="M90" s="89">
        <f t="shared" si="16"/>
        <v>240.88902703271893</v>
      </c>
      <c r="N90" s="89">
        <f t="shared" si="17"/>
        <v>120.9577560799617</v>
      </c>
      <c r="O90" s="89">
        <f t="shared" si="19"/>
        <v>361.84678311268061</v>
      </c>
      <c r="P90" s="111">
        <f t="shared" si="20"/>
        <v>8052.6159170628853</v>
      </c>
    </row>
    <row r="91" spans="1:16">
      <c r="C91" s="90">
        <f>C31</f>
        <v>50000000</v>
      </c>
      <c r="D91" s="81">
        <v>0</v>
      </c>
      <c r="E91" s="113">
        <f t="array" aca="1" ref="E91" ca="1">SUMPRODUCT((1-EXP(-$C91/(INDIRECT("'Premops ISO ILF Parameters'!"&amp;"F"&amp;Calc.!$C$26):INDIRECT("'Premops ISO ILF Parameters'!"&amp;"F"&amp;Calc.!$C$27)))),INDIRECT("'Premops ISO ILF Parameters'!"&amp;"H"&amp;Calc.!$C$26):INDIRECT("'Premops ISO ILF Parameters'!"&amp;"H"&amp;Calc.!$C$27))</f>
        <v>19124.876284692578</v>
      </c>
      <c r="F91" s="96">
        <f t="shared" si="21"/>
        <v>18098.829563869451</v>
      </c>
      <c r="G91" s="96">
        <f t="shared" si="22"/>
        <v>19124.876284692578</v>
      </c>
      <c r="H91" s="96">
        <f t="shared" si="23"/>
        <v>20149.24809390858</v>
      </c>
      <c r="I91" s="88">
        <f t="shared" si="24"/>
        <v>59134158196.532089</v>
      </c>
      <c r="J91" s="88">
        <f t="shared" si="25"/>
        <v>63849976420.327179</v>
      </c>
      <c r="K91" s="88">
        <f t="shared" si="26"/>
        <v>68659258011.934326</v>
      </c>
      <c r="L91" s="96">
        <f t="shared" si="27"/>
        <v>11953.510849465041</v>
      </c>
      <c r="M91" s="89">
        <f t="shared" si="16"/>
        <v>245.01729884700174</v>
      </c>
      <c r="N91" s="89">
        <f t="shared" si="17"/>
        <v>123.88291286888287</v>
      </c>
      <c r="O91" s="89">
        <f t="shared" si="19"/>
        <v>368.90021171588461</v>
      </c>
      <c r="P91" s="111">
        <f t="shared" si="20"/>
        <v>12322.411061180926</v>
      </c>
    </row>
    <row r="92" spans="1:16">
      <c r="C92" s="90">
        <f>C32</f>
        <v>75000000</v>
      </c>
      <c r="D92" s="81">
        <v>0</v>
      </c>
      <c r="E92" s="113">
        <f t="array" aca="1" ref="E92" ca="1">SUMPRODUCT((1-EXP(-$C92/(INDIRECT("'Premops ISO ILF Parameters'!"&amp;"F"&amp;Calc.!$C$26):INDIRECT("'Premops ISO ILF Parameters'!"&amp;"F"&amp;Calc.!$C$27)))),INDIRECT("'Premops ISO ILF Parameters'!"&amp;"H"&amp;Calc.!$C$26):INDIRECT("'Premops ISO ILF Parameters'!"&amp;"H"&amp;Calc.!$C$27))</f>
        <v>19278.216046194138</v>
      </c>
      <c r="F92" s="96">
        <f t="shared" si="21"/>
        <v>18240.768850173674</v>
      </c>
      <c r="G92" s="96">
        <f t="shared" si="22"/>
        <v>19278.216046194142</v>
      </c>
      <c r="H92" s="96">
        <f t="shared" si="23"/>
        <v>20314.222724930773</v>
      </c>
      <c r="I92" s="88">
        <f t="shared" si="24"/>
        <v>76548648018.688919</v>
      </c>
      <c r="J92" s="88">
        <f t="shared" si="25"/>
        <v>82663149860.954559</v>
      </c>
      <c r="K92" s="88">
        <f t="shared" si="26"/>
        <v>88899957547.640228</v>
      </c>
      <c r="L92" s="96">
        <f t="shared" si="27"/>
        <v>15456.634652808498</v>
      </c>
      <c r="M92" s="89">
        <f t="shared" si="16"/>
        <v>246.98300868535114</v>
      </c>
      <c r="N92" s="89">
        <f t="shared" si="17"/>
        <v>125.27461879384214</v>
      </c>
      <c r="O92" s="89">
        <f t="shared" si="19"/>
        <v>372.25762747919327</v>
      </c>
      <c r="P92" s="111">
        <f t="shared" si="20"/>
        <v>15828.892280287691</v>
      </c>
    </row>
    <row r="93" spans="1:16">
      <c r="C93" s="90">
        <f>C33</f>
        <v>100000000</v>
      </c>
      <c r="D93" s="81">
        <v>0</v>
      </c>
      <c r="E93" s="113">
        <f t="array" aca="1" ref="E93" ca="1">SUMPRODUCT((1-EXP(-$C93/(INDIRECT("'Premops ISO ILF Parameters'!"&amp;"F"&amp;Calc.!$C$26):INDIRECT("'Premops ISO ILF Parameters'!"&amp;"F"&amp;Calc.!$C$27)))),INDIRECT("'Premops ISO ILF Parameters'!"&amp;"H"&amp;Calc.!$C$26):INDIRECT("'Premops ISO ILF Parameters'!"&amp;"H"&amp;Calc.!$C$27))</f>
        <v>19373.844400203288</v>
      </c>
      <c r="F93" s="96">
        <f t="shared" si="21"/>
        <v>18329.279342172256</v>
      </c>
      <c r="G93" s="96">
        <f t="shared" si="22"/>
        <v>19373.844400203296</v>
      </c>
      <c r="H93" s="96">
        <f t="shared" si="23"/>
        <v>20417.102501147823</v>
      </c>
      <c r="I93" s="88">
        <f t="shared" si="24"/>
        <v>91892430612.217316</v>
      </c>
      <c r="J93" s="88">
        <f t="shared" si="25"/>
        <v>99241238458.259247</v>
      </c>
      <c r="K93" s="88">
        <f t="shared" si="26"/>
        <v>106735290453.39478</v>
      </c>
      <c r="L93" s="96">
        <f t="shared" si="27"/>
        <v>18543.217358742168</v>
      </c>
      <c r="M93" s="89">
        <f t="shared" si="16"/>
        <v>248.20887159397739</v>
      </c>
      <c r="N93" s="89">
        <f t="shared" si="17"/>
        <v>126.14275763573376</v>
      </c>
      <c r="O93" s="89">
        <f t="shared" si="19"/>
        <v>374.35162922971114</v>
      </c>
      <c r="P93" s="111">
        <f t="shared" si="20"/>
        <v>18917.568987971878</v>
      </c>
    </row>
    <row r="94" spans="1:16" s="296" customFormat="1">
      <c r="C94" s="90">
        <f>C37</f>
        <v>100000</v>
      </c>
      <c r="D94" s="81">
        <v>0</v>
      </c>
      <c r="E94" s="113">
        <f t="array" aca="1" ref="E94" ca="1">SUMPRODUCT((1-EXP(-$C94/(INDIRECT("'Premops ISO ILF Parameters'!"&amp;"F"&amp;Calc.!$C$26):INDIRECT("'Premops ISO ILF Parameters'!"&amp;"F"&amp;Calc.!$C$27)))),INDIRECT("'Premops ISO ILF Parameters'!"&amp;"H"&amp;Calc.!$C$26):INDIRECT("'Premops ISO ILF Parameters'!"&amp;"H"&amp;Calc.!$C$27))</f>
        <v>10192.912467752732</v>
      </c>
      <c r="F94" s="96">
        <f t="shared" si="21"/>
        <v>9789.3740111453735</v>
      </c>
      <c r="G94" s="96">
        <f t="shared" si="22"/>
        <v>10192.912467752736</v>
      </c>
      <c r="H94" s="96">
        <f t="shared" si="23"/>
        <v>10586.916084767196</v>
      </c>
      <c r="I94" s="88">
        <f t="shared" si="24"/>
        <v>507954557.40701294</v>
      </c>
      <c r="J94" s="88">
        <f t="shared" si="25"/>
        <v>534845701.53121948</v>
      </c>
      <c r="K94" s="88">
        <f t="shared" si="26"/>
        <v>561291438.98443604</v>
      </c>
      <c r="L94" s="96">
        <f t="shared" si="27"/>
        <v>118.85975294747745</v>
      </c>
      <c r="M94" s="89">
        <f t="shared" si="16"/>
        <v>130.53718093089989</v>
      </c>
      <c r="N94" s="89">
        <f t="shared" si="17"/>
        <v>48.1879928623243</v>
      </c>
      <c r="O94" s="89">
        <f t="shared" ref="O94" si="28">M94+N94</f>
        <v>178.7251737932242</v>
      </c>
      <c r="P94" s="111">
        <f t="shared" ref="P94" si="29">L94+O94</f>
        <v>297.58492674070163</v>
      </c>
    </row>
    <row r="95" spans="1:16" s="34" customFormat="1">
      <c r="C95" s="90">
        <f t="shared" ref="C95:C97" si="30">C38</f>
        <v>1000000</v>
      </c>
      <c r="D95" s="81">
        <v>0</v>
      </c>
      <c r="E95" s="113">
        <f t="array" aca="1" ref="E95" ca="1">SUMPRODUCT((1-EXP(-$C95/(INDIRECT("'Premops ISO ILF Parameters'!"&amp;"F"&amp;Calc.!$C$26):INDIRECT("'Premops ISO ILF Parameters'!"&amp;"F"&amp;Calc.!$C$27)))),INDIRECT("'Premops ISO ILF Parameters'!"&amp;"H"&amp;Calc.!$C$26):INDIRECT("'Premops ISO ILF Parameters'!"&amp;"H"&amp;Calc.!$C$27))</f>
        <v>15483.01657368926</v>
      </c>
      <c r="F95" s="96">
        <f t="shared" si="21"/>
        <v>14728.613847178818</v>
      </c>
      <c r="G95" s="96">
        <f t="shared" si="22"/>
        <v>15483.016573689263</v>
      </c>
      <c r="H95" s="96">
        <f t="shared" si="23"/>
        <v>16230.552671040989</v>
      </c>
      <c r="I95" s="88">
        <f t="shared" si="24"/>
        <v>4017113497.3611755</v>
      </c>
      <c r="J95" s="88">
        <f t="shared" si="25"/>
        <v>4292358085.9530029</v>
      </c>
      <c r="K95" s="88">
        <f t="shared" si="26"/>
        <v>4568989854.0680237</v>
      </c>
      <c r="L95" s="96">
        <f t="shared" si="27"/>
        <v>843.49185467326743</v>
      </c>
      <c r="M95" s="89">
        <f>2*$H$48*$H$50*$H$52*($F95*$F$98+4*$G95*$G$98+$H95*$H$98)/6</f>
        <v>198.33183081066804</v>
      </c>
      <c r="N95" s="89">
        <f>2*$H$48*$H$53*(($F95*$F$98+4*$G95*$G$98+$H95*$H$98)/6-($F95+4*$G95+$H95)/6*$F$99)</f>
        <v>90.745823028327408</v>
      </c>
      <c r="O95" s="89">
        <f>M95+N95</f>
        <v>289.07765383899545</v>
      </c>
      <c r="P95" s="111">
        <f>L95+O95</f>
        <v>1132.5695085122629</v>
      </c>
    </row>
    <row r="96" spans="1:16" s="34" customFormat="1">
      <c r="C96" s="90">
        <f t="shared" si="30"/>
        <v>0</v>
      </c>
      <c r="D96" s="81">
        <v>0</v>
      </c>
      <c r="E96" s="113">
        <f t="array" aca="1" ref="E96" ca="1">SUMPRODUCT((1-EXP(-$C96/(INDIRECT("'Premops ISO ILF Parameters'!"&amp;"F"&amp;Calc.!$C$26):INDIRECT("'Premops ISO ILF Parameters'!"&amp;"F"&amp;Calc.!$C$27)))),INDIRECT("'Premops ISO ILF Parameters'!"&amp;"H"&amp;Calc.!$C$26):INDIRECT("'Premops ISO ILF Parameters'!"&amp;"H"&amp;Calc.!$C$27))</f>
        <v>0</v>
      </c>
      <c r="F96" s="96">
        <f t="shared" si="21"/>
        <v>0</v>
      </c>
      <c r="G96" s="96">
        <f t="shared" si="22"/>
        <v>0</v>
      </c>
      <c r="H96" s="96">
        <f t="shared" si="23"/>
        <v>0</v>
      </c>
      <c r="I96" s="88">
        <f t="shared" si="24"/>
        <v>0</v>
      </c>
      <c r="J96" s="88">
        <f t="shared" si="25"/>
        <v>0</v>
      </c>
      <c r="K96" s="88">
        <f t="shared" si="26"/>
        <v>0</v>
      </c>
      <c r="L96" s="96">
        <f t="shared" si="27"/>
        <v>0</v>
      </c>
      <c r="M96" s="89">
        <f>2*$H$48*$H$50*$H$52*($F96*$F$98+4*$G96*$G$98+$H96*$H$98)/6</f>
        <v>0</v>
      </c>
      <c r="N96" s="89">
        <f>2*$H$48*$H$53*(($F96*$F$98+4*$G96*$G$98+$H96*$H$98)/6-($F96+4*$G96+$H96)/6*$F$99)</f>
        <v>0</v>
      </c>
      <c r="O96" s="89">
        <f>M96+N96</f>
        <v>0</v>
      </c>
      <c r="P96" s="111">
        <f>L96+O96</f>
        <v>0</v>
      </c>
    </row>
    <row r="97" spans="3:16">
      <c r="C97" s="90">
        <f t="shared" si="30"/>
        <v>2250000</v>
      </c>
      <c r="D97" s="79">
        <v>0</v>
      </c>
      <c r="E97" s="113">
        <f t="array" aca="1" ref="E97" ca="1">SUMPRODUCT((1-EXP(-$C97/(INDIRECT("'Premops ISO ILF Parameters'!"&amp;"F"&amp;Calc.!$C$26):INDIRECT("'Premops ISO ILF Parameters'!"&amp;"F"&amp;Calc.!$C$27)))),INDIRECT("'Premops ISO ILF Parameters'!"&amp;"H"&amp;Calc.!$C$26):INDIRECT("'Premops ISO ILF Parameters'!"&amp;"H"&amp;Calc.!$C$27))</f>
        <v>16728.649311525693</v>
      </c>
      <c r="F97" s="96">
        <f t="shared" si="21"/>
        <v>15881.33217271158</v>
      </c>
      <c r="G97" s="96">
        <f t="shared" si="22"/>
        <v>16728.649311525689</v>
      </c>
      <c r="H97" s="96">
        <f t="shared" si="23"/>
        <v>17570.599932026162</v>
      </c>
      <c r="I97" s="88">
        <f t="shared" si="24"/>
        <v>7496423277.7745361</v>
      </c>
      <c r="J97" s="88">
        <f t="shared" si="25"/>
        <v>8052734567.8775024</v>
      </c>
      <c r="K97" s="88">
        <f t="shared" si="26"/>
        <v>8615560162.9748535</v>
      </c>
      <c r="L97" s="96">
        <f t="shared" si="27"/>
        <v>1550.9342999331282</v>
      </c>
      <c r="M97" s="97">
        <f>2*$H$48*$H$50*$H$52*($F97*$F$98+4*$G97*$G$98+$H97*$H$98)/6</f>
        <v>214.29914156299708</v>
      </c>
      <c r="N97" s="97">
        <f>2*$H$48*$H$53*(($F97*$F$98+4*$G97*$G$98+$H97*$H$98)/6-($F97+4*$G97+$H97)/6*$F$99)</f>
        <v>102.06359152412192</v>
      </c>
      <c r="O97" s="97">
        <f t="shared" si="19"/>
        <v>316.36273308711901</v>
      </c>
      <c r="P97" s="112">
        <f t="shared" si="20"/>
        <v>1867.2970330202472</v>
      </c>
    </row>
    <row r="98" spans="3:16">
      <c r="C98" s="83" t="s">
        <v>278</v>
      </c>
      <c r="D98" s="79">
        <f>SUM(D70:D97)</f>
        <v>0.99999999999999978</v>
      </c>
      <c r="E98" s="77"/>
      <c r="F98" s="97">
        <f>SUMPRODUCT($D$70:$D$97,F70:F97)</f>
        <v>18703.288882947316</v>
      </c>
      <c r="G98" s="97">
        <f>SUMPRODUCT($D$70:$D$97,G70:G97)</f>
        <v>19654.0458786819</v>
      </c>
      <c r="H98" s="97">
        <f>SUMPRODUCT($D$70:$D$97,H70:H97)</f>
        <v>20595.214401754762</v>
      </c>
    </row>
    <row r="99" spans="3:16">
      <c r="C99" s="363" t="s">
        <v>279</v>
      </c>
      <c r="D99" s="364"/>
      <c r="E99" s="365"/>
      <c r="F99" s="360">
        <f>(F98+4*G98+H98)/6</f>
        <v>19652.447799904945</v>
      </c>
      <c r="G99" s="361"/>
      <c r="H99" s="362"/>
      <c r="M99" t="s">
        <v>280</v>
      </c>
    </row>
    <row r="100" spans="3:16">
      <c r="M100" t="s">
        <v>281</v>
      </c>
    </row>
  </sheetData>
  <mergeCells count="26">
    <mergeCell ref="M67:N68"/>
    <mergeCell ref="O67:O69"/>
    <mergeCell ref="P67:P69"/>
    <mergeCell ref="C66:E66"/>
    <mergeCell ref="H67:H69"/>
    <mergeCell ref="I67:I69"/>
    <mergeCell ref="J67:J69"/>
    <mergeCell ref="K67:K69"/>
    <mergeCell ref="L67:L69"/>
    <mergeCell ref="C67:C69"/>
    <mergeCell ref="D67:D69"/>
    <mergeCell ref="E67:E69"/>
    <mergeCell ref="F67:F69"/>
    <mergeCell ref="G67:G69"/>
    <mergeCell ref="K8:K10"/>
    <mergeCell ref="C8:C10"/>
    <mergeCell ref="D8:D10"/>
    <mergeCell ref="E8:E10"/>
    <mergeCell ref="G8:G10"/>
    <mergeCell ref="H8:H9"/>
    <mergeCell ref="F9:F10"/>
    <mergeCell ref="C47:D47"/>
    <mergeCell ref="F99:H99"/>
    <mergeCell ref="C99:E99"/>
    <mergeCell ref="I8:I10"/>
    <mergeCell ref="J8:J1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0"/>
  <sheetViews>
    <sheetView workbookViewId="0">
      <selection activeCell="H28" sqref="H28"/>
    </sheetView>
  </sheetViews>
  <sheetFormatPr defaultRowHeight="15"/>
  <cols>
    <col min="1" max="2" width="9.140625" style="28"/>
    <col min="3" max="3" width="14.85546875" style="28" customWidth="1"/>
    <col min="4" max="4" width="10.5703125" style="28" bestFit="1" customWidth="1"/>
    <col min="5" max="6" width="10.7109375" style="28" bestFit="1" customWidth="1"/>
    <col min="7" max="7" width="10.85546875" style="28" bestFit="1" customWidth="1"/>
    <col min="8" max="8" width="12.85546875" style="28" bestFit="1" customWidth="1"/>
    <col min="9" max="9" width="10" style="28" customWidth="1"/>
    <col min="10" max="10" width="13" style="28" customWidth="1"/>
    <col min="11" max="11" width="12.28515625" style="28" customWidth="1"/>
    <col min="12" max="12" width="11.7109375" style="28" bestFit="1" customWidth="1"/>
    <col min="13" max="13" width="9.5703125" style="28" bestFit="1" customWidth="1"/>
    <col min="14" max="14" width="9.140625" style="28"/>
    <col min="15" max="15" width="14.42578125" style="28" bestFit="1" customWidth="1"/>
    <col min="16" max="16" width="11.5703125" style="28" bestFit="1" customWidth="1"/>
    <col min="17" max="16384" width="9.140625" style="28"/>
  </cols>
  <sheetData>
    <row r="1" spans="1:19" ht="30">
      <c r="A1" s="23" t="s">
        <v>134</v>
      </c>
      <c r="B1" s="21"/>
      <c r="C1" s="21"/>
      <c r="D1" s="21"/>
      <c r="E1" s="21"/>
      <c r="F1" s="21"/>
      <c r="G1" s="21"/>
      <c r="H1" s="21"/>
      <c r="I1" s="21"/>
      <c r="J1" s="21"/>
      <c r="K1" s="21"/>
      <c r="L1" s="21"/>
      <c r="M1" s="21"/>
      <c r="N1" s="21"/>
      <c r="O1" s="21"/>
      <c r="P1" s="21"/>
      <c r="Q1" s="21"/>
      <c r="R1" s="21"/>
      <c r="S1" s="21"/>
    </row>
    <row r="2" spans="1:19" ht="30">
      <c r="A2" s="23" t="s">
        <v>290</v>
      </c>
      <c r="B2" s="21"/>
      <c r="C2" s="21"/>
      <c r="D2" s="21"/>
      <c r="E2" s="21"/>
      <c r="F2" s="21"/>
      <c r="G2" s="21"/>
      <c r="H2" s="21"/>
      <c r="I2" s="21"/>
      <c r="J2" s="21"/>
      <c r="K2" s="21"/>
      <c r="L2" s="21"/>
      <c r="M2" s="21"/>
      <c r="N2" s="21"/>
      <c r="O2" s="21"/>
      <c r="P2" s="21"/>
      <c r="Q2" s="21"/>
      <c r="R2" s="21"/>
      <c r="S2" s="21"/>
    </row>
    <row r="3" spans="1:19" ht="30">
      <c r="A3" s="24" t="s">
        <v>135</v>
      </c>
      <c r="B3" s="21"/>
      <c r="C3" s="21"/>
      <c r="D3" s="21"/>
      <c r="E3" s="21"/>
      <c r="F3" s="21"/>
      <c r="G3" s="21"/>
      <c r="H3" s="21"/>
      <c r="I3" s="21"/>
      <c r="J3" s="21"/>
      <c r="K3" s="21"/>
      <c r="L3" s="21"/>
      <c r="M3" s="21"/>
      <c r="N3" s="21"/>
      <c r="O3" s="21"/>
      <c r="P3" s="21"/>
      <c r="Q3" s="21"/>
      <c r="R3" s="21"/>
      <c r="S3" s="21"/>
    </row>
    <row r="4" spans="1:19" ht="27.75">
      <c r="A4" s="26"/>
      <c r="B4" s="22"/>
      <c r="C4" s="22"/>
      <c r="D4" s="25"/>
      <c r="E4" s="25"/>
      <c r="F4" s="22"/>
      <c r="G4" s="22"/>
      <c r="H4" s="22"/>
      <c r="I4" s="22"/>
      <c r="J4" s="22"/>
      <c r="K4" s="22"/>
      <c r="L4" s="22"/>
      <c r="M4" s="22"/>
      <c r="N4" s="22"/>
      <c r="O4" s="22"/>
      <c r="P4" s="22"/>
      <c r="Q4" s="22"/>
      <c r="R4" s="22"/>
      <c r="S4" s="22"/>
    </row>
    <row r="5" spans="1:19">
      <c r="G5" s="28">
        <v>14</v>
      </c>
    </row>
    <row r="6" spans="1:19">
      <c r="I6" s="28" t="s">
        <v>186</v>
      </c>
    </row>
    <row r="7" spans="1:19">
      <c r="C7" s="51" t="str">
        <f>"("&amp;ABS(B7)+1&amp;")"</f>
        <v>(1)</v>
      </c>
      <c r="D7" s="51" t="str">
        <f t="shared" ref="D7:K7" si="0">"("&amp;ABS(C7)+1&amp;")"</f>
        <v>(2)</v>
      </c>
      <c r="E7" s="51" t="str">
        <f t="shared" si="0"/>
        <v>(3)</v>
      </c>
      <c r="F7" s="72" t="str">
        <f t="shared" si="0"/>
        <v>(4)</v>
      </c>
      <c r="G7" s="51" t="str">
        <f t="shared" si="0"/>
        <v>(5)</v>
      </c>
      <c r="H7" s="72" t="str">
        <f t="shared" si="0"/>
        <v>(6)</v>
      </c>
      <c r="I7" s="51" t="str">
        <f t="shared" si="0"/>
        <v>(7)</v>
      </c>
      <c r="J7" s="51" t="str">
        <f t="shared" si="0"/>
        <v>(8)</v>
      </c>
      <c r="K7" s="51" t="str">
        <f t="shared" si="0"/>
        <v>(9)</v>
      </c>
    </row>
    <row r="8" spans="1:19" ht="15" customHeight="1">
      <c r="C8" s="370" t="s">
        <v>30</v>
      </c>
      <c r="D8" s="370" t="s">
        <v>137</v>
      </c>
      <c r="E8" s="380" t="s">
        <v>138</v>
      </c>
      <c r="F8" s="100" t="s">
        <v>166</v>
      </c>
      <c r="G8" s="381" t="s">
        <v>139</v>
      </c>
      <c r="H8" s="382" t="s">
        <v>184</v>
      </c>
      <c r="I8" s="383" t="s">
        <v>185</v>
      </c>
      <c r="J8" s="377" t="s">
        <v>187</v>
      </c>
      <c r="K8" s="369"/>
    </row>
    <row r="9" spans="1:19">
      <c r="C9" s="370"/>
      <c r="D9" s="370"/>
      <c r="E9" s="380"/>
      <c r="F9" s="378" t="str">
        <f>"["&amp;D7&amp;"+"&amp;E7&amp;"]"&amp;CHAR(10)&amp;"× "&amp;TEXT(D64,"0.0#%")</f>
        <v>[(2)+(3)]
× 8.5%</v>
      </c>
      <c r="G9" s="381"/>
      <c r="H9" s="378"/>
      <c r="I9" s="383"/>
      <c r="J9" s="377"/>
      <c r="K9" s="369"/>
    </row>
    <row r="10" spans="1:19">
      <c r="C10" s="370"/>
      <c r="D10" s="370"/>
      <c r="E10" s="380"/>
      <c r="F10" s="379"/>
      <c r="G10" s="381"/>
      <c r="H10" s="101" t="str">
        <f>"Σ"&amp;D7&amp;" thru "&amp;G7</f>
        <v>Σ(2) thru (5)</v>
      </c>
      <c r="I10" s="383"/>
      <c r="J10" s="377"/>
      <c r="K10" s="369"/>
    </row>
    <row r="11" spans="1:19">
      <c r="C11" s="103">
        <v>25000</v>
      </c>
      <c r="D11" s="96">
        <f t="array" aca="1" ref="D11" ca="1">SUMPRODUCT((1-EXP(-$C11/(INDIRECT("'Premops ISO ILF Parameters'!"&amp;"F"&amp;Calc.!$D$26):INDIRECT("'Premops ISO ILF Parameters'!"&amp;"F"&amp;Calc.!$D$27)))),INDIRECT("'Premops ISO ILF Parameters'!"&amp;"H"&amp;Calc.!$D$26):INDIRECT("'Premops ISO ILF Parameters'!"&amp;"H"&amp;Calc.!$D$27))</f>
        <v>8148.2367172102695</v>
      </c>
      <c r="E11" s="103">
        <f t="shared" ref="E11:E33" si="1">$D$63</f>
        <v>11522</v>
      </c>
      <c r="F11" s="125">
        <f t="shared" ref="F11:F33" ca="1" si="2">ROUND((D11+E11)*$D$64,0)</f>
        <v>1672</v>
      </c>
      <c r="G11" s="125">
        <f t="shared" ref="G11:G33" si="3">ROUND(VLOOKUP(C11,$C$70:$P$97,$G$5,FALSE),0)</f>
        <v>274</v>
      </c>
      <c r="H11" s="125">
        <f ca="1">SUM(D11:G11)</f>
        <v>21616.236717210268</v>
      </c>
      <c r="I11" s="106">
        <f t="shared" ref="I11:I33" ca="1" si="4">ROUND(CHOOSE(sel_ILF_method_comb,D11/$D$13,(D11+G11)/($D$13+$G$13),(D11+G11+E11)/($D$13+$E$13+$G$13),H11/$H$13),2)</f>
        <v>0.54</v>
      </c>
      <c r="J11" s="73"/>
      <c r="K11" s="43"/>
    </row>
    <row r="12" spans="1:19">
      <c r="C12" s="104">
        <v>50000</v>
      </c>
      <c r="D12" s="96">
        <f t="array" aca="1" ref="D12" ca="1">SUMPRODUCT((1-EXP(-$C12/(INDIRECT("'Premops ISO ILF Parameters'!"&amp;"F"&amp;Calc.!$D$26):INDIRECT("'Premops ISO ILF Parameters'!"&amp;"F"&amp;Calc.!$D$27)))),INDIRECT("'Premops ISO ILF Parameters'!"&amp;"H"&amp;Calc.!$D$26):INDIRECT("'Premops ISO ILF Parameters'!"&amp;"H"&amp;Calc.!$D$27))</f>
        <v>11204.627110111336</v>
      </c>
      <c r="E12" s="104">
        <f t="shared" si="1"/>
        <v>11522</v>
      </c>
      <c r="F12" s="126">
        <f t="shared" ca="1" si="2"/>
        <v>1932</v>
      </c>
      <c r="G12" s="126">
        <f t="shared" si="3"/>
        <v>426</v>
      </c>
      <c r="H12" s="126">
        <f t="shared" ref="H12:H33" ca="1" si="5">SUM(D12:G12)</f>
        <v>25084.627110111338</v>
      </c>
      <c r="I12" s="107">
        <f t="shared" ca="1" si="4"/>
        <v>0.74</v>
      </c>
      <c r="J12" s="105"/>
      <c r="K12" s="46"/>
    </row>
    <row r="13" spans="1:19">
      <c r="C13" s="89">
        <v>100000</v>
      </c>
      <c r="D13" s="96">
        <f t="array" aca="1" ref="D13" ca="1">SUMPRODUCT((1-EXP(-$C13/(INDIRECT("'Premops ISO ILF Parameters'!"&amp;"F"&amp;Calc.!$D$26):INDIRECT("'Premops ISO ILF Parameters'!"&amp;"F"&amp;Calc.!$D$27)))),INDIRECT("'Premops ISO ILF Parameters'!"&amp;"H"&amp;Calc.!$D$26):INDIRECT("'Premops ISO ILF Parameters'!"&amp;"H"&amp;Calc.!$D$27))</f>
        <v>14888.124343275316</v>
      </c>
      <c r="E13" s="104">
        <f t="shared" si="1"/>
        <v>11522</v>
      </c>
      <c r="F13" s="126">
        <f t="shared" ca="1" si="2"/>
        <v>2245</v>
      </c>
      <c r="G13" s="126">
        <f t="shared" si="3"/>
        <v>734</v>
      </c>
      <c r="H13" s="126">
        <f t="shared" ca="1" si="5"/>
        <v>29389.124343275318</v>
      </c>
      <c r="I13" s="107">
        <f t="shared" ca="1" si="4"/>
        <v>1</v>
      </c>
      <c r="J13" s="76"/>
      <c r="K13" s="46"/>
    </row>
    <row r="14" spans="1:19">
      <c r="C14" s="104">
        <v>150000</v>
      </c>
      <c r="D14" s="96">
        <f t="array" aca="1" ref="D14" ca="1">SUMPRODUCT((1-EXP(-$C14/(INDIRECT("'Premops ISO ILF Parameters'!"&amp;"F"&amp;Calc.!$D$26):INDIRECT("'Premops ISO ILF Parameters'!"&amp;"F"&amp;Calc.!$D$27)))),INDIRECT("'Premops ISO ILF Parameters'!"&amp;"H"&amp;Calc.!$D$26):INDIRECT("'Premops ISO ILF Parameters'!"&amp;"H"&amp;Calc.!$D$27))</f>
        <v>17270.134507599756</v>
      </c>
      <c r="E14" s="104">
        <f t="shared" si="1"/>
        <v>11522</v>
      </c>
      <c r="F14" s="126">
        <f t="shared" ca="1" si="2"/>
        <v>2447</v>
      </c>
      <c r="G14" s="126">
        <f t="shared" si="3"/>
        <v>873</v>
      </c>
      <c r="H14" s="126">
        <f t="shared" ca="1" si="5"/>
        <v>32112.134507599756</v>
      </c>
      <c r="I14" s="107">
        <f t="shared" ca="1" si="4"/>
        <v>1.1599999999999999</v>
      </c>
      <c r="J14" s="76"/>
      <c r="K14" s="46"/>
    </row>
    <row r="15" spans="1:19">
      <c r="C15" s="89">
        <v>200000</v>
      </c>
      <c r="D15" s="96">
        <f t="array" aca="1" ref="D15" ca="1">SUMPRODUCT((1-EXP(-$C15/(INDIRECT("'Premops ISO ILF Parameters'!"&amp;"F"&amp;Calc.!$D$26):INDIRECT("'Premops ISO ILF Parameters'!"&amp;"F"&amp;Calc.!$D$27)))),INDIRECT("'Premops ISO ILF Parameters'!"&amp;"H"&amp;Calc.!$D$26):INDIRECT("'Premops ISO ILF Parameters'!"&amp;"H"&amp;Calc.!$D$27))</f>
        <v>18949.017809151297</v>
      </c>
      <c r="E15" s="104">
        <f t="shared" si="1"/>
        <v>11522</v>
      </c>
      <c r="F15" s="126">
        <f t="shared" ca="1" si="2"/>
        <v>2590</v>
      </c>
      <c r="G15" s="126">
        <f t="shared" si="3"/>
        <v>1184</v>
      </c>
      <c r="H15" s="126">
        <f t="shared" ca="1" si="5"/>
        <v>34245.017809151293</v>
      </c>
      <c r="I15" s="107">
        <f t="shared" ca="1" si="4"/>
        <v>1.29</v>
      </c>
      <c r="J15" s="76"/>
      <c r="K15" s="46"/>
    </row>
    <row r="16" spans="1:19">
      <c r="C16" s="89">
        <v>250000</v>
      </c>
      <c r="D16" s="96">
        <f t="array" aca="1" ref="D16" ca="1">SUMPRODUCT((1-EXP(-$C16/(INDIRECT("'Premops ISO ILF Parameters'!"&amp;"F"&amp;Calc.!$D$26):INDIRECT("'Premops ISO ILF Parameters'!"&amp;"F"&amp;Calc.!$D$27)))),INDIRECT("'Premops ISO ILF Parameters'!"&amp;"H"&amp;Calc.!$D$26):INDIRECT("'Premops ISO ILF Parameters'!"&amp;"H"&amp;Calc.!$D$27))</f>
        <v>20211.218856884127</v>
      </c>
      <c r="E16" s="104">
        <f t="shared" si="1"/>
        <v>11522</v>
      </c>
      <c r="F16" s="126">
        <f t="shared" ca="1" si="2"/>
        <v>2697</v>
      </c>
      <c r="G16" s="126">
        <f t="shared" si="3"/>
        <v>1380</v>
      </c>
      <c r="H16" s="126">
        <f t="shared" ca="1" si="5"/>
        <v>35810.218856884123</v>
      </c>
      <c r="I16" s="107">
        <f t="shared" ca="1" si="4"/>
        <v>1.38</v>
      </c>
      <c r="J16" s="76"/>
      <c r="K16" s="46"/>
    </row>
    <row r="17" spans="3:11">
      <c r="C17" s="89">
        <v>300000</v>
      </c>
      <c r="D17" s="96">
        <f t="array" aca="1" ref="D17" ca="1">SUMPRODUCT((1-EXP(-$C17/(INDIRECT("'Premops ISO ILF Parameters'!"&amp;"F"&amp;Calc.!$D$26):INDIRECT("'Premops ISO ILF Parameters'!"&amp;"F"&amp;Calc.!$D$27)))),INDIRECT("'Premops ISO ILF Parameters'!"&amp;"H"&amp;Calc.!$D$26):INDIRECT("'Premops ISO ILF Parameters'!"&amp;"H"&amp;Calc.!$D$27))</f>
        <v>21216.477897443881</v>
      </c>
      <c r="E17" s="104">
        <f t="shared" si="1"/>
        <v>11522</v>
      </c>
      <c r="F17" s="126">
        <f t="shared" ca="1" si="2"/>
        <v>2783</v>
      </c>
      <c r="G17" s="126">
        <f t="shared" si="3"/>
        <v>1566</v>
      </c>
      <c r="H17" s="126">
        <f t="shared" ca="1" si="5"/>
        <v>37087.477897443881</v>
      </c>
      <c r="I17" s="107">
        <f t="shared" ca="1" si="4"/>
        <v>1.46</v>
      </c>
      <c r="J17" s="76"/>
      <c r="K17" s="46"/>
    </row>
    <row r="18" spans="3:11">
      <c r="C18" s="89">
        <v>500000</v>
      </c>
      <c r="D18" s="96">
        <f t="array" aca="1" ref="D18" ca="1">SUMPRODUCT((1-EXP(-$C18/(INDIRECT("'Premops ISO ILF Parameters'!"&amp;"F"&amp;Calc.!$D$26):INDIRECT("'Premops ISO ILF Parameters'!"&amp;"F"&amp;Calc.!$D$27)))),INDIRECT("'Premops ISO ILF Parameters'!"&amp;"H"&amp;Calc.!$D$26):INDIRECT("'Premops ISO ILF Parameters'!"&amp;"H"&amp;Calc.!$D$27))</f>
        <v>24000.02664857237</v>
      </c>
      <c r="E18" s="104">
        <f t="shared" si="1"/>
        <v>11522</v>
      </c>
      <c r="F18" s="126">
        <f t="shared" ca="1" si="2"/>
        <v>3019</v>
      </c>
      <c r="G18" s="126">
        <f t="shared" si="3"/>
        <v>2236</v>
      </c>
      <c r="H18" s="126">
        <f t="shared" ca="1" si="5"/>
        <v>40777.02664857237</v>
      </c>
      <c r="I18" s="107">
        <f t="shared" ca="1" si="4"/>
        <v>1.68</v>
      </c>
      <c r="J18" s="76"/>
      <c r="K18" s="46"/>
    </row>
    <row r="19" spans="3:11">
      <c r="C19" s="89">
        <v>750000</v>
      </c>
      <c r="D19" s="96">
        <f t="array" aca="1" ref="D19" ca="1">SUMPRODUCT((1-EXP(-$C19/(INDIRECT("'Premops ISO ILF Parameters'!"&amp;"F"&amp;Calc.!$D$26):INDIRECT("'Premops ISO ILF Parameters'!"&amp;"F"&amp;Calc.!$D$27)))),INDIRECT("'Premops ISO ILF Parameters'!"&amp;"H"&amp;Calc.!$D$26):INDIRECT("'Premops ISO ILF Parameters'!"&amp;"H"&amp;Calc.!$D$27))</f>
        <v>26246.142795128704</v>
      </c>
      <c r="E19" s="104">
        <f t="shared" si="1"/>
        <v>11522</v>
      </c>
      <c r="F19" s="126">
        <f t="shared" ca="1" si="2"/>
        <v>3210</v>
      </c>
      <c r="G19" s="126">
        <f t="shared" si="3"/>
        <v>2982</v>
      </c>
      <c r="H19" s="126">
        <f t="shared" ca="1" si="5"/>
        <v>43960.142795128704</v>
      </c>
      <c r="I19" s="107">
        <f t="shared" ca="1" si="4"/>
        <v>1.87</v>
      </c>
      <c r="J19" s="76"/>
      <c r="K19" s="46"/>
    </row>
    <row r="20" spans="3:11">
      <c r="C20" s="102">
        <v>1000000</v>
      </c>
      <c r="D20" s="96">
        <f t="array" aca="1" ref="D20" ca="1">SUMPRODUCT((1-EXP(-$C20/(INDIRECT("'Premops ISO ILF Parameters'!"&amp;"F"&amp;Calc.!$D$26):INDIRECT("'Premops ISO ILF Parameters'!"&amp;"F"&amp;Calc.!$D$27)))),INDIRECT("'Premops ISO ILF Parameters'!"&amp;"H"&amp;Calc.!$D$26):INDIRECT("'Premops ISO ILF Parameters'!"&amp;"H"&amp;Calc.!$D$27))</f>
        <v>27805.778343974107</v>
      </c>
      <c r="E20" s="104">
        <f t="shared" si="1"/>
        <v>11522</v>
      </c>
      <c r="F20" s="126">
        <f t="shared" ca="1" si="2"/>
        <v>3343</v>
      </c>
      <c r="G20" s="126">
        <f t="shared" si="3"/>
        <v>3663</v>
      </c>
      <c r="H20" s="126">
        <f t="shared" ca="1" si="5"/>
        <v>46333.778343974103</v>
      </c>
      <c r="I20" s="107">
        <f t="shared" ca="1" si="4"/>
        <v>2.0099999999999998</v>
      </c>
      <c r="J20" s="76"/>
      <c r="K20" s="46"/>
    </row>
    <row r="21" spans="3:11">
      <c r="C21" s="89">
        <v>1500000</v>
      </c>
      <c r="D21" s="96">
        <f t="array" aca="1" ref="D21" ca="1">SUMPRODUCT((1-EXP(-$C21/(INDIRECT("'Premops ISO ILF Parameters'!"&amp;"F"&amp;Calc.!$D$26):INDIRECT("'Premops ISO ILF Parameters'!"&amp;"F"&amp;Calc.!$D$27)))),INDIRECT("'Premops ISO ILF Parameters'!"&amp;"H"&amp;Calc.!$D$26):INDIRECT("'Premops ISO ILF Parameters'!"&amp;"H"&amp;Calc.!$D$27))</f>
        <v>29827.502239280562</v>
      </c>
      <c r="E21" s="104">
        <f t="shared" si="1"/>
        <v>11522</v>
      </c>
      <c r="F21" s="126">
        <f t="shared" ca="1" si="2"/>
        <v>3515</v>
      </c>
      <c r="G21" s="126">
        <f t="shared" si="3"/>
        <v>4859</v>
      </c>
      <c r="H21" s="126">
        <f t="shared" ca="1" si="5"/>
        <v>49723.502239280562</v>
      </c>
      <c r="I21" s="107">
        <f t="shared" ca="1" si="4"/>
        <v>2.2200000000000002</v>
      </c>
      <c r="J21" s="76"/>
      <c r="K21" s="46"/>
    </row>
    <row r="22" spans="3:11">
      <c r="C22" s="89">
        <v>2000000</v>
      </c>
      <c r="D22" s="96">
        <f t="array" aca="1" ref="D22" ca="1">SUMPRODUCT((1-EXP(-$C22/(INDIRECT("'Premops ISO ILF Parameters'!"&amp;"F"&amp;Calc.!$D$26):INDIRECT("'Premops ISO ILF Parameters'!"&amp;"F"&amp;Calc.!$D$27)))),INDIRECT("'Premops ISO ILF Parameters'!"&amp;"H"&amp;Calc.!$D$26):INDIRECT("'Premops ISO ILF Parameters'!"&amp;"H"&amp;Calc.!$D$27))</f>
        <v>31107.890653864844</v>
      </c>
      <c r="E22" s="104">
        <f t="shared" si="1"/>
        <v>11522</v>
      </c>
      <c r="F22" s="126">
        <f t="shared" ca="1" si="2"/>
        <v>3624</v>
      </c>
      <c r="G22" s="126">
        <f t="shared" si="3"/>
        <v>5888</v>
      </c>
      <c r="H22" s="126">
        <f t="shared" ca="1" si="5"/>
        <v>52141.890653864844</v>
      </c>
      <c r="I22" s="107">
        <f t="shared" ca="1" si="4"/>
        <v>2.37</v>
      </c>
      <c r="J22" s="76"/>
      <c r="K22" s="46"/>
    </row>
    <row r="23" spans="3:11">
      <c r="C23" s="89">
        <v>2500000</v>
      </c>
      <c r="D23" s="96">
        <f t="array" aca="1" ref="D23" ca="1">SUMPRODUCT((1-EXP(-$C23/(INDIRECT("'Premops ISO ILF Parameters'!"&amp;"F"&amp;Calc.!$D$26):INDIRECT("'Premops ISO ILF Parameters'!"&amp;"F"&amp;Calc.!$D$27)))),INDIRECT("'Premops ISO ILF Parameters'!"&amp;"H"&amp;Calc.!$D$26):INDIRECT("'Premops ISO ILF Parameters'!"&amp;"H"&amp;Calc.!$D$27))</f>
        <v>32025.834467563232</v>
      </c>
      <c r="E23" s="104">
        <f t="shared" si="1"/>
        <v>11522</v>
      </c>
      <c r="F23" s="126">
        <f t="shared" ca="1" si="2"/>
        <v>3702</v>
      </c>
      <c r="G23" s="126">
        <f t="shared" si="3"/>
        <v>6805</v>
      </c>
      <c r="H23" s="126">
        <f t="shared" ca="1" si="5"/>
        <v>54054.834467563232</v>
      </c>
      <c r="I23" s="107">
        <f t="shared" ca="1" si="4"/>
        <v>2.4900000000000002</v>
      </c>
      <c r="J23" s="76"/>
      <c r="K23" s="46"/>
    </row>
    <row r="24" spans="3:11">
      <c r="C24" s="89">
        <v>3000000</v>
      </c>
      <c r="D24" s="96">
        <f t="array" aca="1" ref="D24" ca="1">SUMPRODUCT((1-EXP(-$C24/(INDIRECT("'Premops ISO ILF Parameters'!"&amp;"F"&amp;Calc.!$D$26):INDIRECT("'Premops ISO ILF Parameters'!"&amp;"F"&amp;Calc.!$D$27)))),INDIRECT("'Premops ISO ILF Parameters'!"&amp;"H"&amp;Calc.!$D$26):INDIRECT("'Premops ISO ILF Parameters'!"&amp;"H"&amp;Calc.!$D$27))</f>
        <v>32735.505918485549</v>
      </c>
      <c r="E24" s="104">
        <f t="shared" si="1"/>
        <v>11522</v>
      </c>
      <c r="F24" s="126">
        <f t="shared" ca="1" si="2"/>
        <v>3762</v>
      </c>
      <c r="G24" s="126">
        <f t="shared" si="3"/>
        <v>7649</v>
      </c>
      <c r="H24" s="126">
        <f t="shared" ca="1" si="5"/>
        <v>55668.505918485549</v>
      </c>
      <c r="I24" s="107">
        <f t="shared" ca="1" si="4"/>
        <v>2.59</v>
      </c>
      <c r="J24" s="76"/>
      <c r="K24" s="46"/>
    </row>
    <row r="25" spans="3:11">
      <c r="C25" s="89">
        <v>4000000</v>
      </c>
      <c r="D25" s="96">
        <f t="array" aca="1" ref="D25" ca="1">SUMPRODUCT((1-EXP(-$C25/(INDIRECT("'Premops ISO ILF Parameters'!"&amp;"F"&amp;Calc.!$D$26):INDIRECT("'Premops ISO ILF Parameters'!"&amp;"F"&amp;Calc.!$D$27)))),INDIRECT("'Premops ISO ILF Parameters'!"&amp;"H"&amp;Calc.!$D$26):INDIRECT("'Premops ISO ILF Parameters'!"&amp;"H"&amp;Calc.!$D$27))</f>
        <v>33783.93948515525</v>
      </c>
      <c r="E25" s="104">
        <f t="shared" si="1"/>
        <v>11522</v>
      </c>
      <c r="F25" s="126">
        <f t="shared" ca="1" si="2"/>
        <v>3851</v>
      </c>
      <c r="G25" s="126">
        <f t="shared" si="3"/>
        <v>9184</v>
      </c>
      <c r="H25" s="126">
        <f t="shared" ca="1" si="5"/>
        <v>58340.93948515525</v>
      </c>
      <c r="I25" s="107">
        <f t="shared" ca="1" si="4"/>
        <v>2.75</v>
      </c>
      <c r="J25" s="76"/>
      <c r="K25" s="46"/>
    </row>
    <row r="26" spans="3:11">
      <c r="C26" s="89">
        <v>5000000</v>
      </c>
      <c r="D26" s="96">
        <f t="array" aca="1" ref="D26" ca="1">SUMPRODUCT((1-EXP(-$C26/(INDIRECT("'Premops ISO ILF Parameters'!"&amp;"F"&amp;Calc.!$D$26):INDIRECT("'Premops ISO ILF Parameters'!"&amp;"F"&amp;Calc.!$D$27)))),INDIRECT("'Premops ISO ILF Parameters'!"&amp;"H"&amp;Calc.!$D$26):INDIRECT("'Premops ISO ILF Parameters'!"&amp;"H"&amp;Calc.!$D$27))</f>
        <v>34530.865939193463</v>
      </c>
      <c r="E26" s="104">
        <f t="shared" si="1"/>
        <v>11522</v>
      </c>
      <c r="F26" s="126">
        <f t="shared" ca="1" si="2"/>
        <v>3914</v>
      </c>
      <c r="G26" s="126">
        <f t="shared" si="3"/>
        <v>10571</v>
      </c>
      <c r="H26" s="126">
        <f t="shared" ca="1" si="5"/>
        <v>60537.865939193463</v>
      </c>
      <c r="I26" s="107">
        <f t="shared" ca="1" si="4"/>
        <v>2.89</v>
      </c>
      <c r="J26" s="76"/>
      <c r="K26" s="46"/>
    </row>
    <row r="27" spans="3:11" s="34" customFormat="1">
      <c r="C27" s="89">
        <v>7500000</v>
      </c>
      <c r="D27" s="96">
        <f t="array" aca="1" ref="D27" ca="1">SUMPRODUCT((1-EXP(-$C27/(INDIRECT("'Premops ISO ILF Parameters'!"&amp;"F"&amp;Calc.!$D$26):INDIRECT("'Premops ISO ILF Parameters'!"&amp;"F"&amp;Calc.!$D$27)))),INDIRECT("'Premops ISO ILF Parameters'!"&amp;"H"&amp;Calc.!$D$26):INDIRECT("'Premops ISO ILF Parameters'!"&amp;"H"&amp;Calc.!$D$27))</f>
        <v>35732.150289842117</v>
      </c>
      <c r="E27" s="104">
        <f t="shared" si="1"/>
        <v>11522</v>
      </c>
      <c r="F27" s="126">
        <f t="shared" ca="1" si="2"/>
        <v>4017</v>
      </c>
      <c r="G27" s="126">
        <f t="shared" si="3"/>
        <v>12103</v>
      </c>
      <c r="H27" s="126">
        <f t="shared" ca="1" si="5"/>
        <v>63374.150289842117</v>
      </c>
      <c r="I27" s="107">
        <f t="shared" ca="1" si="4"/>
        <v>3.06</v>
      </c>
      <c r="J27" s="76"/>
      <c r="K27" s="46"/>
    </row>
    <row r="28" spans="3:11">
      <c r="C28" s="89">
        <v>10000000</v>
      </c>
      <c r="D28" s="96">
        <f t="array" aca="1" ref="D28" ca="1">SUMPRODUCT((1-EXP(-$C28/(INDIRECT("'Premops ISO ILF Parameters'!"&amp;"F"&amp;Calc.!$D$26):INDIRECT("'Premops ISO ILF Parameters'!"&amp;"F"&amp;Calc.!$D$27)))),INDIRECT("'Premops ISO ILF Parameters'!"&amp;"H"&amp;Calc.!$D$26):INDIRECT("'Premops ISO ILF Parameters'!"&amp;"H"&amp;Calc.!$D$27))</f>
        <v>36478.693780608497</v>
      </c>
      <c r="E28" s="104">
        <f t="shared" si="1"/>
        <v>11522</v>
      </c>
      <c r="F28" s="126">
        <f t="shared" ca="1" si="2"/>
        <v>4080</v>
      </c>
      <c r="G28" s="126">
        <f t="shared" si="3"/>
        <v>16296</v>
      </c>
      <c r="H28" s="126">
        <f t="shared" ca="1" si="5"/>
        <v>68376.693780608504</v>
      </c>
      <c r="I28" s="107">
        <f t="shared" ca="1" si="4"/>
        <v>3.38</v>
      </c>
      <c r="J28" s="76"/>
      <c r="K28" s="46"/>
    </row>
    <row r="29" spans="3:11">
      <c r="C29" s="89">
        <v>20000000</v>
      </c>
      <c r="D29" s="96">
        <f t="array" aca="1" ref="D29" ca="1">SUMPRODUCT((1-EXP(-$C29/(INDIRECT("'Premops ISO ILF Parameters'!"&amp;"F"&amp;Calc.!$D$26):INDIRECT("'Premops ISO ILF Parameters'!"&amp;"F"&amp;Calc.!$D$27)))),INDIRECT("'Premops ISO ILF Parameters'!"&amp;"H"&amp;Calc.!$D$26):INDIRECT("'Premops ISO ILF Parameters'!"&amp;"H"&amp;Calc.!$D$27))</f>
        <v>37994.333692603584</v>
      </c>
      <c r="E29" s="104">
        <f t="shared" si="1"/>
        <v>11522</v>
      </c>
      <c r="F29" s="126">
        <f t="shared" ca="1" si="2"/>
        <v>4209</v>
      </c>
      <c r="G29" s="126">
        <f t="shared" si="3"/>
        <v>22662</v>
      </c>
      <c r="H29" s="126">
        <f t="shared" ca="1" si="5"/>
        <v>76387.333692603584</v>
      </c>
      <c r="I29" s="107">
        <f t="shared" ca="1" si="4"/>
        <v>3.88</v>
      </c>
      <c r="J29" s="76"/>
      <c r="K29" s="46"/>
    </row>
    <row r="30" spans="3:11">
      <c r="C30" s="89">
        <v>25000000</v>
      </c>
      <c r="D30" s="96">
        <f t="array" aca="1" ref="D30" ca="1">SUMPRODUCT((1-EXP(-$C30/(INDIRECT("'Premops ISO ILF Parameters'!"&amp;"F"&amp;Calc.!$D$26):INDIRECT("'Premops ISO ILF Parameters'!"&amp;"F"&amp;Calc.!$D$27)))),INDIRECT("'Premops ISO ILF Parameters'!"&amp;"H"&amp;Calc.!$D$26):INDIRECT("'Premops ISO ILF Parameters'!"&amp;"H"&amp;Calc.!$D$27))</f>
        <v>38404.258495092181</v>
      </c>
      <c r="E30" s="104">
        <f t="shared" si="1"/>
        <v>11522</v>
      </c>
      <c r="F30" s="126">
        <f t="shared" ca="1" si="2"/>
        <v>4244</v>
      </c>
      <c r="G30" s="126">
        <f t="shared" si="3"/>
        <v>26100</v>
      </c>
      <c r="H30" s="126">
        <f t="shared" ca="1" si="5"/>
        <v>80270.258495092188</v>
      </c>
      <c r="I30" s="107">
        <f t="shared" ca="1" si="4"/>
        <v>4.13</v>
      </c>
      <c r="J30" s="76"/>
      <c r="K30" s="46"/>
    </row>
    <row r="31" spans="3:11">
      <c r="C31" s="89">
        <v>50000000</v>
      </c>
      <c r="D31" s="96">
        <f t="array" aca="1" ref="D31" ca="1">SUMPRODUCT((1-EXP(-$C31/(INDIRECT("'Premops ISO ILF Parameters'!"&amp;"F"&amp;Calc.!$D$26):INDIRECT("'Premops ISO ILF Parameters'!"&amp;"F"&amp;Calc.!$D$27)))),INDIRECT("'Premops ISO ILF Parameters'!"&amp;"H"&amp;Calc.!$D$26):INDIRECT("'Premops ISO ILF Parameters'!"&amp;"H"&amp;Calc.!$D$27))</f>
        <v>39483.902721316394</v>
      </c>
      <c r="E31" s="104">
        <f t="shared" si="1"/>
        <v>11522</v>
      </c>
      <c r="F31" s="126">
        <f t="shared" ca="1" si="2"/>
        <v>4336</v>
      </c>
      <c r="G31" s="126">
        <f t="shared" si="3"/>
        <v>40449</v>
      </c>
      <c r="H31" s="126">
        <f t="shared" ca="1" si="5"/>
        <v>95790.902721316394</v>
      </c>
      <c r="I31" s="107">
        <f t="shared" ca="1" si="4"/>
        <v>5.12</v>
      </c>
      <c r="J31" s="76"/>
      <c r="K31" s="46"/>
    </row>
    <row r="32" spans="3:11">
      <c r="C32" s="89">
        <v>75000000</v>
      </c>
      <c r="D32" s="96">
        <f t="array" aca="1" ref="D32" ca="1">SUMPRODUCT((1-EXP(-$C32/(INDIRECT("'Premops ISO ILF Parameters'!"&amp;"F"&amp;Calc.!$D$26):INDIRECT("'Premops ISO ILF Parameters'!"&amp;"F"&amp;Calc.!$D$27)))),INDIRECT("'Premops ISO ILF Parameters'!"&amp;"H"&amp;Calc.!$D$26):INDIRECT("'Premops ISO ILF Parameters'!"&amp;"H"&amp;Calc.!$D$27))</f>
        <v>39997.268325339894</v>
      </c>
      <c r="E32" s="104">
        <f t="shared" si="1"/>
        <v>11522</v>
      </c>
      <c r="F32" s="126">
        <f t="shared" ca="1" si="2"/>
        <v>4379</v>
      </c>
      <c r="G32" s="126">
        <f t="shared" si="3"/>
        <v>52203</v>
      </c>
      <c r="H32" s="126">
        <f t="shared" ca="1" si="5"/>
        <v>108101.26832533989</v>
      </c>
      <c r="I32" s="107">
        <f t="shared" ca="1" si="4"/>
        <v>5.9</v>
      </c>
      <c r="J32" s="76"/>
      <c r="K32" s="46"/>
    </row>
    <row r="33" spans="2:11">
      <c r="C33" s="97">
        <v>100000000</v>
      </c>
      <c r="D33" s="96">
        <f t="array" aca="1" ref="D33" ca="1">SUMPRODUCT((1-EXP(-$C33/(INDIRECT("'Premops ISO ILF Parameters'!"&amp;"F"&amp;Calc.!$D$26):INDIRECT("'Premops ISO ILF Parameters'!"&amp;"F"&amp;Calc.!$D$27)))),INDIRECT("'Premops ISO ILF Parameters'!"&amp;"H"&amp;Calc.!$D$26):INDIRECT("'Premops ISO ILF Parameters'!"&amp;"H"&amp;Calc.!$D$27))</f>
        <v>40317.550578641865</v>
      </c>
      <c r="E33" s="124">
        <f t="shared" si="1"/>
        <v>11522</v>
      </c>
      <c r="F33" s="127">
        <f t="shared" ca="1" si="2"/>
        <v>4406</v>
      </c>
      <c r="G33" s="127">
        <f t="shared" si="3"/>
        <v>62556</v>
      </c>
      <c r="H33" s="127">
        <f t="shared" ca="1" si="5"/>
        <v>118801.55057864187</v>
      </c>
      <c r="I33" s="108">
        <f t="shared" ca="1" si="4"/>
        <v>6.59</v>
      </c>
      <c r="J33" s="77"/>
      <c r="K33" s="49"/>
    </row>
    <row r="34" spans="2:11">
      <c r="D34" s="56"/>
      <c r="E34" s="56"/>
      <c r="F34" s="56"/>
      <c r="G34" s="56"/>
      <c r="H34" s="56"/>
    </row>
    <row r="35" spans="2:11">
      <c r="C35" s="34" t="s">
        <v>188</v>
      </c>
      <c r="D35" s="56"/>
      <c r="E35" s="56"/>
      <c r="F35" s="56"/>
      <c r="G35" s="56"/>
      <c r="H35" s="56"/>
      <c r="I35" s="34"/>
      <c r="J35" s="34"/>
      <c r="K35" s="34"/>
    </row>
    <row r="36" spans="2:11">
      <c r="C36" s="109">
        <v>0</v>
      </c>
      <c r="D36" s="96">
        <f t="array" aca="1" ref="D36" ca="1">SUMPRODUCT((1-EXP(-$C36/(INDIRECT("'Premops ISO ILF Parameters'!"&amp;"F"&amp;Calc.!$D$26):INDIRECT("'Premops ISO ILF Parameters'!"&amp;"F"&amp;Calc.!$D$27)))),INDIRECT("'Premops ISO ILF Parameters'!"&amp;"H"&amp;Calc.!$D$26):INDIRECT("'Premops ISO ILF Parameters'!"&amp;"H"&amp;Calc.!$D$27))</f>
        <v>0</v>
      </c>
      <c r="E36" s="103">
        <f>$D$63</f>
        <v>11522</v>
      </c>
      <c r="F36" s="125">
        <f ca="1">ROUND((D36+E36)*$D$64,0)</f>
        <v>979</v>
      </c>
      <c r="G36" s="141">
        <f>ROUND(VLOOKUP(C36,$C$84:$P$98,$G$5,FALSE),0)</f>
        <v>0</v>
      </c>
      <c r="H36" s="125">
        <f ca="1">SUM(D36:G36)</f>
        <v>12501</v>
      </c>
      <c r="I36" s="106">
        <f ca="1">ROUND(CHOOSE(sel_ILF_method_comb,D36/$D$37,(D36+G36)/($D$37+$G$37),(D36+G36+E36)/($D$37+$E$37+$G$37),H36/$H$37),2)</f>
        <v>0</v>
      </c>
      <c r="J36" s="43"/>
      <c r="K36" s="43"/>
    </row>
    <row r="37" spans="2:11">
      <c r="C37" s="90">
        <v>100000</v>
      </c>
      <c r="D37" s="96">
        <f t="array" aca="1" ref="D37" ca="1">SUMPRODUCT((1-EXP(-$C37/(INDIRECT("'Premops ISO ILF Parameters'!"&amp;"F"&amp;Calc.!$D$26):INDIRECT("'Premops ISO ILF Parameters'!"&amp;"F"&amp;Calc.!$D$27)))),INDIRECT("'Premops ISO ILF Parameters'!"&amp;"H"&amp;Calc.!$D$26):INDIRECT("'Premops ISO ILF Parameters'!"&amp;"H"&amp;Calc.!$D$27))</f>
        <v>14888.124343275316</v>
      </c>
      <c r="E37" s="104">
        <f>$D$63</f>
        <v>11522</v>
      </c>
      <c r="F37" s="126">
        <f ca="1">ROUND((D37+E37)*$D$64,0)</f>
        <v>2245</v>
      </c>
      <c r="G37" s="141">
        <f t="shared" ref="G37:G40" si="6">ROUND(VLOOKUP(C37,$C$84:$P$98,$G$5,FALSE),0)</f>
        <v>664</v>
      </c>
      <c r="H37" s="126">
        <f ca="1">SUM(D37:G37)</f>
        <v>29319.124343275318</v>
      </c>
      <c r="I37" s="106">
        <f ca="1">ROUND(CHOOSE(sel_ILF_method_comb,D37/$D$37,(D37+G37)/($D$37+$G$37),(D37+G37+E37)/($D$37+$E$37+$G$37),H37/$H$37),2)</f>
        <v>1</v>
      </c>
      <c r="J37" s="46"/>
      <c r="K37" s="46"/>
    </row>
    <row r="38" spans="2:11" s="231" customFormat="1">
      <c r="C38" s="90">
        <f>Calc.!B19</f>
        <v>1000000</v>
      </c>
      <c r="D38" s="96">
        <f t="array" aca="1" ref="D38" ca="1">SUMPRODUCT((1-EXP(-$C38/(INDIRECT("'Premops ISO ILF Parameters'!"&amp;"F"&amp;Calc.!$D$26):INDIRECT("'Premops ISO ILF Parameters'!"&amp;"F"&amp;Calc.!$D$27)))),INDIRECT("'Premops ISO ILF Parameters'!"&amp;"H"&amp;Calc.!$D$26):INDIRECT("'Premops ISO ILF Parameters'!"&amp;"H"&amp;Calc.!$D$27))</f>
        <v>27805.778343974107</v>
      </c>
      <c r="E38" s="104">
        <f>$D$63</f>
        <v>11522</v>
      </c>
      <c r="F38" s="126">
        <f ca="1">ROUND((D38+E38)*$D$64,0)</f>
        <v>3343</v>
      </c>
      <c r="G38" s="141">
        <f t="shared" si="6"/>
        <v>3099</v>
      </c>
      <c r="H38" s="126">
        <f ca="1">SUM(D38:G38)</f>
        <v>45769.778343974103</v>
      </c>
      <c r="I38" s="106">
        <f ca="1">ROUND(CHOOSE(sel_ILF_method_comb,D38/$D$37,(D38+G38)/($D$37+$G$37),(D38+G38+E38)/($D$37+$E$37+$G$37),H38/$H$37),2)</f>
        <v>1.99</v>
      </c>
      <c r="J38" s="46"/>
      <c r="K38" s="46"/>
    </row>
    <row r="39" spans="2:11">
      <c r="C39" s="76">
        <f>Calc.!B17</f>
        <v>0</v>
      </c>
      <c r="D39" s="96">
        <f t="array" aca="1" ref="D39" ca="1">SUMPRODUCT((1-EXP(-$C39/(INDIRECT("'Premops ISO ILF Parameters'!"&amp;"F"&amp;Calc.!$D$26):INDIRECT("'Premops ISO ILF Parameters'!"&amp;"F"&amp;Calc.!$D$27)))),INDIRECT("'Premops ISO ILF Parameters'!"&amp;"H"&amp;Calc.!$D$26):INDIRECT("'Premops ISO ILF Parameters'!"&amp;"H"&amp;Calc.!$D$27))</f>
        <v>0</v>
      </c>
      <c r="E39" s="104">
        <f>$D$63</f>
        <v>11522</v>
      </c>
      <c r="F39" s="126">
        <f ca="1">ROUND((D39+E39)*$D$64,0)</f>
        <v>979</v>
      </c>
      <c r="G39" s="141">
        <f t="shared" si="6"/>
        <v>0</v>
      </c>
      <c r="H39" s="126">
        <f ca="1">SUM(D39:G39)</f>
        <v>12501</v>
      </c>
      <c r="I39" s="106">
        <f ca="1">ROUND(CHOOSE(sel_ILF_method_comb,D39/$D$37,(D39+G39)/($D$37+$G$37),(D39+G39+E39)/($D$37+$E$37+$G$37),H39/$H$37),2)</f>
        <v>0</v>
      </c>
      <c r="J39" s="46"/>
      <c r="K39" s="46"/>
    </row>
    <row r="40" spans="2:11">
      <c r="C40" s="76">
        <f>Calc.!B18</f>
        <v>2250000</v>
      </c>
      <c r="D40" s="96">
        <f t="array" aca="1" ref="D40" ca="1">SUMPRODUCT((1-EXP(-$C40/(INDIRECT("'Premops ISO ILF Parameters'!"&amp;"F"&amp;Calc.!$D$26):INDIRECT("'Premops ISO ILF Parameters'!"&amp;"F"&amp;Calc.!$D$27)))),INDIRECT("'Premops ISO ILF Parameters'!"&amp;"H"&amp;Calc.!$D$26):INDIRECT("'Premops ISO ILF Parameters'!"&amp;"H"&amp;Calc.!$D$27))</f>
        <v>31599.627251977523</v>
      </c>
      <c r="E40" s="124">
        <f>$D$63</f>
        <v>11522</v>
      </c>
      <c r="F40" s="127">
        <f ca="1">ROUND((D40+E40)*$D$64,0)</f>
        <v>3665</v>
      </c>
      <c r="G40" s="141">
        <f t="shared" si="6"/>
        <v>5437</v>
      </c>
      <c r="H40" s="127">
        <f ca="1">SUM(D40:G40)</f>
        <v>52223.627251977523</v>
      </c>
      <c r="I40" s="106">
        <f ca="1">ROUND(CHOOSE(sel_ILF_method_comb,D40/$D$37,(D40+G40)/($D$37+$G$37),(D40+G40+E40)/($D$37+$E$37+$G$37),H40/$H$37),2)</f>
        <v>2.38</v>
      </c>
      <c r="J40" s="49"/>
      <c r="K40" s="49"/>
    </row>
    <row r="46" spans="2:11">
      <c r="B46" s="34" t="s">
        <v>140</v>
      </c>
      <c r="C46" s="34"/>
    </row>
    <row r="47" spans="2:11">
      <c r="B47" s="72"/>
      <c r="C47" s="359" t="s">
        <v>274</v>
      </c>
      <c r="D47" s="359"/>
      <c r="E47" s="34"/>
      <c r="F47" s="34"/>
      <c r="G47" s="34"/>
      <c r="H47" s="34"/>
    </row>
    <row r="48" spans="2:11">
      <c r="B48" s="76"/>
      <c r="C48" s="78" t="s">
        <v>275</v>
      </c>
      <c r="D48" s="78" t="s">
        <v>181</v>
      </c>
      <c r="E48" s="34"/>
      <c r="F48" s="34"/>
      <c r="G48" s="61" t="s">
        <v>171</v>
      </c>
      <c r="H48" s="62">
        <f>'Premops ISO ILF Parameters'!O6</f>
        <v>1.8610000000000001E-7</v>
      </c>
    </row>
    <row r="49" spans="2:8">
      <c r="B49" s="45">
        <v>1</v>
      </c>
      <c r="C49" s="87">
        <f t="array" ref="C49">IFERROR(INDEX('Premops ISO ILF Parameters'!$F$2:$F$572,SMALL(IF(Calc.!$B$24&amp;RIGHT(Calc.!$D$23,1)='Premops ISO ILF Parameters'!$C$2:$C$572&amp;'Premops ISO ILF Parameters'!$D$2:$D$572,ROW('Premops ISO ILF Parameters'!$F$2:$F$572)-MIN(ROW('Premops ISO ILF Parameters'!$F$2:$F$572))+1,""),ROW('Premops ISO Factors tab1'!A1))),1)</f>
        <v>1259</v>
      </c>
      <c r="D49" s="72">
        <f t="array" ref="D49">IFERROR(INDEX('Premops ISO ILF Parameters'!$G$2:$G$572,SMALL(IF(Calc.!$B$24&amp;RIGHT(Calc.!$D$23,1)='Premops ISO ILF Parameters'!$C$2:$C$572&amp;'Premops ISO ILF Parameters'!$D$2:$D$572,ROW('Premops ISO ILF Parameters'!$F$2:$F$572)-MIN(ROW('Premops ISO ILF Parameters'!$F$2:$F$572))+1,""),ROW('Premops ISO Factors tab1'!A1))),0)</f>
        <v>0.263683</v>
      </c>
      <c r="E49" s="296">
        <f t="array" ref="E49">IFERROR(INDEX('Premops ISO ILF Parameters'!$F$2:$F$572,SMALL(IF(Calc.!$B$25&amp;RIGHT(Calc.!$D$23,1)='Premops ISO ILF Parameters'!$C$2:$C$572&amp;'Premops ISO ILF Parameters'!$D$2:$D$572,ROW('Premops ISO ILF Parameters'!$F$2:$F$572)-MIN(ROW('Premops ISO ILF Parameters'!$F$2:$F$572))+1,""),ROW('Premops ISO Factors tab1'!A1))),1)</f>
        <v>2407</v>
      </c>
      <c r="F49" s="296">
        <f t="array" ref="F49">IFERROR(INDEX('Premops ISO ILF Parameters'!$G$2:$G$572,SMALL(IF(Calc.!$B$25&amp;RIGHT(Calc.!$D$23,1)='Premops ISO ILF Parameters'!$C$2:$C$572&amp;'Premops ISO ILF Parameters'!$D$2:$D$572,ROW('Premops ISO ILF Parameters'!$F$2:$F$572)-MIN(ROW('Premops ISO ILF Parameters'!$F$2:$F$572))+1,""),ROW('Premops ISO Factors tab1'!A1))),0)</f>
        <v>0.52476199999999995</v>
      </c>
      <c r="G49" s="61" t="s">
        <v>172</v>
      </c>
      <c r="H49" s="53">
        <f>'Premops ISO ILF Parameters'!O7</f>
        <v>1</v>
      </c>
    </row>
    <row r="50" spans="2:8">
      <c r="B50" s="45">
        <v>2</v>
      </c>
      <c r="C50" s="70">
        <f t="array" ref="C50">IFERROR(INDEX('Premops ISO ILF Parameters'!$F$2:$F$572,SMALL(IF(Calc.!$B$24&amp;RIGHT(Calc.!$D$23,1)='Premops ISO ILF Parameters'!$C$2:$C$572&amp;'Premops ISO ILF Parameters'!$D$2:$D$572,ROW('Premops ISO ILF Parameters'!$F$2:$F$572)-MIN(ROW('Premops ISO ILF Parameters'!$F$2:$F$572))+1,""),ROW('Premops ISO Factors tab1'!A2))),1)</f>
        <v>4162</v>
      </c>
      <c r="D50" s="76">
        <f t="array" ref="D50">IFERROR(INDEX('Premops ISO ILF Parameters'!$G$2:$G$572,SMALL(IF(Calc.!$B$24&amp;RIGHT(Calc.!$D$23,1)='Premops ISO ILF Parameters'!$C$2:$C$572&amp;'Premops ISO ILF Parameters'!$D$2:$D$572,ROW('Premops ISO ILF Parameters'!$F$2:$F$572)-MIN(ROW('Premops ISO ILF Parameters'!$F$2:$F$572))+1,""),ROW('Premops ISO Factors tab1'!A2))),0)</f>
        <v>0.29966300000000001</v>
      </c>
      <c r="E50" s="296">
        <f t="array" ref="E50">IFERROR(INDEX('Premops ISO ILF Parameters'!$F$2:$F$572,SMALL(IF(Calc.!$B$25&amp;RIGHT(Calc.!$D$23,1)='Premops ISO ILF Parameters'!$C$2:$C$572&amp;'Premops ISO ILF Parameters'!$D$2:$D$572,ROW('Premops ISO ILF Parameters'!$F$2:$F$572)-MIN(ROW('Premops ISO ILF Parameters'!$F$2:$F$572))+1,""),ROW('Premops ISO Factors tab1'!A2))),1)</f>
        <v>13063</v>
      </c>
      <c r="F50" s="296">
        <f t="array" ref="F50">IFERROR(INDEX('Premops ISO ILF Parameters'!$G$2:$G$572,SMALL(IF(Calc.!$B$25&amp;RIGHT(Calc.!$D$23,1)='Premops ISO ILF Parameters'!$C$2:$C$572&amp;'Premops ISO ILF Parameters'!$D$2:$D$572,ROW('Premops ISO ILF Parameters'!$F$2:$F$572)-MIN(ROW('Premops ISO ILF Parameters'!$F$2:$F$572))+1,""),ROW('Premops ISO Factors tab1'!A2))),0)</f>
        <v>0.33008700000000002</v>
      </c>
      <c r="G50" s="61" t="s">
        <v>173</v>
      </c>
      <c r="H50" s="53">
        <f>'Premops ISO ILF Parameters'!O8</f>
        <v>5.0000000000000001E-3</v>
      </c>
    </row>
    <row r="51" spans="2:8">
      <c r="B51" s="45">
        <v>3</v>
      </c>
      <c r="C51" s="70">
        <f t="array" ref="C51">IFERROR(INDEX('Premops ISO ILF Parameters'!$F$2:$F$572,SMALL(IF(Calc.!$B$24&amp;RIGHT(Calc.!$D$23,1)='Premops ISO ILF Parameters'!$C$2:$C$572&amp;'Premops ISO ILF Parameters'!$D$2:$D$572,ROW('Premops ISO ILF Parameters'!$F$2:$F$572)-MIN(ROW('Premops ISO ILF Parameters'!$F$2:$F$572))+1,""),ROW('Premops ISO Factors tab1'!A3))),1)</f>
        <v>11458</v>
      </c>
      <c r="D51" s="76">
        <f t="array" ref="D51">IFERROR(INDEX('Premops ISO ILF Parameters'!$G$2:$G$572,SMALL(IF(Calc.!$B$24&amp;RIGHT(Calc.!$D$23,1)='Premops ISO ILF Parameters'!$C$2:$C$572&amp;'Premops ISO ILF Parameters'!$D$2:$D$572,ROW('Premops ISO ILF Parameters'!$F$2:$F$572)-MIN(ROW('Premops ISO ILF Parameters'!$F$2:$F$572))+1,""),ROW('Premops ISO Factors tab1'!A3))),0)</f>
        <v>0.20386099999999999</v>
      </c>
      <c r="E51" s="296">
        <f t="array" ref="E51">IFERROR(INDEX('Premops ISO ILF Parameters'!$F$2:$F$572,SMALL(IF(Calc.!$B$25&amp;RIGHT(Calc.!$D$23,1)='Premops ISO ILF Parameters'!$C$2:$C$572&amp;'Premops ISO ILF Parameters'!$D$2:$D$572,ROW('Premops ISO ILF Parameters'!$F$2:$F$572)-MIN(ROW('Premops ISO ILF Parameters'!$F$2:$F$572))+1,""),ROW('Premops ISO Factors tab1'!A3))),1)</f>
        <v>83873</v>
      </c>
      <c r="F51" s="296">
        <f t="array" ref="F51">IFERROR(INDEX('Premops ISO ILF Parameters'!$G$2:$G$572,SMALL(IF(Calc.!$B$25&amp;RIGHT(Calc.!$D$23,1)='Premops ISO ILF Parameters'!$C$2:$C$572&amp;'Premops ISO ILF Parameters'!$D$2:$D$572,ROW('Premops ISO ILF Parameters'!$F$2:$F$572)-MIN(ROW('Premops ISO ILF Parameters'!$F$2:$F$572))+1,""),ROW('Premops ISO Factors tab1'!A3))),0)</f>
        <v>0.119752</v>
      </c>
      <c r="G51" s="61" t="s">
        <v>174</v>
      </c>
      <c r="H51" s="53">
        <f>'Premops ISO ILF Parameters'!O9</f>
        <v>1E-3</v>
      </c>
    </row>
    <row r="52" spans="2:8">
      <c r="B52" s="45">
        <v>4</v>
      </c>
      <c r="C52" s="70">
        <f t="array" ref="C52">IFERROR(INDEX('Premops ISO ILF Parameters'!$F$2:$F$572,SMALL(IF(Calc.!$B$24&amp;RIGHT(Calc.!$D$23,1)='Premops ISO ILF Parameters'!$C$2:$C$572&amp;'Premops ISO ILF Parameters'!$D$2:$D$572,ROW('Premops ISO ILF Parameters'!$F$2:$F$572)-MIN(ROW('Premops ISO ILF Parameters'!$F$2:$F$572))+1,""),ROW('Premops ISO Factors tab1'!A4))),1)</f>
        <v>41421</v>
      </c>
      <c r="D52" s="76">
        <f t="array" ref="D52">IFERROR(INDEX('Premops ISO ILF Parameters'!$G$2:$G$572,SMALL(IF(Calc.!$B$24&amp;RIGHT(Calc.!$D$23,1)='Premops ISO ILF Parameters'!$C$2:$C$572&amp;'Premops ISO ILF Parameters'!$D$2:$D$572,ROW('Premops ISO ILF Parameters'!$F$2:$F$572)-MIN(ROW('Premops ISO ILF Parameters'!$F$2:$F$572))+1,""),ROW('Premops ISO Factors tab1'!A4))),0)</f>
        <v>0.13983400000000001</v>
      </c>
      <c r="E52" s="296">
        <f t="array" ref="E52">IFERROR(INDEX('Premops ISO ILF Parameters'!$F$2:$F$572,SMALL(IF(Calc.!$B$25&amp;RIGHT(Calc.!$D$23,1)='Premops ISO ILF Parameters'!$C$2:$C$572&amp;'Premops ISO ILF Parameters'!$D$2:$D$572,ROW('Premops ISO ILF Parameters'!$F$2:$F$572)-MIN(ROW('Premops ISO ILF Parameters'!$F$2:$F$572))+1,""),ROW('Premops ISO Factors tab1'!A4))),1)</f>
        <v>461302</v>
      </c>
      <c r="F52" s="296">
        <f t="array" ref="F52">IFERROR(INDEX('Premops ISO ILF Parameters'!$G$2:$G$572,SMALL(IF(Calc.!$B$25&amp;RIGHT(Calc.!$D$23,1)='Premops ISO ILF Parameters'!$C$2:$C$572&amp;'Premops ISO ILF Parameters'!$D$2:$D$572,ROW('Premops ISO ILF Parameters'!$F$2:$F$572)-MIN(ROW('Premops ISO ILF Parameters'!$F$2:$F$572))+1,""),ROW('Premops ISO Factors tab1'!A4))),0)</f>
        <v>2.0604000000000001E-2</v>
      </c>
      <c r="G52" s="61" t="s">
        <v>175</v>
      </c>
      <c r="H52" s="53">
        <f>'Premops ISO ILF Parameters'!O10</f>
        <v>350</v>
      </c>
    </row>
    <row r="53" spans="2:8">
      <c r="B53" s="45">
        <v>5</v>
      </c>
      <c r="C53" s="70">
        <f t="array" ref="C53">IFERROR(INDEX('Premops ISO ILF Parameters'!$F$2:$F$572,SMALL(IF(Calc.!$B$24&amp;RIGHT(Calc.!$D$23,1)='Premops ISO ILF Parameters'!$C$2:$C$572&amp;'Premops ISO ILF Parameters'!$D$2:$D$572,ROW('Premops ISO ILF Parameters'!$F$2:$F$572)-MIN(ROW('Premops ISO ILF Parameters'!$F$2:$F$572))+1,""),ROW('Premops ISO Factors tab1'!A5))),1)</f>
        <v>126582</v>
      </c>
      <c r="D53" s="76">
        <f t="array" ref="D53">IFERROR(INDEX('Premops ISO ILF Parameters'!$G$2:$G$572,SMALL(IF(Calc.!$B$24&amp;RIGHT(Calc.!$D$23,1)='Premops ISO ILF Parameters'!$C$2:$C$572&amp;'Premops ISO ILF Parameters'!$D$2:$D$572,ROW('Premops ISO ILF Parameters'!$F$2:$F$572)-MIN(ROW('Premops ISO ILF Parameters'!$F$2:$F$572))+1,""),ROW('Premops ISO Factors tab1'!A5))),0)</f>
        <v>6.4645999999999995E-2</v>
      </c>
      <c r="E53" s="296">
        <f t="array" ref="E53">IFERROR(INDEX('Premops ISO ILF Parameters'!$F$2:$F$572,SMALL(IF(Calc.!$B$25&amp;RIGHT(Calc.!$D$23,1)='Premops ISO ILF Parameters'!$C$2:$C$572&amp;'Premops ISO ILF Parameters'!$D$2:$D$572,ROW('Premops ISO ILF Parameters'!$F$2:$F$572)-MIN(ROW('Premops ISO ILF Parameters'!$F$2:$F$572))+1,""),ROW('Premops ISO Factors tab1'!A5))),1)</f>
        <v>1659606</v>
      </c>
      <c r="F53" s="296">
        <f t="array" ref="F53">IFERROR(INDEX('Premops ISO ILF Parameters'!$G$2:$G$572,SMALL(IF(Calc.!$B$25&amp;RIGHT(Calc.!$D$23,1)='Premops ISO ILF Parameters'!$C$2:$C$572&amp;'Premops ISO ILF Parameters'!$D$2:$D$572,ROW('Premops ISO ILF Parameters'!$F$2:$F$572)-MIN(ROW('Premops ISO ILF Parameters'!$F$2:$F$572))+1,""),ROW('Premops ISO Factors tab1'!A5))),0)</f>
        <v>3.8149999999999998E-3</v>
      </c>
      <c r="G53" s="61" t="s">
        <v>176</v>
      </c>
      <c r="H53" s="53">
        <f>'Premops ISO ILF Parameters'!O11</f>
        <v>1643.7</v>
      </c>
    </row>
    <row r="54" spans="2:8">
      <c r="B54" s="45">
        <v>6</v>
      </c>
      <c r="C54" s="70">
        <f t="array" ref="C54">IFERROR(INDEX('Premops ISO ILF Parameters'!$F$2:$F$572,SMALL(IF(Calc.!$B$24&amp;RIGHT(Calc.!$D$23,1)='Premops ISO ILF Parameters'!$C$2:$C$572&amp;'Premops ISO ILF Parameters'!$D$2:$D$572,ROW('Premops ISO ILF Parameters'!$F$2:$F$572)-MIN(ROW('Premops ISO ILF Parameters'!$F$2:$F$572))+1,""),ROW('Premops ISO Factors tab1'!A6))),1)</f>
        <v>463267</v>
      </c>
      <c r="D54" s="76">
        <f t="array" ref="D54">IFERROR(INDEX('Premops ISO ILF Parameters'!$G$2:$G$572,SMALL(IF(Calc.!$B$24&amp;RIGHT(Calc.!$D$23,1)='Premops ISO ILF Parameters'!$C$2:$C$572&amp;'Premops ISO ILF Parameters'!$D$2:$D$572,ROW('Premops ISO ILF Parameters'!$F$2:$F$572)-MIN(ROW('Premops ISO ILF Parameters'!$F$2:$F$572))+1,""),ROW('Premops ISO Factors tab1'!A6))),0)</f>
        <v>2.1745E-2</v>
      </c>
      <c r="E54" s="296">
        <f t="array" ref="E54">IFERROR(INDEX('Premops ISO ILF Parameters'!$F$2:$F$572,SMALL(IF(Calc.!$B$25&amp;RIGHT(Calc.!$D$23,1)='Premops ISO ILF Parameters'!$C$2:$C$572&amp;'Premops ISO ILF Parameters'!$D$2:$D$572,ROW('Premops ISO ILF Parameters'!$F$2:$F$572)-MIN(ROW('Premops ISO ILF Parameters'!$F$2:$F$572))+1,""),ROW('Premops ISO Factors tab1'!A6))),1)</f>
        <v>5086148</v>
      </c>
      <c r="F54" s="296">
        <f t="array" ref="F54">IFERROR(INDEX('Premops ISO ILF Parameters'!$G$2:$G$572,SMALL(IF(Calc.!$B$25&amp;RIGHT(Calc.!$D$23,1)='Premops ISO ILF Parameters'!$C$2:$C$572&amp;'Premops ISO ILF Parameters'!$D$2:$D$572,ROW('Premops ISO ILF Parameters'!$F$2:$F$572)-MIN(ROW('Premops ISO ILF Parameters'!$F$2:$F$572))+1,""),ROW('Premops ISO Factors tab1'!A6))),0)</f>
        <v>7.5299999999999998E-4</v>
      </c>
      <c r="G54" s="34"/>
      <c r="H54" s="34"/>
    </row>
    <row r="55" spans="2:8">
      <c r="B55" s="45">
        <v>7</v>
      </c>
      <c r="C55" s="70">
        <f t="array" ref="C55">IFERROR(INDEX('Premops ISO ILF Parameters'!$F$2:$F$572,SMALL(IF(Calc.!$B$24&amp;RIGHT(Calc.!$D$23,1)='Premops ISO ILF Parameters'!$C$2:$C$572&amp;'Premops ISO ILF Parameters'!$D$2:$D$572,ROW('Premops ISO ILF Parameters'!$F$2:$F$572)-MIN(ROW('Premops ISO ILF Parameters'!$F$2:$F$572))+1,""),ROW('Premops ISO Factors tab1'!A7))),1)</f>
        <v>1288460</v>
      </c>
      <c r="D55" s="76">
        <f t="array" ref="D55">IFERROR(INDEX('Premops ISO ILF Parameters'!$G$2:$G$572,SMALL(IF(Calc.!$B$24&amp;RIGHT(Calc.!$D$23,1)='Premops ISO ILF Parameters'!$C$2:$C$572&amp;'Premops ISO ILF Parameters'!$D$2:$D$572,ROW('Premops ISO ILF Parameters'!$F$2:$F$572)-MIN(ROW('Premops ISO ILF Parameters'!$F$2:$F$572))+1,""),ROW('Premops ISO Factors tab1'!A7))),0)</f>
        <v>4.7980000000000002E-3</v>
      </c>
      <c r="E55" s="296">
        <f t="array" ref="E55">IFERROR(INDEX('Premops ISO ILF Parameters'!$F$2:$F$572,SMALL(IF(Calc.!$B$25&amp;RIGHT(Calc.!$D$23,1)='Premops ISO ILF Parameters'!$C$2:$C$572&amp;'Premops ISO ILF Parameters'!$D$2:$D$572,ROW('Premops ISO ILF Parameters'!$F$2:$F$572)-MIN(ROW('Premops ISO ILF Parameters'!$F$2:$F$572))+1,""),ROW('Premops ISO Factors tab1'!A7))),1)</f>
        <v>14680691</v>
      </c>
      <c r="F55" s="296">
        <f t="array" ref="F55">IFERROR(INDEX('Premops ISO ILF Parameters'!$G$2:$G$572,SMALL(IF(Calc.!$B$25&amp;RIGHT(Calc.!$D$23,1)='Premops ISO ILF Parameters'!$C$2:$C$572&amp;'Premops ISO ILF Parameters'!$D$2:$D$572,ROW('Premops ISO ILF Parameters'!$F$2:$F$572)-MIN(ROW('Premops ISO ILF Parameters'!$F$2:$F$572))+1,""),ROW('Premops ISO Factors tab1'!A7))),0)</f>
        <v>1.7000000000000001E-4</v>
      </c>
      <c r="G55" s="63" t="s">
        <v>258</v>
      </c>
      <c r="H55" s="64">
        <f>1-SQRT(3*$H$51)</f>
        <v>0.94522774424948341</v>
      </c>
    </row>
    <row r="56" spans="2:8">
      <c r="B56" s="45">
        <v>8</v>
      </c>
      <c r="C56" s="70">
        <f t="array" ref="C56">IFERROR(INDEX('Premops ISO ILF Parameters'!$F$2:$F$572,SMALL(IF(Calc.!$B$24&amp;RIGHT(Calc.!$D$23,1)='Premops ISO ILF Parameters'!$C$2:$C$572&amp;'Premops ISO ILF Parameters'!$D$2:$D$572,ROW('Premops ISO ILF Parameters'!$F$2:$F$572)-MIN(ROW('Premops ISO ILF Parameters'!$F$2:$F$572))+1,""),ROW('Premops ISO Factors tab1'!A8))),1)</f>
        <v>3263563</v>
      </c>
      <c r="D56" s="76">
        <f t="array" ref="D56">IFERROR(INDEX('Premops ISO ILF Parameters'!$G$2:$G$572,SMALL(IF(Calc.!$B$24&amp;RIGHT(Calc.!$D$23,1)='Premops ISO ILF Parameters'!$C$2:$C$572&amp;'Premops ISO ILF Parameters'!$D$2:$D$572,ROW('Premops ISO ILF Parameters'!$F$2:$F$572)-MIN(ROW('Premops ISO ILF Parameters'!$F$2:$F$572))+1,""),ROW('Premops ISO Factors tab1'!A8))),0)</f>
        <v>1.2440000000000001E-3</v>
      </c>
      <c r="E56" s="296">
        <f t="array" ref="E56">IFERROR(INDEX('Premops ISO ILF Parameters'!$F$2:$F$572,SMALL(IF(Calc.!$B$25&amp;RIGHT(Calc.!$D$23,1)='Premops ISO ILF Parameters'!$C$2:$C$572&amp;'Premops ISO ILF Parameters'!$D$2:$D$572,ROW('Premops ISO ILF Parameters'!$F$2:$F$572)-MIN(ROW('Premops ISO ILF Parameters'!$F$2:$F$572))+1,""),ROW('Premops ISO Factors tab1'!A8))),1)</f>
        <v>32481850</v>
      </c>
      <c r="F56" s="296">
        <f t="array" ref="F56">IFERROR(INDEX('Premops ISO ILF Parameters'!$G$2:$G$572,SMALL(IF(Calc.!$B$25&amp;RIGHT(Calc.!$D$23,1)='Premops ISO ILF Parameters'!$C$2:$C$572&amp;'Premops ISO ILF Parameters'!$D$2:$D$572,ROW('Premops ISO ILF Parameters'!$F$2:$F$572)-MIN(ROW('Premops ISO ILF Parameters'!$F$2:$F$572))+1,""),ROW('Premops ISO Factors tab1'!A8))),0)</f>
        <v>3.3000000000000003E-5</v>
      </c>
      <c r="G56" s="63" t="s">
        <v>259</v>
      </c>
      <c r="H56" s="51">
        <v>1</v>
      </c>
    </row>
    <row r="57" spans="2:8">
      <c r="B57" s="45">
        <v>9</v>
      </c>
      <c r="C57" s="70">
        <f t="array" ref="C57">IFERROR(INDEX('Premops ISO ILF Parameters'!$F$2:$F$572,SMALL(IF(Calc.!$B$24&amp;RIGHT(Calc.!$D$23,1)='Premops ISO ILF Parameters'!$C$2:$C$572&amp;'Premops ISO ILF Parameters'!$D$2:$D$572,ROW('Premops ISO ILF Parameters'!$F$2:$F$572)-MIN(ROW('Premops ISO ILF Parameters'!$F$2:$F$572))+1,""),ROW('Premops ISO Factors tab1'!A9))),1)</f>
        <v>7928550</v>
      </c>
      <c r="D57" s="76">
        <f t="array" ref="D57">IFERROR(INDEX('Premops ISO ILF Parameters'!$G$2:$G$572,SMALL(IF(Calc.!$B$24&amp;RIGHT(Calc.!$D$23,1)='Premops ISO ILF Parameters'!$C$2:$C$572&amp;'Premops ISO ILF Parameters'!$D$2:$D$572,ROW('Premops ISO ILF Parameters'!$F$2:$F$572)-MIN(ROW('Premops ISO ILF Parameters'!$F$2:$F$572))+1,""),ROW('Premops ISO Factors tab1'!A9))),0)</f>
        <v>3.7599999999999998E-4</v>
      </c>
      <c r="E57" s="296">
        <f t="array" ref="E57">IFERROR(INDEX('Premops ISO ILF Parameters'!$F$2:$F$572,SMALL(IF(Calc.!$B$25&amp;RIGHT(Calc.!$D$23,1)='Premops ISO ILF Parameters'!$C$2:$C$572&amp;'Premops ISO ILF Parameters'!$D$2:$D$572,ROW('Premops ISO ILF Parameters'!$F$2:$F$572)-MIN(ROW('Premops ISO ILF Parameters'!$F$2:$F$572))+1,""),ROW('Premops ISO Factors tab1'!A9))),1)</f>
        <v>100000000</v>
      </c>
      <c r="F57" s="296">
        <f t="array" ref="F57">IFERROR(INDEX('Premops ISO ILF Parameters'!$G$2:$G$572,SMALL(IF(Calc.!$B$25&amp;RIGHT(Calc.!$D$23,1)='Premops ISO ILF Parameters'!$C$2:$C$572&amp;'Premops ISO ILF Parameters'!$D$2:$D$572,ROW('Premops ISO ILF Parameters'!$F$2:$F$572)-MIN(ROW('Premops ISO ILF Parameters'!$F$2:$F$572))+1,""),ROW('Premops ISO Factors tab1'!A9))),0)</f>
        <v>2.4000000000000001E-5</v>
      </c>
      <c r="G57" s="63" t="s">
        <v>260</v>
      </c>
      <c r="H57" s="64">
        <f>1+SQRT(3*$H$51)</f>
        <v>1.0547722557505166</v>
      </c>
    </row>
    <row r="58" spans="2:8" s="34" customFormat="1">
      <c r="B58" s="45">
        <v>10</v>
      </c>
      <c r="C58" s="70">
        <f t="array" ref="C58">IFERROR(INDEX('Premops ISO ILF Parameters'!$F$2:$F$572,SMALL(IF(Calc.!$B$24&amp;RIGHT(Calc.!$D$23,1)='Premops ISO ILF Parameters'!$C$2:$C$572&amp;'Premops ISO ILF Parameters'!$D$2:$D$572,ROW('Premops ISO ILF Parameters'!$F$2:$F$572)-MIN(ROW('Premops ISO ILF Parameters'!$F$2:$F$572))+1,""),ROW('Premops ISO Factors tab1'!A10))),1)</f>
        <v>21594855</v>
      </c>
      <c r="D58" s="76">
        <f t="array" ref="D58">IFERROR(INDEX('Premops ISO ILF Parameters'!$G$2:$G$572,SMALL(IF(Calc.!$B$24&amp;RIGHT(Calc.!$D$23,1)='Premops ISO ILF Parameters'!$C$2:$C$572&amp;'Premops ISO ILF Parameters'!$D$2:$D$572,ROW('Premops ISO ILF Parameters'!$F$2:$F$572)-MIN(ROW('Premops ISO ILF Parameters'!$F$2:$F$572))+1,""),ROW('Premops ISO Factors tab1'!A10))),0)</f>
        <v>1.22E-4</v>
      </c>
      <c r="E58" s="296">
        <f t="array" ref="E58">IFERROR(INDEX('Premops ISO ILF Parameters'!$F$2:$F$572,SMALL(IF(Calc.!$B$25&amp;RIGHT(Calc.!$D$23,1)='Premops ISO ILF Parameters'!$C$2:$C$572&amp;'Premops ISO ILF Parameters'!$D$2:$D$572,ROW('Premops ISO ILF Parameters'!$F$2:$F$572)-MIN(ROW('Premops ISO ILF Parameters'!$F$2:$F$572))+1,""),ROW('Premops ISO Factors tab1'!A10))),1)</f>
        <v>1</v>
      </c>
      <c r="F58" s="296">
        <f t="array" ref="F58">IFERROR(INDEX('Premops ISO ILF Parameters'!$G$2:$G$572,SMALL(IF(Calc.!$B$25&amp;RIGHT(Calc.!$D$23,1)='Premops ISO ILF Parameters'!$C$2:$C$572&amp;'Premops ISO ILF Parameters'!$D$2:$D$572,ROW('Premops ISO ILF Parameters'!$F$2:$F$572)-MIN(ROW('Premops ISO ILF Parameters'!$F$2:$F$572))+1,""),ROW('Premops ISO Factors tab1'!A10))),0)</f>
        <v>0</v>
      </c>
      <c r="G58" s="74"/>
      <c r="H58" s="75"/>
    </row>
    <row r="59" spans="2:8" s="34" customFormat="1">
      <c r="B59" s="45">
        <v>11</v>
      </c>
      <c r="C59" s="70">
        <f t="array" ref="C59">IFERROR(INDEX('Premops ISO ILF Parameters'!$F$2:$F$572,SMALL(IF(Calc.!$B$24&amp;RIGHT(Calc.!$D$23,1)='Premops ISO ILF Parameters'!$C$2:$C$572&amp;'Premops ISO ILF Parameters'!$D$2:$D$572,ROW('Premops ISO ILF Parameters'!$F$2:$F$572)-MIN(ROW('Premops ISO ILF Parameters'!$F$2:$F$572))+1,""),ROW('Premops ISO Factors tab1'!A11))),1)</f>
        <v>100000000</v>
      </c>
      <c r="D59" s="76">
        <f t="array" ref="D59">IFERROR(INDEX('Premops ISO ILF Parameters'!$G$2:$G$572,SMALL(IF(Calc.!$B$24&amp;RIGHT(Calc.!$D$23,1)='Premops ISO ILF Parameters'!$C$2:$C$572&amp;'Premops ISO ILF Parameters'!$D$2:$D$572,ROW('Premops ISO ILF Parameters'!$F$2:$F$572)-MIN(ROW('Premops ISO ILF Parameters'!$F$2:$F$572))+1,""),ROW('Premops ISO Factors tab1'!A11))),0)</f>
        <v>2.8E-5</v>
      </c>
      <c r="E59" s="296">
        <f t="array" ref="E59">IFERROR(INDEX('Premops ISO ILF Parameters'!$F$2:$F$572,SMALL(IF(Calc.!$B$25&amp;RIGHT(Calc.!$D$23,1)='Premops ISO ILF Parameters'!$C$2:$C$572&amp;'Premops ISO ILF Parameters'!$D$2:$D$572,ROW('Premops ISO ILF Parameters'!$F$2:$F$572)-MIN(ROW('Premops ISO ILF Parameters'!$F$2:$F$572))+1,""),ROW('Premops ISO Factors tab1'!A11))),1)</f>
        <v>1</v>
      </c>
      <c r="F59" s="296">
        <f t="array" ref="F59">IFERROR(INDEX('Premops ISO ILF Parameters'!$G$2:$G$572,SMALL(IF(Calc.!$B$25&amp;RIGHT(Calc.!$D$23,1)='Premops ISO ILF Parameters'!$C$2:$C$572&amp;'Premops ISO ILF Parameters'!$D$2:$D$572,ROW('Premops ISO ILF Parameters'!$F$2:$F$572)-MIN(ROW('Premops ISO ILF Parameters'!$F$2:$F$572))+1,""),ROW('Premops ISO Factors tab1'!A11))),0)</f>
        <v>0</v>
      </c>
      <c r="G59" s="74"/>
      <c r="H59" s="75"/>
    </row>
    <row r="60" spans="2:8" s="34" customFormat="1">
      <c r="B60" s="45">
        <v>12</v>
      </c>
      <c r="C60" s="70">
        <f t="array" ref="C60">IFERROR(INDEX('Premops ISO ILF Parameters'!$F$2:$F$572,SMALL(IF(Calc.!$B$24&amp;RIGHT(Calc.!$D$23,1)='Premops ISO ILF Parameters'!$C$2:$C$572&amp;'Premops ISO ILF Parameters'!$D$2:$D$572,ROW('Premops ISO ILF Parameters'!$F$2:$F$572)-MIN(ROW('Premops ISO ILF Parameters'!$F$2:$F$572))+1,""),ROW('Premops ISO Factors tab1'!A12))),1)</f>
        <v>1</v>
      </c>
      <c r="D60" s="76">
        <f t="array" ref="D60">IFERROR(INDEX('Premops ISO ILF Parameters'!$G$2:$G$572,SMALL(IF(Calc.!$B$24&amp;RIGHT(Calc.!$D$23,1)='Premops ISO ILF Parameters'!$C$2:$C$572&amp;'Premops ISO ILF Parameters'!$D$2:$D$572,ROW('Premops ISO ILF Parameters'!$F$2:$F$572)-MIN(ROW('Premops ISO ILF Parameters'!$F$2:$F$572))+1,""),ROW('Premops ISO Factors tab1'!A12))),0)</f>
        <v>0</v>
      </c>
      <c r="E60" s="296">
        <f t="array" ref="E60">IFERROR(INDEX('Premops ISO ILF Parameters'!$F$2:$F$572,SMALL(IF(Calc.!$B$25&amp;RIGHT(Calc.!$D$23,1)='Premops ISO ILF Parameters'!$C$2:$C$572&amp;'Premops ISO ILF Parameters'!$D$2:$D$572,ROW('Premops ISO ILF Parameters'!$F$2:$F$572)-MIN(ROW('Premops ISO ILF Parameters'!$F$2:$F$572))+1,""),ROW('Premops ISO Factors tab1'!A12))),1)</f>
        <v>1</v>
      </c>
      <c r="F60" s="296">
        <f t="array" ref="F60">IFERROR(INDEX('Premops ISO ILF Parameters'!$G$2:$G$572,SMALL(IF(Calc.!$B$25&amp;RIGHT(Calc.!$D$23,1)='Premops ISO ILF Parameters'!$C$2:$C$572&amp;'Premops ISO ILF Parameters'!$D$2:$D$572,ROW('Premops ISO ILF Parameters'!$F$2:$F$572)-MIN(ROW('Premops ISO ILF Parameters'!$F$2:$F$572))+1,""),ROW('Premops ISO Factors tab1'!A12))),0)</f>
        <v>0</v>
      </c>
      <c r="G60" s="74"/>
      <c r="H60" s="75"/>
    </row>
    <row r="61" spans="2:8" s="34" customFormat="1">
      <c r="B61" s="45">
        <v>13</v>
      </c>
      <c r="C61" s="70">
        <f t="array" ref="C61">IFERROR(INDEX('Premops ISO ILF Parameters'!$F$2:$F$572,SMALL(IF(Calc.!$B$24&amp;RIGHT(Calc.!$D$23,1)='Premops ISO ILF Parameters'!$C$2:$C$572&amp;'Premops ISO ILF Parameters'!$D$2:$D$572,ROW('Premops ISO ILF Parameters'!$F$2:$F$572)-MIN(ROW('Premops ISO ILF Parameters'!$F$2:$F$572))+1,""),ROW('Premops ISO Factors tab1'!A13))),1)</f>
        <v>1</v>
      </c>
      <c r="D61" s="76">
        <f t="array" ref="D61">IFERROR(INDEX('Premops ISO ILF Parameters'!$G$2:$G$572,SMALL(IF(Calc.!$B$24&amp;RIGHT(Calc.!$D$23,1)='Premops ISO ILF Parameters'!$C$2:$C$572&amp;'Premops ISO ILF Parameters'!$D$2:$D$572,ROW('Premops ISO ILF Parameters'!$F$2:$F$572)-MIN(ROW('Premops ISO ILF Parameters'!$F$2:$F$572))+1,""),ROW('Premops ISO Factors tab1'!A13))),0)</f>
        <v>0</v>
      </c>
      <c r="E61" s="296">
        <f t="array" ref="E61">IFERROR(INDEX('Premops ISO ILF Parameters'!$F$2:$F$572,SMALL(IF(Calc.!$B$25&amp;RIGHT(Calc.!$D$23,1)='Premops ISO ILF Parameters'!$C$2:$C$572&amp;'Premops ISO ILF Parameters'!$D$2:$D$572,ROW('Premops ISO ILF Parameters'!$F$2:$F$572)-MIN(ROW('Premops ISO ILF Parameters'!$F$2:$F$572))+1,""),ROW('Premops ISO Factors tab1'!A13))),1)</f>
        <v>1</v>
      </c>
      <c r="F61" s="296">
        <f t="array" ref="F61">IFERROR(INDEX('Premops ISO ILF Parameters'!$G$2:$G$572,SMALL(IF(Calc.!$B$25&amp;RIGHT(Calc.!$D$23,1)='Premops ISO ILF Parameters'!$C$2:$C$572&amp;'Premops ISO ILF Parameters'!$D$2:$D$572,ROW('Premops ISO ILF Parameters'!$F$2:$F$572)-MIN(ROW('Premops ISO ILF Parameters'!$F$2:$F$572))+1,""),ROW('Premops ISO Factors tab1'!A13))),0)</f>
        <v>0</v>
      </c>
      <c r="G61" s="74"/>
      <c r="H61" s="75"/>
    </row>
    <row r="62" spans="2:8" s="34" customFormat="1">
      <c r="B62" s="47">
        <v>14</v>
      </c>
      <c r="C62" s="71">
        <f t="array" ref="C62">IFERROR(INDEX('Premops ISO ILF Parameters'!$F$2:$F$572,SMALL(IF(Calc.!$B$24&amp;RIGHT(Calc.!$D$23,1)='Premops ISO ILF Parameters'!$C$2:$C$572&amp;'Premops ISO ILF Parameters'!$D$2:$D$572,ROW('Premops ISO ILF Parameters'!$F$2:$F$572)-MIN(ROW('Premops ISO ILF Parameters'!$F$2:$F$572))+1,""),ROW('Premops ISO Factors tab1'!A14))),1)</f>
        <v>1</v>
      </c>
      <c r="D62" s="77">
        <f t="array" ref="D62">IFERROR(INDEX('Premops ISO ILF Parameters'!$G$2:$G$572,SMALL(IF(Calc.!$B$24&amp;RIGHT(Calc.!$D$23,1)='Premops ISO ILF Parameters'!$C$2:$C$572&amp;'Premops ISO ILF Parameters'!$D$2:$D$572,ROW('Premops ISO ILF Parameters'!$F$2:$F$572)-MIN(ROW('Premops ISO ILF Parameters'!$F$2:$F$572))+1,""),ROW('Premops ISO Factors tab1'!A14))),0)</f>
        <v>0</v>
      </c>
      <c r="E62" s="296">
        <f t="array" ref="E62">IFERROR(INDEX('Premops ISO ILF Parameters'!$F$2:$F$572,SMALL(IF(Calc.!$B$25&amp;RIGHT(Calc.!$D$23,1)='Premops ISO ILF Parameters'!$C$2:$C$572&amp;'Premops ISO ILF Parameters'!$D$2:$D$572,ROW('Premops ISO ILF Parameters'!$F$2:$F$572)-MIN(ROW('Premops ISO ILF Parameters'!$F$2:$F$572))+1,""),ROW('Premops ISO Factors tab1'!A14))),1)</f>
        <v>1</v>
      </c>
      <c r="F62" s="296">
        <f t="array" ref="F62">IFERROR(INDEX('Premops ISO ILF Parameters'!$G$2:$G$572,SMALL(IF(Calc.!$B$25&amp;RIGHT(Calc.!$D$23,1)='Premops ISO ILF Parameters'!$C$2:$C$572&amp;'Premops ISO ILF Parameters'!$D$2:$D$572,ROW('Premops ISO ILF Parameters'!$F$2:$F$572)-MIN(ROW('Premops ISO ILF Parameters'!$F$2:$F$572))+1,""),ROW('Premops ISO Factors tab1'!A14))),0)</f>
        <v>0</v>
      </c>
      <c r="G62" s="74"/>
      <c r="H62" s="75"/>
    </row>
    <row r="63" spans="2:8" s="34" customFormat="1">
      <c r="C63" s="77" t="s">
        <v>138</v>
      </c>
      <c r="D63" s="77">
        <f t="array" ref="D63">INDEX(ALAEgrp!$D$2:$D$61,MATCH(Calc.!B24&amp;Calc.!D23,ALAEgrp!$B$2:$B$61&amp;ALAEgrp!$A$2:$A$61&amp;ALAEgrp!$C$2:$C$61,0))</f>
        <v>11522</v>
      </c>
      <c r="G63" s="74"/>
      <c r="H63" s="75"/>
    </row>
    <row r="64" spans="2:8" s="34" customFormat="1">
      <c r="C64" s="51" t="s">
        <v>166</v>
      </c>
      <c r="D64" s="173">
        <f>'Premops ISO ILF Parameters'!S2</f>
        <v>8.5000000000000006E-2</v>
      </c>
      <c r="G64" s="74"/>
      <c r="H64" s="75"/>
    </row>
    <row r="65" spans="1:16">
      <c r="E65" s="28" t="s">
        <v>5373</v>
      </c>
      <c r="F65" s="296">
        <f>SUMPRODUCT(tab2_wt_st, tab2_mu_st*H55)</f>
        <v>38993.044736103795</v>
      </c>
      <c r="G65" s="296">
        <f>SUMPRODUCT(tab2_wt_st, tab2_mu_st*H56)</f>
        <v>41252.539373000007</v>
      </c>
      <c r="H65" s="296">
        <f>SUMPRODUCT(tab2_wt_st, tab2_mu_st*H57)</f>
        <v>43512.034009896212</v>
      </c>
      <c r="I65" s="142">
        <f>2*SUMPRODUCT(tab2_wt_st,tab2_mu_st*$H$55,tab2_mu_st*$H$55)</f>
        <v>619574568802.5874</v>
      </c>
      <c r="J65" s="142">
        <f>2*SUMPRODUCT(tab2_wt_st,tab2_mu_st*$H$56,tab2_mu_st*$H$56)</f>
        <v>693458797643.62085</v>
      </c>
      <c r="K65" s="142">
        <f>2*SUMPRODUCT(tab2_wt_st,tab2_mu_st*$H$57,tab2_mu_st*$H$57)</f>
        <v>771503779270.51587</v>
      </c>
    </row>
    <row r="66" spans="1:16">
      <c r="C66" s="376" t="s">
        <v>261</v>
      </c>
      <c r="D66" s="376"/>
      <c r="E66" s="376"/>
      <c r="F66" s="102">
        <f>SUMPRODUCT(tab2_Wt, tab2_Mu*H55)</f>
        <v>44067.887264738798</v>
      </c>
      <c r="G66" s="102">
        <f>SUMPRODUCT(tab2_Wt, tab2_Mu*H56)</f>
        <v>46621.449204000004</v>
      </c>
      <c r="H66" s="102">
        <f>SUMPRODUCT(tab2_Wt, tab2_Mu*H57)</f>
        <v>49175.01114326121</v>
      </c>
      <c r="I66" s="131">
        <f>2*SUMPRODUCT(tab2_Wt,tab2_Mu*$H$55,tab2_Mu*$H$55)</f>
        <v>692819646332.05701</v>
      </c>
      <c r="J66" s="131">
        <f>2*SUMPRODUCT(tab2_Wt,tab2_Mu*$H$56,tab2_Mu*$H$56)</f>
        <v>775438346118.41235</v>
      </c>
      <c r="K66" s="131">
        <f>2*SUMPRODUCT(tab2_Wt,tab2_Mu*$H$57,tab2_Mu*$H$57)</f>
        <v>862709675981.47827</v>
      </c>
      <c r="L66" s="34"/>
      <c r="M66" s="34"/>
      <c r="N66" s="34"/>
      <c r="O66" s="34"/>
      <c r="P66" s="34"/>
    </row>
    <row r="67" spans="1:16">
      <c r="C67" s="370" t="s">
        <v>30</v>
      </c>
      <c r="D67" s="370" t="s">
        <v>262</v>
      </c>
      <c r="E67" s="370" t="s">
        <v>137</v>
      </c>
      <c r="F67" s="370" t="s">
        <v>263</v>
      </c>
      <c r="G67" s="370" t="s">
        <v>264</v>
      </c>
      <c r="H67" s="369" t="s">
        <v>265</v>
      </c>
      <c r="I67" s="369" t="s">
        <v>266</v>
      </c>
      <c r="J67" s="369" t="s">
        <v>267</v>
      </c>
      <c r="K67" s="369" t="s">
        <v>268</v>
      </c>
      <c r="L67" s="369" t="s">
        <v>269</v>
      </c>
      <c r="M67" s="369" t="s">
        <v>270</v>
      </c>
      <c r="N67" s="369"/>
      <c r="O67" s="369" t="s">
        <v>270</v>
      </c>
      <c r="P67" s="369" t="s">
        <v>273</v>
      </c>
    </row>
    <row r="68" spans="1:16">
      <c r="C68" s="370"/>
      <c r="D68" s="370"/>
      <c r="E68" s="370"/>
      <c r="F68" s="370"/>
      <c r="G68" s="370"/>
      <c r="H68" s="369"/>
      <c r="I68" s="369"/>
      <c r="J68" s="369"/>
      <c r="K68" s="369"/>
      <c r="L68" s="369"/>
      <c r="M68" s="369"/>
      <c r="N68" s="369"/>
      <c r="O68" s="369"/>
      <c r="P68" s="369"/>
    </row>
    <row r="69" spans="1:16">
      <c r="C69" s="375"/>
      <c r="D69" s="375"/>
      <c r="E69" s="375"/>
      <c r="F69" s="375"/>
      <c r="G69" s="375"/>
      <c r="H69" s="374"/>
      <c r="I69" s="374"/>
      <c r="J69" s="374"/>
      <c r="K69" s="374"/>
      <c r="L69" s="374"/>
      <c r="M69" s="95" t="s">
        <v>271</v>
      </c>
      <c r="N69" s="95" t="s">
        <v>272</v>
      </c>
      <c r="O69" s="374"/>
      <c r="P69" s="374"/>
    </row>
    <row r="70" spans="1:16">
      <c r="A70" s="34"/>
      <c r="C70" s="96">
        <v>100000</v>
      </c>
      <c r="D70" s="80">
        <f t="array" ref="D70">INDEX(RLwgtbygrp!$E$2:$E$841,MATCH(Calc.!$B$24&amp;Calc.!$D$23&amp;C70,RLwgtbygrp!$B$2:$B$841&amp;RLwgtbygrp!$A$2:$A$841&amp;RLwgtbygrp!$C$2:$C$841&amp;RLwgtbygrp!$D$2:$D$841,0))</f>
        <v>2E-3</v>
      </c>
      <c r="E70" s="96">
        <f t="array" aca="1" ref="E70" ca="1">SUMPRODUCT((1-EXP(-$C70/(INDIRECT("'Premops ISO ILF Parameters'!"&amp;"F"&amp;Calc.!$D$26):INDIRECT("'Premops ISO ILF Parameters'!"&amp;"F"&amp;Calc.!$D$27)))),INDIRECT("'Premops ISO ILF Parameters'!"&amp;"H"&amp;Calc.!$D$26):INDIRECT("'Premops ISO ILF Parameters'!"&amp;"H"&amp;Calc.!$D$27))</f>
        <v>14888.124343275316</v>
      </c>
      <c r="F70" s="96">
        <f t="shared" ref="F70:F83" si="7">$F$66-SUMPRODUCT(tab2_Wt, tab2_Mu*$H$55,EXP(-$C70/(tab2_Mu*$H$55)))</f>
        <v>15710.385782559297</v>
      </c>
      <c r="G70" s="96">
        <f t="shared" ref="G70:G83" si="8">$G$66-SUMPRODUCT(tab2_Wt, tab2_Mu*$H$56,EXP(-$C70/(tab2_Mu*$H$56)))</f>
        <v>16250.20936095955</v>
      </c>
      <c r="H70" s="96">
        <f t="shared" ref="H70:H83" si="9">$H$66-SUMPRODUCT(tab2_Wt, tab2_Mu*$H$57,EXP(-$C70/(tab2_Mu*$H$57)))</f>
        <v>16772.673123763798</v>
      </c>
      <c r="I70" s="128">
        <f t="shared" ref="I70:I83" si="10">$I$66-2*SUMPRODUCT(tab2_Wt, tab2_Mu*$H$55,tab2_Mu*$H$55+$C70,EXP(-$C70/(tab2_Mu*$H$55)))</f>
        <v>995682626.91235352</v>
      </c>
      <c r="J70" s="128">
        <f t="shared" ref="J70:J83" si="11">$J$66-2*SUMPRODUCT(tab2_Wt, tab2_Mu*$H$56,tab2_Mu*$H$56+$C70,EXP(-$C70/(tab2_Mu*$H$56)))</f>
        <v>1038182145.5856934</v>
      </c>
      <c r="K70" s="128">
        <f t="shared" ref="K70:K83" si="12">$K$66-2*SUMPRODUCT(tab2_Wt, tab2_Mu*$H$57,tab2_Mu*$H$57+$C70,EXP(-$C70/(tab2_Mu*$H$57)))</f>
        <v>1079506740.2336426</v>
      </c>
      <c r="L70" s="96">
        <f>$H$48*(($I70+4*$J70+$K70)+$H$49*($F70^2+4*$G70^2+$H70^2))/6</f>
        <v>242.31255806987397</v>
      </c>
      <c r="M70" s="96">
        <f t="shared" ref="M70:M97" si="13">2*$H$48*$H$50*$H$52*($F70*$F$98+4*$G70*$G$98+$H70*$H$98)/6</f>
        <v>337.84900582483414</v>
      </c>
      <c r="N70" s="96">
        <f t="shared" ref="N70:N97" si="14">2*$H$48*$H$53*(($F70*$F$98+4*$G70*$G$98+$H70*$H$98)/6-($F70+4*$G70+$H70)/6*$F$99)</f>
        <v>153.57448327835112</v>
      </c>
      <c r="O70" s="96">
        <f>M70+N70</f>
        <v>491.42348910318526</v>
      </c>
      <c r="P70" s="110">
        <f>O70+L70</f>
        <v>733.73604717305921</v>
      </c>
    </row>
    <row r="71" spans="1:16">
      <c r="A71" s="34"/>
      <c r="C71" s="89">
        <v>200000</v>
      </c>
      <c r="D71" s="80">
        <f t="array" ref="D71">INDEX(RLwgtbygrp!$E$2:$E$841,MATCH(Calc.!$B$24&amp;Calc.!$D$23&amp;C71,RLwgtbygrp!$B$2:$B$841&amp;RLwgtbygrp!$A$2:$A$841&amp;RLwgtbygrp!$C$2:$C$841&amp;RLwgtbygrp!$D$2:$D$841,0))</f>
        <v>2.0000000000000001E-4</v>
      </c>
      <c r="E71" s="96">
        <f t="array" aca="1" ref="E71" ca="1">SUMPRODUCT((1-EXP(-$C71/(INDIRECT("'Premops ISO ILF Parameters'!"&amp;"F"&amp;Calc.!$D$26):INDIRECT("'Premops ISO ILF Parameters'!"&amp;"F"&amp;Calc.!$D$27)))),INDIRECT("'Premops ISO ILF Parameters'!"&amp;"H"&amp;Calc.!$D$26):INDIRECT("'Premops ISO ILF Parameters'!"&amp;"H"&amp;Calc.!$D$27))</f>
        <v>18949.017809151297</v>
      </c>
      <c r="F71" s="89">
        <f t="shared" si="7"/>
        <v>20144.49738282583</v>
      </c>
      <c r="G71" s="89">
        <f t="shared" si="8"/>
        <v>20924.498261986635</v>
      </c>
      <c r="H71" s="89">
        <f t="shared" si="9"/>
        <v>21684.533642566261</v>
      </c>
      <c r="I71" s="129">
        <f t="shared" si="10"/>
        <v>2278066100.4282227</v>
      </c>
      <c r="J71" s="129">
        <f t="shared" si="11"/>
        <v>2390360197.427124</v>
      </c>
      <c r="K71" s="129">
        <f t="shared" si="12"/>
        <v>2500770843.6408691</v>
      </c>
      <c r="L71" s="89">
        <f t="shared" ref="L71:L83" si="15">$H$48*(($I71+4*$J71+$K71)+$H$49*($F71^2+4*$G71^2+$H71^2))/6</f>
        <v>526.27951048987711</v>
      </c>
      <c r="M71" s="89">
        <f t="shared" si="13"/>
        <v>435.06429963310734</v>
      </c>
      <c r="N71" s="89">
        <f t="shared" si="14"/>
        <v>222.63846188002302</v>
      </c>
      <c r="O71" s="89">
        <f t="shared" ref="O71:O93" si="16">M71+N71</f>
        <v>657.70276151313033</v>
      </c>
      <c r="P71" s="111">
        <f t="shared" ref="P71:P93" si="17">O71+L71</f>
        <v>1183.9822720030074</v>
      </c>
    </row>
    <row r="72" spans="1:16">
      <c r="A72" s="34"/>
      <c r="C72" s="89">
        <v>250000</v>
      </c>
      <c r="D72" s="80">
        <f t="array" ref="D72">INDEX(RLwgtbygrp!$E$2:$E$841,MATCH(Calc.!$B$24&amp;Calc.!$D$23&amp;C72,RLwgtbygrp!$B$2:$B$841&amp;RLwgtbygrp!$A$2:$A$841&amp;RLwgtbygrp!$C$2:$C$841&amp;RLwgtbygrp!$D$2:$D$841,0))</f>
        <v>1E-3</v>
      </c>
      <c r="E72" s="96">
        <f t="array" aca="1" ref="E72" ca="1">SUMPRODUCT((1-EXP(-$C72/(INDIRECT("'Premops ISO ILF Parameters'!"&amp;"F"&amp;Calc.!$D$26):INDIRECT("'Premops ISO ILF Parameters'!"&amp;"F"&amp;Calc.!$D$27)))),INDIRECT("'Premops ISO ILF Parameters'!"&amp;"H"&amp;Calc.!$D$26):INDIRECT("'Premops ISO ILF Parameters'!"&amp;"H"&amp;Calc.!$D$27))</f>
        <v>20211.218856884127</v>
      </c>
      <c r="F72" s="89">
        <f t="shared" si="7"/>
        <v>21598.629711340567</v>
      </c>
      <c r="G72" s="89">
        <f t="shared" si="8"/>
        <v>22461.507017487809</v>
      </c>
      <c r="H72" s="89">
        <f t="shared" si="9"/>
        <v>23303.788946181619</v>
      </c>
      <c r="I72" s="129">
        <f t="shared" si="10"/>
        <v>2929757749.5838623</v>
      </c>
      <c r="J72" s="129">
        <f t="shared" si="11"/>
        <v>3079213878.4859619</v>
      </c>
      <c r="K72" s="129">
        <f t="shared" si="12"/>
        <v>3226503835.3536377</v>
      </c>
      <c r="L72" s="89">
        <f t="shared" si="15"/>
        <v>666.88195790712814</v>
      </c>
      <c r="M72" s="89">
        <f t="shared" si="13"/>
        <v>467.03284291495817</v>
      </c>
      <c r="N72" s="89">
        <f t="shared" si="14"/>
        <v>246.50863641703421</v>
      </c>
      <c r="O72" s="89">
        <f t="shared" si="16"/>
        <v>713.54147933199238</v>
      </c>
      <c r="P72" s="111">
        <f t="shared" si="17"/>
        <v>1380.4234372391206</v>
      </c>
    </row>
    <row r="73" spans="1:16">
      <c r="A73" s="34"/>
      <c r="C73" s="89">
        <v>300000</v>
      </c>
      <c r="D73" s="80">
        <f t="array" ref="D73">INDEX(RLwgtbygrp!$E$2:$E$841,MATCH(Calc.!$B$24&amp;Calc.!$D$23&amp;C73,RLwgtbygrp!$B$2:$B$841&amp;RLwgtbygrp!$A$2:$A$841&amp;RLwgtbygrp!$C$2:$C$841&amp;RLwgtbygrp!$D$2:$D$841,0))</f>
        <v>3.3999999999999998E-3</v>
      </c>
      <c r="E73" s="96">
        <f t="array" aca="1" ref="E73" ca="1">SUMPRODUCT((1-EXP(-$C73/(INDIRECT("'Premops ISO ILF Parameters'!"&amp;"F"&amp;Calc.!$D$26):INDIRECT("'Premops ISO ILF Parameters'!"&amp;"F"&amp;Calc.!$D$27)))),INDIRECT("'Premops ISO ILF Parameters'!"&amp;"H"&amp;Calc.!$D$26):INDIRECT("'Premops ISO ILF Parameters'!"&amp;"H"&amp;Calc.!$D$27))</f>
        <v>21216.477897443881</v>
      </c>
      <c r="F73" s="89">
        <f t="shared" si="7"/>
        <v>22786.628999578283</v>
      </c>
      <c r="G73" s="89">
        <f t="shared" si="8"/>
        <v>23719.118711014762</v>
      </c>
      <c r="H73" s="89">
        <f t="shared" si="9"/>
        <v>24630.51875388599</v>
      </c>
      <c r="I73" s="129">
        <f t="shared" si="10"/>
        <v>3581326494.1226807</v>
      </c>
      <c r="J73" s="129">
        <f t="shared" si="11"/>
        <v>3768977084.4844971</v>
      </c>
      <c r="K73" s="129">
        <f t="shared" si="12"/>
        <v>3954191166.5666504</v>
      </c>
      <c r="L73" s="89">
        <f t="shared" si="15"/>
        <v>806.0519922125626</v>
      </c>
      <c r="M73" s="89">
        <f t="shared" si="13"/>
        <v>493.19078322224937</v>
      </c>
      <c r="N73" s="89">
        <f t="shared" si="14"/>
        <v>266.56349113506229</v>
      </c>
      <c r="O73" s="89">
        <f t="shared" si="16"/>
        <v>759.75427435731171</v>
      </c>
      <c r="P73" s="111">
        <f t="shared" si="17"/>
        <v>1565.8062665698744</v>
      </c>
    </row>
    <row r="74" spans="1:16">
      <c r="A74" s="34"/>
      <c r="C74" s="89">
        <v>500000</v>
      </c>
      <c r="D74" s="80">
        <f t="array" ref="D74">INDEX(RLwgtbygrp!$E$2:$E$841,MATCH(Calc.!$B$24&amp;Calc.!$D$23&amp;C74,RLwgtbygrp!$B$2:$B$841&amp;RLwgtbygrp!$A$2:$A$841&amp;RLwgtbygrp!$C$2:$C$841&amp;RLwgtbygrp!$D$2:$D$841,0))</f>
        <v>1.06E-2</v>
      </c>
      <c r="E74" s="96">
        <f t="array" aca="1" ref="E74" ca="1">SUMPRODUCT((1-EXP(-$C74/(INDIRECT("'Premops ISO ILF Parameters'!"&amp;"F"&amp;Calc.!$D$26):INDIRECT("'Premops ISO ILF Parameters'!"&amp;"F"&amp;Calc.!$D$27)))),INDIRECT("'Premops ISO ILF Parameters'!"&amp;"H"&amp;Calc.!$D$26):INDIRECT("'Premops ISO ILF Parameters'!"&amp;"H"&amp;Calc.!$D$27))</f>
        <v>24000.02664857237</v>
      </c>
      <c r="F74" s="89">
        <f t="shared" si="7"/>
        <v>26071.833220844452</v>
      </c>
      <c r="G74" s="89">
        <f t="shared" si="8"/>
        <v>27204.294082670596</v>
      </c>
      <c r="H74" s="89">
        <f t="shared" si="9"/>
        <v>28315.212797260974</v>
      </c>
      <c r="I74" s="129">
        <f t="shared" si="10"/>
        <v>6150873507.2729492</v>
      </c>
      <c r="J74" s="129">
        <f t="shared" si="11"/>
        <v>6495214223.6489258</v>
      </c>
      <c r="K74" s="129">
        <f t="shared" si="12"/>
        <v>6836808659.3673096</v>
      </c>
      <c r="L74" s="89">
        <f t="shared" si="15"/>
        <v>1346.443589431083</v>
      </c>
      <c r="M74" s="89">
        <f t="shared" si="13"/>
        <v>565.68686000985156</v>
      </c>
      <c r="N74" s="89">
        <f t="shared" si="14"/>
        <v>324.31290851034652</v>
      </c>
      <c r="O74" s="89">
        <f t="shared" si="16"/>
        <v>889.99976852019813</v>
      </c>
      <c r="P74" s="111">
        <f t="shared" si="17"/>
        <v>2236.4433579512811</v>
      </c>
    </row>
    <row r="75" spans="1:16">
      <c r="A75" s="34"/>
      <c r="C75" s="89">
        <v>750000</v>
      </c>
      <c r="D75" s="80">
        <f t="array" ref="D75">INDEX(RLwgtbygrp!$E$2:$E$841,MATCH(Calc.!$B$24&amp;Calc.!$D$23&amp;C75,RLwgtbygrp!$B$2:$B$841&amp;RLwgtbygrp!$A$2:$A$841&amp;RLwgtbygrp!$C$2:$C$841&amp;RLwgtbygrp!$D$2:$D$841,0))</f>
        <v>2.9999999999999997E-4</v>
      </c>
      <c r="E75" s="96">
        <f t="array" aca="1" ref="E75" ca="1">SUMPRODUCT((1-EXP(-$C75/(INDIRECT("'Premops ISO ILF Parameters'!"&amp;"F"&amp;Calc.!$D$26):INDIRECT("'Premops ISO ILF Parameters'!"&amp;"F"&amp;Calc.!$D$27)))),INDIRECT("'Premops ISO ILF Parameters'!"&amp;"H"&amp;Calc.!$D$26):INDIRECT("'Premops ISO ILF Parameters'!"&amp;"H"&amp;Calc.!$D$27))</f>
        <v>26246.142795128704</v>
      </c>
      <c r="F75" s="89">
        <f t="shared" si="7"/>
        <v>28594.2278910522</v>
      </c>
      <c r="G75" s="89">
        <f t="shared" si="8"/>
        <v>29887.702585311294</v>
      </c>
      <c r="H75" s="89">
        <f t="shared" si="9"/>
        <v>31159.063343158592</v>
      </c>
      <c r="I75" s="129">
        <f t="shared" si="10"/>
        <v>9256997076.3479004</v>
      </c>
      <c r="J75" s="129">
        <f t="shared" si="11"/>
        <v>9800094327.7907715</v>
      </c>
      <c r="K75" s="129">
        <f t="shared" si="12"/>
        <v>10339686834.00061</v>
      </c>
      <c r="L75" s="89">
        <f t="shared" si="15"/>
        <v>1989.9883101295936</v>
      </c>
      <c r="M75" s="89">
        <f t="shared" si="13"/>
        <v>621.50652783521298</v>
      </c>
      <c r="N75" s="89">
        <f t="shared" si="14"/>
        <v>370.78206083742708</v>
      </c>
      <c r="O75" s="89">
        <f t="shared" si="16"/>
        <v>992.28858867264012</v>
      </c>
      <c r="P75" s="111">
        <f t="shared" si="17"/>
        <v>2982.2768988022335</v>
      </c>
    </row>
    <row r="76" spans="1:16">
      <c r="A76" s="34"/>
      <c r="C76" s="89">
        <v>1000000</v>
      </c>
      <c r="D76" s="80">
        <f t="array" ref="D76">INDEX(RLwgtbygrp!$E$2:$E$841,MATCH(Calc.!$B$24&amp;Calc.!$D$23&amp;C76,RLwgtbygrp!$B$2:$B$841&amp;RLwgtbygrp!$A$2:$A$841&amp;RLwgtbygrp!$C$2:$C$841&amp;RLwgtbygrp!$D$2:$D$841,0))</f>
        <v>0.90669999999999995</v>
      </c>
      <c r="E76" s="96">
        <f t="array" aca="1" ref="E76" ca="1">SUMPRODUCT((1-EXP(-$C76/(INDIRECT("'Premops ISO ILF Parameters'!"&amp;"F"&amp;Calc.!$D$26):INDIRECT("'Premops ISO ILF Parameters'!"&amp;"F"&amp;Calc.!$D$27)))),INDIRECT("'Premops ISO ILF Parameters'!"&amp;"H"&amp;Calc.!$D$26):INDIRECT("'Premops ISO ILF Parameters'!"&amp;"H"&amp;Calc.!$D$27))</f>
        <v>27805.778343974107</v>
      </c>
      <c r="F76" s="89">
        <f t="shared" si="7"/>
        <v>30294.008541470426</v>
      </c>
      <c r="G76" s="89">
        <f t="shared" si="8"/>
        <v>31706.342583008565</v>
      </c>
      <c r="H76" s="89">
        <f t="shared" si="9"/>
        <v>33095.711167040419</v>
      </c>
      <c r="I76" s="129">
        <f t="shared" si="10"/>
        <v>12206962880.765869</v>
      </c>
      <c r="J76" s="129">
        <f t="shared" si="11"/>
        <v>12956826128.635742</v>
      </c>
      <c r="K76" s="129">
        <f t="shared" si="12"/>
        <v>13701715926.427002</v>
      </c>
      <c r="L76" s="89">
        <f t="shared" si="15"/>
        <v>2598.272525482304</v>
      </c>
      <c r="M76" s="89">
        <f t="shared" si="13"/>
        <v>659.33879133908943</v>
      </c>
      <c r="N76" s="89">
        <f t="shared" si="14"/>
        <v>405.0235354473707</v>
      </c>
      <c r="O76" s="89">
        <f t="shared" si="16"/>
        <v>1064.36232678646</v>
      </c>
      <c r="P76" s="111">
        <f t="shared" si="17"/>
        <v>3662.634852268764</v>
      </c>
    </row>
    <row r="77" spans="1:16">
      <c r="A77" s="34"/>
      <c r="C77" s="89">
        <v>1500000</v>
      </c>
      <c r="D77" s="80">
        <f t="array" ref="D77">INDEX(RLwgtbygrp!$E$2:$E$841,MATCH(Calc.!$B$24&amp;Calc.!$D$23&amp;C77,RLwgtbygrp!$B$2:$B$841&amp;RLwgtbygrp!$A$2:$A$841&amp;RLwgtbygrp!$C$2:$C$841&amp;RLwgtbygrp!$D$2:$D$841,0))</f>
        <v>4.4000000000000003E-3</v>
      </c>
      <c r="E77" s="96">
        <f t="array" aca="1" ref="E77" ca="1">SUMPRODUCT((1-EXP(-$C77/(INDIRECT("'Premops ISO ILF Parameters'!"&amp;"F"&amp;Calc.!$D$26):INDIRECT("'Premops ISO ILF Parameters'!"&amp;"F"&amp;Calc.!$D$27)))),INDIRECT("'Premops ISO ILF Parameters'!"&amp;"H"&amp;Calc.!$D$26):INDIRECT("'Premops ISO ILF Parameters'!"&amp;"H"&amp;Calc.!$D$27))</f>
        <v>29827.502239280562</v>
      </c>
      <c r="F77" s="89">
        <f t="shared" si="7"/>
        <v>32467.595786080143</v>
      </c>
      <c r="G77" s="89">
        <f t="shared" si="8"/>
        <v>34048.851482037135</v>
      </c>
      <c r="H77" s="89">
        <f t="shared" si="9"/>
        <v>35607.871660056895</v>
      </c>
      <c r="I77" s="129">
        <f t="shared" si="10"/>
        <v>17542757697.473633</v>
      </c>
      <c r="J77" s="129">
        <f t="shared" si="11"/>
        <v>18708638679.654297</v>
      </c>
      <c r="K77" s="129">
        <f t="shared" si="12"/>
        <v>19871629801.722778</v>
      </c>
      <c r="L77" s="89">
        <f t="shared" si="15"/>
        <v>3697.4442497573968</v>
      </c>
      <c r="M77" s="89">
        <f t="shared" si="13"/>
        <v>708.08031749311851</v>
      </c>
      <c r="N77" s="89">
        <f t="shared" si="14"/>
        <v>453.96612268912281</v>
      </c>
      <c r="O77" s="89">
        <f t="shared" si="16"/>
        <v>1162.0464401822414</v>
      </c>
      <c r="P77" s="111">
        <f t="shared" si="17"/>
        <v>4859.4906899396383</v>
      </c>
    </row>
    <row r="78" spans="1:16">
      <c r="A78" s="34"/>
      <c r="C78" s="89">
        <v>2000000</v>
      </c>
      <c r="D78" s="80">
        <f t="array" ref="D78">INDEX(RLwgtbygrp!$E$2:$E$841,MATCH(Calc.!$B$24&amp;Calc.!$D$23&amp;C78,RLwgtbygrp!$B$2:$B$841&amp;RLwgtbygrp!$A$2:$A$841&amp;RLwgtbygrp!$C$2:$C$841&amp;RLwgtbygrp!$D$2:$D$841,0))</f>
        <v>5.8999999999999997E-2</v>
      </c>
      <c r="E78" s="96">
        <f t="array" aca="1" ref="E78" ca="1">SUMPRODUCT((1-EXP(-$C78/(INDIRECT("'Premops ISO ILF Parameters'!"&amp;"F"&amp;Calc.!$D$26):INDIRECT("'Premops ISO ILF Parameters'!"&amp;"F"&amp;Calc.!$D$27)))),INDIRECT("'Premops ISO ILF Parameters'!"&amp;"H"&amp;Calc.!$D$26):INDIRECT("'Premops ISO ILF Parameters'!"&amp;"H"&amp;Calc.!$D$27))</f>
        <v>31107.890653864844</v>
      </c>
      <c r="F78" s="89">
        <f t="shared" si="7"/>
        <v>33824.374781201877</v>
      </c>
      <c r="G78" s="89">
        <f t="shared" si="8"/>
        <v>35515.621737300011</v>
      </c>
      <c r="H78" s="89">
        <f t="shared" si="9"/>
        <v>37186.903020358033</v>
      </c>
      <c r="I78" s="129">
        <f t="shared" si="10"/>
        <v>22246529517.449829</v>
      </c>
      <c r="J78" s="129">
        <f t="shared" si="11"/>
        <v>23793710442.481323</v>
      </c>
      <c r="K78" s="129">
        <f t="shared" si="12"/>
        <v>25345958842.759766</v>
      </c>
      <c r="L78" s="89">
        <f t="shared" si="15"/>
        <v>4663.0370367527148</v>
      </c>
      <c r="M78" s="89">
        <f t="shared" si="13"/>
        <v>738.60785308644051</v>
      </c>
      <c r="N78" s="89">
        <f t="shared" si="14"/>
        <v>486.09252124775304</v>
      </c>
      <c r="O78" s="89">
        <f t="shared" si="16"/>
        <v>1224.7003743341936</v>
      </c>
      <c r="P78" s="111">
        <f t="shared" si="17"/>
        <v>5887.7374110869087</v>
      </c>
    </row>
    <row r="79" spans="1:16">
      <c r="A79" s="34"/>
      <c r="C79" s="89">
        <v>2500000</v>
      </c>
      <c r="D79" s="80">
        <f t="array" ref="D79">INDEX(RLwgtbygrp!$E$2:$E$841,MATCH(Calc.!$B$24&amp;Calc.!$D$23&amp;C79,RLwgtbygrp!$B$2:$B$841&amp;RLwgtbygrp!$A$2:$A$841&amp;RLwgtbygrp!$C$2:$C$841&amp;RLwgtbygrp!$D$2:$D$841,0))</f>
        <v>0</v>
      </c>
      <c r="E79" s="96">
        <f t="array" aca="1" ref="E79" ca="1">SUMPRODUCT((1-EXP(-$C79/(INDIRECT("'Premops ISO ILF Parameters'!"&amp;"F"&amp;Calc.!$D$26):INDIRECT("'Premops ISO ILF Parameters'!"&amp;"F"&amp;Calc.!$D$27)))),INDIRECT("'Premops ISO ILF Parameters'!"&amp;"H"&amp;Calc.!$D$26):INDIRECT("'Premops ISO ILF Parameters'!"&amp;"H"&amp;Calc.!$D$27))</f>
        <v>32025.834467563232</v>
      </c>
      <c r="F79" s="89">
        <f t="shared" si="7"/>
        <v>34780.365150469122</v>
      </c>
      <c r="G79" s="89">
        <f t="shared" si="8"/>
        <v>36548.085646610285</v>
      </c>
      <c r="H79" s="89">
        <f t="shared" si="9"/>
        <v>38297.710046133085</v>
      </c>
      <c r="I79" s="129">
        <f t="shared" si="10"/>
        <v>26524276821.764404</v>
      </c>
      <c r="J79" s="129">
        <f t="shared" si="11"/>
        <v>28413544565.383301</v>
      </c>
      <c r="K79" s="129">
        <f t="shared" si="12"/>
        <v>30316233562.392334</v>
      </c>
      <c r="L79" s="89">
        <f t="shared" si="15"/>
        <v>5536.9131816990293</v>
      </c>
      <c r="M79" s="89">
        <f t="shared" si="13"/>
        <v>760.0969663532893</v>
      </c>
      <c r="N79" s="89">
        <f t="shared" si="14"/>
        <v>508.47092096654416</v>
      </c>
      <c r="O79" s="89">
        <f t="shared" si="16"/>
        <v>1268.5678873198335</v>
      </c>
      <c r="P79" s="111">
        <f t="shared" si="17"/>
        <v>6805.4810690188624</v>
      </c>
    </row>
    <row r="80" spans="1:16">
      <c r="A80" s="34"/>
      <c r="C80" s="89">
        <v>3000000</v>
      </c>
      <c r="D80" s="80">
        <f t="array" ref="D80">INDEX(RLwgtbygrp!$E$2:$E$841,MATCH(Calc.!$B$24&amp;Calc.!$D$23&amp;C80,RLwgtbygrp!$B$2:$B$841&amp;RLwgtbygrp!$A$2:$A$841&amp;RLwgtbygrp!$C$2:$C$841&amp;RLwgtbygrp!$D$2:$D$841,0))</f>
        <v>5.7000000000000002E-3</v>
      </c>
      <c r="E80" s="96">
        <f t="array" aca="1" ref="E80" ca="1">SUMPRODUCT((1-EXP(-$C80/(INDIRECT("'Premops ISO ILF Parameters'!"&amp;"F"&amp;Calc.!$D$26):INDIRECT("'Premops ISO ILF Parameters'!"&amp;"F"&amp;Calc.!$D$27)))),INDIRECT("'Premops ISO ILF Parameters'!"&amp;"H"&amp;Calc.!$D$26):INDIRECT("'Premops ISO ILF Parameters'!"&amp;"H"&amp;Calc.!$D$27))</f>
        <v>32735.505918485549</v>
      </c>
      <c r="F80" s="89">
        <f t="shared" si="7"/>
        <v>35506.982196881872</v>
      </c>
      <c r="G80" s="89">
        <f t="shared" si="8"/>
        <v>37332.200125414944</v>
      </c>
      <c r="H80" s="89">
        <f t="shared" si="9"/>
        <v>39140.539581756013</v>
      </c>
      <c r="I80" s="129">
        <f t="shared" si="10"/>
        <v>30505764431.754639</v>
      </c>
      <c r="J80" s="129">
        <f t="shared" si="11"/>
        <v>32710071086.653076</v>
      </c>
      <c r="K80" s="129">
        <f t="shared" si="12"/>
        <v>34934450906.488037</v>
      </c>
      <c r="L80" s="89">
        <f t="shared" si="15"/>
        <v>6347.4987991672579</v>
      </c>
      <c r="M80" s="89">
        <f t="shared" si="13"/>
        <v>776.41616621389903</v>
      </c>
      <c r="N80" s="89">
        <f t="shared" si="14"/>
        <v>525.26931805669551</v>
      </c>
      <c r="O80" s="89">
        <f t="shared" si="16"/>
        <v>1301.6854842705945</v>
      </c>
      <c r="P80" s="111">
        <f t="shared" si="17"/>
        <v>7649.1842834378522</v>
      </c>
    </row>
    <row r="81" spans="1:16">
      <c r="A81" s="34"/>
      <c r="C81" s="89">
        <v>4000000</v>
      </c>
      <c r="D81" s="80">
        <f t="array" ref="D81">INDEX(RLwgtbygrp!$E$2:$E$841,MATCH(Calc.!$B$24&amp;Calc.!$D$23&amp;C81,RLwgtbygrp!$B$2:$B$841&amp;RLwgtbygrp!$A$2:$A$841&amp;RLwgtbygrp!$C$2:$C$841&amp;RLwgtbygrp!$D$2:$D$841,0))</f>
        <v>0</v>
      </c>
      <c r="E81" s="96">
        <f t="array" aca="1" ref="E81" ca="1">SUMPRODUCT((1-EXP(-$C81/(INDIRECT("'Premops ISO ILF Parameters'!"&amp;"F"&amp;Calc.!$D$26):INDIRECT("'Premops ISO ILF Parameters'!"&amp;"F"&amp;Calc.!$D$27)))),INDIRECT("'Premops ISO ILF Parameters'!"&amp;"H"&amp;Calc.!$D$26):INDIRECT("'Premops ISO ILF Parameters'!"&amp;"H"&amp;Calc.!$D$27))</f>
        <v>33783.93948515525</v>
      </c>
      <c r="F81" s="89">
        <f t="shared" si="7"/>
        <v>36562.12429929588</v>
      </c>
      <c r="G81" s="89">
        <f t="shared" si="8"/>
        <v>38471.234686883348</v>
      </c>
      <c r="H81" s="89">
        <f t="shared" si="9"/>
        <v>40364.940322343165</v>
      </c>
      <c r="I81" s="129">
        <f t="shared" si="10"/>
        <v>37823065804.661499</v>
      </c>
      <c r="J81" s="129">
        <f t="shared" si="11"/>
        <v>40609348509.815796</v>
      </c>
      <c r="K81" s="129">
        <f t="shared" si="12"/>
        <v>43425904667.817139</v>
      </c>
      <c r="L81" s="89">
        <f t="shared" si="15"/>
        <v>7833.9609325703559</v>
      </c>
      <c r="M81" s="89">
        <f t="shared" si="13"/>
        <v>800.12110410411867</v>
      </c>
      <c r="N81" s="89">
        <f t="shared" si="14"/>
        <v>549.73571269309252</v>
      </c>
      <c r="O81" s="89">
        <f t="shared" si="16"/>
        <v>1349.8568167972112</v>
      </c>
      <c r="P81" s="111">
        <f t="shared" si="17"/>
        <v>9183.8177493675666</v>
      </c>
    </row>
    <row r="82" spans="1:16">
      <c r="A82" s="34"/>
      <c r="C82" s="89">
        <v>5000000</v>
      </c>
      <c r="D82" s="80">
        <f t="array" ref="D82">INDEX(RLwgtbygrp!$E$2:$E$841,MATCH(Calc.!$B$24&amp;Calc.!$D$23&amp;C82,RLwgtbygrp!$B$2:$B$841&amp;RLwgtbygrp!$A$2:$A$841&amp;RLwgtbygrp!$C$2:$C$841&amp;RLwgtbygrp!$D$2:$D$841,0))</f>
        <v>3.5999999999999999E-3</v>
      </c>
      <c r="E82" s="96">
        <f t="array" aca="1" ref="E82" ca="1">SUMPRODUCT((1-EXP(-$C82/(INDIRECT("'Premops ISO ILF Parameters'!"&amp;"F"&amp;Calc.!$D$26):INDIRECT("'Premops ISO ILF Parameters'!"&amp;"F"&amp;Calc.!$D$27)))),INDIRECT("'Premops ISO ILF Parameters'!"&amp;"H"&amp;Calc.!$D$26):INDIRECT("'Premops ISO ILF Parameters'!"&amp;"H"&amp;Calc.!$D$27))</f>
        <v>34530.865939193463</v>
      </c>
      <c r="F82" s="89">
        <f t="shared" si="7"/>
        <v>37307.16268613065</v>
      </c>
      <c r="G82" s="89">
        <f t="shared" si="8"/>
        <v>39276.15499390434</v>
      </c>
      <c r="H82" s="89">
        <f t="shared" si="9"/>
        <v>41230.881454573522</v>
      </c>
      <c r="I82" s="129">
        <f t="shared" si="10"/>
        <v>44490390005.537842</v>
      </c>
      <c r="J82" s="129">
        <f t="shared" si="11"/>
        <v>47812602907.414917</v>
      </c>
      <c r="K82" s="129">
        <f t="shared" si="12"/>
        <v>51175316371.455811</v>
      </c>
      <c r="L82" s="89">
        <f t="shared" si="15"/>
        <v>9186.4665014692273</v>
      </c>
      <c r="M82" s="89">
        <f t="shared" si="13"/>
        <v>816.87318317748122</v>
      </c>
      <c r="N82" s="89">
        <f t="shared" si="14"/>
        <v>567.21217995872701</v>
      </c>
      <c r="O82" s="89">
        <f t="shared" si="16"/>
        <v>1384.0853631362083</v>
      </c>
      <c r="P82" s="111">
        <f t="shared" si="17"/>
        <v>10570.551864605435</v>
      </c>
    </row>
    <row r="83" spans="1:16">
      <c r="A83" s="34"/>
      <c r="C83" s="97">
        <v>10000000</v>
      </c>
      <c r="D83" s="80">
        <f t="array" ref="D83">INDEX(RLwgtbygrp!$E$2:$E$841,MATCH(Calc.!$B$24&amp;Calc.!$D$23&amp;C83,RLwgtbygrp!$B$2:$B$841&amp;RLwgtbygrp!$A$2:$A$841&amp;RLwgtbygrp!$C$2:$C$841&amp;RLwgtbygrp!$D$2:$D$841,0))</f>
        <v>3.0999999999999999E-3</v>
      </c>
      <c r="E83" s="96">
        <f t="array" aca="1" ref="E83" ca="1">SUMPRODUCT((1-EXP(-$C83/(INDIRECT("'Premops ISO ILF Parameters'!"&amp;"F"&amp;Calc.!$D$26):INDIRECT("'Premops ISO ILF Parameters'!"&amp;"F"&amp;Calc.!$D$27)))),INDIRECT("'Premops ISO ILF Parameters'!"&amp;"H"&amp;Calc.!$D$26):INDIRECT("'Premops ISO ILF Parameters'!"&amp;"H"&amp;Calc.!$D$27))</f>
        <v>36478.693780608497</v>
      </c>
      <c r="F83" s="97">
        <f t="shared" si="7"/>
        <v>39267.550931320686</v>
      </c>
      <c r="G83" s="97">
        <f t="shared" si="8"/>
        <v>41393.097750279354</v>
      </c>
      <c r="H83" s="97">
        <f t="shared" si="9"/>
        <v>43507.6529120833</v>
      </c>
      <c r="I83" s="130">
        <f t="shared" si="10"/>
        <v>72368064422.228027</v>
      </c>
      <c r="J83" s="130">
        <f t="shared" si="11"/>
        <v>77915141151.927979</v>
      </c>
      <c r="K83" s="130">
        <f t="shared" si="12"/>
        <v>83548707588.628174</v>
      </c>
      <c r="L83" s="97">
        <f t="shared" si="15"/>
        <v>14821.802592384733</v>
      </c>
      <c r="M83" s="97">
        <f t="shared" si="13"/>
        <v>860.93192087502496</v>
      </c>
      <c r="N83" s="97">
        <f t="shared" si="14"/>
        <v>612.94508279182207</v>
      </c>
      <c r="O83" s="97">
        <f t="shared" si="16"/>
        <v>1473.877003666847</v>
      </c>
      <c r="P83" s="112">
        <f t="shared" si="17"/>
        <v>16295.679596051579</v>
      </c>
    </row>
    <row r="84" spans="1:16">
      <c r="C84" s="88">
        <v>0</v>
      </c>
      <c r="D84" s="80">
        <v>0</v>
      </c>
      <c r="E84" s="96">
        <f t="array" aca="1" ref="E84" ca="1">SUMPRODUCT((1-EXP(-$C84/(INDIRECT("'Premops ISO ILF Parameters'!"&amp;"F"&amp;Calc.!$D$26):INDIRECT("'Premops ISO ILF Parameters'!"&amp;"F"&amp;Calc.!$D$27)))),INDIRECT("'Premops ISO ILF Parameters'!"&amp;"H"&amp;Calc.!$D$26):INDIRECT("'Premops ISO ILF Parameters'!"&amp;"H"&amp;Calc.!$D$27))</f>
        <v>0</v>
      </c>
      <c r="F84" s="96">
        <f t="shared" ref="F84:F97" si="18">$F$65-SUMPRODUCT(tab2_wt_st, tab2_mu_st*$H$55,EXP(-$C84/(tab2_mu_st*$H$55)))</f>
        <v>0</v>
      </c>
      <c r="G84" s="96">
        <f t="shared" ref="G84:G97" si="19">$G$65-SUMPRODUCT(tab2_wt_st, tab2_mu_st*$H$56,EXP(-$C84/(tab2_mu_st*$H$56)))</f>
        <v>0</v>
      </c>
      <c r="H84" s="96">
        <f t="shared" ref="H84:H97" si="20">$H$65-SUMPRODUCT(tab2_wt_st, tab2_mu_st*$H$57,EXP(-$C84/(tab2_mu_st*$H$57)))</f>
        <v>0</v>
      </c>
      <c r="I84" s="128">
        <f t="shared" ref="I84:I97" si="21">$I$65-2*SUMPRODUCT(tab2_wt_st, tab2_mu_st*$H$55,tab2_mu_st*$H$55+$C84,EXP(-$C84/(tab2_mu_st*$H$55)))</f>
        <v>0</v>
      </c>
      <c r="J84" s="128">
        <f t="shared" ref="J84:J97" si="22">$J$65-2*SUMPRODUCT(tab2_wt_st, tab2_mu_st*$H$56,tab2_mu_st*$H$56+$C84,EXP(-$C84/(tab2_mu_st*$H$56)))</f>
        <v>0</v>
      </c>
      <c r="K84" s="128">
        <f t="shared" ref="K84:K97" si="23">$K$65-2*SUMPRODUCT(tab2_wt_st, tab2_mu_st*$H$57,tab2_mu_st*$H$57+$C84,EXP(-$C84/(tab2_mu_st*$H$57)))</f>
        <v>0</v>
      </c>
      <c r="L84" s="96">
        <f>$H$48*(($I84+4*$J84+$K84)+$H$49*($F84^2+4*$G84^2+$H84^2))/6</f>
        <v>0</v>
      </c>
      <c r="M84" s="96">
        <f t="shared" si="13"/>
        <v>0</v>
      </c>
      <c r="N84" s="96">
        <f t="shared" si="14"/>
        <v>0</v>
      </c>
      <c r="O84" s="96">
        <f t="shared" si="16"/>
        <v>0</v>
      </c>
      <c r="P84" s="110">
        <f t="shared" si="17"/>
        <v>0</v>
      </c>
    </row>
    <row r="85" spans="1:16">
      <c r="C85" s="89">
        <f>C11</f>
        <v>25000</v>
      </c>
      <c r="D85" s="81">
        <v>0</v>
      </c>
      <c r="E85" s="96">
        <f t="array" aca="1" ref="E85" ca="1">SUMPRODUCT((1-EXP(-$C85/(INDIRECT("'Premops ISO ILF Parameters'!"&amp;"F"&amp;Calc.!$D$26):INDIRECT("'Premops ISO ILF Parameters'!"&amp;"F"&amp;Calc.!$D$27)))),INDIRECT("'Premops ISO ILF Parameters'!"&amp;"H"&amp;Calc.!$D$26):INDIRECT("'Premops ISO ILF Parameters'!"&amp;"H"&amp;Calc.!$D$27))</f>
        <v>8148.2367172102695</v>
      </c>
      <c r="F85" s="96">
        <f t="shared" si="18"/>
        <v>7918.8984691617115</v>
      </c>
      <c r="G85" s="96">
        <f t="shared" si="19"/>
        <v>8148.2367172102822</v>
      </c>
      <c r="H85" s="96">
        <f t="shared" si="20"/>
        <v>8368.4963293955079</v>
      </c>
      <c r="I85" s="128">
        <f t="shared" si="21"/>
        <v>142076412.66455078</v>
      </c>
      <c r="J85" s="128">
        <f t="shared" si="22"/>
        <v>147212301.03149414</v>
      </c>
      <c r="K85" s="128">
        <f t="shared" si="23"/>
        <v>152170882.75268555</v>
      </c>
      <c r="L85" s="96">
        <f t="shared" ref="L85:L97" si="24">$H$48*(($I85+4*$J85+$K85)+$H$49*($F85^2+4*$G85^2+$H85^2))/6</f>
        <v>39.745135991876928</v>
      </c>
      <c r="M85" s="89">
        <f t="shared" si="13"/>
        <v>169.39134975062754</v>
      </c>
      <c r="N85" s="89">
        <f t="shared" si="14"/>
        <v>64.999526975897652</v>
      </c>
      <c r="O85" s="89">
        <f t="shared" si="16"/>
        <v>234.39087672652519</v>
      </c>
      <c r="P85" s="111">
        <f t="shared" si="17"/>
        <v>274.13601271840213</v>
      </c>
    </row>
    <row r="86" spans="1:16">
      <c r="C86" s="89">
        <f>C12</f>
        <v>50000</v>
      </c>
      <c r="D86" s="81">
        <v>0</v>
      </c>
      <c r="E86" s="96">
        <f t="array" aca="1" ref="E86" ca="1">SUMPRODUCT((1-EXP(-$C86/(INDIRECT("'Premops ISO ILF Parameters'!"&amp;"F"&amp;Calc.!$D$26):INDIRECT("'Premops ISO ILF Parameters'!"&amp;"F"&amp;Calc.!$D$27)))),INDIRECT("'Premops ISO ILF Parameters'!"&amp;"H"&amp;Calc.!$D$26):INDIRECT("'Premops ISO ILF Parameters'!"&amp;"H"&amp;Calc.!$D$27))</f>
        <v>11204.627110111336</v>
      </c>
      <c r="F86" s="96">
        <f t="shared" si="18"/>
        <v>10849.425633871098</v>
      </c>
      <c r="G86" s="96">
        <f t="shared" si="19"/>
        <v>11204.627110111345</v>
      </c>
      <c r="H86" s="96">
        <f t="shared" si="20"/>
        <v>11549.478288880167</v>
      </c>
      <c r="I86" s="128">
        <f t="shared" si="21"/>
        <v>355593713.77600098</v>
      </c>
      <c r="J86" s="128">
        <f t="shared" si="22"/>
        <v>369863153.07189941</v>
      </c>
      <c r="K86" s="128">
        <f t="shared" si="23"/>
        <v>383872492.58276367</v>
      </c>
      <c r="L86" s="96">
        <f t="shared" si="24"/>
        <v>92.187549905488879</v>
      </c>
      <c r="M86" s="89">
        <f t="shared" si="13"/>
        <v>232.94975135960075</v>
      </c>
      <c r="N86" s="89">
        <f t="shared" si="14"/>
        <v>101.2055113849388</v>
      </c>
      <c r="O86" s="89">
        <f t="shared" si="16"/>
        <v>334.15526274453953</v>
      </c>
      <c r="P86" s="111">
        <f t="shared" si="17"/>
        <v>426.34281265002841</v>
      </c>
    </row>
    <row r="87" spans="1:16">
      <c r="C87" s="89">
        <f>C14</f>
        <v>150000</v>
      </c>
      <c r="D87" s="81">
        <v>0</v>
      </c>
      <c r="E87" s="96">
        <f t="array" aca="1" ref="E87" ca="1">SUMPRODUCT((1-EXP(-$C87/(INDIRECT("'Premops ISO ILF Parameters'!"&amp;"F"&amp;Calc.!$D$26):INDIRECT("'Premops ISO ILF Parameters'!"&amp;"F"&amp;Calc.!$D$27)))),INDIRECT("'Premops ISO ILF Parameters'!"&amp;"H"&amp;Calc.!$D$26):INDIRECT("'Premops ISO ILF Parameters'!"&amp;"H"&amp;Calc.!$D$27))</f>
        <v>17270.134507599756</v>
      </c>
      <c r="F87" s="96">
        <f t="shared" si="18"/>
        <v>16638.072493637163</v>
      </c>
      <c r="G87" s="96">
        <f t="shared" si="19"/>
        <v>17270.134507599763</v>
      </c>
      <c r="H87" s="96">
        <f t="shared" si="20"/>
        <v>17883.722980790619</v>
      </c>
      <c r="I87" s="128">
        <f t="shared" si="21"/>
        <v>1427101874.8043213</v>
      </c>
      <c r="J87" s="128">
        <f t="shared" si="22"/>
        <v>1494811334.3624268</v>
      </c>
      <c r="K87" s="128">
        <f t="shared" si="23"/>
        <v>1560638005.6140137</v>
      </c>
      <c r="L87" s="96">
        <f t="shared" si="24"/>
        <v>333.63599837625276</v>
      </c>
      <c r="M87" s="89">
        <f t="shared" si="13"/>
        <v>359.07157417534705</v>
      </c>
      <c r="N87" s="89">
        <f t="shared" si="14"/>
        <v>180.08177547212046</v>
      </c>
      <c r="O87" s="89">
        <f t="shared" si="16"/>
        <v>539.15334964746751</v>
      </c>
      <c r="P87" s="111">
        <f t="shared" si="17"/>
        <v>872.78934802372032</v>
      </c>
    </row>
    <row r="88" spans="1:16">
      <c r="C88" s="89">
        <f>C27</f>
        <v>7500000</v>
      </c>
      <c r="D88" s="81">
        <v>0</v>
      </c>
      <c r="E88" s="96">
        <f t="array" aca="1" ref="E88" ca="1">SUMPRODUCT((1-EXP(-$C88/(INDIRECT("'Premops ISO ILF Parameters'!"&amp;"F"&amp;Calc.!$D$26):INDIRECT("'Premops ISO ILF Parameters'!"&amp;"F"&amp;Calc.!$D$27)))),INDIRECT("'Premops ISO ILF Parameters'!"&amp;"H"&amp;Calc.!$D$26):INDIRECT("'Premops ISO ILF Parameters'!"&amp;"H"&amp;Calc.!$D$27))</f>
        <v>35732.150289842117</v>
      </c>
      <c r="F88" s="96">
        <f t="shared" si="18"/>
        <v>33919.003238106554</v>
      </c>
      <c r="G88" s="96">
        <f t="shared" si="19"/>
        <v>35732.150289842124</v>
      </c>
      <c r="H88" s="96">
        <f t="shared" si="20"/>
        <v>37534.00270970368</v>
      </c>
      <c r="I88" s="128">
        <f t="shared" si="21"/>
        <v>52980955682.078979</v>
      </c>
      <c r="J88" s="128">
        <f t="shared" si="22"/>
        <v>56948683458.161377</v>
      </c>
      <c r="K88" s="128">
        <f t="shared" si="23"/>
        <v>60965770646.742676</v>
      </c>
      <c r="L88" s="96">
        <f t="shared" si="24"/>
        <v>10837.468568434884</v>
      </c>
      <c r="M88" s="89">
        <f t="shared" si="13"/>
        <v>743.17708587684774</v>
      </c>
      <c r="N88" s="89">
        <f t="shared" si="14"/>
        <v>522.58234302063681</v>
      </c>
      <c r="O88" s="89">
        <f t="shared" si="16"/>
        <v>1265.7594288974847</v>
      </c>
      <c r="P88" s="111">
        <f t="shared" si="17"/>
        <v>12103.227997332369</v>
      </c>
    </row>
    <row r="89" spans="1:16">
      <c r="C89" s="90">
        <f>C29</f>
        <v>20000000</v>
      </c>
      <c r="D89" s="81">
        <v>0</v>
      </c>
      <c r="E89" s="96">
        <f t="array" aca="1" ref="E89" ca="1">SUMPRODUCT((1-EXP(-$C89/(INDIRECT("'Premops ISO ILF Parameters'!"&amp;"F"&amp;Calc.!$D$26):INDIRECT("'Premops ISO ILF Parameters'!"&amp;"F"&amp;Calc.!$D$27)))),INDIRECT("'Premops ISO ILF Parameters'!"&amp;"H"&amp;Calc.!$D$26):INDIRECT("'Premops ISO ILF Parameters'!"&amp;"H"&amp;Calc.!$D$27))</f>
        <v>37994.333692603584</v>
      </c>
      <c r="F89" s="96">
        <f t="shared" si="18"/>
        <v>36014.211349826423</v>
      </c>
      <c r="G89" s="96">
        <f t="shared" si="19"/>
        <v>37994.333692603592</v>
      </c>
      <c r="H89" s="96">
        <f t="shared" si="20"/>
        <v>39966.504022114786</v>
      </c>
      <c r="I89" s="128">
        <f t="shared" si="21"/>
        <v>104878322026.65894</v>
      </c>
      <c r="J89" s="128">
        <f t="shared" si="22"/>
        <v>112992512118.72778</v>
      </c>
      <c r="K89" s="128">
        <f t="shared" si="23"/>
        <v>121236809305.64185</v>
      </c>
      <c r="L89" s="96">
        <f t="shared" si="24"/>
        <v>21300.813766177849</v>
      </c>
      <c r="M89" s="89">
        <f t="shared" si="13"/>
        <v>790.25797178252867</v>
      </c>
      <c r="N89" s="89">
        <f t="shared" si="14"/>
        <v>571.33787936195608</v>
      </c>
      <c r="O89" s="89">
        <f t="shared" si="16"/>
        <v>1361.5958511444846</v>
      </c>
      <c r="P89" s="111">
        <f t="shared" si="17"/>
        <v>22662.409617322333</v>
      </c>
    </row>
    <row r="90" spans="1:16">
      <c r="C90" s="90">
        <f>C30</f>
        <v>25000000</v>
      </c>
      <c r="D90" s="81">
        <v>0</v>
      </c>
      <c r="E90" s="96">
        <f t="array" aca="1" ref="E90" ca="1">SUMPRODUCT((1-EXP(-$C90/(INDIRECT("'Premops ISO ILF Parameters'!"&amp;"F"&amp;Calc.!$D$26):INDIRECT("'Premops ISO ILF Parameters'!"&amp;"F"&amp;Calc.!$D$27)))),INDIRECT("'Premops ISO ILF Parameters'!"&amp;"H"&amp;Calc.!$D$26):INDIRECT("'Premops ISO ILF Parameters'!"&amp;"H"&amp;Calc.!$D$27))</f>
        <v>38404.258495092181</v>
      </c>
      <c r="F90" s="96">
        <f t="shared" si="18"/>
        <v>36393.607239548124</v>
      </c>
      <c r="G90" s="96">
        <f t="shared" si="19"/>
        <v>38404.258495092196</v>
      </c>
      <c r="H90" s="96">
        <f t="shared" si="20"/>
        <v>40407.683150494398</v>
      </c>
      <c r="I90" s="128">
        <f t="shared" si="21"/>
        <v>121854460273.7774</v>
      </c>
      <c r="J90" s="128">
        <f t="shared" si="22"/>
        <v>131334332509.82849</v>
      </c>
      <c r="K90" s="128">
        <f t="shared" si="23"/>
        <v>140976780253.30493</v>
      </c>
      <c r="L90" s="96">
        <f t="shared" si="24"/>
        <v>24721.070981550442</v>
      </c>
      <c r="M90" s="89">
        <f t="shared" si="13"/>
        <v>798.7899022764185</v>
      </c>
      <c r="N90" s="89">
        <f t="shared" si="14"/>
        <v>580.26852356214965</v>
      </c>
      <c r="O90" s="89">
        <f t="shared" si="16"/>
        <v>1379.0584258385682</v>
      </c>
      <c r="P90" s="111">
        <f t="shared" si="17"/>
        <v>26100.129407389009</v>
      </c>
    </row>
    <row r="91" spans="1:16">
      <c r="C91" s="90">
        <f>C31</f>
        <v>50000000</v>
      </c>
      <c r="D91" s="81">
        <v>0</v>
      </c>
      <c r="E91" s="96">
        <f t="array" aca="1" ref="E91" ca="1">SUMPRODUCT((1-EXP(-$C91/(INDIRECT("'Premops ISO ILF Parameters'!"&amp;"F"&amp;Calc.!$D$26):INDIRECT("'Premops ISO ILF Parameters'!"&amp;"F"&amp;Calc.!$D$27)))),INDIRECT("'Premops ISO ILF Parameters'!"&amp;"H"&amp;Calc.!$D$26):INDIRECT("'Premops ISO ILF Parameters'!"&amp;"H"&amp;Calc.!$D$27))</f>
        <v>39483.902721316394</v>
      </c>
      <c r="F91" s="96">
        <f t="shared" si="18"/>
        <v>37393.224559419737</v>
      </c>
      <c r="G91" s="96">
        <f t="shared" si="19"/>
        <v>39483.902721316401</v>
      </c>
      <c r="H91" s="96">
        <f t="shared" si="20"/>
        <v>41568.912316077469</v>
      </c>
      <c r="I91" s="128">
        <f t="shared" si="21"/>
        <v>192912686221.50299</v>
      </c>
      <c r="J91" s="128">
        <f t="shared" si="22"/>
        <v>208088538212.77539</v>
      </c>
      <c r="K91" s="128">
        <f t="shared" si="23"/>
        <v>223536539125.68127</v>
      </c>
      <c r="L91" s="96">
        <f t="shared" si="24"/>
        <v>39024.100551809745</v>
      </c>
      <c r="M91" s="89">
        <f t="shared" si="13"/>
        <v>821.25958185766649</v>
      </c>
      <c r="N91" s="89">
        <f t="shared" si="14"/>
        <v>603.62945556333466</v>
      </c>
      <c r="O91" s="89">
        <f t="shared" si="16"/>
        <v>1424.8890374210011</v>
      </c>
      <c r="P91" s="111">
        <f t="shared" si="17"/>
        <v>40448.989589230747</v>
      </c>
    </row>
    <row r="92" spans="1:16">
      <c r="C92" s="90">
        <f>C32</f>
        <v>75000000</v>
      </c>
      <c r="D92" s="81">
        <v>0</v>
      </c>
      <c r="E92" s="96">
        <f t="array" aca="1" ref="E92" ca="1">SUMPRODUCT((1-EXP(-$C92/(INDIRECT("'Premops ISO ILF Parameters'!"&amp;"F"&amp;Calc.!$D$26):INDIRECT("'Premops ISO ILF Parameters'!"&amp;"F"&amp;Calc.!$D$27)))),INDIRECT("'Premops ISO ILF Parameters'!"&amp;"H"&amp;Calc.!$D$26):INDIRECT("'Premops ISO ILF Parameters'!"&amp;"H"&amp;Calc.!$D$27))</f>
        <v>39997.268325339894</v>
      </c>
      <c r="F92" s="96">
        <f t="shared" si="18"/>
        <v>37868.362364051165</v>
      </c>
      <c r="G92" s="96">
        <f t="shared" si="19"/>
        <v>39997.268325339901</v>
      </c>
      <c r="H92" s="96">
        <f t="shared" si="20"/>
        <v>42121.373879284474</v>
      </c>
      <c r="I92" s="128">
        <f t="shared" si="21"/>
        <v>251207139630.02661</v>
      </c>
      <c r="J92" s="128">
        <f t="shared" si="22"/>
        <v>271070251983.61987</v>
      </c>
      <c r="K92" s="128">
        <f t="shared" si="23"/>
        <v>291312049763.19586</v>
      </c>
      <c r="L92" s="96">
        <f t="shared" si="24"/>
        <v>50755.907392149238</v>
      </c>
      <c r="M92" s="89">
        <f t="shared" si="13"/>
        <v>831.94432027041842</v>
      </c>
      <c r="N92" s="89">
        <f t="shared" si="14"/>
        <v>614.80648156373059</v>
      </c>
      <c r="O92" s="89">
        <f t="shared" si="16"/>
        <v>1446.7508018341491</v>
      </c>
      <c r="P92" s="111">
        <f t="shared" si="17"/>
        <v>52202.658193983385</v>
      </c>
    </row>
    <row r="93" spans="1:16">
      <c r="C93" s="90">
        <f>C33</f>
        <v>100000000</v>
      </c>
      <c r="D93" s="81">
        <v>0</v>
      </c>
      <c r="E93" s="96">
        <f t="array" aca="1" ref="E93" ca="1">SUMPRODUCT((1-EXP(-$C93/(INDIRECT("'Premops ISO ILF Parameters'!"&amp;"F"&amp;Calc.!$D$26):INDIRECT("'Premops ISO ILF Parameters'!"&amp;"F"&amp;Calc.!$D$27)))),INDIRECT("'Premops ISO ILF Parameters'!"&amp;"H"&amp;Calc.!$D$26):INDIRECT("'Premops ISO ILF Parameters'!"&amp;"H"&amp;Calc.!$D$27))</f>
        <v>40317.550578641865</v>
      </c>
      <c r="F93" s="96">
        <f t="shared" si="18"/>
        <v>38164.717489771705</v>
      </c>
      <c r="G93" s="96">
        <f t="shared" si="19"/>
        <v>40317.550578641873</v>
      </c>
      <c r="H93" s="96">
        <f t="shared" si="20"/>
        <v>42465.947234383602</v>
      </c>
      <c r="I93" s="128">
        <f t="shared" si="21"/>
        <v>302579063483.06573</v>
      </c>
      <c r="J93" s="128">
        <f t="shared" si="22"/>
        <v>326593533838.30182</v>
      </c>
      <c r="K93" s="128">
        <f t="shared" si="23"/>
        <v>351048589290.75873</v>
      </c>
      <c r="L93" s="96">
        <f t="shared" si="24"/>
        <v>61095.504405205895</v>
      </c>
      <c r="M93" s="89">
        <f t="shared" si="13"/>
        <v>838.60977348027154</v>
      </c>
      <c r="N93" s="89">
        <f t="shared" si="14"/>
        <v>621.77648627652263</v>
      </c>
      <c r="O93" s="89">
        <f t="shared" si="16"/>
        <v>1460.3862597567941</v>
      </c>
      <c r="P93" s="111">
        <f t="shared" si="17"/>
        <v>62555.890664962688</v>
      </c>
    </row>
    <row r="94" spans="1:16" s="296" customFormat="1">
      <c r="C94" s="90">
        <f>C37</f>
        <v>100000</v>
      </c>
      <c r="D94" s="81">
        <v>0</v>
      </c>
      <c r="E94" s="96">
        <f t="array" aca="1" ref="E94" ca="1">SUMPRODUCT((1-EXP(-$C94/(INDIRECT("'Premops ISO ILF Parameters'!"&amp;"F"&amp;Calc.!$D$26):INDIRECT("'Premops ISO ILF Parameters'!"&amp;"F"&amp;Calc.!$D$27)))),INDIRECT("'Premops ISO ILF Parameters'!"&amp;"H"&amp;Calc.!$D$26):INDIRECT("'Premops ISO ILF Parameters'!"&amp;"H"&amp;Calc.!$D$27))</f>
        <v>14888.124343275316</v>
      </c>
      <c r="F94" s="96">
        <f t="shared" si="18"/>
        <v>14380.933086252102</v>
      </c>
      <c r="G94" s="96">
        <f t="shared" si="19"/>
        <v>14888.124343275318</v>
      </c>
      <c r="H94" s="96">
        <f t="shared" si="20"/>
        <v>15380.790530541643</v>
      </c>
      <c r="I94" s="128">
        <f t="shared" si="21"/>
        <v>870207640.69799805</v>
      </c>
      <c r="J94" s="128">
        <f t="shared" si="22"/>
        <v>906879660.96166992</v>
      </c>
      <c r="K94" s="128">
        <f t="shared" si="23"/>
        <v>942630989.34936523</v>
      </c>
      <c r="L94" s="96">
        <f t="shared" si="24"/>
        <v>209.99406798912855</v>
      </c>
      <c r="M94" s="89">
        <f t="shared" si="13"/>
        <v>309.53953225156215</v>
      </c>
      <c r="N94" s="89">
        <f t="shared" si="14"/>
        <v>144.54761981092656</v>
      </c>
      <c r="O94" s="89">
        <f t="shared" ref="O94:O97" si="25">M94+N94</f>
        <v>454.08715206248871</v>
      </c>
      <c r="P94" s="111">
        <f t="shared" ref="P94:P97" si="26">O94+L94</f>
        <v>664.08122005161727</v>
      </c>
    </row>
    <row r="95" spans="1:16" s="34" customFormat="1">
      <c r="C95" s="90">
        <f t="shared" ref="C95:C97" si="27">C38</f>
        <v>1000000</v>
      </c>
      <c r="D95" s="81">
        <v>0</v>
      </c>
      <c r="E95" s="96">
        <f t="array" aca="1" ref="E95" ca="1">SUMPRODUCT((1-EXP(-$C95/(INDIRECT("'Premops ISO ILF Parameters'!"&amp;"F"&amp;Calc.!$D$26):INDIRECT("'Premops ISO ILF Parameters'!"&amp;"F"&amp;Calc.!$D$27)))),INDIRECT("'Premops ISO ILF Parameters'!"&amp;"H"&amp;Calc.!$D$26):INDIRECT("'Premops ISO ILF Parameters'!"&amp;"H"&amp;Calc.!$D$27))</f>
        <v>27805.778343974107</v>
      </c>
      <c r="F95" s="96">
        <f t="shared" si="18"/>
        <v>26562.016407845877</v>
      </c>
      <c r="G95" s="96">
        <f t="shared" si="19"/>
        <v>27805.778343974111</v>
      </c>
      <c r="H95" s="96">
        <f t="shared" si="20"/>
        <v>29029.996427708116</v>
      </c>
      <c r="I95" s="128">
        <f t="shared" si="21"/>
        <v>10239703228.7677</v>
      </c>
      <c r="J95" s="128">
        <f t="shared" si="22"/>
        <v>10853063761.364014</v>
      </c>
      <c r="K95" s="128">
        <f t="shared" si="23"/>
        <v>11460795579.144287</v>
      </c>
      <c r="L95" s="96">
        <f t="shared" si="24"/>
        <v>2163.5266568065667</v>
      </c>
      <c r="M95" s="89">
        <f t="shared" si="13"/>
        <v>578.22964415234446</v>
      </c>
      <c r="N95" s="89">
        <f t="shared" si="14"/>
        <v>356.77894734230699</v>
      </c>
      <c r="O95" s="89">
        <f t="shared" si="25"/>
        <v>935.00859149465145</v>
      </c>
      <c r="P95" s="111">
        <f t="shared" si="26"/>
        <v>3098.5352483012184</v>
      </c>
    </row>
    <row r="96" spans="1:16" s="34" customFormat="1">
      <c r="C96" s="90">
        <f t="shared" si="27"/>
        <v>0</v>
      </c>
      <c r="D96" s="81">
        <v>0</v>
      </c>
      <c r="E96" s="96">
        <f t="array" aca="1" ref="E96" ca="1">SUMPRODUCT((1-EXP(-$C96/(INDIRECT("'Premops ISO ILF Parameters'!"&amp;"F"&amp;Calc.!$D$26):INDIRECT("'Premops ISO ILF Parameters'!"&amp;"F"&amp;Calc.!$D$27)))),INDIRECT("'Premops ISO ILF Parameters'!"&amp;"H"&amp;Calc.!$D$26):INDIRECT("'Premops ISO ILF Parameters'!"&amp;"H"&amp;Calc.!$D$27))</f>
        <v>0</v>
      </c>
      <c r="F96" s="96">
        <f t="shared" si="18"/>
        <v>0</v>
      </c>
      <c r="G96" s="96">
        <f t="shared" si="19"/>
        <v>0</v>
      </c>
      <c r="H96" s="96">
        <f t="shared" si="20"/>
        <v>0</v>
      </c>
      <c r="I96" s="128">
        <f t="shared" si="21"/>
        <v>0</v>
      </c>
      <c r="J96" s="128">
        <f t="shared" si="22"/>
        <v>0</v>
      </c>
      <c r="K96" s="128">
        <f t="shared" si="23"/>
        <v>0</v>
      </c>
      <c r="L96" s="96">
        <f t="shared" si="24"/>
        <v>0</v>
      </c>
      <c r="M96" s="89">
        <f t="shared" si="13"/>
        <v>0</v>
      </c>
      <c r="N96" s="89">
        <f t="shared" si="14"/>
        <v>0</v>
      </c>
      <c r="O96" s="89">
        <f t="shared" si="25"/>
        <v>0</v>
      </c>
      <c r="P96" s="111">
        <f t="shared" si="26"/>
        <v>0</v>
      </c>
    </row>
    <row r="97" spans="3:16">
      <c r="C97" s="90">
        <f t="shared" si="27"/>
        <v>2250000</v>
      </c>
      <c r="D97" s="79">
        <v>0</v>
      </c>
      <c r="E97" s="96">
        <f t="array" aca="1" ref="E97" ca="1">SUMPRODUCT((1-EXP(-$C97/(INDIRECT("'Premops ISO ILF Parameters'!"&amp;"F"&amp;Calc.!$D$26):INDIRECT("'Premops ISO ILF Parameters'!"&amp;"F"&amp;Calc.!$D$27)))),INDIRECT("'Premops ISO ILF Parameters'!"&amp;"H"&amp;Calc.!$D$26):INDIRECT("'Premops ISO ILF Parameters'!"&amp;"H"&amp;Calc.!$D$27))</f>
        <v>31599.627251977523</v>
      </c>
      <c r="F97" s="96">
        <f t="shared" si="18"/>
        <v>30085.673099952161</v>
      </c>
      <c r="G97" s="96">
        <f t="shared" si="19"/>
        <v>31599.627251977527</v>
      </c>
      <c r="H97" s="96">
        <f t="shared" si="20"/>
        <v>33097.796620239853</v>
      </c>
      <c r="I97" s="128">
        <f t="shared" si="21"/>
        <v>20913597143.783691</v>
      </c>
      <c r="J97" s="128">
        <f t="shared" si="22"/>
        <v>22345723971.778442</v>
      </c>
      <c r="K97" s="128">
        <f t="shared" si="23"/>
        <v>23785512760.695312</v>
      </c>
      <c r="L97" s="96">
        <f t="shared" si="24"/>
        <v>4344.7142790054595</v>
      </c>
      <c r="M97" s="89">
        <f t="shared" si="13"/>
        <v>657.17806451827528</v>
      </c>
      <c r="N97" s="89">
        <f t="shared" si="14"/>
        <v>435.43583169972516</v>
      </c>
      <c r="O97" s="89">
        <f t="shared" si="25"/>
        <v>1092.6138962180005</v>
      </c>
      <c r="P97" s="111">
        <f t="shared" si="26"/>
        <v>5437.3281752234598</v>
      </c>
    </row>
    <row r="98" spans="3:16">
      <c r="C98" s="83" t="s">
        <v>278</v>
      </c>
      <c r="D98" s="79">
        <f>SUM(D70:D97)</f>
        <v>0.99999999999999989</v>
      </c>
      <c r="E98" s="51"/>
      <c r="F98" s="102">
        <f>SUMPRODUCT($D$70:$D$97,F70:F97)</f>
        <v>30483.960610040147</v>
      </c>
      <c r="G98" s="102">
        <f>SUMPRODUCT($D$70:$D$97,G70:G97)</f>
        <v>31913.007407815472</v>
      </c>
      <c r="H98" s="102">
        <f>SUMPRODUCT($D$70:$D$97,H70:H97)</f>
        <v>33319.407981880206</v>
      </c>
    </row>
    <row r="99" spans="3:16">
      <c r="C99" s="363" t="s">
        <v>279</v>
      </c>
      <c r="D99" s="364"/>
      <c r="E99" s="365"/>
      <c r="F99" s="371">
        <f>(F98+4*G98+H98)/6</f>
        <v>31909.233037197042</v>
      </c>
      <c r="G99" s="372"/>
      <c r="H99" s="373"/>
      <c r="M99" s="34" t="s">
        <v>280</v>
      </c>
      <c r="N99" s="34"/>
      <c r="O99" s="34"/>
    </row>
    <row r="100" spans="3:16">
      <c r="M100" s="34" t="s">
        <v>281</v>
      </c>
      <c r="N100" s="34"/>
      <c r="O100" s="34"/>
    </row>
  </sheetData>
  <mergeCells count="26">
    <mergeCell ref="J8:J10"/>
    <mergeCell ref="K8:K10"/>
    <mergeCell ref="F9:F10"/>
    <mergeCell ref="C8:C10"/>
    <mergeCell ref="D8:D10"/>
    <mergeCell ref="E8:E10"/>
    <mergeCell ref="G8:G10"/>
    <mergeCell ref="H8:H9"/>
    <mergeCell ref="I8:I10"/>
    <mergeCell ref="P67:P69"/>
    <mergeCell ref="C47:D47"/>
    <mergeCell ref="G67:G69"/>
    <mergeCell ref="H67:H69"/>
    <mergeCell ref="I67:I69"/>
    <mergeCell ref="J67:J69"/>
    <mergeCell ref="K67:K69"/>
    <mergeCell ref="C66:E66"/>
    <mergeCell ref="C67:C69"/>
    <mergeCell ref="D67:D69"/>
    <mergeCell ref="E67:E69"/>
    <mergeCell ref="F67:F69"/>
    <mergeCell ref="C99:E99"/>
    <mergeCell ref="F99:H99"/>
    <mergeCell ref="L67:L69"/>
    <mergeCell ref="M67:N68"/>
    <mergeCell ref="O67:O69"/>
  </mergeCells>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99"/>
  <sheetViews>
    <sheetView topLeftCell="A28" workbookViewId="0">
      <selection activeCell="H28" sqref="H28"/>
    </sheetView>
  </sheetViews>
  <sheetFormatPr defaultRowHeight="15"/>
  <cols>
    <col min="1" max="2" width="9.140625" style="28"/>
    <col min="3" max="3" width="15.7109375" style="28" customWidth="1"/>
    <col min="4" max="4" width="10.5703125" style="28" bestFit="1" customWidth="1"/>
    <col min="5" max="5" width="10.7109375" style="28" bestFit="1" customWidth="1"/>
    <col min="6" max="6" width="10.85546875" style="28" bestFit="1" customWidth="1"/>
    <col min="7" max="7" width="11" style="28" bestFit="1" customWidth="1"/>
    <col min="8" max="8" width="13" style="28" bestFit="1" customWidth="1"/>
    <col min="9" max="9" width="12.28515625" style="28" customWidth="1"/>
    <col min="10" max="10" width="16.85546875" style="28" customWidth="1"/>
    <col min="11" max="11" width="15" style="28" customWidth="1"/>
    <col min="12" max="12" width="11.85546875" style="28" bestFit="1" customWidth="1"/>
    <col min="13" max="13" width="9.5703125" style="28" bestFit="1" customWidth="1"/>
    <col min="14" max="14" width="9.28515625" style="28" bestFit="1" customWidth="1"/>
    <col min="15" max="15" width="9.5703125" style="28" bestFit="1" customWidth="1"/>
    <col min="16" max="16" width="11.5703125" style="28" bestFit="1" customWidth="1"/>
    <col min="17" max="16384" width="9.140625" style="28"/>
  </cols>
  <sheetData>
    <row r="1" spans="1:19" ht="30">
      <c r="A1" s="23" t="s">
        <v>134</v>
      </c>
      <c r="B1" s="21"/>
      <c r="C1" s="21"/>
      <c r="D1" s="21"/>
      <c r="E1" s="21"/>
      <c r="F1" s="21"/>
      <c r="G1" s="21"/>
      <c r="H1" s="21"/>
      <c r="I1" s="21"/>
      <c r="J1" s="21"/>
      <c r="K1" s="21"/>
      <c r="L1" s="21"/>
      <c r="M1" s="21"/>
      <c r="N1" s="21"/>
      <c r="O1" s="21"/>
      <c r="P1" s="21"/>
      <c r="Q1" s="21"/>
      <c r="R1" s="21"/>
      <c r="S1" s="21"/>
    </row>
    <row r="2" spans="1:19" ht="30">
      <c r="A2" s="23" t="s">
        <v>290</v>
      </c>
      <c r="B2" s="21"/>
      <c r="C2" s="21"/>
      <c r="D2" s="21"/>
      <c r="E2" s="21"/>
      <c r="F2" s="21"/>
      <c r="G2" s="21"/>
      <c r="H2" s="21"/>
      <c r="I2" s="21"/>
      <c r="J2" s="21"/>
      <c r="K2" s="21"/>
      <c r="L2" s="21"/>
      <c r="M2" s="21"/>
      <c r="N2" s="21"/>
      <c r="O2" s="21"/>
      <c r="P2" s="21"/>
      <c r="Q2" s="21"/>
      <c r="R2" s="21"/>
      <c r="S2" s="21"/>
    </row>
    <row r="3" spans="1:19" ht="30">
      <c r="A3" s="24" t="s">
        <v>135</v>
      </c>
      <c r="B3" s="21"/>
      <c r="C3" s="21"/>
      <c r="D3" s="21"/>
      <c r="E3" s="21"/>
      <c r="F3" s="21"/>
      <c r="G3" s="21"/>
      <c r="H3" s="21"/>
      <c r="I3" s="21"/>
      <c r="J3" s="21"/>
      <c r="K3" s="21"/>
      <c r="L3" s="21"/>
      <c r="M3" s="21"/>
      <c r="N3" s="21"/>
      <c r="O3" s="21"/>
      <c r="P3" s="21"/>
      <c r="Q3" s="21"/>
      <c r="R3" s="21"/>
      <c r="S3" s="21"/>
    </row>
    <row r="4" spans="1:19" ht="27.75">
      <c r="A4" s="26" t="s">
        <v>136</v>
      </c>
      <c r="B4" s="22"/>
      <c r="C4" s="22"/>
      <c r="D4" s="25"/>
      <c r="E4" s="25"/>
      <c r="F4" s="22"/>
      <c r="G4" s="22"/>
      <c r="H4" s="22"/>
      <c r="I4" s="22"/>
      <c r="J4" s="22"/>
      <c r="K4" s="22"/>
      <c r="L4" s="22"/>
      <c r="M4" s="22"/>
      <c r="N4" s="22"/>
      <c r="O4" s="22"/>
      <c r="P4" s="22"/>
      <c r="Q4" s="22"/>
      <c r="R4" s="22"/>
      <c r="S4" s="22"/>
    </row>
    <row r="5" spans="1:19">
      <c r="G5" s="28">
        <v>14</v>
      </c>
    </row>
    <row r="6" spans="1:19">
      <c r="I6" s="28" t="s">
        <v>186</v>
      </c>
    </row>
    <row r="7" spans="1:19">
      <c r="C7" s="51" t="str">
        <f>"("&amp;ABS(B7)+1&amp;")"</f>
        <v>(1)</v>
      </c>
      <c r="D7" s="51" t="str">
        <f t="shared" ref="D7:K7" si="0">"("&amp;ABS(C7)+1&amp;")"</f>
        <v>(2)</v>
      </c>
      <c r="E7" s="51" t="str">
        <f t="shared" si="0"/>
        <v>(3)</v>
      </c>
      <c r="F7" s="72" t="str">
        <f t="shared" si="0"/>
        <v>(4)</v>
      </c>
      <c r="G7" s="51" t="str">
        <f t="shared" si="0"/>
        <v>(5)</v>
      </c>
      <c r="H7" s="72" t="str">
        <f t="shared" si="0"/>
        <v>(6)</v>
      </c>
      <c r="I7" s="51" t="str">
        <f t="shared" si="0"/>
        <v>(7)</v>
      </c>
      <c r="J7" s="51" t="str">
        <f t="shared" si="0"/>
        <v>(8)</v>
      </c>
      <c r="K7" s="51" t="str">
        <f t="shared" si="0"/>
        <v>(9)</v>
      </c>
    </row>
    <row r="8" spans="1:19" ht="15" customHeight="1">
      <c r="C8" s="370" t="s">
        <v>30</v>
      </c>
      <c r="D8" s="370" t="s">
        <v>137</v>
      </c>
      <c r="E8" s="380" t="s">
        <v>138</v>
      </c>
      <c r="F8" s="100" t="s">
        <v>166</v>
      </c>
      <c r="G8" s="381" t="s">
        <v>139</v>
      </c>
      <c r="H8" s="382" t="s">
        <v>184</v>
      </c>
      <c r="I8" s="383" t="s">
        <v>185</v>
      </c>
      <c r="J8" s="377" t="s">
        <v>187</v>
      </c>
      <c r="K8" s="369"/>
    </row>
    <row r="9" spans="1:19">
      <c r="C9" s="370"/>
      <c r="D9" s="370"/>
      <c r="E9" s="380"/>
      <c r="F9" s="378" t="str">
        <f>"["&amp;D7&amp;"+"&amp;E7&amp;"]"&amp;CHAR(10)&amp;"× "&amp;TEXT(D64,"0.0#%")</f>
        <v>[(2)+(3)]
× 8.5%</v>
      </c>
      <c r="G9" s="381"/>
      <c r="H9" s="378"/>
      <c r="I9" s="383"/>
      <c r="J9" s="377"/>
      <c r="K9" s="369"/>
    </row>
    <row r="10" spans="1:19">
      <c r="C10" s="375"/>
      <c r="D10" s="375"/>
      <c r="E10" s="388"/>
      <c r="F10" s="378"/>
      <c r="G10" s="389"/>
      <c r="H10" s="123" t="str">
        <f>"Σ"&amp;D7&amp;" thru "&amp;G7</f>
        <v>Σ(2) thru (5)</v>
      </c>
      <c r="I10" s="390"/>
      <c r="J10" s="382"/>
      <c r="K10" s="374"/>
    </row>
    <row r="11" spans="1:19">
      <c r="C11" s="103">
        <v>25000</v>
      </c>
      <c r="D11" s="96">
        <f t="array" aca="1" ref="D11" ca="1">SUMPRODUCT((1-EXP(-$C11/(INDIRECT("'Premops ISO ILF Parameters'!"&amp;"F"&amp;Calc.!$E$26):INDIRECT("'Premops ISO ILF Parameters'!"&amp;"F"&amp;Calc.!$E$27)))),INDIRECT("'Premops ISO ILF Parameters'!"&amp;"H"&amp;Calc.!$E$26):INDIRECT("'Premops ISO ILF Parameters'!"&amp;"H"&amp;Calc.!$E$27))</f>
        <v>11146.594797392261</v>
      </c>
      <c r="E11" s="103">
        <f t="shared" ref="E11:E33" si="1">$D$63</f>
        <v>19481</v>
      </c>
      <c r="F11" s="125">
        <f t="shared" ref="F11:F33" ca="1" si="2">ROUND((D11+E11)*$D$64,0)</f>
        <v>2603</v>
      </c>
      <c r="G11" s="125">
        <f t="shared" ref="G11:G33" si="3">ROUND(VLOOKUP(C11,$C$70:$P$97,$G$5,FALSE),0)</f>
        <v>444</v>
      </c>
      <c r="H11" s="125">
        <f ca="1">SUM(D11:G11)</f>
        <v>33674.594797392259</v>
      </c>
      <c r="I11" s="106">
        <f t="shared" ref="I11:I33" ca="1" si="4">ROUND(CHOOSE(sel_ILF_method_comb,D11/$D$13,(D11+G11)/($D$13+$G$13),(D11+G11+E11)/($D$13+$E$13+$G$13),H11/$H$13),2)</f>
        <v>0.46</v>
      </c>
      <c r="J11" s="73"/>
      <c r="K11" s="43"/>
    </row>
    <row r="12" spans="1:19">
      <c r="C12" s="104">
        <v>50000</v>
      </c>
      <c r="D12" s="96">
        <f t="array" aca="1" ref="D12" ca="1">SUMPRODUCT((1-EXP(-$C12/(INDIRECT("'Premops ISO ILF Parameters'!"&amp;"F"&amp;Calc.!$E$26):INDIRECT("'Premops ISO ILF Parameters'!"&amp;"F"&amp;Calc.!$E$27)))),INDIRECT("'Premops ISO ILF Parameters'!"&amp;"H"&amp;Calc.!$E$26):INDIRECT("'Premops ISO ILF Parameters'!"&amp;"H"&amp;Calc.!$E$27))</f>
        <v>16766.003213814922</v>
      </c>
      <c r="E12" s="104">
        <f t="shared" si="1"/>
        <v>19481</v>
      </c>
      <c r="F12" s="126">
        <f t="shared" ca="1" si="2"/>
        <v>3081</v>
      </c>
      <c r="G12" s="126">
        <f t="shared" si="3"/>
        <v>745</v>
      </c>
      <c r="H12" s="126">
        <f t="shared" ref="H12:H33" ca="1" si="5">SUM(D12:G12)</f>
        <v>40073.003213814925</v>
      </c>
      <c r="I12" s="107">
        <f t="shared" ca="1" si="4"/>
        <v>0.69</v>
      </c>
      <c r="J12" s="105"/>
      <c r="K12" s="46"/>
    </row>
    <row r="13" spans="1:19">
      <c r="C13" s="89">
        <v>100000</v>
      </c>
      <c r="D13" s="96">
        <f t="array" aca="1" ref="D13" ca="1">SUMPRODUCT((1-EXP(-$C13/(INDIRECT("'Premops ISO ILF Parameters'!"&amp;"F"&amp;Calc.!$E$26):INDIRECT("'Premops ISO ILF Parameters'!"&amp;"F"&amp;Calc.!$E$27)))),INDIRECT("'Premops ISO ILF Parameters'!"&amp;"H"&amp;Calc.!$E$26):INDIRECT("'Premops ISO ILF Parameters'!"&amp;"H"&amp;Calc.!$E$27))</f>
        <v>24283.396365813911</v>
      </c>
      <c r="E13" s="104">
        <f t="shared" si="1"/>
        <v>19481</v>
      </c>
      <c r="F13" s="126">
        <f t="shared" ca="1" si="2"/>
        <v>3720</v>
      </c>
      <c r="G13" s="126">
        <f t="shared" si="3"/>
        <v>1024</v>
      </c>
      <c r="H13" s="126">
        <f t="shared" ca="1" si="5"/>
        <v>48508.396365813911</v>
      </c>
      <c r="I13" s="107">
        <f t="shared" ca="1" si="4"/>
        <v>1</v>
      </c>
      <c r="J13" s="76"/>
      <c r="K13" s="46"/>
    </row>
    <row r="14" spans="1:19">
      <c r="C14" s="104">
        <v>150000</v>
      </c>
      <c r="D14" s="96">
        <f t="array" aca="1" ref="D14" ca="1">SUMPRODUCT((1-EXP(-$C14/(INDIRECT("'Premops ISO ILF Parameters'!"&amp;"F"&amp;Calc.!$E$26):INDIRECT("'Premops ISO ILF Parameters'!"&amp;"F"&amp;Calc.!$E$27)))),INDIRECT("'Premops ISO ILF Parameters'!"&amp;"H"&amp;Calc.!$E$26):INDIRECT("'Premops ISO ILF Parameters'!"&amp;"H"&amp;Calc.!$E$27))</f>
        <v>29521.45054622661</v>
      </c>
      <c r="E14" s="104">
        <f t="shared" si="1"/>
        <v>19481</v>
      </c>
      <c r="F14" s="126">
        <f t="shared" ca="1" si="2"/>
        <v>4165</v>
      </c>
      <c r="G14" s="126">
        <f t="shared" si="3"/>
        <v>1751</v>
      </c>
      <c r="H14" s="126">
        <f t="shared" ca="1" si="5"/>
        <v>54918.45054622661</v>
      </c>
      <c r="I14" s="107">
        <f t="shared" ca="1" si="4"/>
        <v>1.24</v>
      </c>
      <c r="J14" s="76"/>
      <c r="K14" s="46"/>
    </row>
    <row r="15" spans="1:19">
      <c r="C15" s="89">
        <v>200000</v>
      </c>
      <c r="D15" s="96">
        <f t="array" aca="1" ref="D15" ca="1">SUMPRODUCT((1-EXP(-$C15/(INDIRECT("'Premops ISO ILF Parameters'!"&amp;"F"&amp;Calc.!$E$26):INDIRECT("'Premops ISO ILF Parameters'!"&amp;"F"&amp;Calc.!$E$27)))),INDIRECT("'Premops ISO ILF Parameters'!"&amp;"H"&amp;Calc.!$E$26):INDIRECT("'Premops ISO ILF Parameters'!"&amp;"H"&amp;Calc.!$E$27))</f>
        <v>33467.427318736554</v>
      </c>
      <c r="E15" s="104">
        <f t="shared" si="1"/>
        <v>19481</v>
      </c>
      <c r="F15" s="126">
        <f t="shared" ca="1" si="2"/>
        <v>4501</v>
      </c>
      <c r="G15" s="126">
        <f t="shared" si="3"/>
        <v>1760</v>
      </c>
      <c r="H15" s="126">
        <f t="shared" ca="1" si="5"/>
        <v>59209.427318736554</v>
      </c>
      <c r="I15" s="107">
        <f t="shared" ca="1" si="4"/>
        <v>1.39</v>
      </c>
      <c r="J15" s="76"/>
      <c r="K15" s="46"/>
    </row>
    <row r="16" spans="1:19">
      <c r="C16" s="89">
        <v>250000</v>
      </c>
      <c r="D16" s="96">
        <f t="array" aca="1" ref="D16" ca="1">SUMPRODUCT((1-EXP(-$C16/(INDIRECT("'Premops ISO ILF Parameters'!"&amp;"F"&amp;Calc.!$E$26):INDIRECT("'Premops ISO ILF Parameters'!"&amp;"F"&amp;Calc.!$E$27)))),INDIRECT("'Premops ISO ILF Parameters'!"&amp;"H"&amp;Calc.!$E$26):INDIRECT("'Premops ISO ILF Parameters'!"&amp;"H"&amp;Calc.!$E$27))</f>
        <v>36584.881729020657</v>
      </c>
      <c r="E16" s="104">
        <f t="shared" si="1"/>
        <v>19481</v>
      </c>
      <c r="F16" s="126">
        <f t="shared" ca="1" si="2"/>
        <v>4766</v>
      </c>
      <c r="G16" s="126">
        <f t="shared" si="3"/>
        <v>2106</v>
      </c>
      <c r="H16" s="126">
        <f t="shared" ca="1" si="5"/>
        <v>62937.881729020657</v>
      </c>
      <c r="I16" s="107">
        <f t="shared" ca="1" si="4"/>
        <v>1.53</v>
      </c>
      <c r="J16" s="76"/>
      <c r="K16" s="46"/>
    </row>
    <row r="17" spans="3:11">
      <c r="C17" s="89">
        <v>300000</v>
      </c>
      <c r="D17" s="96">
        <f t="array" aca="1" ref="D17" ca="1">SUMPRODUCT((1-EXP(-$C17/(INDIRECT("'Premops ISO ILF Parameters'!"&amp;"F"&amp;Calc.!$E$26):INDIRECT("'Premops ISO ILF Parameters'!"&amp;"F"&amp;Calc.!$E$27)))),INDIRECT("'Premops ISO ILF Parameters'!"&amp;"H"&amp;Calc.!$E$26):INDIRECT("'Premops ISO ILF Parameters'!"&amp;"H"&amp;Calc.!$E$27))</f>
        <v>39149.895892956913</v>
      </c>
      <c r="E17" s="104">
        <f t="shared" si="1"/>
        <v>19481</v>
      </c>
      <c r="F17" s="126">
        <f t="shared" ca="1" si="2"/>
        <v>4984</v>
      </c>
      <c r="G17" s="126">
        <f t="shared" si="3"/>
        <v>2443</v>
      </c>
      <c r="H17" s="126">
        <f t="shared" ca="1" si="5"/>
        <v>66057.895892956905</v>
      </c>
      <c r="I17" s="107">
        <f t="shared" ca="1" si="4"/>
        <v>1.64</v>
      </c>
      <c r="J17" s="76"/>
      <c r="K17" s="46"/>
    </row>
    <row r="18" spans="3:11">
      <c r="C18" s="89">
        <v>500000</v>
      </c>
      <c r="D18" s="96">
        <f t="array" aca="1" ref="D18" ca="1">SUMPRODUCT((1-EXP(-$C18/(INDIRECT("'Premops ISO ILF Parameters'!"&amp;"F"&amp;Calc.!$E$26):INDIRECT("'Premops ISO ILF Parameters'!"&amp;"F"&amp;Calc.!$E$27)))),INDIRECT("'Premops ISO ILF Parameters'!"&amp;"H"&amp;Calc.!$E$26):INDIRECT("'Premops ISO ILF Parameters'!"&amp;"H"&amp;Calc.!$E$27))</f>
        <v>46492.567229994842</v>
      </c>
      <c r="E18" s="104">
        <f t="shared" si="1"/>
        <v>19481</v>
      </c>
      <c r="F18" s="126">
        <f t="shared" ca="1" si="2"/>
        <v>5608</v>
      </c>
      <c r="G18" s="126">
        <f t="shared" si="3"/>
        <v>3753</v>
      </c>
      <c r="H18" s="126">
        <f t="shared" ca="1" si="5"/>
        <v>75334.567229994835</v>
      </c>
      <c r="I18" s="107">
        <f t="shared" ca="1" si="4"/>
        <v>1.99</v>
      </c>
      <c r="J18" s="76"/>
      <c r="K18" s="46"/>
    </row>
    <row r="19" spans="3:11">
      <c r="C19" s="89">
        <v>750000</v>
      </c>
      <c r="D19" s="96">
        <f t="array" aca="1" ref="D19" ca="1">SUMPRODUCT((1-EXP(-$C19/(INDIRECT("'Premops ISO ILF Parameters'!"&amp;"F"&amp;Calc.!$E$26):INDIRECT("'Premops ISO ILF Parameters'!"&amp;"F"&amp;Calc.!$E$27)))),INDIRECT("'Premops ISO ILF Parameters'!"&amp;"H"&amp;Calc.!$E$26):INDIRECT("'Premops ISO ILF Parameters'!"&amp;"H"&amp;Calc.!$E$27))</f>
        <v>52598.81913613584</v>
      </c>
      <c r="E19" s="104">
        <f t="shared" si="1"/>
        <v>19481</v>
      </c>
      <c r="F19" s="126">
        <f t="shared" ca="1" si="2"/>
        <v>6127</v>
      </c>
      <c r="G19" s="126">
        <f t="shared" si="3"/>
        <v>5378</v>
      </c>
      <c r="H19" s="126">
        <f t="shared" ca="1" si="5"/>
        <v>83584.819136135833</v>
      </c>
      <c r="I19" s="107">
        <f t="shared" ca="1" si="4"/>
        <v>2.29</v>
      </c>
      <c r="J19" s="76"/>
      <c r="K19" s="46"/>
    </row>
    <row r="20" spans="3:11">
      <c r="C20" s="89">
        <v>1000000</v>
      </c>
      <c r="D20" s="96">
        <f t="array" aca="1" ref="D20" ca="1">SUMPRODUCT((1-EXP(-$C20/(INDIRECT("'Premops ISO ILF Parameters'!"&amp;"F"&amp;Calc.!$E$26):INDIRECT("'Premops ISO ILF Parameters'!"&amp;"F"&amp;Calc.!$E$27)))),INDIRECT("'Premops ISO ILF Parameters'!"&amp;"H"&amp;Calc.!$E$26):INDIRECT("'Premops ISO ILF Parameters'!"&amp;"H"&amp;Calc.!$E$27))</f>
        <v>56953.989554267871</v>
      </c>
      <c r="E20" s="104">
        <f t="shared" si="1"/>
        <v>19481</v>
      </c>
      <c r="F20" s="126">
        <f t="shared" ca="1" si="2"/>
        <v>6497</v>
      </c>
      <c r="G20" s="126">
        <f t="shared" si="3"/>
        <v>6960</v>
      </c>
      <c r="H20" s="126">
        <f t="shared" ca="1" si="5"/>
        <v>89891.989554267871</v>
      </c>
      <c r="I20" s="107">
        <f t="shared" ca="1" si="4"/>
        <v>2.5299999999999998</v>
      </c>
      <c r="J20" s="76"/>
      <c r="K20" s="46"/>
    </row>
    <row r="21" spans="3:11">
      <c r="C21" s="89">
        <v>1500000</v>
      </c>
      <c r="D21" s="96">
        <f t="array" aca="1" ref="D21" ca="1">SUMPRODUCT((1-EXP(-$C21/(INDIRECT("'Premops ISO ILF Parameters'!"&amp;"F"&amp;Calc.!$E$26):INDIRECT("'Premops ISO ILF Parameters'!"&amp;"F"&amp;Calc.!$E$27)))),INDIRECT("'Premops ISO ILF Parameters'!"&amp;"H"&amp;Calc.!$E$26):INDIRECT("'Premops ISO ILF Parameters'!"&amp;"H"&amp;Calc.!$E$27))</f>
        <v>62671.059887543539</v>
      </c>
      <c r="E21" s="104">
        <f t="shared" si="1"/>
        <v>19481</v>
      </c>
      <c r="F21" s="126">
        <f t="shared" ca="1" si="2"/>
        <v>6983</v>
      </c>
      <c r="G21" s="126">
        <f t="shared" si="3"/>
        <v>9853</v>
      </c>
      <c r="H21" s="126">
        <f t="shared" ca="1" si="5"/>
        <v>98988.059887543539</v>
      </c>
      <c r="I21" s="107">
        <f t="shared" ca="1" si="4"/>
        <v>2.87</v>
      </c>
      <c r="J21" s="76"/>
      <c r="K21" s="46"/>
    </row>
    <row r="22" spans="3:11">
      <c r="C22" s="89">
        <v>2000000</v>
      </c>
      <c r="D22" s="96">
        <f t="array" aca="1" ref="D22" ca="1">SUMPRODUCT((1-EXP(-$C22/(INDIRECT("'Premops ISO ILF Parameters'!"&amp;"F"&amp;Calc.!$E$26):INDIRECT("'Premops ISO ILF Parameters'!"&amp;"F"&amp;Calc.!$E$27)))),INDIRECT("'Premops ISO ILF Parameters'!"&amp;"H"&amp;Calc.!$E$26):INDIRECT("'Premops ISO ILF Parameters'!"&amp;"H"&amp;Calc.!$E$27))</f>
        <v>66207.066450613507</v>
      </c>
      <c r="E22" s="104">
        <f t="shared" si="1"/>
        <v>19481</v>
      </c>
      <c r="F22" s="126">
        <f t="shared" ca="1" si="2"/>
        <v>7283</v>
      </c>
      <c r="G22" s="126">
        <f t="shared" si="3"/>
        <v>12380</v>
      </c>
      <c r="H22" s="126">
        <f t="shared" ca="1" si="5"/>
        <v>105351.06645061351</v>
      </c>
      <c r="I22" s="107">
        <f t="shared" ca="1" si="4"/>
        <v>3.11</v>
      </c>
      <c r="J22" s="76"/>
      <c r="K22" s="46"/>
    </row>
    <row r="23" spans="3:11">
      <c r="C23" s="89">
        <v>2500000</v>
      </c>
      <c r="D23" s="96">
        <f t="array" aca="1" ref="D23" ca="1">SUMPRODUCT((1-EXP(-$C23/(INDIRECT("'Premops ISO ILF Parameters'!"&amp;"F"&amp;Calc.!$E$26):INDIRECT("'Premops ISO ILF Parameters'!"&amp;"F"&amp;Calc.!$E$27)))),INDIRECT("'Premops ISO ILF Parameters'!"&amp;"H"&amp;Calc.!$E$26):INDIRECT("'Premops ISO ILF Parameters'!"&amp;"H"&amp;Calc.!$E$27))</f>
        <v>68641.390262471221</v>
      </c>
      <c r="E23" s="104">
        <f t="shared" si="1"/>
        <v>19481</v>
      </c>
      <c r="F23" s="126">
        <f t="shared" ca="1" si="2"/>
        <v>7490</v>
      </c>
      <c r="G23" s="126">
        <f t="shared" si="3"/>
        <v>14635</v>
      </c>
      <c r="H23" s="126">
        <f t="shared" ca="1" si="5"/>
        <v>110247.39026247122</v>
      </c>
      <c r="I23" s="107">
        <f t="shared" ca="1" si="4"/>
        <v>3.29</v>
      </c>
      <c r="J23" s="76"/>
      <c r="K23" s="46"/>
    </row>
    <row r="24" spans="3:11">
      <c r="C24" s="89">
        <v>3000000</v>
      </c>
      <c r="D24" s="96">
        <f t="array" aca="1" ref="D24" ca="1">SUMPRODUCT((1-EXP(-$C24/(INDIRECT("'Premops ISO ILF Parameters'!"&amp;"F"&amp;Calc.!$E$26):INDIRECT("'Premops ISO ILF Parameters'!"&amp;"F"&amp;Calc.!$E$27)))),INDIRECT("'Premops ISO ILF Parameters'!"&amp;"H"&amp;Calc.!$E$26):INDIRECT("'Premops ISO ILF Parameters'!"&amp;"H"&amp;Calc.!$E$27))</f>
        <v>70467.003478270824</v>
      </c>
      <c r="E24" s="104">
        <f t="shared" si="1"/>
        <v>19481</v>
      </c>
      <c r="F24" s="126">
        <f t="shared" ca="1" si="2"/>
        <v>7646</v>
      </c>
      <c r="G24" s="126">
        <f t="shared" si="3"/>
        <v>16706</v>
      </c>
      <c r="H24" s="126">
        <f t="shared" ca="1" si="5"/>
        <v>114300.00347827082</v>
      </c>
      <c r="I24" s="107">
        <f t="shared" ca="1" si="4"/>
        <v>3.44</v>
      </c>
      <c r="J24" s="76"/>
      <c r="K24" s="46"/>
    </row>
    <row r="25" spans="3:11">
      <c r="C25" s="89">
        <v>4000000</v>
      </c>
      <c r="D25" s="96">
        <f t="array" aca="1" ref="D25" ca="1">SUMPRODUCT((1-EXP(-$C25/(INDIRECT("'Premops ISO ILF Parameters'!"&amp;"F"&amp;Calc.!$E$26):INDIRECT("'Premops ISO ILF Parameters'!"&amp;"F"&amp;Calc.!$E$27)))),INDIRECT("'Premops ISO ILF Parameters'!"&amp;"H"&amp;Calc.!$E$26):INDIRECT("'Premops ISO ILF Parameters'!"&amp;"H"&amp;Calc.!$E$27))</f>
        <v>73123.332648991185</v>
      </c>
      <c r="E25" s="104">
        <f t="shared" si="1"/>
        <v>19481</v>
      </c>
      <c r="F25" s="126">
        <f t="shared" ca="1" si="2"/>
        <v>7871</v>
      </c>
      <c r="G25" s="126">
        <f t="shared" si="3"/>
        <v>20483</v>
      </c>
      <c r="H25" s="126">
        <f t="shared" ca="1" si="5"/>
        <v>120958.33264899119</v>
      </c>
      <c r="I25" s="107">
        <f t="shared" ca="1" si="4"/>
        <v>3.7</v>
      </c>
      <c r="J25" s="76"/>
      <c r="K25" s="46"/>
    </row>
    <row r="26" spans="3:11">
      <c r="C26" s="89">
        <v>5000000</v>
      </c>
      <c r="D26" s="96">
        <f t="array" aca="1" ref="D26" ca="1">SUMPRODUCT((1-EXP(-$C26/(INDIRECT("'Premops ISO ILF Parameters'!"&amp;"F"&amp;Calc.!$E$26):INDIRECT("'Premops ISO ILF Parameters'!"&amp;"F"&amp;Calc.!$E$27)))),INDIRECT("'Premops ISO ILF Parameters'!"&amp;"H"&amp;Calc.!$E$26):INDIRECT("'Premops ISO ILF Parameters'!"&amp;"H"&amp;Calc.!$E$27))</f>
        <v>75026.181662203206</v>
      </c>
      <c r="E26" s="104">
        <f t="shared" si="1"/>
        <v>19481</v>
      </c>
      <c r="F26" s="126">
        <f t="shared" ca="1" si="2"/>
        <v>8033</v>
      </c>
      <c r="G26" s="126">
        <f t="shared" si="3"/>
        <v>23921</v>
      </c>
      <c r="H26" s="126">
        <f t="shared" ca="1" si="5"/>
        <v>126461.18166220321</v>
      </c>
      <c r="I26" s="107">
        <f t="shared" ca="1" si="4"/>
        <v>3.91</v>
      </c>
      <c r="J26" s="76"/>
      <c r="K26" s="46"/>
    </row>
    <row r="27" spans="3:11" s="34" customFormat="1">
      <c r="C27" s="89">
        <v>7500000</v>
      </c>
      <c r="D27" s="96">
        <f t="array" aca="1" ref="D27" ca="1">SUMPRODUCT((1-EXP(-$C27/(INDIRECT("'Premops ISO ILF Parameters'!"&amp;"F"&amp;Calc.!$E$26):INDIRECT("'Premops ISO ILF Parameters'!"&amp;"F"&amp;Calc.!$E$27)))),INDIRECT("'Premops ISO ILF Parameters'!"&amp;"H"&amp;Calc.!$E$26):INDIRECT("'Premops ISO ILF Parameters'!"&amp;"H"&amp;Calc.!$E$27))</f>
        <v>78128.153165940646</v>
      </c>
      <c r="E27" s="104">
        <f t="shared" si="1"/>
        <v>19481</v>
      </c>
      <c r="F27" s="126">
        <f t="shared" ca="1" si="2"/>
        <v>8297</v>
      </c>
      <c r="G27" s="126">
        <f t="shared" si="3"/>
        <v>31663</v>
      </c>
      <c r="H27" s="126">
        <f t="shared" ca="1" si="5"/>
        <v>137569.15316594066</v>
      </c>
      <c r="I27" s="107">
        <f t="shared" ca="1" si="4"/>
        <v>4.34</v>
      </c>
      <c r="J27" s="76"/>
      <c r="K27" s="46"/>
    </row>
    <row r="28" spans="3:11">
      <c r="C28" s="89">
        <v>10000000</v>
      </c>
      <c r="D28" s="96">
        <f t="array" aca="1" ref="D28" ca="1">SUMPRODUCT((1-EXP(-$C28/(INDIRECT("'Premops ISO ILF Parameters'!"&amp;"F"&amp;Calc.!$E$26):INDIRECT("'Premops ISO ILF Parameters'!"&amp;"F"&amp;Calc.!$E$27)))),INDIRECT("'Premops ISO ILF Parameters'!"&amp;"H"&amp;Calc.!$E$26):INDIRECT("'Premops ISO ILF Parameters'!"&amp;"H"&amp;Calc.!$E$27))</f>
        <v>80054.491119772603</v>
      </c>
      <c r="E28" s="104">
        <f t="shared" si="1"/>
        <v>19481</v>
      </c>
      <c r="F28" s="126">
        <f t="shared" ca="1" si="2"/>
        <v>8461</v>
      </c>
      <c r="G28" s="126">
        <f t="shared" si="3"/>
        <v>38196</v>
      </c>
      <c r="H28" s="126">
        <f t="shared" ca="1" si="5"/>
        <v>146192.4911197726</v>
      </c>
      <c r="I28" s="107">
        <f t="shared" ca="1" si="4"/>
        <v>4.67</v>
      </c>
      <c r="J28" s="76"/>
      <c r="K28" s="46"/>
    </row>
    <row r="29" spans="3:11">
      <c r="C29" s="89">
        <v>20000000</v>
      </c>
      <c r="D29" s="96">
        <f t="array" aca="1" ref="D29" ca="1">SUMPRODUCT((1-EXP(-$C29/(INDIRECT("'Premops ISO ILF Parameters'!"&amp;"F"&amp;Calc.!$E$26):INDIRECT("'Premops ISO ILF Parameters'!"&amp;"F"&amp;Calc.!$E$27)))),INDIRECT("'Premops ISO ILF Parameters'!"&amp;"H"&amp;Calc.!$E$26):INDIRECT("'Premops ISO ILF Parameters'!"&amp;"H"&amp;Calc.!$E$27))</f>
        <v>83967.477620320438</v>
      </c>
      <c r="E29" s="104">
        <f t="shared" si="1"/>
        <v>19481</v>
      </c>
      <c r="F29" s="126">
        <f t="shared" ca="1" si="2"/>
        <v>8793</v>
      </c>
      <c r="G29" s="126">
        <f t="shared" si="3"/>
        <v>59012</v>
      </c>
      <c r="H29" s="126">
        <f t="shared" ca="1" si="5"/>
        <v>171253.47762032045</v>
      </c>
      <c r="I29" s="107">
        <f t="shared" ca="1" si="4"/>
        <v>5.65</v>
      </c>
      <c r="J29" s="76"/>
      <c r="K29" s="46"/>
    </row>
    <row r="30" spans="3:11">
      <c r="C30" s="89">
        <v>25000000</v>
      </c>
      <c r="D30" s="96">
        <f t="array" aca="1" ref="D30" ca="1">SUMPRODUCT((1-EXP(-$C30/(INDIRECT("'Premops ISO ILF Parameters'!"&amp;"F"&amp;Calc.!$E$26):INDIRECT("'Premops ISO ILF Parameters'!"&amp;"F"&amp;Calc.!$E$27)))),INDIRECT("'Premops ISO ILF Parameters'!"&amp;"H"&amp;Calc.!$E$26):INDIRECT("'Premops ISO ILF Parameters'!"&amp;"H"&amp;Calc.!$E$27))</f>
        <v>85037.477701124313</v>
      </c>
      <c r="E30" s="104">
        <f t="shared" si="1"/>
        <v>19481</v>
      </c>
      <c r="F30" s="126">
        <f t="shared" ca="1" si="2"/>
        <v>8884</v>
      </c>
      <c r="G30" s="126">
        <f t="shared" si="3"/>
        <v>67999</v>
      </c>
      <c r="H30" s="126">
        <f t="shared" ca="1" si="5"/>
        <v>181401.47770112433</v>
      </c>
      <c r="I30" s="107">
        <f t="shared" ca="1" si="4"/>
        <v>6.05</v>
      </c>
      <c r="J30" s="76"/>
      <c r="K30" s="46"/>
    </row>
    <row r="31" spans="3:11">
      <c r="C31" s="89">
        <v>50000000</v>
      </c>
      <c r="D31" s="96">
        <f t="array" aca="1" ref="D31" ca="1">SUMPRODUCT((1-EXP(-$C31/(INDIRECT("'Premops ISO ILF Parameters'!"&amp;"F"&amp;Calc.!$E$26):INDIRECT("'Premops ISO ILF Parameters'!"&amp;"F"&amp;Calc.!$E$27)))),INDIRECT("'Premops ISO ILF Parameters'!"&amp;"H"&amp;Calc.!$E$26):INDIRECT("'Premops ISO ILF Parameters'!"&amp;"H"&amp;Calc.!$E$27))</f>
        <v>87862.887573267115</v>
      </c>
      <c r="E31" s="104">
        <f t="shared" si="1"/>
        <v>19481</v>
      </c>
      <c r="F31" s="126">
        <f t="shared" ca="1" si="2"/>
        <v>9124</v>
      </c>
      <c r="G31" s="126">
        <f t="shared" si="3"/>
        <v>105608</v>
      </c>
      <c r="H31" s="126">
        <f t="shared" ca="1" si="5"/>
        <v>222075.8875732671</v>
      </c>
      <c r="I31" s="107">
        <f t="shared" ca="1" si="4"/>
        <v>7.64</v>
      </c>
      <c r="J31" s="76"/>
      <c r="K31" s="46"/>
    </row>
    <row r="32" spans="3:11">
      <c r="C32" s="89">
        <v>75000000</v>
      </c>
      <c r="D32" s="96">
        <f t="array" aca="1" ref="D32" ca="1">SUMPRODUCT((1-EXP(-$C32/(INDIRECT("'Premops ISO ILF Parameters'!"&amp;"F"&amp;Calc.!$E$26):INDIRECT("'Premops ISO ILF Parameters'!"&amp;"F"&amp;Calc.!$E$27)))),INDIRECT("'Premops ISO ILF Parameters'!"&amp;"H"&amp;Calc.!$E$26):INDIRECT("'Premops ISO ILF Parameters'!"&amp;"H"&amp;Calc.!$E$27))</f>
        <v>89220.6794811047</v>
      </c>
      <c r="E32" s="104">
        <f t="shared" si="1"/>
        <v>19481</v>
      </c>
      <c r="F32" s="126">
        <f t="shared" ca="1" si="2"/>
        <v>9240</v>
      </c>
      <c r="G32" s="126">
        <f t="shared" si="3"/>
        <v>136719</v>
      </c>
      <c r="H32" s="126">
        <f t="shared" ca="1" si="5"/>
        <v>254660.67948110471</v>
      </c>
      <c r="I32" s="107">
        <f t="shared" ca="1" si="4"/>
        <v>8.93</v>
      </c>
      <c r="J32" s="76"/>
      <c r="K32" s="46"/>
    </row>
    <row r="33" spans="2:11">
      <c r="C33" s="97">
        <v>100000000</v>
      </c>
      <c r="D33" s="96">
        <f t="array" aca="1" ref="D33" ca="1">SUMPRODUCT((1-EXP(-$C33/(INDIRECT("'Premops ISO ILF Parameters'!"&amp;"F"&amp;Calc.!$E$26):INDIRECT("'Premops ISO ILF Parameters'!"&amp;"F"&amp;Calc.!$E$27)))),INDIRECT("'Premops ISO ILF Parameters'!"&amp;"H"&amp;Calc.!$E$26):INDIRECT("'Premops ISO ILF Parameters'!"&amp;"H"&amp;Calc.!$E$27))</f>
        <v>90072.245205337633</v>
      </c>
      <c r="E33" s="124">
        <f t="shared" si="1"/>
        <v>19481</v>
      </c>
      <c r="F33" s="127">
        <f t="shared" ca="1" si="2"/>
        <v>9312</v>
      </c>
      <c r="G33" s="127">
        <f t="shared" si="3"/>
        <v>164263</v>
      </c>
      <c r="H33" s="127">
        <f t="shared" ca="1" si="5"/>
        <v>283128.24520533765</v>
      </c>
      <c r="I33" s="108">
        <f t="shared" ca="1" si="4"/>
        <v>10.050000000000001</v>
      </c>
      <c r="J33" s="77"/>
      <c r="K33" s="49"/>
    </row>
    <row r="34" spans="2:11">
      <c r="C34" s="85"/>
      <c r="D34" s="66"/>
      <c r="E34" s="44"/>
      <c r="F34" s="35"/>
      <c r="G34" s="5"/>
      <c r="H34" s="5"/>
      <c r="I34" s="5"/>
      <c r="J34" s="5"/>
      <c r="K34" s="5"/>
    </row>
    <row r="35" spans="2:11">
      <c r="C35" s="34" t="s">
        <v>188</v>
      </c>
      <c r="D35" s="34"/>
      <c r="E35" s="34"/>
      <c r="F35" s="34"/>
      <c r="G35" s="34"/>
      <c r="H35" s="34"/>
      <c r="I35" s="34"/>
      <c r="J35" s="34"/>
      <c r="K35" s="34"/>
    </row>
    <row r="36" spans="2:11">
      <c r="C36" s="109">
        <v>0</v>
      </c>
      <c r="D36" s="96">
        <f t="array" aca="1" ref="D36" ca="1">SUMPRODUCT((1-EXP(-$C36/(INDIRECT("'Premops ISO ILF Parameters'!"&amp;"F"&amp;Calc.!$E$26):INDIRECT("'Premops ISO ILF Parameters'!"&amp;"F"&amp;Calc.!$E$27)))),INDIRECT("'Premops ISO ILF Parameters'!"&amp;"H"&amp;Calc.!$E$26):INDIRECT("'Premops ISO ILF Parameters'!"&amp;"H"&amp;Calc.!$E$27))</f>
        <v>0</v>
      </c>
      <c r="E36" s="134">
        <f>$D$63</f>
        <v>19481</v>
      </c>
      <c r="F36" s="137">
        <f ca="1">ROUND((D36+E36)*$D$64,0)</f>
        <v>1656</v>
      </c>
      <c r="G36" s="140">
        <f>ROUND(VLOOKUP(C36,$C$84:$P$97,$G$5,FALSE),0)</f>
        <v>0</v>
      </c>
      <c r="H36" s="137">
        <f ca="1">SUM(D36:G36)</f>
        <v>21137</v>
      </c>
      <c r="I36" s="141">
        <f ca="1">ROUND(CHOOSE(sel_ILF_method_comb,D36/$D$37,(D36+G36)/($D$37+$G$37),(D36+G36+E36)/($D$37+$E$37+$G$37),H36/$H$37),2)</f>
        <v>0</v>
      </c>
      <c r="J36" s="72"/>
      <c r="K36" s="43"/>
    </row>
    <row r="37" spans="2:11">
      <c r="C37" s="89">
        <v>100000</v>
      </c>
      <c r="D37" s="96">
        <f t="array" aca="1" ref="D37" ca="1">SUMPRODUCT((1-EXP(-$C37/(INDIRECT("'Premops ISO ILF Parameters'!"&amp;"F"&amp;Calc.!$E$26):INDIRECT("'Premops ISO ILF Parameters'!"&amp;"F"&amp;Calc.!$E$27)))),INDIRECT("'Premops ISO ILF Parameters'!"&amp;"H"&amp;Calc.!$E$26):INDIRECT("'Premops ISO ILF Parameters'!"&amp;"H"&amp;Calc.!$E$27))</f>
        <v>24283.396365813911</v>
      </c>
      <c r="E37" s="135">
        <f>$D$63</f>
        <v>19481</v>
      </c>
      <c r="F37" s="138">
        <f ca="1">ROUND((D37+E37)*$D$64,0)</f>
        <v>3720</v>
      </c>
      <c r="G37" s="140">
        <f t="shared" ref="G37:G40" si="6">ROUND(VLOOKUP(C37,$C$84:$P$97,$G$5,FALSE),0)</f>
        <v>1270</v>
      </c>
      <c r="H37" s="138">
        <f ca="1">SUM(D37:G37)</f>
        <v>48754.396365813911</v>
      </c>
      <c r="I37" s="141">
        <f ca="1">ROUND(CHOOSE(sel_ILF_method_comb,D37/$D$37,(D37+G37)/($D$37+$G$37),(D37+G37+E37)/($D$37+$E$37+$G$37),H37/$H$37),2)</f>
        <v>1</v>
      </c>
      <c r="J37" s="76"/>
      <c r="K37" s="46"/>
    </row>
    <row r="38" spans="2:11" s="231" customFormat="1">
      <c r="C38" s="89">
        <f>Calc.!B19</f>
        <v>1000000</v>
      </c>
      <c r="D38" s="96">
        <f t="array" aca="1" ref="D38" ca="1">SUMPRODUCT((1-EXP(-$C38/(INDIRECT("'Premops ISO ILF Parameters'!"&amp;"F"&amp;Calc.!$E$26):INDIRECT("'Premops ISO ILF Parameters'!"&amp;"F"&amp;Calc.!$E$27)))),INDIRECT("'Premops ISO ILF Parameters'!"&amp;"H"&amp;Calc.!$E$26):INDIRECT("'Premops ISO ILF Parameters'!"&amp;"H"&amp;Calc.!$E$27))</f>
        <v>56953.989554267871</v>
      </c>
      <c r="E38" s="135">
        <f>$D$63</f>
        <v>19481</v>
      </c>
      <c r="F38" s="138">
        <f ca="1">ROUND((D38+E38)*$D$64,0)</f>
        <v>6497</v>
      </c>
      <c r="G38" s="140">
        <f t="shared" si="6"/>
        <v>7852</v>
      </c>
      <c r="H38" s="138">
        <f ca="1">SUM(D38:G38)</f>
        <v>90783.989554267871</v>
      </c>
      <c r="I38" s="141">
        <f ca="1">ROUND(CHOOSE(sel_ILF_method_comb,D38/$D$37,(D38+G38)/($D$37+$G$37),(D38+G38+E38)/($D$37+$E$37+$G$37),H38/$H$37),2)</f>
        <v>2.54</v>
      </c>
      <c r="J38" s="76"/>
      <c r="K38" s="46"/>
    </row>
    <row r="39" spans="2:11">
      <c r="C39" s="89">
        <f>Calc.!B17</f>
        <v>0</v>
      </c>
      <c r="D39" s="96">
        <f t="array" aca="1" ref="D39" ca="1">SUMPRODUCT((1-EXP(-$C39/(INDIRECT("'Premops ISO ILF Parameters'!"&amp;"F"&amp;Calc.!$E$26):INDIRECT("'Premops ISO ILF Parameters'!"&amp;"F"&amp;Calc.!$E$27)))),INDIRECT("'Premops ISO ILF Parameters'!"&amp;"H"&amp;Calc.!$E$26):INDIRECT("'Premops ISO ILF Parameters'!"&amp;"H"&amp;Calc.!$E$27))</f>
        <v>0</v>
      </c>
      <c r="E39" s="135">
        <f>$D$63</f>
        <v>19481</v>
      </c>
      <c r="F39" s="138">
        <f ca="1">ROUND((D39+E39)*$D$64,0)</f>
        <v>1656</v>
      </c>
      <c r="G39" s="140">
        <f t="shared" si="6"/>
        <v>0</v>
      </c>
      <c r="H39" s="138">
        <f ca="1">SUM(D39:G39)</f>
        <v>21137</v>
      </c>
      <c r="I39" s="141">
        <f ca="1">ROUND(CHOOSE(sel_ILF_method_comb,D39/$D$37,(D39+G39)/($D$37+$G$37),(D39+G39+E39)/($D$37+$E$37+$G$37),H39/$H$37),2)</f>
        <v>0</v>
      </c>
      <c r="J39" s="76"/>
      <c r="K39" s="46"/>
    </row>
    <row r="40" spans="2:11">
      <c r="C40" s="89">
        <f>Calc.!B18</f>
        <v>2250000</v>
      </c>
      <c r="D40" s="96">
        <f t="array" aca="1" ref="D40" ca="1">SUMPRODUCT((1-EXP(-$C40/(INDIRECT("'Premops ISO ILF Parameters'!"&amp;"F"&amp;Calc.!$E$26):INDIRECT("'Premops ISO ILF Parameters'!"&amp;"F"&amp;Calc.!$E$27)))),INDIRECT("'Premops ISO ILF Parameters'!"&amp;"H"&amp;Calc.!$E$26):INDIRECT("'Premops ISO ILF Parameters'!"&amp;"H"&amp;Calc.!$E$27))</f>
        <v>67522.56883255436</v>
      </c>
      <c r="E40" s="136">
        <f>$D$63</f>
        <v>19481</v>
      </c>
      <c r="F40" s="139">
        <f ca="1">ROUND((D40+E40)*$D$64,0)</f>
        <v>7395</v>
      </c>
      <c r="G40" s="140">
        <f t="shared" si="6"/>
        <v>14435</v>
      </c>
      <c r="H40" s="139">
        <f ca="1">SUM(D40:G40)</f>
        <v>108833.56883255436</v>
      </c>
      <c r="I40" s="141">
        <f ca="1">ROUND(CHOOSE(sel_ILF_method_comb,D40/$D$37,(D40+G40)/($D$37+$G$37),(D40+G40+E40)/($D$37+$E$37+$G$37),H40/$H$37),2)</f>
        <v>3.21</v>
      </c>
      <c r="J40" s="77"/>
      <c r="K40" s="49"/>
    </row>
    <row r="46" spans="2:11">
      <c r="B46" s="6" t="s">
        <v>140</v>
      </c>
      <c r="C46" s="6"/>
      <c r="D46" s="6"/>
    </row>
    <row r="47" spans="2:11">
      <c r="B47" s="72"/>
      <c r="C47" s="359" t="s">
        <v>274</v>
      </c>
      <c r="D47" s="359"/>
      <c r="E47" s="34"/>
      <c r="F47" s="34"/>
      <c r="G47" s="34"/>
      <c r="H47" s="34"/>
    </row>
    <row r="48" spans="2:11">
      <c r="B48" s="76"/>
      <c r="C48" s="78" t="s">
        <v>275</v>
      </c>
      <c r="D48" s="78" t="s">
        <v>181</v>
      </c>
      <c r="E48" s="34"/>
      <c r="F48" s="34"/>
      <c r="G48" s="61" t="s">
        <v>171</v>
      </c>
      <c r="H48" s="62">
        <f>'Premops ISO ILF Parameters'!P6</f>
        <v>1.8610000000000001E-7</v>
      </c>
    </row>
    <row r="49" spans="2:8">
      <c r="B49" s="45">
        <v>1</v>
      </c>
      <c r="C49" s="87">
        <f t="array" ref="C49">IFERROR(INDEX('Premops ISO ILF Parameters'!$F$2:$F$572,SMALL(IF(Calc.!$B$24&amp;RIGHT(Calc.!$E$23,1)='Premops ISO ILF Parameters'!$C$2:$C$572&amp;'Premops ISO ILF Parameters'!$D$2:$D$572,ROW('Premops ISO ILF Parameters'!$F$2:$F$572)-MIN(ROW('Premops ISO ILF Parameters'!$F$2:$F$572))+1,""),ROW('Premops ISO Factors tab1'!A1))),1)</f>
        <v>3099</v>
      </c>
      <c r="D49" s="72">
        <f t="array" ref="D49">IFERROR(INDEX('Premops ISO ILF Parameters'!$G$2:$G$572,SMALL(IF(Calc.!$B$24&amp;RIGHT(Calc.!$E$23,1)='Premops ISO ILF Parameters'!$C$2:$C$572&amp;'Premops ISO ILF Parameters'!$D$2:$D$572,ROW('Premops ISO ILF Parameters'!$F$2:$F$572)-MIN(ROW('Premops ISO ILF Parameters'!$F$2:$F$572))+1,""),ROW('Premops ISO Factors tab1'!A1))),0)</f>
        <v>0.52048700000000003</v>
      </c>
      <c r="E49" s="296">
        <f t="array" ref="E49">IFERROR(INDEX('Premops ISO ILF Parameters'!$F$2:$F$572,SMALL(IF(Calc.!$B$25&amp;RIGHT(Calc.!$E$23,1)='Premops ISO ILF Parameters'!$C$2:$C$572&amp;'Premops ISO ILF Parameters'!$D$2:$D$572,ROW('Premops ISO ILF Parameters'!$F$2:$F$572)-MIN(ROW('Premops ISO ILF Parameters'!$F$2:$F$572))+1,""),ROW('Premops ISO Factors tab1'!A1))),1)</f>
        <v>2772</v>
      </c>
      <c r="F49" s="296">
        <f t="array" ref="F49">IFERROR(INDEX('Premops ISO ILF Parameters'!$G$2:$G$572,SMALL(IF(Calc.!$B$25&amp;RIGHT(Calc.!$E$23,1)='Premops ISO ILF Parameters'!$C$2:$C$572&amp;'Premops ISO ILF Parameters'!$D$2:$D$572,ROW('Premops ISO ILF Parameters'!$F$2:$F$572)-MIN(ROW('Premops ISO ILF Parameters'!$F$2:$F$572))+1,""),ROW('Premops ISO Factors tab1'!A1))),0)</f>
        <v>0.28694199999999997</v>
      </c>
      <c r="G49" s="61" t="s">
        <v>172</v>
      </c>
      <c r="H49" s="53">
        <f>'Premops ISO ILF Parameters'!P7</f>
        <v>1</v>
      </c>
    </row>
    <row r="50" spans="2:8">
      <c r="B50" s="45">
        <v>2</v>
      </c>
      <c r="C50" s="70">
        <f t="array" ref="C50">IFERROR(INDEX('Premops ISO ILF Parameters'!$F$2:$F$572,SMALL(IF(Calc.!$B$24&amp;RIGHT(Calc.!$E$23,1)='Premops ISO ILF Parameters'!$C$2:$C$572&amp;'Premops ISO ILF Parameters'!$D$2:$D$572,ROW('Premops ISO ILF Parameters'!$F$2:$F$572)-MIN(ROW('Premops ISO ILF Parameters'!$F$2:$F$572))+1,""),ROW('Premops ISO Factors tab1'!A2))),1)</f>
        <v>17154</v>
      </c>
      <c r="D50" s="76">
        <f t="array" ref="D50">IFERROR(INDEX('Premops ISO ILF Parameters'!$G$2:$G$572,SMALL(IF(Calc.!$B$24&amp;RIGHT(Calc.!$E$23,1)='Premops ISO ILF Parameters'!$C$2:$C$572&amp;'Premops ISO ILF Parameters'!$D$2:$D$572,ROW('Premops ISO ILF Parameters'!$F$2:$F$572)-MIN(ROW('Premops ISO ILF Parameters'!$F$2:$F$572))+1,""),ROW('Premops ISO Factors tab1'!A2))),0)</f>
        <v>0.29250500000000001</v>
      </c>
      <c r="E50" s="296">
        <f t="array" ref="E50">IFERROR(INDEX('Premops ISO ILF Parameters'!$F$2:$F$572,SMALL(IF(Calc.!$B$25&amp;RIGHT(Calc.!$E$23,1)='Premops ISO ILF Parameters'!$C$2:$C$572&amp;'Premops ISO ILF Parameters'!$D$2:$D$572,ROW('Premops ISO ILF Parameters'!$F$2:$F$572)-MIN(ROW('Premops ISO ILF Parameters'!$F$2:$F$572))+1,""),ROW('Premops ISO Factors tab1'!A2))),1)</f>
        <v>5971</v>
      </c>
      <c r="F50" s="296">
        <f t="array" ref="F50">IFERROR(INDEX('Premops ISO ILF Parameters'!$G$2:$G$572,SMALL(IF(Calc.!$B$25&amp;RIGHT(Calc.!$E$23,1)='Premops ISO ILF Parameters'!$C$2:$C$572&amp;'Premops ISO ILF Parameters'!$D$2:$D$572,ROW('Premops ISO ILF Parameters'!$F$2:$F$572)-MIN(ROW('Premops ISO ILF Parameters'!$F$2:$F$572))+1,""),ROW('Premops ISO Factors tab1'!A2))),0)</f>
        <v>0.21962599999999999</v>
      </c>
      <c r="G50" s="61" t="s">
        <v>173</v>
      </c>
      <c r="H50" s="53">
        <f>'Premops ISO ILF Parameters'!P8</f>
        <v>5.0000000000000001E-3</v>
      </c>
    </row>
    <row r="51" spans="2:8">
      <c r="B51" s="45">
        <v>3</v>
      </c>
      <c r="C51" s="70">
        <f t="array" ref="C51">IFERROR(INDEX('Premops ISO ILF Parameters'!$F$2:$F$572,SMALL(IF(Calc.!$B$24&amp;RIGHT(Calc.!$E$23,1)='Premops ISO ILF Parameters'!$C$2:$C$572&amp;'Premops ISO ILF Parameters'!$D$2:$D$572,ROW('Premops ISO ILF Parameters'!$F$2:$F$572)-MIN(ROW('Premops ISO ILF Parameters'!$F$2:$F$572))+1,""),ROW('Premops ISO Factors tab1'!A3))),1)</f>
        <v>100254</v>
      </c>
      <c r="D51" s="76">
        <f t="array" ref="D51">IFERROR(INDEX('Premops ISO ILF Parameters'!$G$2:$G$572,SMALL(IF(Calc.!$B$24&amp;RIGHT(Calc.!$E$23,1)='Premops ISO ILF Parameters'!$C$2:$C$572&amp;'Premops ISO ILF Parameters'!$D$2:$D$572,ROW('Premops ISO ILF Parameters'!$F$2:$F$572)-MIN(ROW('Premops ISO ILF Parameters'!$F$2:$F$572))+1,""),ROW('Premops ISO Factors tab1'!A3))),0)</f>
        <v>0.132773</v>
      </c>
      <c r="E51" s="296">
        <f t="array" ref="E51">IFERROR(INDEX('Premops ISO ILF Parameters'!$F$2:$F$572,SMALL(IF(Calc.!$B$25&amp;RIGHT(Calc.!$E$23,1)='Premops ISO ILF Parameters'!$C$2:$C$572&amp;'Premops ISO ILF Parameters'!$D$2:$D$572,ROW('Premops ISO ILF Parameters'!$F$2:$F$572)-MIN(ROW('Premops ISO ILF Parameters'!$F$2:$F$572))+1,""),ROW('Premops ISO Factors tab1'!A3))),1)</f>
        <v>18959</v>
      </c>
      <c r="F51" s="296">
        <f t="array" ref="F51">IFERROR(INDEX('Premops ISO ILF Parameters'!$G$2:$G$572,SMALL(IF(Calc.!$B$25&amp;RIGHT(Calc.!$E$23,1)='Premops ISO ILF Parameters'!$C$2:$C$572&amp;'Premops ISO ILF Parameters'!$D$2:$D$572,ROW('Premops ISO ILF Parameters'!$F$2:$F$572)-MIN(ROW('Premops ISO ILF Parameters'!$F$2:$F$572))+1,""),ROW('Premops ISO Factors tab1'!A3))),0)</f>
        <v>0.24268899999999999</v>
      </c>
      <c r="G51" s="61" t="s">
        <v>174</v>
      </c>
      <c r="H51" s="53">
        <f>'Premops ISO ILF Parameters'!P9</f>
        <v>1E-3</v>
      </c>
    </row>
    <row r="52" spans="2:8">
      <c r="B52" s="45">
        <v>4</v>
      </c>
      <c r="C52" s="70">
        <f t="array" ref="C52">IFERROR(INDEX('Premops ISO ILF Parameters'!$F$2:$F$572,SMALL(IF(Calc.!$B$24&amp;RIGHT(Calc.!$E$23,1)='Premops ISO ILF Parameters'!$C$2:$C$572&amp;'Premops ISO ILF Parameters'!$D$2:$D$572,ROW('Premops ISO ILF Parameters'!$F$2:$F$572)-MIN(ROW('Premops ISO ILF Parameters'!$F$2:$F$572))+1,""),ROW('Premops ISO Factors tab1'!A4))),1)</f>
        <v>563385</v>
      </c>
      <c r="D52" s="76">
        <f t="array" ref="D52">IFERROR(INDEX('Premops ISO ILF Parameters'!$G$2:$G$572,SMALL(IF(Calc.!$B$24&amp;RIGHT(Calc.!$E$23,1)='Premops ISO ILF Parameters'!$C$2:$C$572&amp;'Premops ISO ILF Parameters'!$D$2:$D$572,ROW('Premops ISO ILF Parameters'!$F$2:$F$572)-MIN(ROW('Premops ISO ILF Parameters'!$F$2:$F$572))+1,""),ROW('Premops ISO Factors tab1'!A4))),0)</f>
        <v>4.2689999999999999E-2</v>
      </c>
      <c r="E52" s="296">
        <f t="array" ref="E52">IFERROR(INDEX('Premops ISO ILF Parameters'!$F$2:$F$572,SMALL(IF(Calc.!$B$25&amp;RIGHT(Calc.!$E$23,1)='Premops ISO ILF Parameters'!$C$2:$C$572&amp;'Premops ISO ILF Parameters'!$D$2:$D$572,ROW('Premops ISO ILF Parameters'!$F$2:$F$572)-MIN(ROW('Premops ISO ILF Parameters'!$F$2:$F$572))+1,""),ROW('Premops ISO Factors tab1'!A4))),1)</f>
        <v>100623</v>
      </c>
      <c r="F52" s="296">
        <f t="array" ref="F52">IFERROR(INDEX('Premops ISO ILF Parameters'!$G$2:$G$572,SMALL(IF(Calc.!$B$25&amp;RIGHT(Calc.!$E$23,1)='Premops ISO ILF Parameters'!$C$2:$C$572&amp;'Premops ISO ILF Parameters'!$D$2:$D$572,ROW('Premops ISO ILF Parameters'!$F$2:$F$572)-MIN(ROW('Premops ISO ILF Parameters'!$F$2:$F$572))+1,""),ROW('Premops ISO Factors tab1'!A4))),0)</f>
        <v>0.192827</v>
      </c>
      <c r="G52" s="61" t="s">
        <v>175</v>
      </c>
      <c r="H52" s="53">
        <f>'Premops ISO ILF Parameters'!P10</f>
        <v>350</v>
      </c>
    </row>
    <row r="53" spans="2:8">
      <c r="B53" s="45">
        <v>5</v>
      </c>
      <c r="C53" s="70">
        <f t="array" ref="C53">IFERROR(INDEX('Premops ISO ILF Parameters'!$F$2:$F$572,SMALL(IF(Calc.!$B$24&amp;RIGHT(Calc.!$E$23,1)='Premops ISO ILF Parameters'!$C$2:$C$572&amp;'Premops ISO ILF Parameters'!$D$2:$D$572,ROW('Premops ISO ILF Parameters'!$F$2:$F$572)-MIN(ROW('Premops ISO ILF Parameters'!$F$2:$F$572))+1,""),ROW('Premops ISO Factors tab1'!A5))),1)</f>
        <v>1676049</v>
      </c>
      <c r="D53" s="76">
        <f t="array" ref="D53">IFERROR(INDEX('Premops ISO ILF Parameters'!$G$2:$G$572,SMALL(IF(Calc.!$B$24&amp;RIGHT(Calc.!$E$23,1)='Premops ISO ILF Parameters'!$C$2:$C$572&amp;'Premops ISO ILF Parameters'!$D$2:$D$572,ROW('Premops ISO ILF Parameters'!$F$2:$F$572)-MIN(ROW('Premops ISO ILF Parameters'!$F$2:$F$572))+1,""),ROW('Premops ISO Factors tab1'!A5))),0)</f>
        <v>8.6189999999999999E-3</v>
      </c>
      <c r="E53" s="296">
        <f t="array" ref="E53">IFERROR(INDEX('Premops ISO ILF Parameters'!$F$2:$F$572,SMALL(IF(Calc.!$B$25&amp;RIGHT(Calc.!$E$23,1)='Premops ISO ILF Parameters'!$C$2:$C$572&amp;'Premops ISO ILF Parameters'!$D$2:$D$572,ROW('Premops ISO ILF Parameters'!$F$2:$F$572)-MIN(ROW('Premops ISO ILF Parameters'!$F$2:$F$572))+1,""),ROW('Premops ISO Factors tab1'!A5))),1)</f>
        <v>586709</v>
      </c>
      <c r="F53" s="296">
        <f t="array" ref="F53">IFERROR(INDEX('Premops ISO ILF Parameters'!$G$2:$G$572,SMALL(IF(Calc.!$B$25&amp;RIGHT(Calc.!$E$23,1)='Premops ISO ILF Parameters'!$C$2:$C$572&amp;'Premops ISO ILF Parameters'!$D$2:$D$572,ROW('Premops ISO ILF Parameters'!$F$2:$F$572)-MIN(ROW('Premops ISO ILF Parameters'!$F$2:$F$572))+1,""),ROW('Premops ISO Factors tab1'!A5))),0)</f>
        <v>4.9093999999999999E-2</v>
      </c>
      <c r="G53" s="61" t="s">
        <v>176</v>
      </c>
      <c r="H53" s="53">
        <f>'Premops ISO ILF Parameters'!P11</f>
        <v>326.7</v>
      </c>
    </row>
    <row r="54" spans="2:8">
      <c r="B54" s="45">
        <v>6</v>
      </c>
      <c r="C54" s="70">
        <f t="array" ref="C54">IFERROR(INDEX('Premops ISO ILF Parameters'!$F$2:$F$572,SMALL(IF(Calc.!$B$24&amp;RIGHT(Calc.!$E$23,1)='Premops ISO ILF Parameters'!$C$2:$C$572&amp;'Premops ISO ILF Parameters'!$D$2:$D$572,ROW('Premops ISO ILF Parameters'!$F$2:$F$572)-MIN(ROW('Premops ISO ILF Parameters'!$F$2:$F$572))+1,""),ROW('Premops ISO Factors tab1'!A6))),1)</f>
        <v>4445705</v>
      </c>
      <c r="D54" s="76">
        <f t="array" ref="D54">IFERROR(INDEX('Premops ISO ILF Parameters'!$G$2:$G$572,SMALL(IF(Calc.!$B$24&amp;RIGHT(Calc.!$E$23,1)='Premops ISO ILF Parameters'!$C$2:$C$572&amp;'Premops ISO ILF Parameters'!$D$2:$D$572,ROW('Premops ISO ILF Parameters'!$F$2:$F$572)-MIN(ROW('Premops ISO ILF Parameters'!$F$2:$F$572))+1,""),ROW('Premops ISO Factors tab1'!A6))),0)</f>
        <v>2.0530000000000001E-3</v>
      </c>
      <c r="E54" s="296">
        <f t="array" ref="E54">IFERROR(INDEX('Premops ISO ILF Parameters'!$F$2:$F$572,SMALL(IF(Calc.!$B$25&amp;RIGHT(Calc.!$E$23,1)='Premops ISO ILF Parameters'!$C$2:$C$572&amp;'Premops ISO ILF Parameters'!$D$2:$D$572,ROW('Premops ISO ILF Parameters'!$F$2:$F$572)-MIN(ROW('Premops ISO ILF Parameters'!$F$2:$F$572))+1,""),ROW('Premops ISO Factors tab1'!A6))),1)</f>
        <v>2093160</v>
      </c>
      <c r="F54" s="296">
        <f t="array" ref="F54">IFERROR(INDEX('Premops ISO ILF Parameters'!$G$2:$G$572,SMALL(IF(Calc.!$B$25&amp;RIGHT(Calc.!$E$23,1)='Premops ISO ILF Parameters'!$C$2:$C$572&amp;'Premops ISO ILF Parameters'!$D$2:$D$572,ROW('Premops ISO ILF Parameters'!$F$2:$F$572)-MIN(ROW('Premops ISO ILF Parameters'!$F$2:$F$572))+1,""),ROW('Premops ISO Factors tab1'!A6))),0)</f>
        <v>6.9550000000000002E-3</v>
      </c>
      <c r="G54" s="34"/>
      <c r="H54" s="34"/>
    </row>
    <row r="55" spans="2:8">
      <c r="B55" s="45">
        <v>7</v>
      </c>
      <c r="C55" s="70">
        <f t="array" ref="C55">IFERROR(INDEX('Premops ISO ILF Parameters'!$F$2:$F$572,SMALL(IF(Calc.!$B$24&amp;RIGHT(Calc.!$E$23,1)='Premops ISO ILF Parameters'!$C$2:$C$572&amp;'Premops ISO ILF Parameters'!$D$2:$D$572,ROW('Premops ISO ILF Parameters'!$F$2:$F$572)-MIN(ROW('Premops ISO ILF Parameters'!$F$2:$F$572))+1,""),ROW('Premops ISO Factors tab1'!A7))),1)</f>
        <v>10077721</v>
      </c>
      <c r="D55" s="76">
        <f t="array" ref="D55">IFERROR(INDEX('Premops ISO ILF Parameters'!$G$2:$G$572,SMALL(IF(Calc.!$B$24&amp;RIGHT(Calc.!$E$23,1)='Premops ISO ILF Parameters'!$C$2:$C$572&amp;'Premops ISO ILF Parameters'!$D$2:$D$572,ROW('Premops ISO ILF Parameters'!$F$2:$F$572)-MIN(ROW('Premops ISO ILF Parameters'!$F$2:$F$572))+1,""),ROW('Premops ISO Factors tab1'!A7))),0)</f>
        <v>5.4799999999999998E-4</v>
      </c>
      <c r="E55" s="296">
        <f t="array" ref="E55">IFERROR(INDEX('Premops ISO ILF Parameters'!$F$2:$F$572,SMALL(IF(Calc.!$B$25&amp;RIGHT(Calc.!$E$23,1)='Premops ISO ILF Parameters'!$C$2:$C$572&amp;'Premops ISO ILF Parameters'!$D$2:$D$572,ROW('Premops ISO ILF Parameters'!$F$2:$F$572)-MIN(ROW('Premops ISO ILF Parameters'!$F$2:$F$572))+1,""),ROW('Premops ISO Factors tab1'!A7))),1)</f>
        <v>6286301</v>
      </c>
      <c r="F55" s="296">
        <f t="array" ref="F55">IFERROR(INDEX('Premops ISO ILF Parameters'!$G$2:$G$572,SMALL(IF(Calc.!$B$25&amp;RIGHT(Calc.!$E$23,1)='Premops ISO ILF Parameters'!$C$2:$C$572&amp;'Premops ISO ILF Parameters'!$D$2:$D$572,ROW('Premops ISO ILF Parameters'!$F$2:$F$572)-MIN(ROW('Premops ISO ILF Parameters'!$F$2:$F$572))+1,""),ROW('Premops ISO Factors tab1'!A7))),0)</f>
        <v>1.4239999999999999E-3</v>
      </c>
      <c r="G55" s="63" t="s">
        <v>258</v>
      </c>
      <c r="H55" s="64">
        <f>1-SQRT(3*$H$51)</f>
        <v>0.94522774424948341</v>
      </c>
    </row>
    <row r="56" spans="2:8">
      <c r="B56" s="45">
        <v>8</v>
      </c>
      <c r="C56" s="70">
        <f t="array" ref="C56">IFERROR(INDEX('Premops ISO ILF Parameters'!$F$2:$F$572,SMALL(IF(Calc.!$B$24&amp;RIGHT(Calc.!$E$23,1)='Premops ISO ILF Parameters'!$C$2:$C$572&amp;'Premops ISO ILF Parameters'!$D$2:$D$572,ROW('Premops ISO ILF Parameters'!$F$2:$F$572)-MIN(ROW('Premops ISO ILF Parameters'!$F$2:$F$572))+1,""),ROW('Premops ISO Factors tab1'!A8))),1)</f>
        <v>22922196</v>
      </c>
      <c r="D56" s="76">
        <f t="array" ref="D56">IFERROR(INDEX('Premops ISO ILF Parameters'!$G$2:$G$572,SMALL(IF(Calc.!$B$24&amp;RIGHT(Calc.!$E$23,1)='Premops ISO ILF Parameters'!$C$2:$C$572&amp;'Premops ISO ILF Parameters'!$D$2:$D$572,ROW('Premops ISO ILF Parameters'!$F$2:$F$572)-MIN(ROW('Premops ISO ILF Parameters'!$F$2:$F$572))+1,""),ROW('Premops ISO Factors tab1'!A8))),0)</f>
        <v>2.52E-4</v>
      </c>
      <c r="E56" s="296">
        <f t="array" ref="E56">IFERROR(INDEX('Premops ISO ILF Parameters'!$F$2:$F$572,SMALL(IF(Calc.!$B$25&amp;RIGHT(Calc.!$E$23,1)='Premops ISO ILF Parameters'!$C$2:$C$572&amp;'Premops ISO ILF Parameters'!$D$2:$D$572,ROW('Premops ISO ILF Parameters'!$F$2:$F$572)-MIN(ROW('Premops ISO ILF Parameters'!$F$2:$F$572))+1,""),ROW('Premops ISO Factors tab1'!A8))),1)</f>
        <v>18997192</v>
      </c>
      <c r="F56" s="296">
        <f t="array" ref="F56">IFERROR(INDEX('Premops ISO ILF Parameters'!$G$2:$G$572,SMALL(IF(Calc.!$B$25&amp;RIGHT(Calc.!$E$23,1)='Premops ISO ILF Parameters'!$C$2:$C$572&amp;'Premops ISO ILF Parameters'!$D$2:$D$572,ROW('Premops ISO ILF Parameters'!$F$2:$F$572)-MIN(ROW('Premops ISO ILF Parameters'!$F$2:$F$572))+1,""),ROW('Premops ISO Factors tab1'!A8))),0)</f>
        <v>3.6499999999999998E-4</v>
      </c>
      <c r="G56" s="63" t="s">
        <v>259</v>
      </c>
      <c r="H56" s="51">
        <v>1</v>
      </c>
    </row>
    <row r="57" spans="2:8">
      <c r="B57" s="45">
        <v>9</v>
      </c>
      <c r="C57" s="70">
        <f t="array" ref="C57">IFERROR(INDEX('Premops ISO ILF Parameters'!$F$2:$F$572,SMALL(IF(Calc.!$B$24&amp;RIGHT(Calc.!$E$23,1)='Premops ISO ILF Parameters'!$C$2:$C$572&amp;'Premops ISO ILF Parameters'!$D$2:$D$572,ROW('Premops ISO ILF Parameters'!$F$2:$F$572)-MIN(ROW('Premops ISO ILF Parameters'!$F$2:$F$572))+1,""),ROW('Premops ISO Factors tab1'!A9))),1)</f>
        <v>100000000</v>
      </c>
      <c r="D57" s="76">
        <f t="array" ref="D57">IFERROR(INDEX('Premops ISO ILF Parameters'!$G$2:$G$572,SMALL(IF(Calc.!$B$24&amp;RIGHT(Calc.!$E$23,1)='Premops ISO ILF Parameters'!$C$2:$C$572&amp;'Premops ISO ILF Parameters'!$D$2:$D$572,ROW('Premops ISO ILF Parameters'!$F$2:$F$572)-MIN(ROW('Premops ISO ILF Parameters'!$F$2:$F$572))+1,""),ROW('Premops ISO Factors tab1'!A9))),0)</f>
        <v>7.2999999999999999E-5</v>
      </c>
      <c r="E57" s="296">
        <f t="array" ref="E57">IFERROR(INDEX('Premops ISO ILF Parameters'!$F$2:$F$572,SMALL(IF(Calc.!$B$25&amp;RIGHT(Calc.!$E$23,1)='Premops ISO ILF Parameters'!$C$2:$C$572&amp;'Premops ISO ILF Parameters'!$D$2:$D$572,ROW('Premops ISO ILF Parameters'!$F$2:$F$572)-MIN(ROW('Premops ISO ILF Parameters'!$F$2:$F$572))+1,""),ROW('Premops ISO Factors tab1'!A9))),1)</f>
        <v>91737484</v>
      </c>
      <c r="F57" s="296">
        <f t="array" ref="F57">IFERROR(INDEX('Premops ISO ILF Parameters'!$G$2:$G$572,SMALL(IF(Calc.!$B$25&amp;RIGHT(Calc.!$E$23,1)='Premops ISO ILF Parameters'!$C$2:$C$572&amp;'Premops ISO ILF Parameters'!$D$2:$D$572,ROW('Premops ISO ILF Parameters'!$F$2:$F$572)-MIN(ROW('Premops ISO ILF Parameters'!$F$2:$F$572))+1,""),ROW('Premops ISO Factors tab1'!A9))),0)</f>
        <v>7.7999999999999999E-5</v>
      </c>
      <c r="G57" s="63" t="s">
        <v>260</v>
      </c>
      <c r="H57" s="64">
        <f>1+SQRT(3*$H$51)</f>
        <v>1.0547722557505166</v>
      </c>
    </row>
    <row r="58" spans="2:8" s="34" customFormat="1">
      <c r="B58" s="45">
        <v>10</v>
      </c>
      <c r="C58" s="70">
        <f t="array" ref="C58">IFERROR(INDEX('Premops ISO ILF Parameters'!$F$2:$F$572,SMALL(IF(Calc.!$B$24&amp;RIGHT(Calc.!$E$23,1)='Premops ISO ILF Parameters'!$C$2:$C$572&amp;'Premops ISO ILF Parameters'!$D$2:$D$572,ROW('Premops ISO ILF Parameters'!$F$2:$F$572)-MIN(ROW('Premops ISO ILF Parameters'!$F$2:$F$572))+1,""),ROW('Premops ISO Factors tab1'!A10))),1)</f>
        <v>1</v>
      </c>
      <c r="D58" s="76">
        <f t="array" ref="D58">IFERROR(INDEX('Premops ISO ILF Parameters'!$G$2:$G$572,SMALL(IF(Calc.!$B$24&amp;RIGHT(Calc.!$E$23,1)='Premops ISO ILF Parameters'!$C$2:$C$572&amp;'Premops ISO ILF Parameters'!$D$2:$D$572,ROW('Premops ISO ILF Parameters'!$F$2:$F$572)-MIN(ROW('Premops ISO ILF Parameters'!$F$2:$F$572))+1,""),ROW('Premops ISO Factors tab1'!A10))),0)</f>
        <v>0</v>
      </c>
      <c r="E58" s="296">
        <f t="array" ref="E58">IFERROR(INDEX('Premops ISO ILF Parameters'!$F$2:$F$572,SMALL(IF(Calc.!$B$25&amp;RIGHT(Calc.!$E$23,1)='Premops ISO ILF Parameters'!$C$2:$C$572&amp;'Premops ISO ILF Parameters'!$D$2:$D$572,ROW('Premops ISO ILF Parameters'!$F$2:$F$572)-MIN(ROW('Premops ISO ILF Parameters'!$F$2:$F$572))+1,""),ROW('Premops ISO Factors tab1'!A10))),1)</f>
        <v>1</v>
      </c>
      <c r="F58" s="296">
        <f t="array" ref="F58">IFERROR(INDEX('Premops ISO ILF Parameters'!$G$2:$G$572,SMALL(IF(Calc.!$B$25&amp;RIGHT(Calc.!$E$23,1)='Premops ISO ILF Parameters'!$C$2:$C$572&amp;'Premops ISO ILF Parameters'!$D$2:$D$572,ROW('Premops ISO ILF Parameters'!$F$2:$F$572)-MIN(ROW('Premops ISO ILF Parameters'!$F$2:$F$572))+1,""),ROW('Premops ISO Factors tab1'!A10))),0)</f>
        <v>0</v>
      </c>
      <c r="G58" s="74"/>
      <c r="H58" s="75"/>
    </row>
    <row r="59" spans="2:8" s="34" customFormat="1">
      <c r="B59" s="45">
        <v>11</v>
      </c>
      <c r="C59" s="70">
        <f t="array" ref="C59">IFERROR(INDEX('Premops ISO ILF Parameters'!$F$2:$F$572,SMALL(IF(Calc.!$B$24&amp;RIGHT(Calc.!$E$23,1)='Premops ISO ILF Parameters'!$C$2:$C$572&amp;'Premops ISO ILF Parameters'!$D$2:$D$572,ROW('Premops ISO ILF Parameters'!$F$2:$F$572)-MIN(ROW('Premops ISO ILF Parameters'!$F$2:$F$572))+1,""),ROW('Premops ISO Factors tab1'!A11))),1)</f>
        <v>1</v>
      </c>
      <c r="D59" s="76">
        <f t="array" ref="D59">IFERROR(INDEX('Premops ISO ILF Parameters'!$G$2:$G$572,SMALL(IF(Calc.!$B$24&amp;RIGHT(Calc.!$E$23,1)='Premops ISO ILF Parameters'!$C$2:$C$572&amp;'Premops ISO ILF Parameters'!$D$2:$D$572,ROW('Premops ISO ILF Parameters'!$F$2:$F$572)-MIN(ROW('Premops ISO ILF Parameters'!$F$2:$F$572))+1,""),ROW('Premops ISO Factors tab1'!A11))),0)</f>
        <v>0</v>
      </c>
      <c r="E59" s="296">
        <f t="array" ref="E59">IFERROR(INDEX('Premops ISO ILF Parameters'!$F$2:$F$572,SMALL(IF(Calc.!$B$25&amp;RIGHT(Calc.!$E$23,1)='Premops ISO ILF Parameters'!$C$2:$C$572&amp;'Premops ISO ILF Parameters'!$D$2:$D$572,ROW('Premops ISO ILF Parameters'!$F$2:$F$572)-MIN(ROW('Premops ISO ILF Parameters'!$F$2:$F$572))+1,""),ROW('Premops ISO Factors tab1'!A11))),1)</f>
        <v>1</v>
      </c>
      <c r="F59" s="296">
        <f t="array" ref="F59">IFERROR(INDEX('Premops ISO ILF Parameters'!$G$2:$G$572,SMALL(IF(Calc.!$B$25&amp;RIGHT(Calc.!$E$23,1)='Premops ISO ILF Parameters'!$C$2:$C$572&amp;'Premops ISO ILF Parameters'!$D$2:$D$572,ROW('Premops ISO ILF Parameters'!$F$2:$F$572)-MIN(ROW('Premops ISO ILF Parameters'!$F$2:$F$572))+1,""),ROW('Premops ISO Factors tab1'!A11))),0)</f>
        <v>0</v>
      </c>
      <c r="G59" s="74"/>
      <c r="H59" s="75"/>
    </row>
    <row r="60" spans="2:8" s="34" customFormat="1">
      <c r="B60" s="45">
        <v>12</v>
      </c>
      <c r="C60" s="70">
        <f t="array" ref="C60">IFERROR(INDEX('Premops ISO ILF Parameters'!$F$2:$F$572,SMALL(IF(Calc.!$B$24&amp;RIGHT(Calc.!$E$23,1)='Premops ISO ILF Parameters'!$C$2:$C$572&amp;'Premops ISO ILF Parameters'!$D$2:$D$572,ROW('Premops ISO ILF Parameters'!$F$2:$F$572)-MIN(ROW('Premops ISO ILF Parameters'!$F$2:$F$572))+1,""),ROW('Premops ISO Factors tab1'!A12))),1)</f>
        <v>1</v>
      </c>
      <c r="D60" s="76">
        <f t="array" ref="D60">IFERROR(INDEX('Premops ISO ILF Parameters'!$G$2:$G$572,SMALL(IF(Calc.!$B$24&amp;RIGHT(Calc.!$E$23,1)='Premops ISO ILF Parameters'!$C$2:$C$572&amp;'Premops ISO ILF Parameters'!$D$2:$D$572,ROW('Premops ISO ILF Parameters'!$F$2:$F$572)-MIN(ROW('Premops ISO ILF Parameters'!$F$2:$F$572))+1,""),ROW('Premops ISO Factors tab1'!A12))),0)</f>
        <v>0</v>
      </c>
      <c r="E60" s="296">
        <f t="array" ref="E60">IFERROR(INDEX('Premops ISO ILF Parameters'!$F$2:$F$572,SMALL(IF(Calc.!$B$25&amp;RIGHT(Calc.!$E$23,1)='Premops ISO ILF Parameters'!$C$2:$C$572&amp;'Premops ISO ILF Parameters'!$D$2:$D$572,ROW('Premops ISO ILF Parameters'!$F$2:$F$572)-MIN(ROW('Premops ISO ILF Parameters'!$F$2:$F$572))+1,""),ROW('Premops ISO Factors tab1'!A12))),1)</f>
        <v>1</v>
      </c>
      <c r="F60" s="296">
        <f t="array" ref="F60">IFERROR(INDEX('Premops ISO ILF Parameters'!$G$2:$G$572,SMALL(IF(Calc.!$B$25&amp;RIGHT(Calc.!$E$23,1)='Premops ISO ILF Parameters'!$C$2:$C$572&amp;'Premops ISO ILF Parameters'!$D$2:$D$572,ROW('Premops ISO ILF Parameters'!$F$2:$F$572)-MIN(ROW('Premops ISO ILF Parameters'!$F$2:$F$572))+1,""),ROW('Premops ISO Factors tab1'!A12))),0)</f>
        <v>0</v>
      </c>
      <c r="G60" s="74"/>
      <c r="H60" s="75"/>
    </row>
    <row r="61" spans="2:8" s="34" customFormat="1">
      <c r="B61" s="45">
        <v>13</v>
      </c>
      <c r="C61" s="70">
        <f t="array" ref="C61">IFERROR(INDEX('Premops ISO ILF Parameters'!$F$2:$F$572,SMALL(IF(Calc.!$B$24&amp;RIGHT(Calc.!$E$23,1)='Premops ISO ILF Parameters'!$C$2:$C$572&amp;'Premops ISO ILF Parameters'!$D$2:$D$572,ROW('Premops ISO ILF Parameters'!$F$2:$F$572)-MIN(ROW('Premops ISO ILF Parameters'!$F$2:$F$572))+1,""),ROW('Premops ISO Factors tab1'!A13))),1)</f>
        <v>1</v>
      </c>
      <c r="D61" s="76">
        <f t="array" ref="D61">IFERROR(INDEX('Premops ISO ILF Parameters'!$G$2:$G$572,SMALL(IF(Calc.!$B$24&amp;RIGHT(Calc.!$E$23,1)='Premops ISO ILF Parameters'!$C$2:$C$572&amp;'Premops ISO ILF Parameters'!$D$2:$D$572,ROW('Premops ISO ILF Parameters'!$F$2:$F$572)-MIN(ROW('Premops ISO ILF Parameters'!$F$2:$F$572))+1,""),ROW('Premops ISO Factors tab1'!A13))),0)</f>
        <v>0</v>
      </c>
      <c r="E61" s="296">
        <f t="array" ref="E61">IFERROR(INDEX('Premops ISO ILF Parameters'!$F$2:$F$572,SMALL(IF(Calc.!$B$25&amp;RIGHT(Calc.!$E$23,1)='Premops ISO ILF Parameters'!$C$2:$C$572&amp;'Premops ISO ILF Parameters'!$D$2:$D$572,ROW('Premops ISO ILF Parameters'!$F$2:$F$572)-MIN(ROW('Premops ISO ILF Parameters'!$F$2:$F$572))+1,""),ROW('Premops ISO Factors tab1'!A13))),1)</f>
        <v>1</v>
      </c>
      <c r="F61" s="296">
        <f t="array" ref="F61">IFERROR(INDEX('Premops ISO ILF Parameters'!$G$2:$G$572,SMALL(IF(Calc.!$B$25&amp;RIGHT(Calc.!$E$23,1)='Premops ISO ILF Parameters'!$C$2:$C$572&amp;'Premops ISO ILF Parameters'!$D$2:$D$572,ROW('Premops ISO ILF Parameters'!$F$2:$F$572)-MIN(ROW('Premops ISO ILF Parameters'!$F$2:$F$572))+1,""),ROW('Premops ISO Factors tab1'!A13))),0)</f>
        <v>0</v>
      </c>
      <c r="G61" s="74"/>
      <c r="H61" s="75"/>
    </row>
    <row r="62" spans="2:8" s="34" customFormat="1">
      <c r="B62" s="47">
        <v>14</v>
      </c>
      <c r="C62" s="71">
        <f t="array" ref="C62">IFERROR(INDEX('Premops ISO ILF Parameters'!$F$2:$F$572,SMALL(IF(Calc.!$B$24&amp;RIGHT(Calc.!$E$23,1)='Premops ISO ILF Parameters'!$C$2:$C$572&amp;'Premops ISO ILF Parameters'!$D$2:$D$572,ROW('Premops ISO ILF Parameters'!$F$2:$F$572)-MIN(ROW('Premops ISO ILF Parameters'!$F$2:$F$572))+1,""),ROW('Premops ISO Factors tab1'!A14))),1)</f>
        <v>1</v>
      </c>
      <c r="D62" s="77">
        <f t="array" ref="D62">IFERROR(INDEX('Premops ISO ILF Parameters'!$G$2:$G$572,SMALL(IF(Calc.!$B$24&amp;RIGHT(Calc.!$E$23,1)='Premops ISO ILF Parameters'!$C$2:$C$572&amp;'Premops ISO ILF Parameters'!$D$2:$D$572,ROW('Premops ISO ILF Parameters'!$F$2:$F$572)-MIN(ROW('Premops ISO ILF Parameters'!$F$2:$F$572))+1,""),ROW('Premops ISO Factors tab1'!A14))),0)</f>
        <v>0</v>
      </c>
      <c r="E62" s="296">
        <f t="array" ref="E62">IFERROR(INDEX('Premops ISO ILF Parameters'!$F$2:$F$572,SMALL(IF(Calc.!$B$25&amp;RIGHT(Calc.!$E$23,1)='Premops ISO ILF Parameters'!$C$2:$C$572&amp;'Premops ISO ILF Parameters'!$D$2:$D$572,ROW('Premops ISO ILF Parameters'!$F$2:$F$572)-MIN(ROW('Premops ISO ILF Parameters'!$F$2:$F$572))+1,""),ROW('Premops ISO Factors tab1'!A14))),1)</f>
        <v>1</v>
      </c>
      <c r="F62" s="296">
        <f t="array" ref="F62">IFERROR(INDEX('Premops ISO ILF Parameters'!$G$2:$G$572,SMALL(IF(Calc.!$B$25&amp;RIGHT(Calc.!$E$23,1)='Premops ISO ILF Parameters'!$C$2:$C$572&amp;'Premops ISO ILF Parameters'!$D$2:$D$572,ROW('Premops ISO ILF Parameters'!$F$2:$F$572)-MIN(ROW('Premops ISO ILF Parameters'!$F$2:$F$572))+1,""),ROW('Premops ISO Factors tab1'!A14))),0)</f>
        <v>0</v>
      </c>
      <c r="G62" s="74"/>
      <c r="H62" s="75"/>
    </row>
    <row r="63" spans="2:8" s="34" customFormat="1">
      <c r="C63" s="77" t="s">
        <v>138</v>
      </c>
      <c r="D63" s="77">
        <f t="array" ref="D63">INDEX(ALAEgrp!$D$2:$D$61,MATCH(Calc.!$B$24&amp;Calc.!$E$23,ALAEgrp!$B$2:$B$61&amp;ALAEgrp!$A$2:$A$61&amp;ALAEgrp!$C$2:$C$61,0))</f>
        <v>19481</v>
      </c>
      <c r="G63" s="74"/>
      <c r="H63" s="75"/>
    </row>
    <row r="64" spans="2:8" s="34" customFormat="1">
      <c r="C64" s="51" t="s">
        <v>166</v>
      </c>
      <c r="D64" s="173">
        <f>'Premops ISO ILF Parameters'!S2</f>
        <v>8.5000000000000006E-2</v>
      </c>
      <c r="G64" s="74"/>
      <c r="H64" s="75"/>
    </row>
    <row r="65" spans="1:16">
      <c r="B65" s="34"/>
      <c r="C65" s="34"/>
      <c r="D65" s="34"/>
      <c r="E65" s="34" t="s">
        <v>5374</v>
      </c>
      <c r="F65" s="296">
        <f>SUMPRODUCT(tab3_wt_st, tab3_mu_st*H55)</f>
        <v>87446.584911866012</v>
      </c>
      <c r="G65" s="296">
        <f>SUMPRODUCT(tab3_wt_st, tab3_mu_st*H56)</f>
        <v>92513.772944000011</v>
      </c>
      <c r="H65" s="296">
        <f>SUMPRODUCT(tab3_wt_st, tab3_mu_st*H57)</f>
        <v>97580.960976133982</v>
      </c>
      <c r="I65" s="296">
        <f>2*SUMPRODUCT(tab3_wt_st,tab3_mu_st*$H$55,tab3_mu_st*$H$55)</f>
        <v>1597230465781.8142</v>
      </c>
      <c r="J65" s="296">
        <f>2*SUMPRODUCT(tab3_wt_st,tab3_mu_st*$H$56,tab3_mu_st*$H$56)</f>
        <v>1787700099604.5269</v>
      </c>
      <c r="K65" s="296">
        <f>2*SUMPRODUCT(tab3_wt_st,tab3_mu_st*$H$57,tab3_mu_st*$H$57)</f>
        <v>1988895934024.8665</v>
      </c>
    </row>
    <row r="66" spans="1:16">
      <c r="C66" s="387" t="s">
        <v>261</v>
      </c>
      <c r="D66" s="387"/>
      <c r="E66" s="387"/>
      <c r="F66" s="102">
        <f>SUMPRODUCT(tab3_Wt, tab3_Mu*H55)</f>
        <v>81445.01280075968</v>
      </c>
      <c r="G66" s="102">
        <f>SUMPRODUCT(tab3_Wt, tab3_Mu*H56)</f>
        <v>86164.433170999997</v>
      </c>
      <c r="H66" s="102">
        <f>SUMPRODUCT(tab3_Wt, tab3_Mu*H57)</f>
        <v>90883.853541240314</v>
      </c>
      <c r="I66" s="131">
        <f>2*SUMPRODUCT(tab3_Wt,tab3_Mu*$H$55,tab3_Mu*$H$55)</f>
        <v>1783026770630.5347</v>
      </c>
      <c r="J66" s="131">
        <f>2*SUMPRODUCT(tab3_Wt,tab3_Mu*$H$56,tab3_Mu*$H$56)</f>
        <v>1995652602264.5801</v>
      </c>
      <c r="K66" s="131">
        <f>2*SUMPRODUCT(tab3_Wt,tab3_Mu*$H$57,tab3_Mu*$H$57)</f>
        <v>2220252349512.2129</v>
      </c>
      <c r="L66" s="34"/>
      <c r="M66" s="34"/>
      <c r="N66" s="34"/>
      <c r="O66" s="34"/>
      <c r="P66" s="34"/>
    </row>
    <row r="67" spans="1:16">
      <c r="C67" s="370" t="s">
        <v>30</v>
      </c>
      <c r="D67" s="370" t="s">
        <v>262</v>
      </c>
      <c r="E67" s="370" t="s">
        <v>137</v>
      </c>
      <c r="F67" s="370" t="s">
        <v>263</v>
      </c>
      <c r="G67" s="370" t="s">
        <v>264</v>
      </c>
      <c r="H67" s="369" t="s">
        <v>265</v>
      </c>
      <c r="I67" s="369" t="s">
        <v>266</v>
      </c>
      <c r="J67" s="369" t="s">
        <v>267</v>
      </c>
      <c r="K67" s="369" t="s">
        <v>268</v>
      </c>
      <c r="L67" s="369" t="s">
        <v>269</v>
      </c>
      <c r="M67" s="369" t="s">
        <v>270</v>
      </c>
      <c r="N67" s="369"/>
      <c r="O67" s="369" t="s">
        <v>270</v>
      </c>
      <c r="P67" s="369" t="s">
        <v>273</v>
      </c>
    </row>
    <row r="68" spans="1:16">
      <c r="C68" s="370"/>
      <c r="D68" s="370"/>
      <c r="E68" s="370"/>
      <c r="F68" s="370"/>
      <c r="G68" s="370"/>
      <c r="H68" s="369"/>
      <c r="I68" s="369"/>
      <c r="J68" s="369"/>
      <c r="K68" s="369"/>
      <c r="L68" s="369"/>
      <c r="M68" s="369"/>
      <c r="N68" s="369"/>
      <c r="O68" s="369"/>
      <c r="P68" s="369"/>
    </row>
    <row r="69" spans="1:16">
      <c r="C69" s="375"/>
      <c r="D69" s="375"/>
      <c r="E69" s="375"/>
      <c r="F69" s="375"/>
      <c r="G69" s="375"/>
      <c r="H69" s="374"/>
      <c r="I69" s="374"/>
      <c r="J69" s="374"/>
      <c r="K69" s="374"/>
      <c r="L69" s="374"/>
      <c r="M69" s="95" t="s">
        <v>271</v>
      </c>
      <c r="N69" s="95" t="s">
        <v>272</v>
      </c>
      <c r="O69" s="374"/>
      <c r="P69" s="374"/>
    </row>
    <row r="70" spans="1:16">
      <c r="A70" s="34"/>
      <c r="C70" s="96">
        <v>100000</v>
      </c>
      <c r="D70" s="80">
        <f t="array" ref="D70">INDEX(RLwgtbygrp!$E$2:$E$841,MATCH(Calc.!$B$24&amp;Calc.!$E$23&amp;C70,RLwgtbygrp!$B$2:$B$841&amp;RLwgtbygrp!$A$2:$A$841&amp;RLwgtbygrp!$C$2:$C$841&amp;RLwgtbygrp!$D$2:$D$841,0))</f>
        <v>1.5E-3</v>
      </c>
      <c r="E70" s="96">
        <f ca="1">SUMPRODUCT((1-EXP(-$C70/(INDIRECT("'Premops ISO ILF Parameters'!"&amp;"F"&amp;Calc.!$E$24):INDIRECT("'Premops ISO ILF Parameters'!"&amp;"F"&amp;Calc.!$E$25)))),INDIRECT("'Premops ISO ILF Parameters'!"&amp;"H"&amp;Calc.!$E$24):INDIRECT("'Premops ISO ILF Parameters'!"&amp;"H"&amp;Calc.!$E$25))</f>
        <v>20055.876612932698</v>
      </c>
      <c r="F70" s="96">
        <f t="shared" ref="F70:F83" si="7">$F$66-SUMPRODUCT(tab3_Wt, tab3_Mu*$H$55,EXP(-$C70/(tab3_Mu*$H$55)))</f>
        <v>19476.894219623202</v>
      </c>
      <c r="G70" s="96">
        <f t="shared" ref="G70:G83" si="8">$G$66-SUMPRODUCT(tab3_Wt, tab3_Mu*$H$56,EXP(-$C70/(tab3_Mu*$H$56)))</f>
        <v>20055.876612932683</v>
      </c>
      <c r="H70" s="96">
        <f t="shared" ref="H70:H83" si="9">$H$66-SUMPRODUCT(tab3_Wt, tab3_Mu*$H$57,EXP(-$C70/(tab3_Mu*$H$57)))</f>
        <v>20616.614020382709</v>
      </c>
      <c r="I70" s="128">
        <f t="shared" ref="I70:I83" si="10">$I$66-2*SUMPRODUCT(tab3_Wt, tab3_Mu*$H$55,tab3_Mu*$H$55+$C70,EXP(-$C70/(tab3_Mu*$H$55)))</f>
        <v>1327569349.1027832</v>
      </c>
      <c r="J70" s="128">
        <f t="shared" ref="J70:J83" si="11">$J$66-2*SUMPRODUCT(tab3_Wt, tab3_Mu*$H$56,tab3_Mu*$H$56+$C70,EXP(-$C70/(tab3_Mu*$H$56)))</f>
        <v>1372790511.0783691</v>
      </c>
      <c r="K70" s="128">
        <f t="shared" ref="K70:K83" si="12">$K$66-2*SUMPRODUCT(tab3_Wt, tab3_Mu*$H$57,tab3_Mu*$H$57+$C70,EXP(-$C70/(tab3_Mu*$H$57)))</f>
        <v>1416807759.1894531</v>
      </c>
      <c r="L70" s="96">
        <f>$H$48*(($I70+4*$J70+$K70)+$H$49*($F70^2+4*$G70^2+$H70^2))/6</f>
        <v>330.292949963247</v>
      </c>
      <c r="M70" s="96">
        <f t="shared" ref="M70:M96" si="13">2*$H$48*$H$50*$H$52*($F70*$F$98+4*$G70*$G$98+$H70*$H$98)/6</f>
        <v>648.92725133933641</v>
      </c>
      <c r="N70" s="96">
        <f t="shared" ref="N70:N96" si="14">2*$H$48*$H$53*(($F70*$F$98+4*$G70*$G$98+$H70*$H$98)/6-($F70+4*$G70+$H70)/6*$F$99)</f>
        <v>44.945006184051408</v>
      </c>
      <c r="O70" s="96">
        <f>M70+N70</f>
        <v>693.87225752338782</v>
      </c>
      <c r="P70" s="110">
        <f>L70+O70</f>
        <v>1024.1652074866347</v>
      </c>
    </row>
    <row r="71" spans="1:16">
      <c r="A71" s="34"/>
      <c r="C71" s="89">
        <v>200000</v>
      </c>
      <c r="D71" s="80">
        <f t="array" ref="D71">INDEX(RLwgtbygrp!$E$2:$E$841,MATCH(Calc.!$B$24&amp;Calc.!$E$23&amp;C71,RLwgtbygrp!$B$2:$B$841&amp;RLwgtbygrp!$A$2:$A$841&amp;RLwgtbygrp!$C$2:$C$841&amp;RLwgtbygrp!$D$2:$D$841,0))</f>
        <v>1E-4</v>
      </c>
      <c r="E71" s="89">
        <f ca="1">SUMPRODUCT((1-EXP(-$C71/(INDIRECT("'Premops ISO ILF Parameters'!"&amp;"F"&amp;Calc.!$E$24):INDIRECT("'Premops ISO ILF Parameters'!"&amp;"F"&amp;Calc.!$E$25)))),INDIRECT("'Premops ISO ILF Parameters'!"&amp;"H"&amp;Calc.!$E$24):INDIRECT("'Premops ISO ILF Parameters'!"&amp;"H"&amp;Calc.!$E$25))</f>
        <v>27517.707138734517</v>
      </c>
      <c r="F71" s="89">
        <f t="shared" si="7"/>
        <v>26636.299500019697</v>
      </c>
      <c r="G71" s="89">
        <f t="shared" si="8"/>
        <v>27517.707138734513</v>
      </c>
      <c r="H71" s="89">
        <f t="shared" si="9"/>
        <v>28370.478804059501</v>
      </c>
      <c r="I71" s="129">
        <f t="shared" si="10"/>
        <v>3414403152.1723633</v>
      </c>
      <c r="J71" s="129">
        <f t="shared" si="11"/>
        <v>3549132090.5249023</v>
      </c>
      <c r="K71" s="129">
        <f t="shared" si="12"/>
        <v>3679676012.2138672</v>
      </c>
      <c r="L71" s="89">
        <f t="shared" ref="L71:L97" si="15">$H$48*(($I71+4*$J71+$K71)+$H$49*($F71^2+4*$G71^2+$H71^2))/6</f>
        <v>801.28087164511282</v>
      </c>
      <c r="M71" s="89">
        <f t="shared" si="13"/>
        <v>890.37855891739673</v>
      </c>
      <c r="N71" s="89">
        <f t="shared" si="14"/>
        <v>68.387881714731805</v>
      </c>
      <c r="O71" s="89">
        <f t="shared" ref="O71:O97" si="16">M71+N71</f>
        <v>958.76644063212848</v>
      </c>
      <c r="P71" s="111">
        <f t="shared" ref="P71:P97" si="17">L71+O71</f>
        <v>1760.0473122772414</v>
      </c>
    </row>
    <row r="72" spans="1:16">
      <c r="A72" s="34"/>
      <c r="C72" s="89">
        <v>250000</v>
      </c>
      <c r="D72" s="80">
        <f t="array" ref="D72">INDEX(RLwgtbygrp!$E$2:$E$841,MATCH(Calc.!$B$24&amp;Calc.!$E$23&amp;C72,RLwgtbygrp!$B$2:$B$841&amp;RLwgtbygrp!$A$2:$A$841&amp;RLwgtbygrp!$C$2:$C$841&amp;RLwgtbygrp!$D$2:$D$841,0))</f>
        <v>1E-3</v>
      </c>
      <c r="E72" s="89">
        <f ca="1">SUMPRODUCT((1-EXP(-$C72/(INDIRECT("'Premops ISO ILF Parameters'!"&amp;"F"&amp;Calc.!$E$24):INDIRECT("'Premops ISO ILF Parameters'!"&amp;"F"&amp;Calc.!$E$25)))),INDIRECT("'Premops ISO ILF Parameters'!"&amp;"H"&amp;Calc.!$E$24):INDIRECT("'Premops ISO ILF Parameters'!"&amp;"H"&amp;Calc.!$E$25))</f>
        <v>30178.264964334416</v>
      </c>
      <c r="F72" s="89">
        <f t="shared" si="7"/>
        <v>29174.943431711254</v>
      </c>
      <c r="G72" s="89">
        <f t="shared" si="8"/>
        <v>30178.264964334412</v>
      </c>
      <c r="H72" s="89">
        <f t="shared" si="9"/>
        <v>31151.018235560296</v>
      </c>
      <c r="I72" s="129">
        <f t="shared" si="10"/>
        <v>4552852445.0871582</v>
      </c>
      <c r="J72" s="129">
        <f t="shared" si="11"/>
        <v>4742276082.7871094</v>
      </c>
      <c r="K72" s="129">
        <f t="shared" si="12"/>
        <v>4926659650.8930664</v>
      </c>
      <c r="L72" s="89">
        <f t="shared" si="15"/>
        <v>1051.8710203721814</v>
      </c>
      <c r="M72" s="89">
        <f t="shared" si="13"/>
        <v>976.48526398485819</v>
      </c>
      <c r="N72" s="89">
        <f t="shared" si="14"/>
        <v>77.926434511152834</v>
      </c>
      <c r="O72" s="89">
        <f t="shared" si="16"/>
        <v>1054.411698496011</v>
      </c>
      <c r="P72" s="111">
        <f t="shared" si="17"/>
        <v>2106.2827188681922</v>
      </c>
    </row>
    <row r="73" spans="1:16">
      <c r="A73" s="34"/>
      <c r="C73" s="89">
        <v>300000</v>
      </c>
      <c r="D73" s="80">
        <f t="array" ref="D73">INDEX(RLwgtbygrp!$E$2:$E$841,MATCH(Calc.!$B$24&amp;Calc.!$E$23&amp;C73,RLwgtbygrp!$B$2:$B$841&amp;RLwgtbygrp!$A$2:$A$841&amp;RLwgtbygrp!$C$2:$C$841&amp;RLwgtbygrp!$D$2:$D$841,0))</f>
        <v>3.8999999999999998E-3</v>
      </c>
      <c r="E73" s="89">
        <f ca="1">SUMPRODUCT((1-EXP(-$C73/(INDIRECT("'Premops ISO ILF Parameters'!"&amp;"F"&amp;Calc.!$E$24):INDIRECT("'Premops ISO ILF Parameters'!"&amp;"F"&amp;Calc.!$E$25)))),INDIRECT("'Premops ISO ILF Parameters'!"&amp;"H"&amp;Calc.!$E$24):INDIRECT("'Premops ISO ILF Parameters'!"&amp;"H"&amp;Calc.!$E$25))</f>
        <v>32425.609002413683</v>
      </c>
      <c r="F73" s="89">
        <f t="shared" si="7"/>
        <v>31318.927004344652</v>
      </c>
      <c r="G73" s="89">
        <f t="shared" si="8"/>
        <v>32425.609002413687</v>
      </c>
      <c r="H73" s="89">
        <f t="shared" si="9"/>
        <v>33501.030935556417</v>
      </c>
      <c r="I73" s="129">
        <f t="shared" si="10"/>
        <v>5729326327.9477539</v>
      </c>
      <c r="J73" s="129">
        <f t="shared" si="11"/>
        <v>5975457592.8955078</v>
      </c>
      <c r="K73" s="129">
        <f t="shared" si="12"/>
        <v>6216174766.2851562</v>
      </c>
      <c r="L73" s="89">
        <f t="shared" si="15"/>
        <v>1307.5449957909175</v>
      </c>
      <c r="M73" s="89">
        <f t="shared" si="13"/>
        <v>1049.2240821224445</v>
      </c>
      <c r="N73" s="89">
        <f t="shared" si="14"/>
        <v>86.050375863230968</v>
      </c>
      <c r="O73" s="89">
        <f t="shared" si="16"/>
        <v>1135.2744579856756</v>
      </c>
      <c r="P73" s="111">
        <f t="shared" si="17"/>
        <v>2442.819453776593</v>
      </c>
    </row>
    <row r="74" spans="1:16">
      <c r="A74" s="34"/>
      <c r="C74" s="89">
        <v>500000</v>
      </c>
      <c r="D74" s="80">
        <f t="array" ref="D74">INDEX(RLwgtbygrp!$E$2:$E$841,MATCH(Calc.!$B$24&amp;Calc.!$E$23&amp;C74,RLwgtbygrp!$B$2:$B$841&amp;RLwgtbygrp!$A$2:$A$841&amp;RLwgtbygrp!$C$2:$C$841&amp;RLwgtbygrp!$D$2:$D$841,0))</f>
        <v>1.24E-2</v>
      </c>
      <c r="E74" s="89">
        <f ca="1">SUMPRODUCT((1-EXP(-$C74/(INDIRECT("'Premops ISO ILF Parameters'!"&amp;"F"&amp;Calc.!$E$24):INDIRECT("'Premops ISO ILF Parameters'!"&amp;"F"&amp;Calc.!$E$25)))),INDIRECT("'Premops ISO ILF Parameters'!"&amp;"H"&amp;Calc.!$E$24):INDIRECT("'Premops ISO ILF Parameters'!"&amp;"H"&amp;Calc.!$E$25))</f>
        <v>39125.63559172878</v>
      </c>
      <c r="F74" s="89">
        <f t="shared" si="7"/>
        <v>37720.056697452652</v>
      </c>
      <c r="G74" s="89">
        <f t="shared" si="8"/>
        <v>39125.635591728773</v>
      </c>
      <c r="H74" s="89">
        <f t="shared" si="9"/>
        <v>40497.785042006319</v>
      </c>
      <c r="I74" s="129">
        <f t="shared" si="10"/>
        <v>10762691398.512939</v>
      </c>
      <c r="J74" s="129">
        <f t="shared" si="11"/>
        <v>11243559544.874023</v>
      </c>
      <c r="K74" s="129">
        <f t="shared" si="12"/>
        <v>11717151080.574219</v>
      </c>
      <c r="L74" s="89">
        <f t="shared" si="15"/>
        <v>2377.1240134231634</v>
      </c>
      <c r="M74" s="89">
        <f t="shared" si="13"/>
        <v>1266.0764545592992</v>
      </c>
      <c r="N74" s="89">
        <f t="shared" si="14"/>
        <v>109.53651680229824</v>
      </c>
      <c r="O74" s="89">
        <f t="shared" si="16"/>
        <v>1375.6129713615974</v>
      </c>
      <c r="P74" s="111">
        <f t="shared" si="17"/>
        <v>3752.7369847847608</v>
      </c>
    </row>
    <row r="75" spans="1:16">
      <c r="A75" s="34"/>
      <c r="C75" s="89">
        <v>750000</v>
      </c>
      <c r="D75" s="80">
        <f t="array" ref="D75">INDEX(RLwgtbygrp!$E$2:$E$841,MATCH(Calc.!$B$24&amp;Calc.!$E$23&amp;C75,RLwgtbygrp!$B$2:$B$841&amp;RLwgtbygrp!$A$2:$A$841&amp;RLwgtbygrp!$C$2:$C$841&amp;RLwgtbygrp!$D$2:$D$841,0))</f>
        <v>2.0000000000000001E-4</v>
      </c>
      <c r="E75" s="89">
        <f ca="1">SUMPRODUCT((1-EXP(-$C75/(INDIRECT("'Premops ISO ILF Parameters'!"&amp;"F"&amp;Calc.!$E$24):INDIRECT("'Premops ISO ILF Parameters'!"&amp;"F"&amp;Calc.!$E$25)))),INDIRECT("'Premops ISO ILF Parameters'!"&amp;"H"&amp;Calc.!$E$24):INDIRECT("'Premops ISO ILF Parameters'!"&amp;"H"&amp;Calc.!$E$25))</f>
        <v>44896.98878362267</v>
      </c>
      <c r="F75" s="89">
        <f t="shared" si="7"/>
        <v>43214.342888866981</v>
      </c>
      <c r="G75" s="89">
        <f t="shared" si="8"/>
        <v>44896.988783622663</v>
      </c>
      <c r="H75" s="89">
        <f t="shared" si="9"/>
        <v>46538.245539363852</v>
      </c>
      <c r="I75" s="129">
        <f t="shared" si="10"/>
        <v>17548902445.285645</v>
      </c>
      <c r="J75" s="129">
        <f t="shared" si="11"/>
        <v>18374045418.550049</v>
      </c>
      <c r="K75" s="129">
        <f t="shared" si="12"/>
        <v>19181846114.007812</v>
      </c>
      <c r="L75" s="89">
        <f t="shared" si="15"/>
        <v>3794.0571870773856</v>
      </c>
      <c r="M75" s="89">
        <f t="shared" si="13"/>
        <v>1452.8456429681553</v>
      </c>
      <c r="N75" s="89">
        <f t="shared" si="14"/>
        <v>131.07472104420523</v>
      </c>
      <c r="O75" s="89">
        <f t="shared" si="16"/>
        <v>1583.9203640123606</v>
      </c>
      <c r="P75" s="111">
        <f t="shared" si="17"/>
        <v>5377.9775510897462</v>
      </c>
    </row>
    <row r="76" spans="1:16">
      <c r="A76" s="34"/>
      <c r="C76" s="89">
        <v>1000000</v>
      </c>
      <c r="D76" s="80">
        <f t="array" ref="D76">INDEX(RLwgtbygrp!$E$2:$E$841,MATCH(Calc.!$B$24&amp;Calc.!$E$23&amp;C76,RLwgtbygrp!$B$2:$B$841&amp;RLwgtbygrp!$A$2:$A$841&amp;RLwgtbygrp!$C$2:$C$841&amp;RLwgtbygrp!$D$2:$D$841,0))</f>
        <v>0.90429999999999999</v>
      </c>
      <c r="E76" s="89">
        <f ca="1">SUMPRODUCT((1-EXP(-$C76/(INDIRECT("'Premops ISO ILF Parameters'!"&amp;"F"&amp;Calc.!$E$24):INDIRECT("'Premops ISO ILF Parameters'!"&amp;"F"&amp;Calc.!$E$25)))),INDIRECT("'Premops ISO ILF Parameters'!"&amp;"H"&amp;Calc.!$E$24):INDIRECT("'Premops ISO ILF Parameters'!"&amp;"H"&amp;Calc.!$E$25))</f>
        <v>49086.164080950417</v>
      </c>
      <c r="F76" s="89">
        <f t="shared" si="7"/>
        <v>47163.442535247392</v>
      </c>
      <c r="G76" s="89">
        <f t="shared" si="8"/>
        <v>49086.16408095041</v>
      </c>
      <c r="H76" s="89">
        <f t="shared" si="9"/>
        <v>50960.359628712205</v>
      </c>
      <c r="I76" s="129">
        <f t="shared" si="10"/>
        <v>24409450059.561768</v>
      </c>
      <c r="J76" s="129">
        <f t="shared" si="11"/>
        <v>25653396460.922119</v>
      </c>
      <c r="K76" s="129">
        <f t="shared" si="12"/>
        <v>26867649303.41748</v>
      </c>
      <c r="L76" s="89">
        <f t="shared" si="15"/>
        <v>5221.6508641115715</v>
      </c>
      <c r="M76" s="89">
        <f t="shared" si="13"/>
        <v>1588.4221533193604</v>
      </c>
      <c r="N76" s="89">
        <f t="shared" si="14"/>
        <v>149.7279690773309</v>
      </c>
      <c r="O76" s="89">
        <f t="shared" si="16"/>
        <v>1738.1501223966914</v>
      </c>
      <c r="P76" s="111">
        <f t="shared" si="17"/>
        <v>6959.8009865082631</v>
      </c>
    </row>
    <row r="77" spans="1:16">
      <c r="A77" s="34"/>
      <c r="C77" s="89">
        <v>1500000</v>
      </c>
      <c r="D77" s="80">
        <f t="array" ref="D77">INDEX(RLwgtbygrp!$E$2:$E$841,MATCH(Calc.!$B$24&amp;Calc.!$E$23&amp;C77,RLwgtbygrp!$B$2:$B$841&amp;RLwgtbygrp!$A$2:$A$841&amp;RLwgtbygrp!$C$2:$C$841&amp;RLwgtbygrp!$D$2:$D$841,0))</f>
        <v>3.3E-3</v>
      </c>
      <c r="E77" s="89">
        <f ca="1">SUMPRODUCT((1-EXP(-$C77/(INDIRECT("'Premops ISO ILF Parameters'!"&amp;"F"&amp;Calc.!$E$24):INDIRECT("'Premops ISO ILF Parameters'!"&amp;"F"&amp;Calc.!$E$25)))),INDIRECT("'Premops ISO ILF Parameters'!"&amp;"H"&amp;Calc.!$E$24):INDIRECT("'Premops ISO ILF Parameters'!"&amp;"H"&amp;Calc.!$E$25))</f>
        <v>54709.469886008861</v>
      </c>
      <c r="F77" s="89">
        <f t="shared" si="7"/>
        <v>52404.762395463906</v>
      </c>
      <c r="G77" s="89">
        <f t="shared" si="8"/>
        <v>54709.469886008861</v>
      </c>
      <c r="H77" s="89">
        <f t="shared" si="9"/>
        <v>56961.680601754771</v>
      </c>
      <c r="I77" s="129">
        <f t="shared" si="10"/>
        <v>37288915094.637207</v>
      </c>
      <c r="J77" s="129">
        <f t="shared" si="11"/>
        <v>39476966754.75415</v>
      </c>
      <c r="K77" s="129">
        <f t="shared" si="12"/>
        <v>41626396442.946045</v>
      </c>
      <c r="L77" s="89">
        <f t="shared" si="15"/>
        <v>7902.6302715187448</v>
      </c>
      <c r="M77" s="89">
        <f t="shared" si="13"/>
        <v>1770.468838293242</v>
      </c>
      <c r="N77" s="89">
        <f t="shared" si="14"/>
        <v>179.69605840250907</v>
      </c>
      <c r="O77" s="89">
        <f t="shared" si="16"/>
        <v>1950.1648966957512</v>
      </c>
      <c r="P77" s="111">
        <f t="shared" si="17"/>
        <v>9852.7951682144958</v>
      </c>
    </row>
    <row r="78" spans="1:16">
      <c r="A78" s="34"/>
      <c r="C78" s="89">
        <v>2000000</v>
      </c>
      <c r="D78" s="80">
        <f t="array" ref="D78">INDEX(RLwgtbygrp!$E$2:$E$841,MATCH(Calc.!$B$24&amp;Calc.!$E$23&amp;C78,RLwgtbygrp!$B$2:$B$841&amp;RLwgtbygrp!$A$2:$A$841&amp;RLwgtbygrp!$C$2:$C$841&amp;RLwgtbygrp!$D$2:$D$841,0))</f>
        <v>5.4800000000000001E-2</v>
      </c>
      <c r="E78" s="89">
        <f ca="1">SUMPRODUCT((1-EXP(-$C78/(INDIRECT("'Premops ISO ILF Parameters'!"&amp;"F"&amp;Calc.!$E$24):INDIRECT("'Premops ISO ILF Parameters'!"&amp;"F"&amp;Calc.!$E$25)))),INDIRECT("'Premops ISO ILF Parameters'!"&amp;"H"&amp;Calc.!$E$24):INDIRECT("'Premops ISO ILF Parameters'!"&amp;"H"&amp;Calc.!$E$25))</f>
        <v>58295.126095922787</v>
      </c>
      <c r="F78" s="89">
        <f t="shared" si="7"/>
        <v>55723.783473653108</v>
      </c>
      <c r="G78" s="89">
        <f t="shared" si="8"/>
        <v>58295.126095922787</v>
      </c>
      <c r="H78" s="89">
        <f t="shared" si="9"/>
        <v>60817.435921653188</v>
      </c>
      <c r="I78" s="129">
        <f t="shared" si="10"/>
        <v>48796049116.633545</v>
      </c>
      <c r="J78" s="129">
        <f t="shared" si="11"/>
        <v>51909219072.218262</v>
      </c>
      <c r="K78" s="129">
        <f t="shared" si="12"/>
        <v>54996172046.371094</v>
      </c>
      <c r="L78" s="89">
        <f t="shared" si="15"/>
        <v>10292.145270438816</v>
      </c>
      <c r="M78" s="89">
        <f t="shared" si="13"/>
        <v>1886.5927845479328</v>
      </c>
      <c r="N78" s="89">
        <f t="shared" si="14"/>
        <v>200.85833582303687</v>
      </c>
      <c r="O78" s="89">
        <f t="shared" si="16"/>
        <v>2087.4511203709694</v>
      </c>
      <c r="P78" s="111">
        <f t="shared" si="17"/>
        <v>12379.596390809786</v>
      </c>
    </row>
    <row r="79" spans="1:16">
      <c r="A79" s="34"/>
      <c r="C79" s="89">
        <v>2500000</v>
      </c>
      <c r="D79" s="80">
        <f t="array" ref="D79">INDEX(RLwgtbygrp!$E$2:$E$841,MATCH(Calc.!$B$24&amp;Calc.!$E$23&amp;C79,RLwgtbygrp!$B$2:$B$841&amp;RLwgtbygrp!$A$2:$A$841&amp;RLwgtbygrp!$C$2:$C$841&amp;RLwgtbygrp!$D$2:$D$841,0))</f>
        <v>0</v>
      </c>
      <c r="E79" s="89">
        <f ca="1">SUMPRODUCT((1-EXP(-$C79/(INDIRECT("'Premops ISO ILF Parameters'!"&amp;"F"&amp;Calc.!$E$24):INDIRECT("'Premops ISO ILF Parameters'!"&amp;"F"&amp;Calc.!$E$25)))),INDIRECT("'Premops ISO ILF Parameters'!"&amp;"H"&amp;Calc.!$E$24):INDIRECT("'Premops ISO ILF Parameters'!"&amp;"H"&amp;Calc.!$E$25))</f>
        <v>60819.671457718054</v>
      </c>
      <c r="F79" s="89">
        <f t="shared" si="7"/>
        <v>58060.143769138711</v>
      </c>
      <c r="G79" s="89">
        <f t="shared" si="8"/>
        <v>60819.671457718054</v>
      </c>
      <c r="H79" s="89">
        <f t="shared" si="9"/>
        <v>63534.764718439561</v>
      </c>
      <c r="I79" s="129">
        <f t="shared" si="10"/>
        <v>59250105976.22998</v>
      </c>
      <c r="J79" s="129">
        <f t="shared" si="11"/>
        <v>63205023562.252441</v>
      </c>
      <c r="K79" s="129">
        <f t="shared" si="12"/>
        <v>67154373754.307129</v>
      </c>
      <c r="L79" s="89">
        <f t="shared" si="15"/>
        <v>12450.96933325554</v>
      </c>
      <c r="M79" s="89">
        <f t="shared" si="13"/>
        <v>1968.3642128308741</v>
      </c>
      <c r="N79" s="89">
        <f t="shared" si="14"/>
        <v>215.87841085535763</v>
      </c>
      <c r="O79" s="89">
        <f t="shared" si="16"/>
        <v>2184.2426236862316</v>
      </c>
      <c r="P79" s="111">
        <f t="shared" si="17"/>
        <v>14635.211956941772</v>
      </c>
    </row>
    <row r="80" spans="1:16">
      <c r="A80" s="34"/>
      <c r="C80" s="89">
        <v>3000000</v>
      </c>
      <c r="D80" s="80">
        <f t="array" ref="D80">INDEX(RLwgtbygrp!$E$2:$E$841,MATCH(Calc.!$B$24&amp;Calc.!$E$23&amp;C80,RLwgtbygrp!$B$2:$B$841&amp;RLwgtbygrp!$A$2:$A$841&amp;RLwgtbygrp!$C$2:$C$841&amp;RLwgtbygrp!$D$2:$D$841,0))</f>
        <v>9.1000000000000004E-3</v>
      </c>
      <c r="E80" s="89">
        <f ca="1">SUMPRODUCT((1-EXP(-$C80/(INDIRECT("'Premops ISO ILF Parameters'!"&amp;"F"&amp;Calc.!$E$24):INDIRECT("'Premops ISO ILF Parameters'!"&amp;"F"&amp;Calc.!$E$25)))),INDIRECT("'Premops ISO ILF Parameters'!"&amp;"H"&amp;Calc.!$E$24):INDIRECT("'Premops ISO ILF Parameters'!"&amp;"H"&amp;Calc.!$E$25))</f>
        <v>62734.554178869643</v>
      </c>
      <c r="F80" s="89">
        <f t="shared" si="7"/>
        <v>59835.037997065956</v>
      </c>
      <c r="G80" s="89">
        <f t="shared" si="8"/>
        <v>62734.55417886965</v>
      </c>
      <c r="H80" s="89">
        <f t="shared" si="9"/>
        <v>65593.192703900699</v>
      </c>
      <c r="I80" s="129">
        <f t="shared" si="10"/>
        <v>68975816009.694092</v>
      </c>
      <c r="J80" s="129">
        <f t="shared" si="11"/>
        <v>73697585582.042725</v>
      </c>
      <c r="K80" s="129">
        <f t="shared" si="12"/>
        <v>78433240305.364258</v>
      </c>
      <c r="L80" s="89">
        <f t="shared" si="15"/>
        <v>14448.326172633628</v>
      </c>
      <c r="M80" s="89">
        <f t="shared" si="13"/>
        <v>2030.3875528412698</v>
      </c>
      <c r="N80" s="89">
        <f t="shared" si="14"/>
        <v>227.05697727598601</v>
      </c>
      <c r="O80" s="89">
        <f t="shared" si="16"/>
        <v>2257.4445301172559</v>
      </c>
      <c r="P80" s="111">
        <f t="shared" si="17"/>
        <v>16705.770702750884</v>
      </c>
    </row>
    <row r="81" spans="1:16">
      <c r="A81" s="34"/>
      <c r="C81" s="89">
        <v>4000000</v>
      </c>
      <c r="D81" s="80">
        <f t="array" ref="D81">INDEX(RLwgtbygrp!$E$2:$E$841,MATCH(Calc.!$B$24&amp;Calc.!$E$23&amp;C81,RLwgtbygrp!$B$2:$B$841&amp;RLwgtbygrp!$A$2:$A$841&amp;RLwgtbygrp!$C$2:$C$841&amp;RLwgtbygrp!$D$2:$D$841,0))</f>
        <v>0</v>
      </c>
      <c r="E81" s="89">
        <f ca="1">SUMPRODUCT((1-EXP(-$C81/(INDIRECT("'Premops ISO ILF Parameters'!"&amp;"F"&amp;Calc.!$E$24):INDIRECT("'Premops ISO ILF Parameters'!"&amp;"F"&amp;Calc.!$E$25)))),INDIRECT("'Premops ISO ILF Parameters'!"&amp;"H"&amp;Calc.!$E$24):INDIRECT("'Premops ISO ILF Parameters'!"&amp;"H"&amp;Calc.!$E$25))</f>
        <v>65526.094466693459</v>
      </c>
      <c r="F81" s="89">
        <f t="shared" si="7"/>
        <v>62425.083572339892</v>
      </c>
      <c r="G81" s="89">
        <f t="shared" si="8"/>
        <v>65526.094466693452</v>
      </c>
      <c r="H81" s="89">
        <f t="shared" si="9"/>
        <v>68590.148274032385</v>
      </c>
      <c r="I81" s="129">
        <f t="shared" si="10"/>
        <v>86941343885.740234</v>
      </c>
      <c r="J81" s="129">
        <f t="shared" si="11"/>
        <v>93060694970.263184</v>
      </c>
      <c r="K81" s="129">
        <f t="shared" si="12"/>
        <v>99220846284.038818</v>
      </c>
      <c r="L81" s="89">
        <f t="shared" si="15"/>
        <v>18119.351871433842</v>
      </c>
      <c r="M81" s="89">
        <f t="shared" si="13"/>
        <v>2120.7977901787331</v>
      </c>
      <c r="N81" s="89">
        <f t="shared" si="14"/>
        <v>243.10014381016001</v>
      </c>
      <c r="O81" s="89">
        <f t="shared" si="16"/>
        <v>2363.8979339888929</v>
      </c>
      <c r="P81" s="111">
        <f t="shared" si="17"/>
        <v>20483.249805422736</v>
      </c>
    </row>
    <row r="82" spans="1:16">
      <c r="A82" s="34"/>
      <c r="C82" s="89">
        <v>5000000</v>
      </c>
      <c r="D82" s="80">
        <f t="array" ref="D82">INDEX(RLwgtbygrp!$E$2:$E$841,MATCH(Calc.!$B$24&amp;Calc.!$E$23&amp;C82,RLwgtbygrp!$B$2:$B$841&amp;RLwgtbygrp!$A$2:$A$841&amp;RLwgtbygrp!$C$2:$C$841&amp;RLwgtbygrp!$D$2:$D$841,0))</f>
        <v>5.7000000000000002E-3</v>
      </c>
      <c r="E82" s="89">
        <f ca="1">SUMPRODUCT((1-EXP(-$C82/(INDIRECT("'Premops ISO ILF Parameters'!"&amp;"F"&amp;Calc.!$E$24):INDIRECT("'Premops ISO ILF Parameters'!"&amp;"F"&amp;Calc.!$E$25)))),INDIRECT("'Premops ISO ILF Parameters'!"&amp;"H"&amp;Calc.!$E$24):INDIRECT("'Premops ISO ILF Parameters'!"&amp;"H"&amp;Calc.!$E$25))</f>
        <v>67514.731237954024</v>
      </c>
      <c r="F82" s="89">
        <f t="shared" si="7"/>
        <v>64268.796243708115</v>
      </c>
      <c r="G82" s="89">
        <f t="shared" si="8"/>
        <v>67514.731237954024</v>
      </c>
      <c r="H82" s="89">
        <f t="shared" si="9"/>
        <v>70725.889766975393</v>
      </c>
      <c r="I82" s="129">
        <f t="shared" si="10"/>
        <v>103442536781.6001</v>
      </c>
      <c r="J82" s="129">
        <f t="shared" si="11"/>
        <v>110859360629.31152</v>
      </c>
      <c r="K82" s="129">
        <f t="shared" si="12"/>
        <v>118336506555.66528</v>
      </c>
      <c r="L82" s="89">
        <f t="shared" si="15"/>
        <v>21481.587243115431</v>
      </c>
      <c r="M82" s="89">
        <f t="shared" si="13"/>
        <v>2185.2013672363187</v>
      </c>
      <c r="N82" s="89">
        <f t="shared" si="14"/>
        <v>254.61411652586096</v>
      </c>
      <c r="O82" s="89">
        <f t="shared" si="16"/>
        <v>2439.8154837621796</v>
      </c>
      <c r="P82" s="111">
        <f t="shared" si="17"/>
        <v>23921.402726877612</v>
      </c>
    </row>
    <row r="83" spans="1:16">
      <c r="A83" s="34"/>
      <c r="C83" s="97">
        <v>10000000</v>
      </c>
      <c r="D83" s="80">
        <f t="array" ref="D83">INDEX(RLwgtbygrp!$E$2:$E$841,MATCH(Calc.!$B$24&amp;Calc.!$E$23&amp;C83,RLwgtbygrp!$B$2:$B$841&amp;RLwgtbygrp!$A$2:$A$841&amp;RLwgtbygrp!$C$2:$C$841&amp;RLwgtbygrp!$D$2:$D$841,0))</f>
        <v>3.7000000000000002E-3</v>
      </c>
      <c r="E83" s="97">
        <f ca="1">SUMPRODUCT((1-EXP(-$C83/(INDIRECT("'Premops ISO ILF Parameters'!"&amp;"F"&amp;Calc.!$E$24):INDIRECT("'Premops ISO ILF Parameters'!"&amp;"F"&amp;Calc.!$E$25)))),INDIRECT("'Premops ISO ILF Parameters'!"&amp;"H"&amp;Calc.!$E$24):INDIRECT("'Premops ISO ILF Parameters'!"&amp;"H"&amp;Calc.!$E$25))</f>
        <v>72777.962547731368</v>
      </c>
      <c r="F83" s="97">
        <f t="shared" si="7"/>
        <v>69145.490206796851</v>
      </c>
      <c r="G83" s="97">
        <f t="shared" si="8"/>
        <v>72777.962547731368</v>
      </c>
      <c r="H83" s="97">
        <f t="shared" si="9"/>
        <v>76383.481343012914</v>
      </c>
      <c r="I83" s="130">
        <f t="shared" si="10"/>
        <v>172812806188.02124</v>
      </c>
      <c r="J83" s="130">
        <f t="shared" si="11"/>
        <v>185721816381.41089</v>
      </c>
      <c r="K83" s="130">
        <f t="shared" si="12"/>
        <v>198803867555.22021</v>
      </c>
      <c r="L83" s="97">
        <f t="shared" si="15"/>
        <v>35554.591150783519</v>
      </c>
      <c r="M83" s="97">
        <f t="shared" si="13"/>
        <v>2355.668029100651</v>
      </c>
      <c r="N83" s="97">
        <f t="shared" si="14"/>
        <v>285.40232803374101</v>
      </c>
      <c r="O83" s="97">
        <f t="shared" si="16"/>
        <v>2641.070357134392</v>
      </c>
      <c r="P83" s="112">
        <f t="shared" si="17"/>
        <v>38195.66150791791</v>
      </c>
    </row>
    <row r="84" spans="1:16">
      <c r="C84" s="88">
        <v>0</v>
      </c>
      <c r="D84" s="80">
        <v>0</v>
      </c>
      <c r="E84" s="88">
        <f ca="1">SUMPRODUCT((1-EXP(-$C84/(INDIRECT("'Premops ISO ILF Parameters'!"&amp;"F"&amp;Calc.!$E$24):INDIRECT("'Premops ISO ILF Parameters'!"&amp;"F"&amp;Calc.!$E$25)))),INDIRECT("'Premops ISO ILF Parameters'!"&amp;"H"&amp;Calc.!$E$24):INDIRECT("'Premops ISO ILF Parameters'!"&amp;"H"&amp;Calc.!$E$25))</f>
        <v>0</v>
      </c>
      <c r="F84" s="88">
        <f t="shared" ref="F84:F97" si="18">$F$65-SUMPRODUCT(tab3_wt_st, tab3_mu_st*$H$55,EXP(-$C84/(tab3_mu_st*$H$55)))</f>
        <v>0</v>
      </c>
      <c r="G84" s="88">
        <f t="shared" ref="G84:G97" si="19">$G$65-SUMPRODUCT(tab3_wt_st, tab3_mu_st*$H$56,EXP(-$C84/(tab3_mu_st*$H$56)))</f>
        <v>0</v>
      </c>
      <c r="H84" s="88">
        <f t="shared" ref="H84:H97" si="20">$H$65-SUMPRODUCT(tab3_wt_st, tab3_mu_st*$H$57,EXP(-$C84/(tab3_mu_st*$H$57)))</f>
        <v>0</v>
      </c>
      <c r="I84" s="88">
        <f t="shared" ref="I84:I97" si="21">$I$65-2*SUMPRODUCT(tab3_wt_st, tab3_mu_st*$H$55,tab3_mu_st*$H$55+$C84,EXP(-$C84/(tab3_mu_st*$H$55)))</f>
        <v>0</v>
      </c>
      <c r="J84" s="88">
        <f t="shared" ref="J84:J97" si="22">$J$65-2*SUMPRODUCT(tab3_wt_st, tab3_mu_st*$H$56,tab3_mu_st*$H$56+$C84,EXP(-$C84/(tab3_mu_st*$H$56)))</f>
        <v>0</v>
      </c>
      <c r="K84" s="88">
        <f t="shared" ref="K84:K97" si="23">$K$65-2*SUMPRODUCT(tab3_wt_st, tab3_mu_st*$H$57,tab3_mu_st*$H$57+$C84,EXP(-$C84/(tab3_mu_st*$H$57)))</f>
        <v>0</v>
      </c>
      <c r="L84" s="88">
        <f t="shared" si="15"/>
        <v>0</v>
      </c>
      <c r="M84" s="88">
        <f t="shared" si="13"/>
        <v>0</v>
      </c>
      <c r="N84" s="88">
        <f t="shared" si="14"/>
        <v>0</v>
      </c>
      <c r="O84" s="88">
        <f t="shared" si="16"/>
        <v>0</v>
      </c>
      <c r="P84" s="114">
        <f t="shared" si="17"/>
        <v>0</v>
      </c>
    </row>
    <row r="85" spans="1:16">
      <c r="C85" s="89">
        <f>C11</f>
        <v>25000</v>
      </c>
      <c r="D85" s="81">
        <v>0</v>
      </c>
      <c r="E85" s="89">
        <f ca="1">SUMPRODUCT((1-EXP(-$C85/(INDIRECT("'Premops ISO ILF Parameters'!"&amp;"F"&amp;Calc.!$E$24):INDIRECT("'Premops ISO ILF Parameters'!"&amp;"F"&amp;Calc.!$E$25)))),INDIRECT("'Premops ISO ILF Parameters'!"&amp;"H"&amp;Calc.!$E$24):INDIRECT("'Premops ISO ILF Parameters'!"&amp;"H"&amp;Calc.!$E$25))</f>
        <v>9730.3863554405125</v>
      </c>
      <c r="F85" s="88">
        <f t="shared" si="18"/>
        <v>10906.521035270023</v>
      </c>
      <c r="G85" s="88">
        <f t="shared" si="19"/>
        <v>11146.594797392259</v>
      </c>
      <c r="H85" s="88">
        <f t="shared" si="20"/>
        <v>11376.205489905478</v>
      </c>
      <c r="I85" s="88">
        <f t="shared" si="21"/>
        <v>216973995.89379883</v>
      </c>
      <c r="J85" s="88">
        <f t="shared" si="22"/>
        <v>222687274.68164062</v>
      </c>
      <c r="K85" s="88">
        <f t="shared" si="23"/>
        <v>228184587.13256836</v>
      </c>
      <c r="L85" s="89">
        <f t="shared" si="15"/>
        <v>64.553879068876782</v>
      </c>
      <c r="M85" s="89">
        <f t="shared" si="13"/>
        <v>360.62251123102584</v>
      </c>
      <c r="N85" s="89">
        <f t="shared" si="14"/>
        <v>18.523025737999248</v>
      </c>
      <c r="O85" s="89">
        <f t="shared" si="16"/>
        <v>379.1455369690251</v>
      </c>
      <c r="P85" s="111">
        <f t="shared" si="17"/>
        <v>443.69941603790187</v>
      </c>
    </row>
    <row r="86" spans="1:16">
      <c r="C86" s="89">
        <f>C12</f>
        <v>50000</v>
      </c>
      <c r="D86" s="81">
        <v>0</v>
      </c>
      <c r="E86" s="89">
        <f ca="1">SUMPRODUCT((1-EXP(-$C86/(INDIRECT("'Premops ISO ILF Parameters'!"&amp;"F"&amp;Calc.!$E$24):INDIRECT("'Premops ISO ILF Parameters'!"&amp;"F"&amp;Calc.!$E$25)))),INDIRECT("'Premops ISO ILF Parameters'!"&amp;"H"&amp;Calc.!$E$24):INDIRECT("'Premops ISO ILF Parameters'!"&amp;"H"&amp;Calc.!$E$25))</f>
        <v>14198.57918052258</v>
      </c>
      <c r="F86" s="88">
        <f t="shared" si="18"/>
        <v>16355.43651452988</v>
      </c>
      <c r="G86" s="88">
        <f t="shared" si="19"/>
        <v>16766.00321381494</v>
      </c>
      <c r="H86" s="88">
        <f t="shared" si="20"/>
        <v>17160.27317783983</v>
      </c>
      <c r="I86" s="88">
        <f t="shared" si="21"/>
        <v>617075672.86938477</v>
      </c>
      <c r="J86" s="88">
        <f t="shared" si="22"/>
        <v>635397328.25732422</v>
      </c>
      <c r="K86" s="88">
        <f t="shared" si="23"/>
        <v>653075791.12231445</v>
      </c>
      <c r="L86" s="89">
        <f t="shared" si="15"/>
        <v>170.5330920391313</v>
      </c>
      <c r="M86" s="89">
        <f t="shared" si="13"/>
        <v>542.44334715498201</v>
      </c>
      <c r="N86" s="89">
        <f t="shared" si="14"/>
        <v>31.739950869284108</v>
      </c>
      <c r="O86" s="89">
        <f t="shared" si="16"/>
        <v>574.18329802426615</v>
      </c>
      <c r="P86" s="111">
        <f t="shared" si="17"/>
        <v>744.71639006339751</v>
      </c>
    </row>
    <row r="87" spans="1:16">
      <c r="C87" s="89">
        <f>C14</f>
        <v>150000</v>
      </c>
      <c r="D87" s="81">
        <v>0</v>
      </c>
      <c r="E87" s="89">
        <f ca="1">SUMPRODUCT((1-EXP(-$C87/(INDIRECT("'Premops ISO ILF Parameters'!"&amp;"F"&amp;Calc.!$E$24):INDIRECT("'Premops ISO ILF Parameters'!"&amp;"F"&amp;Calc.!$E$25)))),INDIRECT("'Premops ISO ILF Parameters'!"&amp;"H"&amp;Calc.!$E$24):INDIRECT("'Premops ISO ILF Parameters'!"&amp;"H"&amp;Calc.!$E$25))</f>
        <v>24251.069845319937</v>
      </c>
      <c r="F87" s="88">
        <f t="shared" si="18"/>
        <v>28625.054296223949</v>
      </c>
      <c r="G87" s="88">
        <f t="shared" si="19"/>
        <v>29521.450546226624</v>
      </c>
      <c r="H87" s="88">
        <f t="shared" si="20"/>
        <v>30383.770256037344</v>
      </c>
      <c r="I87" s="88">
        <f t="shared" si="21"/>
        <v>2919406759.6040039</v>
      </c>
      <c r="J87" s="88">
        <f t="shared" si="22"/>
        <v>3032278776.7731934</v>
      </c>
      <c r="K87" s="88">
        <f t="shared" si="23"/>
        <v>3140999950.9875488</v>
      </c>
      <c r="L87" s="89">
        <f t="shared" si="15"/>
        <v>726.35305223505236</v>
      </c>
      <c r="M87" s="89">
        <f t="shared" si="13"/>
        <v>955.1732452034031</v>
      </c>
      <c r="N87" s="89">
        <f t="shared" si="14"/>
        <v>69.357125490867574</v>
      </c>
      <c r="O87" s="89">
        <f t="shared" si="16"/>
        <v>1024.5303706942707</v>
      </c>
      <c r="P87" s="111">
        <f t="shared" si="17"/>
        <v>1750.8834229293229</v>
      </c>
    </row>
    <row r="88" spans="1:16">
      <c r="C88" s="89">
        <f>C27</f>
        <v>7500000</v>
      </c>
      <c r="D88" s="81">
        <v>0</v>
      </c>
      <c r="E88" s="89">
        <f ca="1">SUMPRODUCT((1-EXP(-$C88/(INDIRECT("'Premops ISO ILF Parameters'!"&amp;"F"&amp;Calc.!$E$24):INDIRECT("'Premops ISO ILF Parameters'!"&amp;"F"&amp;Calc.!$E$25)))),INDIRECT("'Premops ISO ILF Parameters'!"&amp;"H"&amp;Calc.!$E$24):INDIRECT("'Premops ISO ILF Parameters'!"&amp;"H"&amp;Calc.!$E$25))</f>
        <v>70749.877416845105</v>
      </c>
      <c r="F88" s="88">
        <f t="shared" si="18"/>
        <v>74221.39530621079</v>
      </c>
      <c r="G88" s="88">
        <f t="shared" si="19"/>
        <v>78128.153165940661</v>
      </c>
      <c r="H88" s="88">
        <f t="shared" si="20"/>
        <v>82005.376777745158</v>
      </c>
      <c r="I88" s="88">
        <f t="shared" si="21"/>
        <v>138353968680.94165</v>
      </c>
      <c r="J88" s="88">
        <f t="shared" si="22"/>
        <v>148772409082.2063</v>
      </c>
      <c r="K88" s="88">
        <f t="shared" si="23"/>
        <v>159322345014.89917</v>
      </c>
      <c r="L88" s="89">
        <f t="shared" si="15"/>
        <v>28827.376361023009</v>
      </c>
      <c r="M88" s="89">
        <f t="shared" si="13"/>
        <v>2528.8420383349912</v>
      </c>
      <c r="N88" s="89">
        <f t="shared" si="14"/>
        <v>306.93153348335863</v>
      </c>
      <c r="O88" s="89">
        <f t="shared" si="16"/>
        <v>2835.7735718183499</v>
      </c>
      <c r="P88" s="111">
        <f t="shared" si="17"/>
        <v>31663.149932841359</v>
      </c>
    </row>
    <row r="89" spans="1:16">
      <c r="C89" s="90">
        <f>C29</f>
        <v>20000000</v>
      </c>
      <c r="D89" s="81">
        <v>0</v>
      </c>
      <c r="E89" s="89">
        <f ca="1">SUMPRODUCT((1-EXP(-$C89/(INDIRECT("'Premops ISO ILF Parameters'!"&amp;"F"&amp;Calc.!$E$24):INDIRECT("'Premops ISO ILF Parameters'!"&amp;"F"&amp;Calc.!$E$25)))),INDIRECT("'Premops ISO ILF Parameters'!"&amp;"H"&amp;Calc.!$E$24):INDIRECT("'Premops ISO ILF Parameters'!"&amp;"H"&amp;Calc.!$E$25))</f>
        <v>76913.117159933623</v>
      </c>
      <c r="F89" s="88">
        <f t="shared" si="18"/>
        <v>79631.588724244983</v>
      </c>
      <c r="G89" s="88">
        <f t="shared" si="19"/>
        <v>83967.477620320467</v>
      </c>
      <c r="H89" s="88">
        <f t="shared" si="20"/>
        <v>88282.926797311375</v>
      </c>
      <c r="I89" s="88">
        <f t="shared" si="21"/>
        <v>272506200412.76172</v>
      </c>
      <c r="J89" s="88">
        <f t="shared" si="22"/>
        <v>293545957395.84131</v>
      </c>
      <c r="K89" s="88">
        <f t="shared" si="23"/>
        <v>314930434189.67798</v>
      </c>
      <c r="L89" s="89">
        <f t="shared" si="15"/>
        <v>55952.753993695696</v>
      </c>
      <c r="M89" s="89">
        <f t="shared" si="13"/>
        <v>2717.969774851003</v>
      </c>
      <c r="N89" s="89">
        <f t="shared" si="14"/>
        <v>341.12840557985373</v>
      </c>
      <c r="O89" s="89">
        <f t="shared" si="16"/>
        <v>3059.0981804308567</v>
      </c>
      <c r="P89" s="111">
        <f t="shared" si="17"/>
        <v>59011.85217412655</v>
      </c>
    </row>
    <row r="90" spans="1:16">
      <c r="C90" s="90">
        <f>C30</f>
        <v>25000000</v>
      </c>
      <c r="D90" s="81">
        <v>0</v>
      </c>
      <c r="E90" s="89">
        <f ca="1">SUMPRODUCT((1-EXP(-$C90/(INDIRECT("'Premops ISO ILF Parameters'!"&amp;"F"&amp;Calc.!$E$24):INDIRECT("'Premops ISO ILF Parameters'!"&amp;"F"&amp;Calc.!$E$25)))),INDIRECT("'Premops ISO ILF Parameters'!"&amp;"H"&amp;Calc.!$E$24):INDIRECT("'Premops ISO ILF Parameters'!"&amp;"H"&amp;Calc.!$E$25))</f>
        <v>78043.201328696872</v>
      </c>
      <c r="F90" s="88">
        <f t="shared" si="18"/>
        <v>80622.227207540549</v>
      </c>
      <c r="G90" s="88">
        <f t="shared" si="19"/>
        <v>85037.477701124328</v>
      </c>
      <c r="H90" s="88">
        <f t="shared" si="20"/>
        <v>89433.847036676249</v>
      </c>
      <c r="I90" s="88">
        <f t="shared" si="21"/>
        <v>316833079288.43921</v>
      </c>
      <c r="J90" s="88">
        <f t="shared" si="22"/>
        <v>341423969166.39722</v>
      </c>
      <c r="K90" s="88">
        <f t="shared" si="23"/>
        <v>366429623742.55664</v>
      </c>
      <c r="L90" s="89">
        <f t="shared" si="15"/>
        <v>64898.728267132166</v>
      </c>
      <c r="M90" s="89">
        <f t="shared" si="13"/>
        <v>2752.6253175579113</v>
      </c>
      <c r="N90" s="89">
        <f t="shared" si="14"/>
        <v>347.44780067138026</v>
      </c>
      <c r="O90" s="89">
        <f t="shared" si="16"/>
        <v>3100.0731182292916</v>
      </c>
      <c r="P90" s="111">
        <f t="shared" si="17"/>
        <v>67998.801385361454</v>
      </c>
    </row>
    <row r="91" spans="1:16">
      <c r="C91" s="90">
        <f>C31</f>
        <v>50000000</v>
      </c>
      <c r="D91" s="81">
        <v>0</v>
      </c>
      <c r="E91" s="89">
        <f ca="1">SUMPRODUCT((1-EXP(-$C91/(INDIRECT("'Premops ISO ILF Parameters'!"&amp;"F"&amp;Calc.!$E$24):INDIRECT("'Premops ISO ILF Parameters'!"&amp;"F"&amp;Calc.!$E$25)))),INDIRECT("'Premops ISO ILF Parameters'!"&amp;"H"&amp;Calc.!$E$24):INDIRECT("'Premops ISO ILF Parameters'!"&amp;"H"&amp;Calc.!$E$25))</f>
        <v>81045.837090735455</v>
      </c>
      <c r="F91" s="88">
        <f t="shared" si="18"/>
        <v>83240.150829269434</v>
      </c>
      <c r="G91" s="88">
        <f t="shared" si="19"/>
        <v>87862.8875732671</v>
      </c>
      <c r="H91" s="88">
        <f t="shared" si="20"/>
        <v>92470.960316660276</v>
      </c>
      <c r="I91" s="88">
        <f t="shared" si="21"/>
        <v>503050641069.6604</v>
      </c>
      <c r="J91" s="88">
        <f t="shared" si="22"/>
        <v>542394828181.08521</v>
      </c>
      <c r="K91" s="88">
        <f t="shared" si="23"/>
        <v>582447849397.90527</v>
      </c>
      <c r="L91" s="89">
        <f t="shared" si="15"/>
        <v>102399.57567863729</v>
      </c>
      <c r="M91" s="89">
        <f t="shared" si="13"/>
        <v>2844.135389664174</v>
      </c>
      <c r="N91" s="89">
        <f t="shared" si="14"/>
        <v>363.97505743785018</v>
      </c>
      <c r="O91" s="89">
        <f t="shared" si="16"/>
        <v>3208.1104471020244</v>
      </c>
      <c r="P91" s="111">
        <f t="shared" si="17"/>
        <v>105607.68612573932</v>
      </c>
    </row>
    <row r="92" spans="1:16">
      <c r="C92" s="90">
        <f>C32</f>
        <v>75000000</v>
      </c>
      <c r="D92" s="81">
        <v>0</v>
      </c>
      <c r="E92" s="89">
        <f ca="1">SUMPRODUCT((1-EXP(-$C92/(INDIRECT("'Premops ISO ILF Parameters'!"&amp;"F"&amp;Calc.!$E$24):INDIRECT("'Premops ISO ILF Parameters'!"&amp;"F"&amp;Calc.!$E$25)))),INDIRECT("'Premops ISO ILF Parameters'!"&amp;"H"&amp;Calc.!$E$24):INDIRECT("'Premops ISO ILF Parameters'!"&amp;"H"&amp;Calc.!$E$25))</f>
        <v>82493.805506822377</v>
      </c>
      <c r="F92" s="88">
        <f t="shared" si="18"/>
        <v>84497.917972109441</v>
      </c>
      <c r="G92" s="88">
        <f t="shared" si="19"/>
        <v>89220.679481104715</v>
      </c>
      <c r="H92" s="88">
        <f t="shared" si="20"/>
        <v>93930.821494826654</v>
      </c>
      <c r="I92" s="88">
        <f t="shared" si="21"/>
        <v>657394061998.88489</v>
      </c>
      <c r="J92" s="88">
        <f t="shared" si="22"/>
        <v>709009107489.94446</v>
      </c>
      <c r="K92" s="88">
        <f t="shared" si="23"/>
        <v>761585768241.5</v>
      </c>
      <c r="L92" s="89">
        <f t="shared" si="15"/>
        <v>133459.14843546206</v>
      </c>
      <c r="M92" s="89">
        <f t="shared" si="13"/>
        <v>2888.1121219376109</v>
      </c>
      <c r="N92" s="89">
        <f t="shared" si="14"/>
        <v>371.9429507258057</v>
      </c>
      <c r="O92" s="89">
        <f t="shared" si="16"/>
        <v>3260.0550726634165</v>
      </c>
      <c r="P92" s="111">
        <f t="shared" si="17"/>
        <v>136719.20350812547</v>
      </c>
    </row>
    <row r="93" spans="1:16">
      <c r="C93" s="90">
        <f>C33</f>
        <v>100000000</v>
      </c>
      <c r="D93" s="81">
        <v>0</v>
      </c>
      <c r="E93" s="89">
        <f ca="1">SUMPRODUCT((1-EXP(-$C93/(INDIRECT("'Premops ISO ILF Parameters'!"&amp;"F"&amp;Calc.!$E$24):INDIRECT("'Premops ISO ILF Parameters'!"&amp;"F"&amp;Calc.!$E$25)))),INDIRECT("'Premops ISO ILF Parameters'!"&amp;"H"&amp;Calc.!$E$24):INDIRECT("'Premops ISO ILF Parameters'!"&amp;"H"&amp;Calc.!$E$25))</f>
        <v>83405.019897016129</v>
      </c>
      <c r="F93" s="88">
        <f t="shared" si="18"/>
        <v>85286.890264310889</v>
      </c>
      <c r="G93" s="88">
        <f t="shared" si="19"/>
        <v>90072.245205337647</v>
      </c>
      <c r="H93" s="88">
        <f t="shared" si="20"/>
        <v>94846.033174723634</v>
      </c>
      <c r="I93" s="88">
        <f t="shared" si="21"/>
        <v>794183084270.27173</v>
      </c>
      <c r="J93" s="88">
        <f t="shared" si="22"/>
        <v>856655739547.47498</v>
      </c>
      <c r="K93" s="88">
        <f t="shared" si="23"/>
        <v>920269266794.52466</v>
      </c>
      <c r="L93" s="89">
        <f t="shared" si="15"/>
        <v>160970.20269671094</v>
      </c>
      <c r="M93" s="89">
        <f t="shared" si="13"/>
        <v>2915.6916433894517</v>
      </c>
      <c r="N93" s="89">
        <f t="shared" si="14"/>
        <v>376.92022128900442</v>
      </c>
      <c r="O93" s="89">
        <f t="shared" si="16"/>
        <v>3292.6118646784562</v>
      </c>
      <c r="P93" s="111">
        <f t="shared" si="17"/>
        <v>164262.81456138939</v>
      </c>
    </row>
    <row r="94" spans="1:16" s="296" customFormat="1">
      <c r="C94" s="90">
        <f>C37</f>
        <v>100000</v>
      </c>
      <c r="D94" s="81">
        <v>0</v>
      </c>
      <c r="E94" s="89">
        <f ca="1">SUMPRODUCT((1-EXP(-$C94/(INDIRECT("'Premops ISO ILF Parameters'!"&amp;"F"&amp;Calc.!$E$24):INDIRECT("'Premops ISO ILF Parameters'!"&amp;"F"&amp;Calc.!$E$25)))),INDIRECT("'Premops ISO ILF Parameters'!"&amp;"H"&amp;Calc.!$E$24):INDIRECT("'Premops ISO ILF Parameters'!"&amp;"H"&amp;Calc.!$E$25))</f>
        <v>20055.876612932698</v>
      </c>
      <c r="F94" s="88">
        <f t="shared" si="18"/>
        <v>23611.110997629294</v>
      </c>
      <c r="G94" s="88">
        <f t="shared" si="19"/>
        <v>24283.396365813926</v>
      </c>
      <c r="H94" s="88">
        <f t="shared" si="20"/>
        <v>24930.183789636008</v>
      </c>
      <c r="I94" s="88">
        <f t="shared" si="21"/>
        <v>1679212880.6252441</v>
      </c>
      <c r="J94" s="88">
        <f t="shared" si="22"/>
        <v>1736275833.1513672</v>
      </c>
      <c r="K94" s="88">
        <f t="shared" si="23"/>
        <v>1791310720.5007324</v>
      </c>
      <c r="L94" s="89">
        <f t="shared" si="15"/>
        <v>432.7866823871064</v>
      </c>
      <c r="M94" s="89">
        <f t="shared" si="13"/>
        <v>785.68151128079171</v>
      </c>
      <c r="N94" s="89">
        <f t="shared" si="14"/>
        <v>52.019237295422698</v>
      </c>
      <c r="O94" s="89">
        <f t="shared" ref="O94:O96" si="24">M94+N94</f>
        <v>837.70074857621444</v>
      </c>
      <c r="P94" s="111">
        <f t="shared" ref="P94:P96" si="25">L94+O94</f>
        <v>1270.4874309633208</v>
      </c>
    </row>
    <row r="95" spans="1:16" s="34" customFormat="1">
      <c r="C95" s="90">
        <f t="shared" ref="C95:C97" si="26">C38</f>
        <v>1000000</v>
      </c>
      <c r="D95" s="81">
        <v>0</v>
      </c>
      <c r="E95" s="89">
        <f ca="1">SUMPRODUCT((1-EXP(-$C95/(INDIRECT("'Premops ISO ILF Parameters'!"&amp;"F"&amp;Calc.!$E$24):INDIRECT("'Premops ISO ILF Parameters'!"&amp;"F"&amp;Calc.!$E$25)))),INDIRECT("'Premops ISO ILF Parameters'!"&amp;"H"&amp;Calc.!$E$24):INDIRECT("'Premops ISO ILF Parameters'!"&amp;"H"&amp;Calc.!$E$25))</f>
        <v>49086.164080950417</v>
      </c>
      <c r="F95" s="88">
        <f t="shared" si="18"/>
        <v>54622.963155870399</v>
      </c>
      <c r="G95" s="88">
        <f t="shared" si="19"/>
        <v>56953.989554267886</v>
      </c>
      <c r="H95" s="88">
        <f t="shared" si="20"/>
        <v>59232.231207506215</v>
      </c>
      <c r="I95" s="88">
        <f t="shared" si="21"/>
        <v>26615856491.225586</v>
      </c>
      <c r="J95" s="88">
        <f t="shared" si="22"/>
        <v>28073682319.439453</v>
      </c>
      <c r="K95" s="88">
        <f t="shared" si="23"/>
        <v>29505105932.497314</v>
      </c>
      <c r="L95" s="89">
        <f t="shared" si="15"/>
        <v>5827.4995671837678</v>
      </c>
      <c r="M95" s="89">
        <f t="shared" si="13"/>
        <v>1843.0860091797956</v>
      </c>
      <c r="N95" s="89">
        <f t="shared" si="14"/>
        <v>181.7603032824033</v>
      </c>
      <c r="O95" s="89">
        <f t="shared" si="24"/>
        <v>2024.846312462199</v>
      </c>
      <c r="P95" s="111">
        <f t="shared" si="25"/>
        <v>7852.3458796459672</v>
      </c>
    </row>
    <row r="96" spans="1:16" s="34" customFormat="1">
      <c r="C96" s="90">
        <f t="shared" si="26"/>
        <v>0</v>
      </c>
      <c r="D96" s="81">
        <v>0</v>
      </c>
      <c r="E96" s="89">
        <f ca="1">SUMPRODUCT((1-EXP(-$C96/(INDIRECT("'Premops ISO ILF Parameters'!"&amp;"F"&amp;Calc.!$E$24):INDIRECT("'Premops ISO ILF Parameters'!"&amp;"F"&amp;Calc.!$E$25)))),INDIRECT("'Premops ISO ILF Parameters'!"&amp;"H"&amp;Calc.!$E$24):INDIRECT("'Premops ISO ILF Parameters'!"&amp;"H"&amp;Calc.!$E$25))</f>
        <v>0</v>
      </c>
      <c r="F96" s="88">
        <f t="shared" si="18"/>
        <v>0</v>
      </c>
      <c r="G96" s="88">
        <f t="shared" si="19"/>
        <v>0</v>
      </c>
      <c r="H96" s="88">
        <f t="shared" si="20"/>
        <v>0</v>
      </c>
      <c r="I96" s="88">
        <f t="shared" si="21"/>
        <v>0</v>
      </c>
      <c r="J96" s="88">
        <f t="shared" si="22"/>
        <v>0</v>
      </c>
      <c r="K96" s="88">
        <f t="shared" si="23"/>
        <v>0</v>
      </c>
      <c r="L96" s="89">
        <f t="shared" si="15"/>
        <v>0</v>
      </c>
      <c r="M96" s="89">
        <f t="shared" si="13"/>
        <v>0</v>
      </c>
      <c r="N96" s="89">
        <f t="shared" si="14"/>
        <v>0</v>
      </c>
      <c r="O96" s="89">
        <f t="shared" si="24"/>
        <v>0</v>
      </c>
      <c r="P96" s="111">
        <f t="shared" si="25"/>
        <v>0</v>
      </c>
    </row>
    <row r="97" spans="3:16">
      <c r="C97" s="90">
        <f t="shared" si="26"/>
        <v>2250000</v>
      </c>
      <c r="D97" s="79">
        <v>0</v>
      </c>
      <c r="E97" s="116">
        <f ca="1">SUMPRODUCT((1-EXP(-$C97/(INDIRECT("'Premops ISO ILF Parameters'!"&amp;"F"&amp;Calc.!$E$24):INDIRECT("'Premops ISO ILF Parameters'!"&amp;"F"&amp;Calc.!$E$25)))),INDIRECT("'Premops ISO ILF Parameters'!"&amp;"H"&amp;Calc.!$E$24):INDIRECT("'Premops ISO ILF Parameters'!"&amp;"H"&amp;Calc.!$E$25))</f>
        <v>59654.212597270547</v>
      </c>
      <c r="F97" s="88">
        <f t="shared" si="18"/>
        <v>64395.649475131431</v>
      </c>
      <c r="G97" s="88">
        <f t="shared" si="19"/>
        <v>67522.56883255436</v>
      </c>
      <c r="H97" s="88">
        <f t="shared" si="20"/>
        <v>70602.134709070277</v>
      </c>
      <c r="I97" s="88">
        <f t="shared" si="21"/>
        <v>56059517986.97876</v>
      </c>
      <c r="J97" s="88">
        <f t="shared" si="22"/>
        <v>59946352961.207031</v>
      </c>
      <c r="K97" s="88">
        <f t="shared" si="23"/>
        <v>63833126637.199707</v>
      </c>
      <c r="L97" s="116">
        <f t="shared" si="15"/>
        <v>12004.898688402902</v>
      </c>
      <c r="M97" s="116">
        <f>2*$H$48*$H$50*$H$52*($F97*$F$98+4*$G97*$G$98+$H97*$H$98)/6</f>
        <v>2185.3341866389787</v>
      </c>
      <c r="N97" s="116">
        <f>2*$H$48*$H$53*(($F97*$F$98+4*$G97*$G$98+$H97*$H$98)/6-($F97+4*$G97+$H97)/6*$F$99)</f>
        <v>244.73672546338025</v>
      </c>
      <c r="O97" s="116">
        <f t="shared" si="16"/>
        <v>2430.0709121023592</v>
      </c>
      <c r="P97" s="115">
        <f t="shared" si="17"/>
        <v>14434.969600505261</v>
      </c>
    </row>
    <row r="98" spans="3:16">
      <c r="C98" s="83" t="s">
        <v>278</v>
      </c>
      <c r="D98" s="79">
        <f>SUM(D70:D97)</f>
        <v>1</v>
      </c>
      <c r="F98" s="97">
        <f>SUMPRODUCT($D$70:$D$97,F70:F97)</f>
        <v>47702.738734667306</v>
      </c>
      <c r="G98" s="97">
        <f>SUMPRODUCT($D$70:$D$97,G70:G97)</f>
        <v>49672.340216395693</v>
      </c>
      <c r="H98" s="97">
        <f>SUMPRODUCT($D$70:$D$97,H70:H97)</f>
        <v>51593.923944407186</v>
      </c>
    </row>
    <row r="99" spans="3:16">
      <c r="C99" s="363" t="s">
        <v>279</v>
      </c>
      <c r="D99" s="364"/>
      <c r="E99" s="365"/>
      <c r="F99" s="384">
        <f>(F98+4*G98+H98)/6</f>
        <v>49664.337257442879</v>
      </c>
      <c r="G99" s="385"/>
      <c r="H99" s="386"/>
    </row>
  </sheetData>
  <mergeCells count="26">
    <mergeCell ref="J8:J10"/>
    <mergeCell ref="K8:K10"/>
    <mergeCell ref="F9:F10"/>
    <mergeCell ref="C8:C10"/>
    <mergeCell ref="D8:D10"/>
    <mergeCell ref="E8:E10"/>
    <mergeCell ref="G8:G10"/>
    <mergeCell ref="H8:H9"/>
    <mergeCell ref="I8:I10"/>
    <mergeCell ref="P67:P69"/>
    <mergeCell ref="C47:D47"/>
    <mergeCell ref="G67:G69"/>
    <mergeCell ref="H67:H69"/>
    <mergeCell ref="I67:I69"/>
    <mergeCell ref="J67:J69"/>
    <mergeCell ref="K67:K69"/>
    <mergeCell ref="C66:E66"/>
    <mergeCell ref="C67:C69"/>
    <mergeCell ref="D67:D69"/>
    <mergeCell ref="E67:E69"/>
    <mergeCell ref="F67:F69"/>
    <mergeCell ref="C99:E99"/>
    <mergeCell ref="F99:H99"/>
    <mergeCell ref="L67:L69"/>
    <mergeCell ref="M67:N68"/>
    <mergeCell ref="O67:O69"/>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99"/>
  <sheetViews>
    <sheetView topLeftCell="A31" workbookViewId="0">
      <selection activeCell="H28" sqref="H28"/>
    </sheetView>
  </sheetViews>
  <sheetFormatPr defaultRowHeight="15"/>
  <cols>
    <col min="1" max="2" width="9.140625" style="34"/>
    <col min="3" max="3" width="15.28515625" style="34" bestFit="1" customWidth="1"/>
    <col min="4" max="4" width="10.5703125" style="34" bestFit="1" customWidth="1"/>
    <col min="5" max="5" width="10.7109375" style="34" bestFit="1" customWidth="1"/>
    <col min="6" max="6" width="13.28515625" style="34" customWidth="1"/>
    <col min="7" max="7" width="13.7109375" style="34" customWidth="1"/>
    <col min="8" max="8" width="12.85546875" style="34" bestFit="1" customWidth="1"/>
    <col min="9" max="9" width="13.85546875" style="34" customWidth="1"/>
    <col min="10" max="10" width="15" style="34" customWidth="1"/>
    <col min="11" max="11" width="12.42578125" style="34" customWidth="1"/>
    <col min="12" max="12" width="11.140625" style="34" bestFit="1" customWidth="1"/>
    <col min="13" max="15" width="9.28515625" style="34" bestFit="1" customWidth="1"/>
    <col min="16" max="16" width="10.5703125" style="34" bestFit="1" customWidth="1"/>
    <col min="17" max="16384" width="9.140625" style="34"/>
  </cols>
  <sheetData>
    <row r="1" spans="1:19" ht="30">
      <c r="A1" s="23" t="s">
        <v>134</v>
      </c>
      <c r="B1" s="21"/>
      <c r="C1" s="21"/>
      <c r="D1" s="21"/>
      <c r="E1" s="21"/>
      <c r="F1" s="21"/>
      <c r="G1" s="21"/>
      <c r="H1" s="21"/>
      <c r="I1" s="21"/>
      <c r="J1" s="21"/>
      <c r="K1" s="21"/>
      <c r="L1" s="21"/>
      <c r="M1" s="21"/>
      <c r="N1" s="21"/>
      <c r="O1" s="21"/>
      <c r="P1" s="21"/>
      <c r="Q1" s="21"/>
      <c r="R1" s="21"/>
      <c r="S1" s="21"/>
    </row>
    <row r="2" spans="1:19" ht="30">
      <c r="A2" s="23" t="s">
        <v>288</v>
      </c>
      <c r="B2" s="21"/>
      <c r="C2" s="21"/>
      <c r="D2" s="21"/>
      <c r="E2" s="21"/>
      <c r="F2" s="21"/>
      <c r="G2" s="21"/>
      <c r="H2" s="21"/>
      <c r="I2" s="21"/>
      <c r="J2" s="21"/>
      <c r="K2" s="21"/>
      <c r="L2" s="21"/>
      <c r="M2" s="21"/>
      <c r="N2" s="21"/>
      <c r="O2" s="21"/>
      <c r="P2" s="21"/>
      <c r="Q2" s="21"/>
      <c r="R2" s="21"/>
      <c r="S2" s="21"/>
    </row>
    <row r="3" spans="1:19" ht="30">
      <c r="A3" s="24" t="s">
        <v>289</v>
      </c>
      <c r="B3" s="21"/>
      <c r="C3" s="21"/>
      <c r="D3" s="21"/>
      <c r="E3" s="21"/>
      <c r="F3" s="21"/>
      <c r="G3" s="21"/>
      <c r="H3" s="21"/>
      <c r="I3" s="21"/>
      <c r="J3" s="21"/>
      <c r="K3" s="21"/>
      <c r="L3" s="21"/>
      <c r="M3" s="21"/>
      <c r="N3" s="21"/>
      <c r="O3" s="21"/>
      <c r="P3" s="21"/>
      <c r="Q3" s="21"/>
      <c r="R3" s="21"/>
      <c r="S3" s="21"/>
    </row>
    <row r="4" spans="1:19" ht="27.75">
      <c r="A4" s="26" t="s">
        <v>2089</v>
      </c>
      <c r="B4" s="22"/>
      <c r="C4" s="22"/>
      <c r="D4" s="25"/>
      <c r="E4" s="25"/>
      <c r="F4" s="22"/>
      <c r="G4" s="22"/>
      <c r="H4" s="22"/>
      <c r="I4" s="22"/>
      <c r="J4" s="22"/>
      <c r="K4" s="22"/>
      <c r="L4" s="22"/>
      <c r="M4" s="22"/>
      <c r="N4" s="22"/>
      <c r="O4" s="22"/>
      <c r="P4" s="22"/>
      <c r="Q4" s="22"/>
      <c r="R4" s="22"/>
      <c r="S4" s="22"/>
    </row>
    <row r="5" spans="1:19">
      <c r="D5" s="34">
        <v>3</v>
      </c>
      <c r="G5" s="34">
        <v>14</v>
      </c>
    </row>
    <row r="6" spans="1:19">
      <c r="I6" s="34" t="s">
        <v>186</v>
      </c>
    </row>
    <row r="7" spans="1:19">
      <c r="C7" s="51" t="str">
        <f>"("&amp;ABS(B7)+1&amp;")"</f>
        <v>(1)</v>
      </c>
      <c r="D7" s="51" t="str">
        <f t="shared" ref="D7:K7" si="0">"("&amp;ABS(C7)+1&amp;")"</f>
        <v>(2)</v>
      </c>
      <c r="E7" s="51" t="str">
        <f t="shared" si="0"/>
        <v>(3)</v>
      </c>
      <c r="F7" s="51" t="str">
        <f t="shared" si="0"/>
        <v>(4)</v>
      </c>
      <c r="G7" s="51" t="str">
        <f t="shared" si="0"/>
        <v>(5)</v>
      </c>
      <c r="H7" s="51" t="str">
        <f t="shared" si="0"/>
        <v>(6)</v>
      </c>
      <c r="I7" s="51" t="str">
        <f t="shared" si="0"/>
        <v>(7)</v>
      </c>
      <c r="J7" s="51" t="str">
        <f t="shared" si="0"/>
        <v>(8)</v>
      </c>
      <c r="K7" s="51" t="str">
        <f t="shared" si="0"/>
        <v>(9)</v>
      </c>
    </row>
    <row r="8" spans="1:19" ht="15" customHeight="1">
      <c r="C8" s="370" t="s">
        <v>30</v>
      </c>
      <c r="D8" s="370" t="s">
        <v>137</v>
      </c>
      <c r="E8" s="370" t="s">
        <v>138</v>
      </c>
      <c r="F8" s="143" t="s">
        <v>166</v>
      </c>
      <c r="G8" s="377" t="s">
        <v>139</v>
      </c>
      <c r="H8" s="377" t="s">
        <v>184</v>
      </c>
      <c r="I8" s="377" t="s">
        <v>185</v>
      </c>
      <c r="J8" s="377" t="s">
        <v>187</v>
      </c>
      <c r="K8" s="369"/>
    </row>
    <row r="9" spans="1:19">
      <c r="C9" s="370"/>
      <c r="D9" s="370"/>
      <c r="E9" s="370"/>
      <c r="F9" s="377" t="str">
        <f>"["&amp;D7&amp;"+"&amp;E7&amp;"]"&amp;CHAR(10)&amp;"× "&amp;TEXT(D64,"0.0#%")</f>
        <v>[(2)+(3)]
× 8.5%</v>
      </c>
      <c r="G9" s="377"/>
      <c r="H9" s="377"/>
      <c r="I9" s="377"/>
      <c r="J9" s="377"/>
      <c r="K9" s="369"/>
    </row>
    <row r="10" spans="1:19">
      <c r="C10" s="370"/>
      <c r="D10" s="375"/>
      <c r="E10" s="370"/>
      <c r="F10" s="377"/>
      <c r="G10" s="377"/>
      <c r="H10" s="143" t="str">
        <f>"Σ"&amp;D7&amp;" thru "&amp;G7</f>
        <v>Σ(2) thru (5)</v>
      </c>
      <c r="I10" s="377"/>
      <c r="J10" s="377"/>
      <c r="K10" s="369"/>
    </row>
    <row r="11" spans="1:19">
      <c r="C11" s="103">
        <v>25000</v>
      </c>
      <c r="D11" s="96">
        <f ca="1">SUMPRODUCT((1-EXP(-$C11/(INDIRECT("'Prod ISO ILF Parameters'!"&amp;"E"&amp;Calc.!$F$24):INDIRECT("'Prod ISO ILF Parameters'!"&amp;"E"&amp;Calc.!$F$25)))),INDIRECT("'Prod ISO ILF Parameters'!"&amp;"G"&amp;Calc.!$F$24):INDIRECT("'Prod ISO ILF Parameters'!"&amp;"G"&amp;Calc.!$F$25))</f>
        <v>6498.2067701263986</v>
      </c>
      <c r="E11" s="103">
        <f t="shared" ref="E11:E33" si="1">$D$63</f>
        <v>6374</v>
      </c>
      <c r="F11" s="125">
        <f t="shared" ref="F11:F33" ca="1" si="2">ROUND((D11+E11)*$D$64,0)</f>
        <v>1094</v>
      </c>
      <c r="G11" s="125">
        <f t="shared" ref="G11:G33" si="3">ROUND(VLOOKUP(C11,$C$70:$P$96,$G$5,FALSE),0)</f>
        <v>705</v>
      </c>
      <c r="H11" s="125">
        <f ca="1">SUM(D11:G11)</f>
        <v>14671.206770126399</v>
      </c>
      <c r="I11" s="106">
        <f t="shared" ref="I11:I33" ca="1" si="4">ROUND(CHOOSE(sel_ILF_method_comb,D11/$D$13,(D11+G11)/($D$13+$G$13),(D11+G11+E11)/($D$13+$E$13+$G$13),H11/$H$13),2)</f>
        <v>0.62</v>
      </c>
      <c r="J11" s="73"/>
      <c r="K11" s="43"/>
    </row>
    <row r="12" spans="1:19">
      <c r="C12" s="104">
        <v>50000</v>
      </c>
      <c r="D12" s="89">
        <f ca="1">SUMPRODUCT((1-EXP(-$C12/(INDIRECT("'Prod ISO ILF Parameters'!"&amp;"E"&amp;Calc.!$F$24):INDIRECT("'Prod ISO ILF Parameters'!"&amp;"E"&amp;Calc.!$F$25)))),INDIRECT("'Prod ISO ILF Parameters'!"&amp;"G"&amp;Calc.!$F$24):INDIRECT("'Prod ISO ILF Parameters'!"&amp;"G"&amp;Calc.!$F$25))</f>
        <v>8406.9413672689152</v>
      </c>
      <c r="E12" s="104">
        <f t="shared" si="1"/>
        <v>6374</v>
      </c>
      <c r="F12" s="126">
        <f t="shared" ca="1" si="2"/>
        <v>1256</v>
      </c>
      <c r="G12" s="126">
        <f t="shared" si="3"/>
        <v>940</v>
      </c>
      <c r="H12" s="126">
        <f t="shared" ref="H12:H33" ca="1" si="5">SUM(D12:G12)</f>
        <v>16976.941367268915</v>
      </c>
      <c r="I12" s="107">
        <f t="shared" ca="1" si="4"/>
        <v>0.8</v>
      </c>
      <c r="J12" s="105"/>
      <c r="K12" s="46"/>
    </row>
    <row r="13" spans="1:19">
      <c r="C13" s="89">
        <v>100000</v>
      </c>
      <c r="D13" s="89">
        <f ca="1">SUMPRODUCT((1-EXP(-$C13/(INDIRECT("'Prod ISO ILF Parameters'!"&amp;"E"&amp;Calc.!$F$24):INDIRECT("'Prod ISO ILF Parameters'!"&amp;"E"&amp;Calc.!$F$25)))),INDIRECT("'Prod ISO ILF Parameters'!"&amp;"G"&amp;Calc.!$F$24):INDIRECT("'Prod ISO ILF Parameters'!"&amp;"G"&amp;Calc.!$F$25))</f>
        <v>10397.318462748352</v>
      </c>
      <c r="E13" s="104">
        <f t="shared" si="1"/>
        <v>6374</v>
      </c>
      <c r="F13" s="126">
        <f t="shared" ca="1" si="2"/>
        <v>1426</v>
      </c>
      <c r="G13" s="126">
        <f t="shared" si="3"/>
        <v>1214</v>
      </c>
      <c r="H13" s="126">
        <f t="shared" ca="1" si="5"/>
        <v>19411.31846274835</v>
      </c>
      <c r="I13" s="107">
        <f t="shared" ca="1" si="4"/>
        <v>1</v>
      </c>
      <c r="J13" s="105"/>
      <c r="K13" s="46"/>
    </row>
    <row r="14" spans="1:19">
      <c r="C14" s="104">
        <v>150000</v>
      </c>
      <c r="D14" s="89">
        <f ca="1">SUMPRODUCT((1-EXP(-$C14/(INDIRECT("'Prod ISO ILF Parameters'!"&amp;"E"&amp;Calc.!$F$24):INDIRECT("'Prod ISO ILF Parameters'!"&amp;"E"&amp;Calc.!$F$25)))),INDIRECT("'Prod ISO ILF Parameters'!"&amp;"G"&amp;Calc.!$F$24):INDIRECT("'Prod ISO ILF Parameters'!"&amp;"G"&amp;Calc.!$F$25))</f>
        <v>11608.693818192405</v>
      </c>
      <c r="E14" s="104">
        <f t="shared" si="1"/>
        <v>6374</v>
      </c>
      <c r="F14" s="126">
        <f t="shared" ca="1" si="2"/>
        <v>1529</v>
      </c>
      <c r="G14" s="126">
        <f t="shared" si="3"/>
        <v>1405</v>
      </c>
      <c r="H14" s="126">
        <f t="shared" ca="1" si="5"/>
        <v>20916.693818192405</v>
      </c>
      <c r="I14" s="107">
        <f t="shared" ca="1" si="4"/>
        <v>1.1200000000000001</v>
      </c>
      <c r="J14" s="76"/>
      <c r="K14" s="46"/>
    </row>
    <row r="15" spans="1:19">
      <c r="C15" s="89">
        <v>200000</v>
      </c>
      <c r="D15" s="89">
        <f ca="1">SUMPRODUCT((1-EXP(-$C15/(INDIRECT("'Prod ISO ILF Parameters'!"&amp;"E"&amp;Calc.!$F$24):INDIRECT("'Prod ISO ILF Parameters'!"&amp;"E"&amp;Calc.!$F$25)))),INDIRECT("'Prod ISO ILF Parameters'!"&amp;"G"&amp;Calc.!$F$24):INDIRECT("'Prod ISO ILF Parameters'!"&amp;"G"&amp;Calc.!$F$25))</f>
        <v>12473.92895993037</v>
      </c>
      <c r="E15" s="104">
        <f t="shared" si="1"/>
        <v>6374</v>
      </c>
      <c r="F15" s="126">
        <f t="shared" ca="1" si="2"/>
        <v>1602</v>
      </c>
      <c r="G15" s="126">
        <f t="shared" si="3"/>
        <v>1558</v>
      </c>
      <c r="H15" s="126">
        <f t="shared" ca="1" si="5"/>
        <v>22007.92895993037</v>
      </c>
      <c r="I15" s="107">
        <f t="shared" ca="1" si="4"/>
        <v>1.21</v>
      </c>
      <c r="J15" s="76"/>
      <c r="K15" s="46"/>
    </row>
    <row r="16" spans="1:19">
      <c r="C16" s="89">
        <v>250000</v>
      </c>
      <c r="D16" s="89">
        <f ca="1">SUMPRODUCT((1-EXP(-$C16/(INDIRECT("'Prod ISO ILF Parameters'!"&amp;"E"&amp;Calc.!$F$24):INDIRECT("'Prod ISO ILF Parameters'!"&amp;"E"&amp;Calc.!$F$25)))),INDIRECT("'Prod ISO ILF Parameters'!"&amp;"G"&amp;Calc.!$F$24):INDIRECT("'Prod ISO ILF Parameters'!"&amp;"G"&amp;Calc.!$F$25))</f>
        <v>13138.301379511939</v>
      </c>
      <c r="E16" s="104">
        <f t="shared" si="1"/>
        <v>6374</v>
      </c>
      <c r="F16" s="126">
        <f t="shared" ca="1" si="2"/>
        <v>1659</v>
      </c>
      <c r="G16" s="126">
        <f t="shared" si="3"/>
        <v>1689</v>
      </c>
      <c r="H16" s="126">
        <f t="shared" ca="1" si="5"/>
        <v>22860.30137951194</v>
      </c>
      <c r="I16" s="107">
        <f t="shared" ca="1" si="4"/>
        <v>1.28</v>
      </c>
      <c r="J16" s="76"/>
      <c r="K16" s="46"/>
    </row>
    <row r="17" spans="3:11">
      <c r="C17" s="89">
        <v>300000</v>
      </c>
      <c r="D17" s="89">
        <f ca="1">SUMPRODUCT((1-EXP(-$C17/(INDIRECT("'Prod ISO ILF Parameters'!"&amp;"E"&amp;Calc.!$F$24):INDIRECT("'Prod ISO ILF Parameters'!"&amp;"E"&amp;Calc.!$F$25)))),INDIRECT("'Prod ISO ILF Parameters'!"&amp;"G"&amp;Calc.!$F$24):INDIRECT("'Prod ISO ILF Parameters'!"&amp;"G"&amp;Calc.!$F$25))</f>
        <v>13677.18461256698</v>
      </c>
      <c r="E17" s="104">
        <f t="shared" si="1"/>
        <v>6374</v>
      </c>
      <c r="F17" s="126">
        <f t="shared" ca="1" si="2"/>
        <v>1704</v>
      </c>
      <c r="G17" s="126">
        <f t="shared" si="3"/>
        <v>1806</v>
      </c>
      <c r="H17" s="126">
        <f t="shared" ca="1" si="5"/>
        <v>23561.18461256698</v>
      </c>
      <c r="I17" s="107">
        <f t="shared" ca="1" si="4"/>
        <v>1.33</v>
      </c>
      <c r="J17" s="76"/>
      <c r="K17" s="46"/>
    </row>
    <row r="18" spans="3:11">
      <c r="C18" s="89">
        <v>500000</v>
      </c>
      <c r="D18" s="89">
        <f ca="1">SUMPRODUCT((1-EXP(-$C18/(INDIRECT("'Prod ISO ILF Parameters'!"&amp;"E"&amp;Calc.!$F$24):INDIRECT("'Prod ISO ILF Parameters'!"&amp;"E"&amp;Calc.!$F$25)))),INDIRECT("'Prod ISO ILF Parameters'!"&amp;"G"&amp;Calc.!$F$24):INDIRECT("'Prod ISO ILF Parameters'!"&amp;"G"&amp;Calc.!$F$25))</f>
        <v>15207.712811782256</v>
      </c>
      <c r="E18" s="104">
        <f t="shared" si="1"/>
        <v>6374</v>
      </c>
      <c r="F18" s="126">
        <f t="shared" ca="1" si="2"/>
        <v>1834</v>
      </c>
      <c r="G18" s="126">
        <f t="shared" si="3"/>
        <v>2204</v>
      </c>
      <c r="H18" s="126">
        <f t="shared" ca="1" si="5"/>
        <v>25619.712811782258</v>
      </c>
      <c r="I18" s="107">
        <f t="shared" ca="1" si="4"/>
        <v>1.5</v>
      </c>
      <c r="J18" s="76"/>
      <c r="K18" s="46"/>
    </row>
    <row r="19" spans="3:11">
      <c r="C19" s="89">
        <v>750000</v>
      </c>
      <c r="D19" s="89">
        <f ca="1">SUMPRODUCT((1-EXP(-$C19/(INDIRECT("'Prod ISO ILF Parameters'!"&amp;"E"&amp;Calc.!$F$24):INDIRECT("'Prod ISO ILF Parameters'!"&amp;"E"&amp;Calc.!$F$25)))),INDIRECT("'Prod ISO ILF Parameters'!"&amp;"G"&amp;Calc.!$F$24):INDIRECT("'Prod ISO ILF Parameters'!"&amp;"G"&amp;Calc.!$F$25))</f>
        <v>16466.300658245422</v>
      </c>
      <c r="E19" s="104">
        <f t="shared" si="1"/>
        <v>6374</v>
      </c>
      <c r="F19" s="126">
        <f t="shared" ca="1" si="2"/>
        <v>1941</v>
      </c>
      <c r="G19" s="126">
        <f t="shared" si="3"/>
        <v>2639</v>
      </c>
      <c r="H19" s="126">
        <f t="shared" ca="1" si="5"/>
        <v>27420.300658245422</v>
      </c>
      <c r="I19" s="107">
        <f t="shared" ca="1" si="4"/>
        <v>1.65</v>
      </c>
      <c r="J19" s="76"/>
      <c r="K19" s="46"/>
    </row>
    <row r="20" spans="3:11">
      <c r="C20" s="89">
        <v>1000000</v>
      </c>
      <c r="D20" s="89">
        <f ca="1">SUMPRODUCT((1-EXP(-$C20/(INDIRECT("'Prod ISO ILF Parameters'!"&amp;"E"&amp;Calc.!$F$24):INDIRECT("'Prod ISO ILF Parameters'!"&amp;"E"&amp;Calc.!$F$25)))),INDIRECT("'Prod ISO ILF Parameters'!"&amp;"G"&amp;Calc.!$F$24):INDIRECT("'Prod ISO ILF Parameters'!"&amp;"G"&amp;Calc.!$F$25))</f>
        <v>17345.044252533185</v>
      </c>
      <c r="E20" s="104">
        <f t="shared" si="1"/>
        <v>6374</v>
      </c>
      <c r="F20" s="126">
        <f t="shared" ca="1" si="2"/>
        <v>2016</v>
      </c>
      <c r="G20" s="126">
        <f t="shared" si="3"/>
        <v>3025</v>
      </c>
      <c r="H20" s="126">
        <f t="shared" ca="1" si="5"/>
        <v>28760.044252533185</v>
      </c>
      <c r="I20" s="107">
        <f t="shared" ca="1" si="4"/>
        <v>1.75</v>
      </c>
      <c r="J20" s="76"/>
      <c r="K20" s="46"/>
    </row>
    <row r="21" spans="3:11">
      <c r="C21" s="89">
        <v>1500000</v>
      </c>
      <c r="D21" s="89">
        <f ca="1">SUMPRODUCT((1-EXP(-$C21/(INDIRECT("'Prod ISO ILF Parameters'!"&amp;"E"&amp;Calc.!$F$24):INDIRECT("'Prod ISO ILF Parameters'!"&amp;"E"&amp;Calc.!$F$25)))),INDIRECT("'Prod ISO ILF Parameters'!"&amp;"G"&amp;Calc.!$F$24):INDIRECT("'Prod ISO ILF Parameters'!"&amp;"G"&amp;Calc.!$F$25))</f>
        <v>18480.349331771016</v>
      </c>
      <c r="E21" s="104">
        <f t="shared" si="1"/>
        <v>6374</v>
      </c>
      <c r="F21" s="126">
        <f t="shared" ca="1" si="2"/>
        <v>2113</v>
      </c>
      <c r="G21" s="126">
        <f t="shared" si="3"/>
        <v>3678</v>
      </c>
      <c r="H21" s="126">
        <f t="shared" ca="1" si="5"/>
        <v>30645.349331771016</v>
      </c>
      <c r="I21" s="107">
        <f t="shared" ca="1" si="4"/>
        <v>1.91</v>
      </c>
      <c r="J21" s="76"/>
      <c r="K21" s="46"/>
    </row>
    <row r="22" spans="3:11">
      <c r="C22" s="89">
        <v>2000000</v>
      </c>
      <c r="D22" s="89">
        <f ca="1">SUMPRODUCT((1-EXP(-$C22/(INDIRECT("'Prod ISO ILF Parameters'!"&amp;"E"&amp;Calc.!$F$24):INDIRECT("'Prod ISO ILF Parameters'!"&amp;"E"&amp;Calc.!$F$25)))),INDIRECT("'Prod ISO ILF Parameters'!"&amp;"G"&amp;Calc.!$F$24):INDIRECT("'Prod ISO ILF Parameters'!"&amp;"G"&amp;Calc.!$F$25))</f>
        <v>19186.906799819742</v>
      </c>
      <c r="E22" s="104">
        <f t="shared" si="1"/>
        <v>6374</v>
      </c>
      <c r="F22" s="126">
        <f t="shared" ca="1" si="2"/>
        <v>2173</v>
      </c>
      <c r="G22" s="126">
        <f t="shared" si="3"/>
        <v>4218</v>
      </c>
      <c r="H22" s="126">
        <f t="shared" ca="1" si="5"/>
        <v>31951.906799819742</v>
      </c>
      <c r="I22" s="107">
        <f t="shared" ca="1" si="4"/>
        <v>2.02</v>
      </c>
      <c r="J22" s="76"/>
      <c r="K22" s="46"/>
    </row>
    <row r="23" spans="3:11">
      <c r="C23" s="89">
        <v>2500000</v>
      </c>
      <c r="D23" s="89">
        <f ca="1">SUMPRODUCT((1-EXP(-$C23/(INDIRECT("'Prod ISO ILF Parameters'!"&amp;"E"&amp;Calc.!$F$24):INDIRECT("'Prod ISO ILF Parameters'!"&amp;"E"&amp;Calc.!$F$25)))),INDIRECT("'Prod ISO ILF Parameters'!"&amp;"G"&amp;Calc.!$F$24):INDIRECT("'Prod ISO ILF Parameters'!"&amp;"G"&amp;Calc.!$F$25))</f>
        <v>19681.906136729809</v>
      </c>
      <c r="E23" s="104">
        <f t="shared" si="1"/>
        <v>6374</v>
      </c>
      <c r="F23" s="126">
        <f t="shared" ca="1" si="2"/>
        <v>2215</v>
      </c>
      <c r="G23" s="126">
        <f t="shared" si="3"/>
        <v>4689</v>
      </c>
      <c r="H23" s="126">
        <f t="shared" ca="1" si="5"/>
        <v>32959.906136729813</v>
      </c>
      <c r="I23" s="107">
        <f t="shared" ca="1" si="4"/>
        <v>2.1</v>
      </c>
      <c r="J23" s="76"/>
      <c r="K23" s="46"/>
    </row>
    <row r="24" spans="3:11">
      <c r="C24" s="89">
        <v>3000000</v>
      </c>
      <c r="D24" s="89">
        <f ca="1">SUMPRODUCT((1-EXP(-$C24/(INDIRECT("'Prod ISO ILF Parameters'!"&amp;"E"&amp;Calc.!$F$24):INDIRECT("'Prod ISO ILF Parameters'!"&amp;"E"&amp;Calc.!$F$25)))),INDIRECT("'Prod ISO ILF Parameters'!"&amp;"G"&amp;Calc.!$F$24):INDIRECT("'Prod ISO ILF Parameters'!"&amp;"G"&amp;Calc.!$F$25))</f>
        <v>20056.934264938536</v>
      </c>
      <c r="E24" s="104">
        <f t="shared" si="1"/>
        <v>6374</v>
      </c>
      <c r="F24" s="126">
        <f t="shared" ca="1" si="2"/>
        <v>2247</v>
      </c>
      <c r="G24" s="126">
        <f t="shared" si="3"/>
        <v>5116</v>
      </c>
      <c r="H24" s="126">
        <f t="shared" ca="1" si="5"/>
        <v>33793.934264938536</v>
      </c>
      <c r="I24" s="107">
        <f t="shared" ca="1" si="4"/>
        <v>2.17</v>
      </c>
      <c r="J24" s="76"/>
      <c r="K24" s="46"/>
    </row>
    <row r="25" spans="3:11">
      <c r="C25" s="89">
        <v>4000000</v>
      </c>
      <c r="D25" s="89">
        <f ca="1">SUMPRODUCT((1-EXP(-$C25/(INDIRECT("'Prod ISO ILF Parameters'!"&amp;"E"&amp;Calc.!$F$24):INDIRECT("'Prod ISO ILF Parameters'!"&amp;"E"&amp;Calc.!$F$25)))),INDIRECT("'Prod ISO ILF Parameters'!"&amp;"G"&amp;Calc.!$F$24):INDIRECT("'Prod ISO ILF Parameters'!"&amp;"G"&amp;Calc.!$F$25))</f>
        <v>20600.798567326445</v>
      </c>
      <c r="E25" s="104">
        <f t="shared" si="1"/>
        <v>6374</v>
      </c>
      <c r="F25" s="126">
        <f t="shared" ca="1" si="2"/>
        <v>2293</v>
      </c>
      <c r="G25" s="126">
        <f t="shared" si="3"/>
        <v>5883</v>
      </c>
      <c r="H25" s="126">
        <f t="shared" ca="1" si="5"/>
        <v>35150.798567326448</v>
      </c>
      <c r="I25" s="107">
        <f t="shared" ca="1" si="4"/>
        <v>2.2799999999999998</v>
      </c>
      <c r="J25" s="76"/>
      <c r="K25" s="46"/>
    </row>
    <row r="26" spans="3:11">
      <c r="C26" s="89">
        <v>5000000</v>
      </c>
      <c r="D26" s="89">
        <f ca="1">SUMPRODUCT((1-EXP(-$C26/(INDIRECT("'Prod ISO ILF Parameters'!"&amp;"E"&amp;Calc.!$F$24):INDIRECT("'Prod ISO ILF Parameters'!"&amp;"E"&amp;Calc.!$F$25)))),INDIRECT("'Prod ISO ILF Parameters'!"&amp;"G"&amp;Calc.!$F$24):INDIRECT("'Prod ISO ILF Parameters'!"&amp;"G"&amp;Calc.!$F$25))</f>
        <v>20984.270597777315</v>
      </c>
      <c r="E26" s="104">
        <f t="shared" si="1"/>
        <v>6374</v>
      </c>
      <c r="F26" s="126">
        <f t="shared" ca="1" si="2"/>
        <v>2325</v>
      </c>
      <c r="G26" s="126">
        <f t="shared" si="3"/>
        <v>6568</v>
      </c>
      <c r="H26" s="126">
        <f t="shared" ca="1" si="5"/>
        <v>36251.270597777315</v>
      </c>
      <c r="I26" s="107">
        <f t="shared" ca="1" si="4"/>
        <v>2.37</v>
      </c>
      <c r="J26" s="76"/>
      <c r="K26" s="46"/>
    </row>
    <row r="27" spans="3:11">
      <c r="C27" s="89">
        <v>7500000</v>
      </c>
      <c r="D27" s="89">
        <f ca="1">SUMPRODUCT((1-EXP(-$C27/(INDIRECT("'Prod ISO ILF Parameters'!"&amp;"E"&amp;Calc.!$F$24):INDIRECT("'Prod ISO ILF Parameters'!"&amp;"E"&amp;Calc.!$F$25)))),INDIRECT("'Prod ISO ILF Parameters'!"&amp;"G"&amp;Calc.!$F$24):INDIRECT("'Prod ISO ILF Parameters'!"&amp;"G"&amp;Calc.!$F$25))</f>
        <v>21602.043558357411</v>
      </c>
      <c r="E27" s="104">
        <f t="shared" si="1"/>
        <v>6374</v>
      </c>
      <c r="F27" s="126">
        <f t="shared" ca="1" si="2"/>
        <v>2378</v>
      </c>
      <c r="G27" s="126">
        <f t="shared" si="3"/>
        <v>8053</v>
      </c>
      <c r="H27" s="126">
        <f t="shared" ca="1" si="5"/>
        <v>38407.043558357414</v>
      </c>
      <c r="I27" s="107">
        <f t="shared" ca="1" si="4"/>
        <v>2.5499999999999998</v>
      </c>
      <c r="J27" s="76"/>
      <c r="K27" s="46"/>
    </row>
    <row r="28" spans="3:11">
      <c r="C28" s="89">
        <v>10000000</v>
      </c>
      <c r="D28" s="89">
        <f ca="1">SUMPRODUCT((1-EXP(-$C28/(INDIRECT("'Prod ISO ILF Parameters'!"&amp;"E"&amp;Calc.!$F$24):INDIRECT("'Prod ISO ILF Parameters'!"&amp;"E"&amp;Calc.!$F$25)))),INDIRECT("'Prod ISO ILF Parameters'!"&amp;"G"&amp;Calc.!$F$24):INDIRECT("'Prod ISO ILF Parameters'!"&amp;"G"&amp;Calc.!$F$25))</f>
        <v>21986.922904462353</v>
      </c>
      <c r="E28" s="104">
        <f t="shared" si="1"/>
        <v>6374</v>
      </c>
      <c r="F28" s="126">
        <f t="shared" ca="1" si="2"/>
        <v>2411</v>
      </c>
      <c r="G28" s="126">
        <f t="shared" si="3"/>
        <v>9342</v>
      </c>
      <c r="H28" s="126">
        <f t="shared" ca="1" si="5"/>
        <v>40113.92290446235</v>
      </c>
      <c r="I28" s="107">
        <f t="shared" ca="1" si="4"/>
        <v>2.7</v>
      </c>
      <c r="J28" s="76"/>
      <c r="K28" s="46"/>
    </row>
    <row r="29" spans="3:11">
      <c r="C29" s="89">
        <v>20000000</v>
      </c>
      <c r="D29" s="89">
        <f ca="1">SUMPRODUCT((1-EXP(-$C29/(INDIRECT("'Prod ISO ILF Parameters'!"&amp;"E"&amp;Calc.!$F$24):INDIRECT("'Prod ISO ILF Parameters'!"&amp;"E"&amp;Calc.!$F$25)))),INDIRECT("'Prod ISO ILF Parameters'!"&amp;"G"&amp;Calc.!$F$24):INDIRECT("'Prod ISO ILF Parameters'!"&amp;"G"&amp;Calc.!$F$25))</f>
        <v>22760.669168342647</v>
      </c>
      <c r="E29" s="104">
        <f t="shared" si="1"/>
        <v>6374</v>
      </c>
      <c r="F29" s="126">
        <f t="shared" ca="1" si="2"/>
        <v>2476</v>
      </c>
      <c r="G29" s="126">
        <f t="shared" si="3"/>
        <v>13529</v>
      </c>
      <c r="H29" s="126">
        <f t="shared" ca="1" si="5"/>
        <v>45139.669168342647</v>
      </c>
      <c r="I29" s="107">
        <f t="shared" ca="1" si="4"/>
        <v>3.13</v>
      </c>
      <c r="J29" s="76"/>
      <c r="K29" s="46"/>
    </row>
    <row r="30" spans="3:11">
      <c r="C30" s="89">
        <v>25000000</v>
      </c>
      <c r="D30" s="89">
        <f ca="1">SUMPRODUCT((1-EXP(-$C30/(INDIRECT("'Prod ISO ILF Parameters'!"&amp;"E"&amp;Calc.!$F$24):INDIRECT("'Prod ISO ILF Parameters'!"&amp;"E"&amp;Calc.!$F$25)))),INDIRECT("'Prod ISO ILF Parameters'!"&amp;"G"&amp;Calc.!$F$24):INDIRECT("'Prod ISO ILF Parameters'!"&amp;"G"&amp;Calc.!$F$25))</f>
        <v>22969.750961041016</v>
      </c>
      <c r="E30" s="104">
        <f t="shared" si="1"/>
        <v>6374</v>
      </c>
      <c r="F30" s="126">
        <f t="shared" ca="1" si="2"/>
        <v>2494</v>
      </c>
      <c r="G30" s="126">
        <f t="shared" si="3"/>
        <v>15296</v>
      </c>
      <c r="H30" s="126">
        <f t="shared" ca="1" si="5"/>
        <v>47133.75096104102</v>
      </c>
      <c r="I30" s="107">
        <f t="shared" ca="1" si="4"/>
        <v>3.3</v>
      </c>
      <c r="J30" s="76"/>
      <c r="K30" s="46"/>
    </row>
    <row r="31" spans="3:11">
      <c r="C31" s="89">
        <v>50000000</v>
      </c>
      <c r="D31" s="89">
        <f ca="1">SUMPRODUCT((1-EXP(-$C31/(INDIRECT("'Prod ISO ILF Parameters'!"&amp;"E"&amp;Calc.!$F$24):INDIRECT("'Prod ISO ILF Parameters'!"&amp;"E"&amp;Calc.!$F$25)))),INDIRECT("'Prod ISO ILF Parameters'!"&amp;"G"&amp;Calc.!$F$24):INDIRECT("'Prod ISO ILF Parameters'!"&amp;"G"&amp;Calc.!$F$25))</f>
        <v>23518.816760037254</v>
      </c>
      <c r="E31" s="104">
        <f t="shared" si="1"/>
        <v>6374</v>
      </c>
      <c r="F31" s="126">
        <f t="shared" ca="1" si="2"/>
        <v>2541</v>
      </c>
      <c r="G31" s="126">
        <f t="shared" si="3"/>
        <v>22627</v>
      </c>
      <c r="H31" s="126">
        <f t="shared" ca="1" si="5"/>
        <v>55060.816760037254</v>
      </c>
      <c r="I31" s="107">
        <f t="shared" ca="1" si="4"/>
        <v>3.97</v>
      </c>
      <c r="J31" s="76"/>
      <c r="K31" s="46"/>
    </row>
    <row r="32" spans="3:11">
      <c r="C32" s="89">
        <v>75000000</v>
      </c>
      <c r="D32" s="89">
        <f ca="1">SUMPRODUCT((1-EXP(-$C32/(INDIRECT("'Prod ISO ILF Parameters'!"&amp;"E"&amp;Calc.!$F$24):INDIRECT("'Prod ISO ILF Parameters'!"&amp;"E"&amp;Calc.!$F$25)))),INDIRECT("'Prod ISO ILF Parameters'!"&amp;"G"&amp;Calc.!$F$24):INDIRECT("'Prod ISO ILF Parameters'!"&amp;"G"&amp;Calc.!$F$25))</f>
        <v>23780.063166450956</v>
      </c>
      <c r="E32" s="104">
        <f t="shared" si="1"/>
        <v>6374</v>
      </c>
      <c r="F32" s="126">
        <f t="shared" ca="1" si="2"/>
        <v>2563</v>
      </c>
      <c r="G32" s="126">
        <f t="shared" si="3"/>
        <v>28626</v>
      </c>
      <c r="H32" s="126">
        <f t="shared" ca="1" si="5"/>
        <v>61343.063166450956</v>
      </c>
      <c r="I32" s="107">
        <f t="shared" ca="1" si="4"/>
        <v>4.51</v>
      </c>
      <c r="J32" s="76"/>
      <c r="K32" s="46"/>
    </row>
    <row r="33" spans="2:11">
      <c r="C33" s="97">
        <v>100000000</v>
      </c>
      <c r="D33" s="97">
        <f ca="1">SUMPRODUCT((1-EXP(-$C33/(INDIRECT("'Prod ISO ILF Parameters'!"&amp;"E"&amp;Calc.!$F$24):INDIRECT("'Prod ISO ILF Parameters'!"&amp;"E"&amp;Calc.!$F$25)))),INDIRECT("'Prod ISO ILF Parameters'!"&amp;"G"&amp;Calc.!$F$24):INDIRECT("'Prod ISO ILF Parameters'!"&amp;"G"&amp;Calc.!$F$25))</f>
        <v>23942.960225154802</v>
      </c>
      <c r="E33" s="124">
        <f t="shared" si="1"/>
        <v>6374</v>
      </c>
      <c r="F33" s="127">
        <f t="shared" ca="1" si="2"/>
        <v>2577</v>
      </c>
      <c r="G33" s="127">
        <f t="shared" si="3"/>
        <v>33902</v>
      </c>
      <c r="H33" s="127">
        <f t="shared" ca="1" si="5"/>
        <v>66795.960225154806</v>
      </c>
      <c r="I33" s="108">
        <f t="shared" ca="1" si="4"/>
        <v>4.9800000000000004</v>
      </c>
      <c r="J33" s="77"/>
      <c r="K33" s="49"/>
    </row>
    <row r="34" spans="2:11">
      <c r="C34" s="85"/>
      <c r="D34" s="85"/>
      <c r="E34" s="119"/>
      <c r="F34" s="120"/>
      <c r="G34" s="85"/>
      <c r="H34" s="85"/>
      <c r="I34" s="5"/>
      <c r="J34" s="5"/>
      <c r="K34" s="5"/>
    </row>
    <row r="35" spans="2:11">
      <c r="C35" s="34" t="s">
        <v>188</v>
      </c>
      <c r="D35" s="56"/>
      <c r="E35" s="56"/>
      <c r="F35" s="56"/>
      <c r="G35" s="56"/>
      <c r="H35" s="56"/>
    </row>
    <row r="36" spans="2:11">
      <c r="C36" s="109">
        <v>0</v>
      </c>
      <c r="D36" s="88">
        <f ca="1">SUMPRODUCT((1-EXP(-$C36/(INDIRECT("'Prod ISO ILF Parameters'!"&amp;"E"&amp;Calc.!$F$24):INDIRECT("'Prod ISO ILF Parameters'!"&amp;"E"&amp;Calc.!$F$25)))),INDIRECT("'Prod ISO ILF Parameters'!"&amp;"G"&amp;Calc.!$F$24):INDIRECT("'Prod ISO ILF Parameters'!"&amp;"G"&amp;Calc.!$F$25))</f>
        <v>0</v>
      </c>
      <c r="E36" s="103">
        <f>$D$63</f>
        <v>6374</v>
      </c>
      <c r="F36" s="125">
        <f ca="1">ROUND((D36+E36)*$D$64,0)</f>
        <v>542</v>
      </c>
      <c r="G36" s="141">
        <f>ROUND(VLOOKUP(C36,$C$70:$P$96,$G$5,FALSE),0)</f>
        <v>0</v>
      </c>
      <c r="H36" s="125">
        <f ca="1">SUM(D36:G36)</f>
        <v>6916</v>
      </c>
      <c r="I36" s="106">
        <f ca="1">ROUND(CHOOSE(sel_ILF_method_comb,D36/$D$13,(D36+G36)/($D$13+$G$13),(D36+G36+E36)/($D$13+$E$13+$G$13),H36/$H$13),2)</f>
        <v>0</v>
      </c>
      <c r="J36" s="72"/>
      <c r="K36" s="43"/>
    </row>
    <row r="37" spans="2:11">
      <c r="C37" s="89">
        <v>100000</v>
      </c>
      <c r="D37" s="89">
        <f ca="1">SUMPRODUCT((1-EXP(-$C37/(INDIRECT("'Prod ISO ILF Parameters'!"&amp;"E"&amp;Calc.!$F$24):INDIRECT("'Prod ISO ILF Parameters'!"&amp;"E"&amp;Calc.!$F$25)))),INDIRECT("'Prod ISO ILF Parameters'!"&amp;"G"&amp;Calc.!$F$24):INDIRECT("'Prod ISO ILF Parameters'!"&amp;"G"&amp;Calc.!$F$25))</f>
        <v>10397.318462748352</v>
      </c>
      <c r="E37" s="104">
        <f>$D$63</f>
        <v>6374</v>
      </c>
      <c r="F37" s="126">
        <f ca="1">ROUND((D37+E37)*$D$64,0)</f>
        <v>1426</v>
      </c>
      <c r="G37" s="126">
        <f>ROUND(VLOOKUP(C37,$C$70:$P$96,$G$5,FALSE),0)</f>
        <v>1214</v>
      </c>
      <c r="H37" s="126">
        <f ca="1">SUM(D37:G37)</f>
        <v>19411.31846274835</v>
      </c>
      <c r="I37" s="107">
        <f ca="1">ROUND(CHOOSE(sel_ILF_method_comb,D37/$D$13,(D37+G37)/($D$13+$G$13),(D37+G37+E37)/($D$13+$E$13+$G$13),H37/$H$13),2)</f>
        <v>1</v>
      </c>
      <c r="J37" s="76"/>
      <c r="K37" s="46"/>
    </row>
    <row r="38" spans="2:11" s="231" customFormat="1">
      <c r="C38" s="89">
        <f>Calc.!B19</f>
        <v>1000000</v>
      </c>
      <c r="D38" s="89">
        <f ca="1">SUMPRODUCT((1-EXP(-$C38/(INDIRECT("'Prod ISO ILF Parameters'!"&amp;"E"&amp;Calc.!$F$24):INDIRECT("'Prod ISO ILF Parameters'!"&amp;"E"&amp;Calc.!$F$25)))),INDIRECT("'Prod ISO ILF Parameters'!"&amp;"G"&amp;Calc.!$F$24):INDIRECT("'Prod ISO ILF Parameters'!"&amp;"G"&amp;Calc.!$F$25))</f>
        <v>17345.044252533185</v>
      </c>
      <c r="E38" s="104">
        <f>$D$63</f>
        <v>6374</v>
      </c>
      <c r="F38" s="126">
        <f ca="1">ROUND((D38+E38)*$D$64,0)</f>
        <v>2016</v>
      </c>
      <c r="G38" s="126">
        <f>ROUND(VLOOKUP(C38,$C$70:$P$96,$G$5,FALSE),0)</f>
        <v>3025</v>
      </c>
      <c r="H38" s="126">
        <f ca="1">SUM(D38:G38)</f>
        <v>28760.044252533185</v>
      </c>
      <c r="I38" s="107">
        <f ca="1">ROUND(CHOOSE(sel_ILF_method_comb,D38/$D$13,(D38+G38)/($D$13+$G$13),(D38+G38+E38)/($D$13+$E$13+$G$13),H38/$H$13),2)</f>
        <v>1.75</v>
      </c>
      <c r="J38" s="76"/>
      <c r="K38" s="46"/>
    </row>
    <row r="39" spans="2:11">
      <c r="C39" s="89">
        <f>Calc.!B17</f>
        <v>0</v>
      </c>
      <c r="D39" s="89">
        <f ca="1">SUMPRODUCT((1-EXP(-$C39/(INDIRECT("'Prod ISO ILF Parameters'!"&amp;"E"&amp;Calc.!$F$24):INDIRECT("'Prod ISO ILF Parameters'!"&amp;"E"&amp;Calc.!$F$25)))),INDIRECT("'Prod ISO ILF Parameters'!"&amp;"G"&amp;Calc.!$F$24):INDIRECT("'Prod ISO ILF Parameters'!"&amp;"G"&amp;Calc.!$F$25))</f>
        <v>0</v>
      </c>
      <c r="E39" s="104">
        <f>$D$63</f>
        <v>6374</v>
      </c>
      <c r="F39" s="126">
        <f ca="1">ROUND((D39+E39)*$D$64,0)</f>
        <v>542</v>
      </c>
      <c r="G39" s="126">
        <f>ROUND(VLOOKUP(C39,$C$70:$P$96,$G$5,FALSE),0)</f>
        <v>0</v>
      </c>
      <c r="H39" s="126">
        <f ca="1">SUM(D39:G39)</f>
        <v>6916</v>
      </c>
      <c r="I39" s="107">
        <f ca="1">ROUND(CHOOSE(sel_ILF_method_comb,D39/$D$13,(D39+G39)/($D$13+$G$13),(D39+G39+E39)/($D$13+$E$13+$G$13),H39/$H$13),2)</f>
        <v>0</v>
      </c>
      <c r="J39" s="76"/>
      <c r="K39" s="46"/>
    </row>
    <row r="40" spans="2:11">
      <c r="C40" s="89">
        <f>Calc.!B18</f>
        <v>2250000</v>
      </c>
      <c r="D40" s="97">
        <f ca="1">SUMPRODUCT((1-EXP(-$C40/(INDIRECT("'Prod ISO ILF Parameters'!"&amp;"E"&amp;Calc.!$F$24):INDIRECT("'Prod ISO ILF Parameters'!"&amp;"E"&amp;Calc.!$F$25)))),INDIRECT("'Prod ISO ILF Parameters'!"&amp;"G"&amp;Calc.!$F$24):INDIRECT("'Prod ISO ILF Parameters'!"&amp;"G"&amp;Calc.!$F$25))</f>
        <v>19453.457498883392</v>
      </c>
      <c r="E40" s="124">
        <f>$D$63</f>
        <v>6374</v>
      </c>
      <c r="F40" s="127">
        <f ca="1">ROUND((D40+E40)*$D$64,0)</f>
        <v>2195</v>
      </c>
      <c r="G40" s="127">
        <f>ROUND(VLOOKUP(C40,$C$70:$P$96,$G$5,FALSE),0)</f>
        <v>4460</v>
      </c>
      <c r="H40" s="127">
        <f ca="1">SUM(D40:G40)</f>
        <v>32482.457498883392</v>
      </c>
      <c r="I40" s="108">
        <f ca="1">ROUND(CHOOSE(sel_ILF_method_comb,D40/$D$13,(D40+G40)/($D$13+$G$13),(D40+G40+E40)/($D$13+$E$13+$G$13),H40/$H$13),2)</f>
        <v>2.06</v>
      </c>
      <c r="J40" s="77"/>
      <c r="K40" s="49"/>
    </row>
    <row r="46" spans="2:11">
      <c r="B46" s="34" t="s">
        <v>140</v>
      </c>
    </row>
    <row r="47" spans="2:11">
      <c r="B47" s="72"/>
      <c r="C47" s="359" t="s">
        <v>274</v>
      </c>
      <c r="D47" s="359"/>
    </row>
    <row r="48" spans="2:11">
      <c r="B48" s="76"/>
      <c r="C48" s="78" t="s">
        <v>275</v>
      </c>
      <c r="D48" s="78" t="s">
        <v>181</v>
      </c>
      <c r="G48" s="61" t="s">
        <v>171</v>
      </c>
      <c r="H48" s="62">
        <f>'Prod ISO ILF Parameters'!N6</f>
        <v>1.8610000000000001E-7</v>
      </c>
    </row>
    <row r="49" spans="2:9">
      <c r="B49" s="45">
        <v>1</v>
      </c>
      <c r="C49" s="96">
        <f t="array" ref="C49">IFERROR(INDEX('Prod ISO ILF Parameters'!$E$2:$E$31,SMALL(IF(RIGHT(Calc.!$F$23,1)='Prod ISO ILF Parameters'!$C$2:$C$31,ROW('Prod ISO ILF Parameters'!$C$2:$C$31)-MIN(ROW('Prod ISO ILF Parameters'!$C$2:$C$31))+1,""),ROW('Prod ISO Factors tabA'!A1))),1)</f>
        <v>943</v>
      </c>
      <c r="D49" s="72">
        <f t="array" ref="D49">IFERROR(INDEX('Prod ISO ILF Parameters'!$F$2:$F$31,SMALL(IF(RIGHT(Calc.!$F$23,1)='Prod ISO ILF Parameters'!$C$2:$C$31,ROW('Prod ISO ILF Parameters'!$C$2:$C$31)-MIN(ROW('Prod ISO ILF Parameters'!$C$2:$C$31))+1,""),ROW('Prod ISO Factors tabA'!A1))),0)</f>
        <v>0.24033599999999999</v>
      </c>
      <c r="G49" s="61" t="s">
        <v>172</v>
      </c>
      <c r="H49" s="53">
        <f>'Prod ISO ILF Parameters'!N7</f>
        <v>2</v>
      </c>
    </row>
    <row r="50" spans="2:9">
      <c r="B50" s="45">
        <v>2</v>
      </c>
      <c r="C50" s="89">
        <f t="array" ref="C50">IFERROR(INDEX('Prod ISO ILF Parameters'!$E$2:$E$31,SMALL(IF(RIGHT(Calc.!$F$23,1)='Prod ISO ILF Parameters'!$C$2:$C$31,ROW('Prod ISO ILF Parameters'!$C$2:$C$31)-MIN(ROW('Prod ISO ILF Parameters'!$C$2:$C$31))+1,""),ROW('Prod ISO Factors tabA'!A2))),1)</f>
        <v>4239</v>
      </c>
      <c r="D50" s="72">
        <f t="array" ref="D50">IFERROR(INDEX('Prod ISO ILF Parameters'!$F$2:$F$31,SMALL(IF(RIGHT(Calc.!$F$23,1)='Prod ISO ILF Parameters'!$C$2:$C$31,ROW('Prod ISO ILF Parameters'!$C$2:$C$31)-MIN(ROW('Prod ISO ILF Parameters'!$C$2:$C$31))+1,""),ROW('Prod ISO Factors tabA'!A2))),0)</f>
        <v>0.50055099999999997</v>
      </c>
      <c r="G50" s="61" t="s">
        <v>173</v>
      </c>
      <c r="H50" s="53">
        <f>'Prod ISO ILF Parameters'!N8</f>
        <v>1.4999999999999999E-2</v>
      </c>
    </row>
    <row r="51" spans="2:9">
      <c r="B51" s="45">
        <v>3</v>
      </c>
      <c r="C51" s="89">
        <f t="array" ref="C51">IFERROR(INDEX('Prod ISO ILF Parameters'!$E$2:$E$31,SMALL(IF(RIGHT(Calc.!$F$23,1)='Prod ISO ILF Parameters'!$C$2:$C$31,ROW('Prod ISO ILF Parameters'!$C$2:$C$31)-MIN(ROW('Prod ISO ILF Parameters'!$C$2:$C$31))+1,""),ROW('Prod ISO Factors tabA'!A3))),1)</f>
        <v>18720</v>
      </c>
      <c r="D51" s="72">
        <f t="array" ref="D51">IFERROR(INDEX('Prod ISO ILF Parameters'!$F$2:$F$31,SMALL(IF(RIGHT(Calc.!$F$23,1)='Prod ISO ILF Parameters'!$C$2:$C$31,ROW('Prod ISO ILF Parameters'!$C$2:$C$31)-MIN(ROW('Prod ISO ILF Parameters'!$C$2:$C$31))+1,""),ROW('Prod ISO Factors tabA'!A3))),0)</f>
        <v>0.19008900000000001</v>
      </c>
      <c r="G51" s="61" t="s">
        <v>174</v>
      </c>
      <c r="H51" s="53">
        <f>'Prod ISO ILF Parameters'!N9</f>
        <v>1E-3</v>
      </c>
    </row>
    <row r="52" spans="2:9">
      <c r="B52" s="45">
        <v>4</v>
      </c>
      <c r="C52" s="89">
        <f t="array" ref="C52">IFERROR(INDEX('Prod ISO ILF Parameters'!$E$2:$E$31,SMALL(IF(RIGHT(Calc.!$F$23,1)='Prod ISO ILF Parameters'!$C$2:$C$31,ROW('Prod ISO ILF Parameters'!$C$2:$C$31)-MIN(ROW('Prod ISO ILF Parameters'!$C$2:$C$31))+1,""),ROW('Prod ISO Factors tabA'!A4))),1)</f>
        <v>84728</v>
      </c>
      <c r="D52" s="72">
        <f t="array" ref="D52">IFERROR(INDEX('Prod ISO ILF Parameters'!$F$2:$F$31,SMALL(IF(RIGHT(Calc.!$F$23,1)='Prod ISO ILF Parameters'!$C$2:$C$31,ROW('Prod ISO ILF Parameters'!$C$2:$C$31)-MIN(ROW('Prod ISO ILF Parameters'!$C$2:$C$31))+1,""),ROW('Prod ISO Factors tabA'!A4))),0)</f>
        <v>5.5169000000000003E-2</v>
      </c>
      <c r="G52" s="61" t="s">
        <v>175</v>
      </c>
      <c r="H52" s="53">
        <f>'Prod ISO ILF Parameters'!N10</f>
        <v>1050</v>
      </c>
    </row>
    <row r="53" spans="2:9">
      <c r="B53" s="45">
        <v>5</v>
      </c>
      <c r="C53" s="89">
        <f t="array" ref="C53">IFERROR(INDEX('Prod ISO ILF Parameters'!$E$2:$E$31,SMALL(IF(RIGHT(Calc.!$F$23,1)='Prod ISO ILF Parameters'!$C$2:$C$31,ROW('Prod ISO ILF Parameters'!$C$2:$C$31)-MIN(ROW('Prod ISO ILF Parameters'!$C$2:$C$31))+1,""),ROW('Prod ISO Factors tabA'!A5))),1)</f>
        <v>471106</v>
      </c>
      <c r="D53" s="72">
        <f t="array" ref="D53">IFERROR(INDEX('Prod ISO ILF Parameters'!$F$2:$F$31,SMALL(IF(RIGHT(Calc.!$F$23,1)='Prod ISO ILF Parameters'!$C$2:$C$31,ROW('Prod ISO ILF Parameters'!$C$2:$C$31)-MIN(ROW('Prod ISO ILF Parameters'!$C$2:$C$31))+1,""),ROW('Prod ISO Factors tabA'!A5))),0)</f>
        <v>1.0874E-2</v>
      </c>
      <c r="G53" s="61" t="s">
        <v>176</v>
      </c>
      <c r="H53" s="53">
        <f>'Prod ISO ILF Parameters'!N11</f>
        <v>343.14</v>
      </c>
    </row>
    <row r="54" spans="2:9">
      <c r="B54" s="45">
        <v>6</v>
      </c>
      <c r="C54" s="89">
        <f t="array" ref="C54">IFERROR(INDEX('Prod ISO ILF Parameters'!$E$2:$E$31,SMALL(IF(RIGHT(Calc.!$F$23,1)='Prod ISO ILF Parameters'!$C$2:$C$31,ROW('Prod ISO ILF Parameters'!$C$2:$C$31)-MIN(ROW('Prod ISO ILF Parameters'!$C$2:$C$31))+1,""),ROW('Prod ISO Factors tabA'!A6))),1)</f>
        <v>1362015</v>
      </c>
      <c r="D54" s="72">
        <f t="array" ref="D54">IFERROR(INDEX('Prod ISO ILF Parameters'!$F$2:$F$31,SMALL(IF(RIGHT(Calc.!$F$23,1)='Prod ISO ILF Parameters'!$C$2:$C$31,ROW('Prod ISO ILF Parameters'!$C$2:$C$31)-MIN(ROW('Prod ISO ILF Parameters'!$C$2:$C$31))+1,""),ROW('Prod ISO Factors tabA'!A6))),0)</f>
        <v>2.2179999999999999E-3</v>
      </c>
    </row>
    <row r="55" spans="2:9">
      <c r="B55" s="45">
        <v>7</v>
      </c>
      <c r="C55" s="89">
        <f t="array" ref="C55">IFERROR(INDEX('Prod ISO ILF Parameters'!$E$2:$E$31,SMALL(IF(RIGHT(Calc.!$F$23,1)='Prod ISO ILF Parameters'!$C$2:$C$31,ROW('Prod ISO ILF Parameters'!$C$2:$C$31)-MIN(ROW('Prod ISO ILF Parameters'!$C$2:$C$31))+1,""),ROW('Prod ISO Factors tabA'!A7))),1)</f>
        <v>3520028</v>
      </c>
      <c r="D55" s="72">
        <f t="array" ref="D55">IFERROR(INDEX('Prod ISO ILF Parameters'!$F$2:$F$31,SMALL(IF(RIGHT(Calc.!$F$23,1)='Prod ISO ILF Parameters'!$C$2:$C$31,ROW('Prod ISO ILF Parameters'!$C$2:$C$31)-MIN(ROW('Prod ISO ILF Parameters'!$C$2:$C$31))+1,""),ROW('Prod ISO Factors tabA'!A7))),0)</f>
        <v>5.3799999999999996E-4</v>
      </c>
      <c r="G55" s="63" t="s">
        <v>258</v>
      </c>
      <c r="H55" s="64">
        <f>1-SQRT(3*$H$51)</f>
        <v>0.94522774424948341</v>
      </c>
      <c r="I55" s="34" t="s">
        <v>276</v>
      </c>
    </row>
    <row r="56" spans="2:9">
      <c r="B56" s="45">
        <v>8</v>
      </c>
      <c r="C56" s="89">
        <f t="array" ref="C56">IFERROR(INDEX('Prod ISO ILF Parameters'!$E$2:$E$31,SMALL(IF(RIGHT(Calc.!$F$23,1)='Prod ISO ILF Parameters'!$C$2:$C$31,ROW('Prod ISO ILF Parameters'!$C$2:$C$31)-MIN(ROW('Prod ISO ILF Parameters'!$C$2:$C$31))+1,""),ROW('Prod ISO Factors tabA'!A8))),1)</f>
        <v>8383497</v>
      </c>
      <c r="D56" s="72">
        <f t="array" ref="D56">IFERROR(INDEX('Prod ISO ILF Parameters'!$F$2:$F$31,SMALL(IF(RIGHT(Calc.!$F$23,1)='Prod ISO ILF Parameters'!$C$2:$C$31,ROW('Prod ISO ILF Parameters'!$C$2:$C$31)-MIN(ROW('Prod ISO ILF Parameters'!$C$2:$C$31))+1,""),ROW('Prod ISO Factors tabA'!A8))),0)</f>
        <v>1.5799999999999999E-4</v>
      </c>
      <c r="G56" s="63" t="s">
        <v>259</v>
      </c>
      <c r="H56" s="51">
        <v>1</v>
      </c>
    </row>
    <row r="57" spans="2:9">
      <c r="B57" s="45">
        <v>9</v>
      </c>
      <c r="C57" s="89">
        <f t="array" ref="C57">IFERROR(INDEX('Prod ISO ILF Parameters'!$E$2:$E$31,SMALL(IF(RIGHT(Calc.!$F$23,1)='Prod ISO ILF Parameters'!$C$2:$C$31,ROW('Prod ISO ILF Parameters'!$C$2:$C$31)-MIN(ROW('Prod ISO ILF Parameters'!$C$2:$C$31))+1,""),ROW('Prod ISO Factors tabA'!A9))),1)</f>
        <v>22047278</v>
      </c>
      <c r="D57" s="72">
        <f t="array" ref="D57">IFERROR(INDEX('Prod ISO ILF Parameters'!$F$2:$F$31,SMALL(IF(RIGHT(Calc.!$F$23,1)='Prod ISO ILF Parameters'!$C$2:$C$31,ROW('Prod ISO ILF Parameters'!$C$2:$C$31)-MIN(ROW('Prod ISO ILF Parameters'!$C$2:$C$31))+1,""),ROW('Prod ISO Factors tabA'!A9))),0)</f>
        <v>5.3999999999999998E-5</v>
      </c>
      <c r="G57" s="63" t="s">
        <v>260</v>
      </c>
      <c r="H57" s="64">
        <f>1+SQRT(3*$H$51)</f>
        <v>1.0547722557505166</v>
      </c>
      <c r="I57" s="34" t="s">
        <v>277</v>
      </c>
    </row>
    <row r="58" spans="2:9">
      <c r="B58" s="45">
        <v>10</v>
      </c>
      <c r="C58" s="89">
        <f t="array" ref="C58">IFERROR(INDEX('Prod ISO ILF Parameters'!$E$2:$E$31,SMALL(IF(RIGHT(Calc.!$F$23,1)='Prod ISO ILF Parameters'!$C$2:$C$31,ROW('Prod ISO ILF Parameters'!$C$2:$C$31)-MIN(ROW('Prod ISO ILF Parameters'!$C$2:$C$31))+1,""),ROW('Prod ISO Factors tabA'!A10))),1)</f>
        <v>100000000</v>
      </c>
      <c r="D58" s="72">
        <f t="array" ref="D58">IFERROR(INDEX('Prod ISO ILF Parameters'!$F$2:$F$31,SMALL(IF(RIGHT(Calc.!$F$23,1)='Prod ISO ILF Parameters'!$C$2:$C$31,ROW('Prod ISO ILF Parameters'!$C$2:$C$31)-MIN(ROW('Prod ISO ILF Parameters'!$C$2:$C$31))+1,""),ROW('Prod ISO Factors tabA'!A10))),0)</f>
        <v>1.2999999999999999E-5</v>
      </c>
      <c r="G58" s="74"/>
      <c r="H58" s="75"/>
    </row>
    <row r="59" spans="2:9">
      <c r="B59" s="45">
        <v>11</v>
      </c>
      <c r="C59" s="89">
        <f t="array" ref="C59">IFERROR(INDEX('Prod ISO ILF Parameters'!$E$2:$E$31,SMALL(IF(RIGHT(Calc.!$F$23,1)='Prod ISO ILF Parameters'!$C$2:$C$31,ROW('Prod ISO ILF Parameters'!$C$2:$C$31)-MIN(ROW('Prod ISO ILF Parameters'!$C$2:$C$31))+1,""),ROW('Prod ISO Factors tabA'!A11))),1)</f>
        <v>1</v>
      </c>
      <c r="D59" s="72">
        <f t="array" ref="D59">IFERROR(INDEX('Prod ISO ILF Parameters'!$F$2:$F$31,SMALL(IF(RIGHT(Calc.!$F$23,1)='Prod ISO ILF Parameters'!$C$2:$C$31,ROW('Prod ISO ILF Parameters'!$C$2:$C$31)-MIN(ROW('Prod ISO ILF Parameters'!$C$2:$C$31))+1,""),ROW('Prod ISO Factors tabA'!A11))),0)</f>
        <v>0</v>
      </c>
      <c r="G59" s="74"/>
      <c r="H59" s="75"/>
    </row>
    <row r="60" spans="2:9">
      <c r="B60" s="45">
        <v>12</v>
      </c>
      <c r="C60" s="89">
        <f t="array" ref="C60">IFERROR(INDEX('Prod ISO ILF Parameters'!$E$2:$E$31,SMALL(IF(RIGHT(Calc.!$F$23,1)='Prod ISO ILF Parameters'!$C$2:$C$31,ROW('Prod ISO ILF Parameters'!$C$2:$C$31)-MIN(ROW('Prod ISO ILF Parameters'!$C$2:$C$31))+1,""),ROW('Prod ISO Factors tabA'!A12))),1)</f>
        <v>1</v>
      </c>
      <c r="D60" s="72">
        <f t="array" ref="D60">IFERROR(INDEX('Prod ISO ILF Parameters'!$F$2:$F$31,SMALL(IF(RIGHT(Calc.!$F$23,1)='Prod ISO ILF Parameters'!$C$2:$C$31,ROW('Prod ISO ILF Parameters'!$C$2:$C$31)-MIN(ROW('Prod ISO ILF Parameters'!$C$2:$C$31))+1,""),ROW('Prod ISO Factors tabA'!A12))),0)</f>
        <v>0</v>
      </c>
      <c r="G60" s="74"/>
      <c r="H60" s="75"/>
    </row>
    <row r="61" spans="2:9">
      <c r="B61" s="45">
        <v>13</v>
      </c>
      <c r="C61" s="89">
        <f t="array" ref="C61">IFERROR(INDEX('Prod ISO ILF Parameters'!$E$2:$E$31,SMALL(IF(RIGHT(Calc.!$F$23,1)='Prod ISO ILF Parameters'!$C$2:$C$31,ROW('Prod ISO ILF Parameters'!$C$2:$C$31)-MIN(ROW('Prod ISO ILF Parameters'!$C$2:$C$31))+1,""),ROW('Prod ISO Factors tabA'!A13))),1)</f>
        <v>1</v>
      </c>
      <c r="D61" s="72">
        <f t="array" ref="D61">IFERROR(INDEX('Prod ISO ILF Parameters'!$F$2:$F$31,SMALL(IF(RIGHT(Calc.!$F$23,1)='Prod ISO ILF Parameters'!$C$2:$C$31,ROW('Prod ISO ILF Parameters'!$C$2:$C$31)-MIN(ROW('Prod ISO ILF Parameters'!$C$2:$C$31))+1,""),ROW('Prod ISO Factors tabA'!A13))),0)</f>
        <v>0</v>
      </c>
      <c r="G61" s="74"/>
      <c r="H61" s="75"/>
    </row>
    <row r="62" spans="2:9">
      <c r="B62" s="47">
        <v>14</v>
      </c>
      <c r="C62" s="97">
        <f t="array" ref="C62">IFERROR(INDEX('Prod ISO ILF Parameters'!$E$2:$E$31,SMALL(IF(RIGHT(Calc.!$F$23,1)='Prod ISO ILF Parameters'!$C$2:$C$31,ROW('Prod ISO ILF Parameters'!$C$2:$C$31)-MIN(ROW('Prod ISO ILF Parameters'!$C$2:$C$31))+1,""),ROW('Prod ISO Factors tabA'!A14))),1)</f>
        <v>1</v>
      </c>
      <c r="D62" s="72">
        <f t="array" ref="D62">IFERROR(INDEX('Prod ISO ILF Parameters'!$F$2:$F$31,SMALL(IF(RIGHT(Calc.!$F$23,1)='Prod ISO ILF Parameters'!$C$2:$C$31,ROW('Prod ISO ILF Parameters'!$C$2:$C$31)-MIN(ROW('Prod ISO ILF Parameters'!$C$2:$C$31))+1,""),ROW('Prod ISO Factors tabA'!A14))),0)</f>
        <v>0</v>
      </c>
      <c r="G62" s="74"/>
      <c r="H62" s="75"/>
    </row>
    <row r="63" spans="2:9">
      <c r="C63" s="77" t="s">
        <v>138</v>
      </c>
      <c r="D63" s="77">
        <f t="array" ref="D63">INDEX(ALAEgrp!$D$2:$D$61,MATCH(Calc.!$F$23,ALAEgrp!$A$2:$A$61&amp;ALAEgrp!$C$2:$C$61,0))</f>
        <v>6374</v>
      </c>
      <c r="G63" s="74"/>
      <c r="H63" s="75"/>
    </row>
    <row r="64" spans="2:9">
      <c r="C64" s="51" t="s">
        <v>166</v>
      </c>
      <c r="D64" s="65">
        <f>'Prod ISO ILF Parameters'!S2</f>
        <v>8.5000000000000006E-2</v>
      </c>
      <c r="G64" s="74"/>
      <c r="H64" s="75"/>
    </row>
    <row r="66" spans="1:16">
      <c r="C66" s="363" t="s">
        <v>261</v>
      </c>
      <c r="D66" s="364"/>
      <c r="E66" s="365"/>
      <c r="F66" s="102">
        <f>SUMPRODUCT(tabA_Wt, tabA_Mu*H55)</f>
        <v>23095.670283033098</v>
      </c>
      <c r="G66" s="102">
        <f>SUMPRODUCT(tabA_Wt, tabA_Mu*H56)</f>
        <v>24433.974165000003</v>
      </c>
      <c r="H66" s="102">
        <f>SUMPRODUCT(tabA_Wt, tabA_Mu*H57)</f>
        <v>25772.278046966894</v>
      </c>
      <c r="I66" s="131">
        <f>2*SUMPRODUCT(tabA_Wt,tabA_Mu*$H$55,tabA_Mu*$H$55)</f>
        <v>323465100592.64252</v>
      </c>
      <c r="J66" s="131">
        <f>2*SUMPRODUCT(tabA_Wt,tabA_Mu*$H$56,tabA_Mu*$H$56)</f>
        <v>362038293744.29614</v>
      </c>
      <c r="K66" s="131">
        <f>2*SUMPRODUCT(tabA_Wt,tabA_Mu*$H$57,tabA_Mu*$H$57)</f>
        <v>402783716658.41553</v>
      </c>
    </row>
    <row r="67" spans="1:16">
      <c r="C67" s="370" t="s">
        <v>30</v>
      </c>
      <c r="D67" s="370" t="s">
        <v>262</v>
      </c>
      <c r="E67" s="370" t="s">
        <v>137</v>
      </c>
      <c r="F67" s="370" t="s">
        <v>263</v>
      </c>
      <c r="G67" s="370" t="s">
        <v>264</v>
      </c>
      <c r="H67" s="369" t="s">
        <v>265</v>
      </c>
      <c r="I67" s="369" t="s">
        <v>266</v>
      </c>
      <c r="J67" s="369" t="s">
        <v>267</v>
      </c>
      <c r="K67" s="369" t="s">
        <v>268</v>
      </c>
      <c r="L67" s="369" t="s">
        <v>269</v>
      </c>
      <c r="M67" s="369" t="s">
        <v>270</v>
      </c>
      <c r="N67" s="369"/>
      <c r="O67" s="369" t="s">
        <v>270</v>
      </c>
      <c r="P67" s="369" t="s">
        <v>273</v>
      </c>
    </row>
    <row r="68" spans="1:16">
      <c r="C68" s="370"/>
      <c r="D68" s="370"/>
      <c r="E68" s="370"/>
      <c r="F68" s="370"/>
      <c r="G68" s="370"/>
      <c r="H68" s="369"/>
      <c r="I68" s="369"/>
      <c r="J68" s="369"/>
      <c r="K68" s="369"/>
      <c r="L68" s="369"/>
      <c r="M68" s="369"/>
      <c r="N68" s="369"/>
      <c r="O68" s="369"/>
      <c r="P68" s="369"/>
    </row>
    <row r="69" spans="1:16">
      <c r="C69" s="375"/>
      <c r="D69" s="375"/>
      <c r="E69" s="375"/>
      <c r="F69" s="375"/>
      <c r="G69" s="375"/>
      <c r="H69" s="374"/>
      <c r="I69" s="374"/>
      <c r="J69" s="374"/>
      <c r="K69" s="374"/>
      <c r="L69" s="374"/>
      <c r="M69" s="82" t="s">
        <v>271</v>
      </c>
      <c r="N69" s="82" t="s">
        <v>272</v>
      </c>
      <c r="O69" s="369"/>
      <c r="P69" s="369"/>
    </row>
    <row r="70" spans="1:16">
      <c r="C70" s="96">
        <v>100000</v>
      </c>
      <c r="D70" s="80">
        <f t="array" ref="D70">INDEX(RLwgtbygrp!$E$2:$E$841,MATCH(Calc.!$F$23&amp;C70,RLwgtbygrp!$A$2:$A$841&amp;RLwgtbygrp!$C$2:$C$841&amp;RLwgtbygrp!$D$2:$D$841,0))</f>
        <v>8.9999999999999998E-4</v>
      </c>
      <c r="E70" s="96">
        <f ca="1">SUMPRODUCT((1-EXP(-$C70/(INDIRECT("'Prod ISO ILF Parameters'!"&amp;"E"&amp;Calc.!$F$24):INDIRECT("'Prod ISO ILF Parameters'!"&amp;"E"&amp;Calc.!$F$25)))),INDIRECT("'Prod ISO ILF Parameters'!"&amp;"G"&amp;Calc.!$F$24):INDIRECT("'Prod ISO ILF Parameters'!"&amp;"G"&amp;Calc.!$F$25))</f>
        <v>10397.318462748352</v>
      </c>
      <c r="F70" s="96">
        <f t="shared" ref="F70:F96" si="6">$F$66-SUMPRODUCT(tabA_Wt, tabA_Mu*$H$55,EXP(-$C70/(tabA_Mu*$H$55)))</f>
        <v>9985.0657208599041</v>
      </c>
      <c r="G70" s="96">
        <f t="shared" ref="G70:G96" si="7">$G$66-SUMPRODUCT(tabA_Wt,tabA_Mu*$H$56,EXP(-$C70/(tabA_Mu*$H$56)))</f>
        <v>10397.318462748355</v>
      </c>
      <c r="H70" s="96">
        <f t="shared" ref="H70:H96" si="8">$H$66-SUMPRODUCT(tabA_Wt,tabA_Mu*$H$57,EXP(-$C70/(tabA_Mu*$H$57)))</f>
        <v>10801.494871791889</v>
      </c>
      <c r="I70" s="128">
        <f t="shared" ref="I70:I96" si="9">$I$66-2*SUMPRODUCT(tabA_Wt, tabA_Mu*$H$55,tabA_Mu*$H$55+$C70,EXP(-$C70/(tabA_Mu*$H$55)))</f>
        <v>506180495.25323486</v>
      </c>
      <c r="J70" s="128">
        <f t="shared" ref="J70:J96" si="10">$J$66-2*SUMPRODUCT(tabA_Wt, tabA_Mu*$H$56,tabA_Mu*$H$56+$C70,EXP(-$C70/(tabA_Mu*$H$56)))</f>
        <v>532318311.97155762</v>
      </c>
      <c r="K70" s="128">
        <f t="shared" ref="K70:K96" si="11">$K$66-2*SUMPRODUCT(tabA_Wt, tabA_Mu*$H$57,tabA_Mu*$H$57+$C70,EXP(-$C70/(tabA_Mu*$H$57)))</f>
        <v>558268090.20556641</v>
      </c>
      <c r="L70" s="110">
        <f>$H$48*(($I70+4*$J70+$K70)+$H$49*($F70^2+4*$G70^2+$H70^2))/6</f>
        <v>139.30525862364277</v>
      </c>
      <c r="M70" s="96">
        <f t="shared" ref="M70:M93" si="12">2*$H$48*$H$50*$H$52*($F70*$F$97+4*$G70*$G$97+$H70*$H$97)/6</f>
        <v>1060.5281764562667</v>
      </c>
      <c r="N70" s="96">
        <f t="shared" ref="N70:N93" si="13">2*$H$48*$H$53*(($F70*$F$97+4*$G70*$G$97+$H70*$H$97)/6-($F70+4*$G70+$H70)/6*$F$98)</f>
        <v>13.767474048617576</v>
      </c>
      <c r="O70" s="96">
        <f>M70+N70</f>
        <v>1074.2956505048842</v>
      </c>
      <c r="P70" s="110">
        <f>L70+O70</f>
        <v>1213.6009091285268</v>
      </c>
    </row>
    <row r="71" spans="1:16">
      <c r="C71" s="89">
        <v>200000</v>
      </c>
      <c r="D71" s="80">
        <f t="array" ref="D71">INDEX(RLwgtbygrp!$E$2:$E$841,MATCH(Calc.!$F$23&amp;C71,RLwgtbygrp!$A$2:$A$841&amp;RLwgtbygrp!$C$2:$C$841&amp;RLwgtbygrp!$D$2:$D$841,0))</f>
        <v>0</v>
      </c>
      <c r="E71" s="89">
        <f ca="1">SUMPRODUCT((1-EXP(-$C71/(INDIRECT("'Prod ISO ILF Parameters'!"&amp;"E"&amp;Calc.!$F$24):INDIRECT("'Prod ISO ILF Parameters'!"&amp;"E"&amp;Calc.!$F$25)))),INDIRECT("'Prod ISO ILF Parameters'!"&amp;"G"&amp;Calc.!$F$24):INDIRECT("'Prod ISO ILF Parameters'!"&amp;"G"&amp;Calc.!$F$25))</f>
        <v>12473.92895993037</v>
      </c>
      <c r="F71" s="89">
        <f t="shared" si="6"/>
        <v>11949.872534886215</v>
      </c>
      <c r="G71" s="89">
        <f t="shared" si="7"/>
        <v>12473.928959930374</v>
      </c>
      <c r="H71" s="89">
        <f t="shared" si="8"/>
        <v>12988.580922770745</v>
      </c>
      <c r="I71" s="129">
        <f t="shared" si="9"/>
        <v>1073318838.9857788</v>
      </c>
      <c r="J71" s="129">
        <f t="shared" si="10"/>
        <v>1132022921.1923828</v>
      </c>
      <c r="K71" s="129">
        <f t="shared" si="11"/>
        <v>1190167092.6925049</v>
      </c>
      <c r="L71" s="111">
        <f t="shared" ref="L71:L96" si="14">$H$48*(($I71+4*$J71+$K71)+$H$49*($F71^2+4*$G71^2+$H71^2))/6</f>
        <v>268.58492378575323</v>
      </c>
      <c r="M71" s="89">
        <f t="shared" si="12"/>
        <v>1272.393458399056</v>
      </c>
      <c r="N71" s="89">
        <f t="shared" si="13"/>
        <v>17.515709488823724</v>
      </c>
      <c r="O71" s="89">
        <f t="shared" ref="O71:O96" si="15">M71+N71</f>
        <v>1289.9091678878797</v>
      </c>
      <c r="P71" s="111">
        <f t="shared" ref="P71:P96" si="16">L71+O71</f>
        <v>1558.494091673633</v>
      </c>
    </row>
    <row r="72" spans="1:16">
      <c r="C72" s="89">
        <v>250000</v>
      </c>
      <c r="D72" s="80">
        <f t="array" ref="D72">INDEX(RLwgtbygrp!$E$2:$E$841,MATCH(Calc.!$F$23&amp;C72,RLwgtbygrp!$A$2:$A$841&amp;RLwgtbygrp!$C$2:$C$841&amp;RLwgtbygrp!$D$2:$D$841,0))</f>
        <v>2.8E-3</v>
      </c>
      <c r="E72" s="89">
        <f ca="1">SUMPRODUCT((1-EXP(-$C72/(INDIRECT("'Prod ISO ILF Parameters'!"&amp;"E"&amp;Calc.!$F$24):INDIRECT("'Prod ISO ILF Parameters'!"&amp;"E"&amp;Calc.!$F$25)))),INDIRECT("'Prod ISO ILF Parameters'!"&amp;"G"&amp;Calc.!$F$24):INDIRECT("'Prod ISO ILF Parameters'!"&amp;"G"&amp;Calc.!$F$25))</f>
        <v>13138.301379511939</v>
      </c>
      <c r="F72" s="89">
        <f t="shared" si="6"/>
        <v>12576.260612588303</v>
      </c>
      <c r="G72" s="89">
        <f t="shared" si="7"/>
        <v>13138.30137951194</v>
      </c>
      <c r="H72" s="89">
        <f t="shared" si="8"/>
        <v>13691.121332361923</v>
      </c>
      <c r="I72" s="129">
        <f t="shared" si="9"/>
        <v>1353978913.6807251</v>
      </c>
      <c r="J72" s="129">
        <f t="shared" si="10"/>
        <v>1429697041.7454834</v>
      </c>
      <c r="K72" s="129">
        <f t="shared" si="11"/>
        <v>1504941583.5301514</v>
      </c>
      <c r="L72" s="111">
        <f t="shared" si="14"/>
        <v>330.32274322104496</v>
      </c>
      <c r="M72" s="89">
        <f t="shared" si="12"/>
        <v>1340.1900032833225</v>
      </c>
      <c r="N72" s="89">
        <f t="shared" si="13"/>
        <v>18.799796567948196</v>
      </c>
      <c r="O72" s="89">
        <f t="shared" si="15"/>
        <v>1358.9897998512708</v>
      </c>
      <c r="P72" s="111">
        <f t="shared" si="16"/>
        <v>1689.3125430723157</v>
      </c>
    </row>
    <row r="73" spans="1:16">
      <c r="C73" s="89">
        <v>300000</v>
      </c>
      <c r="D73" s="80">
        <f t="array" ref="D73">INDEX(RLwgtbygrp!$E$2:$E$841,MATCH(Calc.!$F$23&amp;C73,RLwgtbygrp!$A$2:$A$841&amp;RLwgtbygrp!$C$2:$C$841&amp;RLwgtbygrp!$D$2:$D$841,0))</f>
        <v>7.1000000000000004E-3</v>
      </c>
      <c r="E73" s="89">
        <f ca="1">SUMPRODUCT((1-EXP(-$C73/(INDIRECT("'Prod ISO ILF Parameters'!"&amp;"E"&amp;Calc.!$F$24):INDIRECT("'Prod ISO ILF Parameters'!"&amp;"E"&amp;Calc.!$F$25)))),INDIRECT("'Prod ISO ILF Parameters'!"&amp;"G"&amp;Calc.!$F$24):INDIRECT("'Prod ISO ILF Parameters'!"&amp;"G"&amp;Calc.!$F$25))</f>
        <v>13677.18461256698</v>
      </c>
      <c r="F73" s="89">
        <f t="shared" si="6"/>
        <v>13085.353393045678</v>
      </c>
      <c r="G73" s="89">
        <f t="shared" si="7"/>
        <v>13677.184612566984</v>
      </c>
      <c r="H73" s="89">
        <f t="shared" si="8"/>
        <v>14260.223435419495</v>
      </c>
      <c r="I73" s="129">
        <f t="shared" si="9"/>
        <v>1633205338.1027222</v>
      </c>
      <c r="J73" s="129">
        <f t="shared" si="10"/>
        <v>1725250429.3398437</v>
      </c>
      <c r="K73" s="129">
        <f t="shared" si="11"/>
        <v>1817058135.1411743</v>
      </c>
      <c r="L73" s="111">
        <f t="shared" si="14"/>
        <v>390.71537167694061</v>
      </c>
      <c r="M73" s="89">
        <f t="shared" si="12"/>
        <v>1395.184265321617</v>
      </c>
      <c r="N73" s="89">
        <f t="shared" si="13"/>
        <v>19.811656926301335</v>
      </c>
      <c r="O73" s="89">
        <f t="shared" si="15"/>
        <v>1414.9959222479183</v>
      </c>
      <c r="P73" s="111">
        <f t="shared" si="16"/>
        <v>1805.7112939248589</v>
      </c>
    </row>
    <row r="74" spans="1:16">
      <c r="C74" s="89">
        <v>500000</v>
      </c>
      <c r="D74" s="80">
        <f t="array" ref="D74">INDEX(RLwgtbygrp!$E$2:$E$841,MATCH(Calc.!$F$23&amp;C74,RLwgtbygrp!$A$2:$A$841&amp;RLwgtbygrp!$C$2:$C$841&amp;RLwgtbygrp!$D$2:$D$841,0))</f>
        <v>1.4800000000000001E-2</v>
      </c>
      <c r="E74" s="89">
        <f ca="1">SUMPRODUCT((1-EXP(-$C74/(INDIRECT("'Prod ISO ILF Parameters'!"&amp;"E"&amp;Calc.!$F$24):INDIRECT("'Prod ISO ILF Parameters'!"&amp;"E"&amp;Calc.!$F$25)))),INDIRECT("'Prod ISO ILF Parameters'!"&amp;"G"&amp;Calc.!$F$24):INDIRECT("'Prod ISO ILF Parameters'!"&amp;"G"&amp;Calc.!$F$25))</f>
        <v>15207.712811782256</v>
      </c>
      <c r="F74" s="89">
        <f t="shared" si="6"/>
        <v>14538.417746147708</v>
      </c>
      <c r="G74" s="89">
        <f t="shared" si="7"/>
        <v>15207.712811782258</v>
      </c>
      <c r="H74" s="89">
        <f t="shared" si="8"/>
        <v>15868.712259785922</v>
      </c>
      <c r="I74" s="129">
        <f t="shared" si="9"/>
        <v>2773176344.4432983</v>
      </c>
      <c r="J74" s="129">
        <f t="shared" si="10"/>
        <v>2925753968.7060547</v>
      </c>
      <c r="K74" s="129">
        <f t="shared" si="11"/>
        <v>3078398473.3897705</v>
      </c>
      <c r="L74" s="111">
        <f t="shared" si="14"/>
        <v>630.60450755798786</v>
      </c>
      <c r="M74" s="89">
        <f t="shared" si="12"/>
        <v>1551.3543045082761</v>
      </c>
      <c r="N74" s="89">
        <f t="shared" si="13"/>
        <v>22.432428115976553</v>
      </c>
      <c r="O74" s="89">
        <f t="shared" si="15"/>
        <v>1573.7867326242526</v>
      </c>
      <c r="P74" s="111">
        <f t="shared" si="16"/>
        <v>2204.3912401822404</v>
      </c>
    </row>
    <row r="75" spans="1:16">
      <c r="C75" s="89">
        <v>750000</v>
      </c>
      <c r="D75" s="80">
        <f t="array" ref="D75">INDEX(RLwgtbygrp!$E$2:$E$841,MATCH(Calc.!$F$23&amp;C75,RLwgtbygrp!$A$2:$A$841&amp;RLwgtbygrp!$C$2:$C$841&amp;RLwgtbygrp!$D$2:$D$841,0))</f>
        <v>8.0000000000000004E-4</v>
      </c>
      <c r="E75" s="89">
        <f ca="1">SUMPRODUCT((1-EXP(-$C75/(INDIRECT("'Prod ISO ILF Parameters'!"&amp;"E"&amp;Calc.!$F$24):INDIRECT("'Prod ISO ILF Parameters'!"&amp;"E"&amp;Calc.!$F$25)))),INDIRECT("'Prod ISO ILF Parameters'!"&amp;"G"&amp;Calc.!$F$24):INDIRECT("'Prod ISO ILF Parameters'!"&amp;"G"&amp;Calc.!$F$25))</f>
        <v>16466.300658245422</v>
      </c>
      <c r="F75" s="89">
        <f t="shared" si="6"/>
        <v>15729.547122163256</v>
      </c>
      <c r="G75" s="89">
        <f t="shared" si="7"/>
        <v>16466.300658245422</v>
      </c>
      <c r="H75" s="89">
        <f t="shared" si="8"/>
        <v>17193.135512036617</v>
      </c>
      <c r="I75" s="129">
        <f t="shared" si="9"/>
        <v>4242244139.1604614</v>
      </c>
      <c r="J75" s="129">
        <f t="shared" si="10"/>
        <v>4478547113.2789307</v>
      </c>
      <c r="K75" s="129">
        <f t="shared" si="11"/>
        <v>4712866193.7103271</v>
      </c>
      <c r="L75" s="111">
        <f t="shared" si="14"/>
        <v>934.3602216725991</v>
      </c>
      <c r="M75" s="89">
        <f t="shared" si="12"/>
        <v>1679.7461803926924</v>
      </c>
      <c r="N75" s="89">
        <f t="shared" si="13"/>
        <v>24.680191066470975</v>
      </c>
      <c r="O75" s="89">
        <f t="shared" si="15"/>
        <v>1704.4263714591634</v>
      </c>
      <c r="P75" s="111">
        <f t="shared" si="16"/>
        <v>2638.7865931317624</v>
      </c>
    </row>
    <row r="76" spans="1:16">
      <c r="C76" s="89">
        <v>1000000</v>
      </c>
      <c r="D76" s="80">
        <f t="array" ref="D76">INDEX(RLwgtbygrp!$E$2:$E$841,MATCH(Calc.!$F$23&amp;C76,RLwgtbygrp!$A$2:$A$841&amp;RLwgtbygrp!$C$2:$C$841&amp;RLwgtbygrp!$D$2:$D$841,0))</f>
        <v>0.90890000000000004</v>
      </c>
      <c r="E76" s="89">
        <f ca="1">SUMPRODUCT((1-EXP(-$C76/(INDIRECT("'Prod ISO ILF Parameters'!"&amp;"E"&amp;Calc.!$F$24):INDIRECT("'Prod ISO ILF Parameters'!"&amp;"E"&amp;Calc.!$F$25)))),INDIRECT("'Prod ISO ILF Parameters'!"&amp;"G"&amp;Calc.!$F$24):INDIRECT("'Prod ISO ILF Parameters'!"&amp;"G"&amp;Calc.!$F$25))</f>
        <v>17345.044252533185</v>
      </c>
      <c r="F76" s="89">
        <f t="shared" si="6"/>
        <v>16552.379507826878</v>
      </c>
      <c r="G76" s="89">
        <f t="shared" si="7"/>
        <v>17345.044252533189</v>
      </c>
      <c r="H76" s="89">
        <f t="shared" si="8"/>
        <v>18126.653544237768</v>
      </c>
      <c r="I76" s="129">
        <f t="shared" si="9"/>
        <v>5670523375.208252</v>
      </c>
      <c r="J76" s="129">
        <f t="shared" si="10"/>
        <v>6004237558.3139038</v>
      </c>
      <c r="K76" s="129">
        <f t="shared" si="11"/>
        <v>6334021291.6951294</v>
      </c>
      <c r="L76" s="111">
        <f t="shared" si="14"/>
        <v>1229.2963615366948</v>
      </c>
      <c r="M76" s="89">
        <f t="shared" si="12"/>
        <v>1769.4027163825494</v>
      </c>
      <c r="N76" s="89">
        <f t="shared" si="13"/>
        <v>26.546690327139487</v>
      </c>
      <c r="O76" s="89">
        <f t="shared" si="15"/>
        <v>1795.9494067096889</v>
      </c>
      <c r="P76" s="111">
        <f t="shared" si="16"/>
        <v>3025.2457682463837</v>
      </c>
    </row>
    <row r="77" spans="1:16">
      <c r="C77" s="89">
        <v>1500000</v>
      </c>
      <c r="D77" s="80">
        <f t="array" ref="D77">INDEX(RLwgtbygrp!$E$2:$E$841,MATCH(Calc.!$F$23&amp;C77,RLwgtbygrp!$A$2:$A$841&amp;RLwgtbygrp!$C$2:$C$841&amp;RLwgtbygrp!$D$2:$D$841,0))</f>
        <v>2.3E-3</v>
      </c>
      <c r="E77" s="89">
        <f ca="1">SUMPRODUCT((1-EXP(-$C77/(INDIRECT("'Prod ISO ILF Parameters'!"&amp;"E"&amp;Calc.!$F$24):INDIRECT("'Prod ISO ILF Parameters'!"&amp;"E"&amp;Calc.!$F$25)))),INDIRECT("'Prod ISO ILF Parameters'!"&amp;"G"&amp;Calc.!$F$24):INDIRECT("'Prod ISO ILF Parameters'!"&amp;"G"&amp;Calc.!$F$25))</f>
        <v>18480.349331771016</v>
      </c>
      <c r="F77" s="89">
        <f t="shared" si="6"/>
        <v>17605.114093928081</v>
      </c>
      <c r="G77" s="89">
        <f t="shared" si="7"/>
        <v>18480.349331771024</v>
      </c>
      <c r="H77" s="89">
        <f t="shared" si="8"/>
        <v>19344.68013833258</v>
      </c>
      <c r="I77" s="129">
        <f t="shared" si="9"/>
        <v>8254288774.9059448</v>
      </c>
      <c r="J77" s="129">
        <f t="shared" si="10"/>
        <v>8791445123.4327393</v>
      </c>
      <c r="K77" s="129">
        <f t="shared" si="11"/>
        <v>9325235952.8430176</v>
      </c>
      <c r="L77" s="111">
        <f t="shared" si="14"/>
        <v>1763.167388082753</v>
      </c>
      <c r="M77" s="89">
        <f t="shared" si="12"/>
        <v>1885.2805003484209</v>
      </c>
      <c r="N77" s="89">
        <f t="shared" si="13"/>
        <v>29.333877323266236</v>
      </c>
      <c r="O77" s="89">
        <f t="shared" si="15"/>
        <v>1914.6143776716872</v>
      </c>
      <c r="P77" s="111">
        <f t="shared" si="16"/>
        <v>3677.7817657544401</v>
      </c>
    </row>
    <row r="78" spans="1:16">
      <c r="C78" s="89">
        <v>2000000</v>
      </c>
      <c r="D78" s="80">
        <f t="array" ref="D78">INDEX(RLwgtbygrp!$E$2:$E$841,MATCH(Calc.!$F$23&amp;C78,RLwgtbygrp!$A$2:$A$841&amp;RLwgtbygrp!$C$2:$C$841&amp;RLwgtbygrp!$D$2:$D$841,0))</f>
        <v>5.8500000000000003E-2</v>
      </c>
      <c r="E78" s="89">
        <f ca="1">SUMPRODUCT((1-EXP(-$C78/(INDIRECT("'Prod ISO ILF Parameters'!"&amp;"E"&amp;Calc.!$F$24):INDIRECT("'Prod ISO ILF Parameters'!"&amp;"E"&amp;Calc.!$F$25)))),INDIRECT("'Prod ISO ILF Parameters'!"&amp;"G"&amp;Calc.!$F$24):INDIRECT("'Prod ISO ILF Parameters'!"&amp;"G"&amp;Calc.!$F$25))</f>
        <v>19186.906799819742</v>
      </c>
      <c r="F78" s="89">
        <f t="shared" si="6"/>
        <v>18257.939579060825</v>
      </c>
      <c r="G78" s="89">
        <f t="shared" si="7"/>
        <v>19186.906799819742</v>
      </c>
      <c r="H78" s="89">
        <f t="shared" si="8"/>
        <v>20106.157325387117</v>
      </c>
      <c r="I78" s="129">
        <f t="shared" si="9"/>
        <v>10517234250.333313</v>
      </c>
      <c r="J78" s="129">
        <f t="shared" si="10"/>
        <v>11240622173.502625</v>
      </c>
      <c r="K78" s="129">
        <f t="shared" si="11"/>
        <v>11964810943.933105</v>
      </c>
      <c r="L78" s="111">
        <f t="shared" si="14"/>
        <v>2229.0081864796325</v>
      </c>
      <c r="M78" s="89">
        <f t="shared" si="12"/>
        <v>1957.4201315499968</v>
      </c>
      <c r="N78" s="89">
        <f t="shared" si="13"/>
        <v>31.165899981933602</v>
      </c>
      <c r="O78" s="89">
        <f t="shared" si="15"/>
        <v>1988.5860315319303</v>
      </c>
      <c r="P78" s="111">
        <f t="shared" si="16"/>
        <v>4217.5942180115626</v>
      </c>
    </row>
    <row r="79" spans="1:16">
      <c r="A79" s="41"/>
      <c r="C79" s="89">
        <v>2500000</v>
      </c>
      <c r="D79" s="80">
        <f t="array" ref="D79">INDEX(RLwgtbygrp!$E$2:$E$841,MATCH(Calc.!$F$23&amp;C79,RLwgtbygrp!$A$2:$A$841&amp;RLwgtbygrp!$C$2:$C$841&amp;RLwgtbygrp!$D$2:$D$841,0))</f>
        <v>0</v>
      </c>
      <c r="E79" s="89">
        <f ca="1">SUMPRODUCT((1-EXP(-$C79/(INDIRECT("'Prod ISO ILF Parameters'!"&amp;"E"&amp;Calc.!$F$24):INDIRECT("'Prod ISO ILF Parameters'!"&amp;"E"&amp;Calc.!$F$25)))),INDIRECT("'Prod ISO ILF Parameters'!"&amp;"G"&amp;Calc.!$F$24):INDIRECT("'Prod ISO ILF Parameters'!"&amp;"G"&amp;Calc.!$F$25))</f>
        <v>19681.906136729809</v>
      </c>
      <c r="F79" s="89">
        <f t="shared" si="6"/>
        <v>18715.9125364024</v>
      </c>
      <c r="G79" s="89">
        <f t="shared" si="7"/>
        <v>19681.906136729813</v>
      </c>
      <c r="H79" s="89">
        <f t="shared" si="8"/>
        <v>20639.16568361966</v>
      </c>
      <c r="I79" s="129">
        <f t="shared" si="9"/>
        <v>12566403969.539856</v>
      </c>
      <c r="J79" s="129">
        <f t="shared" si="10"/>
        <v>13455395417.390076</v>
      </c>
      <c r="K79" s="129">
        <f t="shared" si="11"/>
        <v>14349577599.998779</v>
      </c>
      <c r="L79" s="111">
        <f t="shared" si="14"/>
        <v>2648.4853681923014</v>
      </c>
      <c r="M79" s="89">
        <f t="shared" si="12"/>
        <v>2007.9613621945384</v>
      </c>
      <c r="N79" s="89">
        <f t="shared" si="13"/>
        <v>32.431091308205701</v>
      </c>
      <c r="O79" s="89">
        <f t="shared" si="15"/>
        <v>2040.392453502744</v>
      </c>
      <c r="P79" s="111">
        <f t="shared" si="16"/>
        <v>4688.877821695045</v>
      </c>
    </row>
    <row r="80" spans="1:16">
      <c r="C80" s="89">
        <v>3000000</v>
      </c>
      <c r="D80" s="80">
        <f t="array" ref="D80">INDEX(RLwgtbygrp!$E$2:$E$841,MATCH(Calc.!$F$23&amp;C80,RLwgtbygrp!$A$2:$A$841&amp;RLwgtbygrp!$C$2:$C$841&amp;RLwgtbygrp!$D$2:$D$841,0))</f>
        <v>1.2999999999999999E-3</v>
      </c>
      <c r="E80" s="89">
        <f ca="1">SUMPRODUCT((1-EXP(-$C80/(INDIRECT("'Prod ISO ILF Parameters'!"&amp;"E"&amp;Calc.!$F$24):INDIRECT("'Prod ISO ILF Parameters'!"&amp;"E"&amp;Calc.!$F$25)))),INDIRECT("'Prod ISO ILF Parameters'!"&amp;"G"&amp;Calc.!$F$24):INDIRECT("'Prod ISO ILF Parameters'!"&amp;"G"&amp;Calc.!$F$25))</f>
        <v>20056.934264938536</v>
      </c>
      <c r="F80" s="89">
        <f t="shared" si="6"/>
        <v>19063.280367854495</v>
      </c>
      <c r="G80" s="89">
        <f t="shared" si="7"/>
        <v>20056.934264938543</v>
      </c>
      <c r="H80" s="89">
        <f t="shared" si="8"/>
        <v>21042.480056446781</v>
      </c>
      <c r="I80" s="129">
        <f t="shared" si="9"/>
        <v>14469761198.023926</v>
      </c>
      <c r="J80" s="129">
        <f t="shared" si="10"/>
        <v>15510298682.943848</v>
      </c>
      <c r="K80" s="129">
        <f t="shared" si="11"/>
        <v>16559444616.755493</v>
      </c>
      <c r="L80" s="111">
        <f t="shared" si="14"/>
        <v>3036.5637594267487</v>
      </c>
      <c r="M80" s="89">
        <f t="shared" si="12"/>
        <v>2046.2503841005855</v>
      </c>
      <c r="N80" s="89">
        <f t="shared" si="13"/>
        <v>33.374428679232757</v>
      </c>
      <c r="O80" s="89">
        <f t="shared" si="15"/>
        <v>2079.6248127798181</v>
      </c>
      <c r="P80" s="111">
        <f t="shared" si="16"/>
        <v>5116.1885722065672</v>
      </c>
    </row>
    <row r="81" spans="3:16">
      <c r="C81" s="89">
        <v>4000000</v>
      </c>
      <c r="D81" s="80">
        <f t="array" ref="D81">INDEX(RLwgtbygrp!$E$2:$E$841,MATCH(Calc.!$F$23&amp;C81,RLwgtbygrp!$A$2:$A$841&amp;RLwgtbygrp!$C$2:$C$841&amp;RLwgtbygrp!$D$2:$D$841,0))</f>
        <v>0</v>
      </c>
      <c r="E81" s="89">
        <f ca="1">SUMPRODUCT((1-EXP(-$C81/(INDIRECT("'Prod ISO ILF Parameters'!"&amp;"E"&amp;Calc.!$F$24):INDIRECT("'Prod ISO ILF Parameters'!"&amp;"E"&amp;Calc.!$F$25)))),INDIRECT("'Prod ISO ILF Parameters'!"&amp;"G"&amp;Calc.!$F$24):INDIRECT("'Prod ISO ILF Parameters'!"&amp;"G"&amp;Calc.!$F$25))</f>
        <v>20600.798567326445</v>
      </c>
      <c r="F81" s="89">
        <f t="shared" si="6"/>
        <v>19566.883078681225</v>
      </c>
      <c r="G81" s="89">
        <f t="shared" si="7"/>
        <v>20600.798567326445</v>
      </c>
      <c r="H81" s="89">
        <f t="shared" si="8"/>
        <v>21627.318869563271</v>
      </c>
      <c r="I81" s="129">
        <f t="shared" si="9"/>
        <v>17962015460.830811</v>
      </c>
      <c r="J81" s="129">
        <f t="shared" si="10"/>
        <v>19281855113.415771</v>
      </c>
      <c r="K81" s="129">
        <f t="shared" si="11"/>
        <v>20615228686.513428</v>
      </c>
      <c r="L81" s="111">
        <f t="shared" si="14"/>
        <v>3746.84483025279</v>
      </c>
      <c r="M81" s="89">
        <f t="shared" si="12"/>
        <v>2101.7737412371548</v>
      </c>
      <c r="N81" s="89">
        <f t="shared" si="13"/>
        <v>34.744198762872713</v>
      </c>
      <c r="O81" s="89">
        <f t="shared" si="15"/>
        <v>2136.5179400000275</v>
      </c>
      <c r="P81" s="111">
        <f t="shared" si="16"/>
        <v>5883.3627702528174</v>
      </c>
    </row>
    <row r="82" spans="3:16">
      <c r="C82" s="89">
        <v>5000000</v>
      </c>
      <c r="D82" s="80">
        <f t="array" ref="D82">INDEX(RLwgtbygrp!$E$2:$E$841,MATCH(Calc.!$F$23&amp;C82,RLwgtbygrp!$A$2:$A$841&amp;RLwgtbygrp!$C$2:$C$841&amp;RLwgtbygrp!$D$2:$D$841,0))</f>
        <v>1.1000000000000001E-3</v>
      </c>
      <c r="E82" s="89">
        <f ca="1">SUMPRODUCT((1-EXP(-$C82/(INDIRECT("'Prod ISO ILF Parameters'!"&amp;"E"&amp;Calc.!$F$24):INDIRECT("'Prod ISO ILF Parameters'!"&amp;"E"&amp;Calc.!$F$25)))),INDIRECT("'Prod ISO ILF Parameters'!"&amp;"G"&amp;Calc.!$F$24):INDIRECT("'Prod ISO ILF Parameters'!"&amp;"G"&amp;Calc.!$F$25))</f>
        <v>20984.270597777315</v>
      </c>
      <c r="F82" s="89">
        <f t="shared" si="6"/>
        <v>19921.584783253216</v>
      </c>
      <c r="G82" s="89">
        <f t="shared" si="7"/>
        <v>20984.270597777322</v>
      </c>
      <c r="H82" s="89">
        <f t="shared" si="8"/>
        <v>22040.100604842384</v>
      </c>
      <c r="I82" s="129">
        <f t="shared" si="9"/>
        <v>21136060737.241577</v>
      </c>
      <c r="J82" s="129">
        <f t="shared" si="10"/>
        <v>22713392852.101685</v>
      </c>
      <c r="K82" s="129">
        <f t="shared" si="11"/>
        <v>24309105061.971558</v>
      </c>
      <c r="L82" s="111">
        <f t="shared" si="14"/>
        <v>4391.5482617424259</v>
      </c>
      <c r="M82" s="89">
        <f t="shared" si="12"/>
        <v>2140.9238213802278</v>
      </c>
      <c r="N82" s="89">
        <f t="shared" si="13"/>
        <v>35.723518301111646</v>
      </c>
      <c r="O82" s="89">
        <f t="shared" si="15"/>
        <v>2176.6473396813394</v>
      </c>
      <c r="P82" s="111">
        <f t="shared" si="16"/>
        <v>6568.1956014237658</v>
      </c>
    </row>
    <row r="83" spans="3:16">
      <c r="C83" s="97">
        <v>10000000</v>
      </c>
      <c r="D83" s="80">
        <f t="array" ref="D83">INDEX(RLwgtbygrp!$E$2:$E$841,MATCH(Calc.!$F$23&amp;C83,RLwgtbygrp!$A$2:$A$841&amp;RLwgtbygrp!$C$2:$C$841&amp;RLwgtbygrp!$D$2:$D$841,0))</f>
        <v>1.5E-3</v>
      </c>
      <c r="E83" s="97">
        <f ca="1">SUMPRODUCT((1-EXP(-$C83/(INDIRECT("'Prod ISO ILF Parameters'!"&amp;"E"&amp;Calc.!$F$24):INDIRECT("'Prod ISO ILF Parameters'!"&amp;"E"&amp;Calc.!$F$25)))),INDIRECT("'Prod ISO ILF Parameters'!"&amp;"G"&amp;Calc.!$F$24):INDIRECT("'Prod ISO ILF Parameters'!"&amp;"G"&amp;Calc.!$F$25))</f>
        <v>21986.922904462353</v>
      </c>
      <c r="F83" s="97">
        <f t="shared" si="6"/>
        <v>20849.488285047588</v>
      </c>
      <c r="G83" s="97">
        <f t="shared" si="7"/>
        <v>21986.922904462361</v>
      </c>
      <c r="H83" s="97">
        <f t="shared" si="8"/>
        <v>23119.145626219313</v>
      </c>
      <c r="I83" s="130">
        <f t="shared" si="9"/>
        <v>34325562902.867615</v>
      </c>
      <c r="J83" s="130">
        <f t="shared" si="10"/>
        <v>36964200791.981323</v>
      </c>
      <c r="K83" s="130">
        <f t="shared" si="11"/>
        <v>39644321946.058228</v>
      </c>
      <c r="L83" s="112">
        <f t="shared" si="14"/>
        <v>7060.4007037923438</v>
      </c>
      <c r="M83" s="97">
        <f t="shared" si="12"/>
        <v>2243.2917222746833</v>
      </c>
      <c r="N83" s="97">
        <f t="shared" si="13"/>
        <v>38.271980528701519</v>
      </c>
      <c r="O83" s="97">
        <f t="shared" si="15"/>
        <v>2281.5637028033848</v>
      </c>
      <c r="P83" s="112">
        <f t="shared" si="16"/>
        <v>9341.9644065957291</v>
      </c>
    </row>
    <row r="84" spans="3:16">
      <c r="C84" s="88">
        <v>0</v>
      </c>
      <c r="D84" s="80">
        <v>0</v>
      </c>
      <c r="E84" s="88">
        <f ca="1">SUMPRODUCT((1-EXP(-$C84/(INDIRECT("'Prod ISO ILF Parameters'!"&amp;"E"&amp;Calc.!$F$24):INDIRECT("'Prod ISO ILF Parameters'!"&amp;"E"&amp;Calc.!$F$25)))),INDIRECT("'Prod ISO ILF Parameters'!"&amp;"G"&amp;Calc.!$F$24):INDIRECT("'Prod ISO ILF Parameters'!"&amp;"G"&amp;Calc.!$F$25))</f>
        <v>0</v>
      </c>
      <c r="F84" s="88">
        <f t="shared" si="6"/>
        <v>0</v>
      </c>
      <c r="G84" s="88">
        <f t="shared" si="7"/>
        <v>0</v>
      </c>
      <c r="H84" s="88">
        <f t="shared" si="8"/>
        <v>0</v>
      </c>
      <c r="I84" s="88">
        <f t="shared" si="9"/>
        <v>0</v>
      </c>
      <c r="J84" s="88">
        <f t="shared" si="10"/>
        <v>0</v>
      </c>
      <c r="K84" s="114">
        <f t="shared" si="11"/>
        <v>0</v>
      </c>
      <c r="L84" s="146">
        <f t="shared" si="14"/>
        <v>0</v>
      </c>
      <c r="M84" s="88">
        <f t="shared" si="12"/>
        <v>0</v>
      </c>
      <c r="N84" s="88">
        <f t="shared" si="13"/>
        <v>0</v>
      </c>
      <c r="O84" s="88">
        <f t="shared" si="15"/>
        <v>0</v>
      </c>
      <c r="P84" s="146">
        <f t="shared" si="16"/>
        <v>0</v>
      </c>
    </row>
    <row r="85" spans="3:16">
      <c r="C85" s="89">
        <f>C11</f>
        <v>25000</v>
      </c>
      <c r="D85" s="81">
        <v>0</v>
      </c>
      <c r="E85" s="89">
        <f ca="1">SUMPRODUCT((1-EXP(-$C85/(INDIRECT("'Prod ISO ILF Parameters'!"&amp;"E"&amp;Calc.!$F$24):INDIRECT("'Prod ISO ILF Parameters'!"&amp;"E"&amp;Calc.!$F$25)))),INDIRECT("'Prod ISO ILF Parameters'!"&amp;"G"&amp;Calc.!$F$24):INDIRECT("'Prod ISO ILF Parameters'!"&amp;"G"&amp;Calc.!$F$25))</f>
        <v>6498.2067701263986</v>
      </c>
      <c r="F85" s="89">
        <f t="shared" si="6"/>
        <v>6283.643110329911</v>
      </c>
      <c r="G85" s="89">
        <f t="shared" si="7"/>
        <v>6498.2067701264023</v>
      </c>
      <c r="H85" s="89">
        <f t="shared" si="8"/>
        <v>6706.1950003842685</v>
      </c>
      <c r="I85" s="129">
        <f t="shared" si="9"/>
        <v>101810252.03936768</v>
      </c>
      <c r="J85" s="129">
        <f t="shared" si="10"/>
        <v>106258724.70880127</v>
      </c>
      <c r="K85" s="147">
        <f t="shared" si="11"/>
        <v>110619817.82556152</v>
      </c>
      <c r="L85" s="111">
        <f t="shared" si="14"/>
        <v>35.489051107970916</v>
      </c>
      <c r="M85" s="89">
        <f t="shared" si="12"/>
        <v>662.72431063786644</v>
      </c>
      <c r="N85" s="89">
        <f t="shared" si="13"/>
        <v>7.1256928330506568</v>
      </c>
      <c r="O85" s="89">
        <f t="shared" si="15"/>
        <v>669.85000347091704</v>
      </c>
      <c r="P85" s="111">
        <f t="shared" si="16"/>
        <v>705.33905457888795</v>
      </c>
    </row>
    <row r="86" spans="3:16">
      <c r="C86" s="89">
        <f>C12</f>
        <v>50000</v>
      </c>
      <c r="D86" s="81">
        <v>0</v>
      </c>
      <c r="E86" s="89">
        <f ca="1">SUMPRODUCT((1-EXP(-$C86/(INDIRECT("'Prod ISO ILF Parameters'!"&amp;"E"&amp;Calc.!$F$24):INDIRECT("'Prod ISO ILF Parameters'!"&amp;"E"&amp;Calc.!$F$25)))),INDIRECT("'Prod ISO ILF Parameters'!"&amp;"G"&amp;Calc.!$F$24):INDIRECT("'Prod ISO ILF Parameters'!"&amp;"G"&amp;Calc.!$F$25))</f>
        <v>8406.9413672689152</v>
      </c>
      <c r="F86" s="89">
        <f t="shared" si="6"/>
        <v>8096.7888483957413</v>
      </c>
      <c r="G86" s="89">
        <f t="shared" si="7"/>
        <v>8406.941367268917</v>
      </c>
      <c r="H86" s="89">
        <f t="shared" si="8"/>
        <v>8708.9398435790281</v>
      </c>
      <c r="I86" s="129">
        <f t="shared" si="9"/>
        <v>233009144.14624023</v>
      </c>
      <c r="J86" s="129">
        <f t="shared" si="10"/>
        <v>244436418.95629883</v>
      </c>
      <c r="K86" s="147">
        <f t="shared" si="11"/>
        <v>255669256.97802734</v>
      </c>
      <c r="L86" s="111">
        <f t="shared" si="14"/>
        <v>71.792560874751175</v>
      </c>
      <c r="M86" s="89">
        <f t="shared" si="12"/>
        <v>857.44466184722626</v>
      </c>
      <c r="N86" s="89">
        <f t="shared" si="13"/>
        <v>10.322886388395242</v>
      </c>
      <c r="O86" s="89">
        <f t="shared" si="15"/>
        <v>867.76754823562146</v>
      </c>
      <c r="P86" s="111">
        <f t="shared" si="16"/>
        <v>939.56010911037265</v>
      </c>
    </row>
    <row r="87" spans="3:16">
      <c r="C87" s="89">
        <f>C14</f>
        <v>150000</v>
      </c>
      <c r="D87" s="81">
        <v>0</v>
      </c>
      <c r="E87" s="89">
        <f ca="1">SUMPRODUCT((1-EXP(-$C87/(INDIRECT("'Prod ISO ILF Parameters'!"&amp;"E"&amp;Calc.!$F$24):INDIRECT("'Prod ISO ILF Parameters'!"&amp;"E"&amp;Calc.!$F$25)))),INDIRECT("'Prod ISO ILF Parameters'!"&amp;"G"&amp;Calc.!$F$24):INDIRECT("'Prod ISO ILF Parameters'!"&amp;"G"&amp;Calc.!$F$25))</f>
        <v>11608.693818192405</v>
      </c>
      <c r="F87" s="89">
        <f t="shared" si="6"/>
        <v>11133.32716275778</v>
      </c>
      <c r="G87" s="89">
        <f t="shared" si="7"/>
        <v>11608.693818192411</v>
      </c>
      <c r="H87" s="89">
        <f t="shared" si="8"/>
        <v>12075.101435691256</v>
      </c>
      <c r="I87" s="129">
        <f t="shared" si="9"/>
        <v>789550039.17840576</v>
      </c>
      <c r="J87" s="129">
        <f t="shared" si="10"/>
        <v>831312210.74407959</v>
      </c>
      <c r="K87" s="147">
        <f t="shared" si="11"/>
        <v>872664000.95562744</v>
      </c>
      <c r="L87" s="111">
        <f t="shared" si="14"/>
        <v>204.86741445968457</v>
      </c>
      <c r="M87" s="89">
        <f t="shared" si="12"/>
        <v>1184.1130423860434</v>
      </c>
      <c r="N87" s="89">
        <f t="shared" si="13"/>
        <v>15.881145722141598</v>
      </c>
      <c r="O87" s="89">
        <f t="shared" si="15"/>
        <v>1199.994188108185</v>
      </c>
      <c r="P87" s="111">
        <f t="shared" si="16"/>
        <v>1404.8616025678696</v>
      </c>
    </row>
    <row r="88" spans="3:16">
      <c r="C88" s="89">
        <f>C27</f>
        <v>7500000</v>
      </c>
      <c r="D88" s="81">
        <v>0</v>
      </c>
      <c r="E88" s="89">
        <f ca="1">SUMPRODUCT((1-EXP(-$C88/(INDIRECT("'Prod ISO ILF Parameters'!"&amp;"E"&amp;Calc.!$F$24):INDIRECT("'Prod ISO ILF Parameters'!"&amp;"E"&amp;Calc.!$F$25)))),INDIRECT("'Prod ISO ILF Parameters'!"&amp;"G"&amp;Calc.!$F$24):INDIRECT("'Prod ISO ILF Parameters'!"&amp;"G"&amp;Calc.!$F$25))</f>
        <v>21602.043558357411</v>
      </c>
      <c r="F88" s="89">
        <f t="shared" si="6"/>
        <v>20493.139511721565</v>
      </c>
      <c r="G88" s="89">
        <f t="shared" si="7"/>
        <v>21602.043558357418</v>
      </c>
      <c r="H88" s="89">
        <f t="shared" si="8"/>
        <v>22705.152182787384</v>
      </c>
      <c r="I88" s="129">
        <f t="shared" si="9"/>
        <v>28147766777.311951</v>
      </c>
      <c r="J88" s="129">
        <f t="shared" si="10"/>
        <v>30291768586.148132</v>
      </c>
      <c r="K88" s="147">
        <f t="shared" si="11"/>
        <v>32467183480.744263</v>
      </c>
      <c r="L88" s="111">
        <f t="shared" si="14"/>
        <v>5812.0951884230017</v>
      </c>
      <c r="M88" s="89">
        <f t="shared" si="12"/>
        <v>2203.9977496508377</v>
      </c>
      <c r="N88" s="89">
        <f t="shared" si="13"/>
        <v>37.300005571305206</v>
      </c>
      <c r="O88" s="89">
        <f t="shared" si="15"/>
        <v>2241.2977552221428</v>
      </c>
      <c r="P88" s="111">
        <f t="shared" si="16"/>
        <v>8053.3929436451444</v>
      </c>
    </row>
    <row r="89" spans="3:16">
      <c r="C89" s="90">
        <f>C29</f>
        <v>20000000</v>
      </c>
      <c r="D89" s="81">
        <v>0</v>
      </c>
      <c r="E89" s="89">
        <f ca="1">SUMPRODUCT((1-EXP(-$C89/(INDIRECT("'Prod ISO ILF Parameters'!"&amp;"E"&amp;Calc.!$F$24):INDIRECT("'Prod ISO ILF Parameters'!"&amp;"E"&amp;Calc.!$F$25)))),INDIRECT("'Prod ISO ILF Parameters'!"&amp;"G"&amp;Calc.!$F$24):INDIRECT("'Prod ISO ILF Parameters'!"&amp;"G"&amp;Calc.!$F$25))</f>
        <v>22760.669168342647</v>
      </c>
      <c r="F89" s="89">
        <f t="shared" si="6"/>
        <v>21565.458837362701</v>
      </c>
      <c r="G89" s="89">
        <f t="shared" si="7"/>
        <v>22760.669168342651</v>
      </c>
      <c r="H89" s="89">
        <f t="shared" si="8"/>
        <v>23951.857092737293</v>
      </c>
      <c r="I89" s="129">
        <f t="shared" si="9"/>
        <v>54674268455.989594</v>
      </c>
      <c r="J89" s="129">
        <f t="shared" si="10"/>
        <v>58954960136.967896</v>
      </c>
      <c r="K89" s="147">
        <f t="shared" si="11"/>
        <v>63311389223.762634</v>
      </c>
      <c r="L89" s="111">
        <f t="shared" si="14"/>
        <v>11166.849970239266</v>
      </c>
      <c r="M89" s="89">
        <f t="shared" si="12"/>
        <v>2322.287715494057</v>
      </c>
      <c r="N89" s="89">
        <f t="shared" si="13"/>
        <v>40.240405543179349</v>
      </c>
      <c r="O89" s="89">
        <f t="shared" si="15"/>
        <v>2362.5281210372364</v>
      </c>
      <c r="P89" s="111">
        <f t="shared" si="16"/>
        <v>13529.378091276501</v>
      </c>
    </row>
    <row r="90" spans="3:16">
      <c r="C90" s="90">
        <f>C30</f>
        <v>25000000</v>
      </c>
      <c r="D90" s="81">
        <v>0</v>
      </c>
      <c r="E90" s="89">
        <f ca="1">SUMPRODUCT((1-EXP(-$C90/(INDIRECT("'Prod ISO ILF Parameters'!"&amp;"E"&amp;Calc.!$F$24):INDIRECT("'Prod ISO ILF Parameters'!"&amp;"E"&amp;Calc.!$F$25)))),INDIRECT("'Prod ISO ILF Parameters'!"&amp;"G"&amp;Calc.!$F$24):INDIRECT("'Prod ISO ILF Parameters'!"&amp;"G"&amp;Calc.!$F$25))</f>
        <v>22969.750961041016</v>
      </c>
      <c r="F90" s="89">
        <f t="shared" si="6"/>
        <v>21759.005413712726</v>
      </c>
      <c r="G90" s="89">
        <f t="shared" si="7"/>
        <v>22969.75096104102</v>
      </c>
      <c r="H90" s="89">
        <f t="shared" si="8"/>
        <v>24176.800780046491</v>
      </c>
      <c r="I90" s="129">
        <f t="shared" si="9"/>
        <v>63334592017.881592</v>
      </c>
      <c r="J90" s="129">
        <f t="shared" si="10"/>
        <v>68310397655.449524</v>
      </c>
      <c r="K90" s="147">
        <f t="shared" si="11"/>
        <v>73376536202.751892</v>
      </c>
      <c r="L90" s="111">
        <f t="shared" si="14"/>
        <v>12911.913853753927</v>
      </c>
      <c r="M90" s="89">
        <f t="shared" si="12"/>
        <v>2343.6339948906657</v>
      </c>
      <c r="N90" s="89">
        <f t="shared" si="13"/>
        <v>40.76980689265784</v>
      </c>
      <c r="O90" s="89">
        <f t="shared" si="15"/>
        <v>2384.4038017833236</v>
      </c>
      <c r="P90" s="111">
        <f t="shared" si="16"/>
        <v>15296.317655537252</v>
      </c>
    </row>
    <row r="91" spans="3:16">
      <c r="C91" s="90">
        <f>C31</f>
        <v>50000000</v>
      </c>
      <c r="D91" s="81">
        <v>0</v>
      </c>
      <c r="E91" s="89">
        <f ca="1">SUMPRODUCT((1-EXP(-$C91/(INDIRECT("'Prod ISO ILF Parameters'!"&amp;"E"&amp;Calc.!$F$24):INDIRECT("'Prod ISO ILF Parameters'!"&amp;"E"&amp;Calc.!$F$25)))),INDIRECT("'Prod ISO ILF Parameters'!"&amp;"G"&amp;Calc.!$F$24):INDIRECT("'Prod ISO ILF Parameters'!"&amp;"G"&amp;Calc.!$F$25))</f>
        <v>23518.816760037254</v>
      </c>
      <c r="F91" s="89">
        <f t="shared" si="6"/>
        <v>22267.210430231346</v>
      </c>
      <c r="G91" s="89">
        <f t="shared" si="7"/>
        <v>23518.816760037258</v>
      </c>
      <c r="H91" s="89">
        <f t="shared" si="8"/>
        <v>24767.565134662174</v>
      </c>
      <c r="I91" s="129">
        <f t="shared" si="9"/>
        <v>99452403722.41568</v>
      </c>
      <c r="J91" s="129">
        <f t="shared" si="10"/>
        <v>107332285436.97385</v>
      </c>
      <c r="K91" s="147">
        <f t="shared" si="11"/>
        <v>115362250526.31824</v>
      </c>
      <c r="L91" s="111">
        <f t="shared" si="14"/>
        <v>20185.25572692565</v>
      </c>
      <c r="M91" s="89">
        <f t="shared" si="12"/>
        <v>2399.6908032847605</v>
      </c>
      <c r="N91" s="89">
        <f t="shared" si="13"/>
        <v>42.161880086619668</v>
      </c>
      <c r="O91" s="89">
        <f t="shared" si="15"/>
        <v>2441.85268337138</v>
      </c>
      <c r="P91" s="111">
        <f t="shared" si="16"/>
        <v>22627.108410297031</v>
      </c>
    </row>
    <row r="92" spans="3:16">
      <c r="C92" s="90">
        <f>C32</f>
        <v>75000000</v>
      </c>
      <c r="D92" s="81">
        <v>0</v>
      </c>
      <c r="E92" s="89">
        <f ca="1">SUMPRODUCT((1-EXP(-$C92/(INDIRECT("'Prod ISO ILF Parameters'!"&amp;"E"&amp;Calc.!$F$24):INDIRECT("'Prod ISO ILF Parameters'!"&amp;"E"&amp;Calc.!$F$25)))),INDIRECT("'Prod ISO ILF Parameters'!"&amp;"G"&amp;Calc.!$F$24):INDIRECT("'Prod ISO ILF Parameters'!"&amp;"G"&amp;Calc.!$F$25))</f>
        <v>23780.063166450956</v>
      </c>
      <c r="F92" s="89">
        <f t="shared" si="6"/>
        <v>22509.034081400328</v>
      </c>
      <c r="G92" s="89">
        <f t="shared" si="7"/>
        <v>23780.06316645096</v>
      </c>
      <c r="H92" s="89">
        <f t="shared" si="8"/>
        <v>25048.636997236805</v>
      </c>
      <c r="I92" s="129">
        <f t="shared" si="9"/>
        <v>129121810513.03009</v>
      </c>
      <c r="J92" s="129">
        <f t="shared" si="10"/>
        <v>139384570918.14661</v>
      </c>
      <c r="K92" s="147">
        <f t="shared" si="11"/>
        <v>149846840350.98575</v>
      </c>
      <c r="L92" s="111">
        <f t="shared" si="14"/>
        <v>26156.325454503443</v>
      </c>
      <c r="M92" s="89">
        <f t="shared" si="12"/>
        <v>2426.3627679117612</v>
      </c>
      <c r="N92" s="89">
        <f t="shared" si="13"/>
        <v>42.823662944937503</v>
      </c>
      <c r="O92" s="89">
        <f t="shared" si="15"/>
        <v>2469.1864308566987</v>
      </c>
      <c r="P92" s="111">
        <f t="shared" si="16"/>
        <v>28625.511885360142</v>
      </c>
    </row>
    <row r="93" spans="3:16">
      <c r="C93" s="90">
        <f>C33</f>
        <v>100000000</v>
      </c>
      <c r="D93" s="81">
        <v>0</v>
      </c>
      <c r="E93" s="89">
        <f ca="1">SUMPRODUCT((1-EXP(-$C93/(INDIRECT("'Prod ISO ILF Parameters'!"&amp;"E"&amp;Calc.!$F$24):INDIRECT("'Prod ISO ILF Parameters'!"&amp;"E"&amp;Calc.!$F$25)))),INDIRECT("'Prod ISO ILF Parameters'!"&amp;"G"&amp;Calc.!$F$24):INDIRECT("'Prod ISO ILF Parameters'!"&amp;"G"&amp;Calc.!$F$25))</f>
        <v>23942.960225154802</v>
      </c>
      <c r="F93" s="89">
        <f t="shared" si="6"/>
        <v>22659.792427330431</v>
      </c>
      <c r="G93" s="89">
        <f t="shared" si="7"/>
        <v>23942.960225154806</v>
      </c>
      <c r="H93" s="89">
        <f t="shared" si="8"/>
        <v>25223.900801443779</v>
      </c>
      <c r="I93" s="129">
        <f t="shared" si="9"/>
        <v>155256281960.11813</v>
      </c>
      <c r="J93" s="129">
        <f t="shared" si="10"/>
        <v>167623973173.8295</v>
      </c>
      <c r="K93" s="147">
        <f t="shared" si="11"/>
        <v>180230417691.20099</v>
      </c>
      <c r="L93" s="111">
        <f t="shared" si="14"/>
        <v>31415.793408371839</v>
      </c>
      <c r="M93" s="89">
        <f t="shared" si="12"/>
        <v>2442.9933845258724</v>
      </c>
      <c r="N93" s="89">
        <f t="shared" si="13"/>
        <v>43.236863002687869</v>
      </c>
      <c r="O93" s="89">
        <f t="shared" si="15"/>
        <v>2486.2302475285605</v>
      </c>
      <c r="P93" s="111">
        <f t="shared" si="16"/>
        <v>33902.023655900397</v>
      </c>
    </row>
    <row r="94" spans="3:16">
      <c r="C94" s="90">
        <f>C39</f>
        <v>0</v>
      </c>
      <c r="D94" s="81">
        <v>0</v>
      </c>
      <c r="E94" s="89">
        <f ca="1">SUMPRODUCT((1-EXP(-$C94/(INDIRECT("'Prod ISO ILF Parameters'!"&amp;"E"&amp;Calc.!$F$24):INDIRECT("'Prod ISO ILF Parameters'!"&amp;"E"&amp;Calc.!$F$25)))),INDIRECT("'Prod ISO ILF Parameters'!"&amp;"G"&amp;Calc.!$F$24):INDIRECT("'Prod ISO ILF Parameters'!"&amp;"G"&amp;Calc.!$F$25))</f>
        <v>0</v>
      </c>
      <c r="F94" s="89">
        <f t="shared" si="6"/>
        <v>0</v>
      </c>
      <c r="G94" s="89">
        <f t="shared" si="7"/>
        <v>0</v>
      </c>
      <c r="H94" s="89">
        <f t="shared" si="8"/>
        <v>0</v>
      </c>
      <c r="I94" s="129">
        <f t="shared" si="9"/>
        <v>0</v>
      </c>
      <c r="J94" s="129">
        <f t="shared" si="10"/>
        <v>0</v>
      </c>
      <c r="K94" s="147">
        <f t="shared" si="11"/>
        <v>0</v>
      </c>
      <c r="L94" s="111">
        <f t="shared" si="14"/>
        <v>0</v>
      </c>
      <c r="M94" s="89">
        <f>2*$H$48*$H$50*$H$52*($F94*$F$97+4*$G94*$G$97+$H94*$H$97)/6</f>
        <v>0</v>
      </c>
      <c r="N94" s="89">
        <f>2*$H$48*$H$53*(($F94*$F$97+4*$G94*$G$97+$H94*$H$97)/6-($F94+4*$G94+$H94)/6*$F$98)</f>
        <v>0</v>
      </c>
      <c r="O94" s="89">
        <f>M94+N94</f>
        <v>0</v>
      </c>
      <c r="P94" s="111">
        <f>L94+O94</f>
        <v>0</v>
      </c>
    </row>
    <row r="95" spans="3:16">
      <c r="C95" s="90">
        <f>C40</f>
        <v>2250000</v>
      </c>
      <c r="D95" s="81">
        <v>0</v>
      </c>
      <c r="E95" s="89">
        <f ca="1">SUMPRODUCT((1-EXP(-$C95/(INDIRECT("'Prod ISO ILF Parameters'!"&amp;"E"&amp;Calc.!$F$24):INDIRECT("'Prod ISO ILF Parameters'!"&amp;"E"&amp;Calc.!$F$25)))),INDIRECT("'Prod ISO ILF Parameters'!"&amp;"G"&amp;Calc.!$F$24):INDIRECT("'Prod ISO ILF Parameters'!"&amp;"G"&amp;Calc.!$F$25))</f>
        <v>19453.457498883392</v>
      </c>
      <c r="F95" s="89">
        <f t="shared" si="6"/>
        <v>18504.456777361811</v>
      </c>
      <c r="G95" s="89">
        <f t="shared" si="7"/>
        <v>19453.457498883396</v>
      </c>
      <c r="H95" s="89">
        <f t="shared" si="8"/>
        <v>20393.281111140641</v>
      </c>
      <c r="I95" s="129">
        <f t="shared" si="9"/>
        <v>11563259446.769287</v>
      </c>
      <c r="J95" s="129">
        <f t="shared" si="10"/>
        <v>12371643707.156311</v>
      </c>
      <c r="K95" s="147">
        <f t="shared" si="11"/>
        <v>13183118288.649414</v>
      </c>
      <c r="L95" s="111">
        <f t="shared" si="14"/>
        <v>2443.4015102480503</v>
      </c>
      <c r="M95" s="89">
        <f>2*$H$48*$H$50*$H$52*($F95*$F$97+4*$G95*$G$97+$H95*$H$97)/6</f>
        <v>1984.6362593440572</v>
      </c>
      <c r="N95" s="89">
        <f>2*$H$48*$H$53*(($F95*$F$97+4*$G95*$G$97+$H95*$H$97)/6-($F95+4*$G95+$H95)/6*$F$98)</f>
        <v>31.850577564841352</v>
      </c>
      <c r="O95" s="89">
        <f>M95+N95</f>
        <v>2016.4868369088986</v>
      </c>
      <c r="P95" s="111">
        <f>L95+O95</f>
        <v>4459.8883471569488</v>
      </c>
    </row>
    <row r="96" spans="3:16">
      <c r="C96" s="91">
        <f>C34</f>
        <v>0</v>
      </c>
      <c r="D96" s="79">
        <v>0</v>
      </c>
      <c r="E96" s="116">
        <f ca="1">SUMPRODUCT((1-EXP(-$C96/(INDIRECT("'Prod ISO ILF Parameters'!"&amp;"E"&amp;Calc.!$F$24):INDIRECT("'Prod ISO ILF Parameters'!"&amp;"E"&amp;Calc.!$F$25)))),INDIRECT("'Prod ISO ILF Parameters'!"&amp;"G"&amp;Calc.!$F$24):INDIRECT("'Prod ISO ILF Parameters'!"&amp;"G"&amp;Calc.!$F$25))</f>
        <v>0</v>
      </c>
      <c r="F96" s="116">
        <f t="shared" si="6"/>
        <v>0</v>
      </c>
      <c r="G96" s="116">
        <f t="shared" si="7"/>
        <v>0</v>
      </c>
      <c r="H96" s="116">
        <f t="shared" si="8"/>
        <v>0</v>
      </c>
      <c r="I96" s="116">
        <f t="shared" si="9"/>
        <v>0</v>
      </c>
      <c r="J96" s="116">
        <f t="shared" si="10"/>
        <v>0</v>
      </c>
      <c r="K96" s="115">
        <f t="shared" si="11"/>
        <v>0</v>
      </c>
      <c r="L96" s="115">
        <f t="shared" si="14"/>
        <v>0</v>
      </c>
      <c r="M96" s="116">
        <f>2*$H$48*$H$50*$H$52*($F96*$F$97+4*$G96*$G$97+$H96*$H$97)/6</f>
        <v>0</v>
      </c>
      <c r="N96" s="116">
        <f>2*$H$48*$H$53*(($F96*$F$97+4*$G96*$G$97+$H96*$H$97)/6-($F96+4*$G96+$H96)/6*$F$98)</f>
        <v>0</v>
      </c>
      <c r="O96" s="116">
        <f t="shared" si="15"/>
        <v>0</v>
      </c>
      <c r="P96" s="115">
        <f t="shared" si="16"/>
        <v>0</v>
      </c>
    </row>
    <row r="97" spans="3:13">
      <c r="C97" s="83" t="s">
        <v>278</v>
      </c>
      <c r="D97" s="79">
        <f>SUM(D70:D96)</f>
        <v>0.99999999999999989</v>
      </c>
      <c r="E97" s="49"/>
      <c r="F97" s="97">
        <f>SUMPRODUCT($D$70:$D$96,F70:F96)</f>
        <v>16595.867520917665</v>
      </c>
      <c r="G97" s="97">
        <f>SUMPRODUCT($D$70:$D$96,G70:G96)</f>
        <v>17393.486700307923</v>
      </c>
      <c r="H97" s="97">
        <f>SUMPRODUCT($D$70:$D$96,H70:H96)</f>
        <v>18180.211948750224</v>
      </c>
    </row>
    <row r="98" spans="3:13">
      <c r="C98" s="363" t="s">
        <v>279</v>
      </c>
      <c r="D98" s="364"/>
      <c r="E98" s="365"/>
      <c r="F98" s="360">
        <f>(F97+4*G97+H97)/6</f>
        <v>17391.671045149928</v>
      </c>
      <c r="G98" s="361"/>
      <c r="H98" s="362"/>
      <c r="M98" s="34" t="s">
        <v>280</v>
      </c>
    </row>
    <row r="99" spans="3:13">
      <c r="M99" s="34" t="s">
        <v>281</v>
      </c>
    </row>
  </sheetData>
  <mergeCells count="26">
    <mergeCell ref="J8:J10"/>
    <mergeCell ref="K8:K10"/>
    <mergeCell ref="F9:F10"/>
    <mergeCell ref="C47:D47"/>
    <mergeCell ref="C66:E66"/>
    <mergeCell ref="C8:C10"/>
    <mergeCell ref="D8:D10"/>
    <mergeCell ref="E8:E10"/>
    <mergeCell ref="G8:G10"/>
    <mergeCell ref="H8:H9"/>
    <mergeCell ref="I8:I10"/>
    <mergeCell ref="O67:O69"/>
    <mergeCell ref="P67:P69"/>
    <mergeCell ref="C98:E98"/>
    <mergeCell ref="F98:H98"/>
    <mergeCell ref="H67:H69"/>
    <mergeCell ref="I67:I69"/>
    <mergeCell ref="J67:J69"/>
    <mergeCell ref="K67:K69"/>
    <mergeCell ref="L67:L69"/>
    <mergeCell ref="M67:N68"/>
    <mergeCell ref="C67:C69"/>
    <mergeCell ref="D67:D69"/>
    <mergeCell ref="E67:E69"/>
    <mergeCell ref="F67:F69"/>
    <mergeCell ref="G67:G69"/>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99"/>
  <sheetViews>
    <sheetView topLeftCell="A29" workbookViewId="0">
      <selection activeCell="H28" sqref="H28"/>
    </sheetView>
  </sheetViews>
  <sheetFormatPr defaultRowHeight="15"/>
  <cols>
    <col min="1" max="2" width="9.140625" style="34"/>
    <col min="3" max="3" width="15.28515625" style="34" bestFit="1" customWidth="1"/>
    <col min="4" max="4" width="10.5703125" style="34" bestFit="1" customWidth="1"/>
    <col min="5" max="5" width="10.7109375" style="34" bestFit="1" customWidth="1"/>
    <col min="6" max="6" width="13.28515625" style="34" customWidth="1"/>
    <col min="7" max="7" width="13.7109375" style="34" customWidth="1"/>
    <col min="8" max="8" width="12.85546875" style="34" bestFit="1" customWidth="1"/>
    <col min="9" max="9" width="13.85546875" style="34" customWidth="1"/>
    <col min="10" max="10" width="15" style="34" customWidth="1"/>
    <col min="11" max="11" width="12.42578125" style="34" customWidth="1"/>
    <col min="12" max="12" width="11.140625" style="34" bestFit="1" customWidth="1"/>
    <col min="13" max="15" width="9.28515625" style="34" bestFit="1" customWidth="1"/>
    <col min="16" max="16" width="10.5703125" style="34" bestFit="1" customWidth="1"/>
    <col min="17" max="16384" width="9.140625" style="34"/>
  </cols>
  <sheetData>
    <row r="1" spans="1:19" ht="30">
      <c r="A1" s="23" t="s">
        <v>134</v>
      </c>
      <c r="B1" s="21"/>
      <c r="C1" s="21"/>
      <c r="D1" s="21"/>
      <c r="E1" s="21"/>
      <c r="F1" s="21"/>
      <c r="G1" s="21"/>
      <c r="H1" s="21"/>
      <c r="I1" s="21"/>
      <c r="J1" s="21"/>
      <c r="K1" s="21"/>
      <c r="L1" s="21"/>
      <c r="M1" s="21"/>
      <c r="N1" s="21"/>
      <c r="O1" s="21"/>
      <c r="P1" s="21"/>
      <c r="Q1" s="21"/>
      <c r="R1" s="21"/>
      <c r="S1" s="21"/>
    </row>
    <row r="2" spans="1:19" ht="30">
      <c r="A2" s="23" t="s">
        <v>288</v>
      </c>
      <c r="B2" s="21"/>
      <c r="C2" s="21"/>
      <c r="D2" s="21"/>
      <c r="E2" s="21"/>
      <c r="F2" s="21"/>
      <c r="G2" s="21"/>
      <c r="H2" s="21"/>
      <c r="I2" s="21"/>
      <c r="J2" s="21"/>
      <c r="K2" s="21"/>
      <c r="L2" s="21"/>
      <c r="M2" s="21"/>
      <c r="N2" s="21"/>
      <c r="O2" s="21"/>
      <c r="P2" s="21"/>
      <c r="Q2" s="21"/>
      <c r="R2" s="21"/>
      <c r="S2" s="21"/>
    </row>
    <row r="3" spans="1:19" ht="30">
      <c r="A3" s="24" t="s">
        <v>294</v>
      </c>
      <c r="B3" s="21"/>
      <c r="C3" s="21"/>
      <c r="D3" s="21"/>
      <c r="E3" s="21"/>
      <c r="F3" s="21"/>
      <c r="G3" s="21"/>
      <c r="H3" s="21"/>
      <c r="I3" s="21"/>
      <c r="J3" s="21"/>
      <c r="K3" s="21"/>
      <c r="L3" s="21"/>
      <c r="M3" s="21"/>
      <c r="N3" s="21"/>
      <c r="O3" s="21"/>
      <c r="P3" s="21"/>
      <c r="Q3" s="21"/>
      <c r="R3" s="21"/>
      <c r="S3" s="21"/>
    </row>
    <row r="4" spans="1:19" ht="27.75">
      <c r="A4" s="26"/>
      <c r="B4" s="22"/>
      <c r="C4" s="22"/>
      <c r="D4" s="25"/>
      <c r="E4" s="25"/>
      <c r="F4" s="22"/>
      <c r="G4" s="22"/>
      <c r="H4" s="22"/>
      <c r="I4" s="22"/>
      <c r="J4" s="22"/>
      <c r="K4" s="22"/>
      <c r="L4" s="22"/>
      <c r="M4" s="22"/>
      <c r="N4" s="22"/>
      <c r="O4" s="22"/>
      <c r="P4" s="22"/>
      <c r="Q4" s="22"/>
      <c r="R4" s="22"/>
      <c r="S4" s="22"/>
    </row>
    <row r="5" spans="1:19">
      <c r="D5" s="34">
        <v>3</v>
      </c>
      <c r="G5" s="34">
        <v>14</v>
      </c>
    </row>
    <row r="6" spans="1:19">
      <c r="I6" s="34" t="s">
        <v>186</v>
      </c>
    </row>
    <row r="7" spans="1:19">
      <c r="C7" s="51" t="str">
        <f>"("&amp;ABS(B7)+1&amp;")"</f>
        <v>(1)</v>
      </c>
      <c r="D7" s="51" t="str">
        <f t="shared" ref="D7:K7" si="0">"("&amp;ABS(C7)+1&amp;")"</f>
        <v>(2)</v>
      </c>
      <c r="E7" s="51" t="str">
        <f t="shared" si="0"/>
        <v>(3)</v>
      </c>
      <c r="F7" s="51" t="str">
        <f t="shared" si="0"/>
        <v>(4)</v>
      </c>
      <c r="G7" s="51" t="str">
        <f t="shared" si="0"/>
        <v>(5)</v>
      </c>
      <c r="H7" s="51" t="str">
        <f t="shared" si="0"/>
        <v>(6)</v>
      </c>
      <c r="I7" s="51" t="str">
        <f t="shared" si="0"/>
        <v>(7)</v>
      </c>
      <c r="J7" s="51" t="str">
        <f t="shared" si="0"/>
        <v>(8)</v>
      </c>
      <c r="K7" s="51" t="str">
        <f t="shared" si="0"/>
        <v>(9)</v>
      </c>
    </row>
    <row r="8" spans="1:19" ht="15" customHeight="1">
      <c r="C8" s="370" t="s">
        <v>30</v>
      </c>
      <c r="D8" s="370" t="s">
        <v>137</v>
      </c>
      <c r="E8" s="370" t="s">
        <v>138</v>
      </c>
      <c r="F8" s="143" t="s">
        <v>166</v>
      </c>
      <c r="G8" s="377" t="s">
        <v>139</v>
      </c>
      <c r="H8" s="377" t="s">
        <v>184</v>
      </c>
      <c r="I8" s="377" t="s">
        <v>185</v>
      </c>
      <c r="J8" s="377" t="s">
        <v>187</v>
      </c>
      <c r="K8" s="369"/>
    </row>
    <row r="9" spans="1:19">
      <c r="C9" s="370"/>
      <c r="D9" s="370"/>
      <c r="E9" s="370"/>
      <c r="F9" s="377" t="str">
        <f>"["&amp;D7&amp;"+"&amp;E7&amp;"]"&amp;CHAR(10)&amp;"× "&amp;TEXT(D64,"0.0#%")</f>
        <v>[(2)+(3)]
× 8.5%</v>
      </c>
      <c r="G9" s="377"/>
      <c r="H9" s="377"/>
      <c r="I9" s="377"/>
      <c r="J9" s="377"/>
      <c r="K9" s="369"/>
    </row>
    <row r="10" spans="1:19">
      <c r="C10" s="370"/>
      <c r="D10" s="375"/>
      <c r="E10" s="370"/>
      <c r="F10" s="377"/>
      <c r="G10" s="377"/>
      <c r="H10" s="143" t="str">
        <f>"Σ"&amp;D7&amp;" thru "&amp;G7</f>
        <v>Σ(2) thru (5)</v>
      </c>
      <c r="I10" s="377"/>
      <c r="J10" s="377"/>
      <c r="K10" s="369"/>
    </row>
    <row r="11" spans="1:19">
      <c r="C11" s="84">
        <v>25000</v>
      </c>
      <c r="D11" s="96">
        <f ca="1">SUMPRODUCT((1-EXP(-$C11/(INDIRECT("'Prod ISO ILF Parameters'!"&amp;"E"&amp;Calc.!$G$24):INDIRECT("'Prod ISO ILF Parameters'!"&amp;"E"&amp;Calc.!$G$25)))),INDIRECT("'Prod ISO ILF Parameters'!"&amp;"G"&amp;Calc.!$G$24):INDIRECT("'Prod ISO ILF Parameters'!"&amp;"G"&amp;Calc.!$G$25))</f>
        <v>10451.821143543253</v>
      </c>
      <c r="E11" s="150">
        <f t="shared" ref="E11:E33" si="1">$D$63</f>
        <v>25790</v>
      </c>
      <c r="F11" s="125">
        <f t="shared" ref="F11:F33" ca="1" si="2">ROUND((D11+E11)*$D$64,0)</f>
        <v>3081</v>
      </c>
      <c r="G11" s="125">
        <f t="shared" ref="G11:G33" si="3">ROUND(VLOOKUP(C11,$C$70:$P$96,$G$5,FALSE),0)</f>
        <v>2805</v>
      </c>
      <c r="H11" s="125">
        <f ca="1">SUM(D11:G11)</f>
        <v>42127.821143543253</v>
      </c>
      <c r="I11" s="106">
        <f t="shared" ref="I11:I33" ca="1" si="4">ROUND(CHOOSE(sel_ILF_method_comb,D11/$D$13,(D11+G11)/($D$13+$G$13),(D11+G11+E11)/($D$13+$E$13+$G$13),H11/$H$13),2)</f>
        <v>0.5</v>
      </c>
      <c r="J11" s="73"/>
      <c r="K11" s="43"/>
    </row>
    <row r="12" spans="1:19">
      <c r="C12" s="69">
        <v>50000</v>
      </c>
      <c r="D12" s="89">
        <f ca="1">SUMPRODUCT((1-EXP(-$C12/(INDIRECT("'Prod ISO ILF Parameters'!"&amp;"E"&amp;Calc.!$G$24):INDIRECT("'Prod ISO ILF Parameters'!"&amp;"E"&amp;Calc.!$G$25)))),INDIRECT("'Prod ISO ILF Parameters'!"&amp;"G"&amp;Calc.!$G$24):INDIRECT("'Prod ISO ILF Parameters'!"&amp;"G"&amp;Calc.!$G$25))</f>
        <v>15075.806047804163</v>
      </c>
      <c r="E12" s="151">
        <f t="shared" si="1"/>
        <v>25790</v>
      </c>
      <c r="F12" s="126">
        <f t="shared" ca="1" si="2"/>
        <v>3474</v>
      </c>
      <c r="G12" s="126">
        <f t="shared" si="3"/>
        <v>4125</v>
      </c>
      <c r="H12" s="126">
        <f t="shared" ref="H12:H33" ca="1" si="5">SUM(D12:G12)</f>
        <v>48464.806047804159</v>
      </c>
      <c r="I12" s="107">
        <f t="shared" ca="1" si="4"/>
        <v>0.72</v>
      </c>
      <c r="J12" s="105"/>
      <c r="K12" s="46"/>
    </row>
    <row r="13" spans="1:19">
      <c r="C13" s="70">
        <v>100000</v>
      </c>
      <c r="D13" s="89">
        <f ca="1">SUMPRODUCT((1-EXP(-$C13/(INDIRECT("'Prod ISO ILF Parameters'!"&amp;"E"&amp;Calc.!$G$24):INDIRECT("'Prod ISO ILF Parameters'!"&amp;"E"&amp;Calc.!$G$25)))),INDIRECT("'Prod ISO ILF Parameters'!"&amp;"G"&amp;Calc.!$G$24):INDIRECT("'Prod ISO ILF Parameters'!"&amp;"G"&amp;Calc.!$G$25))</f>
        <v>20766.563376337333</v>
      </c>
      <c r="E13" s="151">
        <f t="shared" si="1"/>
        <v>25790</v>
      </c>
      <c r="F13" s="126">
        <f t="shared" ca="1" si="2"/>
        <v>3957</v>
      </c>
      <c r="G13" s="126">
        <f t="shared" si="3"/>
        <v>5852</v>
      </c>
      <c r="H13" s="126">
        <f t="shared" ca="1" si="5"/>
        <v>56365.563376337333</v>
      </c>
      <c r="I13" s="107">
        <f t="shared" ca="1" si="4"/>
        <v>1</v>
      </c>
      <c r="J13" s="105"/>
      <c r="K13" s="46"/>
    </row>
    <row r="14" spans="1:19">
      <c r="C14" s="69">
        <v>150000</v>
      </c>
      <c r="D14" s="89">
        <f ca="1">SUMPRODUCT((1-EXP(-$C14/(INDIRECT("'Prod ISO ILF Parameters'!"&amp;"E"&amp;Calc.!$G$24):INDIRECT("'Prod ISO ILF Parameters'!"&amp;"E"&amp;Calc.!$G$25)))),INDIRECT("'Prod ISO ILF Parameters'!"&amp;"G"&amp;Calc.!$G$24):INDIRECT("'Prod ISO ILF Parameters'!"&amp;"G"&amp;Calc.!$G$25))</f>
        <v>24493.655258516439</v>
      </c>
      <c r="E14" s="151">
        <f t="shared" si="1"/>
        <v>25790</v>
      </c>
      <c r="F14" s="126">
        <f t="shared" ca="1" si="2"/>
        <v>4274</v>
      </c>
      <c r="G14" s="126">
        <f t="shared" si="3"/>
        <v>7069</v>
      </c>
      <c r="H14" s="126">
        <f t="shared" ca="1" si="5"/>
        <v>61626.655258516439</v>
      </c>
      <c r="I14" s="107">
        <f t="shared" ca="1" si="4"/>
        <v>1.19</v>
      </c>
      <c r="J14" s="76"/>
      <c r="K14" s="46"/>
    </row>
    <row r="15" spans="1:19">
      <c r="C15" s="70">
        <v>200000</v>
      </c>
      <c r="D15" s="89">
        <f ca="1">SUMPRODUCT((1-EXP(-$C15/(INDIRECT("'Prod ISO ILF Parameters'!"&amp;"E"&amp;Calc.!$G$24):INDIRECT("'Prod ISO ILF Parameters'!"&amp;"E"&amp;Calc.!$G$25)))),INDIRECT("'Prod ISO ILF Parameters'!"&amp;"G"&amp;Calc.!$G$24):INDIRECT("'Prod ISO ILF Parameters'!"&amp;"G"&amp;Calc.!$G$25))</f>
        <v>27276.936886132211</v>
      </c>
      <c r="E15" s="151">
        <f t="shared" si="1"/>
        <v>25790</v>
      </c>
      <c r="F15" s="126">
        <f t="shared" ca="1" si="2"/>
        <v>4511</v>
      </c>
      <c r="G15" s="126">
        <f t="shared" si="3"/>
        <v>8037</v>
      </c>
      <c r="H15" s="126">
        <f t="shared" ca="1" si="5"/>
        <v>65614.936886132215</v>
      </c>
      <c r="I15" s="107">
        <f t="shared" ca="1" si="4"/>
        <v>1.33</v>
      </c>
      <c r="J15" s="76"/>
      <c r="K15" s="46"/>
    </row>
    <row r="16" spans="1:19">
      <c r="C16" s="70">
        <v>250000</v>
      </c>
      <c r="D16" s="89">
        <f ca="1">SUMPRODUCT((1-EXP(-$C16/(INDIRECT("'Prod ISO ILF Parameters'!"&amp;"E"&amp;Calc.!$G$24):INDIRECT("'Prod ISO ILF Parameters'!"&amp;"E"&amp;Calc.!$G$25)))),INDIRECT("'Prod ISO ILF Parameters'!"&amp;"G"&amp;Calc.!$G$24):INDIRECT("'Prod ISO ILF Parameters'!"&amp;"G"&amp;Calc.!$G$25))</f>
        <v>29492.525894124537</v>
      </c>
      <c r="E16" s="151">
        <f t="shared" si="1"/>
        <v>25790</v>
      </c>
      <c r="F16" s="126">
        <f t="shared" ca="1" si="2"/>
        <v>4699</v>
      </c>
      <c r="G16" s="126">
        <f t="shared" si="3"/>
        <v>8855</v>
      </c>
      <c r="H16" s="126">
        <f t="shared" ca="1" si="5"/>
        <v>68836.525894124541</v>
      </c>
      <c r="I16" s="107">
        <f t="shared" ca="1" si="4"/>
        <v>1.44</v>
      </c>
      <c r="J16" s="76"/>
      <c r="K16" s="46"/>
    </row>
    <row r="17" spans="3:11">
      <c r="C17" s="70">
        <v>300000</v>
      </c>
      <c r="D17" s="89">
        <f ca="1">SUMPRODUCT((1-EXP(-$C17/(INDIRECT("'Prod ISO ILF Parameters'!"&amp;"E"&amp;Calc.!$G$24):INDIRECT("'Prod ISO ILF Parameters'!"&amp;"E"&amp;Calc.!$G$25)))),INDIRECT("'Prod ISO ILF Parameters'!"&amp;"G"&amp;Calc.!$G$24):INDIRECT("'Prod ISO ILF Parameters'!"&amp;"G"&amp;Calc.!$G$25))</f>
        <v>31321.795238765215</v>
      </c>
      <c r="E17" s="151">
        <f t="shared" si="1"/>
        <v>25790</v>
      </c>
      <c r="F17" s="126">
        <f t="shared" ca="1" si="2"/>
        <v>4855</v>
      </c>
      <c r="G17" s="126">
        <f t="shared" si="3"/>
        <v>9567</v>
      </c>
      <c r="H17" s="126">
        <f t="shared" ca="1" si="5"/>
        <v>71533.795238765219</v>
      </c>
      <c r="I17" s="107">
        <f t="shared" ca="1" si="4"/>
        <v>1.54</v>
      </c>
      <c r="J17" s="76"/>
      <c r="K17" s="46"/>
    </row>
    <row r="18" spans="3:11">
      <c r="C18" s="70">
        <v>500000</v>
      </c>
      <c r="D18" s="89">
        <f ca="1">SUMPRODUCT((1-EXP(-$C18/(INDIRECT("'Prod ISO ILF Parameters'!"&amp;"E"&amp;Calc.!$G$24):INDIRECT("'Prod ISO ILF Parameters'!"&amp;"E"&amp;Calc.!$G$25)))),INDIRECT("'Prod ISO ILF Parameters'!"&amp;"G"&amp;Calc.!$G$24):INDIRECT("'Prod ISO ILF Parameters'!"&amp;"G"&amp;Calc.!$G$25))</f>
        <v>36446.931884539677</v>
      </c>
      <c r="E18" s="151">
        <f t="shared" si="1"/>
        <v>25790</v>
      </c>
      <c r="F18" s="126">
        <f t="shared" ca="1" si="2"/>
        <v>5290</v>
      </c>
      <c r="G18" s="126">
        <f t="shared" si="3"/>
        <v>11800</v>
      </c>
      <c r="H18" s="126">
        <f t="shared" ca="1" si="5"/>
        <v>79326.931884539677</v>
      </c>
      <c r="I18" s="107">
        <f t="shared" ca="1" si="4"/>
        <v>1.81</v>
      </c>
      <c r="J18" s="76"/>
      <c r="K18" s="46"/>
    </row>
    <row r="19" spans="3:11">
      <c r="C19" s="70">
        <v>750000</v>
      </c>
      <c r="D19" s="89">
        <f ca="1">SUMPRODUCT((1-EXP(-$C19/(INDIRECT("'Prod ISO ILF Parameters'!"&amp;"E"&amp;Calc.!$G$24):INDIRECT("'Prod ISO ILF Parameters'!"&amp;"E"&amp;Calc.!$G$25)))),INDIRECT("'Prod ISO ILF Parameters'!"&amp;"G"&amp;Calc.!$G$24):INDIRECT("'Prod ISO ILF Parameters'!"&amp;"G"&amp;Calc.!$G$25))</f>
        <v>40513.1022825408</v>
      </c>
      <c r="E19" s="151">
        <f t="shared" si="1"/>
        <v>25790</v>
      </c>
      <c r="F19" s="126">
        <f t="shared" ca="1" si="2"/>
        <v>5636</v>
      </c>
      <c r="G19" s="126">
        <f t="shared" si="3"/>
        <v>13926</v>
      </c>
      <c r="H19" s="126">
        <f t="shared" ca="1" si="5"/>
        <v>85865.1022825408</v>
      </c>
      <c r="I19" s="107">
        <f t="shared" ca="1" si="4"/>
        <v>2.0499999999999998</v>
      </c>
      <c r="J19" s="76"/>
      <c r="K19" s="46"/>
    </row>
    <row r="20" spans="3:11">
      <c r="C20" s="70">
        <v>1000000</v>
      </c>
      <c r="D20" s="89">
        <f ca="1">SUMPRODUCT((1-EXP(-$C20/(INDIRECT("'Prod ISO ILF Parameters'!"&amp;"E"&amp;Calc.!$G$24):INDIRECT("'Prod ISO ILF Parameters'!"&amp;"E"&amp;Calc.!$G$25)))),INDIRECT("'Prod ISO ILF Parameters'!"&amp;"G"&amp;Calc.!$G$24):INDIRECT("'Prod ISO ILF Parameters'!"&amp;"G"&amp;Calc.!$G$25))</f>
        <v>43399.595707907472</v>
      </c>
      <c r="E20" s="151">
        <f t="shared" si="1"/>
        <v>25790</v>
      </c>
      <c r="F20" s="126">
        <f t="shared" ca="1" si="2"/>
        <v>5881</v>
      </c>
      <c r="G20" s="126">
        <f t="shared" si="3"/>
        <v>15714</v>
      </c>
      <c r="H20" s="126">
        <f t="shared" ca="1" si="5"/>
        <v>90784.595707907472</v>
      </c>
      <c r="I20" s="107">
        <f t="shared" ca="1" si="4"/>
        <v>2.2200000000000002</v>
      </c>
      <c r="J20" s="76"/>
      <c r="K20" s="46"/>
    </row>
    <row r="21" spans="3:11">
      <c r="C21" s="70">
        <v>1500000</v>
      </c>
      <c r="D21" s="89">
        <f ca="1">SUMPRODUCT((1-EXP(-$C21/(INDIRECT("'Prod ISO ILF Parameters'!"&amp;"E"&amp;Calc.!$G$24):INDIRECT("'Prod ISO ILF Parameters'!"&amp;"E"&amp;Calc.!$G$25)))),INDIRECT("'Prod ISO ILF Parameters'!"&amp;"G"&amp;Calc.!$G$24):INDIRECT("'Prod ISO ILF Parameters'!"&amp;"G"&amp;Calc.!$G$25))</f>
        <v>47314.14880459728</v>
      </c>
      <c r="E21" s="151">
        <f t="shared" si="1"/>
        <v>25790</v>
      </c>
      <c r="F21" s="126">
        <f t="shared" ca="1" si="2"/>
        <v>6214</v>
      </c>
      <c r="G21" s="126">
        <f t="shared" si="3"/>
        <v>18680</v>
      </c>
      <c r="H21" s="126">
        <f t="shared" ca="1" si="5"/>
        <v>97998.14880459728</v>
      </c>
      <c r="I21" s="107">
        <f t="shared" ca="1" si="4"/>
        <v>2.48</v>
      </c>
      <c r="J21" s="76"/>
      <c r="K21" s="46"/>
    </row>
    <row r="22" spans="3:11">
      <c r="C22" s="70">
        <v>2000000</v>
      </c>
      <c r="D22" s="89">
        <f ca="1">SUMPRODUCT((1-EXP(-$C22/(INDIRECT("'Prod ISO ILF Parameters'!"&amp;"E"&amp;Calc.!$G$24):INDIRECT("'Prod ISO ILF Parameters'!"&amp;"E"&amp;Calc.!$G$25)))),INDIRECT("'Prod ISO ILF Parameters'!"&amp;"G"&amp;Calc.!$G$24):INDIRECT("'Prod ISO ILF Parameters'!"&amp;"G"&amp;Calc.!$G$25))</f>
        <v>49838.804159721934</v>
      </c>
      <c r="E22" s="151">
        <f t="shared" si="1"/>
        <v>25790</v>
      </c>
      <c r="F22" s="126">
        <f t="shared" ca="1" si="2"/>
        <v>6428</v>
      </c>
      <c r="G22" s="126">
        <f t="shared" si="3"/>
        <v>21075</v>
      </c>
      <c r="H22" s="126">
        <f t="shared" ca="1" si="5"/>
        <v>103131.80415972194</v>
      </c>
      <c r="I22" s="107">
        <f t="shared" ca="1" si="4"/>
        <v>2.66</v>
      </c>
      <c r="J22" s="76"/>
      <c r="K22" s="46"/>
    </row>
    <row r="23" spans="3:11">
      <c r="C23" s="70">
        <v>2500000</v>
      </c>
      <c r="D23" s="89">
        <f ca="1">SUMPRODUCT((1-EXP(-$C23/(INDIRECT("'Prod ISO ILF Parameters'!"&amp;"E"&amp;Calc.!$G$24):INDIRECT("'Prod ISO ILF Parameters'!"&amp;"E"&amp;Calc.!$G$25)))),INDIRECT("'Prod ISO ILF Parameters'!"&amp;"G"&amp;Calc.!$G$24):INDIRECT("'Prod ISO ILF Parameters'!"&amp;"G"&amp;Calc.!$G$25))</f>
        <v>51612.828016186992</v>
      </c>
      <c r="E23" s="151">
        <f t="shared" si="1"/>
        <v>25790</v>
      </c>
      <c r="F23" s="126">
        <f t="shared" ca="1" si="2"/>
        <v>6579</v>
      </c>
      <c r="G23" s="126">
        <f t="shared" si="3"/>
        <v>23094</v>
      </c>
      <c r="H23" s="126">
        <f t="shared" ca="1" si="5"/>
        <v>107075.82801618699</v>
      </c>
      <c r="I23" s="107">
        <f t="shared" ca="1" si="4"/>
        <v>2.81</v>
      </c>
      <c r="J23" s="76"/>
      <c r="K23" s="46"/>
    </row>
    <row r="24" spans="3:11">
      <c r="C24" s="70">
        <v>3000000</v>
      </c>
      <c r="D24" s="89">
        <f ca="1">SUMPRODUCT((1-EXP(-$C24/(INDIRECT("'Prod ISO ILF Parameters'!"&amp;"E"&amp;Calc.!$G$24):INDIRECT("'Prod ISO ILF Parameters'!"&amp;"E"&amp;Calc.!$G$25)))),INDIRECT("'Prod ISO ILF Parameters'!"&amp;"G"&amp;Calc.!$G$24):INDIRECT("'Prod ISO ILF Parameters'!"&amp;"G"&amp;Calc.!$G$25))</f>
        <v>52948.605710166477</v>
      </c>
      <c r="E24" s="151">
        <f t="shared" si="1"/>
        <v>25790</v>
      </c>
      <c r="F24" s="126">
        <f t="shared" ca="1" si="2"/>
        <v>6693</v>
      </c>
      <c r="G24" s="126">
        <f t="shared" si="3"/>
        <v>24866</v>
      </c>
      <c r="H24" s="126">
        <f t="shared" ca="1" si="5"/>
        <v>110297.60571016648</v>
      </c>
      <c r="I24" s="107">
        <f t="shared" ca="1" si="4"/>
        <v>2.92</v>
      </c>
      <c r="J24" s="76"/>
      <c r="K24" s="46"/>
    </row>
    <row r="25" spans="3:11">
      <c r="C25" s="70">
        <v>4000000</v>
      </c>
      <c r="D25" s="89">
        <f ca="1">SUMPRODUCT((1-EXP(-$C25/(INDIRECT("'Prod ISO ILF Parameters'!"&amp;"E"&amp;Calc.!$G$24):INDIRECT("'Prod ISO ILF Parameters'!"&amp;"E"&amp;Calc.!$G$25)))),INDIRECT("'Prod ISO ILF Parameters'!"&amp;"G"&amp;Calc.!$G$24):INDIRECT("'Prod ISO ILF Parameters'!"&amp;"G"&amp;Calc.!$G$25))</f>
        <v>54878.719206264963</v>
      </c>
      <c r="E25" s="151">
        <f t="shared" si="1"/>
        <v>25790</v>
      </c>
      <c r="F25" s="126">
        <f t="shared" ca="1" si="2"/>
        <v>6857</v>
      </c>
      <c r="G25" s="126">
        <f t="shared" si="3"/>
        <v>27952</v>
      </c>
      <c r="H25" s="126">
        <f t="shared" ca="1" si="5"/>
        <v>115477.71920626497</v>
      </c>
      <c r="I25" s="107">
        <f t="shared" ca="1" si="4"/>
        <v>3.11</v>
      </c>
      <c r="J25" s="76"/>
      <c r="K25" s="46"/>
    </row>
    <row r="26" spans="3:11">
      <c r="C26" s="70">
        <v>5000000</v>
      </c>
      <c r="D26" s="89">
        <f ca="1">SUMPRODUCT((1-EXP(-$C26/(INDIRECT("'Prod ISO ILF Parameters'!"&amp;"E"&amp;Calc.!$G$24):INDIRECT("'Prod ISO ILF Parameters'!"&amp;"E"&amp;Calc.!$G$25)))),INDIRECT("'Prod ISO ILF Parameters'!"&amp;"G"&amp;Calc.!$G$24):INDIRECT("'Prod ISO ILF Parameters'!"&amp;"G"&amp;Calc.!$G$25))</f>
        <v>56245.951709183872</v>
      </c>
      <c r="E26" s="151">
        <f t="shared" si="1"/>
        <v>25790</v>
      </c>
      <c r="F26" s="126">
        <f t="shared" ca="1" si="2"/>
        <v>6973</v>
      </c>
      <c r="G26" s="126">
        <f t="shared" si="3"/>
        <v>30651</v>
      </c>
      <c r="H26" s="126">
        <f t="shared" ca="1" si="5"/>
        <v>119659.95170918386</v>
      </c>
      <c r="I26" s="107">
        <f t="shared" ca="1" si="4"/>
        <v>3.26</v>
      </c>
      <c r="J26" s="76"/>
      <c r="K26" s="46"/>
    </row>
    <row r="27" spans="3:11">
      <c r="C27" s="70">
        <v>7500000</v>
      </c>
      <c r="D27" s="89">
        <f ca="1">SUMPRODUCT((1-EXP(-$C27/(INDIRECT("'Prod ISO ILF Parameters'!"&amp;"E"&amp;Calc.!$G$24):INDIRECT("'Prod ISO ILF Parameters'!"&amp;"E"&amp;Calc.!$G$25)))),INDIRECT("'Prod ISO ILF Parameters'!"&amp;"G"&amp;Calc.!$G$24):INDIRECT("'Prod ISO ILF Parameters'!"&amp;"G"&amp;Calc.!$G$25))</f>
        <v>58460.708466592136</v>
      </c>
      <c r="E27" s="151">
        <f t="shared" si="1"/>
        <v>25790</v>
      </c>
      <c r="F27" s="126">
        <f t="shared" ca="1" si="2"/>
        <v>7161</v>
      </c>
      <c r="G27" s="126">
        <f t="shared" si="3"/>
        <v>36396</v>
      </c>
      <c r="H27" s="126">
        <f t="shared" ca="1" si="5"/>
        <v>127807.70846659213</v>
      </c>
      <c r="I27" s="107">
        <f t="shared" ca="1" si="4"/>
        <v>3.56</v>
      </c>
      <c r="J27" s="76"/>
      <c r="K27" s="46"/>
    </row>
    <row r="28" spans="3:11">
      <c r="C28" s="70">
        <v>10000000</v>
      </c>
      <c r="D28" s="89">
        <f ca="1">SUMPRODUCT((1-EXP(-$C28/(INDIRECT("'Prod ISO ILF Parameters'!"&amp;"E"&amp;Calc.!$G$24):INDIRECT("'Prod ISO ILF Parameters'!"&amp;"E"&amp;Calc.!$G$25)))),INDIRECT("'Prod ISO ILF Parameters'!"&amp;"G"&amp;Calc.!$G$24):INDIRECT("'Prod ISO ILF Parameters'!"&amp;"G"&amp;Calc.!$G$25))</f>
        <v>59836.306916285779</v>
      </c>
      <c r="E28" s="151">
        <f t="shared" si="1"/>
        <v>25790</v>
      </c>
      <c r="F28" s="126">
        <f t="shared" ca="1" si="2"/>
        <v>7278</v>
      </c>
      <c r="G28" s="126">
        <f t="shared" si="3"/>
        <v>41263</v>
      </c>
      <c r="H28" s="126">
        <f t="shared" ca="1" si="5"/>
        <v>134167.30691628577</v>
      </c>
      <c r="I28" s="107">
        <f t="shared" ca="1" si="4"/>
        <v>3.8</v>
      </c>
      <c r="J28" s="76"/>
      <c r="K28" s="46"/>
    </row>
    <row r="29" spans="3:11">
      <c r="C29" s="70">
        <v>20000000</v>
      </c>
      <c r="D29" s="89">
        <f ca="1">SUMPRODUCT((1-EXP(-$C29/(INDIRECT("'Prod ISO ILF Parameters'!"&amp;"E"&amp;Calc.!$G$24):INDIRECT("'Prod ISO ILF Parameters'!"&amp;"E"&amp;Calc.!$G$25)))),INDIRECT("'Prod ISO ILF Parameters'!"&amp;"G"&amp;Calc.!$G$24):INDIRECT("'Prod ISO ILF Parameters'!"&amp;"G"&amp;Calc.!$G$25))</f>
        <v>62607.596514249002</v>
      </c>
      <c r="E29" s="151">
        <f t="shared" si="1"/>
        <v>25790</v>
      </c>
      <c r="F29" s="126">
        <f t="shared" ca="1" si="2"/>
        <v>7514</v>
      </c>
      <c r="G29" s="126">
        <f t="shared" si="3"/>
        <v>56798</v>
      </c>
      <c r="H29" s="126">
        <f t="shared" ca="1" si="5"/>
        <v>152709.59651424899</v>
      </c>
      <c r="I29" s="107">
        <f t="shared" ca="1" si="4"/>
        <v>4.49</v>
      </c>
      <c r="J29" s="76"/>
      <c r="K29" s="46"/>
    </row>
    <row r="30" spans="3:11">
      <c r="C30" s="70">
        <v>25000000</v>
      </c>
      <c r="D30" s="89">
        <f ca="1">SUMPRODUCT((1-EXP(-$C30/(INDIRECT("'Prod ISO ILF Parameters'!"&amp;"E"&amp;Calc.!$G$24):INDIRECT("'Prod ISO ILF Parameters'!"&amp;"E"&amp;Calc.!$G$25)))),INDIRECT("'Prod ISO ILF Parameters'!"&amp;"G"&amp;Calc.!$G$24):INDIRECT("'Prod ISO ILF Parameters'!"&amp;"G"&amp;Calc.!$G$25))</f>
        <v>63357.235624916786</v>
      </c>
      <c r="E30" s="151">
        <f t="shared" si="1"/>
        <v>25790</v>
      </c>
      <c r="F30" s="126">
        <f t="shared" ca="1" si="2"/>
        <v>7578</v>
      </c>
      <c r="G30" s="126">
        <f t="shared" si="3"/>
        <v>63278</v>
      </c>
      <c r="H30" s="126">
        <f t="shared" ca="1" si="5"/>
        <v>160003.23562491679</v>
      </c>
      <c r="I30" s="107">
        <f t="shared" ca="1" si="4"/>
        <v>4.76</v>
      </c>
      <c r="J30" s="76"/>
      <c r="K30" s="46"/>
    </row>
    <row r="31" spans="3:11">
      <c r="C31" s="70">
        <v>50000000</v>
      </c>
      <c r="D31" s="89">
        <f ca="1">SUMPRODUCT((1-EXP(-$C31/(INDIRECT("'Prod ISO ILF Parameters'!"&amp;"E"&amp;Calc.!$G$24):INDIRECT("'Prod ISO ILF Parameters'!"&amp;"E"&amp;Calc.!$G$25)))),INDIRECT("'Prod ISO ILF Parameters'!"&amp;"G"&amp;Calc.!$G$24):INDIRECT("'Prod ISO ILF Parameters'!"&amp;"G"&amp;Calc.!$G$25))</f>
        <v>65325.791396417582</v>
      </c>
      <c r="E31" s="151">
        <f t="shared" si="1"/>
        <v>25790</v>
      </c>
      <c r="F31" s="126">
        <f t="shared" ca="1" si="2"/>
        <v>7745</v>
      </c>
      <c r="G31" s="126">
        <f t="shared" si="3"/>
        <v>89943</v>
      </c>
      <c r="H31" s="126">
        <f t="shared" ca="1" si="5"/>
        <v>188803.7913964176</v>
      </c>
      <c r="I31" s="107">
        <f t="shared" ca="1" si="4"/>
        <v>5.83</v>
      </c>
      <c r="J31" s="76"/>
      <c r="K31" s="46"/>
    </row>
    <row r="32" spans="3:11">
      <c r="C32" s="70">
        <v>75000000</v>
      </c>
      <c r="D32" s="89">
        <f ca="1">SUMPRODUCT((1-EXP(-$C32/(INDIRECT("'Prod ISO ILF Parameters'!"&amp;"E"&amp;Calc.!$G$24):INDIRECT("'Prod ISO ILF Parameters'!"&amp;"E"&amp;Calc.!$G$25)))),INDIRECT("'Prod ISO ILF Parameters'!"&amp;"G"&amp;Calc.!$G$24):INDIRECT("'Prod ISO ILF Parameters'!"&amp;"G"&amp;Calc.!$G$25))</f>
        <v>66261.717985280848</v>
      </c>
      <c r="E32" s="151">
        <f t="shared" si="1"/>
        <v>25790</v>
      </c>
      <c r="F32" s="126">
        <f t="shared" ca="1" si="2"/>
        <v>7824</v>
      </c>
      <c r="G32" s="126">
        <f t="shared" si="3"/>
        <v>111614</v>
      </c>
      <c r="H32" s="126">
        <f t="shared" ca="1" si="5"/>
        <v>211489.71798528085</v>
      </c>
      <c r="I32" s="107">
        <f t="shared" ca="1" si="4"/>
        <v>6.68</v>
      </c>
      <c r="J32" s="76"/>
      <c r="K32" s="46"/>
    </row>
    <row r="33" spans="2:11">
      <c r="C33" s="71">
        <v>100000000</v>
      </c>
      <c r="D33" s="97">
        <f ca="1">SUMPRODUCT((1-EXP(-$C33/(INDIRECT("'Prod ISO ILF Parameters'!"&amp;"E"&amp;Calc.!$G$24):INDIRECT("'Prod ISO ILF Parameters'!"&amp;"E"&amp;Calc.!$G$25)))),INDIRECT("'Prod ISO ILF Parameters'!"&amp;"G"&amp;Calc.!$G$24):INDIRECT("'Prod ISO ILF Parameters'!"&amp;"G"&amp;Calc.!$G$25))</f>
        <v>66845.383823182827</v>
      </c>
      <c r="E33" s="152">
        <f t="shared" si="1"/>
        <v>25790</v>
      </c>
      <c r="F33" s="127">
        <f t="shared" ca="1" si="2"/>
        <v>7874</v>
      </c>
      <c r="G33" s="127">
        <f t="shared" si="3"/>
        <v>130634</v>
      </c>
      <c r="H33" s="127">
        <f t="shared" ca="1" si="5"/>
        <v>231143.38382318284</v>
      </c>
      <c r="I33" s="108">
        <f t="shared" ca="1" si="4"/>
        <v>7.42</v>
      </c>
      <c r="J33" s="77"/>
      <c r="K33" s="49"/>
    </row>
    <row r="34" spans="2:11">
      <c r="C34" s="85"/>
      <c r="D34" s="85"/>
      <c r="E34" s="119"/>
      <c r="F34" s="120"/>
      <c r="G34" s="85"/>
      <c r="H34" s="85"/>
      <c r="I34" s="5"/>
      <c r="J34" s="5"/>
      <c r="K34" s="5"/>
    </row>
    <row r="35" spans="2:11">
      <c r="C35" s="34" t="s">
        <v>188</v>
      </c>
      <c r="D35" s="56"/>
      <c r="E35" s="56"/>
      <c r="F35" s="56"/>
      <c r="G35" s="56"/>
      <c r="H35" s="56"/>
    </row>
    <row r="36" spans="2:11">
      <c r="C36" s="86">
        <v>0</v>
      </c>
      <c r="D36" s="88">
        <f ca="1">SUMPRODUCT((1-EXP(-$C36/(INDIRECT("'Prod ISO ILF Parameters'!"&amp;"E"&amp;Calc.!$G$24):INDIRECT("'Prod ISO ILF Parameters'!"&amp;"E"&amp;Calc.!$G$25)))),INDIRECT("'Prod ISO ILF Parameters'!"&amp;"G"&amp;Calc.!$G$24):INDIRECT("'Prod ISO ILF Parameters'!"&amp;"G"&amp;Calc.!$G$25))</f>
        <v>0</v>
      </c>
      <c r="E36" s="150">
        <f>$D$63</f>
        <v>25790</v>
      </c>
      <c r="F36" s="125">
        <f ca="1">ROUND((D36+E36)*$D$64,0)</f>
        <v>2192</v>
      </c>
      <c r="G36" s="141">
        <f>ROUND(VLOOKUP(C36,$C$70:$P$96,$G$5,FALSE),0)</f>
        <v>0</v>
      </c>
      <c r="H36" s="125">
        <f ca="1">SUM(D36:G36)</f>
        <v>27982</v>
      </c>
      <c r="I36" s="106">
        <f ca="1">ROUND(CHOOSE(sel_ILF_method_comb,D36/$D$13,(D36+G36)/($D$13+$G$13),(D36+G36+E36)/($D$13+$E$13+$G$13),H36/$H$13),2)</f>
        <v>0</v>
      </c>
      <c r="J36" s="72"/>
      <c r="K36" s="43"/>
    </row>
    <row r="37" spans="2:11">
      <c r="C37" s="70">
        <v>100000</v>
      </c>
      <c r="D37" s="89">
        <f ca="1">SUMPRODUCT((1-EXP(-$C37/(INDIRECT("'Prod ISO ILF Parameters'!"&amp;"E"&amp;Calc.!$G$24):INDIRECT("'Prod ISO ILF Parameters'!"&amp;"E"&amp;Calc.!$G$25)))),INDIRECT("'Prod ISO ILF Parameters'!"&amp;"G"&amp;Calc.!$G$24):INDIRECT("'Prod ISO ILF Parameters'!"&amp;"G"&amp;Calc.!$G$25))</f>
        <v>20766.563376337333</v>
      </c>
      <c r="E37" s="151">
        <f>$D$63</f>
        <v>25790</v>
      </c>
      <c r="F37" s="126">
        <f ca="1">ROUND((D37+E37)*$D$64,0)</f>
        <v>3957</v>
      </c>
      <c r="G37" s="126">
        <f>ROUND(VLOOKUP(C37,$C$70:$P$96,$G$5,FALSE),0)</f>
        <v>5852</v>
      </c>
      <c r="H37" s="126">
        <f ca="1">SUM(D37:G37)</f>
        <v>56365.563376337333</v>
      </c>
      <c r="I37" s="107">
        <f ca="1">ROUND(CHOOSE(sel_ILF_method_comb,D37/$D$13,(D37+G37)/($D$13+$G$13),(D37+G37+E37)/($D$13+$E$13+$G$13),H37/$H$13),2)</f>
        <v>1</v>
      </c>
      <c r="J37" s="76"/>
      <c r="K37" s="46"/>
    </row>
    <row r="38" spans="2:11" s="231" customFormat="1">
      <c r="C38" s="70">
        <f>Calc.!B19</f>
        <v>1000000</v>
      </c>
      <c r="D38" s="89">
        <f ca="1">SUMPRODUCT((1-EXP(-$C38/(INDIRECT("'Prod ISO ILF Parameters'!"&amp;"E"&amp;Calc.!$G$24):INDIRECT("'Prod ISO ILF Parameters'!"&amp;"E"&amp;Calc.!$G$25)))),INDIRECT("'Prod ISO ILF Parameters'!"&amp;"G"&amp;Calc.!$G$24):INDIRECT("'Prod ISO ILF Parameters'!"&amp;"G"&amp;Calc.!$G$25))</f>
        <v>43399.595707907472</v>
      </c>
      <c r="E38" s="151">
        <f>$D$63</f>
        <v>25790</v>
      </c>
      <c r="F38" s="126">
        <f ca="1">ROUND((D38+E38)*$D$64,0)</f>
        <v>5881</v>
      </c>
      <c r="G38" s="126">
        <f>ROUND(VLOOKUP(C38,$C$70:$P$96,$G$5,FALSE),0)</f>
        <v>15714</v>
      </c>
      <c r="H38" s="126">
        <f ca="1">SUM(D38:G38)</f>
        <v>90784.595707907472</v>
      </c>
      <c r="I38" s="107">
        <f ca="1">ROUND(CHOOSE(sel_ILF_method_comb,D38/$D$13,(D38+G38)/($D$13+$G$13),(D38+G38+E38)/($D$13+$E$13+$G$13),H38/$H$13),2)</f>
        <v>2.2200000000000002</v>
      </c>
      <c r="J38" s="76"/>
      <c r="K38" s="46"/>
    </row>
    <row r="39" spans="2:11">
      <c r="C39" s="70">
        <f>Calc.!B17</f>
        <v>0</v>
      </c>
      <c r="D39" s="89">
        <f ca="1">SUMPRODUCT((1-EXP(-$C39/(INDIRECT("'Prod ISO ILF Parameters'!"&amp;"E"&amp;Calc.!$G$24):INDIRECT("'Prod ISO ILF Parameters'!"&amp;"E"&amp;Calc.!$G$25)))),INDIRECT("'Prod ISO ILF Parameters'!"&amp;"G"&amp;Calc.!$G$24):INDIRECT("'Prod ISO ILF Parameters'!"&amp;"G"&amp;Calc.!$G$25))</f>
        <v>0</v>
      </c>
      <c r="E39" s="151">
        <f>$D$63</f>
        <v>25790</v>
      </c>
      <c r="F39" s="126">
        <f ca="1">ROUND((D39+E39)*$D$64,0)</f>
        <v>2192</v>
      </c>
      <c r="G39" s="126">
        <f>ROUND(VLOOKUP(C39,$C$70:$P$96,$G$5,FALSE),0)</f>
        <v>0</v>
      </c>
      <c r="H39" s="126">
        <f ca="1">SUM(D39:G39)</f>
        <v>27982</v>
      </c>
      <c r="I39" s="107">
        <f ca="1">ROUND(CHOOSE(sel_ILF_method_comb,D39/$D$13,(D39+G39)/($D$13+$G$13),(D39+G39+E39)/($D$13+$E$13+$G$13),H39/$H$13),2)</f>
        <v>0</v>
      </c>
      <c r="J39" s="76"/>
      <c r="K39" s="46"/>
    </row>
    <row r="40" spans="2:11">
      <c r="C40" s="70">
        <f>Calc.!B18</f>
        <v>2250000</v>
      </c>
      <c r="D40" s="97">
        <f ca="1">SUMPRODUCT((1-EXP(-$C40/(INDIRECT("'Prod ISO ILF Parameters'!"&amp;"E"&amp;Calc.!$G$24):INDIRECT("'Prod ISO ILF Parameters'!"&amp;"E"&amp;Calc.!$G$25)))),INDIRECT("'Prod ISO ILF Parameters'!"&amp;"G"&amp;Calc.!$G$24):INDIRECT("'Prod ISO ILF Parameters'!"&amp;"G"&amp;Calc.!$G$25))</f>
        <v>50795.226972309982</v>
      </c>
      <c r="E40" s="152">
        <f>$D$63</f>
        <v>25790</v>
      </c>
      <c r="F40" s="127">
        <f ca="1">ROUND((D40+E40)*$D$64,0)</f>
        <v>6510</v>
      </c>
      <c r="G40" s="127">
        <f>ROUND(VLOOKUP(C40,$C$70:$P$96,$G$5,FALSE),0)</f>
        <v>22122</v>
      </c>
      <c r="H40" s="127">
        <f ca="1">SUM(D40:G40)</f>
        <v>105217.22697230999</v>
      </c>
      <c r="I40" s="108">
        <f ca="1">ROUND(CHOOSE(sel_ILF_method_comb,D40/$D$13,(D40+G40)/($D$13+$G$13),(D40+G40+E40)/($D$13+$E$13+$G$13),H40/$H$13),2)</f>
        <v>2.74</v>
      </c>
      <c r="J40" s="77"/>
      <c r="K40" s="49"/>
    </row>
    <row r="46" spans="2:11">
      <c r="B46" s="34" t="s">
        <v>140</v>
      </c>
    </row>
    <row r="47" spans="2:11">
      <c r="B47" s="72"/>
      <c r="C47" s="359" t="s">
        <v>274</v>
      </c>
      <c r="D47" s="359"/>
    </row>
    <row r="48" spans="2:11">
      <c r="B48" s="76"/>
      <c r="C48" s="78" t="s">
        <v>275</v>
      </c>
      <c r="D48" s="78" t="s">
        <v>181</v>
      </c>
      <c r="G48" s="61" t="s">
        <v>171</v>
      </c>
      <c r="H48" s="62">
        <f>'Prod ISO ILF Parameters'!O6</f>
        <v>1.8610000000000001E-7</v>
      </c>
    </row>
    <row r="49" spans="2:9">
      <c r="B49" s="45">
        <v>1</v>
      </c>
      <c r="C49" s="89">
        <f t="array" ref="C49">IFERROR(INDEX('Prod ISO ILF Parameters'!$E$2:$E$31,SMALL(IF(RIGHT(Calc.!$G$23,1)='Prod ISO ILF Parameters'!$C$2:$C$31,ROW('Prod ISO ILF Parameters'!$C$2:$C$31)-MIN(ROW('Prod ISO ILF Parameters'!$C$2:$C$31))+1,""),ROW('Prod ISO Factors tabA'!A1))),1)</f>
        <v>2561</v>
      </c>
      <c r="D49" s="72">
        <f t="array" ref="D49">IFERROR(INDEX('Prod ISO ILF Parameters'!$F$2:$F$31,SMALL(IF(RIGHT(Calc.!$G$23,1)='Prod ISO ILF Parameters'!$C$2:$C$31,ROW('Prod ISO ILF Parameters'!$C$2:$C$31)-MIN(ROW('Prod ISO ILF Parameters'!$C$2:$C$31))+1,""),ROW('Prod ISO Factors tabB'!A1))),0)</f>
        <v>0.33189299999999999</v>
      </c>
      <c r="G49" s="61" t="s">
        <v>172</v>
      </c>
      <c r="H49" s="53">
        <f>'Prod ISO ILF Parameters'!O7</f>
        <v>2</v>
      </c>
    </row>
    <row r="50" spans="2:9">
      <c r="B50" s="45">
        <v>2</v>
      </c>
      <c r="C50" s="89">
        <f t="array" ref="C50">IFERROR(INDEX('Prod ISO ILF Parameters'!$E$2:$E$31,SMALL(IF(RIGHT(Calc.!$G$23,1)='Prod ISO ILF Parameters'!$C$2:$C$31,ROW('Prod ISO ILF Parameters'!$C$2:$C$31)-MIN(ROW('Prod ISO ILF Parameters'!$C$2:$C$31))+1,""),ROW('Prod ISO Factors tabA'!A2))),1)</f>
        <v>9708</v>
      </c>
      <c r="D50" s="72">
        <f t="array" ref="D50">IFERROR(INDEX('Prod ISO ILF Parameters'!$F$2:$F$31,SMALL(IF(RIGHT(Calc.!$G$23,1)='Prod ISO ILF Parameters'!$C$2:$C$31,ROW('Prod ISO ILF Parameters'!$C$2:$C$31)-MIN(ROW('Prod ISO ILF Parameters'!$C$2:$C$31))+1,""),ROW('Prod ISO Factors tabB'!A2))),0)</f>
        <v>0.34747499999999998</v>
      </c>
      <c r="G50" s="61" t="s">
        <v>173</v>
      </c>
      <c r="H50" s="53">
        <f>'Prod ISO ILF Parameters'!O8</f>
        <v>1.4999999999999999E-2</v>
      </c>
    </row>
    <row r="51" spans="2:9">
      <c r="B51" s="45">
        <v>3</v>
      </c>
      <c r="C51" s="89">
        <f t="array" ref="C51">IFERROR(INDEX('Prod ISO ILF Parameters'!$E$2:$E$31,SMALL(IF(RIGHT(Calc.!$G$23,1)='Prod ISO ILF Parameters'!$C$2:$C$31,ROW('Prod ISO ILF Parameters'!$C$2:$C$31)-MIN(ROW('Prod ISO ILF Parameters'!$C$2:$C$31))+1,""),ROW('Prod ISO Factors tabA'!A3))),1)</f>
        <v>36494</v>
      </c>
      <c r="D51" s="72">
        <f t="array" ref="D51">IFERROR(INDEX('Prod ISO ILF Parameters'!$F$2:$F$31,SMALL(IF(RIGHT(Calc.!$G$23,1)='Prod ISO ILF Parameters'!$C$2:$C$31,ROW('Prod ISO ILF Parameters'!$C$2:$C$31)-MIN(ROW('Prod ISO ILF Parameters'!$C$2:$C$31))+1,""),ROW('Prod ISO Factors tabB'!A3))),0)</f>
        <v>0.18940000000000001</v>
      </c>
      <c r="G51" s="61" t="s">
        <v>174</v>
      </c>
      <c r="H51" s="53">
        <f>'Prod ISO ILF Parameters'!O9</f>
        <v>1E-3</v>
      </c>
    </row>
    <row r="52" spans="2:9">
      <c r="B52" s="45">
        <v>4</v>
      </c>
      <c r="C52" s="89">
        <f t="array" ref="C52">IFERROR(INDEX('Prod ISO ILF Parameters'!$E$2:$E$31,SMALL(IF(RIGHT(Calc.!$G$23,1)='Prod ISO ILF Parameters'!$C$2:$C$31,ROW('Prod ISO ILF Parameters'!$C$2:$C$31)-MIN(ROW('Prod ISO ILF Parameters'!$C$2:$C$31))+1,""),ROW('Prod ISO Factors tabA'!A4))),1)</f>
        <v>138195</v>
      </c>
      <c r="D52" s="72">
        <f t="array" ref="D52">IFERROR(INDEX('Prod ISO ILF Parameters'!$F$2:$F$31,SMALL(IF(RIGHT(Calc.!$G$23,1)='Prod ISO ILF Parameters'!$C$2:$C$31,ROW('Prod ISO ILF Parameters'!$C$2:$C$31)-MIN(ROW('Prod ISO ILF Parameters'!$C$2:$C$31))+1,""),ROW('Prod ISO Factors tabB'!A4))),0)</f>
        <v>9.8422999999999997E-2</v>
      </c>
      <c r="G52" s="61" t="s">
        <v>175</v>
      </c>
      <c r="H52" s="53">
        <f>'Prod ISO ILF Parameters'!O10</f>
        <v>1050</v>
      </c>
    </row>
    <row r="53" spans="2:9">
      <c r="B53" s="45">
        <v>5</v>
      </c>
      <c r="C53" s="89">
        <f t="array" ref="C53">IFERROR(INDEX('Prod ISO ILF Parameters'!$E$2:$E$31,SMALL(IF(RIGHT(Calc.!$G$23,1)='Prod ISO ILF Parameters'!$C$2:$C$31,ROW('Prod ISO ILF Parameters'!$C$2:$C$31)-MIN(ROW('Prod ISO ILF Parameters'!$C$2:$C$31))+1,""),ROW('Prod ISO Factors tabA'!A5))),1)</f>
        <v>637430</v>
      </c>
      <c r="D53" s="72">
        <f t="array" ref="D53">IFERROR(INDEX('Prod ISO ILF Parameters'!$F$2:$F$31,SMALL(IF(RIGHT(Calc.!$G$23,1)='Prod ISO ILF Parameters'!$C$2:$C$31,ROW('Prod ISO ILF Parameters'!$C$2:$C$31)-MIN(ROW('Prod ISO ILF Parameters'!$C$2:$C$31))+1,""),ROW('Prod ISO Factors tabB'!A5))),0)</f>
        <v>2.5946E-2</v>
      </c>
      <c r="G53" s="61" t="s">
        <v>176</v>
      </c>
      <c r="H53" s="53">
        <f>'Prod ISO ILF Parameters'!O11</f>
        <v>520.69000000000005</v>
      </c>
    </row>
    <row r="54" spans="2:9">
      <c r="B54" s="45">
        <v>6</v>
      </c>
      <c r="C54" s="89">
        <f t="array" ref="C54">IFERROR(INDEX('Prod ISO ILF Parameters'!$E$2:$E$31,SMALL(IF(RIGHT(Calc.!$G$23,1)='Prod ISO ILF Parameters'!$C$2:$C$31,ROW('Prod ISO ILF Parameters'!$C$2:$C$31)-MIN(ROW('Prod ISO ILF Parameters'!$C$2:$C$31))+1,""),ROW('Prod ISO Factors tabA'!A6))),1)</f>
        <v>1882128</v>
      </c>
      <c r="D54" s="72">
        <f t="array" ref="D54">IFERROR(INDEX('Prod ISO ILF Parameters'!$F$2:$F$31,SMALL(IF(RIGHT(Calc.!$G$23,1)='Prod ISO ILF Parameters'!$C$2:$C$31,ROW('Prod ISO ILF Parameters'!$C$2:$C$31)-MIN(ROW('Prod ISO ILF Parameters'!$C$2:$C$31))+1,""),ROW('Prod ISO Factors tabB'!A6))),0)</f>
        <v>5.1349999999999998E-3</v>
      </c>
    </row>
    <row r="55" spans="2:9">
      <c r="B55" s="45">
        <v>7</v>
      </c>
      <c r="C55" s="89">
        <f t="array" ref="C55">IFERROR(INDEX('Prod ISO ILF Parameters'!$E$2:$E$31,SMALL(IF(RIGHT(Calc.!$G$23,1)='Prod ISO ILF Parameters'!$C$2:$C$31,ROW('Prod ISO ILF Parameters'!$C$2:$C$31)-MIN(ROW('Prod ISO ILF Parameters'!$C$2:$C$31))+1,""),ROW('Prod ISO Factors tabA'!A7))),1)</f>
        <v>4933308</v>
      </c>
      <c r="D55" s="72">
        <f t="array" ref="D55">IFERROR(INDEX('Prod ISO ILF Parameters'!$F$2:$F$31,SMALL(IF(RIGHT(Calc.!$G$23,1)='Prod ISO ILF Parameters'!$C$2:$C$31,ROW('Prod ISO ILF Parameters'!$C$2:$C$31)-MIN(ROW('Prod ISO ILF Parameters'!$C$2:$C$31))+1,""),ROW('Prod ISO Factors tabB'!A7))),0)</f>
        <v>1.2210000000000001E-3</v>
      </c>
      <c r="G55" s="63" t="s">
        <v>258</v>
      </c>
      <c r="H55" s="64">
        <f>1-SQRT(3*$H$51)</f>
        <v>0.94522774424948341</v>
      </c>
      <c r="I55" s="34" t="s">
        <v>276</v>
      </c>
    </row>
    <row r="56" spans="2:9">
      <c r="B56" s="45">
        <v>8</v>
      </c>
      <c r="C56" s="89">
        <f t="array" ref="C56">IFERROR(INDEX('Prod ISO ILF Parameters'!$E$2:$E$31,SMALL(IF(RIGHT(Calc.!$G$23,1)='Prod ISO ILF Parameters'!$C$2:$C$31,ROW('Prod ISO ILF Parameters'!$C$2:$C$31)-MIN(ROW('Prod ISO ILF Parameters'!$C$2:$C$31))+1,""),ROW('Prod ISO Factors tabA'!A8))),1)</f>
        <v>11116489</v>
      </c>
      <c r="D56" s="72">
        <f t="array" ref="D56">IFERROR(INDEX('Prod ISO ILF Parameters'!$F$2:$F$31,SMALL(IF(RIGHT(Calc.!$G$23,1)='Prod ISO ILF Parameters'!$C$2:$C$31,ROW('Prod ISO ILF Parameters'!$C$2:$C$31)-MIN(ROW('Prod ISO ILF Parameters'!$C$2:$C$31))+1,""),ROW('Prod ISO Factors tabB'!A8))),0)</f>
        <v>3.1100000000000002E-4</v>
      </c>
      <c r="G56" s="63" t="s">
        <v>259</v>
      </c>
      <c r="H56" s="51">
        <v>1</v>
      </c>
    </row>
    <row r="57" spans="2:9">
      <c r="B57" s="45">
        <v>9</v>
      </c>
      <c r="C57" s="89">
        <f t="array" ref="C57">IFERROR(INDEX('Prod ISO ILF Parameters'!$E$2:$E$31,SMALL(IF(RIGHT(Calc.!$G$23,1)='Prod ISO ILF Parameters'!$C$2:$C$31,ROW('Prod ISO ILF Parameters'!$C$2:$C$31)-MIN(ROW('Prod ISO ILF Parameters'!$C$2:$C$31))+1,""),ROW('Prod ISO Factors tabA'!A9))),1)</f>
        <v>23803062</v>
      </c>
      <c r="D57" s="72">
        <f t="array" ref="D57">IFERROR(INDEX('Prod ISO ILF Parameters'!$F$2:$F$31,SMALL(IF(RIGHT(Calc.!$G$23,1)='Prod ISO ILF Parameters'!$C$2:$C$31,ROW('Prod ISO ILF Parameters'!$C$2:$C$31)-MIN(ROW('Prod ISO ILF Parameters'!$C$2:$C$31))+1,""),ROW('Prod ISO Factors tabB'!A9))),0)</f>
        <v>1.4999999999999999E-4</v>
      </c>
      <c r="G57" s="63" t="s">
        <v>260</v>
      </c>
      <c r="H57" s="64">
        <f>1+SQRT(3*$H$51)</f>
        <v>1.0547722557505166</v>
      </c>
      <c r="I57" s="34" t="s">
        <v>277</v>
      </c>
    </row>
    <row r="58" spans="2:9">
      <c r="B58" s="45">
        <v>10</v>
      </c>
      <c r="C58" s="89">
        <f t="array" ref="C58">IFERROR(INDEX('Prod ISO ILF Parameters'!$E$2:$E$31,SMALL(IF(RIGHT(Calc.!$G$23,1)='Prod ISO ILF Parameters'!$C$2:$C$31,ROW('Prod ISO ILF Parameters'!$C$2:$C$31)-MIN(ROW('Prod ISO ILF Parameters'!$C$2:$C$31))+1,""),ROW('Prod ISO Factors tabA'!A10))),1)</f>
        <v>100000000</v>
      </c>
      <c r="D58" s="72">
        <f t="array" ref="D58">IFERROR(INDEX('Prod ISO ILF Parameters'!$F$2:$F$31,SMALL(IF(RIGHT(Calc.!$G$23,1)='Prod ISO ILF Parameters'!$C$2:$C$31,ROW('Prod ISO ILF Parameters'!$C$2:$C$31)-MIN(ROW('Prod ISO ILF Parameters'!$C$2:$C$31))+1,""),ROW('Prod ISO Factors tabB'!A10))),0)</f>
        <v>4.6E-5</v>
      </c>
      <c r="G58" s="74"/>
      <c r="H58" s="75"/>
    </row>
    <row r="59" spans="2:9">
      <c r="B59" s="45">
        <v>11</v>
      </c>
      <c r="C59" s="89">
        <f t="array" ref="C59">IFERROR(INDEX('Prod ISO ILF Parameters'!$E$2:$E$31,SMALL(IF(RIGHT(Calc.!$G$23,1)='Prod ISO ILF Parameters'!$C$2:$C$31,ROW('Prod ISO ILF Parameters'!$C$2:$C$31)-MIN(ROW('Prod ISO ILF Parameters'!$C$2:$C$31))+1,""),ROW('Prod ISO Factors tabA'!A11))),1)</f>
        <v>1</v>
      </c>
      <c r="D59" s="72">
        <f t="array" ref="D59">IFERROR(INDEX('Prod ISO ILF Parameters'!$F$2:$F$31,SMALL(IF(RIGHT(Calc.!$G$23,1)='Prod ISO ILF Parameters'!$C$2:$C$31,ROW('Prod ISO ILF Parameters'!$C$2:$C$31)-MIN(ROW('Prod ISO ILF Parameters'!$C$2:$C$31))+1,""),ROW('Prod ISO Factors tabB'!A11))),0)</f>
        <v>0</v>
      </c>
      <c r="G59" s="74"/>
      <c r="H59" s="75"/>
    </row>
    <row r="60" spans="2:9">
      <c r="B60" s="45">
        <v>12</v>
      </c>
      <c r="C60" s="89">
        <f t="array" ref="C60">IFERROR(INDEX('Prod ISO ILF Parameters'!$E$2:$E$31,SMALL(IF(RIGHT(Calc.!$G$23,1)='Prod ISO ILF Parameters'!$C$2:$C$31,ROW('Prod ISO ILF Parameters'!$C$2:$C$31)-MIN(ROW('Prod ISO ILF Parameters'!$C$2:$C$31))+1,""),ROW('Prod ISO Factors tabA'!A12))),1)</f>
        <v>1</v>
      </c>
      <c r="D60" s="72">
        <f t="array" ref="D60">IFERROR(INDEX('Prod ISO ILF Parameters'!$F$2:$F$31,SMALL(IF(RIGHT(Calc.!$G$23,1)='Prod ISO ILF Parameters'!$C$2:$C$31,ROW('Prod ISO ILF Parameters'!$C$2:$C$31)-MIN(ROW('Prod ISO ILF Parameters'!$C$2:$C$31))+1,""),ROW('Prod ISO Factors tabB'!A12))),0)</f>
        <v>0</v>
      </c>
      <c r="G60" s="74"/>
      <c r="H60" s="75"/>
    </row>
    <row r="61" spans="2:9">
      <c r="B61" s="45">
        <v>13</v>
      </c>
      <c r="C61" s="89">
        <f t="array" ref="C61">IFERROR(INDEX('Prod ISO ILF Parameters'!$E$2:$E$31,SMALL(IF(RIGHT(Calc.!$G$23,1)='Prod ISO ILF Parameters'!$C$2:$C$31,ROW('Prod ISO ILF Parameters'!$C$2:$C$31)-MIN(ROW('Prod ISO ILF Parameters'!$C$2:$C$31))+1,""),ROW('Prod ISO Factors tabA'!A13))),1)</f>
        <v>1</v>
      </c>
      <c r="D61" s="72">
        <f t="array" ref="D61">IFERROR(INDEX('Prod ISO ILF Parameters'!$F$2:$F$31,SMALL(IF(RIGHT(Calc.!$G$23,1)='Prod ISO ILF Parameters'!$C$2:$C$31,ROW('Prod ISO ILF Parameters'!$C$2:$C$31)-MIN(ROW('Prod ISO ILF Parameters'!$C$2:$C$31))+1,""),ROW('Prod ISO Factors tabB'!A13))),0)</f>
        <v>0</v>
      </c>
      <c r="G61" s="74"/>
      <c r="H61" s="75"/>
    </row>
    <row r="62" spans="2:9">
      <c r="B62" s="47">
        <v>14</v>
      </c>
      <c r="C62" s="89">
        <f t="array" ref="C62">IFERROR(INDEX('Prod ISO ILF Parameters'!$E$2:$E$31,SMALL(IF(RIGHT(Calc.!$G$23,1)='Prod ISO ILF Parameters'!$C$2:$C$31,ROW('Prod ISO ILF Parameters'!$C$2:$C$31)-MIN(ROW('Prod ISO ILF Parameters'!$C$2:$C$31))+1,""),ROW('Prod ISO Factors tabA'!A14))),1)</f>
        <v>1</v>
      </c>
      <c r="D62" s="72">
        <f t="array" ref="D62">IFERROR(INDEX('Prod ISO ILF Parameters'!$F$2:$F$31,SMALL(IF(RIGHT(Calc.!$G$23,1)='Prod ISO ILF Parameters'!$C$2:$C$31,ROW('Prod ISO ILF Parameters'!$C$2:$C$31)-MIN(ROW('Prod ISO ILF Parameters'!$C$2:$C$31))+1,""),ROW('Prod ISO Factors tabB'!A14))),0)</f>
        <v>0</v>
      </c>
      <c r="G62" s="74"/>
      <c r="H62" s="75"/>
    </row>
    <row r="63" spans="2:9">
      <c r="C63" s="77" t="s">
        <v>138</v>
      </c>
      <c r="D63" s="77">
        <f t="array" ref="D63">INDEX(ALAEgrp!$D$2:$D$61,MATCH(Calc.!$G$23,ALAEgrp!$A$2:$A$61&amp;ALAEgrp!$C$2:$C$61,0))</f>
        <v>25790</v>
      </c>
      <c r="G63" s="74"/>
      <c r="H63" s="75"/>
    </row>
    <row r="64" spans="2:9">
      <c r="C64" s="51" t="s">
        <v>166</v>
      </c>
      <c r="D64" s="65">
        <f>'Prod ISO ILF Parameters'!S2</f>
        <v>8.5000000000000006E-2</v>
      </c>
      <c r="G64" s="74"/>
      <c r="H64" s="75"/>
    </row>
    <row r="66" spans="1:16">
      <c r="C66" s="363" t="s">
        <v>261</v>
      </c>
      <c r="D66" s="364"/>
      <c r="E66" s="365"/>
      <c r="F66" s="102">
        <f>SUMPRODUCT(tabB_Wt, tabB_Mu*H55)</f>
        <v>64834.624610736973</v>
      </c>
      <c r="G66" s="102">
        <f>SUMPRODUCT(tabB_Wt, tabB_Mu*H56)</f>
        <v>68591.537864999991</v>
      </c>
      <c r="H66" s="102">
        <f>SUMPRODUCT(tabB_Wt, tabB_Mu*H57)</f>
        <v>72348.451119263031</v>
      </c>
      <c r="I66" s="131">
        <f>2*SUMPRODUCT(tabB_Wt,tabB_Mu*$H$55,tabB_Mu*$H$55)</f>
        <v>1150834312970.7432</v>
      </c>
      <c r="J66" s="131">
        <f>2*SUMPRODUCT(tabB_Wt,tabB_Mu*$H$56,tabB_Mu*$H$56)</f>
        <v>1288071233301.3713</v>
      </c>
      <c r="K66" s="131">
        <f>2*SUMPRODUCT(tabB_Wt,tabB_Mu*$H$57,tabB_Mu*$H$57)</f>
        <v>1433036581031.8076</v>
      </c>
    </row>
    <row r="67" spans="1:16">
      <c r="C67" s="370" t="s">
        <v>30</v>
      </c>
      <c r="D67" s="370" t="s">
        <v>262</v>
      </c>
      <c r="E67" s="370" t="s">
        <v>137</v>
      </c>
      <c r="F67" s="370" t="s">
        <v>263</v>
      </c>
      <c r="G67" s="370" t="s">
        <v>264</v>
      </c>
      <c r="H67" s="369" t="s">
        <v>265</v>
      </c>
      <c r="I67" s="369" t="s">
        <v>266</v>
      </c>
      <c r="J67" s="369" t="s">
        <v>267</v>
      </c>
      <c r="K67" s="369" t="s">
        <v>268</v>
      </c>
      <c r="L67" s="369" t="s">
        <v>269</v>
      </c>
      <c r="M67" s="369" t="s">
        <v>270</v>
      </c>
      <c r="N67" s="369"/>
      <c r="O67" s="369" t="s">
        <v>270</v>
      </c>
      <c r="P67" s="369" t="s">
        <v>273</v>
      </c>
    </row>
    <row r="68" spans="1:16">
      <c r="C68" s="370"/>
      <c r="D68" s="370"/>
      <c r="E68" s="370"/>
      <c r="F68" s="370"/>
      <c r="G68" s="370"/>
      <c r="H68" s="369"/>
      <c r="I68" s="369"/>
      <c r="J68" s="369"/>
      <c r="K68" s="369"/>
      <c r="L68" s="369"/>
      <c r="M68" s="369"/>
      <c r="N68" s="369"/>
      <c r="O68" s="369"/>
      <c r="P68" s="369"/>
    </row>
    <row r="69" spans="1:16">
      <c r="C69" s="375"/>
      <c r="D69" s="375"/>
      <c r="E69" s="375"/>
      <c r="F69" s="375"/>
      <c r="G69" s="375"/>
      <c r="H69" s="374"/>
      <c r="I69" s="374"/>
      <c r="J69" s="374"/>
      <c r="K69" s="374"/>
      <c r="L69" s="374"/>
      <c r="M69" s="95" t="s">
        <v>271</v>
      </c>
      <c r="N69" s="95" t="s">
        <v>272</v>
      </c>
      <c r="O69" s="374"/>
      <c r="P69" s="374"/>
    </row>
    <row r="70" spans="1:16">
      <c r="C70" s="96">
        <v>100000</v>
      </c>
      <c r="D70" s="80">
        <f t="array" ref="D70">INDEX(RLwgtbygrp!$E$2:$E$841,MATCH(Calc.!$G$23&amp;C70,RLwgtbygrp!$A$2:$A$841&amp;RLwgtbygrp!$C$2:$C$841&amp;RLwgtbygrp!$D$2:$D$841,0))</f>
        <v>8.0000000000000004E-4</v>
      </c>
      <c r="E70" s="96">
        <f ca="1">SUMPRODUCT((1-EXP(-$C70/(INDIRECT("'Prod ISO ILF Parameters'!"&amp;"E"&amp;Calc.!$G$24):INDIRECT("'Prod ISO ILF Parameters'!"&amp;"E"&amp;Calc.!$G$25)))),INDIRECT("'Prod ISO ILF Parameters'!"&amp;"G"&amp;Calc.!$G$24):INDIRECT("'Prod ISO ILF Parameters'!"&amp;"G"&amp;Calc.!$G$25))</f>
        <v>20766.563376337333</v>
      </c>
      <c r="F70" s="96">
        <f t="shared" ref="F70:F96" si="6">$F$66-SUMPRODUCT(tabB_Wt, tabB_Mu*$H$55,EXP(-$C70/(tabB_Mu*$H$55)))</f>
        <v>20104.018601859643</v>
      </c>
      <c r="G70" s="145">
        <f t="shared" ref="G70:G96" si="7">$G$66-SUMPRODUCT(tabB_Wt,tabB_Mu*$H$56,EXP(-$C70/(tabB_Mu*$H$56)))</f>
        <v>20766.563376337333</v>
      </c>
      <c r="H70" s="96">
        <f t="shared" ref="H70:H96" si="8">$H$66-SUMPRODUCT(tabB_Wt,tabB_Mu*$H$57,EXP(-$C70/(tabB_Mu*$H$57)))</f>
        <v>21407.513431193147</v>
      </c>
      <c r="I70" s="128">
        <f t="shared" ref="I70:I96" si="9">$I$66-2*SUMPRODUCT(tabB_Wt, tabB_Mu*$H$55,tabB_Mu*$H$55+$C70,EXP(-$C70/(tabB_Mu*$H$55)))</f>
        <v>1316166706.3920898</v>
      </c>
      <c r="J70" s="128">
        <f t="shared" ref="J70:J96" si="10">$J$66-2*SUMPRODUCT(tabB_Wt, tabB_Mu*$H$56,tabB_Mu*$H$56+$C70,EXP(-$C70/(tabB_Mu*$H$56)))</f>
        <v>1369749607.1467285</v>
      </c>
      <c r="K70" s="128">
        <f t="shared" ref="K70:K96" si="11">$K$66-2*SUMPRODUCT(tabB_Wt, tabB_Mu*$H$57,tabB_Mu*$H$57+$C70,EXP(-$C70/(tabB_Mu*$H$57)))</f>
        <v>1421911280.4853516</v>
      </c>
      <c r="L70" s="110">
        <f>$H$48*(($I70+4*$J70+$K70)+$H$49*($F70^2+4*$G70^2+$H70^2))/6</f>
        <v>415.37470502589412</v>
      </c>
      <c r="M70" s="96">
        <f t="shared" ref="M70:M93" si="12">2*$H$48*$H$50*$H$52*($F70*$F$97+4*$G70*$G$97+$H70*$H$97)/6</f>
        <v>5357.9464617793046</v>
      </c>
      <c r="N70" s="96">
        <f t="shared" ref="N70:N93" si="13">2*$H$48*$H$53*(($F70*$F$97+4*$G70*$G$97+$H70*$H$97)/6-($F70+4*$G70+$H70)/6*$F$98)</f>
        <v>79.048864365355698</v>
      </c>
      <c r="O70" s="96">
        <f>M70+N70</f>
        <v>5436.9953261446599</v>
      </c>
      <c r="P70" s="110">
        <f>L70+O70</f>
        <v>5852.3700311705543</v>
      </c>
    </row>
    <row r="71" spans="1:16">
      <c r="C71" s="89">
        <v>200000</v>
      </c>
      <c r="D71" s="80">
        <f t="array" ref="D71">INDEX(RLwgtbygrp!$E$2:$E$841,MATCH(Calc.!$G$23&amp;C71,RLwgtbygrp!$A$2:$A$841&amp;RLwgtbygrp!$C$2:$C$841&amp;RLwgtbygrp!$D$2:$D$841,0))</f>
        <v>0</v>
      </c>
      <c r="E71" s="89">
        <f ca="1">SUMPRODUCT((1-EXP(-$C71/(INDIRECT("'Prod ISO ILF Parameters'!"&amp;"E"&amp;Calc.!$G$24):INDIRECT("'Prod ISO ILF Parameters'!"&amp;"E"&amp;Calc.!$G$25)))),INDIRECT("'Prod ISO ILF Parameters'!"&amp;"G"&amp;Calc.!$G$24):INDIRECT("'Prod ISO ILF Parameters'!"&amp;"G"&amp;Calc.!$G$25))</f>
        <v>27276.936886132211</v>
      </c>
      <c r="F71" s="89">
        <f t="shared" si="6"/>
        <v>26308.126133164616</v>
      </c>
      <c r="G71" s="148">
        <f t="shared" si="7"/>
        <v>27276.9368861322</v>
      </c>
      <c r="H71" s="89">
        <f t="shared" si="8"/>
        <v>28219.131878732594</v>
      </c>
      <c r="I71" s="129">
        <f t="shared" si="9"/>
        <v>3116379136.7416992</v>
      </c>
      <c r="J71" s="129">
        <f t="shared" si="10"/>
        <v>3259365568.4216309</v>
      </c>
      <c r="K71" s="129">
        <f t="shared" si="11"/>
        <v>3399462713.7041016</v>
      </c>
      <c r="L71" s="111">
        <f t="shared" ref="L71:L96" si="14">$H$48*(($I71+4*$J71+$K71)+$H$49*($F71^2+4*$G71^2+$H71^2))/6</f>
        <v>883.42998197276404</v>
      </c>
      <c r="M71" s="89">
        <f t="shared" si="12"/>
        <v>7038.1170186995359</v>
      </c>
      <c r="N71" s="89">
        <f t="shared" si="13"/>
        <v>115.88886865940999</v>
      </c>
      <c r="O71" s="89">
        <f t="shared" ref="O71:O96" si="15">M71+N71</f>
        <v>7154.005887358946</v>
      </c>
      <c r="P71" s="111">
        <f t="shared" ref="P71:P96" si="16">L71+O71</f>
        <v>8037.4358693317099</v>
      </c>
    </row>
    <row r="72" spans="1:16">
      <c r="C72" s="89">
        <v>250000</v>
      </c>
      <c r="D72" s="80">
        <f t="array" ref="D72">INDEX(RLwgtbygrp!$E$2:$E$841,MATCH(Calc.!$G$23&amp;C72,RLwgtbygrp!$A$2:$A$841&amp;RLwgtbygrp!$C$2:$C$841&amp;RLwgtbygrp!$D$2:$D$841,0))</f>
        <v>3.0000000000000001E-3</v>
      </c>
      <c r="E72" s="89">
        <f ca="1">SUMPRODUCT((1-EXP(-$C72/(INDIRECT("'Prod ISO ILF Parameters'!"&amp;"E"&amp;Calc.!$G$24):INDIRECT("'Prod ISO ILF Parameters'!"&amp;"E"&amp;Calc.!$G$25)))),INDIRECT("'Prod ISO ILF Parameters'!"&amp;"G"&amp;Calc.!$G$24):INDIRECT("'Prod ISO ILF Parameters'!"&amp;"G"&amp;Calc.!$G$25))</f>
        <v>29492.525894124537</v>
      </c>
      <c r="F72" s="89">
        <f t="shared" si="6"/>
        <v>28410.346308864908</v>
      </c>
      <c r="G72" s="148">
        <f t="shared" si="7"/>
        <v>29492.525894124527</v>
      </c>
      <c r="H72" s="89">
        <f t="shared" si="8"/>
        <v>30546.127045046887</v>
      </c>
      <c r="I72" s="129">
        <f t="shared" si="9"/>
        <v>4058710295.9609375</v>
      </c>
      <c r="J72" s="129">
        <f t="shared" si="10"/>
        <v>4252568572.4174805</v>
      </c>
      <c r="K72" s="129">
        <f t="shared" si="11"/>
        <v>4442658590.1953125</v>
      </c>
      <c r="L72" s="111">
        <f t="shared" si="14"/>
        <v>1115.0660135067124</v>
      </c>
      <c r="M72" s="89">
        <f t="shared" si="12"/>
        <v>7609.9293191935985</v>
      </c>
      <c r="N72" s="89">
        <f t="shared" si="13"/>
        <v>129.51946134469583</v>
      </c>
      <c r="O72" s="89">
        <f t="shared" si="15"/>
        <v>7739.4487805382942</v>
      </c>
      <c r="P72" s="111">
        <f t="shared" si="16"/>
        <v>8854.5147940450061</v>
      </c>
    </row>
    <row r="73" spans="1:16">
      <c r="C73" s="89">
        <v>300000</v>
      </c>
      <c r="D73" s="80">
        <f t="array" ref="D73">INDEX(RLwgtbygrp!$E$2:$E$841,MATCH(Calc.!$G$23&amp;C73,RLwgtbygrp!$A$2:$A$841&amp;RLwgtbygrp!$C$2:$C$841&amp;RLwgtbygrp!$D$2:$D$841,0))</f>
        <v>2.8E-3</v>
      </c>
      <c r="E73" s="89">
        <f ca="1">SUMPRODUCT((1-EXP(-$C73/(INDIRECT("'Prod ISO ILF Parameters'!"&amp;"E"&amp;Calc.!$G$24):INDIRECT("'Prod ISO ILF Parameters'!"&amp;"E"&amp;Calc.!$G$25)))),INDIRECT("'Prod ISO ILF Parameters'!"&amp;"G"&amp;Calc.!$G$24):INDIRECT("'Prod ISO ILF Parameters'!"&amp;"G"&amp;Calc.!$G$25))</f>
        <v>31321.795238765215</v>
      </c>
      <c r="F73" s="89">
        <f t="shared" si="6"/>
        <v>30141.570465046236</v>
      </c>
      <c r="G73" s="148">
        <f t="shared" si="7"/>
        <v>31321.795238765219</v>
      </c>
      <c r="H73" s="89">
        <f t="shared" si="8"/>
        <v>32472.127028152841</v>
      </c>
      <c r="I73" s="129">
        <f t="shared" si="9"/>
        <v>5008296933.0285645</v>
      </c>
      <c r="J73" s="129">
        <f t="shared" si="10"/>
        <v>5255965615.3151855</v>
      </c>
      <c r="K73" s="129">
        <f t="shared" si="11"/>
        <v>5499149172.4624023</v>
      </c>
      <c r="L73" s="111">
        <f t="shared" si="14"/>
        <v>1343.1970358382068</v>
      </c>
      <c r="M73" s="89">
        <f t="shared" si="12"/>
        <v>8082.0679689621684</v>
      </c>
      <c r="N73" s="89">
        <f t="shared" si="13"/>
        <v>141.33073838836924</v>
      </c>
      <c r="O73" s="89">
        <f t="shared" si="15"/>
        <v>8223.3987073505377</v>
      </c>
      <c r="P73" s="111">
        <f t="shared" si="16"/>
        <v>9566.5957431887437</v>
      </c>
    </row>
    <row r="74" spans="1:16">
      <c r="C74" s="89">
        <v>500000</v>
      </c>
      <c r="D74" s="80">
        <f t="array" ref="D74">INDEX(RLwgtbygrp!$E$2:$E$841,MATCH(Calc.!$G$23&amp;C74,RLwgtbygrp!$A$2:$A$841&amp;RLwgtbygrp!$C$2:$C$841&amp;RLwgtbygrp!$D$2:$D$841,0))</f>
        <v>1.46E-2</v>
      </c>
      <c r="E74" s="89">
        <f ca="1">SUMPRODUCT((1-EXP(-$C74/(INDIRECT("'Prod ISO ILF Parameters'!"&amp;"E"&amp;Calc.!$G$24):INDIRECT("'Prod ISO ILF Parameters'!"&amp;"E"&amp;Calc.!$G$25)))),INDIRECT("'Prod ISO ILF Parameters'!"&amp;"G"&amp;Calc.!$G$24):INDIRECT("'Prod ISO ILF Parameters'!"&amp;"G"&amp;Calc.!$G$25))</f>
        <v>36446.931884539677</v>
      </c>
      <c r="F74" s="89">
        <f t="shared" si="6"/>
        <v>34983.467816215758</v>
      </c>
      <c r="G74" s="148">
        <f t="shared" si="7"/>
        <v>36446.93188453967</v>
      </c>
      <c r="H74" s="89">
        <f t="shared" si="8"/>
        <v>37880.350717222696</v>
      </c>
      <c r="I74" s="129">
        <f t="shared" si="9"/>
        <v>8798770975.7189941</v>
      </c>
      <c r="J74" s="129">
        <f t="shared" si="10"/>
        <v>9268153686.572998</v>
      </c>
      <c r="K74" s="129">
        <f t="shared" si="11"/>
        <v>9733094497.6069336</v>
      </c>
      <c r="L74" s="111">
        <f t="shared" si="14"/>
        <v>2219.2126914884575</v>
      </c>
      <c r="M74" s="89">
        <f t="shared" si="12"/>
        <v>9405.067155815761</v>
      </c>
      <c r="N74" s="89">
        <f t="shared" si="13"/>
        <v>175.67169368152182</v>
      </c>
      <c r="O74" s="89">
        <f t="shared" si="15"/>
        <v>9580.738849497282</v>
      </c>
      <c r="P74" s="111">
        <f t="shared" si="16"/>
        <v>11799.951540985739</v>
      </c>
    </row>
    <row r="75" spans="1:16">
      <c r="C75" s="89">
        <v>750000</v>
      </c>
      <c r="D75" s="80">
        <f t="array" ref="D75">INDEX(RLwgtbygrp!$E$2:$E$841,MATCH(Calc.!$G$23&amp;C75,RLwgtbygrp!$A$2:$A$841&amp;RLwgtbygrp!$C$2:$C$841&amp;RLwgtbygrp!$D$2:$D$841,0))</f>
        <v>8.0000000000000004E-4</v>
      </c>
      <c r="E75" s="89">
        <f ca="1">SUMPRODUCT((1-EXP(-$C75/(INDIRECT("'Prod ISO ILF Parameters'!"&amp;"E"&amp;Calc.!$G$24):INDIRECT("'Prod ISO ILF Parameters'!"&amp;"E"&amp;Calc.!$G$25)))),INDIRECT("'Prod ISO ILF Parameters'!"&amp;"G"&amp;Calc.!$G$24):INDIRECT("'Prod ISO ILF Parameters'!"&amp;"G"&amp;Calc.!$G$25))</f>
        <v>40513.1022825408</v>
      </c>
      <c r="F75" s="89">
        <f t="shared" si="6"/>
        <v>38829.674961442404</v>
      </c>
      <c r="G75" s="148">
        <f t="shared" si="7"/>
        <v>40513.102282540785</v>
      </c>
      <c r="H75" s="89">
        <f t="shared" si="8"/>
        <v>42166.53696195042</v>
      </c>
      <c r="I75" s="129">
        <f t="shared" si="9"/>
        <v>13542685168.267578</v>
      </c>
      <c r="J75" s="129">
        <f t="shared" si="10"/>
        <v>14283355056.848145</v>
      </c>
      <c r="K75" s="129">
        <f t="shared" si="11"/>
        <v>15019500848.462402</v>
      </c>
      <c r="L75" s="111">
        <f t="shared" si="14"/>
        <v>3269.0828125875373</v>
      </c>
      <c r="M75" s="89">
        <f t="shared" si="12"/>
        <v>10454.695872367018</v>
      </c>
      <c r="N75" s="89">
        <f t="shared" si="13"/>
        <v>202.35113241245688</v>
      </c>
      <c r="O75" s="89">
        <f t="shared" si="15"/>
        <v>10657.047004779475</v>
      </c>
      <c r="P75" s="111">
        <f t="shared" si="16"/>
        <v>13926.129817367013</v>
      </c>
    </row>
    <row r="76" spans="1:16">
      <c r="C76" s="89">
        <v>1000000</v>
      </c>
      <c r="D76" s="80">
        <f t="array" ref="D76">INDEX(RLwgtbygrp!$E$2:$E$841,MATCH(Calc.!$G$23&amp;C76,RLwgtbygrp!$A$2:$A$841&amp;RLwgtbygrp!$C$2:$C$841&amp;RLwgtbygrp!$D$2:$D$841,0))</f>
        <v>0.87929999999999997</v>
      </c>
      <c r="E76" s="89">
        <f ca="1">SUMPRODUCT((1-EXP(-$C76/(INDIRECT("'Prod ISO ILF Parameters'!"&amp;"E"&amp;Calc.!$G$24):INDIRECT("'Prod ISO ILF Parameters'!"&amp;"E"&amp;Calc.!$G$25)))),INDIRECT("'Prod ISO ILF Parameters'!"&amp;"G"&amp;Calc.!$G$24):INDIRECT("'Prod ISO ILF Parameters'!"&amp;"G"&amp;Calc.!$G$25))</f>
        <v>43399.595707907472</v>
      </c>
      <c r="F76" s="89">
        <f t="shared" si="6"/>
        <v>41551.618198613636</v>
      </c>
      <c r="G76" s="148">
        <f t="shared" si="7"/>
        <v>43399.595707907465</v>
      </c>
      <c r="H76" s="89">
        <f t="shared" si="8"/>
        <v>45215.05935530136</v>
      </c>
      <c r="I76" s="129">
        <f t="shared" si="9"/>
        <v>18271825791.487793</v>
      </c>
      <c r="J76" s="129">
        <f t="shared" si="10"/>
        <v>19299085178.758057</v>
      </c>
      <c r="K76" s="129">
        <f t="shared" si="11"/>
        <v>20317363106.189453</v>
      </c>
      <c r="L76" s="111">
        <f t="shared" si="14"/>
        <v>4292.570379695163</v>
      </c>
      <c r="M76" s="89">
        <f t="shared" si="12"/>
        <v>11199.722571548225</v>
      </c>
      <c r="N76" s="89">
        <f t="shared" si="13"/>
        <v>222.15512192475339</v>
      </c>
      <c r="O76" s="89">
        <f t="shared" si="15"/>
        <v>11421.877693472979</v>
      </c>
      <c r="P76" s="111">
        <f t="shared" si="16"/>
        <v>15714.448073168143</v>
      </c>
    </row>
    <row r="77" spans="1:16">
      <c r="C77" s="89">
        <v>1500000</v>
      </c>
      <c r="D77" s="80">
        <f t="array" ref="D77">INDEX(RLwgtbygrp!$E$2:$E$841,MATCH(Calc.!$G$23&amp;C77,RLwgtbygrp!$A$2:$A$841&amp;RLwgtbygrp!$C$2:$C$841&amp;RLwgtbygrp!$D$2:$D$841,0))</f>
        <v>1.6000000000000001E-3</v>
      </c>
      <c r="E77" s="89">
        <f ca="1">SUMPRODUCT((1-EXP(-$C77/(INDIRECT("'Prod ISO ILF Parameters'!"&amp;"E"&amp;Calc.!$G$24):INDIRECT("'Prod ISO ILF Parameters'!"&amp;"E"&amp;Calc.!$G$25)))),INDIRECT("'Prod ISO ILF Parameters'!"&amp;"G"&amp;Calc.!$G$24):INDIRECT("'Prod ISO ILF Parameters'!"&amp;"G"&amp;Calc.!$G$25))</f>
        <v>47314.14880459728</v>
      </c>
      <c r="F77" s="89">
        <f t="shared" si="6"/>
        <v>45208.892950846261</v>
      </c>
      <c r="G77" s="148">
        <f t="shared" si="7"/>
        <v>47314.148804597266</v>
      </c>
      <c r="H77" s="89">
        <f t="shared" si="8"/>
        <v>49383.442862132113</v>
      </c>
      <c r="I77" s="129">
        <f t="shared" si="9"/>
        <v>27264119272.373779</v>
      </c>
      <c r="J77" s="129">
        <f t="shared" si="10"/>
        <v>28927933443.255615</v>
      </c>
      <c r="K77" s="129">
        <f t="shared" si="11"/>
        <v>30574574996.600342</v>
      </c>
      <c r="L77" s="111">
        <f t="shared" si="14"/>
        <v>6216.5028338359489</v>
      </c>
      <c r="M77" s="89">
        <f t="shared" si="12"/>
        <v>12210.223456360363</v>
      </c>
      <c r="N77" s="89">
        <f t="shared" si="13"/>
        <v>253.14894230466007</v>
      </c>
      <c r="O77" s="89">
        <f t="shared" si="15"/>
        <v>12463.372398665024</v>
      </c>
      <c r="P77" s="111">
        <f t="shared" si="16"/>
        <v>18679.875232500974</v>
      </c>
    </row>
    <row r="78" spans="1:16">
      <c r="C78" s="89">
        <v>2000000</v>
      </c>
      <c r="D78" s="80">
        <f t="array" ref="D78">INDEX(RLwgtbygrp!$E$2:$E$841,MATCH(Calc.!$G$23&amp;C78,RLwgtbygrp!$A$2:$A$841&amp;RLwgtbygrp!$C$2:$C$841&amp;RLwgtbygrp!$D$2:$D$841,0))</f>
        <v>7.3700000000000002E-2</v>
      </c>
      <c r="E78" s="89">
        <f ca="1">SUMPRODUCT((1-EXP(-$C78/(INDIRECT("'Prod ISO ILF Parameters'!"&amp;"E"&amp;Calc.!$G$24):INDIRECT("'Prod ISO ILF Parameters'!"&amp;"E"&amp;Calc.!$G$25)))),INDIRECT("'Prod ISO ILF Parameters'!"&amp;"G"&amp;Calc.!$G$24):INDIRECT("'Prod ISO ILF Parameters'!"&amp;"G"&amp;Calc.!$G$25))</f>
        <v>49838.804159721934</v>
      </c>
      <c r="F78" s="89">
        <f t="shared" si="6"/>
        <v>47546.743287454257</v>
      </c>
      <c r="G78" s="148">
        <f t="shared" si="7"/>
        <v>49838.804159721927</v>
      </c>
      <c r="H78" s="89">
        <f t="shared" si="8"/>
        <v>52096.018469835777</v>
      </c>
      <c r="I78" s="129">
        <f t="shared" si="9"/>
        <v>35369627774.42627</v>
      </c>
      <c r="J78" s="129">
        <f t="shared" si="10"/>
        <v>37682142646.031982</v>
      </c>
      <c r="K78" s="129">
        <f t="shared" si="11"/>
        <v>39981656390.677246</v>
      </c>
      <c r="L78" s="111">
        <f t="shared" si="14"/>
        <v>7937.1799446086879</v>
      </c>
      <c r="M78" s="89">
        <f t="shared" si="12"/>
        <v>12862.163005168919</v>
      </c>
      <c r="N78" s="89">
        <f t="shared" si="13"/>
        <v>275.87114810553709</v>
      </c>
      <c r="O78" s="89">
        <f t="shared" si="15"/>
        <v>13138.034153274457</v>
      </c>
      <c r="P78" s="111">
        <f t="shared" si="16"/>
        <v>21075.214097883145</v>
      </c>
    </row>
    <row r="79" spans="1:16">
      <c r="A79" s="41"/>
      <c r="C79" s="89">
        <v>2500000</v>
      </c>
      <c r="D79" s="80">
        <f t="array" ref="D79">INDEX(RLwgtbygrp!$E$2:$E$841,MATCH(Calc.!$G$23&amp;C79,RLwgtbygrp!$A$2:$A$841&amp;RLwgtbygrp!$C$2:$C$841&amp;RLwgtbygrp!$D$2:$D$841,0))</f>
        <v>0</v>
      </c>
      <c r="E79" s="89">
        <f ca="1">SUMPRODUCT((1-EXP(-$C79/(INDIRECT("'Prod ISO ILF Parameters'!"&amp;"E"&amp;Calc.!$G$24):INDIRECT("'Prod ISO ILF Parameters'!"&amp;"E"&amp;Calc.!$G$25)))),INDIRECT("'Prod ISO ILF Parameters'!"&amp;"G"&amp;Calc.!$G$24):INDIRECT("'Prod ISO ILF Parameters'!"&amp;"G"&amp;Calc.!$G$25))</f>
        <v>51612.828016186992</v>
      </c>
      <c r="F79" s="89">
        <f t="shared" si="6"/>
        <v>49185.723804007393</v>
      </c>
      <c r="G79" s="148">
        <f t="shared" si="7"/>
        <v>51612.828016186984</v>
      </c>
      <c r="H79" s="89">
        <f t="shared" si="8"/>
        <v>54007.934679257145</v>
      </c>
      <c r="I79" s="129">
        <f t="shared" si="9"/>
        <v>42702224870.566895</v>
      </c>
      <c r="J79" s="129">
        <f t="shared" si="10"/>
        <v>45618906601.496582</v>
      </c>
      <c r="K79" s="129">
        <f t="shared" si="11"/>
        <v>48535448550.776367</v>
      </c>
      <c r="L79" s="111">
        <f t="shared" si="14"/>
        <v>9481.6882041218651</v>
      </c>
      <c r="M79" s="89">
        <f t="shared" si="12"/>
        <v>13320.374056694614</v>
      </c>
      <c r="N79" s="89">
        <f t="shared" si="13"/>
        <v>292.42043173168366</v>
      </c>
      <c r="O79" s="89">
        <f t="shared" si="15"/>
        <v>13612.794488426298</v>
      </c>
      <c r="P79" s="111">
        <f t="shared" si="16"/>
        <v>23094.482692548161</v>
      </c>
    </row>
    <row r="80" spans="1:16">
      <c r="C80" s="89">
        <v>3000000</v>
      </c>
      <c r="D80" s="80">
        <f t="array" ref="D80">INDEX(RLwgtbygrp!$E$2:$E$841,MATCH(Calc.!$G$23&amp;C80,RLwgtbygrp!$A$2:$A$841&amp;RLwgtbygrp!$C$2:$C$841&amp;RLwgtbygrp!$D$2:$D$841,0))</f>
        <v>2.8999999999999998E-3</v>
      </c>
      <c r="E80" s="89">
        <f ca="1">SUMPRODUCT((1-EXP(-$C80/(INDIRECT("'Prod ISO ILF Parameters'!"&amp;"E"&amp;Calc.!$G$24):INDIRECT("'Prod ISO ILF Parameters'!"&amp;"E"&amp;Calc.!$G$25)))),INDIRECT("'Prod ISO ILF Parameters'!"&amp;"G"&amp;Calc.!$G$24):INDIRECT("'Prod ISO ILF Parameters'!"&amp;"G"&amp;Calc.!$G$25))</f>
        <v>52948.605710166477</v>
      </c>
      <c r="F80" s="89">
        <f t="shared" si="6"/>
        <v>50420.933194681493</v>
      </c>
      <c r="G80" s="148">
        <f t="shared" si="7"/>
        <v>52948.605710166463</v>
      </c>
      <c r="H80" s="89">
        <f t="shared" si="8"/>
        <v>55446.999980947869</v>
      </c>
      <c r="I80" s="129">
        <f t="shared" si="9"/>
        <v>49469892476.519531</v>
      </c>
      <c r="J80" s="129">
        <f t="shared" si="10"/>
        <v>52937420634.96582</v>
      </c>
      <c r="K80" s="129">
        <f t="shared" si="11"/>
        <v>56419717650.360596</v>
      </c>
      <c r="L80" s="111">
        <f t="shared" si="14"/>
        <v>10896.186390794921</v>
      </c>
      <c r="M80" s="89">
        <f t="shared" si="12"/>
        <v>13665.412533288909</v>
      </c>
      <c r="N80" s="89">
        <f t="shared" si="13"/>
        <v>304.78090008822005</v>
      </c>
      <c r="O80" s="89">
        <f t="shared" si="15"/>
        <v>13970.19343337713</v>
      </c>
      <c r="P80" s="111">
        <f t="shared" si="16"/>
        <v>24866.379824172051</v>
      </c>
    </row>
    <row r="81" spans="1:16">
      <c r="A81" s="41"/>
      <c r="C81" s="89">
        <v>4000000</v>
      </c>
      <c r="D81" s="80">
        <f t="array" ref="D81">INDEX(RLwgtbygrp!$E$2:$E$841,MATCH(Calc.!$G$23&amp;C81,RLwgtbygrp!$A$2:$A$841&amp;RLwgtbygrp!$C$2:$C$841&amp;RLwgtbygrp!$D$2:$D$841,0))</f>
        <v>0</v>
      </c>
      <c r="E81" s="89">
        <f ca="1">SUMPRODUCT((1-EXP(-$C81/(INDIRECT("'Prod ISO ILF Parameters'!"&amp;"E"&amp;Calc.!$G$24):INDIRECT("'Prod ISO ILF Parameters'!"&amp;"E"&amp;Calc.!$G$25)))),INDIRECT("'Prod ISO ILF Parameters'!"&amp;"G"&amp;Calc.!$G$24):INDIRECT("'Prod ISO ILF Parameters'!"&amp;"G"&amp;Calc.!$G$25))</f>
        <v>54878.719206264963</v>
      </c>
      <c r="F81" s="89">
        <f t="shared" si="6"/>
        <v>52208.77353093752</v>
      </c>
      <c r="G81" s="148">
        <f t="shared" si="7"/>
        <v>54878.719206264956</v>
      </c>
      <c r="H81" s="89">
        <f t="shared" si="8"/>
        <v>57522.845437701006</v>
      </c>
      <c r="I81" s="129">
        <f t="shared" si="9"/>
        <v>61868729656.129639</v>
      </c>
      <c r="J81" s="129">
        <f t="shared" si="10"/>
        <v>66322460948.05542</v>
      </c>
      <c r="K81" s="129">
        <f t="shared" si="11"/>
        <v>70814755756.752441</v>
      </c>
      <c r="L81" s="111">
        <f t="shared" si="14"/>
        <v>13465.451207346776</v>
      </c>
      <c r="M81" s="89">
        <f t="shared" si="12"/>
        <v>14163.938866879311</v>
      </c>
      <c r="N81" s="89">
        <f t="shared" si="13"/>
        <v>322.24375113865239</v>
      </c>
      <c r="O81" s="89">
        <f t="shared" si="15"/>
        <v>14486.182618017963</v>
      </c>
      <c r="P81" s="111">
        <f t="shared" si="16"/>
        <v>27951.633825364741</v>
      </c>
    </row>
    <row r="82" spans="1:16">
      <c r="C82" s="89">
        <v>5000000</v>
      </c>
      <c r="D82" s="80">
        <f t="array" ref="D82">INDEX(RLwgtbygrp!$E$2:$E$841,MATCH(Calc.!$G$23&amp;C82,RLwgtbygrp!$A$2:$A$841&amp;RLwgtbygrp!$C$2:$C$841&amp;RLwgtbygrp!$D$2:$D$841,0))</f>
        <v>1.1599999999999999E-2</v>
      </c>
      <c r="E82" s="89">
        <f ca="1">SUMPRODUCT((1-EXP(-$C82/(INDIRECT("'Prod ISO ILF Parameters'!"&amp;"E"&amp;Calc.!$G$24):INDIRECT("'Prod ISO ILF Parameters'!"&amp;"E"&amp;Calc.!$G$25)))),INDIRECT("'Prod ISO ILF Parameters'!"&amp;"G"&amp;Calc.!$G$24):INDIRECT("'Prod ISO ILF Parameters'!"&amp;"G"&amp;Calc.!$G$25))</f>
        <v>56245.951709183872</v>
      </c>
      <c r="F82" s="89">
        <f t="shared" si="6"/>
        <v>53475.500014104167</v>
      </c>
      <c r="G82" s="148">
        <f t="shared" si="7"/>
        <v>56245.951709183864</v>
      </c>
      <c r="H82" s="89">
        <f t="shared" si="8"/>
        <v>58992.345462301149</v>
      </c>
      <c r="I82" s="129">
        <f t="shared" si="9"/>
        <v>73205389905.666504</v>
      </c>
      <c r="J82" s="129">
        <f t="shared" si="10"/>
        <v>78558797365.625732</v>
      </c>
      <c r="K82" s="129">
        <f t="shared" si="11"/>
        <v>83966467450.182129</v>
      </c>
      <c r="L82" s="111">
        <f t="shared" si="14"/>
        <v>15799.745938052394</v>
      </c>
      <c r="M82" s="89">
        <f t="shared" si="12"/>
        <v>14517.047580019311</v>
      </c>
      <c r="N82" s="89">
        <f t="shared" si="13"/>
        <v>334.53892081755447</v>
      </c>
      <c r="O82" s="89">
        <f t="shared" si="15"/>
        <v>14851.586500836866</v>
      </c>
      <c r="P82" s="111">
        <f t="shared" si="16"/>
        <v>30651.332438889258</v>
      </c>
    </row>
    <row r="83" spans="1:16">
      <c r="C83" s="97">
        <v>10000000</v>
      </c>
      <c r="D83" s="80">
        <f t="array" ref="D83">INDEX(RLwgtbygrp!$E$2:$E$841,MATCH(Calc.!$G$23&amp;C83,RLwgtbygrp!$A$2:$A$841&amp;RLwgtbygrp!$C$2:$C$841&amp;RLwgtbygrp!$D$2:$D$841,0))</f>
        <v>8.8999999999999999E-3</v>
      </c>
      <c r="E83" s="97">
        <f ca="1">SUMPRODUCT((1-EXP(-$C83/(INDIRECT("'Prod ISO ILF Parameters'!"&amp;"E"&amp;Calc.!$G$24):INDIRECT("'Prod ISO ILF Parameters'!"&amp;"E"&amp;Calc.!$G$25)))),INDIRECT("'Prod ISO ILF Parameters'!"&amp;"G"&amp;Calc.!$G$24):INDIRECT("'Prod ISO ILF Parameters'!"&amp;"G"&amp;Calc.!$G$25))</f>
        <v>59836.306916285779</v>
      </c>
      <c r="F83" s="97">
        <f t="shared" si="6"/>
        <v>56797.548499462806</v>
      </c>
      <c r="G83" s="149">
        <f t="shared" si="7"/>
        <v>59836.306916285772</v>
      </c>
      <c r="H83" s="97">
        <f t="shared" si="8"/>
        <v>62856.464489685844</v>
      </c>
      <c r="I83" s="130">
        <f t="shared" si="9"/>
        <v>120408974891.20801</v>
      </c>
      <c r="J83" s="130">
        <f t="shared" si="10"/>
        <v>129574584100.53833</v>
      </c>
      <c r="K83" s="130">
        <f t="shared" si="11"/>
        <v>138874088992.28442</v>
      </c>
      <c r="L83" s="112">
        <f t="shared" si="14"/>
        <v>25451.602444234417</v>
      </c>
      <c r="M83" s="97">
        <f t="shared" si="12"/>
        <v>15444.365062856605</v>
      </c>
      <c r="N83" s="97">
        <f t="shared" si="13"/>
        <v>367.4070965005659</v>
      </c>
      <c r="O83" s="97">
        <f t="shared" si="15"/>
        <v>15811.772159357171</v>
      </c>
      <c r="P83" s="112">
        <f t="shared" si="16"/>
        <v>41263.37460359159</v>
      </c>
    </row>
    <row r="84" spans="1:16">
      <c r="C84" s="88">
        <v>0</v>
      </c>
      <c r="D84" s="98">
        <v>0</v>
      </c>
      <c r="E84" s="88">
        <f ca="1">SUMPRODUCT((1-EXP(-$C84/(INDIRECT("'Prod ISO ILF Parameters'!"&amp;"E"&amp;Calc.!$G$24):INDIRECT("'Prod ISO ILF Parameters'!"&amp;"E"&amp;Calc.!$G$25)))),INDIRECT("'Prod ISO ILF Parameters'!"&amp;"G"&amp;Calc.!$G$24):INDIRECT("'Prod ISO ILF Parameters'!"&amp;"G"&amp;Calc.!$G$25))</f>
        <v>0</v>
      </c>
      <c r="F84" s="88">
        <f t="shared" si="6"/>
        <v>0</v>
      </c>
      <c r="G84" s="88">
        <f t="shared" si="7"/>
        <v>0</v>
      </c>
      <c r="H84" s="88">
        <f t="shared" si="8"/>
        <v>0</v>
      </c>
      <c r="I84" s="88">
        <f t="shared" si="9"/>
        <v>0</v>
      </c>
      <c r="J84" s="88">
        <f t="shared" si="10"/>
        <v>0</v>
      </c>
      <c r="K84" s="88">
        <f t="shared" si="11"/>
        <v>0</v>
      </c>
      <c r="L84" s="114">
        <f t="shared" si="14"/>
        <v>0</v>
      </c>
      <c r="M84" s="88">
        <f t="shared" si="12"/>
        <v>0</v>
      </c>
      <c r="N84" s="88">
        <f t="shared" si="13"/>
        <v>0</v>
      </c>
      <c r="O84" s="88">
        <f t="shared" si="15"/>
        <v>0</v>
      </c>
      <c r="P84" s="114">
        <f t="shared" si="16"/>
        <v>0</v>
      </c>
    </row>
    <row r="85" spans="1:16">
      <c r="C85" s="89">
        <f>C11</f>
        <v>25000</v>
      </c>
      <c r="D85" s="81">
        <v>0</v>
      </c>
      <c r="E85" s="89">
        <f ca="1">SUMPRODUCT((1-EXP(-$C85/(INDIRECT("'Prod ISO ILF Parameters'!"&amp;"E"&amp;Calc.!$G$24):INDIRECT("'Prod ISO ILF Parameters'!"&amp;"E"&amp;Calc.!$G$25)))),INDIRECT("'Prod ISO ILF Parameters'!"&amp;"G"&amp;Calc.!$G$24):INDIRECT("'Prod ISO ILF Parameters'!"&amp;"G"&amp;Calc.!$G$25))</f>
        <v>10451.821143543253</v>
      </c>
      <c r="F85" s="89">
        <f t="shared" si="6"/>
        <v>10196.488756344879</v>
      </c>
      <c r="G85" s="148">
        <f t="shared" si="7"/>
        <v>10451.821143543246</v>
      </c>
      <c r="H85" s="89">
        <f t="shared" si="8"/>
        <v>10695.921936865649</v>
      </c>
      <c r="I85" s="129">
        <f t="shared" si="9"/>
        <v>196468007.72070312</v>
      </c>
      <c r="J85" s="129">
        <f t="shared" si="10"/>
        <v>202637951.95532227</v>
      </c>
      <c r="K85" s="129">
        <f t="shared" si="11"/>
        <v>208578178.32055664</v>
      </c>
      <c r="L85" s="111">
        <f t="shared" si="14"/>
        <v>78.356312396697788</v>
      </c>
      <c r="M85" s="89">
        <f t="shared" si="12"/>
        <v>2696.3541164877665</v>
      </c>
      <c r="N85" s="89">
        <f t="shared" si="13"/>
        <v>30.288551566919264</v>
      </c>
      <c r="O85" s="89">
        <f t="shared" si="15"/>
        <v>2726.6426680546856</v>
      </c>
      <c r="P85" s="111">
        <f t="shared" si="16"/>
        <v>2804.9989804513834</v>
      </c>
    </row>
    <row r="86" spans="1:16">
      <c r="C86" s="89">
        <f>C12</f>
        <v>50000</v>
      </c>
      <c r="D86" s="81">
        <v>0</v>
      </c>
      <c r="E86" s="89">
        <f ca="1">SUMPRODUCT((1-EXP(-$C86/(INDIRECT("'Prod ISO ILF Parameters'!"&amp;"E"&amp;Calc.!$G$24):INDIRECT("'Prod ISO ILF Parameters'!"&amp;"E"&amp;Calc.!$G$25)))),INDIRECT("'Prod ISO ILF Parameters'!"&amp;"G"&amp;Calc.!$G$24):INDIRECT("'Prod ISO ILF Parameters'!"&amp;"G"&amp;Calc.!$G$25))</f>
        <v>15075.806047804163</v>
      </c>
      <c r="F86" s="89">
        <f t="shared" si="6"/>
        <v>14651.218130945235</v>
      </c>
      <c r="G86" s="148">
        <f t="shared" si="7"/>
        <v>15075.806047804152</v>
      </c>
      <c r="H86" s="89">
        <f t="shared" si="8"/>
        <v>15484.907863138702</v>
      </c>
      <c r="I86" s="129">
        <f t="shared" si="9"/>
        <v>522115217.28515625</v>
      </c>
      <c r="J86" s="129">
        <f t="shared" si="10"/>
        <v>540716551.95800781</v>
      </c>
      <c r="K86" s="129">
        <f t="shared" si="11"/>
        <v>558773787.12304687</v>
      </c>
      <c r="L86" s="111">
        <f t="shared" si="14"/>
        <v>185.196663300822</v>
      </c>
      <c r="M86" s="89">
        <f t="shared" si="12"/>
        <v>3889.4853030579293</v>
      </c>
      <c r="N86" s="89">
        <f t="shared" si="13"/>
        <v>50.558687596287797</v>
      </c>
      <c r="O86" s="89">
        <f t="shared" si="15"/>
        <v>3940.0439906542169</v>
      </c>
      <c r="P86" s="111">
        <f t="shared" si="16"/>
        <v>4125.2406539550393</v>
      </c>
    </row>
    <row r="87" spans="1:16">
      <c r="C87" s="89">
        <f>C14</f>
        <v>150000</v>
      </c>
      <c r="D87" s="81">
        <v>0</v>
      </c>
      <c r="E87" s="89">
        <f ca="1">SUMPRODUCT((1-EXP(-$C87/(INDIRECT("'Prod ISO ILF Parameters'!"&amp;"E"&amp;Calc.!$G$24):INDIRECT("'Prod ISO ILF Parameters'!"&amp;"E"&amp;Calc.!$G$25)))),INDIRECT("'Prod ISO ILF Parameters'!"&amp;"G"&amp;Calc.!$G$24):INDIRECT("'Prod ISO ILF Parameters'!"&amp;"G"&amp;Calc.!$G$25))</f>
        <v>24493.655258516439</v>
      </c>
      <c r="F87" s="89">
        <f t="shared" si="6"/>
        <v>23659.543281622769</v>
      </c>
      <c r="G87" s="148">
        <f t="shared" si="7"/>
        <v>24493.655258516432</v>
      </c>
      <c r="H87" s="89">
        <f t="shared" si="8"/>
        <v>25303.404391296623</v>
      </c>
      <c r="I87" s="129">
        <f t="shared" si="9"/>
        <v>2194988037.0041504</v>
      </c>
      <c r="J87" s="129">
        <f t="shared" si="10"/>
        <v>2291051586.9458008</v>
      </c>
      <c r="K87" s="129">
        <f t="shared" si="11"/>
        <v>2385013482.1662598</v>
      </c>
      <c r="L87" s="111">
        <f t="shared" si="14"/>
        <v>649.60666403595724</v>
      </c>
      <c r="M87" s="89">
        <f t="shared" si="12"/>
        <v>6319.8100369537997</v>
      </c>
      <c r="N87" s="89">
        <f t="shared" si="13"/>
        <v>99.688963766272479</v>
      </c>
      <c r="O87" s="89">
        <f t="shared" si="15"/>
        <v>6419.4990007200722</v>
      </c>
      <c r="P87" s="111">
        <f t="shared" si="16"/>
        <v>7069.105664756029</v>
      </c>
    </row>
    <row r="88" spans="1:16">
      <c r="C88" s="89">
        <f>C27</f>
        <v>7500000</v>
      </c>
      <c r="D88" s="81">
        <v>0</v>
      </c>
      <c r="E88" s="89">
        <f ca="1">SUMPRODUCT((1-EXP(-$C88/(INDIRECT("'Prod ISO ILF Parameters'!"&amp;"E"&amp;Calc.!$G$24):INDIRECT("'Prod ISO ILF Parameters'!"&amp;"E"&amp;Calc.!$G$25)))),INDIRECT("'Prod ISO ILF Parameters'!"&amp;"G"&amp;Calc.!$G$24):INDIRECT("'Prod ISO ILF Parameters'!"&amp;"G"&amp;Calc.!$G$25))</f>
        <v>58460.708466592136</v>
      </c>
      <c r="F88" s="89">
        <f t="shared" si="6"/>
        <v>55524.611294079266</v>
      </c>
      <c r="G88" s="148">
        <f t="shared" si="7"/>
        <v>58460.708466592128</v>
      </c>
      <c r="H88" s="89">
        <f t="shared" si="8"/>
        <v>61375.80297416402</v>
      </c>
      <c r="I88" s="129">
        <f t="shared" si="9"/>
        <v>98342036188.6875</v>
      </c>
      <c r="J88" s="129">
        <f t="shared" si="10"/>
        <v>105728582578.77124</v>
      </c>
      <c r="K88" s="129">
        <f t="shared" si="11"/>
        <v>113207382788.16992</v>
      </c>
      <c r="L88" s="111">
        <f t="shared" si="14"/>
        <v>20951.911185558227</v>
      </c>
      <c r="M88" s="89">
        <f t="shared" si="12"/>
        <v>15089.061853936344</v>
      </c>
      <c r="N88" s="89">
        <f t="shared" si="13"/>
        <v>354.81194538792681</v>
      </c>
      <c r="O88" s="89">
        <f t="shared" si="15"/>
        <v>15443.87379932427</v>
      </c>
      <c r="P88" s="111">
        <f t="shared" si="16"/>
        <v>36395.784984882499</v>
      </c>
    </row>
    <row r="89" spans="1:16">
      <c r="C89" s="90">
        <f>C29</f>
        <v>20000000</v>
      </c>
      <c r="D89" s="81">
        <v>0</v>
      </c>
      <c r="E89" s="89">
        <f ca="1">SUMPRODUCT((1-EXP(-$C89/(INDIRECT("'Prod ISO ILF Parameters'!"&amp;"E"&amp;Calc.!$G$24):INDIRECT("'Prod ISO ILF Parameters'!"&amp;"E"&amp;Calc.!$G$25)))),INDIRECT("'Prod ISO ILF Parameters'!"&amp;"G"&amp;Calc.!$G$24):INDIRECT("'Prod ISO ILF Parameters'!"&amp;"G"&amp;Calc.!$G$25))</f>
        <v>62607.596514249002</v>
      </c>
      <c r="F89" s="89">
        <f t="shared" si="6"/>
        <v>59362.988456298095</v>
      </c>
      <c r="G89" s="148">
        <f t="shared" si="7"/>
        <v>62607.596514248995</v>
      </c>
      <c r="H89" s="89">
        <f t="shared" si="8"/>
        <v>65837.698780049119</v>
      </c>
      <c r="I89" s="129">
        <f t="shared" si="9"/>
        <v>193345605057.77466</v>
      </c>
      <c r="J89" s="129">
        <f t="shared" si="10"/>
        <v>208368902965.76465</v>
      </c>
      <c r="K89" s="129">
        <f t="shared" si="11"/>
        <v>223642016492.71313</v>
      </c>
      <c r="L89" s="111">
        <f t="shared" si="14"/>
        <v>40245.305385840278</v>
      </c>
      <c r="M89" s="89">
        <f t="shared" si="12"/>
        <v>16160.124328612665</v>
      </c>
      <c r="N89" s="89">
        <f t="shared" si="13"/>
        <v>392.61860923006617</v>
      </c>
      <c r="O89" s="89">
        <f t="shared" si="15"/>
        <v>16552.74293784273</v>
      </c>
      <c r="P89" s="111">
        <f t="shared" si="16"/>
        <v>56798.048323683004</v>
      </c>
    </row>
    <row r="90" spans="1:16">
      <c r="C90" s="90">
        <f>C30</f>
        <v>25000000</v>
      </c>
      <c r="D90" s="81">
        <v>0</v>
      </c>
      <c r="E90" s="89">
        <f ca="1">SUMPRODUCT((1-EXP(-$C90/(INDIRECT("'Prod ISO ILF Parameters'!"&amp;"E"&amp;Calc.!$G$24):INDIRECT("'Prod ISO ILF Parameters'!"&amp;"E"&amp;Calc.!$G$25)))),INDIRECT("'Prod ISO ILF Parameters'!"&amp;"G"&amp;Calc.!$G$24):INDIRECT("'Prod ISO ILF Parameters'!"&amp;"G"&amp;Calc.!$G$25))</f>
        <v>63357.235624916786</v>
      </c>
      <c r="F90" s="89">
        <f t="shared" si="6"/>
        <v>60056.692195918324</v>
      </c>
      <c r="G90" s="148">
        <f t="shared" si="7"/>
        <v>63357.235624916786</v>
      </c>
      <c r="H90" s="89">
        <f t="shared" si="8"/>
        <v>66644.50438679113</v>
      </c>
      <c r="I90" s="129">
        <f t="shared" si="9"/>
        <v>224384974003.24414</v>
      </c>
      <c r="J90" s="129">
        <f t="shared" si="10"/>
        <v>241910810139.88306</v>
      </c>
      <c r="K90" s="129">
        <f t="shared" si="11"/>
        <v>259741592616.07812</v>
      </c>
      <c r="L90" s="111">
        <f t="shared" si="14"/>
        <v>46524.364596042295</v>
      </c>
      <c r="M90" s="89">
        <f t="shared" si="12"/>
        <v>16353.745029307654</v>
      </c>
      <c r="N90" s="89">
        <f t="shared" si="13"/>
        <v>399.4764520009312</v>
      </c>
      <c r="O90" s="89">
        <f t="shared" si="15"/>
        <v>16753.221481308585</v>
      </c>
      <c r="P90" s="111">
        <f t="shared" si="16"/>
        <v>63277.586077350876</v>
      </c>
    </row>
    <row r="91" spans="1:16">
      <c r="C91" s="90">
        <f>C31</f>
        <v>50000000</v>
      </c>
      <c r="D91" s="81">
        <v>0</v>
      </c>
      <c r="E91" s="89">
        <f ca="1">SUMPRODUCT((1-EXP(-$C91/(INDIRECT("'Prod ISO ILF Parameters'!"&amp;"E"&amp;Calc.!$G$24):INDIRECT("'Prod ISO ILF Parameters'!"&amp;"E"&amp;Calc.!$G$25)))),INDIRECT("'Prod ISO ILF Parameters'!"&amp;"G"&amp;Calc.!$G$24):INDIRECT("'Prod ISO ILF Parameters'!"&amp;"G"&amp;Calc.!$G$25))</f>
        <v>65325.791396417582</v>
      </c>
      <c r="F91" s="89">
        <f t="shared" si="6"/>
        <v>61878.846289659901</v>
      </c>
      <c r="G91" s="148">
        <f t="shared" si="7"/>
        <v>65325.791396417568</v>
      </c>
      <c r="H91" s="89">
        <f t="shared" si="8"/>
        <v>68762.447828241609</v>
      </c>
      <c r="I91" s="129">
        <f t="shared" si="9"/>
        <v>353891810447.49268</v>
      </c>
      <c r="J91" s="129">
        <f t="shared" si="10"/>
        <v>381827516532.45471</v>
      </c>
      <c r="K91" s="129">
        <f t="shared" si="11"/>
        <v>410279199136.39746</v>
      </c>
      <c r="L91" s="111">
        <f t="shared" si="14"/>
        <v>72663.839255134211</v>
      </c>
      <c r="M91" s="89">
        <f t="shared" si="12"/>
        <v>16862.181039553903</v>
      </c>
      <c r="N91" s="89">
        <f t="shared" si="13"/>
        <v>417.4114880045488</v>
      </c>
      <c r="O91" s="89">
        <f t="shared" si="15"/>
        <v>17279.592527558452</v>
      </c>
      <c r="P91" s="111">
        <f t="shared" si="16"/>
        <v>89943.431782692671</v>
      </c>
    </row>
    <row r="92" spans="1:16">
      <c r="C92" s="90">
        <f>C32</f>
        <v>75000000</v>
      </c>
      <c r="D92" s="81">
        <v>0</v>
      </c>
      <c r="E92" s="89">
        <f ca="1">SUMPRODUCT((1-EXP(-$C92/(INDIRECT("'Prod ISO ILF Parameters'!"&amp;"E"&amp;Calc.!$G$24):INDIRECT("'Prod ISO ILF Parameters'!"&amp;"E"&amp;Calc.!$G$25)))),INDIRECT("'Prod ISO ILF Parameters'!"&amp;"G"&amp;Calc.!$G$24):INDIRECT("'Prod ISO ILF Parameters'!"&amp;"G"&amp;Calc.!$G$25))</f>
        <v>66261.717985280848</v>
      </c>
      <c r="F92" s="89">
        <f t="shared" si="6"/>
        <v>62745.119889417634</v>
      </c>
      <c r="G92" s="148">
        <f t="shared" si="7"/>
        <v>66261.717985280848</v>
      </c>
      <c r="H92" s="89">
        <f t="shared" si="8"/>
        <v>69769.537837493306</v>
      </c>
      <c r="I92" s="129">
        <f t="shared" si="9"/>
        <v>460174375758.73535</v>
      </c>
      <c r="J92" s="129">
        <f t="shared" si="10"/>
        <v>496653119038.90808</v>
      </c>
      <c r="K92" s="129">
        <f t="shared" si="11"/>
        <v>533833136552.58179</v>
      </c>
      <c r="L92" s="111">
        <f t="shared" si="14"/>
        <v>94084.541921744458</v>
      </c>
      <c r="M92" s="89">
        <f t="shared" si="12"/>
        <v>17103.915179179108</v>
      </c>
      <c r="N92" s="89">
        <f t="shared" si="13"/>
        <v>425.9497880597724</v>
      </c>
      <c r="O92" s="89">
        <f t="shared" si="15"/>
        <v>17529.864967238882</v>
      </c>
      <c r="P92" s="111">
        <f t="shared" si="16"/>
        <v>111614.40688898334</v>
      </c>
    </row>
    <row r="93" spans="1:16">
      <c r="C93" s="90">
        <f>C33</f>
        <v>100000000</v>
      </c>
      <c r="D93" s="81">
        <v>0</v>
      </c>
      <c r="E93" s="89">
        <f ca="1">SUMPRODUCT((1-EXP(-$C93/(INDIRECT("'Prod ISO ILF Parameters'!"&amp;"E"&amp;Calc.!$G$24):INDIRECT("'Prod ISO ILF Parameters'!"&amp;"E"&amp;Calc.!$G$25)))),INDIRECT("'Prod ISO ILF Parameters'!"&amp;"G"&amp;Calc.!$G$24):INDIRECT("'Prod ISO ILF Parameters'!"&amp;"G"&amp;Calc.!$G$25))</f>
        <v>66845.383823182827</v>
      </c>
      <c r="F93" s="89">
        <f t="shared" si="6"/>
        <v>63285.252370876507</v>
      </c>
      <c r="G93" s="148">
        <f t="shared" si="7"/>
        <v>66845.383823182812</v>
      </c>
      <c r="H93" s="89">
        <f t="shared" si="8"/>
        <v>70397.498699315547</v>
      </c>
      <c r="I93" s="129">
        <f t="shared" si="9"/>
        <v>553806668376.09082</v>
      </c>
      <c r="J93" s="129">
        <f t="shared" si="10"/>
        <v>597835832167.97522</v>
      </c>
      <c r="K93" s="129">
        <f t="shared" si="11"/>
        <v>642696937115.59546</v>
      </c>
      <c r="L93" s="111">
        <f t="shared" si="14"/>
        <v>112947.65812175309</v>
      </c>
      <c r="M93" s="89">
        <f t="shared" si="12"/>
        <v>17254.658549249685</v>
      </c>
      <c r="N93" s="89">
        <f t="shared" si="13"/>
        <v>431.27526062176213</v>
      </c>
      <c r="O93" s="89">
        <f t="shared" si="15"/>
        <v>17685.933809871447</v>
      </c>
      <c r="P93" s="111">
        <f t="shared" si="16"/>
        <v>130633.59193162454</v>
      </c>
    </row>
    <row r="94" spans="1:16">
      <c r="C94" s="90">
        <f>C39</f>
        <v>0</v>
      </c>
      <c r="D94" s="81">
        <v>0</v>
      </c>
      <c r="E94" s="89">
        <f ca="1">SUMPRODUCT((1-EXP(-$C94/(INDIRECT("'Prod ISO ILF Parameters'!"&amp;"E"&amp;Calc.!$G$24):INDIRECT("'Prod ISO ILF Parameters'!"&amp;"E"&amp;Calc.!$G$25)))),INDIRECT("'Prod ISO ILF Parameters'!"&amp;"G"&amp;Calc.!$G$24):INDIRECT("'Prod ISO ILF Parameters'!"&amp;"G"&amp;Calc.!$G$25))</f>
        <v>0</v>
      </c>
      <c r="F94" s="89">
        <f t="shared" si="6"/>
        <v>0</v>
      </c>
      <c r="G94" s="148">
        <f t="shared" si="7"/>
        <v>0</v>
      </c>
      <c r="H94" s="89">
        <f t="shared" si="8"/>
        <v>0</v>
      </c>
      <c r="I94" s="129">
        <f t="shared" si="9"/>
        <v>0</v>
      </c>
      <c r="J94" s="129">
        <f t="shared" si="10"/>
        <v>0</v>
      </c>
      <c r="K94" s="129">
        <f t="shared" si="11"/>
        <v>0</v>
      </c>
      <c r="L94" s="111">
        <f t="shared" si="14"/>
        <v>0</v>
      </c>
      <c r="M94" s="89">
        <f>2*$H$48*$H$50*$H$52*($F94*$F$97+4*$G94*$G$97+$H94*$H$97)/6</f>
        <v>0</v>
      </c>
      <c r="N94" s="89">
        <f>2*$H$48*$H$53*(($F94*$F$97+4*$G94*$G$97+$H94*$H$97)/6-($F94+4*$G94+$H94)/6*$F$98)</f>
        <v>0</v>
      </c>
      <c r="O94" s="89">
        <f>M94+N94</f>
        <v>0</v>
      </c>
      <c r="P94" s="111">
        <f>L94+O94</f>
        <v>0</v>
      </c>
    </row>
    <row r="95" spans="1:16">
      <c r="C95" s="90">
        <f>C40</f>
        <v>2250000</v>
      </c>
      <c r="D95" s="81">
        <v>0</v>
      </c>
      <c r="E95" s="89">
        <f ca="1">SUMPRODUCT((1-EXP(-$C95/(INDIRECT("'Prod ISO ILF Parameters'!"&amp;"E"&amp;Calc.!$G$24):INDIRECT("'Prod ISO ILF Parameters'!"&amp;"E"&amp;Calc.!$G$25)))),INDIRECT("'Prod ISO ILF Parameters'!"&amp;"G"&amp;Calc.!$G$24):INDIRECT("'Prod ISO ILF Parameters'!"&amp;"G"&amp;Calc.!$G$25))</f>
        <v>50795.226972309982</v>
      </c>
      <c r="F95" s="89">
        <f t="shared" si="6"/>
        <v>48430.354690027438</v>
      </c>
      <c r="G95" s="148">
        <f t="shared" si="7"/>
        <v>50795.226972309982</v>
      </c>
      <c r="H95" s="89">
        <f t="shared" si="8"/>
        <v>53126.616956900791</v>
      </c>
      <c r="I95" s="129">
        <f t="shared" si="9"/>
        <v>39118875219.872559</v>
      </c>
      <c r="J95" s="129">
        <f t="shared" si="10"/>
        <v>41740350858.010986</v>
      </c>
      <c r="K95" s="129">
        <f t="shared" si="11"/>
        <v>44354633511.112305</v>
      </c>
      <c r="L95" s="111">
        <f t="shared" si="14"/>
        <v>8728.46301256691</v>
      </c>
      <c r="M95" s="89">
        <f>2*$H$48*$H$50*$H$52*($F95*$F$97+4*$G95*$G$97+$H95*$H$97)/6</f>
        <v>13109.188933790623</v>
      </c>
      <c r="N95" s="89">
        <f>2*$H$48*$H$53*(($F95*$F$97+4*$G95*$G$97+$H95*$H$97)/6-($F95+4*$G95+$H95)/6*$F$98)</f>
        <v>284.78367659300915</v>
      </c>
      <c r="O95" s="89">
        <f>M95+N95</f>
        <v>13393.972610383633</v>
      </c>
      <c r="P95" s="111">
        <f>L95+O95</f>
        <v>22122.435622950543</v>
      </c>
    </row>
    <row r="96" spans="1:16">
      <c r="C96" s="91">
        <f>C34</f>
        <v>0</v>
      </c>
      <c r="D96" s="99">
        <v>0</v>
      </c>
      <c r="E96" s="116">
        <f ca="1">SUMPRODUCT((1-EXP(-$C96/(INDIRECT("'Prod ISO ILF Parameters'!"&amp;"E"&amp;Calc.!$G$24):INDIRECT("'Prod ISO ILF Parameters'!"&amp;"E"&amp;Calc.!$G$25)))),INDIRECT("'Prod ISO ILF Parameters'!"&amp;"G"&amp;Calc.!$G$24):INDIRECT("'Prod ISO ILF Parameters'!"&amp;"G"&amp;Calc.!$G$25))</f>
        <v>0</v>
      </c>
      <c r="F96" s="116">
        <f t="shared" si="6"/>
        <v>0</v>
      </c>
      <c r="G96" s="116">
        <f t="shared" si="7"/>
        <v>0</v>
      </c>
      <c r="H96" s="116">
        <f t="shared" si="8"/>
        <v>0</v>
      </c>
      <c r="I96" s="116">
        <f t="shared" si="9"/>
        <v>0</v>
      </c>
      <c r="J96" s="116">
        <f t="shared" si="10"/>
        <v>0</v>
      </c>
      <c r="K96" s="116">
        <f t="shared" si="11"/>
        <v>0</v>
      </c>
      <c r="L96" s="115">
        <f t="shared" si="14"/>
        <v>0</v>
      </c>
      <c r="M96" s="116">
        <f>2*$H$48*$H$50*$H$52*($F96*$F$97+4*$G96*$G$97+$H96*$H$97)/6</f>
        <v>0</v>
      </c>
      <c r="N96" s="116">
        <f>2*$H$48*$H$53*(($F96*$F$97+4*$G96*$G$97+$H96*$H$97)/6-($F96+4*$G96+$H96)/6*$F$98)</f>
        <v>0</v>
      </c>
      <c r="O96" s="116">
        <f t="shared" si="15"/>
        <v>0</v>
      </c>
      <c r="P96" s="115">
        <f t="shared" si="16"/>
        <v>0</v>
      </c>
    </row>
    <row r="97" spans="3:13">
      <c r="C97" s="83" t="s">
        <v>278</v>
      </c>
      <c r="D97" s="79">
        <f>SUM(D70:D96)</f>
        <v>1</v>
      </c>
      <c r="E97" s="49"/>
      <c r="F97" s="97">
        <f>SUMPRODUCT($D$70:$D$96,F70:F96)</f>
        <v>42112.434800317227</v>
      </c>
      <c r="G97" s="97">
        <f>SUMPRODUCT($D$70:$D$96,G70:G96)</f>
        <v>44005.961680955152</v>
      </c>
      <c r="H97" s="97">
        <f>SUMPRODUCT($D$70:$D$96,H70:H96)</f>
        <v>45867.094499788371</v>
      </c>
    </row>
    <row r="98" spans="3:13">
      <c r="C98" s="363" t="s">
        <v>279</v>
      </c>
      <c r="D98" s="364"/>
      <c r="E98" s="365"/>
      <c r="F98" s="360">
        <f>(F97+4*G97+H97)/6</f>
        <v>44000.562670654363</v>
      </c>
      <c r="G98" s="361"/>
      <c r="H98" s="362"/>
      <c r="M98" s="34" t="s">
        <v>280</v>
      </c>
    </row>
    <row r="99" spans="3:13">
      <c r="M99" s="34" t="s">
        <v>281</v>
      </c>
    </row>
  </sheetData>
  <mergeCells count="26">
    <mergeCell ref="J8:J10"/>
    <mergeCell ref="K8:K10"/>
    <mergeCell ref="F9:F10"/>
    <mergeCell ref="C47:D47"/>
    <mergeCell ref="C66:E66"/>
    <mergeCell ref="C8:C10"/>
    <mergeCell ref="D8:D10"/>
    <mergeCell ref="E8:E10"/>
    <mergeCell ref="G8:G10"/>
    <mergeCell ref="H8:H9"/>
    <mergeCell ref="I8:I10"/>
    <mergeCell ref="O67:O69"/>
    <mergeCell ref="P67:P69"/>
    <mergeCell ref="C98:E98"/>
    <mergeCell ref="F98:H98"/>
    <mergeCell ref="H67:H69"/>
    <mergeCell ref="I67:I69"/>
    <mergeCell ref="J67:J69"/>
    <mergeCell ref="K67:K69"/>
    <mergeCell ref="L67:L69"/>
    <mergeCell ref="M67:N68"/>
    <mergeCell ref="C67:C69"/>
    <mergeCell ref="D67:D69"/>
    <mergeCell ref="E67:E69"/>
    <mergeCell ref="F67:F69"/>
    <mergeCell ref="G67:G69"/>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99"/>
  <sheetViews>
    <sheetView topLeftCell="A30" workbookViewId="0">
      <selection activeCell="H28" sqref="H28"/>
    </sheetView>
  </sheetViews>
  <sheetFormatPr defaultRowHeight="15"/>
  <cols>
    <col min="1" max="2" width="9.140625" style="34"/>
    <col min="3" max="3" width="15.28515625" style="34" bestFit="1" customWidth="1"/>
    <col min="4" max="4" width="10.5703125" style="34" bestFit="1" customWidth="1"/>
    <col min="5" max="5" width="10.7109375" style="34" bestFit="1" customWidth="1"/>
    <col min="6" max="6" width="13.28515625" style="34" customWidth="1"/>
    <col min="7" max="7" width="13.7109375" style="34" customWidth="1"/>
    <col min="8" max="8" width="12.85546875" style="34" bestFit="1" customWidth="1"/>
    <col min="9" max="9" width="13.85546875" style="34" customWidth="1"/>
    <col min="10" max="10" width="15" style="34" customWidth="1"/>
    <col min="11" max="11" width="12.42578125" style="34" customWidth="1"/>
    <col min="12" max="12" width="11.140625" style="34" bestFit="1" customWidth="1"/>
    <col min="13" max="15" width="9.28515625" style="34" bestFit="1" customWidth="1"/>
    <col min="16" max="16" width="10.5703125" style="34" bestFit="1" customWidth="1"/>
    <col min="17" max="16384" width="9.140625" style="34"/>
  </cols>
  <sheetData>
    <row r="1" spans="1:19" ht="30">
      <c r="A1" s="23" t="s">
        <v>134</v>
      </c>
      <c r="B1" s="21"/>
      <c r="C1" s="21"/>
      <c r="D1" s="21"/>
      <c r="E1" s="21"/>
      <c r="F1" s="21"/>
      <c r="G1" s="21"/>
      <c r="H1" s="21"/>
      <c r="I1" s="21"/>
      <c r="J1" s="21"/>
      <c r="K1" s="21"/>
      <c r="L1" s="21"/>
      <c r="M1" s="21"/>
      <c r="N1" s="21"/>
      <c r="O1" s="21"/>
      <c r="P1" s="21"/>
      <c r="Q1" s="21"/>
      <c r="R1" s="21"/>
      <c r="S1" s="21"/>
    </row>
    <row r="2" spans="1:19" ht="30">
      <c r="A2" s="23" t="s">
        <v>288</v>
      </c>
      <c r="B2" s="21"/>
      <c r="C2" s="21"/>
      <c r="D2" s="21"/>
      <c r="E2" s="21"/>
      <c r="F2" s="21"/>
      <c r="G2" s="21"/>
      <c r="H2" s="21"/>
      <c r="I2" s="21"/>
      <c r="J2" s="21"/>
      <c r="K2" s="21"/>
      <c r="L2" s="21"/>
      <c r="M2" s="21"/>
      <c r="N2" s="21"/>
      <c r="O2" s="21"/>
      <c r="P2" s="21"/>
      <c r="Q2" s="21"/>
      <c r="R2" s="21"/>
      <c r="S2" s="21"/>
    </row>
    <row r="3" spans="1:19" ht="30">
      <c r="A3" s="24" t="s">
        <v>295</v>
      </c>
      <c r="B3" s="21"/>
      <c r="C3" s="21"/>
      <c r="D3" s="21"/>
      <c r="E3" s="21"/>
      <c r="F3" s="21"/>
      <c r="G3" s="21"/>
      <c r="H3" s="21"/>
      <c r="I3" s="21"/>
      <c r="J3" s="21"/>
      <c r="K3" s="21"/>
      <c r="L3" s="21"/>
      <c r="M3" s="21"/>
      <c r="N3" s="21"/>
      <c r="O3" s="21"/>
      <c r="P3" s="21"/>
      <c r="Q3" s="21"/>
      <c r="R3" s="21"/>
      <c r="S3" s="21"/>
    </row>
    <row r="4" spans="1:19" ht="27.75">
      <c r="A4" s="26"/>
      <c r="B4" s="22"/>
      <c r="C4" s="22"/>
      <c r="D4" s="25"/>
      <c r="E4" s="25"/>
      <c r="F4" s="22"/>
      <c r="G4" s="22"/>
      <c r="H4" s="22"/>
      <c r="I4" s="22"/>
      <c r="J4" s="22"/>
      <c r="K4" s="22"/>
      <c r="L4" s="22"/>
      <c r="M4" s="22"/>
      <c r="N4" s="22"/>
      <c r="O4" s="22"/>
      <c r="P4" s="22"/>
      <c r="Q4" s="22"/>
      <c r="R4" s="22"/>
      <c r="S4" s="22"/>
    </row>
    <row r="5" spans="1:19">
      <c r="D5" s="34">
        <v>3</v>
      </c>
      <c r="G5" s="34">
        <v>14</v>
      </c>
    </row>
    <row r="6" spans="1:19">
      <c r="I6" s="34" t="s">
        <v>186</v>
      </c>
    </row>
    <row r="7" spans="1:19">
      <c r="C7" s="51" t="str">
        <f>"("&amp;ABS(B7)+1&amp;")"</f>
        <v>(1)</v>
      </c>
      <c r="D7" s="51" t="str">
        <f t="shared" ref="D7:K7" si="0">"("&amp;ABS(C7)+1&amp;")"</f>
        <v>(2)</v>
      </c>
      <c r="E7" s="51" t="str">
        <f t="shared" si="0"/>
        <v>(3)</v>
      </c>
      <c r="F7" s="51" t="str">
        <f t="shared" si="0"/>
        <v>(4)</v>
      </c>
      <c r="G7" s="51" t="str">
        <f t="shared" si="0"/>
        <v>(5)</v>
      </c>
      <c r="H7" s="51" t="str">
        <f t="shared" si="0"/>
        <v>(6)</v>
      </c>
      <c r="I7" s="51" t="str">
        <f t="shared" si="0"/>
        <v>(7)</v>
      </c>
      <c r="J7" s="51" t="str">
        <f t="shared" si="0"/>
        <v>(8)</v>
      </c>
      <c r="K7" s="51" t="str">
        <f t="shared" si="0"/>
        <v>(9)</v>
      </c>
    </row>
    <row r="8" spans="1:19" ht="15" customHeight="1">
      <c r="C8" s="370" t="s">
        <v>30</v>
      </c>
      <c r="D8" s="370" t="s">
        <v>137</v>
      </c>
      <c r="E8" s="370" t="s">
        <v>138</v>
      </c>
      <c r="F8" s="143" t="s">
        <v>166</v>
      </c>
      <c r="G8" s="377" t="s">
        <v>139</v>
      </c>
      <c r="H8" s="377" t="s">
        <v>184</v>
      </c>
      <c r="I8" s="377" t="s">
        <v>185</v>
      </c>
      <c r="J8" s="377" t="s">
        <v>187</v>
      </c>
      <c r="K8" s="369"/>
    </row>
    <row r="9" spans="1:19">
      <c r="C9" s="370"/>
      <c r="D9" s="370"/>
      <c r="E9" s="370"/>
      <c r="F9" s="377" t="str">
        <f>"["&amp;D7&amp;"+"&amp;E7&amp;"]"&amp;CHAR(10)&amp;"× "&amp;TEXT(D64,"0.0#%")</f>
        <v>[(2)+(3)]
× 8.5%</v>
      </c>
      <c r="G9" s="377"/>
      <c r="H9" s="377"/>
      <c r="I9" s="377"/>
      <c r="J9" s="377"/>
      <c r="K9" s="369"/>
    </row>
    <row r="10" spans="1:19">
      <c r="C10" s="370"/>
      <c r="D10" s="375"/>
      <c r="E10" s="370"/>
      <c r="F10" s="377"/>
      <c r="G10" s="377"/>
      <c r="H10" s="143" t="str">
        <f>"Σ"&amp;D7&amp;" thru "&amp;G7</f>
        <v>Σ(2) thru (5)</v>
      </c>
      <c r="I10" s="377"/>
      <c r="J10" s="377"/>
      <c r="K10" s="369"/>
    </row>
    <row r="11" spans="1:19">
      <c r="C11" s="103">
        <v>25000</v>
      </c>
      <c r="D11" s="96">
        <f ca="1">SUMPRODUCT((1-EXP(-$C11/(INDIRECT("'Prod ISO ILF Parameters'!"&amp;"E"&amp;Calc.!$H$24):INDIRECT("'Prod ISO ILF Parameters'!"&amp;"E"&amp;Calc.!$H$25)))),INDIRECT("'Prod ISO ILF Parameters'!"&amp;"G"&amp;Calc.!$H$24):INDIRECT("'Prod ISO ILF Parameters'!"&amp;"G"&amp;Calc.!$H$25))</f>
        <v>13457.816332948027</v>
      </c>
      <c r="E11" s="103">
        <f t="shared" ref="E11:E33" si="1">$D$63</f>
        <v>50530</v>
      </c>
      <c r="F11" s="125">
        <f t="shared" ref="F11:F33" ca="1" si="2">ROUND((D11+E11)*$D$64,0)</f>
        <v>5439</v>
      </c>
      <c r="G11" s="125">
        <f t="shared" ref="G11:G33" si="3">ROUND(VLOOKUP(C11,$C$70:$P$96,$G$5,FALSE),0)</f>
        <v>6496</v>
      </c>
      <c r="H11" s="125">
        <f ca="1">SUM(D11:G11)</f>
        <v>75922.81633294803</v>
      </c>
      <c r="I11" s="106">
        <f t="shared" ref="I11:I33" ca="1" si="4">ROUND(CHOOSE(sel_ILF_method_comb,D11/$D$13,(D11+G11)/($D$13+$G$13),(D11+G11+E11)/($D$13+$E$13+$G$13),H11/$H$13),2)</f>
        <v>0.44</v>
      </c>
      <c r="J11" s="73"/>
      <c r="K11" s="43"/>
    </row>
    <row r="12" spans="1:19">
      <c r="C12" s="104">
        <v>50000</v>
      </c>
      <c r="D12" s="96">
        <f ca="1">SUMPRODUCT((1-EXP(-$C12/(INDIRECT("'Prod ISO ILF Parameters'!"&amp;"E"&amp;Calc.!$H$24):INDIRECT("'Prod ISO ILF Parameters'!"&amp;"E"&amp;Calc.!$H$25)))),INDIRECT("'Prod ISO ILF Parameters'!"&amp;"G"&amp;Calc.!$H$24):INDIRECT("'Prod ISO ILF Parameters'!"&amp;"G"&amp;Calc.!$H$25))</f>
        <v>20766.5247548876</v>
      </c>
      <c r="E12" s="104">
        <f t="shared" si="1"/>
        <v>50530</v>
      </c>
      <c r="F12" s="126">
        <f t="shared" ca="1" si="2"/>
        <v>6060</v>
      </c>
      <c r="G12" s="126">
        <f t="shared" si="3"/>
        <v>10157</v>
      </c>
      <c r="H12" s="126">
        <f t="shared" ref="H12:H33" ca="1" si="5">SUM(D12:G12)</f>
        <v>87513.524754887592</v>
      </c>
      <c r="I12" s="107">
        <f t="shared" ca="1" si="4"/>
        <v>0.68</v>
      </c>
      <c r="J12" s="105"/>
      <c r="K12" s="46"/>
    </row>
    <row r="13" spans="1:19">
      <c r="C13" s="89">
        <v>100000</v>
      </c>
      <c r="D13" s="96">
        <f ca="1">SUMPRODUCT((1-EXP(-$C13/(INDIRECT("'Prod ISO ILF Parameters'!"&amp;"E"&amp;Calc.!$H$24):INDIRECT("'Prod ISO ILF Parameters'!"&amp;"E"&amp;Calc.!$H$25)))),INDIRECT("'Prod ISO ILF Parameters'!"&amp;"G"&amp;Calc.!$H$24):INDIRECT("'Prod ISO ILF Parameters'!"&amp;"G"&amp;Calc.!$H$25))</f>
        <v>30530.538505068987</v>
      </c>
      <c r="E13" s="104">
        <f t="shared" si="1"/>
        <v>50530</v>
      </c>
      <c r="F13" s="126">
        <f t="shared" ca="1" si="2"/>
        <v>6890</v>
      </c>
      <c r="G13" s="126">
        <f t="shared" si="3"/>
        <v>15248</v>
      </c>
      <c r="H13" s="126">
        <f t="shared" ca="1" si="5"/>
        <v>103198.53850506898</v>
      </c>
      <c r="I13" s="107">
        <f t="shared" ca="1" si="4"/>
        <v>1</v>
      </c>
      <c r="J13" s="105"/>
      <c r="K13" s="46"/>
    </row>
    <row r="14" spans="1:19">
      <c r="C14" s="104">
        <v>150000</v>
      </c>
      <c r="D14" s="96">
        <f ca="1">SUMPRODUCT((1-EXP(-$C14/(INDIRECT("'Prod ISO ILF Parameters'!"&amp;"E"&amp;Calc.!$H$24):INDIRECT("'Prod ISO ILF Parameters'!"&amp;"E"&amp;Calc.!$H$25)))),INDIRECT("'Prod ISO ILF Parameters'!"&amp;"G"&amp;Calc.!$H$24):INDIRECT("'Prod ISO ILF Parameters'!"&amp;"G"&amp;Calc.!$H$25))</f>
        <v>37369.647318778327</v>
      </c>
      <c r="E14" s="104">
        <f t="shared" si="1"/>
        <v>50530</v>
      </c>
      <c r="F14" s="126">
        <f t="shared" ca="1" si="2"/>
        <v>7471</v>
      </c>
      <c r="G14" s="126">
        <f t="shared" si="3"/>
        <v>18987</v>
      </c>
      <c r="H14" s="126">
        <f t="shared" ca="1" si="5"/>
        <v>114357.64731877833</v>
      </c>
      <c r="I14" s="107">
        <f t="shared" ca="1" si="4"/>
        <v>1.23</v>
      </c>
      <c r="J14" s="76"/>
      <c r="K14" s="46"/>
    </row>
    <row r="15" spans="1:19">
      <c r="C15" s="89">
        <v>200000</v>
      </c>
      <c r="D15" s="96">
        <f ca="1">SUMPRODUCT((1-EXP(-$C15/(INDIRECT("'Prod ISO ILF Parameters'!"&amp;"E"&amp;Calc.!$H$24):INDIRECT("'Prod ISO ILF Parameters'!"&amp;"E"&amp;Calc.!$H$25)))),INDIRECT("'Prod ISO ILF Parameters'!"&amp;"G"&amp;Calc.!$H$24):INDIRECT("'Prod ISO ILF Parameters'!"&amp;"G"&amp;Calc.!$H$25))</f>
        <v>42756.409701070341</v>
      </c>
      <c r="E15" s="104">
        <f t="shared" si="1"/>
        <v>50530</v>
      </c>
      <c r="F15" s="126">
        <f t="shared" ca="1" si="2"/>
        <v>7929</v>
      </c>
      <c r="G15" s="126">
        <f t="shared" si="3"/>
        <v>22057</v>
      </c>
      <c r="H15" s="126">
        <f t="shared" ca="1" si="5"/>
        <v>123272.40970107034</v>
      </c>
      <c r="I15" s="107">
        <f t="shared" ca="1" si="4"/>
        <v>1.42</v>
      </c>
      <c r="J15" s="76"/>
      <c r="K15" s="46"/>
    </row>
    <row r="16" spans="1:19">
      <c r="C16" s="89">
        <v>250000</v>
      </c>
      <c r="D16" s="96">
        <f ca="1">SUMPRODUCT((1-EXP(-$C16/(INDIRECT("'Prod ISO ILF Parameters'!"&amp;"E"&amp;Calc.!$H$24):INDIRECT("'Prod ISO ILF Parameters'!"&amp;"E"&amp;Calc.!$H$25)))),INDIRECT("'Prod ISO ILF Parameters'!"&amp;"G"&amp;Calc.!$H$24):INDIRECT("'Prod ISO ILF Parameters'!"&amp;"G"&amp;Calc.!$H$25))</f>
        <v>47256.567985137779</v>
      </c>
      <c r="E16" s="104">
        <f t="shared" si="1"/>
        <v>50530</v>
      </c>
      <c r="F16" s="126">
        <f t="shared" ca="1" si="2"/>
        <v>8312</v>
      </c>
      <c r="G16" s="126">
        <f t="shared" si="3"/>
        <v>24723</v>
      </c>
      <c r="H16" s="126">
        <f t="shared" ca="1" si="5"/>
        <v>130821.56798513778</v>
      </c>
      <c r="I16" s="107">
        <f t="shared" ca="1" si="4"/>
        <v>1.57</v>
      </c>
      <c r="J16" s="76"/>
      <c r="K16" s="46"/>
    </row>
    <row r="17" spans="3:11">
      <c r="C17" s="89">
        <v>300000</v>
      </c>
      <c r="D17" s="96">
        <f ca="1">SUMPRODUCT((1-EXP(-$C17/(INDIRECT("'Prod ISO ILF Parameters'!"&amp;"E"&amp;Calc.!$H$24):INDIRECT("'Prod ISO ILF Parameters'!"&amp;"E"&amp;Calc.!$H$25)))),INDIRECT("'Prod ISO ILF Parameters'!"&amp;"G"&amp;Calc.!$H$24):INDIRECT("'Prod ISO ILF Parameters'!"&amp;"G"&amp;Calc.!$H$25))</f>
        <v>51135.027054637299</v>
      </c>
      <c r="E17" s="104">
        <f t="shared" si="1"/>
        <v>50530</v>
      </c>
      <c r="F17" s="126">
        <f t="shared" ca="1" si="2"/>
        <v>8642</v>
      </c>
      <c r="G17" s="126">
        <f t="shared" si="3"/>
        <v>27105</v>
      </c>
      <c r="H17" s="126">
        <f t="shared" ca="1" si="5"/>
        <v>137412.02705463729</v>
      </c>
      <c r="I17" s="107">
        <f t="shared" ca="1" si="4"/>
        <v>1.71</v>
      </c>
      <c r="J17" s="76"/>
      <c r="K17" s="46"/>
    </row>
    <row r="18" spans="3:11">
      <c r="C18" s="89">
        <v>500000</v>
      </c>
      <c r="D18" s="96">
        <f ca="1">SUMPRODUCT((1-EXP(-$C18/(INDIRECT("'Prod ISO ILF Parameters'!"&amp;"E"&amp;Calc.!$H$24):INDIRECT("'Prod ISO ILF Parameters'!"&amp;"E"&amp;Calc.!$H$25)))),INDIRECT("'Prod ISO ILF Parameters'!"&amp;"G"&amp;Calc.!$H$24):INDIRECT("'Prod ISO ILF Parameters'!"&amp;"G"&amp;Calc.!$H$25))</f>
        <v>62790.112628740339</v>
      </c>
      <c r="E18" s="104">
        <f t="shared" si="1"/>
        <v>50530</v>
      </c>
      <c r="F18" s="126">
        <f t="shared" ca="1" si="2"/>
        <v>9632</v>
      </c>
      <c r="G18" s="126">
        <f t="shared" si="3"/>
        <v>34850</v>
      </c>
      <c r="H18" s="126">
        <f t="shared" ca="1" si="5"/>
        <v>157802.11262874035</v>
      </c>
      <c r="I18" s="107">
        <f t="shared" ca="1" si="4"/>
        <v>2.13</v>
      </c>
      <c r="J18" s="76"/>
      <c r="K18" s="46"/>
    </row>
    <row r="19" spans="3:11">
      <c r="C19" s="89">
        <v>750000</v>
      </c>
      <c r="D19" s="96">
        <f ca="1">SUMPRODUCT((1-EXP(-$C19/(INDIRECT("'Prod ISO ILF Parameters'!"&amp;"E"&amp;Calc.!$H$24):INDIRECT("'Prod ISO ILF Parameters'!"&amp;"E"&amp;Calc.!$H$25)))),INDIRECT("'Prod ISO ILF Parameters'!"&amp;"G"&amp;Calc.!$H$24):INDIRECT("'Prod ISO ILF Parameters'!"&amp;"G"&amp;Calc.!$H$25))</f>
        <v>72576.074308783078</v>
      </c>
      <c r="E19" s="104">
        <f t="shared" si="1"/>
        <v>50530</v>
      </c>
      <c r="F19" s="126">
        <f t="shared" ca="1" si="2"/>
        <v>10464</v>
      </c>
      <c r="G19" s="126">
        <f t="shared" si="3"/>
        <v>42252</v>
      </c>
      <c r="H19" s="126">
        <f t="shared" ca="1" si="5"/>
        <v>175822.07430878308</v>
      </c>
      <c r="I19" s="107">
        <f t="shared" ca="1" si="4"/>
        <v>2.5099999999999998</v>
      </c>
      <c r="J19" s="76"/>
      <c r="K19" s="46"/>
    </row>
    <row r="20" spans="3:11">
      <c r="C20" s="89">
        <v>1000000</v>
      </c>
      <c r="D20" s="96">
        <f ca="1">SUMPRODUCT((1-EXP(-$C20/(INDIRECT("'Prod ISO ILF Parameters'!"&amp;"E"&amp;Calc.!$H$24):INDIRECT("'Prod ISO ILF Parameters'!"&amp;"E"&amp;Calc.!$H$25)))),INDIRECT("'Prod ISO ILF Parameters'!"&amp;"G"&amp;Calc.!$H$24):INDIRECT("'Prod ISO ILF Parameters'!"&amp;"G"&amp;Calc.!$H$25))</f>
        <v>79583.266633466847</v>
      </c>
      <c r="E20" s="104">
        <f t="shared" si="1"/>
        <v>50530</v>
      </c>
      <c r="F20" s="126">
        <f t="shared" ca="1" si="2"/>
        <v>11060</v>
      </c>
      <c r="G20" s="126">
        <f t="shared" si="3"/>
        <v>48255</v>
      </c>
      <c r="H20" s="126">
        <f t="shared" ca="1" si="5"/>
        <v>189428.26663346685</v>
      </c>
      <c r="I20" s="107">
        <f t="shared" ca="1" si="4"/>
        <v>2.79</v>
      </c>
      <c r="J20" s="76"/>
      <c r="K20" s="46"/>
    </row>
    <row r="21" spans="3:11">
      <c r="C21" s="89">
        <v>1500000</v>
      </c>
      <c r="D21" s="96">
        <f ca="1">SUMPRODUCT((1-EXP(-$C21/(INDIRECT("'Prod ISO ILF Parameters'!"&amp;"E"&amp;Calc.!$H$24):INDIRECT("'Prod ISO ILF Parameters'!"&amp;"E"&amp;Calc.!$H$25)))),INDIRECT("'Prod ISO ILF Parameters'!"&amp;"G"&amp;Calc.!$H$24):INDIRECT("'Prod ISO ILF Parameters'!"&amp;"G"&amp;Calc.!$H$25))</f>
        <v>89059.596790367083</v>
      </c>
      <c r="E21" s="104">
        <f t="shared" si="1"/>
        <v>50530</v>
      </c>
      <c r="F21" s="126">
        <f t="shared" ca="1" si="2"/>
        <v>11865</v>
      </c>
      <c r="G21" s="126">
        <f t="shared" si="3"/>
        <v>57711</v>
      </c>
      <c r="H21" s="126">
        <f t="shared" ca="1" si="5"/>
        <v>209165.5967903671</v>
      </c>
      <c r="I21" s="107">
        <f t="shared" ca="1" si="4"/>
        <v>3.21</v>
      </c>
      <c r="J21" s="76"/>
      <c r="K21" s="46"/>
    </row>
    <row r="22" spans="3:11">
      <c r="C22" s="89">
        <v>2000000</v>
      </c>
      <c r="D22" s="96">
        <f ca="1">SUMPRODUCT((1-EXP(-$C22/(INDIRECT("'Prod ISO ILF Parameters'!"&amp;"E"&amp;Calc.!$H$24):INDIRECT("'Prod ISO ILF Parameters'!"&amp;"E"&amp;Calc.!$H$25)))),INDIRECT("'Prod ISO ILF Parameters'!"&amp;"G"&amp;Calc.!$H$24):INDIRECT("'Prod ISO ILF Parameters'!"&amp;"G"&amp;Calc.!$H$25))</f>
        <v>95165.326448850872</v>
      </c>
      <c r="E22" s="104">
        <f t="shared" si="1"/>
        <v>50530</v>
      </c>
      <c r="F22" s="126">
        <f t="shared" ca="1" si="2"/>
        <v>12384</v>
      </c>
      <c r="G22" s="126">
        <f t="shared" si="3"/>
        <v>64991</v>
      </c>
      <c r="H22" s="126">
        <f t="shared" ca="1" si="5"/>
        <v>223070.32644885086</v>
      </c>
      <c r="I22" s="107">
        <f t="shared" ca="1" si="4"/>
        <v>3.5</v>
      </c>
      <c r="J22" s="76"/>
      <c r="K22" s="46"/>
    </row>
    <row r="23" spans="3:11">
      <c r="C23" s="89">
        <v>2500000</v>
      </c>
      <c r="D23" s="96">
        <f ca="1">SUMPRODUCT((1-EXP(-$C23/(INDIRECT("'Prod ISO ILF Parameters'!"&amp;"E"&amp;Calc.!$H$24):INDIRECT("'Prod ISO ILF Parameters'!"&amp;"E"&amp;Calc.!$H$25)))),INDIRECT("'Prod ISO ILF Parameters'!"&amp;"G"&amp;Calc.!$H$24):INDIRECT("'Prod ISO ILF Parameters'!"&amp;"G"&amp;Calc.!$H$25))</f>
        <v>99462.119979858428</v>
      </c>
      <c r="E23" s="104">
        <f t="shared" si="1"/>
        <v>50530</v>
      </c>
      <c r="F23" s="126">
        <f t="shared" ca="1" si="2"/>
        <v>12749</v>
      </c>
      <c r="G23" s="126">
        <f t="shared" si="3"/>
        <v>70937</v>
      </c>
      <c r="H23" s="126">
        <f t="shared" ca="1" si="5"/>
        <v>233678.11997985843</v>
      </c>
      <c r="I23" s="107">
        <f t="shared" ca="1" si="4"/>
        <v>3.72</v>
      </c>
      <c r="J23" s="76"/>
      <c r="K23" s="46"/>
    </row>
    <row r="24" spans="3:11">
      <c r="C24" s="89">
        <v>3000000</v>
      </c>
      <c r="D24" s="96">
        <f ca="1">SUMPRODUCT((1-EXP(-$C24/(INDIRECT("'Prod ISO ILF Parameters'!"&amp;"E"&amp;Calc.!$H$24):INDIRECT("'Prod ISO ILF Parameters'!"&amp;"E"&amp;Calc.!$H$25)))),INDIRECT("'Prod ISO ILF Parameters'!"&amp;"G"&amp;Calc.!$H$24):INDIRECT("'Prod ISO ILF Parameters'!"&amp;"G"&amp;Calc.!$H$25))</f>
        <v>102702.59323711735</v>
      </c>
      <c r="E24" s="104">
        <f t="shared" si="1"/>
        <v>50530</v>
      </c>
      <c r="F24" s="126">
        <f t="shared" ca="1" si="2"/>
        <v>13025</v>
      </c>
      <c r="G24" s="126">
        <f t="shared" si="3"/>
        <v>76037</v>
      </c>
      <c r="H24" s="126">
        <f t="shared" ca="1" si="5"/>
        <v>242294.59323711734</v>
      </c>
      <c r="I24" s="107">
        <f t="shared" ca="1" si="4"/>
        <v>3.9</v>
      </c>
      <c r="J24" s="76"/>
      <c r="K24" s="46"/>
    </row>
    <row r="25" spans="3:11">
      <c r="C25" s="89">
        <v>4000000</v>
      </c>
      <c r="D25" s="96">
        <f ca="1">SUMPRODUCT((1-EXP(-$C25/(INDIRECT("'Prod ISO ILF Parameters'!"&amp;"E"&amp;Calc.!$H$24):INDIRECT("'Prod ISO ILF Parameters'!"&amp;"E"&amp;Calc.!$H$25)))),INDIRECT("'Prod ISO ILF Parameters'!"&amp;"G"&amp;Calc.!$H$24):INDIRECT("'Prod ISO ILF Parameters'!"&amp;"G"&amp;Calc.!$H$25))</f>
        <v>107389.52128183354</v>
      </c>
      <c r="E25" s="104">
        <f t="shared" si="1"/>
        <v>50530</v>
      </c>
      <c r="F25" s="126">
        <f t="shared" ca="1" si="2"/>
        <v>13423</v>
      </c>
      <c r="G25" s="126">
        <f t="shared" si="3"/>
        <v>84696</v>
      </c>
      <c r="H25" s="126">
        <f t="shared" ca="1" si="5"/>
        <v>256038.52128183353</v>
      </c>
      <c r="I25" s="107">
        <f t="shared" ca="1" si="4"/>
        <v>4.2</v>
      </c>
      <c r="J25" s="76"/>
      <c r="K25" s="46"/>
    </row>
    <row r="26" spans="3:11">
      <c r="C26" s="89">
        <v>5000000</v>
      </c>
      <c r="D26" s="96">
        <f ca="1">SUMPRODUCT((1-EXP(-$C26/(INDIRECT("'Prod ISO ILF Parameters'!"&amp;"E"&amp;Calc.!$H$24):INDIRECT("'Prod ISO ILF Parameters'!"&amp;"E"&amp;Calc.!$H$25)))),INDIRECT("'Prod ISO ILF Parameters'!"&amp;"G"&amp;Calc.!$H$24):INDIRECT("'Prod ISO ILF Parameters'!"&amp;"G"&amp;Calc.!$H$25))</f>
        <v>110709.05295407894</v>
      </c>
      <c r="E26" s="104">
        <f t="shared" si="1"/>
        <v>50530</v>
      </c>
      <c r="F26" s="126">
        <f t="shared" ca="1" si="2"/>
        <v>13705</v>
      </c>
      <c r="G26" s="126">
        <f t="shared" si="3"/>
        <v>92084</v>
      </c>
      <c r="H26" s="126">
        <f t="shared" ca="1" si="5"/>
        <v>267028.05295407894</v>
      </c>
      <c r="I26" s="107">
        <f t="shared" ca="1" si="4"/>
        <v>4.43</v>
      </c>
      <c r="J26" s="76"/>
      <c r="K26" s="46"/>
    </row>
    <row r="27" spans="3:11">
      <c r="C27" s="89">
        <v>7500000</v>
      </c>
      <c r="D27" s="96">
        <f ca="1">SUMPRODUCT((1-EXP(-$C27/(INDIRECT("'Prod ISO ILF Parameters'!"&amp;"E"&amp;Calc.!$H$24):INDIRECT("'Prod ISO ILF Parameters'!"&amp;"E"&amp;Calc.!$H$25)))),INDIRECT("'Prod ISO ILF Parameters'!"&amp;"G"&amp;Calc.!$H$24):INDIRECT("'Prod ISO ILF Parameters'!"&amp;"G"&amp;Calc.!$H$25))</f>
        <v>116086.123114435</v>
      </c>
      <c r="E27" s="104">
        <f t="shared" si="1"/>
        <v>50530</v>
      </c>
      <c r="F27" s="126">
        <f t="shared" ca="1" si="2"/>
        <v>14162</v>
      </c>
      <c r="G27" s="126">
        <f t="shared" si="3"/>
        <v>107390</v>
      </c>
      <c r="H27" s="126">
        <f t="shared" ca="1" si="5"/>
        <v>288168.123114435</v>
      </c>
      <c r="I27" s="107">
        <f t="shared" ca="1" si="4"/>
        <v>4.88</v>
      </c>
      <c r="J27" s="76"/>
      <c r="K27" s="46"/>
    </row>
    <row r="28" spans="3:11">
      <c r="C28" s="89">
        <v>10000000</v>
      </c>
      <c r="D28" s="96">
        <f ca="1">SUMPRODUCT((1-EXP(-$C28/(INDIRECT("'Prod ISO ILF Parameters'!"&amp;"E"&amp;Calc.!$H$24):INDIRECT("'Prod ISO ILF Parameters'!"&amp;"E"&amp;Calc.!$H$25)))),INDIRECT("'Prod ISO ILF Parameters'!"&amp;"G"&amp;Calc.!$H$24):INDIRECT("'Prod ISO ILF Parameters'!"&amp;"G"&amp;Calc.!$H$25))</f>
        <v>119431.91264187016</v>
      </c>
      <c r="E28" s="104">
        <f t="shared" si="1"/>
        <v>50530</v>
      </c>
      <c r="F28" s="126">
        <f t="shared" ca="1" si="2"/>
        <v>14447</v>
      </c>
      <c r="G28" s="126">
        <f t="shared" si="3"/>
        <v>120081</v>
      </c>
      <c r="H28" s="126">
        <f t="shared" ca="1" si="5"/>
        <v>304489.91264187015</v>
      </c>
      <c r="I28" s="107">
        <f t="shared" ca="1" si="4"/>
        <v>5.23</v>
      </c>
      <c r="J28" s="76"/>
      <c r="K28" s="46"/>
    </row>
    <row r="29" spans="3:11">
      <c r="C29" s="89">
        <v>20000000</v>
      </c>
      <c r="D29" s="96">
        <f ca="1">SUMPRODUCT((1-EXP(-$C29/(INDIRECT("'Prod ISO ILF Parameters'!"&amp;"E"&amp;Calc.!$H$24):INDIRECT("'Prod ISO ILF Parameters'!"&amp;"E"&amp;Calc.!$H$25)))),INDIRECT("'Prod ISO ILF Parameters'!"&amp;"G"&amp;Calc.!$H$24):INDIRECT("'Prod ISO ILF Parameters'!"&amp;"G"&amp;Calc.!$H$25))</f>
        <v>126178.82160144908</v>
      </c>
      <c r="E29" s="104">
        <f t="shared" si="1"/>
        <v>50530</v>
      </c>
      <c r="F29" s="126">
        <f t="shared" ca="1" si="2"/>
        <v>15020</v>
      </c>
      <c r="G29" s="126">
        <f t="shared" si="3"/>
        <v>159634</v>
      </c>
      <c r="H29" s="126">
        <f t="shared" ca="1" si="5"/>
        <v>351362.82160144905</v>
      </c>
      <c r="I29" s="107">
        <f t="shared" ca="1" si="4"/>
        <v>6.24</v>
      </c>
      <c r="J29" s="76"/>
      <c r="K29" s="46"/>
    </row>
    <row r="30" spans="3:11">
      <c r="C30" s="89">
        <v>25000000</v>
      </c>
      <c r="D30" s="96">
        <f ca="1">SUMPRODUCT((1-EXP(-$C30/(INDIRECT("'Prod ISO ILF Parameters'!"&amp;"E"&amp;Calc.!$H$24):INDIRECT("'Prod ISO ILF Parameters'!"&amp;"E"&amp;Calc.!$H$25)))),INDIRECT("'Prod ISO ILF Parameters'!"&amp;"G"&amp;Calc.!$H$24):INDIRECT("'Prod ISO ILF Parameters'!"&amp;"G"&amp;Calc.!$H$25))</f>
        <v>128004.98196469463</v>
      </c>
      <c r="E30" s="104">
        <f t="shared" si="1"/>
        <v>50530</v>
      </c>
      <c r="F30" s="126">
        <f t="shared" ca="1" si="2"/>
        <v>15175</v>
      </c>
      <c r="G30" s="126">
        <f t="shared" si="3"/>
        <v>175892</v>
      </c>
      <c r="H30" s="126">
        <f t="shared" ca="1" si="5"/>
        <v>369601.98196469463</v>
      </c>
      <c r="I30" s="107">
        <f t="shared" ca="1" si="4"/>
        <v>6.64</v>
      </c>
      <c r="J30" s="76"/>
      <c r="K30" s="46"/>
    </row>
    <row r="31" spans="3:11">
      <c r="C31" s="89">
        <v>50000000</v>
      </c>
      <c r="D31" s="96">
        <f ca="1">SUMPRODUCT((1-EXP(-$C31/(INDIRECT("'Prod ISO ILF Parameters'!"&amp;"E"&amp;Calc.!$H$24):INDIRECT("'Prod ISO ILF Parameters'!"&amp;"E"&amp;Calc.!$H$25)))),INDIRECT("'Prod ISO ILF Parameters'!"&amp;"G"&amp;Calc.!$H$24):INDIRECT("'Prod ISO ILF Parameters'!"&amp;"G"&amp;Calc.!$H$25))</f>
        <v>132804.70547075712</v>
      </c>
      <c r="E31" s="104">
        <f t="shared" si="1"/>
        <v>50530</v>
      </c>
      <c r="F31" s="126">
        <f t="shared" ca="1" si="2"/>
        <v>15583</v>
      </c>
      <c r="G31" s="126">
        <f t="shared" si="3"/>
        <v>242159</v>
      </c>
      <c r="H31" s="126">
        <f t="shared" ca="1" si="5"/>
        <v>441076.70547075709</v>
      </c>
      <c r="I31" s="107">
        <f t="shared" ca="1" si="4"/>
        <v>8.19</v>
      </c>
      <c r="J31" s="76"/>
      <c r="K31" s="46"/>
    </row>
    <row r="32" spans="3:11">
      <c r="C32" s="89">
        <v>75000000</v>
      </c>
      <c r="D32" s="96">
        <f ca="1">SUMPRODUCT((1-EXP(-$C32/(INDIRECT("'Prod ISO ILF Parameters'!"&amp;"E"&amp;Calc.!$H$24):INDIRECT("'Prod ISO ILF Parameters'!"&amp;"E"&amp;Calc.!$H$25)))),INDIRECT("'Prod ISO ILF Parameters'!"&amp;"G"&amp;Calc.!$H$24):INDIRECT("'Prod ISO ILF Parameters'!"&amp;"G"&amp;Calc.!$H$25))</f>
        <v>135088.35033465188</v>
      </c>
      <c r="E32" s="104">
        <f t="shared" si="1"/>
        <v>50530</v>
      </c>
      <c r="F32" s="126">
        <f t="shared" ca="1" si="2"/>
        <v>15778</v>
      </c>
      <c r="G32" s="126">
        <f t="shared" si="3"/>
        <v>295634</v>
      </c>
      <c r="H32" s="126">
        <f t="shared" ca="1" si="5"/>
        <v>497030.35033465188</v>
      </c>
      <c r="I32" s="107">
        <f t="shared" ca="1" si="4"/>
        <v>9.41</v>
      </c>
      <c r="J32" s="76"/>
      <c r="K32" s="46"/>
    </row>
    <row r="33" spans="2:11">
      <c r="C33" s="97">
        <v>100000000</v>
      </c>
      <c r="D33" s="96">
        <f ca="1">SUMPRODUCT((1-EXP(-$C33/(INDIRECT("'Prod ISO ILF Parameters'!"&amp;"E"&amp;Calc.!$H$24):INDIRECT("'Prod ISO ILF Parameters'!"&amp;"E"&amp;Calc.!$H$25)))),INDIRECT("'Prod ISO ILF Parameters'!"&amp;"G"&amp;Calc.!$H$24):INDIRECT("'Prod ISO ILF Parameters'!"&amp;"G"&amp;Calc.!$H$25))</f>
        <v>136512.96371757545</v>
      </c>
      <c r="E33" s="124">
        <f t="shared" si="1"/>
        <v>50530</v>
      </c>
      <c r="F33" s="127">
        <f t="shared" ca="1" si="2"/>
        <v>15899</v>
      </c>
      <c r="G33" s="127">
        <f t="shared" si="3"/>
        <v>342431</v>
      </c>
      <c r="H33" s="127">
        <f t="shared" ca="1" si="5"/>
        <v>545372.96371757542</v>
      </c>
      <c r="I33" s="108">
        <f t="shared" ca="1" si="4"/>
        <v>10.46</v>
      </c>
      <c r="J33" s="77"/>
      <c r="K33" s="49"/>
    </row>
    <row r="34" spans="2:11">
      <c r="C34" s="85"/>
      <c r="D34" s="85"/>
      <c r="E34" s="119"/>
      <c r="F34" s="120"/>
      <c r="G34" s="85"/>
      <c r="H34" s="85"/>
      <c r="I34" s="5"/>
      <c r="J34" s="5"/>
      <c r="K34" s="5"/>
    </row>
    <row r="35" spans="2:11">
      <c r="C35" s="34" t="s">
        <v>188</v>
      </c>
      <c r="D35" s="56"/>
      <c r="E35" s="56"/>
      <c r="F35" s="56"/>
      <c r="G35" s="56"/>
      <c r="H35" s="56"/>
    </row>
    <row r="36" spans="2:11">
      <c r="C36" s="86">
        <v>0</v>
      </c>
      <c r="D36" s="88">
        <f ca="1">SUMPRODUCT((1-EXP(-$C36/(INDIRECT("'Prod ISO ILF Parameters'!"&amp;"E"&amp;Calc.!$H$24):INDIRECT("'Prod ISO ILF Parameters'!"&amp;"E"&amp;Calc.!$H$25)))),INDIRECT("'Prod ISO ILF Parameters'!"&amp;"G"&amp;Calc.!$H$24):INDIRECT("'Prod ISO ILF Parameters'!"&amp;"G"&amp;Calc.!$H$25))</f>
        <v>0</v>
      </c>
      <c r="E36" s="150">
        <f>$D$63</f>
        <v>50530</v>
      </c>
      <c r="F36" s="125">
        <f ca="1">ROUND((D36+E36)*$D$64,0)</f>
        <v>4295</v>
      </c>
      <c r="G36" s="141">
        <f>ROUND(VLOOKUP(C36,$C$70:$P$96,$G$5,FALSE),0)</f>
        <v>0</v>
      </c>
      <c r="H36" s="125">
        <f ca="1">SUM(D36:G36)</f>
        <v>54825</v>
      </c>
      <c r="I36" s="106">
        <f ca="1">ROUND(CHOOSE(sel_ILF_method_comb,D36/$D$13,(D36+G36)/($D$13+$G$13),(D36+G36+E36)/($D$13+$E$13+$G$13),H36/$H$13),2)</f>
        <v>0</v>
      </c>
      <c r="J36" s="72"/>
      <c r="K36" s="43"/>
    </row>
    <row r="37" spans="2:11">
      <c r="C37" s="70">
        <v>100000</v>
      </c>
      <c r="D37" s="89">
        <f ca="1">SUMPRODUCT((1-EXP(-$C37/(INDIRECT("'Prod ISO ILF Parameters'!"&amp;"E"&amp;Calc.!$H$24):INDIRECT("'Prod ISO ILF Parameters'!"&amp;"E"&amp;Calc.!$H$25)))),INDIRECT("'Prod ISO ILF Parameters'!"&amp;"G"&amp;Calc.!$H$24):INDIRECT("'Prod ISO ILF Parameters'!"&amp;"G"&amp;Calc.!$H$25))</f>
        <v>30530.538505068987</v>
      </c>
      <c r="E37" s="151">
        <f>$D$63</f>
        <v>50530</v>
      </c>
      <c r="F37" s="126">
        <f ca="1">ROUND((D37+E37)*$D$64,0)</f>
        <v>6890</v>
      </c>
      <c r="G37" s="126">
        <f>ROUND(VLOOKUP(C37,$C$70:$P$96,$G$5,FALSE),0)</f>
        <v>15248</v>
      </c>
      <c r="H37" s="126">
        <f ca="1">SUM(D37:G37)</f>
        <v>103198.53850506898</v>
      </c>
      <c r="I37" s="107">
        <f ca="1">ROUND(CHOOSE(sel_ILF_method_comb,D37/$D$13,(D37+G37)/($D$13+$G$13),(D37+G37+E37)/($D$13+$E$13+$G$13),H37/$H$13),2)</f>
        <v>1</v>
      </c>
      <c r="J37" s="76"/>
      <c r="K37" s="46"/>
    </row>
    <row r="38" spans="2:11" s="231" customFormat="1">
      <c r="C38" s="70">
        <f>Calc.!B19</f>
        <v>1000000</v>
      </c>
      <c r="D38" s="89">
        <f ca="1">SUMPRODUCT((1-EXP(-$C38/(INDIRECT("'Prod ISO ILF Parameters'!"&amp;"E"&amp;Calc.!$H$24):INDIRECT("'Prod ISO ILF Parameters'!"&amp;"E"&amp;Calc.!$H$25)))),INDIRECT("'Prod ISO ILF Parameters'!"&amp;"G"&amp;Calc.!$H$24):INDIRECT("'Prod ISO ILF Parameters'!"&amp;"G"&amp;Calc.!$H$25))</f>
        <v>79583.266633466847</v>
      </c>
      <c r="E38" s="151">
        <f>$D$63</f>
        <v>50530</v>
      </c>
      <c r="F38" s="126">
        <f ca="1">ROUND((D38+E38)*$D$64,0)</f>
        <v>11060</v>
      </c>
      <c r="G38" s="126">
        <f>ROUND(VLOOKUP(C38,$C$70:$P$96,$G$5,FALSE),0)</f>
        <v>48255</v>
      </c>
      <c r="H38" s="126">
        <f ca="1">SUM(D38:G38)</f>
        <v>189428.26663346685</v>
      </c>
      <c r="I38" s="107">
        <f ca="1">ROUND(CHOOSE(sel_ILF_method_comb,D38/$D$13,(D38+G38)/($D$13+$G$13),(D38+G38+E38)/($D$13+$E$13+$G$13),H38/$H$13),2)</f>
        <v>2.79</v>
      </c>
      <c r="J38" s="76"/>
      <c r="K38" s="46"/>
    </row>
    <row r="39" spans="2:11">
      <c r="C39" s="70">
        <f>Calc.!B17</f>
        <v>0</v>
      </c>
      <c r="D39" s="89">
        <f ca="1">SUMPRODUCT((1-EXP(-$C39/(INDIRECT("'Prod ISO ILF Parameters'!"&amp;"E"&amp;Calc.!$H$24):INDIRECT("'Prod ISO ILF Parameters'!"&amp;"E"&amp;Calc.!$H$25)))),INDIRECT("'Prod ISO ILF Parameters'!"&amp;"G"&amp;Calc.!$H$24):INDIRECT("'Prod ISO ILF Parameters'!"&amp;"G"&amp;Calc.!$H$25))</f>
        <v>0</v>
      </c>
      <c r="E39" s="151">
        <f>$D$63</f>
        <v>50530</v>
      </c>
      <c r="F39" s="126">
        <f ca="1">ROUND((D39+E39)*$D$64,0)</f>
        <v>4295</v>
      </c>
      <c r="G39" s="126">
        <f>ROUND(VLOOKUP(C39,$C$70:$P$96,$G$5,FALSE),0)</f>
        <v>0</v>
      </c>
      <c r="H39" s="126">
        <f ca="1">SUM(D39:G39)</f>
        <v>54825</v>
      </c>
      <c r="I39" s="107">
        <f ca="1">ROUND(CHOOSE(sel_ILF_method_comb,D39/$D$13,(D39+G39)/($D$13+$G$13),(D39+G39+E39)/($D$13+$E$13+$G$13),H39/$H$13),2)</f>
        <v>0</v>
      </c>
      <c r="J39" s="76">
        <f ca="1">D39/D37</f>
        <v>0</v>
      </c>
      <c r="K39" s="46"/>
    </row>
    <row r="40" spans="2:11">
      <c r="C40" s="70">
        <f>Calc.!B18</f>
        <v>2250000</v>
      </c>
      <c r="D40" s="97">
        <f ca="1">SUMPRODUCT((1-EXP(-$C40/(INDIRECT("'Prod ISO ILF Parameters'!"&amp;"E"&amp;Calc.!$H$24):INDIRECT("'Prod ISO ILF Parameters'!"&amp;"E"&amp;Calc.!$H$25)))),INDIRECT("'Prod ISO ILF Parameters'!"&amp;"G"&amp;Calc.!$H$24):INDIRECT("'Prod ISO ILF Parameters'!"&amp;"G"&amp;Calc.!$H$25))</f>
        <v>97480.884954159497</v>
      </c>
      <c r="E40" s="152">
        <f>$D$63</f>
        <v>50530</v>
      </c>
      <c r="F40" s="127">
        <f ca="1">ROUND((D40+E40)*$D$64,0)</f>
        <v>12581</v>
      </c>
      <c r="G40" s="127">
        <f>ROUND(VLOOKUP(C40,$C$70:$P$96,$G$5,FALSE),0)</f>
        <v>68094</v>
      </c>
      <c r="H40" s="127">
        <f ca="1">SUM(D40:G40)</f>
        <v>228685.8849541595</v>
      </c>
      <c r="I40" s="108">
        <f ca="1">ROUND(CHOOSE(sel_ILF_method_comb,D40/$D$13,(D40+G40)/($D$13+$G$13),(D40+G40+E40)/($D$13+$E$13+$G$13),H40/$H$13),2)</f>
        <v>3.62</v>
      </c>
      <c r="J40" s="77"/>
      <c r="K40" s="49"/>
    </row>
    <row r="46" spans="2:11">
      <c r="B46" s="34" t="s">
        <v>140</v>
      </c>
    </row>
    <row r="47" spans="2:11">
      <c r="B47" s="72"/>
      <c r="C47" s="359" t="s">
        <v>274</v>
      </c>
      <c r="D47" s="359"/>
    </row>
    <row r="48" spans="2:11">
      <c r="B48" s="76"/>
      <c r="C48" s="78" t="s">
        <v>275</v>
      </c>
      <c r="D48" s="78" t="s">
        <v>181</v>
      </c>
      <c r="G48" s="61" t="s">
        <v>171</v>
      </c>
      <c r="H48" s="62">
        <f>'Prod ISO ILF Parameters'!P6</f>
        <v>1.8610000000000001E-7</v>
      </c>
    </row>
    <row r="49" spans="2:9">
      <c r="B49" s="45">
        <v>1</v>
      </c>
      <c r="C49" s="96">
        <f t="array" ref="C49">IFERROR(INDEX('Prod ISO ILF Parameters'!$E$2:$E$31,SMALL(IF(RIGHT(Calc.!$H$23,1)='Prod ISO ILF Parameters'!$C$2:$C$31,ROW('Prod ISO ILF Parameters'!$C$2:$C$31)-MIN(ROW('Prod ISO ILF Parameters'!$C$2:$C$31))+1,""),ROW('Prod ISO Factors tabC'!A1))),1)</f>
        <v>2846</v>
      </c>
      <c r="D49" s="72">
        <f t="array" ref="D49">IFERROR(INDEX('Prod ISO ILF Parameters'!$F$2:$F$31,SMALL(IF(RIGHT(Calc.!$H$23,1)='Prod ISO ILF Parameters'!$C$2:$C$31,ROW('Prod ISO ILF Parameters'!$C$2:$C$31)-MIN(ROW('Prod ISO ILF Parameters'!$C$2:$C$31))+1,""),ROW('Prod ISO Factors tabC'!A1))),0)</f>
        <v>0.19067000000000001</v>
      </c>
      <c r="G49" s="61" t="s">
        <v>172</v>
      </c>
      <c r="H49" s="53">
        <f>'Prod ISO ILF Parameters'!P7</f>
        <v>2</v>
      </c>
    </row>
    <row r="50" spans="2:9">
      <c r="B50" s="45">
        <v>2</v>
      </c>
      <c r="C50" s="96">
        <f t="array" ref="C50">IFERROR(INDEX('Prod ISO ILF Parameters'!$E$2:$E$31,SMALL(IF(RIGHT(Calc.!$H$23,1)='Prod ISO ILF Parameters'!$C$2:$C$31,ROW('Prod ISO ILF Parameters'!$C$2:$C$31)-MIN(ROW('Prod ISO ILF Parameters'!$C$2:$C$31))+1,""),ROW('Prod ISO Factors tabC'!A2))),1)</f>
        <v>9939</v>
      </c>
      <c r="D50" s="72">
        <f t="array" ref="D50">IFERROR(INDEX('Prod ISO ILF Parameters'!$F$2:$F$31,SMALL(IF(RIGHT(Calc.!$H$23,1)='Prod ISO ILF Parameters'!$C$2:$C$31,ROW('Prod ISO ILF Parameters'!$C$2:$C$31)-MIN(ROW('Prod ISO ILF Parameters'!$C$2:$C$31))+1,""),ROW('Prod ISO Factors tabC'!A2))),0)</f>
        <v>0.34017799999999998</v>
      </c>
      <c r="G50" s="61" t="s">
        <v>173</v>
      </c>
      <c r="H50" s="53">
        <f>'Prod ISO ILF Parameters'!P8</f>
        <v>1.4999999999999999E-2</v>
      </c>
    </row>
    <row r="51" spans="2:9">
      <c r="B51" s="45">
        <v>3</v>
      </c>
      <c r="C51" s="96">
        <f t="array" ref="C51">IFERROR(INDEX('Prod ISO ILF Parameters'!$E$2:$E$31,SMALL(IF(RIGHT(Calc.!$H$23,1)='Prod ISO ILF Parameters'!$C$2:$C$31,ROW('Prod ISO ILF Parameters'!$C$2:$C$31)-MIN(ROW('Prod ISO ILF Parameters'!$C$2:$C$31))+1,""),ROW('Prod ISO Factors tabC'!A3))),1)</f>
        <v>42039</v>
      </c>
      <c r="D51" s="72">
        <f t="array" ref="D51">IFERROR(INDEX('Prod ISO ILF Parameters'!$F$2:$F$31,SMALL(IF(RIGHT(Calc.!$H$23,1)='Prod ISO ILF Parameters'!$C$2:$C$31,ROW('Prod ISO ILF Parameters'!$C$2:$C$31)-MIN(ROW('Prod ISO ILF Parameters'!$C$2:$C$31))+1,""),ROW('Prod ISO Factors tabC'!A3))),0)</f>
        <v>0.27132699999999998</v>
      </c>
      <c r="G51" s="61" t="s">
        <v>174</v>
      </c>
      <c r="H51" s="53">
        <f>'Prod ISO ILF Parameters'!P9</f>
        <v>1E-3</v>
      </c>
    </row>
    <row r="52" spans="2:9">
      <c r="B52" s="45">
        <v>4</v>
      </c>
      <c r="C52" s="96">
        <f t="array" ref="C52">IFERROR(INDEX('Prod ISO ILF Parameters'!$E$2:$E$31,SMALL(IF(RIGHT(Calc.!$H$23,1)='Prod ISO ILF Parameters'!$C$2:$C$31,ROW('Prod ISO ILF Parameters'!$C$2:$C$31)-MIN(ROW('Prod ISO ILF Parameters'!$C$2:$C$31))+1,""),ROW('Prod ISO Factors tabC'!A4))),1)</f>
        <v>160079</v>
      </c>
      <c r="D52" s="72">
        <f t="array" ref="D52">IFERROR(INDEX('Prod ISO ILF Parameters'!$F$2:$F$31,SMALL(IF(RIGHT(Calc.!$H$23,1)='Prod ISO ILF Parameters'!$C$2:$C$31,ROW('Prod ISO ILF Parameters'!$C$2:$C$31)-MIN(ROW('Prod ISO ILF Parameters'!$C$2:$C$31))+1,""),ROW('Prod ISO Factors tabC'!A4))),0)</f>
        <v>0.117253</v>
      </c>
      <c r="G52" s="61" t="s">
        <v>175</v>
      </c>
      <c r="H52" s="53">
        <f>'Prod ISO ILF Parameters'!P10</f>
        <v>1050</v>
      </c>
    </row>
    <row r="53" spans="2:9">
      <c r="B53" s="45">
        <v>5</v>
      </c>
      <c r="C53" s="96">
        <f t="array" ref="C53">IFERROR(INDEX('Prod ISO ILF Parameters'!$E$2:$E$31,SMALL(IF(RIGHT(Calc.!$H$23,1)='Prod ISO ILF Parameters'!$C$2:$C$31,ROW('Prod ISO ILF Parameters'!$C$2:$C$31)-MIN(ROW('Prod ISO ILF Parameters'!$C$2:$C$31))+1,""),ROW('Prod ISO Factors tabC'!A5))),1)</f>
        <v>621963</v>
      </c>
      <c r="D53" s="72">
        <f t="array" ref="D53">IFERROR(INDEX('Prod ISO ILF Parameters'!$F$2:$F$31,SMALL(IF(RIGHT(Calc.!$H$23,1)='Prod ISO ILF Parameters'!$C$2:$C$31,ROW('Prod ISO ILF Parameters'!$C$2:$C$31)-MIN(ROW('Prod ISO ILF Parameters'!$C$2:$C$31))+1,""),ROW('Prod ISO Factors tabC'!A5))),0)</f>
        <v>6.2851000000000004E-2</v>
      </c>
      <c r="G53" s="61" t="s">
        <v>176</v>
      </c>
      <c r="H53" s="53">
        <f>'Prod ISO ILF Parameters'!P11</f>
        <v>186.17</v>
      </c>
    </row>
    <row r="54" spans="2:9">
      <c r="B54" s="45">
        <v>6</v>
      </c>
      <c r="C54" s="96">
        <f t="array" ref="C54">IFERROR(INDEX('Prod ISO ILF Parameters'!$E$2:$E$31,SMALL(IF(RIGHT(Calc.!$H$23,1)='Prod ISO ILF Parameters'!$C$2:$C$31,ROW('Prod ISO ILF Parameters'!$C$2:$C$31)-MIN(ROW('Prod ISO ILF Parameters'!$C$2:$C$31))+1,""),ROW('Prod ISO Factors tabC'!A6))),1)</f>
        <v>1773855</v>
      </c>
      <c r="D54" s="72">
        <f t="array" ref="D54">IFERROR(INDEX('Prod ISO ILF Parameters'!$F$2:$F$31,SMALL(IF(RIGHT(Calc.!$H$23,1)='Prod ISO ILF Parameters'!$C$2:$C$31,ROW('Prod ISO ILF Parameters'!$C$2:$C$31)-MIN(ROW('Prod ISO ILF Parameters'!$C$2:$C$31))+1,""),ROW('Prod ISO Factors tabC'!A6))),0)</f>
        <v>1.3041000000000001E-2</v>
      </c>
    </row>
    <row r="55" spans="2:9">
      <c r="B55" s="45">
        <v>7</v>
      </c>
      <c r="C55" s="96">
        <f t="array" ref="C55">IFERROR(INDEX('Prod ISO ILF Parameters'!$E$2:$E$31,SMALL(IF(RIGHT(Calc.!$H$23,1)='Prod ISO ILF Parameters'!$C$2:$C$31,ROW('Prod ISO ILF Parameters'!$C$2:$C$31)-MIN(ROW('Prod ISO ILF Parameters'!$C$2:$C$31))+1,""),ROW('Prod ISO Factors tabC'!A7))),1)</f>
        <v>4486033</v>
      </c>
      <c r="D55" s="72">
        <f t="array" ref="D55">IFERROR(INDEX('Prod ISO ILF Parameters'!$F$2:$F$31,SMALL(IF(RIGHT(Calc.!$H$23,1)='Prod ISO ILF Parameters'!$C$2:$C$31,ROW('Prod ISO ILF Parameters'!$C$2:$C$31)-MIN(ROW('Prod ISO ILF Parameters'!$C$2:$C$31))+1,""),ROW('Prod ISO Factors tabC'!A7))),0)</f>
        <v>3.2190000000000001E-3</v>
      </c>
      <c r="G55" s="63" t="s">
        <v>258</v>
      </c>
      <c r="H55" s="64">
        <f>1-SQRT(3*$H$51)</f>
        <v>0.94522774424948341</v>
      </c>
      <c r="I55" s="34" t="s">
        <v>276</v>
      </c>
    </row>
    <row r="56" spans="2:9">
      <c r="B56" s="45">
        <v>8</v>
      </c>
      <c r="C56" s="96">
        <f t="array" ref="C56">IFERROR(INDEX('Prod ISO ILF Parameters'!$E$2:$E$31,SMALL(IF(RIGHT(Calc.!$H$23,1)='Prod ISO ILF Parameters'!$C$2:$C$31,ROW('Prod ISO ILF Parameters'!$C$2:$C$31)-MIN(ROW('Prod ISO ILF Parameters'!$C$2:$C$31))+1,""),ROW('Prod ISO Factors tabC'!A8))),1)</f>
        <v>9860349</v>
      </c>
      <c r="D56" s="72">
        <f t="array" ref="D56">IFERROR(INDEX('Prod ISO ILF Parameters'!$F$2:$F$31,SMALL(IF(RIGHT(Calc.!$H$23,1)='Prod ISO ILF Parameters'!$C$2:$C$31,ROW('Prod ISO ILF Parameters'!$C$2:$C$31)-MIN(ROW('Prod ISO ILF Parameters'!$C$2:$C$31))+1,""),ROW('Prod ISO Factors tabC'!A8))),0)</f>
        <v>9.3099999999999997E-4</v>
      </c>
      <c r="G56" s="63" t="s">
        <v>259</v>
      </c>
      <c r="H56" s="51">
        <v>1</v>
      </c>
    </row>
    <row r="57" spans="2:9">
      <c r="B57" s="45">
        <v>9</v>
      </c>
      <c r="C57" s="96">
        <f t="array" ref="C57">IFERROR(INDEX('Prod ISO ILF Parameters'!$E$2:$E$31,SMALL(IF(RIGHT(Calc.!$H$23,1)='Prod ISO ILF Parameters'!$C$2:$C$31,ROW('Prod ISO ILF Parameters'!$C$2:$C$31)-MIN(ROW('Prod ISO ILF Parameters'!$C$2:$C$31))+1,""),ROW('Prod ISO Factors tabC'!A9))),1)</f>
        <v>22895265</v>
      </c>
      <c r="D57" s="72">
        <f t="array" ref="D57">IFERROR(INDEX('Prod ISO ILF Parameters'!$F$2:$F$31,SMALL(IF(RIGHT(Calc.!$H$23,1)='Prod ISO ILF Parameters'!$C$2:$C$31,ROW('Prod ISO ILF Parameters'!$C$2:$C$31)-MIN(ROW('Prod ISO ILF Parameters'!$C$2:$C$31))+1,""),ROW('Prod ISO Factors tabC'!A9))),0)</f>
        <v>4.17E-4</v>
      </c>
      <c r="G57" s="63" t="s">
        <v>260</v>
      </c>
      <c r="H57" s="64">
        <f>1+SQRT(3*$H$51)</f>
        <v>1.0547722557505166</v>
      </c>
      <c r="I57" s="34" t="s">
        <v>277</v>
      </c>
    </row>
    <row r="58" spans="2:9">
      <c r="B58" s="45">
        <v>10</v>
      </c>
      <c r="C58" s="96">
        <f t="array" ref="C58">IFERROR(INDEX('Prod ISO ILF Parameters'!$E$2:$E$31,SMALL(IF(RIGHT(Calc.!$H$23,1)='Prod ISO ILF Parameters'!$C$2:$C$31,ROW('Prod ISO ILF Parameters'!$C$2:$C$31)-MIN(ROW('Prod ISO ILF Parameters'!$C$2:$C$31))+1,""),ROW('Prod ISO Factors tabC'!A10))),1)</f>
        <v>100000000</v>
      </c>
      <c r="D58" s="72">
        <f t="array" ref="D58">IFERROR(INDEX('Prod ISO ILF Parameters'!$F$2:$F$31,SMALL(IF(RIGHT(Calc.!$H$23,1)='Prod ISO ILF Parameters'!$C$2:$C$31,ROW('Prod ISO ILF Parameters'!$C$2:$C$31)-MIN(ROW('Prod ISO ILF Parameters'!$C$2:$C$31))+1,""),ROW('Prod ISO Factors tabC'!A10))),0)</f>
        <v>1.13E-4</v>
      </c>
      <c r="G58" s="74"/>
      <c r="H58" s="75"/>
    </row>
    <row r="59" spans="2:9">
      <c r="B59" s="45">
        <v>11</v>
      </c>
      <c r="C59" s="96">
        <f t="array" ref="C59">IFERROR(INDEX('Prod ISO ILF Parameters'!$E$2:$E$31,SMALL(IF(RIGHT(Calc.!$H$23,1)='Prod ISO ILF Parameters'!$C$2:$C$31,ROW('Prod ISO ILF Parameters'!$C$2:$C$31)-MIN(ROW('Prod ISO ILF Parameters'!$C$2:$C$31))+1,""),ROW('Prod ISO Factors tabC'!A11))),1)</f>
        <v>1</v>
      </c>
      <c r="D59" s="72">
        <f t="array" ref="D59">IFERROR(INDEX('Prod ISO ILF Parameters'!$F$2:$F$31,SMALL(IF(RIGHT(Calc.!$H$23,1)='Prod ISO ILF Parameters'!$C$2:$C$31,ROW('Prod ISO ILF Parameters'!$C$2:$C$31)-MIN(ROW('Prod ISO ILF Parameters'!$C$2:$C$31))+1,""),ROW('Prod ISO Factors tabC'!A11))),0)</f>
        <v>0</v>
      </c>
      <c r="G59" s="74"/>
      <c r="H59" s="75"/>
    </row>
    <row r="60" spans="2:9">
      <c r="B60" s="45">
        <v>12</v>
      </c>
      <c r="C60" s="96">
        <f t="array" ref="C60">IFERROR(INDEX('Prod ISO ILF Parameters'!$E$2:$E$31,SMALL(IF(RIGHT(Calc.!$H$23,1)='Prod ISO ILF Parameters'!$C$2:$C$31,ROW('Prod ISO ILF Parameters'!$C$2:$C$31)-MIN(ROW('Prod ISO ILF Parameters'!$C$2:$C$31))+1,""),ROW('Prod ISO Factors tabC'!A12))),1)</f>
        <v>1</v>
      </c>
      <c r="D60" s="72">
        <f t="array" ref="D60">IFERROR(INDEX('Prod ISO ILF Parameters'!$F$2:$F$31,SMALL(IF(RIGHT(Calc.!$H$23,1)='Prod ISO ILF Parameters'!$C$2:$C$31,ROW('Prod ISO ILF Parameters'!$C$2:$C$31)-MIN(ROW('Prod ISO ILF Parameters'!$C$2:$C$31))+1,""),ROW('Prod ISO Factors tabC'!A12))),0)</f>
        <v>0</v>
      </c>
      <c r="G60" s="74"/>
      <c r="H60" s="75"/>
    </row>
    <row r="61" spans="2:9">
      <c r="B61" s="45">
        <v>13</v>
      </c>
      <c r="C61" s="96">
        <f t="array" ref="C61">IFERROR(INDEX('Prod ISO ILF Parameters'!$E$2:$E$31,SMALL(IF(RIGHT(Calc.!$H$23,1)='Prod ISO ILF Parameters'!$C$2:$C$31,ROW('Prod ISO ILF Parameters'!$C$2:$C$31)-MIN(ROW('Prod ISO ILF Parameters'!$C$2:$C$31))+1,""),ROW('Prod ISO Factors tabC'!A13))),1)</f>
        <v>1</v>
      </c>
      <c r="D61" s="72">
        <f t="array" ref="D61">IFERROR(INDEX('Prod ISO ILF Parameters'!$F$2:$F$31,SMALL(IF(RIGHT(Calc.!$H$23,1)='Prod ISO ILF Parameters'!$C$2:$C$31,ROW('Prod ISO ILF Parameters'!$C$2:$C$31)-MIN(ROW('Prod ISO ILF Parameters'!$C$2:$C$31))+1,""),ROW('Prod ISO Factors tabC'!A13))),0)</f>
        <v>0</v>
      </c>
      <c r="G61" s="74"/>
      <c r="H61" s="75"/>
    </row>
    <row r="62" spans="2:9">
      <c r="B62" s="47">
        <v>14</v>
      </c>
      <c r="C62" s="96">
        <f t="array" ref="C62">IFERROR(INDEX('Prod ISO ILF Parameters'!$E$2:$E$31,SMALL(IF(RIGHT(Calc.!$H$23,1)='Prod ISO ILF Parameters'!$C$2:$C$31,ROW('Prod ISO ILF Parameters'!$C$2:$C$31)-MIN(ROW('Prod ISO ILF Parameters'!$C$2:$C$31))+1,""),ROW('Prod ISO Factors tabC'!A14))),1)</f>
        <v>1</v>
      </c>
      <c r="D62" s="72">
        <f t="array" ref="D62">IFERROR(INDEX('Prod ISO ILF Parameters'!$F$2:$F$31,SMALL(IF(RIGHT(Calc.!$H$23,1)='Prod ISO ILF Parameters'!$C$2:$C$31,ROW('Prod ISO ILF Parameters'!$C$2:$C$31)-MIN(ROW('Prod ISO ILF Parameters'!$C$2:$C$31))+1,""),ROW('Prod ISO Factors tabC'!A14))),0)</f>
        <v>0</v>
      </c>
      <c r="G62" s="74"/>
      <c r="H62" s="75"/>
    </row>
    <row r="63" spans="2:9">
      <c r="C63" s="77" t="s">
        <v>138</v>
      </c>
      <c r="D63" s="77">
        <f t="array" ref="D63">INDEX(ALAEgrp!$D$2:$D$61,MATCH(Calc.!$H$23,ALAEgrp!$A$2:$A$61&amp;ALAEgrp!$C$2:$C$61,0))</f>
        <v>50530</v>
      </c>
      <c r="G63" s="74"/>
      <c r="H63" s="75"/>
    </row>
    <row r="64" spans="2:9">
      <c r="C64" s="51" t="s">
        <v>166</v>
      </c>
      <c r="D64" s="65">
        <f>'Prod ISO ILF Parameters'!S2</f>
        <v>8.5000000000000006E-2</v>
      </c>
      <c r="G64" s="74"/>
      <c r="H64" s="75"/>
    </row>
    <row r="66" spans="1:16">
      <c r="C66" s="363" t="s">
        <v>261</v>
      </c>
      <c r="D66" s="364"/>
      <c r="E66" s="365"/>
      <c r="F66" s="102">
        <f>SUMPRODUCT(tabC_Wt, tabC_Mu*H55)</f>
        <v>133079.96098774736</v>
      </c>
      <c r="G66" s="102">
        <f>SUMPRODUCT(tabC_Wt, tabC_Mu*H56)</f>
        <v>140791.42492100003</v>
      </c>
      <c r="H66" s="102">
        <f>SUMPRODUCT(tabC_Wt, tabC_Mu*H57)</f>
        <v>148502.88885425267</v>
      </c>
      <c r="I66" s="131">
        <f>2*SUMPRODUCT(tabC_Wt,tabC_Mu*$H$55,tabC_Mu*$H$55)</f>
        <v>2810371218013.4458</v>
      </c>
      <c r="J66" s="131">
        <f>2*SUMPRODUCT(tabC_Wt,tabC_Mu*$H$56,tabC_Mu*$H$56)</f>
        <v>3145507811178.1011</v>
      </c>
      <c r="K66" s="131">
        <f>2*SUMPRODUCT(tabC_Wt,tabC_Mu*$H$57,tabC_Mu*$H$57)</f>
        <v>3499517451209.8252</v>
      </c>
    </row>
    <row r="67" spans="1:16">
      <c r="C67" s="370" t="s">
        <v>30</v>
      </c>
      <c r="D67" s="370" t="s">
        <v>262</v>
      </c>
      <c r="E67" s="370" t="s">
        <v>137</v>
      </c>
      <c r="F67" s="370" t="s">
        <v>263</v>
      </c>
      <c r="G67" s="370" t="s">
        <v>264</v>
      </c>
      <c r="H67" s="369" t="s">
        <v>265</v>
      </c>
      <c r="I67" s="369" t="s">
        <v>266</v>
      </c>
      <c r="J67" s="369" t="s">
        <v>267</v>
      </c>
      <c r="K67" s="369" t="s">
        <v>268</v>
      </c>
      <c r="L67" s="369" t="s">
        <v>269</v>
      </c>
      <c r="M67" s="369" t="s">
        <v>270</v>
      </c>
      <c r="N67" s="369"/>
      <c r="O67" s="369" t="s">
        <v>270</v>
      </c>
      <c r="P67" s="369" t="s">
        <v>273</v>
      </c>
    </row>
    <row r="68" spans="1:16">
      <c r="C68" s="370"/>
      <c r="D68" s="370"/>
      <c r="E68" s="370"/>
      <c r="F68" s="370"/>
      <c r="G68" s="370"/>
      <c r="H68" s="369"/>
      <c r="I68" s="369"/>
      <c r="J68" s="369"/>
      <c r="K68" s="369"/>
      <c r="L68" s="369"/>
      <c r="M68" s="369"/>
      <c r="N68" s="369"/>
      <c r="O68" s="369"/>
      <c r="P68" s="369"/>
    </row>
    <row r="69" spans="1:16">
      <c r="C69" s="375"/>
      <c r="D69" s="375"/>
      <c r="E69" s="375"/>
      <c r="F69" s="375"/>
      <c r="G69" s="375"/>
      <c r="H69" s="374"/>
      <c r="I69" s="374"/>
      <c r="J69" s="374"/>
      <c r="K69" s="374"/>
      <c r="L69" s="374"/>
      <c r="M69" s="82" t="s">
        <v>271</v>
      </c>
      <c r="N69" s="82" t="s">
        <v>272</v>
      </c>
      <c r="O69" s="369"/>
      <c r="P69" s="369"/>
    </row>
    <row r="70" spans="1:16">
      <c r="C70" s="87">
        <v>100000</v>
      </c>
      <c r="D70" s="80">
        <f t="array" ref="D70">INDEX(RLwgtbygrp!$E$2:$E$841,MATCH(Calc.!$H$23&amp;C70,RLwgtbygrp!$A$2:$A$841&amp;RLwgtbygrp!$C$2:$C$841&amp;RLwgtbygrp!$D$2:$D$841,0))</f>
        <v>2.9999999999999997E-4</v>
      </c>
      <c r="E70" s="96">
        <f ca="1">SUMPRODUCT((1-EXP(-$C70/(INDIRECT("'Prod ISO ILF Parameters'!"&amp;"E"&amp;Calc.!$H$24):INDIRECT("'Prod ISO ILF Parameters'!"&amp;"E"&amp;Calc.!$H$25)))),INDIRECT("'Prod ISO ILF Parameters'!"&amp;"G"&amp;Calc.!$H$24):INDIRECT("'Prod ISO ILF Parameters'!"&amp;"G"&amp;Calc.!$H$25))</f>
        <v>30530.538505068987</v>
      </c>
      <c r="F70" s="96">
        <f t="shared" ref="F70:F96" si="6">$F$66-SUMPRODUCT(tabC_Wt, tabC_Mu*$H$55,EXP(-$C70/(tabC_Mu*$H$55)))</f>
        <v>29709.061968248556</v>
      </c>
      <c r="G70" s="145">
        <f t="shared" ref="G70:G96" si="7">$G$66-SUMPRODUCT(tabC_Wt,tabC_Mu*$H$56,EXP(-$C70/(tabC_Mu*$H$56)))</f>
        <v>30530.538505069009</v>
      </c>
      <c r="H70" s="96">
        <f t="shared" ref="H70:H96" si="8">$H$66-SUMPRODUCT(tabC_Wt,tabC_Mu*$H$57,EXP(-$C70/(tabC_Mu*$H$57)))</f>
        <v>31319.425225271785</v>
      </c>
      <c r="I70" s="128">
        <f t="shared" ref="I70:I96" si="9">$I$66-2*SUMPRODUCT(tabC_Wt, tabC_Mu*$H$55,tabC_Mu*$H$55+$C70,EXP(-$C70/(tabC_Mu*$H$55)))</f>
        <v>2173683443.0175781</v>
      </c>
      <c r="J70" s="128">
        <f t="shared" ref="J70:J96" si="10">$J$66-2*SUMPRODUCT(tabC_Wt, tabC_Mu*$H$56,tabC_Mu*$H$56+$C70,EXP(-$C70/(tabC_Mu*$H$56)))</f>
        <v>2247703788.3994141</v>
      </c>
      <c r="K70" s="128">
        <f t="shared" ref="K70:K96" si="11">$K$66-2*SUMPRODUCT(tabC_Wt, tabC_Mu*$H$57,tabC_Mu*$H$57+$C70,EXP(-$C70/(tabC_Mu*$H$57)))</f>
        <v>2319193682.3276367</v>
      </c>
      <c r="L70" s="110">
        <f>$H$48*(($I70+4*$J70+$K70)+$H$49*($F70^2+4*$G70^2+$H70^2))/6</f>
        <v>765.10896139169824</v>
      </c>
      <c r="M70" s="96">
        <f t="shared" ref="M70:M93" si="12">2*$H$48*$H$50*$H$52*($F70*$F$97+4*$G70*$G$97+$H70*$H$97)/6</f>
        <v>14424.793617631434</v>
      </c>
      <c r="N70" s="96">
        <f t="shared" ref="N70:N93" si="13">2*$H$48*$H$53*(($F70*$F$97+4*$G70*$G$97+$H70*$H$97)/6-($F70+4*$G70+$H70)/6*$F$98)</f>
        <v>57.933728504055637</v>
      </c>
      <c r="O70" s="96">
        <f>M70+N70</f>
        <v>14482.727346135491</v>
      </c>
      <c r="P70" s="110">
        <f>L70+O70</f>
        <v>15247.836307527188</v>
      </c>
    </row>
    <row r="71" spans="1:16">
      <c r="C71" s="70">
        <v>200000</v>
      </c>
      <c r="D71" s="80">
        <f t="array" ref="D71">INDEX(RLwgtbygrp!$E$2:$E$841,MATCH(Calc.!$H$23&amp;C71,RLwgtbygrp!$A$2:$A$841&amp;RLwgtbygrp!$C$2:$C$841&amp;RLwgtbygrp!$D$2:$D$841,0))</f>
        <v>0</v>
      </c>
      <c r="E71" s="89">
        <f ca="1">SUMPRODUCT((1-EXP(-$C71/(INDIRECT("'Prod ISO ILF Parameters'!"&amp;"E"&amp;Calc.!$H$24):INDIRECT("'Prod ISO ILF Parameters'!"&amp;"E"&amp;Calc.!$H$25)))),INDIRECT("'Prod ISO ILF Parameters'!"&amp;"G"&amp;Calc.!$H$24):INDIRECT("'Prod ISO ILF Parameters'!"&amp;"G"&amp;Calc.!$H$25))</f>
        <v>42756.409701070341</v>
      </c>
      <c r="F71" s="89">
        <f t="shared" si="6"/>
        <v>41463.254984788742</v>
      </c>
      <c r="G71" s="148">
        <f t="shared" si="7"/>
        <v>42756.409701070355</v>
      </c>
      <c r="H71" s="89">
        <f t="shared" si="8"/>
        <v>44007.99945913213</v>
      </c>
      <c r="I71" s="129">
        <f t="shared" si="9"/>
        <v>5605860574.3129883</v>
      </c>
      <c r="J71" s="129">
        <f t="shared" si="10"/>
        <v>5817795354.6948242</v>
      </c>
      <c r="K71" s="129">
        <f t="shared" si="11"/>
        <v>6024577809.0239258</v>
      </c>
      <c r="L71" s="111">
        <f t="shared" ref="L71:L96" si="14">$H$48*(($I71+4*$J71+$K71)+$H$49*($F71^2+4*$G71^2+$H71^2))/6</f>
        <v>1762.9350834934855</v>
      </c>
      <c r="M71" s="89">
        <f t="shared" si="12"/>
        <v>20202.36478903953</v>
      </c>
      <c r="N71" s="89">
        <f t="shared" si="13"/>
        <v>91.545589213961364</v>
      </c>
      <c r="O71" s="89">
        <f t="shared" ref="O71:O96" si="15">M71+N71</f>
        <v>20293.910378253491</v>
      </c>
      <c r="P71" s="111">
        <f t="shared" ref="P71:P96" si="16">L71+O71</f>
        <v>22056.845461746976</v>
      </c>
    </row>
    <row r="72" spans="1:16">
      <c r="C72" s="70">
        <v>250000</v>
      </c>
      <c r="D72" s="80">
        <f t="array" ref="D72">INDEX(RLwgtbygrp!$E$2:$E$841,MATCH(Calc.!$H$23&amp;C72,RLwgtbygrp!$A$2:$A$841&amp;RLwgtbygrp!$C$2:$C$841&amp;RLwgtbygrp!$D$2:$D$841,0))</f>
        <v>3.0000000000000001E-3</v>
      </c>
      <c r="E72" s="89">
        <f ca="1">SUMPRODUCT((1-EXP(-$C72/(INDIRECT("'Prod ISO ILF Parameters'!"&amp;"E"&amp;Calc.!$H$24):INDIRECT("'Prod ISO ILF Parameters'!"&amp;"E"&amp;Calc.!$H$25)))),INDIRECT("'Prod ISO ILF Parameters'!"&amp;"G"&amp;Calc.!$H$24):INDIRECT("'Prod ISO ILF Parameters'!"&amp;"G"&amp;Calc.!$H$25))</f>
        <v>47256.567985137779</v>
      </c>
      <c r="F72" s="89">
        <f t="shared" si="6"/>
        <v>45783.256198503441</v>
      </c>
      <c r="G72" s="148">
        <f t="shared" si="7"/>
        <v>47256.567985137794</v>
      </c>
      <c r="H72" s="89">
        <f t="shared" si="8"/>
        <v>48683.839240219546</v>
      </c>
      <c r="I72" s="129">
        <f t="shared" si="9"/>
        <v>7544009289.6352539</v>
      </c>
      <c r="J72" s="129">
        <f t="shared" si="10"/>
        <v>7836837496.0458984</v>
      </c>
      <c r="K72" s="129">
        <f t="shared" si="11"/>
        <v>8122496615.1455078</v>
      </c>
      <c r="L72" s="111">
        <f t="shared" si="14"/>
        <v>2289.3949772557371</v>
      </c>
      <c r="M72" s="89">
        <f t="shared" si="12"/>
        <v>22328.945349813523</v>
      </c>
      <c r="N72" s="89">
        <f t="shared" si="13"/>
        <v>104.3462509940687</v>
      </c>
      <c r="O72" s="89">
        <f t="shared" si="15"/>
        <v>22433.291600807592</v>
      </c>
      <c r="P72" s="111">
        <f t="shared" si="16"/>
        <v>24722.686578063331</v>
      </c>
    </row>
    <row r="73" spans="1:16">
      <c r="C73" s="70">
        <v>300000</v>
      </c>
      <c r="D73" s="80">
        <f t="array" ref="D73">INDEX(RLwgtbygrp!$E$2:$E$841,MATCH(Calc.!$H$23&amp;C73,RLwgtbygrp!$A$2:$A$841&amp;RLwgtbygrp!$C$2:$C$841&amp;RLwgtbygrp!$D$2:$D$841,0))</f>
        <v>2.7000000000000001E-3</v>
      </c>
      <c r="E73" s="89">
        <f ca="1">SUMPRODUCT((1-EXP(-$C73/(INDIRECT("'Prod ISO ILF Parameters'!"&amp;"E"&amp;Calc.!$H$24):INDIRECT("'Prod ISO ILF Parameters'!"&amp;"E"&amp;Calc.!$H$25)))),INDIRECT("'Prod ISO ILF Parameters'!"&amp;"G"&amp;Calc.!$H$24):INDIRECT("'Prod ISO ILF Parameters'!"&amp;"G"&amp;Calc.!$H$25))</f>
        <v>51135.027054637299</v>
      </c>
      <c r="F73" s="89">
        <f t="shared" si="6"/>
        <v>49498.994358650903</v>
      </c>
      <c r="G73" s="148">
        <f t="shared" si="7"/>
        <v>51135.027054637321</v>
      </c>
      <c r="H73" s="89">
        <f t="shared" si="8"/>
        <v>52720.539397638509</v>
      </c>
      <c r="I73" s="129">
        <f t="shared" si="9"/>
        <v>9583339408.8886719</v>
      </c>
      <c r="J73" s="129">
        <f t="shared" si="10"/>
        <v>9965543459.7231445</v>
      </c>
      <c r="K73" s="129">
        <f t="shared" si="11"/>
        <v>10338117040.218262</v>
      </c>
      <c r="L73" s="111">
        <f t="shared" si="14"/>
        <v>2827.5156121889981</v>
      </c>
      <c r="M73" s="89">
        <f t="shared" si="12"/>
        <v>24161.732160363139</v>
      </c>
      <c r="N73" s="89">
        <f t="shared" si="13"/>
        <v>115.89242514596633</v>
      </c>
      <c r="O73" s="89">
        <f t="shared" si="15"/>
        <v>24277.624585509104</v>
      </c>
      <c r="P73" s="111">
        <f t="shared" si="16"/>
        <v>27105.140197698103</v>
      </c>
    </row>
    <row r="74" spans="1:16">
      <c r="C74" s="70">
        <v>500000</v>
      </c>
      <c r="D74" s="80">
        <f t="array" ref="D74">INDEX(RLwgtbygrp!$E$2:$E$841,MATCH(Calc.!$H$23&amp;C74,RLwgtbygrp!$A$2:$A$841&amp;RLwgtbygrp!$C$2:$C$841&amp;RLwgtbygrp!$D$2:$D$841,0))</f>
        <v>1.34E-2</v>
      </c>
      <c r="E74" s="89">
        <f ca="1">SUMPRODUCT((1-EXP(-$C74/(INDIRECT("'Prod ISO ILF Parameters'!"&amp;"E"&amp;Calc.!$H$24):INDIRECT("'Prod ISO ILF Parameters'!"&amp;"E"&amp;Calc.!$H$25)))),INDIRECT("'Prod ISO ILF Parameters'!"&amp;"G"&amp;Calc.!$H$24):INDIRECT("'Prod ISO ILF Parameters'!"&amp;"G"&amp;Calc.!$H$25))</f>
        <v>62790.112628740339</v>
      </c>
      <c r="F74" s="89">
        <f t="shared" si="6"/>
        <v>60617.248043107771</v>
      </c>
      <c r="G74" s="148">
        <f t="shared" si="7"/>
        <v>62790.112628740346</v>
      </c>
      <c r="H74" s="89">
        <f t="shared" si="8"/>
        <v>64900.080456402808</v>
      </c>
      <c r="I74" s="129">
        <f t="shared" si="9"/>
        <v>18318875064.10791</v>
      </c>
      <c r="J74" s="129">
        <f t="shared" si="10"/>
        <v>19125241369.941895</v>
      </c>
      <c r="K74" s="129">
        <f t="shared" si="11"/>
        <v>19912376902.363281</v>
      </c>
      <c r="L74" s="111">
        <f t="shared" si="14"/>
        <v>5026.125085712597</v>
      </c>
      <c r="M74" s="89">
        <f t="shared" si="12"/>
        <v>29669.785821959391</v>
      </c>
      <c r="N74" s="89">
        <f t="shared" si="13"/>
        <v>154.0700608050463</v>
      </c>
      <c r="O74" s="89">
        <f t="shared" si="15"/>
        <v>29823.855882764437</v>
      </c>
      <c r="P74" s="111">
        <f t="shared" si="16"/>
        <v>34849.980968477037</v>
      </c>
    </row>
    <row r="75" spans="1:16">
      <c r="C75" s="70">
        <v>750000</v>
      </c>
      <c r="D75" s="80">
        <f t="array" ref="D75">INDEX(RLwgtbygrp!$E$2:$E$841,MATCH(Calc.!$H$23&amp;C75,RLwgtbygrp!$A$2:$A$841&amp;RLwgtbygrp!$C$2:$C$841&amp;RLwgtbygrp!$D$2:$D$841,0))</f>
        <v>8.0000000000000004E-4</v>
      </c>
      <c r="E75" s="89">
        <f ca="1">SUMPRODUCT((1-EXP(-$C75/(INDIRECT("'Prod ISO ILF Parameters'!"&amp;"E"&amp;Calc.!$H$24):INDIRECT("'Prod ISO ILF Parameters'!"&amp;"E"&amp;Calc.!$H$25)))),INDIRECT("'Prod ISO ILF Parameters'!"&amp;"G"&amp;Calc.!$H$24):INDIRECT("'Prod ISO ILF Parameters'!"&amp;"G"&amp;Calc.!$H$25))</f>
        <v>72576.074308783078</v>
      </c>
      <c r="F75" s="89">
        <f t="shared" si="6"/>
        <v>69901.172536377591</v>
      </c>
      <c r="G75" s="148">
        <f t="shared" si="7"/>
        <v>72576.074308783107</v>
      </c>
      <c r="H75" s="89">
        <f t="shared" si="8"/>
        <v>75179.1124458126</v>
      </c>
      <c r="I75" s="129">
        <f t="shared" si="9"/>
        <v>29776516474.82959</v>
      </c>
      <c r="J75" s="129">
        <f t="shared" si="10"/>
        <v>31204739607.675293</v>
      </c>
      <c r="K75" s="129">
        <f t="shared" si="11"/>
        <v>32602607542.600586</v>
      </c>
      <c r="L75" s="111">
        <f t="shared" si="14"/>
        <v>7766.9616832440761</v>
      </c>
      <c r="M75" s="89">
        <f t="shared" si="12"/>
        <v>34294.942613127379</v>
      </c>
      <c r="N75" s="89">
        <f t="shared" si="13"/>
        <v>189.86620615163656</v>
      </c>
      <c r="O75" s="89">
        <f t="shared" si="15"/>
        <v>34484.808819279016</v>
      </c>
      <c r="P75" s="111">
        <f t="shared" si="16"/>
        <v>42251.77050252309</v>
      </c>
    </row>
    <row r="76" spans="1:16">
      <c r="C76" s="70">
        <v>1000000</v>
      </c>
      <c r="D76" s="80">
        <f t="array" ref="D76">INDEX(RLwgtbygrp!$E$2:$E$841,MATCH(Calc.!$H$23&amp;C76,RLwgtbygrp!$A$2:$A$841&amp;RLwgtbygrp!$C$2:$C$841&amp;RLwgtbygrp!$D$2:$D$841,0))</f>
        <v>0.89829999999999999</v>
      </c>
      <c r="E76" s="89">
        <f ca="1">SUMPRODUCT((1-EXP(-$C76/(INDIRECT("'Prod ISO ILF Parameters'!"&amp;"E"&amp;Calc.!$H$24):INDIRECT("'Prod ISO ILF Parameters'!"&amp;"E"&amp;Calc.!$H$25)))),INDIRECT("'Prod ISO ILF Parameters'!"&amp;"G"&amp;Calc.!$H$24):INDIRECT("'Prod ISO ILF Parameters'!"&amp;"G"&amp;Calc.!$H$25))</f>
        <v>79583.266633466847</v>
      </c>
      <c r="F76" s="89">
        <f t="shared" si="6"/>
        <v>76507.204396749017</v>
      </c>
      <c r="G76" s="148">
        <f t="shared" si="7"/>
        <v>79583.266633466847</v>
      </c>
      <c r="H76" s="89">
        <f t="shared" si="8"/>
        <v>82579.70121593411</v>
      </c>
      <c r="I76" s="129">
        <f t="shared" si="9"/>
        <v>41253366098.955566</v>
      </c>
      <c r="J76" s="129">
        <f t="shared" si="10"/>
        <v>43380538889.63916</v>
      </c>
      <c r="K76" s="129">
        <f t="shared" si="11"/>
        <v>45463830681.349609</v>
      </c>
      <c r="L76" s="111">
        <f t="shared" si="14"/>
        <v>10429.442307296789</v>
      </c>
      <c r="M76" s="89">
        <f t="shared" si="12"/>
        <v>37606.908454977536</v>
      </c>
      <c r="N76" s="89">
        <f t="shared" si="13"/>
        <v>218.44830231081187</v>
      </c>
      <c r="O76" s="89">
        <f t="shared" si="15"/>
        <v>37825.356757288348</v>
      </c>
      <c r="P76" s="111">
        <f t="shared" si="16"/>
        <v>48254.799064585139</v>
      </c>
    </row>
    <row r="77" spans="1:16">
      <c r="C77" s="70">
        <v>1500000</v>
      </c>
      <c r="D77" s="80">
        <f t="array" ref="D77">INDEX(RLwgtbygrp!$E$2:$E$841,MATCH(Calc.!$H$23&amp;C77,RLwgtbygrp!$A$2:$A$841&amp;RLwgtbygrp!$C$2:$C$841&amp;RLwgtbygrp!$D$2:$D$841,0))</f>
        <v>1.6999999999999999E-3</v>
      </c>
      <c r="E77" s="89">
        <f ca="1">SUMPRODUCT((1-EXP(-$C77/(INDIRECT("'Prod ISO ILF Parameters'!"&amp;"E"&amp;Calc.!$H$24):INDIRECT("'Prod ISO ILF Parameters'!"&amp;"E"&amp;Calc.!$H$25)))),INDIRECT("'Prod ISO ILF Parameters'!"&amp;"G"&amp;Calc.!$H$24):INDIRECT("'Prod ISO ILF Parameters'!"&amp;"G"&amp;Calc.!$H$25))</f>
        <v>89059.596790367083</v>
      </c>
      <c r="F77" s="89">
        <f t="shared" si="6"/>
        <v>85357.250681969977</v>
      </c>
      <c r="G77" s="148">
        <f t="shared" si="7"/>
        <v>89059.596790367097</v>
      </c>
      <c r="H77" s="89">
        <f t="shared" si="8"/>
        <v>92674.901178352491</v>
      </c>
      <c r="I77" s="129">
        <f t="shared" si="9"/>
        <v>63011476026.391602</v>
      </c>
      <c r="J77" s="129">
        <f t="shared" si="10"/>
        <v>66687497399.23877</v>
      </c>
      <c r="K77" s="129">
        <f t="shared" si="11"/>
        <v>70302186179.097656</v>
      </c>
      <c r="L77" s="111">
        <f t="shared" si="14"/>
        <v>15361.486201365316</v>
      </c>
      <c r="M77" s="89">
        <f t="shared" si="12"/>
        <v>42086.68012986477</v>
      </c>
      <c r="N77" s="89">
        <f t="shared" si="13"/>
        <v>263.23798218139831</v>
      </c>
      <c r="O77" s="89">
        <f t="shared" si="15"/>
        <v>42349.918112046165</v>
      </c>
      <c r="P77" s="111">
        <f t="shared" si="16"/>
        <v>57711.404313411484</v>
      </c>
    </row>
    <row r="78" spans="1:16">
      <c r="C78" s="70">
        <v>2000000</v>
      </c>
      <c r="D78" s="80">
        <f t="array" ref="D78">INDEX(RLwgtbygrp!$E$2:$E$841,MATCH(Calc.!$H$23&amp;C78,RLwgtbygrp!$A$2:$A$841&amp;RLwgtbygrp!$C$2:$C$841&amp;RLwgtbygrp!$D$2:$D$841,0))</f>
        <v>6.8699999999999997E-2</v>
      </c>
      <c r="E78" s="89">
        <f ca="1">SUMPRODUCT((1-EXP(-$C78/(INDIRECT("'Prod ISO ILF Parameters'!"&amp;"E"&amp;Calc.!$H$24):INDIRECT("'Prod ISO ILF Parameters'!"&amp;"E"&amp;Calc.!$H$25)))),INDIRECT("'Prod ISO ILF Parameters'!"&amp;"G"&amp;Calc.!$H$24):INDIRECT("'Prod ISO ILF Parameters'!"&amp;"G"&amp;Calc.!$H$25))</f>
        <v>95165.326448850872</v>
      </c>
      <c r="F78" s="89">
        <f t="shared" si="6"/>
        <v>91012.416339751682</v>
      </c>
      <c r="G78" s="148">
        <f t="shared" si="7"/>
        <v>95165.326448850858</v>
      </c>
      <c r="H78" s="89">
        <f t="shared" si="8"/>
        <v>99234.313611290592</v>
      </c>
      <c r="I78" s="129">
        <f t="shared" si="9"/>
        <v>82619011756.149902</v>
      </c>
      <c r="J78" s="129">
        <f t="shared" si="10"/>
        <v>87859503859.757812</v>
      </c>
      <c r="K78" s="129">
        <f t="shared" si="11"/>
        <v>93050165029.916016</v>
      </c>
      <c r="L78" s="111">
        <f t="shared" si="14"/>
        <v>19721.020875279297</v>
      </c>
      <c r="M78" s="89">
        <f t="shared" si="12"/>
        <v>44973.990306863656</v>
      </c>
      <c r="N78" s="89">
        <f t="shared" si="13"/>
        <v>295.76223460339452</v>
      </c>
      <c r="O78" s="89">
        <f t="shared" si="15"/>
        <v>45269.752541467053</v>
      </c>
      <c r="P78" s="111">
        <f t="shared" si="16"/>
        <v>64990.77341674635</v>
      </c>
    </row>
    <row r="79" spans="1:16">
      <c r="A79" s="41"/>
      <c r="C79" s="70">
        <v>2500000</v>
      </c>
      <c r="D79" s="80">
        <f t="array" ref="D79">INDEX(RLwgtbygrp!$E$2:$E$841,MATCH(Calc.!$H$23&amp;C79,RLwgtbygrp!$A$2:$A$841&amp;RLwgtbygrp!$C$2:$C$841&amp;RLwgtbygrp!$D$2:$D$841,0))</f>
        <v>0</v>
      </c>
      <c r="E79" s="89">
        <f ca="1">SUMPRODUCT((1-EXP(-$C79/(INDIRECT("'Prod ISO ILF Parameters'!"&amp;"E"&amp;Calc.!$H$24):INDIRECT("'Prod ISO ILF Parameters'!"&amp;"E"&amp;Calc.!$H$25)))),INDIRECT("'Prod ISO ILF Parameters'!"&amp;"G"&amp;Calc.!$H$24):INDIRECT("'Prod ISO ILF Parameters'!"&amp;"G"&amp;Calc.!$H$25))</f>
        <v>99462.119979858428</v>
      </c>
      <c r="F79" s="89">
        <f t="shared" si="6"/>
        <v>94983.91553550931</v>
      </c>
      <c r="G79" s="148">
        <f t="shared" si="7"/>
        <v>99462.119979858457</v>
      </c>
      <c r="H79" s="89">
        <f t="shared" si="8"/>
        <v>103863.19914515931</v>
      </c>
      <c r="I79" s="129">
        <f t="shared" si="9"/>
        <v>100387611163.42627</v>
      </c>
      <c r="J79" s="129">
        <f t="shared" si="10"/>
        <v>107083464906.56006</v>
      </c>
      <c r="K79" s="129">
        <f t="shared" si="11"/>
        <v>113760150676.2168</v>
      </c>
      <c r="L79" s="111">
        <f t="shared" si="14"/>
        <v>23611.200056475009</v>
      </c>
      <c r="M79" s="89">
        <f t="shared" si="12"/>
        <v>47006.307370452785</v>
      </c>
      <c r="N79" s="89">
        <f t="shared" si="13"/>
        <v>319.40594516105494</v>
      </c>
      <c r="O79" s="89">
        <f t="shared" si="15"/>
        <v>47325.713315613837</v>
      </c>
      <c r="P79" s="111">
        <f t="shared" si="16"/>
        <v>70936.913372088849</v>
      </c>
    </row>
    <row r="80" spans="1:16">
      <c r="C80" s="70">
        <v>3000000</v>
      </c>
      <c r="D80" s="80">
        <f t="array" ref="D80">INDEX(RLwgtbygrp!$E$2:$E$841,MATCH(Calc.!$H$23&amp;C80,RLwgtbygrp!$A$2:$A$841&amp;RLwgtbygrp!$C$2:$C$841&amp;RLwgtbygrp!$D$2:$D$841,0))</f>
        <v>4.7999999999999996E-3</v>
      </c>
      <c r="E80" s="89">
        <f ca="1">SUMPRODUCT((1-EXP(-$C80/(INDIRECT("'Prod ISO ILF Parameters'!"&amp;"E"&amp;Calc.!$H$24):INDIRECT("'Prod ISO ILF Parameters'!"&amp;"E"&amp;Calc.!$H$25)))),INDIRECT("'Prod ISO ILF Parameters'!"&amp;"G"&amp;Calc.!$H$24):INDIRECT("'Prod ISO ILF Parameters'!"&amp;"G"&amp;Calc.!$H$25))</f>
        <v>102702.59323711735</v>
      </c>
      <c r="F80" s="89">
        <f t="shared" si="6"/>
        <v>97981.508158628858</v>
      </c>
      <c r="G80" s="148">
        <f t="shared" si="7"/>
        <v>102702.59323711737</v>
      </c>
      <c r="H80" s="89">
        <f t="shared" si="8"/>
        <v>107352.87706595303</v>
      </c>
      <c r="I80" s="129">
        <f t="shared" si="9"/>
        <v>116811582473.98633</v>
      </c>
      <c r="J80" s="129">
        <f t="shared" si="10"/>
        <v>124837846548.28711</v>
      </c>
      <c r="K80" s="129">
        <f t="shared" si="11"/>
        <v>132879606630.05566</v>
      </c>
      <c r="L80" s="111">
        <f t="shared" si="14"/>
        <v>27160.525441419373</v>
      </c>
      <c r="M80" s="89">
        <f t="shared" si="12"/>
        <v>48539.084260851036</v>
      </c>
      <c r="N80" s="89">
        <f t="shared" si="13"/>
        <v>337.10402280152755</v>
      </c>
      <c r="O80" s="89">
        <f t="shared" si="15"/>
        <v>48876.188283652562</v>
      </c>
      <c r="P80" s="111">
        <f t="shared" si="16"/>
        <v>76036.713725071939</v>
      </c>
    </row>
    <row r="81" spans="1:16">
      <c r="A81" s="41"/>
      <c r="C81" s="70">
        <v>4000000</v>
      </c>
      <c r="D81" s="80">
        <f t="array" ref="D81">INDEX(RLwgtbygrp!$E$2:$E$841,MATCH(Calc.!$H$23&amp;C81,RLwgtbygrp!$A$2:$A$841&amp;RLwgtbygrp!$C$2:$C$841&amp;RLwgtbygrp!$D$2:$D$841,0))</f>
        <v>0</v>
      </c>
      <c r="E81" s="89">
        <f ca="1">SUMPRODUCT((1-EXP(-$C81/(INDIRECT("'Prod ISO ILF Parameters'!"&amp;"E"&amp;Calc.!$H$24):INDIRECT("'Prod ISO ILF Parameters'!"&amp;"E"&amp;Calc.!$H$25)))),INDIRECT("'Prod ISO ILF Parameters'!"&amp;"G"&amp;Calc.!$H$24):INDIRECT("'Prod ISO ILF Parameters'!"&amp;"G"&amp;Calc.!$H$25))</f>
        <v>107389.52128183354</v>
      </c>
      <c r="F81" s="89">
        <f t="shared" si="6"/>
        <v>102323.2094064297</v>
      </c>
      <c r="G81" s="148">
        <f t="shared" si="7"/>
        <v>107389.52128183356</v>
      </c>
      <c r="H81" s="89">
        <f t="shared" si="8"/>
        <v>112393.06093591686</v>
      </c>
      <c r="I81" s="129">
        <f t="shared" si="9"/>
        <v>146921738597.88721</v>
      </c>
      <c r="J81" s="129">
        <f t="shared" si="10"/>
        <v>157341327137.11768</v>
      </c>
      <c r="K81" s="129">
        <f t="shared" si="11"/>
        <v>167831675661.00879</v>
      </c>
      <c r="L81" s="111">
        <f t="shared" si="14"/>
        <v>33578.124601792857</v>
      </c>
      <c r="M81" s="89">
        <f t="shared" si="12"/>
        <v>50755.920693470987</v>
      </c>
      <c r="N81" s="89">
        <f t="shared" si="13"/>
        <v>362.22556581040431</v>
      </c>
      <c r="O81" s="89">
        <f t="shared" si="15"/>
        <v>51118.146259281391</v>
      </c>
      <c r="P81" s="111">
        <f t="shared" si="16"/>
        <v>84696.270861074241</v>
      </c>
    </row>
    <row r="82" spans="1:16">
      <c r="C82" s="70">
        <v>5000000</v>
      </c>
      <c r="D82" s="80">
        <f t="array" ref="D82">INDEX(RLwgtbygrp!$E$2:$E$841,MATCH(Calc.!$H$23&amp;C82,RLwgtbygrp!$A$2:$A$841&amp;RLwgtbygrp!$C$2:$C$841&amp;RLwgtbygrp!$D$2:$D$841,0))</f>
        <v>1.8E-3</v>
      </c>
      <c r="E82" s="89">
        <f ca="1">SUMPRODUCT((1-EXP(-$C82/(INDIRECT("'Prod ISO ILF Parameters'!"&amp;"E"&amp;Calc.!$H$24):INDIRECT("'Prod ISO ILF Parameters'!"&amp;"E"&amp;Calc.!$H$25)))),INDIRECT("'Prod ISO ILF Parameters'!"&amp;"G"&amp;Calc.!$H$24):INDIRECT("'Prod ISO ILF Parameters'!"&amp;"G"&amp;Calc.!$H$25))</f>
        <v>110709.05295407894</v>
      </c>
      <c r="F82" s="89">
        <f t="shared" si="6"/>
        <v>105398.35166941381</v>
      </c>
      <c r="G82" s="148">
        <f t="shared" si="7"/>
        <v>110709.05295407897</v>
      </c>
      <c r="H82" s="89">
        <f t="shared" si="8"/>
        <v>115961.28592435745</v>
      </c>
      <c r="I82" s="129">
        <f t="shared" si="9"/>
        <v>174442704789.50195</v>
      </c>
      <c r="J82" s="129">
        <f t="shared" si="10"/>
        <v>187049896753.43311</v>
      </c>
      <c r="K82" s="129">
        <f t="shared" si="11"/>
        <v>199766256214.98633</v>
      </c>
      <c r="L82" s="111">
        <f t="shared" si="14"/>
        <v>39377.896744190817</v>
      </c>
      <c r="M82" s="89">
        <f t="shared" si="12"/>
        <v>52325.888382047015</v>
      </c>
      <c r="N82" s="89">
        <f t="shared" si="13"/>
        <v>379.96013681772428</v>
      </c>
      <c r="O82" s="89">
        <f t="shared" si="15"/>
        <v>52705.848518864739</v>
      </c>
      <c r="P82" s="111">
        <f t="shared" si="16"/>
        <v>92083.745263055549</v>
      </c>
    </row>
    <row r="83" spans="1:16">
      <c r="C83" s="70">
        <v>10000000</v>
      </c>
      <c r="D83" s="80">
        <f t="array" ref="D83">INDEX(RLwgtbygrp!$E$2:$E$841,MATCH(Calc.!$H$23&amp;C83,RLwgtbygrp!$A$2:$A$841&amp;RLwgtbygrp!$C$2:$C$841&amp;RLwgtbygrp!$D$2:$D$841,0))</f>
        <v>4.4999999999999997E-3</v>
      </c>
      <c r="E83" s="89">
        <f ca="1">SUMPRODUCT((1-EXP(-$C83/(INDIRECT("'Prod ISO ILF Parameters'!"&amp;"E"&amp;Calc.!$H$24):INDIRECT("'Prod ISO ILF Parameters'!"&amp;"E"&amp;Calc.!$H$25)))),INDIRECT("'Prod ISO ILF Parameters'!"&amp;"G"&amp;Calc.!$H$24):INDIRECT("'Prod ISO ILF Parameters'!"&amp;"G"&amp;Calc.!$H$25))</f>
        <v>119431.91264187016</v>
      </c>
      <c r="F83" s="89">
        <f t="shared" si="6"/>
        <v>113471.25669771424</v>
      </c>
      <c r="G83" s="148">
        <f t="shared" si="7"/>
        <v>119431.91264187018</v>
      </c>
      <c r="H83" s="89">
        <f t="shared" si="8"/>
        <v>125347.41734202403</v>
      </c>
      <c r="I83" s="129">
        <f t="shared" si="9"/>
        <v>289176468256.60937</v>
      </c>
      <c r="J83" s="129">
        <f t="shared" si="10"/>
        <v>311017987512.45264</v>
      </c>
      <c r="K83" s="129">
        <f t="shared" si="11"/>
        <v>333161604737.33691</v>
      </c>
      <c r="L83" s="111">
        <f t="shared" si="14"/>
        <v>63202.577281602622</v>
      </c>
      <c r="M83" s="89">
        <f t="shared" si="12"/>
        <v>56451.563579236856</v>
      </c>
      <c r="N83" s="89">
        <f t="shared" si="13"/>
        <v>427.19202386033987</v>
      </c>
      <c r="O83" s="89">
        <f t="shared" si="15"/>
        <v>56878.755603097197</v>
      </c>
      <c r="P83" s="111">
        <f t="shared" si="16"/>
        <v>120081.33288469982</v>
      </c>
    </row>
    <row r="84" spans="1:16">
      <c r="C84" s="88">
        <v>0</v>
      </c>
      <c r="D84" s="80">
        <v>0</v>
      </c>
      <c r="E84" s="88">
        <f ca="1">SUMPRODUCT((1-EXP(-$C84/(INDIRECT("'Prod ISO ILF Parameters'!"&amp;"E"&amp;Calc.!$H$24):INDIRECT("'Prod ISO ILF Parameters'!"&amp;"E"&amp;Calc.!$H$25)))),INDIRECT("'Prod ISO ILF Parameters'!"&amp;"G"&amp;Calc.!$H$24):INDIRECT("'Prod ISO ILF Parameters'!"&amp;"G"&amp;Calc.!$H$25))</f>
        <v>0</v>
      </c>
      <c r="F84" s="88">
        <f t="shared" si="6"/>
        <v>0</v>
      </c>
      <c r="G84" s="88">
        <f t="shared" si="7"/>
        <v>0</v>
      </c>
      <c r="H84" s="88">
        <f t="shared" si="8"/>
        <v>0</v>
      </c>
      <c r="I84" s="88">
        <f t="shared" si="9"/>
        <v>0</v>
      </c>
      <c r="J84" s="88">
        <f t="shared" si="10"/>
        <v>0</v>
      </c>
      <c r="K84" s="88">
        <f t="shared" si="11"/>
        <v>0</v>
      </c>
      <c r="L84" s="88">
        <f t="shared" si="14"/>
        <v>0</v>
      </c>
      <c r="M84" s="114">
        <f t="shared" si="12"/>
        <v>0</v>
      </c>
      <c r="N84" s="88">
        <f t="shared" si="13"/>
        <v>0</v>
      </c>
      <c r="O84" s="88">
        <f t="shared" si="15"/>
        <v>0</v>
      </c>
      <c r="P84" s="114">
        <f t="shared" si="16"/>
        <v>0</v>
      </c>
    </row>
    <row r="85" spans="1:16">
      <c r="C85" s="89">
        <f>C11</f>
        <v>25000</v>
      </c>
      <c r="D85" s="81">
        <v>0</v>
      </c>
      <c r="E85" s="89">
        <f ca="1">SUMPRODUCT((1-EXP(-$C85/(INDIRECT("'Prod ISO ILF Parameters'!"&amp;"E"&amp;Calc.!$H$24):INDIRECT("'Prod ISO ILF Parameters'!"&amp;"E"&amp;Calc.!$H$25)))),INDIRECT("'Prod ISO ILF Parameters'!"&amp;"G"&amp;Calc.!$H$24):INDIRECT("'Prod ISO ILF Parameters'!"&amp;"G"&amp;Calc.!$H$25))</f>
        <v>13457.816332948027</v>
      </c>
      <c r="F85" s="89">
        <f t="shared" si="6"/>
        <v>13200.541287446496</v>
      </c>
      <c r="G85" s="148">
        <f t="shared" si="7"/>
        <v>13457.816332948045</v>
      </c>
      <c r="H85" s="89">
        <f t="shared" si="8"/>
        <v>13701.821523776074</v>
      </c>
      <c r="I85" s="129">
        <f t="shared" si="9"/>
        <v>275056397.13085937</v>
      </c>
      <c r="J85" s="129">
        <f t="shared" si="10"/>
        <v>281742667.44970703</v>
      </c>
      <c r="K85" s="129">
        <f t="shared" si="11"/>
        <v>288123520.63671875</v>
      </c>
      <c r="L85" s="89">
        <f t="shared" si="14"/>
        <v>119.81867232022289</v>
      </c>
      <c r="M85" s="111">
        <f t="shared" si="12"/>
        <v>6357.8793166934656</v>
      </c>
      <c r="N85" s="89">
        <f t="shared" si="13"/>
        <v>18.034793609462696</v>
      </c>
      <c r="O85" s="89">
        <f t="shared" si="15"/>
        <v>6375.9141103029287</v>
      </c>
      <c r="P85" s="111">
        <f t="shared" si="16"/>
        <v>6495.7327826231513</v>
      </c>
    </row>
    <row r="86" spans="1:16">
      <c r="C86" s="89">
        <f>C12</f>
        <v>50000</v>
      </c>
      <c r="D86" s="81">
        <v>0</v>
      </c>
      <c r="E86" s="89">
        <f ca="1">SUMPRODUCT((1-EXP(-$C86/(INDIRECT("'Prod ISO ILF Parameters'!"&amp;"E"&amp;Calc.!$H$24):INDIRECT("'Prod ISO ILF Parameters'!"&amp;"E"&amp;Calc.!$H$25)))),INDIRECT("'Prod ISO ILF Parameters'!"&amp;"G"&amp;Calc.!$H$24):INDIRECT("'Prod ISO ILF Parameters'!"&amp;"G"&amp;Calc.!$H$25))</f>
        <v>20766.5247548876</v>
      </c>
      <c r="F86" s="89">
        <f t="shared" si="6"/>
        <v>20291.658980618216</v>
      </c>
      <c r="G86" s="148">
        <f t="shared" si="7"/>
        <v>20766.524754887636</v>
      </c>
      <c r="H86" s="89">
        <f t="shared" si="8"/>
        <v>21220.173807860163</v>
      </c>
      <c r="I86" s="129">
        <f t="shared" si="9"/>
        <v>795970875.10986328</v>
      </c>
      <c r="J86" s="129">
        <f t="shared" si="10"/>
        <v>818774850.00048828</v>
      </c>
      <c r="K86" s="129">
        <f t="shared" si="11"/>
        <v>840682309.22460937</v>
      </c>
      <c r="L86" s="89">
        <f t="shared" si="14"/>
        <v>312.82899430749063</v>
      </c>
      <c r="M86" s="111">
        <f t="shared" si="12"/>
        <v>9811.1475445768865</v>
      </c>
      <c r="N86" s="89">
        <f t="shared" si="13"/>
        <v>33.4045861147723</v>
      </c>
      <c r="O86" s="89">
        <f t="shared" si="15"/>
        <v>9844.552130691658</v>
      </c>
      <c r="P86" s="111">
        <f t="shared" si="16"/>
        <v>10157.381124999149</v>
      </c>
    </row>
    <row r="87" spans="1:16">
      <c r="C87" s="89">
        <f>C14</f>
        <v>150000</v>
      </c>
      <c r="D87" s="81">
        <v>0</v>
      </c>
      <c r="E87" s="89">
        <f ca="1">SUMPRODUCT((1-EXP(-$C87/(INDIRECT("'Prod ISO ILF Parameters'!"&amp;"E"&amp;Calc.!$H$24):INDIRECT("'Prod ISO ILF Parameters'!"&amp;"E"&amp;Calc.!$H$25)))),INDIRECT("'Prod ISO ILF Parameters'!"&amp;"G"&amp;Calc.!$H$24):INDIRECT("'Prod ISO ILF Parameters'!"&amp;"G"&amp;Calc.!$H$25))</f>
        <v>37369.647318778327</v>
      </c>
      <c r="F87" s="89">
        <f t="shared" si="6"/>
        <v>36285.516005739613</v>
      </c>
      <c r="G87" s="148">
        <f t="shared" si="7"/>
        <v>37369.647318778356</v>
      </c>
      <c r="H87" s="89">
        <f t="shared" si="8"/>
        <v>38416.218730556939</v>
      </c>
      <c r="I87" s="129">
        <f t="shared" si="9"/>
        <v>3802371284.1782227</v>
      </c>
      <c r="J87" s="129">
        <f t="shared" si="10"/>
        <v>3941467576.8569336</v>
      </c>
      <c r="K87" s="129">
        <f t="shared" si="11"/>
        <v>4076816651.7084961</v>
      </c>
      <c r="L87" s="89">
        <f t="shared" si="14"/>
        <v>1253.1313852391424</v>
      </c>
      <c r="M87" s="111">
        <f t="shared" si="12"/>
        <v>17656.743187933382</v>
      </c>
      <c r="N87" s="89">
        <f t="shared" si="13"/>
        <v>76.651538112835013</v>
      </c>
      <c r="O87" s="89">
        <f t="shared" si="15"/>
        <v>17733.394726046216</v>
      </c>
      <c r="P87" s="111">
        <f t="shared" si="16"/>
        <v>18986.526111285359</v>
      </c>
    </row>
    <row r="88" spans="1:16">
      <c r="C88" s="89">
        <f>C27</f>
        <v>7500000</v>
      </c>
      <c r="D88" s="81">
        <v>0</v>
      </c>
      <c r="E88" s="89">
        <f ca="1">SUMPRODUCT((1-EXP(-$C88/(INDIRECT("'Prod ISO ILF Parameters'!"&amp;"E"&amp;Calc.!$H$24):INDIRECT("'Prod ISO ILF Parameters'!"&amp;"E"&amp;Calc.!$H$25)))),INDIRECT("'Prod ISO ILF Parameters'!"&amp;"G"&amp;Calc.!$H$24):INDIRECT("'Prod ISO ILF Parameters'!"&amp;"G"&amp;Calc.!$H$25))</f>
        <v>116086.123114435</v>
      </c>
      <c r="F88" s="89">
        <f t="shared" si="6"/>
        <v>110374.14004951944</v>
      </c>
      <c r="G88" s="148">
        <f t="shared" si="7"/>
        <v>116086.12311443503</v>
      </c>
      <c r="H88" s="89">
        <f t="shared" si="8"/>
        <v>121747.31825967929</v>
      </c>
      <c r="I88" s="129">
        <f t="shared" si="9"/>
        <v>235484497200.84912</v>
      </c>
      <c r="J88" s="129">
        <f t="shared" si="10"/>
        <v>253016183592.43311</v>
      </c>
      <c r="K88" s="129">
        <f t="shared" si="11"/>
        <v>270752359636.24805</v>
      </c>
      <c r="L88" s="89">
        <f t="shared" si="14"/>
        <v>52111.697671610287</v>
      </c>
      <c r="M88" s="111">
        <f t="shared" si="12"/>
        <v>54869.056801798033</v>
      </c>
      <c r="N88" s="89">
        <f t="shared" si="13"/>
        <v>409.10177311060352</v>
      </c>
      <c r="O88" s="89">
        <f t="shared" si="15"/>
        <v>55278.158574908637</v>
      </c>
      <c r="P88" s="111">
        <f t="shared" si="16"/>
        <v>107389.85624651893</v>
      </c>
    </row>
    <row r="89" spans="1:16">
      <c r="C89" s="90">
        <f>C29</f>
        <v>20000000</v>
      </c>
      <c r="D89" s="81">
        <v>0</v>
      </c>
      <c r="E89" s="89">
        <f ca="1">SUMPRODUCT((1-EXP(-$C89/(INDIRECT("'Prod ISO ILF Parameters'!"&amp;"E"&amp;Calc.!$H$24):INDIRECT("'Prod ISO ILF Parameters'!"&amp;"E"&amp;Calc.!$H$25)))),INDIRECT("'Prod ISO ILF Parameters'!"&amp;"G"&amp;Calc.!$H$24):INDIRECT("'Prod ISO ILF Parameters'!"&amp;"G"&amp;Calc.!$H$25))</f>
        <v>126178.82160144908</v>
      </c>
      <c r="F89" s="89">
        <f t="shared" si="6"/>
        <v>119717.14845703356</v>
      </c>
      <c r="G89" s="148">
        <f t="shared" si="7"/>
        <v>126178.82160144912</v>
      </c>
      <c r="H89" s="89">
        <f t="shared" si="8"/>
        <v>132605.26208637987</v>
      </c>
      <c r="I89" s="129">
        <f t="shared" si="9"/>
        <v>466748884597.42187</v>
      </c>
      <c r="J89" s="129">
        <f t="shared" si="10"/>
        <v>502846027060.82861</v>
      </c>
      <c r="K89" s="129">
        <f t="shared" si="11"/>
        <v>539527839068.0752</v>
      </c>
      <c r="L89" s="89">
        <f t="shared" si="14"/>
        <v>99528.212164950673</v>
      </c>
      <c r="M89" s="111">
        <f t="shared" si="12"/>
        <v>59642.626269296299</v>
      </c>
      <c r="N89" s="89">
        <f t="shared" si="13"/>
        <v>463.58832770727372</v>
      </c>
      <c r="O89" s="89">
        <f t="shared" si="15"/>
        <v>60106.214597003571</v>
      </c>
      <c r="P89" s="111">
        <f t="shared" si="16"/>
        <v>159634.42676195424</v>
      </c>
    </row>
    <row r="90" spans="1:16">
      <c r="C90" s="90">
        <f>C30</f>
        <v>25000000</v>
      </c>
      <c r="D90" s="81">
        <v>0</v>
      </c>
      <c r="E90" s="89">
        <f ca="1">SUMPRODUCT((1-EXP(-$C90/(INDIRECT("'Prod ISO ILF Parameters'!"&amp;"E"&amp;Calc.!$H$24):INDIRECT("'Prod ISO ILF Parameters'!"&amp;"E"&amp;Calc.!$H$25)))),INDIRECT("'Prod ISO ILF Parameters'!"&amp;"G"&amp;Calc.!$H$24):INDIRECT("'Prod ISO ILF Parameters'!"&amp;"G"&amp;Calc.!$H$25))</f>
        <v>128004.98196469463</v>
      </c>
      <c r="F90" s="89">
        <f t="shared" si="6"/>
        <v>121407.42725117021</v>
      </c>
      <c r="G90" s="148">
        <f t="shared" si="7"/>
        <v>128004.98196469464</v>
      </c>
      <c r="H90" s="89">
        <f t="shared" si="8"/>
        <v>134570.26924609556</v>
      </c>
      <c r="I90" s="129">
        <f t="shared" si="9"/>
        <v>542380671246.61279</v>
      </c>
      <c r="J90" s="129">
        <f t="shared" si="10"/>
        <v>584557275140.93262</v>
      </c>
      <c r="K90" s="129">
        <f t="shared" si="11"/>
        <v>627451225292.54834</v>
      </c>
      <c r="L90" s="89">
        <f t="shared" si="14"/>
        <v>114911.81964893383</v>
      </c>
      <c r="M90" s="111">
        <f t="shared" si="12"/>
        <v>60506.363755515667</v>
      </c>
      <c r="N90" s="89">
        <f t="shared" si="13"/>
        <v>473.46923429323499</v>
      </c>
      <c r="O90" s="89">
        <f t="shared" si="15"/>
        <v>60979.8329898089</v>
      </c>
      <c r="P90" s="111">
        <f t="shared" si="16"/>
        <v>175891.65263874273</v>
      </c>
    </row>
    <row r="91" spans="1:16">
      <c r="C91" s="90">
        <f>C31</f>
        <v>50000000</v>
      </c>
      <c r="D91" s="81">
        <v>0</v>
      </c>
      <c r="E91" s="89">
        <f ca="1">SUMPRODUCT((1-EXP(-$C91/(INDIRECT("'Prod ISO ILF Parameters'!"&amp;"E"&amp;Calc.!$H$24):INDIRECT("'Prod ISO ILF Parameters'!"&amp;"E"&amp;Calc.!$H$25)))),INDIRECT("'Prod ISO ILF Parameters'!"&amp;"G"&amp;Calc.!$H$24):INDIRECT("'Prod ISO ILF Parameters'!"&amp;"G"&amp;Calc.!$H$25))</f>
        <v>132804.70547075712</v>
      </c>
      <c r="F91" s="89">
        <f t="shared" si="6"/>
        <v>125850.45221467795</v>
      </c>
      <c r="G91" s="148">
        <f t="shared" si="7"/>
        <v>132804.70547075715</v>
      </c>
      <c r="H91" s="89">
        <f t="shared" si="8"/>
        <v>139733.90776858295</v>
      </c>
      <c r="I91" s="129">
        <f t="shared" si="9"/>
        <v>858169138727.03369</v>
      </c>
      <c r="J91" s="129">
        <f t="shared" si="10"/>
        <v>925709395675.46436</v>
      </c>
      <c r="K91" s="129">
        <f t="shared" si="11"/>
        <v>994479047892.38525</v>
      </c>
      <c r="L91" s="89">
        <f t="shared" si="14"/>
        <v>178882.74083711521</v>
      </c>
      <c r="M91" s="111">
        <f t="shared" si="12"/>
        <v>62776.487534391315</v>
      </c>
      <c r="N91" s="89">
        <f t="shared" si="13"/>
        <v>499.38706155706598</v>
      </c>
      <c r="O91" s="89">
        <f t="shared" si="15"/>
        <v>63275.874595948379</v>
      </c>
      <c r="P91" s="111">
        <f t="shared" si="16"/>
        <v>242158.61543306359</v>
      </c>
    </row>
    <row r="92" spans="1:16">
      <c r="C92" s="90">
        <f>C32</f>
        <v>75000000</v>
      </c>
      <c r="D92" s="81">
        <v>0</v>
      </c>
      <c r="E92" s="89">
        <f ca="1">SUMPRODUCT((1-EXP(-$C92/(INDIRECT("'Prod ISO ILF Parameters'!"&amp;"E"&amp;Calc.!$H$24):INDIRECT("'Prod ISO ILF Parameters'!"&amp;"E"&amp;Calc.!$H$25)))),INDIRECT("'Prod ISO ILF Parameters'!"&amp;"G"&amp;Calc.!$H$24):INDIRECT("'Prod ISO ILF Parameters'!"&amp;"G"&amp;Calc.!$H$25))</f>
        <v>135088.35033465188</v>
      </c>
      <c r="F92" s="89">
        <f t="shared" si="6"/>
        <v>127964.32607451653</v>
      </c>
      <c r="G92" s="148">
        <f t="shared" si="7"/>
        <v>135088.35033465191</v>
      </c>
      <c r="H92" s="89">
        <f t="shared" si="8"/>
        <v>142190.95364526598</v>
      </c>
      <c r="I92" s="129">
        <f t="shared" si="9"/>
        <v>1117523641355.6904</v>
      </c>
      <c r="J92" s="129">
        <f t="shared" si="10"/>
        <v>1205888498073.3696</v>
      </c>
      <c r="K92" s="129">
        <f t="shared" si="11"/>
        <v>1295927922630.105</v>
      </c>
      <c r="L92" s="89">
        <f t="shared" si="14"/>
        <v>231265.93426589316</v>
      </c>
      <c r="M92" s="111">
        <f t="shared" si="12"/>
        <v>63856.598777537227</v>
      </c>
      <c r="N92" s="89">
        <f t="shared" si="13"/>
        <v>511.72964159752718</v>
      </c>
      <c r="O92" s="89">
        <f t="shared" si="15"/>
        <v>64368.328419134756</v>
      </c>
      <c r="P92" s="111">
        <f t="shared" si="16"/>
        <v>295634.2626850279</v>
      </c>
    </row>
    <row r="93" spans="1:16">
      <c r="C93" s="90">
        <f>C33</f>
        <v>100000000</v>
      </c>
      <c r="D93" s="81">
        <v>0</v>
      </c>
      <c r="E93" s="89">
        <f ca="1">SUMPRODUCT((1-EXP(-$C93/(INDIRECT("'Prod ISO ILF Parameters'!"&amp;"E"&amp;Calc.!$H$24):INDIRECT("'Prod ISO ILF Parameters'!"&amp;"E"&amp;Calc.!$H$25)))),INDIRECT("'Prod ISO ILF Parameters'!"&amp;"G"&amp;Calc.!$H$24):INDIRECT("'Prod ISO ILF Parameters'!"&amp;"G"&amp;Calc.!$H$25))</f>
        <v>136512.96371757545</v>
      </c>
      <c r="F93" s="89">
        <f t="shared" si="6"/>
        <v>129282.79891635576</v>
      </c>
      <c r="G93" s="148">
        <f t="shared" si="7"/>
        <v>136512.96371757548</v>
      </c>
      <c r="H93" s="89">
        <f t="shared" si="8"/>
        <v>143723.6074646764</v>
      </c>
      <c r="I93" s="129">
        <f t="shared" si="9"/>
        <v>1346084731844.5381</v>
      </c>
      <c r="J93" s="129">
        <f t="shared" si="10"/>
        <v>1452857416631.2024</v>
      </c>
      <c r="K93" s="129">
        <f t="shared" si="11"/>
        <v>1561631064758.0139</v>
      </c>
      <c r="L93" s="89">
        <f t="shared" si="14"/>
        <v>277381.20672220486</v>
      </c>
      <c r="M93" s="111">
        <f t="shared" si="12"/>
        <v>64530.379585913906</v>
      </c>
      <c r="N93" s="89">
        <f t="shared" si="13"/>
        <v>519.43302073528855</v>
      </c>
      <c r="O93" s="89">
        <f t="shared" si="15"/>
        <v>65049.812606649197</v>
      </c>
      <c r="P93" s="111">
        <f t="shared" si="16"/>
        <v>342431.01932885405</v>
      </c>
    </row>
    <row r="94" spans="1:16">
      <c r="C94" s="90">
        <f>C39</f>
        <v>0</v>
      </c>
      <c r="D94" s="81">
        <v>0</v>
      </c>
      <c r="E94" s="89">
        <f ca="1">SUMPRODUCT((1-EXP(-$C94/(INDIRECT("'Prod ISO ILF Parameters'!"&amp;"E"&amp;Calc.!$H$24):INDIRECT("'Prod ISO ILF Parameters'!"&amp;"E"&amp;Calc.!$H$25)))),INDIRECT("'Prod ISO ILF Parameters'!"&amp;"G"&amp;Calc.!$H$24):INDIRECT("'Prod ISO ILF Parameters'!"&amp;"G"&amp;Calc.!$H$25))</f>
        <v>0</v>
      </c>
      <c r="F94" s="89">
        <f t="shared" si="6"/>
        <v>0</v>
      </c>
      <c r="G94" s="148">
        <f t="shared" si="7"/>
        <v>0</v>
      </c>
      <c r="H94" s="89">
        <f t="shared" si="8"/>
        <v>0</v>
      </c>
      <c r="I94" s="129">
        <f t="shared" si="9"/>
        <v>0</v>
      </c>
      <c r="J94" s="129">
        <f t="shared" si="10"/>
        <v>0</v>
      </c>
      <c r="K94" s="129">
        <f t="shared" si="11"/>
        <v>0</v>
      </c>
      <c r="L94" s="89">
        <f t="shared" si="14"/>
        <v>0</v>
      </c>
      <c r="M94" s="111">
        <f>2*$H$48*$H$50*$H$52*($F94*$F$97+4*$G94*$G$97+$H94*$H$97)/6</f>
        <v>0</v>
      </c>
      <c r="N94" s="89">
        <f>2*$H$48*$H$53*(($F94*$F$97+4*$G94*$G$97+$H94*$H$97)/6-($F94+4*$G94+$H94)/6*$F$98)</f>
        <v>0</v>
      </c>
      <c r="O94" s="89">
        <f>M94+N94</f>
        <v>0</v>
      </c>
      <c r="P94" s="111">
        <f>L94+O94</f>
        <v>0</v>
      </c>
    </row>
    <row r="95" spans="1:16">
      <c r="C95" s="90">
        <f>C40</f>
        <v>2250000</v>
      </c>
      <c r="D95" s="81">
        <v>0</v>
      </c>
      <c r="E95" s="89">
        <f ca="1">SUMPRODUCT((1-EXP(-$C95/(INDIRECT("'Prod ISO ILF Parameters'!"&amp;"E"&amp;Calc.!$H$24):INDIRECT("'Prod ISO ILF Parameters'!"&amp;"E"&amp;Calc.!$H$25)))),INDIRECT("'Prod ISO ILF Parameters'!"&amp;"G"&amp;Calc.!$H$24):INDIRECT("'Prod ISO ILF Parameters'!"&amp;"G"&amp;Calc.!$H$25))</f>
        <v>97480.884954159497</v>
      </c>
      <c r="F95" s="89">
        <f t="shared" si="6"/>
        <v>93152.640459216171</v>
      </c>
      <c r="G95" s="148">
        <f t="shared" si="7"/>
        <v>97480.884954159497</v>
      </c>
      <c r="H95" s="89">
        <f t="shared" si="8"/>
        <v>101728.49732050701</v>
      </c>
      <c r="I95" s="129">
        <f t="shared" si="9"/>
        <v>91700271879.185059</v>
      </c>
      <c r="J95" s="129">
        <f t="shared" si="10"/>
        <v>97684762117.018066</v>
      </c>
      <c r="K95" s="129">
        <f t="shared" si="11"/>
        <v>103633427550.66699</v>
      </c>
      <c r="L95" s="89">
        <f t="shared" si="14"/>
        <v>21716.168256089797</v>
      </c>
      <c r="M95" s="111">
        <f>2*$H$48*$H$50*$H$52*($F95*$F$97+4*$G95*$G$97+$H95*$H$97)/6</f>
        <v>46069.183508691996</v>
      </c>
      <c r="N95" s="89">
        <f>2*$H$48*$H$53*(($F95*$F$97+4*$G95*$G$97+$H95*$H$97)/6-($F95+4*$G95+$H95)/6*$F$98)</f>
        <v>308.49294056667094</v>
      </c>
      <c r="O95" s="89">
        <f>M95+N95</f>
        <v>46377.676449258666</v>
      </c>
      <c r="P95" s="111">
        <f>L95+O95</f>
        <v>68093.844705348456</v>
      </c>
    </row>
    <row r="96" spans="1:16">
      <c r="C96" s="91">
        <f>C34</f>
        <v>0</v>
      </c>
      <c r="D96" s="79">
        <v>0</v>
      </c>
      <c r="E96" s="116">
        <f ca="1">SUMPRODUCT((1-EXP(-$C96/(INDIRECT("'Prod ISO ILF Parameters'!"&amp;"E"&amp;Calc.!$H$24):INDIRECT("'Prod ISO ILF Parameters'!"&amp;"E"&amp;Calc.!$H$25)))),INDIRECT("'Prod ISO ILF Parameters'!"&amp;"G"&amp;Calc.!$H$24):INDIRECT("'Prod ISO ILF Parameters'!"&amp;"G"&amp;Calc.!$H$25))</f>
        <v>0</v>
      </c>
      <c r="F96" s="116">
        <f t="shared" si="6"/>
        <v>0</v>
      </c>
      <c r="G96" s="116">
        <f t="shared" si="7"/>
        <v>0</v>
      </c>
      <c r="H96" s="116">
        <f t="shared" si="8"/>
        <v>0</v>
      </c>
      <c r="I96" s="116">
        <f t="shared" si="9"/>
        <v>0</v>
      </c>
      <c r="J96" s="116">
        <f t="shared" si="10"/>
        <v>0</v>
      </c>
      <c r="K96" s="116">
        <f t="shared" si="11"/>
        <v>0</v>
      </c>
      <c r="L96" s="116">
        <f t="shared" si="14"/>
        <v>0</v>
      </c>
      <c r="M96" s="115">
        <f>2*$H$48*$H$50*$H$52*($F96*$F$97+4*$G96*$G$97+$H96*$H$97)/6</f>
        <v>0</v>
      </c>
      <c r="N96" s="116">
        <f>2*$H$48*$H$53*(($F96*$F$97+4*$G96*$G$97+$H96*$H$97)/6-($F96+4*$G96+$H96)/6*$F$98)</f>
        <v>0</v>
      </c>
      <c r="O96" s="116">
        <f t="shared" si="15"/>
        <v>0</v>
      </c>
      <c r="P96" s="115">
        <f t="shared" si="16"/>
        <v>0</v>
      </c>
    </row>
    <row r="97" spans="3:13">
      <c r="C97" s="83" t="s">
        <v>278</v>
      </c>
      <c r="D97" s="79">
        <f>SUM(D70:D96)</f>
        <v>1</v>
      </c>
      <c r="E97" s="49"/>
      <c r="F97" s="97">
        <f>SUMPRODUCT($D$70:$D$96,F70:F96)</f>
        <v>77442.832799367097</v>
      </c>
      <c r="G97" s="97">
        <f>SUMPRODUCT($D$70:$D$96,G70:G96)</f>
        <v>80597.041815393444</v>
      </c>
      <c r="H97" s="97">
        <f>SUMPRODUCT($D$70:$D$96,H70:H96)</f>
        <v>83671.974951726312</v>
      </c>
    </row>
    <row r="98" spans="3:13">
      <c r="C98" s="363" t="s">
        <v>279</v>
      </c>
      <c r="D98" s="364"/>
      <c r="E98" s="365"/>
      <c r="F98" s="371">
        <f>(F97+4*G97+H97)/6</f>
        <v>80583.829168777869</v>
      </c>
      <c r="G98" s="372"/>
      <c r="H98" s="373"/>
      <c r="M98" s="34" t="s">
        <v>280</v>
      </c>
    </row>
    <row r="99" spans="3:13">
      <c r="M99" s="34" t="s">
        <v>281</v>
      </c>
    </row>
  </sheetData>
  <mergeCells count="26">
    <mergeCell ref="J8:J10"/>
    <mergeCell ref="K8:K10"/>
    <mergeCell ref="F9:F10"/>
    <mergeCell ref="C47:D47"/>
    <mergeCell ref="C66:E66"/>
    <mergeCell ref="C8:C10"/>
    <mergeCell ref="D8:D10"/>
    <mergeCell ref="E8:E10"/>
    <mergeCell ref="G8:G10"/>
    <mergeCell ref="H8:H9"/>
    <mergeCell ref="I8:I10"/>
    <mergeCell ref="O67:O69"/>
    <mergeCell ref="P67:P69"/>
    <mergeCell ref="C98:E98"/>
    <mergeCell ref="F98:H98"/>
    <mergeCell ref="H67:H69"/>
    <mergeCell ref="I67:I69"/>
    <mergeCell ref="J67:J69"/>
    <mergeCell ref="K67:K69"/>
    <mergeCell ref="L67:L69"/>
    <mergeCell ref="M67:N68"/>
    <mergeCell ref="C67:C69"/>
    <mergeCell ref="D67:D69"/>
    <mergeCell ref="E67:E69"/>
    <mergeCell ref="F67:F69"/>
    <mergeCell ref="G67:G69"/>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572"/>
  <sheetViews>
    <sheetView workbookViewId="0">
      <selection activeCell="H28" sqref="H28"/>
    </sheetView>
  </sheetViews>
  <sheetFormatPr defaultRowHeight="15"/>
  <cols>
    <col min="3" max="3" width="12.42578125" bestFit="1" customWidth="1"/>
    <col min="4" max="4" width="13.140625" bestFit="1" customWidth="1"/>
    <col min="8" max="8" width="12.7109375" style="28" bestFit="1" customWidth="1"/>
    <col min="9" max="11" width="9.140625" style="28"/>
    <col min="14" max="14" width="9.42578125" bestFit="1" customWidth="1"/>
    <col min="22" max="22" width="46" bestFit="1" customWidth="1"/>
    <col min="23" max="23" width="10" bestFit="1" customWidth="1"/>
    <col min="24" max="24" width="11" bestFit="1" customWidth="1"/>
  </cols>
  <sheetData>
    <row r="1" spans="1:24" ht="60">
      <c r="A1" s="50" t="s">
        <v>141</v>
      </c>
      <c r="B1" s="50" t="s">
        <v>142</v>
      </c>
      <c r="C1" s="50" t="s">
        <v>143</v>
      </c>
      <c r="D1" s="50" t="s">
        <v>144</v>
      </c>
      <c r="E1" s="50" t="s">
        <v>145</v>
      </c>
      <c r="F1" s="50" t="s">
        <v>146</v>
      </c>
      <c r="G1" s="50" t="s">
        <v>147</v>
      </c>
      <c r="H1" s="55"/>
      <c r="I1" s="54"/>
      <c r="J1" s="54"/>
      <c r="K1" s="54"/>
      <c r="N1" t="s">
        <v>163</v>
      </c>
      <c r="O1" t="s">
        <v>164</v>
      </c>
      <c r="P1" t="s">
        <v>165</v>
      </c>
      <c r="S1" t="s">
        <v>167</v>
      </c>
      <c r="U1" s="52" t="s">
        <v>189</v>
      </c>
      <c r="V1" s="52" t="s">
        <v>190</v>
      </c>
    </row>
    <row r="2" spans="1:24">
      <c r="A2" s="31" t="s">
        <v>127</v>
      </c>
      <c r="B2" s="31" t="s">
        <v>148</v>
      </c>
      <c r="C2" s="31" t="s">
        <v>46</v>
      </c>
      <c r="D2" s="31">
        <v>1</v>
      </c>
      <c r="E2" s="31">
        <v>1</v>
      </c>
      <c r="F2" s="32">
        <v>825</v>
      </c>
      <c r="G2" s="31">
        <v>0.37378299999999998</v>
      </c>
      <c r="H2" s="5">
        <f>F2*G2</f>
        <v>308.37097499999999</v>
      </c>
      <c r="I2" s="5">
        <f>(1-EXP(-100000/F2))*F2*G2</f>
        <v>308.37097499999999</v>
      </c>
      <c r="J2" s="5"/>
      <c r="K2" s="5"/>
      <c r="M2" t="s">
        <v>138</v>
      </c>
      <c r="N2" s="51">
        <v>5758</v>
      </c>
      <c r="O2" s="51">
        <v>11522</v>
      </c>
      <c r="P2" s="51">
        <v>19481</v>
      </c>
      <c r="R2" t="s">
        <v>166</v>
      </c>
      <c r="S2" s="172">
        <v>8.5000000000000006E-2</v>
      </c>
      <c r="U2" s="28" t="s">
        <v>191</v>
      </c>
      <c r="V2" s="28" t="s">
        <v>49</v>
      </c>
      <c r="X2">
        <f ca="1">SUMPRODUCT(E2:INDIRECT("e"&amp;(12+2)),F2:INDIRECT("f"&amp;(12+2)))</f>
        <v>1596350970</v>
      </c>
    </row>
    <row r="3" spans="1:24">
      <c r="A3" s="31" t="s">
        <v>127</v>
      </c>
      <c r="B3" s="31" t="s">
        <v>148</v>
      </c>
      <c r="C3" s="31" t="s">
        <v>46</v>
      </c>
      <c r="D3" s="31">
        <v>1</v>
      </c>
      <c r="E3" s="31">
        <v>2</v>
      </c>
      <c r="F3" s="32">
        <v>4069</v>
      </c>
      <c r="G3" s="31">
        <v>0.37218499999999999</v>
      </c>
      <c r="H3" s="5">
        <f t="shared" ref="H3:H66" si="0">F3*G3</f>
        <v>1514.4207649999998</v>
      </c>
      <c r="I3" s="5">
        <f t="shared" ref="I3:I65" si="1">(1-EXP(-100000/F3))*F3*G3</f>
        <v>1514.4207649678635</v>
      </c>
      <c r="J3" s="5"/>
      <c r="K3" s="5"/>
      <c r="U3" s="28" t="s">
        <v>192</v>
      </c>
      <c r="V3" s="28" t="s">
        <v>49</v>
      </c>
      <c r="X3">
        <f ca="1">INDIRECT("E"&amp;12)</f>
        <v>11</v>
      </c>
    </row>
    <row r="4" spans="1:24" ht="15.75" thickBot="1">
      <c r="A4" s="31" t="s">
        <v>127</v>
      </c>
      <c r="B4" s="31" t="s">
        <v>148</v>
      </c>
      <c r="C4" s="31" t="s">
        <v>46</v>
      </c>
      <c r="D4" s="31">
        <v>1</v>
      </c>
      <c r="E4" s="31">
        <v>3</v>
      </c>
      <c r="F4" s="32">
        <v>12868</v>
      </c>
      <c r="G4" s="31">
        <v>0.16098699999999999</v>
      </c>
      <c r="H4" s="5">
        <f t="shared" si="0"/>
        <v>2071.5807159999999</v>
      </c>
      <c r="I4" s="5">
        <f t="shared" si="1"/>
        <v>2070.7071295567171</v>
      </c>
      <c r="J4" s="5"/>
      <c r="K4" s="5"/>
      <c r="M4" t="s">
        <v>177</v>
      </c>
      <c r="U4" s="28" t="s">
        <v>193</v>
      </c>
      <c r="V4" s="28" t="s">
        <v>47</v>
      </c>
      <c r="W4" t="e">
        <f ca="1">SUMPRODUCT((1-EXP(-'Premops ISO Factors tab1'!$C$14/(INDIRECT("F"&amp;'Interface GLGC'!#REF!):INDIRECT("F"&amp;'Interface GLGC'!#REF!)))),INDIRECT("H"&amp;'Interface GLGC'!#REF!):INDIRECT("H"&amp;'Interface GLGC'!#REF!))</f>
        <v>#REF!</v>
      </c>
    </row>
    <row r="5" spans="1:24" ht="15.75" thickBot="1">
      <c r="A5" s="31" t="s">
        <v>127</v>
      </c>
      <c r="B5" s="31" t="s">
        <v>148</v>
      </c>
      <c r="C5" s="31" t="s">
        <v>46</v>
      </c>
      <c r="D5" s="31">
        <v>1</v>
      </c>
      <c r="E5" s="31">
        <v>4</v>
      </c>
      <c r="F5" s="32">
        <v>44768</v>
      </c>
      <c r="G5" s="31">
        <v>6.7821999999999993E-2</v>
      </c>
      <c r="H5" s="5">
        <f t="shared" si="0"/>
        <v>3036.2552959999998</v>
      </c>
      <c r="I5" s="5">
        <f t="shared" si="1"/>
        <v>2710.989773847878</v>
      </c>
      <c r="J5" s="5"/>
      <c r="K5" s="5"/>
      <c r="M5" s="36" t="s">
        <v>167</v>
      </c>
      <c r="N5" s="37" t="s">
        <v>168</v>
      </c>
      <c r="O5" s="37" t="s">
        <v>169</v>
      </c>
      <c r="P5" s="37" t="s">
        <v>170</v>
      </c>
      <c r="U5" s="28" t="s">
        <v>194</v>
      </c>
      <c r="V5" s="28" t="s">
        <v>49</v>
      </c>
    </row>
    <row r="6" spans="1:24" ht="15.75" thickBot="1">
      <c r="A6" s="31" t="s">
        <v>127</v>
      </c>
      <c r="B6" s="31" t="s">
        <v>148</v>
      </c>
      <c r="C6" s="31" t="s">
        <v>46</v>
      </c>
      <c r="D6" s="31">
        <v>1</v>
      </c>
      <c r="E6" s="31">
        <v>5</v>
      </c>
      <c r="F6" s="32">
        <v>92038</v>
      </c>
      <c r="G6" s="31">
        <v>1.6455000000000001E-2</v>
      </c>
      <c r="H6" s="5">
        <f t="shared" si="0"/>
        <v>1514.4852900000001</v>
      </c>
      <c r="I6" s="5">
        <f t="shared" si="1"/>
        <v>1003.5090097425866</v>
      </c>
      <c r="J6" s="5"/>
      <c r="K6" s="5"/>
      <c r="M6" s="38" t="s">
        <v>171</v>
      </c>
      <c r="N6" s="144">
        <v>1.8610000000000001E-7</v>
      </c>
      <c r="O6" s="144">
        <v>1.8610000000000001E-7</v>
      </c>
      <c r="P6" s="144">
        <v>1.8610000000000001E-7</v>
      </c>
      <c r="U6" s="28" t="s">
        <v>149</v>
      </c>
      <c r="V6" s="28" t="s">
        <v>149</v>
      </c>
    </row>
    <row r="7" spans="1:24" ht="15.75" thickBot="1">
      <c r="A7" s="31" t="s">
        <v>127</v>
      </c>
      <c r="B7" s="31" t="s">
        <v>148</v>
      </c>
      <c r="C7" s="31" t="s">
        <v>46</v>
      </c>
      <c r="D7" s="31">
        <v>1</v>
      </c>
      <c r="E7" s="31">
        <v>6</v>
      </c>
      <c r="F7" s="32">
        <v>254875</v>
      </c>
      <c r="G7" s="31">
        <v>4.7450000000000001E-3</v>
      </c>
      <c r="H7" s="5">
        <f t="shared" si="0"/>
        <v>1209.381875</v>
      </c>
      <c r="I7" s="5">
        <f t="shared" si="1"/>
        <v>392.48287012337136</v>
      </c>
      <c r="J7" s="5"/>
      <c r="K7" s="5"/>
      <c r="M7" s="38" t="s">
        <v>172</v>
      </c>
      <c r="N7" s="39">
        <v>1</v>
      </c>
      <c r="O7" s="39">
        <v>1</v>
      </c>
      <c r="P7" s="39">
        <v>1</v>
      </c>
      <c r="U7" s="28" t="s">
        <v>195</v>
      </c>
      <c r="V7" s="28" t="s">
        <v>47</v>
      </c>
    </row>
    <row r="8" spans="1:24" ht="15.75" thickBot="1">
      <c r="A8" s="31" t="s">
        <v>127</v>
      </c>
      <c r="B8" s="31" t="s">
        <v>148</v>
      </c>
      <c r="C8" s="31" t="s">
        <v>46</v>
      </c>
      <c r="D8" s="31">
        <v>1</v>
      </c>
      <c r="E8" s="31">
        <v>7</v>
      </c>
      <c r="F8" s="32">
        <v>547291</v>
      </c>
      <c r="G8" s="31">
        <v>3.137E-3</v>
      </c>
      <c r="H8" s="5">
        <f t="shared" si="0"/>
        <v>1716.8518670000001</v>
      </c>
      <c r="I8" s="5">
        <f t="shared" si="1"/>
        <v>286.70927768505595</v>
      </c>
      <c r="J8" s="5"/>
      <c r="K8" s="5"/>
      <c r="M8" s="38" t="s">
        <v>173</v>
      </c>
      <c r="N8" s="39">
        <v>5.0000000000000001E-3</v>
      </c>
      <c r="O8" s="39">
        <v>5.0000000000000001E-3</v>
      </c>
      <c r="P8" s="39">
        <v>5.0000000000000001E-3</v>
      </c>
      <c r="U8" s="28" t="s">
        <v>196</v>
      </c>
      <c r="V8" s="28" t="s">
        <v>47</v>
      </c>
    </row>
    <row r="9" spans="1:24" ht="15.75" thickBot="1">
      <c r="A9" s="31" t="s">
        <v>127</v>
      </c>
      <c r="B9" s="31" t="s">
        <v>148</v>
      </c>
      <c r="C9" s="31" t="s">
        <v>46</v>
      </c>
      <c r="D9" s="31">
        <v>1</v>
      </c>
      <c r="E9" s="31">
        <v>8</v>
      </c>
      <c r="F9" s="32">
        <v>1563086</v>
      </c>
      <c r="G9" s="31">
        <v>6.5300000000000004E-4</v>
      </c>
      <c r="H9" s="5">
        <f t="shared" si="0"/>
        <v>1020.6951580000001</v>
      </c>
      <c r="I9" s="5">
        <f t="shared" si="1"/>
        <v>63.255024676106672</v>
      </c>
      <c r="J9" s="5"/>
      <c r="K9" s="5"/>
      <c r="M9" s="38" t="s">
        <v>174</v>
      </c>
      <c r="N9" s="39">
        <v>1E-3</v>
      </c>
      <c r="O9" s="39">
        <v>1E-3</v>
      </c>
      <c r="P9" s="39">
        <v>1E-3</v>
      </c>
      <c r="U9" s="28" t="s">
        <v>197</v>
      </c>
      <c r="V9" s="28" t="s">
        <v>47</v>
      </c>
    </row>
    <row r="10" spans="1:24" ht="15.75" thickBot="1">
      <c r="A10" s="31" t="s">
        <v>127</v>
      </c>
      <c r="B10" s="31" t="s">
        <v>148</v>
      </c>
      <c r="C10" s="31" t="s">
        <v>46</v>
      </c>
      <c r="D10" s="31">
        <v>1</v>
      </c>
      <c r="E10" s="31">
        <v>9</v>
      </c>
      <c r="F10" s="32">
        <v>3997188</v>
      </c>
      <c r="G10" s="31">
        <v>1.66E-4</v>
      </c>
      <c r="H10" s="5">
        <f t="shared" si="0"/>
        <v>663.53320799999995</v>
      </c>
      <c r="I10" s="5">
        <f t="shared" si="1"/>
        <v>16.394074849167822</v>
      </c>
      <c r="J10" s="5"/>
      <c r="K10" s="5"/>
      <c r="M10" s="38" t="s">
        <v>175</v>
      </c>
      <c r="N10" s="39">
        <v>350</v>
      </c>
      <c r="O10" s="39">
        <v>350</v>
      </c>
      <c r="P10" s="39">
        <v>350</v>
      </c>
      <c r="U10" s="28" t="s">
        <v>198</v>
      </c>
      <c r="V10" s="28" t="s">
        <v>47</v>
      </c>
    </row>
    <row r="11" spans="1:24" ht="15.75" thickBot="1">
      <c r="A11" s="31" t="s">
        <v>127</v>
      </c>
      <c r="B11" s="31" t="s">
        <v>148</v>
      </c>
      <c r="C11" s="31" t="s">
        <v>46</v>
      </c>
      <c r="D11" s="31">
        <v>1</v>
      </c>
      <c r="E11" s="31">
        <v>10</v>
      </c>
      <c r="F11" s="32">
        <v>9319666</v>
      </c>
      <c r="G11" s="31">
        <v>4.3999999999999999E-5</v>
      </c>
      <c r="H11" s="5">
        <f t="shared" si="0"/>
        <v>410.06530399999997</v>
      </c>
      <c r="I11" s="5">
        <f t="shared" si="1"/>
        <v>4.3764782085851461</v>
      </c>
      <c r="J11" s="5"/>
      <c r="K11" s="5"/>
      <c r="M11" s="38" t="s">
        <v>176</v>
      </c>
      <c r="N11" s="39">
        <v>1029.5999999999999</v>
      </c>
      <c r="O11" s="39">
        <v>1643.7</v>
      </c>
      <c r="P11" s="39">
        <v>326.7</v>
      </c>
      <c r="U11" s="28" t="s">
        <v>16</v>
      </c>
      <c r="V11" s="28" t="s">
        <v>16</v>
      </c>
    </row>
    <row r="12" spans="1:24">
      <c r="A12" s="31" t="s">
        <v>127</v>
      </c>
      <c r="B12" s="31" t="s">
        <v>148</v>
      </c>
      <c r="C12" s="31" t="s">
        <v>46</v>
      </c>
      <c r="D12" s="31">
        <v>1</v>
      </c>
      <c r="E12" s="31">
        <v>11</v>
      </c>
      <c r="F12" s="32">
        <v>22602431</v>
      </c>
      <c r="G12" s="31">
        <v>1.8E-5</v>
      </c>
      <c r="H12" s="5">
        <f t="shared" si="0"/>
        <v>406.84375800000004</v>
      </c>
      <c r="I12" s="5">
        <f t="shared" si="1"/>
        <v>1.7960239932778455</v>
      </c>
      <c r="J12" s="5"/>
      <c r="K12" s="5"/>
      <c r="U12" s="28" t="s">
        <v>128</v>
      </c>
      <c r="V12" s="28" t="s">
        <v>128</v>
      </c>
    </row>
    <row r="13" spans="1:24">
      <c r="A13" s="31" t="s">
        <v>127</v>
      </c>
      <c r="B13" s="31" t="s">
        <v>148</v>
      </c>
      <c r="C13" s="31" t="s">
        <v>46</v>
      </c>
      <c r="D13" s="31">
        <v>1</v>
      </c>
      <c r="E13" s="31">
        <v>12</v>
      </c>
      <c r="F13" s="32">
        <v>100000000</v>
      </c>
      <c r="G13" s="31">
        <v>5.0000000000000004E-6</v>
      </c>
      <c r="H13" s="5">
        <f t="shared" si="0"/>
        <v>500.00000000000006</v>
      </c>
      <c r="I13" s="5">
        <f t="shared" si="1"/>
        <v>0.4997500833124891</v>
      </c>
      <c r="J13" s="5"/>
      <c r="K13" s="5"/>
      <c r="U13" s="28" t="s">
        <v>199</v>
      </c>
      <c r="V13" s="28" t="s">
        <v>46</v>
      </c>
    </row>
    <row r="14" spans="1:24">
      <c r="A14" s="31" t="s">
        <v>127</v>
      </c>
      <c r="B14" s="31" t="s">
        <v>148</v>
      </c>
      <c r="C14" s="31" t="s">
        <v>47</v>
      </c>
      <c r="D14" s="31">
        <v>1</v>
      </c>
      <c r="E14" s="31">
        <v>1</v>
      </c>
      <c r="F14" s="32">
        <v>1073</v>
      </c>
      <c r="G14" s="31">
        <v>0.35820400000000002</v>
      </c>
      <c r="H14" s="5">
        <f t="shared" si="0"/>
        <v>384.352892</v>
      </c>
      <c r="I14" s="5">
        <f t="shared" si="1"/>
        <v>384.352892</v>
      </c>
      <c r="J14" s="5"/>
      <c r="K14" s="5"/>
      <c r="U14" s="28" t="s">
        <v>200</v>
      </c>
      <c r="V14" s="28" t="s">
        <v>46</v>
      </c>
    </row>
    <row r="15" spans="1:24">
      <c r="A15" s="31" t="s">
        <v>127</v>
      </c>
      <c r="B15" s="31" t="s">
        <v>148</v>
      </c>
      <c r="C15" s="31" t="s">
        <v>47</v>
      </c>
      <c r="D15" s="31">
        <v>1</v>
      </c>
      <c r="E15" s="31">
        <v>2</v>
      </c>
      <c r="F15" s="32">
        <v>4190</v>
      </c>
      <c r="G15" s="31">
        <v>0.28010800000000002</v>
      </c>
      <c r="H15" s="5">
        <f t="shared" si="0"/>
        <v>1173.6525200000001</v>
      </c>
      <c r="I15" s="5">
        <f t="shared" si="1"/>
        <v>1173.6525199493576</v>
      </c>
      <c r="J15" s="5"/>
      <c r="K15" s="5"/>
      <c r="U15" s="28" t="s">
        <v>201</v>
      </c>
      <c r="V15" s="28" t="s">
        <v>46</v>
      </c>
    </row>
    <row r="16" spans="1:24">
      <c r="A16" s="31" t="s">
        <v>127</v>
      </c>
      <c r="B16" s="31" t="s">
        <v>148</v>
      </c>
      <c r="C16" s="31" t="s">
        <v>47</v>
      </c>
      <c r="D16" s="31">
        <v>1</v>
      </c>
      <c r="E16" s="31">
        <v>3</v>
      </c>
      <c r="F16" s="32">
        <v>10680</v>
      </c>
      <c r="G16" s="31">
        <v>0.21877099999999999</v>
      </c>
      <c r="H16" s="5">
        <f t="shared" si="0"/>
        <v>2336.4742799999999</v>
      </c>
      <c r="I16" s="5">
        <f t="shared" si="1"/>
        <v>2336.2737712768076</v>
      </c>
      <c r="J16" s="5"/>
      <c r="K16" s="5"/>
      <c r="U16" s="28" t="s">
        <v>151</v>
      </c>
      <c r="V16" s="28" t="s">
        <v>151</v>
      </c>
    </row>
    <row r="17" spans="1:22">
      <c r="A17" s="31" t="s">
        <v>127</v>
      </c>
      <c r="B17" s="31" t="s">
        <v>148</v>
      </c>
      <c r="C17" s="31" t="s">
        <v>47</v>
      </c>
      <c r="D17" s="31">
        <v>1</v>
      </c>
      <c r="E17" s="31">
        <v>4</v>
      </c>
      <c r="F17" s="32">
        <v>41959</v>
      </c>
      <c r="G17" s="31">
        <v>8.7910000000000002E-2</v>
      </c>
      <c r="H17" s="5">
        <f t="shared" si="0"/>
        <v>3688.6156900000001</v>
      </c>
      <c r="I17" s="5">
        <f t="shared" si="1"/>
        <v>3348.3497120894749</v>
      </c>
      <c r="J17" s="5"/>
      <c r="K17" s="5"/>
      <c r="U17" s="28" t="s">
        <v>152</v>
      </c>
      <c r="V17" s="28" t="s">
        <v>152</v>
      </c>
    </row>
    <row r="18" spans="1:22">
      <c r="A18" s="31" t="s">
        <v>127</v>
      </c>
      <c r="B18" s="31" t="s">
        <v>148</v>
      </c>
      <c r="C18" s="31" t="s">
        <v>47</v>
      </c>
      <c r="D18" s="31">
        <v>1</v>
      </c>
      <c r="E18" s="31">
        <v>5</v>
      </c>
      <c r="F18" s="32">
        <v>119379</v>
      </c>
      <c r="G18" s="31">
        <v>4.5274000000000002E-2</v>
      </c>
      <c r="H18" s="5">
        <f t="shared" si="0"/>
        <v>5404.764846</v>
      </c>
      <c r="I18" s="5">
        <f t="shared" si="1"/>
        <v>3066.0240181560785</v>
      </c>
      <c r="J18" s="5"/>
      <c r="K18" s="5"/>
      <c r="U18" s="28" t="s">
        <v>202</v>
      </c>
      <c r="V18" s="28" t="s">
        <v>46</v>
      </c>
    </row>
    <row r="19" spans="1:22">
      <c r="A19" s="31" t="s">
        <v>127</v>
      </c>
      <c r="B19" s="31" t="s">
        <v>148</v>
      </c>
      <c r="C19" s="31" t="s">
        <v>47</v>
      </c>
      <c r="D19" s="31">
        <v>1</v>
      </c>
      <c r="E19" s="31">
        <v>6</v>
      </c>
      <c r="F19" s="32">
        <v>524629</v>
      </c>
      <c r="G19" s="31">
        <v>8.1510000000000003E-3</v>
      </c>
      <c r="H19" s="5">
        <f t="shared" si="0"/>
        <v>4276.2509790000004</v>
      </c>
      <c r="I19" s="5">
        <f t="shared" si="1"/>
        <v>742.12579008628018</v>
      </c>
      <c r="J19" s="5"/>
      <c r="K19" s="5"/>
      <c r="U19" s="28" t="s">
        <v>203</v>
      </c>
      <c r="V19" s="28" t="s">
        <v>46</v>
      </c>
    </row>
    <row r="20" spans="1:22">
      <c r="A20" s="31" t="s">
        <v>127</v>
      </c>
      <c r="B20" s="31" t="s">
        <v>148</v>
      </c>
      <c r="C20" s="31" t="s">
        <v>47</v>
      </c>
      <c r="D20" s="31">
        <v>1</v>
      </c>
      <c r="E20" s="31">
        <v>7</v>
      </c>
      <c r="F20" s="32">
        <v>1681367</v>
      </c>
      <c r="G20" s="31">
        <v>1.193E-3</v>
      </c>
      <c r="H20" s="5">
        <f t="shared" si="0"/>
        <v>2005.8708310000002</v>
      </c>
      <c r="I20" s="5">
        <f t="shared" si="1"/>
        <v>115.82159184451653</v>
      </c>
      <c r="J20" s="5"/>
      <c r="K20" s="5"/>
      <c r="U20" s="28" t="s">
        <v>204</v>
      </c>
      <c r="V20" s="28" t="s">
        <v>49</v>
      </c>
    </row>
    <row r="21" spans="1:22">
      <c r="A21" s="31" t="s">
        <v>127</v>
      </c>
      <c r="B21" s="31" t="s">
        <v>148</v>
      </c>
      <c r="C21" s="31" t="s">
        <v>47</v>
      </c>
      <c r="D21" s="31">
        <v>1</v>
      </c>
      <c r="E21" s="31">
        <v>8</v>
      </c>
      <c r="F21" s="32">
        <v>4240932</v>
      </c>
      <c r="G21" s="31">
        <v>2.6800000000000001E-4</v>
      </c>
      <c r="H21" s="5">
        <f t="shared" si="0"/>
        <v>1136.569776</v>
      </c>
      <c r="I21" s="5">
        <f t="shared" si="1"/>
        <v>26.48650062785654</v>
      </c>
      <c r="J21" s="5"/>
      <c r="K21" s="5"/>
      <c r="U21" s="28" t="s">
        <v>153</v>
      </c>
      <c r="V21" s="28" t="s">
        <v>153</v>
      </c>
    </row>
    <row r="22" spans="1:22">
      <c r="A22" s="31" t="s">
        <v>127</v>
      </c>
      <c r="B22" s="31" t="s">
        <v>148</v>
      </c>
      <c r="C22" s="31" t="s">
        <v>47</v>
      </c>
      <c r="D22" s="31">
        <v>1</v>
      </c>
      <c r="E22" s="31">
        <v>9</v>
      </c>
      <c r="F22" s="32">
        <v>9366981</v>
      </c>
      <c r="G22" s="31">
        <v>7.8999999999999996E-5</v>
      </c>
      <c r="H22" s="5">
        <f t="shared" si="0"/>
        <v>739.99149899999998</v>
      </c>
      <c r="I22" s="5">
        <f t="shared" si="1"/>
        <v>7.8579802610012663</v>
      </c>
      <c r="J22" s="5"/>
      <c r="K22" s="5"/>
      <c r="U22" s="28" t="s">
        <v>205</v>
      </c>
      <c r="V22" s="28" t="s">
        <v>46</v>
      </c>
    </row>
    <row r="23" spans="1:22">
      <c r="A23" s="31" t="s">
        <v>127</v>
      </c>
      <c r="B23" s="31" t="s">
        <v>148</v>
      </c>
      <c r="C23" s="31" t="s">
        <v>47</v>
      </c>
      <c r="D23" s="31">
        <v>1</v>
      </c>
      <c r="E23" s="31">
        <v>10</v>
      </c>
      <c r="F23" s="32">
        <v>22590355</v>
      </c>
      <c r="G23" s="31">
        <v>3.3000000000000003E-5</v>
      </c>
      <c r="H23" s="5">
        <f t="shared" si="0"/>
        <v>745.48171500000001</v>
      </c>
      <c r="I23" s="5">
        <f t="shared" si="1"/>
        <v>3.2927067634633649</v>
      </c>
      <c r="J23" s="5"/>
      <c r="K23" s="5"/>
      <c r="U23" s="28" t="s">
        <v>206</v>
      </c>
      <c r="V23" s="28" t="s">
        <v>46</v>
      </c>
    </row>
    <row r="24" spans="1:22">
      <c r="A24" s="31" t="s">
        <v>127</v>
      </c>
      <c r="B24" s="31" t="s">
        <v>148</v>
      </c>
      <c r="C24" s="31" t="s">
        <v>47</v>
      </c>
      <c r="D24" s="31">
        <v>1</v>
      </c>
      <c r="E24" s="31">
        <v>11</v>
      </c>
      <c r="F24" s="32">
        <v>100000000</v>
      </c>
      <c r="G24" s="31">
        <v>9.0000000000000002E-6</v>
      </c>
      <c r="H24" s="5">
        <f t="shared" si="0"/>
        <v>900</v>
      </c>
      <c r="I24" s="5">
        <f t="shared" si="1"/>
        <v>0.89955014996248039</v>
      </c>
      <c r="J24" s="5"/>
      <c r="K24" s="5"/>
      <c r="U24" s="28" t="s">
        <v>154</v>
      </c>
      <c r="V24" s="28" t="s">
        <v>154</v>
      </c>
    </row>
    <row r="25" spans="1:22">
      <c r="A25" s="31" t="s">
        <v>127</v>
      </c>
      <c r="B25" s="31" t="s">
        <v>148</v>
      </c>
      <c r="C25" s="31" t="s">
        <v>49</v>
      </c>
      <c r="D25" s="31">
        <v>1</v>
      </c>
      <c r="E25" s="31">
        <v>1</v>
      </c>
      <c r="F25" s="32">
        <v>1222</v>
      </c>
      <c r="G25" s="31">
        <v>0.39895700000000001</v>
      </c>
      <c r="H25" s="5">
        <f t="shared" si="0"/>
        <v>487.52545400000002</v>
      </c>
      <c r="I25" s="5">
        <f t="shared" si="1"/>
        <v>487.52545400000002</v>
      </c>
      <c r="J25" s="5"/>
      <c r="K25" s="5"/>
      <c r="U25" s="28" t="s">
        <v>207</v>
      </c>
      <c r="V25" s="28" t="s">
        <v>46</v>
      </c>
    </row>
    <row r="26" spans="1:22">
      <c r="A26" s="31" t="s">
        <v>127</v>
      </c>
      <c r="B26" s="31" t="s">
        <v>148</v>
      </c>
      <c r="C26" s="31" t="s">
        <v>49</v>
      </c>
      <c r="D26" s="31">
        <v>1</v>
      </c>
      <c r="E26" s="31">
        <v>2</v>
      </c>
      <c r="F26" s="32">
        <v>6408</v>
      </c>
      <c r="G26" s="31">
        <v>0.41722500000000001</v>
      </c>
      <c r="H26" s="5">
        <f t="shared" si="0"/>
        <v>2673.5778</v>
      </c>
      <c r="I26" s="5">
        <f t="shared" si="1"/>
        <v>2673.5773536112188</v>
      </c>
      <c r="J26" s="5"/>
      <c r="K26" s="5"/>
      <c r="U26" s="28" t="s">
        <v>208</v>
      </c>
      <c r="V26" s="28" t="s">
        <v>47</v>
      </c>
    </row>
    <row r="27" spans="1:22">
      <c r="A27" s="31" t="s">
        <v>127</v>
      </c>
      <c r="B27" s="31" t="s">
        <v>148</v>
      </c>
      <c r="C27" s="31" t="s">
        <v>49</v>
      </c>
      <c r="D27" s="31">
        <v>1</v>
      </c>
      <c r="E27" s="31">
        <v>3</v>
      </c>
      <c r="F27" s="32">
        <v>40705</v>
      </c>
      <c r="G27" s="31">
        <v>0.14033200000000001</v>
      </c>
      <c r="H27" s="5">
        <f t="shared" si="0"/>
        <v>5712.2140600000002</v>
      </c>
      <c r="I27" s="5">
        <f t="shared" si="1"/>
        <v>5222.5785154224586</v>
      </c>
      <c r="J27" s="5"/>
      <c r="K27" s="5"/>
      <c r="U27" s="28" t="s">
        <v>209</v>
      </c>
      <c r="V27" s="28" t="s">
        <v>49</v>
      </c>
    </row>
    <row r="28" spans="1:22">
      <c r="A28" s="31" t="s">
        <v>127</v>
      </c>
      <c r="B28" s="31" t="s">
        <v>148</v>
      </c>
      <c r="C28" s="31" t="s">
        <v>49</v>
      </c>
      <c r="D28" s="31">
        <v>1</v>
      </c>
      <c r="E28" s="31">
        <v>4</v>
      </c>
      <c r="F28" s="32">
        <v>154245</v>
      </c>
      <c r="G28" s="31">
        <v>2.8195000000000001E-2</v>
      </c>
      <c r="H28" s="5">
        <f t="shared" si="0"/>
        <v>4348.9377750000003</v>
      </c>
      <c r="I28" s="5">
        <f t="shared" si="1"/>
        <v>2074.7740458634312</v>
      </c>
      <c r="J28" s="5"/>
      <c r="K28" s="5"/>
      <c r="U28" s="28" t="s">
        <v>210</v>
      </c>
      <c r="V28" s="28" t="s">
        <v>49</v>
      </c>
    </row>
    <row r="29" spans="1:22">
      <c r="A29" s="31" t="s">
        <v>127</v>
      </c>
      <c r="B29" s="31" t="s">
        <v>148</v>
      </c>
      <c r="C29" s="31" t="s">
        <v>49</v>
      </c>
      <c r="D29" s="31">
        <v>1</v>
      </c>
      <c r="E29" s="31">
        <v>5</v>
      </c>
      <c r="F29" s="32">
        <v>467294</v>
      </c>
      <c r="G29" s="31">
        <v>1.2670000000000001E-2</v>
      </c>
      <c r="H29" s="5">
        <f t="shared" si="0"/>
        <v>5920.6149800000003</v>
      </c>
      <c r="I29" s="5">
        <f t="shared" si="1"/>
        <v>1140.606667687422</v>
      </c>
      <c r="J29" s="5"/>
      <c r="K29" s="5"/>
      <c r="U29" s="28" t="s">
        <v>155</v>
      </c>
      <c r="V29" s="28" t="s">
        <v>155</v>
      </c>
    </row>
    <row r="30" spans="1:22">
      <c r="A30" s="31" t="s">
        <v>127</v>
      </c>
      <c r="B30" s="31" t="s">
        <v>148</v>
      </c>
      <c r="C30" s="31" t="s">
        <v>49</v>
      </c>
      <c r="D30" s="31">
        <v>1</v>
      </c>
      <c r="E30" s="31">
        <v>6</v>
      </c>
      <c r="F30" s="32">
        <v>1414952</v>
      </c>
      <c r="G30" s="31">
        <v>1.9319999999999999E-3</v>
      </c>
      <c r="H30" s="5">
        <f t="shared" si="0"/>
        <v>2733.6872639999997</v>
      </c>
      <c r="I30" s="5">
        <f t="shared" si="1"/>
        <v>186.53094333056495</v>
      </c>
      <c r="J30" s="5"/>
      <c r="K30" s="5"/>
      <c r="U30" s="28" t="s">
        <v>211</v>
      </c>
      <c r="V30" s="28" t="s">
        <v>46</v>
      </c>
    </row>
    <row r="31" spans="1:22">
      <c r="A31" s="31" t="s">
        <v>127</v>
      </c>
      <c r="B31" s="31" t="s">
        <v>148</v>
      </c>
      <c r="C31" s="31" t="s">
        <v>49</v>
      </c>
      <c r="D31" s="31">
        <v>1</v>
      </c>
      <c r="E31" s="31">
        <v>7</v>
      </c>
      <c r="F31" s="32">
        <v>3445730</v>
      </c>
      <c r="G31" s="31">
        <v>4.9799999999999996E-4</v>
      </c>
      <c r="H31" s="5">
        <f t="shared" si="0"/>
        <v>1715.97354</v>
      </c>
      <c r="I31" s="5">
        <f t="shared" si="1"/>
        <v>49.084306671750177</v>
      </c>
      <c r="J31" s="5"/>
      <c r="K31" s="5"/>
      <c r="U31" s="28" t="s">
        <v>212</v>
      </c>
      <c r="V31" s="28" t="s">
        <v>46</v>
      </c>
    </row>
    <row r="32" spans="1:22">
      <c r="A32" s="31" t="s">
        <v>127</v>
      </c>
      <c r="B32" s="31" t="s">
        <v>148</v>
      </c>
      <c r="C32" s="31" t="s">
        <v>49</v>
      </c>
      <c r="D32" s="31">
        <v>1</v>
      </c>
      <c r="E32" s="31">
        <v>8</v>
      </c>
      <c r="F32" s="32">
        <v>8531327</v>
      </c>
      <c r="G32" s="31">
        <v>1.35E-4</v>
      </c>
      <c r="H32" s="5">
        <f t="shared" si="0"/>
        <v>1151.729145</v>
      </c>
      <c r="I32" s="5">
        <f t="shared" si="1"/>
        <v>13.421188067052208</v>
      </c>
      <c r="J32" s="5"/>
      <c r="K32" s="5"/>
      <c r="U32" s="28" t="s">
        <v>213</v>
      </c>
      <c r="V32" s="28" t="s">
        <v>47</v>
      </c>
    </row>
    <row r="33" spans="1:22">
      <c r="A33" s="31" t="s">
        <v>127</v>
      </c>
      <c r="B33" s="31" t="s">
        <v>148</v>
      </c>
      <c r="C33" s="31" t="s">
        <v>49</v>
      </c>
      <c r="D33" s="31">
        <v>1</v>
      </c>
      <c r="E33" s="31">
        <v>9</v>
      </c>
      <c r="F33" s="32">
        <v>22259634</v>
      </c>
      <c r="G33" s="31">
        <v>4.5000000000000003E-5</v>
      </c>
      <c r="H33" s="5">
        <f t="shared" si="0"/>
        <v>1001.68353</v>
      </c>
      <c r="I33" s="5">
        <f t="shared" si="1"/>
        <v>4.4899071365994629</v>
      </c>
      <c r="J33" s="5"/>
      <c r="K33" s="5"/>
      <c r="U33" s="28" t="s">
        <v>120</v>
      </c>
      <c r="V33" s="28" t="s">
        <v>120</v>
      </c>
    </row>
    <row r="34" spans="1:22">
      <c r="A34" s="31" t="s">
        <v>127</v>
      </c>
      <c r="B34" s="31" t="s">
        <v>148</v>
      </c>
      <c r="C34" s="31" t="s">
        <v>49</v>
      </c>
      <c r="D34" s="31">
        <v>1</v>
      </c>
      <c r="E34" s="31">
        <v>10</v>
      </c>
      <c r="F34" s="32">
        <v>100000000</v>
      </c>
      <c r="G34" s="31">
        <v>1.1E-5</v>
      </c>
      <c r="H34" s="5">
        <f t="shared" si="0"/>
        <v>1100</v>
      </c>
      <c r="I34" s="5">
        <f t="shared" si="1"/>
        <v>1.0994501832874759</v>
      </c>
      <c r="J34" s="5"/>
      <c r="K34" s="5"/>
      <c r="U34" s="28" t="s">
        <v>214</v>
      </c>
      <c r="V34" s="28" t="s">
        <v>47</v>
      </c>
    </row>
    <row r="35" spans="1:22">
      <c r="A35" s="31" t="s">
        <v>127</v>
      </c>
      <c r="B35" s="31" t="s">
        <v>148</v>
      </c>
      <c r="C35" s="31" t="s">
        <v>149</v>
      </c>
      <c r="D35" s="31">
        <v>1</v>
      </c>
      <c r="E35" s="31">
        <v>1</v>
      </c>
      <c r="F35" s="32">
        <v>1130</v>
      </c>
      <c r="G35" s="31">
        <v>0.31327100000000002</v>
      </c>
      <c r="H35" s="5">
        <f t="shared" si="0"/>
        <v>353.99623000000003</v>
      </c>
      <c r="I35" s="5">
        <f t="shared" si="1"/>
        <v>353.99623000000003</v>
      </c>
      <c r="J35" s="5"/>
      <c r="K35" s="5"/>
      <c r="U35" s="28" t="s">
        <v>215</v>
      </c>
      <c r="V35" s="28" t="s">
        <v>49</v>
      </c>
    </row>
    <row r="36" spans="1:22">
      <c r="A36" s="31" t="s">
        <v>127</v>
      </c>
      <c r="B36" s="31" t="s">
        <v>148</v>
      </c>
      <c r="C36" s="31" t="s">
        <v>149</v>
      </c>
      <c r="D36" s="31">
        <v>1</v>
      </c>
      <c r="E36" s="31">
        <v>2</v>
      </c>
      <c r="F36" s="32">
        <v>7805</v>
      </c>
      <c r="G36" s="31">
        <v>0.48555700000000002</v>
      </c>
      <c r="H36" s="5">
        <f t="shared" si="0"/>
        <v>3789.7723850000002</v>
      </c>
      <c r="I36" s="5">
        <f t="shared" si="1"/>
        <v>3789.7620502013492</v>
      </c>
      <c r="J36" s="5"/>
      <c r="K36" s="5"/>
      <c r="U36" s="28" t="s">
        <v>65</v>
      </c>
      <c r="V36" s="28" t="s">
        <v>65</v>
      </c>
    </row>
    <row r="37" spans="1:22">
      <c r="A37" s="31" t="s">
        <v>127</v>
      </c>
      <c r="B37" s="31" t="s">
        <v>148</v>
      </c>
      <c r="C37" s="31" t="s">
        <v>149</v>
      </c>
      <c r="D37" s="31">
        <v>1</v>
      </c>
      <c r="E37" s="31">
        <v>3</v>
      </c>
      <c r="F37" s="32">
        <v>45606</v>
      </c>
      <c r="G37" s="31">
        <v>0.14074500000000001</v>
      </c>
      <c r="H37" s="5">
        <f t="shared" si="0"/>
        <v>6418.8164700000007</v>
      </c>
      <c r="I37" s="5">
        <f t="shared" si="1"/>
        <v>5702.3760529704032</v>
      </c>
      <c r="J37" s="5"/>
      <c r="K37" s="5"/>
      <c r="U37" s="28" t="s">
        <v>156</v>
      </c>
      <c r="V37" s="28" t="s">
        <v>156</v>
      </c>
    </row>
    <row r="38" spans="1:22">
      <c r="A38" s="31" t="s">
        <v>127</v>
      </c>
      <c r="B38" s="31" t="s">
        <v>148</v>
      </c>
      <c r="C38" s="31" t="s">
        <v>149</v>
      </c>
      <c r="D38" s="31">
        <v>1</v>
      </c>
      <c r="E38" s="31">
        <v>4</v>
      </c>
      <c r="F38" s="32">
        <v>180418</v>
      </c>
      <c r="G38" s="31">
        <v>4.5241999999999997E-2</v>
      </c>
      <c r="H38" s="5">
        <f t="shared" si="0"/>
        <v>8162.4711559999996</v>
      </c>
      <c r="I38" s="5">
        <f t="shared" si="1"/>
        <v>3473.1935605935328</v>
      </c>
      <c r="J38" s="5"/>
      <c r="K38" s="5"/>
      <c r="U38" s="28" t="s">
        <v>216</v>
      </c>
      <c r="V38" s="28" t="s">
        <v>47</v>
      </c>
    </row>
    <row r="39" spans="1:22">
      <c r="A39" s="31" t="s">
        <v>127</v>
      </c>
      <c r="B39" s="31" t="s">
        <v>148</v>
      </c>
      <c r="C39" s="31" t="s">
        <v>149</v>
      </c>
      <c r="D39" s="31">
        <v>1</v>
      </c>
      <c r="E39" s="31">
        <v>5</v>
      </c>
      <c r="F39" s="32">
        <v>606829</v>
      </c>
      <c r="G39" s="31">
        <v>1.2456E-2</v>
      </c>
      <c r="H39" s="5">
        <f t="shared" si="0"/>
        <v>7558.6620240000002</v>
      </c>
      <c r="I39" s="5">
        <f t="shared" si="1"/>
        <v>1148.3809200990404</v>
      </c>
      <c r="J39" s="5"/>
      <c r="K39" s="5"/>
      <c r="U39" s="28" t="s">
        <v>217</v>
      </c>
      <c r="V39" s="28" t="s">
        <v>47</v>
      </c>
    </row>
    <row r="40" spans="1:22">
      <c r="A40" s="31" t="s">
        <v>127</v>
      </c>
      <c r="B40" s="31" t="s">
        <v>148</v>
      </c>
      <c r="C40" s="31" t="s">
        <v>149</v>
      </c>
      <c r="D40" s="31">
        <v>1</v>
      </c>
      <c r="E40" s="31">
        <v>6</v>
      </c>
      <c r="F40" s="32">
        <v>2159046</v>
      </c>
      <c r="G40" s="31">
        <v>2.2910000000000001E-3</v>
      </c>
      <c r="H40" s="5">
        <f t="shared" si="0"/>
        <v>4946.3743860000004</v>
      </c>
      <c r="I40" s="5">
        <f t="shared" si="1"/>
        <v>223.87538867333052</v>
      </c>
      <c r="J40" s="5"/>
      <c r="K40" s="5"/>
      <c r="U40" s="28" t="s">
        <v>157</v>
      </c>
      <c r="V40" s="28" t="s">
        <v>157</v>
      </c>
    </row>
    <row r="41" spans="1:22">
      <c r="A41" s="31" t="s">
        <v>127</v>
      </c>
      <c r="B41" s="31" t="s">
        <v>148</v>
      </c>
      <c r="C41" s="31" t="s">
        <v>149</v>
      </c>
      <c r="D41" s="31">
        <v>1</v>
      </c>
      <c r="E41" s="31">
        <v>7</v>
      </c>
      <c r="F41" s="32">
        <v>7016439</v>
      </c>
      <c r="G41" s="31">
        <v>3.39E-4</v>
      </c>
      <c r="H41" s="5">
        <f t="shared" si="0"/>
        <v>2378.5728210000002</v>
      </c>
      <c r="I41" s="5">
        <f t="shared" si="1"/>
        <v>33.659568052652666</v>
      </c>
      <c r="J41" s="5"/>
      <c r="K41" s="5"/>
      <c r="U41" s="28" t="s">
        <v>218</v>
      </c>
      <c r="V41" s="28" t="s">
        <v>46</v>
      </c>
    </row>
    <row r="42" spans="1:22">
      <c r="A42" s="31" t="s">
        <v>127</v>
      </c>
      <c r="B42" s="31" t="s">
        <v>148</v>
      </c>
      <c r="C42" s="31" t="s">
        <v>149</v>
      </c>
      <c r="D42" s="31">
        <v>1</v>
      </c>
      <c r="E42" s="31">
        <v>8</v>
      </c>
      <c r="F42" s="32">
        <v>21168746</v>
      </c>
      <c r="G42" s="31">
        <v>8.2000000000000001E-5</v>
      </c>
      <c r="H42" s="5">
        <f t="shared" si="0"/>
        <v>1735.837172</v>
      </c>
      <c r="I42" s="5">
        <f t="shared" si="1"/>
        <v>8.1806622860011959</v>
      </c>
      <c r="J42" s="5"/>
      <c r="K42" s="5"/>
      <c r="U42" s="28" t="s">
        <v>219</v>
      </c>
      <c r="V42" s="28" t="s">
        <v>46</v>
      </c>
    </row>
    <row r="43" spans="1:22">
      <c r="A43" s="31" t="s">
        <v>127</v>
      </c>
      <c r="B43" s="31" t="s">
        <v>148</v>
      </c>
      <c r="C43" s="31" t="s">
        <v>149</v>
      </c>
      <c r="D43" s="31">
        <v>1</v>
      </c>
      <c r="E43" s="31">
        <v>9</v>
      </c>
      <c r="F43" s="32">
        <v>100000000</v>
      </c>
      <c r="G43" s="31">
        <v>1.7E-5</v>
      </c>
      <c r="H43" s="5">
        <f t="shared" si="0"/>
        <v>1700</v>
      </c>
      <c r="I43" s="5">
        <f t="shared" si="1"/>
        <v>1.6991502832624628</v>
      </c>
      <c r="J43" s="5"/>
      <c r="K43" s="5"/>
      <c r="U43" s="28" t="s">
        <v>220</v>
      </c>
      <c r="V43" s="28" t="s">
        <v>47</v>
      </c>
    </row>
    <row r="44" spans="1:22">
      <c r="A44" s="31" t="s">
        <v>127</v>
      </c>
      <c r="B44" s="31" t="s">
        <v>148</v>
      </c>
      <c r="C44" s="31" t="s">
        <v>150</v>
      </c>
      <c r="D44" s="31">
        <v>1</v>
      </c>
      <c r="E44" s="31">
        <v>1</v>
      </c>
      <c r="F44" s="32">
        <v>977</v>
      </c>
      <c r="G44" s="31">
        <v>0.34698400000000001</v>
      </c>
      <c r="H44" s="5">
        <f t="shared" si="0"/>
        <v>339.00336800000002</v>
      </c>
      <c r="I44" s="5">
        <f t="shared" si="1"/>
        <v>339.00336800000002</v>
      </c>
      <c r="J44" s="5"/>
      <c r="K44" s="5"/>
      <c r="U44" s="28" t="s">
        <v>221</v>
      </c>
      <c r="V44" s="28" t="s">
        <v>46</v>
      </c>
    </row>
    <row r="45" spans="1:22">
      <c r="A45" s="31" t="s">
        <v>127</v>
      </c>
      <c r="B45" s="31" t="s">
        <v>148</v>
      </c>
      <c r="C45" s="31" t="s">
        <v>150</v>
      </c>
      <c r="D45" s="31">
        <v>1</v>
      </c>
      <c r="E45" s="31">
        <v>2</v>
      </c>
      <c r="F45" s="32">
        <v>4648</v>
      </c>
      <c r="G45" s="31">
        <v>0.34409899999999999</v>
      </c>
      <c r="H45" s="5">
        <f t="shared" si="0"/>
        <v>1599.3721519999999</v>
      </c>
      <c r="I45" s="5">
        <f t="shared" si="1"/>
        <v>1599.3721512751226</v>
      </c>
      <c r="J45" s="5"/>
      <c r="K45" s="5"/>
      <c r="U45" s="28" t="s">
        <v>222</v>
      </c>
      <c r="V45" s="28" t="s">
        <v>46</v>
      </c>
    </row>
    <row r="46" spans="1:22">
      <c r="A46" s="31" t="s">
        <v>127</v>
      </c>
      <c r="B46" s="31" t="s">
        <v>148</v>
      </c>
      <c r="C46" s="31" t="s">
        <v>150</v>
      </c>
      <c r="D46" s="31">
        <v>1</v>
      </c>
      <c r="E46" s="31">
        <v>3</v>
      </c>
      <c r="F46" s="32">
        <v>14886</v>
      </c>
      <c r="G46" s="31">
        <v>0.17136499999999999</v>
      </c>
      <c r="H46" s="5">
        <f t="shared" si="0"/>
        <v>2550.93939</v>
      </c>
      <c r="I46" s="5">
        <f t="shared" si="1"/>
        <v>2547.8545629023902</v>
      </c>
      <c r="J46" s="5"/>
      <c r="K46" s="5"/>
      <c r="U46" s="28" t="s">
        <v>64</v>
      </c>
      <c r="V46" s="28" t="s">
        <v>64</v>
      </c>
    </row>
    <row r="47" spans="1:22">
      <c r="A47" s="31" t="s">
        <v>127</v>
      </c>
      <c r="B47" s="31" t="s">
        <v>148</v>
      </c>
      <c r="C47" s="31" t="s">
        <v>150</v>
      </c>
      <c r="D47" s="31">
        <v>1</v>
      </c>
      <c r="E47" s="31">
        <v>4</v>
      </c>
      <c r="F47" s="32">
        <v>53640</v>
      </c>
      <c r="G47" s="31">
        <v>9.6360000000000001E-2</v>
      </c>
      <c r="H47" s="5">
        <f t="shared" si="0"/>
        <v>5168.7503999999999</v>
      </c>
      <c r="I47" s="5">
        <f t="shared" si="1"/>
        <v>4367.5542100188914</v>
      </c>
      <c r="J47" s="5"/>
      <c r="K47" s="5"/>
      <c r="U47" s="28" t="s">
        <v>223</v>
      </c>
      <c r="V47" s="28" t="s">
        <v>47</v>
      </c>
    </row>
    <row r="48" spans="1:22">
      <c r="A48" s="31" t="s">
        <v>127</v>
      </c>
      <c r="B48" s="31" t="s">
        <v>148</v>
      </c>
      <c r="C48" s="31" t="s">
        <v>150</v>
      </c>
      <c r="D48" s="31">
        <v>1</v>
      </c>
      <c r="E48" s="31">
        <v>5</v>
      </c>
      <c r="F48" s="32">
        <v>144108</v>
      </c>
      <c r="G48" s="31">
        <v>2.8541E-2</v>
      </c>
      <c r="H48" s="5">
        <f t="shared" si="0"/>
        <v>4112.9864280000002</v>
      </c>
      <c r="I48" s="5">
        <f t="shared" si="1"/>
        <v>2058.0901205397608</v>
      </c>
      <c r="J48" s="5"/>
      <c r="K48" s="5"/>
      <c r="U48" s="28" t="s">
        <v>158</v>
      </c>
      <c r="V48" s="28" t="s">
        <v>158</v>
      </c>
    </row>
    <row r="49" spans="1:22">
      <c r="A49" s="31" t="s">
        <v>127</v>
      </c>
      <c r="B49" s="31" t="s">
        <v>148</v>
      </c>
      <c r="C49" s="31" t="s">
        <v>150</v>
      </c>
      <c r="D49" s="31">
        <v>1</v>
      </c>
      <c r="E49" s="31">
        <v>6</v>
      </c>
      <c r="F49" s="32">
        <v>411613</v>
      </c>
      <c r="G49" s="31">
        <v>9.4999999999999998E-3</v>
      </c>
      <c r="H49" s="5">
        <f t="shared" si="0"/>
        <v>3910.3235</v>
      </c>
      <c r="I49" s="5">
        <f t="shared" si="1"/>
        <v>843.40455768169409</v>
      </c>
      <c r="J49" s="5"/>
      <c r="K49" s="5"/>
      <c r="U49" s="28" t="s">
        <v>224</v>
      </c>
      <c r="V49" s="28" t="s">
        <v>46</v>
      </c>
    </row>
    <row r="50" spans="1:22">
      <c r="A50" s="31" t="s">
        <v>127</v>
      </c>
      <c r="B50" s="31" t="s">
        <v>148</v>
      </c>
      <c r="C50" s="31" t="s">
        <v>150</v>
      </c>
      <c r="D50" s="31">
        <v>1</v>
      </c>
      <c r="E50" s="31">
        <v>7</v>
      </c>
      <c r="F50" s="32">
        <v>1074421</v>
      </c>
      <c r="G50" s="31">
        <v>2.245E-3</v>
      </c>
      <c r="H50" s="5">
        <f t="shared" si="0"/>
        <v>2412.0751450000002</v>
      </c>
      <c r="I50" s="5">
        <f t="shared" si="1"/>
        <v>214.36923647397623</v>
      </c>
      <c r="J50" s="5"/>
      <c r="K50" s="5"/>
      <c r="U50" s="28" t="s">
        <v>225</v>
      </c>
      <c r="V50" s="28" t="s">
        <v>49</v>
      </c>
    </row>
    <row r="51" spans="1:22">
      <c r="A51" s="31" t="s">
        <v>127</v>
      </c>
      <c r="B51" s="31" t="s">
        <v>148</v>
      </c>
      <c r="C51" s="31" t="s">
        <v>150</v>
      </c>
      <c r="D51" s="31">
        <v>1</v>
      </c>
      <c r="E51" s="31">
        <v>8</v>
      </c>
      <c r="F51" s="32">
        <v>2587231</v>
      </c>
      <c r="G51" s="31">
        <v>6.2299999999999996E-4</v>
      </c>
      <c r="H51" s="5">
        <f t="shared" si="0"/>
        <v>1611.8449129999999</v>
      </c>
      <c r="I51" s="5">
        <f t="shared" si="1"/>
        <v>61.111373308607853</v>
      </c>
      <c r="J51" s="5"/>
      <c r="K51" s="5"/>
      <c r="U51" s="28" t="s">
        <v>159</v>
      </c>
      <c r="V51" s="28" t="s">
        <v>159</v>
      </c>
    </row>
    <row r="52" spans="1:22">
      <c r="A52" s="31" t="s">
        <v>127</v>
      </c>
      <c r="B52" s="31" t="s">
        <v>148</v>
      </c>
      <c r="C52" s="31" t="s">
        <v>150</v>
      </c>
      <c r="D52" s="31">
        <v>1</v>
      </c>
      <c r="E52" s="31">
        <v>9</v>
      </c>
      <c r="F52" s="32">
        <v>5730176</v>
      </c>
      <c r="G52" s="31">
        <v>1.73E-4</v>
      </c>
      <c r="H52" s="5">
        <f t="shared" si="0"/>
        <v>991.32044800000006</v>
      </c>
      <c r="I52" s="5">
        <f t="shared" si="1"/>
        <v>17.149919088686868</v>
      </c>
      <c r="J52" s="5"/>
      <c r="K52" s="5"/>
      <c r="U52" s="28" t="s">
        <v>226</v>
      </c>
      <c r="V52" s="28" t="s">
        <v>49</v>
      </c>
    </row>
    <row r="53" spans="1:22">
      <c r="A53" s="31" t="s">
        <v>127</v>
      </c>
      <c r="B53" s="31" t="s">
        <v>148</v>
      </c>
      <c r="C53" s="31" t="s">
        <v>150</v>
      </c>
      <c r="D53" s="31">
        <v>1</v>
      </c>
      <c r="E53" s="31">
        <v>10</v>
      </c>
      <c r="F53" s="32">
        <v>10263396</v>
      </c>
      <c r="G53" s="31">
        <v>6.0999999999999999E-5</v>
      </c>
      <c r="H53" s="5">
        <f t="shared" si="0"/>
        <v>626.06715599999995</v>
      </c>
      <c r="I53" s="5">
        <f t="shared" si="1"/>
        <v>6.0703790214388462</v>
      </c>
      <c r="J53" s="5"/>
      <c r="K53" s="5"/>
      <c r="U53" s="28" t="s">
        <v>227</v>
      </c>
      <c r="V53" s="28" t="s">
        <v>49</v>
      </c>
    </row>
    <row r="54" spans="1:22">
      <c r="A54" s="31" t="s">
        <v>127</v>
      </c>
      <c r="B54" s="31" t="s">
        <v>148</v>
      </c>
      <c r="C54" s="31" t="s">
        <v>150</v>
      </c>
      <c r="D54" s="31">
        <v>1</v>
      </c>
      <c r="E54" s="31">
        <v>11</v>
      </c>
      <c r="F54" s="32">
        <v>22578503</v>
      </c>
      <c r="G54" s="31">
        <v>3.8999999999999999E-5</v>
      </c>
      <c r="H54" s="5">
        <f t="shared" si="0"/>
        <v>880.56161699999996</v>
      </c>
      <c r="I54" s="5">
        <f t="shared" si="1"/>
        <v>3.8913762026639254</v>
      </c>
      <c r="J54" s="5"/>
      <c r="K54" s="5"/>
    </row>
    <row r="55" spans="1:22">
      <c r="A55" s="31" t="s">
        <v>127</v>
      </c>
      <c r="B55" s="31" t="s">
        <v>148</v>
      </c>
      <c r="C55" s="31" t="s">
        <v>150</v>
      </c>
      <c r="D55" s="31">
        <v>1</v>
      </c>
      <c r="E55" s="31">
        <v>12</v>
      </c>
      <c r="F55" s="32">
        <v>100000000</v>
      </c>
      <c r="G55" s="31">
        <v>1.0000000000000001E-5</v>
      </c>
      <c r="H55" s="5">
        <f t="shared" si="0"/>
        <v>1000.0000000000001</v>
      </c>
      <c r="I55" s="5">
        <f t="shared" si="1"/>
        <v>0.9995001666249782</v>
      </c>
      <c r="J55" s="5"/>
      <c r="K55" s="5"/>
    </row>
    <row r="56" spans="1:22">
      <c r="A56" s="31" t="s">
        <v>127</v>
      </c>
      <c r="B56" s="31" t="s">
        <v>148</v>
      </c>
      <c r="C56" s="31" t="s">
        <v>16</v>
      </c>
      <c r="D56" s="31">
        <v>1</v>
      </c>
      <c r="E56" s="31">
        <v>1</v>
      </c>
      <c r="F56" s="32">
        <v>1245</v>
      </c>
      <c r="G56" s="31">
        <v>0.37829699999999999</v>
      </c>
      <c r="H56" s="5">
        <f t="shared" si="0"/>
        <v>470.97976499999999</v>
      </c>
      <c r="I56" s="5">
        <f t="shared" si="1"/>
        <v>470.97976499999999</v>
      </c>
      <c r="J56" s="5"/>
      <c r="K56" s="5"/>
    </row>
    <row r="57" spans="1:22">
      <c r="A57" s="31" t="s">
        <v>127</v>
      </c>
      <c r="B57" s="31" t="s">
        <v>148</v>
      </c>
      <c r="C57" s="31" t="s">
        <v>16</v>
      </c>
      <c r="D57" s="31">
        <v>1</v>
      </c>
      <c r="E57" s="31">
        <v>2</v>
      </c>
      <c r="F57" s="32">
        <v>9659</v>
      </c>
      <c r="G57" s="31">
        <v>0.32769799999999999</v>
      </c>
      <c r="H57" s="5">
        <f t="shared" si="0"/>
        <v>3165.2349819999999</v>
      </c>
      <c r="I57" s="5">
        <f t="shared" si="1"/>
        <v>3165.134024540213</v>
      </c>
      <c r="J57" s="5"/>
      <c r="K57" s="5"/>
    </row>
    <row r="58" spans="1:22">
      <c r="A58" s="31" t="s">
        <v>127</v>
      </c>
      <c r="B58" s="31" t="s">
        <v>148</v>
      </c>
      <c r="C58" s="31" t="s">
        <v>16</v>
      </c>
      <c r="D58" s="31">
        <v>1</v>
      </c>
      <c r="E58" s="31">
        <v>3</v>
      </c>
      <c r="F58" s="32">
        <v>38850</v>
      </c>
      <c r="G58" s="31">
        <v>0.19941</v>
      </c>
      <c r="H58" s="5">
        <f t="shared" si="0"/>
        <v>7747.0785000000005</v>
      </c>
      <c r="I58" s="5">
        <f t="shared" si="1"/>
        <v>7156.5201120783713</v>
      </c>
      <c r="J58" s="5"/>
      <c r="K58" s="5"/>
    </row>
    <row r="59" spans="1:22">
      <c r="A59" s="31" t="s">
        <v>127</v>
      </c>
      <c r="B59" s="31" t="s">
        <v>148</v>
      </c>
      <c r="C59" s="31" t="s">
        <v>16</v>
      </c>
      <c r="D59" s="31">
        <v>1</v>
      </c>
      <c r="E59" s="31">
        <v>4</v>
      </c>
      <c r="F59" s="32">
        <v>115941</v>
      </c>
      <c r="G59" s="31">
        <v>8.0177999999999999E-2</v>
      </c>
      <c r="H59" s="5">
        <f t="shared" si="0"/>
        <v>9295.9174980000007</v>
      </c>
      <c r="I59" s="5">
        <f t="shared" si="1"/>
        <v>5372.0896455518005</v>
      </c>
      <c r="J59" s="5"/>
      <c r="K59" s="5"/>
    </row>
    <row r="60" spans="1:22">
      <c r="A60" s="31" t="s">
        <v>127</v>
      </c>
      <c r="B60" s="31" t="s">
        <v>148</v>
      </c>
      <c r="C60" s="31" t="s">
        <v>16</v>
      </c>
      <c r="D60" s="31">
        <v>1</v>
      </c>
      <c r="E60" s="31">
        <v>5</v>
      </c>
      <c r="F60" s="32">
        <v>481884</v>
      </c>
      <c r="G60" s="31">
        <v>1.2106E-2</v>
      </c>
      <c r="H60" s="5">
        <f t="shared" si="0"/>
        <v>5833.6877039999999</v>
      </c>
      <c r="I60" s="5">
        <f t="shared" si="1"/>
        <v>1093.2450526088592</v>
      </c>
      <c r="J60" s="5"/>
      <c r="K60" s="5"/>
    </row>
    <row r="61" spans="1:22">
      <c r="A61" s="31" t="s">
        <v>127</v>
      </c>
      <c r="B61" s="31" t="s">
        <v>148</v>
      </c>
      <c r="C61" s="31" t="s">
        <v>16</v>
      </c>
      <c r="D61" s="31">
        <v>1</v>
      </c>
      <c r="E61" s="31">
        <v>6</v>
      </c>
      <c r="F61" s="32">
        <v>1622396</v>
      </c>
      <c r="G61" s="31">
        <v>1.7639999999999999E-3</v>
      </c>
      <c r="H61" s="5">
        <f t="shared" si="0"/>
        <v>2861.9065439999999</v>
      </c>
      <c r="I61" s="5">
        <f t="shared" si="1"/>
        <v>171.07359088823887</v>
      </c>
      <c r="J61" s="5"/>
      <c r="K61" s="5"/>
    </row>
    <row r="62" spans="1:22">
      <c r="A62" s="31" t="s">
        <v>127</v>
      </c>
      <c r="B62" s="31" t="s">
        <v>148</v>
      </c>
      <c r="C62" s="31" t="s">
        <v>16</v>
      </c>
      <c r="D62" s="31">
        <v>1</v>
      </c>
      <c r="E62" s="31">
        <v>7</v>
      </c>
      <c r="F62" s="32">
        <v>4047786</v>
      </c>
      <c r="G62" s="31">
        <v>3.6200000000000002E-4</v>
      </c>
      <c r="H62" s="5">
        <f t="shared" si="0"/>
        <v>1465.298532</v>
      </c>
      <c r="I62" s="5">
        <f t="shared" si="1"/>
        <v>35.756501668417158</v>
      </c>
      <c r="J62" s="5"/>
      <c r="K62" s="5"/>
    </row>
    <row r="63" spans="1:22">
      <c r="A63" s="31" t="s">
        <v>127</v>
      </c>
      <c r="B63" s="31" t="s">
        <v>148</v>
      </c>
      <c r="C63" s="31" t="s">
        <v>16</v>
      </c>
      <c r="D63" s="31">
        <v>1</v>
      </c>
      <c r="E63" s="31">
        <v>8</v>
      </c>
      <c r="F63" s="32">
        <v>8804337</v>
      </c>
      <c r="G63" s="31">
        <v>1.25E-4</v>
      </c>
      <c r="H63" s="5">
        <f t="shared" si="0"/>
        <v>1100.5421249999999</v>
      </c>
      <c r="I63" s="5">
        <f t="shared" si="1"/>
        <v>12.429280257477053</v>
      </c>
      <c r="J63" s="5"/>
      <c r="K63" s="5"/>
    </row>
    <row r="64" spans="1:22">
      <c r="A64" s="31" t="s">
        <v>127</v>
      </c>
      <c r="B64" s="31" t="s">
        <v>148</v>
      </c>
      <c r="C64" s="31" t="s">
        <v>16</v>
      </c>
      <c r="D64" s="31">
        <v>1</v>
      </c>
      <c r="E64" s="31">
        <v>9</v>
      </c>
      <c r="F64" s="32">
        <v>22235593</v>
      </c>
      <c r="G64" s="31">
        <v>4.8000000000000001E-5</v>
      </c>
      <c r="H64" s="5">
        <f t="shared" si="0"/>
        <v>1067.308464</v>
      </c>
      <c r="I64" s="5">
        <f t="shared" si="1"/>
        <v>4.7892226566376292</v>
      </c>
      <c r="J64" s="5"/>
      <c r="K64" s="5"/>
    </row>
    <row r="65" spans="1:11">
      <c r="A65" s="31" t="s">
        <v>127</v>
      </c>
      <c r="B65" s="31" t="s">
        <v>148</v>
      </c>
      <c r="C65" s="31" t="s">
        <v>16</v>
      </c>
      <c r="D65" s="31">
        <v>1</v>
      </c>
      <c r="E65" s="31">
        <v>10</v>
      </c>
      <c r="F65" s="32">
        <v>100000000</v>
      </c>
      <c r="G65" s="31">
        <v>1.2E-5</v>
      </c>
      <c r="H65" s="5">
        <f t="shared" si="0"/>
        <v>1200</v>
      </c>
      <c r="I65" s="5">
        <f t="shared" si="1"/>
        <v>1.1994001999499737</v>
      </c>
      <c r="J65" s="5"/>
      <c r="K65" s="5"/>
    </row>
    <row r="66" spans="1:11">
      <c r="A66" s="31" t="s">
        <v>127</v>
      </c>
      <c r="B66" s="31" t="s">
        <v>148</v>
      </c>
      <c r="C66" s="31" t="s">
        <v>128</v>
      </c>
      <c r="D66" s="31">
        <v>1</v>
      </c>
      <c r="E66" s="31">
        <v>1</v>
      </c>
      <c r="F66" s="32">
        <v>1098</v>
      </c>
      <c r="G66" s="31">
        <v>0.38401600000000002</v>
      </c>
      <c r="H66" s="5">
        <f t="shared" si="0"/>
        <v>421.64956800000004</v>
      </c>
      <c r="I66" s="5"/>
      <c r="J66" s="5"/>
      <c r="K66" s="5"/>
    </row>
    <row r="67" spans="1:11">
      <c r="A67" s="31" t="s">
        <v>127</v>
      </c>
      <c r="B67" s="31" t="s">
        <v>148</v>
      </c>
      <c r="C67" s="31" t="s">
        <v>128</v>
      </c>
      <c r="D67" s="31">
        <v>1</v>
      </c>
      <c r="E67" s="31">
        <v>2</v>
      </c>
      <c r="F67" s="32">
        <v>5694</v>
      </c>
      <c r="G67" s="31">
        <v>0.42106300000000002</v>
      </c>
      <c r="H67" s="5">
        <f t="shared" ref="H67:H130" si="2">F67*G67</f>
        <v>2397.5327219999999</v>
      </c>
      <c r="I67" s="5"/>
      <c r="J67" s="5"/>
      <c r="K67" s="5"/>
    </row>
    <row r="68" spans="1:11">
      <c r="A68" s="31" t="s">
        <v>127</v>
      </c>
      <c r="B68" s="31" t="s">
        <v>148</v>
      </c>
      <c r="C68" s="31" t="s">
        <v>128</v>
      </c>
      <c r="D68" s="31">
        <v>1</v>
      </c>
      <c r="E68" s="31">
        <v>3</v>
      </c>
      <c r="F68" s="32">
        <v>25252</v>
      </c>
      <c r="G68" s="31">
        <v>0.124377</v>
      </c>
      <c r="H68" s="5">
        <f t="shared" si="2"/>
        <v>3140.768004</v>
      </c>
      <c r="I68" s="5"/>
      <c r="J68" s="5"/>
      <c r="K68" s="5"/>
    </row>
    <row r="69" spans="1:11">
      <c r="A69" s="31" t="s">
        <v>127</v>
      </c>
      <c r="B69" s="31" t="s">
        <v>148</v>
      </c>
      <c r="C69" s="31" t="s">
        <v>128</v>
      </c>
      <c r="D69" s="31">
        <v>1</v>
      </c>
      <c r="E69" s="31">
        <v>4</v>
      </c>
      <c r="F69" s="32">
        <v>77340</v>
      </c>
      <c r="G69" s="31">
        <v>4.7606000000000002E-2</v>
      </c>
      <c r="H69" s="5">
        <f t="shared" si="2"/>
        <v>3681.8480400000003</v>
      </c>
      <c r="I69" s="5"/>
      <c r="J69" s="5"/>
      <c r="K69" s="5"/>
    </row>
    <row r="70" spans="1:11">
      <c r="A70" s="31" t="s">
        <v>127</v>
      </c>
      <c r="B70" s="31" t="s">
        <v>148</v>
      </c>
      <c r="C70" s="31" t="s">
        <v>128</v>
      </c>
      <c r="D70" s="31">
        <v>1</v>
      </c>
      <c r="E70" s="31">
        <v>5</v>
      </c>
      <c r="F70" s="32">
        <v>165678</v>
      </c>
      <c r="G70" s="31">
        <v>1.3769999999999999E-2</v>
      </c>
      <c r="H70" s="5">
        <f t="shared" si="2"/>
        <v>2281.3860599999998</v>
      </c>
      <c r="I70" s="5"/>
      <c r="J70" s="5"/>
      <c r="K70" s="5"/>
    </row>
    <row r="71" spans="1:11">
      <c r="A71" s="31" t="s">
        <v>127</v>
      </c>
      <c r="B71" s="31" t="s">
        <v>148</v>
      </c>
      <c r="C71" s="31" t="s">
        <v>128</v>
      </c>
      <c r="D71" s="31">
        <v>1</v>
      </c>
      <c r="E71" s="31">
        <v>6</v>
      </c>
      <c r="F71" s="32">
        <v>419732</v>
      </c>
      <c r="G71" s="31">
        <v>6.8719999999999996E-3</v>
      </c>
      <c r="H71" s="5">
        <f t="shared" si="2"/>
        <v>2884.3983039999998</v>
      </c>
      <c r="I71" s="5"/>
      <c r="J71" s="5"/>
      <c r="K71" s="5"/>
    </row>
    <row r="72" spans="1:11">
      <c r="A72" s="31" t="s">
        <v>127</v>
      </c>
      <c r="B72" s="31" t="s">
        <v>148</v>
      </c>
      <c r="C72" s="31" t="s">
        <v>128</v>
      </c>
      <c r="D72" s="31">
        <v>1</v>
      </c>
      <c r="E72" s="31">
        <v>7</v>
      </c>
      <c r="F72" s="32">
        <v>1130181</v>
      </c>
      <c r="G72" s="31">
        <v>1.6919999999999999E-3</v>
      </c>
      <c r="H72" s="5">
        <f t="shared" si="2"/>
        <v>1912.2662519999999</v>
      </c>
      <c r="I72" s="5"/>
      <c r="J72" s="5"/>
      <c r="K72" s="5"/>
    </row>
    <row r="73" spans="1:11">
      <c r="A73" s="31" t="s">
        <v>127</v>
      </c>
      <c r="B73" s="31" t="s">
        <v>148</v>
      </c>
      <c r="C73" s="31" t="s">
        <v>128</v>
      </c>
      <c r="D73" s="31">
        <v>1</v>
      </c>
      <c r="E73" s="31">
        <v>8</v>
      </c>
      <c r="F73" s="32">
        <v>2964902</v>
      </c>
      <c r="G73" s="31">
        <v>4.5100000000000001E-4</v>
      </c>
      <c r="H73" s="5">
        <f t="shared" si="2"/>
        <v>1337.1708020000001</v>
      </c>
      <c r="I73" s="5"/>
      <c r="J73" s="5"/>
      <c r="K73" s="5"/>
    </row>
    <row r="74" spans="1:11">
      <c r="A74" s="31" t="s">
        <v>127</v>
      </c>
      <c r="B74" s="31" t="s">
        <v>148</v>
      </c>
      <c r="C74" s="31" t="s">
        <v>128</v>
      </c>
      <c r="D74" s="31">
        <v>1</v>
      </c>
      <c r="E74" s="31">
        <v>9</v>
      </c>
      <c r="F74" s="32">
        <v>7753870</v>
      </c>
      <c r="G74" s="31">
        <v>1.11E-4</v>
      </c>
      <c r="H74" s="5">
        <f t="shared" si="2"/>
        <v>860.67957000000001</v>
      </c>
      <c r="I74" s="5"/>
      <c r="J74" s="5"/>
      <c r="K74" s="5"/>
    </row>
    <row r="75" spans="1:11">
      <c r="A75" s="31" t="s">
        <v>127</v>
      </c>
      <c r="B75" s="31" t="s">
        <v>148</v>
      </c>
      <c r="C75" s="31" t="s">
        <v>128</v>
      </c>
      <c r="D75" s="31">
        <v>1</v>
      </c>
      <c r="E75" s="31">
        <v>10</v>
      </c>
      <c r="F75" s="32">
        <v>21534264</v>
      </c>
      <c r="G75" s="31">
        <v>3.4E-5</v>
      </c>
      <c r="H75" s="5">
        <f t="shared" si="2"/>
        <v>732.16497600000002</v>
      </c>
      <c r="I75" s="5"/>
      <c r="J75" s="5"/>
      <c r="K75" s="5"/>
    </row>
    <row r="76" spans="1:11">
      <c r="A76" s="31" t="s">
        <v>127</v>
      </c>
      <c r="B76" s="31" t="s">
        <v>148</v>
      </c>
      <c r="C76" s="31" t="s">
        <v>128</v>
      </c>
      <c r="D76" s="31">
        <v>1</v>
      </c>
      <c r="E76" s="31">
        <v>11</v>
      </c>
      <c r="F76" s="32">
        <v>99617299</v>
      </c>
      <c r="G76" s="31">
        <v>7.9999999999999996E-6</v>
      </c>
      <c r="H76" s="5">
        <f t="shared" si="2"/>
        <v>796.93839199999991</v>
      </c>
      <c r="I76" s="5"/>
      <c r="J76" s="5"/>
      <c r="K76" s="5"/>
    </row>
    <row r="77" spans="1:11">
      <c r="A77" s="31" t="s">
        <v>127</v>
      </c>
      <c r="B77" s="31" t="s">
        <v>148</v>
      </c>
      <c r="C77" s="31" t="s">
        <v>151</v>
      </c>
      <c r="D77" s="31">
        <v>1</v>
      </c>
      <c r="E77" s="31">
        <v>1</v>
      </c>
      <c r="F77" s="32">
        <v>1451</v>
      </c>
      <c r="G77" s="31">
        <v>0.32480500000000001</v>
      </c>
      <c r="H77" s="5">
        <f t="shared" si="2"/>
        <v>471.292055</v>
      </c>
      <c r="I77" s="5"/>
      <c r="J77" s="5"/>
      <c r="K77" s="5"/>
    </row>
    <row r="78" spans="1:11">
      <c r="A78" s="31" t="s">
        <v>127</v>
      </c>
      <c r="B78" s="31" t="s">
        <v>148</v>
      </c>
      <c r="C78" s="31" t="s">
        <v>151</v>
      </c>
      <c r="D78" s="31">
        <v>1</v>
      </c>
      <c r="E78" s="31">
        <v>2</v>
      </c>
      <c r="F78" s="32">
        <v>6890</v>
      </c>
      <c r="G78" s="31">
        <v>0.51640399999999997</v>
      </c>
      <c r="H78" s="5">
        <f t="shared" si="2"/>
        <v>3558.0235599999996</v>
      </c>
      <c r="I78" s="5"/>
      <c r="J78" s="5"/>
      <c r="K78" s="5"/>
    </row>
    <row r="79" spans="1:11">
      <c r="A79" s="31" t="s">
        <v>127</v>
      </c>
      <c r="B79" s="31" t="s">
        <v>148</v>
      </c>
      <c r="C79" s="31" t="s">
        <v>151</v>
      </c>
      <c r="D79" s="31">
        <v>1</v>
      </c>
      <c r="E79" s="31">
        <v>3</v>
      </c>
      <c r="F79" s="32">
        <v>53926</v>
      </c>
      <c r="G79" s="31">
        <v>0.115967</v>
      </c>
      <c r="H79" s="5">
        <f t="shared" si="2"/>
        <v>6253.636442</v>
      </c>
      <c r="I79" s="5"/>
      <c r="J79" s="5"/>
      <c r="K79" s="5"/>
    </row>
    <row r="80" spans="1:11">
      <c r="A80" s="31" t="s">
        <v>127</v>
      </c>
      <c r="B80" s="31" t="s">
        <v>148</v>
      </c>
      <c r="C80" s="31" t="s">
        <v>151</v>
      </c>
      <c r="D80" s="31">
        <v>1</v>
      </c>
      <c r="E80" s="31">
        <v>4</v>
      </c>
      <c r="F80" s="32">
        <v>219528</v>
      </c>
      <c r="G80" s="31">
        <v>3.4569999999999997E-2</v>
      </c>
      <c r="H80" s="5">
        <f t="shared" si="2"/>
        <v>7589.0829599999988</v>
      </c>
      <c r="I80" s="5"/>
      <c r="J80" s="5"/>
      <c r="K80" s="5"/>
    </row>
    <row r="81" spans="1:11">
      <c r="A81" s="31" t="s">
        <v>127</v>
      </c>
      <c r="B81" s="31" t="s">
        <v>148</v>
      </c>
      <c r="C81" s="31" t="s">
        <v>151</v>
      </c>
      <c r="D81" s="31">
        <v>1</v>
      </c>
      <c r="E81" s="31">
        <v>5</v>
      </c>
      <c r="F81" s="32">
        <v>629130</v>
      </c>
      <c r="G81" s="31">
        <v>5.9899999999999997E-3</v>
      </c>
      <c r="H81" s="5">
        <f t="shared" si="2"/>
        <v>3768.4886999999999</v>
      </c>
      <c r="I81" s="5"/>
      <c r="J81" s="5"/>
      <c r="K81" s="5"/>
    </row>
    <row r="82" spans="1:11">
      <c r="A82" s="31" t="s">
        <v>127</v>
      </c>
      <c r="B82" s="31" t="s">
        <v>148</v>
      </c>
      <c r="C82" s="31" t="s">
        <v>151</v>
      </c>
      <c r="D82" s="31">
        <v>1</v>
      </c>
      <c r="E82" s="31">
        <v>6</v>
      </c>
      <c r="F82" s="32">
        <v>1551436</v>
      </c>
      <c r="G82" s="31">
        <v>1.575E-3</v>
      </c>
      <c r="H82" s="5">
        <f t="shared" si="2"/>
        <v>2443.5117</v>
      </c>
      <c r="I82" s="5"/>
      <c r="J82" s="5"/>
      <c r="K82" s="5"/>
    </row>
    <row r="83" spans="1:11">
      <c r="A83" s="31" t="s">
        <v>127</v>
      </c>
      <c r="B83" s="31" t="s">
        <v>148</v>
      </c>
      <c r="C83" s="31" t="s">
        <v>151</v>
      </c>
      <c r="D83" s="31">
        <v>1</v>
      </c>
      <c r="E83" s="31">
        <v>7</v>
      </c>
      <c r="F83" s="32">
        <v>3602922</v>
      </c>
      <c r="G83" s="31">
        <v>4.6799999999999999E-4</v>
      </c>
      <c r="H83" s="5">
        <f t="shared" si="2"/>
        <v>1686.167496</v>
      </c>
      <c r="I83" s="5"/>
      <c r="J83" s="5"/>
      <c r="K83" s="5"/>
    </row>
    <row r="84" spans="1:11">
      <c r="A84" s="31" t="s">
        <v>127</v>
      </c>
      <c r="B84" s="31" t="s">
        <v>148</v>
      </c>
      <c r="C84" s="31" t="s">
        <v>151</v>
      </c>
      <c r="D84" s="31">
        <v>1</v>
      </c>
      <c r="E84" s="31">
        <v>8</v>
      </c>
      <c r="F84" s="32">
        <v>8282408</v>
      </c>
      <c r="G84" s="31">
        <v>1.56E-4</v>
      </c>
      <c r="H84" s="5">
        <f t="shared" si="2"/>
        <v>1292.055648</v>
      </c>
      <c r="I84" s="5"/>
      <c r="J84" s="5"/>
      <c r="K84" s="5"/>
    </row>
    <row r="85" spans="1:11">
      <c r="A85" s="31" t="s">
        <v>127</v>
      </c>
      <c r="B85" s="31" t="s">
        <v>148</v>
      </c>
      <c r="C85" s="31" t="s">
        <v>151</v>
      </c>
      <c r="D85" s="31">
        <v>1</v>
      </c>
      <c r="E85" s="31">
        <v>9</v>
      </c>
      <c r="F85" s="32">
        <v>21941256</v>
      </c>
      <c r="G85" s="31">
        <v>5.3000000000000001E-5</v>
      </c>
      <c r="H85" s="5">
        <f t="shared" si="2"/>
        <v>1162.8865680000001</v>
      </c>
      <c r="I85" s="5"/>
      <c r="J85" s="5"/>
      <c r="K85" s="5"/>
    </row>
    <row r="86" spans="1:11">
      <c r="A86" s="31" t="s">
        <v>127</v>
      </c>
      <c r="B86" s="31" t="s">
        <v>148</v>
      </c>
      <c r="C86" s="31" t="s">
        <v>151</v>
      </c>
      <c r="D86" s="31">
        <v>1</v>
      </c>
      <c r="E86" s="31">
        <v>10</v>
      </c>
      <c r="F86" s="32">
        <v>100000000</v>
      </c>
      <c r="G86" s="31">
        <v>1.2E-5</v>
      </c>
      <c r="H86" s="5">
        <f t="shared" si="2"/>
        <v>1200</v>
      </c>
      <c r="I86" s="5"/>
      <c r="J86" s="5"/>
      <c r="K86" s="5"/>
    </row>
    <row r="87" spans="1:11">
      <c r="A87" s="31" t="s">
        <v>127</v>
      </c>
      <c r="B87" s="31" t="s">
        <v>148</v>
      </c>
      <c r="C87" s="31" t="s">
        <v>152</v>
      </c>
      <c r="D87" s="31">
        <v>1</v>
      </c>
      <c r="E87" s="31">
        <v>1</v>
      </c>
      <c r="F87" s="32">
        <v>1248</v>
      </c>
      <c r="G87" s="31">
        <v>0.43182100000000001</v>
      </c>
      <c r="H87" s="5">
        <f t="shared" si="2"/>
        <v>538.91260799999998</v>
      </c>
      <c r="I87" s="5"/>
      <c r="J87" s="5"/>
      <c r="K87" s="5"/>
    </row>
    <row r="88" spans="1:11">
      <c r="A88" s="31" t="s">
        <v>127</v>
      </c>
      <c r="B88" s="31" t="s">
        <v>148</v>
      </c>
      <c r="C88" s="31" t="s">
        <v>152</v>
      </c>
      <c r="D88" s="31">
        <v>1</v>
      </c>
      <c r="E88" s="31">
        <v>2</v>
      </c>
      <c r="F88" s="32">
        <v>5599</v>
      </c>
      <c r="G88" s="31">
        <v>0.389511</v>
      </c>
      <c r="H88" s="5">
        <f t="shared" si="2"/>
        <v>2180.872089</v>
      </c>
      <c r="I88" s="5"/>
      <c r="J88" s="5"/>
      <c r="K88" s="5"/>
    </row>
    <row r="89" spans="1:11">
      <c r="A89" s="31" t="s">
        <v>127</v>
      </c>
      <c r="B89" s="31" t="s">
        <v>148</v>
      </c>
      <c r="C89" s="31" t="s">
        <v>152</v>
      </c>
      <c r="D89" s="31">
        <v>1</v>
      </c>
      <c r="E89" s="31">
        <v>3</v>
      </c>
      <c r="F89" s="32">
        <v>26207</v>
      </c>
      <c r="G89" s="31">
        <v>0.127637</v>
      </c>
      <c r="H89" s="5">
        <f t="shared" si="2"/>
        <v>3344.9828590000002</v>
      </c>
      <c r="I89" s="5"/>
      <c r="J89" s="5"/>
      <c r="K89" s="5"/>
    </row>
    <row r="90" spans="1:11">
      <c r="A90" s="31" t="s">
        <v>127</v>
      </c>
      <c r="B90" s="31" t="s">
        <v>148</v>
      </c>
      <c r="C90" s="31" t="s">
        <v>152</v>
      </c>
      <c r="D90" s="31">
        <v>1</v>
      </c>
      <c r="E90" s="31">
        <v>4</v>
      </c>
      <c r="F90" s="32">
        <v>94986</v>
      </c>
      <c r="G90" s="31">
        <v>4.3035999999999998E-2</v>
      </c>
      <c r="H90" s="5">
        <f t="shared" si="2"/>
        <v>4087.8174959999997</v>
      </c>
      <c r="I90" s="5"/>
      <c r="J90" s="5"/>
      <c r="K90" s="5"/>
    </row>
    <row r="91" spans="1:11">
      <c r="A91" s="31" t="s">
        <v>127</v>
      </c>
      <c r="B91" s="31" t="s">
        <v>148</v>
      </c>
      <c r="C91" s="31" t="s">
        <v>152</v>
      </c>
      <c r="D91" s="31">
        <v>1</v>
      </c>
      <c r="E91" s="31">
        <v>5</v>
      </c>
      <c r="F91" s="32">
        <v>387060</v>
      </c>
      <c r="G91" s="31">
        <v>6.411E-3</v>
      </c>
      <c r="H91" s="5">
        <f t="shared" si="2"/>
        <v>2481.44166</v>
      </c>
      <c r="I91" s="5"/>
      <c r="J91" s="5"/>
      <c r="K91" s="5"/>
    </row>
    <row r="92" spans="1:11">
      <c r="A92" s="31" t="s">
        <v>127</v>
      </c>
      <c r="B92" s="31" t="s">
        <v>148</v>
      </c>
      <c r="C92" s="31" t="s">
        <v>152</v>
      </c>
      <c r="D92" s="31">
        <v>1</v>
      </c>
      <c r="E92" s="31">
        <v>6</v>
      </c>
      <c r="F92" s="32">
        <v>1230037</v>
      </c>
      <c r="G92" s="31">
        <v>1.212E-3</v>
      </c>
      <c r="H92" s="5">
        <f t="shared" si="2"/>
        <v>1490.804844</v>
      </c>
      <c r="I92" s="5"/>
      <c r="J92" s="5"/>
      <c r="K92" s="5"/>
    </row>
    <row r="93" spans="1:11">
      <c r="A93" s="31" t="s">
        <v>127</v>
      </c>
      <c r="B93" s="31" t="s">
        <v>148</v>
      </c>
      <c r="C93" s="31" t="s">
        <v>152</v>
      </c>
      <c r="D93" s="31">
        <v>1</v>
      </c>
      <c r="E93" s="31">
        <v>7</v>
      </c>
      <c r="F93" s="32">
        <v>3220739</v>
      </c>
      <c r="G93" s="31">
        <v>2.6400000000000002E-4</v>
      </c>
      <c r="H93" s="5">
        <f t="shared" si="2"/>
        <v>850.27509600000008</v>
      </c>
      <c r="I93" s="5"/>
      <c r="J93" s="5"/>
      <c r="K93" s="5"/>
    </row>
    <row r="94" spans="1:11">
      <c r="A94" s="31" t="s">
        <v>127</v>
      </c>
      <c r="B94" s="31" t="s">
        <v>148</v>
      </c>
      <c r="C94" s="31" t="s">
        <v>152</v>
      </c>
      <c r="D94" s="31">
        <v>1</v>
      </c>
      <c r="E94" s="31">
        <v>8</v>
      </c>
      <c r="F94" s="32">
        <v>7964672</v>
      </c>
      <c r="G94" s="31">
        <v>7.7999999999999999E-5</v>
      </c>
      <c r="H94" s="5">
        <f t="shared" si="2"/>
        <v>621.244416</v>
      </c>
      <c r="I94" s="5"/>
      <c r="J94" s="5"/>
      <c r="K94" s="5"/>
    </row>
    <row r="95" spans="1:11">
      <c r="A95" s="31" t="s">
        <v>127</v>
      </c>
      <c r="B95" s="31" t="s">
        <v>148</v>
      </c>
      <c r="C95" s="31" t="s">
        <v>152</v>
      </c>
      <c r="D95" s="31">
        <v>1</v>
      </c>
      <c r="E95" s="31">
        <v>9</v>
      </c>
      <c r="F95" s="32">
        <v>21762661</v>
      </c>
      <c r="G95" s="31">
        <v>2.4000000000000001E-5</v>
      </c>
      <c r="H95" s="5">
        <f t="shared" si="2"/>
        <v>522.30386399999998</v>
      </c>
      <c r="I95" s="5"/>
      <c r="J95" s="5"/>
      <c r="K95" s="5"/>
    </row>
    <row r="96" spans="1:11">
      <c r="A96" s="31" t="s">
        <v>127</v>
      </c>
      <c r="B96" s="31" t="s">
        <v>148</v>
      </c>
      <c r="C96" s="31" t="s">
        <v>152</v>
      </c>
      <c r="D96" s="31">
        <v>1</v>
      </c>
      <c r="E96" s="31">
        <v>10</v>
      </c>
      <c r="F96" s="32">
        <v>100000000</v>
      </c>
      <c r="G96" s="31">
        <v>6.0000000000000002E-6</v>
      </c>
      <c r="H96" s="5">
        <f t="shared" si="2"/>
        <v>600</v>
      </c>
      <c r="I96" s="5"/>
      <c r="J96" s="5"/>
      <c r="K96" s="5"/>
    </row>
    <row r="97" spans="1:11">
      <c r="A97" s="31" t="s">
        <v>127</v>
      </c>
      <c r="B97" s="31" t="s">
        <v>148</v>
      </c>
      <c r="C97" s="31" t="s">
        <v>153</v>
      </c>
      <c r="D97" s="31">
        <v>1</v>
      </c>
      <c r="E97" s="31">
        <v>1</v>
      </c>
      <c r="F97" s="32">
        <v>1210</v>
      </c>
      <c r="G97" s="31">
        <v>0.38469999999999999</v>
      </c>
      <c r="H97" s="5">
        <f t="shared" si="2"/>
        <v>465.48699999999997</v>
      </c>
      <c r="I97" s="5"/>
      <c r="J97" s="5"/>
      <c r="K97" s="5"/>
    </row>
    <row r="98" spans="1:11">
      <c r="A98" s="31" t="s">
        <v>127</v>
      </c>
      <c r="B98" s="31" t="s">
        <v>148</v>
      </c>
      <c r="C98" s="31" t="s">
        <v>153</v>
      </c>
      <c r="D98" s="31">
        <v>1</v>
      </c>
      <c r="E98" s="31">
        <v>2</v>
      </c>
      <c r="F98" s="32">
        <v>8761</v>
      </c>
      <c r="G98" s="31">
        <v>0.409773</v>
      </c>
      <c r="H98" s="5">
        <f t="shared" si="2"/>
        <v>3590.0212529999999</v>
      </c>
      <c r="I98" s="5"/>
      <c r="J98" s="5"/>
      <c r="K98" s="5"/>
    </row>
    <row r="99" spans="1:11">
      <c r="A99" s="31" t="s">
        <v>127</v>
      </c>
      <c r="B99" s="31" t="s">
        <v>148</v>
      </c>
      <c r="C99" s="31" t="s">
        <v>153</v>
      </c>
      <c r="D99" s="31">
        <v>1</v>
      </c>
      <c r="E99" s="31">
        <v>3</v>
      </c>
      <c r="F99" s="32">
        <v>45559</v>
      </c>
      <c r="G99" s="31">
        <v>0.12812899999999999</v>
      </c>
      <c r="H99" s="5">
        <f t="shared" si="2"/>
        <v>5837.4291109999995</v>
      </c>
      <c r="I99" s="5"/>
      <c r="J99" s="5"/>
      <c r="K99" s="5"/>
    </row>
    <row r="100" spans="1:11">
      <c r="A100" s="31" t="s">
        <v>127</v>
      </c>
      <c r="B100" s="31" t="s">
        <v>148</v>
      </c>
      <c r="C100" s="31" t="s">
        <v>153</v>
      </c>
      <c r="D100" s="31">
        <v>1</v>
      </c>
      <c r="E100" s="31">
        <v>4</v>
      </c>
      <c r="F100" s="32">
        <v>106080</v>
      </c>
      <c r="G100" s="31">
        <v>6.3673999999999994E-2</v>
      </c>
      <c r="H100" s="5">
        <f t="shared" si="2"/>
        <v>6754.5379199999998</v>
      </c>
      <c r="I100" s="5"/>
      <c r="J100" s="5"/>
      <c r="K100" s="5"/>
    </row>
    <row r="101" spans="1:11">
      <c r="A101" s="31" t="s">
        <v>127</v>
      </c>
      <c r="B101" s="31" t="s">
        <v>148</v>
      </c>
      <c r="C101" s="31" t="s">
        <v>153</v>
      </c>
      <c r="D101" s="31">
        <v>1</v>
      </c>
      <c r="E101" s="31">
        <v>5</v>
      </c>
      <c r="F101" s="32">
        <v>451637</v>
      </c>
      <c r="G101" s="31">
        <v>1.1367E-2</v>
      </c>
      <c r="H101" s="5">
        <f t="shared" si="2"/>
        <v>5133.7577790000005</v>
      </c>
      <c r="I101" s="5"/>
      <c r="J101" s="5"/>
      <c r="K101" s="5"/>
    </row>
    <row r="102" spans="1:11">
      <c r="A102" s="31" t="s">
        <v>127</v>
      </c>
      <c r="B102" s="31" t="s">
        <v>148</v>
      </c>
      <c r="C102" s="31" t="s">
        <v>153</v>
      </c>
      <c r="D102" s="31">
        <v>1</v>
      </c>
      <c r="E102" s="31">
        <v>6</v>
      </c>
      <c r="F102" s="32">
        <v>1434233</v>
      </c>
      <c r="G102" s="31">
        <v>1.7799999999999999E-3</v>
      </c>
      <c r="H102" s="5">
        <f t="shared" si="2"/>
        <v>2552.9347399999997</v>
      </c>
      <c r="I102" s="5"/>
      <c r="J102" s="5"/>
      <c r="K102" s="5"/>
    </row>
    <row r="103" spans="1:11">
      <c r="A103" s="31" t="s">
        <v>127</v>
      </c>
      <c r="B103" s="31" t="s">
        <v>148</v>
      </c>
      <c r="C103" s="31" t="s">
        <v>153</v>
      </c>
      <c r="D103" s="31">
        <v>1</v>
      </c>
      <c r="E103" s="31">
        <v>7</v>
      </c>
      <c r="F103" s="32">
        <v>3738325</v>
      </c>
      <c r="G103" s="31">
        <v>4.0499999999999998E-4</v>
      </c>
      <c r="H103" s="5">
        <f t="shared" si="2"/>
        <v>1514.0216249999999</v>
      </c>
      <c r="I103" s="5"/>
      <c r="J103" s="5"/>
      <c r="K103" s="5"/>
    </row>
    <row r="104" spans="1:11">
      <c r="A104" s="31" t="s">
        <v>127</v>
      </c>
      <c r="B104" s="31" t="s">
        <v>148</v>
      </c>
      <c r="C104" s="31" t="s">
        <v>153</v>
      </c>
      <c r="D104" s="31">
        <v>1</v>
      </c>
      <c r="E104" s="31">
        <v>8</v>
      </c>
      <c r="F104" s="32">
        <v>8755901</v>
      </c>
      <c r="G104" s="31">
        <v>1.18E-4</v>
      </c>
      <c r="H104" s="5">
        <f t="shared" si="2"/>
        <v>1033.196318</v>
      </c>
      <c r="I104" s="5"/>
      <c r="J104" s="5"/>
      <c r="K104" s="5"/>
    </row>
    <row r="105" spans="1:11">
      <c r="A105" s="31" t="s">
        <v>127</v>
      </c>
      <c r="B105" s="31" t="s">
        <v>148</v>
      </c>
      <c r="C105" s="31" t="s">
        <v>153</v>
      </c>
      <c r="D105" s="31">
        <v>1</v>
      </c>
      <c r="E105" s="31">
        <v>9</v>
      </c>
      <c r="F105" s="32">
        <v>22352124</v>
      </c>
      <c r="G105" s="31">
        <v>4.3000000000000002E-5</v>
      </c>
      <c r="H105" s="5">
        <f t="shared" si="2"/>
        <v>961.14133200000003</v>
      </c>
      <c r="I105" s="5"/>
      <c r="J105" s="5"/>
      <c r="K105" s="5"/>
    </row>
    <row r="106" spans="1:11">
      <c r="A106" s="31" t="s">
        <v>127</v>
      </c>
      <c r="B106" s="31" t="s">
        <v>148</v>
      </c>
      <c r="C106" s="31" t="s">
        <v>153</v>
      </c>
      <c r="D106" s="31">
        <v>1</v>
      </c>
      <c r="E106" s="31">
        <v>10</v>
      </c>
      <c r="F106" s="32">
        <v>100000000</v>
      </c>
      <c r="G106" s="31">
        <v>1.1E-5</v>
      </c>
      <c r="H106" s="5">
        <f t="shared" si="2"/>
        <v>1100</v>
      </c>
      <c r="I106" s="5"/>
      <c r="J106" s="5"/>
      <c r="K106" s="5"/>
    </row>
    <row r="107" spans="1:11">
      <c r="A107" s="31" t="s">
        <v>127</v>
      </c>
      <c r="B107" s="31" t="s">
        <v>148</v>
      </c>
      <c r="C107" s="31" t="s">
        <v>154</v>
      </c>
      <c r="D107" s="31">
        <v>1</v>
      </c>
      <c r="E107" s="31">
        <v>1</v>
      </c>
      <c r="F107" s="32">
        <v>882</v>
      </c>
      <c r="G107" s="31">
        <v>0.348605</v>
      </c>
      <c r="H107" s="5">
        <f t="shared" si="2"/>
        <v>307.46960999999999</v>
      </c>
      <c r="I107" s="5"/>
      <c r="J107" s="5"/>
      <c r="K107" s="5"/>
    </row>
    <row r="108" spans="1:11">
      <c r="A108" s="31" t="s">
        <v>127</v>
      </c>
      <c r="B108" s="31" t="s">
        <v>148</v>
      </c>
      <c r="C108" s="31" t="s">
        <v>154</v>
      </c>
      <c r="D108" s="31">
        <v>1</v>
      </c>
      <c r="E108" s="31">
        <v>2</v>
      </c>
      <c r="F108" s="32">
        <v>4666</v>
      </c>
      <c r="G108" s="31">
        <v>0.393343</v>
      </c>
      <c r="H108" s="5">
        <f t="shared" si="2"/>
        <v>1835.338438</v>
      </c>
      <c r="I108" s="5"/>
      <c r="J108" s="5"/>
      <c r="K108" s="5"/>
    </row>
    <row r="109" spans="1:11">
      <c r="A109" s="31" t="s">
        <v>127</v>
      </c>
      <c r="B109" s="31" t="s">
        <v>148</v>
      </c>
      <c r="C109" s="31" t="s">
        <v>154</v>
      </c>
      <c r="D109" s="31">
        <v>1</v>
      </c>
      <c r="E109" s="31">
        <v>3</v>
      </c>
      <c r="F109" s="32">
        <v>21446</v>
      </c>
      <c r="G109" s="31">
        <v>0.16666800000000001</v>
      </c>
      <c r="H109" s="5">
        <f t="shared" si="2"/>
        <v>3574.3619280000003</v>
      </c>
      <c r="I109" s="5"/>
      <c r="J109" s="5"/>
      <c r="K109" s="5"/>
    </row>
    <row r="110" spans="1:11">
      <c r="A110" s="31" t="s">
        <v>127</v>
      </c>
      <c r="B110" s="31" t="s">
        <v>148</v>
      </c>
      <c r="C110" s="31" t="s">
        <v>154</v>
      </c>
      <c r="D110" s="31">
        <v>1</v>
      </c>
      <c r="E110" s="31">
        <v>4</v>
      </c>
      <c r="F110" s="32">
        <v>73668</v>
      </c>
      <c r="G110" s="31">
        <v>7.5584999999999999E-2</v>
      </c>
      <c r="H110" s="5">
        <f t="shared" si="2"/>
        <v>5568.19578</v>
      </c>
      <c r="I110" s="5"/>
      <c r="J110" s="5"/>
      <c r="K110" s="5"/>
    </row>
    <row r="111" spans="1:11">
      <c r="A111" s="31" t="s">
        <v>127</v>
      </c>
      <c r="B111" s="31" t="s">
        <v>148</v>
      </c>
      <c r="C111" s="31" t="s">
        <v>154</v>
      </c>
      <c r="D111" s="31">
        <v>1</v>
      </c>
      <c r="E111" s="31">
        <v>5</v>
      </c>
      <c r="F111" s="32">
        <v>243870</v>
      </c>
      <c r="G111" s="31">
        <v>1.0468E-2</v>
      </c>
      <c r="H111" s="5">
        <f t="shared" si="2"/>
        <v>2552.8311600000002</v>
      </c>
      <c r="I111" s="5"/>
      <c r="J111" s="5"/>
      <c r="K111" s="5"/>
    </row>
    <row r="112" spans="1:11">
      <c r="A112" s="31" t="s">
        <v>127</v>
      </c>
      <c r="B112" s="31" t="s">
        <v>148</v>
      </c>
      <c r="C112" s="31" t="s">
        <v>154</v>
      </c>
      <c r="D112" s="31">
        <v>1</v>
      </c>
      <c r="E112" s="31">
        <v>6</v>
      </c>
      <c r="F112" s="32">
        <v>596450</v>
      </c>
      <c r="G112" s="31">
        <v>3.9550000000000002E-3</v>
      </c>
      <c r="H112" s="5">
        <f t="shared" si="2"/>
        <v>2358.95975</v>
      </c>
      <c r="I112" s="5"/>
      <c r="J112" s="5"/>
      <c r="K112" s="5"/>
    </row>
    <row r="113" spans="1:11">
      <c r="A113" s="31" t="s">
        <v>127</v>
      </c>
      <c r="B113" s="31" t="s">
        <v>148</v>
      </c>
      <c r="C113" s="31" t="s">
        <v>154</v>
      </c>
      <c r="D113" s="31">
        <v>1</v>
      </c>
      <c r="E113" s="31">
        <v>7</v>
      </c>
      <c r="F113" s="32">
        <v>1529253</v>
      </c>
      <c r="G113" s="31">
        <v>9.7300000000000002E-4</v>
      </c>
      <c r="H113" s="5">
        <f t="shared" si="2"/>
        <v>1487.9631690000001</v>
      </c>
      <c r="I113" s="5"/>
      <c r="J113" s="5"/>
      <c r="K113" s="5"/>
    </row>
    <row r="114" spans="1:11">
      <c r="A114" s="31" t="s">
        <v>127</v>
      </c>
      <c r="B114" s="31" t="s">
        <v>148</v>
      </c>
      <c r="C114" s="31" t="s">
        <v>154</v>
      </c>
      <c r="D114" s="31">
        <v>1</v>
      </c>
      <c r="E114" s="31">
        <v>8</v>
      </c>
      <c r="F114" s="32">
        <v>3605812</v>
      </c>
      <c r="G114" s="31">
        <v>2.7399999999999999E-4</v>
      </c>
      <c r="H114" s="5">
        <f t="shared" si="2"/>
        <v>987.99248799999998</v>
      </c>
      <c r="I114" s="5"/>
      <c r="J114" s="5"/>
      <c r="K114" s="5"/>
    </row>
    <row r="115" spans="1:11">
      <c r="A115" s="31" t="s">
        <v>127</v>
      </c>
      <c r="B115" s="31" t="s">
        <v>148</v>
      </c>
      <c r="C115" s="31" t="s">
        <v>154</v>
      </c>
      <c r="D115" s="31">
        <v>1</v>
      </c>
      <c r="E115" s="31">
        <v>9</v>
      </c>
      <c r="F115" s="32">
        <v>8287476</v>
      </c>
      <c r="G115" s="31">
        <v>9.1000000000000003E-5</v>
      </c>
      <c r="H115" s="5">
        <f t="shared" si="2"/>
        <v>754.16031600000008</v>
      </c>
      <c r="I115" s="5"/>
      <c r="J115" s="5"/>
      <c r="K115" s="5"/>
    </row>
    <row r="116" spans="1:11">
      <c r="A116" s="31" t="s">
        <v>127</v>
      </c>
      <c r="B116" s="31" t="s">
        <v>148</v>
      </c>
      <c r="C116" s="31" t="s">
        <v>154</v>
      </c>
      <c r="D116" s="31">
        <v>1</v>
      </c>
      <c r="E116" s="31">
        <v>10</v>
      </c>
      <c r="F116" s="32">
        <v>21922269</v>
      </c>
      <c r="G116" s="31">
        <v>3.1000000000000001E-5</v>
      </c>
      <c r="H116" s="5">
        <f t="shared" si="2"/>
        <v>679.59033900000009</v>
      </c>
      <c r="I116" s="5"/>
      <c r="J116" s="5"/>
      <c r="K116" s="5"/>
    </row>
    <row r="117" spans="1:11">
      <c r="A117" s="31" t="s">
        <v>127</v>
      </c>
      <c r="B117" s="31" t="s">
        <v>148</v>
      </c>
      <c r="C117" s="31" t="s">
        <v>154</v>
      </c>
      <c r="D117" s="31">
        <v>1</v>
      </c>
      <c r="E117" s="31">
        <v>11</v>
      </c>
      <c r="F117" s="32">
        <v>100000000</v>
      </c>
      <c r="G117" s="31">
        <v>6.9999999999999999E-6</v>
      </c>
      <c r="H117" s="5">
        <f t="shared" si="2"/>
        <v>700</v>
      </c>
      <c r="I117" s="5"/>
      <c r="J117" s="5"/>
      <c r="K117" s="5"/>
    </row>
    <row r="118" spans="1:11">
      <c r="A118" s="31" t="s">
        <v>127</v>
      </c>
      <c r="B118" s="31" t="s">
        <v>148</v>
      </c>
      <c r="C118" s="31" t="s">
        <v>155</v>
      </c>
      <c r="D118" s="31">
        <v>1</v>
      </c>
      <c r="E118" s="31">
        <v>1</v>
      </c>
      <c r="F118" s="32">
        <v>894</v>
      </c>
      <c r="G118" s="31">
        <v>0.40621800000000002</v>
      </c>
      <c r="H118" s="5">
        <f t="shared" si="2"/>
        <v>363.15889200000004</v>
      </c>
      <c r="I118" s="5"/>
      <c r="J118" s="5"/>
      <c r="K118" s="5"/>
    </row>
    <row r="119" spans="1:11">
      <c r="A119" s="31" t="s">
        <v>127</v>
      </c>
      <c r="B119" s="31" t="s">
        <v>148</v>
      </c>
      <c r="C119" s="31" t="s">
        <v>155</v>
      </c>
      <c r="D119" s="31">
        <v>1</v>
      </c>
      <c r="E119" s="31">
        <v>2</v>
      </c>
      <c r="F119" s="32">
        <v>3522</v>
      </c>
      <c r="G119" s="31">
        <v>0.34554299999999999</v>
      </c>
      <c r="H119" s="5">
        <f t="shared" si="2"/>
        <v>1217.002446</v>
      </c>
      <c r="I119" s="5"/>
      <c r="J119" s="5"/>
      <c r="K119" s="5"/>
    </row>
    <row r="120" spans="1:11">
      <c r="A120" s="31" t="s">
        <v>127</v>
      </c>
      <c r="B120" s="31" t="s">
        <v>148</v>
      </c>
      <c r="C120" s="31" t="s">
        <v>155</v>
      </c>
      <c r="D120" s="31">
        <v>1</v>
      </c>
      <c r="E120" s="31">
        <v>3</v>
      </c>
      <c r="F120" s="32">
        <v>10377</v>
      </c>
      <c r="G120" s="31">
        <v>0.17466400000000001</v>
      </c>
      <c r="H120" s="5">
        <f t="shared" si="2"/>
        <v>1812.4883280000001</v>
      </c>
      <c r="I120" s="5"/>
      <c r="J120" s="5"/>
      <c r="K120" s="5"/>
    </row>
    <row r="121" spans="1:11">
      <c r="A121" s="31" t="s">
        <v>127</v>
      </c>
      <c r="B121" s="31" t="s">
        <v>148</v>
      </c>
      <c r="C121" s="31" t="s">
        <v>155</v>
      </c>
      <c r="D121" s="31">
        <v>1</v>
      </c>
      <c r="E121" s="31">
        <v>4</v>
      </c>
      <c r="F121" s="32">
        <v>41817</v>
      </c>
      <c r="G121" s="31">
        <v>4.3243999999999998E-2</v>
      </c>
      <c r="H121" s="5">
        <f t="shared" si="2"/>
        <v>1808.3343479999999</v>
      </c>
      <c r="I121" s="5"/>
      <c r="J121" s="5"/>
      <c r="K121" s="5"/>
    </row>
    <row r="122" spans="1:11">
      <c r="A122" s="31" t="s">
        <v>127</v>
      </c>
      <c r="B122" s="31" t="s">
        <v>148</v>
      </c>
      <c r="C122" s="31" t="s">
        <v>155</v>
      </c>
      <c r="D122" s="31">
        <v>1</v>
      </c>
      <c r="E122" s="31">
        <v>5</v>
      </c>
      <c r="F122" s="32">
        <v>78130</v>
      </c>
      <c r="G122" s="31">
        <v>2.3463000000000001E-2</v>
      </c>
      <c r="H122" s="5">
        <f t="shared" si="2"/>
        <v>1833.1641900000002</v>
      </c>
      <c r="I122" s="5"/>
      <c r="J122" s="5"/>
      <c r="K122" s="5"/>
    </row>
    <row r="123" spans="1:11">
      <c r="A123" s="31" t="s">
        <v>127</v>
      </c>
      <c r="B123" s="31" t="s">
        <v>148</v>
      </c>
      <c r="C123" s="31" t="s">
        <v>155</v>
      </c>
      <c r="D123" s="31">
        <v>1</v>
      </c>
      <c r="E123" s="31">
        <v>6</v>
      </c>
      <c r="F123" s="32">
        <v>313056</v>
      </c>
      <c r="G123" s="31">
        <v>5.3220000000000003E-3</v>
      </c>
      <c r="H123" s="5">
        <f t="shared" si="2"/>
        <v>1666.0840320000002</v>
      </c>
      <c r="I123" s="5"/>
      <c r="J123" s="5"/>
      <c r="K123" s="5"/>
    </row>
    <row r="124" spans="1:11">
      <c r="A124" s="31" t="s">
        <v>127</v>
      </c>
      <c r="B124" s="31" t="s">
        <v>148</v>
      </c>
      <c r="C124" s="31" t="s">
        <v>155</v>
      </c>
      <c r="D124" s="31">
        <v>1</v>
      </c>
      <c r="E124" s="31">
        <v>7</v>
      </c>
      <c r="F124" s="32">
        <v>904762</v>
      </c>
      <c r="G124" s="31">
        <v>1.1659999999999999E-3</v>
      </c>
      <c r="H124" s="5">
        <f t="shared" si="2"/>
        <v>1054.9524919999999</v>
      </c>
      <c r="I124" s="5"/>
      <c r="J124" s="5"/>
      <c r="K124" s="5"/>
    </row>
    <row r="125" spans="1:11">
      <c r="A125" s="31" t="s">
        <v>127</v>
      </c>
      <c r="B125" s="31" t="s">
        <v>148</v>
      </c>
      <c r="C125" s="31" t="s">
        <v>155</v>
      </c>
      <c r="D125" s="31">
        <v>1</v>
      </c>
      <c r="E125" s="31">
        <v>8</v>
      </c>
      <c r="F125" s="32">
        <v>2454986</v>
      </c>
      <c r="G125" s="31">
        <v>2.7700000000000001E-4</v>
      </c>
      <c r="H125" s="5">
        <f t="shared" si="2"/>
        <v>680.03112199999998</v>
      </c>
      <c r="I125" s="5"/>
      <c r="J125" s="5"/>
      <c r="K125" s="5"/>
    </row>
    <row r="126" spans="1:11">
      <c r="A126" s="31" t="s">
        <v>127</v>
      </c>
      <c r="B126" s="31" t="s">
        <v>148</v>
      </c>
      <c r="C126" s="31" t="s">
        <v>155</v>
      </c>
      <c r="D126" s="31">
        <v>1</v>
      </c>
      <c r="E126" s="31">
        <v>9</v>
      </c>
      <c r="F126" s="32">
        <v>6252713</v>
      </c>
      <c r="G126" s="31">
        <v>7.2999999999999999E-5</v>
      </c>
      <c r="H126" s="5">
        <f t="shared" si="2"/>
        <v>456.44804899999997</v>
      </c>
      <c r="I126" s="5"/>
      <c r="J126" s="5"/>
      <c r="K126" s="5"/>
    </row>
    <row r="127" spans="1:11">
      <c r="A127" s="31" t="s">
        <v>127</v>
      </c>
      <c r="B127" s="31" t="s">
        <v>148</v>
      </c>
      <c r="C127" s="31" t="s">
        <v>155</v>
      </c>
      <c r="D127" s="31">
        <v>1</v>
      </c>
      <c r="E127" s="31">
        <v>10</v>
      </c>
      <c r="F127" s="32">
        <v>14140508</v>
      </c>
      <c r="G127" s="31">
        <v>1.5999999999999999E-5</v>
      </c>
      <c r="H127" s="5">
        <f t="shared" si="2"/>
        <v>226.24812799999998</v>
      </c>
      <c r="I127" s="5"/>
      <c r="J127" s="5"/>
      <c r="K127" s="5"/>
    </row>
    <row r="128" spans="1:11">
      <c r="A128" s="31" t="s">
        <v>127</v>
      </c>
      <c r="B128" s="31" t="s">
        <v>148</v>
      </c>
      <c r="C128" s="31" t="s">
        <v>155</v>
      </c>
      <c r="D128" s="31">
        <v>1</v>
      </c>
      <c r="E128" s="31">
        <v>11</v>
      </c>
      <c r="F128" s="32">
        <v>24583562</v>
      </c>
      <c r="G128" s="31">
        <v>1.0000000000000001E-5</v>
      </c>
      <c r="H128" s="5">
        <f t="shared" si="2"/>
        <v>245.83562000000003</v>
      </c>
      <c r="I128" s="5"/>
      <c r="J128" s="5"/>
      <c r="K128" s="5"/>
    </row>
    <row r="129" spans="1:11">
      <c r="A129" s="31" t="s">
        <v>127</v>
      </c>
      <c r="B129" s="31" t="s">
        <v>148</v>
      </c>
      <c r="C129" s="31" t="s">
        <v>155</v>
      </c>
      <c r="D129" s="31">
        <v>1</v>
      </c>
      <c r="E129" s="31">
        <v>12</v>
      </c>
      <c r="F129" s="32">
        <v>100000000</v>
      </c>
      <c r="G129" s="31">
        <v>3.9999999999999998E-6</v>
      </c>
      <c r="H129" s="5">
        <f t="shared" si="2"/>
        <v>400</v>
      </c>
      <c r="I129" s="5"/>
      <c r="J129" s="5"/>
      <c r="K129" s="5"/>
    </row>
    <row r="130" spans="1:11">
      <c r="A130" s="31" t="s">
        <v>127</v>
      </c>
      <c r="B130" s="31" t="s">
        <v>148</v>
      </c>
      <c r="C130" s="31" t="s">
        <v>120</v>
      </c>
      <c r="D130" s="31">
        <v>1</v>
      </c>
      <c r="E130" s="31">
        <v>1</v>
      </c>
      <c r="F130" s="32">
        <v>1408</v>
      </c>
      <c r="G130" s="31">
        <v>0.39776099999999998</v>
      </c>
      <c r="H130" s="5">
        <f t="shared" si="2"/>
        <v>560.04748799999993</v>
      </c>
      <c r="I130" s="5"/>
      <c r="J130" s="5"/>
      <c r="K130" s="5"/>
    </row>
    <row r="131" spans="1:11">
      <c r="A131" s="31" t="s">
        <v>127</v>
      </c>
      <c r="B131" s="31" t="s">
        <v>148</v>
      </c>
      <c r="C131" s="31" t="s">
        <v>120</v>
      </c>
      <c r="D131" s="31">
        <v>1</v>
      </c>
      <c r="E131" s="31">
        <v>2</v>
      </c>
      <c r="F131" s="32">
        <v>13815</v>
      </c>
      <c r="G131" s="31">
        <v>0.36827199999999999</v>
      </c>
      <c r="H131" s="5">
        <f t="shared" ref="H131:H194" si="3">F131*G131</f>
        <v>5087.6776799999998</v>
      </c>
      <c r="I131" s="5"/>
      <c r="J131" s="5"/>
      <c r="K131" s="5"/>
    </row>
    <row r="132" spans="1:11">
      <c r="A132" s="31" t="s">
        <v>127</v>
      </c>
      <c r="B132" s="31" t="s">
        <v>148</v>
      </c>
      <c r="C132" s="31" t="s">
        <v>120</v>
      </c>
      <c r="D132" s="31">
        <v>1</v>
      </c>
      <c r="E132" s="31">
        <v>3</v>
      </c>
      <c r="F132" s="32">
        <v>73683</v>
      </c>
      <c r="G132" s="31">
        <v>0.195248</v>
      </c>
      <c r="H132" s="5">
        <f t="shared" si="3"/>
        <v>14386.458384</v>
      </c>
      <c r="I132" s="5"/>
      <c r="J132" s="5"/>
      <c r="K132" s="5"/>
    </row>
    <row r="133" spans="1:11">
      <c r="A133" s="31" t="s">
        <v>127</v>
      </c>
      <c r="B133" s="31" t="s">
        <v>148</v>
      </c>
      <c r="C133" s="31" t="s">
        <v>120</v>
      </c>
      <c r="D133" s="31">
        <v>1</v>
      </c>
      <c r="E133" s="31">
        <v>4</v>
      </c>
      <c r="F133" s="32">
        <v>269839</v>
      </c>
      <c r="G133" s="31">
        <v>2.9949E-2</v>
      </c>
      <c r="H133" s="5">
        <f t="shared" si="3"/>
        <v>8081.4082109999999</v>
      </c>
      <c r="I133" s="5"/>
      <c r="J133" s="5"/>
      <c r="K133" s="5"/>
    </row>
    <row r="134" spans="1:11">
      <c r="A134" s="31" t="s">
        <v>127</v>
      </c>
      <c r="B134" s="31" t="s">
        <v>148</v>
      </c>
      <c r="C134" s="31" t="s">
        <v>120</v>
      </c>
      <c r="D134" s="31">
        <v>1</v>
      </c>
      <c r="E134" s="31">
        <v>5</v>
      </c>
      <c r="F134" s="32">
        <v>758228</v>
      </c>
      <c r="G134" s="31">
        <v>6.5799999999999999E-3</v>
      </c>
      <c r="H134" s="5">
        <f t="shared" si="3"/>
        <v>4989.1402399999997</v>
      </c>
      <c r="I134" s="5"/>
      <c r="J134" s="5"/>
      <c r="K134" s="5"/>
    </row>
    <row r="135" spans="1:11">
      <c r="A135" s="31" t="s">
        <v>127</v>
      </c>
      <c r="B135" s="31" t="s">
        <v>148</v>
      </c>
      <c r="C135" s="31" t="s">
        <v>120</v>
      </c>
      <c r="D135" s="31">
        <v>1</v>
      </c>
      <c r="E135" s="31">
        <v>6</v>
      </c>
      <c r="F135" s="32">
        <v>2151403</v>
      </c>
      <c r="G135" s="31">
        <v>1.707E-3</v>
      </c>
      <c r="H135" s="5">
        <f t="shared" si="3"/>
        <v>3672.4449209999998</v>
      </c>
      <c r="I135" s="5"/>
      <c r="J135" s="5"/>
      <c r="K135" s="5"/>
    </row>
    <row r="136" spans="1:11">
      <c r="A136" s="31" t="s">
        <v>127</v>
      </c>
      <c r="B136" s="31" t="s">
        <v>148</v>
      </c>
      <c r="C136" s="31" t="s">
        <v>120</v>
      </c>
      <c r="D136" s="31">
        <v>1</v>
      </c>
      <c r="E136" s="31">
        <v>7</v>
      </c>
      <c r="F136" s="32">
        <v>5884410</v>
      </c>
      <c r="G136" s="31">
        <v>3.4699999999999998E-4</v>
      </c>
      <c r="H136" s="5">
        <f t="shared" si="3"/>
        <v>2041.8902699999999</v>
      </c>
      <c r="I136" s="5"/>
      <c r="J136" s="5"/>
      <c r="K136" s="5"/>
    </row>
    <row r="137" spans="1:11">
      <c r="A137" s="31" t="s">
        <v>127</v>
      </c>
      <c r="B137" s="31" t="s">
        <v>148</v>
      </c>
      <c r="C137" s="31" t="s">
        <v>120</v>
      </c>
      <c r="D137" s="31">
        <v>1</v>
      </c>
      <c r="E137" s="31">
        <v>8</v>
      </c>
      <c r="F137" s="32">
        <v>13660258</v>
      </c>
      <c r="G137" s="31">
        <v>7.8999999999999996E-5</v>
      </c>
      <c r="H137" s="5">
        <f t="shared" si="3"/>
        <v>1079.160382</v>
      </c>
      <c r="I137" s="5"/>
      <c r="J137" s="5"/>
      <c r="K137" s="5"/>
    </row>
    <row r="138" spans="1:11">
      <c r="A138" s="31" t="s">
        <v>127</v>
      </c>
      <c r="B138" s="31" t="s">
        <v>148</v>
      </c>
      <c r="C138" s="31" t="s">
        <v>120</v>
      </c>
      <c r="D138" s="31">
        <v>1</v>
      </c>
      <c r="E138" s="31">
        <v>9</v>
      </c>
      <c r="F138" s="32">
        <v>25216922</v>
      </c>
      <c r="G138" s="31">
        <v>4.1E-5</v>
      </c>
      <c r="H138" s="5">
        <f t="shared" si="3"/>
        <v>1033.8938020000001</v>
      </c>
      <c r="I138" s="5"/>
      <c r="J138" s="5"/>
      <c r="K138" s="5"/>
    </row>
    <row r="139" spans="1:11">
      <c r="A139" s="31" t="s">
        <v>127</v>
      </c>
      <c r="B139" s="31" t="s">
        <v>148</v>
      </c>
      <c r="C139" s="31" t="s">
        <v>120</v>
      </c>
      <c r="D139" s="31">
        <v>1</v>
      </c>
      <c r="E139" s="31">
        <v>10</v>
      </c>
      <c r="F139" s="32">
        <v>100000000</v>
      </c>
      <c r="G139" s="31">
        <v>1.5999999999999999E-5</v>
      </c>
      <c r="H139" s="5">
        <f t="shared" si="3"/>
        <v>1600</v>
      </c>
      <c r="I139" s="5"/>
      <c r="J139" s="5"/>
      <c r="K139" s="5"/>
    </row>
    <row r="140" spans="1:11">
      <c r="A140" s="31" t="s">
        <v>127</v>
      </c>
      <c r="B140" s="31" t="s">
        <v>148</v>
      </c>
      <c r="C140" s="31" t="s">
        <v>65</v>
      </c>
      <c r="D140" s="31">
        <v>1</v>
      </c>
      <c r="E140" s="31">
        <v>1</v>
      </c>
      <c r="F140" s="32">
        <v>823</v>
      </c>
      <c r="G140" s="31">
        <v>0.27583800000000003</v>
      </c>
      <c r="H140" s="5">
        <f t="shared" si="3"/>
        <v>227.01467400000001</v>
      </c>
      <c r="I140" s="5"/>
      <c r="J140" s="5"/>
      <c r="K140" s="5"/>
    </row>
    <row r="141" spans="1:11">
      <c r="A141" s="31" t="s">
        <v>127</v>
      </c>
      <c r="B141" s="31" t="s">
        <v>148</v>
      </c>
      <c r="C141" s="31" t="s">
        <v>65</v>
      </c>
      <c r="D141" s="31">
        <v>1</v>
      </c>
      <c r="E141" s="31">
        <v>2</v>
      </c>
      <c r="F141" s="32">
        <v>4515</v>
      </c>
      <c r="G141" s="31">
        <v>0.25134699999999999</v>
      </c>
      <c r="H141" s="5">
        <f t="shared" si="3"/>
        <v>1134.8317049999998</v>
      </c>
      <c r="I141" s="5"/>
      <c r="J141" s="5"/>
      <c r="K141" s="5"/>
    </row>
    <row r="142" spans="1:11">
      <c r="A142" s="31" t="s">
        <v>127</v>
      </c>
      <c r="B142" s="31" t="s">
        <v>148</v>
      </c>
      <c r="C142" s="31" t="s">
        <v>65</v>
      </c>
      <c r="D142" s="31">
        <v>1</v>
      </c>
      <c r="E142" s="31">
        <v>3</v>
      </c>
      <c r="F142" s="32">
        <v>18361</v>
      </c>
      <c r="G142" s="31">
        <v>0.217469</v>
      </c>
      <c r="H142" s="5">
        <f t="shared" si="3"/>
        <v>3992.9483089999999</v>
      </c>
      <c r="I142" s="5"/>
      <c r="J142" s="5"/>
      <c r="K142" s="5"/>
    </row>
    <row r="143" spans="1:11">
      <c r="A143" s="31" t="s">
        <v>127</v>
      </c>
      <c r="B143" s="31" t="s">
        <v>148</v>
      </c>
      <c r="C143" s="31" t="s">
        <v>65</v>
      </c>
      <c r="D143" s="31">
        <v>1</v>
      </c>
      <c r="E143" s="31">
        <v>4</v>
      </c>
      <c r="F143" s="32">
        <v>70591</v>
      </c>
      <c r="G143" s="31">
        <v>0.17965999999999999</v>
      </c>
      <c r="H143" s="5">
        <f t="shared" si="3"/>
        <v>12682.379059999999</v>
      </c>
      <c r="I143" s="5"/>
      <c r="J143" s="5"/>
      <c r="K143" s="5"/>
    </row>
    <row r="144" spans="1:11">
      <c r="A144" s="31" t="s">
        <v>127</v>
      </c>
      <c r="B144" s="31" t="s">
        <v>148</v>
      </c>
      <c r="C144" s="31" t="s">
        <v>65</v>
      </c>
      <c r="D144" s="31">
        <v>1</v>
      </c>
      <c r="E144" s="31">
        <v>5</v>
      </c>
      <c r="F144" s="32">
        <v>240976</v>
      </c>
      <c r="G144" s="31">
        <v>5.8597999999999997E-2</v>
      </c>
      <c r="H144" s="5">
        <f t="shared" si="3"/>
        <v>14120.711647999999</v>
      </c>
      <c r="I144" s="5"/>
      <c r="J144" s="5"/>
      <c r="K144" s="5"/>
    </row>
    <row r="145" spans="1:11">
      <c r="A145" s="31" t="s">
        <v>127</v>
      </c>
      <c r="B145" s="31" t="s">
        <v>148</v>
      </c>
      <c r="C145" s="31" t="s">
        <v>65</v>
      </c>
      <c r="D145" s="31">
        <v>1</v>
      </c>
      <c r="E145" s="31">
        <v>6</v>
      </c>
      <c r="F145" s="32">
        <v>657190</v>
      </c>
      <c r="G145" s="31">
        <v>1.2352E-2</v>
      </c>
      <c r="H145" s="5">
        <f t="shared" si="3"/>
        <v>8117.6108800000002</v>
      </c>
      <c r="I145" s="5"/>
      <c r="J145" s="5"/>
      <c r="K145" s="5"/>
    </row>
    <row r="146" spans="1:11">
      <c r="A146" s="31" t="s">
        <v>127</v>
      </c>
      <c r="B146" s="31" t="s">
        <v>148</v>
      </c>
      <c r="C146" s="31" t="s">
        <v>65</v>
      </c>
      <c r="D146" s="31">
        <v>1</v>
      </c>
      <c r="E146" s="31">
        <v>7</v>
      </c>
      <c r="F146" s="32">
        <v>1611770</v>
      </c>
      <c r="G146" s="31">
        <v>3.2850000000000002E-3</v>
      </c>
      <c r="H146" s="5">
        <f t="shared" si="3"/>
        <v>5294.6644500000002</v>
      </c>
      <c r="I146" s="5"/>
      <c r="J146" s="5"/>
      <c r="K146" s="5"/>
    </row>
    <row r="147" spans="1:11">
      <c r="A147" s="31" t="s">
        <v>127</v>
      </c>
      <c r="B147" s="31" t="s">
        <v>148</v>
      </c>
      <c r="C147" s="31" t="s">
        <v>65</v>
      </c>
      <c r="D147" s="31">
        <v>1</v>
      </c>
      <c r="E147" s="31">
        <v>8</v>
      </c>
      <c r="F147" s="32">
        <v>3711565</v>
      </c>
      <c r="G147" s="31">
        <v>9.7599999999999998E-4</v>
      </c>
      <c r="H147" s="5">
        <f t="shared" si="3"/>
        <v>3622.4874399999999</v>
      </c>
      <c r="I147" s="5"/>
      <c r="J147" s="5"/>
      <c r="K147" s="5"/>
    </row>
    <row r="148" spans="1:11">
      <c r="A148" s="31" t="s">
        <v>127</v>
      </c>
      <c r="B148" s="31" t="s">
        <v>148</v>
      </c>
      <c r="C148" s="31" t="s">
        <v>65</v>
      </c>
      <c r="D148" s="31">
        <v>1</v>
      </c>
      <c r="E148" s="31">
        <v>9</v>
      </c>
      <c r="F148" s="32">
        <v>8405402</v>
      </c>
      <c r="G148" s="31">
        <v>3.3199999999999999E-4</v>
      </c>
      <c r="H148" s="5">
        <f t="shared" si="3"/>
        <v>2790.593464</v>
      </c>
      <c r="I148" s="5"/>
      <c r="J148" s="5"/>
      <c r="K148" s="5"/>
    </row>
    <row r="149" spans="1:11">
      <c r="A149" s="31" t="s">
        <v>127</v>
      </c>
      <c r="B149" s="31" t="s">
        <v>148</v>
      </c>
      <c r="C149" s="31" t="s">
        <v>65</v>
      </c>
      <c r="D149" s="31">
        <v>1</v>
      </c>
      <c r="E149" s="31">
        <v>10</v>
      </c>
      <c r="F149" s="32">
        <v>22021594</v>
      </c>
      <c r="G149" s="31">
        <v>1.16E-4</v>
      </c>
      <c r="H149" s="5">
        <f t="shared" si="3"/>
        <v>2554.5049039999999</v>
      </c>
      <c r="I149" s="5"/>
      <c r="J149" s="5"/>
      <c r="K149" s="5"/>
    </row>
    <row r="150" spans="1:11">
      <c r="A150" s="31" t="s">
        <v>127</v>
      </c>
      <c r="B150" s="31" t="s">
        <v>148</v>
      </c>
      <c r="C150" s="31" t="s">
        <v>65</v>
      </c>
      <c r="D150" s="31">
        <v>1</v>
      </c>
      <c r="E150" s="31">
        <v>11</v>
      </c>
      <c r="F150" s="32">
        <v>100000000</v>
      </c>
      <c r="G150" s="31">
        <v>2.6999999999999999E-5</v>
      </c>
      <c r="H150" s="5">
        <f t="shared" si="3"/>
        <v>2700</v>
      </c>
      <c r="I150" s="5"/>
      <c r="J150" s="5"/>
      <c r="K150" s="5"/>
    </row>
    <row r="151" spans="1:11">
      <c r="A151" s="31" t="s">
        <v>127</v>
      </c>
      <c r="B151" s="31" t="s">
        <v>148</v>
      </c>
      <c r="C151" s="31" t="s">
        <v>156</v>
      </c>
      <c r="D151" s="31">
        <v>1</v>
      </c>
      <c r="E151" s="31">
        <v>1</v>
      </c>
      <c r="F151" s="32">
        <v>882</v>
      </c>
      <c r="G151" s="31">
        <v>0.33630700000000002</v>
      </c>
      <c r="H151" s="5">
        <f t="shared" si="3"/>
        <v>296.62277399999999</v>
      </c>
      <c r="I151" s="5"/>
      <c r="J151" s="5"/>
      <c r="K151" s="5"/>
    </row>
    <row r="152" spans="1:11">
      <c r="A152" s="31" t="s">
        <v>127</v>
      </c>
      <c r="B152" s="31" t="s">
        <v>148</v>
      </c>
      <c r="C152" s="31" t="s">
        <v>156</v>
      </c>
      <c r="D152" s="31">
        <v>1</v>
      </c>
      <c r="E152" s="31">
        <v>2</v>
      </c>
      <c r="F152" s="32">
        <v>3743</v>
      </c>
      <c r="G152" s="31">
        <v>0.478244</v>
      </c>
      <c r="H152" s="5">
        <f t="shared" si="3"/>
        <v>1790.067292</v>
      </c>
      <c r="I152" s="5"/>
      <c r="J152" s="5"/>
      <c r="K152" s="5"/>
    </row>
    <row r="153" spans="1:11">
      <c r="A153" s="31" t="s">
        <v>127</v>
      </c>
      <c r="B153" s="31" t="s">
        <v>148</v>
      </c>
      <c r="C153" s="31" t="s">
        <v>156</v>
      </c>
      <c r="D153" s="31">
        <v>1</v>
      </c>
      <c r="E153" s="31">
        <v>3</v>
      </c>
      <c r="F153" s="32">
        <v>12639</v>
      </c>
      <c r="G153" s="31">
        <v>0.11944299999999999</v>
      </c>
      <c r="H153" s="5">
        <f t="shared" si="3"/>
        <v>1509.640077</v>
      </c>
      <c r="I153" s="5"/>
      <c r="J153" s="5"/>
      <c r="K153" s="5"/>
    </row>
    <row r="154" spans="1:11">
      <c r="A154" s="31" t="s">
        <v>127</v>
      </c>
      <c r="B154" s="31" t="s">
        <v>148</v>
      </c>
      <c r="C154" s="31" t="s">
        <v>156</v>
      </c>
      <c r="D154" s="31">
        <v>1</v>
      </c>
      <c r="E154" s="31">
        <v>4</v>
      </c>
      <c r="F154" s="32">
        <v>38194</v>
      </c>
      <c r="G154" s="31">
        <v>3.9073999999999998E-2</v>
      </c>
      <c r="H154" s="5">
        <f t="shared" si="3"/>
        <v>1492.3923559999998</v>
      </c>
      <c r="I154" s="5"/>
      <c r="J154" s="5"/>
      <c r="K154" s="5"/>
    </row>
    <row r="155" spans="1:11">
      <c r="A155" s="31" t="s">
        <v>127</v>
      </c>
      <c r="B155" s="31" t="s">
        <v>148</v>
      </c>
      <c r="C155" s="31" t="s">
        <v>156</v>
      </c>
      <c r="D155" s="31">
        <v>1</v>
      </c>
      <c r="E155" s="31">
        <v>5</v>
      </c>
      <c r="F155" s="32">
        <v>78769</v>
      </c>
      <c r="G155" s="31">
        <v>2.0315E-2</v>
      </c>
      <c r="H155" s="5">
        <f t="shared" si="3"/>
        <v>1600.192235</v>
      </c>
      <c r="I155" s="5"/>
      <c r="J155" s="5"/>
      <c r="K155" s="5"/>
    </row>
    <row r="156" spans="1:11">
      <c r="A156" s="31" t="s">
        <v>127</v>
      </c>
      <c r="B156" s="31" t="s">
        <v>148</v>
      </c>
      <c r="C156" s="31" t="s">
        <v>156</v>
      </c>
      <c r="D156" s="31">
        <v>1</v>
      </c>
      <c r="E156" s="31">
        <v>6</v>
      </c>
      <c r="F156" s="32">
        <v>304344</v>
      </c>
      <c r="G156" s="31">
        <v>5.1130000000000004E-3</v>
      </c>
      <c r="H156" s="5">
        <f t="shared" si="3"/>
        <v>1556.1108720000002</v>
      </c>
      <c r="I156" s="5"/>
      <c r="J156" s="5"/>
      <c r="K156" s="5"/>
    </row>
    <row r="157" spans="1:11">
      <c r="A157" s="31" t="s">
        <v>127</v>
      </c>
      <c r="B157" s="31" t="s">
        <v>148</v>
      </c>
      <c r="C157" s="31" t="s">
        <v>156</v>
      </c>
      <c r="D157" s="31">
        <v>1</v>
      </c>
      <c r="E157" s="31">
        <v>7</v>
      </c>
      <c r="F157" s="32">
        <v>832214</v>
      </c>
      <c r="G157" s="31">
        <v>1.042E-3</v>
      </c>
      <c r="H157" s="5">
        <f t="shared" si="3"/>
        <v>867.16698799999995</v>
      </c>
      <c r="I157" s="5"/>
      <c r="J157" s="5"/>
      <c r="K157" s="5"/>
    </row>
    <row r="158" spans="1:11">
      <c r="A158" s="31" t="s">
        <v>127</v>
      </c>
      <c r="B158" s="31" t="s">
        <v>148</v>
      </c>
      <c r="C158" s="31" t="s">
        <v>156</v>
      </c>
      <c r="D158" s="31">
        <v>1</v>
      </c>
      <c r="E158" s="31">
        <v>8</v>
      </c>
      <c r="F158" s="32">
        <v>1862455</v>
      </c>
      <c r="G158" s="31">
        <v>2.9799999999999998E-4</v>
      </c>
      <c r="H158" s="5">
        <f t="shared" si="3"/>
        <v>555.01158999999996</v>
      </c>
      <c r="I158" s="5"/>
      <c r="J158" s="5"/>
      <c r="K158" s="5"/>
    </row>
    <row r="159" spans="1:11">
      <c r="A159" s="31" t="s">
        <v>127</v>
      </c>
      <c r="B159" s="31" t="s">
        <v>148</v>
      </c>
      <c r="C159" s="31" t="s">
        <v>156</v>
      </c>
      <c r="D159" s="31">
        <v>1</v>
      </c>
      <c r="E159" s="31">
        <v>9</v>
      </c>
      <c r="F159" s="32">
        <v>4033883</v>
      </c>
      <c r="G159" s="31">
        <v>1.07E-4</v>
      </c>
      <c r="H159" s="5">
        <f t="shared" si="3"/>
        <v>431.62548099999998</v>
      </c>
      <c r="I159" s="5"/>
      <c r="J159" s="5"/>
      <c r="K159" s="5"/>
    </row>
    <row r="160" spans="1:11">
      <c r="A160" s="31" t="s">
        <v>127</v>
      </c>
      <c r="B160" s="31" t="s">
        <v>148</v>
      </c>
      <c r="C160" s="31" t="s">
        <v>156</v>
      </c>
      <c r="D160" s="31">
        <v>1</v>
      </c>
      <c r="E160" s="31">
        <v>10</v>
      </c>
      <c r="F160" s="32">
        <v>8752145</v>
      </c>
      <c r="G160" s="31">
        <v>3.8000000000000002E-5</v>
      </c>
      <c r="H160" s="5">
        <f t="shared" si="3"/>
        <v>332.58151000000004</v>
      </c>
      <c r="I160" s="5"/>
      <c r="J160" s="5"/>
      <c r="K160" s="5"/>
    </row>
    <row r="161" spans="1:11">
      <c r="A161" s="31" t="s">
        <v>127</v>
      </c>
      <c r="B161" s="31" t="s">
        <v>148</v>
      </c>
      <c r="C161" s="31" t="s">
        <v>156</v>
      </c>
      <c r="D161" s="31">
        <v>1</v>
      </c>
      <c r="E161" s="31">
        <v>11</v>
      </c>
      <c r="F161" s="32">
        <v>22075477</v>
      </c>
      <c r="G161" s="31">
        <v>1.5E-5</v>
      </c>
      <c r="H161" s="5">
        <f t="shared" si="3"/>
        <v>331.13215500000001</v>
      </c>
      <c r="I161" s="5"/>
      <c r="J161" s="5"/>
      <c r="K161" s="5"/>
    </row>
    <row r="162" spans="1:11">
      <c r="A162" s="31" t="s">
        <v>127</v>
      </c>
      <c r="B162" s="31" t="s">
        <v>148</v>
      </c>
      <c r="C162" s="31" t="s">
        <v>156</v>
      </c>
      <c r="D162" s="31">
        <v>1</v>
      </c>
      <c r="E162" s="31">
        <v>12</v>
      </c>
      <c r="F162" s="32">
        <v>100000000</v>
      </c>
      <c r="G162" s="31">
        <v>3.9999999999999998E-6</v>
      </c>
      <c r="H162" s="5">
        <f t="shared" si="3"/>
        <v>400</v>
      </c>
      <c r="I162" s="5"/>
      <c r="J162" s="5"/>
      <c r="K162" s="5"/>
    </row>
    <row r="163" spans="1:11">
      <c r="A163" s="31" t="s">
        <v>127</v>
      </c>
      <c r="B163" s="31" t="s">
        <v>148</v>
      </c>
      <c r="C163" s="31" t="s">
        <v>157</v>
      </c>
      <c r="D163" s="31">
        <v>1</v>
      </c>
      <c r="E163" s="31">
        <v>1</v>
      </c>
      <c r="F163" s="32">
        <v>1087</v>
      </c>
      <c r="G163" s="31">
        <v>0.41891299999999998</v>
      </c>
      <c r="H163" s="5">
        <f t="shared" si="3"/>
        <v>455.358431</v>
      </c>
      <c r="I163" s="5"/>
      <c r="J163" s="5"/>
      <c r="K163" s="5"/>
    </row>
    <row r="164" spans="1:11">
      <c r="A164" s="31" t="s">
        <v>127</v>
      </c>
      <c r="B164" s="31" t="s">
        <v>148</v>
      </c>
      <c r="C164" s="31" t="s">
        <v>157</v>
      </c>
      <c r="D164" s="31">
        <v>1</v>
      </c>
      <c r="E164" s="31">
        <v>2</v>
      </c>
      <c r="F164" s="32">
        <v>7503</v>
      </c>
      <c r="G164" s="31">
        <v>0.28563899999999998</v>
      </c>
      <c r="H164" s="5">
        <f t="shared" si="3"/>
        <v>2143.1494169999996</v>
      </c>
      <c r="I164" s="5"/>
      <c r="J164" s="5"/>
      <c r="K164" s="5"/>
    </row>
    <row r="165" spans="1:11">
      <c r="A165" s="31" t="s">
        <v>127</v>
      </c>
      <c r="B165" s="31" t="s">
        <v>148</v>
      </c>
      <c r="C165" s="31" t="s">
        <v>157</v>
      </c>
      <c r="D165" s="31">
        <v>1</v>
      </c>
      <c r="E165" s="31">
        <v>3</v>
      </c>
      <c r="F165" s="32">
        <v>26518</v>
      </c>
      <c r="G165" s="31">
        <v>0.17425399999999999</v>
      </c>
      <c r="H165" s="5">
        <f t="shared" si="3"/>
        <v>4620.8675720000001</v>
      </c>
      <c r="I165" s="5"/>
      <c r="J165" s="5"/>
      <c r="K165" s="5"/>
    </row>
    <row r="166" spans="1:11">
      <c r="A166" s="31" t="s">
        <v>127</v>
      </c>
      <c r="B166" s="31" t="s">
        <v>148</v>
      </c>
      <c r="C166" s="31" t="s">
        <v>157</v>
      </c>
      <c r="D166" s="31">
        <v>1</v>
      </c>
      <c r="E166" s="31">
        <v>4</v>
      </c>
      <c r="F166" s="32">
        <v>81771</v>
      </c>
      <c r="G166" s="31">
        <v>9.9468000000000001E-2</v>
      </c>
      <c r="H166" s="5">
        <f t="shared" si="3"/>
        <v>8133.5978279999999</v>
      </c>
      <c r="I166" s="5"/>
      <c r="J166" s="5"/>
      <c r="K166" s="5"/>
    </row>
    <row r="167" spans="1:11">
      <c r="A167" s="31" t="s">
        <v>127</v>
      </c>
      <c r="B167" s="31" t="s">
        <v>148</v>
      </c>
      <c r="C167" s="31" t="s">
        <v>157</v>
      </c>
      <c r="D167" s="31">
        <v>1</v>
      </c>
      <c r="E167" s="31">
        <v>5</v>
      </c>
      <c r="F167" s="32">
        <v>313675</v>
      </c>
      <c r="G167" s="31">
        <v>1.6476000000000001E-2</v>
      </c>
      <c r="H167" s="5">
        <f t="shared" si="3"/>
        <v>5168.1093000000001</v>
      </c>
      <c r="I167" s="5"/>
      <c r="J167" s="5"/>
      <c r="K167" s="5"/>
    </row>
    <row r="168" spans="1:11">
      <c r="A168" s="31" t="s">
        <v>127</v>
      </c>
      <c r="B168" s="31" t="s">
        <v>148</v>
      </c>
      <c r="C168" s="31" t="s">
        <v>157</v>
      </c>
      <c r="D168" s="31">
        <v>1</v>
      </c>
      <c r="E168" s="31">
        <v>6</v>
      </c>
      <c r="F168" s="32">
        <v>989499</v>
      </c>
      <c r="G168" s="31">
        <v>4.2240000000000003E-3</v>
      </c>
      <c r="H168" s="5">
        <f t="shared" si="3"/>
        <v>4179.6437759999999</v>
      </c>
      <c r="I168" s="5"/>
      <c r="J168" s="5"/>
      <c r="K168" s="5"/>
    </row>
    <row r="169" spans="1:11">
      <c r="A169" s="31" t="s">
        <v>127</v>
      </c>
      <c r="B169" s="31" t="s">
        <v>148</v>
      </c>
      <c r="C169" s="31" t="s">
        <v>157</v>
      </c>
      <c r="D169" s="31">
        <v>1</v>
      </c>
      <c r="E169" s="31">
        <v>7</v>
      </c>
      <c r="F169" s="32">
        <v>3108115</v>
      </c>
      <c r="G169" s="31">
        <v>7.8899999999999999E-4</v>
      </c>
      <c r="H169" s="5">
        <f t="shared" si="3"/>
        <v>2452.3027349999998</v>
      </c>
      <c r="I169" s="5"/>
      <c r="J169" s="5"/>
      <c r="K169" s="5"/>
    </row>
    <row r="170" spans="1:11">
      <c r="A170" s="31" t="s">
        <v>127</v>
      </c>
      <c r="B170" s="31" t="s">
        <v>148</v>
      </c>
      <c r="C170" s="31" t="s">
        <v>157</v>
      </c>
      <c r="D170" s="31">
        <v>1</v>
      </c>
      <c r="E170" s="31">
        <v>8</v>
      </c>
      <c r="F170" s="32">
        <v>8277227</v>
      </c>
      <c r="G170" s="31">
        <v>1.7100000000000001E-4</v>
      </c>
      <c r="H170" s="5">
        <f t="shared" si="3"/>
        <v>1415.4058170000001</v>
      </c>
      <c r="I170" s="5"/>
      <c r="J170" s="5"/>
      <c r="K170" s="5"/>
    </row>
    <row r="171" spans="1:11">
      <c r="A171" s="31" t="s">
        <v>127</v>
      </c>
      <c r="B171" s="31" t="s">
        <v>148</v>
      </c>
      <c r="C171" s="31" t="s">
        <v>157</v>
      </c>
      <c r="D171" s="31">
        <v>1</v>
      </c>
      <c r="E171" s="31">
        <v>9</v>
      </c>
      <c r="F171" s="32">
        <v>22223255</v>
      </c>
      <c r="G171" s="31">
        <v>5.3000000000000001E-5</v>
      </c>
      <c r="H171" s="5">
        <f t="shared" si="3"/>
        <v>1177.8325150000001</v>
      </c>
      <c r="I171" s="5"/>
      <c r="J171" s="5"/>
      <c r="K171" s="5"/>
    </row>
    <row r="172" spans="1:11">
      <c r="A172" s="31" t="s">
        <v>127</v>
      </c>
      <c r="B172" s="31" t="s">
        <v>148</v>
      </c>
      <c r="C172" s="31" t="s">
        <v>157</v>
      </c>
      <c r="D172" s="31">
        <v>1</v>
      </c>
      <c r="E172" s="31">
        <v>10</v>
      </c>
      <c r="F172" s="32">
        <v>100000000</v>
      </c>
      <c r="G172" s="31">
        <v>1.2999999999999999E-5</v>
      </c>
      <c r="H172" s="5">
        <f t="shared" si="3"/>
        <v>1300</v>
      </c>
      <c r="I172" s="5"/>
      <c r="J172" s="5"/>
      <c r="K172" s="5"/>
    </row>
    <row r="173" spans="1:11">
      <c r="A173" s="31" t="s">
        <v>127</v>
      </c>
      <c r="B173" s="31" t="s">
        <v>148</v>
      </c>
      <c r="C173" s="31" t="s">
        <v>64</v>
      </c>
      <c r="D173" s="31">
        <v>1</v>
      </c>
      <c r="E173" s="31">
        <v>1</v>
      </c>
      <c r="F173" s="32">
        <v>1168</v>
      </c>
      <c r="G173" s="31">
        <v>0.39534900000000001</v>
      </c>
      <c r="H173" s="5">
        <f t="shared" si="3"/>
        <v>461.76763199999999</v>
      </c>
      <c r="I173" s="5"/>
      <c r="J173" s="5"/>
      <c r="K173" s="5"/>
    </row>
    <row r="174" spans="1:11">
      <c r="A174" s="31" t="s">
        <v>127</v>
      </c>
      <c r="B174" s="31" t="s">
        <v>148</v>
      </c>
      <c r="C174" s="31" t="s">
        <v>64</v>
      </c>
      <c r="D174" s="31">
        <v>1</v>
      </c>
      <c r="E174" s="31">
        <v>2</v>
      </c>
      <c r="F174" s="32">
        <v>4576</v>
      </c>
      <c r="G174" s="31">
        <v>0.25319599999999998</v>
      </c>
      <c r="H174" s="5">
        <f t="shared" si="3"/>
        <v>1158.6248959999998</v>
      </c>
      <c r="I174" s="5"/>
      <c r="J174" s="5"/>
      <c r="K174" s="5"/>
    </row>
    <row r="175" spans="1:11">
      <c r="A175" s="31" t="s">
        <v>127</v>
      </c>
      <c r="B175" s="31" t="s">
        <v>148</v>
      </c>
      <c r="C175" s="31" t="s">
        <v>64</v>
      </c>
      <c r="D175" s="31">
        <v>1</v>
      </c>
      <c r="E175" s="31">
        <v>3</v>
      </c>
      <c r="F175" s="32">
        <v>9361</v>
      </c>
      <c r="G175" s="31">
        <v>0.20121800000000001</v>
      </c>
      <c r="H175" s="5">
        <f t="shared" si="3"/>
        <v>1883.6016980000002</v>
      </c>
      <c r="I175" s="5"/>
      <c r="J175" s="5"/>
      <c r="K175" s="5"/>
    </row>
    <row r="176" spans="1:11">
      <c r="A176" s="31" t="s">
        <v>127</v>
      </c>
      <c r="B176" s="31" t="s">
        <v>148</v>
      </c>
      <c r="C176" s="31" t="s">
        <v>64</v>
      </c>
      <c r="D176" s="31">
        <v>1</v>
      </c>
      <c r="E176" s="31">
        <v>4</v>
      </c>
      <c r="F176" s="32">
        <v>31443</v>
      </c>
      <c r="G176" s="31">
        <v>9.1714000000000004E-2</v>
      </c>
      <c r="H176" s="5">
        <f t="shared" si="3"/>
        <v>2883.7633020000003</v>
      </c>
      <c r="I176" s="5"/>
      <c r="J176" s="5"/>
      <c r="K176" s="5"/>
    </row>
    <row r="177" spans="1:11">
      <c r="A177" s="31" t="s">
        <v>127</v>
      </c>
      <c r="B177" s="31" t="s">
        <v>148</v>
      </c>
      <c r="C177" s="31" t="s">
        <v>64</v>
      </c>
      <c r="D177" s="31">
        <v>1</v>
      </c>
      <c r="E177" s="31">
        <v>5</v>
      </c>
      <c r="F177" s="32">
        <v>97864</v>
      </c>
      <c r="G177" s="31">
        <v>4.9348000000000003E-2</v>
      </c>
      <c r="H177" s="5">
        <f t="shared" si="3"/>
        <v>4829.3926719999999</v>
      </c>
      <c r="I177" s="5"/>
      <c r="J177" s="5"/>
      <c r="K177" s="5"/>
    </row>
    <row r="178" spans="1:11">
      <c r="A178" s="31" t="s">
        <v>127</v>
      </c>
      <c r="B178" s="31" t="s">
        <v>148</v>
      </c>
      <c r="C178" s="31" t="s">
        <v>64</v>
      </c>
      <c r="D178" s="31">
        <v>1</v>
      </c>
      <c r="E178" s="31">
        <v>6</v>
      </c>
      <c r="F178" s="32">
        <v>432045</v>
      </c>
      <c r="G178" s="31">
        <v>7.1910000000000003E-3</v>
      </c>
      <c r="H178" s="5">
        <f t="shared" si="3"/>
        <v>3106.835595</v>
      </c>
      <c r="I178" s="5"/>
      <c r="J178" s="5"/>
      <c r="K178" s="5"/>
    </row>
    <row r="179" spans="1:11">
      <c r="A179" s="31" t="s">
        <v>127</v>
      </c>
      <c r="B179" s="31" t="s">
        <v>148</v>
      </c>
      <c r="C179" s="31" t="s">
        <v>64</v>
      </c>
      <c r="D179" s="31">
        <v>1</v>
      </c>
      <c r="E179" s="31">
        <v>7</v>
      </c>
      <c r="F179" s="32">
        <v>1238063</v>
      </c>
      <c r="G179" s="31">
        <v>1.446E-3</v>
      </c>
      <c r="H179" s="5">
        <f t="shared" si="3"/>
        <v>1790.239098</v>
      </c>
      <c r="I179" s="5"/>
      <c r="J179" s="5"/>
      <c r="K179" s="5"/>
    </row>
    <row r="180" spans="1:11">
      <c r="A180" s="31" t="s">
        <v>127</v>
      </c>
      <c r="B180" s="31" t="s">
        <v>148</v>
      </c>
      <c r="C180" s="31" t="s">
        <v>64</v>
      </c>
      <c r="D180" s="31">
        <v>1</v>
      </c>
      <c r="E180" s="31">
        <v>8</v>
      </c>
      <c r="F180" s="32">
        <v>3078716</v>
      </c>
      <c r="G180" s="31">
        <v>3.8200000000000002E-4</v>
      </c>
      <c r="H180" s="5">
        <f t="shared" si="3"/>
        <v>1176.069512</v>
      </c>
      <c r="I180" s="5"/>
      <c r="J180" s="5"/>
      <c r="K180" s="5"/>
    </row>
    <row r="181" spans="1:11">
      <c r="A181" s="31" t="s">
        <v>127</v>
      </c>
      <c r="B181" s="31" t="s">
        <v>148</v>
      </c>
      <c r="C181" s="31" t="s">
        <v>64</v>
      </c>
      <c r="D181" s="31">
        <v>1</v>
      </c>
      <c r="E181" s="31">
        <v>9</v>
      </c>
      <c r="F181" s="32">
        <v>7589471</v>
      </c>
      <c r="G181" s="31">
        <v>1.13E-4</v>
      </c>
      <c r="H181" s="5">
        <f t="shared" si="3"/>
        <v>857.61022300000002</v>
      </c>
      <c r="I181" s="5"/>
      <c r="J181" s="5"/>
      <c r="K181" s="5"/>
    </row>
    <row r="182" spans="1:11">
      <c r="A182" s="31" t="s">
        <v>127</v>
      </c>
      <c r="B182" s="31" t="s">
        <v>148</v>
      </c>
      <c r="C182" s="31" t="s">
        <v>64</v>
      </c>
      <c r="D182" s="31">
        <v>1</v>
      </c>
      <c r="E182" s="31">
        <v>10</v>
      </c>
      <c r="F182" s="32">
        <v>20940150</v>
      </c>
      <c r="G182" s="31">
        <v>3.4999999999999997E-5</v>
      </c>
      <c r="H182" s="5">
        <f t="shared" si="3"/>
        <v>732.90524999999991</v>
      </c>
      <c r="I182" s="5"/>
      <c r="J182" s="5"/>
      <c r="K182" s="5"/>
    </row>
    <row r="183" spans="1:11">
      <c r="A183" s="31" t="s">
        <v>127</v>
      </c>
      <c r="B183" s="31" t="s">
        <v>148</v>
      </c>
      <c r="C183" s="31" t="s">
        <v>64</v>
      </c>
      <c r="D183" s="31">
        <v>1</v>
      </c>
      <c r="E183" s="31">
        <v>11</v>
      </c>
      <c r="F183" s="32">
        <v>96998982</v>
      </c>
      <c r="G183" s="31">
        <v>7.9999999999999996E-6</v>
      </c>
      <c r="H183" s="5">
        <f t="shared" si="3"/>
        <v>775.99185599999998</v>
      </c>
      <c r="I183" s="5"/>
      <c r="J183" s="5"/>
      <c r="K183" s="5"/>
    </row>
    <row r="184" spans="1:11">
      <c r="A184" s="31" t="s">
        <v>127</v>
      </c>
      <c r="B184" s="31" t="s">
        <v>148</v>
      </c>
      <c r="C184" s="31" t="s">
        <v>158</v>
      </c>
      <c r="D184" s="31">
        <v>1</v>
      </c>
      <c r="E184" s="31">
        <v>1</v>
      </c>
      <c r="F184" s="32">
        <v>935</v>
      </c>
      <c r="G184" s="31">
        <v>0.43406299999999998</v>
      </c>
      <c r="H184" s="5">
        <f t="shared" si="3"/>
        <v>405.848905</v>
      </c>
      <c r="I184" s="5"/>
      <c r="J184" s="5"/>
      <c r="K184" s="5"/>
    </row>
    <row r="185" spans="1:11">
      <c r="A185" s="31" t="s">
        <v>127</v>
      </c>
      <c r="B185" s="31" t="s">
        <v>148</v>
      </c>
      <c r="C185" s="31" t="s">
        <v>158</v>
      </c>
      <c r="D185" s="31">
        <v>1</v>
      </c>
      <c r="E185" s="31">
        <v>2</v>
      </c>
      <c r="F185" s="32">
        <v>4167</v>
      </c>
      <c r="G185" s="31">
        <v>0.35983999999999999</v>
      </c>
      <c r="H185" s="5">
        <f t="shared" si="3"/>
        <v>1499.4532799999999</v>
      </c>
      <c r="I185" s="5"/>
      <c r="J185" s="5"/>
      <c r="K185" s="5"/>
    </row>
    <row r="186" spans="1:11">
      <c r="A186" s="31" t="s">
        <v>127</v>
      </c>
      <c r="B186" s="31" t="s">
        <v>148</v>
      </c>
      <c r="C186" s="31" t="s">
        <v>158</v>
      </c>
      <c r="D186" s="31">
        <v>1</v>
      </c>
      <c r="E186" s="31">
        <v>3</v>
      </c>
      <c r="F186" s="32">
        <v>14887</v>
      </c>
      <c r="G186" s="31">
        <v>0.13783999999999999</v>
      </c>
      <c r="H186" s="5">
        <f t="shared" si="3"/>
        <v>2052.0240799999997</v>
      </c>
      <c r="I186" s="5"/>
      <c r="J186" s="5"/>
      <c r="K186" s="5"/>
    </row>
    <row r="187" spans="1:11">
      <c r="A187" s="31" t="s">
        <v>127</v>
      </c>
      <c r="B187" s="31" t="s">
        <v>148</v>
      </c>
      <c r="C187" s="31" t="s">
        <v>158</v>
      </c>
      <c r="D187" s="31">
        <v>1</v>
      </c>
      <c r="E187" s="31">
        <v>4</v>
      </c>
      <c r="F187" s="32">
        <v>56189</v>
      </c>
      <c r="G187" s="31">
        <v>5.8354000000000003E-2</v>
      </c>
      <c r="H187" s="5">
        <f t="shared" si="3"/>
        <v>3278.8529060000001</v>
      </c>
      <c r="I187" s="5"/>
      <c r="J187" s="5"/>
      <c r="K187" s="5"/>
    </row>
    <row r="188" spans="1:11">
      <c r="A188" s="31" t="s">
        <v>127</v>
      </c>
      <c r="B188" s="31" t="s">
        <v>148</v>
      </c>
      <c r="C188" s="31" t="s">
        <v>158</v>
      </c>
      <c r="D188" s="31">
        <v>1</v>
      </c>
      <c r="E188" s="31">
        <v>5</v>
      </c>
      <c r="F188" s="32">
        <v>272959</v>
      </c>
      <c r="G188" s="31">
        <v>7.5750000000000001E-3</v>
      </c>
      <c r="H188" s="5">
        <f t="shared" si="3"/>
        <v>2067.6644249999999</v>
      </c>
      <c r="I188" s="5"/>
      <c r="J188" s="5"/>
      <c r="K188" s="5"/>
    </row>
    <row r="189" spans="1:11">
      <c r="A189" s="31" t="s">
        <v>127</v>
      </c>
      <c r="B189" s="31" t="s">
        <v>148</v>
      </c>
      <c r="C189" s="31" t="s">
        <v>158</v>
      </c>
      <c r="D189" s="31">
        <v>1</v>
      </c>
      <c r="E189" s="31">
        <v>6</v>
      </c>
      <c r="F189" s="32">
        <v>794552</v>
      </c>
      <c r="G189" s="31">
        <v>1.761E-3</v>
      </c>
      <c r="H189" s="5">
        <f t="shared" si="3"/>
        <v>1399.2060719999999</v>
      </c>
      <c r="I189" s="5"/>
      <c r="J189" s="5"/>
      <c r="K189" s="5"/>
    </row>
    <row r="190" spans="1:11">
      <c r="A190" s="31" t="s">
        <v>127</v>
      </c>
      <c r="B190" s="31" t="s">
        <v>148</v>
      </c>
      <c r="C190" s="31" t="s">
        <v>158</v>
      </c>
      <c r="D190" s="31">
        <v>1</v>
      </c>
      <c r="E190" s="31">
        <v>7</v>
      </c>
      <c r="F190" s="32">
        <v>2112698</v>
      </c>
      <c r="G190" s="31">
        <v>3.9899999999999999E-4</v>
      </c>
      <c r="H190" s="5">
        <f t="shared" si="3"/>
        <v>842.96650199999999</v>
      </c>
      <c r="I190" s="5"/>
      <c r="J190" s="5"/>
      <c r="K190" s="5"/>
    </row>
    <row r="191" spans="1:11">
      <c r="A191" s="31" t="s">
        <v>127</v>
      </c>
      <c r="B191" s="31" t="s">
        <v>148</v>
      </c>
      <c r="C191" s="31" t="s">
        <v>158</v>
      </c>
      <c r="D191" s="31">
        <v>1</v>
      </c>
      <c r="E191" s="31">
        <v>8</v>
      </c>
      <c r="F191" s="32">
        <v>4643256</v>
      </c>
      <c r="G191" s="31">
        <v>9.8999999999999994E-5</v>
      </c>
      <c r="H191" s="5">
        <f t="shared" si="3"/>
        <v>459.682344</v>
      </c>
      <c r="I191" s="5"/>
      <c r="J191" s="5"/>
      <c r="K191" s="5"/>
    </row>
    <row r="192" spans="1:11">
      <c r="A192" s="31" t="s">
        <v>127</v>
      </c>
      <c r="B192" s="31" t="s">
        <v>148</v>
      </c>
      <c r="C192" s="31" t="s">
        <v>158</v>
      </c>
      <c r="D192" s="31">
        <v>1</v>
      </c>
      <c r="E192" s="31">
        <v>9</v>
      </c>
      <c r="F192" s="32">
        <v>8999503</v>
      </c>
      <c r="G192" s="31">
        <v>4.3999999999999999E-5</v>
      </c>
      <c r="H192" s="5">
        <f t="shared" si="3"/>
        <v>395.97813200000002</v>
      </c>
      <c r="I192" s="5"/>
      <c r="J192" s="5"/>
      <c r="K192" s="5"/>
    </row>
    <row r="193" spans="1:11">
      <c r="A193" s="31" t="s">
        <v>127</v>
      </c>
      <c r="B193" s="31" t="s">
        <v>148</v>
      </c>
      <c r="C193" s="31" t="s">
        <v>158</v>
      </c>
      <c r="D193" s="31">
        <v>1</v>
      </c>
      <c r="E193" s="31">
        <v>10</v>
      </c>
      <c r="F193" s="32">
        <v>22068902</v>
      </c>
      <c r="G193" s="31">
        <v>2.0000000000000002E-5</v>
      </c>
      <c r="H193" s="5">
        <f t="shared" si="3"/>
        <v>441.37804000000006</v>
      </c>
      <c r="I193" s="5"/>
      <c r="J193" s="5"/>
      <c r="K193" s="5"/>
    </row>
    <row r="194" spans="1:11">
      <c r="A194" s="31" t="s">
        <v>127</v>
      </c>
      <c r="B194" s="31" t="s">
        <v>148</v>
      </c>
      <c r="C194" s="31" t="s">
        <v>158</v>
      </c>
      <c r="D194" s="31">
        <v>1</v>
      </c>
      <c r="E194" s="31">
        <v>11</v>
      </c>
      <c r="F194" s="32">
        <v>100000000</v>
      </c>
      <c r="G194" s="31">
        <v>5.0000000000000004E-6</v>
      </c>
      <c r="H194" s="5">
        <f t="shared" si="3"/>
        <v>500.00000000000006</v>
      </c>
      <c r="I194" s="5"/>
      <c r="J194" s="5"/>
      <c r="K194" s="5"/>
    </row>
    <row r="195" spans="1:11">
      <c r="A195" s="31" t="s">
        <v>127</v>
      </c>
      <c r="B195" s="31" t="s">
        <v>148</v>
      </c>
      <c r="C195" s="31" t="s">
        <v>159</v>
      </c>
      <c r="D195" s="31">
        <v>1</v>
      </c>
      <c r="E195" s="31">
        <v>1</v>
      </c>
      <c r="F195" s="32">
        <v>1049</v>
      </c>
      <c r="G195" s="31">
        <v>0.39433600000000002</v>
      </c>
      <c r="H195" s="5">
        <f t="shared" ref="H195:H258" si="4">F195*G195</f>
        <v>413.65846400000004</v>
      </c>
      <c r="I195" s="5"/>
      <c r="J195" s="5"/>
      <c r="K195" s="5"/>
    </row>
    <row r="196" spans="1:11">
      <c r="A196" s="31" t="s">
        <v>127</v>
      </c>
      <c r="B196" s="31" t="s">
        <v>148</v>
      </c>
      <c r="C196" s="31" t="s">
        <v>159</v>
      </c>
      <c r="D196" s="31">
        <v>1</v>
      </c>
      <c r="E196" s="31">
        <v>2</v>
      </c>
      <c r="F196" s="32">
        <v>4883</v>
      </c>
      <c r="G196" s="31">
        <v>0.42610900000000002</v>
      </c>
      <c r="H196" s="5">
        <f t="shared" si="4"/>
        <v>2080.690247</v>
      </c>
      <c r="I196" s="5"/>
      <c r="J196" s="5"/>
      <c r="K196" s="5"/>
    </row>
    <row r="197" spans="1:11">
      <c r="A197" s="31" t="s">
        <v>127</v>
      </c>
      <c r="B197" s="31" t="s">
        <v>148</v>
      </c>
      <c r="C197" s="31" t="s">
        <v>159</v>
      </c>
      <c r="D197" s="31">
        <v>1</v>
      </c>
      <c r="E197" s="31">
        <v>3</v>
      </c>
      <c r="F197" s="32">
        <v>19814</v>
      </c>
      <c r="G197" s="31">
        <v>0.11430800000000001</v>
      </c>
      <c r="H197" s="5">
        <f t="shared" si="4"/>
        <v>2264.8987120000002</v>
      </c>
      <c r="I197" s="5"/>
      <c r="J197" s="5"/>
      <c r="K197" s="5"/>
    </row>
    <row r="198" spans="1:11">
      <c r="A198" s="31" t="s">
        <v>127</v>
      </c>
      <c r="B198" s="31" t="s">
        <v>148</v>
      </c>
      <c r="C198" s="31" t="s">
        <v>159</v>
      </c>
      <c r="D198" s="31">
        <v>1</v>
      </c>
      <c r="E198" s="31">
        <v>4</v>
      </c>
      <c r="F198" s="32">
        <v>60394</v>
      </c>
      <c r="G198" s="31">
        <v>5.4884000000000002E-2</v>
      </c>
      <c r="H198" s="5">
        <f t="shared" si="4"/>
        <v>3314.6642959999999</v>
      </c>
      <c r="I198" s="5"/>
      <c r="J198" s="5"/>
      <c r="K198" s="5"/>
    </row>
    <row r="199" spans="1:11">
      <c r="A199" s="31" t="s">
        <v>127</v>
      </c>
      <c r="B199" s="31" t="s">
        <v>148</v>
      </c>
      <c r="C199" s="31" t="s">
        <v>159</v>
      </c>
      <c r="D199" s="31">
        <v>1</v>
      </c>
      <c r="E199" s="31">
        <v>5</v>
      </c>
      <c r="F199" s="32">
        <v>258722</v>
      </c>
      <c r="G199" s="31">
        <v>7.7270000000000004E-3</v>
      </c>
      <c r="H199" s="5">
        <f t="shared" si="4"/>
        <v>1999.144894</v>
      </c>
      <c r="I199" s="5"/>
      <c r="J199" s="5"/>
      <c r="K199" s="5"/>
    </row>
    <row r="200" spans="1:11">
      <c r="A200" s="31" t="s">
        <v>127</v>
      </c>
      <c r="B200" s="31" t="s">
        <v>148</v>
      </c>
      <c r="C200" s="31" t="s">
        <v>159</v>
      </c>
      <c r="D200" s="31">
        <v>1</v>
      </c>
      <c r="E200" s="31">
        <v>6</v>
      </c>
      <c r="F200" s="32">
        <v>710710</v>
      </c>
      <c r="G200" s="31">
        <v>1.9780000000000002E-3</v>
      </c>
      <c r="H200" s="5">
        <f t="shared" si="4"/>
        <v>1405.7843800000001</v>
      </c>
      <c r="I200" s="5"/>
      <c r="J200" s="5"/>
      <c r="K200" s="5"/>
    </row>
    <row r="201" spans="1:11">
      <c r="A201" s="31" t="s">
        <v>127</v>
      </c>
      <c r="B201" s="31" t="s">
        <v>148</v>
      </c>
      <c r="C201" s="31" t="s">
        <v>159</v>
      </c>
      <c r="D201" s="31">
        <v>1</v>
      </c>
      <c r="E201" s="31">
        <v>7</v>
      </c>
      <c r="F201" s="32">
        <v>1904547</v>
      </c>
      <c r="G201" s="31">
        <v>4.6900000000000002E-4</v>
      </c>
      <c r="H201" s="5">
        <f t="shared" si="4"/>
        <v>893.23254300000008</v>
      </c>
      <c r="I201" s="5"/>
      <c r="J201" s="5"/>
      <c r="K201" s="5"/>
    </row>
    <row r="202" spans="1:11">
      <c r="A202" s="31" t="s">
        <v>127</v>
      </c>
      <c r="B202" s="31" t="s">
        <v>148</v>
      </c>
      <c r="C202" s="31" t="s">
        <v>159</v>
      </c>
      <c r="D202" s="31">
        <v>1</v>
      </c>
      <c r="E202" s="31">
        <v>8</v>
      </c>
      <c r="F202" s="32">
        <v>4492861</v>
      </c>
      <c r="G202" s="31">
        <v>1.2300000000000001E-4</v>
      </c>
      <c r="H202" s="5">
        <f t="shared" si="4"/>
        <v>552.62190300000009</v>
      </c>
      <c r="I202" s="5"/>
      <c r="J202" s="5"/>
      <c r="K202" s="5"/>
    </row>
    <row r="203" spans="1:11">
      <c r="A203" s="31" t="s">
        <v>127</v>
      </c>
      <c r="B203" s="31" t="s">
        <v>148</v>
      </c>
      <c r="C203" s="31" t="s">
        <v>159</v>
      </c>
      <c r="D203" s="31">
        <v>1</v>
      </c>
      <c r="E203" s="31">
        <v>9</v>
      </c>
      <c r="F203" s="32">
        <v>9320218</v>
      </c>
      <c r="G203" s="31">
        <v>4.1999999999999998E-5</v>
      </c>
      <c r="H203" s="5">
        <f t="shared" si="4"/>
        <v>391.44915599999996</v>
      </c>
      <c r="I203" s="5"/>
      <c r="J203" s="5"/>
      <c r="K203" s="5"/>
    </row>
    <row r="204" spans="1:11">
      <c r="A204" s="31" t="s">
        <v>127</v>
      </c>
      <c r="B204" s="31" t="s">
        <v>148</v>
      </c>
      <c r="C204" s="31" t="s">
        <v>159</v>
      </c>
      <c r="D204" s="31">
        <v>1</v>
      </c>
      <c r="E204" s="31">
        <v>10</v>
      </c>
      <c r="F204" s="32">
        <v>22348733</v>
      </c>
      <c r="G204" s="31">
        <v>1.9000000000000001E-5</v>
      </c>
      <c r="H204" s="5">
        <f t="shared" si="4"/>
        <v>424.62592700000005</v>
      </c>
      <c r="I204" s="5"/>
      <c r="J204" s="5"/>
      <c r="K204" s="5"/>
    </row>
    <row r="205" spans="1:11">
      <c r="A205" s="31" t="s">
        <v>127</v>
      </c>
      <c r="B205" s="31" t="s">
        <v>148</v>
      </c>
      <c r="C205" s="31" t="s">
        <v>159</v>
      </c>
      <c r="D205" s="31">
        <v>1</v>
      </c>
      <c r="E205" s="31">
        <v>11</v>
      </c>
      <c r="F205" s="32">
        <v>100000000</v>
      </c>
      <c r="G205" s="31">
        <v>5.0000000000000004E-6</v>
      </c>
      <c r="H205" s="5">
        <f t="shared" si="4"/>
        <v>500.00000000000006</v>
      </c>
      <c r="I205" s="5"/>
      <c r="J205" s="5"/>
      <c r="K205" s="5"/>
    </row>
    <row r="206" spans="1:11">
      <c r="A206" s="31" t="s">
        <v>127</v>
      </c>
      <c r="B206" s="31" t="s">
        <v>148</v>
      </c>
      <c r="C206" s="31" t="s">
        <v>46</v>
      </c>
      <c r="D206" s="31">
        <v>2</v>
      </c>
      <c r="E206" s="31">
        <v>1</v>
      </c>
      <c r="F206" s="32">
        <v>1205</v>
      </c>
      <c r="G206" s="31">
        <v>0.380768</v>
      </c>
      <c r="H206" s="5">
        <f t="shared" si="4"/>
        <v>458.82544000000001</v>
      </c>
      <c r="I206" s="5"/>
      <c r="J206" s="5"/>
      <c r="K206" s="5"/>
    </row>
    <row r="207" spans="1:11">
      <c r="A207" s="31" t="s">
        <v>127</v>
      </c>
      <c r="B207" s="31" t="s">
        <v>148</v>
      </c>
      <c r="C207" s="31" t="s">
        <v>46</v>
      </c>
      <c r="D207" s="31">
        <v>2</v>
      </c>
      <c r="E207" s="31">
        <v>2</v>
      </c>
      <c r="F207" s="32">
        <v>5564</v>
      </c>
      <c r="G207" s="31">
        <v>0.406941</v>
      </c>
      <c r="H207" s="5">
        <f t="shared" si="4"/>
        <v>2264.219724</v>
      </c>
      <c r="I207" s="5"/>
      <c r="J207" s="5"/>
      <c r="K207" s="5"/>
    </row>
    <row r="208" spans="1:11">
      <c r="A208" s="31" t="s">
        <v>127</v>
      </c>
      <c r="B208" s="31" t="s">
        <v>148</v>
      </c>
      <c r="C208" s="31" t="s">
        <v>46</v>
      </c>
      <c r="D208" s="31">
        <v>2</v>
      </c>
      <c r="E208" s="31">
        <v>3</v>
      </c>
      <c r="F208" s="32">
        <v>25109</v>
      </c>
      <c r="G208" s="31">
        <v>0.14479500000000001</v>
      </c>
      <c r="H208" s="5">
        <f t="shared" si="4"/>
        <v>3635.657655</v>
      </c>
      <c r="I208" s="5"/>
      <c r="J208" s="5"/>
      <c r="K208" s="5"/>
    </row>
    <row r="209" spans="1:11">
      <c r="A209" s="31" t="s">
        <v>127</v>
      </c>
      <c r="B209" s="31" t="s">
        <v>148</v>
      </c>
      <c r="C209" s="31" t="s">
        <v>46</v>
      </c>
      <c r="D209" s="31">
        <v>2</v>
      </c>
      <c r="E209" s="31">
        <v>4</v>
      </c>
      <c r="F209" s="32">
        <v>91828</v>
      </c>
      <c r="G209" s="31">
        <v>5.2171000000000002E-2</v>
      </c>
      <c r="H209" s="5">
        <f t="shared" si="4"/>
        <v>4790.7585880000006</v>
      </c>
      <c r="I209" s="5"/>
      <c r="J209" s="5"/>
      <c r="K209" s="5"/>
    </row>
    <row r="210" spans="1:11">
      <c r="A210" s="31" t="s">
        <v>127</v>
      </c>
      <c r="B210" s="31" t="s">
        <v>148</v>
      </c>
      <c r="C210" s="31" t="s">
        <v>46</v>
      </c>
      <c r="D210" s="31">
        <v>2</v>
      </c>
      <c r="E210" s="31">
        <v>5</v>
      </c>
      <c r="F210" s="32">
        <v>374558</v>
      </c>
      <c r="G210" s="31">
        <v>1.1414000000000001E-2</v>
      </c>
      <c r="H210" s="5">
        <f t="shared" si="4"/>
        <v>4275.2050120000004</v>
      </c>
      <c r="I210" s="5"/>
      <c r="J210" s="5"/>
      <c r="K210" s="5"/>
    </row>
    <row r="211" spans="1:11">
      <c r="A211" s="31" t="s">
        <v>127</v>
      </c>
      <c r="B211" s="31" t="s">
        <v>148</v>
      </c>
      <c r="C211" s="31" t="s">
        <v>46</v>
      </c>
      <c r="D211" s="31">
        <v>2</v>
      </c>
      <c r="E211" s="31">
        <v>6</v>
      </c>
      <c r="F211" s="32">
        <v>1012593</v>
      </c>
      <c r="G211" s="31">
        <v>2.7829999999999999E-3</v>
      </c>
      <c r="H211" s="5">
        <f t="shared" si="4"/>
        <v>2818.046319</v>
      </c>
      <c r="I211" s="5"/>
      <c r="J211" s="5"/>
      <c r="K211" s="5"/>
    </row>
    <row r="212" spans="1:11">
      <c r="A212" s="31" t="s">
        <v>127</v>
      </c>
      <c r="B212" s="31" t="s">
        <v>148</v>
      </c>
      <c r="C212" s="31" t="s">
        <v>46</v>
      </c>
      <c r="D212" s="31">
        <v>2</v>
      </c>
      <c r="E212" s="31">
        <v>7</v>
      </c>
      <c r="F212" s="32">
        <v>2550144</v>
      </c>
      <c r="G212" s="31">
        <v>7.7999999999999999E-4</v>
      </c>
      <c r="H212" s="5">
        <f t="shared" si="4"/>
        <v>1989.11232</v>
      </c>
      <c r="I212" s="5"/>
      <c r="J212" s="5"/>
      <c r="K212" s="5"/>
    </row>
    <row r="213" spans="1:11">
      <c r="A213" s="31" t="s">
        <v>127</v>
      </c>
      <c r="B213" s="31" t="s">
        <v>148</v>
      </c>
      <c r="C213" s="31" t="s">
        <v>46</v>
      </c>
      <c r="D213" s="31">
        <v>2</v>
      </c>
      <c r="E213" s="31">
        <v>8</v>
      </c>
      <c r="F213" s="32">
        <v>5904102</v>
      </c>
      <c r="G213" s="31">
        <v>2.0599999999999999E-4</v>
      </c>
      <c r="H213" s="5">
        <f t="shared" si="4"/>
        <v>1216.2450119999999</v>
      </c>
      <c r="I213" s="5"/>
      <c r="J213" s="5"/>
      <c r="K213" s="5"/>
    </row>
    <row r="214" spans="1:11">
      <c r="A214" s="31" t="s">
        <v>127</v>
      </c>
      <c r="B214" s="31" t="s">
        <v>148</v>
      </c>
      <c r="C214" s="31" t="s">
        <v>46</v>
      </c>
      <c r="D214" s="31">
        <v>2</v>
      </c>
      <c r="E214" s="31">
        <v>9</v>
      </c>
      <c r="F214" s="32">
        <v>9657763</v>
      </c>
      <c r="G214" s="31">
        <v>6.7999999999999999E-5</v>
      </c>
      <c r="H214" s="5">
        <f t="shared" si="4"/>
        <v>656.72788400000002</v>
      </c>
      <c r="I214" s="5"/>
      <c r="J214" s="5"/>
      <c r="K214" s="5"/>
    </row>
    <row r="215" spans="1:11">
      <c r="A215" s="31" t="s">
        <v>127</v>
      </c>
      <c r="B215" s="31" t="s">
        <v>148</v>
      </c>
      <c r="C215" s="31" t="s">
        <v>46</v>
      </c>
      <c r="D215" s="31">
        <v>2</v>
      </c>
      <c r="E215" s="31">
        <v>10</v>
      </c>
      <c r="F215" s="32">
        <v>21367950</v>
      </c>
      <c r="G215" s="31">
        <v>5.8999999999999998E-5</v>
      </c>
      <c r="H215" s="5">
        <f t="shared" si="4"/>
        <v>1260.7090499999999</v>
      </c>
      <c r="I215" s="5"/>
      <c r="J215" s="5"/>
      <c r="K215" s="5"/>
    </row>
    <row r="216" spans="1:11">
      <c r="A216" s="31" t="s">
        <v>127</v>
      </c>
      <c r="B216" s="31" t="s">
        <v>148</v>
      </c>
      <c r="C216" s="31" t="s">
        <v>46</v>
      </c>
      <c r="D216" s="31">
        <v>2</v>
      </c>
      <c r="E216" s="31">
        <v>11</v>
      </c>
      <c r="F216" s="32">
        <v>100000000</v>
      </c>
      <c r="G216" s="31">
        <v>1.5E-5</v>
      </c>
      <c r="H216" s="5">
        <f t="shared" si="4"/>
        <v>1500</v>
      </c>
      <c r="I216" s="5"/>
      <c r="J216" s="5"/>
      <c r="K216" s="5"/>
    </row>
    <row r="217" spans="1:11">
      <c r="A217" s="31" t="s">
        <v>127</v>
      </c>
      <c r="B217" s="31" t="s">
        <v>148</v>
      </c>
      <c r="C217" s="31" t="s">
        <v>47</v>
      </c>
      <c r="D217" s="31">
        <v>2</v>
      </c>
      <c r="E217" s="31">
        <v>1</v>
      </c>
      <c r="F217" s="32">
        <v>1762</v>
      </c>
      <c r="G217" s="31">
        <v>0.36446000000000001</v>
      </c>
      <c r="H217" s="5">
        <f t="shared" si="4"/>
        <v>642.17852000000005</v>
      </c>
      <c r="I217" s="5"/>
      <c r="J217" s="5"/>
      <c r="K217" s="5"/>
    </row>
    <row r="218" spans="1:11">
      <c r="A218" s="31" t="s">
        <v>127</v>
      </c>
      <c r="B218" s="31" t="s">
        <v>148</v>
      </c>
      <c r="C218" s="31" t="s">
        <v>47</v>
      </c>
      <c r="D218" s="31">
        <v>2</v>
      </c>
      <c r="E218" s="31">
        <v>2</v>
      </c>
      <c r="F218" s="32">
        <v>6939</v>
      </c>
      <c r="G218" s="31">
        <v>0.37707200000000002</v>
      </c>
      <c r="H218" s="5">
        <f t="shared" si="4"/>
        <v>2616.5026080000002</v>
      </c>
      <c r="I218" s="5"/>
      <c r="J218" s="5"/>
      <c r="K218" s="5"/>
    </row>
    <row r="219" spans="1:11">
      <c r="A219" s="31" t="s">
        <v>127</v>
      </c>
      <c r="B219" s="31" t="s">
        <v>148</v>
      </c>
      <c r="C219" s="31" t="s">
        <v>47</v>
      </c>
      <c r="D219" s="31">
        <v>2</v>
      </c>
      <c r="E219" s="31">
        <v>3</v>
      </c>
      <c r="F219" s="32">
        <v>31146</v>
      </c>
      <c r="G219" s="31">
        <v>0.155755</v>
      </c>
      <c r="H219" s="5">
        <f t="shared" si="4"/>
        <v>4851.1452300000001</v>
      </c>
      <c r="I219" s="5"/>
      <c r="J219" s="5"/>
      <c r="K219" s="5"/>
    </row>
    <row r="220" spans="1:11">
      <c r="A220" s="31" t="s">
        <v>127</v>
      </c>
      <c r="B220" s="31" t="s">
        <v>148</v>
      </c>
      <c r="C220" s="31" t="s">
        <v>47</v>
      </c>
      <c r="D220" s="31">
        <v>2</v>
      </c>
      <c r="E220" s="31">
        <v>4</v>
      </c>
      <c r="F220" s="32">
        <v>108032</v>
      </c>
      <c r="G220" s="31">
        <v>7.7578999999999995E-2</v>
      </c>
      <c r="H220" s="5">
        <f t="shared" si="4"/>
        <v>8381.0145279999997</v>
      </c>
      <c r="I220" s="5"/>
      <c r="J220" s="5"/>
      <c r="K220" s="5"/>
    </row>
    <row r="221" spans="1:11">
      <c r="A221" s="31" t="s">
        <v>127</v>
      </c>
      <c r="B221" s="31" t="s">
        <v>148</v>
      </c>
      <c r="C221" s="31" t="s">
        <v>47</v>
      </c>
      <c r="D221" s="31">
        <v>2</v>
      </c>
      <c r="E221" s="31">
        <v>5</v>
      </c>
      <c r="F221" s="32">
        <v>486727</v>
      </c>
      <c r="G221" s="31">
        <v>2.0634E-2</v>
      </c>
      <c r="H221" s="5">
        <f t="shared" si="4"/>
        <v>10043.124918</v>
      </c>
      <c r="I221" s="5"/>
      <c r="J221" s="5"/>
      <c r="K221" s="5"/>
    </row>
    <row r="222" spans="1:11">
      <c r="A222" s="31" t="s">
        <v>127</v>
      </c>
      <c r="B222" s="31" t="s">
        <v>148</v>
      </c>
      <c r="C222" s="31" t="s">
        <v>47</v>
      </c>
      <c r="D222" s="31">
        <v>2</v>
      </c>
      <c r="E222" s="31">
        <v>6</v>
      </c>
      <c r="F222" s="32">
        <v>1750360</v>
      </c>
      <c r="G222" s="31">
        <v>3.5439999999999998E-3</v>
      </c>
      <c r="H222" s="5">
        <f t="shared" si="4"/>
        <v>6203.2758399999993</v>
      </c>
      <c r="I222" s="5"/>
      <c r="J222" s="5"/>
      <c r="K222" s="5"/>
    </row>
    <row r="223" spans="1:11">
      <c r="A223" s="31" t="s">
        <v>127</v>
      </c>
      <c r="B223" s="31" t="s">
        <v>148</v>
      </c>
      <c r="C223" s="31" t="s">
        <v>47</v>
      </c>
      <c r="D223" s="31">
        <v>2</v>
      </c>
      <c r="E223" s="31">
        <v>7</v>
      </c>
      <c r="F223" s="32">
        <v>5049665</v>
      </c>
      <c r="G223" s="31">
        <v>7.3300000000000004E-4</v>
      </c>
      <c r="H223" s="5">
        <f t="shared" si="4"/>
        <v>3701.4044450000001</v>
      </c>
      <c r="I223" s="5"/>
      <c r="J223" s="5"/>
      <c r="K223" s="5"/>
    </row>
    <row r="224" spans="1:11">
      <c r="A224" s="31" t="s">
        <v>127</v>
      </c>
      <c r="B224" s="31" t="s">
        <v>148</v>
      </c>
      <c r="C224" s="31" t="s">
        <v>47</v>
      </c>
      <c r="D224" s="31">
        <v>2</v>
      </c>
      <c r="E224" s="31">
        <v>8</v>
      </c>
      <c r="F224" s="32">
        <v>14370075</v>
      </c>
      <c r="G224" s="31">
        <v>1.63E-4</v>
      </c>
      <c r="H224" s="5">
        <f t="shared" si="4"/>
        <v>2342.3222249999999</v>
      </c>
      <c r="I224" s="5"/>
      <c r="J224" s="5"/>
      <c r="K224" s="5"/>
    </row>
    <row r="225" spans="1:11">
      <c r="A225" s="31" t="s">
        <v>127</v>
      </c>
      <c r="B225" s="31" t="s">
        <v>148</v>
      </c>
      <c r="C225" s="31" t="s">
        <v>47</v>
      </c>
      <c r="D225" s="31">
        <v>2</v>
      </c>
      <c r="E225" s="31">
        <v>9</v>
      </c>
      <c r="F225" s="32">
        <v>30626526</v>
      </c>
      <c r="G225" s="31">
        <v>3.6000000000000001E-5</v>
      </c>
      <c r="H225" s="5">
        <f t="shared" si="4"/>
        <v>1102.554936</v>
      </c>
      <c r="I225" s="5"/>
      <c r="J225" s="5"/>
      <c r="K225" s="5"/>
    </row>
    <row r="226" spans="1:11">
      <c r="A226" s="31" t="s">
        <v>127</v>
      </c>
      <c r="B226" s="31" t="s">
        <v>148</v>
      </c>
      <c r="C226" s="31" t="s">
        <v>47</v>
      </c>
      <c r="D226" s="31">
        <v>2</v>
      </c>
      <c r="E226" s="31">
        <v>10</v>
      </c>
      <c r="F226" s="32">
        <v>100000000</v>
      </c>
      <c r="G226" s="31">
        <v>2.4000000000000001E-5</v>
      </c>
      <c r="H226" s="5">
        <f t="shared" si="4"/>
        <v>2400</v>
      </c>
      <c r="I226" s="5"/>
      <c r="J226" s="5"/>
      <c r="K226" s="5"/>
    </row>
    <row r="227" spans="1:11">
      <c r="A227" s="31" t="s">
        <v>127</v>
      </c>
      <c r="B227" s="31" t="s">
        <v>148</v>
      </c>
      <c r="C227" s="31" t="s">
        <v>49</v>
      </c>
      <c r="D227" s="31">
        <v>2</v>
      </c>
      <c r="E227" s="31">
        <v>1</v>
      </c>
      <c r="F227" s="32">
        <v>1828</v>
      </c>
      <c r="G227" s="31">
        <v>0.44531500000000002</v>
      </c>
      <c r="H227" s="5">
        <f t="shared" si="4"/>
        <v>814.03582000000006</v>
      </c>
      <c r="I227" s="5"/>
      <c r="J227" s="5"/>
      <c r="K227" s="5"/>
    </row>
    <row r="228" spans="1:11">
      <c r="A228" s="31" t="s">
        <v>127</v>
      </c>
      <c r="B228" s="31" t="s">
        <v>148</v>
      </c>
      <c r="C228" s="31" t="s">
        <v>49</v>
      </c>
      <c r="D228" s="31">
        <v>2</v>
      </c>
      <c r="E228" s="31">
        <v>2</v>
      </c>
      <c r="F228" s="32">
        <v>10545</v>
      </c>
      <c r="G228" s="31">
        <v>0.352663</v>
      </c>
      <c r="H228" s="5">
        <f t="shared" si="4"/>
        <v>3718.8313349999999</v>
      </c>
      <c r="I228" s="5"/>
      <c r="J228" s="5"/>
      <c r="K228" s="5"/>
    </row>
    <row r="229" spans="1:11">
      <c r="A229" s="31" t="s">
        <v>127</v>
      </c>
      <c r="B229" s="31" t="s">
        <v>148</v>
      </c>
      <c r="C229" s="31" t="s">
        <v>49</v>
      </c>
      <c r="D229" s="31">
        <v>2</v>
      </c>
      <c r="E229" s="31">
        <v>3</v>
      </c>
      <c r="F229" s="32">
        <v>65834</v>
      </c>
      <c r="G229" s="31">
        <v>0.150645</v>
      </c>
      <c r="H229" s="5">
        <f t="shared" si="4"/>
        <v>9917.5629300000001</v>
      </c>
      <c r="I229" s="5"/>
      <c r="J229" s="5"/>
      <c r="K229" s="5"/>
    </row>
    <row r="230" spans="1:11">
      <c r="A230" s="31" t="s">
        <v>127</v>
      </c>
      <c r="B230" s="31" t="s">
        <v>148</v>
      </c>
      <c r="C230" s="31" t="s">
        <v>49</v>
      </c>
      <c r="D230" s="31">
        <v>2</v>
      </c>
      <c r="E230" s="31">
        <v>4</v>
      </c>
      <c r="F230" s="32">
        <v>279001</v>
      </c>
      <c r="G230" s="31">
        <v>3.8760000000000003E-2</v>
      </c>
      <c r="H230" s="5">
        <f t="shared" si="4"/>
        <v>10814.07876</v>
      </c>
      <c r="I230" s="5"/>
      <c r="J230" s="5"/>
      <c r="K230" s="5"/>
    </row>
    <row r="231" spans="1:11">
      <c r="A231" s="31" t="s">
        <v>127</v>
      </c>
      <c r="B231" s="31" t="s">
        <v>148</v>
      </c>
      <c r="C231" s="31" t="s">
        <v>49</v>
      </c>
      <c r="D231" s="31">
        <v>2</v>
      </c>
      <c r="E231" s="31">
        <v>5</v>
      </c>
      <c r="F231" s="32">
        <v>1120781</v>
      </c>
      <c r="G231" s="31">
        <v>1.0456999999999999E-2</v>
      </c>
      <c r="H231" s="5">
        <f t="shared" si="4"/>
        <v>11720.006916999999</v>
      </c>
      <c r="I231" s="5"/>
      <c r="J231" s="5"/>
      <c r="K231" s="5"/>
    </row>
    <row r="232" spans="1:11">
      <c r="A232" s="31" t="s">
        <v>127</v>
      </c>
      <c r="B232" s="31" t="s">
        <v>148</v>
      </c>
      <c r="C232" s="31" t="s">
        <v>49</v>
      </c>
      <c r="D232" s="31">
        <v>2</v>
      </c>
      <c r="E232" s="31">
        <v>6</v>
      </c>
      <c r="F232" s="32">
        <v>4078596</v>
      </c>
      <c r="G232" s="31">
        <v>1.8109999999999999E-3</v>
      </c>
      <c r="H232" s="5">
        <f t="shared" si="4"/>
        <v>7386.337356</v>
      </c>
      <c r="I232" s="5"/>
      <c r="J232" s="5"/>
      <c r="K232" s="5"/>
    </row>
    <row r="233" spans="1:11">
      <c r="A233" s="31" t="s">
        <v>127</v>
      </c>
      <c r="B233" s="31" t="s">
        <v>148</v>
      </c>
      <c r="C233" s="31" t="s">
        <v>49</v>
      </c>
      <c r="D233" s="31">
        <v>2</v>
      </c>
      <c r="E233" s="31">
        <v>7</v>
      </c>
      <c r="F233" s="32">
        <v>14432428</v>
      </c>
      <c r="G233" s="31">
        <v>2.9100000000000003E-4</v>
      </c>
      <c r="H233" s="5">
        <f t="shared" si="4"/>
        <v>4199.8365480000002</v>
      </c>
      <c r="I233" s="5"/>
      <c r="J233" s="5"/>
      <c r="K233" s="5"/>
    </row>
    <row r="234" spans="1:11">
      <c r="A234" s="31" t="s">
        <v>127</v>
      </c>
      <c r="B234" s="31" t="s">
        <v>148</v>
      </c>
      <c r="C234" s="31" t="s">
        <v>49</v>
      </c>
      <c r="D234" s="31">
        <v>2</v>
      </c>
      <c r="E234" s="31">
        <v>8</v>
      </c>
      <c r="F234" s="32">
        <v>52615319</v>
      </c>
      <c r="G234" s="31">
        <v>3.3000000000000003E-5</v>
      </c>
      <c r="H234" s="5">
        <f t="shared" si="4"/>
        <v>1736.3055270000002</v>
      </c>
      <c r="I234" s="5"/>
      <c r="J234" s="5"/>
      <c r="K234" s="5"/>
    </row>
    <row r="235" spans="1:11">
      <c r="A235" s="31" t="s">
        <v>127</v>
      </c>
      <c r="B235" s="31" t="s">
        <v>148</v>
      </c>
      <c r="C235" s="31" t="s">
        <v>49</v>
      </c>
      <c r="D235" s="31">
        <v>2</v>
      </c>
      <c r="E235" s="31">
        <v>9</v>
      </c>
      <c r="F235" s="32">
        <v>100000000</v>
      </c>
      <c r="G235" s="31">
        <v>2.5000000000000001E-5</v>
      </c>
      <c r="H235" s="5">
        <f t="shared" si="4"/>
        <v>2500</v>
      </c>
      <c r="I235" s="5"/>
      <c r="J235" s="5"/>
      <c r="K235" s="5"/>
    </row>
    <row r="236" spans="1:11">
      <c r="A236" s="31" t="s">
        <v>127</v>
      </c>
      <c r="B236" s="31" t="s">
        <v>148</v>
      </c>
      <c r="C236" s="31" t="s">
        <v>149</v>
      </c>
      <c r="D236" s="31">
        <v>2</v>
      </c>
      <c r="E236" s="31">
        <v>1</v>
      </c>
      <c r="F236" s="32">
        <v>2333</v>
      </c>
      <c r="G236" s="31">
        <v>0.36563499999999999</v>
      </c>
      <c r="H236" s="5">
        <f t="shared" si="4"/>
        <v>853.02645499999994</v>
      </c>
      <c r="I236" s="5"/>
      <c r="J236" s="5"/>
      <c r="K236" s="5"/>
    </row>
    <row r="237" spans="1:11">
      <c r="A237" s="31" t="s">
        <v>127</v>
      </c>
      <c r="B237" s="31" t="s">
        <v>148</v>
      </c>
      <c r="C237" s="31" t="s">
        <v>149</v>
      </c>
      <c r="D237" s="31">
        <v>2</v>
      </c>
      <c r="E237" s="31">
        <v>2</v>
      </c>
      <c r="F237" s="32">
        <v>10804</v>
      </c>
      <c r="G237" s="31">
        <v>0.363533</v>
      </c>
      <c r="H237" s="5">
        <f t="shared" si="4"/>
        <v>3927.6105320000001</v>
      </c>
      <c r="I237" s="5"/>
      <c r="J237" s="5"/>
      <c r="K237" s="5"/>
    </row>
    <row r="238" spans="1:11">
      <c r="A238" s="31" t="s">
        <v>127</v>
      </c>
      <c r="B238" s="31" t="s">
        <v>148</v>
      </c>
      <c r="C238" s="31" t="s">
        <v>149</v>
      </c>
      <c r="D238" s="31">
        <v>2</v>
      </c>
      <c r="E238" s="31">
        <v>3</v>
      </c>
      <c r="F238" s="32">
        <v>58185</v>
      </c>
      <c r="G238" s="31">
        <v>0.180311</v>
      </c>
      <c r="H238" s="5">
        <f t="shared" si="4"/>
        <v>10491.395535</v>
      </c>
      <c r="I238" s="5"/>
      <c r="J238" s="5"/>
      <c r="K238" s="5"/>
    </row>
    <row r="239" spans="1:11">
      <c r="A239" s="31" t="s">
        <v>127</v>
      </c>
      <c r="B239" s="31" t="s">
        <v>148</v>
      </c>
      <c r="C239" s="31" t="s">
        <v>149</v>
      </c>
      <c r="D239" s="31">
        <v>2</v>
      </c>
      <c r="E239" s="31">
        <v>4</v>
      </c>
      <c r="F239" s="32">
        <v>223816</v>
      </c>
      <c r="G239" s="31">
        <v>6.5595000000000001E-2</v>
      </c>
      <c r="H239" s="5">
        <f t="shared" si="4"/>
        <v>14681.210520000001</v>
      </c>
      <c r="I239" s="5"/>
      <c r="J239" s="5"/>
      <c r="K239" s="5"/>
    </row>
    <row r="240" spans="1:11">
      <c r="A240" s="31" t="s">
        <v>127</v>
      </c>
      <c r="B240" s="31" t="s">
        <v>148</v>
      </c>
      <c r="C240" s="31" t="s">
        <v>149</v>
      </c>
      <c r="D240" s="31">
        <v>2</v>
      </c>
      <c r="E240" s="31">
        <v>5</v>
      </c>
      <c r="F240" s="32">
        <v>590833</v>
      </c>
      <c r="G240" s="31">
        <v>1.8252999999999998E-2</v>
      </c>
      <c r="H240" s="5">
        <f t="shared" si="4"/>
        <v>10784.474748999999</v>
      </c>
      <c r="I240" s="5"/>
      <c r="J240" s="5"/>
      <c r="K240" s="5"/>
    </row>
    <row r="241" spans="1:11">
      <c r="A241" s="31" t="s">
        <v>127</v>
      </c>
      <c r="B241" s="31" t="s">
        <v>148</v>
      </c>
      <c r="C241" s="31" t="s">
        <v>149</v>
      </c>
      <c r="D241" s="31">
        <v>2</v>
      </c>
      <c r="E241" s="31">
        <v>6</v>
      </c>
      <c r="F241" s="32">
        <v>2092539</v>
      </c>
      <c r="G241" s="31">
        <v>5.6030000000000003E-3</v>
      </c>
      <c r="H241" s="5">
        <f t="shared" si="4"/>
        <v>11724.496017000001</v>
      </c>
      <c r="I241" s="5"/>
      <c r="J241" s="5"/>
      <c r="K241" s="5"/>
    </row>
    <row r="242" spans="1:11">
      <c r="A242" s="31" t="s">
        <v>127</v>
      </c>
      <c r="B242" s="31" t="s">
        <v>148</v>
      </c>
      <c r="C242" s="31" t="s">
        <v>149</v>
      </c>
      <c r="D242" s="31">
        <v>2</v>
      </c>
      <c r="E242" s="31">
        <v>7</v>
      </c>
      <c r="F242" s="32">
        <v>7226587</v>
      </c>
      <c r="G242" s="31">
        <v>8.2200000000000003E-4</v>
      </c>
      <c r="H242" s="5">
        <f t="shared" si="4"/>
        <v>5940.2545140000002</v>
      </c>
      <c r="I242" s="5"/>
      <c r="J242" s="5"/>
      <c r="K242" s="5"/>
    </row>
    <row r="243" spans="1:11">
      <c r="A243" s="31" t="s">
        <v>127</v>
      </c>
      <c r="B243" s="31" t="s">
        <v>148</v>
      </c>
      <c r="C243" s="31" t="s">
        <v>149</v>
      </c>
      <c r="D243" s="31">
        <v>2</v>
      </c>
      <c r="E243" s="31">
        <v>8</v>
      </c>
      <c r="F243" s="32">
        <v>21695147</v>
      </c>
      <c r="G243" s="31">
        <v>2.02E-4</v>
      </c>
      <c r="H243" s="5">
        <f t="shared" si="4"/>
        <v>4382.4196940000002</v>
      </c>
      <c r="I243" s="5"/>
      <c r="J243" s="5"/>
      <c r="K243" s="5"/>
    </row>
    <row r="244" spans="1:11">
      <c r="A244" s="31" t="s">
        <v>127</v>
      </c>
      <c r="B244" s="31" t="s">
        <v>148</v>
      </c>
      <c r="C244" s="31" t="s">
        <v>149</v>
      </c>
      <c r="D244" s="31">
        <v>2</v>
      </c>
      <c r="E244" s="31">
        <v>9</v>
      </c>
      <c r="F244" s="32">
        <v>100000000</v>
      </c>
      <c r="G244" s="31">
        <v>4.6E-5</v>
      </c>
      <c r="H244" s="5">
        <f t="shared" si="4"/>
        <v>4600</v>
      </c>
      <c r="I244" s="5"/>
      <c r="J244" s="5"/>
      <c r="K244" s="5"/>
    </row>
    <row r="245" spans="1:11">
      <c r="A245" s="31" t="s">
        <v>127</v>
      </c>
      <c r="B245" s="31" t="s">
        <v>148</v>
      </c>
      <c r="C245" s="31" t="s">
        <v>150</v>
      </c>
      <c r="D245" s="31">
        <v>2</v>
      </c>
      <c r="E245" s="31">
        <v>1</v>
      </c>
      <c r="F245" s="32">
        <v>1259</v>
      </c>
      <c r="G245" s="31">
        <v>0.263683</v>
      </c>
      <c r="H245" s="5">
        <f t="shared" si="4"/>
        <v>331.97689700000001</v>
      </c>
      <c r="I245" s="5"/>
      <c r="J245" s="5"/>
      <c r="K245" s="5"/>
    </row>
    <row r="246" spans="1:11">
      <c r="A246" s="31" t="s">
        <v>127</v>
      </c>
      <c r="B246" s="31" t="s">
        <v>148</v>
      </c>
      <c r="C246" s="31" t="s">
        <v>150</v>
      </c>
      <c r="D246" s="31">
        <v>2</v>
      </c>
      <c r="E246" s="31">
        <v>2</v>
      </c>
      <c r="F246" s="32">
        <v>4162</v>
      </c>
      <c r="G246" s="31">
        <v>0.29966300000000001</v>
      </c>
      <c r="H246" s="5">
        <f t="shared" si="4"/>
        <v>1247.197406</v>
      </c>
      <c r="I246" s="5"/>
      <c r="J246" s="5"/>
      <c r="K246" s="5"/>
    </row>
    <row r="247" spans="1:11">
      <c r="A247" s="31" t="s">
        <v>127</v>
      </c>
      <c r="B247" s="31" t="s">
        <v>148</v>
      </c>
      <c r="C247" s="31" t="s">
        <v>150</v>
      </c>
      <c r="D247" s="31">
        <v>2</v>
      </c>
      <c r="E247" s="31">
        <v>3</v>
      </c>
      <c r="F247" s="32">
        <v>11458</v>
      </c>
      <c r="G247" s="31">
        <v>0.20386099999999999</v>
      </c>
      <c r="H247" s="5">
        <f t="shared" si="4"/>
        <v>2335.8393379999998</v>
      </c>
      <c r="I247" s="5"/>
      <c r="J247" s="5"/>
      <c r="K247" s="5"/>
    </row>
    <row r="248" spans="1:11">
      <c r="A248" s="31" t="s">
        <v>127</v>
      </c>
      <c r="B248" s="31" t="s">
        <v>148</v>
      </c>
      <c r="C248" s="31" t="s">
        <v>150</v>
      </c>
      <c r="D248" s="31">
        <v>2</v>
      </c>
      <c r="E248" s="31">
        <v>4</v>
      </c>
      <c r="F248" s="32">
        <v>41421</v>
      </c>
      <c r="G248" s="31">
        <v>0.13983400000000001</v>
      </c>
      <c r="H248" s="5">
        <f t="shared" si="4"/>
        <v>5792.0641140000007</v>
      </c>
      <c r="I248" s="5"/>
      <c r="J248" s="5"/>
      <c r="K248" s="5"/>
    </row>
    <row r="249" spans="1:11">
      <c r="A249" s="31" t="s">
        <v>127</v>
      </c>
      <c r="B249" s="31" t="s">
        <v>148</v>
      </c>
      <c r="C249" s="31" t="s">
        <v>150</v>
      </c>
      <c r="D249" s="31">
        <v>2</v>
      </c>
      <c r="E249" s="31">
        <v>5</v>
      </c>
      <c r="F249" s="32">
        <v>126582</v>
      </c>
      <c r="G249" s="31">
        <v>6.4645999999999995E-2</v>
      </c>
      <c r="H249" s="5">
        <f t="shared" si="4"/>
        <v>8183.0199719999991</v>
      </c>
      <c r="I249" s="5"/>
      <c r="J249" s="5"/>
      <c r="K249" s="5"/>
    </row>
    <row r="250" spans="1:11">
      <c r="A250" s="31" t="s">
        <v>127</v>
      </c>
      <c r="B250" s="31" t="s">
        <v>148</v>
      </c>
      <c r="C250" s="31" t="s">
        <v>150</v>
      </c>
      <c r="D250" s="31">
        <v>2</v>
      </c>
      <c r="E250" s="31">
        <v>6</v>
      </c>
      <c r="F250" s="32">
        <v>463267</v>
      </c>
      <c r="G250" s="31">
        <v>2.1745E-2</v>
      </c>
      <c r="H250" s="5">
        <f t="shared" si="4"/>
        <v>10073.740915</v>
      </c>
      <c r="I250" s="5"/>
      <c r="J250" s="5"/>
      <c r="K250" s="5"/>
    </row>
    <row r="251" spans="1:11">
      <c r="A251" s="31" t="s">
        <v>127</v>
      </c>
      <c r="B251" s="31" t="s">
        <v>148</v>
      </c>
      <c r="C251" s="31" t="s">
        <v>150</v>
      </c>
      <c r="D251" s="31">
        <v>2</v>
      </c>
      <c r="E251" s="31">
        <v>7</v>
      </c>
      <c r="F251" s="32">
        <v>1288460</v>
      </c>
      <c r="G251" s="31">
        <v>4.7980000000000002E-3</v>
      </c>
      <c r="H251" s="5">
        <f t="shared" si="4"/>
        <v>6182.0310800000007</v>
      </c>
      <c r="I251" s="5"/>
      <c r="J251" s="5"/>
      <c r="K251" s="5"/>
    </row>
    <row r="252" spans="1:11">
      <c r="A252" s="31" t="s">
        <v>127</v>
      </c>
      <c r="B252" s="31" t="s">
        <v>148</v>
      </c>
      <c r="C252" s="31" t="s">
        <v>150</v>
      </c>
      <c r="D252" s="31">
        <v>2</v>
      </c>
      <c r="E252" s="31">
        <v>8</v>
      </c>
      <c r="F252" s="32">
        <v>3263563</v>
      </c>
      <c r="G252" s="31">
        <v>1.2440000000000001E-3</v>
      </c>
      <c r="H252" s="5">
        <f t="shared" si="4"/>
        <v>4059.8723720000003</v>
      </c>
      <c r="I252" s="5"/>
      <c r="J252" s="5"/>
      <c r="K252" s="5"/>
    </row>
    <row r="253" spans="1:11">
      <c r="A253" s="31" t="s">
        <v>127</v>
      </c>
      <c r="B253" s="31" t="s">
        <v>148</v>
      </c>
      <c r="C253" s="31" t="s">
        <v>150</v>
      </c>
      <c r="D253" s="31">
        <v>2</v>
      </c>
      <c r="E253" s="31">
        <v>9</v>
      </c>
      <c r="F253" s="32">
        <v>7928550</v>
      </c>
      <c r="G253" s="31">
        <v>3.7599999999999998E-4</v>
      </c>
      <c r="H253" s="5">
        <f t="shared" si="4"/>
        <v>2981.1347999999998</v>
      </c>
      <c r="I253" s="5"/>
      <c r="J253" s="5"/>
      <c r="K253" s="5"/>
    </row>
    <row r="254" spans="1:11">
      <c r="A254" s="31" t="s">
        <v>127</v>
      </c>
      <c r="B254" s="31" t="s">
        <v>148</v>
      </c>
      <c r="C254" s="31" t="s">
        <v>150</v>
      </c>
      <c r="D254" s="31">
        <v>2</v>
      </c>
      <c r="E254" s="31">
        <v>10</v>
      </c>
      <c r="F254" s="32">
        <v>21594855</v>
      </c>
      <c r="G254" s="31">
        <v>1.22E-4</v>
      </c>
      <c r="H254" s="5">
        <f t="shared" si="4"/>
        <v>2634.57231</v>
      </c>
      <c r="I254" s="5"/>
      <c r="J254" s="5"/>
      <c r="K254" s="5"/>
    </row>
    <row r="255" spans="1:11">
      <c r="A255" s="31" t="s">
        <v>127</v>
      </c>
      <c r="B255" s="31" t="s">
        <v>148</v>
      </c>
      <c r="C255" s="31" t="s">
        <v>150</v>
      </c>
      <c r="D255" s="31">
        <v>2</v>
      </c>
      <c r="E255" s="31">
        <v>11</v>
      </c>
      <c r="F255" s="32">
        <v>100000000</v>
      </c>
      <c r="G255" s="31">
        <v>2.8E-5</v>
      </c>
      <c r="H255" s="5">
        <f t="shared" si="4"/>
        <v>2800</v>
      </c>
      <c r="I255" s="5"/>
      <c r="J255" s="5"/>
      <c r="K255" s="5"/>
    </row>
    <row r="256" spans="1:11">
      <c r="A256" s="31" t="s">
        <v>127</v>
      </c>
      <c r="B256" s="31" t="s">
        <v>148</v>
      </c>
      <c r="C256" s="31" t="s">
        <v>16</v>
      </c>
      <c r="D256" s="31">
        <v>2</v>
      </c>
      <c r="E256" s="31">
        <v>1</v>
      </c>
      <c r="F256" s="32">
        <v>1524</v>
      </c>
      <c r="G256" s="31">
        <v>0.28093299999999999</v>
      </c>
      <c r="H256" s="5">
        <f t="shared" si="4"/>
        <v>428.14189199999998</v>
      </c>
      <c r="I256" s="5"/>
      <c r="J256" s="5"/>
      <c r="K256" s="5"/>
    </row>
    <row r="257" spans="1:11">
      <c r="A257" s="31" t="s">
        <v>127</v>
      </c>
      <c r="B257" s="31" t="s">
        <v>148</v>
      </c>
      <c r="C257" s="31" t="s">
        <v>16</v>
      </c>
      <c r="D257" s="31">
        <v>2</v>
      </c>
      <c r="E257" s="31">
        <v>2</v>
      </c>
      <c r="F257" s="32">
        <v>7675</v>
      </c>
      <c r="G257" s="31">
        <v>0.31239400000000001</v>
      </c>
      <c r="H257" s="5">
        <f t="shared" si="4"/>
        <v>2397.6239500000001</v>
      </c>
      <c r="I257" s="5"/>
      <c r="J257" s="5"/>
      <c r="K257" s="5"/>
    </row>
    <row r="258" spans="1:11">
      <c r="A258" s="31" t="s">
        <v>127</v>
      </c>
      <c r="B258" s="31" t="s">
        <v>148</v>
      </c>
      <c r="C258" s="31" t="s">
        <v>16</v>
      </c>
      <c r="D258" s="31">
        <v>2</v>
      </c>
      <c r="E258" s="31">
        <v>3</v>
      </c>
      <c r="F258" s="32">
        <v>32744</v>
      </c>
      <c r="G258" s="31">
        <v>0.27813199999999999</v>
      </c>
      <c r="H258" s="5">
        <f t="shared" si="4"/>
        <v>9107.1542079999999</v>
      </c>
      <c r="I258" s="5"/>
      <c r="J258" s="5"/>
      <c r="K258" s="5"/>
    </row>
    <row r="259" spans="1:11">
      <c r="A259" s="31" t="s">
        <v>127</v>
      </c>
      <c r="B259" s="31" t="s">
        <v>148</v>
      </c>
      <c r="C259" s="31" t="s">
        <v>16</v>
      </c>
      <c r="D259" s="31">
        <v>2</v>
      </c>
      <c r="E259" s="31">
        <v>4</v>
      </c>
      <c r="F259" s="32">
        <v>115594</v>
      </c>
      <c r="G259" s="31">
        <v>9.8237000000000005E-2</v>
      </c>
      <c r="H259" s="5">
        <f t="shared" ref="H259:H322" si="5">F259*G259</f>
        <v>11355.607778000001</v>
      </c>
      <c r="I259" s="5"/>
      <c r="J259" s="5"/>
      <c r="K259" s="5"/>
    </row>
    <row r="260" spans="1:11">
      <c r="A260" s="31" t="s">
        <v>127</v>
      </c>
      <c r="B260" s="31" t="s">
        <v>148</v>
      </c>
      <c r="C260" s="31" t="s">
        <v>16</v>
      </c>
      <c r="D260" s="31">
        <v>2</v>
      </c>
      <c r="E260" s="31">
        <v>5</v>
      </c>
      <c r="F260" s="32">
        <v>404739</v>
      </c>
      <c r="G260" s="31">
        <v>2.2582000000000001E-2</v>
      </c>
      <c r="H260" s="5">
        <f t="shared" si="5"/>
        <v>9139.8160980000011</v>
      </c>
      <c r="I260" s="5"/>
      <c r="J260" s="5"/>
      <c r="K260" s="5"/>
    </row>
    <row r="261" spans="1:11">
      <c r="A261" s="31" t="s">
        <v>127</v>
      </c>
      <c r="B261" s="31" t="s">
        <v>148</v>
      </c>
      <c r="C261" s="31" t="s">
        <v>16</v>
      </c>
      <c r="D261" s="31">
        <v>2</v>
      </c>
      <c r="E261" s="31">
        <v>6</v>
      </c>
      <c r="F261" s="32">
        <v>1321423</v>
      </c>
      <c r="G261" s="31">
        <v>6.0130000000000001E-3</v>
      </c>
      <c r="H261" s="5">
        <f t="shared" si="5"/>
        <v>7945.7164990000001</v>
      </c>
      <c r="I261" s="5"/>
      <c r="J261" s="5"/>
      <c r="K261" s="5"/>
    </row>
    <row r="262" spans="1:11">
      <c r="A262" s="31" t="s">
        <v>127</v>
      </c>
      <c r="B262" s="31" t="s">
        <v>148</v>
      </c>
      <c r="C262" s="31" t="s">
        <v>16</v>
      </c>
      <c r="D262" s="31">
        <v>2</v>
      </c>
      <c r="E262" s="31">
        <v>7</v>
      </c>
      <c r="F262" s="32">
        <v>3613084</v>
      </c>
      <c r="G262" s="31">
        <v>1.2409999999999999E-3</v>
      </c>
      <c r="H262" s="5">
        <f t="shared" si="5"/>
        <v>4483.8372439999994</v>
      </c>
      <c r="I262" s="5"/>
      <c r="J262" s="5"/>
      <c r="K262" s="5"/>
    </row>
    <row r="263" spans="1:11">
      <c r="A263" s="31" t="s">
        <v>127</v>
      </c>
      <c r="B263" s="31" t="s">
        <v>148</v>
      </c>
      <c r="C263" s="31" t="s">
        <v>16</v>
      </c>
      <c r="D263" s="31">
        <v>2</v>
      </c>
      <c r="E263" s="31">
        <v>8</v>
      </c>
      <c r="F263" s="32">
        <v>8857207</v>
      </c>
      <c r="G263" s="31">
        <v>3.2200000000000002E-4</v>
      </c>
      <c r="H263" s="5">
        <f t="shared" si="5"/>
        <v>2852.0206540000004</v>
      </c>
      <c r="I263" s="5"/>
      <c r="J263" s="5"/>
      <c r="K263" s="5"/>
    </row>
    <row r="264" spans="1:11">
      <c r="A264" s="31" t="s">
        <v>127</v>
      </c>
      <c r="B264" s="31" t="s">
        <v>148</v>
      </c>
      <c r="C264" s="31" t="s">
        <v>16</v>
      </c>
      <c r="D264" s="31">
        <v>2</v>
      </c>
      <c r="E264" s="31">
        <v>9</v>
      </c>
      <c r="F264" s="32">
        <v>22444154</v>
      </c>
      <c r="G264" s="31">
        <v>1.16E-4</v>
      </c>
      <c r="H264" s="5">
        <f t="shared" si="5"/>
        <v>2603.5218639999998</v>
      </c>
      <c r="I264" s="5"/>
      <c r="J264" s="5"/>
      <c r="K264" s="5"/>
    </row>
    <row r="265" spans="1:11">
      <c r="A265" s="31" t="s">
        <v>127</v>
      </c>
      <c r="B265" s="31" t="s">
        <v>148</v>
      </c>
      <c r="C265" s="31" t="s">
        <v>16</v>
      </c>
      <c r="D265" s="31">
        <v>2</v>
      </c>
      <c r="E265" s="31">
        <v>10</v>
      </c>
      <c r="F265" s="32">
        <v>100000000</v>
      </c>
      <c r="G265" s="31">
        <v>3.0000000000000001E-5</v>
      </c>
      <c r="H265" s="5">
        <f t="shared" si="5"/>
        <v>3000</v>
      </c>
      <c r="I265" s="5"/>
      <c r="J265" s="5"/>
      <c r="K265" s="5"/>
    </row>
    <row r="266" spans="1:11">
      <c r="A266" s="31" t="s">
        <v>127</v>
      </c>
      <c r="B266" s="31" t="s">
        <v>148</v>
      </c>
      <c r="C266" s="31" t="s">
        <v>128</v>
      </c>
      <c r="D266" s="31">
        <v>2</v>
      </c>
      <c r="E266" s="31">
        <v>1</v>
      </c>
      <c r="F266" s="32">
        <v>2300</v>
      </c>
      <c r="G266" s="31">
        <v>0.49279600000000001</v>
      </c>
      <c r="H266" s="5">
        <f t="shared" si="5"/>
        <v>1133.4308000000001</v>
      </c>
      <c r="I266" s="5"/>
      <c r="J266" s="5"/>
      <c r="K266" s="5"/>
    </row>
    <row r="267" spans="1:11">
      <c r="A267" s="31" t="s">
        <v>127</v>
      </c>
      <c r="B267" s="31" t="s">
        <v>148</v>
      </c>
      <c r="C267" s="31" t="s">
        <v>128</v>
      </c>
      <c r="D267" s="31">
        <v>2</v>
      </c>
      <c r="E267" s="31">
        <v>2</v>
      </c>
      <c r="F267" s="32">
        <v>12053</v>
      </c>
      <c r="G267" s="31">
        <v>0.338833</v>
      </c>
      <c r="H267" s="5">
        <f t="shared" si="5"/>
        <v>4083.9541490000001</v>
      </c>
      <c r="I267" s="5"/>
      <c r="J267" s="5"/>
      <c r="K267" s="5"/>
    </row>
    <row r="268" spans="1:11">
      <c r="A268" s="31" t="s">
        <v>127</v>
      </c>
      <c r="B268" s="31" t="s">
        <v>148</v>
      </c>
      <c r="C268" s="31" t="s">
        <v>128</v>
      </c>
      <c r="D268" s="31">
        <v>2</v>
      </c>
      <c r="E268" s="31">
        <v>3</v>
      </c>
      <c r="F268" s="32">
        <v>72067</v>
      </c>
      <c r="G268" s="31">
        <v>0.13173899999999999</v>
      </c>
      <c r="H268" s="5">
        <f t="shared" si="5"/>
        <v>9494.0345130000005</v>
      </c>
      <c r="I268" s="5"/>
      <c r="J268" s="5"/>
      <c r="K268" s="5"/>
    </row>
    <row r="269" spans="1:11">
      <c r="A269" s="31" t="s">
        <v>127</v>
      </c>
      <c r="B269" s="31" t="s">
        <v>148</v>
      </c>
      <c r="C269" s="31" t="s">
        <v>128</v>
      </c>
      <c r="D269" s="31">
        <v>2</v>
      </c>
      <c r="E269" s="31">
        <v>4</v>
      </c>
      <c r="F269" s="32">
        <v>398074</v>
      </c>
      <c r="G269" s="31">
        <v>3.0129E-2</v>
      </c>
      <c r="H269" s="5">
        <f t="shared" si="5"/>
        <v>11993.571545999999</v>
      </c>
      <c r="I269" s="5"/>
      <c r="J269" s="5"/>
      <c r="K269" s="5"/>
    </row>
    <row r="270" spans="1:11">
      <c r="A270" s="31" t="s">
        <v>127</v>
      </c>
      <c r="B270" s="31" t="s">
        <v>148</v>
      </c>
      <c r="C270" s="31" t="s">
        <v>128</v>
      </c>
      <c r="D270" s="31">
        <v>2</v>
      </c>
      <c r="E270" s="31">
        <v>5</v>
      </c>
      <c r="F270" s="32">
        <v>1558788</v>
      </c>
      <c r="G270" s="31">
        <v>5.1989999999999996E-3</v>
      </c>
      <c r="H270" s="5">
        <f t="shared" si="5"/>
        <v>8104.1388119999992</v>
      </c>
      <c r="I270" s="5"/>
      <c r="J270" s="5"/>
      <c r="K270" s="5"/>
    </row>
    <row r="271" spans="1:11">
      <c r="A271" s="31" t="s">
        <v>127</v>
      </c>
      <c r="B271" s="31" t="s">
        <v>148</v>
      </c>
      <c r="C271" s="31" t="s">
        <v>128</v>
      </c>
      <c r="D271" s="31">
        <v>2</v>
      </c>
      <c r="E271" s="31">
        <v>6</v>
      </c>
      <c r="F271" s="32">
        <v>4684998</v>
      </c>
      <c r="G271" s="31">
        <v>1.01E-3</v>
      </c>
      <c r="H271" s="5">
        <f t="shared" si="5"/>
        <v>4731.8479800000005</v>
      </c>
      <c r="I271" s="5"/>
      <c r="J271" s="5"/>
      <c r="K271" s="5"/>
    </row>
    <row r="272" spans="1:11">
      <c r="A272" s="31" t="s">
        <v>127</v>
      </c>
      <c r="B272" s="31" t="s">
        <v>148</v>
      </c>
      <c r="C272" s="31" t="s">
        <v>128</v>
      </c>
      <c r="D272" s="31">
        <v>2</v>
      </c>
      <c r="E272" s="31">
        <v>7</v>
      </c>
      <c r="F272" s="32">
        <v>13550917</v>
      </c>
      <c r="G272" s="31">
        <v>2.1499999999999999E-4</v>
      </c>
      <c r="H272" s="5">
        <f t="shared" si="5"/>
        <v>2913.4471549999998</v>
      </c>
      <c r="I272" s="5"/>
      <c r="J272" s="5"/>
      <c r="K272" s="5"/>
    </row>
    <row r="273" spans="1:11">
      <c r="A273" s="31" t="s">
        <v>127</v>
      </c>
      <c r="B273" s="31" t="s">
        <v>148</v>
      </c>
      <c r="C273" s="31" t="s">
        <v>128</v>
      </c>
      <c r="D273" s="31">
        <v>2</v>
      </c>
      <c r="E273" s="31">
        <v>8</v>
      </c>
      <c r="F273" s="32">
        <v>29896310</v>
      </c>
      <c r="G273" s="31">
        <v>5.0000000000000002E-5</v>
      </c>
      <c r="H273" s="5">
        <f t="shared" si="5"/>
        <v>1494.8155000000002</v>
      </c>
      <c r="I273" s="5"/>
      <c r="J273" s="5"/>
      <c r="K273" s="5"/>
    </row>
    <row r="274" spans="1:11">
      <c r="A274" s="31" t="s">
        <v>127</v>
      </c>
      <c r="B274" s="31" t="s">
        <v>148</v>
      </c>
      <c r="C274" s="31" t="s">
        <v>128</v>
      </c>
      <c r="D274" s="31">
        <v>2</v>
      </c>
      <c r="E274" s="31">
        <v>9</v>
      </c>
      <c r="F274" s="32">
        <v>100000000</v>
      </c>
      <c r="G274" s="31">
        <v>2.9E-5</v>
      </c>
      <c r="H274" s="5">
        <f t="shared" si="5"/>
        <v>2900</v>
      </c>
      <c r="I274" s="5"/>
      <c r="J274" s="5"/>
      <c r="K274" s="5"/>
    </row>
    <row r="275" spans="1:11">
      <c r="A275" s="31" t="s">
        <v>127</v>
      </c>
      <c r="B275" s="31" t="s">
        <v>148</v>
      </c>
      <c r="C275" s="31" t="s">
        <v>151</v>
      </c>
      <c r="D275" s="31">
        <v>2</v>
      </c>
      <c r="E275" s="31">
        <v>1</v>
      </c>
      <c r="F275" s="32">
        <v>1468</v>
      </c>
      <c r="G275" s="31">
        <v>0.28665200000000002</v>
      </c>
      <c r="H275" s="5">
        <f t="shared" si="5"/>
        <v>420.805136</v>
      </c>
      <c r="I275" s="5"/>
      <c r="J275" s="5"/>
      <c r="K275" s="5"/>
    </row>
    <row r="276" spans="1:11">
      <c r="A276" s="31" t="s">
        <v>127</v>
      </c>
      <c r="B276" s="31" t="s">
        <v>148</v>
      </c>
      <c r="C276" s="31" t="s">
        <v>151</v>
      </c>
      <c r="D276" s="31">
        <v>2</v>
      </c>
      <c r="E276" s="31">
        <v>2</v>
      </c>
      <c r="F276" s="32">
        <v>5845</v>
      </c>
      <c r="G276" s="31">
        <v>0.46544799999999997</v>
      </c>
      <c r="H276" s="5">
        <f t="shared" si="5"/>
        <v>2720.5435599999996</v>
      </c>
      <c r="I276" s="5"/>
      <c r="J276" s="5"/>
      <c r="K276" s="5"/>
    </row>
    <row r="277" spans="1:11">
      <c r="A277" s="31" t="s">
        <v>127</v>
      </c>
      <c r="B277" s="31" t="s">
        <v>148</v>
      </c>
      <c r="C277" s="31" t="s">
        <v>151</v>
      </c>
      <c r="D277" s="31">
        <v>2</v>
      </c>
      <c r="E277" s="31">
        <v>3</v>
      </c>
      <c r="F277" s="32">
        <v>31743</v>
      </c>
      <c r="G277" s="31">
        <v>0.14752000000000001</v>
      </c>
      <c r="H277" s="5">
        <f t="shared" si="5"/>
        <v>4682.7273600000008</v>
      </c>
      <c r="I277" s="5"/>
      <c r="J277" s="5"/>
      <c r="K277" s="5"/>
    </row>
    <row r="278" spans="1:11">
      <c r="A278" s="31" t="s">
        <v>127</v>
      </c>
      <c r="B278" s="31" t="s">
        <v>148</v>
      </c>
      <c r="C278" s="31" t="s">
        <v>151</v>
      </c>
      <c r="D278" s="31">
        <v>2</v>
      </c>
      <c r="E278" s="31">
        <v>4</v>
      </c>
      <c r="F278" s="32">
        <v>109352</v>
      </c>
      <c r="G278" s="31">
        <v>6.1977999999999998E-2</v>
      </c>
      <c r="H278" s="5">
        <f t="shared" si="5"/>
        <v>6777.4182559999999</v>
      </c>
      <c r="I278" s="5"/>
      <c r="J278" s="5"/>
      <c r="K278" s="5"/>
    </row>
    <row r="279" spans="1:11">
      <c r="A279" s="31" t="s">
        <v>127</v>
      </c>
      <c r="B279" s="31" t="s">
        <v>148</v>
      </c>
      <c r="C279" s="31" t="s">
        <v>151</v>
      </c>
      <c r="D279" s="31">
        <v>2</v>
      </c>
      <c r="E279" s="31">
        <v>5</v>
      </c>
      <c r="F279" s="32">
        <v>343352</v>
      </c>
      <c r="G279" s="31">
        <v>2.8382999999999999E-2</v>
      </c>
      <c r="H279" s="5">
        <f t="shared" si="5"/>
        <v>9745.3598160000001</v>
      </c>
      <c r="I279" s="5"/>
      <c r="J279" s="5"/>
      <c r="K279" s="5"/>
    </row>
    <row r="280" spans="1:11">
      <c r="A280" s="31" t="s">
        <v>127</v>
      </c>
      <c r="B280" s="31" t="s">
        <v>148</v>
      </c>
      <c r="C280" s="31" t="s">
        <v>151</v>
      </c>
      <c r="D280" s="31">
        <v>2</v>
      </c>
      <c r="E280" s="31">
        <v>6</v>
      </c>
      <c r="F280" s="32">
        <v>877164</v>
      </c>
      <c r="G280" s="31">
        <v>7.0200000000000002E-3</v>
      </c>
      <c r="H280" s="5">
        <f t="shared" si="5"/>
        <v>6157.69128</v>
      </c>
      <c r="I280" s="5"/>
      <c r="J280" s="5"/>
      <c r="K280" s="5"/>
    </row>
    <row r="281" spans="1:11">
      <c r="A281" s="31" t="s">
        <v>127</v>
      </c>
      <c r="B281" s="31" t="s">
        <v>148</v>
      </c>
      <c r="C281" s="31" t="s">
        <v>151</v>
      </c>
      <c r="D281" s="31">
        <v>2</v>
      </c>
      <c r="E281" s="31">
        <v>7</v>
      </c>
      <c r="F281" s="32">
        <v>2048017</v>
      </c>
      <c r="G281" s="31">
        <v>1.9780000000000002E-3</v>
      </c>
      <c r="H281" s="5">
        <f t="shared" si="5"/>
        <v>4050.9776260000003</v>
      </c>
      <c r="I281" s="5"/>
      <c r="J281" s="5"/>
      <c r="K281" s="5"/>
    </row>
    <row r="282" spans="1:11">
      <c r="A282" s="31" t="s">
        <v>127</v>
      </c>
      <c r="B282" s="31" t="s">
        <v>148</v>
      </c>
      <c r="C282" s="31" t="s">
        <v>151</v>
      </c>
      <c r="D282" s="31">
        <v>2</v>
      </c>
      <c r="E282" s="31">
        <v>8</v>
      </c>
      <c r="F282" s="32">
        <v>4285477</v>
      </c>
      <c r="G282" s="31">
        <v>6.2E-4</v>
      </c>
      <c r="H282" s="5">
        <f t="shared" si="5"/>
        <v>2656.9957399999998</v>
      </c>
      <c r="I282" s="5"/>
      <c r="J282" s="5"/>
      <c r="K282" s="5"/>
    </row>
    <row r="283" spans="1:11">
      <c r="A283" s="31" t="s">
        <v>127</v>
      </c>
      <c r="B283" s="31" t="s">
        <v>148</v>
      </c>
      <c r="C283" s="31" t="s">
        <v>151</v>
      </c>
      <c r="D283" s="31">
        <v>2</v>
      </c>
      <c r="E283" s="31">
        <v>9</v>
      </c>
      <c r="F283" s="32">
        <v>8700396</v>
      </c>
      <c r="G283" s="31">
        <v>2.6699999999999998E-4</v>
      </c>
      <c r="H283" s="5">
        <f t="shared" si="5"/>
        <v>2323.0057320000001</v>
      </c>
      <c r="I283" s="5"/>
      <c r="J283" s="5"/>
      <c r="K283" s="5"/>
    </row>
    <row r="284" spans="1:11">
      <c r="A284" s="31" t="s">
        <v>127</v>
      </c>
      <c r="B284" s="31" t="s">
        <v>148</v>
      </c>
      <c r="C284" s="31" t="s">
        <v>151</v>
      </c>
      <c r="D284" s="31">
        <v>2</v>
      </c>
      <c r="E284" s="31">
        <v>10</v>
      </c>
      <c r="F284" s="32">
        <v>21977740</v>
      </c>
      <c r="G284" s="31">
        <v>1.08E-4</v>
      </c>
      <c r="H284" s="5">
        <f t="shared" si="5"/>
        <v>2373.5959199999998</v>
      </c>
      <c r="I284" s="5"/>
      <c r="J284" s="5"/>
      <c r="K284" s="5"/>
    </row>
    <row r="285" spans="1:11">
      <c r="A285" s="31" t="s">
        <v>127</v>
      </c>
      <c r="B285" s="31" t="s">
        <v>148</v>
      </c>
      <c r="C285" s="31" t="s">
        <v>151</v>
      </c>
      <c r="D285" s="31">
        <v>2</v>
      </c>
      <c r="E285" s="31">
        <v>11</v>
      </c>
      <c r="F285" s="32">
        <v>100000000</v>
      </c>
      <c r="G285" s="31">
        <v>2.5999999999999998E-5</v>
      </c>
      <c r="H285" s="5">
        <f t="shared" si="5"/>
        <v>2600</v>
      </c>
      <c r="I285" s="5"/>
      <c r="J285" s="5"/>
      <c r="K285" s="5"/>
    </row>
    <row r="286" spans="1:11">
      <c r="A286" s="31" t="s">
        <v>127</v>
      </c>
      <c r="B286" s="31" t="s">
        <v>148</v>
      </c>
      <c r="C286" s="31" t="s">
        <v>152</v>
      </c>
      <c r="D286" s="31">
        <v>2</v>
      </c>
      <c r="E286" s="31">
        <v>1</v>
      </c>
      <c r="F286" s="32">
        <v>1465</v>
      </c>
      <c r="G286" s="31">
        <v>0.42560399999999998</v>
      </c>
      <c r="H286" s="5">
        <f t="shared" si="5"/>
        <v>623.50986</v>
      </c>
      <c r="I286" s="5"/>
      <c r="J286" s="5"/>
      <c r="K286" s="5"/>
    </row>
    <row r="287" spans="1:11">
      <c r="A287" s="31" t="s">
        <v>127</v>
      </c>
      <c r="B287" s="31" t="s">
        <v>148</v>
      </c>
      <c r="C287" s="31" t="s">
        <v>152</v>
      </c>
      <c r="D287" s="31">
        <v>2</v>
      </c>
      <c r="E287" s="31">
        <v>2</v>
      </c>
      <c r="F287" s="32">
        <v>5804</v>
      </c>
      <c r="G287" s="31">
        <v>0.37105399999999999</v>
      </c>
      <c r="H287" s="5">
        <f t="shared" si="5"/>
        <v>2153.5974160000001</v>
      </c>
      <c r="I287" s="5"/>
      <c r="J287" s="5"/>
      <c r="K287" s="5"/>
    </row>
    <row r="288" spans="1:11">
      <c r="A288" s="31" t="s">
        <v>127</v>
      </c>
      <c r="B288" s="31" t="s">
        <v>148</v>
      </c>
      <c r="C288" s="31" t="s">
        <v>152</v>
      </c>
      <c r="D288" s="31">
        <v>2</v>
      </c>
      <c r="E288" s="31">
        <v>3</v>
      </c>
      <c r="F288" s="32">
        <v>32409</v>
      </c>
      <c r="G288" s="31">
        <v>0.150369</v>
      </c>
      <c r="H288" s="5">
        <f t="shared" si="5"/>
        <v>4873.3089209999998</v>
      </c>
      <c r="I288" s="5"/>
      <c r="J288" s="5"/>
      <c r="K288" s="5"/>
    </row>
    <row r="289" spans="1:11">
      <c r="A289" s="31" t="s">
        <v>127</v>
      </c>
      <c r="B289" s="31" t="s">
        <v>148</v>
      </c>
      <c r="C289" s="31" t="s">
        <v>152</v>
      </c>
      <c r="D289" s="31">
        <v>2</v>
      </c>
      <c r="E289" s="31">
        <v>4</v>
      </c>
      <c r="F289" s="32">
        <v>109717</v>
      </c>
      <c r="G289" s="31">
        <v>3.7630999999999998E-2</v>
      </c>
      <c r="H289" s="5">
        <f t="shared" si="5"/>
        <v>4128.7604270000002</v>
      </c>
      <c r="I289" s="5"/>
      <c r="J289" s="5"/>
      <c r="K289" s="5"/>
    </row>
    <row r="290" spans="1:11">
      <c r="A290" s="31" t="s">
        <v>127</v>
      </c>
      <c r="B290" s="31" t="s">
        <v>148</v>
      </c>
      <c r="C290" s="31" t="s">
        <v>152</v>
      </c>
      <c r="D290" s="31">
        <v>2</v>
      </c>
      <c r="E290" s="31">
        <v>5</v>
      </c>
      <c r="F290" s="32">
        <v>423299</v>
      </c>
      <c r="G290" s="31">
        <v>1.2241999999999999E-2</v>
      </c>
      <c r="H290" s="5">
        <f t="shared" si="5"/>
        <v>5182.0263580000001</v>
      </c>
      <c r="I290" s="5"/>
      <c r="J290" s="5"/>
      <c r="K290" s="5"/>
    </row>
    <row r="291" spans="1:11">
      <c r="A291" s="31" t="s">
        <v>127</v>
      </c>
      <c r="B291" s="31" t="s">
        <v>148</v>
      </c>
      <c r="C291" s="31" t="s">
        <v>152</v>
      </c>
      <c r="D291" s="31">
        <v>2</v>
      </c>
      <c r="E291" s="31">
        <v>6</v>
      </c>
      <c r="F291" s="32">
        <v>1618379</v>
      </c>
      <c r="G291" s="31">
        <v>2.5669999999999998E-3</v>
      </c>
      <c r="H291" s="5">
        <f t="shared" si="5"/>
        <v>4154.3788930000001</v>
      </c>
      <c r="I291" s="5"/>
      <c r="J291" s="5"/>
      <c r="K291" s="5"/>
    </row>
    <row r="292" spans="1:11">
      <c r="A292" s="31" t="s">
        <v>127</v>
      </c>
      <c r="B292" s="31" t="s">
        <v>148</v>
      </c>
      <c r="C292" s="31" t="s">
        <v>152</v>
      </c>
      <c r="D292" s="31">
        <v>2</v>
      </c>
      <c r="E292" s="31">
        <v>7</v>
      </c>
      <c r="F292" s="32">
        <v>5293198</v>
      </c>
      <c r="G292" s="31">
        <v>4.1199999999999999E-4</v>
      </c>
      <c r="H292" s="5">
        <f t="shared" si="5"/>
        <v>2180.7975759999999</v>
      </c>
      <c r="I292" s="5"/>
      <c r="J292" s="5"/>
      <c r="K292" s="5"/>
    </row>
    <row r="293" spans="1:11">
      <c r="A293" s="31" t="s">
        <v>127</v>
      </c>
      <c r="B293" s="31" t="s">
        <v>148</v>
      </c>
      <c r="C293" s="31" t="s">
        <v>152</v>
      </c>
      <c r="D293" s="31">
        <v>2</v>
      </c>
      <c r="E293" s="31">
        <v>8</v>
      </c>
      <c r="F293" s="32">
        <v>16073539</v>
      </c>
      <c r="G293" s="31">
        <v>9.7E-5</v>
      </c>
      <c r="H293" s="5">
        <f t="shared" si="5"/>
        <v>1559.1332829999999</v>
      </c>
      <c r="I293" s="5"/>
      <c r="J293" s="5"/>
      <c r="K293" s="5"/>
    </row>
    <row r="294" spans="1:11">
      <c r="A294" s="31" t="s">
        <v>127</v>
      </c>
      <c r="B294" s="31" t="s">
        <v>148</v>
      </c>
      <c r="C294" s="31" t="s">
        <v>152</v>
      </c>
      <c r="D294" s="31">
        <v>2</v>
      </c>
      <c r="E294" s="31">
        <v>9</v>
      </c>
      <c r="F294" s="32">
        <v>44658286</v>
      </c>
      <c r="G294" s="31">
        <v>1.1E-5</v>
      </c>
      <c r="H294" s="5">
        <f t="shared" si="5"/>
        <v>491.24114600000001</v>
      </c>
      <c r="I294" s="5"/>
      <c r="J294" s="5"/>
      <c r="K294" s="5"/>
    </row>
    <row r="295" spans="1:11">
      <c r="A295" s="31" t="s">
        <v>127</v>
      </c>
      <c r="B295" s="31" t="s">
        <v>148</v>
      </c>
      <c r="C295" s="31" t="s">
        <v>152</v>
      </c>
      <c r="D295" s="31">
        <v>2</v>
      </c>
      <c r="E295" s="31">
        <v>10</v>
      </c>
      <c r="F295" s="32">
        <v>100000000</v>
      </c>
      <c r="G295" s="31">
        <v>1.2999999999999999E-5</v>
      </c>
      <c r="H295" s="5">
        <f t="shared" si="5"/>
        <v>1300</v>
      </c>
      <c r="I295" s="5"/>
      <c r="J295" s="5"/>
      <c r="K295" s="5"/>
    </row>
    <row r="296" spans="1:11">
      <c r="A296" s="31" t="s">
        <v>127</v>
      </c>
      <c r="B296" s="31" t="s">
        <v>148</v>
      </c>
      <c r="C296" s="31" t="s">
        <v>153</v>
      </c>
      <c r="D296" s="31">
        <v>2</v>
      </c>
      <c r="E296" s="31">
        <v>1</v>
      </c>
      <c r="F296" s="32">
        <v>1395</v>
      </c>
      <c r="G296" s="31">
        <v>0.32830599999999999</v>
      </c>
      <c r="H296" s="5">
        <f t="shared" si="5"/>
        <v>457.98686999999995</v>
      </c>
      <c r="I296" s="5"/>
      <c r="J296" s="5"/>
      <c r="K296" s="5"/>
    </row>
    <row r="297" spans="1:11">
      <c r="A297" s="31" t="s">
        <v>127</v>
      </c>
      <c r="B297" s="31" t="s">
        <v>148</v>
      </c>
      <c r="C297" s="31" t="s">
        <v>153</v>
      </c>
      <c r="D297" s="31">
        <v>2</v>
      </c>
      <c r="E297" s="31">
        <v>2</v>
      </c>
      <c r="F297" s="32">
        <v>8174</v>
      </c>
      <c r="G297" s="31">
        <v>0.395951</v>
      </c>
      <c r="H297" s="5">
        <f t="shared" si="5"/>
        <v>3236.5034740000001</v>
      </c>
      <c r="I297" s="5"/>
      <c r="J297" s="5"/>
      <c r="K297" s="5"/>
    </row>
    <row r="298" spans="1:11">
      <c r="A298" s="31" t="s">
        <v>127</v>
      </c>
      <c r="B298" s="31" t="s">
        <v>148</v>
      </c>
      <c r="C298" s="31" t="s">
        <v>153</v>
      </c>
      <c r="D298" s="31">
        <v>2</v>
      </c>
      <c r="E298" s="31">
        <v>3</v>
      </c>
      <c r="F298" s="32">
        <v>43362</v>
      </c>
      <c r="G298" s="31">
        <v>0.18750700000000001</v>
      </c>
      <c r="H298" s="5">
        <f t="shared" si="5"/>
        <v>8130.6785340000006</v>
      </c>
      <c r="I298" s="5"/>
      <c r="J298" s="5"/>
      <c r="K298" s="5"/>
    </row>
    <row r="299" spans="1:11">
      <c r="A299" s="31" t="s">
        <v>127</v>
      </c>
      <c r="B299" s="31" t="s">
        <v>148</v>
      </c>
      <c r="C299" s="31" t="s">
        <v>153</v>
      </c>
      <c r="D299" s="31">
        <v>2</v>
      </c>
      <c r="E299" s="31">
        <v>4</v>
      </c>
      <c r="F299" s="32">
        <v>139564</v>
      </c>
      <c r="G299" s="31">
        <v>5.8975E-2</v>
      </c>
      <c r="H299" s="5">
        <f t="shared" si="5"/>
        <v>8230.7868999999992</v>
      </c>
      <c r="I299" s="5"/>
      <c r="J299" s="5"/>
      <c r="K299" s="5"/>
    </row>
    <row r="300" spans="1:11">
      <c r="A300" s="31" t="s">
        <v>127</v>
      </c>
      <c r="B300" s="31" t="s">
        <v>148</v>
      </c>
      <c r="C300" s="31" t="s">
        <v>153</v>
      </c>
      <c r="D300" s="31">
        <v>2</v>
      </c>
      <c r="E300" s="31">
        <v>5</v>
      </c>
      <c r="F300" s="32">
        <v>426256</v>
      </c>
      <c r="G300" s="31">
        <v>2.3654999999999999E-2</v>
      </c>
      <c r="H300" s="5">
        <f t="shared" si="5"/>
        <v>10083.08568</v>
      </c>
      <c r="I300" s="5"/>
      <c r="J300" s="5"/>
      <c r="K300" s="5"/>
    </row>
    <row r="301" spans="1:11">
      <c r="A301" s="31" t="s">
        <v>127</v>
      </c>
      <c r="B301" s="31" t="s">
        <v>148</v>
      </c>
      <c r="C301" s="31" t="s">
        <v>153</v>
      </c>
      <c r="D301" s="31">
        <v>2</v>
      </c>
      <c r="E301" s="31">
        <v>6</v>
      </c>
      <c r="F301" s="32">
        <v>1718712</v>
      </c>
      <c r="G301" s="31">
        <v>4.5459999999999997E-3</v>
      </c>
      <c r="H301" s="5">
        <f t="shared" si="5"/>
        <v>7813.2647519999991</v>
      </c>
      <c r="I301" s="5"/>
      <c r="J301" s="5"/>
      <c r="K301" s="5"/>
    </row>
    <row r="302" spans="1:11">
      <c r="A302" s="31" t="s">
        <v>127</v>
      </c>
      <c r="B302" s="31" t="s">
        <v>148</v>
      </c>
      <c r="C302" s="31" t="s">
        <v>153</v>
      </c>
      <c r="D302" s="31">
        <v>2</v>
      </c>
      <c r="E302" s="31">
        <v>7</v>
      </c>
      <c r="F302" s="32">
        <v>5116506</v>
      </c>
      <c r="G302" s="31">
        <v>7.8299999999999995E-4</v>
      </c>
      <c r="H302" s="5">
        <f t="shared" si="5"/>
        <v>4006.2241979999999</v>
      </c>
      <c r="I302" s="5"/>
      <c r="J302" s="5"/>
      <c r="K302" s="5"/>
    </row>
    <row r="303" spans="1:11">
      <c r="A303" s="31" t="s">
        <v>127</v>
      </c>
      <c r="B303" s="31" t="s">
        <v>148</v>
      </c>
      <c r="C303" s="31" t="s">
        <v>153</v>
      </c>
      <c r="D303" s="31">
        <v>2</v>
      </c>
      <c r="E303" s="31">
        <v>8</v>
      </c>
      <c r="F303" s="32">
        <v>12920119</v>
      </c>
      <c r="G303" s="31">
        <v>1.8000000000000001E-4</v>
      </c>
      <c r="H303" s="5">
        <f t="shared" si="5"/>
        <v>2325.6214199999999</v>
      </c>
      <c r="I303" s="5"/>
      <c r="J303" s="5"/>
      <c r="K303" s="5"/>
    </row>
    <row r="304" spans="1:11">
      <c r="A304" s="31" t="s">
        <v>127</v>
      </c>
      <c r="B304" s="31" t="s">
        <v>148</v>
      </c>
      <c r="C304" s="31" t="s">
        <v>153</v>
      </c>
      <c r="D304" s="31">
        <v>2</v>
      </c>
      <c r="E304" s="31">
        <v>9</v>
      </c>
      <c r="F304" s="32">
        <v>26048640</v>
      </c>
      <c r="G304" s="31">
        <v>6.7999999999999999E-5</v>
      </c>
      <c r="H304" s="5">
        <f t="shared" si="5"/>
        <v>1771.3075200000001</v>
      </c>
      <c r="I304" s="5"/>
      <c r="J304" s="5"/>
      <c r="K304" s="5"/>
    </row>
    <row r="305" spans="1:11">
      <c r="A305" s="31" t="s">
        <v>127</v>
      </c>
      <c r="B305" s="31" t="s">
        <v>148</v>
      </c>
      <c r="C305" s="31" t="s">
        <v>153</v>
      </c>
      <c r="D305" s="31">
        <v>2</v>
      </c>
      <c r="E305" s="31">
        <v>10</v>
      </c>
      <c r="F305" s="32">
        <v>100000000</v>
      </c>
      <c r="G305" s="31">
        <v>2.9E-5</v>
      </c>
      <c r="H305" s="5">
        <f t="shared" si="5"/>
        <v>2900</v>
      </c>
      <c r="I305" s="5"/>
      <c r="J305" s="5"/>
      <c r="K305" s="5"/>
    </row>
    <row r="306" spans="1:11">
      <c r="A306" s="31" t="s">
        <v>127</v>
      </c>
      <c r="B306" s="31" t="s">
        <v>148</v>
      </c>
      <c r="C306" s="31" t="s">
        <v>154</v>
      </c>
      <c r="D306" s="31">
        <v>2</v>
      </c>
      <c r="E306" s="31">
        <v>1</v>
      </c>
      <c r="F306" s="32">
        <v>2227</v>
      </c>
      <c r="G306" s="31">
        <v>0.60792000000000002</v>
      </c>
      <c r="H306" s="5">
        <f t="shared" si="5"/>
        <v>1353.8378400000001</v>
      </c>
      <c r="I306" s="5"/>
      <c r="J306" s="5"/>
      <c r="K306" s="5"/>
    </row>
    <row r="307" spans="1:11">
      <c r="A307" s="31" t="s">
        <v>127</v>
      </c>
      <c r="B307" s="31" t="s">
        <v>148</v>
      </c>
      <c r="C307" s="31" t="s">
        <v>154</v>
      </c>
      <c r="D307" s="31">
        <v>2</v>
      </c>
      <c r="E307" s="31">
        <v>2</v>
      </c>
      <c r="F307" s="32">
        <v>16138</v>
      </c>
      <c r="G307" s="31">
        <v>0.286775</v>
      </c>
      <c r="H307" s="5">
        <f t="shared" si="5"/>
        <v>4627.9749499999998</v>
      </c>
      <c r="I307" s="5"/>
      <c r="J307" s="5"/>
      <c r="K307" s="5"/>
    </row>
    <row r="308" spans="1:11">
      <c r="A308" s="31" t="s">
        <v>127</v>
      </c>
      <c r="B308" s="31" t="s">
        <v>148</v>
      </c>
      <c r="C308" s="31" t="s">
        <v>154</v>
      </c>
      <c r="D308" s="31">
        <v>2</v>
      </c>
      <c r="E308" s="31">
        <v>3</v>
      </c>
      <c r="F308" s="32">
        <v>88649</v>
      </c>
      <c r="G308" s="31">
        <v>8.4740999999999997E-2</v>
      </c>
      <c r="H308" s="5">
        <f t="shared" si="5"/>
        <v>7512.204909</v>
      </c>
      <c r="I308" s="5"/>
      <c r="J308" s="5"/>
      <c r="K308" s="5"/>
    </row>
    <row r="309" spans="1:11">
      <c r="A309" s="31" t="s">
        <v>127</v>
      </c>
      <c r="B309" s="31" t="s">
        <v>148</v>
      </c>
      <c r="C309" s="31" t="s">
        <v>154</v>
      </c>
      <c r="D309" s="31">
        <v>2</v>
      </c>
      <c r="E309" s="31">
        <v>4</v>
      </c>
      <c r="F309" s="32">
        <v>390758</v>
      </c>
      <c r="G309" s="31">
        <v>1.6726000000000001E-2</v>
      </c>
      <c r="H309" s="5">
        <f t="shared" si="5"/>
        <v>6535.8183080000008</v>
      </c>
      <c r="I309" s="5"/>
      <c r="J309" s="5"/>
      <c r="K309" s="5"/>
    </row>
    <row r="310" spans="1:11">
      <c r="A310" s="31" t="s">
        <v>127</v>
      </c>
      <c r="B310" s="31" t="s">
        <v>148</v>
      </c>
      <c r="C310" s="31" t="s">
        <v>154</v>
      </c>
      <c r="D310" s="31">
        <v>2</v>
      </c>
      <c r="E310" s="31">
        <v>5</v>
      </c>
      <c r="F310" s="32">
        <v>1410000</v>
      </c>
      <c r="G310" s="31">
        <v>2.9880000000000002E-3</v>
      </c>
      <c r="H310" s="5">
        <f t="shared" si="5"/>
        <v>4213.08</v>
      </c>
      <c r="I310" s="5"/>
      <c r="J310" s="5"/>
      <c r="K310" s="5"/>
    </row>
    <row r="311" spans="1:11">
      <c r="A311" s="31" t="s">
        <v>127</v>
      </c>
      <c r="B311" s="31" t="s">
        <v>148</v>
      </c>
      <c r="C311" s="31" t="s">
        <v>154</v>
      </c>
      <c r="D311" s="31">
        <v>2</v>
      </c>
      <c r="E311" s="31">
        <v>6</v>
      </c>
      <c r="F311" s="32">
        <v>3905463</v>
      </c>
      <c r="G311" s="31">
        <v>6.0599999999999998E-4</v>
      </c>
      <c r="H311" s="5">
        <f t="shared" si="5"/>
        <v>2366.7105779999997</v>
      </c>
      <c r="I311" s="5"/>
      <c r="J311" s="5"/>
      <c r="K311" s="5"/>
    </row>
    <row r="312" spans="1:11">
      <c r="A312" s="31" t="s">
        <v>127</v>
      </c>
      <c r="B312" s="31" t="s">
        <v>148</v>
      </c>
      <c r="C312" s="31" t="s">
        <v>154</v>
      </c>
      <c r="D312" s="31">
        <v>2</v>
      </c>
      <c r="E312" s="31">
        <v>7</v>
      </c>
      <c r="F312" s="32">
        <v>9213532</v>
      </c>
      <c r="G312" s="31">
        <v>1.64E-4</v>
      </c>
      <c r="H312" s="5">
        <f t="shared" si="5"/>
        <v>1511.0192480000001</v>
      </c>
      <c r="I312" s="5"/>
      <c r="J312" s="5"/>
      <c r="K312" s="5"/>
    </row>
    <row r="313" spans="1:11">
      <c r="A313" s="31" t="s">
        <v>127</v>
      </c>
      <c r="B313" s="31" t="s">
        <v>148</v>
      </c>
      <c r="C313" s="31" t="s">
        <v>154</v>
      </c>
      <c r="D313" s="31">
        <v>2</v>
      </c>
      <c r="E313" s="31">
        <v>8</v>
      </c>
      <c r="F313" s="32">
        <v>22614360</v>
      </c>
      <c r="G313" s="31">
        <v>6.3E-5</v>
      </c>
      <c r="H313" s="5">
        <f t="shared" si="5"/>
        <v>1424.7046800000001</v>
      </c>
      <c r="I313" s="5"/>
      <c r="J313" s="5"/>
      <c r="K313" s="5"/>
    </row>
    <row r="314" spans="1:11">
      <c r="A314" s="31" t="s">
        <v>127</v>
      </c>
      <c r="B314" s="31" t="s">
        <v>148</v>
      </c>
      <c r="C314" s="31" t="s">
        <v>154</v>
      </c>
      <c r="D314" s="31">
        <v>2</v>
      </c>
      <c r="E314" s="31">
        <v>9</v>
      </c>
      <c r="F314" s="32">
        <v>100000000</v>
      </c>
      <c r="G314" s="31">
        <v>1.7E-5</v>
      </c>
      <c r="H314" s="5">
        <f t="shared" si="5"/>
        <v>1700</v>
      </c>
      <c r="I314" s="5"/>
      <c r="J314" s="5"/>
      <c r="K314" s="5"/>
    </row>
    <row r="315" spans="1:11">
      <c r="A315" s="31" t="s">
        <v>127</v>
      </c>
      <c r="B315" s="31" t="s">
        <v>148</v>
      </c>
      <c r="C315" s="31" t="s">
        <v>155</v>
      </c>
      <c r="D315" s="31">
        <v>2</v>
      </c>
      <c r="E315" s="31">
        <v>1</v>
      </c>
      <c r="F315" s="32">
        <v>1556</v>
      </c>
      <c r="G315" s="31">
        <v>0.43772</v>
      </c>
      <c r="H315" s="5">
        <f t="shared" si="5"/>
        <v>681.09231999999997</v>
      </c>
      <c r="I315" s="5"/>
      <c r="J315" s="5"/>
      <c r="K315" s="5"/>
    </row>
    <row r="316" spans="1:11">
      <c r="A316" s="31" t="s">
        <v>127</v>
      </c>
      <c r="B316" s="31" t="s">
        <v>148</v>
      </c>
      <c r="C316" s="31" t="s">
        <v>155</v>
      </c>
      <c r="D316" s="31">
        <v>2</v>
      </c>
      <c r="E316" s="31">
        <v>2</v>
      </c>
      <c r="F316" s="32">
        <v>6053</v>
      </c>
      <c r="G316" s="31">
        <v>0.39259300000000003</v>
      </c>
      <c r="H316" s="5">
        <f t="shared" si="5"/>
        <v>2376.3654289999999</v>
      </c>
      <c r="I316" s="5"/>
      <c r="J316" s="5"/>
      <c r="K316" s="5"/>
    </row>
    <row r="317" spans="1:11">
      <c r="A317" s="31" t="s">
        <v>127</v>
      </c>
      <c r="B317" s="31" t="s">
        <v>148</v>
      </c>
      <c r="C317" s="31" t="s">
        <v>155</v>
      </c>
      <c r="D317" s="31">
        <v>2</v>
      </c>
      <c r="E317" s="31">
        <v>3</v>
      </c>
      <c r="F317" s="32">
        <v>28898</v>
      </c>
      <c r="G317" s="31">
        <v>0.11960999999999999</v>
      </c>
      <c r="H317" s="5">
        <f t="shared" si="5"/>
        <v>3456.4897799999999</v>
      </c>
      <c r="I317" s="5"/>
      <c r="J317" s="5"/>
      <c r="K317" s="5"/>
    </row>
    <row r="318" spans="1:11">
      <c r="A318" s="31" t="s">
        <v>127</v>
      </c>
      <c r="B318" s="31" t="s">
        <v>148</v>
      </c>
      <c r="C318" s="31" t="s">
        <v>155</v>
      </c>
      <c r="D318" s="31">
        <v>2</v>
      </c>
      <c r="E318" s="31">
        <v>4</v>
      </c>
      <c r="F318" s="32">
        <v>114464</v>
      </c>
      <c r="G318" s="31">
        <v>3.6638999999999998E-2</v>
      </c>
      <c r="H318" s="5">
        <f t="shared" si="5"/>
        <v>4193.8464960000001</v>
      </c>
      <c r="I318" s="5"/>
      <c r="J318" s="5"/>
      <c r="K318" s="5"/>
    </row>
    <row r="319" spans="1:11">
      <c r="A319" s="31" t="s">
        <v>127</v>
      </c>
      <c r="B319" s="31" t="s">
        <v>148</v>
      </c>
      <c r="C319" s="31" t="s">
        <v>155</v>
      </c>
      <c r="D319" s="31">
        <v>2</v>
      </c>
      <c r="E319" s="31">
        <v>5</v>
      </c>
      <c r="F319" s="32">
        <v>408927</v>
      </c>
      <c r="G319" s="31">
        <v>1.0548999999999999E-2</v>
      </c>
      <c r="H319" s="5">
        <f t="shared" si="5"/>
        <v>4313.770923</v>
      </c>
      <c r="I319" s="5"/>
      <c r="J319" s="5"/>
      <c r="K319" s="5"/>
    </row>
    <row r="320" spans="1:11">
      <c r="A320" s="31" t="s">
        <v>127</v>
      </c>
      <c r="B320" s="31" t="s">
        <v>148</v>
      </c>
      <c r="C320" s="31" t="s">
        <v>155</v>
      </c>
      <c r="D320" s="31">
        <v>2</v>
      </c>
      <c r="E320" s="31">
        <v>6</v>
      </c>
      <c r="F320" s="32">
        <v>1263640</v>
      </c>
      <c r="G320" s="31">
        <v>2.14E-3</v>
      </c>
      <c r="H320" s="5">
        <f t="shared" si="5"/>
        <v>2704.1896000000002</v>
      </c>
      <c r="I320" s="5"/>
      <c r="J320" s="5"/>
      <c r="K320" s="5"/>
    </row>
    <row r="321" spans="1:11">
      <c r="A321" s="31" t="s">
        <v>127</v>
      </c>
      <c r="B321" s="31" t="s">
        <v>148</v>
      </c>
      <c r="C321" s="31" t="s">
        <v>155</v>
      </c>
      <c r="D321" s="31">
        <v>2</v>
      </c>
      <c r="E321" s="31">
        <v>7</v>
      </c>
      <c r="F321" s="32">
        <v>3252620</v>
      </c>
      <c r="G321" s="31">
        <v>5.1400000000000003E-4</v>
      </c>
      <c r="H321" s="5">
        <f t="shared" si="5"/>
        <v>1671.8466800000001</v>
      </c>
      <c r="I321" s="5"/>
      <c r="J321" s="5"/>
      <c r="K321" s="5"/>
    </row>
    <row r="322" spans="1:11">
      <c r="A322" s="31" t="s">
        <v>127</v>
      </c>
      <c r="B322" s="31" t="s">
        <v>148</v>
      </c>
      <c r="C322" s="31" t="s">
        <v>155</v>
      </c>
      <c r="D322" s="31">
        <v>2</v>
      </c>
      <c r="E322" s="31">
        <v>8</v>
      </c>
      <c r="F322" s="32">
        <v>7800072</v>
      </c>
      <c r="G322" s="31">
        <v>1.64E-4</v>
      </c>
      <c r="H322" s="5">
        <f t="shared" si="5"/>
        <v>1279.211808</v>
      </c>
      <c r="I322" s="5"/>
      <c r="J322" s="5"/>
      <c r="K322" s="5"/>
    </row>
    <row r="323" spans="1:11">
      <c r="A323" s="31" t="s">
        <v>127</v>
      </c>
      <c r="B323" s="31" t="s">
        <v>148</v>
      </c>
      <c r="C323" s="31" t="s">
        <v>155</v>
      </c>
      <c r="D323" s="31">
        <v>2</v>
      </c>
      <c r="E323" s="31">
        <v>9</v>
      </c>
      <c r="F323" s="32">
        <v>21119057</v>
      </c>
      <c r="G323" s="31">
        <v>5.7000000000000003E-5</v>
      </c>
      <c r="H323" s="5">
        <f t="shared" ref="H323:H386" si="6">F323*G323</f>
        <v>1203.786249</v>
      </c>
      <c r="I323" s="5"/>
      <c r="J323" s="5"/>
      <c r="K323" s="5"/>
    </row>
    <row r="324" spans="1:11">
      <c r="A324" s="31" t="s">
        <v>127</v>
      </c>
      <c r="B324" s="31" t="s">
        <v>148</v>
      </c>
      <c r="C324" s="31" t="s">
        <v>155</v>
      </c>
      <c r="D324" s="31">
        <v>2</v>
      </c>
      <c r="E324" s="31">
        <v>10</v>
      </c>
      <c r="F324" s="32">
        <v>100000000</v>
      </c>
      <c r="G324" s="31">
        <v>1.4E-5</v>
      </c>
      <c r="H324" s="5">
        <f t="shared" si="6"/>
        <v>1400</v>
      </c>
      <c r="I324" s="5"/>
      <c r="J324" s="5"/>
      <c r="K324" s="5"/>
    </row>
    <row r="325" spans="1:11">
      <c r="A325" s="31" t="s">
        <v>127</v>
      </c>
      <c r="B325" s="31" t="s">
        <v>148</v>
      </c>
      <c r="C325" s="31" t="s">
        <v>120</v>
      </c>
      <c r="D325" s="31">
        <v>2</v>
      </c>
      <c r="E325" s="31">
        <v>1</v>
      </c>
      <c r="F325" s="32">
        <v>2171</v>
      </c>
      <c r="G325" s="31">
        <v>0.35943999999999998</v>
      </c>
      <c r="H325" s="5">
        <f t="shared" si="6"/>
        <v>780.34424000000001</v>
      </c>
      <c r="I325" s="5"/>
      <c r="J325" s="5"/>
      <c r="K325" s="5"/>
    </row>
    <row r="326" spans="1:11">
      <c r="A326" s="31" t="s">
        <v>127</v>
      </c>
      <c r="B326" s="31" t="s">
        <v>148</v>
      </c>
      <c r="C326" s="31" t="s">
        <v>120</v>
      </c>
      <c r="D326" s="31">
        <v>2</v>
      </c>
      <c r="E326" s="31">
        <v>2</v>
      </c>
      <c r="F326" s="32">
        <v>15641</v>
      </c>
      <c r="G326" s="31">
        <v>0.34214099999999997</v>
      </c>
      <c r="H326" s="5">
        <f t="shared" si="6"/>
        <v>5351.4273809999995</v>
      </c>
      <c r="I326" s="5"/>
      <c r="J326" s="5"/>
      <c r="K326" s="5"/>
    </row>
    <row r="327" spans="1:11">
      <c r="A327" s="31" t="s">
        <v>127</v>
      </c>
      <c r="B327" s="31" t="s">
        <v>148</v>
      </c>
      <c r="C327" s="31" t="s">
        <v>120</v>
      </c>
      <c r="D327" s="31">
        <v>2</v>
      </c>
      <c r="E327" s="31">
        <v>3</v>
      </c>
      <c r="F327" s="32">
        <v>80893</v>
      </c>
      <c r="G327" s="31">
        <v>0.23542299999999999</v>
      </c>
      <c r="H327" s="5">
        <f t="shared" si="6"/>
        <v>19044.072738999999</v>
      </c>
      <c r="I327" s="5"/>
      <c r="J327" s="5"/>
      <c r="K327" s="5"/>
    </row>
    <row r="328" spans="1:11">
      <c r="A328" s="31" t="s">
        <v>127</v>
      </c>
      <c r="B328" s="31" t="s">
        <v>148</v>
      </c>
      <c r="C328" s="31" t="s">
        <v>120</v>
      </c>
      <c r="D328" s="31">
        <v>2</v>
      </c>
      <c r="E328" s="31">
        <v>4</v>
      </c>
      <c r="F328" s="32">
        <v>417222</v>
      </c>
      <c r="G328" s="31">
        <v>5.3612E-2</v>
      </c>
      <c r="H328" s="5">
        <f t="shared" si="6"/>
        <v>22368.105864000001</v>
      </c>
      <c r="I328" s="5"/>
      <c r="J328" s="5"/>
      <c r="K328" s="5"/>
    </row>
    <row r="329" spans="1:11">
      <c r="A329" s="31" t="s">
        <v>127</v>
      </c>
      <c r="B329" s="31" t="s">
        <v>148</v>
      </c>
      <c r="C329" s="31" t="s">
        <v>120</v>
      </c>
      <c r="D329" s="31">
        <v>2</v>
      </c>
      <c r="E329" s="31">
        <v>5</v>
      </c>
      <c r="F329" s="32">
        <v>1805957</v>
      </c>
      <c r="G329" s="31">
        <v>7.7520000000000002E-3</v>
      </c>
      <c r="H329" s="5">
        <f t="shared" si="6"/>
        <v>13999.778663999999</v>
      </c>
      <c r="I329" s="5"/>
      <c r="J329" s="5"/>
      <c r="K329" s="5"/>
    </row>
    <row r="330" spans="1:11">
      <c r="A330" s="31" t="s">
        <v>127</v>
      </c>
      <c r="B330" s="31" t="s">
        <v>148</v>
      </c>
      <c r="C330" s="31" t="s">
        <v>120</v>
      </c>
      <c r="D330" s="31">
        <v>2</v>
      </c>
      <c r="E330" s="31">
        <v>6</v>
      </c>
      <c r="F330" s="32">
        <v>5353438</v>
      </c>
      <c r="G330" s="31">
        <v>1.1950000000000001E-3</v>
      </c>
      <c r="H330" s="5">
        <f t="shared" si="6"/>
        <v>6397.3584100000007</v>
      </c>
      <c r="I330" s="5"/>
      <c r="J330" s="5"/>
      <c r="K330" s="5"/>
    </row>
    <row r="331" spans="1:11">
      <c r="A331" s="31" t="s">
        <v>127</v>
      </c>
      <c r="B331" s="31" t="s">
        <v>148</v>
      </c>
      <c r="C331" s="31" t="s">
        <v>120</v>
      </c>
      <c r="D331" s="31">
        <v>2</v>
      </c>
      <c r="E331" s="31">
        <v>7</v>
      </c>
      <c r="F331" s="32">
        <v>13204661</v>
      </c>
      <c r="G331" s="31">
        <v>2.7500000000000002E-4</v>
      </c>
      <c r="H331" s="5">
        <f t="shared" si="6"/>
        <v>3631.2817750000004</v>
      </c>
      <c r="I331" s="5"/>
      <c r="J331" s="5"/>
      <c r="K331" s="5"/>
    </row>
    <row r="332" spans="1:11">
      <c r="A332" s="31" t="s">
        <v>127</v>
      </c>
      <c r="B332" s="31" t="s">
        <v>148</v>
      </c>
      <c r="C332" s="31" t="s">
        <v>120</v>
      </c>
      <c r="D332" s="31">
        <v>2</v>
      </c>
      <c r="E332" s="31">
        <v>8</v>
      </c>
      <c r="F332" s="32">
        <v>25795175</v>
      </c>
      <c r="G332" s="31">
        <v>1.1400000000000001E-4</v>
      </c>
      <c r="H332" s="5">
        <f t="shared" si="6"/>
        <v>2940.64995</v>
      </c>
      <c r="I332" s="5"/>
      <c r="J332" s="5"/>
      <c r="K332" s="5"/>
    </row>
    <row r="333" spans="1:11">
      <c r="A333" s="31" t="s">
        <v>127</v>
      </c>
      <c r="B333" s="31" t="s">
        <v>148</v>
      </c>
      <c r="C333" s="31" t="s">
        <v>120</v>
      </c>
      <c r="D333" s="31">
        <v>2</v>
      </c>
      <c r="E333" s="31">
        <v>9</v>
      </c>
      <c r="F333" s="32">
        <v>100000000</v>
      </c>
      <c r="G333" s="31">
        <v>4.8000000000000001E-5</v>
      </c>
      <c r="H333" s="5">
        <f t="shared" si="6"/>
        <v>4800</v>
      </c>
      <c r="I333" s="5"/>
      <c r="J333" s="5"/>
      <c r="K333" s="5"/>
    </row>
    <row r="334" spans="1:11">
      <c r="A334" s="31" t="s">
        <v>127</v>
      </c>
      <c r="B334" s="31" t="s">
        <v>148</v>
      </c>
      <c r="C334" s="31" t="s">
        <v>65</v>
      </c>
      <c r="D334" s="31">
        <v>2</v>
      </c>
      <c r="E334" s="31">
        <v>1</v>
      </c>
      <c r="F334" s="32">
        <v>927</v>
      </c>
      <c r="G334" s="31">
        <v>0.184283</v>
      </c>
      <c r="H334" s="5">
        <f t="shared" si="6"/>
        <v>170.830341</v>
      </c>
      <c r="I334" s="5"/>
      <c r="J334" s="5"/>
      <c r="K334" s="5"/>
    </row>
    <row r="335" spans="1:11">
      <c r="A335" s="31" t="s">
        <v>127</v>
      </c>
      <c r="B335" s="31" t="s">
        <v>148</v>
      </c>
      <c r="C335" s="31" t="s">
        <v>65</v>
      </c>
      <c r="D335" s="31">
        <v>2</v>
      </c>
      <c r="E335" s="31">
        <v>2</v>
      </c>
      <c r="F335" s="32">
        <v>4024</v>
      </c>
      <c r="G335" s="31">
        <v>0.215973</v>
      </c>
      <c r="H335" s="5">
        <f t="shared" si="6"/>
        <v>869.07535199999995</v>
      </c>
      <c r="I335" s="5"/>
      <c r="J335" s="5"/>
      <c r="K335" s="5"/>
    </row>
    <row r="336" spans="1:11">
      <c r="A336" s="31" t="s">
        <v>127</v>
      </c>
      <c r="B336" s="31" t="s">
        <v>148</v>
      </c>
      <c r="C336" s="31" t="s">
        <v>65</v>
      </c>
      <c r="D336" s="31">
        <v>2</v>
      </c>
      <c r="E336" s="31">
        <v>3</v>
      </c>
      <c r="F336" s="32">
        <v>14153</v>
      </c>
      <c r="G336" s="31">
        <v>0.20988399999999999</v>
      </c>
      <c r="H336" s="5">
        <f t="shared" si="6"/>
        <v>2970.4882519999996</v>
      </c>
      <c r="I336" s="5"/>
      <c r="J336" s="5"/>
      <c r="K336" s="5"/>
    </row>
    <row r="337" spans="1:11">
      <c r="A337" s="31" t="s">
        <v>127</v>
      </c>
      <c r="B337" s="31" t="s">
        <v>148</v>
      </c>
      <c r="C337" s="31" t="s">
        <v>65</v>
      </c>
      <c r="D337" s="31">
        <v>2</v>
      </c>
      <c r="E337" s="31">
        <v>4</v>
      </c>
      <c r="F337" s="32">
        <v>65433</v>
      </c>
      <c r="G337" s="31">
        <v>0.26840000000000003</v>
      </c>
      <c r="H337" s="5">
        <f t="shared" si="6"/>
        <v>17562.217200000003</v>
      </c>
      <c r="I337" s="5"/>
      <c r="J337" s="5"/>
      <c r="K337" s="5"/>
    </row>
    <row r="338" spans="1:11">
      <c r="A338" s="31" t="s">
        <v>127</v>
      </c>
      <c r="B338" s="31" t="s">
        <v>148</v>
      </c>
      <c r="C338" s="31" t="s">
        <v>65</v>
      </c>
      <c r="D338" s="31">
        <v>2</v>
      </c>
      <c r="E338" s="31">
        <v>5</v>
      </c>
      <c r="F338" s="32">
        <v>333866</v>
      </c>
      <c r="G338" s="31">
        <v>9.3664999999999998E-2</v>
      </c>
      <c r="H338" s="5">
        <f t="shared" si="6"/>
        <v>31271.55889</v>
      </c>
      <c r="I338" s="5"/>
      <c r="J338" s="5"/>
      <c r="K338" s="5"/>
    </row>
    <row r="339" spans="1:11">
      <c r="A339" s="31" t="s">
        <v>127</v>
      </c>
      <c r="B339" s="31" t="s">
        <v>148</v>
      </c>
      <c r="C339" s="31" t="s">
        <v>65</v>
      </c>
      <c r="D339" s="31">
        <v>2</v>
      </c>
      <c r="E339" s="31">
        <v>6</v>
      </c>
      <c r="F339" s="32">
        <v>937480</v>
      </c>
      <c r="G339" s="31">
        <v>2.0490999999999999E-2</v>
      </c>
      <c r="H339" s="5">
        <f t="shared" si="6"/>
        <v>19209.902679999999</v>
      </c>
      <c r="I339" s="5"/>
      <c r="J339" s="5"/>
      <c r="K339" s="5"/>
    </row>
    <row r="340" spans="1:11">
      <c r="A340" s="31" t="s">
        <v>127</v>
      </c>
      <c r="B340" s="31" t="s">
        <v>148</v>
      </c>
      <c r="C340" s="31" t="s">
        <v>65</v>
      </c>
      <c r="D340" s="31">
        <v>2</v>
      </c>
      <c r="E340" s="31">
        <v>7</v>
      </c>
      <c r="F340" s="32">
        <v>2436393</v>
      </c>
      <c r="G340" s="31">
        <v>5.2290000000000001E-3</v>
      </c>
      <c r="H340" s="5">
        <f t="shared" si="6"/>
        <v>12739.898997</v>
      </c>
      <c r="I340" s="5"/>
      <c r="J340" s="5"/>
      <c r="K340" s="5"/>
    </row>
    <row r="341" spans="1:11">
      <c r="A341" s="31" t="s">
        <v>127</v>
      </c>
      <c r="B341" s="31" t="s">
        <v>148</v>
      </c>
      <c r="C341" s="31" t="s">
        <v>65</v>
      </c>
      <c r="D341" s="31">
        <v>2</v>
      </c>
      <c r="E341" s="31">
        <v>8</v>
      </c>
      <c r="F341" s="32">
        <v>5934968</v>
      </c>
      <c r="G341" s="31">
        <v>1.3990000000000001E-3</v>
      </c>
      <c r="H341" s="5">
        <f t="shared" si="6"/>
        <v>8303.0202320000008</v>
      </c>
      <c r="I341" s="5"/>
      <c r="J341" s="5"/>
      <c r="K341" s="5"/>
    </row>
    <row r="342" spans="1:11">
      <c r="A342" s="31" t="s">
        <v>127</v>
      </c>
      <c r="B342" s="31" t="s">
        <v>148</v>
      </c>
      <c r="C342" s="31" t="s">
        <v>65</v>
      </c>
      <c r="D342" s="31">
        <v>2</v>
      </c>
      <c r="E342" s="31">
        <v>9</v>
      </c>
      <c r="F342" s="32">
        <v>11802438</v>
      </c>
      <c r="G342" s="31">
        <v>3.4200000000000002E-4</v>
      </c>
      <c r="H342" s="5">
        <f t="shared" si="6"/>
        <v>4036.4337960000003</v>
      </c>
      <c r="I342" s="5"/>
      <c r="J342" s="5"/>
      <c r="K342" s="5"/>
    </row>
    <row r="343" spans="1:11">
      <c r="A343" s="31" t="s">
        <v>127</v>
      </c>
      <c r="B343" s="31" t="s">
        <v>148</v>
      </c>
      <c r="C343" s="31" t="s">
        <v>65</v>
      </c>
      <c r="D343" s="31">
        <v>2</v>
      </c>
      <c r="E343" s="31">
        <v>10</v>
      </c>
      <c r="F343" s="32">
        <v>23129024</v>
      </c>
      <c r="G343" s="31">
        <v>2.5799999999999998E-4</v>
      </c>
      <c r="H343" s="5">
        <f t="shared" si="6"/>
        <v>5967.288192</v>
      </c>
      <c r="I343" s="5"/>
      <c r="J343" s="5"/>
      <c r="K343" s="5"/>
    </row>
    <row r="344" spans="1:11">
      <c r="A344" s="31" t="s">
        <v>127</v>
      </c>
      <c r="B344" s="31" t="s">
        <v>148</v>
      </c>
      <c r="C344" s="31" t="s">
        <v>65</v>
      </c>
      <c r="D344" s="31">
        <v>2</v>
      </c>
      <c r="E344" s="31">
        <v>11</v>
      </c>
      <c r="F344" s="32">
        <v>100000000</v>
      </c>
      <c r="G344" s="31">
        <v>7.6000000000000004E-5</v>
      </c>
      <c r="H344" s="5">
        <f t="shared" si="6"/>
        <v>7600</v>
      </c>
      <c r="I344" s="5"/>
      <c r="J344" s="5"/>
      <c r="K344" s="5"/>
    </row>
    <row r="345" spans="1:11">
      <c r="A345" s="31" t="s">
        <v>127</v>
      </c>
      <c r="B345" s="31" t="s">
        <v>148</v>
      </c>
      <c r="C345" s="31" t="s">
        <v>156</v>
      </c>
      <c r="D345" s="31">
        <v>2</v>
      </c>
      <c r="E345" s="31">
        <v>1</v>
      </c>
      <c r="F345" s="32">
        <v>1541</v>
      </c>
      <c r="G345" s="31">
        <v>0.38673400000000002</v>
      </c>
      <c r="H345" s="5">
        <f t="shared" si="6"/>
        <v>595.95709399999998</v>
      </c>
      <c r="I345" s="5"/>
      <c r="J345" s="5"/>
      <c r="K345" s="5"/>
    </row>
    <row r="346" spans="1:11">
      <c r="A346" s="31" t="s">
        <v>127</v>
      </c>
      <c r="B346" s="31" t="s">
        <v>148</v>
      </c>
      <c r="C346" s="31" t="s">
        <v>156</v>
      </c>
      <c r="D346" s="31">
        <v>2</v>
      </c>
      <c r="E346" s="31">
        <v>2</v>
      </c>
      <c r="F346" s="32">
        <v>5571</v>
      </c>
      <c r="G346" s="31">
        <v>0.44458599999999998</v>
      </c>
      <c r="H346" s="5">
        <f t="shared" si="6"/>
        <v>2476.7886060000001</v>
      </c>
      <c r="I346" s="5"/>
      <c r="J346" s="5"/>
      <c r="K346" s="5"/>
    </row>
    <row r="347" spans="1:11">
      <c r="A347" s="31" t="s">
        <v>127</v>
      </c>
      <c r="B347" s="31" t="s">
        <v>148</v>
      </c>
      <c r="C347" s="31" t="s">
        <v>156</v>
      </c>
      <c r="D347" s="31">
        <v>2</v>
      </c>
      <c r="E347" s="31">
        <v>3</v>
      </c>
      <c r="F347" s="32">
        <v>28257</v>
      </c>
      <c r="G347" s="31">
        <v>0.11641700000000001</v>
      </c>
      <c r="H347" s="5">
        <f t="shared" si="6"/>
        <v>3289.5951690000002</v>
      </c>
      <c r="I347" s="5"/>
      <c r="J347" s="5"/>
      <c r="K347" s="5"/>
    </row>
    <row r="348" spans="1:11">
      <c r="A348" s="31" t="s">
        <v>127</v>
      </c>
      <c r="B348" s="31" t="s">
        <v>148</v>
      </c>
      <c r="C348" s="31" t="s">
        <v>156</v>
      </c>
      <c r="D348" s="31">
        <v>2</v>
      </c>
      <c r="E348" s="31">
        <v>4</v>
      </c>
      <c r="F348" s="32">
        <v>102041</v>
      </c>
      <c r="G348" s="31">
        <v>4.0060999999999999E-2</v>
      </c>
      <c r="H348" s="5">
        <f t="shared" si="6"/>
        <v>4087.864501</v>
      </c>
      <c r="I348" s="5"/>
      <c r="J348" s="5"/>
      <c r="K348" s="5"/>
    </row>
    <row r="349" spans="1:11">
      <c r="A349" s="31" t="s">
        <v>127</v>
      </c>
      <c r="B349" s="31" t="s">
        <v>148</v>
      </c>
      <c r="C349" s="31" t="s">
        <v>156</v>
      </c>
      <c r="D349" s="31">
        <v>2</v>
      </c>
      <c r="E349" s="31">
        <v>5</v>
      </c>
      <c r="F349" s="32">
        <v>397766</v>
      </c>
      <c r="G349" s="31">
        <v>8.8760000000000002E-3</v>
      </c>
      <c r="H349" s="5">
        <f t="shared" si="6"/>
        <v>3530.5710159999999</v>
      </c>
      <c r="I349" s="5"/>
      <c r="J349" s="5"/>
      <c r="K349" s="5"/>
    </row>
    <row r="350" spans="1:11">
      <c r="A350" s="31" t="s">
        <v>127</v>
      </c>
      <c r="B350" s="31" t="s">
        <v>148</v>
      </c>
      <c r="C350" s="31" t="s">
        <v>156</v>
      </c>
      <c r="D350" s="31">
        <v>2</v>
      </c>
      <c r="E350" s="31">
        <v>6</v>
      </c>
      <c r="F350" s="32">
        <v>835371</v>
      </c>
      <c r="G350" s="31">
        <v>1.861E-3</v>
      </c>
      <c r="H350" s="5">
        <f t="shared" si="6"/>
        <v>1554.6254309999999</v>
      </c>
      <c r="I350" s="5"/>
      <c r="J350" s="5"/>
      <c r="K350" s="5"/>
    </row>
    <row r="351" spans="1:11">
      <c r="A351" s="31" t="s">
        <v>127</v>
      </c>
      <c r="B351" s="31" t="s">
        <v>148</v>
      </c>
      <c r="C351" s="31" t="s">
        <v>156</v>
      </c>
      <c r="D351" s="31">
        <v>2</v>
      </c>
      <c r="E351" s="31">
        <v>7</v>
      </c>
      <c r="F351" s="32">
        <v>1782161</v>
      </c>
      <c r="G351" s="31">
        <v>1.0009999999999999E-3</v>
      </c>
      <c r="H351" s="5">
        <f t="shared" si="6"/>
        <v>1783.9431609999999</v>
      </c>
      <c r="I351" s="5"/>
      <c r="J351" s="5"/>
      <c r="K351" s="5"/>
    </row>
    <row r="352" spans="1:11">
      <c r="A352" s="31" t="s">
        <v>127</v>
      </c>
      <c r="B352" s="31" t="s">
        <v>148</v>
      </c>
      <c r="C352" s="31" t="s">
        <v>156</v>
      </c>
      <c r="D352" s="31">
        <v>2</v>
      </c>
      <c r="E352" s="31">
        <v>8</v>
      </c>
      <c r="F352" s="32">
        <v>4149156</v>
      </c>
      <c r="G352" s="31">
        <v>2.9799999999999998E-4</v>
      </c>
      <c r="H352" s="5">
        <f t="shared" si="6"/>
        <v>1236.448488</v>
      </c>
      <c r="I352" s="5"/>
      <c r="J352" s="5"/>
      <c r="K352" s="5"/>
    </row>
    <row r="353" spans="1:11">
      <c r="A353" s="31" t="s">
        <v>127</v>
      </c>
      <c r="B353" s="31" t="s">
        <v>148</v>
      </c>
      <c r="C353" s="31" t="s">
        <v>156</v>
      </c>
      <c r="D353" s="31">
        <v>2</v>
      </c>
      <c r="E353" s="31">
        <v>9</v>
      </c>
      <c r="F353" s="32">
        <v>8812983</v>
      </c>
      <c r="G353" s="31">
        <v>1.05E-4</v>
      </c>
      <c r="H353" s="5">
        <f t="shared" si="6"/>
        <v>925.36321500000008</v>
      </c>
      <c r="I353" s="5"/>
      <c r="J353" s="5"/>
      <c r="K353" s="5"/>
    </row>
    <row r="354" spans="1:11">
      <c r="A354" s="31" t="s">
        <v>127</v>
      </c>
      <c r="B354" s="31" t="s">
        <v>148</v>
      </c>
      <c r="C354" s="31" t="s">
        <v>156</v>
      </c>
      <c r="D354" s="31">
        <v>2</v>
      </c>
      <c r="E354" s="31">
        <v>10</v>
      </c>
      <c r="F354" s="32">
        <v>21591550</v>
      </c>
      <c r="G354" s="31">
        <v>4.8000000000000001E-5</v>
      </c>
      <c r="H354" s="5">
        <f t="shared" si="6"/>
        <v>1036.3944000000001</v>
      </c>
      <c r="I354" s="5"/>
      <c r="J354" s="5"/>
      <c r="K354" s="5"/>
    </row>
    <row r="355" spans="1:11">
      <c r="A355" s="31" t="s">
        <v>127</v>
      </c>
      <c r="B355" s="31" t="s">
        <v>148</v>
      </c>
      <c r="C355" s="31" t="s">
        <v>156</v>
      </c>
      <c r="D355" s="31">
        <v>2</v>
      </c>
      <c r="E355" s="31">
        <v>11</v>
      </c>
      <c r="F355" s="32">
        <v>100000000</v>
      </c>
      <c r="G355" s="31">
        <v>1.2999999999999999E-5</v>
      </c>
      <c r="H355" s="5">
        <f t="shared" si="6"/>
        <v>1300</v>
      </c>
      <c r="I355" s="5"/>
      <c r="J355" s="5"/>
      <c r="K355" s="5"/>
    </row>
    <row r="356" spans="1:11">
      <c r="A356" s="31" t="s">
        <v>127</v>
      </c>
      <c r="B356" s="31" t="s">
        <v>148</v>
      </c>
      <c r="C356" s="31" t="s">
        <v>157</v>
      </c>
      <c r="D356" s="31">
        <v>2</v>
      </c>
      <c r="E356" s="31">
        <v>1</v>
      </c>
      <c r="F356" s="32">
        <v>1591</v>
      </c>
      <c r="G356" s="31">
        <v>0.422317</v>
      </c>
      <c r="H356" s="5">
        <f t="shared" si="6"/>
        <v>671.90634699999998</v>
      </c>
      <c r="I356" s="5"/>
      <c r="J356" s="5"/>
      <c r="K356" s="5"/>
    </row>
    <row r="357" spans="1:11">
      <c r="A357" s="31" t="s">
        <v>127</v>
      </c>
      <c r="B357" s="31" t="s">
        <v>148</v>
      </c>
      <c r="C357" s="31" t="s">
        <v>157</v>
      </c>
      <c r="D357" s="31">
        <v>2</v>
      </c>
      <c r="E357" s="31">
        <v>2</v>
      </c>
      <c r="F357" s="32">
        <v>8708</v>
      </c>
      <c r="G357" s="31">
        <v>0.335036</v>
      </c>
      <c r="H357" s="5">
        <f t="shared" si="6"/>
        <v>2917.4934880000001</v>
      </c>
      <c r="I357" s="5"/>
      <c r="J357" s="5"/>
      <c r="K357" s="5"/>
    </row>
    <row r="358" spans="1:11">
      <c r="A358" s="31" t="s">
        <v>127</v>
      </c>
      <c r="B358" s="31" t="s">
        <v>148</v>
      </c>
      <c r="C358" s="31" t="s">
        <v>157</v>
      </c>
      <c r="D358" s="31">
        <v>2</v>
      </c>
      <c r="E358" s="31">
        <v>3</v>
      </c>
      <c r="F358" s="32">
        <v>40327</v>
      </c>
      <c r="G358" s="31">
        <v>0.16270699999999999</v>
      </c>
      <c r="H358" s="5">
        <f t="shared" si="6"/>
        <v>6561.485189</v>
      </c>
      <c r="I358" s="5"/>
      <c r="J358" s="5"/>
      <c r="K358" s="5"/>
    </row>
    <row r="359" spans="1:11">
      <c r="A359" s="31" t="s">
        <v>127</v>
      </c>
      <c r="B359" s="31" t="s">
        <v>148</v>
      </c>
      <c r="C359" s="31" t="s">
        <v>157</v>
      </c>
      <c r="D359" s="31">
        <v>2</v>
      </c>
      <c r="E359" s="31">
        <v>4</v>
      </c>
      <c r="F359" s="32">
        <v>116924</v>
      </c>
      <c r="G359" s="31">
        <v>4.9555000000000002E-2</v>
      </c>
      <c r="H359" s="5">
        <f t="shared" si="6"/>
        <v>5794.1688199999999</v>
      </c>
      <c r="I359" s="5"/>
      <c r="J359" s="5"/>
      <c r="K359" s="5"/>
    </row>
    <row r="360" spans="1:11">
      <c r="A360" s="31" t="s">
        <v>127</v>
      </c>
      <c r="B360" s="31" t="s">
        <v>148</v>
      </c>
      <c r="C360" s="31" t="s">
        <v>157</v>
      </c>
      <c r="D360" s="31">
        <v>2</v>
      </c>
      <c r="E360" s="31">
        <v>5</v>
      </c>
      <c r="F360" s="32">
        <v>342569</v>
      </c>
      <c r="G360" s="31">
        <v>2.1794000000000001E-2</v>
      </c>
      <c r="H360" s="5">
        <f t="shared" si="6"/>
        <v>7465.9487859999999</v>
      </c>
      <c r="I360" s="5"/>
      <c r="J360" s="5"/>
      <c r="K360" s="5"/>
    </row>
    <row r="361" spans="1:11">
      <c r="A361" s="31" t="s">
        <v>127</v>
      </c>
      <c r="B361" s="31" t="s">
        <v>148</v>
      </c>
      <c r="C361" s="31" t="s">
        <v>157</v>
      </c>
      <c r="D361" s="31">
        <v>2</v>
      </c>
      <c r="E361" s="31">
        <v>6</v>
      </c>
      <c r="F361" s="32">
        <v>1144603</v>
      </c>
      <c r="G361" s="31">
        <v>6.7510000000000001E-3</v>
      </c>
      <c r="H361" s="5">
        <f t="shared" si="6"/>
        <v>7727.2148530000004</v>
      </c>
      <c r="I361" s="5"/>
      <c r="J361" s="5"/>
      <c r="K361" s="5"/>
    </row>
    <row r="362" spans="1:11">
      <c r="A362" s="31" t="s">
        <v>127</v>
      </c>
      <c r="B362" s="31" t="s">
        <v>148</v>
      </c>
      <c r="C362" s="31" t="s">
        <v>157</v>
      </c>
      <c r="D362" s="31">
        <v>2</v>
      </c>
      <c r="E362" s="31">
        <v>7</v>
      </c>
      <c r="F362" s="32">
        <v>3605631</v>
      </c>
      <c r="G362" s="31">
        <v>1.4350000000000001E-3</v>
      </c>
      <c r="H362" s="5">
        <f t="shared" si="6"/>
        <v>5174.0804850000004</v>
      </c>
      <c r="I362" s="5"/>
      <c r="J362" s="5"/>
      <c r="K362" s="5"/>
    </row>
    <row r="363" spans="1:11">
      <c r="A363" s="31" t="s">
        <v>127</v>
      </c>
      <c r="B363" s="31" t="s">
        <v>148</v>
      </c>
      <c r="C363" s="31" t="s">
        <v>157</v>
      </c>
      <c r="D363" s="31">
        <v>2</v>
      </c>
      <c r="E363" s="31">
        <v>8</v>
      </c>
      <c r="F363" s="32">
        <v>9819508</v>
      </c>
      <c r="G363" s="31">
        <v>2.8200000000000002E-4</v>
      </c>
      <c r="H363" s="5">
        <f t="shared" si="6"/>
        <v>2769.1012560000004</v>
      </c>
      <c r="I363" s="5"/>
      <c r="J363" s="5"/>
      <c r="K363" s="5"/>
    </row>
    <row r="364" spans="1:11">
      <c r="A364" s="31" t="s">
        <v>127</v>
      </c>
      <c r="B364" s="31" t="s">
        <v>148</v>
      </c>
      <c r="C364" s="31" t="s">
        <v>157</v>
      </c>
      <c r="D364" s="31">
        <v>2</v>
      </c>
      <c r="E364" s="31">
        <v>9</v>
      </c>
      <c r="F364" s="32">
        <v>23829981</v>
      </c>
      <c r="G364" s="31">
        <v>9.5000000000000005E-5</v>
      </c>
      <c r="H364" s="5">
        <f t="shared" si="6"/>
        <v>2263.848195</v>
      </c>
      <c r="I364" s="5"/>
      <c r="J364" s="5"/>
      <c r="K364" s="5"/>
    </row>
    <row r="365" spans="1:11">
      <c r="A365" s="31" t="s">
        <v>127</v>
      </c>
      <c r="B365" s="31" t="s">
        <v>148</v>
      </c>
      <c r="C365" s="31" t="s">
        <v>157</v>
      </c>
      <c r="D365" s="31">
        <v>2</v>
      </c>
      <c r="E365" s="31">
        <v>10</v>
      </c>
      <c r="F365" s="32">
        <v>100000000</v>
      </c>
      <c r="G365" s="31">
        <v>2.8E-5</v>
      </c>
      <c r="H365" s="5">
        <f t="shared" si="6"/>
        <v>2800</v>
      </c>
      <c r="I365" s="5"/>
      <c r="J365" s="5"/>
      <c r="K365" s="5"/>
    </row>
    <row r="366" spans="1:11">
      <c r="A366" s="31" t="s">
        <v>127</v>
      </c>
      <c r="B366" s="31" t="s">
        <v>148</v>
      </c>
      <c r="C366" s="31" t="s">
        <v>64</v>
      </c>
      <c r="D366" s="31">
        <v>2</v>
      </c>
      <c r="E366" s="31">
        <v>1</v>
      </c>
      <c r="F366" s="32">
        <v>2407</v>
      </c>
      <c r="G366" s="31">
        <v>0.52476199999999995</v>
      </c>
      <c r="H366" s="5">
        <f t="shared" si="6"/>
        <v>1263.102134</v>
      </c>
      <c r="I366" s="5"/>
      <c r="J366" s="5"/>
      <c r="K366" s="5"/>
    </row>
    <row r="367" spans="1:11">
      <c r="A367" s="31" t="s">
        <v>127</v>
      </c>
      <c r="B367" s="31" t="s">
        <v>148</v>
      </c>
      <c r="C367" s="31" t="s">
        <v>64</v>
      </c>
      <c r="D367" s="31">
        <v>2</v>
      </c>
      <c r="E367" s="31">
        <v>2</v>
      </c>
      <c r="F367" s="32">
        <v>13063</v>
      </c>
      <c r="G367" s="31">
        <v>0.33008700000000002</v>
      </c>
      <c r="H367" s="5">
        <f t="shared" si="6"/>
        <v>4311.9264810000004</v>
      </c>
      <c r="I367" s="5"/>
      <c r="J367" s="5"/>
      <c r="K367" s="5"/>
    </row>
    <row r="368" spans="1:11">
      <c r="A368" s="31" t="s">
        <v>127</v>
      </c>
      <c r="B368" s="31" t="s">
        <v>148</v>
      </c>
      <c r="C368" s="31" t="s">
        <v>64</v>
      </c>
      <c r="D368" s="31">
        <v>2</v>
      </c>
      <c r="E368" s="31">
        <v>3</v>
      </c>
      <c r="F368" s="32">
        <v>83873</v>
      </c>
      <c r="G368" s="31">
        <v>0.119752</v>
      </c>
      <c r="H368" s="5">
        <f t="shared" si="6"/>
        <v>10043.959495999999</v>
      </c>
      <c r="I368" s="5"/>
      <c r="J368" s="5"/>
      <c r="K368" s="5"/>
    </row>
    <row r="369" spans="1:11">
      <c r="A369" s="31" t="s">
        <v>127</v>
      </c>
      <c r="B369" s="31" t="s">
        <v>148</v>
      </c>
      <c r="C369" s="31" t="s">
        <v>64</v>
      </c>
      <c r="D369" s="31">
        <v>2</v>
      </c>
      <c r="E369" s="31">
        <v>4</v>
      </c>
      <c r="F369" s="32">
        <v>461302</v>
      </c>
      <c r="G369" s="31">
        <v>2.0604000000000001E-2</v>
      </c>
      <c r="H369" s="5">
        <f t="shared" si="6"/>
        <v>9504.666408000001</v>
      </c>
      <c r="I369" s="5"/>
      <c r="J369" s="5"/>
      <c r="K369" s="5"/>
    </row>
    <row r="370" spans="1:11">
      <c r="A370" s="31" t="s">
        <v>127</v>
      </c>
      <c r="B370" s="31" t="s">
        <v>148</v>
      </c>
      <c r="C370" s="31" t="s">
        <v>64</v>
      </c>
      <c r="D370" s="31">
        <v>2</v>
      </c>
      <c r="E370" s="31">
        <v>5</v>
      </c>
      <c r="F370" s="32">
        <v>1659606</v>
      </c>
      <c r="G370" s="31">
        <v>3.8149999999999998E-3</v>
      </c>
      <c r="H370" s="5">
        <f t="shared" si="6"/>
        <v>6331.39689</v>
      </c>
      <c r="I370" s="5"/>
      <c r="J370" s="5"/>
      <c r="K370" s="5"/>
    </row>
    <row r="371" spans="1:11">
      <c r="A371" s="31" t="s">
        <v>127</v>
      </c>
      <c r="B371" s="31" t="s">
        <v>148</v>
      </c>
      <c r="C371" s="31" t="s">
        <v>64</v>
      </c>
      <c r="D371" s="31">
        <v>2</v>
      </c>
      <c r="E371" s="31">
        <v>6</v>
      </c>
      <c r="F371" s="32">
        <v>5086148</v>
      </c>
      <c r="G371" s="31">
        <v>7.5299999999999998E-4</v>
      </c>
      <c r="H371" s="5">
        <f t="shared" si="6"/>
        <v>3829.8694439999999</v>
      </c>
      <c r="I371" s="5"/>
      <c r="J371" s="5"/>
      <c r="K371" s="5"/>
    </row>
    <row r="372" spans="1:11">
      <c r="A372" s="31" t="s">
        <v>127</v>
      </c>
      <c r="B372" s="31" t="s">
        <v>148</v>
      </c>
      <c r="C372" s="31" t="s">
        <v>64</v>
      </c>
      <c r="D372" s="31">
        <v>2</v>
      </c>
      <c r="E372" s="31">
        <v>7</v>
      </c>
      <c r="F372" s="32">
        <v>14680691</v>
      </c>
      <c r="G372" s="31">
        <v>1.7000000000000001E-4</v>
      </c>
      <c r="H372" s="5">
        <f t="shared" si="6"/>
        <v>2495.71747</v>
      </c>
      <c r="I372" s="5"/>
      <c r="J372" s="5"/>
      <c r="K372" s="5"/>
    </row>
    <row r="373" spans="1:11">
      <c r="A373" s="31" t="s">
        <v>127</v>
      </c>
      <c r="B373" s="31" t="s">
        <v>148</v>
      </c>
      <c r="C373" s="31" t="s">
        <v>64</v>
      </c>
      <c r="D373" s="31">
        <v>2</v>
      </c>
      <c r="E373" s="31">
        <v>8</v>
      </c>
      <c r="F373" s="32">
        <v>32481850</v>
      </c>
      <c r="G373" s="31">
        <v>3.3000000000000003E-5</v>
      </c>
      <c r="H373" s="5">
        <f t="shared" si="6"/>
        <v>1071.9010500000002</v>
      </c>
      <c r="I373" s="5"/>
      <c r="J373" s="5"/>
      <c r="K373" s="5"/>
    </row>
    <row r="374" spans="1:11">
      <c r="A374" s="31" t="s">
        <v>127</v>
      </c>
      <c r="B374" s="31" t="s">
        <v>148</v>
      </c>
      <c r="C374" s="31" t="s">
        <v>64</v>
      </c>
      <c r="D374" s="31">
        <v>2</v>
      </c>
      <c r="E374" s="31">
        <v>9</v>
      </c>
      <c r="F374" s="32">
        <v>100000000</v>
      </c>
      <c r="G374" s="31">
        <v>2.4000000000000001E-5</v>
      </c>
      <c r="H374" s="5">
        <f t="shared" si="6"/>
        <v>2400</v>
      </c>
      <c r="I374" s="5"/>
      <c r="J374" s="5"/>
      <c r="K374" s="5"/>
    </row>
    <row r="375" spans="1:11">
      <c r="A375" s="31" t="s">
        <v>127</v>
      </c>
      <c r="B375" s="31" t="s">
        <v>148</v>
      </c>
      <c r="C375" s="31" t="s">
        <v>158</v>
      </c>
      <c r="D375" s="31">
        <v>2</v>
      </c>
      <c r="E375" s="31">
        <v>1</v>
      </c>
      <c r="F375" s="32">
        <v>1745</v>
      </c>
      <c r="G375" s="31">
        <v>0.46399699999999999</v>
      </c>
      <c r="H375" s="5">
        <f t="shared" si="6"/>
        <v>809.67476499999998</v>
      </c>
      <c r="I375" s="5"/>
      <c r="J375" s="5"/>
      <c r="K375" s="5"/>
    </row>
    <row r="376" spans="1:11">
      <c r="A376" s="31" t="s">
        <v>127</v>
      </c>
      <c r="B376" s="31" t="s">
        <v>148</v>
      </c>
      <c r="C376" s="31" t="s">
        <v>158</v>
      </c>
      <c r="D376" s="31">
        <v>2</v>
      </c>
      <c r="E376" s="31">
        <v>2</v>
      </c>
      <c r="F376" s="32">
        <v>7254</v>
      </c>
      <c r="G376" s="31">
        <v>0.36874800000000002</v>
      </c>
      <c r="H376" s="5">
        <f t="shared" si="6"/>
        <v>2674.8979920000002</v>
      </c>
      <c r="I376" s="5"/>
      <c r="J376" s="5"/>
      <c r="K376" s="5"/>
    </row>
    <row r="377" spans="1:11">
      <c r="A377" s="31" t="s">
        <v>127</v>
      </c>
      <c r="B377" s="31" t="s">
        <v>148</v>
      </c>
      <c r="C377" s="31" t="s">
        <v>158</v>
      </c>
      <c r="D377" s="31">
        <v>2</v>
      </c>
      <c r="E377" s="31">
        <v>3</v>
      </c>
      <c r="F377" s="32">
        <v>33189</v>
      </c>
      <c r="G377" s="31">
        <v>0.108183</v>
      </c>
      <c r="H377" s="5">
        <f t="shared" si="6"/>
        <v>3590.4855870000001</v>
      </c>
      <c r="I377" s="5"/>
      <c r="J377" s="5"/>
      <c r="K377" s="5"/>
    </row>
    <row r="378" spans="1:11">
      <c r="A378" s="31" t="s">
        <v>127</v>
      </c>
      <c r="B378" s="31" t="s">
        <v>148</v>
      </c>
      <c r="C378" s="31" t="s">
        <v>158</v>
      </c>
      <c r="D378" s="31">
        <v>2</v>
      </c>
      <c r="E378" s="31">
        <v>4</v>
      </c>
      <c r="F378" s="32">
        <v>126302</v>
      </c>
      <c r="G378" s="31">
        <v>4.3032000000000001E-2</v>
      </c>
      <c r="H378" s="5">
        <f t="shared" si="6"/>
        <v>5435.0276640000002</v>
      </c>
      <c r="I378" s="5"/>
      <c r="J378" s="5"/>
      <c r="K378" s="5"/>
    </row>
    <row r="379" spans="1:11">
      <c r="A379" s="31" t="s">
        <v>127</v>
      </c>
      <c r="B379" s="31" t="s">
        <v>148</v>
      </c>
      <c r="C379" s="31" t="s">
        <v>158</v>
      </c>
      <c r="D379" s="31">
        <v>2</v>
      </c>
      <c r="E379" s="31">
        <v>5</v>
      </c>
      <c r="F379" s="32">
        <v>415747</v>
      </c>
      <c r="G379" s="31">
        <v>1.1417E-2</v>
      </c>
      <c r="H379" s="5">
        <f t="shared" si="6"/>
        <v>4746.5834990000003</v>
      </c>
      <c r="I379" s="5"/>
      <c r="J379" s="5"/>
      <c r="K379" s="5"/>
    </row>
    <row r="380" spans="1:11">
      <c r="A380" s="31" t="s">
        <v>127</v>
      </c>
      <c r="B380" s="31" t="s">
        <v>148</v>
      </c>
      <c r="C380" s="31" t="s">
        <v>158</v>
      </c>
      <c r="D380" s="31">
        <v>2</v>
      </c>
      <c r="E380" s="31">
        <v>6</v>
      </c>
      <c r="F380" s="32">
        <v>1122334</v>
      </c>
      <c r="G380" s="31">
        <v>3.3670000000000002E-3</v>
      </c>
      <c r="H380" s="5">
        <f t="shared" si="6"/>
        <v>3778.8985780000003</v>
      </c>
      <c r="I380" s="5"/>
      <c r="J380" s="5"/>
      <c r="K380" s="5"/>
    </row>
    <row r="381" spans="1:11">
      <c r="A381" s="31" t="s">
        <v>127</v>
      </c>
      <c r="B381" s="31" t="s">
        <v>148</v>
      </c>
      <c r="C381" s="31" t="s">
        <v>158</v>
      </c>
      <c r="D381" s="31">
        <v>2</v>
      </c>
      <c r="E381" s="31">
        <v>7</v>
      </c>
      <c r="F381" s="32">
        <v>2955416</v>
      </c>
      <c r="G381" s="31">
        <v>9.0700000000000004E-4</v>
      </c>
      <c r="H381" s="5">
        <f t="shared" si="6"/>
        <v>2680.562312</v>
      </c>
      <c r="I381" s="5"/>
      <c r="J381" s="5"/>
      <c r="K381" s="5"/>
    </row>
    <row r="382" spans="1:11">
      <c r="A382" s="31" t="s">
        <v>127</v>
      </c>
      <c r="B382" s="31" t="s">
        <v>148</v>
      </c>
      <c r="C382" s="31" t="s">
        <v>158</v>
      </c>
      <c r="D382" s="31">
        <v>2</v>
      </c>
      <c r="E382" s="31">
        <v>8</v>
      </c>
      <c r="F382" s="32">
        <v>7588795</v>
      </c>
      <c r="G382" s="31">
        <v>2.4699999999999999E-4</v>
      </c>
      <c r="H382" s="5">
        <f t="shared" si="6"/>
        <v>1874.4323649999999</v>
      </c>
      <c r="I382" s="5"/>
      <c r="J382" s="5"/>
      <c r="K382" s="5"/>
    </row>
    <row r="383" spans="1:11">
      <c r="A383" s="31" t="s">
        <v>127</v>
      </c>
      <c r="B383" s="31" t="s">
        <v>148</v>
      </c>
      <c r="C383" s="31" t="s">
        <v>158</v>
      </c>
      <c r="D383" s="31">
        <v>2</v>
      </c>
      <c r="E383" s="31">
        <v>9</v>
      </c>
      <c r="F383" s="32">
        <v>21000295</v>
      </c>
      <c r="G383" s="31">
        <v>8.2000000000000001E-5</v>
      </c>
      <c r="H383" s="5">
        <f t="shared" si="6"/>
        <v>1722.0241900000001</v>
      </c>
      <c r="I383" s="5"/>
      <c r="J383" s="5"/>
      <c r="K383" s="5"/>
    </row>
    <row r="384" spans="1:11">
      <c r="A384" s="31" t="s">
        <v>127</v>
      </c>
      <c r="B384" s="31" t="s">
        <v>148</v>
      </c>
      <c r="C384" s="31" t="s">
        <v>158</v>
      </c>
      <c r="D384" s="31">
        <v>2</v>
      </c>
      <c r="E384" s="31">
        <v>10</v>
      </c>
      <c r="F384" s="32">
        <v>100000000</v>
      </c>
      <c r="G384" s="31">
        <v>2.0000000000000002E-5</v>
      </c>
      <c r="H384" s="5">
        <f t="shared" si="6"/>
        <v>2000.0000000000002</v>
      </c>
      <c r="I384" s="5"/>
      <c r="J384" s="5"/>
      <c r="K384" s="5"/>
    </row>
    <row r="385" spans="1:11">
      <c r="A385" s="31" t="s">
        <v>127</v>
      </c>
      <c r="B385" s="31" t="s">
        <v>148</v>
      </c>
      <c r="C385" s="31" t="s">
        <v>159</v>
      </c>
      <c r="D385" s="31">
        <v>2</v>
      </c>
      <c r="E385" s="31">
        <v>1</v>
      </c>
      <c r="F385" s="32">
        <v>925</v>
      </c>
      <c r="G385" s="31">
        <v>0.24659600000000001</v>
      </c>
      <c r="H385" s="5">
        <f t="shared" si="6"/>
        <v>228.10130000000001</v>
      </c>
      <c r="I385" s="5"/>
      <c r="J385" s="5"/>
      <c r="K385" s="5"/>
    </row>
    <row r="386" spans="1:11">
      <c r="A386" s="31" t="s">
        <v>127</v>
      </c>
      <c r="B386" s="31" t="s">
        <v>148</v>
      </c>
      <c r="C386" s="31" t="s">
        <v>159</v>
      </c>
      <c r="D386" s="31">
        <v>2</v>
      </c>
      <c r="E386" s="31">
        <v>2</v>
      </c>
      <c r="F386" s="32">
        <v>3520</v>
      </c>
      <c r="G386" s="31">
        <v>0.45273200000000002</v>
      </c>
      <c r="H386" s="5">
        <f t="shared" si="6"/>
        <v>1593.6166400000002</v>
      </c>
      <c r="I386" s="5"/>
      <c r="J386" s="5"/>
      <c r="K386" s="5"/>
    </row>
    <row r="387" spans="1:11">
      <c r="A387" s="31" t="s">
        <v>127</v>
      </c>
      <c r="B387" s="31" t="s">
        <v>148</v>
      </c>
      <c r="C387" s="31" t="s">
        <v>159</v>
      </c>
      <c r="D387" s="31">
        <v>2</v>
      </c>
      <c r="E387" s="31">
        <v>3</v>
      </c>
      <c r="F387" s="32">
        <v>10503</v>
      </c>
      <c r="G387" s="31">
        <v>0.136964</v>
      </c>
      <c r="H387" s="5">
        <f t="shared" ref="H387:H450" si="7">F387*G387</f>
        <v>1438.5328919999999</v>
      </c>
      <c r="I387" s="5"/>
      <c r="J387" s="5"/>
      <c r="K387" s="5"/>
    </row>
    <row r="388" spans="1:11">
      <c r="A388" s="31" t="s">
        <v>127</v>
      </c>
      <c r="B388" s="31" t="s">
        <v>148</v>
      </c>
      <c r="C388" s="31" t="s">
        <v>159</v>
      </c>
      <c r="D388" s="31">
        <v>2</v>
      </c>
      <c r="E388" s="31">
        <v>4</v>
      </c>
      <c r="F388" s="32">
        <v>31555</v>
      </c>
      <c r="G388" s="31">
        <v>0.106223</v>
      </c>
      <c r="H388" s="5">
        <f t="shared" si="7"/>
        <v>3351.8667649999998</v>
      </c>
      <c r="I388" s="5"/>
      <c r="J388" s="5"/>
      <c r="K388" s="5"/>
    </row>
    <row r="389" spans="1:11">
      <c r="A389" s="31" t="s">
        <v>127</v>
      </c>
      <c r="B389" s="31" t="s">
        <v>148</v>
      </c>
      <c r="C389" s="31" t="s">
        <v>159</v>
      </c>
      <c r="D389" s="31">
        <v>2</v>
      </c>
      <c r="E389" s="31">
        <v>5</v>
      </c>
      <c r="F389" s="32">
        <v>119817</v>
      </c>
      <c r="G389" s="31">
        <v>4.1756000000000001E-2</v>
      </c>
      <c r="H389" s="5">
        <f t="shared" si="7"/>
        <v>5003.0786520000001</v>
      </c>
      <c r="I389" s="5"/>
      <c r="J389" s="5"/>
      <c r="K389" s="5"/>
    </row>
    <row r="390" spans="1:11">
      <c r="A390" s="31" t="s">
        <v>127</v>
      </c>
      <c r="B390" s="31" t="s">
        <v>148</v>
      </c>
      <c r="C390" s="31" t="s">
        <v>159</v>
      </c>
      <c r="D390" s="31">
        <v>2</v>
      </c>
      <c r="E390" s="31">
        <v>6</v>
      </c>
      <c r="F390" s="32">
        <v>372614</v>
      </c>
      <c r="G390" s="31">
        <v>1.2017999999999999E-2</v>
      </c>
      <c r="H390" s="5">
        <f t="shared" si="7"/>
        <v>4478.0750520000001</v>
      </c>
      <c r="I390" s="5"/>
      <c r="J390" s="5"/>
      <c r="K390" s="5"/>
    </row>
    <row r="391" spans="1:11">
      <c r="A391" s="31" t="s">
        <v>127</v>
      </c>
      <c r="B391" s="31" t="s">
        <v>148</v>
      </c>
      <c r="C391" s="31" t="s">
        <v>159</v>
      </c>
      <c r="D391" s="31">
        <v>2</v>
      </c>
      <c r="E391" s="31">
        <v>7</v>
      </c>
      <c r="F391" s="32">
        <v>1074443</v>
      </c>
      <c r="G391" s="31">
        <v>2.6919999999999999E-3</v>
      </c>
      <c r="H391" s="5">
        <f t="shared" si="7"/>
        <v>2892.4005560000001</v>
      </c>
      <c r="I391" s="5"/>
      <c r="J391" s="5"/>
      <c r="K391" s="5"/>
    </row>
    <row r="392" spans="1:11">
      <c r="A392" s="31" t="s">
        <v>127</v>
      </c>
      <c r="B392" s="31" t="s">
        <v>148</v>
      </c>
      <c r="C392" s="31" t="s">
        <v>159</v>
      </c>
      <c r="D392" s="31">
        <v>2</v>
      </c>
      <c r="E392" s="31">
        <v>8</v>
      </c>
      <c r="F392" s="32">
        <v>2785635</v>
      </c>
      <c r="G392" s="31">
        <v>7.2300000000000001E-4</v>
      </c>
      <c r="H392" s="5">
        <f t="shared" si="7"/>
        <v>2014.014105</v>
      </c>
      <c r="I392" s="5"/>
      <c r="J392" s="5"/>
      <c r="K392" s="5"/>
    </row>
    <row r="393" spans="1:11">
      <c r="A393" s="31" t="s">
        <v>127</v>
      </c>
      <c r="B393" s="31" t="s">
        <v>148</v>
      </c>
      <c r="C393" s="31" t="s">
        <v>159</v>
      </c>
      <c r="D393" s="31">
        <v>2</v>
      </c>
      <c r="E393" s="31">
        <v>9</v>
      </c>
      <c r="F393" s="32">
        <v>7218075</v>
      </c>
      <c r="G393" s="31">
        <v>2.14E-4</v>
      </c>
      <c r="H393" s="5">
        <f t="shared" si="7"/>
        <v>1544.66805</v>
      </c>
      <c r="I393" s="5"/>
      <c r="J393" s="5"/>
      <c r="K393" s="5"/>
    </row>
    <row r="394" spans="1:11">
      <c r="A394" s="31" t="s">
        <v>127</v>
      </c>
      <c r="B394" s="31" t="s">
        <v>148</v>
      </c>
      <c r="C394" s="31" t="s">
        <v>159</v>
      </c>
      <c r="D394" s="31">
        <v>2</v>
      </c>
      <c r="E394" s="31">
        <v>10</v>
      </c>
      <c r="F394" s="32">
        <v>20610999</v>
      </c>
      <c r="G394" s="31">
        <v>6.6000000000000005E-5</v>
      </c>
      <c r="H394" s="5">
        <f t="shared" si="7"/>
        <v>1360.3259340000002</v>
      </c>
      <c r="I394" s="5"/>
      <c r="J394" s="5"/>
      <c r="K394" s="5"/>
    </row>
    <row r="395" spans="1:11">
      <c r="A395" s="31" t="s">
        <v>127</v>
      </c>
      <c r="B395" s="31" t="s">
        <v>148</v>
      </c>
      <c r="C395" s="31" t="s">
        <v>159</v>
      </c>
      <c r="D395" s="31">
        <v>2</v>
      </c>
      <c r="E395" s="31">
        <v>11</v>
      </c>
      <c r="F395" s="32">
        <v>99307141</v>
      </c>
      <c r="G395" s="31">
        <v>1.5999999999999999E-5</v>
      </c>
      <c r="H395" s="5">
        <f t="shared" si="7"/>
        <v>1588.914256</v>
      </c>
      <c r="I395" s="5"/>
      <c r="J395" s="5"/>
      <c r="K395" s="5"/>
    </row>
    <row r="396" spans="1:11">
      <c r="A396" s="31" t="s">
        <v>127</v>
      </c>
      <c r="B396" s="31" t="s">
        <v>148</v>
      </c>
      <c r="C396" s="31" t="s">
        <v>46</v>
      </c>
      <c r="D396" s="31">
        <v>3</v>
      </c>
      <c r="E396" s="31">
        <v>1</v>
      </c>
      <c r="F396" s="32">
        <v>2323</v>
      </c>
      <c r="G396" s="31">
        <v>0.49924000000000002</v>
      </c>
      <c r="H396" s="5">
        <f t="shared" si="7"/>
        <v>1159.73452</v>
      </c>
      <c r="I396" s="5"/>
      <c r="J396" s="5"/>
      <c r="K396" s="5"/>
    </row>
    <row r="397" spans="1:11">
      <c r="A397" s="31" t="s">
        <v>127</v>
      </c>
      <c r="B397" s="31" t="s">
        <v>148</v>
      </c>
      <c r="C397" s="31" t="s">
        <v>46</v>
      </c>
      <c r="D397" s="31">
        <v>3</v>
      </c>
      <c r="E397" s="31">
        <v>2</v>
      </c>
      <c r="F397" s="32">
        <v>7758</v>
      </c>
      <c r="G397" s="31">
        <v>0.23011200000000001</v>
      </c>
      <c r="H397" s="5">
        <f t="shared" si="7"/>
        <v>1785.2088960000001</v>
      </c>
      <c r="I397" s="5"/>
      <c r="J397" s="5"/>
      <c r="K397" s="5"/>
    </row>
    <row r="398" spans="1:11">
      <c r="A398" s="31" t="s">
        <v>127</v>
      </c>
      <c r="B398" s="31" t="s">
        <v>148</v>
      </c>
      <c r="C398" s="31" t="s">
        <v>46</v>
      </c>
      <c r="D398" s="31">
        <v>3</v>
      </c>
      <c r="E398" s="31">
        <v>3</v>
      </c>
      <c r="F398" s="32">
        <v>23918</v>
      </c>
      <c r="G398" s="31">
        <v>0.188443</v>
      </c>
      <c r="H398" s="5">
        <f t="shared" si="7"/>
        <v>4507.179674</v>
      </c>
      <c r="I398" s="5"/>
      <c r="J398" s="5"/>
      <c r="K398" s="5"/>
    </row>
    <row r="399" spans="1:11">
      <c r="A399" s="31" t="s">
        <v>127</v>
      </c>
      <c r="B399" s="31" t="s">
        <v>148</v>
      </c>
      <c r="C399" s="31" t="s">
        <v>46</v>
      </c>
      <c r="D399" s="31">
        <v>3</v>
      </c>
      <c r="E399" s="31">
        <v>4</v>
      </c>
      <c r="F399" s="32">
        <v>109187</v>
      </c>
      <c r="G399" s="31">
        <v>5.0153000000000003E-2</v>
      </c>
      <c r="H399" s="5">
        <f t="shared" si="7"/>
        <v>5476.0556110000007</v>
      </c>
      <c r="I399" s="5"/>
      <c r="J399" s="5"/>
      <c r="K399" s="5"/>
    </row>
    <row r="400" spans="1:11">
      <c r="A400" s="31" t="s">
        <v>127</v>
      </c>
      <c r="B400" s="31" t="s">
        <v>148</v>
      </c>
      <c r="C400" s="31" t="s">
        <v>46</v>
      </c>
      <c r="D400" s="31">
        <v>3</v>
      </c>
      <c r="E400" s="31">
        <v>5</v>
      </c>
      <c r="F400" s="32">
        <v>350801</v>
      </c>
      <c r="G400" s="31">
        <v>2.4185000000000002E-2</v>
      </c>
      <c r="H400" s="5">
        <f t="shared" si="7"/>
        <v>8484.1221850000002</v>
      </c>
      <c r="I400" s="5"/>
      <c r="J400" s="5"/>
      <c r="K400" s="5"/>
    </row>
    <row r="401" spans="1:11">
      <c r="A401" s="31" t="s">
        <v>127</v>
      </c>
      <c r="B401" s="31" t="s">
        <v>148</v>
      </c>
      <c r="C401" s="31" t="s">
        <v>46</v>
      </c>
      <c r="D401" s="31">
        <v>3</v>
      </c>
      <c r="E401" s="31">
        <v>6</v>
      </c>
      <c r="F401" s="32">
        <v>951259</v>
      </c>
      <c r="G401" s="31">
        <v>5.6559999999999996E-3</v>
      </c>
      <c r="H401" s="5">
        <f t="shared" si="7"/>
        <v>5380.3209039999992</v>
      </c>
      <c r="I401" s="5"/>
      <c r="J401" s="5"/>
      <c r="K401" s="5"/>
    </row>
    <row r="402" spans="1:11">
      <c r="A402" s="31" t="s">
        <v>127</v>
      </c>
      <c r="B402" s="31" t="s">
        <v>148</v>
      </c>
      <c r="C402" s="31" t="s">
        <v>46</v>
      </c>
      <c r="D402" s="31">
        <v>3</v>
      </c>
      <c r="E402" s="31">
        <v>7</v>
      </c>
      <c r="F402" s="32">
        <v>2373802</v>
      </c>
      <c r="G402" s="31">
        <v>1.5330000000000001E-3</v>
      </c>
      <c r="H402" s="5">
        <f t="shared" si="7"/>
        <v>3639.038466</v>
      </c>
      <c r="I402" s="5"/>
      <c r="J402" s="5"/>
      <c r="K402" s="5"/>
    </row>
    <row r="403" spans="1:11">
      <c r="A403" s="31" t="s">
        <v>127</v>
      </c>
      <c r="B403" s="31" t="s">
        <v>148</v>
      </c>
      <c r="C403" s="31" t="s">
        <v>46</v>
      </c>
      <c r="D403" s="31">
        <v>3</v>
      </c>
      <c r="E403" s="31">
        <v>8</v>
      </c>
      <c r="F403" s="32">
        <v>5356776</v>
      </c>
      <c r="G403" s="31">
        <v>4.1100000000000002E-4</v>
      </c>
      <c r="H403" s="5">
        <f t="shared" si="7"/>
        <v>2201.6349359999999</v>
      </c>
      <c r="I403" s="5"/>
      <c r="J403" s="5"/>
      <c r="K403" s="5"/>
    </row>
    <row r="404" spans="1:11">
      <c r="A404" s="31" t="s">
        <v>127</v>
      </c>
      <c r="B404" s="31" t="s">
        <v>148</v>
      </c>
      <c r="C404" s="31" t="s">
        <v>46</v>
      </c>
      <c r="D404" s="31">
        <v>3</v>
      </c>
      <c r="E404" s="31">
        <v>9</v>
      </c>
      <c r="F404" s="32">
        <v>9779181</v>
      </c>
      <c r="G404" s="31">
        <v>1.5200000000000001E-4</v>
      </c>
      <c r="H404" s="5">
        <f t="shared" si="7"/>
        <v>1486.435512</v>
      </c>
      <c r="I404" s="5"/>
      <c r="J404" s="5"/>
      <c r="K404" s="5"/>
    </row>
    <row r="405" spans="1:11">
      <c r="A405" s="31" t="s">
        <v>127</v>
      </c>
      <c r="B405" s="31" t="s">
        <v>148</v>
      </c>
      <c r="C405" s="31" t="s">
        <v>46</v>
      </c>
      <c r="D405" s="31">
        <v>3</v>
      </c>
      <c r="E405" s="31">
        <v>10</v>
      </c>
      <c r="F405" s="32">
        <v>22170181</v>
      </c>
      <c r="G405" s="31">
        <v>9.1000000000000003E-5</v>
      </c>
      <c r="H405" s="5">
        <f t="shared" si="7"/>
        <v>2017.4864710000002</v>
      </c>
      <c r="I405" s="5"/>
      <c r="J405" s="5"/>
      <c r="K405" s="5"/>
    </row>
    <row r="406" spans="1:11">
      <c r="A406" s="31" t="s">
        <v>127</v>
      </c>
      <c r="B406" s="31" t="s">
        <v>148</v>
      </c>
      <c r="C406" s="31" t="s">
        <v>46</v>
      </c>
      <c r="D406" s="31">
        <v>3</v>
      </c>
      <c r="E406" s="31">
        <v>11</v>
      </c>
      <c r="F406" s="32">
        <v>100000000</v>
      </c>
      <c r="G406" s="31">
        <v>2.4000000000000001E-5</v>
      </c>
      <c r="H406" s="5">
        <f t="shared" si="7"/>
        <v>2400</v>
      </c>
      <c r="I406" s="5"/>
      <c r="J406" s="5"/>
      <c r="K406" s="5"/>
    </row>
    <row r="407" spans="1:11">
      <c r="A407" s="31" t="s">
        <v>127</v>
      </c>
      <c r="B407" s="31" t="s">
        <v>148</v>
      </c>
      <c r="C407" s="31" t="s">
        <v>47</v>
      </c>
      <c r="D407" s="31">
        <v>3</v>
      </c>
      <c r="E407" s="31">
        <v>1</v>
      </c>
      <c r="F407" s="32">
        <v>2984</v>
      </c>
      <c r="G407" s="31">
        <v>0.46268599999999999</v>
      </c>
      <c r="H407" s="5">
        <f t="shared" si="7"/>
        <v>1380.6550239999999</v>
      </c>
      <c r="I407" s="5"/>
      <c r="J407" s="5"/>
      <c r="K407" s="5"/>
    </row>
    <row r="408" spans="1:11">
      <c r="A408" s="31" t="s">
        <v>127</v>
      </c>
      <c r="B408" s="31" t="s">
        <v>148</v>
      </c>
      <c r="C408" s="31" t="s">
        <v>47</v>
      </c>
      <c r="D408" s="31">
        <v>3</v>
      </c>
      <c r="E408" s="31">
        <v>2</v>
      </c>
      <c r="F408" s="32">
        <v>10913</v>
      </c>
      <c r="G408" s="31">
        <v>0.258127</v>
      </c>
      <c r="H408" s="5">
        <f t="shared" si="7"/>
        <v>2816.9399509999998</v>
      </c>
      <c r="I408" s="5"/>
      <c r="J408" s="5"/>
      <c r="K408" s="5"/>
    </row>
    <row r="409" spans="1:11">
      <c r="A409" s="31" t="s">
        <v>127</v>
      </c>
      <c r="B409" s="31" t="s">
        <v>148</v>
      </c>
      <c r="C409" s="31" t="s">
        <v>47</v>
      </c>
      <c r="D409" s="31">
        <v>3</v>
      </c>
      <c r="E409" s="31">
        <v>3</v>
      </c>
      <c r="F409" s="32">
        <v>38590</v>
      </c>
      <c r="G409" s="31">
        <v>0.14251</v>
      </c>
      <c r="H409" s="5">
        <f t="shared" si="7"/>
        <v>5499.4609</v>
      </c>
      <c r="I409" s="5"/>
      <c r="J409" s="5"/>
      <c r="K409" s="5"/>
    </row>
    <row r="410" spans="1:11">
      <c r="A410" s="31" t="s">
        <v>127</v>
      </c>
      <c r="B410" s="31" t="s">
        <v>148</v>
      </c>
      <c r="C410" s="31" t="s">
        <v>47</v>
      </c>
      <c r="D410" s="31">
        <v>3</v>
      </c>
      <c r="E410" s="31">
        <v>4</v>
      </c>
      <c r="F410" s="32">
        <v>99661</v>
      </c>
      <c r="G410" s="31">
        <v>7.2539999999999993E-2</v>
      </c>
      <c r="H410" s="5">
        <f t="shared" si="7"/>
        <v>7229.4089399999993</v>
      </c>
      <c r="I410" s="5"/>
      <c r="J410" s="5"/>
      <c r="K410" s="5"/>
    </row>
    <row r="411" spans="1:11">
      <c r="A411" s="31" t="s">
        <v>127</v>
      </c>
      <c r="B411" s="31" t="s">
        <v>148</v>
      </c>
      <c r="C411" s="31" t="s">
        <v>47</v>
      </c>
      <c r="D411" s="31">
        <v>3</v>
      </c>
      <c r="E411" s="31">
        <v>5</v>
      </c>
      <c r="F411" s="32">
        <v>329327</v>
      </c>
      <c r="G411" s="31">
        <v>4.3020999999999997E-2</v>
      </c>
      <c r="H411" s="5">
        <f t="shared" si="7"/>
        <v>14167.976866999999</v>
      </c>
      <c r="I411" s="5"/>
      <c r="J411" s="5"/>
      <c r="K411" s="5"/>
    </row>
    <row r="412" spans="1:11">
      <c r="A412" s="31" t="s">
        <v>127</v>
      </c>
      <c r="B412" s="31" t="s">
        <v>148</v>
      </c>
      <c r="C412" s="31" t="s">
        <v>47</v>
      </c>
      <c r="D412" s="31">
        <v>3</v>
      </c>
      <c r="E412" s="31">
        <v>6</v>
      </c>
      <c r="F412" s="32">
        <v>918603</v>
      </c>
      <c r="G412" s="31">
        <v>1.5717999999999999E-2</v>
      </c>
      <c r="H412" s="5">
        <f t="shared" si="7"/>
        <v>14438.601954</v>
      </c>
      <c r="I412" s="5"/>
      <c r="J412" s="5"/>
      <c r="K412" s="5"/>
    </row>
    <row r="413" spans="1:11">
      <c r="A413" s="31" t="s">
        <v>127</v>
      </c>
      <c r="B413" s="31" t="s">
        <v>148</v>
      </c>
      <c r="C413" s="31" t="s">
        <v>47</v>
      </c>
      <c r="D413" s="31">
        <v>3</v>
      </c>
      <c r="E413" s="31">
        <v>7</v>
      </c>
      <c r="F413" s="32">
        <v>2617769</v>
      </c>
      <c r="G413" s="31">
        <v>3.9420000000000002E-3</v>
      </c>
      <c r="H413" s="5">
        <f t="shared" si="7"/>
        <v>10319.245398000001</v>
      </c>
      <c r="I413" s="5"/>
      <c r="J413" s="5"/>
      <c r="K413" s="5"/>
    </row>
    <row r="414" spans="1:11">
      <c r="A414" s="31" t="s">
        <v>127</v>
      </c>
      <c r="B414" s="31" t="s">
        <v>148</v>
      </c>
      <c r="C414" s="31" t="s">
        <v>47</v>
      </c>
      <c r="D414" s="31">
        <v>3</v>
      </c>
      <c r="E414" s="31">
        <v>8</v>
      </c>
      <c r="F414" s="32">
        <v>6840027</v>
      </c>
      <c r="G414" s="31">
        <v>1.073E-3</v>
      </c>
      <c r="H414" s="5">
        <f t="shared" si="7"/>
        <v>7339.3489709999994</v>
      </c>
      <c r="I414" s="5"/>
      <c r="J414" s="5"/>
      <c r="K414" s="5"/>
    </row>
    <row r="415" spans="1:11">
      <c r="A415" s="31" t="s">
        <v>127</v>
      </c>
      <c r="B415" s="31" t="s">
        <v>148</v>
      </c>
      <c r="C415" s="31" t="s">
        <v>47</v>
      </c>
      <c r="D415" s="31">
        <v>3</v>
      </c>
      <c r="E415" s="31">
        <v>9</v>
      </c>
      <c r="F415" s="32">
        <v>19661002</v>
      </c>
      <c r="G415" s="31">
        <v>3.1300000000000002E-4</v>
      </c>
      <c r="H415" s="5">
        <f t="shared" si="7"/>
        <v>6153.893626</v>
      </c>
      <c r="I415" s="5"/>
      <c r="J415" s="5"/>
      <c r="K415" s="5"/>
    </row>
    <row r="416" spans="1:11">
      <c r="A416" s="31" t="s">
        <v>127</v>
      </c>
      <c r="B416" s="31" t="s">
        <v>148</v>
      </c>
      <c r="C416" s="31" t="s">
        <v>47</v>
      </c>
      <c r="D416" s="31">
        <v>3</v>
      </c>
      <c r="E416" s="31">
        <v>10</v>
      </c>
      <c r="F416" s="32">
        <v>93565780</v>
      </c>
      <c r="G416" s="31">
        <v>6.9999999999999994E-5</v>
      </c>
      <c r="H416" s="5">
        <f t="shared" si="7"/>
        <v>6549.6045999999997</v>
      </c>
      <c r="I416" s="5"/>
      <c r="J416" s="5"/>
      <c r="K416" s="5"/>
    </row>
    <row r="417" spans="1:11">
      <c r="A417" s="31" t="s">
        <v>127</v>
      </c>
      <c r="B417" s="31" t="s">
        <v>148</v>
      </c>
      <c r="C417" s="31" t="s">
        <v>49</v>
      </c>
      <c r="D417" s="31">
        <v>3</v>
      </c>
      <c r="E417" s="31">
        <v>1</v>
      </c>
      <c r="F417" s="32">
        <v>3369</v>
      </c>
      <c r="G417" s="31">
        <v>0.48001100000000002</v>
      </c>
      <c r="H417" s="5">
        <f t="shared" si="7"/>
        <v>1617.1570590000001</v>
      </c>
      <c r="I417" s="5"/>
      <c r="J417" s="5"/>
      <c r="K417" s="5"/>
    </row>
    <row r="418" spans="1:11">
      <c r="A418" s="31" t="s">
        <v>127</v>
      </c>
      <c r="B418" s="31" t="s">
        <v>148</v>
      </c>
      <c r="C418" s="31" t="s">
        <v>49</v>
      </c>
      <c r="D418" s="31">
        <v>3</v>
      </c>
      <c r="E418" s="31">
        <v>2</v>
      </c>
      <c r="F418" s="32">
        <v>17244</v>
      </c>
      <c r="G418" s="31">
        <v>0.29319699999999999</v>
      </c>
      <c r="H418" s="5">
        <f t="shared" si="7"/>
        <v>5055.8890679999995</v>
      </c>
      <c r="I418" s="5"/>
      <c r="J418" s="5"/>
      <c r="K418" s="5"/>
    </row>
    <row r="419" spans="1:11">
      <c r="A419" s="31" t="s">
        <v>127</v>
      </c>
      <c r="B419" s="31" t="s">
        <v>148</v>
      </c>
      <c r="C419" s="31" t="s">
        <v>49</v>
      </c>
      <c r="D419" s="31">
        <v>3</v>
      </c>
      <c r="E419" s="31">
        <v>3</v>
      </c>
      <c r="F419" s="32">
        <v>85529</v>
      </c>
      <c r="G419" s="31">
        <v>0.15309800000000001</v>
      </c>
      <c r="H419" s="5">
        <f t="shared" si="7"/>
        <v>13094.318842000001</v>
      </c>
      <c r="I419" s="5"/>
      <c r="J419" s="5"/>
      <c r="K419" s="5"/>
    </row>
    <row r="420" spans="1:11">
      <c r="A420" s="31" t="s">
        <v>127</v>
      </c>
      <c r="B420" s="31" t="s">
        <v>148</v>
      </c>
      <c r="C420" s="31" t="s">
        <v>49</v>
      </c>
      <c r="D420" s="31">
        <v>3</v>
      </c>
      <c r="E420" s="31">
        <v>4</v>
      </c>
      <c r="F420" s="32">
        <v>413432</v>
      </c>
      <c r="G420" s="31">
        <v>4.5767000000000002E-2</v>
      </c>
      <c r="H420" s="5">
        <f t="shared" si="7"/>
        <v>18921.542344000001</v>
      </c>
      <c r="I420" s="5"/>
      <c r="J420" s="5"/>
      <c r="K420" s="5"/>
    </row>
    <row r="421" spans="1:11">
      <c r="A421" s="31" t="s">
        <v>127</v>
      </c>
      <c r="B421" s="31" t="s">
        <v>148</v>
      </c>
      <c r="C421" s="31" t="s">
        <v>49</v>
      </c>
      <c r="D421" s="31">
        <v>3</v>
      </c>
      <c r="E421" s="31">
        <v>5</v>
      </c>
      <c r="F421" s="32">
        <v>701573</v>
      </c>
      <c r="G421" s="31">
        <v>1.4729000000000001E-2</v>
      </c>
      <c r="H421" s="5">
        <f t="shared" si="7"/>
        <v>10333.468717</v>
      </c>
      <c r="I421" s="5"/>
      <c r="J421" s="5"/>
      <c r="K421" s="5"/>
    </row>
    <row r="422" spans="1:11">
      <c r="A422" s="31" t="s">
        <v>127</v>
      </c>
      <c r="B422" s="31" t="s">
        <v>148</v>
      </c>
      <c r="C422" s="31" t="s">
        <v>49</v>
      </c>
      <c r="D422" s="31">
        <v>3</v>
      </c>
      <c r="E422" s="31">
        <v>6</v>
      </c>
      <c r="F422" s="32">
        <v>1597732</v>
      </c>
      <c r="G422" s="31">
        <v>9.7949999999999999E-3</v>
      </c>
      <c r="H422" s="5">
        <f t="shared" si="7"/>
        <v>15649.78494</v>
      </c>
      <c r="I422" s="5"/>
      <c r="J422" s="5"/>
      <c r="K422" s="5"/>
    </row>
    <row r="423" spans="1:11">
      <c r="A423" s="31" t="s">
        <v>127</v>
      </c>
      <c r="B423" s="31" t="s">
        <v>148</v>
      </c>
      <c r="C423" s="31" t="s">
        <v>49</v>
      </c>
      <c r="D423" s="31">
        <v>3</v>
      </c>
      <c r="E423" s="31">
        <v>7</v>
      </c>
      <c r="F423" s="32">
        <v>4060643</v>
      </c>
      <c r="G423" s="31">
        <v>2.3800000000000002E-3</v>
      </c>
      <c r="H423" s="5">
        <f t="shared" si="7"/>
        <v>9664.3303400000004</v>
      </c>
      <c r="I423" s="5"/>
      <c r="J423" s="5"/>
      <c r="K423" s="5"/>
    </row>
    <row r="424" spans="1:11">
      <c r="A424" s="31" t="s">
        <v>127</v>
      </c>
      <c r="B424" s="31" t="s">
        <v>148</v>
      </c>
      <c r="C424" s="31" t="s">
        <v>49</v>
      </c>
      <c r="D424" s="31">
        <v>3</v>
      </c>
      <c r="E424" s="31">
        <v>8</v>
      </c>
      <c r="F424" s="32">
        <v>9359533</v>
      </c>
      <c r="G424" s="31">
        <v>6.78E-4</v>
      </c>
      <c r="H424" s="5">
        <f t="shared" si="7"/>
        <v>6345.7633740000001</v>
      </c>
      <c r="I424" s="5"/>
      <c r="J424" s="5"/>
      <c r="K424" s="5"/>
    </row>
    <row r="425" spans="1:11">
      <c r="A425" s="31" t="s">
        <v>127</v>
      </c>
      <c r="B425" s="31" t="s">
        <v>148</v>
      </c>
      <c r="C425" s="31" t="s">
        <v>49</v>
      </c>
      <c r="D425" s="31">
        <v>3</v>
      </c>
      <c r="E425" s="31">
        <v>9</v>
      </c>
      <c r="F425" s="32">
        <v>22627751</v>
      </c>
      <c r="G425" s="31">
        <v>2.72E-4</v>
      </c>
      <c r="H425" s="5">
        <f t="shared" si="7"/>
        <v>6154.7482719999998</v>
      </c>
      <c r="I425" s="5"/>
      <c r="J425" s="5"/>
      <c r="K425" s="5"/>
    </row>
    <row r="426" spans="1:11">
      <c r="A426" s="31" t="s">
        <v>127</v>
      </c>
      <c r="B426" s="31" t="s">
        <v>148</v>
      </c>
      <c r="C426" s="31" t="s">
        <v>49</v>
      </c>
      <c r="D426" s="31">
        <v>3</v>
      </c>
      <c r="E426" s="31">
        <v>10</v>
      </c>
      <c r="F426" s="32">
        <v>100000000</v>
      </c>
      <c r="G426" s="31">
        <v>7.2999999999999999E-5</v>
      </c>
      <c r="H426" s="5">
        <f t="shared" si="7"/>
        <v>7300</v>
      </c>
      <c r="I426" s="5"/>
      <c r="J426" s="5"/>
      <c r="K426" s="5"/>
    </row>
    <row r="427" spans="1:11">
      <c r="A427" s="31" t="s">
        <v>127</v>
      </c>
      <c r="B427" s="31" t="s">
        <v>148</v>
      </c>
      <c r="C427" s="31" t="s">
        <v>149</v>
      </c>
      <c r="D427" s="31">
        <v>3</v>
      </c>
      <c r="E427" s="31">
        <v>1</v>
      </c>
      <c r="F427" s="32">
        <v>4046</v>
      </c>
      <c r="G427" s="31">
        <v>0.48700900000000003</v>
      </c>
      <c r="H427" s="5">
        <f t="shared" si="7"/>
        <v>1970.4384140000002</v>
      </c>
      <c r="I427" s="5"/>
      <c r="J427" s="5"/>
      <c r="K427" s="5"/>
    </row>
    <row r="428" spans="1:11">
      <c r="A428" s="31" t="s">
        <v>127</v>
      </c>
      <c r="B428" s="31" t="s">
        <v>148</v>
      </c>
      <c r="C428" s="31" t="s">
        <v>149</v>
      </c>
      <c r="D428" s="31">
        <v>3</v>
      </c>
      <c r="E428" s="31">
        <v>2</v>
      </c>
      <c r="F428" s="32">
        <v>19575</v>
      </c>
      <c r="G428" s="31">
        <v>0.288856</v>
      </c>
      <c r="H428" s="5">
        <f t="shared" si="7"/>
        <v>5654.3562000000002</v>
      </c>
      <c r="I428" s="5"/>
      <c r="J428" s="5"/>
      <c r="K428" s="5"/>
    </row>
    <row r="429" spans="1:11">
      <c r="A429" s="31" t="s">
        <v>127</v>
      </c>
      <c r="B429" s="31" t="s">
        <v>148</v>
      </c>
      <c r="C429" s="31" t="s">
        <v>149</v>
      </c>
      <c r="D429" s="31">
        <v>3</v>
      </c>
      <c r="E429" s="31">
        <v>3</v>
      </c>
      <c r="F429" s="32">
        <v>101592</v>
      </c>
      <c r="G429" s="31">
        <v>0.148146</v>
      </c>
      <c r="H429" s="5">
        <f t="shared" si="7"/>
        <v>15050.448431999999</v>
      </c>
      <c r="I429" s="5"/>
      <c r="J429" s="5"/>
      <c r="K429" s="5"/>
    </row>
    <row r="430" spans="1:11">
      <c r="A430" s="31" t="s">
        <v>127</v>
      </c>
      <c r="B430" s="31" t="s">
        <v>148</v>
      </c>
      <c r="C430" s="31" t="s">
        <v>149</v>
      </c>
      <c r="D430" s="31">
        <v>3</v>
      </c>
      <c r="E430" s="31">
        <v>4</v>
      </c>
      <c r="F430" s="32">
        <v>497230</v>
      </c>
      <c r="G430" s="31">
        <v>5.6464E-2</v>
      </c>
      <c r="H430" s="5">
        <f t="shared" si="7"/>
        <v>28075.594720000001</v>
      </c>
      <c r="I430" s="5"/>
      <c r="J430" s="5"/>
      <c r="K430" s="5"/>
    </row>
    <row r="431" spans="1:11">
      <c r="A431" s="31" t="s">
        <v>127</v>
      </c>
      <c r="B431" s="31" t="s">
        <v>148</v>
      </c>
      <c r="C431" s="31" t="s">
        <v>149</v>
      </c>
      <c r="D431" s="31">
        <v>3</v>
      </c>
      <c r="E431" s="31">
        <v>5</v>
      </c>
      <c r="F431" s="32">
        <v>1671300</v>
      </c>
      <c r="G431" s="31">
        <v>1.4357E-2</v>
      </c>
      <c r="H431" s="5">
        <f t="shared" si="7"/>
        <v>23994.8541</v>
      </c>
      <c r="I431" s="5"/>
      <c r="J431" s="5"/>
      <c r="K431" s="5"/>
    </row>
    <row r="432" spans="1:11">
      <c r="A432" s="31" t="s">
        <v>127</v>
      </c>
      <c r="B432" s="31" t="s">
        <v>148</v>
      </c>
      <c r="C432" s="31" t="s">
        <v>149</v>
      </c>
      <c r="D432" s="31">
        <v>3</v>
      </c>
      <c r="E432" s="31">
        <v>6</v>
      </c>
      <c r="F432" s="32">
        <v>4588335</v>
      </c>
      <c r="G432" s="31">
        <v>3.797E-3</v>
      </c>
      <c r="H432" s="5">
        <f t="shared" si="7"/>
        <v>17421.907995000001</v>
      </c>
      <c r="I432" s="5"/>
      <c r="J432" s="5"/>
      <c r="K432" s="5"/>
    </row>
    <row r="433" spans="1:11">
      <c r="A433" s="31" t="s">
        <v>127</v>
      </c>
      <c r="B433" s="31" t="s">
        <v>148</v>
      </c>
      <c r="C433" s="31" t="s">
        <v>149</v>
      </c>
      <c r="D433" s="31">
        <v>3</v>
      </c>
      <c r="E433" s="31">
        <v>7</v>
      </c>
      <c r="F433" s="32">
        <v>10963462</v>
      </c>
      <c r="G433" s="31">
        <v>8.61E-4</v>
      </c>
      <c r="H433" s="5">
        <f t="shared" si="7"/>
        <v>9439.540782</v>
      </c>
      <c r="I433" s="5"/>
      <c r="J433" s="5"/>
      <c r="K433" s="5"/>
    </row>
    <row r="434" spans="1:11">
      <c r="A434" s="31" t="s">
        <v>127</v>
      </c>
      <c r="B434" s="31" t="s">
        <v>148</v>
      </c>
      <c r="C434" s="31" t="s">
        <v>149</v>
      </c>
      <c r="D434" s="31">
        <v>3</v>
      </c>
      <c r="E434" s="31">
        <v>8</v>
      </c>
      <c r="F434" s="32">
        <v>23803025</v>
      </c>
      <c r="G434" s="31">
        <v>3.88E-4</v>
      </c>
      <c r="H434" s="5">
        <f t="shared" si="7"/>
        <v>9235.5737000000008</v>
      </c>
      <c r="I434" s="5"/>
      <c r="J434" s="5"/>
      <c r="K434" s="5"/>
    </row>
    <row r="435" spans="1:11">
      <c r="A435" s="31" t="s">
        <v>127</v>
      </c>
      <c r="B435" s="31" t="s">
        <v>148</v>
      </c>
      <c r="C435" s="31" t="s">
        <v>149</v>
      </c>
      <c r="D435" s="31">
        <v>3</v>
      </c>
      <c r="E435" s="31">
        <v>9</v>
      </c>
      <c r="F435" s="32">
        <v>100000000</v>
      </c>
      <c r="G435" s="31">
        <v>1.22E-4</v>
      </c>
      <c r="H435" s="5">
        <f t="shared" si="7"/>
        <v>12200</v>
      </c>
      <c r="I435" s="5"/>
      <c r="J435" s="5"/>
      <c r="K435" s="5"/>
    </row>
    <row r="436" spans="1:11">
      <c r="A436" s="31" t="s">
        <v>127</v>
      </c>
      <c r="B436" s="31" t="s">
        <v>148</v>
      </c>
      <c r="C436" s="31" t="s">
        <v>150</v>
      </c>
      <c r="D436" s="31">
        <v>3</v>
      </c>
      <c r="E436" s="31">
        <v>1</v>
      </c>
      <c r="F436" s="32">
        <v>3099</v>
      </c>
      <c r="G436" s="31">
        <v>0.52048700000000003</v>
      </c>
      <c r="H436" s="5">
        <f t="shared" si="7"/>
        <v>1612.9892130000001</v>
      </c>
      <c r="I436" s="5"/>
      <c r="J436" s="5"/>
      <c r="K436" s="5"/>
    </row>
    <row r="437" spans="1:11">
      <c r="A437" s="31" t="s">
        <v>127</v>
      </c>
      <c r="B437" s="31" t="s">
        <v>148</v>
      </c>
      <c r="C437" s="31" t="s">
        <v>150</v>
      </c>
      <c r="D437" s="31">
        <v>3</v>
      </c>
      <c r="E437" s="31">
        <v>2</v>
      </c>
      <c r="F437" s="32">
        <v>17154</v>
      </c>
      <c r="G437" s="31">
        <v>0.29250500000000001</v>
      </c>
      <c r="H437" s="5">
        <f t="shared" si="7"/>
        <v>5017.6307700000007</v>
      </c>
      <c r="I437" s="5"/>
      <c r="J437" s="5"/>
      <c r="K437" s="5"/>
    </row>
    <row r="438" spans="1:11">
      <c r="A438" s="31" t="s">
        <v>127</v>
      </c>
      <c r="B438" s="31" t="s">
        <v>148</v>
      </c>
      <c r="C438" s="31" t="s">
        <v>150</v>
      </c>
      <c r="D438" s="31">
        <v>3</v>
      </c>
      <c r="E438" s="31">
        <v>3</v>
      </c>
      <c r="F438" s="32">
        <v>100254</v>
      </c>
      <c r="G438" s="31">
        <v>0.132773</v>
      </c>
      <c r="H438" s="5">
        <f t="shared" si="7"/>
        <v>13311.024342000001</v>
      </c>
      <c r="I438" s="5"/>
      <c r="J438" s="5"/>
      <c r="K438" s="5"/>
    </row>
    <row r="439" spans="1:11">
      <c r="A439" s="31" t="s">
        <v>127</v>
      </c>
      <c r="B439" s="31" t="s">
        <v>148</v>
      </c>
      <c r="C439" s="31" t="s">
        <v>150</v>
      </c>
      <c r="D439" s="31">
        <v>3</v>
      </c>
      <c r="E439" s="31">
        <v>4</v>
      </c>
      <c r="F439" s="32">
        <v>563385</v>
      </c>
      <c r="G439" s="31">
        <v>4.2689999999999999E-2</v>
      </c>
      <c r="H439" s="5">
        <f t="shared" si="7"/>
        <v>24050.905650000001</v>
      </c>
      <c r="I439" s="5"/>
      <c r="J439" s="5"/>
      <c r="K439" s="5"/>
    </row>
    <row r="440" spans="1:11">
      <c r="A440" s="31" t="s">
        <v>127</v>
      </c>
      <c r="B440" s="31" t="s">
        <v>148</v>
      </c>
      <c r="C440" s="31" t="s">
        <v>150</v>
      </c>
      <c r="D440" s="31">
        <v>3</v>
      </c>
      <c r="E440" s="31">
        <v>5</v>
      </c>
      <c r="F440" s="32">
        <v>1676049</v>
      </c>
      <c r="G440" s="31">
        <v>8.6189999999999999E-3</v>
      </c>
      <c r="H440" s="5">
        <f t="shared" si="7"/>
        <v>14445.866330999999</v>
      </c>
      <c r="I440" s="5"/>
      <c r="J440" s="5"/>
      <c r="K440" s="5"/>
    </row>
    <row r="441" spans="1:11">
      <c r="A441" s="31" t="s">
        <v>127</v>
      </c>
      <c r="B441" s="31" t="s">
        <v>148</v>
      </c>
      <c r="C441" s="31" t="s">
        <v>150</v>
      </c>
      <c r="D441" s="31">
        <v>3</v>
      </c>
      <c r="E441" s="31">
        <v>6</v>
      </c>
      <c r="F441" s="32">
        <v>4445705</v>
      </c>
      <c r="G441" s="31">
        <v>2.0530000000000001E-3</v>
      </c>
      <c r="H441" s="5">
        <f t="shared" si="7"/>
        <v>9127.0323650000009</v>
      </c>
      <c r="I441" s="5"/>
      <c r="J441" s="5"/>
      <c r="K441" s="5"/>
    </row>
    <row r="442" spans="1:11">
      <c r="A442" s="31" t="s">
        <v>127</v>
      </c>
      <c r="B442" s="31" t="s">
        <v>148</v>
      </c>
      <c r="C442" s="31" t="s">
        <v>150</v>
      </c>
      <c r="D442" s="31">
        <v>3</v>
      </c>
      <c r="E442" s="31">
        <v>7</v>
      </c>
      <c r="F442" s="32">
        <v>10077721</v>
      </c>
      <c r="G442" s="31">
        <v>5.4799999999999998E-4</v>
      </c>
      <c r="H442" s="5">
        <f t="shared" si="7"/>
        <v>5522.5911079999996</v>
      </c>
      <c r="I442" s="5"/>
      <c r="J442" s="5"/>
      <c r="K442" s="5"/>
    </row>
    <row r="443" spans="1:11">
      <c r="A443" s="31" t="s">
        <v>127</v>
      </c>
      <c r="B443" s="31" t="s">
        <v>148</v>
      </c>
      <c r="C443" s="31" t="s">
        <v>150</v>
      </c>
      <c r="D443" s="31">
        <v>3</v>
      </c>
      <c r="E443" s="31">
        <v>8</v>
      </c>
      <c r="F443" s="32">
        <v>22922196</v>
      </c>
      <c r="G443" s="31">
        <v>2.52E-4</v>
      </c>
      <c r="H443" s="5">
        <f t="shared" si="7"/>
        <v>5776.3933919999999</v>
      </c>
      <c r="I443" s="5"/>
      <c r="J443" s="5"/>
      <c r="K443" s="5"/>
    </row>
    <row r="444" spans="1:11">
      <c r="A444" s="31" t="s">
        <v>127</v>
      </c>
      <c r="B444" s="31" t="s">
        <v>148</v>
      </c>
      <c r="C444" s="31" t="s">
        <v>150</v>
      </c>
      <c r="D444" s="31">
        <v>3</v>
      </c>
      <c r="E444" s="31">
        <v>9</v>
      </c>
      <c r="F444" s="32">
        <v>100000000</v>
      </c>
      <c r="G444" s="31">
        <v>7.2999999999999999E-5</v>
      </c>
      <c r="H444" s="5">
        <f t="shared" si="7"/>
        <v>7300</v>
      </c>
      <c r="I444" s="5"/>
      <c r="J444" s="5"/>
      <c r="K444" s="5"/>
    </row>
    <row r="445" spans="1:11">
      <c r="A445" s="31" t="s">
        <v>127</v>
      </c>
      <c r="B445" s="31" t="s">
        <v>148</v>
      </c>
      <c r="C445" s="31" t="s">
        <v>16</v>
      </c>
      <c r="D445" s="31">
        <v>3</v>
      </c>
      <c r="E445" s="31">
        <v>1</v>
      </c>
      <c r="F445" s="32">
        <v>3571</v>
      </c>
      <c r="G445" s="31">
        <v>0.44672400000000001</v>
      </c>
      <c r="H445" s="5">
        <f t="shared" si="7"/>
        <v>1595.2514040000001</v>
      </c>
      <c r="I445" s="5"/>
      <c r="J445" s="5"/>
      <c r="K445" s="5"/>
    </row>
    <row r="446" spans="1:11">
      <c r="A446" s="31" t="s">
        <v>127</v>
      </c>
      <c r="B446" s="31" t="s">
        <v>148</v>
      </c>
      <c r="C446" s="31" t="s">
        <v>16</v>
      </c>
      <c r="D446" s="31">
        <v>3</v>
      </c>
      <c r="E446" s="31">
        <v>2</v>
      </c>
      <c r="F446" s="32">
        <v>20598</v>
      </c>
      <c r="G446" s="31">
        <v>0.32227800000000001</v>
      </c>
      <c r="H446" s="5">
        <f t="shared" si="7"/>
        <v>6638.282244</v>
      </c>
      <c r="I446" s="5"/>
      <c r="J446" s="5"/>
      <c r="K446" s="5"/>
    </row>
    <row r="447" spans="1:11">
      <c r="A447" s="31" t="s">
        <v>127</v>
      </c>
      <c r="B447" s="31" t="s">
        <v>148</v>
      </c>
      <c r="C447" s="31" t="s">
        <v>16</v>
      </c>
      <c r="D447" s="31">
        <v>3</v>
      </c>
      <c r="E447" s="31">
        <v>3</v>
      </c>
      <c r="F447" s="32">
        <v>95702</v>
      </c>
      <c r="G447" s="31">
        <v>0.16589300000000001</v>
      </c>
      <c r="H447" s="5">
        <f t="shared" si="7"/>
        <v>15876.291886000001</v>
      </c>
      <c r="I447" s="5"/>
      <c r="J447" s="5"/>
      <c r="K447" s="5"/>
    </row>
    <row r="448" spans="1:11">
      <c r="A448" s="31" t="s">
        <v>127</v>
      </c>
      <c r="B448" s="31" t="s">
        <v>148</v>
      </c>
      <c r="C448" s="31" t="s">
        <v>16</v>
      </c>
      <c r="D448" s="31">
        <v>3</v>
      </c>
      <c r="E448" s="31">
        <v>4</v>
      </c>
      <c r="F448" s="32">
        <v>471165</v>
      </c>
      <c r="G448" s="31">
        <v>5.0368999999999997E-2</v>
      </c>
      <c r="H448" s="5">
        <f t="shared" si="7"/>
        <v>23732.109884999998</v>
      </c>
      <c r="I448" s="5"/>
      <c r="J448" s="5"/>
      <c r="K448" s="5"/>
    </row>
    <row r="449" spans="1:11">
      <c r="A449" s="31" t="s">
        <v>127</v>
      </c>
      <c r="B449" s="31" t="s">
        <v>148</v>
      </c>
      <c r="C449" s="31" t="s">
        <v>16</v>
      </c>
      <c r="D449" s="31">
        <v>3</v>
      </c>
      <c r="E449" s="31">
        <v>5</v>
      </c>
      <c r="F449" s="32">
        <v>1472278</v>
      </c>
      <c r="G449" s="31">
        <v>1.1294999999999999E-2</v>
      </c>
      <c r="H449" s="5">
        <f t="shared" si="7"/>
        <v>16629.380010000001</v>
      </c>
      <c r="I449" s="5"/>
      <c r="J449" s="5"/>
      <c r="K449" s="5"/>
    </row>
    <row r="450" spans="1:11">
      <c r="A450" s="31" t="s">
        <v>127</v>
      </c>
      <c r="B450" s="31" t="s">
        <v>148</v>
      </c>
      <c r="C450" s="31" t="s">
        <v>16</v>
      </c>
      <c r="D450" s="31">
        <v>3</v>
      </c>
      <c r="E450" s="31">
        <v>6</v>
      </c>
      <c r="F450" s="32">
        <v>4054113</v>
      </c>
      <c r="G450" s="31">
        <v>2.4629999999999999E-3</v>
      </c>
      <c r="H450" s="5">
        <f t="shared" si="7"/>
        <v>9985.2803189999995</v>
      </c>
      <c r="I450" s="5"/>
      <c r="J450" s="5"/>
      <c r="K450" s="5"/>
    </row>
    <row r="451" spans="1:11">
      <c r="A451" s="31" t="s">
        <v>127</v>
      </c>
      <c r="B451" s="31" t="s">
        <v>148</v>
      </c>
      <c r="C451" s="31" t="s">
        <v>16</v>
      </c>
      <c r="D451" s="31">
        <v>3</v>
      </c>
      <c r="E451" s="31">
        <v>7</v>
      </c>
      <c r="F451" s="32">
        <v>9586168</v>
      </c>
      <c r="G451" s="31">
        <v>6.4300000000000002E-4</v>
      </c>
      <c r="H451" s="5">
        <f t="shared" ref="H451:H514" si="8">F451*G451</f>
        <v>6163.9060239999999</v>
      </c>
      <c r="I451" s="5"/>
      <c r="J451" s="5"/>
      <c r="K451" s="5"/>
    </row>
    <row r="452" spans="1:11">
      <c r="A452" s="31" t="s">
        <v>127</v>
      </c>
      <c r="B452" s="31" t="s">
        <v>148</v>
      </c>
      <c r="C452" s="31" t="s">
        <v>16</v>
      </c>
      <c r="D452" s="31">
        <v>3</v>
      </c>
      <c r="E452" s="31">
        <v>8</v>
      </c>
      <c r="F452" s="32">
        <v>22825150</v>
      </c>
      <c r="G452" s="31">
        <v>2.6200000000000003E-4</v>
      </c>
      <c r="H452" s="5">
        <f t="shared" si="8"/>
        <v>5980.1893000000009</v>
      </c>
      <c r="I452" s="5"/>
      <c r="J452" s="5"/>
      <c r="K452" s="5"/>
    </row>
    <row r="453" spans="1:11">
      <c r="A453" s="31" t="s">
        <v>127</v>
      </c>
      <c r="B453" s="31" t="s">
        <v>148</v>
      </c>
      <c r="C453" s="31" t="s">
        <v>16</v>
      </c>
      <c r="D453" s="31">
        <v>3</v>
      </c>
      <c r="E453" s="31">
        <v>9</v>
      </c>
      <c r="F453" s="32">
        <v>100000000</v>
      </c>
      <c r="G453" s="31">
        <v>7.2999999999999999E-5</v>
      </c>
      <c r="H453" s="5">
        <f t="shared" si="8"/>
        <v>7300</v>
      </c>
      <c r="I453" s="5"/>
      <c r="J453" s="5"/>
      <c r="K453" s="5"/>
    </row>
    <row r="454" spans="1:11">
      <c r="A454" s="31" t="s">
        <v>127</v>
      </c>
      <c r="B454" s="31" t="s">
        <v>148</v>
      </c>
      <c r="C454" s="31" t="s">
        <v>128</v>
      </c>
      <c r="D454" s="31">
        <v>3</v>
      </c>
      <c r="E454" s="31">
        <v>1</v>
      </c>
      <c r="F454" s="32">
        <v>3377</v>
      </c>
      <c r="G454" s="31">
        <v>0.49276399999999998</v>
      </c>
      <c r="H454" s="5">
        <f t="shared" si="8"/>
        <v>1664.064028</v>
      </c>
      <c r="I454" s="5"/>
      <c r="J454" s="5"/>
      <c r="K454" s="5"/>
    </row>
    <row r="455" spans="1:11">
      <c r="A455" s="31" t="s">
        <v>127</v>
      </c>
      <c r="B455" s="31" t="s">
        <v>148</v>
      </c>
      <c r="C455" s="31" t="s">
        <v>128</v>
      </c>
      <c r="D455" s="31">
        <v>3</v>
      </c>
      <c r="E455" s="31">
        <v>2</v>
      </c>
      <c r="F455" s="32">
        <v>12931</v>
      </c>
      <c r="G455" s="31">
        <v>0.325486</v>
      </c>
      <c r="H455" s="5">
        <f t="shared" si="8"/>
        <v>4208.8594659999999</v>
      </c>
      <c r="I455" s="5"/>
      <c r="J455" s="5"/>
      <c r="K455" s="5"/>
    </row>
    <row r="456" spans="1:11">
      <c r="A456" s="31" t="s">
        <v>127</v>
      </c>
      <c r="B456" s="31" t="s">
        <v>148</v>
      </c>
      <c r="C456" s="31" t="s">
        <v>128</v>
      </c>
      <c r="D456" s="31">
        <v>3</v>
      </c>
      <c r="E456" s="31">
        <v>3</v>
      </c>
      <c r="F456" s="32">
        <v>85741</v>
      </c>
      <c r="G456" s="31">
        <v>0.136793</v>
      </c>
      <c r="H456" s="5">
        <f t="shared" si="8"/>
        <v>11728.768613</v>
      </c>
      <c r="I456" s="5"/>
      <c r="J456" s="5"/>
      <c r="K456" s="5"/>
    </row>
    <row r="457" spans="1:11">
      <c r="A457" s="31" t="s">
        <v>127</v>
      </c>
      <c r="B457" s="31" t="s">
        <v>148</v>
      </c>
      <c r="C457" s="31" t="s">
        <v>128</v>
      </c>
      <c r="D457" s="31">
        <v>3</v>
      </c>
      <c r="E457" s="31">
        <v>4</v>
      </c>
      <c r="F457" s="32">
        <v>466946</v>
      </c>
      <c r="G457" s="31">
        <v>3.567E-2</v>
      </c>
      <c r="H457" s="5">
        <f t="shared" si="8"/>
        <v>16655.963820000001</v>
      </c>
      <c r="I457" s="5"/>
      <c r="J457" s="5"/>
      <c r="K457" s="5"/>
    </row>
    <row r="458" spans="1:11">
      <c r="A458" s="31" t="s">
        <v>127</v>
      </c>
      <c r="B458" s="31" t="s">
        <v>148</v>
      </c>
      <c r="C458" s="31" t="s">
        <v>128</v>
      </c>
      <c r="D458" s="31">
        <v>3</v>
      </c>
      <c r="E458" s="31">
        <v>5</v>
      </c>
      <c r="F458" s="32">
        <v>1419697</v>
      </c>
      <c r="G458" s="31">
        <v>6.999E-3</v>
      </c>
      <c r="H458" s="5">
        <f t="shared" si="8"/>
        <v>9936.4593029999996</v>
      </c>
      <c r="I458" s="5"/>
      <c r="J458" s="5"/>
      <c r="K458" s="5"/>
    </row>
    <row r="459" spans="1:11">
      <c r="A459" s="31" t="s">
        <v>127</v>
      </c>
      <c r="B459" s="31" t="s">
        <v>148</v>
      </c>
      <c r="C459" s="31" t="s">
        <v>128</v>
      </c>
      <c r="D459" s="31">
        <v>3</v>
      </c>
      <c r="E459" s="31">
        <v>6</v>
      </c>
      <c r="F459" s="32">
        <v>3768683</v>
      </c>
      <c r="G459" s="31">
        <v>1.622E-3</v>
      </c>
      <c r="H459" s="5">
        <f t="shared" si="8"/>
        <v>6112.8038260000003</v>
      </c>
      <c r="I459" s="5"/>
      <c r="J459" s="5"/>
      <c r="K459" s="5"/>
    </row>
    <row r="460" spans="1:11">
      <c r="A460" s="31" t="s">
        <v>127</v>
      </c>
      <c r="B460" s="31" t="s">
        <v>148</v>
      </c>
      <c r="C460" s="31" t="s">
        <v>128</v>
      </c>
      <c r="D460" s="31">
        <v>3</v>
      </c>
      <c r="E460" s="31">
        <v>7</v>
      </c>
      <c r="F460" s="32">
        <v>8912623</v>
      </c>
      <c r="G460" s="31">
        <v>4.4900000000000002E-4</v>
      </c>
      <c r="H460" s="5">
        <f t="shared" si="8"/>
        <v>4001.7677270000004</v>
      </c>
      <c r="I460" s="5"/>
      <c r="J460" s="5"/>
      <c r="K460" s="5"/>
    </row>
    <row r="461" spans="1:11">
      <c r="A461" s="31" t="s">
        <v>127</v>
      </c>
      <c r="B461" s="31" t="s">
        <v>148</v>
      </c>
      <c r="C461" s="31" t="s">
        <v>128</v>
      </c>
      <c r="D461" s="31">
        <v>3</v>
      </c>
      <c r="E461" s="31">
        <v>8</v>
      </c>
      <c r="F461" s="32">
        <v>22290699</v>
      </c>
      <c r="G461" s="31">
        <v>1.7200000000000001E-4</v>
      </c>
      <c r="H461" s="5">
        <f t="shared" si="8"/>
        <v>3834.0002280000003</v>
      </c>
      <c r="I461" s="5"/>
      <c r="J461" s="5"/>
      <c r="K461" s="5"/>
    </row>
    <row r="462" spans="1:11">
      <c r="A462" s="31" t="s">
        <v>127</v>
      </c>
      <c r="B462" s="31" t="s">
        <v>148</v>
      </c>
      <c r="C462" s="31" t="s">
        <v>128</v>
      </c>
      <c r="D462" s="31">
        <v>3</v>
      </c>
      <c r="E462" s="31">
        <v>9</v>
      </c>
      <c r="F462" s="32">
        <v>100000000</v>
      </c>
      <c r="G462" s="31">
        <v>4.5000000000000003E-5</v>
      </c>
      <c r="H462" s="5">
        <f t="shared" si="8"/>
        <v>4500</v>
      </c>
      <c r="I462" s="5"/>
      <c r="J462" s="5"/>
      <c r="K462" s="5"/>
    </row>
    <row r="463" spans="1:11">
      <c r="A463" s="31" t="s">
        <v>127</v>
      </c>
      <c r="B463" s="31" t="s">
        <v>148</v>
      </c>
      <c r="C463" s="31" t="s">
        <v>151</v>
      </c>
      <c r="D463" s="31">
        <v>3</v>
      </c>
      <c r="E463" s="31">
        <v>1</v>
      </c>
      <c r="F463" s="32">
        <v>1911</v>
      </c>
      <c r="G463" s="31">
        <v>0.37265700000000002</v>
      </c>
      <c r="H463" s="5">
        <f t="shared" si="8"/>
        <v>712.14752700000008</v>
      </c>
      <c r="I463" s="5"/>
      <c r="J463" s="5"/>
      <c r="K463" s="5"/>
    </row>
    <row r="464" spans="1:11">
      <c r="A464" s="31" t="s">
        <v>127</v>
      </c>
      <c r="B464" s="31" t="s">
        <v>148</v>
      </c>
      <c r="C464" s="31" t="s">
        <v>151</v>
      </c>
      <c r="D464" s="31">
        <v>3</v>
      </c>
      <c r="E464" s="31">
        <v>2</v>
      </c>
      <c r="F464" s="32">
        <v>10838</v>
      </c>
      <c r="G464" s="31">
        <v>0.338814</v>
      </c>
      <c r="H464" s="5">
        <f t="shared" si="8"/>
        <v>3672.0661319999999</v>
      </c>
      <c r="I464" s="5"/>
      <c r="J464" s="5"/>
      <c r="K464" s="5"/>
    </row>
    <row r="465" spans="1:11">
      <c r="A465" s="31" t="s">
        <v>127</v>
      </c>
      <c r="B465" s="31" t="s">
        <v>148</v>
      </c>
      <c r="C465" s="31" t="s">
        <v>151</v>
      </c>
      <c r="D465" s="31">
        <v>3</v>
      </c>
      <c r="E465" s="31">
        <v>3</v>
      </c>
      <c r="F465" s="32">
        <v>69148</v>
      </c>
      <c r="G465" s="31">
        <v>0.16873099999999999</v>
      </c>
      <c r="H465" s="5">
        <f t="shared" si="8"/>
        <v>11667.411188</v>
      </c>
      <c r="I465" s="5"/>
      <c r="J465" s="5"/>
      <c r="K465" s="5"/>
    </row>
    <row r="466" spans="1:11">
      <c r="A466" s="31" t="s">
        <v>127</v>
      </c>
      <c r="B466" s="31" t="s">
        <v>148</v>
      </c>
      <c r="C466" s="31" t="s">
        <v>151</v>
      </c>
      <c r="D466" s="31">
        <v>3</v>
      </c>
      <c r="E466" s="31">
        <v>4</v>
      </c>
      <c r="F466" s="32">
        <v>448178</v>
      </c>
      <c r="G466" s="31">
        <v>9.1061000000000003E-2</v>
      </c>
      <c r="H466" s="5">
        <f t="shared" si="8"/>
        <v>40811.536857999999</v>
      </c>
      <c r="I466" s="5"/>
      <c r="J466" s="5"/>
      <c r="K466" s="5"/>
    </row>
    <row r="467" spans="1:11">
      <c r="A467" s="31" t="s">
        <v>127</v>
      </c>
      <c r="B467" s="31" t="s">
        <v>148</v>
      </c>
      <c r="C467" s="31" t="s">
        <v>151</v>
      </c>
      <c r="D467" s="31">
        <v>3</v>
      </c>
      <c r="E467" s="31">
        <v>5</v>
      </c>
      <c r="F467" s="32">
        <v>1270338</v>
      </c>
      <c r="G467" s="31">
        <v>2.1160999999999999E-2</v>
      </c>
      <c r="H467" s="5">
        <f t="shared" si="8"/>
        <v>26881.622417999999</v>
      </c>
      <c r="I467" s="5"/>
      <c r="J467" s="5"/>
      <c r="K467" s="5"/>
    </row>
    <row r="468" spans="1:11">
      <c r="A468" s="31" t="s">
        <v>127</v>
      </c>
      <c r="B468" s="31" t="s">
        <v>148</v>
      </c>
      <c r="C468" s="31" t="s">
        <v>151</v>
      </c>
      <c r="D468" s="31">
        <v>3</v>
      </c>
      <c r="E468" s="31">
        <v>6</v>
      </c>
      <c r="F468" s="32">
        <v>3290999</v>
      </c>
      <c r="G468" s="31">
        <v>5.352E-3</v>
      </c>
      <c r="H468" s="5">
        <f t="shared" si="8"/>
        <v>17613.426648000001</v>
      </c>
      <c r="I468" s="5"/>
      <c r="J468" s="5"/>
      <c r="K468" s="5"/>
    </row>
    <row r="469" spans="1:11">
      <c r="A469" s="31" t="s">
        <v>127</v>
      </c>
      <c r="B469" s="31" t="s">
        <v>148</v>
      </c>
      <c r="C469" s="31" t="s">
        <v>151</v>
      </c>
      <c r="D469" s="31">
        <v>3</v>
      </c>
      <c r="E469" s="31">
        <v>7</v>
      </c>
      <c r="F469" s="32">
        <v>8018803</v>
      </c>
      <c r="G469" s="31">
        <v>1.58E-3</v>
      </c>
      <c r="H469" s="5">
        <f t="shared" si="8"/>
        <v>12669.70874</v>
      </c>
      <c r="I469" s="5"/>
      <c r="J469" s="5"/>
      <c r="K469" s="5"/>
    </row>
    <row r="470" spans="1:11">
      <c r="A470" s="31" t="s">
        <v>127</v>
      </c>
      <c r="B470" s="31" t="s">
        <v>148</v>
      </c>
      <c r="C470" s="31" t="s">
        <v>151</v>
      </c>
      <c r="D470" s="31">
        <v>3</v>
      </c>
      <c r="E470" s="31">
        <v>8</v>
      </c>
      <c r="F470" s="32">
        <v>21655929</v>
      </c>
      <c r="G470" s="31">
        <v>5.2099999999999998E-4</v>
      </c>
      <c r="H470" s="5">
        <f t="shared" si="8"/>
        <v>11282.739008999999</v>
      </c>
      <c r="I470" s="5"/>
      <c r="J470" s="5"/>
      <c r="K470" s="5"/>
    </row>
    <row r="471" spans="1:11">
      <c r="A471" s="31" t="s">
        <v>127</v>
      </c>
      <c r="B471" s="31" t="s">
        <v>148</v>
      </c>
      <c r="C471" s="31" t="s">
        <v>151</v>
      </c>
      <c r="D471" s="31">
        <v>3</v>
      </c>
      <c r="E471" s="31">
        <v>9</v>
      </c>
      <c r="F471" s="32">
        <v>100000000</v>
      </c>
      <c r="G471" s="31">
        <v>1.2300000000000001E-4</v>
      </c>
      <c r="H471" s="5">
        <f t="shared" si="8"/>
        <v>12300</v>
      </c>
      <c r="I471" s="5"/>
      <c r="J471" s="5"/>
      <c r="K471" s="5"/>
    </row>
    <row r="472" spans="1:11">
      <c r="A472" s="31" t="s">
        <v>127</v>
      </c>
      <c r="B472" s="31" t="s">
        <v>148</v>
      </c>
      <c r="C472" s="31" t="s">
        <v>152</v>
      </c>
      <c r="D472" s="31">
        <v>3</v>
      </c>
      <c r="E472" s="31">
        <v>1</v>
      </c>
      <c r="F472" s="32">
        <v>2707</v>
      </c>
      <c r="G472" s="31">
        <v>0.50225699999999995</v>
      </c>
      <c r="H472" s="5">
        <f t="shared" si="8"/>
        <v>1359.6096989999999</v>
      </c>
      <c r="I472" s="5"/>
      <c r="J472" s="5"/>
      <c r="K472" s="5"/>
    </row>
    <row r="473" spans="1:11">
      <c r="A473" s="31" t="s">
        <v>127</v>
      </c>
      <c r="B473" s="31" t="s">
        <v>148</v>
      </c>
      <c r="C473" s="31" t="s">
        <v>152</v>
      </c>
      <c r="D473" s="31">
        <v>3</v>
      </c>
      <c r="E473" s="31">
        <v>2</v>
      </c>
      <c r="F473" s="32">
        <v>12717</v>
      </c>
      <c r="G473" s="31">
        <v>0.31299100000000002</v>
      </c>
      <c r="H473" s="5">
        <f t="shared" si="8"/>
        <v>3980.3065470000001</v>
      </c>
      <c r="I473" s="5"/>
      <c r="J473" s="5"/>
      <c r="K473" s="5"/>
    </row>
    <row r="474" spans="1:11">
      <c r="A474" s="31" t="s">
        <v>127</v>
      </c>
      <c r="B474" s="31" t="s">
        <v>148</v>
      </c>
      <c r="C474" s="31" t="s">
        <v>152</v>
      </c>
      <c r="D474" s="31">
        <v>3</v>
      </c>
      <c r="E474" s="31">
        <v>3</v>
      </c>
      <c r="F474" s="32">
        <v>80108</v>
      </c>
      <c r="G474" s="31">
        <v>0.13481299999999999</v>
      </c>
      <c r="H474" s="5">
        <f t="shared" si="8"/>
        <v>10799.599803999999</v>
      </c>
      <c r="I474" s="5"/>
      <c r="J474" s="5"/>
      <c r="K474" s="5"/>
    </row>
    <row r="475" spans="1:11">
      <c r="A475" s="31" t="s">
        <v>127</v>
      </c>
      <c r="B475" s="31" t="s">
        <v>148</v>
      </c>
      <c r="C475" s="31" t="s">
        <v>152</v>
      </c>
      <c r="D475" s="31">
        <v>3</v>
      </c>
      <c r="E475" s="31">
        <v>4</v>
      </c>
      <c r="F475" s="32">
        <v>454301</v>
      </c>
      <c r="G475" s="31">
        <v>3.9765000000000002E-2</v>
      </c>
      <c r="H475" s="5">
        <f t="shared" si="8"/>
        <v>18065.279265000001</v>
      </c>
      <c r="I475" s="5"/>
      <c r="J475" s="5"/>
      <c r="K475" s="5"/>
    </row>
    <row r="476" spans="1:11">
      <c r="A476" s="31" t="s">
        <v>127</v>
      </c>
      <c r="B476" s="31" t="s">
        <v>148</v>
      </c>
      <c r="C476" s="31" t="s">
        <v>152</v>
      </c>
      <c r="D476" s="31">
        <v>3</v>
      </c>
      <c r="E476" s="31">
        <v>5</v>
      </c>
      <c r="F476" s="32">
        <v>1440959</v>
      </c>
      <c r="G476" s="31">
        <v>7.7999999999999996E-3</v>
      </c>
      <c r="H476" s="5">
        <f t="shared" si="8"/>
        <v>11239.4802</v>
      </c>
      <c r="I476" s="5"/>
      <c r="J476" s="5"/>
      <c r="K476" s="5"/>
    </row>
    <row r="477" spans="1:11">
      <c r="A477" s="31" t="s">
        <v>127</v>
      </c>
      <c r="B477" s="31" t="s">
        <v>148</v>
      </c>
      <c r="C477" s="31" t="s">
        <v>152</v>
      </c>
      <c r="D477" s="31">
        <v>3</v>
      </c>
      <c r="E477" s="31">
        <v>6</v>
      </c>
      <c r="F477" s="32">
        <v>3937163</v>
      </c>
      <c r="G477" s="31">
        <v>1.678E-3</v>
      </c>
      <c r="H477" s="5">
        <f t="shared" si="8"/>
        <v>6606.5595140000005</v>
      </c>
      <c r="I477" s="5"/>
      <c r="J477" s="5"/>
      <c r="K477" s="5"/>
    </row>
    <row r="478" spans="1:11">
      <c r="A478" s="31" t="s">
        <v>127</v>
      </c>
      <c r="B478" s="31" t="s">
        <v>148</v>
      </c>
      <c r="C478" s="31" t="s">
        <v>152</v>
      </c>
      <c r="D478" s="31">
        <v>3</v>
      </c>
      <c r="E478" s="31">
        <v>7</v>
      </c>
      <c r="F478" s="32">
        <v>9203827</v>
      </c>
      <c r="G478" s="31">
        <v>4.6299999999999998E-4</v>
      </c>
      <c r="H478" s="5">
        <f t="shared" si="8"/>
        <v>4261.3719009999995</v>
      </c>
      <c r="I478" s="5"/>
      <c r="J478" s="5"/>
      <c r="K478" s="5"/>
    </row>
    <row r="479" spans="1:11">
      <c r="A479" s="31" t="s">
        <v>127</v>
      </c>
      <c r="B479" s="31" t="s">
        <v>148</v>
      </c>
      <c r="C479" s="31" t="s">
        <v>152</v>
      </c>
      <c r="D479" s="31">
        <v>3</v>
      </c>
      <c r="E479" s="31">
        <v>8</v>
      </c>
      <c r="F479" s="32">
        <v>22495602</v>
      </c>
      <c r="G479" s="31">
        <v>1.84E-4</v>
      </c>
      <c r="H479" s="5">
        <f t="shared" si="8"/>
        <v>4139.1907680000004</v>
      </c>
      <c r="I479" s="5"/>
      <c r="J479" s="5"/>
      <c r="K479" s="5"/>
    </row>
    <row r="480" spans="1:11">
      <c r="A480" s="31" t="s">
        <v>127</v>
      </c>
      <c r="B480" s="31" t="s">
        <v>148</v>
      </c>
      <c r="C480" s="31" t="s">
        <v>152</v>
      </c>
      <c r="D480" s="31">
        <v>3</v>
      </c>
      <c r="E480" s="31">
        <v>9</v>
      </c>
      <c r="F480" s="32">
        <v>100000000</v>
      </c>
      <c r="G480" s="31">
        <v>4.8999999999999998E-5</v>
      </c>
      <c r="H480" s="5">
        <f t="shared" si="8"/>
        <v>4900</v>
      </c>
      <c r="I480" s="5"/>
      <c r="J480" s="5"/>
      <c r="K480" s="5"/>
    </row>
    <row r="481" spans="1:11">
      <c r="A481" s="31" t="s">
        <v>127</v>
      </c>
      <c r="B481" s="31" t="s">
        <v>148</v>
      </c>
      <c r="C481" s="31" t="s">
        <v>153</v>
      </c>
      <c r="D481" s="31">
        <v>3</v>
      </c>
      <c r="E481" s="31">
        <v>1</v>
      </c>
      <c r="F481" s="32">
        <v>3573</v>
      </c>
      <c r="G481" s="31">
        <v>0.50963099999999995</v>
      </c>
      <c r="H481" s="5">
        <f t="shared" si="8"/>
        <v>1820.9115629999999</v>
      </c>
      <c r="I481" s="5"/>
      <c r="J481" s="5"/>
      <c r="K481" s="5"/>
    </row>
    <row r="482" spans="1:11">
      <c r="A482" s="31" t="s">
        <v>127</v>
      </c>
      <c r="B482" s="31" t="s">
        <v>148</v>
      </c>
      <c r="C482" s="31" t="s">
        <v>153</v>
      </c>
      <c r="D482" s="31">
        <v>3</v>
      </c>
      <c r="E482" s="31">
        <v>2</v>
      </c>
      <c r="F482" s="32">
        <v>16166</v>
      </c>
      <c r="G482" s="31">
        <v>0.25606000000000001</v>
      </c>
      <c r="H482" s="5">
        <f t="shared" si="8"/>
        <v>4139.4659600000005</v>
      </c>
      <c r="I482" s="5"/>
      <c r="J482" s="5"/>
      <c r="K482" s="5"/>
    </row>
    <row r="483" spans="1:11">
      <c r="A483" s="31" t="s">
        <v>127</v>
      </c>
      <c r="B483" s="31" t="s">
        <v>148</v>
      </c>
      <c r="C483" s="31" t="s">
        <v>153</v>
      </c>
      <c r="D483" s="31">
        <v>3</v>
      </c>
      <c r="E483" s="31">
        <v>3</v>
      </c>
      <c r="F483" s="32">
        <v>90837</v>
      </c>
      <c r="G483" s="31">
        <v>0.14661399999999999</v>
      </c>
      <c r="H483" s="5">
        <f t="shared" si="8"/>
        <v>13317.975918</v>
      </c>
      <c r="I483" s="5"/>
      <c r="J483" s="5"/>
      <c r="K483" s="5"/>
    </row>
    <row r="484" spans="1:11">
      <c r="A484" s="31" t="s">
        <v>127</v>
      </c>
      <c r="B484" s="31" t="s">
        <v>148</v>
      </c>
      <c r="C484" s="31" t="s">
        <v>153</v>
      </c>
      <c r="D484" s="31">
        <v>3</v>
      </c>
      <c r="E484" s="31">
        <v>4</v>
      </c>
      <c r="F484" s="32">
        <v>405543</v>
      </c>
      <c r="G484" s="31">
        <v>7.0124000000000006E-2</v>
      </c>
      <c r="H484" s="5">
        <f t="shared" si="8"/>
        <v>28438.297332000002</v>
      </c>
      <c r="I484" s="5"/>
      <c r="J484" s="5"/>
      <c r="K484" s="5"/>
    </row>
    <row r="485" spans="1:11">
      <c r="A485" s="31" t="s">
        <v>127</v>
      </c>
      <c r="B485" s="31" t="s">
        <v>148</v>
      </c>
      <c r="C485" s="31" t="s">
        <v>153</v>
      </c>
      <c r="D485" s="31">
        <v>3</v>
      </c>
      <c r="E485" s="31">
        <v>5</v>
      </c>
      <c r="F485" s="32">
        <v>1398519</v>
      </c>
      <c r="G485" s="31">
        <v>1.4083E-2</v>
      </c>
      <c r="H485" s="5">
        <f t="shared" si="8"/>
        <v>19695.343077000001</v>
      </c>
      <c r="I485" s="5"/>
      <c r="J485" s="5"/>
      <c r="K485" s="5"/>
    </row>
    <row r="486" spans="1:11">
      <c r="A486" s="31" t="s">
        <v>127</v>
      </c>
      <c r="B486" s="31" t="s">
        <v>148</v>
      </c>
      <c r="C486" s="31" t="s">
        <v>153</v>
      </c>
      <c r="D486" s="31">
        <v>3</v>
      </c>
      <c r="E486" s="31">
        <v>6</v>
      </c>
      <c r="F486" s="32">
        <v>4350978</v>
      </c>
      <c r="G486" s="31">
        <v>2.611E-3</v>
      </c>
      <c r="H486" s="5">
        <f t="shared" si="8"/>
        <v>11360.403558</v>
      </c>
      <c r="I486" s="5"/>
      <c r="J486" s="5"/>
      <c r="K486" s="5"/>
    </row>
    <row r="487" spans="1:11">
      <c r="A487" s="31" t="s">
        <v>127</v>
      </c>
      <c r="B487" s="31" t="s">
        <v>148</v>
      </c>
      <c r="C487" s="31" t="s">
        <v>153</v>
      </c>
      <c r="D487" s="31">
        <v>3</v>
      </c>
      <c r="E487" s="31">
        <v>7</v>
      </c>
      <c r="F487" s="32">
        <v>11283899</v>
      </c>
      <c r="G487" s="31">
        <v>5.8299999999999997E-4</v>
      </c>
      <c r="H487" s="5">
        <f t="shared" si="8"/>
        <v>6578.5131169999995</v>
      </c>
      <c r="I487" s="5"/>
      <c r="J487" s="5"/>
      <c r="K487" s="5"/>
    </row>
    <row r="488" spans="1:11">
      <c r="A488" s="31" t="s">
        <v>127</v>
      </c>
      <c r="B488" s="31" t="s">
        <v>148</v>
      </c>
      <c r="C488" s="31" t="s">
        <v>153</v>
      </c>
      <c r="D488" s="31">
        <v>3</v>
      </c>
      <c r="E488" s="31">
        <v>8</v>
      </c>
      <c r="F488" s="32">
        <v>24825900</v>
      </c>
      <c r="G488" s="31">
        <v>2.1699999999999999E-4</v>
      </c>
      <c r="H488" s="5">
        <f t="shared" si="8"/>
        <v>5387.2203</v>
      </c>
      <c r="I488" s="5"/>
      <c r="J488" s="5"/>
      <c r="K488" s="5"/>
    </row>
    <row r="489" spans="1:11">
      <c r="A489" s="31" t="s">
        <v>127</v>
      </c>
      <c r="B489" s="31" t="s">
        <v>148</v>
      </c>
      <c r="C489" s="31" t="s">
        <v>153</v>
      </c>
      <c r="D489" s="31">
        <v>3</v>
      </c>
      <c r="E489" s="31">
        <v>9</v>
      </c>
      <c r="F489" s="32">
        <v>100000000</v>
      </c>
      <c r="G489" s="31">
        <v>7.7000000000000001E-5</v>
      </c>
      <c r="H489" s="5">
        <f t="shared" si="8"/>
        <v>7700</v>
      </c>
      <c r="I489" s="5"/>
      <c r="J489" s="5"/>
      <c r="K489" s="5"/>
    </row>
    <row r="490" spans="1:11">
      <c r="A490" s="31" t="s">
        <v>127</v>
      </c>
      <c r="B490" s="31" t="s">
        <v>148</v>
      </c>
      <c r="C490" s="31" t="s">
        <v>154</v>
      </c>
      <c r="D490" s="31">
        <v>3</v>
      </c>
      <c r="E490" s="31">
        <v>1</v>
      </c>
      <c r="F490" s="32">
        <v>3291</v>
      </c>
      <c r="G490" s="31">
        <v>0.596669</v>
      </c>
      <c r="H490" s="5">
        <f t="shared" si="8"/>
        <v>1963.6376789999999</v>
      </c>
      <c r="I490" s="5"/>
      <c r="J490" s="5"/>
      <c r="K490" s="5"/>
    </row>
    <row r="491" spans="1:11">
      <c r="A491" s="31" t="s">
        <v>127</v>
      </c>
      <c r="B491" s="31" t="s">
        <v>148</v>
      </c>
      <c r="C491" s="31" t="s">
        <v>154</v>
      </c>
      <c r="D491" s="31">
        <v>3</v>
      </c>
      <c r="E491" s="31">
        <v>2</v>
      </c>
      <c r="F491" s="32">
        <v>18979</v>
      </c>
      <c r="G491" s="31">
        <v>0.224717</v>
      </c>
      <c r="H491" s="5">
        <f t="shared" si="8"/>
        <v>4264.9039430000003</v>
      </c>
      <c r="I491" s="5"/>
      <c r="J491" s="5"/>
      <c r="K491" s="5"/>
    </row>
    <row r="492" spans="1:11">
      <c r="A492" s="31" t="s">
        <v>127</v>
      </c>
      <c r="B492" s="31" t="s">
        <v>148</v>
      </c>
      <c r="C492" s="31" t="s">
        <v>154</v>
      </c>
      <c r="D492" s="31">
        <v>3</v>
      </c>
      <c r="E492" s="31">
        <v>3</v>
      </c>
      <c r="F492" s="32">
        <v>82343</v>
      </c>
      <c r="G492" s="31">
        <v>0.114063</v>
      </c>
      <c r="H492" s="5">
        <f t="shared" si="8"/>
        <v>9392.2896089999995</v>
      </c>
      <c r="I492" s="5"/>
      <c r="J492" s="5"/>
      <c r="K492" s="5"/>
    </row>
    <row r="493" spans="1:11">
      <c r="A493" s="31" t="s">
        <v>127</v>
      </c>
      <c r="B493" s="31" t="s">
        <v>148</v>
      </c>
      <c r="C493" s="31" t="s">
        <v>154</v>
      </c>
      <c r="D493" s="31">
        <v>3</v>
      </c>
      <c r="E493" s="31">
        <v>4</v>
      </c>
      <c r="F493" s="32">
        <v>408925</v>
      </c>
      <c r="G493" s="31">
        <v>5.1319999999999998E-2</v>
      </c>
      <c r="H493" s="5">
        <f t="shared" si="8"/>
        <v>20986.030999999999</v>
      </c>
      <c r="I493" s="5"/>
      <c r="J493" s="5"/>
      <c r="K493" s="5"/>
    </row>
    <row r="494" spans="1:11">
      <c r="A494" s="31" t="s">
        <v>127</v>
      </c>
      <c r="B494" s="31" t="s">
        <v>148</v>
      </c>
      <c r="C494" s="31" t="s">
        <v>154</v>
      </c>
      <c r="D494" s="31">
        <v>3</v>
      </c>
      <c r="E494" s="31">
        <v>5</v>
      </c>
      <c r="F494" s="32">
        <v>1275045</v>
      </c>
      <c r="G494" s="31">
        <v>1.0153000000000001E-2</v>
      </c>
      <c r="H494" s="5">
        <f t="shared" si="8"/>
        <v>12945.531885</v>
      </c>
      <c r="I494" s="5"/>
      <c r="J494" s="5"/>
      <c r="K494" s="5"/>
    </row>
    <row r="495" spans="1:11">
      <c r="A495" s="31" t="s">
        <v>127</v>
      </c>
      <c r="B495" s="31" t="s">
        <v>148</v>
      </c>
      <c r="C495" s="31" t="s">
        <v>154</v>
      </c>
      <c r="D495" s="31">
        <v>3</v>
      </c>
      <c r="E495" s="31">
        <v>6</v>
      </c>
      <c r="F495" s="32">
        <v>3512896</v>
      </c>
      <c r="G495" s="31">
        <v>2.196E-3</v>
      </c>
      <c r="H495" s="5">
        <f t="shared" si="8"/>
        <v>7714.3196159999998</v>
      </c>
      <c r="I495" s="5"/>
      <c r="J495" s="5"/>
      <c r="K495" s="5"/>
    </row>
    <row r="496" spans="1:11">
      <c r="A496" s="31" t="s">
        <v>127</v>
      </c>
      <c r="B496" s="31" t="s">
        <v>148</v>
      </c>
      <c r="C496" s="31" t="s">
        <v>154</v>
      </c>
      <c r="D496" s="31">
        <v>3</v>
      </c>
      <c r="E496" s="31">
        <v>7</v>
      </c>
      <c r="F496" s="32">
        <v>8500393</v>
      </c>
      <c r="G496" s="31">
        <v>6.11E-4</v>
      </c>
      <c r="H496" s="5">
        <f t="shared" si="8"/>
        <v>5193.7401229999996</v>
      </c>
      <c r="I496" s="5"/>
      <c r="J496" s="5"/>
      <c r="K496" s="5"/>
    </row>
    <row r="497" spans="1:11">
      <c r="A497" s="31" t="s">
        <v>127</v>
      </c>
      <c r="B497" s="31" t="s">
        <v>148</v>
      </c>
      <c r="C497" s="31" t="s">
        <v>154</v>
      </c>
      <c r="D497" s="31">
        <v>3</v>
      </c>
      <c r="E497" s="31">
        <v>8</v>
      </c>
      <c r="F497" s="32">
        <v>22031339</v>
      </c>
      <c r="G497" s="31">
        <v>2.1699999999999999E-4</v>
      </c>
      <c r="H497" s="5">
        <f t="shared" si="8"/>
        <v>4780.8005629999998</v>
      </c>
      <c r="I497" s="5"/>
      <c r="J497" s="5"/>
      <c r="K497" s="5"/>
    </row>
    <row r="498" spans="1:11">
      <c r="A498" s="31" t="s">
        <v>127</v>
      </c>
      <c r="B498" s="31" t="s">
        <v>148</v>
      </c>
      <c r="C498" s="31" t="s">
        <v>154</v>
      </c>
      <c r="D498" s="31">
        <v>3</v>
      </c>
      <c r="E498" s="31">
        <v>9</v>
      </c>
      <c r="F498" s="32">
        <v>100000000</v>
      </c>
      <c r="G498" s="31">
        <v>5.3999999999999998E-5</v>
      </c>
      <c r="H498" s="5">
        <f t="shared" si="8"/>
        <v>5400</v>
      </c>
      <c r="I498" s="5"/>
      <c r="J498" s="5"/>
      <c r="K498" s="5"/>
    </row>
    <row r="499" spans="1:11">
      <c r="A499" s="31" t="s">
        <v>127</v>
      </c>
      <c r="B499" s="31" t="s">
        <v>148</v>
      </c>
      <c r="C499" s="31" t="s">
        <v>155</v>
      </c>
      <c r="D499" s="31">
        <v>3</v>
      </c>
      <c r="E499" s="31">
        <v>1</v>
      </c>
      <c r="F499" s="32">
        <v>3010</v>
      </c>
      <c r="G499" s="31">
        <v>0.59100399999999997</v>
      </c>
      <c r="H499" s="5">
        <f t="shared" si="8"/>
        <v>1778.9220399999999</v>
      </c>
      <c r="I499" s="5"/>
      <c r="J499" s="5"/>
      <c r="K499" s="5"/>
    </row>
    <row r="500" spans="1:11">
      <c r="A500" s="31" t="s">
        <v>127</v>
      </c>
      <c r="B500" s="31" t="s">
        <v>148</v>
      </c>
      <c r="C500" s="31" t="s">
        <v>155</v>
      </c>
      <c r="D500" s="31">
        <v>3</v>
      </c>
      <c r="E500" s="31">
        <v>2</v>
      </c>
      <c r="F500" s="32">
        <v>13560</v>
      </c>
      <c r="G500" s="31">
        <v>0.16894400000000001</v>
      </c>
      <c r="H500" s="5">
        <f t="shared" si="8"/>
        <v>2290.8806400000003</v>
      </c>
      <c r="I500" s="5"/>
      <c r="J500" s="5"/>
      <c r="K500" s="5"/>
    </row>
    <row r="501" spans="1:11">
      <c r="A501" s="31" t="s">
        <v>127</v>
      </c>
      <c r="B501" s="31" t="s">
        <v>148</v>
      </c>
      <c r="C501" s="31" t="s">
        <v>155</v>
      </c>
      <c r="D501" s="31">
        <v>3</v>
      </c>
      <c r="E501" s="31">
        <v>3</v>
      </c>
      <c r="F501" s="32">
        <v>22876</v>
      </c>
      <c r="G501" s="31">
        <v>0.12703300000000001</v>
      </c>
      <c r="H501" s="5">
        <f t="shared" si="8"/>
        <v>2906.0069080000003</v>
      </c>
      <c r="I501" s="5"/>
      <c r="J501" s="5"/>
      <c r="K501" s="5"/>
    </row>
    <row r="502" spans="1:11">
      <c r="A502" s="31" t="s">
        <v>127</v>
      </c>
      <c r="B502" s="31" t="s">
        <v>148</v>
      </c>
      <c r="C502" s="31" t="s">
        <v>155</v>
      </c>
      <c r="D502" s="31">
        <v>3</v>
      </c>
      <c r="E502" s="31">
        <v>4</v>
      </c>
      <c r="F502" s="32">
        <v>86314</v>
      </c>
      <c r="G502" s="31">
        <v>7.6791999999999999E-2</v>
      </c>
      <c r="H502" s="5">
        <f t="shared" si="8"/>
        <v>6628.2246880000002</v>
      </c>
      <c r="I502" s="5"/>
      <c r="J502" s="5"/>
      <c r="K502" s="5"/>
    </row>
    <row r="503" spans="1:11">
      <c r="A503" s="31" t="s">
        <v>127</v>
      </c>
      <c r="B503" s="31" t="s">
        <v>148</v>
      </c>
      <c r="C503" s="31" t="s">
        <v>155</v>
      </c>
      <c r="D503" s="31">
        <v>3</v>
      </c>
      <c r="E503" s="31">
        <v>5</v>
      </c>
      <c r="F503" s="32">
        <v>388161</v>
      </c>
      <c r="G503" s="31">
        <v>2.8531000000000001E-2</v>
      </c>
      <c r="H503" s="5">
        <f t="shared" si="8"/>
        <v>11074.621491</v>
      </c>
      <c r="I503" s="5"/>
      <c r="J503" s="5"/>
      <c r="K503" s="5"/>
    </row>
    <row r="504" spans="1:11">
      <c r="A504" s="31" t="s">
        <v>127</v>
      </c>
      <c r="B504" s="31" t="s">
        <v>148</v>
      </c>
      <c r="C504" s="31" t="s">
        <v>155</v>
      </c>
      <c r="D504" s="31">
        <v>3</v>
      </c>
      <c r="E504" s="31">
        <v>6</v>
      </c>
      <c r="F504" s="32">
        <v>1148954</v>
      </c>
      <c r="G504" s="31">
        <v>5.7369999999999999E-3</v>
      </c>
      <c r="H504" s="5">
        <f t="shared" si="8"/>
        <v>6591.5490979999995</v>
      </c>
      <c r="I504" s="5"/>
      <c r="J504" s="5"/>
      <c r="K504" s="5"/>
    </row>
    <row r="505" spans="1:11">
      <c r="A505" s="31" t="s">
        <v>127</v>
      </c>
      <c r="B505" s="31" t="s">
        <v>148</v>
      </c>
      <c r="C505" s="31" t="s">
        <v>155</v>
      </c>
      <c r="D505" s="31">
        <v>3</v>
      </c>
      <c r="E505" s="31">
        <v>7</v>
      </c>
      <c r="F505" s="32">
        <v>3044680</v>
      </c>
      <c r="G505" s="31">
        <v>1.4040000000000001E-3</v>
      </c>
      <c r="H505" s="5">
        <f t="shared" si="8"/>
        <v>4274.7307200000005</v>
      </c>
      <c r="I505" s="5"/>
      <c r="J505" s="5"/>
      <c r="K505" s="5"/>
    </row>
    <row r="506" spans="1:11">
      <c r="A506" s="31" t="s">
        <v>127</v>
      </c>
      <c r="B506" s="31" t="s">
        <v>148</v>
      </c>
      <c r="C506" s="31" t="s">
        <v>155</v>
      </c>
      <c r="D506" s="31">
        <v>3</v>
      </c>
      <c r="E506" s="31">
        <v>8</v>
      </c>
      <c r="F506" s="32">
        <v>7686542</v>
      </c>
      <c r="G506" s="31">
        <v>4.0099999999999999E-4</v>
      </c>
      <c r="H506" s="5">
        <f t="shared" si="8"/>
        <v>3082.3033419999997</v>
      </c>
      <c r="I506" s="5"/>
      <c r="J506" s="5"/>
      <c r="K506" s="5"/>
    </row>
    <row r="507" spans="1:11">
      <c r="A507" s="31" t="s">
        <v>127</v>
      </c>
      <c r="B507" s="31" t="s">
        <v>148</v>
      </c>
      <c r="C507" s="31" t="s">
        <v>155</v>
      </c>
      <c r="D507" s="31">
        <v>3</v>
      </c>
      <c r="E507" s="31">
        <v>9</v>
      </c>
      <c r="F507" s="32">
        <v>21372758</v>
      </c>
      <c r="G507" s="31">
        <v>1.25E-4</v>
      </c>
      <c r="H507" s="5">
        <f t="shared" si="8"/>
        <v>2671.5947500000002</v>
      </c>
      <c r="I507" s="5"/>
      <c r="J507" s="5"/>
      <c r="K507" s="5"/>
    </row>
    <row r="508" spans="1:11">
      <c r="A508" s="31" t="s">
        <v>127</v>
      </c>
      <c r="B508" s="31" t="s">
        <v>148</v>
      </c>
      <c r="C508" s="31" t="s">
        <v>155</v>
      </c>
      <c r="D508" s="31">
        <v>3</v>
      </c>
      <c r="E508" s="31">
        <v>10</v>
      </c>
      <c r="F508" s="32">
        <v>100000000</v>
      </c>
      <c r="G508" s="31">
        <v>2.9E-5</v>
      </c>
      <c r="H508" s="5">
        <f t="shared" si="8"/>
        <v>2900</v>
      </c>
      <c r="I508" s="5"/>
      <c r="J508" s="5"/>
      <c r="K508" s="5"/>
    </row>
    <row r="509" spans="1:11">
      <c r="A509" s="31" t="s">
        <v>127</v>
      </c>
      <c r="B509" s="31" t="s">
        <v>148</v>
      </c>
      <c r="C509" s="31" t="s">
        <v>120</v>
      </c>
      <c r="D509" s="31">
        <v>3</v>
      </c>
      <c r="E509" s="31">
        <v>1</v>
      </c>
      <c r="F509" s="32">
        <v>3591</v>
      </c>
      <c r="G509" s="31">
        <v>0.39595999999999998</v>
      </c>
      <c r="H509" s="5">
        <f t="shared" si="8"/>
        <v>1421.8923599999998</v>
      </c>
      <c r="I509" s="5"/>
      <c r="J509" s="5"/>
      <c r="K509" s="5"/>
    </row>
    <row r="510" spans="1:11">
      <c r="A510" s="31" t="s">
        <v>127</v>
      </c>
      <c r="B510" s="31" t="s">
        <v>148</v>
      </c>
      <c r="C510" s="31" t="s">
        <v>120</v>
      </c>
      <c r="D510" s="31">
        <v>3</v>
      </c>
      <c r="E510" s="31">
        <v>2</v>
      </c>
      <c r="F510" s="32">
        <v>17924</v>
      </c>
      <c r="G510" s="31">
        <v>0.32966899999999999</v>
      </c>
      <c r="H510" s="5">
        <f t="shared" si="8"/>
        <v>5908.9871560000001</v>
      </c>
      <c r="I510" s="5"/>
      <c r="J510" s="5"/>
      <c r="K510" s="5"/>
    </row>
    <row r="511" spans="1:11">
      <c r="A511" s="31" t="s">
        <v>127</v>
      </c>
      <c r="B511" s="31" t="s">
        <v>148</v>
      </c>
      <c r="C511" s="31" t="s">
        <v>120</v>
      </c>
      <c r="D511" s="31">
        <v>3</v>
      </c>
      <c r="E511" s="31">
        <v>3</v>
      </c>
      <c r="F511" s="32">
        <v>104697</v>
      </c>
      <c r="G511" s="31">
        <v>0.188612</v>
      </c>
      <c r="H511" s="5">
        <f t="shared" si="8"/>
        <v>19747.110563999999</v>
      </c>
      <c r="I511" s="5"/>
      <c r="J511" s="5"/>
      <c r="K511" s="5"/>
    </row>
    <row r="512" spans="1:11">
      <c r="A512" s="31" t="s">
        <v>127</v>
      </c>
      <c r="B512" s="31" t="s">
        <v>148</v>
      </c>
      <c r="C512" s="31" t="s">
        <v>120</v>
      </c>
      <c r="D512" s="31">
        <v>3</v>
      </c>
      <c r="E512" s="31">
        <v>4</v>
      </c>
      <c r="F512" s="32">
        <v>503045</v>
      </c>
      <c r="G512" s="31">
        <v>6.6340999999999997E-2</v>
      </c>
      <c r="H512" s="5">
        <f t="shared" si="8"/>
        <v>33372.508345000002</v>
      </c>
      <c r="I512" s="5"/>
      <c r="J512" s="5"/>
      <c r="K512" s="5"/>
    </row>
    <row r="513" spans="1:11">
      <c r="A513" s="31" t="s">
        <v>127</v>
      </c>
      <c r="B513" s="31" t="s">
        <v>148</v>
      </c>
      <c r="C513" s="31" t="s">
        <v>120</v>
      </c>
      <c r="D513" s="31">
        <v>3</v>
      </c>
      <c r="E513" s="31">
        <v>5</v>
      </c>
      <c r="F513" s="32">
        <v>1558524</v>
      </c>
      <c r="G513" s="31">
        <v>1.5077E-2</v>
      </c>
      <c r="H513" s="5">
        <f t="shared" si="8"/>
        <v>23497.866348</v>
      </c>
      <c r="I513" s="5"/>
      <c r="J513" s="5"/>
      <c r="K513" s="5"/>
    </row>
    <row r="514" spans="1:11">
      <c r="A514" s="31" t="s">
        <v>127</v>
      </c>
      <c r="B514" s="31" t="s">
        <v>148</v>
      </c>
      <c r="C514" s="31" t="s">
        <v>120</v>
      </c>
      <c r="D514" s="31">
        <v>3</v>
      </c>
      <c r="E514" s="31">
        <v>6</v>
      </c>
      <c r="F514" s="32">
        <v>4430273</v>
      </c>
      <c r="G514" s="31">
        <v>3.1770000000000001E-3</v>
      </c>
      <c r="H514" s="5">
        <f t="shared" si="8"/>
        <v>14074.977321</v>
      </c>
      <c r="I514" s="5"/>
      <c r="J514" s="5"/>
      <c r="K514" s="5"/>
    </row>
    <row r="515" spans="1:11">
      <c r="A515" s="31" t="s">
        <v>127</v>
      </c>
      <c r="B515" s="31" t="s">
        <v>148</v>
      </c>
      <c r="C515" s="31" t="s">
        <v>120</v>
      </c>
      <c r="D515" s="31">
        <v>3</v>
      </c>
      <c r="E515" s="31">
        <v>7</v>
      </c>
      <c r="F515" s="32">
        <v>11028867</v>
      </c>
      <c r="G515" s="31">
        <v>7.5799999999999999E-4</v>
      </c>
      <c r="H515" s="5">
        <f t="shared" ref="H515:H572" si="9">F515*G515</f>
        <v>8359.8811860000005</v>
      </c>
      <c r="I515" s="5"/>
      <c r="J515" s="5"/>
      <c r="K515" s="5"/>
    </row>
    <row r="516" spans="1:11">
      <c r="A516" s="31" t="s">
        <v>127</v>
      </c>
      <c r="B516" s="31" t="s">
        <v>148</v>
      </c>
      <c r="C516" s="31" t="s">
        <v>120</v>
      </c>
      <c r="D516" s="31">
        <v>3</v>
      </c>
      <c r="E516" s="31">
        <v>8</v>
      </c>
      <c r="F516" s="32">
        <v>24276942</v>
      </c>
      <c r="G516" s="31">
        <v>3.0400000000000002E-4</v>
      </c>
      <c r="H516" s="5">
        <f t="shared" si="9"/>
        <v>7380.1903680000005</v>
      </c>
      <c r="I516" s="5"/>
      <c r="J516" s="5"/>
      <c r="K516" s="5"/>
    </row>
    <row r="517" spans="1:11">
      <c r="A517" s="31" t="s">
        <v>127</v>
      </c>
      <c r="B517" s="31" t="s">
        <v>148</v>
      </c>
      <c r="C517" s="31" t="s">
        <v>120</v>
      </c>
      <c r="D517" s="31">
        <v>3</v>
      </c>
      <c r="E517" s="31">
        <v>9</v>
      </c>
      <c r="F517" s="32">
        <v>100000000</v>
      </c>
      <c r="G517" s="31">
        <v>1.02E-4</v>
      </c>
      <c r="H517" s="5">
        <f t="shared" si="9"/>
        <v>10200</v>
      </c>
      <c r="I517" s="5"/>
      <c r="J517" s="5"/>
      <c r="K517" s="5"/>
    </row>
    <row r="518" spans="1:11">
      <c r="A518" s="31" t="s">
        <v>127</v>
      </c>
      <c r="B518" s="31" t="s">
        <v>148</v>
      </c>
      <c r="C518" s="31" t="s">
        <v>65</v>
      </c>
      <c r="D518" s="31">
        <v>3</v>
      </c>
      <c r="E518" s="31">
        <v>1</v>
      </c>
      <c r="F518" s="32">
        <v>3006</v>
      </c>
      <c r="G518" s="31">
        <v>0.37348500000000001</v>
      </c>
      <c r="H518" s="5">
        <f t="shared" si="9"/>
        <v>1122.6959100000001</v>
      </c>
      <c r="I518" s="5"/>
      <c r="J518" s="5"/>
      <c r="K518" s="5"/>
    </row>
    <row r="519" spans="1:11">
      <c r="A519" s="31" t="s">
        <v>127</v>
      </c>
      <c r="B519" s="31" t="s">
        <v>148</v>
      </c>
      <c r="C519" s="31" t="s">
        <v>65</v>
      </c>
      <c r="D519" s="31">
        <v>3</v>
      </c>
      <c r="E519" s="31">
        <v>2</v>
      </c>
      <c r="F519" s="32">
        <v>15493</v>
      </c>
      <c r="G519" s="31">
        <v>0.28543800000000003</v>
      </c>
      <c r="H519" s="5">
        <f t="shared" si="9"/>
        <v>4422.2909340000006</v>
      </c>
      <c r="I519" s="5"/>
      <c r="J519" s="5"/>
      <c r="K519" s="5"/>
    </row>
    <row r="520" spans="1:11">
      <c r="A520" s="31" t="s">
        <v>127</v>
      </c>
      <c r="B520" s="31" t="s">
        <v>148</v>
      </c>
      <c r="C520" s="31" t="s">
        <v>65</v>
      </c>
      <c r="D520" s="31">
        <v>3</v>
      </c>
      <c r="E520" s="31">
        <v>3</v>
      </c>
      <c r="F520" s="32">
        <v>109476</v>
      </c>
      <c r="G520" s="31">
        <v>0.20571700000000001</v>
      </c>
      <c r="H520" s="5">
        <f t="shared" si="9"/>
        <v>22521.074292000001</v>
      </c>
      <c r="I520" s="5"/>
      <c r="J520" s="5"/>
      <c r="K520" s="5"/>
    </row>
    <row r="521" spans="1:11">
      <c r="A521" s="31" t="s">
        <v>127</v>
      </c>
      <c r="B521" s="31" t="s">
        <v>148</v>
      </c>
      <c r="C521" s="31" t="s">
        <v>65</v>
      </c>
      <c r="D521" s="31">
        <v>3</v>
      </c>
      <c r="E521" s="31">
        <v>4</v>
      </c>
      <c r="F521" s="32">
        <v>591654</v>
      </c>
      <c r="G521" s="31">
        <v>0.108144</v>
      </c>
      <c r="H521" s="5">
        <f t="shared" si="9"/>
        <v>63983.830176000003</v>
      </c>
      <c r="I521" s="5"/>
      <c r="J521" s="5"/>
      <c r="K521" s="5"/>
    </row>
    <row r="522" spans="1:11">
      <c r="A522" s="31" t="s">
        <v>127</v>
      </c>
      <c r="B522" s="31" t="s">
        <v>148</v>
      </c>
      <c r="C522" s="31" t="s">
        <v>65</v>
      </c>
      <c r="D522" s="31">
        <v>3</v>
      </c>
      <c r="E522" s="31">
        <v>5</v>
      </c>
      <c r="F522" s="32">
        <v>1815605</v>
      </c>
      <c r="G522" s="31">
        <v>2.061E-2</v>
      </c>
      <c r="H522" s="5">
        <f t="shared" si="9"/>
        <v>37419.619050000001</v>
      </c>
      <c r="I522" s="5"/>
      <c r="J522" s="5"/>
      <c r="K522" s="5"/>
    </row>
    <row r="523" spans="1:11">
      <c r="A523" s="31" t="s">
        <v>127</v>
      </c>
      <c r="B523" s="31" t="s">
        <v>148</v>
      </c>
      <c r="C523" s="31" t="s">
        <v>65</v>
      </c>
      <c r="D523" s="31">
        <v>3</v>
      </c>
      <c r="E523" s="31">
        <v>6</v>
      </c>
      <c r="F523" s="32">
        <v>4958404</v>
      </c>
      <c r="G523" s="31">
        <v>4.7759999999999999E-3</v>
      </c>
      <c r="H523" s="5">
        <f t="shared" si="9"/>
        <v>23681.337503999999</v>
      </c>
      <c r="I523" s="5"/>
      <c r="J523" s="5"/>
      <c r="K523" s="5"/>
    </row>
    <row r="524" spans="1:11">
      <c r="A524" s="31" t="s">
        <v>127</v>
      </c>
      <c r="B524" s="31" t="s">
        <v>148</v>
      </c>
      <c r="C524" s="31" t="s">
        <v>65</v>
      </c>
      <c r="D524" s="31">
        <v>3</v>
      </c>
      <c r="E524" s="31">
        <v>7</v>
      </c>
      <c r="F524" s="32">
        <v>11766212</v>
      </c>
      <c r="G524" s="31">
        <v>1.1310000000000001E-3</v>
      </c>
      <c r="H524" s="5">
        <f t="shared" si="9"/>
        <v>13307.585772</v>
      </c>
      <c r="I524" s="5"/>
      <c r="J524" s="5"/>
      <c r="K524" s="5"/>
    </row>
    <row r="525" spans="1:11">
      <c r="A525" s="31" t="s">
        <v>127</v>
      </c>
      <c r="B525" s="31" t="s">
        <v>148</v>
      </c>
      <c r="C525" s="31" t="s">
        <v>65</v>
      </c>
      <c r="D525" s="31">
        <v>3</v>
      </c>
      <c r="E525" s="31">
        <v>8</v>
      </c>
      <c r="F525" s="32">
        <v>24386178</v>
      </c>
      <c r="G525" s="31">
        <v>5.1999999999999995E-4</v>
      </c>
      <c r="H525" s="5">
        <f t="shared" si="9"/>
        <v>12680.812559999998</v>
      </c>
      <c r="I525" s="5"/>
      <c r="J525" s="5"/>
      <c r="K525" s="5"/>
    </row>
    <row r="526" spans="1:11">
      <c r="A526" s="31" t="s">
        <v>127</v>
      </c>
      <c r="B526" s="31" t="s">
        <v>148</v>
      </c>
      <c r="C526" s="31" t="s">
        <v>65</v>
      </c>
      <c r="D526" s="31">
        <v>3</v>
      </c>
      <c r="E526" s="31">
        <v>9</v>
      </c>
      <c r="F526" s="32">
        <v>100000000</v>
      </c>
      <c r="G526" s="31">
        <v>1.7899999999999999E-4</v>
      </c>
      <c r="H526" s="5">
        <f t="shared" si="9"/>
        <v>17900</v>
      </c>
      <c r="I526" s="5"/>
      <c r="J526" s="5"/>
      <c r="K526" s="5"/>
    </row>
    <row r="527" spans="1:11">
      <c r="A527" s="31" t="s">
        <v>127</v>
      </c>
      <c r="B527" s="31" t="s">
        <v>148</v>
      </c>
      <c r="C527" s="31" t="s">
        <v>156</v>
      </c>
      <c r="D527" s="31">
        <v>3</v>
      </c>
      <c r="E527" s="31">
        <v>1</v>
      </c>
      <c r="F527" s="32">
        <v>2576</v>
      </c>
      <c r="G527" s="31">
        <v>0.47858099999999998</v>
      </c>
      <c r="H527" s="5">
        <f t="shared" si="9"/>
        <v>1232.824656</v>
      </c>
      <c r="I527" s="5"/>
      <c r="J527" s="5"/>
      <c r="K527" s="5"/>
    </row>
    <row r="528" spans="1:11">
      <c r="A528" s="31" t="s">
        <v>127</v>
      </c>
      <c r="B528" s="31" t="s">
        <v>148</v>
      </c>
      <c r="C528" s="31" t="s">
        <v>156</v>
      </c>
      <c r="D528" s="31">
        <v>3</v>
      </c>
      <c r="E528" s="31">
        <v>2</v>
      </c>
      <c r="F528" s="32">
        <v>7208</v>
      </c>
      <c r="G528" s="31">
        <v>0.21431600000000001</v>
      </c>
      <c r="H528" s="5">
        <f t="shared" si="9"/>
        <v>1544.789728</v>
      </c>
      <c r="I528" s="5"/>
      <c r="J528" s="5"/>
      <c r="K528" s="5"/>
    </row>
    <row r="529" spans="1:11">
      <c r="A529" s="31" t="s">
        <v>127</v>
      </c>
      <c r="B529" s="31" t="s">
        <v>148</v>
      </c>
      <c r="C529" s="31" t="s">
        <v>156</v>
      </c>
      <c r="D529" s="31">
        <v>3</v>
      </c>
      <c r="E529" s="31">
        <v>3</v>
      </c>
      <c r="F529" s="32">
        <v>22396</v>
      </c>
      <c r="G529" s="31">
        <v>0.18446000000000001</v>
      </c>
      <c r="H529" s="5">
        <f t="shared" si="9"/>
        <v>4131.1661600000007</v>
      </c>
      <c r="I529" s="5"/>
      <c r="J529" s="5"/>
      <c r="K529" s="5"/>
    </row>
    <row r="530" spans="1:11">
      <c r="A530" s="31" t="s">
        <v>127</v>
      </c>
      <c r="B530" s="31" t="s">
        <v>148</v>
      </c>
      <c r="C530" s="31" t="s">
        <v>156</v>
      </c>
      <c r="D530" s="31">
        <v>3</v>
      </c>
      <c r="E530" s="31">
        <v>4</v>
      </c>
      <c r="F530" s="32">
        <v>88248</v>
      </c>
      <c r="G530" s="31">
        <v>8.5930999999999993E-2</v>
      </c>
      <c r="H530" s="5">
        <f t="shared" si="9"/>
        <v>7583.2388879999999</v>
      </c>
      <c r="I530" s="5"/>
      <c r="J530" s="5"/>
      <c r="K530" s="5"/>
    </row>
    <row r="531" spans="1:11">
      <c r="A531" s="31" t="s">
        <v>127</v>
      </c>
      <c r="B531" s="31" t="s">
        <v>148</v>
      </c>
      <c r="C531" s="31" t="s">
        <v>156</v>
      </c>
      <c r="D531" s="31">
        <v>3</v>
      </c>
      <c r="E531" s="31">
        <v>5</v>
      </c>
      <c r="F531" s="32">
        <v>413269</v>
      </c>
      <c r="G531" s="31">
        <v>2.9336000000000001E-2</v>
      </c>
      <c r="H531" s="5">
        <f t="shared" si="9"/>
        <v>12123.659384000001</v>
      </c>
      <c r="I531" s="5"/>
      <c r="J531" s="5"/>
      <c r="K531" s="5"/>
    </row>
    <row r="532" spans="1:11">
      <c r="A532" s="31" t="s">
        <v>127</v>
      </c>
      <c r="B532" s="31" t="s">
        <v>148</v>
      </c>
      <c r="C532" s="31" t="s">
        <v>156</v>
      </c>
      <c r="D532" s="31">
        <v>3</v>
      </c>
      <c r="E532" s="31">
        <v>6</v>
      </c>
      <c r="F532" s="32">
        <v>1247066</v>
      </c>
      <c r="G532" s="31">
        <v>5.4770000000000001E-3</v>
      </c>
      <c r="H532" s="5">
        <f t="shared" si="9"/>
        <v>6830.1804819999998</v>
      </c>
      <c r="I532" s="5"/>
      <c r="J532" s="5"/>
      <c r="K532" s="5"/>
    </row>
    <row r="533" spans="1:11">
      <c r="A533" s="31" t="s">
        <v>127</v>
      </c>
      <c r="B533" s="31" t="s">
        <v>148</v>
      </c>
      <c r="C533" s="31" t="s">
        <v>156</v>
      </c>
      <c r="D533" s="31">
        <v>3</v>
      </c>
      <c r="E533" s="31">
        <v>7</v>
      </c>
      <c r="F533" s="32">
        <v>3263980</v>
      </c>
      <c r="G533" s="31">
        <v>1.3489999999999999E-3</v>
      </c>
      <c r="H533" s="5">
        <f t="shared" si="9"/>
        <v>4403.1090199999999</v>
      </c>
      <c r="I533" s="5"/>
      <c r="J533" s="5"/>
      <c r="K533" s="5"/>
    </row>
    <row r="534" spans="1:11">
      <c r="A534" s="31" t="s">
        <v>127</v>
      </c>
      <c r="B534" s="31" t="s">
        <v>148</v>
      </c>
      <c r="C534" s="31" t="s">
        <v>156</v>
      </c>
      <c r="D534" s="31">
        <v>3</v>
      </c>
      <c r="E534" s="31">
        <v>8</v>
      </c>
      <c r="F534" s="32">
        <v>8048934</v>
      </c>
      <c r="G534" s="31">
        <v>3.8999999999999999E-4</v>
      </c>
      <c r="H534" s="5">
        <f t="shared" si="9"/>
        <v>3139.0842600000001</v>
      </c>
      <c r="I534" s="5"/>
      <c r="J534" s="5"/>
      <c r="K534" s="5"/>
    </row>
    <row r="535" spans="1:11">
      <c r="A535" s="31" t="s">
        <v>127</v>
      </c>
      <c r="B535" s="31" t="s">
        <v>148</v>
      </c>
      <c r="C535" s="31" t="s">
        <v>156</v>
      </c>
      <c r="D535" s="31">
        <v>3</v>
      </c>
      <c r="E535" s="31">
        <v>9</v>
      </c>
      <c r="F535" s="32">
        <v>21659169</v>
      </c>
      <c r="G535" s="31">
        <v>1.2899999999999999E-4</v>
      </c>
      <c r="H535" s="5">
        <f t="shared" si="9"/>
        <v>2794.0328009999998</v>
      </c>
      <c r="I535" s="5"/>
      <c r="J535" s="5"/>
      <c r="K535" s="5"/>
    </row>
    <row r="536" spans="1:11">
      <c r="A536" s="31" t="s">
        <v>127</v>
      </c>
      <c r="B536" s="31" t="s">
        <v>148</v>
      </c>
      <c r="C536" s="31" t="s">
        <v>156</v>
      </c>
      <c r="D536" s="31">
        <v>3</v>
      </c>
      <c r="E536" s="31">
        <v>10</v>
      </c>
      <c r="F536" s="32">
        <v>100000000</v>
      </c>
      <c r="G536" s="31">
        <v>3.1000000000000001E-5</v>
      </c>
      <c r="H536" s="5">
        <f t="shared" si="9"/>
        <v>3100</v>
      </c>
      <c r="I536" s="5"/>
      <c r="J536" s="5"/>
      <c r="K536" s="5"/>
    </row>
    <row r="537" spans="1:11">
      <c r="A537" s="31" t="s">
        <v>127</v>
      </c>
      <c r="B537" s="31" t="s">
        <v>148</v>
      </c>
      <c r="C537" s="31" t="s">
        <v>157</v>
      </c>
      <c r="D537" s="31">
        <v>3</v>
      </c>
      <c r="E537" s="31">
        <v>1</v>
      </c>
      <c r="F537" s="32">
        <v>2670</v>
      </c>
      <c r="G537" s="31">
        <v>0.50930900000000001</v>
      </c>
      <c r="H537" s="5">
        <f t="shared" si="9"/>
        <v>1359.8550299999999</v>
      </c>
      <c r="I537" s="5"/>
      <c r="J537" s="5"/>
      <c r="K537" s="5"/>
    </row>
    <row r="538" spans="1:11">
      <c r="A538" s="31" t="s">
        <v>127</v>
      </c>
      <c r="B538" s="31" t="s">
        <v>148</v>
      </c>
      <c r="C538" s="31" t="s">
        <v>157</v>
      </c>
      <c r="D538" s="31">
        <v>3</v>
      </c>
      <c r="E538" s="31">
        <v>2</v>
      </c>
      <c r="F538" s="32">
        <v>13560</v>
      </c>
      <c r="G538" s="31">
        <v>0.283775</v>
      </c>
      <c r="H538" s="5">
        <f t="shared" si="9"/>
        <v>3847.989</v>
      </c>
      <c r="I538" s="5"/>
      <c r="J538" s="5"/>
      <c r="K538" s="5"/>
    </row>
    <row r="539" spans="1:11">
      <c r="A539" s="31" t="s">
        <v>127</v>
      </c>
      <c r="B539" s="31" t="s">
        <v>148</v>
      </c>
      <c r="C539" s="31" t="s">
        <v>157</v>
      </c>
      <c r="D539" s="31">
        <v>3</v>
      </c>
      <c r="E539" s="31">
        <v>3</v>
      </c>
      <c r="F539" s="32">
        <v>77264</v>
      </c>
      <c r="G539" s="31">
        <v>0.14352500000000001</v>
      </c>
      <c r="H539" s="5">
        <f t="shared" si="9"/>
        <v>11089.315600000002</v>
      </c>
      <c r="I539" s="5"/>
      <c r="J539" s="5"/>
      <c r="K539" s="5"/>
    </row>
    <row r="540" spans="1:11">
      <c r="A540" s="31" t="s">
        <v>127</v>
      </c>
      <c r="B540" s="31" t="s">
        <v>148</v>
      </c>
      <c r="C540" s="31" t="s">
        <v>157</v>
      </c>
      <c r="D540" s="31">
        <v>3</v>
      </c>
      <c r="E540" s="31">
        <v>4</v>
      </c>
      <c r="F540" s="32">
        <v>431665</v>
      </c>
      <c r="G540" s="31">
        <v>5.0721000000000002E-2</v>
      </c>
      <c r="H540" s="5">
        <f t="shared" si="9"/>
        <v>21894.480465000001</v>
      </c>
      <c r="I540" s="5"/>
      <c r="J540" s="5"/>
      <c r="K540" s="5"/>
    </row>
    <row r="541" spans="1:11">
      <c r="A541" s="31" t="s">
        <v>127</v>
      </c>
      <c r="B541" s="31" t="s">
        <v>148</v>
      </c>
      <c r="C541" s="31" t="s">
        <v>157</v>
      </c>
      <c r="D541" s="31">
        <v>3</v>
      </c>
      <c r="E541" s="31">
        <v>5</v>
      </c>
      <c r="F541" s="32">
        <v>1315920</v>
      </c>
      <c r="G541" s="31">
        <v>9.5940000000000001E-3</v>
      </c>
      <c r="H541" s="5">
        <f t="shared" si="9"/>
        <v>12624.93648</v>
      </c>
      <c r="I541" s="5"/>
      <c r="J541" s="5"/>
      <c r="K541" s="5"/>
    </row>
    <row r="542" spans="1:11">
      <c r="A542" s="31" t="s">
        <v>127</v>
      </c>
      <c r="B542" s="31" t="s">
        <v>148</v>
      </c>
      <c r="C542" s="31" t="s">
        <v>157</v>
      </c>
      <c r="D542" s="31">
        <v>3</v>
      </c>
      <c r="E542" s="31">
        <v>6</v>
      </c>
      <c r="F542" s="32">
        <v>3920170</v>
      </c>
      <c r="G542" s="31">
        <v>2.3280000000000002E-3</v>
      </c>
      <c r="H542" s="5">
        <f t="shared" si="9"/>
        <v>9126.1557600000015</v>
      </c>
      <c r="I542" s="5"/>
      <c r="J542" s="5"/>
      <c r="K542" s="5"/>
    </row>
    <row r="543" spans="1:11">
      <c r="A543" s="31" t="s">
        <v>127</v>
      </c>
      <c r="B543" s="31" t="s">
        <v>148</v>
      </c>
      <c r="C543" s="31" t="s">
        <v>157</v>
      </c>
      <c r="D543" s="31">
        <v>3</v>
      </c>
      <c r="E543" s="31">
        <v>7</v>
      </c>
      <c r="F543" s="32">
        <v>9995266</v>
      </c>
      <c r="G543" s="31">
        <v>4.9899999999999999E-4</v>
      </c>
      <c r="H543" s="5">
        <f t="shared" si="9"/>
        <v>4987.6377339999999</v>
      </c>
      <c r="I543" s="5"/>
      <c r="J543" s="5"/>
      <c r="K543" s="5"/>
    </row>
    <row r="544" spans="1:11">
      <c r="A544" s="31" t="s">
        <v>127</v>
      </c>
      <c r="B544" s="31" t="s">
        <v>148</v>
      </c>
      <c r="C544" s="31" t="s">
        <v>157</v>
      </c>
      <c r="D544" s="31">
        <v>3</v>
      </c>
      <c r="E544" s="31">
        <v>8</v>
      </c>
      <c r="F544" s="32">
        <v>23428572</v>
      </c>
      <c r="G544" s="31">
        <v>1.92E-4</v>
      </c>
      <c r="H544" s="5">
        <f t="shared" si="9"/>
        <v>4498.2858240000005</v>
      </c>
      <c r="I544" s="5"/>
      <c r="J544" s="5"/>
      <c r="K544" s="5"/>
    </row>
    <row r="545" spans="1:11">
      <c r="A545" s="31" t="s">
        <v>127</v>
      </c>
      <c r="B545" s="31" t="s">
        <v>148</v>
      </c>
      <c r="C545" s="31" t="s">
        <v>157</v>
      </c>
      <c r="D545" s="31">
        <v>3</v>
      </c>
      <c r="E545" s="31">
        <v>9</v>
      </c>
      <c r="F545" s="32">
        <v>100000000</v>
      </c>
      <c r="G545" s="31">
        <v>5.7000000000000003E-5</v>
      </c>
      <c r="H545" s="5">
        <f t="shared" si="9"/>
        <v>5700</v>
      </c>
      <c r="I545" s="5"/>
      <c r="J545" s="5"/>
      <c r="K545" s="5"/>
    </row>
    <row r="546" spans="1:11">
      <c r="A546" s="31" t="s">
        <v>127</v>
      </c>
      <c r="B546" s="31" t="s">
        <v>148</v>
      </c>
      <c r="C546" s="31" t="s">
        <v>64</v>
      </c>
      <c r="D546" s="31">
        <v>3</v>
      </c>
      <c r="E546" s="31">
        <v>1</v>
      </c>
      <c r="F546" s="32">
        <v>2772</v>
      </c>
      <c r="G546" s="31">
        <v>0.28694199999999997</v>
      </c>
      <c r="H546" s="5">
        <f t="shared" si="9"/>
        <v>795.40322399999991</v>
      </c>
      <c r="I546" s="5"/>
      <c r="J546" s="5"/>
      <c r="K546" s="5"/>
    </row>
    <row r="547" spans="1:11">
      <c r="A547" s="31" t="s">
        <v>127</v>
      </c>
      <c r="B547" s="31" t="s">
        <v>148</v>
      </c>
      <c r="C547" s="31" t="s">
        <v>64</v>
      </c>
      <c r="D547" s="31">
        <v>3</v>
      </c>
      <c r="E547" s="31">
        <v>2</v>
      </c>
      <c r="F547" s="32">
        <v>5971</v>
      </c>
      <c r="G547" s="31">
        <v>0.21962599999999999</v>
      </c>
      <c r="H547" s="5">
        <f t="shared" si="9"/>
        <v>1311.3868459999999</v>
      </c>
      <c r="I547" s="5"/>
      <c r="J547" s="5"/>
      <c r="K547" s="5"/>
    </row>
    <row r="548" spans="1:11">
      <c r="A548" s="31" t="s">
        <v>127</v>
      </c>
      <c r="B548" s="31" t="s">
        <v>148</v>
      </c>
      <c r="C548" s="31" t="s">
        <v>64</v>
      </c>
      <c r="D548" s="31">
        <v>3</v>
      </c>
      <c r="E548" s="31">
        <v>3</v>
      </c>
      <c r="F548" s="32">
        <v>18959</v>
      </c>
      <c r="G548" s="31">
        <v>0.24268899999999999</v>
      </c>
      <c r="H548" s="5">
        <f t="shared" si="9"/>
        <v>4601.1407509999999</v>
      </c>
      <c r="I548" s="5"/>
      <c r="J548" s="5"/>
      <c r="K548" s="5"/>
    </row>
    <row r="549" spans="1:11">
      <c r="A549" s="31" t="s">
        <v>127</v>
      </c>
      <c r="B549" s="31" t="s">
        <v>148</v>
      </c>
      <c r="C549" s="31" t="s">
        <v>64</v>
      </c>
      <c r="D549" s="31">
        <v>3</v>
      </c>
      <c r="E549" s="31">
        <v>4</v>
      </c>
      <c r="F549" s="32">
        <v>100623</v>
      </c>
      <c r="G549" s="31">
        <v>0.192827</v>
      </c>
      <c r="H549" s="5">
        <f t="shared" si="9"/>
        <v>19402.831221</v>
      </c>
      <c r="I549" s="5"/>
      <c r="J549" s="5"/>
      <c r="K549" s="5"/>
    </row>
    <row r="550" spans="1:11">
      <c r="A550" s="31" t="s">
        <v>127</v>
      </c>
      <c r="B550" s="31" t="s">
        <v>148</v>
      </c>
      <c r="C550" s="31" t="s">
        <v>64</v>
      </c>
      <c r="D550" s="31">
        <v>3</v>
      </c>
      <c r="E550" s="31">
        <v>5</v>
      </c>
      <c r="F550" s="32">
        <v>586709</v>
      </c>
      <c r="G550" s="31">
        <v>4.9093999999999999E-2</v>
      </c>
      <c r="H550" s="5">
        <f t="shared" si="9"/>
        <v>28803.891646</v>
      </c>
      <c r="I550" s="5"/>
      <c r="J550" s="5"/>
      <c r="K550" s="5"/>
    </row>
    <row r="551" spans="1:11">
      <c r="A551" s="31" t="s">
        <v>127</v>
      </c>
      <c r="B551" s="31" t="s">
        <v>148</v>
      </c>
      <c r="C551" s="31" t="s">
        <v>64</v>
      </c>
      <c r="D551" s="31">
        <v>3</v>
      </c>
      <c r="E551" s="31">
        <v>6</v>
      </c>
      <c r="F551" s="32">
        <v>2093160</v>
      </c>
      <c r="G551" s="31">
        <v>6.9550000000000002E-3</v>
      </c>
      <c r="H551" s="5">
        <f t="shared" si="9"/>
        <v>14557.927800000001</v>
      </c>
      <c r="I551" s="5"/>
      <c r="J551" s="5"/>
      <c r="K551" s="5"/>
    </row>
    <row r="552" spans="1:11">
      <c r="A552" s="31" t="s">
        <v>127</v>
      </c>
      <c r="B552" s="31" t="s">
        <v>148</v>
      </c>
      <c r="C552" s="31" t="s">
        <v>64</v>
      </c>
      <c r="D552" s="31">
        <v>3</v>
      </c>
      <c r="E552" s="31">
        <v>7</v>
      </c>
      <c r="F552" s="32">
        <v>6286301</v>
      </c>
      <c r="G552" s="31">
        <v>1.4239999999999999E-3</v>
      </c>
      <c r="H552" s="5">
        <f t="shared" si="9"/>
        <v>8951.6926239999993</v>
      </c>
      <c r="I552" s="5"/>
      <c r="J552" s="5"/>
      <c r="K552" s="5"/>
    </row>
    <row r="553" spans="1:11">
      <c r="A553" s="31" t="s">
        <v>127</v>
      </c>
      <c r="B553" s="31" t="s">
        <v>148</v>
      </c>
      <c r="C553" s="31" t="s">
        <v>64</v>
      </c>
      <c r="D553" s="31">
        <v>3</v>
      </c>
      <c r="E553" s="31">
        <v>8</v>
      </c>
      <c r="F553" s="32">
        <v>18997192</v>
      </c>
      <c r="G553" s="31">
        <v>3.6499999999999998E-4</v>
      </c>
      <c r="H553" s="5">
        <f t="shared" si="9"/>
        <v>6933.9750799999993</v>
      </c>
      <c r="I553" s="5"/>
      <c r="J553" s="5"/>
      <c r="K553" s="5"/>
    </row>
    <row r="554" spans="1:11">
      <c r="A554" s="31" t="s">
        <v>127</v>
      </c>
      <c r="B554" s="31" t="s">
        <v>148</v>
      </c>
      <c r="C554" s="31" t="s">
        <v>64</v>
      </c>
      <c r="D554" s="31">
        <v>3</v>
      </c>
      <c r="E554" s="31">
        <v>9</v>
      </c>
      <c r="F554" s="32">
        <v>91737484</v>
      </c>
      <c r="G554" s="31">
        <v>7.7999999999999999E-5</v>
      </c>
      <c r="H554" s="5">
        <f t="shared" si="9"/>
        <v>7155.5237520000001</v>
      </c>
      <c r="I554" s="5"/>
      <c r="J554" s="5"/>
      <c r="K554" s="5"/>
    </row>
    <row r="555" spans="1:11">
      <c r="A555" s="31" t="s">
        <v>127</v>
      </c>
      <c r="B555" s="31" t="s">
        <v>148</v>
      </c>
      <c r="C555" s="31" t="s">
        <v>158</v>
      </c>
      <c r="D555" s="31">
        <v>3</v>
      </c>
      <c r="E555" s="31">
        <v>1</v>
      </c>
      <c r="F555" s="32">
        <v>3207</v>
      </c>
      <c r="G555" s="31">
        <v>0.63608299999999995</v>
      </c>
      <c r="H555" s="5">
        <f t="shared" si="9"/>
        <v>2039.9181809999998</v>
      </c>
      <c r="I555" s="5"/>
      <c r="J555" s="5"/>
      <c r="K555" s="5"/>
    </row>
    <row r="556" spans="1:11">
      <c r="A556" s="31" t="s">
        <v>127</v>
      </c>
      <c r="B556" s="31" t="s">
        <v>148</v>
      </c>
      <c r="C556" s="31" t="s">
        <v>158</v>
      </c>
      <c r="D556" s="31">
        <v>3</v>
      </c>
      <c r="E556" s="31">
        <v>2</v>
      </c>
      <c r="F556" s="32">
        <v>16998</v>
      </c>
      <c r="G556" s="31">
        <v>0.24046899999999999</v>
      </c>
      <c r="H556" s="5">
        <f t="shared" si="9"/>
        <v>4087.4920619999998</v>
      </c>
      <c r="I556" s="5"/>
      <c r="J556" s="5"/>
      <c r="K556" s="5"/>
    </row>
    <row r="557" spans="1:11">
      <c r="A557" s="31" t="s">
        <v>127</v>
      </c>
      <c r="B557" s="31" t="s">
        <v>148</v>
      </c>
      <c r="C557" s="31" t="s">
        <v>158</v>
      </c>
      <c r="D557" s="31">
        <v>3</v>
      </c>
      <c r="E557" s="31">
        <v>3</v>
      </c>
      <c r="F557" s="32">
        <v>82389</v>
      </c>
      <c r="G557" s="31">
        <v>8.7323999999999999E-2</v>
      </c>
      <c r="H557" s="5">
        <f t="shared" si="9"/>
        <v>7194.5370359999997</v>
      </c>
      <c r="I557" s="5"/>
      <c r="J557" s="5"/>
      <c r="K557" s="5"/>
    </row>
    <row r="558" spans="1:11">
      <c r="A558" s="31" t="s">
        <v>127</v>
      </c>
      <c r="B558" s="31" t="s">
        <v>148</v>
      </c>
      <c r="C558" s="31" t="s">
        <v>158</v>
      </c>
      <c r="D558" s="31">
        <v>3</v>
      </c>
      <c r="E558" s="31">
        <v>4</v>
      </c>
      <c r="F558" s="32">
        <v>398437</v>
      </c>
      <c r="G558" s="31">
        <v>2.8575E-2</v>
      </c>
      <c r="H558" s="5">
        <f t="shared" si="9"/>
        <v>11385.337275</v>
      </c>
      <c r="I558" s="5"/>
      <c r="J558" s="5"/>
      <c r="K558" s="5"/>
    </row>
    <row r="559" spans="1:11">
      <c r="A559" s="31" t="s">
        <v>127</v>
      </c>
      <c r="B559" s="31" t="s">
        <v>148</v>
      </c>
      <c r="C559" s="31" t="s">
        <v>158</v>
      </c>
      <c r="D559" s="31">
        <v>3</v>
      </c>
      <c r="E559" s="31">
        <v>5</v>
      </c>
      <c r="F559" s="32">
        <v>1209512</v>
      </c>
      <c r="G559" s="31">
        <v>5.6259999999999999E-3</v>
      </c>
      <c r="H559" s="5">
        <f t="shared" si="9"/>
        <v>6804.7145119999996</v>
      </c>
      <c r="I559" s="5"/>
      <c r="J559" s="5"/>
      <c r="K559" s="5"/>
    </row>
    <row r="560" spans="1:11">
      <c r="A560" s="31" t="s">
        <v>127</v>
      </c>
      <c r="B560" s="31" t="s">
        <v>148</v>
      </c>
      <c r="C560" s="31" t="s">
        <v>158</v>
      </c>
      <c r="D560" s="31">
        <v>3</v>
      </c>
      <c r="E560" s="31">
        <v>6</v>
      </c>
      <c r="F560" s="32">
        <v>3187556</v>
      </c>
      <c r="G560" s="31">
        <v>1.3669999999999999E-3</v>
      </c>
      <c r="H560" s="5">
        <f t="shared" si="9"/>
        <v>4357.3890519999995</v>
      </c>
      <c r="I560" s="5"/>
      <c r="J560" s="5"/>
      <c r="K560" s="5"/>
    </row>
    <row r="561" spans="1:11">
      <c r="A561" s="31" t="s">
        <v>127</v>
      </c>
      <c r="B561" s="31" t="s">
        <v>148</v>
      </c>
      <c r="C561" s="31" t="s">
        <v>158</v>
      </c>
      <c r="D561" s="31">
        <v>3</v>
      </c>
      <c r="E561" s="31">
        <v>7</v>
      </c>
      <c r="F561" s="32">
        <v>7869480</v>
      </c>
      <c r="G561" s="31">
        <v>3.97E-4</v>
      </c>
      <c r="H561" s="5">
        <f t="shared" si="9"/>
        <v>3124.1835599999999</v>
      </c>
      <c r="I561" s="5"/>
      <c r="J561" s="5"/>
      <c r="K561" s="5"/>
    </row>
    <row r="562" spans="1:11">
      <c r="A562" s="31" t="s">
        <v>127</v>
      </c>
      <c r="B562" s="31" t="s">
        <v>148</v>
      </c>
      <c r="C562" s="31" t="s">
        <v>158</v>
      </c>
      <c r="D562" s="31">
        <v>3</v>
      </c>
      <c r="E562" s="31">
        <v>8</v>
      </c>
      <c r="F562" s="32">
        <v>21497106</v>
      </c>
      <c r="G562" s="31">
        <v>1.2899999999999999E-4</v>
      </c>
      <c r="H562" s="5">
        <f t="shared" si="9"/>
        <v>2773.1266739999996</v>
      </c>
      <c r="I562" s="5"/>
      <c r="J562" s="5"/>
      <c r="K562" s="5"/>
    </row>
    <row r="563" spans="1:11">
      <c r="A563" s="31" t="s">
        <v>127</v>
      </c>
      <c r="B563" s="31" t="s">
        <v>148</v>
      </c>
      <c r="C563" s="31" t="s">
        <v>158</v>
      </c>
      <c r="D563" s="31">
        <v>3</v>
      </c>
      <c r="E563" s="31">
        <v>9</v>
      </c>
      <c r="F563" s="32">
        <v>100000000</v>
      </c>
      <c r="G563" s="31">
        <v>3.0000000000000001E-5</v>
      </c>
      <c r="H563" s="5">
        <f t="shared" si="9"/>
        <v>3000</v>
      </c>
      <c r="I563" s="5"/>
      <c r="J563" s="5"/>
      <c r="K563" s="5"/>
    </row>
    <row r="564" spans="1:11">
      <c r="A564" s="31" t="s">
        <v>127</v>
      </c>
      <c r="B564" s="31" t="s">
        <v>148</v>
      </c>
      <c r="C564" s="31" t="s">
        <v>159</v>
      </c>
      <c r="D564" s="31">
        <v>3</v>
      </c>
      <c r="E564" s="31">
        <v>1</v>
      </c>
      <c r="F564" s="32">
        <v>2852</v>
      </c>
      <c r="G564" s="31">
        <v>0.59712500000000002</v>
      </c>
      <c r="H564" s="5">
        <f t="shared" si="9"/>
        <v>1703.0005000000001</v>
      </c>
      <c r="I564" s="5"/>
      <c r="J564" s="5"/>
      <c r="K564" s="5"/>
    </row>
    <row r="565" spans="1:11">
      <c r="A565" s="31" t="s">
        <v>127</v>
      </c>
      <c r="B565" s="31" t="s">
        <v>148</v>
      </c>
      <c r="C565" s="31" t="s">
        <v>159</v>
      </c>
      <c r="D565" s="31">
        <v>3</v>
      </c>
      <c r="E565" s="31">
        <v>2</v>
      </c>
      <c r="F565" s="32">
        <v>15888</v>
      </c>
      <c r="G565" s="31">
        <v>0.27824399999999999</v>
      </c>
      <c r="H565" s="5">
        <f t="shared" si="9"/>
        <v>4420.7406719999999</v>
      </c>
      <c r="I565" s="5"/>
      <c r="J565" s="5"/>
      <c r="K565" s="5"/>
    </row>
    <row r="566" spans="1:11">
      <c r="A566" s="31" t="s">
        <v>127</v>
      </c>
      <c r="B566" s="31" t="s">
        <v>148</v>
      </c>
      <c r="C566" s="31" t="s">
        <v>159</v>
      </c>
      <c r="D566" s="31">
        <v>3</v>
      </c>
      <c r="E566" s="31">
        <v>3</v>
      </c>
      <c r="F566" s="32">
        <v>72748</v>
      </c>
      <c r="G566" s="31">
        <v>8.7702000000000002E-2</v>
      </c>
      <c r="H566" s="5">
        <f t="shared" si="9"/>
        <v>6380.1450960000002</v>
      </c>
      <c r="I566" s="5"/>
      <c r="J566" s="5"/>
      <c r="K566" s="5"/>
    </row>
    <row r="567" spans="1:11">
      <c r="A567" s="31" t="s">
        <v>127</v>
      </c>
      <c r="B567" s="31" t="s">
        <v>148</v>
      </c>
      <c r="C567" s="31" t="s">
        <v>159</v>
      </c>
      <c r="D567" s="31">
        <v>3</v>
      </c>
      <c r="E567" s="31">
        <v>4</v>
      </c>
      <c r="F567" s="32">
        <v>381650</v>
      </c>
      <c r="G567" s="31">
        <v>2.8419E-2</v>
      </c>
      <c r="H567" s="5">
        <f t="shared" si="9"/>
        <v>10846.111349999999</v>
      </c>
      <c r="I567" s="5"/>
      <c r="J567" s="5"/>
      <c r="K567" s="5"/>
    </row>
    <row r="568" spans="1:11">
      <c r="A568" s="31" t="s">
        <v>127</v>
      </c>
      <c r="B568" s="31" t="s">
        <v>148</v>
      </c>
      <c r="C568" s="31" t="s">
        <v>159</v>
      </c>
      <c r="D568" s="31">
        <v>3</v>
      </c>
      <c r="E568" s="31">
        <v>5</v>
      </c>
      <c r="F568" s="32">
        <v>1121920</v>
      </c>
      <c r="G568" s="31">
        <v>6.3959999999999998E-3</v>
      </c>
      <c r="H568" s="5">
        <f t="shared" si="9"/>
        <v>7175.8003199999994</v>
      </c>
      <c r="I568" s="5"/>
      <c r="J568" s="5"/>
      <c r="K568" s="5"/>
    </row>
    <row r="569" spans="1:11">
      <c r="A569" s="31" t="s">
        <v>127</v>
      </c>
      <c r="B569" s="31" t="s">
        <v>148</v>
      </c>
      <c r="C569" s="31" t="s">
        <v>159</v>
      </c>
      <c r="D569" s="31">
        <v>3</v>
      </c>
      <c r="E569" s="31">
        <v>6</v>
      </c>
      <c r="F569" s="32">
        <v>2997557</v>
      </c>
      <c r="G569" s="31">
        <v>1.5219999999999999E-3</v>
      </c>
      <c r="H569" s="5">
        <f t="shared" si="9"/>
        <v>4562.2817539999996</v>
      </c>
      <c r="I569" s="5"/>
      <c r="J569" s="5"/>
      <c r="K569" s="5"/>
    </row>
    <row r="570" spans="1:11">
      <c r="A570" s="31" t="s">
        <v>127</v>
      </c>
      <c r="B570" s="31" t="s">
        <v>148</v>
      </c>
      <c r="C570" s="31" t="s">
        <v>159</v>
      </c>
      <c r="D570" s="31">
        <v>3</v>
      </c>
      <c r="E570" s="31">
        <v>7</v>
      </c>
      <c r="F570" s="32">
        <v>7643314</v>
      </c>
      <c r="G570" s="31">
        <v>4.2999999999999999E-4</v>
      </c>
      <c r="H570" s="5">
        <f t="shared" si="9"/>
        <v>3286.6250199999999</v>
      </c>
      <c r="I570" s="5"/>
      <c r="J570" s="5"/>
      <c r="K570" s="5"/>
    </row>
    <row r="571" spans="1:11">
      <c r="A571" s="31" t="s">
        <v>127</v>
      </c>
      <c r="B571" s="31" t="s">
        <v>148</v>
      </c>
      <c r="C571" s="31" t="s">
        <v>159</v>
      </c>
      <c r="D571" s="31">
        <v>3</v>
      </c>
      <c r="E571" s="31">
        <v>8</v>
      </c>
      <c r="F571" s="32">
        <v>21359832</v>
      </c>
      <c r="G571" s="31">
        <v>1.3200000000000001E-4</v>
      </c>
      <c r="H571" s="5">
        <f t="shared" si="9"/>
        <v>2819.497824</v>
      </c>
      <c r="I571" s="5"/>
      <c r="J571" s="5"/>
      <c r="K571" s="5"/>
    </row>
    <row r="572" spans="1:11">
      <c r="A572" s="31" t="s">
        <v>127</v>
      </c>
      <c r="B572" s="31" t="s">
        <v>148</v>
      </c>
      <c r="C572" s="31" t="s">
        <v>159</v>
      </c>
      <c r="D572" s="31">
        <v>3</v>
      </c>
      <c r="E572" s="31">
        <v>9</v>
      </c>
      <c r="F572" s="32">
        <v>100000000</v>
      </c>
      <c r="G572" s="31">
        <v>3.0000000000000001E-5</v>
      </c>
      <c r="H572" s="5">
        <f t="shared" si="9"/>
        <v>3000</v>
      </c>
      <c r="I572" s="5"/>
      <c r="J572" s="5"/>
      <c r="K572" s="5"/>
    </row>
  </sheetData>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31"/>
  <sheetViews>
    <sheetView workbookViewId="0">
      <selection activeCell="H28" sqref="H28"/>
    </sheetView>
  </sheetViews>
  <sheetFormatPr defaultRowHeight="15"/>
  <cols>
    <col min="2" max="2" width="12.42578125" bestFit="1" customWidth="1"/>
    <col min="6" max="6" width="21.85546875" bestFit="1" customWidth="1"/>
    <col min="14" max="14" width="14.85546875" customWidth="1"/>
    <col min="15" max="16" width="9.42578125" bestFit="1" customWidth="1"/>
  </cols>
  <sheetData>
    <row r="1" spans="1:19">
      <c r="A1" s="30" t="s">
        <v>142</v>
      </c>
      <c r="B1" s="30" t="s">
        <v>143</v>
      </c>
      <c r="C1" s="30" t="s">
        <v>144</v>
      </c>
      <c r="D1" s="30" t="s">
        <v>145</v>
      </c>
      <c r="E1" s="30" t="s">
        <v>160</v>
      </c>
      <c r="F1" s="30" t="s">
        <v>161</v>
      </c>
      <c r="M1" s="34"/>
      <c r="N1" s="34" t="s">
        <v>163</v>
      </c>
      <c r="O1" s="34" t="s">
        <v>164</v>
      </c>
      <c r="P1" s="34" t="s">
        <v>165</v>
      </c>
      <c r="R1" s="34"/>
      <c r="S1" s="34" t="s">
        <v>167</v>
      </c>
    </row>
    <row r="2" spans="1:19">
      <c r="A2" s="31" t="s">
        <v>162</v>
      </c>
      <c r="B2" s="31" t="s">
        <v>150</v>
      </c>
      <c r="C2" s="33" t="s">
        <v>46</v>
      </c>
      <c r="D2" s="33">
        <v>1</v>
      </c>
      <c r="E2" s="33">
        <v>943</v>
      </c>
      <c r="F2" s="33">
        <v>0.24033599999999999</v>
      </c>
      <c r="G2">
        <f>E2*F2</f>
        <v>226.63684799999999</v>
      </c>
      <c r="M2" s="34" t="s">
        <v>138</v>
      </c>
      <c r="N2" s="51">
        <v>6374</v>
      </c>
      <c r="O2" s="51">
        <v>25790</v>
      </c>
      <c r="P2" s="51">
        <v>50530</v>
      </c>
      <c r="R2" s="34" t="s">
        <v>166</v>
      </c>
      <c r="S2" s="172">
        <v>8.5000000000000006E-2</v>
      </c>
    </row>
    <row r="3" spans="1:19">
      <c r="A3" s="31" t="s">
        <v>162</v>
      </c>
      <c r="B3" s="31" t="s">
        <v>150</v>
      </c>
      <c r="C3" s="33" t="s">
        <v>46</v>
      </c>
      <c r="D3" s="33">
        <v>2</v>
      </c>
      <c r="E3" s="33">
        <v>4239</v>
      </c>
      <c r="F3" s="33">
        <v>0.50055099999999997</v>
      </c>
      <c r="G3" s="34">
        <f t="shared" ref="G3:G31" si="0">E3*F3</f>
        <v>2121.835689</v>
      </c>
    </row>
    <row r="4" spans="1:19" ht="15.75" thickBot="1">
      <c r="A4" s="31" t="s">
        <v>162</v>
      </c>
      <c r="B4" s="31" t="s">
        <v>150</v>
      </c>
      <c r="C4" s="33" t="s">
        <v>46</v>
      </c>
      <c r="D4" s="33">
        <v>3</v>
      </c>
      <c r="E4" s="33">
        <v>18720</v>
      </c>
      <c r="F4" s="33">
        <v>0.19008900000000001</v>
      </c>
      <c r="G4" s="34">
        <f t="shared" si="0"/>
        <v>3558.4660800000001</v>
      </c>
      <c r="M4" s="34" t="s">
        <v>177</v>
      </c>
      <c r="N4" s="34"/>
      <c r="O4" s="34"/>
      <c r="P4" s="34"/>
    </row>
    <row r="5" spans="1:19" ht="15.75" thickBot="1">
      <c r="A5" s="31" t="s">
        <v>162</v>
      </c>
      <c r="B5" s="31" t="s">
        <v>150</v>
      </c>
      <c r="C5" s="33" t="s">
        <v>46</v>
      </c>
      <c r="D5" s="33">
        <v>4</v>
      </c>
      <c r="E5" s="33">
        <v>84728</v>
      </c>
      <c r="F5" s="33">
        <v>5.5169000000000003E-2</v>
      </c>
      <c r="G5" s="34">
        <f t="shared" si="0"/>
        <v>4674.3590320000003</v>
      </c>
      <c r="M5" s="36" t="s">
        <v>167</v>
      </c>
      <c r="N5" s="37" t="s">
        <v>168</v>
      </c>
      <c r="O5" s="37" t="s">
        <v>169</v>
      </c>
      <c r="P5" s="37" t="s">
        <v>170</v>
      </c>
    </row>
    <row r="6" spans="1:19" ht="15.75" thickBot="1">
      <c r="A6" s="31" t="s">
        <v>162</v>
      </c>
      <c r="B6" s="31" t="s">
        <v>150</v>
      </c>
      <c r="C6" s="33" t="s">
        <v>46</v>
      </c>
      <c r="D6" s="33">
        <v>5</v>
      </c>
      <c r="E6" s="33">
        <v>471106</v>
      </c>
      <c r="F6" s="33">
        <v>1.0874E-2</v>
      </c>
      <c r="G6" s="34">
        <f t="shared" si="0"/>
        <v>5122.8066440000002</v>
      </c>
      <c r="M6" s="38" t="s">
        <v>171</v>
      </c>
      <c r="N6" s="144">
        <v>1.8610000000000001E-7</v>
      </c>
      <c r="O6" s="144">
        <v>1.8610000000000001E-7</v>
      </c>
      <c r="P6" s="144">
        <v>1.8610000000000001E-7</v>
      </c>
    </row>
    <row r="7" spans="1:19" ht="15.75" thickBot="1">
      <c r="A7" s="31" t="s">
        <v>162</v>
      </c>
      <c r="B7" s="31" t="s">
        <v>150</v>
      </c>
      <c r="C7" s="33" t="s">
        <v>46</v>
      </c>
      <c r="D7" s="33">
        <v>6</v>
      </c>
      <c r="E7" s="33">
        <v>1362015</v>
      </c>
      <c r="F7" s="33">
        <v>2.2179999999999999E-3</v>
      </c>
      <c r="G7" s="34">
        <f t="shared" si="0"/>
        <v>3020.9492700000001</v>
      </c>
      <c r="M7" s="38" t="s">
        <v>172</v>
      </c>
      <c r="N7" s="39">
        <v>2</v>
      </c>
      <c r="O7" s="39">
        <v>2</v>
      </c>
      <c r="P7" s="39">
        <v>2</v>
      </c>
    </row>
    <row r="8" spans="1:19" ht="15.75" thickBot="1">
      <c r="A8" s="31" t="s">
        <v>162</v>
      </c>
      <c r="B8" s="31" t="s">
        <v>150</v>
      </c>
      <c r="C8" s="33" t="s">
        <v>46</v>
      </c>
      <c r="D8" s="33">
        <v>7</v>
      </c>
      <c r="E8" s="33">
        <v>3520028</v>
      </c>
      <c r="F8" s="33">
        <v>5.3799999999999996E-4</v>
      </c>
      <c r="G8" s="34">
        <f t="shared" si="0"/>
        <v>1893.7750639999999</v>
      </c>
      <c r="M8" s="38" t="s">
        <v>173</v>
      </c>
      <c r="N8" s="39">
        <v>1.4999999999999999E-2</v>
      </c>
      <c r="O8" s="39">
        <v>1.4999999999999999E-2</v>
      </c>
      <c r="P8" s="39">
        <v>1.4999999999999999E-2</v>
      </c>
    </row>
    <row r="9" spans="1:19" ht="15.75" thickBot="1">
      <c r="A9" s="31" t="s">
        <v>162</v>
      </c>
      <c r="B9" s="31" t="s">
        <v>150</v>
      </c>
      <c r="C9" s="33" t="s">
        <v>46</v>
      </c>
      <c r="D9" s="33">
        <v>8</v>
      </c>
      <c r="E9" s="33">
        <v>8383497</v>
      </c>
      <c r="F9" s="33">
        <v>1.5799999999999999E-4</v>
      </c>
      <c r="G9" s="34">
        <f t="shared" si="0"/>
        <v>1324.5925259999999</v>
      </c>
      <c r="M9" s="38" t="s">
        <v>174</v>
      </c>
      <c r="N9" s="39">
        <v>1E-3</v>
      </c>
      <c r="O9" s="39">
        <v>1E-3</v>
      </c>
      <c r="P9" s="39">
        <v>1E-3</v>
      </c>
    </row>
    <row r="10" spans="1:19" ht="15.75" thickBot="1">
      <c r="A10" s="31" t="s">
        <v>162</v>
      </c>
      <c r="B10" s="31" t="s">
        <v>150</v>
      </c>
      <c r="C10" s="33" t="s">
        <v>46</v>
      </c>
      <c r="D10" s="33">
        <v>9</v>
      </c>
      <c r="E10" s="33">
        <v>22047278</v>
      </c>
      <c r="F10" s="33">
        <v>5.3999999999999998E-5</v>
      </c>
      <c r="G10" s="34">
        <f t="shared" si="0"/>
        <v>1190.5530119999999</v>
      </c>
      <c r="M10" s="38" t="s">
        <v>175</v>
      </c>
      <c r="N10" s="39">
        <v>1050</v>
      </c>
      <c r="O10" s="39">
        <v>1050</v>
      </c>
      <c r="P10" s="39">
        <v>1050</v>
      </c>
    </row>
    <row r="11" spans="1:19" ht="15.75" thickBot="1">
      <c r="A11" s="31" t="s">
        <v>162</v>
      </c>
      <c r="B11" s="31" t="s">
        <v>150</v>
      </c>
      <c r="C11" s="33" t="s">
        <v>46</v>
      </c>
      <c r="D11" s="33">
        <v>10</v>
      </c>
      <c r="E11" s="33">
        <v>100000000</v>
      </c>
      <c r="F11" s="33">
        <v>1.2999999999999999E-5</v>
      </c>
      <c r="G11" s="34">
        <f t="shared" si="0"/>
        <v>1300</v>
      </c>
      <c r="M11" s="38" t="s">
        <v>176</v>
      </c>
      <c r="N11" s="39">
        <v>343.14</v>
      </c>
      <c r="O11" s="39">
        <v>520.69000000000005</v>
      </c>
      <c r="P11" s="39">
        <v>186.17</v>
      </c>
    </row>
    <row r="12" spans="1:19">
      <c r="A12" s="31" t="s">
        <v>162</v>
      </c>
      <c r="B12" s="31" t="s">
        <v>150</v>
      </c>
      <c r="C12" s="33" t="s">
        <v>47</v>
      </c>
      <c r="D12" s="33">
        <v>1</v>
      </c>
      <c r="E12" s="33">
        <v>2561</v>
      </c>
      <c r="F12" s="33">
        <v>0.33189299999999999</v>
      </c>
      <c r="G12" s="34">
        <f t="shared" si="0"/>
        <v>849.97797300000002</v>
      </c>
    </row>
    <row r="13" spans="1:19">
      <c r="A13" s="31" t="s">
        <v>162</v>
      </c>
      <c r="B13" s="31" t="s">
        <v>150</v>
      </c>
      <c r="C13" s="33" t="s">
        <v>47</v>
      </c>
      <c r="D13" s="33">
        <v>2</v>
      </c>
      <c r="E13" s="33">
        <v>9708</v>
      </c>
      <c r="F13" s="33">
        <v>0.34747499999999998</v>
      </c>
      <c r="G13" s="34">
        <f t="shared" si="0"/>
        <v>3373.2873</v>
      </c>
    </row>
    <row r="14" spans="1:19">
      <c r="A14" s="31" t="s">
        <v>162</v>
      </c>
      <c r="B14" s="31" t="s">
        <v>150</v>
      </c>
      <c r="C14" s="33" t="s">
        <v>47</v>
      </c>
      <c r="D14" s="33">
        <v>3</v>
      </c>
      <c r="E14" s="33">
        <v>36494</v>
      </c>
      <c r="F14" s="33">
        <v>0.18940000000000001</v>
      </c>
      <c r="G14" s="34">
        <f t="shared" si="0"/>
        <v>6911.9636</v>
      </c>
    </row>
    <row r="15" spans="1:19">
      <c r="A15" s="31" t="s">
        <v>162</v>
      </c>
      <c r="B15" s="31" t="s">
        <v>150</v>
      </c>
      <c r="C15" s="33" t="s">
        <v>47</v>
      </c>
      <c r="D15" s="33">
        <v>4</v>
      </c>
      <c r="E15" s="33">
        <v>138195</v>
      </c>
      <c r="F15" s="33">
        <v>9.8422999999999997E-2</v>
      </c>
      <c r="G15" s="34">
        <f t="shared" si="0"/>
        <v>13601.566484999999</v>
      </c>
    </row>
    <row r="16" spans="1:19">
      <c r="A16" s="31" t="s">
        <v>162</v>
      </c>
      <c r="B16" s="31" t="s">
        <v>150</v>
      </c>
      <c r="C16" s="33" t="s">
        <v>47</v>
      </c>
      <c r="D16" s="33">
        <v>5</v>
      </c>
      <c r="E16" s="33">
        <v>637430</v>
      </c>
      <c r="F16" s="33">
        <v>2.5946E-2</v>
      </c>
      <c r="G16" s="34">
        <f t="shared" si="0"/>
        <v>16538.75878</v>
      </c>
    </row>
    <row r="17" spans="1:7">
      <c r="A17" s="31" t="s">
        <v>162</v>
      </c>
      <c r="B17" s="31" t="s">
        <v>150</v>
      </c>
      <c r="C17" s="33" t="s">
        <v>47</v>
      </c>
      <c r="D17" s="33">
        <v>6</v>
      </c>
      <c r="E17" s="33">
        <v>1882128</v>
      </c>
      <c r="F17" s="33">
        <v>5.1349999999999998E-3</v>
      </c>
      <c r="G17" s="34">
        <f t="shared" si="0"/>
        <v>9664.7272799999992</v>
      </c>
    </row>
    <row r="18" spans="1:7">
      <c r="A18" s="31" t="s">
        <v>162</v>
      </c>
      <c r="B18" s="31" t="s">
        <v>150</v>
      </c>
      <c r="C18" s="33" t="s">
        <v>47</v>
      </c>
      <c r="D18" s="33">
        <v>7</v>
      </c>
      <c r="E18" s="33">
        <v>4933308</v>
      </c>
      <c r="F18" s="33">
        <v>1.2210000000000001E-3</v>
      </c>
      <c r="G18" s="34">
        <f t="shared" si="0"/>
        <v>6023.5690680000007</v>
      </c>
    </row>
    <row r="19" spans="1:7">
      <c r="A19" s="31" t="s">
        <v>162</v>
      </c>
      <c r="B19" s="31" t="s">
        <v>150</v>
      </c>
      <c r="C19" s="33" t="s">
        <v>47</v>
      </c>
      <c r="D19" s="33">
        <v>8</v>
      </c>
      <c r="E19" s="33">
        <v>11116489</v>
      </c>
      <c r="F19" s="33">
        <v>3.1100000000000002E-4</v>
      </c>
      <c r="G19" s="34">
        <f t="shared" si="0"/>
        <v>3457.2280790000004</v>
      </c>
    </row>
    <row r="20" spans="1:7">
      <c r="A20" s="31" t="s">
        <v>162</v>
      </c>
      <c r="B20" s="31" t="s">
        <v>150</v>
      </c>
      <c r="C20" s="33" t="s">
        <v>47</v>
      </c>
      <c r="D20" s="33">
        <v>9</v>
      </c>
      <c r="E20" s="33">
        <v>23803062</v>
      </c>
      <c r="F20" s="33">
        <v>1.4999999999999999E-4</v>
      </c>
      <c r="G20" s="34">
        <f t="shared" si="0"/>
        <v>3570.4592999999995</v>
      </c>
    </row>
    <row r="21" spans="1:7">
      <c r="A21" s="31" t="s">
        <v>162</v>
      </c>
      <c r="B21" s="31" t="s">
        <v>150</v>
      </c>
      <c r="C21" s="33" t="s">
        <v>47</v>
      </c>
      <c r="D21" s="33">
        <v>10</v>
      </c>
      <c r="E21" s="33">
        <v>100000000</v>
      </c>
      <c r="F21" s="33">
        <v>4.6E-5</v>
      </c>
      <c r="G21" s="34">
        <f t="shared" si="0"/>
        <v>4600</v>
      </c>
    </row>
    <row r="22" spans="1:7">
      <c r="A22" s="31" t="s">
        <v>162</v>
      </c>
      <c r="B22" s="31" t="s">
        <v>150</v>
      </c>
      <c r="C22" s="33" t="s">
        <v>49</v>
      </c>
      <c r="D22" s="33">
        <v>1</v>
      </c>
      <c r="E22" s="33">
        <v>2846</v>
      </c>
      <c r="F22" s="33">
        <v>0.19067000000000001</v>
      </c>
      <c r="G22" s="34">
        <f t="shared" si="0"/>
        <v>542.64682000000005</v>
      </c>
    </row>
    <row r="23" spans="1:7">
      <c r="A23" s="31" t="s">
        <v>162</v>
      </c>
      <c r="B23" s="31" t="s">
        <v>150</v>
      </c>
      <c r="C23" s="33" t="s">
        <v>49</v>
      </c>
      <c r="D23" s="33">
        <v>2</v>
      </c>
      <c r="E23" s="33">
        <v>9939</v>
      </c>
      <c r="F23" s="33">
        <v>0.34017799999999998</v>
      </c>
      <c r="G23" s="34">
        <f t="shared" si="0"/>
        <v>3381.0291419999999</v>
      </c>
    </row>
    <row r="24" spans="1:7">
      <c r="A24" s="31" t="s">
        <v>162</v>
      </c>
      <c r="B24" s="31" t="s">
        <v>150</v>
      </c>
      <c r="C24" s="33" t="s">
        <v>49</v>
      </c>
      <c r="D24" s="33">
        <v>3</v>
      </c>
      <c r="E24" s="33">
        <v>42039</v>
      </c>
      <c r="F24" s="33">
        <v>0.27132699999999998</v>
      </c>
      <c r="G24" s="34">
        <f t="shared" si="0"/>
        <v>11406.315752999999</v>
      </c>
    </row>
    <row r="25" spans="1:7">
      <c r="A25" s="31" t="s">
        <v>162</v>
      </c>
      <c r="B25" s="31" t="s">
        <v>150</v>
      </c>
      <c r="C25" s="33" t="s">
        <v>49</v>
      </c>
      <c r="D25" s="33">
        <v>4</v>
      </c>
      <c r="E25" s="33">
        <v>160079</v>
      </c>
      <c r="F25" s="33">
        <v>0.117253</v>
      </c>
      <c r="G25" s="34">
        <f t="shared" si="0"/>
        <v>18769.742986999998</v>
      </c>
    </row>
    <row r="26" spans="1:7">
      <c r="A26" s="31" t="s">
        <v>162</v>
      </c>
      <c r="B26" s="31" t="s">
        <v>150</v>
      </c>
      <c r="C26" s="33" t="s">
        <v>49</v>
      </c>
      <c r="D26" s="33">
        <v>5</v>
      </c>
      <c r="E26" s="33">
        <v>621963</v>
      </c>
      <c r="F26" s="33">
        <v>6.2851000000000004E-2</v>
      </c>
      <c r="G26" s="34">
        <f t="shared" si="0"/>
        <v>39090.996513000006</v>
      </c>
    </row>
    <row r="27" spans="1:7">
      <c r="A27" s="31" t="s">
        <v>162</v>
      </c>
      <c r="B27" s="31" t="s">
        <v>150</v>
      </c>
      <c r="C27" s="33" t="s">
        <v>49</v>
      </c>
      <c r="D27" s="33">
        <v>6</v>
      </c>
      <c r="E27" s="33">
        <v>1773855</v>
      </c>
      <c r="F27" s="33">
        <v>1.3041000000000001E-2</v>
      </c>
      <c r="G27" s="34">
        <f t="shared" si="0"/>
        <v>23132.843055000001</v>
      </c>
    </row>
    <row r="28" spans="1:7">
      <c r="A28" s="31" t="s">
        <v>162</v>
      </c>
      <c r="B28" s="31" t="s">
        <v>150</v>
      </c>
      <c r="C28" s="33" t="s">
        <v>49</v>
      </c>
      <c r="D28" s="33">
        <v>7</v>
      </c>
      <c r="E28" s="33">
        <v>4486033</v>
      </c>
      <c r="F28" s="33">
        <v>3.2190000000000001E-3</v>
      </c>
      <c r="G28" s="34">
        <f t="shared" si="0"/>
        <v>14440.540227</v>
      </c>
    </row>
    <row r="29" spans="1:7">
      <c r="A29" s="31" t="s">
        <v>162</v>
      </c>
      <c r="B29" s="31" t="s">
        <v>150</v>
      </c>
      <c r="C29" s="33" t="s">
        <v>49</v>
      </c>
      <c r="D29" s="33">
        <v>8</v>
      </c>
      <c r="E29" s="33">
        <v>9860349</v>
      </c>
      <c r="F29" s="33">
        <v>9.3099999999999997E-4</v>
      </c>
      <c r="G29" s="34">
        <f t="shared" si="0"/>
        <v>9179.9849190000004</v>
      </c>
    </row>
    <row r="30" spans="1:7">
      <c r="A30" s="31" t="s">
        <v>162</v>
      </c>
      <c r="B30" s="31" t="s">
        <v>150</v>
      </c>
      <c r="C30" s="33" t="s">
        <v>49</v>
      </c>
      <c r="D30" s="33">
        <v>9</v>
      </c>
      <c r="E30" s="33">
        <v>22895265</v>
      </c>
      <c r="F30" s="33">
        <v>4.17E-4</v>
      </c>
      <c r="G30" s="34">
        <f t="shared" si="0"/>
        <v>9547.3255050000007</v>
      </c>
    </row>
    <row r="31" spans="1:7">
      <c r="A31" s="31" t="s">
        <v>162</v>
      </c>
      <c r="B31" s="31" t="s">
        <v>150</v>
      </c>
      <c r="C31" s="33" t="s">
        <v>49</v>
      </c>
      <c r="D31" s="33">
        <v>10</v>
      </c>
      <c r="E31" s="33">
        <v>100000000</v>
      </c>
      <c r="F31" s="33">
        <v>1.13E-4</v>
      </c>
      <c r="G31" s="34">
        <f t="shared" si="0"/>
        <v>11300</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97"/>
  <sheetViews>
    <sheetView topLeftCell="A32" workbookViewId="0">
      <selection activeCell="H28" sqref="H28"/>
    </sheetView>
  </sheetViews>
  <sheetFormatPr defaultRowHeight="15"/>
  <cols>
    <col min="2" max="2" width="12.42578125" bestFit="1" customWidth="1"/>
  </cols>
  <sheetData>
    <row r="1" spans="1:4">
      <c r="A1" t="s">
        <v>178</v>
      </c>
      <c r="B1" t="s">
        <v>2090</v>
      </c>
      <c r="C1" t="s">
        <v>2091</v>
      </c>
      <c r="D1" t="s">
        <v>138</v>
      </c>
    </row>
    <row r="2" spans="1:4">
      <c r="A2" t="s">
        <v>2092</v>
      </c>
      <c r="B2" t="s">
        <v>46</v>
      </c>
      <c r="C2">
        <v>1</v>
      </c>
      <c r="D2">
        <v>3020</v>
      </c>
    </row>
    <row r="3" spans="1:4">
      <c r="A3" s="34" t="s">
        <v>2092</v>
      </c>
      <c r="B3" s="34" t="s">
        <v>46</v>
      </c>
      <c r="C3">
        <v>2</v>
      </c>
      <c r="D3">
        <v>5578</v>
      </c>
    </row>
    <row r="4" spans="1:4">
      <c r="A4" s="34" t="s">
        <v>2092</v>
      </c>
      <c r="B4" s="34" t="s">
        <v>46</v>
      </c>
      <c r="C4">
        <v>3</v>
      </c>
      <c r="D4">
        <v>8255</v>
      </c>
    </row>
    <row r="5" spans="1:4">
      <c r="A5" s="34" t="s">
        <v>2092</v>
      </c>
      <c r="B5" t="s">
        <v>47</v>
      </c>
      <c r="C5" s="34">
        <v>1</v>
      </c>
      <c r="D5">
        <v>5271</v>
      </c>
    </row>
    <row r="6" spans="1:4">
      <c r="A6" s="34" t="s">
        <v>2092</v>
      </c>
      <c r="B6" s="34" t="s">
        <v>47</v>
      </c>
      <c r="C6" s="34">
        <v>2</v>
      </c>
      <c r="D6">
        <v>9658</v>
      </c>
    </row>
    <row r="7" spans="1:4">
      <c r="A7" s="34" t="s">
        <v>2092</v>
      </c>
      <c r="B7" s="34" t="s">
        <v>47</v>
      </c>
      <c r="C7" s="34">
        <v>3</v>
      </c>
      <c r="D7">
        <v>16588</v>
      </c>
    </row>
    <row r="8" spans="1:4">
      <c r="A8" s="34" t="s">
        <v>2092</v>
      </c>
      <c r="B8" t="s">
        <v>49</v>
      </c>
      <c r="C8" s="34">
        <v>1</v>
      </c>
      <c r="D8">
        <v>6973</v>
      </c>
    </row>
    <row r="9" spans="1:4">
      <c r="A9" s="34" t="s">
        <v>2092</v>
      </c>
      <c r="B9" s="34" t="s">
        <v>49</v>
      </c>
      <c r="C9" s="34">
        <v>2</v>
      </c>
      <c r="D9">
        <v>12054</v>
      </c>
    </row>
    <row r="10" spans="1:4">
      <c r="A10" s="34" t="s">
        <v>2092</v>
      </c>
      <c r="B10" s="34" t="s">
        <v>49</v>
      </c>
      <c r="C10" s="34">
        <v>3</v>
      </c>
      <c r="D10">
        <v>23981</v>
      </c>
    </row>
    <row r="11" spans="1:4">
      <c r="A11" s="34" t="s">
        <v>2092</v>
      </c>
      <c r="B11" t="s">
        <v>149</v>
      </c>
      <c r="C11" s="34">
        <v>1</v>
      </c>
      <c r="D11">
        <v>10769</v>
      </c>
    </row>
    <row r="12" spans="1:4">
      <c r="A12" s="34" t="s">
        <v>2092</v>
      </c>
      <c r="B12" s="34" t="s">
        <v>149</v>
      </c>
      <c r="C12" s="34">
        <v>2</v>
      </c>
      <c r="D12">
        <v>27246</v>
      </c>
    </row>
    <row r="13" spans="1:4">
      <c r="A13" s="34" t="s">
        <v>2092</v>
      </c>
      <c r="B13" s="34" t="s">
        <v>149</v>
      </c>
      <c r="C13" s="34">
        <v>3</v>
      </c>
      <c r="D13">
        <v>38498</v>
      </c>
    </row>
    <row r="14" spans="1:4">
      <c r="A14" s="34" t="s">
        <v>2092</v>
      </c>
      <c r="B14" t="s">
        <v>16</v>
      </c>
      <c r="C14" s="34">
        <v>1</v>
      </c>
      <c r="D14">
        <v>6713</v>
      </c>
    </row>
    <row r="15" spans="1:4">
      <c r="A15" s="34" t="s">
        <v>2092</v>
      </c>
      <c r="B15" s="34" t="s">
        <v>16</v>
      </c>
      <c r="C15" s="34">
        <v>2</v>
      </c>
      <c r="D15">
        <v>11880</v>
      </c>
    </row>
    <row r="16" spans="1:4">
      <c r="A16" s="34" t="s">
        <v>2092</v>
      </c>
      <c r="B16" s="34" t="s">
        <v>16</v>
      </c>
      <c r="C16" s="34">
        <v>3</v>
      </c>
      <c r="D16">
        <v>25014</v>
      </c>
    </row>
    <row r="17" spans="1:4">
      <c r="A17" s="34" t="s">
        <v>2092</v>
      </c>
      <c r="B17" t="s">
        <v>128</v>
      </c>
      <c r="C17" s="34">
        <v>1</v>
      </c>
      <c r="D17">
        <v>4156</v>
      </c>
    </row>
    <row r="18" spans="1:4">
      <c r="A18" s="34" t="s">
        <v>2092</v>
      </c>
      <c r="B18" s="34" t="s">
        <v>128</v>
      </c>
      <c r="C18" s="34">
        <v>2</v>
      </c>
      <c r="D18">
        <v>9100</v>
      </c>
    </row>
    <row r="19" spans="1:4">
      <c r="A19" s="34" t="s">
        <v>2092</v>
      </c>
      <c r="B19" s="34" t="s">
        <v>128</v>
      </c>
      <c r="C19" s="34">
        <v>3</v>
      </c>
      <c r="D19">
        <v>14346</v>
      </c>
    </row>
    <row r="20" spans="1:4">
      <c r="A20" s="34" t="s">
        <v>2092</v>
      </c>
      <c r="B20" t="s">
        <v>151</v>
      </c>
      <c r="C20" s="34">
        <v>1</v>
      </c>
      <c r="D20">
        <v>7351</v>
      </c>
    </row>
    <row r="21" spans="1:4">
      <c r="A21" s="34" t="s">
        <v>2092</v>
      </c>
      <c r="B21" s="34" t="s">
        <v>151</v>
      </c>
      <c r="C21" s="34">
        <v>2</v>
      </c>
      <c r="D21">
        <v>12973</v>
      </c>
    </row>
    <row r="22" spans="1:4">
      <c r="A22" s="34" t="s">
        <v>2092</v>
      </c>
      <c r="B22" s="34" t="s">
        <v>151</v>
      </c>
      <c r="C22" s="34">
        <v>3</v>
      </c>
      <c r="D22">
        <v>31937</v>
      </c>
    </row>
    <row r="23" spans="1:4">
      <c r="A23" s="34" t="s">
        <v>2092</v>
      </c>
      <c r="B23" t="s">
        <v>152</v>
      </c>
      <c r="C23" s="34">
        <v>1</v>
      </c>
      <c r="D23">
        <v>3688</v>
      </c>
    </row>
    <row r="24" spans="1:4">
      <c r="A24" s="34" t="s">
        <v>2092</v>
      </c>
      <c r="B24" s="34" t="s">
        <v>152</v>
      </c>
      <c r="C24" s="34">
        <v>2</v>
      </c>
      <c r="D24">
        <v>5737</v>
      </c>
    </row>
    <row r="25" spans="1:4">
      <c r="A25" s="34" t="s">
        <v>2092</v>
      </c>
      <c r="B25" s="34" t="s">
        <v>152</v>
      </c>
      <c r="C25" s="34">
        <v>3</v>
      </c>
      <c r="D25">
        <v>12208</v>
      </c>
    </row>
    <row r="26" spans="1:4">
      <c r="A26" s="34" t="s">
        <v>2092</v>
      </c>
      <c r="B26" t="s">
        <v>153</v>
      </c>
      <c r="C26" s="34">
        <v>1</v>
      </c>
      <c r="D26">
        <v>5822</v>
      </c>
    </row>
    <row r="27" spans="1:4">
      <c r="A27" s="34" t="s">
        <v>2092</v>
      </c>
      <c r="B27" s="34" t="s">
        <v>153</v>
      </c>
      <c r="C27" s="34">
        <v>2</v>
      </c>
      <c r="D27">
        <v>10075</v>
      </c>
    </row>
    <row r="28" spans="1:4">
      <c r="A28" s="34" t="s">
        <v>2092</v>
      </c>
      <c r="B28" s="34" t="s">
        <v>153</v>
      </c>
      <c r="C28" s="34">
        <v>3</v>
      </c>
      <c r="D28">
        <v>17425</v>
      </c>
    </row>
    <row r="29" spans="1:4">
      <c r="A29" s="34" t="s">
        <v>2092</v>
      </c>
      <c r="B29" t="s">
        <v>154</v>
      </c>
      <c r="C29" s="34">
        <v>1</v>
      </c>
      <c r="D29">
        <v>4623</v>
      </c>
    </row>
    <row r="30" spans="1:4">
      <c r="A30" s="34" t="s">
        <v>2092</v>
      </c>
      <c r="B30" s="34" t="s">
        <v>154</v>
      </c>
      <c r="C30" s="34">
        <v>2</v>
      </c>
      <c r="D30">
        <v>7591</v>
      </c>
    </row>
    <row r="31" spans="1:4">
      <c r="A31" s="34" t="s">
        <v>2092</v>
      </c>
      <c r="B31" s="34" t="s">
        <v>154</v>
      </c>
      <c r="C31" s="34">
        <v>3</v>
      </c>
      <c r="D31">
        <v>13789</v>
      </c>
    </row>
    <row r="32" spans="1:4">
      <c r="A32" s="34" t="s">
        <v>2092</v>
      </c>
      <c r="B32" t="s">
        <v>120</v>
      </c>
      <c r="C32" s="34">
        <v>1</v>
      </c>
      <c r="D32">
        <v>8883</v>
      </c>
    </row>
    <row r="33" spans="1:4">
      <c r="A33" s="34" t="s">
        <v>2092</v>
      </c>
      <c r="B33" s="34" t="s">
        <v>120</v>
      </c>
      <c r="C33" s="34">
        <v>2</v>
      </c>
      <c r="D33">
        <v>15042</v>
      </c>
    </row>
    <row r="34" spans="1:4">
      <c r="A34" s="34" t="s">
        <v>2092</v>
      </c>
      <c r="B34" s="34" t="s">
        <v>120</v>
      </c>
      <c r="C34" s="34">
        <v>3</v>
      </c>
      <c r="D34">
        <v>23782</v>
      </c>
    </row>
    <row r="35" spans="1:4">
      <c r="A35" s="34" t="s">
        <v>2092</v>
      </c>
      <c r="B35" t="s">
        <v>65</v>
      </c>
      <c r="C35" s="34">
        <v>1</v>
      </c>
      <c r="D35">
        <v>11461</v>
      </c>
    </row>
    <row r="36" spans="1:4">
      <c r="A36" s="34" t="s">
        <v>2092</v>
      </c>
      <c r="B36" s="34" t="s">
        <v>65</v>
      </c>
      <c r="C36" s="34">
        <v>2</v>
      </c>
      <c r="D36">
        <v>20926</v>
      </c>
    </row>
    <row r="37" spans="1:4">
      <c r="A37" s="34" t="s">
        <v>2092</v>
      </c>
      <c r="B37" s="34" t="s">
        <v>65</v>
      </c>
      <c r="C37" s="34">
        <v>3</v>
      </c>
      <c r="D37">
        <v>34594</v>
      </c>
    </row>
    <row r="38" spans="1:4">
      <c r="A38" s="34" t="s">
        <v>2092</v>
      </c>
      <c r="B38" t="s">
        <v>155</v>
      </c>
      <c r="C38" s="34">
        <v>1</v>
      </c>
      <c r="D38">
        <v>1674</v>
      </c>
    </row>
    <row r="39" spans="1:4">
      <c r="A39" s="34" t="s">
        <v>2092</v>
      </c>
      <c r="B39" s="34" t="s">
        <v>155</v>
      </c>
      <c r="C39" s="34">
        <v>2</v>
      </c>
      <c r="D39">
        <v>4800</v>
      </c>
    </row>
    <row r="40" spans="1:4">
      <c r="A40" s="34" t="s">
        <v>2092</v>
      </c>
      <c r="B40" s="34" t="s">
        <v>155</v>
      </c>
      <c r="C40" s="34">
        <v>3</v>
      </c>
      <c r="D40">
        <v>9862</v>
      </c>
    </row>
    <row r="41" spans="1:4">
      <c r="A41" s="34" t="s">
        <v>2092</v>
      </c>
      <c r="B41" t="s">
        <v>156</v>
      </c>
      <c r="C41" s="34">
        <v>1</v>
      </c>
      <c r="D41">
        <v>2358</v>
      </c>
    </row>
    <row r="42" spans="1:4">
      <c r="A42" s="34" t="s">
        <v>2092</v>
      </c>
      <c r="B42" s="34" t="s">
        <v>156</v>
      </c>
      <c r="C42" s="34">
        <v>2</v>
      </c>
      <c r="D42">
        <v>6334</v>
      </c>
    </row>
    <row r="43" spans="1:4">
      <c r="A43" s="34" t="s">
        <v>2092</v>
      </c>
      <c r="B43" s="34" t="s">
        <v>156</v>
      </c>
      <c r="C43" s="34">
        <v>3</v>
      </c>
      <c r="D43">
        <v>11990</v>
      </c>
    </row>
    <row r="44" spans="1:4">
      <c r="A44" s="34" t="s">
        <v>2092</v>
      </c>
      <c r="B44" t="s">
        <v>157</v>
      </c>
      <c r="C44" s="34">
        <v>1</v>
      </c>
      <c r="D44">
        <v>6811</v>
      </c>
    </row>
    <row r="45" spans="1:4">
      <c r="A45" s="34" t="s">
        <v>2092</v>
      </c>
      <c r="B45" s="34" t="s">
        <v>157</v>
      </c>
      <c r="C45" s="34">
        <v>2</v>
      </c>
      <c r="D45">
        <v>9821</v>
      </c>
    </row>
    <row r="46" spans="1:4">
      <c r="A46" s="34" t="s">
        <v>2092</v>
      </c>
      <c r="B46" s="34" t="s">
        <v>157</v>
      </c>
      <c r="C46" s="34">
        <v>3</v>
      </c>
      <c r="D46">
        <v>16592</v>
      </c>
    </row>
    <row r="47" spans="1:4">
      <c r="A47" s="34" t="s">
        <v>2092</v>
      </c>
      <c r="B47" t="s">
        <v>64</v>
      </c>
      <c r="C47" s="34">
        <v>1</v>
      </c>
      <c r="D47">
        <v>5124</v>
      </c>
    </row>
    <row r="48" spans="1:4">
      <c r="A48" s="34" t="s">
        <v>2092</v>
      </c>
      <c r="B48" s="34" t="s">
        <v>64</v>
      </c>
      <c r="C48" s="34">
        <v>2</v>
      </c>
      <c r="D48">
        <v>12818</v>
      </c>
    </row>
    <row r="49" spans="1:4">
      <c r="A49" s="34" t="s">
        <v>2092</v>
      </c>
      <c r="B49" s="34" t="s">
        <v>64</v>
      </c>
      <c r="C49" s="34">
        <v>3</v>
      </c>
      <c r="D49">
        <v>27245</v>
      </c>
    </row>
    <row r="50" spans="1:4">
      <c r="A50" s="34" t="s">
        <v>2092</v>
      </c>
      <c r="B50" t="s">
        <v>158</v>
      </c>
      <c r="C50" s="34">
        <v>1</v>
      </c>
      <c r="D50">
        <v>2181</v>
      </c>
    </row>
    <row r="51" spans="1:4">
      <c r="A51" s="34" t="s">
        <v>2092</v>
      </c>
      <c r="B51" s="34" t="s">
        <v>158</v>
      </c>
      <c r="C51" s="34">
        <v>2</v>
      </c>
      <c r="D51">
        <v>5514</v>
      </c>
    </row>
    <row r="52" spans="1:4">
      <c r="A52" s="34" t="s">
        <v>2092</v>
      </c>
      <c r="B52" s="34" t="s">
        <v>158</v>
      </c>
      <c r="C52" s="34">
        <v>3</v>
      </c>
      <c r="D52">
        <v>8340</v>
      </c>
    </row>
    <row r="53" spans="1:4">
      <c r="A53" s="34" t="s">
        <v>2092</v>
      </c>
      <c r="B53" t="s">
        <v>159</v>
      </c>
      <c r="C53" s="34">
        <v>1</v>
      </c>
      <c r="D53">
        <v>3095</v>
      </c>
    </row>
    <row r="54" spans="1:4">
      <c r="A54" s="34" t="s">
        <v>2092</v>
      </c>
      <c r="B54" s="34" t="s">
        <v>159</v>
      </c>
      <c r="C54" s="34">
        <v>2</v>
      </c>
      <c r="D54">
        <v>6351</v>
      </c>
    </row>
    <row r="55" spans="1:4">
      <c r="A55" s="34" t="s">
        <v>2092</v>
      </c>
      <c r="B55" s="34" t="s">
        <v>159</v>
      </c>
      <c r="C55" s="34">
        <v>3</v>
      </c>
      <c r="D55">
        <v>11409</v>
      </c>
    </row>
    <row r="56" spans="1:4">
      <c r="A56" s="34" t="s">
        <v>2092</v>
      </c>
      <c r="B56" t="s">
        <v>150</v>
      </c>
      <c r="C56" s="34">
        <v>1</v>
      </c>
      <c r="D56">
        <v>5758</v>
      </c>
    </row>
    <row r="57" spans="1:4">
      <c r="A57" s="34" t="s">
        <v>2092</v>
      </c>
      <c r="B57" s="34" t="s">
        <v>150</v>
      </c>
      <c r="C57" s="34">
        <v>2</v>
      </c>
      <c r="D57">
        <v>11522</v>
      </c>
    </row>
    <row r="58" spans="1:4">
      <c r="A58" s="34" t="s">
        <v>2092</v>
      </c>
      <c r="B58" s="34" t="s">
        <v>150</v>
      </c>
      <c r="C58" s="34">
        <v>3</v>
      </c>
      <c r="D58">
        <v>19481</v>
      </c>
    </row>
    <row r="59" spans="1:4">
      <c r="A59" s="34" t="s">
        <v>2093</v>
      </c>
      <c r="B59" s="34" t="s">
        <v>150</v>
      </c>
      <c r="C59" t="s">
        <v>46</v>
      </c>
      <c r="D59">
        <v>6374</v>
      </c>
    </row>
    <row r="60" spans="1:4">
      <c r="A60" s="34" t="s">
        <v>2093</v>
      </c>
      <c r="B60" s="34" t="s">
        <v>150</v>
      </c>
      <c r="C60" t="s">
        <v>47</v>
      </c>
      <c r="D60">
        <v>25790</v>
      </c>
    </row>
    <row r="61" spans="1:4">
      <c r="A61" s="34" t="s">
        <v>2093</v>
      </c>
      <c r="B61" s="34" t="s">
        <v>150</v>
      </c>
      <c r="C61" t="s">
        <v>49</v>
      </c>
      <c r="D61">
        <v>50530</v>
      </c>
    </row>
    <row r="62" spans="1:4">
      <c r="A62" s="34"/>
    </row>
    <row r="63" spans="1:4">
      <c r="A63" s="34"/>
    </row>
    <row r="64" spans="1:4">
      <c r="A64" s="34"/>
    </row>
    <row r="65" spans="1:1">
      <c r="A65" s="34"/>
    </row>
    <row r="66" spans="1:1">
      <c r="A66" s="34"/>
    </row>
    <row r="67" spans="1:1">
      <c r="A67" s="34"/>
    </row>
    <row r="68" spans="1:1">
      <c r="A68" s="34"/>
    </row>
    <row r="69" spans="1:1">
      <c r="A69" s="34"/>
    </row>
    <row r="70" spans="1:1">
      <c r="A70" s="34"/>
    </row>
    <row r="71" spans="1:1">
      <c r="A71" s="34"/>
    </row>
    <row r="72" spans="1:1">
      <c r="A72" s="34"/>
    </row>
    <row r="73" spans="1:1">
      <c r="A73" s="34"/>
    </row>
    <row r="74" spans="1:1">
      <c r="A74" s="34"/>
    </row>
    <row r="75" spans="1:1">
      <c r="A75" s="34"/>
    </row>
    <row r="76" spans="1:1">
      <c r="A76" s="34"/>
    </row>
    <row r="77" spans="1:1">
      <c r="A77" s="34"/>
    </row>
    <row r="78" spans="1:1">
      <c r="A78" s="34"/>
    </row>
    <row r="79" spans="1:1">
      <c r="A79" s="34"/>
    </row>
    <row r="80" spans="1:1">
      <c r="A80" s="34"/>
    </row>
    <row r="81" spans="1:1">
      <c r="A81" s="34"/>
    </row>
    <row r="82" spans="1:1">
      <c r="A82" s="34"/>
    </row>
    <row r="83" spans="1:1">
      <c r="A83" s="34"/>
    </row>
    <row r="84" spans="1:1">
      <c r="A84" s="34"/>
    </row>
    <row r="85" spans="1:1">
      <c r="A85" s="34"/>
    </row>
    <row r="86" spans="1:1">
      <c r="A86" s="34"/>
    </row>
    <row r="87" spans="1:1">
      <c r="A87" s="34"/>
    </row>
    <row r="88" spans="1:1">
      <c r="A88" s="34"/>
    </row>
    <row r="89" spans="1:1">
      <c r="A89" s="34"/>
    </row>
    <row r="90" spans="1:1">
      <c r="A90" s="34"/>
    </row>
    <row r="91" spans="1:1">
      <c r="A91" s="34"/>
    </row>
    <row r="92" spans="1:1">
      <c r="A92" s="34"/>
    </row>
    <row r="93" spans="1:1">
      <c r="A93" s="34"/>
    </row>
    <row r="94" spans="1:1">
      <c r="A94" s="34"/>
    </row>
    <row r="95" spans="1:1">
      <c r="A95" s="34"/>
    </row>
    <row r="96" spans="1:1">
      <c r="A96" s="34"/>
    </row>
    <row r="97" spans="1:1">
      <c r="A97" s="34"/>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883"/>
  <sheetViews>
    <sheetView workbookViewId="0">
      <selection activeCell="H28" sqref="H28"/>
    </sheetView>
  </sheetViews>
  <sheetFormatPr defaultRowHeight="15"/>
  <cols>
    <col min="4" max="4" width="10.140625" bestFit="1" customWidth="1"/>
  </cols>
  <sheetData>
    <row r="1" spans="1:5">
      <c r="A1" s="34" t="s">
        <v>178</v>
      </c>
      <c r="B1" s="34" t="s">
        <v>2090</v>
      </c>
      <c r="C1" t="s">
        <v>180</v>
      </c>
      <c r="D1" t="s">
        <v>179</v>
      </c>
      <c r="E1" t="s">
        <v>181</v>
      </c>
    </row>
    <row r="2" spans="1:5">
      <c r="A2" s="34" t="s">
        <v>2092</v>
      </c>
      <c r="B2" s="34" t="s">
        <v>46</v>
      </c>
      <c r="C2">
        <v>1</v>
      </c>
      <c r="D2" s="40">
        <v>100000</v>
      </c>
      <c r="E2">
        <v>8.9999999999999998E-4</v>
      </c>
    </row>
    <row r="3" spans="1:5">
      <c r="A3" s="34" t="s">
        <v>2092</v>
      </c>
      <c r="B3" s="34" t="s">
        <v>46</v>
      </c>
      <c r="C3" s="34">
        <v>1</v>
      </c>
      <c r="D3" s="40">
        <v>200000</v>
      </c>
      <c r="E3">
        <v>0</v>
      </c>
    </row>
    <row r="4" spans="1:5">
      <c r="A4" s="34" t="s">
        <v>2092</v>
      </c>
      <c r="B4" s="34" t="s">
        <v>46</v>
      </c>
      <c r="C4" s="34">
        <v>1</v>
      </c>
      <c r="D4" s="40">
        <v>250000</v>
      </c>
      <c r="E4">
        <v>0</v>
      </c>
    </row>
    <row r="5" spans="1:5">
      <c r="A5" s="34" t="s">
        <v>2092</v>
      </c>
      <c r="B5" s="34" t="s">
        <v>46</v>
      </c>
      <c r="C5" s="34">
        <v>1</v>
      </c>
      <c r="D5" s="40">
        <v>300000</v>
      </c>
      <c r="E5">
        <v>3.2000000000000002E-3</v>
      </c>
    </row>
    <row r="6" spans="1:5">
      <c r="A6" s="34" t="s">
        <v>2092</v>
      </c>
      <c r="B6" s="34" t="s">
        <v>46</v>
      </c>
      <c r="C6" s="34">
        <v>1</v>
      </c>
      <c r="D6" s="40">
        <v>500000</v>
      </c>
      <c r="E6">
        <v>1.54E-2</v>
      </c>
    </row>
    <row r="7" spans="1:5">
      <c r="A7" s="34" t="s">
        <v>2092</v>
      </c>
      <c r="B7" s="34" t="s">
        <v>46</v>
      </c>
      <c r="C7" s="34">
        <v>1</v>
      </c>
      <c r="D7" s="40">
        <v>750000</v>
      </c>
      <c r="E7">
        <v>0</v>
      </c>
    </row>
    <row r="8" spans="1:5">
      <c r="A8" s="34" t="s">
        <v>2092</v>
      </c>
      <c r="B8" s="34" t="s">
        <v>46</v>
      </c>
      <c r="C8" s="34">
        <v>1</v>
      </c>
      <c r="D8" s="40">
        <v>1000000</v>
      </c>
      <c r="E8">
        <v>0.9294</v>
      </c>
    </row>
    <row r="9" spans="1:5">
      <c r="A9" s="34" t="s">
        <v>2092</v>
      </c>
      <c r="B9" s="34" t="s">
        <v>46</v>
      </c>
      <c r="C9" s="34">
        <v>1</v>
      </c>
      <c r="D9" s="40">
        <v>1500000</v>
      </c>
      <c r="E9">
        <v>1.6000000000000001E-3</v>
      </c>
    </row>
    <row r="10" spans="1:5">
      <c r="A10" s="34" t="s">
        <v>2092</v>
      </c>
      <c r="B10" s="34" t="s">
        <v>46</v>
      </c>
      <c r="C10" s="34">
        <v>1</v>
      </c>
      <c r="D10" s="40">
        <v>2000000</v>
      </c>
      <c r="E10">
        <v>3.9699999999999999E-2</v>
      </c>
    </row>
    <row r="11" spans="1:5">
      <c r="A11" s="34" t="s">
        <v>2092</v>
      </c>
      <c r="B11" s="34" t="s">
        <v>46</v>
      </c>
      <c r="C11" s="34">
        <v>1</v>
      </c>
      <c r="D11" s="40">
        <v>2500000</v>
      </c>
      <c r="E11">
        <v>0</v>
      </c>
    </row>
    <row r="12" spans="1:5">
      <c r="A12" s="34" t="s">
        <v>2092</v>
      </c>
      <c r="B12" s="34" t="s">
        <v>46</v>
      </c>
      <c r="C12" s="34">
        <v>1</v>
      </c>
      <c r="D12" s="40">
        <v>3000000</v>
      </c>
      <c r="E12">
        <v>1.1000000000000001E-3</v>
      </c>
    </row>
    <row r="13" spans="1:5">
      <c r="A13" s="34" t="s">
        <v>2092</v>
      </c>
      <c r="B13" s="34" t="s">
        <v>46</v>
      </c>
      <c r="C13" s="34">
        <v>1</v>
      </c>
      <c r="D13" s="40">
        <v>4000000</v>
      </c>
      <c r="E13">
        <v>0</v>
      </c>
    </row>
    <row r="14" spans="1:5">
      <c r="A14" s="34" t="s">
        <v>2092</v>
      </c>
      <c r="B14" s="34" t="s">
        <v>46</v>
      </c>
      <c r="C14" s="34">
        <v>1</v>
      </c>
      <c r="D14" s="40">
        <v>5000000</v>
      </c>
      <c r="E14">
        <v>5.4000000000000003E-3</v>
      </c>
    </row>
    <row r="15" spans="1:5">
      <c r="A15" s="34" t="s">
        <v>2092</v>
      </c>
      <c r="B15" s="34" t="s">
        <v>46</v>
      </c>
      <c r="C15" s="34">
        <v>1</v>
      </c>
      <c r="D15" s="40">
        <v>10000000</v>
      </c>
      <c r="E15">
        <v>3.3E-3</v>
      </c>
    </row>
    <row r="16" spans="1:5">
      <c r="A16" s="34" t="s">
        <v>2092</v>
      </c>
      <c r="B16" s="34" t="s">
        <v>46</v>
      </c>
      <c r="C16" s="34">
        <v>2</v>
      </c>
      <c r="D16" s="40">
        <v>100000</v>
      </c>
      <c r="E16">
        <v>1.8E-3</v>
      </c>
    </row>
    <row r="17" spans="1:5">
      <c r="A17" s="34" t="s">
        <v>2092</v>
      </c>
      <c r="B17" s="34" t="s">
        <v>46</v>
      </c>
      <c r="C17" s="34">
        <v>2</v>
      </c>
      <c r="D17" s="40">
        <v>200000</v>
      </c>
      <c r="E17">
        <v>0</v>
      </c>
    </row>
    <row r="18" spans="1:5">
      <c r="A18" s="34" t="s">
        <v>2092</v>
      </c>
      <c r="B18" s="34" t="s">
        <v>46</v>
      </c>
      <c r="C18" s="34">
        <v>2</v>
      </c>
      <c r="D18" s="40">
        <v>250000</v>
      </c>
      <c r="E18">
        <v>2.9999999999999997E-4</v>
      </c>
    </row>
    <row r="19" spans="1:5">
      <c r="A19" s="34" t="s">
        <v>2092</v>
      </c>
      <c r="B19" s="34" t="s">
        <v>46</v>
      </c>
      <c r="C19" s="34">
        <v>2</v>
      </c>
      <c r="D19" s="40">
        <v>300000</v>
      </c>
      <c r="E19">
        <v>3.5999999999999999E-3</v>
      </c>
    </row>
    <row r="20" spans="1:5">
      <c r="A20" s="34" t="s">
        <v>2092</v>
      </c>
      <c r="B20" s="34" t="s">
        <v>46</v>
      </c>
      <c r="C20" s="34">
        <v>2</v>
      </c>
      <c r="D20" s="40">
        <v>500000</v>
      </c>
      <c r="E20">
        <v>1.38E-2</v>
      </c>
    </row>
    <row r="21" spans="1:5">
      <c r="A21" s="34" t="s">
        <v>2092</v>
      </c>
      <c r="B21" s="34" t="s">
        <v>46</v>
      </c>
      <c r="C21" s="34">
        <v>2</v>
      </c>
      <c r="D21" s="40">
        <v>750000</v>
      </c>
      <c r="E21">
        <v>4.0000000000000002E-4</v>
      </c>
    </row>
    <row r="22" spans="1:5">
      <c r="A22" s="34" t="s">
        <v>2092</v>
      </c>
      <c r="B22" s="34" t="s">
        <v>46</v>
      </c>
      <c r="C22" s="34">
        <v>2</v>
      </c>
      <c r="D22" s="40">
        <v>1000000</v>
      </c>
      <c r="E22">
        <v>0.91110000000000002</v>
      </c>
    </row>
    <row r="23" spans="1:5">
      <c r="A23" s="34" t="s">
        <v>2092</v>
      </c>
      <c r="B23" s="34" t="s">
        <v>46</v>
      </c>
      <c r="C23" s="34">
        <v>2</v>
      </c>
      <c r="D23" s="40">
        <v>1500000</v>
      </c>
      <c r="E23">
        <v>3.3E-3</v>
      </c>
    </row>
    <row r="24" spans="1:5">
      <c r="A24" s="34" t="s">
        <v>2092</v>
      </c>
      <c r="B24" s="34" t="s">
        <v>46</v>
      </c>
      <c r="C24" s="34">
        <v>2</v>
      </c>
      <c r="D24" s="40">
        <v>2000000</v>
      </c>
      <c r="E24">
        <v>5.8099999999999999E-2</v>
      </c>
    </row>
    <row r="25" spans="1:5">
      <c r="A25" s="34" t="s">
        <v>2092</v>
      </c>
      <c r="B25" s="34" t="s">
        <v>46</v>
      </c>
      <c r="C25" s="34">
        <v>2</v>
      </c>
      <c r="D25" s="40">
        <v>2500000</v>
      </c>
      <c r="E25">
        <v>0</v>
      </c>
    </row>
    <row r="26" spans="1:5">
      <c r="A26" s="34" t="s">
        <v>2092</v>
      </c>
      <c r="B26" s="34" t="s">
        <v>46</v>
      </c>
      <c r="C26" s="34">
        <v>2</v>
      </c>
      <c r="D26" s="40">
        <v>3000000</v>
      </c>
      <c r="E26">
        <v>1.1000000000000001E-3</v>
      </c>
    </row>
    <row r="27" spans="1:5">
      <c r="A27" s="34" t="s">
        <v>2092</v>
      </c>
      <c r="B27" s="34" t="s">
        <v>46</v>
      </c>
      <c r="C27" s="34">
        <v>2</v>
      </c>
      <c r="D27" s="40">
        <v>4000000</v>
      </c>
      <c r="E27">
        <v>0</v>
      </c>
    </row>
    <row r="28" spans="1:5">
      <c r="A28" s="34" t="s">
        <v>2092</v>
      </c>
      <c r="B28" s="34" t="s">
        <v>46</v>
      </c>
      <c r="C28" s="34">
        <v>2</v>
      </c>
      <c r="D28" s="40">
        <v>5000000</v>
      </c>
      <c r="E28">
        <v>2.8E-3</v>
      </c>
    </row>
    <row r="29" spans="1:5">
      <c r="A29" s="34" t="s">
        <v>2092</v>
      </c>
      <c r="B29" s="34" t="s">
        <v>46</v>
      </c>
      <c r="C29" s="34">
        <v>2</v>
      </c>
      <c r="D29" s="40">
        <v>10000000</v>
      </c>
      <c r="E29">
        <v>3.7000000000000002E-3</v>
      </c>
    </row>
    <row r="30" spans="1:5">
      <c r="A30" s="34" t="s">
        <v>2092</v>
      </c>
      <c r="B30" s="34" t="s">
        <v>46</v>
      </c>
      <c r="C30" s="34">
        <v>3</v>
      </c>
      <c r="D30" s="40">
        <v>100000</v>
      </c>
      <c r="E30">
        <v>8.0000000000000004E-4</v>
      </c>
    </row>
    <row r="31" spans="1:5">
      <c r="A31" s="34" t="s">
        <v>2092</v>
      </c>
      <c r="B31" s="34" t="s">
        <v>46</v>
      </c>
      <c r="C31" s="34">
        <v>3</v>
      </c>
      <c r="D31" s="40">
        <v>200000</v>
      </c>
      <c r="E31">
        <v>0</v>
      </c>
    </row>
    <row r="32" spans="1:5">
      <c r="A32" s="34" t="s">
        <v>2092</v>
      </c>
      <c r="B32" s="34" t="s">
        <v>46</v>
      </c>
      <c r="C32" s="34">
        <v>3</v>
      </c>
      <c r="D32" s="40">
        <v>250000</v>
      </c>
      <c r="E32">
        <v>0</v>
      </c>
    </row>
    <row r="33" spans="1:5">
      <c r="A33" s="34" t="s">
        <v>2092</v>
      </c>
      <c r="B33" s="34" t="s">
        <v>46</v>
      </c>
      <c r="C33" s="34">
        <v>3</v>
      </c>
      <c r="D33" s="40">
        <v>300000</v>
      </c>
      <c r="E33">
        <v>5.3E-3</v>
      </c>
    </row>
    <row r="34" spans="1:5">
      <c r="A34" s="34" t="s">
        <v>2092</v>
      </c>
      <c r="B34" s="34" t="s">
        <v>46</v>
      </c>
      <c r="C34" s="34">
        <v>3</v>
      </c>
      <c r="D34" s="40">
        <v>500000</v>
      </c>
      <c r="E34">
        <v>2.0299999999999999E-2</v>
      </c>
    </row>
    <row r="35" spans="1:5">
      <c r="A35" s="34" t="s">
        <v>2092</v>
      </c>
      <c r="B35" s="34" t="s">
        <v>46</v>
      </c>
      <c r="C35" s="34">
        <v>3</v>
      </c>
      <c r="D35" s="40">
        <v>750000</v>
      </c>
      <c r="E35">
        <v>0</v>
      </c>
    </row>
    <row r="36" spans="1:5">
      <c r="A36" s="34" t="s">
        <v>2092</v>
      </c>
      <c r="B36" s="34" t="s">
        <v>46</v>
      </c>
      <c r="C36" s="34">
        <v>3</v>
      </c>
      <c r="D36" s="40">
        <v>1000000</v>
      </c>
      <c r="E36">
        <v>0.91959999999999997</v>
      </c>
    </row>
    <row r="37" spans="1:5">
      <c r="A37" s="34" t="s">
        <v>2092</v>
      </c>
      <c r="B37" s="34" t="s">
        <v>46</v>
      </c>
      <c r="C37" s="34">
        <v>3</v>
      </c>
      <c r="D37" s="40">
        <v>1500000</v>
      </c>
      <c r="E37">
        <v>5.9999999999999995E-4</v>
      </c>
    </row>
    <row r="38" spans="1:5">
      <c r="A38" s="34" t="s">
        <v>2092</v>
      </c>
      <c r="B38" s="34" t="s">
        <v>46</v>
      </c>
      <c r="C38" s="34">
        <v>3</v>
      </c>
      <c r="D38" s="40">
        <v>2000000</v>
      </c>
      <c r="E38">
        <v>4.5100000000000001E-2</v>
      </c>
    </row>
    <row r="39" spans="1:5">
      <c r="A39" s="34" t="s">
        <v>2092</v>
      </c>
      <c r="B39" s="34" t="s">
        <v>46</v>
      </c>
      <c r="C39" s="34">
        <v>3</v>
      </c>
      <c r="D39" s="40">
        <v>2500000</v>
      </c>
      <c r="E39">
        <v>0</v>
      </c>
    </row>
    <row r="40" spans="1:5">
      <c r="A40" s="34" t="s">
        <v>2092</v>
      </c>
      <c r="B40" s="34" t="s">
        <v>46</v>
      </c>
      <c r="C40" s="34">
        <v>3</v>
      </c>
      <c r="D40" s="40">
        <v>3000000</v>
      </c>
      <c r="E40">
        <v>2.5999999999999999E-3</v>
      </c>
    </row>
    <row r="41" spans="1:5">
      <c r="A41" s="34" t="s">
        <v>2092</v>
      </c>
      <c r="B41" s="34" t="s">
        <v>46</v>
      </c>
      <c r="C41" s="34">
        <v>3</v>
      </c>
      <c r="D41" s="40">
        <v>4000000</v>
      </c>
      <c r="E41">
        <v>0</v>
      </c>
    </row>
    <row r="42" spans="1:5">
      <c r="A42" s="34" t="s">
        <v>2092</v>
      </c>
      <c r="B42" s="34" t="s">
        <v>46</v>
      </c>
      <c r="C42" s="34">
        <v>3</v>
      </c>
      <c r="D42" s="40">
        <v>5000000</v>
      </c>
      <c r="E42">
        <v>2.0999999999999999E-3</v>
      </c>
    </row>
    <row r="43" spans="1:5">
      <c r="A43" s="34" t="s">
        <v>2092</v>
      </c>
      <c r="B43" s="34" t="s">
        <v>46</v>
      </c>
      <c r="C43" s="34">
        <v>3</v>
      </c>
      <c r="D43" s="40">
        <v>10000000</v>
      </c>
      <c r="E43">
        <v>3.5999999999999999E-3</v>
      </c>
    </row>
    <row r="44" spans="1:5">
      <c r="A44" s="34" t="s">
        <v>2092</v>
      </c>
      <c r="B44" s="34" t="s">
        <v>47</v>
      </c>
      <c r="C44" s="34">
        <v>1</v>
      </c>
      <c r="D44" s="40">
        <v>100000</v>
      </c>
      <c r="E44">
        <v>1.1999999999999999E-3</v>
      </c>
    </row>
    <row r="45" spans="1:5">
      <c r="A45" s="34" t="s">
        <v>2092</v>
      </c>
      <c r="B45" s="34" t="s">
        <v>47</v>
      </c>
      <c r="C45" s="34">
        <v>1</v>
      </c>
      <c r="D45" s="40">
        <v>200000</v>
      </c>
      <c r="E45">
        <v>0</v>
      </c>
    </row>
    <row r="46" spans="1:5">
      <c r="A46" s="34" t="s">
        <v>2092</v>
      </c>
      <c r="B46" s="34" t="s">
        <v>47</v>
      </c>
      <c r="C46" s="34">
        <v>1</v>
      </c>
      <c r="D46" s="40">
        <v>250000</v>
      </c>
      <c r="E46">
        <v>5.0000000000000001E-4</v>
      </c>
    </row>
    <row r="47" spans="1:5">
      <c r="A47" s="34" t="s">
        <v>2092</v>
      </c>
      <c r="B47" s="34" t="s">
        <v>47</v>
      </c>
      <c r="C47" s="34">
        <v>1</v>
      </c>
      <c r="D47" s="40">
        <v>300000</v>
      </c>
      <c r="E47">
        <v>2.0999999999999999E-3</v>
      </c>
    </row>
    <row r="48" spans="1:5">
      <c r="A48" s="34" t="s">
        <v>2092</v>
      </c>
      <c r="B48" s="34" t="s">
        <v>47</v>
      </c>
      <c r="C48" s="34">
        <v>1</v>
      </c>
      <c r="D48" s="40">
        <v>500000</v>
      </c>
      <c r="E48">
        <v>8.0999999999999996E-3</v>
      </c>
    </row>
    <row r="49" spans="1:5">
      <c r="A49" s="34" t="s">
        <v>2092</v>
      </c>
      <c r="B49" s="34" t="s">
        <v>47</v>
      </c>
      <c r="C49" s="34">
        <v>1</v>
      </c>
      <c r="D49" s="40">
        <v>750000</v>
      </c>
      <c r="E49">
        <v>5.9999999999999995E-4</v>
      </c>
    </row>
    <row r="50" spans="1:5">
      <c r="A50" s="34" t="s">
        <v>2092</v>
      </c>
      <c r="B50" s="34" t="s">
        <v>47</v>
      </c>
      <c r="C50" s="34">
        <v>1</v>
      </c>
      <c r="D50" s="40">
        <v>1000000</v>
      </c>
      <c r="E50">
        <v>0.93930000000000002</v>
      </c>
    </row>
    <row r="51" spans="1:5">
      <c r="A51" s="34" t="s">
        <v>2092</v>
      </c>
      <c r="B51" s="34" t="s">
        <v>47</v>
      </c>
      <c r="C51" s="34">
        <v>1</v>
      </c>
      <c r="D51" s="40">
        <v>1500000</v>
      </c>
      <c r="E51">
        <v>2E-3</v>
      </c>
    </row>
    <row r="52" spans="1:5">
      <c r="A52" s="34" t="s">
        <v>2092</v>
      </c>
      <c r="B52" s="34" t="s">
        <v>47</v>
      </c>
      <c r="C52" s="34">
        <v>1</v>
      </c>
      <c r="D52" s="40">
        <v>2000000</v>
      </c>
      <c r="E52">
        <v>4.3299999999999998E-2</v>
      </c>
    </row>
    <row r="53" spans="1:5">
      <c r="A53" s="34" t="s">
        <v>2092</v>
      </c>
      <c r="B53" s="34" t="s">
        <v>47</v>
      </c>
      <c r="C53" s="34">
        <v>1</v>
      </c>
      <c r="D53" s="40">
        <v>2500000</v>
      </c>
      <c r="E53">
        <v>0</v>
      </c>
    </row>
    <row r="54" spans="1:5">
      <c r="A54" s="34" t="s">
        <v>2092</v>
      </c>
      <c r="B54" s="34" t="s">
        <v>47</v>
      </c>
      <c r="C54" s="34">
        <v>1</v>
      </c>
      <c r="D54" s="40">
        <v>3000000</v>
      </c>
      <c r="E54">
        <v>6.9999999999999999E-4</v>
      </c>
    </row>
    <row r="55" spans="1:5">
      <c r="A55" s="34" t="s">
        <v>2092</v>
      </c>
      <c r="B55" s="34" t="s">
        <v>47</v>
      </c>
      <c r="C55" s="34">
        <v>1</v>
      </c>
      <c r="D55" s="40">
        <v>4000000</v>
      </c>
      <c r="E55">
        <v>0</v>
      </c>
    </row>
    <row r="56" spans="1:5">
      <c r="A56" s="34" t="s">
        <v>2092</v>
      </c>
      <c r="B56" s="34" t="s">
        <v>47</v>
      </c>
      <c r="C56" s="34">
        <v>1</v>
      </c>
      <c r="D56" s="40">
        <v>5000000</v>
      </c>
      <c r="E56">
        <v>2E-3</v>
      </c>
    </row>
    <row r="57" spans="1:5">
      <c r="A57" s="34" t="s">
        <v>2092</v>
      </c>
      <c r="B57" s="34" t="s">
        <v>47</v>
      </c>
      <c r="C57" s="34">
        <v>1</v>
      </c>
      <c r="D57" s="40">
        <v>10000000</v>
      </c>
      <c r="E57">
        <v>2.0000000000000001E-4</v>
      </c>
    </row>
    <row r="58" spans="1:5">
      <c r="A58" s="34" t="s">
        <v>2092</v>
      </c>
      <c r="B58" s="34" t="s">
        <v>47</v>
      </c>
      <c r="C58" s="34">
        <v>2</v>
      </c>
      <c r="D58" s="40">
        <v>100000</v>
      </c>
      <c r="E58">
        <v>1.6000000000000001E-3</v>
      </c>
    </row>
    <row r="59" spans="1:5">
      <c r="A59" s="34" t="s">
        <v>2092</v>
      </c>
      <c r="B59" s="34" t="s">
        <v>47</v>
      </c>
      <c r="C59" s="34">
        <v>2</v>
      </c>
      <c r="D59" s="40">
        <v>200000</v>
      </c>
      <c r="E59">
        <v>1E-4</v>
      </c>
    </row>
    <row r="60" spans="1:5">
      <c r="A60" s="34" t="s">
        <v>2092</v>
      </c>
      <c r="B60" s="34" t="s">
        <v>47</v>
      </c>
      <c r="C60" s="34">
        <v>2</v>
      </c>
      <c r="D60" s="40">
        <v>250000</v>
      </c>
      <c r="E60">
        <v>5.0000000000000001E-4</v>
      </c>
    </row>
    <row r="61" spans="1:5">
      <c r="A61" s="34" t="s">
        <v>2092</v>
      </c>
      <c r="B61" s="34" t="s">
        <v>47</v>
      </c>
      <c r="C61" s="34">
        <v>2</v>
      </c>
      <c r="D61" s="40">
        <v>300000</v>
      </c>
      <c r="E61">
        <v>3.7000000000000002E-3</v>
      </c>
    </row>
    <row r="62" spans="1:5">
      <c r="A62" s="34" t="s">
        <v>2092</v>
      </c>
      <c r="B62" s="34" t="s">
        <v>47</v>
      </c>
      <c r="C62" s="34">
        <v>2</v>
      </c>
      <c r="D62" s="40">
        <v>500000</v>
      </c>
      <c r="E62">
        <v>8.8000000000000005E-3</v>
      </c>
    </row>
    <row r="63" spans="1:5">
      <c r="A63" s="34" t="s">
        <v>2092</v>
      </c>
      <c r="B63" s="34" t="s">
        <v>47</v>
      </c>
      <c r="C63" s="34">
        <v>2</v>
      </c>
      <c r="D63" s="40">
        <v>750000</v>
      </c>
      <c r="E63">
        <v>5.0000000000000001E-4</v>
      </c>
    </row>
    <row r="64" spans="1:5">
      <c r="A64" s="34" t="s">
        <v>2092</v>
      </c>
      <c r="B64" s="34" t="s">
        <v>47</v>
      </c>
      <c r="C64" s="34">
        <v>2</v>
      </c>
      <c r="D64" s="40">
        <v>1000000</v>
      </c>
      <c r="E64">
        <v>0.93989999999999996</v>
      </c>
    </row>
    <row r="65" spans="1:5">
      <c r="A65" s="34" t="s">
        <v>2092</v>
      </c>
      <c r="B65" s="34" t="s">
        <v>47</v>
      </c>
      <c r="C65" s="34">
        <v>2</v>
      </c>
      <c r="D65" s="40">
        <v>1500000</v>
      </c>
      <c r="E65">
        <v>2.0999999999999999E-3</v>
      </c>
    </row>
    <row r="66" spans="1:5">
      <c r="A66" s="34" t="s">
        <v>2092</v>
      </c>
      <c r="B66" s="34" t="s">
        <v>47</v>
      </c>
      <c r="C66" s="34">
        <v>2</v>
      </c>
      <c r="D66" s="40">
        <v>2000000</v>
      </c>
      <c r="E66">
        <v>3.8899999999999997E-2</v>
      </c>
    </row>
    <row r="67" spans="1:5">
      <c r="A67" s="34" t="s">
        <v>2092</v>
      </c>
      <c r="B67" s="34" t="s">
        <v>47</v>
      </c>
      <c r="C67" s="34">
        <v>2</v>
      </c>
      <c r="D67" s="40">
        <v>2500000</v>
      </c>
      <c r="E67">
        <v>0</v>
      </c>
    </row>
    <row r="68" spans="1:5">
      <c r="A68" s="34" t="s">
        <v>2092</v>
      </c>
      <c r="B68" s="34" t="s">
        <v>47</v>
      </c>
      <c r="C68" s="34">
        <v>2</v>
      </c>
      <c r="D68" s="40">
        <v>3000000</v>
      </c>
      <c r="E68">
        <v>1E-3</v>
      </c>
    </row>
    <row r="69" spans="1:5">
      <c r="A69" s="34" t="s">
        <v>2092</v>
      </c>
      <c r="B69" s="34" t="s">
        <v>47</v>
      </c>
      <c r="C69" s="34">
        <v>2</v>
      </c>
      <c r="D69" s="40">
        <v>4000000</v>
      </c>
      <c r="E69">
        <v>0</v>
      </c>
    </row>
    <row r="70" spans="1:5">
      <c r="A70" s="34" t="s">
        <v>2092</v>
      </c>
      <c r="B70" s="34" t="s">
        <v>47</v>
      </c>
      <c r="C70" s="34">
        <v>2</v>
      </c>
      <c r="D70" s="40">
        <v>5000000</v>
      </c>
      <c r="E70">
        <v>2E-3</v>
      </c>
    </row>
    <row r="71" spans="1:5">
      <c r="A71" s="34" t="s">
        <v>2092</v>
      </c>
      <c r="B71" s="34" t="s">
        <v>47</v>
      </c>
      <c r="C71" s="34">
        <v>2</v>
      </c>
      <c r="D71" s="40">
        <v>10000000</v>
      </c>
      <c r="E71">
        <v>8.9999999999999998E-4</v>
      </c>
    </row>
    <row r="72" spans="1:5">
      <c r="A72" s="34" t="s">
        <v>2092</v>
      </c>
      <c r="B72" s="34" t="s">
        <v>47</v>
      </c>
      <c r="C72" s="34">
        <v>3</v>
      </c>
      <c r="D72" s="40">
        <v>100000</v>
      </c>
      <c r="E72">
        <v>0</v>
      </c>
    </row>
    <row r="73" spans="1:5">
      <c r="A73" s="34" t="s">
        <v>2092</v>
      </c>
      <c r="B73" s="34" t="s">
        <v>47</v>
      </c>
      <c r="C73" s="34">
        <v>3</v>
      </c>
      <c r="D73" s="40">
        <v>200000</v>
      </c>
      <c r="E73">
        <v>2.9999999999999997E-4</v>
      </c>
    </row>
    <row r="74" spans="1:5">
      <c r="A74" s="34" t="s">
        <v>2092</v>
      </c>
      <c r="B74" s="34" t="s">
        <v>47</v>
      </c>
      <c r="C74" s="34">
        <v>3</v>
      </c>
      <c r="D74" s="40">
        <v>250000</v>
      </c>
      <c r="E74">
        <v>5.0000000000000001E-4</v>
      </c>
    </row>
    <row r="75" spans="1:5">
      <c r="A75" s="34" t="s">
        <v>2092</v>
      </c>
      <c r="B75" s="34" t="s">
        <v>47</v>
      </c>
      <c r="C75" s="34">
        <v>3</v>
      </c>
      <c r="D75" s="40">
        <v>300000</v>
      </c>
      <c r="E75">
        <v>4.1999999999999997E-3</v>
      </c>
    </row>
    <row r="76" spans="1:5">
      <c r="A76" s="34" t="s">
        <v>2092</v>
      </c>
      <c r="B76" s="34" t="s">
        <v>47</v>
      </c>
      <c r="C76" s="34">
        <v>3</v>
      </c>
      <c r="D76" s="40">
        <v>500000</v>
      </c>
      <c r="E76">
        <v>1.55E-2</v>
      </c>
    </row>
    <row r="77" spans="1:5">
      <c r="A77" s="34" t="s">
        <v>2092</v>
      </c>
      <c r="B77" s="34" t="s">
        <v>47</v>
      </c>
      <c r="C77" s="34">
        <v>3</v>
      </c>
      <c r="D77" s="40">
        <v>750000</v>
      </c>
      <c r="E77">
        <v>5.0000000000000001E-4</v>
      </c>
    </row>
    <row r="78" spans="1:5">
      <c r="A78" s="34" t="s">
        <v>2092</v>
      </c>
      <c r="B78" s="34" t="s">
        <v>47</v>
      </c>
      <c r="C78" s="34">
        <v>3</v>
      </c>
      <c r="D78" s="40">
        <v>1000000</v>
      </c>
      <c r="E78">
        <v>0.9395</v>
      </c>
    </row>
    <row r="79" spans="1:5">
      <c r="A79" s="34" t="s">
        <v>2092</v>
      </c>
      <c r="B79" s="34" t="s">
        <v>47</v>
      </c>
      <c r="C79" s="34">
        <v>3</v>
      </c>
      <c r="D79" s="40">
        <v>1500000</v>
      </c>
      <c r="E79">
        <v>2.8999999999999998E-3</v>
      </c>
    </row>
    <row r="80" spans="1:5">
      <c r="A80" s="34" t="s">
        <v>2092</v>
      </c>
      <c r="B80" s="34" t="s">
        <v>47</v>
      </c>
      <c r="C80" s="34">
        <v>3</v>
      </c>
      <c r="D80" s="40">
        <v>2000000</v>
      </c>
      <c r="E80">
        <v>3.2500000000000001E-2</v>
      </c>
    </row>
    <row r="81" spans="1:5">
      <c r="A81" s="34" t="s">
        <v>2092</v>
      </c>
      <c r="B81" s="34" t="s">
        <v>47</v>
      </c>
      <c r="C81" s="34">
        <v>3</v>
      </c>
      <c r="D81" s="40">
        <v>2500000</v>
      </c>
      <c r="E81">
        <v>0</v>
      </c>
    </row>
    <row r="82" spans="1:5">
      <c r="A82" s="34" t="s">
        <v>2092</v>
      </c>
      <c r="B82" s="34" t="s">
        <v>47</v>
      </c>
      <c r="C82" s="34">
        <v>3</v>
      </c>
      <c r="D82" s="40">
        <v>3000000</v>
      </c>
      <c r="E82">
        <v>1E-4</v>
      </c>
    </row>
    <row r="83" spans="1:5">
      <c r="A83" s="34" t="s">
        <v>2092</v>
      </c>
      <c r="B83" s="34" t="s">
        <v>47</v>
      </c>
      <c r="C83" s="34">
        <v>3</v>
      </c>
      <c r="D83" s="40">
        <v>4000000</v>
      </c>
      <c r="E83">
        <v>0</v>
      </c>
    </row>
    <row r="84" spans="1:5">
      <c r="A84" s="34" t="s">
        <v>2092</v>
      </c>
      <c r="B84" s="34" t="s">
        <v>47</v>
      </c>
      <c r="C84" s="34">
        <v>3</v>
      </c>
      <c r="D84" s="40">
        <v>5000000</v>
      </c>
      <c r="E84">
        <v>2.5999999999999999E-3</v>
      </c>
    </row>
    <row r="85" spans="1:5">
      <c r="A85" s="34" t="s">
        <v>2092</v>
      </c>
      <c r="B85" s="34" t="s">
        <v>47</v>
      </c>
      <c r="C85" s="34">
        <v>3</v>
      </c>
      <c r="D85" s="40">
        <v>10000000</v>
      </c>
      <c r="E85">
        <v>1.4E-3</v>
      </c>
    </row>
    <row r="86" spans="1:5">
      <c r="A86" s="34" t="s">
        <v>2092</v>
      </c>
      <c r="B86" s="34" t="s">
        <v>49</v>
      </c>
      <c r="C86" s="34">
        <v>1</v>
      </c>
      <c r="D86" s="40">
        <v>100000</v>
      </c>
      <c r="E86">
        <v>2.9999999999999997E-4</v>
      </c>
    </row>
    <row r="87" spans="1:5">
      <c r="A87" s="34" t="s">
        <v>2092</v>
      </c>
      <c r="B87" s="34" t="s">
        <v>49</v>
      </c>
      <c r="C87" s="34">
        <v>1</v>
      </c>
      <c r="D87" s="40">
        <v>200000</v>
      </c>
      <c r="E87">
        <v>1.8E-3</v>
      </c>
    </row>
    <row r="88" spans="1:5">
      <c r="A88" s="34" t="s">
        <v>2092</v>
      </c>
      <c r="B88" s="34" t="s">
        <v>49</v>
      </c>
      <c r="C88" s="34">
        <v>1</v>
      </c>
      <c r="D88" s="40">
        <v>250000</v>
      </c>
      <c r="E88">
        <v>2.0000000000000001E-4</v>
      </c>
    </row>
    <row r="89" spans="1:5">
      <c r="A89" s="34" t="s">
        <v>2092</v>
      </c>
      <c r="B89" s="34" t="s">
        <v>49</v>
      </c>
      <c r="C89" s="34">
        <v>1</v>
      </c>
      <c r="D89" s="40">
        <v>300000</v>
      </c>
      <c r="E89">
        <v>5.8999999999999999E-3</v>
      </c>
    </row>
    <row r="90" spans="1:5">
      <c r="A90" s="34" t="s">
        <v>2092</v>
      </c>
      <c r="B90" s="34" t="s">
        <v>49</v>
      </c>
      <c r="C90" s="34">
        <v>1</v>
      </c>
      <c r="D90" s="40">
        <v>500000</v>
      </c>
      <c r="E90">
        <v>2.9100000000000001E-2</v>
      </c>
    </row>
    <row r="91" spans="1:5">
      <c r="A91" s="34" t="s">
        <v>2092</v>
      </c>
      <c r="B91" s="34" t="s">
        <v>49</v>
      </c>
      <c r="C91" s="34">
        <v>1</v>
      </c>
      <c r="D91" s="40">
        <v>750000</v>
      </c>
      <c r="E91">
        <v>0</v>
      </c>
    </row>
    <row r="92" spans="1:5">
      <c r="A92" s="34" t="s">
        <v>2092</v>
      </c>
      <c r="B92" s="34" t="s">
        <v>49</v>
      </c>
      <c r="C92" s="34">
        <v>1</v>
      </c>
      <c r="D92" s="40">
        <v>1000000</v>
      </c>
      <c r="E92">
        <v>0.91100000000000003</v>
      </c>
    </row>
    <row r="93" spans="1:5">
      <c r="A93" s="34" t="s">
        <v>2092</v>
      </c>
      <c r="B93" s="34" t="s">
        <v>49</v>
      </c>
      <c r="C93" s="34">
        <v>1</v>
      </c>
      <c r="D93" s="40">
        <v>1500000</v>
      </c>
      <c r="E93">
        <v>2.7000000000000001E-3</v>
      </c>
    </row>
    <row r="94" spans="1:5">
      <c r="A94" s="34" t="s">
        <v>2092</v>
      </c>
      <c r="B94" s="34" t="s">
        <v>49</v>
      </c>
      <c r="C94" s="34">
        <v>1</v>
      </c>
      <c r="D94" s="40">
        <v>2000000</v>
      </c>
      <c r="E94">
        <v>4.3099999999999999E-2</v>
      </c>
    </row>
    <row r="95" spans="1:5">
      <c r="A95" s="34" t="s">
        <v>2092</v>
      </c>
      <c r="B95" s="34" t="s">
        <v>49</v>
      </c>
      <c r="C95" s="34">
        <v>1</v>
      </c>
      <c r="D95" s="40">
        <v>2500000</v>
      </c>
      <c r="E95">
        <v>0</v>
      </c>
    </row>
    <row r="96" spans="1:5">
      <c r="A96" s="34" t="s">
        <v>2092</v>
      </c>
      <c r="B96" s="34" t="s">
        <v>49</v>
      </c>
      <c r="C96" s="34">
        <v>1</v>
      </c>
      <c r="D96" s="40">
        <v>3000000</v>
      </c>
      <c r="E96">
        <v>2.7000000000000001E-3</v>
      </c>
    </row>
    <row r="97" spans="1:5">
      <c r="A97" s="34" t="s">
        <v>2092</v>
      </c>
      <c r="B97" s="34" t="s">
        <v>49</v>
      </c>
      <c r="C97" s="34">
        <v>1</v>
      </c>
      <c r="D97" s="40">
        <v>4000000</v>
      </c>
      <c r="E97">
        <v>0</v>
      </c>
    </row>
    <row r="98" spans="1:5">
      <c r="A98" s="34" t="s">
        <v>2092</v>
      </c>
      <c r="B98" s="34" t="s">
        <v>49</v>
      </c>
      <c r="C98" s="34">
        <v>1</v>
      </c>
      <c r="D98" s="40">
        <v>5000000</v>
      </c>
      <c r="E98">
        <v>2.8999999999999998E-3</v>
      </c>
    </row>
    <row r="99" spans="1:5">
      <c r="A99" s="34" t="s">
        <v>2092</v>
      </c>
      <c r="B99" s="34" t="s">
        <v>49</v>
      </c>
      <c r="C99" s="34">
        <v>1</v>
      </c>
      <c r="D99" s="40">
        <v>10000000</v>
      </c>
      <c r="E99">
        <v>2.9999999999999997E-4</v>
      </c>
    </row>
    <row r="100" spans="1:5">
      <c r="A100" s="34" t="s">
        <v>2092</v>
      </c>
      <c r="B100" s="34" t="s">
        <v>49</v>
      </c>
      <c r="C100" s="34">
        <v>2</v>
      </c>
      <c r="D100" s="40">
        <v>100000</v>
      </c>
      <c r="E100">
        <v>8.9999999999999998E-4</v>
      </c>
    </row>
    <row r="101" spans="1:5">
      <c r="A101" s="34" t="s">
        <v>2092</v>
      </c>
      <c r="B101" s="34" t="s">
        <v>49</v>
      </c>
      <c r="C101" s="34">
        <v>2</v>
      </c>
      <c r="D101" s="40">
        <v>200000</v>
      </c>
      <c r="E101">
        <v>0</v>
      </c>
    </row>
    <row r="102" spans="1:5">
      <c r="A102" s="34" t="s">
        <v>2092</v>
      </c>
      <c r="B102" s="34" t="s">
        <v>49</v>
      </c>
      <c r="C102" s="34">
        <v>2</v>
      </c>
      <c r="D102" s="40">
        <v>250000</v>
      </c>
      <c r="E102">
        <v>2.9999999999999997E-4</v>
      </c>
    </row>
    <row r="103" spans="1:5">
      <c r="A103" s="34" t="s">
        <v>2092</v>
      </c>
      <c r="B103" s="34" t="s">
        <v>49</v>
      </c>
      <c r="C103" s="34">
        <v>2</v>
      </c>
      <c r="D103" s="40">
        <v>300000</v>
      </c>
      <c r="E103">
        <v>4.7999999999999996E-3</v>
      </c>
    </row>
    <row r="104" spans="1:5">
      <c r="A104" s="34" t="s">
        <v>2092</v>
      </c>
      <c r="B104" s="34" t="s">
        <v>49</v>
      </c>
      <c r="C104" s="34">
        <v>2</v>
      </c>
      <c r="D104" s="40">
        <v>500000</v>
      </c>
      <c r="E104">
        <v>1.4200000000000001E-2</v>
      </c>
    </row>
    <row r="105" spans="1:5">
      <c r="A105" s="34" t="s">
        <v>2092</v>
      </c>
      <c r="B105" s="34" t="s">
        <v>49</v>
      </c>
      <c r="C105" s="34">
        <v>2</v>
      </c>
      <c r="D105" s="40">
        <v>750000</v>
      </c>
      <c r="E105">
        <v>0</v>
      </c>
    </row>
    <row r="106" spans="1:5">
      <c r="A106" s="34" t="s">
        <v>2092</v>
      </c>
      <c r="B106" s="34" t="s">
        <v>49</v>
      </c>
      <c r="C106" s="34">
        <v>2</v>
      </c>
      <c r="D106" s="40">
        <v>1000000</v>
      </c>
      <c r="E106">
        <v>0.92369999999999997</v>
      </c>
    </row>
    <row r="107" spans="1:5">
      <c r="A107" s="34" t="s">
        <v>2092</v>
      </c>
      <c r="B107" s="34" t="s">
        <v>49</v>
      </c>
      <c r="C107" s="34">
        <v>2</v>
      </c>
      <c r="D107" s="40">
        <v>1500000</v>
      </c>
      <c r="E107">
        <v>4.5999999999999999E-3</v>
      </c>
    </row>
    <row r="108" spans="1:5">
      <c r="A108" s="34" t="s">
        <v>2092</v>
      </c>
      <c r="B108" s="34" t="s">
        <v>49</v>
      </c>
      <c r="C108" s="34">
        <v>2</v>
      </c>
      <c r="D108" s="40">
        <v>2000000</v>
      </c>
      <c r="E108">
        <v>4.5900000000000003E-2</v>
      </c>
    </row>
    <row r="109" spans="1:5">
      <c r="A109" s="34" t="s">
        <v>2092</v>
      </c>
      <c r="B109" s="34" t="s">
        <v>49</v>
      </c>
      <c r="C109" s="34">
        <v>2</v>
      </c>
      <c r="D109" s="40">
        <v>2500000</v>
      </c>
      <c r="E109">
        <v>0</v>
      </c>
    </row>
    <row r="110" spans="1:5">
      <c r="A110" s="34" t="s">
        <v>2092</v>
      </c>
      <c r="B110" s="34" t="s">
        <v>49</v>
      </c>
      <c r="C110" s="34">
        <v>2</v>
      </c>
      <c r="D110" s="40">
        <v>3000000</v>
      </c>
      <c r="E110">
        <v>2.0999999999999999E-3</v>
      </c>
    </row>
    <row r="111" spans="1:5">
      <c r="A111" s="34" t="s">
        <v>2092</v>
      </c>
      <c r="B111" s="34" t="s">
        <v>49</v>
      </c>
      <c r="C111" s="34">
        <v>2</v>
      </c>
      <c r="D111" s="40">
        <v>4000000</v>
      </c>
      <c r="E111">
        <v>0</v>
      </c>
    </row>
    <row r="112" spans="1:5">
      <c r="A112" s="34" t="s">
        <v>2092</v>
      </c>
      <c r="B112" s="34" t="s">
        <v>49</v>
      </c>
      <c r="C112" s="34">
        <v>2</v>
      </c>
      <c r="D112" s="40">
        <v>5000000</v>
      </c>
      <c r="E112">
        <v>3.3999999999999998E-3</v>
      </c>
    </row>
    <row r="113" spans="1:5">
      <c r="A113" s="34" t="s">
        <v>2092</v>
      </c>
      <c r="B113" s="34" t="s">
        <v>49</v>
      </c>
      <c r="C113" s="34">
        <v>2</v>
      </c>
      <c r="D113" s="40">
        <v>10000000</v>
      </c>
      <c r="E113">
        <v>1E-4</v>
      </c>
    </row>
    <row r="114" spans="1:5">
      <c r="A114" s="34" t="s">
        <v>2092</v>
      </c>
      <c r="B114" s="34" t="s">
        <v>49</v>
      </c>
      <c r="C114" s="34">
        <v>3</v>
      </c>
      <c r="D114" s="40">
        <v>100000</v>
      </c>
      <c r="E114">
        <v>6.9999999999999999E-4</v>
      </c>
    </row>
    <row r="115" spans="1:5">
      <c r="A115" s="34" t="s">
        <v>2092</v>
      </c>
      <c r="B115" s="34" t="s">
        <v>49</v>
      </c>
      <c r="C115" s="34">
        <v>3</v>
      </c>
      <c r="D115" s="40">
        <v>200000</v>
      </c>
      <c r="E115">
        <v>0</v>
      </c>
    </row>
    <row r="116" spans="1:5">
      <c r="A116" s="34" t="s">
        <v>2092</v>
      </c>
      <c r="B116" s="34" t="s">
        <v>49</v>
      </c>
      <c r="C116" s="34">
        <v>3</v>
      </c>
      <c r="D116" s="40">
        <v>250000</v>
      </c>
      <c r="E116">
        <v>8.9999999999999998E-4</v>
      </c>
    </row>
    <row r="117" spans="1:5">
      <c r="A117" s="34" t="s">
        <v>2092</v>
      </c>
      <c r="B117" s="34" t="s">
        <v>49</v>
      </c>
      <c r="C117" s="34">
        <v>3</v>
      </c>
      <c r="D117" s="40">
        <v>300000</v>
      </c>
      <c r="E117">
        <v>7.6E-3</v>
      </c>
    </row>
    <row r="118" spans="1:5">
      <c r="A118" s="34" t="s">
        <v>2092</v>
      </c>
      <c r="B118" s="34" t="s">
        <v>49</v>
      </c>
      <c r="C118" s="34">
        <v>3</v>
      </c>
      <c r="D118" s="40">
        <v>500000</v>
      </c>
      <c r="E118">
        <v>5.5999999999999999E-3</v>
      </c>
    </row>
    <row r="119" spans="1:5">
      <c r="A119" s="34" t="s">
        <v>2092</v>
      </c>
      <c r="B119" s="34" t="s">
        <v>49</v>
      </c>
      <c r="C119" s="34">
        <v>3</v>
      </c>
      <c r="D119" s="40">
        <v>750000</v>
      </c>
      <c r="E119">
        <v>0</v>
      </c>
    </row>
    <row r="120" spans="1:5">
      <c r="A120" s="34" t="s">
        <v>2092</v>
      </c>
      <c r="B120" s="34" t="s">
        <v>49</v>
      </c>
      <c r="C120" s="34">
        <v>3</v>
      </c>
      <c r="D120" s="40">
        <v>1000000</v>
      </c>
      <c r="E120">
        <v>0.93969999999999998</v>
      </c>
    </row>
    <row r="121" spans="1:5">
      <c r="A121" s="34" t="s">
        <v>2092</v>
      </c>
      <c r="B121" s="34" t="s">
        <v>49</v>
      </c>
      <c r="C121" s="34">
        <v>3</v>
      </c>
      <c r="D121" s="40">
        <v>1500000</v>
      </c>
      <c r="E121">
        <v>5.3E-3</v>
      </c>
    </row>
    <row r="122" spans="1:5">
      <c r="A122" s="34" t="s">
        <v>2092</v>
      </c>
      <c r="B122" s="34" t="s">
        <v>49</v>
      </c>
      <c r="C122" s="34">
        <v>3</v>
      </c>
      <c r="D122" s="40">
        <v>2000000</v>
      </c>
      <c r="E122">
        <v>3.3300000000000003E-2</v>
      </c>
    </row>
    <row r="123" spans="1:5">
      <c r="A123" s="34" t="s">
        <v>2092</v>
      </c>
      <c r="B123" s="34" t="s">
        <v>49</v>
      </c>
      <c r="C123" s="34">
        <v>3</v>
      </c>
      <c r="D123" s="40">
        <v>2500000</v>
      </c>
      <c r="E123">
        <v>0</v>
      </c>
    </row>
    <row r="124" spans="1:5">
      <c r="A124" s="34" t="s">
        <v>2092</v>
      </c>
      <c r="B124" s="34" t="s">
        <v>49</v>
      </c>
      <c r="C124" s="34">
        <v>3</v>
      </c>
      <c r="D124" s="40">
        <v>3000000</v>
      </c>
      <c r="E124">
        <v>2.2000000000000001E-3</v>
      </c>
    </row>
    <row r="125" spans="1:5">
      <c r="A125" s="34" t="s">
        <v>2092</v>
      </c>
      <c r="B125" s="34" t="s">
        <v>49</v>
      </c>
      <c r="C125" s="34">
        <v>3</v>
      </c>
      <c r="D125" s="40">
        <v>4000000</v>
      </c>
      <c r="E125">
        <v>0</v>
      </c>
    </row>
    <row r="126" spans="1:5">
      <c r="A126" s="34" t="s">
        <v>2092</v>
      </c>
      <c r="B126" s="34" t="s">
        <v>49</v>
      </c>
      <c r="C126" s="34">
        <v>3</v>
      </c>
      <c r="D126" s="40">
        <v>5000000</v>
      </c>
      <c r="E126">
        <v>2.8E-3</v>
      </c>
    </row>
    <row r="127" spans="1:5">
      <c r="A127" s="34" t="s">
        <v>2092</v>
      </c>
      <c r="B127" s="34" t="s">
        <v>49</v>
      </c>
      <c r="C127" s="34">
        <v>3</v>
      </c>
      <c r="D127" s="40">
        <v>10000000</v>
      </c>
      <c r="E127">
        <v>1.9E-3</v>
      </c>
    </row>
    <row r="128" spans="1:5">
      <c r="A128" s="34" t="s">
        <v>2092</v>
      </c>
      <c r="B128" s="34" t="s">
        <v>149</v>
      </c>
      <c r="C128" s="34">
        <v>1</v>
      </c>
      <c r="D128" s="40">
        <v>100000</v>
      </c>
      <c r="E128">
        <v>8.0000000000000004E-4</v>
      </c>
    </row>
    <row r="129" spans="1:5">
      <c r="A129" s="34" t="s">
        <v>2092</v>
      </c>
      <c r="B129" s="34" t="s">
        <v>149</v>
      </c>
      <c r="C129" s="34">
        <v>1</v>
      </c>
      <c r="D129" s="40">
        <v>200000</v>
      </c>
      <c r="E129">
        <v>4.0000000000000002E-4</v>
      </c>
    </row>
    <row r="130" spans="1:5">
      <c r="A130" s="34" t="s">
        <v>2092</v>
      </c>
      <c r="B130" s="34" t="s">
        <v>149</v>
      </c>
      <c r="C130" s="34">
        <v>1</v>
      </c>
      <c r="D130" s="40">
        <v>250000</v>
      </c>
      <c r="E130">
        <v>2.3E-3</v>
      </c>
    </row>
    <row r="131" spans="1:5">
      <c r="A131" s="34" t="s">
        <v>2092</v>
      </c>
      <c r="B131" s="34" t="s">
        <v>149</v>
      </c>
      <c r="C131" s="34">
        <v>1</v>
      </c>
      <c r="D131" s="40">
        <v>300000</v>
      </c>
      <c r="E131">
        <v>1E-4</v>
      </c>
    </row>
    <row r="132" spans="1:5">
      <c r="A132" s="34" t="s">
        <v>2092</v>
      </c>
      <c r="B132" s="34" t="s">
        <v>149</v>
      </c>
      <c r="C132" s="34">
        <v>1</v>
      </c>
      <c r="D132" s="40">
        <v>500000</v>
      </c>
      <c r="E132">
        <v>2.0000000000000001E-4</v>
      </c>
    </row>
    <row r="133" spans="1:5">
      <c r="A133" s="34" t="s">
        <v>2092</v>
      </c>
      <c r="B133" s="34" t="s">
        <v>149</v>
      </c>
      <c r="C133" s="34">
        <v>1</v>
      </c>
      <c r="D133" s="40">
        <v>750000</v>
      </c>
      <c r="E133">
        <v>6.9999999999999999E-4</v>
      </c>
    </row>
    <row r="134" spans="1:5">
      <c r="A134" s="34" t="s">
        <v>2092</v>
      </c>
      <c r="B134" s="34" t="s">
        <v>149</v>
      </c>
      <c r="C134" s="34">
        <v>1</v>
      </c>
      <c r="D134" s="40">
        <v>1000000</v>
      </c>
      <c r="E134">
        <v>0.90839999999999999</v>
      </c>
    </row>
    <row r="135" spans="1:5">
      <c r="A135" s="34" t="s">
        <v>2092</v>
      </c>
      <c r="B135" s="34" t="s">
        <v>149</v>
      </c>
      <c r="C135" s="34">
        <v>1</v>
      </c>
      <c r="D135" s="40">
        <v>1500000</v>
      </c>
      <c r="E135">
        <v>5.9999999999999995E-4</v>
      </c>
    </row>
    <row r="136" spans="1:5">
      <c r="A136" s="34" t="s">
        <v>2092</v>
      </c>
      <c r="B136" s="34" t="s">
        <v>149</v>
      </c>
      <c r="C136" s="34">
        <v>1</v>
      </c>
      <c r="D136" s="40">
        <v>2000000</v>
      </c>
      <c r="E136">
        <v>7.4300000000000005E-2</v>
      </c>
    </row>
    <row r="137" spans="1:5">
      <c r="A137" s="34" t="s">
        <v>2092</v>
      </c>
      <c r="B137" s="34" t="s">
        <v>149</v>
      </c>
      <c r="C137" s="34">
        <v>1</v>
      </c>
      <c r="D137" s="40">
        <v>2500000</v>
      </c>
      <c r="E137">
        <v>0</v>
      </c>
    </row>
    <row r="138" spans="1:5">
      <c r="A138" s="34" t="s">
        <v>2092</v>
      </c>
      <c r="B138" s="34" t="s">
        <v>149</v>
      </c>
      <c r="C138" s="34">
        <v>1</v>
      </c>
      <c r="D138" s="40">
        <v>3000000</v>
      </c>
      <c r="E138">
        <v>3.8999999999999998E-3</v>
      </c>
    </row>
    <row r="139" spans="1:5">
      <c r="A139" s="34" t="s">
        <v>2092</v>
      </c>
      <c r="B139" s="34" t="s">
        <v>149</v>
      </c>
      <c r="C139" s="34">
        <v>1</v>
      </c>
      <c r="D139" s="40">
        <v>4000000</v>
      </c>
      <c r="E139">
        <v>0</v>
      </c>
    </row>
    <row r="140" spans="1:5">
      <c r="A140" s="34" t="s">
        <v>2092</v>
      </c>
      <c r="B140" s="34" t="s">
        <v>149</v>
      </c>
      <c r="C140" s="34">
        <v>1</v>
      </c>
      <c r="D140" s="40">
        <v>5000000</v>
      </c>
      <c r="E140">
        <v>8.0000000000000002E-3</v>
      </c>
    </row>
    <row r="141" spans="1:5">
      <c r="A141" s="34" t="s">
        <v>2092</v>
      </c>
      <c r="B141" s="34" t="s">
        <v>149</v>
      </c>
      <c r="C141" s="34">
        <v>1</v>
      </c>
      <c r="D141" s="40">
        <v>10000000</v>
      </c>
      <c r="E141">
        <v>2.9999999999999997E-4</v>
      </c>
    </row>
    <row r="142" spans="1:5">
      <c r="A142" s="34" t="s">
        <v>2092</v>
      </c>
      <c r="B142" s="34" t="s">
        <v>149</v>
      </c>
      <c r="C142" s="34">
        <v>2</v>
      </c>
      <c r="D142" s="40">
        <v>100000</v>
      </c>
      <c r="E142">
        <v>5.9999999999999995E-4</v>
      </c>
    </row>
    <row r="143" spans="1:5">
      <c r="A143" s="34" t="s">
        <v>2092</v>
      </c>
      <c r="B143" s="34" t="s">
        <v>149</v>
      </c>
      <c r="C143" s="34">
        <v>2</v>
      </c>
      <c r="D143" s="40">
        <v>200000</v>
      </c>
      <c r="E143">
        <v>0</v>
      </c>
    </row>
    <row r="144" spans="1:5">
      <c r="A144" s="34" t="s">
        <v>2092</v>
      </c>
      <c r="B144" s="34" t="s">
        <v>149</v>
      </c>
      <c r="C144" s="34">
        <v>2</v>
      </c>
      <c r="D144" s="40">
        <v>250000</v>
      </c>
      <c r="E144">
        <v>2.3999999999999998E-3</v>
      </c>
    </row>
    <row r="145" spans="1:5">
      <c r="A145" s="34" t="s">
        <v>2092</v>
      </c>
      <c r="B145" s="34" t="s">
        <v>149</v>
      </c>
      <c r="C145" s="34">
        <v>2</v>
      </c>
      <c r="D145" s="40">
        <v>300000</v>
      </c>
      <c r="E145">
        <v>2.0999999999999999E-3</v>
      </c>
    </row>
    <row r="146" spans="1:5">
      <c r="A146" s="34" t="s">
        <v>2092</v>
      </c>
      <c r="B146" s="34" t="s">
        <v>149</v>
      </c>
      <c r="C146" s="34">
        <v>2</v>
      </c>
      <c r="D146" s="40">
        <v>500000</v>
      </c>
      <c r="E146">
        <v>2.7000000000000001E-3</v>
      </c>
    </row>
    <row r="147" spans="1:5">
      <c r="A147" s="34" t="s">
        <v>2092</v>
      </c>
      <c r="B147" s="34" t="s">
        <v>149</v>
      </c>
      <c r="C147" s="34">
        <v>2</v>
      </c>
      <c r="D147" s="40">
        <v>750000</v>
      </c>
      <c r="E147">
        <v>6.9999999999999999E-4</v>
      </c>
    </row>
    <row r="148" spans="1:5">
      <c r="A148" s="34" t="s">
        <v>2092</v>
      </c>
      <c r="B148" s="34" t="s">
        <v>149</v>
      </c>
      <c r="C148" s="34">
        <v>2</v>
      </c>
      <c r="D148" s="40">
        <v>1000000</v>
      </c>
      <c r="E148">
        <v>0.92459999999999998</v>
      </c>
    </row>
    <row r="149" spans="1:5">
      <c r="A149" s="34" t="s">
        <v>2092</v>
      </c>
      <c r="B149" s="34" t="s">
        <v>149</v>
      </c>
      <c r="C149" s="34">
        <v>2</v>
      </c>
      <c r="D149" s="40">
        <v>1500000</v>
      </c>
      <c r="E149">
        <v>2.7000000000000001E-3</v>
      </c>
    </row>
    <row r="150" spans="1:5">
      <c r="A150" s="34" t="s">
        <v>2092</v>
      </c>
      <c r="B150" s="34" t="s">
        <v>149</v>
      </c>
      <c r="C150" s="34">
        <v>2</v>
      </c>
      <c r="D150" s="40">
        <v>2000000</v>
      </c>
      <c r="E150">
        <v>5.9200000000000003E-2</v>
      </c>
    </row>
    <row r="151" spans="1:5">
      <c r="A151" s="34" t="s">
        <v>2092</v>
      </c>
      <c r="B151" s="34" t="s">
        <v>149</v>
      </c>
      <c r="C151" s="34">
        <v>2</v>
      </c>
      <c r="D151" s="40">
        <v>2500000</v>
      </c>
      <c r="E151">
        <v>0</v>
      </c>
    </row>
    <row r="152" spans="1:5">
      <c r="A152" s="34" t="s">
        <v>2092</v>
      </c>
      <c r="B152" s="34" t="s">
        <v>149</v>
      </c>
      <c r="C152" s="34">
        <v>2</v>
      </c>
      <c r="D152" s="40">
        <v>3000000</v>
      </c>
      <c r="E152">
        <v>6.9999999999999999E-4</v>
      </c>
    </row>
    <row r="153" spans="1:5">
      <c r="A153" s="34" t="s">
        <v>2092</v>
      </c>
      <c r="B153" s="34" t="s">
        <v>149</v>
      </c>
      <c r="C153" s="34">
        <v>2</v>
      </c>
      <c r="D153" s="40">
        <v>4000000</v>
      </c>
      <c r="E153">
        <v>0</v>
      </c>
    </row>
    <row r="154" spans="1:5">
      <c r="A154" s="34" t="s">
        <v>2092</v>
      </c>
      <c r="B154" s="34" t="s">
        <v>149</v>
      </c>
      <c r="C154" s="34">
        <v>2</v>
      </c>
      <c r="D154" s="40">
        <v>5000000</v>
      </c>
      <c r="E154">
        <v>4.0000000000000001E-3</v>
      </c>
    </row>
    <row r="155" spans="1:5">
      <c r="A155" s="34" t="s">
        <v>2092</v>
      </c>
      <c r="B155" s="34" t="s">
        <v>149</v>
      </c>
      <c r="C155" s="34">
        <v>2</v>
      </c>
      <c r="D155" s="40">
        <v>10000000</v>
      </c>
      <c r="E155">
        <v>2.9999999999999997E-4</v>
      </c>
    </row>
    <row r="156" spans="1:5">
      <c r="A156" s="34" t="s">
        <v>2092</v>
      </c>
      <c r="B156" s="34" t="s">
        <v>149</v>
      </c>
      <c r="C156" s="34">
        <v>3</v>
      </c>
      <c r="D156" s="40">
        <v>100000</v>
      </c>
      <c r="E156">
        <v>1E-4</v>
      </c>
    </row>
    <row r="157" spans="1:5">
      <c r="A157" s="34" t="s">
        <v>2092</v>
      </c>
      <c r="B157" s="34" t="s">
        <v>149</v>
      </c>
      <c r="C157" s="34">
        <v>3</v>
      </c>
      <c r="D157" s="40">
        <v>200000</v>
      </c>
      <c r="E157">
        <v>0</v>
      </c>
    </row>
    <row r="158" spans="1:5">
      <c r="A158" s="34" t="s">
        <v>2092</v>
      </c>
      <c r="B158" s="34" t="s">
        <v>149</v>
      </c>
      <c r="C158" s="34">
        <v>3</v>
      </c>
      <c r="D158" s="40">
        <v>250000</v>
      </c>
      <c r="E158">
        <v>1.6000000000000001E-3</v>
      </c>
    </row>
    <row r="159" spans="1:5">
      <c r="A159" s="34" t="s">
        <v>2092</v>
      </c>
      <c r="B159" s="34" t="s">
        <v>149</v>
      </c>
      <c r="C159" s="34">
        <v>3</v>
      </c>
      <c r="D159" s="40">
        <v>300000</v>
      </c>
      <c r="E159">
        <v>5.0000000000000001E-4</v>
      </c>
    </row>
    <row r="160" spans="1:5">
      <c r="A160" s="34" t="s">
        <v>2092</v>
      </c>
      <c r="B160" s="34" t="s">
        <v>149</v>
      </c>
      <c r="C160" s="34">
        <v>3</v>
      </c>
      <c r="D160" s="40">
        <v>500000</v>
      </c>
      <c r="E160">
        <v>7.4000000000000003E-3</v>
      </c>
    </row>
    <row r="161" spans="1:5">
      <c r="A161" s="34" t="s">
        <v>2092</v>
      </c>
      <c r="B161" s="34" t="s">
        <v>149</v>
      </c>
      <c r="C161" s="34">
        <v>3</v>
      </c>
      <c r="D161" s="40">
        <v>750000</v>
      </c>
      <c r="E161">
        <v>6.9999999999999999E-4</v>
      </c>
    </row>
    <row r="162" spans="1:5">
      <c r="A162" s="34" t="s">
        <v>2092</v>
      </c>
      <c r="B162" s="34" t="s">
        <v>149</v>
      </c>
      <c r="C162" s="34">
        <v>3</v>
      </c>
      <c r="D162" s="40">
        <v>1000000</v>
      </c>
      <c r="E162">
        <v>0.92710000000000004</v>
      </c>
    </row>
    <row r="163" spans="1:5">
      <c r="A163" s="34" t="s">
        <v>2092</v>
      </c>
      <c r="B163" s="34" t="s">
        <v>149</v>
      </c>
      <c r="C163" s="34">
        <v>3</v>
      </c>
      <c r="D163" s="40">
        <v>1500000</v>
      </c>
      <c r="E163">
        <v>4.4999999999999997E-3</v>
      </c>
    </row>
    <row r="164" spans="1:5">
      <c r="A164" s="34" t="s">
        <v>2092</v>
      </c>
      <c r="B164" s="34" t="s">
        <v>149</v>
      </c>
      <c r="C164" s="34">
        <v>3</v>
      </c>
      <c r="D164" s="40">
        <v>2000000</v>
      </c>
      <c r="E164">
        <v>5.1999999999999998E-2</v>
      </c>
    </row>
    <row r="165" spans="1:5">
      <c r="A165" s="34" t="s">
        <v>2092</v>
      </c>
      <c r="B165" s="34" t="s">
        <v>149</v>
      </c>
      <c r="C165" s="34">
        <v>3</v>
      </c>
      <c r="D165" s="40">
        <v>2500000</v>
      </c>
      <c r="E165">
        <v>0</v>
      </c>
    </row>
    <row r="166" spans="1:5">
      <c r="A166" s="34" t="s">
        <v>2092</v>
      </c>
      <c r="B166" s="34" t="s">
        <v>149</v>
      </c>
      <c r="C166" s="34">
        <v>3</v>
      </c>
      <c r="D166" s="40">
        <v>3000000</v>
      </c>
      <c r="E166">
        <v>1.5E-3</v>
      </c>
    </row>
    <row r="167" spans="1:5">
      <c r="A167" s="34" t="s">
        <v>2092</v>
      </c>
      <c r="B167" s="34" t="s">
        <v>149</v>
      </c>
      <c r="C167" s="34">
        <v>3</v>
      </c>
      <c r="D167" s="40">
        <v>4000000</v>
      </c>
      <c r="E167">
        <v>0</v>
      </c>
    </row>
    <row r="168" spans="1:5">
      <c r="A168" s="34" t="s">
        <v>2092</v>
      </c>
      <c r="B168" s="34" t="s">
        <v>149</v>
      </c>
      <c r="C168" s="34">
        <v>3</v>
      </c>
      <c r="D168" s="40">
        <v>5000000</v>
      </c>
      <c r="E168">
        <v>4.4000000000000003E-3</v>
      </c>
    </row>
    <row r="169" spans="1:5">
      <c r="A169" s="34" t="s">
        <v>2092</v>
      </c>
      <c r="B169" s="34" t="s">
        <v>149</v>
      </c>
      <c r="C169" s="34">
        <v>3</v>
      </c>
      <c r="D169" s="40">
        <v>10000000</v>
      </c>
      <c r="E169">
        <v>2.0000000000000001E-4</v>
      </c>
    </row>
    <row r="170" spans="1:5">
      <c r="A170" s="34" t="s">
        <v>2092</v>
      </c>
      <c r="B170" s="34" t="s">
        <v>16</v>
      </c>
      <c r="C170" s="34">
        <v>1</v>
      </c>
      <c r="D170" s="40">
        <v>100000</v>
      </c>
      <c r="E170">
        <v>1.6000000000000001E-3</v>
      </c>
    </row>
    <row r="171" spans="1:5">
      <c r="A171" s="34" t="s">
        <v>2092</v>
      </c>
      <c r="B171" s="34" t="s">
        <v>16</v>
      </c>
      <c r="C171" s="34">
        <v>1</v>
      </c>
      <c r="D171" s="40">
        <v>200000</v>
      </c>
      <c r="E171">
        <v>1E-4</v>
      </c>
    </row>
    <row r="172" spans="1:5">
      <c r="A172" s="34" t="s">
        <v>2092</v>
      </c>
      <c r="B172" s="34" t="s">
        <v>16</v>
      </c>
      <c r="C172" s="34">
        <v>1</v>
      </c>
      <c r="D172" s="40">
        <v>250000</v>
      </c>
      <c r="E172">
        <v>5.9999999999999995E-4</v>
      </c>
    </row>
    <row r="173" spans="1:5">
      <c r="A173" s="34" t="s">
        <v>2092</v>
      </c>
      <c r="B173" s="34" t="s">
        <v>16</v>
      </c>
      <c r="C173" s="34">
        <v>1</v>
      </c>
      <c r="D173" s="40">
        <v>300000</v>
      </c>
      <c r="E173">
        <v>3.5999999999999999E-3</v>
      </c>
    </row>
    <row r="174" spans="1:5">
      <c r="A174" s="34" t="s">
        <v>2092</v>
      </c>
      <c r="B174" s="34" t="s">
        <v>16</v>
      </c>
      <c r="C174" s="34">
        <v>1</v>
      </c>
      <c r="D174" s="40">
        <v>500000</v>
      </c>
      <c r="E174">
        <v>7.6E-3</v>
      </c>
    </row>
    <row r="175" spans="1:5">
      <c r="A175" s="34" t="s">
        <v>2092</v>
      </c>
      <c r="B175" s="34" t="s">
        <v>16</v>
      </c>
      <c r="C175" s="34">
        <v>1</v>
      </c>
      <c r="D175" s="40">
        <v>750000</v>
      </c>
      <c r="E175">
        <v>0</v>
      </c>
    </row>
    <row r="176" spans="1:5">
      <c r="A176" s="34" t="s">
        <v>2092</v>
      </c>
      <c r="B176" s="34" t="s">
        <v>16</v>
      </c>
      <c r="C176" s="34">
        <v>1</v>
      </c>
      <c r="D176" s="40">
        <v>1000000</v>
      </c>
      <c r="E176">
        <v>0.91900000000000004</v>
      </c>
    </row>
    <row r="177" spans="1:5">
      <c r="A177" s="34" t="s">
        <v>2092</v>
      </c>
      <c r="B177" s="34" t="s">
        <v>16</v>
      </c>
      <c r="C177" s="34">
        <v>1</v>
      </c>
      <c r="D177" s="40">
        <v>1500000</v>
      </c>
      <c r="E177">
        <v>1.44E-2</v>
      </c>
    </row>
    <row r="178" spans="1:5">
      <c r="A178" s="34" t="s">
        <v>2092</v>
      </c>
      <c r="B178" s="34" t="s">
        <v>16</v>
      </c>
      <c r="C178" s="34">
        <v>1</v>
      </c>
      <c r="D178" s="40">
        <v>2000000</v>
      </c>
      <c r="E178">
        <v>4.8000000000000001E-2</v>
      </c>
    </row>
    <row r="179" spans="1:5">
      <c r="A179" s="34" t="s">
        <v>2092</v>
      </c>
      <c r="B179" s="34" t="s">
        <v>16</v>
      </c>
      <c r="C179" s="34">
        <v>1</v>
      </c>
      <c r="D179" s="40">
        <v>2500000</v>
      </c>
      <c r="E179">
        <v>0</v>
      </c>
    </row>
    <row r="180" spans="1:5">
      <c r="A180" s="34" t="s">
        <v>2092</v>
      </c>
      <c r="B180" s="34" t="s">
        <v>16</v>
      </c>
      <c r="C180" s="34">
        <v>1</v>
      </c>
      <c r="D180" s="40">
        <v>3000000</v>
      </c>
      <c r="E180">
        <v>1.2999999999999999E-3</v>
      </c>
    </row>
    <row r="181" spans="1:5">
      <c r="A181" s="34" t="s">
        <v>2092</v>
      </c>
      <c r="B181" s="34" t="s">
        <v>16</v>
      </c>
      <c r="C181" s="34">
        <v>1</v>
      </c>
      <c r="D181" s="40">
        <v>4000000</v>
      </c>
      <c r="E181">
        <v>0</v>
      </c>
    </row>
    <row r="182" spans="1:5">
      <c r="A182" s="34" t="s">
        <v>2092</v>
      </c>
      <c r="B182" s="34" t="s">
        <v>16</v>
      </c>
      <c r="C182" s="34">
        <v>1</v>
      </c>
      <c r="D182" s="40">
        <v>5000000</v>
      </c>
      <c r="E182">
        <v>3.3999999999999998E-3</v>
      </c>
    </row>
    <row r="183" spans="1:5">
      <c r="A183" s="34" t="s">
        <v>2092</v>
      </c>
      <c r="B183" s="34" t="s">
        <v>16</v>
      </c>
      <c r="C183" s="34">
        <v>1</v>
      </c>
      <c r="D183" s="40">
        <v>10000000</v>
      </c>
      <c r="E183">
        <v>4.0000000000000002E-4</v>
      </c>
    </row>
    <row r="184" spans="1:5">
      <c r="A184" s="34" t="s">
        <v>2092</v>
      </c>
      <c r="B184" s="34" t="s">
        <v>16</v>
      </c>
      <c r="C184" s="34">
        <v>2</v>
      </c>
      <c r="D184" s="40">
        <v>100000</v>
      </c>
      <c r="E184">
        <v>1.2999999999999999E-3</v>
      </c>
    </row>
    <row r="185" spans="1:5">
      <c r="A185" s="34" t="s">
        <v>2092</v>
      </c>
      <c r="B185" s="34" t="s">
        <v>16</v>
      </c>
      <c r="C185" s="34">
        <v>2</v>
      </c>
      <c r="D185" s="40">
        <v>200000</v>
      </c>
      <c r="E185">
        <v>0</v>
      </c>
    </row>
    <row r="186" spans="1:5">
      <c r="A186" s="34" t="s">
        <v>2092</v>
      </c>
      <c r="B186" s="34" t="s">
        <v>16</v>
      </c>
      <c r="C186" s="34">
        <v>2</v>
      </c>
      <c r="D186" s="40">
        <v>250000</v>
      </c>
      <c r="E186">
        <v>8.9999999999999998E-4</v>
      </c>
    </row>
    <row r="187" spans="1:5">
      <c r="A187" s="34" t="s">
        <v>2092</v>
      </c>
      <c r="B187" s="34" t="s">
        <v>16</v>
      </c>
      <c r="C187" s="34">
        <v>2</v>
      </c>
      <c r="D187" s="40">
        <v>300000</v>
      </c>
      <c r="E187">
        <v>5.4999999999999997E-3</v>
      </c>
    </row>
    <row r="188" spans="1:5">
      <c r="A188" s="34" t="s">
        <v>2092</v>
      </c>
      <c r="B188" s="34" t="s">
        <v>16</v>
      </c>
      <c r="C188" s="34">
        <v>2</v>
      </c>
      <c r="D188" s="40">
        <v>500000</v>
      </c>
      <c r="E188">
        <v>9.2999999999999992E-3</v>
      </c>
    </row>
    <row r="189" spans="1:5">
      <c r="A189" s="34" t="s">
        <v>2092</v>
      </c>
      <c r="B189" s="34" t="s">
        <v>16</v>
      </c>
      <c r="C189" s="34">
        <v>2</v>
      </c>
      <c r="D189" s="40">
        <v>750000</v>
      </c>
      <c r="E189">
        <v>1E-3</v>
      </c>
    </row>
    <row r="190" spans="1:5">
      <c r="A190" s="34" t="s">
        <v>2092</v>
      </c>
      <c r="B190" s="34" t="s">
        <v>16</v>
      </c>
      <c r="C190" s="34">
        <v>2</v>
      </c>
      <c r="D190" s="40">
        <v>1000000</v>
      </c>
      <c r="E190">
        <v>0.9173</v>
      </c>
    </row>
    <row r="191" spans="1:5">
      <c r="A191" s="34" t="s">
        <v>2092</v>
      </c>
      <c r="B191" s="34" t="s">
        <v>16</v>
      </c>
      <c r="C191" s="34">
        <v>2</v>
      </c>
      <c r="D191" s="40">
        <v>1500000</v>
      </c>
      <c r="E191">
        <v>3.0999999999999999E-3</v>
      </c>
    </row>
    <row r="192" spans="1:5">
      <c r="A192" s="34" t="s">
        <v>2092</v>
      </c>
      <c r="B192" s="34" t="s">
        <v>16</v>
      </c>
      <c r="C192" s="34">
        <v>2</v>
      </c>
      <c r="D192" s="40">
        <v>2000000</v>
      </c>
      <c r="E192">
        <v>5.4300000000000001E-2</v>
      </c>
    </row>
    <row r="193" spans="1:5">
      <c r="A193" s="34" t="s">
        <v>2092</v>
      </c>
      <c r="B193" s="34" t="s">
        <v>16</v>
      </c>
      <c r="C193" s="34">
        <v>2</v>
      </c>
      <c r="D193" s="40">
        <v>2500000</v>
      </c>
      <c r="E193">
        <v>0</v>
      </c>
    </row>
    <row r="194" spans="1:5">
      <c r="A194" s="34" t="s">
        <v>2092</v>
      </c>
      <c r="B194" s="34" t="s">
        <v>16</v>
      </c>
      <c r="C194" s="34">
        <v>2</v>
      </c>
      <c r="D194" s="40">
        <v>3000000</v>
      </c>
      <c r="E194">
        <v>1.4E-3</v>
      </c>
    </row>
    <row r="195" spans="1:5">
      <c r="A195" s="34" t="s">
        <v>2092</v>
      </c>
      <c r="B195" s="34" t="s">
        <v>16</v>
      </c>
      <c r="C195" s="34">
        <v>2</v>
      </c>
      <c r="D195" s="40">
        <v>4000000</v>
      </c>
      <c r="E195">
        <v>0</v>
      </c>
    </row>
    <row r="196" spans="1:5">
      <c r="A196" s="34" t="s">
        <v>2092</v>
      </c>
      <c r="B196" s="34" t="s">
        <v>16</v>
      </c>
      <c r="C196" s="34">
        <v>2</v>
      </c>
      <c r="D196" s="40">
        <v>5000000</v>
      </c>
      <c r="E196">
        <v>5.1999999999999998E-3</v>
      </c>
    </row>
    <row r="197" spans="1:5">
      <c r="A197" s="34" t="s">
        <v>2092</v>
      </c>
      <c r="B197" s="34" t="s">
        <v>16</v>
      </c>
      <c r="C197" s="34">
        <v>2</v>
      </c>
      <c r="D197" s="40">
        <v>10000000</v>
      </c>
      <c r="E197">
        <v>6.9999999999999999E-4</v>
      </c>
    </row>
    <row r="198" spans="1:5">
      <c r="A198" s="34" t="s">
        <v>2092</v>
      </c>
      <c r="B198" s="34" t="s">
        <v>16</v>
      </c>
      <c r="C198" s="34">
        <v>3</v>
      </c>
      <c r="D198" s="40">
        <v>100000</v>
      </c>
      <c r="E198">
        <v>1.4E-3</v>
      </c>
    </row>
    <row r="199" spans="1:5">
      <c r="A199" s="34" t="s">
        <v>2092</v>
      </c>
      <c r="B199" s="34" t="s">
        <v>16</v>
      </c>
      <c r="C199" s="34">
        <v>3</v>
      </c>
      <c r="D199" s="40">
        <v>200000</v>
      </c>
      <c r="E199">
        <v>0</v>
      </c>
    </row>
    <row r="200" spans="1:5">
      <c r="A200" s="34" t="s">
        <v>2092</v>
      </c>
      <c r="B200" s="34" t="s">
        <v>16</v>
      </c>
      <c r="C200" s="34">
        <v>3</v>
      </c>
      <c r="D200" s="40">
        <v>250000</v>
      </c>
      <c r="E200">
        <v>8.0000000000000004E-4</v>
      </c>
    </row>
    <row r="201" spans="1:5">
      <c r="A201" s="34" t="s">
        <v>2092</v>
      </c>
      <c r="B201" s="34" t="s">
        <v>16</v>
      </c>
      <c r="C201" s="34">
        <v>3</v>
      </c>
      <c r="D201" s="40">
        <v>300000</v>
      </c>
      <c r="E201">
        <v>8.3000000000000001E-3</v>
      </c>
    </row>
    <row r="202" spans="1:5">
      <c r="A202" s="34" t="s">
        <v>2092</v>
      </c>
      <c r="B202" s="34" t="s">
        <v>16</v>
      </c>
      <c r="C202" s="34">
        <v>3</v>
      </c>
      <c r="D202" s="40">
        <v>500000</v>
      </c>
      <c r="E202">
        <v>6.4000000000000003E-3</v>
      </c>
    </row>
    <row r="203" spans="1:5">
      <c r="A203" s="34" t="s">
        <v>2092</v>
      </c>
      <c r="B203" s="34" t="s">
        <v>16</v>
      </c>
      <c r="C203" s="34">
        <v>3</v>
      </c>
      <c r="D203" s="40">
        <v>750000</v>
      </c>
      <c r="E203">
        <v>0</v>
      </c>
    </row>
    <row r="204" spans="1:5">
      <c r="A204" s="34" t="s">
        <v>2092</v>
      </c>
      <c r="B204" s="34" t="s">
        <v>16</v>
      </c>
      <c r="C204" s="34">
        <v>3</v>
      </c>
      <c r="D204" s="40">
        <v>1000000</v>
      </c>
      <c r="E204">
        <v>0.9173</v>
      </c>
    </row>
    <row r="205" spans="1:5">
      <c r="A205" s="34" t="s">
        <v>2092</v>
      </c>
      <c r="B205" s="34" t="s">
        <v>16</v>
      </c>
      <c r="C205" s="34">
        <v>3</v>
      </c>
      <c r="D205" s="40">
        <v>1500000</v>
      </c>
      <c r="E205">
        <v>2E-3</v>
      </c>
    </row>
    <row r="206" spans="1:5">
      <c r="A206" s="34" t="s">
        <v>2092</v>
      </c>
      <c r="B206" s="34" t="s">
        <v>16</v>
      </c>
      <c r="C206" s="34">
        <v>3</v>
      </c>
      <c r="D206" s="40">
        <v>2000000</v>
      </c>
      <c r="E206">
        <v>4.87E-2</v>
      </c>
    </row>
    <row r="207" spans="1:5">
      <c r="A207" s="34" t="s">
        <v>2092</v>
      </c>
      <c r="B207" s="34" t="s">
        <v>16</v>
      </c>
      <c r="C207" s="34">
        <v>3</v>
      </c>
      <c r="D207" s="40">
        <v>2500000</v>
      </c>
      <c r="E207">
        <v>0</v>
      </c>
    </row>
    <row r="208" spans="1:5">
      <c r="A208" s="34" t="s">
        <v>2092</v>
      </c>
      <c r="B208" s="34" t="s">
        <v>16</v>
      </c>
      <c r="C208" s="34">
        <v>3</v>
      </c>
      <c r="D208" s="40">
        <v>3000000</v>
      </c>
      <c r="E208">
        <v>1.6000000000000001E-3</v>
      </c>
    </row>
    <row r="209" spans="1:5">
      <c r="A209" s="34" t="s">
        <v>2092</v>
      </c>
      <c r="B209" s="34" t="s">
        <v>16</v>
      </c>
      <c r="C209" s="34">
        <v>3</v>
      </c>
      <c r="D209" s="40">
        <v>4000000</v>
      </c>
      <c r="E209">
        <v>0</v>
      </c>
    </row>
    <row r="210" spans="1:5">
      <c r="A210" s="34" t="s">
        <v>2092</v>
      </c>
      <c r="B210" s="34" t="s">
        <v>16</v>
      </c>
      <c r="C210" s="34">
        <v>3</v>
      </c>
      <c r="D210" s="40">
        <v>5000000</v>
      </c>
      <c r="E210">
        <v>1.2800000000000001E-2</v>
      </c>
    </row>
    <row r="211" spans="1:5">
      <c r="A211" s="34" t="s">
        <v>2092</v>
      </c>
      <c r="B211" s="34" t="s">
        <v>16</v>
      </c>
      <c r="C211" s="34">
        <v>3</v>
      </c>
      <c r="D211" s="40">
        <v>10000000</v>
      </c>
      <c r="E211">
        <v>6.9999999999999999E-4</v>
      </c>
    </row>
    <row r="212" spans="1:5">
      <c r="A212" s="34" t="s">
        <v>2092</v>
      </c>
      <c r="B212" s="34" t="s">
        <v>128</v>
      </c>
      <c r="C212" s="34">
        <v>1</v>
      </c>
      <c r="D212" s="40">
        <v>100000</v>
      </c>
      <c r="E212">
        <v>0</v>
      </c>
    </row>
    <row r="213" spans="1:5">
      <c r="A213" s="34" t="s">
        <v>2092</v>
      </c>
      <c r="B213" s="34" t="s">
        <v>128</v>
      </c>
      <c r="C213" s="34">
        <v>1</v>
      </c>
      <c r="D213" s="40">
        <v>200000</v>
      </c>
      <c r="E213">
        <v>0</v>
      </c>
    </row>
    <row r="214" spans="1:5">
      <c r="A214" s="34" t="s">
        <v>2092</v>
      </c>
      <c r="B214" s="34" t="s">
        <v>128</v>
      </c>
      <c r="C214" s="34">
        <v>1</v>
      </c>
      <c r="D214" s="40">
        <v>250000</v>
      </c>
      <c r="E214">
        <v>0</v>
      </c>
    </row>
    <row r="215" spans="1:5">
      <c r="A215" s="34" t="s">
        <v>2092</v>
      </c>
      <c r="B215" s="34" t="s">
        <v>128</v>
      </c>
      <c r="C215" s="34">
        <v>1</v>
      </c>
      <c r="D215" s="40">
        <v>300000</v>
      </c>
      <c r="E215">
        <v>2.7000000000000001E-3</v>
      </c>
    </row>
    <row r="216" spans="1:5">
      <c r="A216" s="34" t="s">
        <v>2092</v>
      </c>
      <c r="B216" s="34" t="s">
        <v>128</v>
      </c>
      <c r="C216" s="34">
        <v>1</v>
      </c>
      <c r="D216" s="40">
        <v>500000</v>
      </c>
      <c r="E216">
        <v>1.18E-2</v>
      </c>
    </row>
    <row r="217" spans="1:5">
      <c r="A217" s="34" t="s">
        <v>2092</v>
      </c>
      <c r="B217" s="34" t="s">
        <v>128</v>
      </c>
      <c r="C217" s="34">
        <v>1</v>
      </c>
      <c r="D217" s="40">
        <v>750000</v>
      </c>
      <c r="E217">
        <v>0</v>
      </c>
    </row>
    <row r="218" spans="1:5">
      <c r="A218" s="34" t="s">
        <v>2092</v>
      </c>
      <c r="B218" s="34" t="s">
        <v>128</v>
      </c>
      <c r="C218" s="34">
        <v>1</v>
      </c>
      <c r="D218" s="40">
        <v>1000000</v>
      </c>
      <c r="E218">
        <v>0.94879999999999998</v>
      </c>
    </row>
    <row r="219" spans="1:5">
      <c r="A219" s="34" t="s">
        <v>2092</v>
      </c>
      <c r="B219" s="34" t="s">
        <v>128</v>
      </c>
      <c r="C219" s="34">
        <v>1</v>
      </c>
      <c r="D219" s="40">
        <v>1500000</v>
      </c>
      <c r="E219">
        <v>2E-3</v>
      </c>
    </row>
    <row r="220" spans="1:5">
      <c r="A220" s="34" t="s">
        <v>2092</v>
      </c>
      <c r="B220" s="34" t="s">
        <v>128</v>
      </c>
      <c r="C220" s="34">
        <v>1</v>
      </c>
      <c r="D220" s="40">
        <v>2000000</v>
      </c>
      <c r="E220">
        <v>3.2099999999999997E-2</v>
      </c>
    </row>
    <row r="221" spans="1:5">
      <c r="A221" s="34" t="s">
        <v>2092</v>
      </c>
      <c r="B221" s="34" t="s">
        <v>128</v>
      </c>
      <c r="C221" s="34">
        <v>1</v>
      </c>
      <c r="D221" s="40">
        <v>2500000</v>
      </c>
      <c r="E221">
        <v>0</v>
      </c>
    </row>
    <row r="222" spans="1:5">
      <c r="A222" s="34" t="s">
        <v>2092</v>
      </c>
      <c r="B222" s="34" t="s">
        <v>128</v>
      </c>
      <c r="C222" s="34">
        <v>1</v>
      </c>
      <c r="D222" s="40">
        <v>3000000</v>
      </c>
      <c r="E222">
        <v>2.9999999999999997E-4</v>
      </c>
    </row>
    <row r="223" spans="1:5">
      <c r="A223" s="34" t="s">
        <v>2092</v>
      </c>
      <c r="B223" s="34" t="s">
        <v>128</v>
      </c>
      <c r="C223" s="34">
        <v>1</v>
      </c>
      <c r="D223" s="40">
        <v>4000000</v>
      </c>
      <c r="E223">
        <v>0</v>
      </c>
    </row>
    <row r="224" spans="1:5">
      <c r="A224" s="34" t="s">
        <v>2092</v>
      </c>
      <c r="B224" s="34" t="s">
        <v>128</v>
      </c>
      <c r="C224" s="34">
        <v>1</v>
      </c>
      <c r="D224" s="40">
        <v>5000000</v>
      </c>
      <c r="E224">
        <v>2.3E-3</v>
      </c>
    </row>
    <row r="225" spans="1:5">
      <c r="A225" s="34" t="s">
        <v>2092</v>
      </c>
      <c r="B225" s="34" t="s">
        <v>128</v>
      </c>
      <c r="C225" s="34">
        <v>1</v>
      </c>
      <c r="D225" s="40">
        <v>10000000</v>
      </c>
      <c r="E225">
        <v>0</v>
      </c>
    </row>
    <row r="226" spans="1:5">
      <c r="A226" s="34" t="s">
        <v>2092</v>
      </c>
      <c r="B226" s="34" t="s">
        <v>128</v>
      </c>
      <c r="C226" s="34">
        <v>2</v>
      </c>
      <c r="D226" s="40">
        <v>100000</v>
      </c>
      <c r="E226">
        <v>2.0999999999999999E-3</v>
      </c>
    </row>
    <row r="227" spans="1:5">
      <c r="A227" s="34" t="s">
        <v>2092</v>
      </c>
      <c r="B227" s="34" t="s">
        <v>128</v>
      </c>
      <c r="C227" s="34">
        <v>2</v>
      </c>
      <c r="D227" s="40">
        <v>200000</v>
      </c>
      <c r="E227">
        <v>0</v>
      </c>
    </row>
    <row r="228" spans="1:5">
      <c r="A228" s="34" t="s">
        <v>2092</v>
      </c>
      <c r="B228" s="34" t="s">
        <v>128</v>
      </c>
      <c r="C228" s="34">
        <v>2</v>
      </c>
      <c r="D228" s="40">
        <v>250000</v>
      </c>
      <c r="E228">
        <v>0</v>
      </c>
    </row>
    <row r="229" spans="1:5">
      <c r="A229" s="34" t="s">
        <v>2092</v>
      </c>
      <c r="B229" s="34" t="s">
        <v>128</v>
      </c>
      <c r="C229" s="34">
        <v>2</v>
      </c>
      <c r="D229" s="40">
        <v>300000</v>
      </c>
      <c r="E229">
        <v>2.8E-3</v>
      </c>
    </row>
    <row r="230" spans="1:5">
      <c r="A230" s="34" t="s">
        <v>2092</v>
      </c>
      <c r="B230" s="34" t="s">
        <v>128</v>
      </c>
      <c r="C230" s="34">
        <v>2</v>
      </c>
      <c r="D230" s="40">
        <v>500000</v>
      </c>
      <c r="E230">
        <v>1.44E-2</v>
      </c>
    </row>
    <row r="231" spans="1:5">
      <c r="A231" s="34" t="s">
        <v>2092</v>
      </c>
      <c r="B231" s="34" t="s">
        <v>128</v>
      </c>
      <c r="C231" s="34">
        <v>2</v>
      </c>
      <c r="D231" s="40">
        <v>750000</v>
      </c>
      <c r="E231">
        <v>0</v>
      </c>
    </row>
    <row r="232" spans="1:5">
      <c r="A232" s="34" t="s">
        <v>2092</v>
      </c>
      <c r="B232" s="34" t="s">
        <v>128</v>
      </c>
      <c r="C232" s="34">
        <v>2</v>
      </c>
      <c r="D232" s="40">
        <v>1000000</v>
      </c>
      <c r="E232">
        <v>0.93500000000000005</v>
      </c>
    </row>
    <row r="233" spans="1:5">
      <c r="A233" s="34" t="s">
        <v>2092</v>
      </c>
      <c r="B233" s="34" t="s">
        <v>128</v>
      </c>
      <c r="C233" s="34">
        <v>2</v>
      </c>
      <c r="D233" s="40">
        <v>1500000</v>
      </c>
      <c r="E233">
        <v>1.6000000000000001E-3</v>
      </c>
    </row>
    <row r="234" spans="1:5">
      <c r="A234" s="34" t="s">
        <v>2092</v>
      </c>
      <c r="B234" s="34" t="s">
        <v>128</v>
      </c>
      <c r="C234" s="34">
        <v>2</v>
      </c>
      <c r="D234" s="40">
        <v>2000000</v>
      </c>
      <c r="E234">
        <v>3.9800000000000002E-2</v>
      </c>
    </row>
    <row r="235" spans="1:5">
      <c r="A235" s="34" t="s">
        <v>2092</v>
      </c>
      <c r="B235" s="34" t="s">
        <v>128</v>
      </c>
      <c r="C235" s="34">
        <v>2</v>
      </c>
      <c r="D235" s="40">
        <v>2500000</v>
      </c>
      <c r="E235">
        <v>0</v>
      </c>
    </row>
    <row r="236" spans="1:5">
      <c r="A236" s="34" t="s">
        <v>2092</v>
      </c>
      <c r="B236" s="34" t="s">
        <v>128</v>
      </c>
      <c r="C236" s="34">
        <v>2</v>
      </c>
      <c r="D236" s="40">
        <v>3000000</v>
      </c>
      <c r="E236">
        <v>2.9999999999999997E-4</v>
      </c>
    </row>
    <row r="237" spans="1:5">
      <c r="A237" s="34" t="s">
        <v>2092</v>
      </c>
      <c r="B237" s="34" t="s">
        <v>128</v>
      </c>
      <c r="C237" s="34">
        <v>2</v>
      </c>
      <c r="D237" s="40">
        <v>4000000</v>
      </c>
      <c r="E237">
        <v>0</v>
      </c>
    </row>
    <row r="238" spans="1:5">
      <c r="A238" s="34" t="s">
        <v>2092</v>
      </c>
      <c r="B238" s="34" t="s">
        <v>128</v>
      </c>
      <c r="C238" s="34">
        <v>2</v>
      </c>
      <c r="D238" s="40">
        <v>5000000</v>
      </c>
      <c r="E238">
        <v>2.5000000000000001E-3</v>
      </c>
    </row>
    <row r="239" spans="1:5">
      <c r="A239" s="34" t="s">
        <v>2092</v>
      </c>
      <c r="B239" s="34" t="s">
        <v>128</v>
      </c>
      <c r="C239" s="34">
        <v>2</v>
      </c>
      <c r="D239" s="40">
        <v>10000000</v>
      </c>
      <c r="E239">
        <v>1.5E-3</v>
      </c>
    </row>
    <row r="240" spans="1:5">
      <c r="A240" s="34" t="s">
        <v>2092</v>
      </c>
      <c r="B240" s="34" t="s">
        <v>128</v>
      </c>
      <c r="C240" s="34">
        <v>3</v>
      </c>
      <c r="D240" s="40">
        <v>100000</v>
      </c>
      <c r="E240">
        <v>0</v>
      </c>
    </row>
    <row r="241" spans="1:5">
      <c r="A241" s="34" t="s">
        <v>2092</v>
      </c>
      <c r="B241" s="34" t="s">
        <v>128</v>
      </c>
      <c r="C241" s="34">
        <v>3</v>
      </c>
      <c r="D241" s="40">
        <v>200000</v>
      </c>
      <c r="E241">
        <v>0</v>
      </c>
    </row>
    <row r="242" spans="1:5">
      <c r="A242" s="34" t="s">
        <v>2092</v>
      </c>
      <c r="B242" s="34" t="s">
        <v>128</v>
      </c>
      <c r="C242" s="34">
        <v>3</v>
      </c>
      <c r="D242" s="40">
        <v>250000</v>
      </c>
      <c r="E242">
        <v>0</v>
      </c>
    </row>
    <row r="243" spans="1:5">
      <c r="A243" s="34" t="s">
        <v>2092</v>
      </c>
      <c r="B243" s="34" t="s">
        <v>128</v>
      </c>
      <c r="C243" s="34">
        <v>3</v>
      </c>
      <c r="D243" s="40">
        <v>300000</v>
      </c>
      <c r="E243">
        <v>1E-4</v>
      </c>
    </row>
    <row r="244" spans="1:5">
      <c r="A244" s="34" t="s">
        <v>2092</v>
      </c>
      <c r="B244" s="34" t="s">
        <v>128</v>
      </c>
      <c r="C244" s="34">
        <v>3</v>
      </c>
      <c r="D244" s="40">
        <v>500000</v>
      </c>
      <c r="E244">
        <v>9.4000000000000004E-3</v>
      </c>
    </row>
    <row r="245" spans="1:5">
      <c r="A245" s="34" t="s">
        <v>2092</v>
      </c>
      <c r="B245" s="34" t="s">
        <v>128</v>
      </c>
      <c r="C245" s="34">
        <v>3</v>
      </c>
      <c r="D245" s="40">
        <v>750000</v>
      </c>
      <c r="E245">
        <v>0</v>
      </c>
    </row>
    <row r="246" spans="1:5">
      <c r="A246" s="34" t="s">
        <v>2092</v>
      </c>
      <c r="B246" s="34" t="s">
        <v>128</v>
      </c>
      <c r="C246" s="34">
        <v>3</v>
      </c>
      <c r="D246" s="40">
        <v>1000000</v>
      </c>
      <c r="E246">
        <v>0.95340000000000003</v>
      </c>
    </row>
    <row r="247" spans="1:5">
      <c r="A247" s="34" t="s">
        <v>2092</v>
      </c>
      <c r="B247" s="34" t="s">
        <v>128</v>
      </c>
      <c r="C247" s="34">
        <v>3</v>
      </c>
      <c r="D247" s="40">
        <v>1500000</v>
      </c>
      <c r="E247">
        <v>6.9999999999999999E-4</v>
      </c>
    </row>
    <row r="248" spans="1:5">
      <c r="A248" s="34" t="s">
        <v>2092</v>
      </c>
      <c r="B248" s="34" t="s">
        <v>128</v>
      </c>
      <c r="C248" s="34">
        <v>3</v>
      </c>
      <c r="D248" s="40">
        <v>2000000</v>
      </c>
      <c r="E248">
        <v>1.9900000000000001E-2</v>
      </c>
    </row>
    <row r="249" spans="1:5">
      <c r="A249" s="34" t="s">
        <v>2092</v>
      </c>
      <c r="B249" s="34" t="s">
        <v>128</v>
      </c>
      <c r="C249" s="34">
        <v>3</v>
      </c>
      <c r="D249" s="40">
        <v>2500000</v>
      </c>
      <c r="E249">
        <v>0</v>
      </c>
    </row>
    <row r="250" spans="1:5">
      <c r="A250" s="34" t="s">
        <v>2092</v>
      </c>
      <c r="B250" s="34" t="s">
        <v>128</v>
      </c>
      <c r="C250" s="34">
        <v>3</v>
      </c>
      <c r="D250" s="40">
        <v>3000000</v>
      </c>
      <c r="E250">
        <v>2.0000000000000001E-4</v>
      </c>
    </row>
    <row r="251" spans="1:5">
      <c r="A251" s="34" t="s">
        <v>2092</v>
      </c>
      <c r="B251" s="34" t="s">
        <v>128</v>
      </c>
      <c r="C251" s="34">
        <v>3</v>
      </c>
      <c r="D251" s="40">
        <v>4000000</v>
      </c>
      <c r="E251">
        <v>0</v>
      </c>
    </row>
    <row r="252" spans="1:5">
      <c r="A252" s="34" t="s">
        <v>2092</v>
      </c>
      <c r="B252" s="34" t="s">
        <v>128</v>
      </c>
      <c r="C252" s="34">
        <v>3</v>
      </c>
      <c r="D252" s="40">
        <v>5000000</v>
      </c>
      <c r="E252">
        <v>4.7999999999999996E-3</v>
      </c>
    </row>
    <row r="253" spans="1:5">
      <c r="A253" s="34" t="s">
        <v>2092</v>
      </c>
      <c r="B253" s="34" t="s">
        <v>128</v>
      </c>
      <c r="C253" s="34">
        <v>3</v>
      </c>
      <c r="D253" s="40">
        <v>10000000</v>
      </c>
      <c r="E253">
        <v>1.15E-2</v>
      </c>
    </row>
    <row r="254" spans="1:5" s="34" customFormat="1">
      <c r="A254" s="34" t="s">
        <v>2092</v>
      </c>
      <c r="B254" s="34" t="s">
        <v>151</v>
      </c>
      <c r="C254" s="34">
        <v>1</v>
      </c>
      <c r="D254" s="40">
        <v>100000</v>
      </c>
      <c r="E254" s="34">
        <v>2.9999999999999997E-4</v>
      </c>
    </row>
    <row r="255" spans="1:5" s="34" customFormat="1">
      <c r="A255" s="34" t="s">
        <v>2092</v>
      </c>
      <c r="B255" s="34" t="s">
        <v>151</v>
      </c>
      <c r="C255" s="34">
        <v>1</v>
      </c>
      <c r="D255" s="40">
        <v>200000</v>
      </c>
      <c r="E255" s="34">
        <v>0</v>
      </c>
    </row>
    <row r="256" spans="1:5" s="34" customFormat="1">
      <c r="A256" s="34" t="s">
        <v>2092</v>
      </c>
      <c r="B256" s="34" t="s">
        <v>151</v>
      </c>
      <c r="C256" s="34">
        <v>1</v>
      </c>
      <c r="D256" s="40">
        <v>250000</v>
      </c>
      <c r="E256" s="34">
        <v>2.3E-3</v>
      </c>
    </row>
    <row r="257" spans="1:5">
      <c r="A257" s="34" t="s">
        <v>2092</v>
      </c>
      <c r="B257" s="34" t="s">
        <v>151</v>
      </c>
      <c r="C257" s="34">
        <v>1</v>
      </c>
      <c r="D257" s="40">
        <v>300000</v>
      </c>
      <c r="E257">
        <v>4.1000000000000003E-3</v>
      </c>
    </row>
    <row r="258" spans="1:5">
      <c r="A258" s="34" t="s">
        <v>2092</v>
      </c>
      <c r="B258" s="34" t="s">
        <v>151</v>
      </c>
      <c r="C258" s="34">
        <v>1</v>
      </c>
      <c r="D258" s="40">
        <v>500000</v>
      </c>
      <c r="E258">
        <v>3.7000000000000002E-3</v>
      </c>
    </row>
    <row r="259" spans="1:5">
      <c r="A259" s="34" t="s">
        <v>2092</v>
      </c>
      <c r="B259" s="34" t="s">
        <v>151</v>
      </c>
      <c r="C259" s="34">
        <v>1</v>
      </c>
      <c r="D259" s="40">
        <v>750000</v>
      </c>
      <c r="E259">
        <v>0</v>
      </c>
    </row>
    <row r="260" spans="1:5">
      <c r="A260" s="34" t="s">
        <v>2092</v>
      </c>
      <c r="B260" s="34" t="s">
        <v>151</v>
      </c>
      <c r="C260" s="34">
        <v>1</v>
      </c>
      <c r="D260" s="40">
        <v>1000000</v>
      </c>
      <c r="E260">
        <v>0.90129999999999999</v>
      </c>
    </row>
    <row r="261" spans="1:5">
      <c r="A261" s="34" t="s">
        <v>2092</v>
      </c>
      <c r="B261" s="34" t="s">
        <v>151</v>
      </c>
      <c r="C261" s="34">
        <v>1</v>
      </c>
      <c r="D261" s="40">
        <v>1500000</v>
      </c>
      <c r="E261">
        <v>2.0000000000000001E-4</v>
      </c>
    </row>
    <row r="262" spans="1:5">
      <c r="A262" s="34" t="s">
        <v>2092</v>
      </c>
      <c r="B262" s="34" t="s">
        <v>151</v>
      </c>
      <c r="C262" s="34">
        <v>1</v>
      </c>
      <c r="D262" s="40">
        <v>2000000</v>
      </c>
      <c r="E262">
        <v>8.0699999999999994E-2</v>
      </c>
    </row>
    <row r="263" spans="1:5">
      <c r="A263" s="34" t="s">
        <v>2092</v>
      </c>
      <c r="B263" s="34" t="s">
        <v>151</v>
      </c>
      <c r="C263" s="34">
        <v>1</v>
      </c>
      <c r="D263" s="40">
        <v>2500000</v>
      </c>
      <c r="E263">
        <v>0</v>
      </c>
    </row>
    <row r="264" spans="1:5">
      <c r="A264" s="34" t="s">
        <v>2092</v>
      </c>
      <c r="B264" s="34" t="s">
        <v>151</v>
      </c>
      <c r="C264" s="34">
        <v>1</v>
      </c>
      <c r="D264" s="40">
        <v>3000000</v>
      </c>
      <c r="E264">
        <v>0</v>
      </c>
    </row>
    <row r="265" spans="1:5">
      <c r="A265" s="34" t="s">
        <v>2092</v>
      </c>
      <c r="B265" s="34" t="s">
        <v>151</v>
      </c>
      <c r="C265" s="34">
        <v>1</v>
      </c>
      <c r="D265" s="40">
        <v>4000000</v>
      </c>
      <c r="E265">
        <v>0</v>
      </c>
    </row>
    <row r="266" spans="1:5">
      <c r="A266" s="34" t="s">
        <v>2092</v>
      </c>
      <c r="B266" s="34" t="s">
        <v>151</v>
      </c>
      <c r="C266" s="34">
        <v>1</v>
      </c>
      <c r="D266" s="40">
        <v>5000000</v>
      </c>
      <c r="E266">
        <v>6.3E-3</v>
      </c>
    </row>
    <row r="267" spans="1:5">
      <c r="A267" s="34" t="s">
        <v>2092</v>
      </c>
      <c r="B267" s="34" t="s">
        <v>151</v>
      </c>
      <c r="C267" s="34">
        <v>1</v>
      </c>
      <c r="D267" s="40">
        <v>10000000</v>
      </c>
      <c r="E267">
        <v>1.1000000000000001E-3</v>
      </c>
    </row>
    <row r="268" spans="1:5">
      <c r="A268" s="34" t="s">
        <v>2092</v>
      </c>
      <c r="B268" s="34" t="s">
        <v>151</v>
      </c>
      <c r="C268" s="34">
        <v>2</v>
      </c>
      <c r="D268" s="40">
        <v>100000</v>
      </c>
      <c r="E268">
        <v>2.9999999999999997E-4</v>
      </c>
    </row>
    <row r="269" spans="1:5">
      <c r="A269" s="34" t="s">
        <v>2092</v>
      </c>
      <c r="B269" s="34" t="s">
        <v>151</v>
      </c>
      <c r="C269" s="34">
        <v>2</v>
      </c>
      <c r="D269" s="40">
        <v>200000</v>
      </c>
      <c r="E269">
        <v>2E-3</v>
      </c>
    </row>
    <row r="270" spans="1:5">
      <c r="A270" s="34" t="s">
        <v>2092</v>
      </c>
      <c r="B270" s="34" t="s">
        <v>151</v>
      </c>
      <c r="C270" s="34">
        <v>2</v>
      </c>
      <c r="D270" s="40">
        <v>250000</v>
      </c>
      <c r="E270">
        <v>2.3999999999999998E-3</v>
      </c>
    </row>
    <row r="271" spans="1:5">
      <c r="A271" s="34" t="s">
        <v>2092</v>
      </c>
      <c r="B271" s="34" t="s">
        <v>151</v>
      </c>
      <c r="C271" s="34">
        <v>2</v>
      </c>
      <c r="D271" s="40">
        <v>300000</v>
      </c>
      <c r="E271">
        <v>1.8E-3</v>
      </c>
    </row>
    <row r="272" spans="1:5">
      <c r="A272" s="34" t="s">
        <v>2092</v>
      </c>
      <c r="B272" s="34" t="s">
        <v>151</v>
      </c>
      <c r="C272" s="34">
        <v>2</v>
      </c>
      <c r="D272" s="40">
        <v>500000</v>
      </c>
      <c r="E272">
        <v>6.0000000000000001E-3</v>
      </c>
    </row>
    <row r="273" spans="1:5">
      <c r="A273" s="34" t="s">
        <v>2092</v>
      </c>
      <c r="B273" s="34" t="s">
        <v>151</v>
      </c>
      <c r="C273" s="34">
        <v>2</v>
      </c>
      <c r="D273" s="40">
        <v>750000</v>
      </c>
      <c r="E273">
        <v>0</v>
      </c>
    </row>
    <row r="274" spans="1:5">
      <c r="A274" s="34" t="s">
        <v>2092</v>
      </c>
      <c r="B274" s="34" t="s">
        <v>151</v>
      </c>
      <c r="C274" s="34">
        <v>2</v>
      </c>
      <c r="D274" s="40">
        <v>1000000</v>
      </c>
      <c r="E274">
        <v>0.92310000000000003</v>
      </c>
    </row>
    <row r="275" spans="1:5">
      <c r="A275" s="34" t="s">
        <v>2092</v>
      </c>
      <c r="B275" s="34" t="s">
        <v>151</v>
      </c>
      <c r="C275" s="34">
        <v>2</v>
      </c>
      <c r="D275" s="40">
        <v>1500000</v>
      </c>
      <c r="E275">
        <v>5.9999999999999995E-4</v>
      </c>
    </row>
    <row r="276" spans="1:5">
      <c r="A276" s="34" t="s">
        <v>2092</v>
      </c>
      <c r="B276" s="34" t="s">
        <v>151</v>
      </c>
      <c r="C276" s="34">
        <v>2</v>
      </c>
      <c r="D276" s="40">
        <v>2000000</v>
      </c>
      <c r="E276">
        <v>5.8999999999999997E-2</v>
      </c>
    </row>
    <row r="277" spans="1:5">
      <c r="A277" s="34" t="s">
        <v>2092</v>
      </c>
      <c r="B277" s="34" t="s">
        <v>151</v>
      </c>
      <c r="C277" s="34">
        <v>2</v>
      </c>
      <c r="D277" s="40">
        <v>2500000</v>
      </c>
      <c r="E277">
        <v>0</v>
      </c>
    </row>
    <row r="278" spans="1:5">
      <c r="A278" s="34" t="s">
        <v>2092</v>
      </c>
      <c r="B278" s="34" t="s">
        <v>151</v>
      </c>
      <c r="C278" s="34">
        <v>2</v>
      </c>
      <c r="D278" s="40">
        <v>3000000</v>
      </c>
      <c r="E278">
        <v>1E-4</v>
      </c>
    </row>
    <row r="279" spans="1:5">
      <c r="A279" s="34" t="s">
        <v>2092</v>
      </c>
      <c r="B279" s="34" t="s">
        <v>151</v>
      </c>
      <c r="C279" s="34">
        <v>2</v>
      </c>
      <c r="D279" s="40">
        <v>4000000</v>
      </c>
      <c r="E279">
        <v>0</v>
      </c>
    </row>
    <row r="280" spans="1:5">
      <c r="A280" s="34" t="s">
        <v>2092</v>
      </c>
      <c r="B280" s="34" t="s">
        <v>151</v>
      </c>
      <c r="C280" s="34">
        <v>2</v>
      </c>
      <c r="D280" s="40">
        <v>5000000</v>
      </c>
      <c r="E280">
        <v>3.8999999999999998E-3</v>
      </c>
    </row>
    <row r="281" spans="1:5">
      <c r="A281" s="34" t="s">
        <v>2092</v>
      </c>
      <c r="B281" s="34" t="s">
        <v>151</v>
      </c>
      <c r="C281" s="34">
        <v>2</v>
      </c>
      <c r="D281" s="40">
        <v>10000000</v>
      </c>
      <c r="E281">
        <v>8.0000000000000004E-4</v>
      </c>
    </row>
    <row r="282" spans="1:5">
      <c r="A282" s="34" t="s">
        <v>2092</v>
      </c>
      <c r="B282" s="34" t="s">
        <v>151</v>
      </c>
      <c r="C282" s="34">
        <v>3</v>
      </c>
      <c r="D282" s="40">
        <v>100000</v>
      </c>
      <c r="E282">
        <v>0</v>
      </c>
    </row>
    <row r="283" spans="1:5">
      <c r="A283" s="34" t="s">
        <v>2092</v>
      </c>
      <c r="B283" s="34" t="s">
        <v>151</v>
      </c>
      <c r="C283" s="34">
        <v>3</v>
      </c>
      <c r="D283" s="40">
        <v>200000</v>
      </c>
      <c r="E283">
        <v>1E-4</v>
      </c>
    </row>
    <row r="284" spans="1:5">
      <c r="A284" s="34" t="s">
        <v>2092</v>
      </c>
      <c r="B284" s="34" t="s">
        <v>151</v>
      </c>
      <c r="C284" s="34">
        <v>3</v>
      </c>
      <c r="D284" s="40">
        <v>250000</v>
      </c>
      <c r="E284">
        <v>2.5000000000000001E-3</v>
      </c>
    </row>
    <row r="285" spans="1:5">
      <c r="A285" s="34" t="s">
        <v>2092</v>
      </c>
      <c r="B285" s="34" t="s">
        <v>151</v>
      </c>
      <c r="C285" s="34">
        <v>3</v>
      </c>
      <c r="D285" s="40">
        <v>300000</v>
      </c>
      <c r="E285">
        <v>4.7000000000000002E-3</v>
      </c>
    </row>
    <row r="286" spans="1:5">
      <c r="A286" s="34" t="s">
        <v>2092</v>
      </c>
      <c r="B286" s="34" t="s">
        <v>151</v>
      </c>
      <c r="C286" s="34">
        <v>3</v>
      </c>
      <c r="D286" s="40">
        <v>500000</v>
      </c>
      <c r="E286">
        <v>7.4999999999999997E-3</v>
      </c>
    </row>
    <row r="287" spans="1:5">
      <c r="A287" s="34" t="s">
        <v>2092</v>
      </c>
      <c r="B287" s="34" t="s">
        <v>151</v>
      </c>
      <c r="C287" s="34">
        <v>3</v>
      </c>
      <c r="D287" s="40">
        <v>750000</v>
      </c>
      <c r="E287">
        <v>0</v>
      </c>
    </row>
    <row r="288" spans="1:5">
      <c r="A288" s="34" t="s">
        <v>2092</v>
      </c>
      <c r="B288" s="34" t="s">
        <v>151</v>
      </c>
      <c r="C288" s="34">
        <v>3</v>
      </c>
      <c r="D288" s="40">
        <v>1000000</v>
      </c>
      <c r="E288">
        <v>0.92349999999999999</v>
      </c>
    </row>
    <row r="289" spans="1:5">
      <c r="A289" s="34" t="s">
        <v>2092</v>
      </c>
      <c r="B289" s="34" t="s">
        <v>151</v>
      </c>
      <c r="C289" s="34">
        <v>3</v>
      </c>
      <c r="D289" s="40">
        <v>1500000</v>
      </c>
      <c r="E289">
        <v>2.9999999999999997E-4</v>
      </c>
    </row>
    <row r="290" spans="1:5">
      <c r="A290" s="34" t="s">
        <v>2092</v>
      </c>
      <c r="B290" s="34" t="s">
        <v>151</v>
      </c>
      <c r="C290" s="34">
        <v>3</v>
      </c>
      <c r="D290" s="40">
        <v>2000000</v>
      </c>
      <c r="E290">
        <v>5.33E-2</v>
      </c>
    </row>
    <row r="291" spans="1:5">
      <c r="A291" s="34" t="s">
        <v>2092</v>
      </c>
      <c r="B291" s="34" t="s">
        <v>151</v>
      </c>
      <c r="C291" s="34">
        <v>3</v>
      </c>
      <c r="D291" s="40">
        <v>2500000</v>
      </c>
      <c r="E291">
        <v>0</v>
      </c>
    </row>
    <row r="292" spans="1:5">
      <c r="A292" s="34" t="s">
        <v>2092</v>
      </c>
      <c r="B292" s="34" t="s">
        <v>151</v>
      </c>
      <c r="C292" s="34">
        <v>3</v>
      </c>
      <c r="D292" s="40">
        <v>3000000</v>
      </c>
      <c r="E292">
        <v>0</v>
      </c>
    </row>
    <row r="293" spans="1:5">
      <c r="A293" s="34" t="s">
        <v>2092</v>
      </c>
      <c r="B293" s="34" t="s">
        <v>151</v>
      </c>
      <c r="C293" s="34">
        <v>3</v>
      </c>
      <c r="D293" s="40">
        <v>4000000</v>
      </c>
      <c r="E293">
        <v>0</v>
      </c>
    </row>
    <row r="294" spans="1:5">
      <c r="A294" s="34" t="s">
        <v>2092</v>
      </c>
      <c r="B294" s="34" t="s">
        <v>151</v>
      </c>
      <c r="C294" s="34">
        <v>3</v>
      </c>
      <c r="D294" s="40">
        <v>5000000</v>
      </c>
      <c r="E294">
        <v>5.0000000000000001E-3</v>
      </c>
    </row>
    <row r="295" spans="1:5">
      <c r="A295" s="34" t="s">
        <v>2092</v>
      </c>
      <c r="B295" s="34" t="s">
        <v>151</v>
      </c>
      <c r="C295" s="34">
        <v>3</v>
      </c>
      <c r="D295" s="40">
        <v>10000000</v>
      </c>
      <c r="E295">
        <v>3.0999999999999999E-3</v>
      </c>
    </row>
    <row r="296" spans="1:5" s="34" customFormat="1">
      <c r="A296" s="34" t="s">
        <v>2092</v>
      </c>
      <c r="B296" s="34" t="s">
        <v>152</v>
      </c>
      <c r="C296" s="34">
        <v>1</v>
      </c>
      <c r="D296" s="40">
        <v>100000</v>
      </c>
      <c r="E296">
        <v>8.9999999999999998E-4</v>
      </c>
    </row>
    <row r="297" spans="1:5" s="34" customFormat="1">
      <c r="A297" s="34" t="s">
        <v>2092</v>
      </c>
      <c r="B297" s="34" t="s">
        <v>152</v>
      </c>
      <c r="C297" s="34">
        <v>1</v>
      </c>
      <c r="D297" s="40">
        <v>200000</v>
      </c>
      <c r="E297">
        <v>0</v>
      </c>
    </row>
    <row r="298" spans="1:5" s="34" customFormat="1">
      <c r="A298" s="34" t="s">
        <v>2092</v>
      </c>
      <c r="B298" s="34" t="s">
        <v>152</v>
      </c>
      <c r="C298" s="34">
        <v>1</v>
      </c>
      <c r="D298" s="40">
        <v>250000</v>
      </c>
      <c r="E298">
        <v>2.0000000000000001E-4</v>
      </c>
    </row>
    <row r="299" spans="1:5">
      <c r="A299" s="34" t="s">
        <v>2092</v>
      </c>
      <c r="B299" s="34" t="s">
        <v>152</v>
      </c>
      <c r="C299" s="34">
        <v>1</v>
      </c>
      <c r="D299" s="40">
        <v>300000</v>
      </c>
      <c r="E299">
        <v>8.9999999999999998E-4</v>
      </c>
    </row>
    <row r="300" spans="1:5">
      <c r="A300" s="34" t="s">
        <v>2092</v>
      </c>
      <c r="B300" s="34" t="s">
        <v>152</v>
      </c>
      <c r="C300" s="34">
        <v>1</v>
      </c>
      <c r="D300" s="40">
        <v>500000</v>
      </c>
      <c r="E300">
        <v>1.21E-2</v>
      </c>
    </row>
    <row r="301" spans="1:5">
      <c r="A301" s="34" t="s">
        <v>2092</v>
      </c>
      <c r="B301" s="34" t="s">
        <v>152</v>
      </c>
      <c r="C301" s="34">
        <v>1</v>
      </c>
      <c r="D301" s="40">
        <v>750000</v>
      </c>
      <c r="E301">
        <v>5.0000000000000001E-4</v>
      </c>
    </row>
    <row r="302" spans="1:5">
      <c r="A302" s="34" t="s">
        <v>2092</v>
      </c>
      <c r="B302" s="34" t="s">
        <v>152</v>
      </c>
      <c r="C302" s="34">
        <v>1</v>
      </c>
      <c r="D302" s="40">
        <v>1000000</v>
      </c>
      <c r="E302">
        <v>0.95430000000000004</v>
      </c>
    </row>
    <row r="303" spans="1:5">
      <c r="A303" s="34" t="s">
        <v>2092</v>
      </c>
      <c r="B303" s="34" t="s">
        <v>152</v>
      </c>
      <c r="C303" s="34">
        <v>1</v>
      </c>
      <c r="D303" s="40">
        <v>1500000</v>
      </c>
      <c r="E303">
        <v>1E-4</v>
      </c>
    </row>
    <row r="304" spans="1:5">
      <c r="A304" s="34" t="s">
        <v>2092</v>
      </c>
      <c r="B304" s="34" t="s">
        <v>152</v>
      </c>
      <c r="C304" s="34">
        <v>1</v>
      </c>
      <c r="D304" s="40">
        <v>2000000</v>
      </c>
      <c r="E304">
        <v>1.9699999999999999E-2</v>
      </c>
    </row>
    <row r="305" spans="1:5">
      <c r="A305" s="34" t="s">
        <v>2092</v>
      </c>
      <c r="B305" s="34" t="s">
        <v>152</v>
      </c>
      <c r="C305" s="34">
        <v>1</v>
      </c>
      <c r="D305" s="40">
        <v>2500000</v>
      </c>
      <c r="E305">
        <v>0</v>
      </c>
    </row>
    <row r="306" spans="1:5">
      <c r="A306" s="34" t="s">
        <v>2092</v>
      </c>
      <c r="B306" s="34" t="s">
        <v>152</v>
      </c>
      <c r="C306" s="34">
        <v>1</v>
      </c>
      <c r="D306" s="40">
        <v>3000000</v>
      </c>
      <c r="E306">
        <v>2.5000000000000001E-3</v>
      </c>
    </row>
    <row r="307" spans="1:5">
      <c r="A307" s="34" t="s">
        <v>2092</v>
      </c>
      <c r="B307" s="34" t="s">
        <v>152</v>
      </c>
      <c r="C307" s="34">
        <v>1</v>
      </c>
      <c r="D307" s="40">
        <v>4000000</v>
      </c>
      <c r="E307">
        <v>0</v>
      </c>
    </row>
    <row r="308" spans="1:5">
      <c r="A308" s="34" t="s">
        <v>2092</v>
      </c>
      <c r="B308" s="34" t="s">
        <v>152</v>
      </c>
      <c r="C308" s="34">
        <v>1</v>
      </c>
      <c r="D308" s="40">
        <v>5000000</v>
      </c>
      <c r="E308">
        <v>1.6999999999999999E-3</v>
      </c>
    </row>
    <row r="309" spans="1:5">
      <c r="A309" s="34" t="s">
        <v>2092</v>
      </c>
      <c r="B309" s="34" t="s">
        <v>152</v>
      </c>
      <c r="C309" s="34">
        <v>1</v>
      </c>
      <c r="D309" s="40">
        <v>10000000</v>
      </c>
      <c r="E309">
        <v>7.1000000000000004E-3</v>
      </c>
    </row>
    <row r="310" spans="1:5">
      <c r="A310" s="34" t="s">
        <v>2092</v>
      </c>
      <c r="B310" s="34" t="s">
        <v>152</v>
      </c>
      <c r="C310" s="34">
        <v>2</v>
      </c>
      <c r="D310" s="40">
        <v>100000</v>
      </c>
      <c r="E310">
        <v>6.9999999999999999E-4</v>
      </c>
    </row>
    <row r="311" spans="1:5">
      <c r="A311" s="34" t="s">
        <v>2092</v>
      </c>
      <c r="B311" s="34" t="s">
        <v>152</v>
      </c>
      <c r="C311" s="34">
        <v>2</v>
      </c>
      <c r="D311" s="40">
        <v>200000</v>
      </c>
      <c r="E311">
        <v>0</v>
      </c>
    </row>
    <row r="312" spans="1:5">
      <c r="A312" s="34" t="s">
        <v>2092</v>
      </c>
      <c r="B312" s="34" t="s">
        <v>152</v>
      </c>
      <c r="C312" s="34">
        <v>2</v>
      </c>
      <c r="D312" s="40">
        <v>250000</v>
      </c>
      <c r="E312">
        <v>4.0000000000000002E-4</v>
      </c>
    </row>
    <row r="313" spans="1:5">
      <c r="A313" s="34" t="s">
        <v>2092</v>
      </c>
      <c r="B313" s="34" t="s">
        <v>152</v>
      </c>
      <c r="C313" s="34">
        <v>2</v>
      </c>
      <c r="D313" s="40">
        <v>300000</v>
      </c>
      <c r="E313">
        <v>1.8E-3</v>
      </c>
    </row>
    <row r="314" spans="1:5">
      <c r="A314" s="34" t="s">
        <v>2092</v>
      </c>
      <c r="B314" s="34" t="s">
        <v>152</v>
      </c>
      <c r="C314" s="34">
        <v>2</v>
      </c>
      <c r="D314" s="40">
        <v>500000</v>
      </c>
      <c r="E314">
        <v>1.34E-2</v>
      </c>
    </row>
    <row r="315" spans="1:5">
      <c r="A315" s="34" t="s">
        <v>2092</v>
      </c>
      <c r="B315" s="34" t="s">
        <v>152</v>
      </c>
      <c r="C315" s="34">
        <v>2</v>
      </c>
      <c r="D315" s="40">
        <v>750000</v>
      </c>
      <c r="E315">
        <v>8.9999999999999998E-4</v>
      </c>
    </row>
    <row r="316" spans="1:5">
      <c r="A316" s="34" t="s">
        <v>2092</v>
      </c>
      <c r="B316" s="34" t="s">
        <v>152</v>
      </c>
      <c r="C316" s="34">
        <v>2</v>
      </c>
      <c r="D316" s="40">
        <v>1000000</v>
      </c>
      <c r="E316">
        <v>0.94679999999999997</v>
      </c>
    </row>
    <row r="317" spans="1:5">
      <c r="A317" s="34" t="s">
        <v>2092</v>
      </c>
      <c r="B317" s="34" t="s">
        <v>152</v>
      </c>
      <c r="C317" s="34">
        <v>2</v>
      </c>
      <c r="D317" s="40">
        <v>1500000</v>
      </c>
      <c r="E317">
        <v>0</v>
      </c>
    </row>
    <row r="318" spans="1:5">
      <c r="A318" s="34" t="s">
        <v>2092</v>
      </c>
      <c r="B318" s="34" t="s">
        <v>152</v>
      </c>
      <c r="C318" s="34">
        <v>2</v>
      </c>
      <c r="D318" s="40">
        <v>2000000</v>
      </c>
      <c r="E318">
        <v>2.64E-2</v>
      </c>
    </row>
    <row r="319" spans="1:5">
      <c r="A319" s="34" t="s">
        <v>2092</v>
      </c>
      <c r="B319" s="34" t="s">
        <v>152</v>
      </c>
      <c r="C319" s="34">
        <v>2</v>
      </c>
      <c r="D319" s="40">
        <v>2500000</v>
      </c>
      <c r="E319">
        <v>0</v>
      </c>
    </row>
    <row r="320" spans="1:5">
      <c r="A320" s="34" t="s">
        <v>2092</v>
      </c>
      <c r="B320" s="34" t="s">
        <v>152</v>
      </c>
      <c r="C320" s="34">
        <v>2</v>
      </c>
      <c r="D320" s="40">
        <v>3000000</v>
      </c>
      <c r="E320">
        <v>1E-4</v>
      </c>
    </row>
    <row r="321" spans="1:5">
      <c r="A321" s="34" t="s">
        <v>2092</v>
      </c>
      <c r="B321" s="34" t="s">
        <v>152</v>
      </c>
      <c r="C321" s="34">
        <v>2</v>
      </c>
      <c r="D321" s="40">
        <v>4000000</v>
      </c>
      <c r="E321">
        <v>0</v>
      </c>
    </row>
    <row r="322" spans="1:5">
      <c r="A322" s="34" t="s">
        <v>2092</v>
      </c>
      <c r="B322" s="34" t="s">
        <v>152</v>
      </c>
      <c r="C322" s="34">
        <v>2</v>
      </c>
      <c r="D322" s="40">
        <v>5000000</v>
      </c>
      <c r="E322">
        <v>2.0999999999999999E-3</v>
      </c>
    </row>
    <row r="323" spans="1:5">
      <c r="A323" s="34" t="s">
        <v>2092</v>
      </c>
      <c r="B323" s="34" t="s">
        <v>152</v>
      </c>
      <c r="C323" s="34">
        <v>2</v>
      </c>
      <c r="D323" s="40">
        <v>10000000</v>
      </c>
      <c r="E323">
        <v>7.4000000000000003E-3</v>
      </c>
    </row>
    <row r="324" spans="1:5">
      <c r="A324" s="34" t="s">
        <v>2092</v>
      </c>
      <c r="B324" s="34" t="s">
        <v>152</v>
      </c>
      <c r="C324" s="34">
        <v>3</v>
      </c>
      <c r="D324" s="40">
        <v>100000</v>
      </c>
      <c r="E324">
        <v>4.0000000000000002E-4</v>
      </c>
    </row>
    <row r="325" spans="1:5">
      <c r="A325" s="34" t="s">
        <v>2092</v>
      </c>
      <c r="B325" s="34" t="s">
        <v>152</v>
      </c>
      <c r="C325" s="34">
        <v>3</v>
      </c>
      <c r="D325" s="40">
        <v>200000</v>
      </c>
      <c r="E325">
        <v>0</v>
      </c>
    </row>
    <row r="326" spans="1:5">
      <c r="A326" s="34" t="s">
        <v>2092</v>
      </c>
      <c r="B326" s="34" t="s">
        <v>152</v>
      </c>
      <c r="C326" s="34">
        <v>3</v>
      </c>
      <c r="D326" s="40">
        <v>250000</v>
      </c>
      <c r="E326">
        <v>2.0000000000000001E-4</v>
      </c>
    </row>
    <row r="327" spans="1:5">
      <c r="A327" s="34" t="s">
        <v>2092</v>
      </c>
      <c r="B327" s="34" t="s">
        <v>152</v>
      </c>
      <c r="C327" s="34">
        <v>3</v>
      </c>
      <c r="D327" s="40">
        <v>300000</v>
      </c>
      <c r="E327">
        <v>2E-3</v>
      </c>
    </row>
    <row r="328" spans="1:5">
      <c r="A328" s="34" t="s">
        <v>2092</v>
      </c>
      <c r="B328" s="34" t="s">
        <v>152</v>
      </c>
      <c r="C328" s="34">
        <v>3</v>
      </c>
      <c r="D328" s="40">
        <v>500000</v>
      </c>
      <c r="E328">
        <v>1.6199999999999999E-2</v>
      </c>
    </row>
    <row r="329" spans="1:5">
      <c r="A329" s="34" t="s">
        <v>2092</v>
      </c>
      <c r="B329" s="34" t="s">
        <v>152</v>
      </c>
      <c r="C329" s="34">
        <v>3</v>
      </c>
      <c r="D329" s="40">
        <v>750000</v>
      </c>
      <c r="E329">
        <v>5.9999999999999995E-4</v>
      </c>
    </row>
    <row r="330" spans="1:5">
      <c r="A330" s="34" t="s">
        <v>2092</v>
      </c>
      <c r="B330" s="34" t="s">
        <v>152</v>
      </c>
      <c r="C330" s="34">
        <v>3</v>
      </c>
      <c r="D330" s="40">
        <v>1000000</v>
      </c>
      <c r="E330">
        <v>0.92810000000000004</v>
      </c>
    </row>
    <row r="331" spans="1:5">
      <c r="A331" s="34" t="s">
        <v>2092</v>
      </c>
      <c r="B331" s="34" t="s">
        <v>152</v>
      </c>
      <c r="C331" s="34">
        <v>3</v>
      </c>
      <c r="D331" s="40">
        <v>1500000</v>
      </c>
      <c r="E331">
        <v>0</v>
      </c>
    </row>
    <row r="332" spans="1:5">
      <c r="A332" s="34" t="s">
        <v>2092</v>
      </c>
      <c r="B332" s="34" t="s">
        <v>152</v>
      </c>
      <c r="C332" s="34">
        <v>3</v>
      </c>
      <c r="D332" s="40">
        <v>2000000</v>
      </c>
      <c r="E332">
        <v>5.0700000000000002E-2</v>
      </c>
    </row>
    <row r="333" spans="1:5">
      <c r="A333" s="34" t="s">
        <v>2092</v>
      </c>
      <c r="B333" s="34" t="s">
        <v>152</v>
      </c>
      <c r="C333" s="34">
        <v>3</v>
      </c>
      <c r="D333" s="40">
        <v>2500000</v>
      </c>
      <c r="E333">
        <v>0</v>
      </c>
    </row>
    <row r="334" spans="1:5">
      <c r="A334" s="34" t="s">
        <v>2092</v>
      </c>
      <c r="B334" s="34" t="s">
        <v>152</v>
      </c>
      <c r="C334" s="34">
        <v>3</v>
      </c>
      <c r="D334" s="40">
        <v>3000000</v>
      </c>
      <c r="E334">
        <v>1E-4</v>
      </c>
    </row>
    <row r="335" spans="1:5">
      <c r="A335" s="34" t="s">
        <v>2092</v>
      </c>
      <c r="B335" s="34" t="s">
        <v>152</v>
      </c>
      <c r="C335" s="34">
        <v>3</v>
      </c>
      <c r="D335" s="40">
        <v>4000000</v>
      </c>
      <c r="E335">
        <v>0</v>
      </c>
    </row>
    <row r="336" spans="1:5">
      <c r="A336" s="34" t="s">
        <v>2092</v>
      </c>
      <c r="B336" s="34" t="s">
        <v>152</v>
      </c>
      <c r="C336" s="34">
        <v>3</v>
      </c>
      <c r="D336" s="40">
        <v>5000000</v>
      </c>
      <c r="E336">
        <v>1.6999999999999999E-3</v>
      </c>
    </row>
    <row r="337" spans="1:5">
      <c r="A337" s="34" t="s">
        <v>2092</v>
      </c>
      <c r="B337" s="34" t="s">
        <v>152</v>
      </c>
      <c r="C337" s="34">
        <v>3</v>
      </c>
      <c r="D337" s="40">
        <v>10000000</v>
      </c>
      <c r="E337">
        <v>0</v>
      </c>
    </row>
    <row r="338" spans="1:5">
      <c r="A338" s="34" t="s">
        <v>2092</v>
      </c>
      <c r="B338" s="34" t="s">
        <v>153</v>
      </c>
      <c r="C338" s="34">
        <v>1</v>
      </c>
      <c r="D338" s="40">
        <v>100000</v>
      </c>
      <c r="E338">
        <v>0</v>
      </c>
    </row>
    <row r="339" spans="1:5">
      <c r="A339" s="34" t="s">
        <v>2092</v>
      </c>
      <c r="B339" s="34" t="s">
        <v>153</v>
      </c>
      <c r="C339" s="34">
        <v>1</v>
      </c>
      <c r="D339" s="40">
        <v>200000</v>
      </c>
      <c r="E339">
        <v>0</v>
      </c>
    </row>
    <row r="340" spans="1:5">
      <c r="A340" s="34" t="s">
        <v>2092</v>
      </c>
      <c r="B340" s="34" t="s">
        <v>153</v>
      </c>
      <c r="C340" s="34">
        <v>1</v>
      </c>
      <c r="D340" s="40">
        <v>250000</v>
      </c>
      <c r="E340">
        <v>4.0000000000000002E-4</v>
      </c>
    </row>
    <row r="341" spans="1:5">
      <c r="A341" s="34" t="s">
        <v>2092</v>
      </c>
      <c r="B341" s="34" t="s">
        <v>153</v>
      </c>
      <c r="C341" s="34">
        <v>1</v>
      </c>
      <c r="D341" s="40">
        <v>300000</v>
      </c>
      <c r="E341">
        <v>5.0000000000000001E-4</v>
      </c>
    </row>
    <row r="342" spans="1:5">
      <c r="A342" s="34" t="s">
        <v>2092</v>
      </c>
      <c r="B342" s="34" t="s">
        <v>153</v>
      </c>
      <c r="C342" s="34">
        <v>1</v>
      </c>
      <c r="D342" s="40">
        <v>500000</v>
      </c>
      <c r="E342">
        <v>2.2000000000000001E-3</v>
      </c>
    </row>
    <row r="343" spans="1:5">
      <c r="A343" s="34" t="s">
        <v>2092</v>
      </c>
      <c r="B343" s="34" t="s">
        <v>153</v>
      </c>
      <c r="C343" s="34">
        <v>1</v>
      </c>
      <c r="D343" s="40">
        <v>750000</v>
      </c>
      <c r="E343">
        <v>0</v>
      </c>
    </row>
    <row r="344" spans="1:5">
      <c r="A344" s="34" t="s">
        <v>2092</v>
      </c>
      <c r="B344" s="34" t="s">
        <v>153</v>
      </c>
      <c r="C344" s="34">
        <v>1</v>
      </c>
      <c r="D344" s="40">
        <v>1000000</v>
      </c>
      <c r="E344">
        <v>0.96260000000000001</v>
      </c>
    </row>
    <row r="345" spans="1:5">
      <c r="A345" s="34" t="s">
        <v>2092</v>
      </c>
      <c r="B345" s="34" t="s">
        <v>153</v>
      </c>
      <c r="C345" s="34">
        <v>1</v>
      </c>
      <c r="D345" s="40">
        <v>1500000</v>
      </c>
      <c r="E345">
        <v>0</v>
      </c>
    </row>
    <row r="346" spans="1:5">
      <c r="A346" s="34" t="s">
        <v>2092</v>
      </c>
      <c r="B346" s="34" t="s">
        <v>153</v>
      </c>
      <c r="C346" s="34">
        <v>1</v>
      </c>
      <c r="D346" s="40">
        <v>2000000</v>
      </c>
      <c r="E346">
        <v>3.0800000000000001E-2</v>
      </c>
    </row>
    <row r="347" spans="1:5">
      <c r="A347" s="34" t="s">
        <v>2092</v>
      </c>
      <c r="B347" s="34" t="s">
        <v>153</v>
      </c>
      <c r="C347" s="34">
        <v>1</v>
      </c>
      <c r="D347" s="40">
        <v>2500000</v>
      </c>
      <c r="E347">
        <v>0</v>
      </c>
    </row>
    <row r="348" spans="1:5">
      <c r="A348" s="34" t="s">
        <v>2092</v>
      </c>
      <c r="B348" s="34" t="s">
        <v>153</v>
      </c>
      <c r="C348" s="34">
        <v>1</v>
      </c>
      <c r="D348" s="40">
        <v>3000000</v>
      </c>
      <c r="E348">
        <v>1E-4</v>
      </c>
    </row>
    <row r="349" spans="1:5">
      <c r="A349" s="34" t="s">
        <v>2092</v>
      </c>
      <c r="B349" s="34" t="s">
        <v>153</v>
      </c>
      <c r="C349" s="34">
        <v>1</v>
      </c>
      <c r="D349" s="40">
        <v>4000000</v>
      </c>
      <c r="E349">
        <v>0</v>
      </c>
    </row>
    <row r="350" spans="1:5">
      <c r="A350" s="34" t="s">
        <v>2092</v>
      </c>
      <c r="B350" s="34" t="s">
        <v>153</v>
      </c>
      <c r="C350" s="34">
        <v>1</v>
      </c>
      <c r="D350" s="40">
        <v>5000000</v>
      </c>
      <c r="E350">
        <v>2E-3</v>
      </c>
    </row>
    <row r="351" spans="1:5">
      <c r="A351" s="34" t="s">
        <v>2092</v>
      </c>
      <c r="B351" s="34" t="s">
        <v>153</v>
      </c>
      <c r="C351" s="34">
        <v>1</v>
      </c>
      <c r="D351" s="40">
        <v>10000000</v>
      </c>
      <c r="E351">
        <v>1.4E-3</v>
      </c>
    </row>
    <row r="352" spans="1:5">
      <c r="A352" s="34" t="s">
        <v>2092</v>
      </c>
      <c r="B352" s="34" t="s">
        <v>153</v>
      </c>
      <c r="C352" s="34">
        <v>2</v>
      </c>
      <c r="D352" s="40">
        <v>100000</v>
      </c>
      <c r="E352">
        <v>0</v>
      </c>
    </row>
    <row r="353" spans="1:5">
      <c r="A353" s="34" t="s">
        <v>2092</v>
      </c>
      <c r="B353" s="34" t="s">
        <v>153</v>
      </c>
      <c r="C353" s="34">
        <v>2</v>
      </c>
      <c r="D353" s="40">
        <v>200000</v>
      </c>
      <c r="E353">
        <v>0</v>
      </c>
    </row>
    <row r="354" spans="1:5">
      <c r="A354" s="34" t="s">
        <v>2092</v>
      </c>
      <c r="B354" s="34" t="s">
        <v>153</v>
      </c>
      <c r="C354" s="34">
        <v>2</v>
      </c>
      <c r="D354" s="40">
        <v>250000</v>
      </c>
      <c r="E354">
        <v>2.0999999999999999E-3</v>
      </c>
    </row>
    <row r="355" spans="1:5">
      <c r="A355" s="34" t="s">
        <v>2092</v>
      </c>
      <c r="B355" s="34" t="s">
        <v>153</v>
      </c>
      <c r="C355" s="34">
        <v>2</v>
      </c>
      <c r="D355" s="40">
        <v>300000</v>
      </c>
      <c r="E355">
        <v>2.5999999999999999E-3</v>
      </c>
    </row>
    <row r="356" spans="1:5">
      <c r="A356" s="34" t="s">
        <v>2092</v>
      </c>
      <c r="B356" s="34" t="s">
        <v>153</v>
      </c>
      <c r="C356" s="34">
        <v>2</v>
      </c>
      <c r="D356" s="40">
        <v>500000</v>
      </c>
      <c r="E356">
        <v>3.8999999999999998E-3</v>
      </c>
    </row>
    <row r="357" spans="1:5">
      <c r="A357" s="34" t="s">
        <v>2092</v>
      </c>
      <c r="B357" s="34" t="s">
        <v>153</v>
      </c>
      <c r="C357" s="34">
        <v>2</v>
      </c>
      <c r="D357" s="40">
        <v>750000</v>
      </c>
      <c r="E357">
        <v>0</v>
      </c>
    </row>
    <row r="358" spans="1:5">
      <c r="A358" s="34" t="s">
        <v>2092</v>
      </c>
      <c r="B358" s="34" t="s">
        <v>153</v>
      </c>
      <c r="C358" s="34">
        <v>2</v>
      </c>
      <c r="D358" s="40">
        <v>1000000</v>
      </c>
      <c r="E358">
        <v>0.95379999999999998</v>
      </c>
    </row>
    <row r="359" spans="1:5">
      <c r="A359" s="34" t="s">
        <v>2092</v>
      </c>
      <c r="B359" s="34" t="s">
        <v>153</v>
      </c>
      <c r="C359" s="34">
        <v>2</v>
      </c>
      <c r="D359" s="40">
        <v>1500000</v>
      </c>
      <c r="E359">
        <v>2.9999999999999997E-4</v>
      </c>
    </row>
    <row r="360" spans="1:5">
      <c r="A360" s="34" t="s">
        <v>2092</v>
      </c>
      <c r="B360" s="34" t="s">
        <v>153</v>
      </c>
      <c r="C360" s="34">
        <v>2</v>
      </c>
      <c r="D360" s="40">
        <v>2000000</v>
      </c>
      <c r="E360">
        <v>3.1099999999999999E-2</v>
      </c>
    </row>
    <row r="361" spans="1:5">
      <c r="A361" s="34" t="s">
        <v>2092</v>
      </c>
      <c r="B361" s="34" t="s">
        <v>153</v>
      </c>
      <c r="C361" s="34">
        <v>2</v>
      </c>
      <c r="D361" s="40">
        <v>2500000</v>
      </c>
      <c r="E361">
        <v>0</v>
      </c>
    </row>
    <row r="362" spans="1:5">
      <c r="A362" s="34" t="s">
        <v>2092</v>
      </c>
      <c r="B362" s="34" t="s">
        <v>153</v>
      </c>
      <c r="C362" s="34">
        <v>2</v>
      </c>
      <c r="D362" s="40">
        <v>3000000</v>
      </c>
      <c r="E362">
        <v>0</v>
      </c>
    </row>
    <row r="363" spans="1:5">
      <c r="A363" s="34" t="s">
        <v>2092</v>
      </c>
      <c r="B363" s="34" t="s">
        <v>153</v>
      </c>
      <c r="C363" s="34">
        <v>2</v>
      </c>
      <c r="D363" s="40">
        <v>4000000</v>
      </c>
      <c r="E363">
        <v>0</v>
      </c>
    </row>
    <row r="364" spans="1:5">
      <c r="A364" s="34" t="s">
        <v>2092</v>
      </c>
      <c r="B364" s="34" t="s">
        <v>153</v>
      </c>
      <c r="C364" s="34">
        <v>2</v>
      </c>
      <c r="D364" s="40">
        <v>5000000</v>
      </c>
      <c r="E364">
        <v>4.7000000000000002E-3</v>
      </c>
    </row>
    <row r="365" spans="1:5">
      <c r="A365" s="34" t="s">
        <v>2092</v>
      </c>
      <c r="B365" s="34" t="s">
        <v>153</v>
      </c>
      <c r="C365" s="34">
        <v>2</v>
      </c>
      <c r="D365" s="40">
        <v>10000000</v>
      </c>
      <c r="E365">
        <v>1.5E-3</v>
      </c>
    </row>
    <row r="366" spans="1:5">
      <c r="A366" s="34" t="s">
        <v>2092</v>
      </c>
      <c r="B366" s="34" t="s">
        <v>153</v>
      </c>
      <c r="C366" s="34">
        <v>3</v>
      </c>
      <c r="D366" s="40">
        <v>100000</v>
      </c>
      <c r="E366">
        <v>0</v>
      </c>
    </row>
    <row r="367" spans="1:5">
      <c r="A367" s="34" t="s">
        <v>2092</v>
      </c>
      <c r="B367" s="34" t="s">
        <v>153</v>
      </c>
      <c r="C367" s="34">
        <v>3</v>
      </c>
      <c r="D367" s="40">
        <v>200000</v>
      </c>
      <c r="E367">
        <v>0</v>
      </c>
    </row>
    <row r="368" spans="1:5">
      <c r="A368" s="34" t="s">
        <v>2092</v>
      </c>
      <c r="B368" s="34" t="s">
        <v>153</v>
      </c>
      <c r="C368" s="34">
        <v>3</v>
      </c>
      <c r="D368" s="40">
        <v>250000</v>
      </c>
      <c r="E368">
        <v>4.0000000000000002E-4</v>
      </c>
    </row>
    <row r="369" spans="1:5">
      <c r="A369" s="34" t="s">
        <v>2092</v>
      </c>
      <c r="B369" s="34" t="s">
        <v>153</v>
      </c>
      <c r="C369" s="34">
        <v>3</v>
      </c>
      <c r="D369" s="40">
        <v>300000</v>
      </c>
      <c r="E369">
        <v>2.2000000000000001E-3</v>
      </c>
    </row>
    <row r="370" spans="1:5">
      <c r="A370" s="34" t="s">
        <v>2092</v>
      </c>
      <c r="B370" s="34" t="s">
        <v>153</v>
      </c>
      <c r="C370" s="34">
        <v>3</v>
      </c>
      <c r="D370" s="40">
        <v>500000</v>
      </c>
      <c r="E370">
        <v>9.2999999999999992E-3</v>
      </c>
    </row>
    <row r="371" spans="1:5">
      <c r="A371" s="34" t="s">
        <v>2092</v>
      </c>
      <c r="B371" s="34" t="s">
        <v>153</v>
      </c>
      <c r="C371" s="34">
        <v>3</v>
      </c>
      <c r="D371" s="40">
        <v>750000</v>
      </c>
      <c r="E371">
        <v>0</v>
      </c>
    </row>
    <row r="372" spans="1:5">
      <c r="A372" s="34" t="s">
        <v>2092</v>
      </c>
      <c r="B372" s="34" t="s">
        <v>153</v>
      </c>
      <c r="C372" s="34">
        <v>3</v>
      </c>
      <c r="D372" s="40">
        <v>1000000</v>
      </c>
      <c r="E372">
        <v>0.96109999999999995</v>
      </c>
    </row>
    <row r="373" spans="1:5">
      <c r="A373" s="34" t="s">
        <v>2092</v>
      </c>
      <c r="B373" s="34" t="s">
        <v>153</v>
      </c>
      <c r="C373" s="34">
        <v>3</v>
      </c>
      <c r="D373" s="40">
        <v>1500000</v>
      </c>
      <c r="E373">
        <v>0</v>
      </c>
    </row>
    <row r="374" spans="1:5">
      <c r="A374" s="34" t="s">
        <v>2092</v>
      </c>
      <c r="B374" s="34" t="s">
        <v>153</v>
      </c>
      <c r="C374" s="34">
        <v>3</v>
      </c>
      <c r="D374" s="40">
        <v>2000000</v>
      </c>
      <c r="E374">
        <v>2.35E-2</v>
      </c>
    </row>
    <row r="375" spans="1:5">
      <c r="A375" s="34" t="s">
        <v>2092</v>
      </c>
      <c r="B375" s="34" t="s">
        <v>153</v>
      </c>
      <c r="C375" s="34">
        <v>3</v>
      </c>
      <c r="D375" s="40">
        <v>2500000</v>
      </c>
      <c r="E375">
        <v>0</v>
      </c>
    </row>
    <row r="376" spans="1:5">
      <c r="A376" s="34" t="s">
        <v>2092</v>
      </c>
      <c r="B376" s="34" t="s">
        <v>153</v>
      </c>
      <c r="C376" s="34">
        <v>3</v>
      </c>
      <c r="D376" s="40">
        <v>3000000</v>
      </c>
      <c r="E376">
        <v>0</v>
      </c>
    </row>
    <row r="377" spans="1:5">
      <c r="A377" s="34" t="s">
        <v>2092</v>
      </c>
      <c r="B377" s="34" t="s">
        <v>153</v>
      </c>
      <c r="C377" s="34">
        <v>3</v>
      </c>
      <c r="D377" s="40">
        <v>4000000</v>
      </c>
      <c r="E377">
        <v>0</v>
      </c>
    </row>
    <row r="378" spans="1:5">
      <c r="A378" s="34" t="s">
        <v>2092</v>
      </c>
      <c r="B378" s="34" t="s">
        <v>153</v>
      </c>
      <c r="C378" s="34">
        <v>3</v>
      </c>
      <c r="D378" s="40">
        <v>5000000</v>
      </c>
      <c r="E378">
        <v>1.9E-3</v>
      </c>
    </row>
    <row r="379" spans="1:5">
      <c r="A379" s="34" t="s">
        <v>2092</v>
      </c>
      <c r="B379" s="34" t="s">
        <v>153</v>
      </c>
      <c r="C379" s="34">
        <v>3</v>
      </c>
      <c r="D379" s="40">
        <v>10000000</v>
      </c>
      <c r="E379">
        <v>1.6000000000000001E-3</v>
      </c>
    </row>
    <row r="380" spans="1:5">
      <c r="A380" s="34" t="s">
        <v>2092</v>
      </c>
      <c r="B380" s="34" t="s">
        <v>154</v>
      </c>
      <c r="C380" s="34">
        <v>1</v>
      </c>
      <c r="D380" s="40">
        <v>100000</v>
      </c>
      <c r="E380">
        <v>5.8999999999999999E-3</v>
      </c>
    </row>
    <row r="381" spans="1:5">
      <c r="A381" s="34" t="s">
        <v>2092</v>
      </c>
      <c r="B381" s="34" t="s">
        <v>154</v>
      </c>
      <c r="C381" s="34">
        <v>1</v>
      </c>
      <c r="D381" s="40">
        <v>200000</v>
      </c>
      <c r="E381">
        <v>0</v>
      </c>
    </row>
    <row r="382" spans="1:5">
      <c r="A382" s="34" t="s">
        <v>2092</v>
      </c>
      <c r="B382" s="34" t="s">
        <v>154</v>
      </c>
      <c r="C382" s="34">
        <v>1</v>
      </c>
      <c r="D382" s="40">
        <v>250000</v>
      </c>
      <c r="E382">
        <v>2.9999999999999997E-4</v>
      </c>
    </row>
    <row r="383" spans="1:5">
      <c r="A383" s="34" t="s">
        <v>2092</v>
      </c>
      <c r="B383" s="34" t="s">
        <v>154</v>
      </c>
      <c r="C383" s="34">
        <v>1</v>
      </c>
      <c r="D383" s="40">
        <v>300000</v>
      </c>
      <c r="E383">
        <v>8.3999999999999995E-3</v>
      </c>
    </row>
    <row r="384" spans="1:5">
      <c r="A384" s="34" t="s">
        <v>2092</v>
      </c>
      <c r="B384" s="34" t="s">
        <v>154</v>
      </c>
      <c r="C384" s="34">
        <v>1</v>
      </c>
      <c r="D384" s="40">
        <v>500000</v>
      </c>
      <c r="E384">
        <v>2.1600000000000001E-2</v>
      </c>
    </row>
    <row r="385" spans="1:5">
      <c r="A385" s="34" t="s">
        <v>2092</v>
      </c>
      <c r="B385" s="34" t="s">
        <v>154</v>
      </c>
      <c r="C385" s="34">
        <v>1</v>
      </c>
      <c r="D385" s="40">
        <v>750000</v>
      </c>
      <c r="E385">
        <v>0</v>
      </c>
    </row>
    <row r="386" spans="1:5">
      <c r="A386" s="34" t="s">
        <v>2092</v>
      </c>
      <c r="B386" s="34" t="s">
        <v>154</v>
      </c>
      <c r="C386" s="34">
        <v>1</v>
      </c>
      <c r="D386" s="40">
        <v>1000000</v>
      </c>
      <c r="E386">
        <v>0.92469999999999997</v>
      </c>
    </row>
    <row r="387" spans="1:5">
      <c r="A387" s="34" t="s">
        <v>2092</v>
      </c>
      <c r="B387" s="34" t="s">
        <v>154</v>
      </c>
      <c r="C387" s="34">
        <v>1</v>
      </c>
      <c r="D387" s="40">
        <v>1500000</v>
      </c>
      <c r="E387">
        <v>8.0000000000000004E-4</v>
      </c>
    </row>
    <row r="388" spans="1:5">
      <c r="A388" s="34" t="s">
        <v>2092</v>
      </c>
      <c r="B388" s="34" t="s">
        <v>154</v>
      </c>
      <c r="C388" s="34">
        <v>1</v>
      </c>
      <c r="D388" s="40">
        <v>2000000</v>
      </c>
      <c r="E388">
        <v>2.5600000000000001E-2</v>
      </c>
    </row>
    <row r="389" spans="1:5">
      <c r="A389" s="34" t="s">
        <v>2092</v>
      </c>
      <c r="B389" s="34" t="s">
        <v>154</v>
      </c>
      <c r="C389" s="34">
        <v>1</v>
      </c>
      <c r="D389" s="40">
        <v>2500000</v>
      </c>
      <c r="E389">
        <v>0</v>
      </c>
    </row>
    <row r="390" spans="1:5">
      <c r="A390" s="34" t="s">
        <v>2092</v>
      </c>
      <c r="B390" s="34" t="s">
        <v>154</v>
      </c>
      <c r="C390" s="34">
        <v>1</v>
      </c>
      <c r="D390" s="40">
        <v>3000000</v>
      </c>
      <c r="E390">
        <v>0</v>
      </c>
    </row>
    <row r="391" spans="1:5">
      <c r="A391" s="34" t="s">
        <v>2092</v>
      </c>
      <c r="B391" s="34" t="s">
        <v>154</v>
      </c>
      <c r="C391" s="34">
        <v>1</v>
      </c>
      <c r="D391" s="40">
        <v>4000000</v>
      </c>
      <c r="E391">
        <v>0</v>
      </c>
    </row>
    <row r="392" spans="1:5">
      <c r="A392" s="34" t="s">
        <v>2092</v>
      </c>
      <c r="B392" s="34" t="s">
        <v>154</v>
      </c>
      <c r="C392" s="34">
        <v>1</v>
      </c>
      <c r="D392" s="40">
        <v>5000000</v>
      </c>
      <c r="E392">
        <v>1.09E-2</v>
      </c>
    </row>
    <row r="393" spans="1:5">
      <c r="A393" s="34" t="s">
        <v>2092</v>
      </c>
      <c r="B393" s="34" t="s">
        <v>154</v>
      </c>
      <c r="C393" s="34">
        <v>1</v>
      </c>
      <c r="D393" s="40">
        <v>10000000</v>
      </c>
      <c r="E393">
        <v>1.8E-3</v>
      </c>
    </row>
    <row r="394" spans="1:5">
      <c r="A394" s="34" t="s">
        <v>2092</v>
      </c>
      <c r="B394" s="34" t="s">
        <v>154</v>
      </c>
      <c r="C394" s="34">
        <v>2</v>
      </c>
      <c r="D394" s="40">
        <v>100000</v>
      </c>
      <c r="E394">
        <v>2.0000000000000001E-4</v>
      </c>
    </row>
    <row r="395" spans="1:5">
      <c r="A395" s="34" t="s">
        <v>2092</v>
      </c>
      <c r="B395" s="34" t="s">
        <v>154</v>
      </c>
      <c r="C395" s="34">
        <v>2</v>
      </c>
      <c r="D395" s="40">
        <v>200000</v>
      </c>
      <c r="E395">
        <v>0</v>
      </c>
    </row>
    <row r="396" spans="1:5">
      <c r="A396" s="34" t="s">
        <v>2092</v>
      </c>
      <c r="B396" s="34" t="s">
        <v>154</v>
      </c>
      <c r="C396" s="34">
        <v>2</v>
      </c>
      <c r="D396" s="40">
        <v>250000</v>
      </c>
      <c r="E396">
        <v>4.0000000000000002E-4</v>
      </c>
    </row>
    <row r="397" spans="1:5">
      <c r="A397" s="34" t="s">
        <v>2092</v>
      </c>
      <c r="B397" s="34" t="s">
        <v>154</v>
      </c>
      <c r="C397" s="34">
        <v>2</v>
      </c>
      <c r="D397" s="40">
        <v>300000</v>
      </c>
      <c r="E397">
        <v>2.8999999999999998E-3</v>
      </c>
    </row>
    <row r="398" spans="1:5">
      <c r="A398" s="34" t="s">
        <v>2092</v>
      </c>
      <c r="B398" s="34" t="s">
        <v>154</v>
      </c>
      <c r="C398" s="34">
        <v>2</v>
      </c>
      <c r="D398" s="40">
        <v>500000</v>
      </c>
      <c r="E398">
        <v>1.5900000000000001E-2</v>
      </c>
    </row>
    <row r="399" spans="1:5">
      <c r="A399" s="34" t="s">
        <v>2092</v>
      </c>
      <c r="B399" s="34" t="s">
        <v>154</v>
      </c>
      <c r="C399" s="34">
        <v>2</v>
      </c>
      <c r="D399" s="40">
        <v>750000</v>
      </c>
      <c r="E399">
        <v>0</v>
      </c>
    </row>
    <row r="400" spans="1:5">
      <c r="A400" s="34" t="s">
        <v>2092</v>
      </c>
      <c r="B400" s="34" t="s">
        <v>154</v>
      </c>
      <c r="C400" s="34">
        <v>2</v>
      </c>
      <c r="D400" s="40">
        <v>1000000</v>
      </c>
      <c r="E400">
        <v>0.95660000000000001</v>
      </c>
    </row>
    <row r="401" spans="1:5">
      <c r="A401" s="34" t="s">
        <v>2092</v>
      </c>
      <c r="B401" s="34" t="s">
        <v>154</v>
      </c>
      <c r="C401" s="34">
        <v>2</v>
      </c>
      <c r="D401" s="40">
        <v>1500000</v>
      </c>
      <c r="E401">
        <v>1E-4</v>
      </c>
    </row>
    <row r="402" spans="1:5">
      <c r="A402" s="34" t="s">
        <v>2092</v>
      </c>
      <c r="B402" s="34" t="s">
        <v>154</v>
      </c>
      <c r="C402" s="34">
        <v>2</v>
      </c>
      <c r="D402" s="40">
        <v>2000000</v>
      </c>
      <c r="E402">
        <v>2.0500000000000001E-2</v>
      </c>
    </row>
    <row r="403" spans="1:5">
      <c r="A403" s="34" t="s">
        <v>2092</v>
      </c>
      <c r="B403" s="34" t="s">
        <v>154</v>
      </c>
      <c r="C403" s="34">
        <v>2</v>
      </c>
      <c r="D403" s="40">
        <v>2500000</v>
      </c>
      <c r="E403">
        <v>0</v>
      </c>
    </row>
    <row r="404" spans="1:5">
      <c r="A404" s="34" t="s">
        <v>2092</v>
      </c>
      <c r="B404" s="34" t="s">
        <v>154</v>
      </c>
      <c r="C404" s="34">
        <v>2</v>
      </c>
      <c r="D404" s="40">
        <v>3000000</v>
      </c>
      <c r="E404">
        <v>2.0000000000000001E-4</v>
      </c>
    </row>
    <row r="405" spans="1:5">
      <c r="A405" s="34" t="s">
        <v>2092</v>
      </c>
      <c r="B405" s="34" t="s">
        <v>154</v>
      </c>
      <c r="C405" s="34">
        <v>2</v>
      </c>
      <c r="D405" s="40">
        <v>4000000</v>
      </c>
      <c r="E405">
        <v>0</v>
      </c>
    </row>
    <row r="406" spans="1:5">
      <c r="A406" s="34" t="s">
        <v>2092</v>
      </c>
      <c r="B406" s="34" t="s">
        <v>154</v>
      </c>
      <c r="C406" s="34">
        <v>2</v>
      </c>
      <c r="D406" s="40">
        <v>5000000</v>
      </c>
      <c r="E406">
        <v>1.6999999999999999E-3</v>
      </c>
    </row>
    <row r="407" spans="1:5">
      <c r="A407" s="34" t="s">
        <v>2092</v>
      </c>
      <c r="B407" s="34" t="s">
        <v>154</v>
      </c>
      <c r="C407" s="34">
        <v>2</v>
      </c>
      <c r="D407" s="40">
        <v>10000000</v>
      </c>
      <c r="E407">
        <v>1.5E-3</v>
      </c>
    </row>
    <row r="408" spans="1:5">
      <c r="A408" s="34" t="s">
        <v>2092</v>
      </c>
      <c r="B408" s="34" t="s">
        <v>154</v>
      </c>
      <c r="C408" s="34">
        <v>3</v>
      </c>
      <c r="D408" s="40">
        <v>100000</v>
      </c>
      <c r="E408">
        <v>8.0000000000000004E-4</v>
      </c>
    </row>
    <row r="409" spans="1:5">
      <c r="A409" s="34" t="s">
        <v>2092</v>
      </c>
      <c r="B409" s="34" t="s">
        <v>154</v>
      </c>
      <c r="C409" s="34">
        <v>3</v>
      </c>
      <c r="D409" s="40">
        <v>200000</v>
      </c>
      <c r="E409">
        <v>0</v>
      </c>
    </row>
    <row r="410" spans="1:5">
      <c r="A410" s="34" t="s">
        <v>2092</v>
      </c>
      <c r="B410" s="34" t="s">
        <v>154</v>
      </c>
      <c r="C410" s="34">
        <v>3</v>
      </c>
      <c r="D410" s="40">
        <v>250000</v>
      </c>
      <c r="E410">
        <v>4.0000000000000002E-4</v>
      </c>
    </row>
    <row r="411" spans="1:5">
      <c r="A411" s="34" t="s">
        <v>2092</v>
      </c>
      <c r="B411" s="34" t="s">
        <v>154</v>
      </c>
      <c r="C411" s="34">
        <v>3</v>
      </c>
      <c r="D411" s="40">
        <v>300000</v>
      </c>
      <c r="E411">
        <v>9.4000000000000004E-3</v>
      </c>
    </row>
    <row r="412" spans="1:5">
      <c r="A412" s="34" t="s">
        <v>2092</v>
      </c>
      <c r="B412" s="34" t="s">
        <v>154</v>
      </c>
      <c r="C412" s="34">
        <v>3</v>
      </c>
      <c r="D412" s="40">
        <v>500000</v>
      </c>
      <c r="E412">
        <v>1.4500000000000001E-2</v>
      </c>
    </row>
    <row r="413" spans="1:5">
      <c r="A413" s="34" t="s">
        <v>2092</v>
      </c>
      <c r="B413" s="34" t="s">
        <v>154</v>
      </c>
      <c r="C413" s="34">
        <v>3</v>
      </c>
      <c r="D413" s="40">
        <v>750000</v>
      </c>
      <c r="E413">
        <v>0</v>
      </c>
    </row>
    <row r="414" spans="1:5">
      <c r="A414" s="34" t="s">
        <v>2092</v>
      </c>
      <c r="B414" s="34" t="s">
        <v>154</v>
      </c>
      <c r="C414" s="34">
        <v>3</v>
      </c>
      <c r="D414" s="40">
        <v>1000000</v>
      </c>
      <c r="E414">
        <v>0.94369999999999998</v>
      </c>
    </row>
    <row r="415" spans="1:5">
      <c r="A415" s="34" t="s">
        <v>2092</v>
      </c>
      <c r="B415" s="34" t="s">
        <v>154</v>
      </c>
      <c r="C415" s="34">
        <v>3</v>
      </c>
      <c r="D415" s="40">
        <v>1500000</v>
      </c>
      <c r="E415">
        <v>5.0000000000000001E-4</v>
      </c>
    </row>
    <row r="416" spans="1:5">
      <c r="A416" s="34" t="s">
        <v>2092</v>
      </c>
      <c r="B416" s="34" t="s">
        <v>154</v>
      </c>
      <c r="C416" s="34">
        <v>3</v>
      </c>
      <c r="D416" s="40">
        <v>2000000</v>
      </c>
      <c r="E416">
        <v>2.0199999999999999E-2</v>
      </c>
    </row>
    <row r="417" spans="1:5">
      <c r="A417" s="34" t="s">
        <v>2092</v>
      </c>
      <c r="B417" s="34" t="s">
        <v>154</v>
      </c>
      <c r="C417" s="34">
        <v>3</v>
      </c>
      <c r="D417" s="40">
        <v>2500000</v>
      </c>
      <c r="E417">
        <v>0</v>
      </c>
    </row>
    <row r="418" spans="1:5">
      <c r="A418" s="34" t="s">
        <v>2092</v>
      </c>
      <c r="B418" s="34" t="s">
        <v>154</v>
      </c>
      <c r="C418" s="34">
        <v>3</v>
      </c>
      <c r="D418" s="40">
        <v>3000000</v>
      </c>
      <c r="E418">
        <v>7.3000000000000001E-3</v>
      </c>
    </row>
    <row r="419" spans="1:5">
      <c r="A419" s="34" t="s">
        <v>2092</v>
      </c>
      <c r="B419" s="34" t="s">
        <v>154</v>
      </c>
      <c r="C419" s="34">
        <v>3</v>
      </c>
      <c r="D419" s="40">
        <v>4000000</v>
      </c>
      <c r="E419">
        <v>0</v>
      </c>
    </row>
    <row r="420" spans="1:5">
      <c r="A420" s="34" t="s">
        <v>2092</v>
      </c>
      <c r="B420" s="34" t="s">
        <v>154</v>
      </c>
      <c r="C420" s="34">
        <v>3</v>
      </c>
      <c r="D420" s="40">
        <v>5000000</v>
      </c>
      <c r="E420">
        <v>1.4E-3</v>
      </c>
    </row>
    <row r="421" spans="1:5">
      <c r="A421" s="34" t="s">
        <v>2092</v>
      </c>
      <c r="B421" s="34" t="s">
        <v>154</v>
      </c>
      <c r="C421" s="34">
        <v>3</v>
      </c>
      <c r="D421" s="40">
        <v>10000000</v>
      </c>
      <c r="E421">
        <v>1.8E-3</v>
      </c>
    </row>
    <row r="422" spans="1:5">
      <c r="A422" s="34" t="s">
        <v>2092</v>
      </c>
      <c r="B422" s="34" t="s">
        <v>120</v>
      </c>
      <c r="C422" s="34">
        <v>1</v>
      </c>
      <c r="D422" s="40">
        <v>100000</v>
      </c>
      <c r="E422">
        <v>0</v>
      </c>
    </row>
    <row r="423" spans="1:5">
      <c r="A423" s="34" t="s">
        <v>2092</v>
      </c>
      <c r="B423" s="34" t="s">
        <v>120</v>
      </c>
      <c r="C423" s="34">
        <v>1</v>
      </c>
      <c r="D423" s="40">
        <v>200000</v>
      </c>
      <c r="E423">
        <v>4.0000000000000002E-4</v>
      </c>
    </row>
    <row r="424" spans="1:5">
      <c r="A424" s="34" t="s">
        <v>2092</v>
      </c>
      <c r="B424" s="34" t="s">
        <v>120</v>
      </c>
      <c r="C424" s="34">
        <v>1</v>
      </c>
      <c r="D424" s="40">
        <v>250000</v>
      </c>
      <c r="E424">
        <v>6.9999999999999999E-4</v>
      </c>
    </row>
    <row r="425" spans="1:5">
      <c r="A425" s="34" t="s">
        <v>2092</v>
      </c>
      <c r="B425" s="34" t="s">
        <v>120</v>
      </c>
      <c r="C425" s="34">
        <v>1</v>
      </c>
      <c r="D425" s="40">
        <v>300000</v>
      </c>
      <c r="E425">
        <v>4.0000000000000002E-4</v>
      </c>
    </row>
    <row r="426" spans="1:5">
      <c r="A426" s="34" t="s">
        <v>2092</v>
      </c>
      <c r="B426" s="34" t="s">
        <v>120</v>
      </c>
      <c r="C426" s="34">
        <v>1</v>
      </c>
      <c r="D426" s="40">
        <v>500000</v>
      </c>
      <c r="E426">
        <v>1.37E-2</v>
      </c>
    </row>
    <row r="427" spans="1:5">
      <c r="A427" s="34" t="s">
        <v>2092</v>
      </c>
      <c r="B427" s="34" t="s">
        <v>120</v>
      </c>
      <c r="C427" s="34">
        <v>1</v>
      </c>
      <c r="D427" s="40">
        <v>750000</v>
      </c>
      <c r="E427">
        <v>1E-4</v>
      </c>
    </row>
    <row r="428" spans="1:5">
      <c r="A428" s="34" t="s">
        <v>2092</v>
      </c>
      <c r="B428" s="34" t="s">
        <v>120</v>
      </c>
      <c r="C428" s="34">
        <v>1</v>
      </c>
      <c r="D428" s="40">
        <v>1000000</v>
      </c>
      <c r="E428">
        <v>0.91210000000000002</v>
      </c>
    </row>
    <row r="429" spans="1:5">
      <c r="A429" s="34" t="s">
        <v>2092</v>
      </c>
      <c r="B429" s="34" t="s">
        <v>120</v>
      </c>
      <c r="C429" s="34">
        <v>1</v>
      </c>
      <c r="D429" s="40">
        <v>1500000</v>
      </c>
      <c r="E429">
        <v>1.9199999999999998E-2</v>
      </c>
    </row>
    <row r="430" spans="1:5">
      <c r="A430" s="34" t="s">
        <v>2092</v>
      </c>
      <c r="B430" s="34" t="s">
        <v>120</v>
      </c>
      <c r="C430" s="34">
        <v>1</v>
      </c>
      <c r="D430" s="40">
        <v>2000000</v>
      </c>
      <c r="E430">
        <v>5.1499999999999997E-2</v>
      </c>
    </row>
    <row r="431" spans="1:5">
      <c r="A431" s="34" t="s">
        <v>2092</v>
      </c>
      <c r="B431" s="34" t="s">
        <v>120</v>
      </c>
      <c r="C431" s="34">
        <v>1</v>
      </c>
      <c r="D431" s="40">
        <v>2500000</v>
      </c>
      <c r="E431">
        <v>0</v>
      </c>
    </row>
    <row r="432" spans="1:5">
      <c r="A432" s="34" t="s">
        <v>2092</v>
      </c>
      <c r="B432" s="34" t="s">
        <v>120</v>
      </c>
      <c r="C432" s="34">
        <v>1</v>
      </c>
      <c r="D432" s="40">
        <v>3000000</v>
      </c>
      <c r="E432">
        <v>1E-4</v>
      </c>
    </row>
    <row r="433" spans="1:5">
      <c r="A433" s="34" t="s">
        <v>2092</v>
      </c>
      <c r="B433" s="34" t="s">
        <v>120</v>
      </c>
      <c r="C433" s="34">
        <v>1</v>
      </c>
      <c r="D433" s="40">
        <v>4000000</v>
      </c>
      <c r="E433">
        <v>0</v>
      </c>
    </row>
    <row r="434" spans="1:5">
      <c r="A434" s="34" t="s">
        <v>2092</v>
      </c>
      <c r="B434" s="34" t="s">
        <v>120</v>
      </c>
      <c r="C434" s="34">
        <v>1</v>
      </c>
      <c r="D434" s="40">
        <v>5000000</v>
      </c>
      <c r="E434">
        <v>1.8E-3</v>
      </c>
    </row>
    <row r="435" spans="1:5">
      <c r="A435" s="34" t="s">
        <v>2092</v>
      </c>
      <c r="B435" s="34" t="s">
        <v>120</v>
      </c>
      <c r="C435" s="34">
        <v>1</v>
      </c>
      <c r="D435" s="40">
        <v>10000000</v>
      </c>
      <c r="E435">
        <v>0</v>
      </c>
    </row>
    <row r="436" spans="1:5">
      <c r="A436" s="34" t="s">
        <v>2092</v>
      </c>
      <c r="B436" s="34" t="s">
        <v>120</v>
      </c>
      <c r="C436" s="34">
        <v>2</v>
      </c>
      <c r="D436" s="40">
        <v>100000</v>
      </c>
      <c r="E436">
        <v>2.9999999999999997E-4</v>
      </c>
    </row>
    <row r="437" spans="1:5">
      <c r="A437" s="34" t="s">
        <v>2092</v>
      </c>
      <c r="B437" s="34" t="s">
        <v>120</v>
      </c>
      <c r="C437" s="34">
        <v>2</v>
      </c>
      <c r="D437" s="40">
        <v>200000</v>
      </c>
      <c r="E437">
        <v>5.9999999999999995E-4</v>
      </c>
    </row>
    <row r="438" spans="1:5">
      <c r="A438" s="34" t="s">
        <v>2092</v>
      </c>
      <c r="B438" s="34" t="s">
        <v>120</v>
      </c>
      <c r="C438" s="34">
        <v>2</v>
      </c>
      <c r="D438" s="40">
        <v>250000</v>
      </c>
      <c r="E438">
        <v>8.0000000000000004E-4</v>
      </c>
    </row>
    <row r="439" spans="1:5">
      <c r="A439" s="34" t="s">
        <v>2092</v>
      </c>
      <c r="B439" s="34" t="s">
        <v>120</v>
      </c>
      <c r="C439" s="34">
        <v>2</v>
      </c>
      <c r="D439" s="40">
        <v>300000</v>
      </c>
      <c r="E439">
        <v>8.0000000000000004E-4</v>
      </c>
    </row>
    <row r="440" spans="1:5">
      <c r="A440" s="34" t="s">
        <v>2092</v>
      </c>
      <c r="B440" s="34" t="s">
        <v>120</v>
      </c>
      <c r="C440" s="34">
        <v>2</v>
      </c>
      <c r="D440" s="40">
        <v>500000</v>
      </c>
      <c r="E440">
        <v>1.09E-2</v>
      </c>
    </row>
    <row r="441" spans="1:5">
      <c r="A441" s="34" t="s">
        <v>2092</v>
      </c>
      <c r="B441" s="34" t="s">
        <v>120</v>
      </c>
      <c r="C441" s="34">
        <v>2</v>
      </c>
      <c r="D441" s="40">
        <v>750000</v>
      </c>
      <c r="E441">
        <v>1E-4</v>
      </c>
    </row>
    <row r="442" spans="1:5">
      <c r="A442" s="34" t="s">
        <v>2092</v>
      </c>
      <c r="B442" s="34" t="s">
        <v>120</v>
      </c>
      <c r="C442" s="34">
        <v>2</v>
      </c>
      <c r="D442" s="40">
        <v>1000000</v>
      </c>
      <c r="E442">
        <v>0.93969999999999998</v>
      </c>
    </row>
    <row r="443" spans="1:5">
      <c r="A443" s="34" t="s">
        <v>2092</v>
      </c>
      <c r="B443" s="34" t="s">
        <v>120</v>
      </c>
      <c r="C443" s="34">
        <v>2</v>
      </c>
      <c r="D443" s="40">
        <v>1500000</v>
      </c>
      <c r="E443">
        <v>7.6E-3</v>
      </c>
    </row>
    <row r="444" spans="1:5">
      <c r="A444" s="34" t="s">
        <v>2092</v>
      </c>
      <c r="B444" s="34" t="s">
        <v>120</v>
      </c>
      <c r="C444" s="34">
        <v>2</v>
      </c>
      <c r="D444" s="40">
        <v>2000000</v>
      </c>
      <c r="E444">
        <v>3.4000000000000002E-2</v>
      </c>
    </row>
    <row r="445" spans="1:5">
      <c r="A445" s="34" t="s">
        <v>2092</v>
      </c>
      <c r="B445" s="34" t="s">
        <v>120</v>
      </c>
      <c r="C445" s="34">
        <v>2</v>
      </c>
      <c r="D445" s="40">
        <v>2500000</v>
      </c>
      <c r="E445">
        <v>0</v>
      </c>
    </row>
    <row r="446" spans="1:5">
      <c r="A446" s="34" t="s">
        <v>2092</v>
      </c>
      <c r="B446" s="34" t="s">
        <v>120</v>
      </c>
      <c r="C446" s="34">
        <v>2</v>
      </c>
      <c r="D446" s="40">
        <v>3000000</v>
      </c>
      <c r="E446">
        <v>2E-3</v>
      </c>
    </row>
    <row r="447" spans="1:5">
      <c r="A447" s="34" t="s">
        <v>2092</v>
      </c>
      <c r="B447" s="34" t="s">
        <v>120</v>
      </c>
      <c r="C447" s="34">
        <v>2</v>
      </c>
      <c r="D447" s="40">
        <v>4000000</v>
      </c>
      <c r="E447">
        <v>0</v>
      </c>
    </row>
    <row r="448" spans="1:5">
      <c r="A448" s="34" t="s">
        <v>2092</v>
      </c>
      <c r="B448" s="34" t="s">
        <v>120</v>
      </c>
      <c r="C448" s="34">
        <v>2</v>
      </c>
      <c r="D448" s="40">
        <v>5000000</v>
      </c>
      <c r="E448">
        <v>3.0999999999999999E-3</v>
      </c>
    </row>
    <row r="449" spans="1:5">
      <c r="A449" s="34" t="s">
        <v>2092</v>
      </c>
      <c r="B449" s="34" t="s">
        <v>120</v>
      </c>
      <c r="C449" s="34">
        <v>2</v>
      </c>
      <c r="D449" s="40">
        <v>10000000</v>
      </c>
      <c r="E449">
        <v>1E-4</v>
      </c>
    </row>
    <row r="450" spans="1:5">
      <c r="A450" s="34" t="s">
        <v>2092</v>
      </c>
      <c r="B450" s="34" t="s">
        <v>120</v>
      </c>
      <c r="C450" s="34">
        <v>3</v>
      </c>
      <c r="D450" s="40">
        <v>100000</v>
      </c>
      <c r="E450">
        <v>0</v>
      </c>
    </row>
    <row r="451" spans="1:5">
      <c r="A451" s="34" t="s">
        <v>2092</v>
      </c>
      <c r="B451" s="34" t="s">
        <v>120</v>
      </c>
      <c r="C451" s="34">
        <v>3</v>
      </c>
      <c r="D451" s="40">
        <v>200000</v>
      </c>
      <c r="E451">
        <v>2.9999999999999997E-4</v>
      </c>
    </row>
    <row r="452" spans="1:5">
      <c r="A452" s="34" t="s">
        <v>2092</v>
      </c>
      <c r="B452" s="34" t="s">
        <v>120</v>
      </c>
      <c r="C452" s="34">
        <v>3</v>
      </c>
      <c r="D452" s="40">
        <v>250000</v>
      </c>
      <c r="E452">
        <v>8.0000000000000004E-4</v>
      </c>
    </row>
    <row r="453" spans="1:5">
      <c r="A453" s="34" t="s">
        <v>2092</v>
      </c>
      <c r="B453" s="34" t="s">
        <v>120</v>
      </c>
      <c r="C453" s="34">
        <v>3</v>
      </c>
      <c r="D453" s="40">
        <v>300000</v>
      </c>
      <c r="E453">
        <v>1E-4</v>
      </c>
    </row>
    <row r="454" spans="1:5">
      <c r="A454" s="34" t="s">
        <v>2092</v>
      </c>
      <c r="B454" s="34" t="s">
        <v>120</v>
      </c>
      <c r="C454" s="34">
        <v>3</v>
      </c>
      <c r="D454" s="40">
        <v>500000</v>
      </c>
      <c r="E454">
        <v>7.6E-3</v>
      </c>
    </row>
    <row r="455" spans="1:5">
      <c r="A455" s="34" t="s">
        <v>2092</v>
      </c>
      <c r="B455" s="34" t="s">
        <v>120</v>
      </c>
      <c r="C455" s="34">
        <v>3</v>
      </c>
      <c r="D455" s="40">
        <v>750000</v>
      </c>
      <c r="E455">
        <v>1E-4</v>
      </c>
    </row>
    <row r="456" spans="1:5">
      <c r="A456" s="34" t="s">
        <v>2092</v>
      </c>
      <c r="B456" s="34" t="s">
        <v>120</v>
      </c>
      <c r="C456" s="34">
        <v>3</v>
      </c>
      <c r="D456" s="40">
        <v>1000000</v>
      </c>
      <c r="E456">
        <v>0.92090000000000005</v>
      </c>
    </row>
    <row r="457" spans="1:5">
      <c r="A457" s="34" t="s">
        <v>2092</v>
      </c>
      <c r="B457" s="34" t="s">
        <v>120</v>
      </c>
      <c r="C457" s="34">
        <v>3</v>
      </c>
      <c r="D457" s="40">
        <v>1500000</v>
      </c>
      <c r="E457">
        <v>1.0800000000000001E-2</v>
      </c>
    </row>
    <row r="458" spans="1:5">
      <c r="A458" s="34" t="s">
        <v>2092</v>
      </c>
      <c r="B458" s="34" t="s">
        <v>120</v>
      </c>
      <c r="C458" s="34">
        <v>3</v>
      </c>
      <c r="D458" s="40">
        <v>2000000</v>
      </c>
      <c r="E458">
        <v>2.52E-2</v>
      </c>
    </row>
    <row r="459" spans="1:5">
      <c r="A459" s="34" t="s">
        <v>2092</v>
      </c>
      <c r="B459" s="34" t="s">
        <v>120</v>
      </c>
      <c r="C459" s="34">
        <v>3</v>
      </c>
      <c r="D459" s="40">
        <v>2500000</v>
      </c>
      <c r="E459">
        <v>0</v>
      </c>
    </row>
    <row r="460" spans="1:5">
      <c r="A460" s="34" t="s">
        <v>2092</v>
      </c>
      <c r="B460" s="34" t="s">
        <v>120</v>
      </c>
      <c r="C460" s="34">
        <v>3</v>
      </c>
      <c r="D460" s="40">
        <v>3000000</v>
      </c>
      <c r="E460">
        <v>1E-4</v>
      </c>
    </row>
    <row r="461" spans="1:5">
      <c r="A461" s="34" t="s">
        <v>2092</v>
      </c>
      <c r="B461" s="34" t="s">
        <v>120</v>
      </c>
      <c r="C461" s="34">
        <v>3</v>
      </c>
      <c r="D461" s="40">
        <v>4000000</v>
      </c>
      <c r="E461">
        <v>0</v>
      </c>
    </row>
    <row r="462" spans="1:5">
      <c r="A462" s="34" t="s">
        <v>2092</v>
      </c>
      <c r="B462" s="34" t="s">
        <v>120</v>
      </c>
      <c r="C462" s="34">
        <v>3</v>
      </c>
      <c r="D462" s="40">
        <v>5000000</v>
      </c>
      <c r="E462">
        <v>3.4099999999999998E-2</v>
      </c>
    </row>
    <row r="463" spans="1:5">
      <c r="A463" s="34" t="s">
        <v>2092</v>
      </c>
      <c r="B463" s="34" t="s">
        <v>120</v>
      </c>
      <c r="C463" s="34">
        <v>3</v>
      </c>
      <c r="D463" s="40">
        <v>10000000</v>
      </c>
      <c r="E463">
        <v>0</v>
      </c>
    </row>
    <row r="464" spans="1:5">
      <c r="A464" s="34" t="s">
        <v>2092</v>
      </c>
      <c r="B464" s="34" t="s">
        <v>65</v>
      </c>
      <c r="C464" s="34">
        <v>1</v>
      </c>
      <c r="D464" s="40">
        <v>100000</v>
      </c>
      <c r="E464">
        <v>1.0200000000000001E-2</v>
      </c>
    </row>
    <row r="465" spans="1:5">
      <c r="A465" s="34" t="s">
        <v>2092</v>
      </c>
      <c r="B465" s="34" t="s">
        <v>65</v>
      </c>
      <c r="C465" s="34">
        <v>1</v>
      </c>
      <c r="D465" s="40">
        <v>200000</v>
      </c>
      <c r="E465">
        <v>0</v>
      </c>
    </row>
    <row r="466" spans="1:5">
      <c r="A466" s="34" t="s">
        <v>2092</v>
      </c>
      <c r="B466" s="34" t="s">
        <v>65</v>
      </c>
      <c r="C466" s="34">
        <v>1</v>
      </c>
      <c r="D466" s="40">
        <v>250000</v>
      </c>
      <c r="E466">
        <v>3.0000000000000001E-3</v>
      </c>
    </row>
    <row r="467" spans="1:5">
      <c r="A467" s="34" t="s">
        <v>2092</v>
      </c>
      <c r="B467" s="34" t="s">
        <v>65</v>
      </c>
      <c r="C467" s="34">
        <v>1</v>
      </c>
      <c r="D467" s="40">
        <v>300000</v>
      </c>
      <c r="E467">
        <v>1.5E-3</v>
      </c>
    </row>
    <row r="468" spans="1:5">
      <c r="A468" s="34" t="s">
        <v>2092</v>
      </c>
      <c r="B468" s="34" t="s">
        <v>65</v>
      </c>
      <c r="C468" s="34">
        <v>1</v>
      </c>
      <c r="D468" s="40">
        <v>500000</v>
      </c>
      <c r="E468">
        <v>5.1999999999999998E-3</v>
      </c>
    </row>
    <row r="469" spans="1:5">
      <c r="A469" s="34" t="s">
        <v>2092</v>
      </c>
      <c r="B469" s="34" t="s">
        <v>65</v>
      </c>
      <c r="C469" s="34">
        <v>1</v>
      </c>
      <c r="D469" s="40">
        <v>750000</v>
      </c>
      <c r="E469">
        <v>0</v>
      </c>
    </row>
    <row r="470" spans="1:5">
      <c r="A470" s="34" t="s">
        <v>2092</v>
      </c>
      <c r="B470" s="34" t="s">
        <v>65</v>
      </c>
      <c r="C470" s="34">
        <v>1</v>
      </c>
      <c r="D470" s="40">
        <v>1000000</v>
      </c>
      <c r="E470">
        <v>0.88990000000000002</v>
      </c>
    </row>
    <row r="471" spans="1:5">
      <c r="A471" s="34" t="s">
        <v>2092</v>
      </c>
      <c r="B471" s="34" t="s">
        <v>65</v>
      </c>
      <c r="C471" s="34">
        <v>1</v>
      </c>
      <c r="D471" s="40">
        <v>1500000</v>
      </c>
      <c r="E471">
        <v>9.7999999999999997E-3</v>
      </c>
    </row>
    <row r="472" spans="1:5">
      <c r="A472" s="34" t="s">
        <v>2092</v>
      </c>
      <c r="B472" s="34" t="s">
        <v>65</v>
      </c>
      <c r="C472" s="34">
        <v>1</v>
      </c>
      <c r="D472" s="40">
        <v>2000000</v>
      </c>
      <c r="E472">
        <v>6.0900000000000003E-2</v>
      </c>
    </row>
    <row r="473" spans="1:5">
      <c r="A473" s="34" t="s">
        <v>2092</v>
      </c>
      <c r="B473" s="34" t="s">
        <v>65</v>
      </c>
      <c r="C473" s="34">
        <v>1</v>
      </c>
      <c r="D473" s="40">
        <v>2500000</v>
      </c>
      <c r="E473">
        <v>0</v>
      </c>
    </row>
    <row r="474" spans="1:5">
      <c r="A474" s="34" t="s">
        <v>2092</v>
      </c>
      <c r="B474" s="34" t="s">
        <v>65</v>
      </c>
      <c r="C474" s="34">
        <v>1</v>
      </c>
      <c r="D474" s="40">
        <v>3000000</v>
      </c>
      <c r="E474">
        <v>1.1299999999999999E-2</v>
      </c>
    </row>
    <row r="475" spans="1:5">
      <c r="A475" s="34" t="s">
        <v>2092</v>
      </c>
      <c r="B475" s="34" t="s">
        <v>65</v>
      </c>
      <c r="C475" s="34">
        <v>1</v>
      </c>
      <c r="D475" s="40">
        <v>4000000</v>
      </c>
      <c r="E475">
        <v>0</v>
      </c>
    </row>
    <row r="476" spans="1:5">
      <c r="A476" s="34" t="s">
        <v>2092</v>
      </c>
      <c r="B476" s="34" t="s">
        <v>65</v>
      </c>
      <c r="C476" s="34">
        <v>1</v>
      </c>
      <c r="D476" s="40">
        <v>5000000</v>
      </c>
      <c r="E476">
        <v>1.5E-3</v>
      </c>
    </row>
    <row r="477" spans="1:5">
      <c r="A477" s="34" t="s">
        <v>2092</v>
      </c>
      <c r="B477" s="34" t="s">
        <v>65</v>
      </c>
      <c r="C477" s="34">
        <v>1</v>
      </c>
      <c r="D477" s="40">
        <v>10000000</v>
      </c>
      <c r="E477">
        <v>6.7000000000000002E-3</v>
      </c>
    </row>
    <row r="478" spans="1:5">
      <c r="A478" s="34" t="s">
        <v>2092</v>
      </c>
      <c r="B478" s="34" t="s">
        <v>65</v>
      </c>
      <c r="C478" s="34">
        <v>2</v>
      </c>
      <c r="D478" s="40">
        <v>100000</v>
      </c>
      <c r="E478">
        <v>1.1599999999999999E-2</v>
      </c>
    </row>
    <row r="479" spans="1:5">
      <c r="A479" s="34" t="s">
        <v>2092</v>
      </c>
      <c r="B479" s="34" t="s">
        <v>65</v>
      </c>
      <c r="C479" s="34">
        <v>2</v>
      </c>
      <c r="D479" s="40">
        <v>200000</v>
      </c>
      <c r="E479">
        <v>2.0000000000000001E-4</v>
      </c>
    </row>
    <row r="480" spans="1:5">
      <c r="A480" s="34" t="s">
        <v>2092</v>
      </c>
      <c r="B480" s="34" t="s">
        <v>65</v>
      </c>
      <c r="C480" s="34">
        <v>2</v>
      </c>
      <c r="D480" s="40">
        <v>250000</v>
      </c>
      <c r="E480">
        <v>2.8999999999999998E-3</v>
      </c>
    </row>
    <row r="481" spans="1:5">
      <c r="A481" s="34" t="s">
        <v>2092</v>
      </c>
      <c r="B481" s="34" t="s">
        <v>65</v>
      </c>
      <c r="C481" s="34">
        <v>2</v>
      </c>
      <c r="D481" s="40">
        <v>300000</v>
      </c>
      <c r="E481">
        <v>1.5E-3</v>
      </c>
    </row>
    <row r="482" spans="1:5">
      <c r="A482" s="34" t="s">
        <v>2092</v>
      </c>
      <c r="B482" s="34" t="s">
        <v>65</v>
      </c>
      <c r="C482" s="34">
        <v>2</v>
      </c>
      <c r="D482" s="40">
        <v>500000</v>
      </c>
      <c r="E482">
        <v>2.3999999999999998E-3</v>
      </c>
    </row>
    <row r="483" spans="1:5">
      <c r="A483" s="34" t="s">
        <v>2092</v>
      </c>
      <c r="B483" s="34" t="s">
        <v>65</v>
      </c>
      <c r="C483" s="34">
        <v>2</v>
      </c>
      <c r="D483" s="40">
        <v>750000</v>
      </c>
      <c r="E483">
        <v>0</v>
      </c>
    </row>
    <row r="484" spans="1:5">
      <c r="A484" s="34" t="s">
        <v>2092</v>
      </c>
      <c r="B484" s="34" t="s">
        <v>65</v>
      </c>
      <c r="C484" s="34">
        <v>2</v>
      </c>
      <c r="D484" s="40">
        <v>1000000</v>
      </c>
      <c r="E484">
        <v>0.86080000000000001</v>
      </c>
    </row>
    <row r="485" spans="1:5">
      <c r="A485" s="34" t="s">
        <v>2092</v>
      </c>
      <c r="B485" s="34" t="s">
        <v>65</v>
      </c>
      <c r="C485" s="34">
        <v>2</v>
      </c>
      <c r="D485" s="40">
        <v>1500000</v>
      </c>
      <c r="E485">
        <v>1.89E-2</v>
      </c>
    </row>
    <row r="486" spans="1:5">
      <c r="A486" s="34" t="s">
        <v>2092</v>
      </c>
      <c r="B486" s="34" t="s">
        <v>65</v>
      </c>
      <c r="C486" s="34">
        <v>2</v>
      </c>
      <c r="D486" s="40">
        <v>2000000</v>
      </c>
      <c r="E486">
        <v>8.09E-2</v>
      </c>
    </row>
    <row r="487" spans="1:5">
      <c r="A487" s="34" t="s">
        <v>2092</v>
      </c>
      <c r="B487" s="34" t="s">
        <v>65</v>
      </c>
      <c r="C487" s="34">
        <v>2</v>
      </c>
      <c r="D487" s="40">
        <v>2500000</v>
      </c>
      <c r="E487">
        <v>0</v>
      </c>
    </row>
    <row r="488" spans="1:5">
      <c r="A488" s="34" t="s">
        <v>2092</v>
      </c>
      <c r="B488" s="34" t="s">
        <v>65</v>
      </c>
      <c r="C488" s="34">
        <v>2</v>
      </c>
      <c r="D488" s="40">
        <v>3000000</v>
      </c>
      <c r="E488">
        <v>1.11E-2</v>
      </c>
    </row>
    <row r="489" spans="1:5">
      <c r="A489" s="34" t="s">
        <v>2092</v>
      </c>
      <c r="B489" s="34" t="s">
        <v>65</v>
      </c>
      <c r="C489" s="34">
        <v>2</v>
      </c>
      <c r="D489" s="40">
        <v>4000000</v>
      </c>
      <c r="E489">
        <v>0</v>
      </c>
    </row>
    <row r="490" spans="1:5">
      <c r="A490" s="34" t="s">
        <v>2092</v>
      </c>
      <c r="B490" s="34" t="s">
        <v>65</v>
      </c>
      <c r="C490" s="34">
        <v>2</v>
      </c>
      <c r="D490" s="40">
        <v>5000000</v>
      </c>
      <c r="E490">
        <v>3.0000000000000001E-3</v>
      </c>
    </row>
    <row r="491" spans="1:5">
      <c r="A491" s="34" t="s">
        <v>2092</v>
      </c>
      <c r="B491" s="34" t="s">
        <v>65</v>
      </c>
      <c r="C491" s="34">
        <v>2</v>
      </c>
      <c r="D491" s="40">
        <v>10000000</v>
      </c>
      <c r="E491">
        <v>6.7000000000000002E-3</v>
      </c>
    </row>
    <row r="492" spans="1:5">
      <c r="A492" s="34" t="s">
        <v>2092</v>
      </c>
      <c r="B492" s="34" t="s">
        <v>65</v>
      </c>
      <c r="C492" s="34">
        <v>3</v>
      </c>
      <c r="D492" s="40">
        <v>100000</v>
      </c>
      <c r="E492">
        <v>1.04E-2</v>
      </c>
    </row>
    <row r="493" spans="1:5">
      <c r="A493" s="34" t="s">
        <v>2092</v>
      </c>
      <c r="B493" s="34" t="s">
        <v>65</v>
      </c>
      <c r="C493" s="34">
        <v>3</v>
      </c>
      <c r="D493" s="40">
        <v>200000</v>
      </c>
      <c r="E493">
        <v>2.9999999999999997E-4</v>
      </c>
    </row>
    <row r="494" spans="1:5">
      <c r="A494" s="34" t="s">
        <v>2092</v>
      </c>
      <c r="B494" s="34" t="s">
        <v>65</v>
      </c>
      <c r="C494" s="34">
        <v>3</v>
      </c>
      <c r="D494" s="40">
        <v>250000</v>
      </c>
      <c r="E494">
        <v>3.0000000000000001E-3</v>
      </c>
    </row>
    <row r="495" spans="1:5">
      <c r="A495" s="34" t="s">
        <v>2092</v>
      </c>
      <c r="B495" s="34" t="s">
        <v>65</v>
      </c>
      <c r="C495" s="34">
        <v>3</v>
      </c>
      <c r="D495" s="40">
        <v>300000</v>
      </c>
      <c r="E495">
        <v>4.0000000000000002E-4</v>
      </c>
    </row>
    <row r="496" spans="1:5">
      <c r="A496" s="34" t="s">
        <v>2092</v>
      </c>
      <c r="B496" s="34" t="s">
        <v>65</v>
      </c>
      <c r="C496" s="34">
        <v>3</v>
      </c>
      <c r="D496" s="40">
        <v>500000</v>
      </c>
      <c r="E496">
        <v>1.8E-3</v>
      </c>
    </row>
    <row r="497" spans="1:5">
      <c r="A497" s="34" t="s">
        <v>2092</v>
      </c>
      <c r="B497" s="34" t="s">
        <v>65</v>
      </c>
      <c r="C497" s="34">
        <v>3</v>
      </c>
      <c r="D497" s="40">
        <v>750000</v>
      </c>
      <c r="E497">
        <v>0</v>
      </c>
    </row>
    <row r="498" spans="1:5">
      <c r="A498" s="34" t="s">
        <v>2092</v>
      </c>
      <c r="B498" s="34" t="s">
        <v>65</v>
      </c>
      <c r="C498" s="34">
        <v>3</v>
      </c>
      <c r="D498" s="40">
        <v>1000000</v>
      </c>
      <c r="E498">
        <v>0.89439999999999997</v>
      </c>
    </row>
    <row r="499" spans="1:5">
      <c r="A499" s="34" t="s">
        <v>2092</v>
      </c>
      <c r="B499" s="34" t="s">
        <v>65</v>
      </c>
      <c r="C499" s="34">
        <v>3</v>
      </c>
      <c r="D499" s="40">
        <v>1500000</v>
      </c>
      <c r="E499">
        <v>1.23E-2</v>
      </c>
    </row>
    <row r="500" spans="1:5">
      <c r="A500" s="34" t="s">
        <v>2092</v>
      </c>
      <c r="B500" s="34" t="s">
        <v>65</v>
      </c>
      <c r="C500" s="34">
        <v>3</v>
      </c>
      <c r="D500" s="40">
        <v>2000000</v>
      </c>
      <c r="E500">
        <v>5.5199999999999999E-2</v>
      </c>
    </row>
    <row r="501" spans="1:5">
      <c r="A501" s="34" t="s">
        <v>2092</v>
      </c>
      <c r="B501" s="34" t="s">
        <v>65</v>
      </c>
      <c r="C501" s="34">
        <v>3</v>
      </c>
      <c r="D501" s="40">
        <v>2500000</v>
      </c>
      <c r="E501">
        <v>0</v>
      </c>
    </row>
    <row r="502" spans="1:5">
      <c r="A502" s="34" t="s">
        <v>2092</v>
      </c>
      <c r="B502" s="34" t="s">
        <v>65</v>
      </c>
      <c r="C502" s="34">
        <v>3</v>
      </c>
      <c r="D502" s="40">
        <v>3000000</v>
      </c>
      <c r="E502">
        <v>1.2500000000000001E-2</v>
      </c>
    </row>
    <row r="503" spans="1:5">
      <c r="A503" s="34" t="s">
        <v>2092</v>
      </c>
      <c r="B503" s="34" t="s">
        <v>65</v>
      </c>
      <c r="C503" s="34">
        <v>3</v>
      </c>
      <c r="D503" s="40">
        <v>4000000</v>
      </c>
      <c r="E503">
        <v>0</v>
      </c>
    </row>
    <row r="504" spans="1:5">
      <c r="A504" s="34" t="s">
        <v>2092</v>
      </c>
      <c r="B504" s="34" t="s">
        <v>65</v>
      </c>
      <c r="C504" s="34">
        <v>3</v>
      </c>
      <c r="D504" s="40">
        <v>5000000</v>
      </c>
      <c r="E504">
        <v>2.8999999999999998E-3</v>
      </c>
    </row>
    <row r="505" spans="1:5">
      <c r="A505" s="34" t="s">
        <v>2092</v>
      </c>
      <c r="B505" s="34" t="s">
        <v>65</v>
      </c>
      <c r="C505" s="34">
        <v>3</v>
      </c>
      <c r="D505" s="40">
        <v>10000000</v>
      </c>
      <c r="E505">
        <v>6.7999999999999996E-3</v>
      </c>
    </row>
    <row r="506" spans="1:5">
      <c r="A506" s="34" t="s">
        <v>2092</v>
      </c>
      <c r="B506" s="34" t="s">
        <v>155</v>
      </c>
      <c r="C506" s="34">
        <v>1</v>
      </c>
      <c r="D506" s="40">
        <v>100000</v>
      </c>
      <c r="E506">
        <v>5.1999999999999998E-3</v>
      </c>
    </row>
    <row r="507" spans="1:5">
      <c r="A507" s="34" t="s">
        <v>2092</v>
      </c>
      <c r="B507" s="34" t="s">
        <v>155</v>
      </c>
      <c r="C507" s="34">
        <v>1</v>
      </c>
      <c r="D507" s="40">
        <v>200000</v>
      </c>
      <c r="E507">
        <v>0</v>
      </c>
    </row>
    <row r="508" spans="1:5">
      <c r="A508" s="34" t="s">
        <v>2092</v>
      </c>
      <c r="B508" s="34" t="s">
        <v>155</v>
      </c>
      <c r="C508" s="34">
        <v>1</v>
      </c>
      <c r="D508" s="40">
        <v>250000</v>
      </c>
      <c r="E508">
        <v>0</v>
      </c>
    </row>
    <row r="509" spans="1:5">
      <c r="A509" s="34" t="s">
        <v>2092</v>
      </c>
      <c r="B509" s="34" t="s">
        <v>155</v>
      </c>
      <c r="C509" s="34">
        <v>1</v>
      </c>
      <c r="D509" s="40">
        <v>300000</v>
      </c>
      <c r="E509">
        <v>9.4999999999999998E-3</v>
      </c>
    </row>
    <row r="510" spans="1:5">
      <c r="A510" s="34" t="s">
        <v>2092</v>
      </c>
      <c r="B510" s="34" t="s">
        <v>155</v>
      </c>
      <c r="C510" s="34">
        <v>1</v>
      </c>
      <c r="D510" s="40">
        <v>500000</v>
      </c>
      <c r="E510">
        <v>6.7999999999999996E-3</v>
      </c>
    </row>
    <row r="511" spans="1:5">
      <c r="A511" s="34" t="s">
        <v>2092</v>
      </c>
      <c r="B511" s="34" t="s">
        <v>155</v>
      </c>
      <c r="C511" s="34">
        <v>1</v>
      </c>
      <c r="D511" s="40">
        <v>750000</v>
      </c>
      <c r="E511">
        <v>1.1999999999999999E-3</v>
      </c>
    </row>
    <row r="512" spans="1:5">
      <c r="A512" s="34" t="s">
        <v>2092</v>
      </c>
      <c r="B512" s="34" t="s">
        <v>155</v>
      </c>
      <c r="C512" s="34">
        <v>1</v>
      </c>
      <c r="D512" s="40">
        <v>1000000</v>
      </c>
      <c r="E512">
        <v>0.91159999999999997</v>
      </c>
    </row>
    <row r="513" spans="1:5">
      <c r="A513" s="34" t="s">
        <v>2092</v>
      </c>
      <c r="B513" s="34" t="s">
        <v>155</v>
      </c>
      <c r="C513" s="34">
        <v>1</v>
      </c>
      <c r="D513" s="40">
        <v>1500000</v>
      </c>
      <c r="E513">
        <v>0</v>
      </c>
    </row>
    <row r="514" spans="1:5">
      <c r="A514" s="34" t="s">
        <v>2092</v>
      </c>
      <c r="B514" s="34" t="s">
        <v>155</v>
      </c>
      <c r="C514" s="34">
        <v>1</v>
      </c>
      <c r="D514" s="40">
        <v>2000000</v>
      </c>
      <c r="E514">
        <v>6.3299999999999995E-2</v>
      </c>
    </row>
    <row r="515" spans="1:5">
      <c r="A515" s="34" t="s">
        <v>2092</v>
      </c>
      <c r="B515" s="34" t="s">
        <v>155</v>
      </c>
      <c r="C515" s="34">
        <v>1</v>
      </c>
      <c r="D515" s="40">
        <v>2500000</v>
      </c>
      <c r="E515">
        <v>0</v>
      </c>
    </row>
    <row r="516" spans="1:5">
      <c r="A516" s="34" t="s">
        <v>2092</v>
      </c>
      <c r="B516" s="34" t="s">
        <v>155</v>
      </c>
      <c r="C516" s="34">
        <v>1</v>
      </c>
      <c r="D516" s="40">
        <v>3000000</v>
      </c>
      <c r="E516">
        <v>6.9999999999999999E-4</v>
      </c>
    </row>
    <row r="517" spans="1:5">
      <c r="A517" s="34" t="s">
        <v>2092</v>
      </c>
      <c r="B517" s="34" t="s">
        <v>155</v>
      </c>
      <c r="C517" s="34">
        <v>1</v>
      </c>
      <c r="D517" s="40">
        <v>4000000</v>
      </c>
      <c r="E517">
        <v>0</v>
      </c>
    </row>
    <row r="518" spans="1:5">
      <c r="A518" s="34" t="s">
        <v>2092</v>
      </c>
      <c r="B518" s="34" t="s">
        <v>155</v>
      </c>
      <c r="C518" s="34">
        <v>1</v>
      </c>
      <c r="D518" s="40">
        <v>5000000</v>
      </c>
      <c r="E518">
        <v>5.0000000000000001E-4</v>
      </c>
    </row>
    <row r="519" spans="1:5">
      <c r="A519" s="34" t="s">
        <v>2092</v>
      </c>
      <c r="B519" s="34" t="s">
        <v>155</v>
      </c>
      <c r="C519" s="34">
        <v>1</v>
      </c>
      <c r="D519" s="40">
        <v>10000000</v>
      </c>
      <c r="E519">
        <v>1.1999999999999999E-3</v>
      </c>
    </row>
    <row r="520" spans="1:5">
      <c r="A520" s="34" t="s">
        <v>2092</v>
      </c>
      <c r="B520" s="34" t="s">
        <v>155</v>
      </c>
      <c r="C520" s="34">
        <v>2</v>
      </c>
      <c r="D520" s="40">
        <v>100000</v>
      </c>
      <c r="E520">
        <v>2.8E-3</v>
      </c>
    </row>
    <row r="521" spans="1:5">
      <c r="A521" s="34" t="s">
        <v>2092</v>
      </c>
      <c r="B521" s="34" t="s">
        <v>155</v>
      </c>
      <c r="C521" s="34">
        <v>2</v>
      </c>
      <c r="D521" s="40">
        <v>200000</v>
      </c>
      <c r="E521">
        <v>1E-4</v>
      </c>
    </row>
    <row r="522" spans="1:5">
      <c r="A522" s="34" t="s">
        <v>2092</v>
      </c>
      <c r="B522" s="34" t="s">
        <v>155</v>
      </c>
      <c r="C522" s="34">
        <v>2</v>
      </c>
      <c r="D522" s="40">
        <v>250000</v>
      </c>
      <c r="E522">
        <v>4.0000000000000002E-4</v>
      </c>
    </row>
    <row r="523" spans="1:5">
      <c r="A523" s="34" t="s">
        <v>2092</v>
      </c>
      <c r="B523" s="34" t="s">
        <v>155</v>
      </c>
      <c r="C523" s="34">
        <v>2</v>
      </c>
      <c r="D523" s="40">
        <v>300000</v>
      </c>
      <c r="E523">
        <v>5.1000000000000004E-3</v>
      </c>
    </row>
    <row r="524" spans="1:5">
      <c r="A524" s="34" t="s">
        <v>2092</v>
      </c>
      <c r="B524" s="34" t="s">
        <v>155</v>
      </c>
      <c r="C524" s="34">
        <v>2</v>
      </c>
      <c r="D524" s="40">
        <v>500000</v>
      </c>
      <c r="E524">
        <v>1.54E-2</v>
      </c>
    </row>
    <row r="525" spans="1:5">
      <c r="A525" s="34" t="s">
        <v>2092</v>
      </c>
      <c r="B525" s="34" t="s">
        <v>155</v>
      </c>
      <c r="C525" s="34">
        <v>2</v>
      </c>
      <c r="D525" s="40">
        <v>750000</v>
      </c>
      <c r="E525">
        <v>1.1000000000000001E-3</v>
      </c>
    </row>
    <row r="526" spans="1:5">
      <c r="A526" s="34" t="s">
        <v>2092</v>
      </c>
      <c r="B526" s="34" t="s">
        <v>155</v>
      </c>
      <c r="C526" s="34">
        <v>2</v>
      </c>
      <c r="D526" s="40">
        <v>1000000</v>
      </c>
      <c r="E526">
        <v>0.92669999999999997</v>
      </c>
    </row>
    <row r="527" spans="1:5">
      <c r="A527" s="34" t="s">
        <v>2092</v>
      </c>
      <c r="B527" s="34" t="s">
        <v>155</v>
      </c>
      <c r="C527" s="34">
        <v>2</v>
      </c>
      <c r="D527" s="40">
        <v>1500000</v>
      </c>
      <c r="E527">
        <v>1E-3</v>
      </c>
    </row>
    <row r="528" spans="1:5">
      <c r="A528" s="34" t="s">
        <v>2092</v>
      </c>
      <c r="B528" s="34" t="s">
        <v>155</v>
      </c>
      <c r="C528" s="34">
        <v>2</v>
      </c>
      <c r="D528" s="40">
        <v>2000000</v>
      </c>
      <c r="E528">
        <v>4.3299999999999998E-2</v>
      </c>
    </row>
    <row r="529" spans="1:5">
      <c r="A529" s="34" t="s">
        <v>2092</v>
      </c>
      <c r="B529" s="34" t="s">
        <v>155</v>
      </c>
      <c r="C529" s="34">
        <v>2</v>
      </c>
      <c r="D529" s="40">
        <v>2500000</v>
      </c>
      <c r="E529">
        <v>0</v>
      </c>
    </row>
    <row r="530" spans="1:5">
      <c r="A530" s="34" t="s">
        <v>2092</v>
      </c>
      <c r="B530" s="34" t="s">
        <v>155</v>
      </c>
      <c r="C530" s="34">
        <v>2</v>
      </c>
      <c r="D530" s="40">
        <v>3000000</v>
      </c>
      <c r="E530">
        <v>2.8999999999999998E-3</v>
      </c>
    </row>
    <row r="531" spans="1:5">
      <c r="A531" s="34" t="s">
        <v>2092</v>
      </c>
      <c r="B531" s="34" t="s">
        <v>155</v>
      </c>
      <c r="C531" s="34">
        <v>2</v>
      </c>
      <c r="D531" s="40">
        <v>4000000</v>
      </c>
      <c r="E531">
        <v>0</v>
      </c>
    </row>
    <row r="532" spans="1:5">
      <c r="A532" s="34" t="s">
        <v>2092</v>
      </c>
      <c r="B532" s="34" t="s">
        <v>155</v>
      </c>
      <c r="C532" s="34">
        <v>2</v>
      </c>
      <c r="D532" s="40">
        <v>5000000</v>
      </c>
      <c r="E532">
        <v>4.0000000000000002E-4</v>
      </c>
    </row>
    <row r="533" spans="1:5">
      <c r="A533" s="34" t="s">
        <v>2092</v>
      </c>
      <c r="B533" s="34" t="s">
        <v>155</v>
      </c>
      <c r="C533" s="34">
        <v>2</v>
      </c>
      <c r="D533" s="40">
        <v>10000000</v>
      </c>
      <c r="E533">
        <v>8.0000000000000004E-4</v>
      </c>
    </row>
    <row r="534" spans="1:5">
      <c r="A534" s="34" t="s">
        <v>2092</v>
      </c>
      <c r="B534" s="34" t="s">
        <v>155</v>
      </c>
      <c r="C534" s="34">
        <v>3</v>
      </c>
      <c r="D534" s="40">
        <v>100000</v>
      </c>
      <c r="E534">
        <v>0</v>
      </c>
    </row>
    <row r="535" spans="1:5">
      <c r="A535" s="34" t="s">
        <v>2092</v>
      </c>
      <c r="B535" s="34" t="s">
        <v>155</v>
      </c>
      <c r="C535" s="34">
        <v>3</v>
      </c>
      <c r="D535" s="40">
        <v>200000</v>
      </c>
      <c r="E535">
        <v>0</v>
      </c>
    </row>
    <row r="536" spans="1:5">
      <c r="A536" s="34" t="s">
        <v>2092</v>
      </c>
      <c r="B536" s="34" t="s">
        <v>155</v>
      </c>
      <c r="C536" s="34">
        <v>3</v>
      </c>
      <c r="D536" s="40">
        <v>250000</v>
      </c>
      <c r="E536">
        <v>0</v>
      </c>
    </row>
    <row r="537" spans="1:5">
      <c r="A537" s="34" t="s">
        <v>2092</v>
      </c>
      <c r="B537" s="34" t="s">
        <v>155</v>
      </c>
      <c r="C537" s="34">
        <v>3</v>
      </c>
      <c r="D537" s="40">
        <v>300000</v>
      </c>
      <c r="E537">
        <v>1.9E-3</v>
      </c>
    </row>
    <row r="538" spans="1:5">
      <c r="A538" s="34" t="s">
        <v>2092</v>
      </c>
      <c r="B538" s="34" t="s">
        <v>155</v>
      </c>
      <c r="C538" s="34">
        <v>3</v>
      </c>
      <c r="D538" s="40">
        <v>500000</v>
      </c>
      <c r="E538">
        <v>2.3E-3</v>
      </c>
    </row>
    <row r="539" spans="1:5">
      <c r="A539" s="34" t="s">
        <v>2092</v>
      </c>
      <c r="B539" s="34" t="s">
        <v>155</v>
      </c>
      <c r="C539" s="34">
        <v>3</v>
      </c>
      <c r="D539" s="40">
        <v>750000</v>
      </c>
      <c r="E539">
        <v>1.1000000000000001E-3</v>
      </c>
    </row>
    <row r="540" spans="1:5">
      <c r="A540" s="34" t="s">
        <v>2092</v>
      </c>
      <c r="B540" s="34" t="s">
        <v>155</v>
      </c>
      <c r="C540" s="34">
        <v>3</v>
      </c>
      <c r="D540" s="40">
        <v>1000000</v>
      </c>
      <c r="E540">
        <v>0.93430000000000002</v>
      </c>
    </row>
    <row r="541" spans="1:5">
      <c r="A541" s="34" t="s">
        <v>2092</v>
      </c>
      <c r="B541" s="34" t="s">
        <v>155</v>
      </c>
      <c r="C541" s="34">
        <v>3</v>
      </c>
      <c r="D541" s="40">
        <v>1500000</v>
      </c>
      <c r="E541">
        <v>1.1999999999999999E-3</v>
      </c>
    </row>
    <row r="542" spans="1:5">
      <c r="A542" s="34" t="s">
        <v>2092</v>
      </c>
      <c r="B542" s="34" t="s">
        <v>155</v>
      </c>
      <c r="C542" s="34">
        <v>3</v>
      </c>
      <c r="D542" s="40">
        <v>2000000</v>
      </c>
      <c r="E542">
        <v>4.6899999999999997E-2</v>
      </c>
    </row>
    <row r="543" spans="1:5">
      <c r="A543" s="34" t="s">
        <v>2092</v>
      </c>
      <c r="B543" s="34" t="s">
        <v>155</v>
      </c>
      <c r="C543" s="34">
        <v>3</v>
      </c>
      <c r="D543" s="40">
        <v>2500000</v>
      </c>
      <c r="E543">
        <v>0</v>
      </c>
    </row>
    <row r="544" spans="1:5">
      <c r="A544" s="34" t="s">
        <v>2092</v>
      </c>
      <c r="B544" s="34" t="s">
        <v>155</v>
      </c>
      <c r="C544" s="34">
        <v>3</v>
      </c>
      <c r="D544" s="40">
        <v>3000000</v>
      </c>
      <c r="E544">
        <v>1E-4</v>
      </c>
    </row>
    <row r="545" spans="1:5">
      <c r="A545" s="34" t="s">
        <v>2092</v>
      </c>
      <c r="B545" s="34" t="s">
        <v>155</v>
      </c>
      <c r="C545" s="34">
        <v>3</v>
      </c>
      <c r="D545" s="40">
        <v>4000000</v>
      </c>
      <c r="E545">
        <v>0</v>
      </c>
    </row>
    <row r="546" spans="1:5">
      <c r="A546" s="34" t="s">
        <v>2092</v>
      </c>
      <c r="B546" s="34" t="s">
        <v>155</v>
      </c>
      <c r="C546" s="34">
        <v>3</v>
      </c>
      <c r="D546" s="40">
        <v>5000000</v>
      </c>
      <c r="E546">
        <v>4.0000000000000002E-4</v>
      </c>
    </row>
    <row r="547" spans="1:5">
      <c r="A547" s="34" t="s">
        <v>2092</v>
      </c>
      <c r="B547" s="34" t="s">
        <v>155</v>
      </c>
      <c r="C547" s="34">
        <v>3</v>
      </c>
      <c r="D547" s="40">
        <v>10000000</v>
      </c>
      <c r="E547">
        <v>1.18E-2</v>
      </c>
    </row>
    <row r="548" spans="1:5">
      <c r="A548" s="34" t="s">
        <v>2092</v>
      </c>
      <c r="B548" s="34" t="s">
        <v>156</v>
      </c>
      <c r="C548" s="34">
        <v>1</v>
      </c>
      <c r="D548" s="40">
        <v>100000</v>
      </c>
      <c r="E548">
        <v>5.0000000000000001E-4</v>
      </c>
    </row>
    <row r="549" spans="1:5">
      <c r="A549" s="34" t="s">
        <v>2092</v>
      </c>
      <c r="B549" s="34" t="s">
        <v>156</v>
      </c>
      <c r="C549" s="34">
        <v>1</v>
      </c>
      <c r="D549" s="40">
        <v>200000</v>
      </c>
      <c r="E549">
        <v>1E-4</v>
      </c>
    </row>
    <row r="550" spans="1:5">
      <c r="A550" s="34" t="s">
        <v>2092</v>
      </c>
      <c r="B550" s="34" t="s">
        <v>156</v>
      </c>
      <c r="C550" s="34">
        <v>1</v>
      </c>
      <c r="D550" s="40">
        <v>250000</v>
      </c>
      <c r="E550">
        <v>1.8E-3</v>
      </c>
    </row>
    <row r="551" spans="1:5">
      <c r="A551" s="34" t="s">
        <v>2092</v>
      </c>
      <c r="B551" s="34" t="s">
        <v>156</v>
      </c>
      <c r="C551" s="34">
        <v>1</v>
      </c>
      <c r="D551" s="40">
        <v>300000</v>
      </c>
      <c r="E551">
        <v>8.0999999999999996E-3</v>
      </c>
    </row>
    <row r="552" spans="1:5">
      <c r="A552" s="34" t="s">
        <v>2092</v>
      </c>
      <c r="B552" s="34" t="s">
        <v>156</v>
      </c>
      <c r="C552" s="34">
        <v>1</v>
      </c>
      <c r="D552" s="40">
        <v>500000</v>
      </c>
      <c r="E552">
        <v>3.0099999999999998E-2</v>
      </c>
    </row>
    <row r="553" spans="1:5">
      <c r="A553" s="34" t="s">
        <v>2092</v>
      </c>
      <c r="B553" s="34" t="s">
        <v>156</v>
      </c>
      <c r="C553" s="34">
        <v>1</v>
      </c>
      <c r="D553" s="40">
        <v>750000</v>
      </c>
      <c r="E553">
        <v>0</v>
      </c>
    </row>
    <row r="554" spans="1:5">
      <c r="A554" s="34" t="s">
        <v>2092</v>
      </c>
      <c r="B554" s="34" t="s">
        <v>156</v>
      </c>
      <c r="C554" s="34">
        <v>1</v>
      </c>
      <c r="D554" s="40">
        <v>1000000</v>
      </c>
      <c r="E554">
        <v>0.89500000000000002</v>
      </c>
    </row>
    <row r="555" spans="1:5">
      <c r="A555" s="34" t="s">
        <v>2092</v>
      </c>
      <c r="B555" s="34" t="s">
        <v>156</v>
      </c>
      <c r="C555" s="34">
        <v>1</v>
      </c>
      <c r="D555" s="40">
        <v>1500000</v>
      </c>
      <c r="E555">
        <v>0</v>
      </c>
    </row>
    <row r="556" spans="1:5">
      <c r="A556" s="34" t="s">
        <v>2092</v>
      </c>
      <c r="B556" s="34" t="s">
        <v>156</v>
      </c>
      <c r="C556" s="34">
        <v>1</v>
      </c>
      <c r="D556" s="40">
        <v>2000000</v>
      </c>
      <c r="E556">
        <v>5.2299999999999999E-2</v>
      </c>
    </row>
    <row r="557" spans="1:5">
      <c r="A557" s="34" t="s">
        <v>2092</v>
      </c>
      <c r="B557" s="34" t="s">
        <v>156</v>
      </c>
      <c r="C557" s="34">
        <v>1</v>
      </c>
      <c r="D557" s="40">
        <v>2500000</v>
      </c>
      <c r="E557">
        <v>0</v>
      </c>
    </row>
    <row r="558" spans="1:5">
      <c r="A558" s="34" t="s">
        <v>2092</v>
      </c>
      <c r="B558" s="34" t="s">
        <v>156</v>
      </c>
      <c r="C558" s="34">
        <v>1</v>
      </c>
      <c r="D558" s="40">
        <v>3000000</v>
      </c>
      <c r="E558">
        <v>6.9999999999999999E-4</v>
      </c>
    </row>
    <row r="559" spans="1:5">
      <c r="A559" s="34" t="s">
        <v>2092</v>
      </c>
      <c r="B559" s="34" t="s">
        <v>156</v>
      </c>
      <c r="C559" s="34">
        <v>1</v>
      </c>
      <c r="D559" s="40">
        <v>4000000</v>
      </c>
      <c r="E559">
        <v>0</v>
      </c>
    </row>
    <row r="560" spans="1:5">
      <c r="A560" s="34" t="s">
        <v>2092</v>
      </c>
      <c r="B560" s="34" t="s">
        <v>156</v>
      </c>
      <c r="C560" s="34">
        <v>1</v>
      </c>
      <c r="D560" s="40">
        <v>5000000</v>
      </c>
      <c r="E560">
        <v>1.14E-2</v>
      </c>
    </row>
    <row r="561" spans="1:5">
      <c r="A561" s="34" t="s">
        <v>2092</v>
      </c>
      <c r="B561" s="34" t="s">
        <v>156</v>
      </c>
      <c r="C561" s="34">
        <v>1</v>
      </c>
      <c r="D561" s="40">
        <v>10000000</v>
      </c>
      <c r="E561">
        <v>0</v>
      </c>
    </row>
    <row r="562" spans="1:5">
      <c r="A562" s="34" t="s">
        <v>2092</v>
      </c>
      <c r="B562" s="34" t="s">
        <v>156</v>
      </c>
      <c r="C562" s="34">
        <v>2</v>
      </c>
      <c r="D562" s="40">
        <v>100000</v>
      </c>
      <c r="E562">
        <v>5.0000000000000001E-4</v>
      </c>
    </row>
    <row r="563" spans="1:5">
      <c r="A563" s="34" t="s">
        <v>2092</v>
      </c>
      <c r="B563" s="34" t="s">
        <v>156</v>
      </c>
      <c r="C563" s="34">
        <v>2</v>
      </c>
      <c r="D563" s="40">
        <v>200000</v>
      </c>
      <c r="E563">
        <v>1E-4</v>
      </c>
    </row>
    <row r="564" spans="1:5">
      <c r="A564" s="34" t="s">
        <v>2092</v>
      </c>
      <c r="B564" s="34" t="s">
        <v>156</v>
      </c>
      <c r="C564" s="34">
        <v>2</v>
      </c>
      <c r="D564" s="40">
        <v>250000</v>
      </c>
      <c r="E564">
        <v>1.8E-3</v>
      </c>
    </row>
    <row r="565" spans="1:5">
      <c r="A565" s="34" t="s">
        <v>2092</v>
      </c>
      <c r="B565" s="34" t="s">
        <v>156</v>
      </c>
      <c r="C565" s="34">
        <v>2</v>
      </c>
      <c r="D565" s="40">
        <v>300000</v>
      </c>
      <c r="E565">
        <v>1.0800000000000001E-2</v>
      </c>
    </row>
    <row r="566" spans="1:5">
      <c r="A566" s="34" t="s">
        <v>2092</v>
      </c>
      <c r="B566" s="34" t="s">
        <v>156</v>
      </c>
      <c r="C566" s="34">
        <v>2</v>
      </c>
      <c r="D566" s="40">
        <v>500000</v>
      </c>
      <c r="E566">
        <v>2.58E-2</v>
      </c>
    </row>
    <row r="567" spans="1:5">
      <c r="A567" s="34" t="s">
        <v>2092</v>
      </c>
      <c r="B567" s="34" t="s">
        <v>156</v>
      </c>
      <c r="C567" s="34">
        <v>2</v>
      </c>
      <c r="D567" s="40">
        <v>750000</v>
      </c>
      <c r="E567">
        <v>0</v>
      </c>
    </row>
    <row r="568" spans="1:5">
      <c r="A568" s="34" t="s">
        <v>2092</v>
      </c>
      <c r="B568" s="34" t="s">
        <v>156</v>
      </c>
      <c r="C568" s="34">
        <v>2</v>
      </c>
      <c r="D568" s="40">
        <v>1000000</v>
      </c>
      <c r="E568">
        <v>0.90139999999999998</v>
      </c>
    </row>
    <row r="569" spans="1:5">
      <c r="A569" s="34" t="s">
        <v>2092</v>
      </c>
      <c r="B569" s="34" t="s">
        <v>156</v>
      </c>
      <c r="C569" s="34">
        <v>2</v>
      </c>
      <c r="D569" s="40">
        <v>1500000</v>
      </c>
      <c r="E569">
        <v>0</v>
      </c>
    </row>
    <row r="570" spans="1:5">
      <c r="A570" s="34" t="s">
        <v>2092</v>
      </c>
      <c r="B570" s="34" t="s">
        <v>156</v>
      </c>
      <c r="C570" s="34">
        <v>2</v>
      </c>
      <c r="D570" s="40">
        <v>2000000</v>
      </c>
      <c r="E570">
        <v>5.0299999999999997E-2</v>
      </c>
    </row>
    <row r="571" spans="1:5">
      <c r="A571" s="34" t="s">
        <v>2092</v>
      </c>
      <c r="B571" s="34" t="s">
        <v>156</v>
      </c>
      <c r="C571" s="34">
        <v>2</v>
      </c>
      <c r="D571" s="40">
        <v>2500000</v>
      </c>
      <c r="E571">
        <v>0</v>
      </c>
    </row>
    <row r="572" spans="1:5">
      <c r="A572" s="34" t="s">
        <v>2092</v>
      </c>
      <c r="B572" s="34" t="s">
        <v>156</v>
      </c>
      <c r="C572" s="34">
        <v>2</v>
      </c>
      <c r="D572" s="40">
        <v>3000000</v>
      </c>
      <c r="E572">
        <v>1E-4</v>
      </c>
    </row>
    <row r="573" spans="1:5">
      <c r="A573" s="34" t="s">
        <v>2092</v>
      </c>
      <c r="B573" s="34" t="s">
        <v>156</v>
      </c>
      <c r="C573" s="34">
        <v>2</v>
      </c>
      <c r="D573" s="40">
        <v>4000000</v>
      </c>
      <c r="E573">
        <v>0</v>
      </c>
    </row>
    <row r="574" spans="1:5">
      <c r="A574" s="34" t="s">
        <v>2092</v>
      </c>
      <c r="B574" s="34" t="s">
        <v>156</v>
      </c>
      <c r="C574" s="34">
        <v>2</v>
      </c>
      <c r="D574" s="40">
        <v>5000000</v>
      </c>
      <c r="E574">
        <v>2.8E-3</v>
      </c>
    </row>
    <row r="575" spans="1:5">
      <c r="A575" s="34" t="s">
        <v>2092</v>
      </c>
      <c r="B575" s="34" t="s">
        <v>156</v>
      </c>
      <c r="C575" s="34">
        <v>2</v>
      </c>
      <c r="D575" s="40">
        <v>10000000</v>
      </c>
      <c r="E575">
        <v>6.4000000000000003E-3</v>
      </c>
    </row>
    <row r="576" spans="1:5">
      <c r="A576" s="34" t="s">
        <v>2092</v>
      </c>
      <c r="B576" s="34" t="s">
        <v>156</v>
      </c>
      <c r="C576" s="34">
        <v>3</v>
      </c>
      <c r="D576" s="40">
        <v>100000</v>
      </c>
      <c r="E576">
        <v>0</v>
      </c>
    </row>
    <row r="577" spans="1:5">
      <c r="A577" s="34" t="s">
        <v>2092</v>
      </c>
      <c r="B577" s="34" t="s">
        <v>156</v>
      </c>
      <c r="C577" s="34">
        <v>3</v>
      </c>
      <c r="D577" s="40">
        <v>200000</v>
      </c>
      <c r="E577">
        <v>0</v>
      </c>
    </row>
    <row r="578" spans="1:5">
      <c r="A578" s="34" t="s">
        <v>2092</v>
      </c>
      <c r="B578" s="34" t="s">
        <v>156</v>
      </c>
      <c r="C578" s="34">
        <v>3</v>
      </c>
      <c r="D578" s="40">
        <v>250000</v>
      </c>
      <c r="E578">
        <v>1.8E-3</v>
      </c>
    </row>
    <row r="579" spans="1:5">
      <c r="A579" s="34" t="s">
        <v>2092</v>
      </c>
      <c r="B579" s="34" t="s">
        <v>156</v>
      </c>
      <c r="C579" s="34">
        <v>3</v>
      </c>
      <c r="D579" s="40">
        <v>300000</v>
      </c>
      <c r="E579">
        <v>4.0000000000000001E-3</v>
      </c>
    </row>
    <row r="580" spans="1:5">
      <c r="A580" s="34" t="s">
        <v>2092</v>
      </c>
      <c r="B580" s="34" t="s">
        <v>156</v>
      </c>
      <c r="C580" s="34">
        <v>3</v>
      </c>
      <c r="D580" s="40">
        <v>500000</v>
      </c>
      <c r="E580">
        <v>2.2800000000000001E-2</v>
      </c>
    </row>
    <row r="581" spans="1:5">
      <c r="A581" s="34" t="s">
        <v>2092</v>
      </c>
      <c r="B581" s="34" t="s">
        <v>156</v>
      </c>
      <c r="C581" s="34">
        <v>3</v>
      </c>
      <c r="D581" s="40">
        <v>750000</v>
      </c>
      <c r="E581">
        <v>0</v>
      </c>
    </row>
    <row r="582" spans="1:5">
      <c r="A582" s="34" t="s">
        <v>2092</v>
      </c>
      <c r="B582" s="34" t="s">
        <v>156</v>
      </c>
      <c r="C582" s="34">
        <v>3</v>
      </c>
      <c r="D582" s="40">
        <v>1000000</v>
      </c>
      <c r="E582">
        <v>0.93259999999999998</v>
      </c>
    </row>
    <row r="583" spans="1:5">
      <c r="A583" s="34" t="s">
        <v>2092</v>
      </c>
      <c r="B583" s="34" t="s">
        <v>156</v>
      </c>
      <c r="C583" s="34">
        <v>3</v>
      </c>
      <c r="D583" s="40">
        <v>1500000</v>
      </c>
      <c r="E583">
        <v>1.6000000000000001E-3</v>
      </c>
    </row>
    <row r="584" spans="1:5">
      <c r="A584" s="34" t="s">
        <v>2092</v>
      </c>
      <c r="B584" s="34" t="s">
        <v>156</v>
      </c>
      <c r="C584" s="34">
        <v>3</v>
      </c>
      <c r="D584" s="40">
        <v>2000000</v>
      </c>
      <c r="E584">
        <v>3.0800000000000001E-2</v>
      </c>
    </row>
    <row r="585" spans="1:5">
      <c r="A585" s="34" t="s">
        <v>2092</v>
      </c>
      <c r="B585" s="34" t="s">
        <v>156</v>
      </c>
      <c r="C585" s="34">
        <v>3</v>
      </c>
      <c r="D585" s="40">
        <v>2500000</v>
      </c>
      <c r="E585">
        <v>0</v>
      </c>
    </row>
    <row r="586" spans="1:5">
      <c r="A586" s="34" t="s">
        <v>2092</v>
      </c>
      <c r="B586" s="34" t="s">
        <v>156</v>
      </c>
      <c r="C586" s="34">
        <v>3</v>
      </c>
      <c r="D586" s="40">
        <v>3000000</v>
      </c>
      <c r="E586">
        <v>0</v>
      </c>
    </row>
    <row r="587" spans="1:5">
      <c r="A587" s="34" t="s">
        <v>2092</v>
      </c>
      <c r="B587" s="34" t="s">
        <v>156</v>
      </c>
      <c r="C587" s="34">
        <v>3</v>
      </c>
      <c r="D587" s="40">
        <v>4000000</v>
      </c>
      <c r="E587">
        <v>0</v>
      </c>
    </row>
    <row r="588" spans="1:5">
      <c r="A588" s="34" t="s">
        <v>2092</v>
      </c>
      <c r="B588" s="34" t="s">
        <v>156</v>
      </c>
      <c r="C588" s="34">
        <v>3</v>
      </c>
      <c r="D588" s="40">
        <v>5000000</v>
      </c>
      <c r="E588">
        <v>2.8E-3</v>
      </c>
    </row>
    <row r="589" spans="1:5">
      <c r="A589" s="34" t="s">
        <v>2092</v>
      </c>
      <c r="B589" s="34" t="s">
        <v>156</v>
      </c>
      <c r="C589" s="34">
        <v>3</v>
      </c>
      <c r="D589" s="40">
        <v>10000000</v>
      </c>
      <c r="E589">
        <v>3.5999999999999999E-3</v>
      </c>
    </row>
    <row r="590" spans="1:5">
      <c r="A590" s="34" t="s">
        <v>2092</v>
      </c>
      <c r="B590" s="34" t="s">
        <v>157</v>
      </c>
      <c r="C590" s="34">
        <v>1</v>
      </c>
      <c r="D590" s="40">
        <v>100000</v>
      </c>
      <c r="E590">
        <v>2.0000000000000001E-4</v>
      </c>
    </row>
    <row r="591" spans="1:5">
      <c r="A591" s="34" t="s">
        <v>2092</v>
      </c>
      <c r="B591" s="34" t="s">
        <v>157</v>
      </c>
      <c r="C591" s="34">
        <v>1</v>
      </c>
      <c r="D591" s="40">
        <v>200000</v>
      </c>
      <c r="E591">
        <v>1E-4</v>
      </c>
    </row>
    <row r="592" spans="1:5">
      <c r="A592" s="34" t="s">
        <v>2092</v>
      </c>
      <c r="B592" s="34" t="s">
        <v>157</v>
      </c>
      <c r="C592" s="34">
        <v>1</v>
      </c>
      <c r="D592" s="40">
        <v>250000</v>
      </c>
      <c r="E592">
        <v>8.0000000000000004E-4</v>
      </c>
    </row>
    <row r="593" spans="1:5">
      <c r="A593" s="34" t="s">
        <v>2092</v>
      </c>
      <c r="B593" s="34" t="s">
        <v>157</v>
      </c>
      <c r="C593" s="34">
        <v>1</v>
      </c>
      <c r="D593" s="40">
        <v>300000</v>
      </c>
      <c r="E593">
        <v>3.0999999999999999E-3</v>
      </c>
    </row>
    <row r="594" spans="1:5">
      <c r="A594" s="34" t="s">
        <v>2092</v>
      </c>
      <c r="B594" s="34" t="s">
        <v>157</v>
      </c>
      <c r="C594" s="34">
        <v>1</v>
      </c>
      <c r="D594" s="40">
        <v>500000</v>
      </c>
      <c r="E594">
        <v>9.9000000000000008E-3</v>
      </c>
    </row>
    <row r="595" spans="1:5">
      <c r="A595" s="34" t="s">
        <v>2092</v>
      </c>
      <c r="B595" s="34" t="s">
        <v>157</v>
      </c>
      <c r="C595" s="34">
        <v>1</v>
      </c>
      <c r="D595" s="40">
        <v>750000</v>
      </c>
      <c r="E595">
        <v>1.6000000000000001E-3</v>
      </c>
    </row>
    <row r="596" spans="1:5">
      <c r="A596" s="34" t="s">
        <v>2092</v>
      </c>
      <c r="B596" s="34" t="s">
        <v>157</v>
      </c>
      <c r="C596" s="34">
        <v>1</v>
      </c>
      <c r="D596" s="40">
        <v>1000000</v>
      </c>
      <c r="E596">
        <v>0.93300000000000005</v>
      </c>
    </row>
    <row r="597" spans="1:5">
      <c r="A597" s="34" t="s">
        <v>2092</v>
      </c>
      <c r="B597" s="34" t="s">
        <v>157</v>
      </c>
      <c r="C597" s="34">
        <v>1</v>
      </c>
      <c r="D597" s="40">
        <v>1500000</v>
      </c>
      <c r="E597">
        <v>1.6299999999999999E-2</v>
      </c>
    </row>
    <row r="598" spans="1:5">
      <c r="A598" s="34" t="s">
        <v>2092</v>
      </c>
      <c r="B598" s="34" t="s">
        <v>157</v>
      </c>
      <c r="C598" s="34">
        <v>1</v>
      </c>
      <c r="D598" s="40">
        <v>2000000</v>
      </c>
      <c r="E598">
        <v>2.6700000000000002E-2</v>
      </c>
    </row>
    <row r="599" spans="1:5">
      <c r="A599" s="34" t="s">
        <v>2092</v>
      </c>
      <c r="B599" s="34" t="s">
        <v>157</v>
      </c>
      <c r="C599" s="34">
        <v>1</v>
      </c>
      <c r="D599" s="40">
        <v>2500000</v>
      </c>
      <c r="E599">
        <v>0</v>
      </c>
    </row>
    <row r="600" spans="1:5">
      <c r="A600" s="34" t="s">
        <v>2092</v>
      </c>
      <c r="B600" s="34" t="s">
        <v>157</v>
      </c>
      <c r="C600" s="34">
        <v>1</v>
      </c>
      <c r="D600" s="40">
        <v>3000000</v>
      </c>
      <c r="E600">
        <v>7.3000000000000001E-3</v>
      </c>
    </row>
    <row r="601" spans="1:5">
      <c r="A601" s="34" t="s">
        <v>2092</v>
      </c>
      <c r="B601" s="34" t="s">
        <v>157</v>
      </c>
      <c r="C601" s="34">
        <v>1</v>
      </c>
      <c r="D601" s="40">
        <v>4000000</v>
      </c>
      <c r="E601">
        <v>0</v>
      </c>
    </row>
    <row r="602" spans="1:5">
      <c r="A602" s="34" t="s">
        <v>2092</v>
      </c>
      <c r="B602" s="34" t="s">
        <v>157</v>
      </c>
      <c r="C602" s="34">
        <v>1</v>
      </c>
      <c r="D602" s="40">
        <v>5000000</v>
      </c>
      <c r="E602">
        <v>1E-3</v>
      </c>
    </row>
    <row r="603" spans="1:5">
      <c r="A603" s="34" t="s">
        <v>2092</v>
      </c>
      <c r="B603" s="34" t="s">
        <v>157</v>
      </c>
      <c r="C603" s="34">
        <v>1</v>
      </c>
      <c r="D603" s="40">
        <v>10000000</v>
      </c>
      <c r="E603">
        <v>0</v>
      </c>
    </row>
    <row r="604" spans="1:5">
      <c r="A604" s="34" t="s">
        <v>2092</v>
      </c>
      <c r="B604" s="34" t="s">
        <v>157</v>
      </c>
      <c r="C604" s="34">
        <v>2</v>
      </c>
      <c r="D604" s="40">
        <v>100000</v>
      </c>
      <c r="E604">
        <v>1.1000000000000001E-3</v>
      </c>
    </row>
    <row r="605" spans="1:5">
      <c r="A605" s="34" t="s">
        <v>2092</v>
      </c>
      <c r="B605" s="34" t="s">
        <v>157</v>
      </c>
      <c r="C605" s="34">
        <v>2</v>
      </c>
      <c r="D605" s="40">
        <v>200000</v>
      </c>
      <c r="E605">
        <v>1E-4</v>
      </c>
    </row>
    <row r="606" spans="1:5">
      <c r="A606" s="34" t="s">
        <v>2092</v>
      </c>
      <c r="B606" s="34" t="s">
        <v>157</v>
      </c>
      <c r="C606" s="34">
        <v>2</v>
      </c>
      <c r="D606" s="40">
        <v>250000</v>
      </c>
      <c r="E606">
        <v>8.0000000000000004E-4</v>
      </c>
    </row>
    <row r="607" spans="1:5">
      <c r="A607" s="34" t="s">
        <v>2092</v>
      </c>
      <c r="B607" s="34" t="s">
        <v>157</v>
      </c>
      <c r="C607" s="34">
        <v>2</v>
      </c>
      <c r="D607" s="40">
        <v>300000</v>
      </c>
      <c r="E607">
        <v>4.8999999999999998E-3</v>
      </c>
    </row>
    <row r="608" spans="1:5">
      <c r="A608" s="34" t="s">
        <v>2092</v>
      </c>
      <c r="B608" s="34" t="s">
        <v>157</v>
      </c>
      <c r="C608" s="34">
        <v>2</v>
      </c>
      <c r="D608" s="40">
        <v>500000</v>
      </c>
      <c r="E608">
        <v>1.52E-2</v>
      </c>
    </row>
    <row r="609" spans="1:5">
      <c r="A609" s="34" t="s">
        <v>2092</v>
      </c>
      <c r="B609" s="34" t="s">
        <v>157</v>
      </c>
      <c r="C609" s="34">
        <v>2</v>
      </c>
      <c r="D609" s="40">
        <v>750000</v>
      </c>
      <c r="E609">
        <v>2.9999999999999997E-4</v>
      </c>
    </row>
    <row r="610" spans="1:5">
      <c r="A610" s="34" t="s">
        <v>2092</v>
      </c>
      <c r="B610" s="34" t="s">
        <v>157</v>
      </c>
      <c r="C610" s="34">
        <v>2</v>
      </c>
      <c r="D610" s="40">
        <v>1000000</v>
      </c>
      <c r="E610">
        <v>0.93820000000000003</v>
      </c>
    </row>
    <row r="611" spans="1:5">
      <c r="A611" s="34" t="s">
        <v>2092</v>
      </c>
      <c r="B611" s="34" t="s">
        <v>157</v>
      </c>
      <c r="C611" s="34">
        <v>2</v>
      </c>
      <c r="D611" s="40">
        <v>1500000</v>
      </c>
      <c r="E611">
        <v>5.7000000000000002E-3</v>
      </c>
    </row>
    <row r="612" spans="1:5">
      <c r="A612" s="34" t="s">
        <v>2092</v>
      </c>
      <c r="B612" s="34" t="s">
        <v>157</v>
      </c>
      <c r="C612" s="34">
        <v>2</v>
      </c>
      <c r="D612" s="40">
        <v>2000000</v>
      </c>
      <c r="E612">
        <v>2.75E-2</v>
      </c>
    </row>
    <row r="613" spans="1:5">
      <c r="A613" s="34" t="s">
        <v>2092</v>
      </c>
      <c r="B613" s="34" t="s">
        <v>157</v>
      </c>
      <c r="C613" s="34">
        <v>2</v>
      </c>
      <c r="D613" s="40">
        <v>2500000</v>
      </c>
      <c r="E613">
        <v>0</v>
      </c>
    </row>
    <row r="614" spans="1:5">
      <c r="A614" s="34" t="s">
        <v>2092</v>
      </c>
      <c r="B614" s="34" t="s">
        <v>157</v>
      </c>
      <c r="C614" s="34">
        <v>2</v>
      </c>
      <c r="D614" s="40">
        <v>3000000</v>
      </c>
      <c r="E614">
        <v>3.0999999999999999E-3</v>
      </c>
    </row>
    <row r="615" spans="1:5">
      <c r="A615" s="34" t="s">
        <v>2092</v>
      </c>
      <c r="B615" s="34" t="s">
        <v>157</v>
      </c>
      <c r="C615" s="34">
        <v>2</v>
      </c>
      <c r="D615" s="40">
        <v>4000000</v>
      </c>
      <c r="E615">
        <v>0</v>
      </c>
    </row>
    <row r="616" spans="1:5">
      <c r="A616" s="34" t="s">
        <v>2092</v>
      </c>
      <c r="B616" s="34" t="s">
        <v>157</v>
      </c>
      <c r="C616" s="34">
        <v>2</v>
      </c>
      <c r="D616" s="40">
        <v>5000000</v>
      </c>
      <c r="E616">
        <v>1.5E-3</v>
      </c>
    </row>
    <row r="617" spans="1:5">
      <c r="A617" s="34" t="s">
        <v>2092</v>
      </c>
      <c r="B617" s="34" t="s">
        <v>157</v>
      </c>
      <c r="C617" s="34">
        <v>2</v>
      </c>
      <c r="D617" s="40">
        <v>10000000</v>
      </c>
      <c r="E617">
        <v>1.6000000000000001E-3</v>
      </c>
    </row>
    <row r="618" spans="1:5">
      <c r="A618" s="34" t="s">
        <v>2092</v>
      </c>
      <c r="B618" s="34" t="s">
        <v>157</v>
      </c>
      <c r="C618" s="34">
        <v>3</v>
      </c>
      <c r="D618" s="40">
        <v>100000</v>
      </c>
      <c r="E618">
        <v>1E-4</v>
      </c>
    </row>
    <row r="619" spans="1:5">
      <c r="A619" s="34" t="s">
        <v>2092</v>
      </c>
      <c r="B619" s="34" t="s">
        <v>157</v>
      </c>
      <c r="C619" s="34">
        <v>3</v>
      </c>
      <c r="D619" s="40">
        <v>200000</v>
      </c>
      <c r="E619">
        <v>1E-4</v>
      </c>
    </row>
    <row r="620" spans="1:5">
      <c r="A620" s="34" t="s">
        <v>2092</v>
      </c>
      <c r="B620" s="34" t="s">
        <v>157</v>
      </c>
      <c r="C620" s="34">
        <v>3</v>
      </c>
      <c r="D620" s="40">
        <v>250000</v>
      </c>
      <c r="E620">
        <v>8.0000000000000004E-4</v>
      </c>
    </row>
    <row r="621" spans="1:5">
      <c r="A621" s="34" t="s">
        <v>2092</v>
      </c>
      <c r="B621" s="34" t="s">
        <v>157</v>
      </c>
      <c r="C621" s="34">
        <v>3</v>
      </c>
      <c r="D621" s="40">
        <v>300000</v>
      </c>
      <c r="E621">
        <v>4.4999999999999997E-3</v>
      </c>
    </row>
    <row r="622" spans="1:5">
      <c r="A622" s="34" t="s">
        <v>2092</v>
      </c>
      <c r="B622" s="34" t="s">
        <v>157</v>
      </c>
      <c r="C622" s="34">
        <v>3</v>
      </c>
      <c r="D622" s="40">
        <v>500000</v>
      </c>
      <c r="E622">
        <v>1.7100000000000001E-2</v>
      </c>
    </row>
    <row r="623" spans="1:5">
      <c r="A623" s="34" t="s">
        <v>2092</v>
      </c>
      <c r="B623" s="34" t="s">
        <v>157</v>
      </c>
      <c r="C623" s="34">
        <v>3</v>
      </c>
      <c r="D623" s="40">
        <v>750000</v>
      </c>
      <c r="E623">
        <v>1E-4</v>
      </c>
    </row>
    <row r="624" spans="1:5">
      <c r="A624" s="34" t="s">
        <v>2092</v>
      </c>
      <c r="B624" s="34" t="s">
        <v>157</v>
      </c>
      <c r="C624" s="34">
        <v>3</v>
      </c>
      <c r="D624" s="40">
        <v>1000000</v>
      </c>
      <c r="E624">
        <v>0.94810000000000005</v>
      </c>
    </row>
    <row r="625" spans="1:5">
      <c r="A625" s="34" t="s">
        <v>2092</v>
      </c>
      <c r="B625" s="34" t="s">
        <v>157</v>
      </c>
      <c r="C625" s="34">
        <v>3</v>
      </c>
      <c r="D625" s="40">
        <v>1500000</v>
      </c>
      <c r="E625">
        <v>4.4000000000000003E-3</v>
      </c>
    </row>
    <row r="626" spans="1:5">
      <c r="A626" s="34" t="s">
        <v>2092</v>
      </c>
      <c r="B626" s="34" t="s">
        <v>157</v>
      </c>
      <c r="C626" s="34">
        <v>3</v>
      </c>
      <c r="D626" s="40">
        <v>2000000</v>
      </c>
      <c r="E626">
        <v>2.1399999999999999E-2</v>
      </c>
    </row>
    <row r="627" spans="1:5">
      <c r="A627" s="34" t="s">
        <v>2092</v>
      </c>
      <c r="B627" s="34" t="s">
        <v>157</v>
      </c>
      <c r="C627" s="34">
        <v>3</v>
      </c>
      <c r="D627" s="40">
        <v>2500000</v>
      </c>
      <c r="E627">
        <v>0</v>
      </c>
    </row>
    <row r="628" spans="1:5">
      <c r="A628" s="34" t="s">
        <v>2092</v>
      </c>
      <c r="B628" s="34" t="s">
        <v>157</v>
      </c>
      <c r="C628" s="34">
        <v>3</v>
      </c>
      <c r="D628" s="40">
        <v>3000000</v>
      </c>
      <c r="E628">
        <v>2.5999999999999999E-3</v>
      </c>
    </row>
    <row r="629" spans="1:5">
      <c r="A629" s="34" t="s">
        <v>2092</v>
      </c>
      <c r="B629" s="34" t="s">
        <v>157</v>
      </c>
      <c r="C629" s="34">
        <v>3</v>
      </c>
      <c r="D629" s="40">
        <v>4000000</v>
      </c>
      <c r="E629">
        <v>0</v>
      </c>
    </row>
    <row r="630" spans="1:5">
      <c r="A630" s="34" t="s">
        <v>2092</v>
      </c>
      <c r="B630" s="34" t="s">
        <v>157</v>
      </c>
      <c r="C630" s="34">
        <v>3</v>
      </c>
      <c r="D630" s="40">
        <v>5000000</v>
      </c>
      <c r="E630">
        <v>8.0000000000000004E-4</v>
      </c>
    </row>
    <row r="631" spans="1:5">
      <c r="A631" s="34" t="s">
        <v>2092</v>
      </c>
      <c r="B631" s="34" t="s">
        <v>157</v>
      </c>
      <c r="C631" s="34">
        <v>3</v>
      </c>
      <c r="D631" s="40">
        <v>10000000</v>
      </c>
      <c r="E631">
        <v>0</v>
      </c>
    </row>
    <row r="632" spans="1:5">
      <c r="A632" s="34" t="s">
        <v>2092</v>
      </c>
      <c r="B632" s="34" t="s">
        <v>64</v>
      </c>
      <c r="C632" s="34">
        <v>1</v>
      </c>
      <c r="D632" s="40">
        <v>100000</v>
      </c>
      <c r="E632">
        <v>4.0000000000000002E-4</v>
      </c>
    </row>
    <row r="633" spans="1:5">
      <c r="A633" s="34" t="s">
        <v>2092</v>
      </c>
      <c r="B633" s="34" t="s">
        <v>64</v>
      </c>
      <c r="C633" s="34">
        <v>1</v>
      </c>
      <c r="D633" s="40">
        <v>200000</v>
      </c>
      <c r="E633">
        <v>0</v>
      </c>
    </row>
    <row r="634" spans="1:5">
      <c r="A634" s="34" t="s">
        <v>2092</v>
      </c>
      <c r="B634" s="34" t="s">
        <v>64</v>
      </c>
      <c r="C634" s="34">
        <v>1</v>
      </c>
      <c r="D634" s="40">
        <v>250000</v>
      </c>
      <c r="E634">
        <v>0</v>
      </c>
    </row>
    <row r="635" spans="1:5">
      <c r="A635" s="34" t="s">
        <v>2092</v>
      </c>
      <c r="B635" s="34" t="s">
        <v>64</v>
      </c>
      <c r="C635" s="34">
        <v>1</v>
      </c>
      <c r="D635" s="40">
        <v>300000</v>
      </c>
      <c r="E635">
        <v>4.1000000000000003E-3</v>
      </c>
    </row>
    <row r="636" spans="1:5">
      <c r="A636" s="34" t="s">
        <v>2092</v>
      </c>
      <c r="B636" s="34" t="s">
        <v>64</v>
      </c>
      <c r="C636" s="34">
        <v>1</v>
      </c>
      <c r="D636" s="40">
        <v>500000</v>
      </c>
      <c r="E636">
        <v>2.1700000000000001E-2</v>
      </c>
    </row>
    <row r="637" spans="1:5">
      <c r="A637" s="34" t="s">
        <v>2092</v>
      </c>
      <c r="B637" s="34" t="s">
        <v>64</v>
      </c>
      <c r="C637" s="34">
        <v>1</v>
      </c>
      <c r="D637" s="40">
        <v>750000</v>
      </c>
      <c r="E637">
        <v>0</v>
      </c>
    </row>
    <row r="638" spans="1:5">
      <c r="A638" s="34" t="s">
        <v>2092</v>
      </c>
      <c r="B638" s="34" t="s">
        <v>64</v>
      </c>
      <c r="C638" s="34">
        <v>1</v>
      </c>
      <c r="D638" s="40">
        <v>1000000</v>
      </c>
      <c r="E638">
        <v>0.71550000000000002</v>
      </c>
    </row>
    <row r="639" spans="1:5">
      <c r="A639" s="34" t="s">
        <v>2092</v>
      </c>
      <c r="B639" s="34" t="s">
        <v>64</v>
      </c>
      <c r="C639" s="34">
        <v>1</v>
      </c>
      <c r="D639" s="40">
        <v>1500000</v>
      </c>
      <c r="E639">
        <v>0</v>
      </c>
    </row>
    <row r="640" spans="1:5">
      <c r="A640" s="34" t="s">
        <v>2092</v>
      </c>
      <c r="B640" s="34" t="s">
        <v>64</v>
      </c>
      <c r="C640" s="34">
        <v>1</v>
      </c>
      <c r="D640" s="40">
        <v>2000000</v>
      </c>
      <c r="E640">
        <v>0.1673</v>
      </c>
    </row>
    <row r="641" spans="1:5">
      <c r="A641" s="34" t="s">
        <v>2092</v>
      </c>
      <c r="B641" s="34" t="s">
        <v>64</v>
      </c>
      <c r="C641" s="34">
        <v>1</v>
      </c>
      <c r="D641" s="40">
        <v>2500000</v>
      </c>
      <c r="E641">
        <v>0</v>
      </c>
    </row>
    <row r="642" spans="1:5">
      <c r="A642" s="34" t="s">
        <v>2092</v>
      </c>
      <c r="B642" s="34" t="s">
        <v>64</v>
      </c>
      <c r="C642" s="34">
        <v>1</v>
      </c>
      <c r="D642" s="40">
        <v>3000000</v>
      </c>
      <c r="E642">
        <v>3.1800000000000002E-2</v>
      </c>
    </row>
    <row r="643" spans="1:5">
      <c r="A643" s="34" t="s">
        <v>2092</v>
      </c>
      <c r="B643" s="34" t="s">
        <v>64</v>
      </c>
      <c r="C643" s="34">
        <v>1</v>
      </c>
      <c r="D643" s="40">
        <v>4000000</v>
      </c>
      <c r="E643">
        <v>0</v>
      </c>
    </row>
    <row r="644" spans="1:5">
      <c r="A644" s="34" t="s">
        <v>2092</v>
      </c>
      <c r="B644" s="34" t="s">
        <v>64</v>
      </c>
      <c r="C644" s="34">
        <v>1</v>
      </c>
      <c r="D644" s="40">
        <v>5000000</v>
      </c>
      <c r="E644">
        <v>1.0800000000000001E-2</v>
      </c>
    </row>
    <row r="645" spans="1:5">
      <c r="A645" s="34" t="s">
        <v>2092</v>
      </c>
      <c r="B645" s="34" t="s">
        <v>64</v>
      </c>
      <c r="C645" s="34">
        <v>1</v>
      </c>
      <c r="D645" s="40">
        <v>10000000</v>
      </c>
      <c r="E645">
        <v>4.8399999999999999E-2</v>
      </c>
    </row>
    <row r="646" spans="1:5">
      <c r="A646" s="34" t="s">
        <v>2092</v>
      </c>
      <c r="B646" s="34" t="s">
        <v>64</v>
      </c>
      <c r="C646" s="34">
        <v>2</v>
      </c>
      <c r="D646" s="40">
        <v>100000</v>
      </c>
      <c r="E646">
        <v>1.1999999999999999E-3</v>
      </c>
    </row>
    <row r="647" spans="1:5">
      <c r="A647" s="34" t="s">
        <v>2092</v>
      </c>
      <c r="B647" s="34" t="s">
        <v>64</v>
      </c>
      <c r="C647" s="34">
        <v>2</v>
      </c>
      <c r="D647" s="40">
        <v>200000</v>
      </c>
      <c r="E647">
        <v>1E-4</v>
      </c>
    </row>
    <row r="648" spans="1:5">
      <c r="A648" s="34" t="s">
        <v>2092</v>
      </c>
      <c r="B648" s="34" t="s">
        <v>64</v>
      </c>
      <c r="C648" s="34">
        <v>2</v>
      </c>
      <c r="D648" s="40">
        <v>250000</v>
      </c>
      <c r="E648">
        <v>0</v>
      </c>
    </row>
    <row r="649" spans="1:5">
      <c r="A649" s="34" t="s">
        <v>2092</v>
      </c>
      <c r="B649" s="34" t="s">
        <v>64</v>
      </c>
      <c r="C649" s="34">
        <v>2</v>
      </c>
      <c r="D649" s="40">
        <v>300000</v>
      </c>
      <c r="E649">
        <v>2.2000000000000001E-3</v>
      </c>
    </row>
    <row r="650" spans="1:5">
      <c r="A650" s="34" t="s">
        <v>2092</v>
      </c>
      <c r="B650" s="34" t="s">
        <v>64</v>
      </c>
      <c r="C650" s="34">
        <v>2</v>
      </c>
      <c r="D650" s="40">
        <v>500000</v>
      </c>
      <c r="E650">
        <v>2.46E-2</v>
      </c>
    </row>
    <row r="651" spans="1:5">
      <c r="A651" s="34" t="s">
        <v>2092</v>
      </c>
      <c r="B651" s="34" t="s">
        <v>64</v>
      </c>
      <c r="C651" s="34">
        <v>2</v>
      </c>
      <c r="D651" s="40">
        <v>750000</v>
      </c>
      <c r="E651">
        <v>1E-4</v>
      </c>
    </row>
    <row r="652" spans="1:5">
      <c r="A652" s="34" t="s">
        <v>2092</v>
      </c>
      <c r="B652" s="34" t="s">
        <v>64</v>
      </c>
      <c r="C652" s="34">
        <v>2</v>
      </c>
      <c r="D652" s="40">
        <v>1000000</v>
      </c>
      <c r="E652">
        <v>0.69399999999999995</v>
      </c>
    </row>
    <row r="653" spans="1:5">
      <c r="A653" s="34" t="s">
        <v>2092</v>
      </c>
      <c r="B653" s="34" t="s">
        <v>64</v>
      </c>
      <c r="C653" s="34">
        <v>2</v>
      </c>
      <c r="D653" s="40">
        <v>1500000</v>
      </c>
      <c r="E653">
        <v>6.9999999999999999E-4</v>
      </c>
    </row>
    <row r="654" spans="1:5">
      <c r="A654" s="34" t="s">
        <v>2092</v>
      </c>
      <c r="B654" s="34" t="s">
        <v>64</v>
      </c>
      <c r="C654" s="34">
        <v>2</v>
      </c>
      <c r="D654" s="40">
        <v>2000000</v>
      </c>
      <c r="E654">
        <v>0.19320000000000001</v>
      </c>
    </row>
    <row r="655" spans="1:5">
      <c r="A655" s="34" t="s">
        <v>2092</v>
      </c>
      <c r="B655" s="34" t="s">
        <v>64</v>
      </c>
      <c r="C655" s="34">
        <v>2</v>
      </c>
      <c r="D655" s="40">
        <v>2500000</v>
      </c>
      <c r="E655">
        <v>0</v>
      </c>
    </row>
    <row r="656" spans="1:5">
      <c r="A656" s="34" t="s">
        <v>2092</v>
      </c>
      <c r="B656" s="34" t="s">
        <v>64</v>
      </c>
      <c r="C656" s="34">
        <v>2</v>
      </c>
      <c r="D656" s="40">
        <v>3000000</v>
      </c>
      <c r="E656">
        <v>5.4899999999999997E-2</v>
      </c>
    </row>
    <row r="657" spans="1:5">
      <c r="A657" s="34" t="s">
        <v>2092</v>
      </c>
      <c r="B657" s="34" t="s">
        <v>64</v>
      </c>
      <c r="C657" s="34">
        <v>2</v>
      </c>
      <c r="D657" s="40">
        <v>4000000</v>
      </c>
      <c r="E657">
        <v>0</v>
      </c>
    </row>
    <row r="658" spans="1:5">
      <c r="A658" s="34" t="s">
        <v>2092</v>
      </c>
      <c r="B658" s="34" t="s">
        <v>64</v>
      </c>
      <c r="C658" s="34">
        <v>2</v>
      </c>
      <c r="D658" s="40">
        <v>5000000</v>
      </c>
      <c r="E658">
        <v>1.04E-2</v>
      </c>
    </row>
    <row r="659" spans="1:5">
      <c r="A659" s="34" t="s">
        <v>2092</v>
      </c>
      <c r="B659" s="34" t="s">
        <v>64</v>
      </c>
      <c r="C659" s="34">
        <v>2</v>
      </c>
      <c r="D659" s="40">
        <v>10000000</v>
      </c>
      <c r="E659">
        <v>1.8599999999999998E-2</v>
      </c>
    </row>
    <row r="660" spans="1:5">
      <c r="A660" s="34" t="s">
        <v>2092</v>
      </c>
      <c r="B660" s="34" t="s">
        <v>64</v>
      </c>
      <c r="C660" s="34">
        <v>3</v>
      </c>
      <c r="D660" s="40">
        <v>100000</v>
      </c>
      <c r="E660">
        <v>8.0000000000000004E-4</v>
      </c>
    </row>
    <row r="661" spans="1:5">
      <c r="A661" s="34" t="s">
        <v>2092</v>
      </c>
      <c r="B661" s="34" t="s">
        <v>64</v>
      </c>
      <c r="C661" s="34">
        <v>3</v>
      </c>
      <c r="D661" s="40">
        <v>200000</v>
      </c>
      <c r="E661">
        <v>0</v>
      </c>
    </row>
    <row r="662" spans="1:5">
      <c r="A662" s="34" t="s">
        <v>2092</v>
      </c>
      <c r="B662" s="34" t="s">
        <v>64</v>
      </c>
      <c r="C662" s="34">
        <v>3</v>
      </c>
      <c r="D662" s="40">
        <v>250000</v>
      </c>
      <c r="E662">
        <v>0</v>
      </c>
    </row>
    <row r="663" spans="1:5">
      <c r="A663" s="34" t="s">
        <v>2092</v>
      </c>
      <c r="B663" s="34" t="s">
        <v>64</v>
      </c>
      <c r="C663" s="34">
        <v>3</v>
      </c>
      <c r="D663" s="40">
        <v>300000</v>
      </c>
      <c r="E663">
        <v>3.8999999999999998E-3</v>
      </c>
    </row>
    <row r="664" spans="1:5">
      <c r="A664" s="34" t="s">
        <v>2092</v>
      </c>
      <c r="B664" s="34" t="s">
        <v>64</v>
      </c>
      <c r="C664" s="34">
        <v>3</v>
      </c>
      <c r="D664" s="40">
        <v>500000</v>
      </c>
      <c r="E664">
        <v>2.1499999999999998E-2</v>
      </c>
    </row>
    <row r="665" spans="1:5">
      <c r="A665" s="34" t="s">
        <v>2092</v>
      </c>
      <c r="B665" s="34" t="s">
        <v>64</v>
      </c>
      <c r="C665" s="34">
        <v>3</v>
      </c>
      <c r="D665" s="40">
        <v>750000</v>
      </c>
      <c r="E665">
        <v>1E-4</v>
      </c>
    </row>
    <row r="666" spans="1:5">
      <c r="A666" s="34" t="s">
        <v>2092</v>
      </c>
      <c r="B666" s="34" t="s">
        <v>64</v>
      </c>
      <c r="C666" s="34">
        <v>3</v>
      </c>
      <c r="D666" s="40">
        <v>1000000</v>
      </c>
      <c r="E666">
        <v>0.6573</v>
      </c>
    </row>
    <row r="667" spans="1:5">
      <c r="A667" s="34" t="s">
        <v>2092</v>
      </c>
      <c r="B667" s="34" t="s">
        <v>64</v>
      </c>
      <c r="C667" s="34">
        <v>3</v>
      </c>
      <c r="D667" s="40">
        <v>1500000</v>
      </c>
      <c r="E667">
        <v>0</v>
      </c>
    </row>
    <row r="668" spans="1:5">
      <c r="A668" s="34" t="s">
        <v>2092</v>
      </c>
      <c r="B668" s="34" t="s">
        <v>64</v>
      </c>
      <c r="C668" s="34">
        <v>3</v>
      </c>
      <c r="D668" s="40">
        <v>2000000</v>
      </c>
      <c r="E668">
        <v>0.20449999999999999</v>
      </c>
    </row>
    <row r="669" spans="1:5">
      <c r="A669" s="34" t="s">
        <v>2092</v>
      </c>
      <c r="B669" s="34" t="s">
        <v>64</v>
      </c>
      <c r="C669" s="34">
        <v>3</v>
      </c>
      <c r="D669" s="40">
        <v>2500000</v>
      </c>
      <c r="E669">
        <v>0</v>
      </c>
    </row>
    <row r="670" spans="1:5">
      <c r="A670" s="34" t="s">
        <v>2092</v>
      </c>
      <c r="B670" s="34" t="s">
        <v>64</v>
      </c>
      <c r="C670" s="34">
        <v>3</v>
      </c>
      <c r="D670" s="40">
        <v>3000000</v>
      </c>
      <c r="E670">
        <v>8.09E-2</v>
      </c>
    </row>
    <row r="671" spans="1:5">
      <c r="A671" s="34" t="s">
        <v>2092</v>
      </c>
      <c r="B671" s="34" t="s">
        <v>64</v>
      </c>
      <c r="C671" s="34">
        <v>3</v>
      </c>
      <c r="D671" s="40">
        <v>4000000</v>
      </c>
      <c r="E671">
        <v>0</v>
      </c>
    </row>
    <row r="672" spans="1:5">
      <c r="A672" s="34" t="s">
        <v>2092</v>
      </c>
      <c r="B672" s="34" t="s">
        <v>64</v>
      </c>
      <c r="C672" s="34">
        <v>3</v>
      </c>
      <c r="D672" s="40">
        <v>5000000</v>
      </c>
      <c r="E672">
        <v>1.5800000000000002E-2</v>
      </c>
    </row>
    <row r="673" spans="1:5">
      <c r="A673" s="34" t="s">
        <v>2092</v>
      </c>
      <c r="B673" s="34" t="s">
        <v>64</v>
      </c>
      <c r="C673" s="34">
        <v>3</v>
      </c>
      <c r="D673" s="40">
        <v>10000000</v>
      </c>
      <c r="E673">
        <v>1.52E-2</v>
      </c>
    </row>
    <row r="674" spans="1:5">
      <c r="A674" s="34" t="s">
        <v>2092</v>
      </c>
      <c r="B674" s="34" t="s">
        <v>158</v>
      </c>
      <c r="C674" s="34">
        <v>1</v>
      </c>
      <c r="D674" s="40">
        <v>100000</v>
      </c>
      <c r="E674">
        <v>2.0000000000000001E-4</v>
      </c>
    </row>
    <row r="675" spans="1:5">
      <c r="A675" s="34" t="s">
        <v>2092</v>
      </c>
      <c r="B675" s="34" t="s">
        <v>158</v>
      </c>
      <c r="C675" s="34">
        <v>1</v>
      </c>
      <c r="D675" s="40">
        <v>200000</v>
      </c>
      <c r="E675">
        <v>0</v>
      </c>
    </row>
    <row r="676" spans="1:5">
      <c r="A676" s="34" t="s">
        <v>2092</v>
      </c>
      <c r="B676" s="34" t="s">
        <v>158</v>
      </c>
      <c r="C676" s="34">
        <v>1</v>
      </c>
      <c r="D676" s="40">
        <v>250000</v>
      </c>
      <c r="E676">
        <v>0</v>
      </c>
    </row>
    <row r="677" spans="1:5">
      <c r="A677" s="34" t="s">
        <v>2092</v>
      </c>
      <c r="B677" s="34" t="s">
        <v>158</v>
      </c>
      <c r="C677" s="34">
        <v>1</v>
      </c>
      <c r="D677" s="40">
        <v>300000</v>
      </c>
      <c r="E677">
        <v>1.6999999999999999E-3</v>
      </c>
    </row>
    <row r="678" spans="1:5">
      <c r="A678" s="34" t="s">
        <v>2092</v>
      </c>
      <c r="B678" s="34" t="s">
        <v>158</v>
      </c>
      <c r="C678" s="34">
        <v>1</v>
      </c>
      <c r="D678" s="40">
        <v>500000</v>
      </c>
      <c r="E678">
        <v>5.3E-3</v>
      </c>
    </row>
    <row r="679" spans="1:5">
      <c r="A679" s="34" t="s">
        <v>2092</v>
      </c>
      <c r="B679" s="34" t="s">
        <v>158</v>
      </c>
      <c r="C679" s="34">
        <v>1</v>
      </c>
      <c r="D679" s="40">
        <v>750000</v>
      </c>
      <c r="E679">
        <v>0</v>
      </c>
    </row>
    <row r="680" spans="1:5">
      <c r="A680" s="34" t="s">
        <v>2092</v>
      </c>
      <c r="B680" s="34" t="s">
        <v>158</v>
      </c>
      <c r="C680" s="34">
        <v>1</v>
      </c>
      <c r="D680" s="40">
        <v>1000000</v>
      </c>
      <c r="E680">
        <v>0.93969999999999998</v>
      </c>
    </row>
    <row r="681" spans="1:5">
      <c r="A681" s="34" t="s">
        <v>2092</v>
      </c>
      <c r="B681" s="34" t="s">
        <v>158</v>
      </c>
      <c r="C681" s="34">
        <v>1</v>
      </c>
      <c r="D681" s="40">
        <v>1500000</v>
      </c>
      <c r="E681">
        <v>6.9999999999999999E-4</v>
      </c>
    </row>
    <row r="682" spans="1:5">
      <c r="A682" s="34" t="s">
        <v>2092</v>
      </c>
      <c r="B682" s="34" t="s">
        <v>158</v>
      </c>
      <c r="C682" s="34">
        <v>1</v>
      </c>
      <c r="D682" s="40">
        <v>2000000</v>
      </c>
      <c r="E682">
        <v>4.1700000000000001E-2</v>
      </c>
    </row>
    <row r="683" spans="1:5">
      <c r="A683" s="34" t="s">
        <v>2092</v>
      </c>
      <c r="B683" s="34" t="s">
        <v>158</v>
      </c>
      <c r="C683" s="34">
        <v>1</v>
      </c>
      <c r="D683" s="40">
        <v>2500000</v>
      </c>
      <c r="E683">
        <v>0</v>
      </c>
    </row>
    <row r="684" spans="1:5">
      <c r="A684" s="34" t="s">
        <v>2092</v>
      </c>
      <c r="B684" s="34" t="s">
        <v>158</v>
      </c>
      <c r="C684" s="34">
        <v>1</v>
      </c>
      <c r="D684" s="40">
        <v>3000000</v>
      </c>
      <c r="E684">
        <v>1E-4</v>
      </c>
    </row>
    <row r="685" spans="1:5">
      <c r="A685" s="34" t="s">
        <v>2092</v>
      </c>
      <c r="B685" s="34" t="s">
        <v>158</v>
      </c>
      <c r="C685" s="34">
        <v>1</v>
      </c>
      <c r="D685" s="40">
        <v>4000000</v>
      </c>
      <c r="E685">
        <v>0</v>
      </c>
    </row>
    <row r="686" spans="1:5">
      <c r="A686" s="34" t="s">
        <v>2092</v>
      </c>
      <c r="B686" s="34" t="s">
        <v>158</v>
      </c>
      <c r="C686" s="34">
        <v>1</v>
      </c>
      <c r="D686" s="40">
        <v>5000000</v>
      </c>
      <c r="E686">
        <v>5.0000000000000001E-4</v>
      </c>
    </row>
    <row r="687" spans="1:5">
      <c r="A687" s="34" t="s">
        <v>2092</v>
      </c>
      <c r="B687" s="34" t="s">
        <v>158</v>
      </c>
      <c r="C687" s="34">
        <v>1</v>
      </c>
      <c r="D687" s="40">
        <v>10000000</v>
      </c>
      <c r="E687">
        <v>1.01E-2</v>
      </c>
    </row>
    <row r="688" spans="1:5">
      <c r="A688" s="34" t="s">
        <v>2092</v>
      </c>
      <c r="B688" s="34" t="s">
        <v>158</v>
      </c>
      <c r="C688" s="34">
        <v>2</v>
      </c>
      <c r="D688" s="40">
        <v>100000</v>
      </c>
      <c r="E688">
        <v>1.6000000000000001E-3</v>
      </c>
    </row>
    <row r="689" spans="1:5">
      <c r="A689" s="34" t="s">
        <v>2092</v>
      </c>
      <c r="B689" s="34" t="s">
        <v>158</v>
      </c>
      <c r="C689" s="34">
        <v>2</v>
      </c>
      <c r="D689" s="40">
        <v>200000</v>
      </c>
      <c r="E689">
        <v>4.0000000000000002E-4</v>
      </c>
    </row>
    <row r="690" spans="1:5">
      <c r="A690" s="34" t="s">
        <v>2092</v>
      </c>
      <c r="B690" s="34" t="s">
        <v>158</v>
      </c>
      <c r="C690" s="34">
        <v>2</v>
      </c>
      <c r="D690" s="40">
        <v>250000</v>
      </c>
      <c r="E690">
        <v>0</v>
      </c>
    </row>
    <row r="691" spans="1:5">
      <c r="A691" s="34" t="s">
        <v>2092</v>
      </c>
      <c r="B691" s="34" t="s">
        <v>158</v>
      </c>
      <c r="C691" s="34">
        <v>2</v>
      </c>
      <c r="D691" s="40">
        <v>300000</v>
      </c>
      <c r="E691">
        <v>5.1000000000000004E-3</v>
      </c>
    </row>
    <row r="692" spans="1:5">
      <c r="A692" s="34" t="s">
        <v>2092</v>
      </c>
      <c r="B692" s="34" t="s">
        <v>158</v>
      </c>
      <c r="C692" s="34">
        <v>2</v>
      </c>
      <c r="D692" s="40">
        <v>500000</v>
      </c>
      <c r="E692">
        <v>7.3000000000000001E-3</v>
      </c>
    </row>
    <row r="693" spans="1:5">
      <c r="A693" s="34" t="s">
        <v>2092</v>
      </c>
      <c r="B693" s="34" t="s">
        <v>158</v>
      </c>
      <c r="C693" s="34">
        <v>2</v>
      </c>
      <c r="D693" s="40">
        <v>750000</v>
      </c>
      <c r="E693">
        <v>0</v>
      </c>
    </row>
    <row r="694" spans="1:5">
      <c r="A694" s="34" t="s">
        <v>2092</v>
      </c>
      <c r="B694" s="34" t="s">
        <v>158</v>
      </c>
      <c r="C694" s="34">
        <v>2</v>
      </c>
      <c r="D694" s="40">
        <v>1000000</v>
      </c>
      <c r="E694">
        <v>0.94750000000000001</v>
      </c>
    </row>
    <row r="695" spans="1:5">
      <c r="A695" s="34" t="s">
        <v>2092</v>
      </c>
      <c r="B695" s="34" t="s">
        <v>158</v>
      </c>
      <c r="C695" s="34">
        <v>2</v>
      </c>
      <c r="D695" s="40">
        <v>1500000</v>
      </c>
      <c r="E695">
        <v>2.7000000000000001E-3</v>
      </c>
    </row>
    <row r="696" spans="1:5">
      <c r="A696" s="34" t="s">
        <v>2092</v>
      </c>
      <c r="B696" s="34" t="s">
        <v>158</v>
      </c>
      <c r="C696" s="34">
        <v>2</v>
      </c>
      <c r="D696" s="40">
        <v>2000000</v>
      </c>
      <c r="E696">
        <v>3.4599999999999999E-2</v>
      </c>
    </row>
    <row r="697" spans="1:5">
      <c r="A697" s="34" t="s">
        <v>2092</v>
      </c>
      <c r="B697" s="34" t="s">
        <v>158</v>
      </c>
      <c r="C697" s="34">
        <v>2</v>
      </c>
      <c r="D697" s="40">
        <v>2500000</v>
      </c>
      <c r="E697">
        <v>0</v>
      </c>
    </row>
    <row r="698" spans="1:5">
      <c r="A698" s="34" t="s">
        <v>2092</v>
      </c>
      <c r="B698" s="34" t="s">
        <v>158</v>
      </c>
      <c r="C698" s="34">
        <v>2</v>
      </c>
      <c r="D698" s="40">
        <v>3000000</v>
      </c>
      <c r="E698">
        <v>1E-4</v>
      </c>
    </row>
    <row r="699" spans="1:5">
      <c r="A699" s="34" t="s">
        <v>2092</v>
      </c>
      <c r="B699" s="34" t="s">
        <v>158</v>
      </c>
      <c r="C699" s="34">
        <v>2</v>
      </c>
      <c r="D699" s="40">
        <v>4000000</v>
      </c>
      <c r="E699">
        <v>0</v>
      </c>
    </row>
    <row r="700" spans="1:5">
      <c r="A700" s="34" t="s">
        <v>2092</v>
      </c>
      <c r="B700" s="34" t="s">
        <v>158</v>
      </c>
      <c r="C700" s="34">
        <v>2</v>
      </c>
      <c r="D700" s="40">
        <v>5000000</v>
      </c>
      <c r="E700">
        <v>5.9999999999999995E-4</v>
      </c>
    </row>
    <row r="701" spans="1:5">
      <c r="A701" s="34" t="s">
        <v>2092</v>
      </c>
      <c r="B701" s="34" t="s">
        <v>158</v>
      </c>
      <c r="C701" s="34">
        <v>2</v>
      </c>
      <c r="D701" s="40">
        <v>10000000</v>
      </c>
      <c r="E701">
        <v>1E-4</v>
      </c>
    </row>
    <row r="702" spans="1:5">
      <c r="A702" s="34" t="s">
        <v>2092</v>
      </c>
      <c r="B702" s="34" t="s">
        <v>158</v>
      </c>
      <c r="C702" s="34">
        <v>3</v>
      </c>
      <c r="D702" s="40">
        <v>100000</v>
      </c>
      <c r="E702">
        <v>0</v>
      </c>
    </row>
    <row r="703" spans="1:5">
      <c r="A703" s="34" t="s">
        <v>2092</v>
      </c>
      <c r="B703" s="34" t="s">
        <v>158</v>
      </c>
      <c r="C703" s="34">
        <v>3</v>
      </c>
      <c r="D703" s="40">
        <v>200000</v>
      </c>
      <c r="E703">
        <v>0</v>
      </c>
    </row>
    <row r="704" spans="1:5">
      <c r="A704" s="34" t="s">
        <v>2092</v>
      </c>
      <c r="B704" s="34" t="s">
        <v>158</v>
      </c>
      <c r="C704" s="34">
        <v>3</v>
      </c>
      <c r="D704" s="40">
        <v>250000</v>
      </c>
      <c r="E704">
        <v>0</v>
      </c>
    </row>
    <row r="705" spans="1:5">
      <c r="A705" s="34" t="s">
        <v>2092</v>
      </c>
      <c r="B705" s="34" t="s">
        <v>158</v>
      </c>
      <c r="C705" s="34">
        <v>3</v>
      </c>
      <c r="D705" s="40">
        <v>300000</v>
      </c>
      <c r="E705">
        <v>5.9999999999999995E-4</v>
      </c>
    </row>
    <row r="706" spans="1:5">
      <c r="A706" s="34" t="s">
        <v>2092</v>
      </c>
      <c r="B706" s="34" t="s">
        <v>158</v>
      </c>
      <c r="C706" s="34">
        <v>3</v>
      </c>
      <c r="D706" s="40">
        <v>500000</v>
      </c>
      <c r="E706">
        <v>1.21E-2</v>
      </c>
    </row>
    <row r="707" spans="1:5">
      <c r="A707" s="34" t="s">
        <v>2092</v>
      </c>
      <c r="B707" s="34" t="s">
        <v>158</v>
      </c>
      <c r="C707" s="34">
        <v>3</v>
      </c>
      <c r="D707" s="40">
        <v>750000</v>
      </c>
      <c r="E707">
        <v>0</v>
      </c>
    </row>
    <row r="708" spans="1:5">
      <c r="A708" s="34" t="s">
        <v>2092</v>
      </c>
      <c r="B708" s="34" t="s">
        <v>158</v>
      </c>
      <c r="C708" s="34">
        <v>3</v>
      </c>
      <c r="D708" s="40">
        <v>1000000</v>
      </c>
      <c r="E708">
        <v>0.92290000000000005</v>
      </c>
    </row>
    <row r="709" spans="1:5">
      <c r="A709" s="34" t="s">
        <v>2092</v>
      </c>
      <c r="B709" s="34" t="s">
        <v>158</v>
      </c>
      <c r="C709" s="34">
        <v>3</v>
      </c>
      <c r="D709" s="40">
        <v>1500000</v>
      </c>
      <c r="E709">
        <v>2.9999999999999997E-4</v>
      </c>
    </row>
    <row r="710" spans="1:5">
      <c r="A710" s="34" t="s">
        <v>2092</v>
      </c>
      <c r="B710" s="34" t="s">
        <v>158</v>
      </c>
      <c r="C710" s="34">
        <v>3</v>
      </c>
      <c r="D710" s="40">
        <v>2000000</v>
      </c>
      <c r="E710">
        <v>6.3299999999999995E-2</v>
      </c>
    </row>
    <row r="711" spans="1:5">
      <c r="A711" s="34" t="s">
        <v>2092</v>
      </c>
      <c r="B711" s="34" t="s">
        <v>158</v>
      </c>
      <c r="C711" s="34">
        <v>3</v>
      </c>
      <c r="D711" s="40">
        <v>2500000</v>
      </c>
      <c r="E711">
        <v>0</v>
      </c>
    </row>
    <row r="712" spans="1:5">
      <c r="A712" s="34" t="s">
        <v>2092</v>
      </c>
      <c r="B712" s="34" t="s">
        <v>158</v>
      </c>
      <c r="C712" s="34">
        <v>3</v>
      </c>
      <c r="D712" s="40">
        <v>3000000</v>
      </c>
      <c r="E712">
        <v>2.0000000000000001E-4</v>
      </c>
    </row>
    <row r="713" spans="1:5">
      <c r="A713" s="34" t="s">
        <v>2092</v>
      </c>
      <c r="B713" s="34" t="s">
        <v>158</v>
      </c>
      <c r="C713" s="34">
        <v>3</v>
      </c>
      <c r="D713" s="40">
        <v>4000000</v>
      </c>
      <c r="E713">
        <v>0</v>
      </c>
    </row>
    <row r="714" spans="1:5">
      <c r="A714" s="34" t="s">
        <v>2092</v>
      </c>
      <c r="B714" s="34" t="s">
        <v>158</v>
      </c>
      <c r="C714" s="34">
        <v>3</v>
      </c>
      <c r="D714" s="40">
        <v>5000000</v>
      </c>
      <c r="E714">
        <v>5.0000000000000001E-4</v>
      </c>
    </row>
    <row r="715" spans="1:5">
      <c r="A715" s="34" t="s">
        <v>2092</v>
      </c>
      <c r="B715" s="34" t="s">
        <v>158</v>
      </c>
      <c r="C715" s="34">
        <v>3</v>
      </c>
      <c r="D715" s="40">
        <v>10000000</v>
      </c>
      <c r="E715">
        <v>1E-4</v>
      </c>
    </row>
    <row r="716" spans="1:5">
      <c r="A716" s="34" t="s">
        <v>2092</v>
      </c>
      <c r="B716" s="34" t="s">
        <v>159</v>
      </c>
      <c r="C716" s="34">
        <v>1</v>
      </c>
      <c r="D716" s="40">
        <v>100000</v>
      </c>
      <c r="E716">
        <v>2.8E-3</v>
      </c>
    </row>
    <row r="717" spans="1:5">
      <c r="A717" s="34" t="s">
        <v>2092</v>
      </c>
      <c r="B717" s="34" t="s">
        <v>159</v>
      </c>
      <c r="C717" s="34">
        <v>1</v>
      </c>
      <c r="D717" s="40">
        <v>200000</v>
      </c>
      <c r="E717">
        <v>0</v>
      </c>
    </row>
    <row r="718" spans="1:5">
      <c r="A718" s="34" t="s">
        <v>2092</v>
      </c>
      <c r="B718" s="34" t="s">
        <v>159</v>
      </c>
      <c r="C718" s="34">
        <v>1</v>
      </c>
      <c r="D718" s="40">
        <v>250000</v>
      </c>
      <c r="E718">
        <v>0</v>
      </c>
    </row>
    <row r="719" spans="1:5">
      <c r="A719" s="34" t="s">
        <v>2092</v>
      </c>
      <c r="B719" s="34" t="s">
        <v>159</v>
      </c>
      <c r="C719" s="34">
        <v>1</v>
      </c>
      <c r="D719" s="40">
        <v>300000</v>
      </c>
      <c r="E719">
        <v>1E-4</v>
      </c>
    </row>
    <row r="720" spans="1:5">
      <c r="A720" s="34" t="s">
        <v>2092</v>
      </c>
      <c r="B720" s="34" t="s">
        <v>159</v>
      </c>
      <c r="C720" s="34">
        <v>1</v>
      </c>
      <c r="D720" s="40">
        <v>500000</v>
      </c>
      <c r="E720">
        <v>1.26E-2</v>
      </c>
    </row>
    <row r="721" spans="1:5">
      <c r="A721" s="34" t="s">
        <v>2092</v>
      </c>
      <c r="B721" s="34" t="s">
        <v>159</v>
      </c>
      <c r="C721" s="34">
        <v>1</v>
      </c>
      <c r="D721" s="40">
        <v>750000</v>
      </c>
      <c r="E721">
        <v>0</v>
      </c>
    </row>
    <row r="722" spans="1:5">
      <c r="A722" s="34" t="s">
        <v>2092</v>
      </c>
      <c r="B722" s="34" t="s">
        <v>159</v>
      </c>
      <c r="C722" s="34">
        <v>1</v>
      </c>
      <c r="D722" s="40">
        <v>1000000</v>
      </c>
      <c r="E722">
        <v>0.77590000000000003</v>
      </c>
    </row>
    <row r="723" spans="1:5">
      <c r="A723" s="34" t="s">
        <v>2092</v>
      </c>
      <c r="B723" s="34" t="s">
        <v>159</v>
      </c>
      <c r="C723" s="34">
        <v>1</v>
      </c>
      <c r="D723" s="40">
        <v>1500000</v>
      </c>
      <c r="E723">
        <v>0</v>
      </c>
    </row>
    <row r="724" spans="1:5">
      <c r="A724" s="34" t="s">
        <v>2092</v>
      </c>
      <c r="B724" s="34" t="s">
        <v>159</v>
      </c>
      <c r="C724" s="34">
        <v>1</v>
      </c>
      <c r="D724" s="40">
        <v>2000000</v>
      </c>
      <c r="E724">
        <v>8.9200000000000002E-2</v>
      </c>
    </row>
    <row r="725" spans="1:5">
      <c r="A725" s="34" t="s">
        <v>2092</v>
      </c>
      <c r="B725" s="34" t="s">
        <v>159</v>
      </c>
      <c r="C725" s="34">
        <v>1</v>
      </c>
      <c r="D725" s="40">
        <v>2500000</v>
      </c>
      <c r="E725">
        <v>0</v>
      </c>
    </row>
    <row r="726" spans="1:5">
      <c r="A726" s="34" t="s">
        <v>2092</v>
      </c>
      <c r="B726" s="34" t="s">
        <v>159</v>
      </c>
      <c r="C726" s="34">
        <v>1</v>
      </c>
      <c r="D726" s="40">
        <v>3000000</v>
      </c>
      <c r="E726">
        <v>0.1048</v>
      </c>
    </row>
    <row r="727" spans="1:5">
      <c r="A727" s="34" t="s">
        <v>2092</v>
      </c>
      <c r="B727" s="34" t="s">
        <v>159</v>
      </c>
      <c r="C727" s="34">
        <v>1</v>
      </c>
      <c r="D727" s="40">
        <v>4000000</v>
      </c>
      <c r="E727">
        <v>0</v>
      </c>
    </row>
    <row r="728" spans="1:5">
      <c r="A728" s="34" t="s">
        <v>2092</v>
      </c>
      <c r="B728" s="34" t="s">
        <v>159</v>
      </c>
      <c r="C728" s="34">
        <v>1</v>
      </c>
      <c r="D728" s="40">
        <v>5000000</v>
      </c>
      <c r="E728">
        <v>1.46E-2</v>
      </c>
    </row>
    <row r="729" spans="1:5">
      <c r="A729" s="34" t="s">
        <v>2092</v>
      </c>
      <c r="B729" s="34" t="s">
        <v>159</v>
      </c>
      <c r="C729" s="34">
        <v>1</v>
      </c>
      <c r="D729" s="40">
        <v>10000000</v>
      </c>
      <c r="E729">
        <v>0</v>
      </c>
    </row>
    <row r="730" spans="1:5">
      <c r="A730" s="34" t="s">
        <v>2092</v>
      </c>
      <c r="B730" s="34" t="s">
        <v>159</v>
      </c>
      <c r="C730" s="34">
        <v>2</v>
      </c>
      <c r="D730" s="40">
        <v>100000</v>
      </c>
      <c r="E730">
        <v>3.2000000000000002E-3</v>
      </c>
    </row>
    <row r="731" spans="1:5">
      <c r="A731" s="34" t="s">
        <v>2092</v>
      </c>
      <c r="B731" s="34" t="s">
        <v>159</v>
      </c>
      <c r="C731" s="34">
        <v>2</v>
      </c>
      <c r="D731" s="40">
        <v>200000</v>
      </c>
      <c r="E731">
        <v>0</v>
      </c>
    </row>
    <row r="732" spans="1:5">
      <c r="A732" s="34" t="s">
        <v>2092</v>
      </c>
      <c r="B732" s="34" t="s">
        <v>159</v>
      </c>
      <c r="C732" s="34">
        <v>2</v>
      </c>
      <c r="D732" s="40">
        <v>250000</v>
      </c>
      <c r="E732">
        <v>0</v>
      </c>
    </row>
    <row r="733" spans="1:5">
      <c r="A733" s="34" t="s">
        <v>2092</v>
      </c>
      <c r="B733" s="34" t="s">
        <v>159</v>
      </c>
      <c r="C733" s="34">
        <v>2</v>
      </c>
      <c r="D733" s="40">
        <v>300000</v>
      </c>
      <c r="E733">
        <v>0</v>
      </c>
    </row>
    <row r="734" spans="1:5">
      <c r="A734" s="34" t="s">
        <v>2092</v>
      </c>
      <c r="B734" s="34" t="s">
        <v>159</v>
      </c>
      <c r="C734" s="34">
        <v>2</v>
      </c>
      <c r="D734" s="40">
        <v>500000</v>
      </c>
      <c r="E734">
        <v>1.1900000000000001E-2</v>
      </c>
    </row>
    <row r="735" spans="1:5">
      <c r="A735" s="34" t="s">
        <v>2092</v>
      </c>
      <c r="B735" s="34" t="s">
        <v>159</v>
      </c>
      <c r="C735" s="34">
        <v>2</v>
      </c>
      <c r="D735" s="40">
        <v>750000</v>
      </c>
      <c r="E735">
        <v>0</v>
      </c>
    </row>
    <row r="736" spans="1:5">
      <c r="A736" s="34" t="s">
        <v>2092</v>
      </c>
      <c r="B736" s="34" t="s">
        <v>159</v>
      </c>
      <c r="C736" s="34">
        <v>2</v>
      </c>
      <c r="D736" s="40">
        <v>1000000</v>
      </c>
      <c r="E736">
        <v>0.89329999999999998</v>
      </c>
    </row>
    <row r="737" spans="1:5">
      <c r="A737" s="34" t="s">
        <v>2092</v>
      </c>
      <c r="B737" s="34" t="s">
        <v>159</v>
      </c>
      <c r="C737" s="34">
        <v>2</v>
      </c>
      <c r="D737" s="40">
        <v>1500000</v>
      </c>
      <c r="E737">
        <v>2E-3</v>
      </c>
    </row>
    <row r="738" spans="1:5">
      <c r="A738" s="34" t="s">
        <v>2092</v>
      </c>
      <c r="B738" s="34" t="s">
        <v>159</v>
      </c>
      <c r="C738" s="34">
        <v>2</v>
      </c>
      <c r="D738" s="40">
        <v>2000000</v>
      </c>
      <c r="E738">
        <v>5.0700000000000002E-2</v>
      </c>
    </row>
    <row r="739" spans="1:5">
      <c r="A739" s="34" t="s">
        <v>2092</v>
      </c>
      <c r="B739" s="34" t="s">
        <v>159</v>
      </c>
      <c r="C739" s="34">
        <v>2</v>
      </c>
      <c r="D739" s="40">
        <v>2500000</v>
      </c>
      <c r="E739">
        <v>0</v>
      </c>
    </row>
    <row r="740" spans="1:5">
      <c r="A740" s="34" t="s">
        <v>2092</v>
      </c>
      <c r="B740" s="34" t="s">
        <v>159</v>
      </c>
      <c r="C740" s="34">
        <v>2</v>
      </c>
      <c r="D740" s="40">
        <v>3000000</v>
      </c>
      <c r="E740">
        <v>2.2599999999999999E-2</v>
      </c>
    </row>
    <row r="741" spans="1:5">
      <c r="A741" s="34" t="s">
        <v>2092</v>
      </c>
      <c r="B741" s="34" t="s">
        <v>159</v>
      </c>
      <c r="C741" s="34">
        <v>2</v>
      </c>
      <c r="D741" s="40">
        <v>4000000</v>
      </c>
      <c r="E741">
        <v>0</v>
      </c>
    </row>
    <row r="742" spans="1:5">
      <c r="A742" s="34" t="s">
        <v>2092</v>
      </c>
      <c r="B742" s="34" t="s">
        <v>159</v>
      </c>
      <c r="C742" s="34">
        <v>2</v>
      </c>
      <c r="D742" s="40">
        <v>5000000</v>
      </c>
      <c r="E742">
        <v>1.6299999999999999E-2</v>
      </c>
    </row>
    <row r="743" spans="1:5">
      <c r="A743" s="34" t="s">
        <v>2092</v>
      </c>
      <c r="B743" s="34" t="s">
        <v>159</v>
      </c>
      <c r="C743" s="34">
        <v>2</v>
      </c>
      <c r="D743" s="40">
        <v>10000000</v>
      </c>
      <c r="E743">
        <v>0</v>
      </c>
    </row>
    <row r="744" spans="1:5">
      <c r="A744" s="34" t="s">
        <v>2092</v>
      </c>
      <c r="B744" s="34" t="s">
        <v>159</v>
      </c>
      <c r="C744" s="34">
        <v>3</v>
      </c>
      <c r="D744" s="40">
        <v>100000</v>
      </c>
      <c r="E744">
        <v>3.0000000000000001E-3</v>
      </c>
    </row>
    <row r="745" spans="1:5">
      <c r="A745" s="34" t="s">
        <v>2092</v>
      </c>
      <c r="B745" s="34" t="s">
        <v>159</v>
      </c>
      <c r="C745" s="34">
        <v>3</v>
      </c>
      <c r="D745" s="40">
        <v>200000</v>
      </c>
      <c r="E745">
        <v>0</v>
      </c>
    </row>
    <row r="746" spans="1:5">
      <c r="A746" s="34" t="s">
        <v>2092</v>
      </c>
      <c r="B746" s="34" t="s">
        <v>159</v>
      </c>
      <c r="C746" s="34">
        <v>3</v>
      </c>
      <c r="D746" s="40">
        <v>250000</v>
      </c>
      <c r="E746">
        <v>0</v>
      </c>
    </row>
    <row r="747" spans="1:5">
      <c r="A747" s="34" t="s">
        <v>2092</v>
      </c>
      <c r="B747" s="34" t="s">
        <v>159</v>
      </c>
      <c r="C747" s="34">
        <v>3</v>
      </c>
      <c r="D747" s="40">
        <v>300000</v>
      </c>
      <c r="E747">
        <v>2.9999999999999997E-4</v>
      </c>
    </row>
    <row r="748" spans="1:5">
      <c r="A748" s="34" t="s">
        <v>2092</v>
      </c>
      <c r="B748" s="34" t="s">
        <v>159</v>
      </c>
      <c r="C748" s="34">
        <v>3</v>
      </c>
      <c r="D748" s="40">
        <v>500000</v>
      </c>
      <c r="E748">
        <v>6.6E-3</v>
      </c>
    </row>
    <row r="749" spans="1:5">
      <c r="A749" s="34" t="s">
        <v>2092</v>
      </c>
      <c r="B749" s="34" t="s">
        <v>159</v>
      </c>
      <c r="C749" s="34">
        <v>3</v>
      </c>
      <c r="D749" s="40">
        <v>750000</v>
      </c>
      <c r="E749">
        <v>0</v>
      </c>
    </row>
    <row r="750" spans="1:5">
      <c r="A750" s="34" t="s">
        <v>2092</v>
      </c>
      <c r="B750" s="34" t="s">
        <v>159</v>
      </c>
      <c r="C750" s="34">
        <v>3</v>
      </c>
      <c r="D750" s="40">
        <v>1000000</v>
      </c>
      <c r="E750">
        <v>0.93169999999999997</v>
      </c>
    </row>
    <row r="751" spans="1:5">
      <c r="A751" s="34" t="s">
        <v>2092</v>
      </c>
      <c r="B751" s="34" t="s">
        <v>159</v>
      </c>
      <c r="C751" s="34">
        <v>3</v>
      </c>
      <c r="D751" s="40">
        <v>1500000</v>
      </c>
      <c r="E751">
        <v>6.9999999999999999E-4</v>
      </c>
    </row>
    <row r="752" spans="1:5">
      <c r="A752" s="34" t="s">
        <v>2092</v>
      </c>
      <c r="B752" s="34" t="s">
        <v>159</v>
      </c>
      <c r="C752" s="34">
        <v>3</v>
      </c>
      <c r="D752" s="40">
        <v>2000000</v>
      </c>
      <c r="E752">
        <v>4.1000000000000002E-2</v>
      </c>
    </row>
    <row r="753" spans="1:5">
      <c r="A753" s="34" t="s">
        <v>2092</v>
      </c>
      <c r="B753" s="34" t="s">
        <v>159</v>
      </c>
      <c r="C753" s="34">
        <v>3</v>
      </c>
      <c r="D753" s="40">
        <v>2500000</v>
      </c>
      <c r="E753">
        <v>0</v>
      </c>
    </row>
    <row r="754" spans="1:5">
      <c r="A754" s="34" t="s">
        <v>2092</v>
      </c>
      <c r="B754" s="34" t="s">
        <v>159</v>
      </c>
      <c r="C754" s="34">
        <v>3</v>
      </c>
      <c r="D754" s="40">
        <v>3000000</v>
      </c>
      <c r="E754">
        <v>3.2000000000000002E-3</v>
      </c>
    </row>
    <row r="755" spans="1:5">
      <c r="A755" s="34" t="s">
        <v>2092</v>
      </c>
      <c r="B755" s="34" t="s">
        <v>159</v>
      </c>
      <c r="C755" s="34">
        <v>3</v>
      </c>
      <c r="D755" s="40">
        <v>4000000</v>
      </c>
      <c r="E755">
        <v>0</v>
      </c>
    </row>
    <row r="756" spans="1:5">
      <c r="A756" s="34" t="s">
        <v>2092</v>
      </c>
      <c r="B756" s="34" t="s">
        <v>159</v>
      </c>
      <c r="C756" s="34">
        <v>3</v>
      </c>
      <c r="D756" s="40">
        <v>5000000</v>
      </c>
      <c r="E756">
        <v>1.35E-2</v>
      </c>
    </row>
    <row r="757" spans="1:5">
      <c r="A757" s="34" t="s">
        <v>2092</v>
      </c>
      <c r="B757" s="34" t="s">
        <v>159</v>
      </c>
      <c r="C757" s="34">
        <v>3</v>
      </c>
      <c r="D757" s="40">
        <v>10000000</v>
      </c>
      <c r="E757">
        <v>0</v>
      </c>
    </row>
    <row r="758" spans="1:5">
      <c r="A758" s="34" t="s">
        <v>2092</v>
      </c>
      <c r="B758" s="34" t="s">
        <v>150</v>
      </c>
      <c r="C758" s="34">
        <v>1</v>
      </c>
      <c r="D758" s="40">
        <v>100000</v>
      </c>
      <c r="E758">
        <v>1.8E-3</v>
      </c>
    </row>
    <row r="759" spans="1:5">
      <c r="A759" s="34" t="s">
        <v>2092</v>
      </c>
      <c r="B759" s="34" t="s">
        <v>150</v>
      </c>
      <c r="C759" s="34">
        <v>1</v>
      </c>
      <c r="D759" s="40">
        <v>200000</v>
      </c>
      <c r="E759">
        <v>2.0000000000000001E-4</v>
      </c>
    </row>
    <row r="760" spans="1:5">
      <c r="A760" s="34" t="s">
        <v>2092</v>
      </c>
      <c r="B760" s="34" t="s">
        <v>150</v>
      </c>
      <c r="C760" s="34">
        <v>1</v>
      </c>
      <c r="D760" s="40">
        <v>250000</v>
      </c>
      <c r="E760">
        <v>8.9999999999999998E-4</v>
      </c>
    </row>
    <row r="761" spans="1:5">
      <c r="A761" s="34" t="s">
        <v>2092</v>
      </c>
      <c r="B761" s="34" t="s">
        <v>150</v>
      </c>
      <c r="C761" s="34">
        <v>1</v>
      </c>
      <c r="D761" s="40">
        <v>300000</v>
      </c>
      <c r="E761">
        <v>3.0000000000000001E-3</v>
      </c>
    </row>
    <row r="762" spans="1:5">
      <c r="A762" s="34" t="s">
        <v>2092</v>
      </c>
      <c r="B762" s="34" t="s">
        <v>150</v>
      </c>
      <c r="C762" s="34">
        <v>1</v>
      </c>
      <c r="D762" s="40">
        <v>500000</v>
      </c>
      <c r="E762">
        <v>1.14E-2</v>
      </c>
    </row>
    <row r="763" spans="1:5">
      <c r="A763" s="34" t="s">
        <v>2092</v>
      </c>
      <c r="B763" s="34" t="s">
        <v>150</v>
      </c>
      <c r="C763" s="34">
        <v>1</v>
      </c>
      <c r="D763" s="40">
        <v>750000</v>
      </c>
      <c r="E763">
        <v>2.9999999999999997E-4</v>
      </c>
    </row>
    <row r="764" spans="1:5">
      <c r="A764" s="34" t="s">
        <v>2092</v>
      </c>
      <c r="B764" s="34" t="s">
        <v>150</v>
      </c>
      <c r="C764" s="34">
        <v>1</v>
      </c>
      <c r="D764" s="40">
        <v>1000000</v>
      </c>
      <c r="E764">
        <v>0.90690000000000004</v>
      </c>
    </row>
    <row r="765" spans="1:5">
      <c r="A765" s="34" t="s">
        <v>2092</v>
      </c>
      <c r="B765" s="34" t="s">
        <v>150</v>
      </c>
      <c r="C765" s="34">
        <v>1</v>
      </c>
      <c r="D765" s="40">
        <v>1500000</v>
      </c>
      <c r="E765">
        <v>5.4999999999999997E-3</v>
      </c>
    </row>
    <row r="766" spans="1:5">
      <c r="A766" s="34" t="s">
        <v>2092</v>
      </c>
      <c r="B766" s="34" t="s">
        <v>150</v>
      </c>
      <c r="C766" s="34">
        <v>1</v>
      </c>
      <c r="D766" s="40">
        <v>2000000</v>
      </c>
      <c r="E766">
        <v>5.5800000000000002E-2</v>
      </c>
    </row>
    <row r="767" spans="1:5">
      <c r="A767" s="34" t="s">
        <v>2092</v>
      </c>
      <c r="B767" s="34" t="s">
        <v>150</v>
      </c>
      <c r="C767" s="34">
        <v>1</v>
      </c>
      <c r="D767" s="40">
        <v>2500000</v>
      </c>
      <c r="E767">
        <v>0</v>
      </c>
    </row>
    <row r="768" spans="1:5">
      <c r="A768" s="34" t="s">
        <v>2092</v>
      </c>
      <c r="B768" s="34" t="s">
        <v>150</v>
      </c>
      <c r="C768" s="34">
        <v>1</v>
      </c>
      <c r="D768" s="40">
        <v>3000000</v>
      </c>
      <c r="E768">
        <v>5.4000000000000003E-3</v>
      </c>
    </row>
    <row r="769" spans="1:5">
      <c r="A769" s="34" t="s">
        <v>2092</v>
      </c>
      <c r="B769" s="34" t="s">
        <v>150</v>
      </c>
      <c r="C769" s="34">
        <v>1</v>
      </c>
      <c r="D769" s="40">
        <v>4000000</v>
      </c>
      <c r="E769">
        <v>0</v>
      </c>
    </row>
    <row r="770" spans="1:5">
      <c r="A770" s="34" t="s">
        <v>2092</v>
      </c>
      <c r="B770" s="34" t="s">
        <v>150</v>
      </c>
      <c r="C770" s="34">
        <v>1</v>
      </c>
      <c r="D770" s="40">
        <v>5000000</v>
      </c>
      <c r="E770">
        <v>4.4000000000000003E-3</v>
      </c>
    </row>
    <row r="771" spans="1:5">
      <c r="A771" s="34" t="s">
        <v>2092</v>
      </c>
      <c r="B771" s="34" t="s">
        <v>150</v>
      </c>
      <c r="C771" s="34">
        <v>1</v>
      </c>
      <c r="D771" s="40">
        <v>10000000</v>
      </c>
      <c r="E771" s="34">
        <v>4.4000000000000003E-3</v>
      </c>
    </row>
    <row r="772" spans="1:5">
      <c r="A772" s="34" t="s">
        <v>2092</v>
      </c>
      <c r="B772" s="34" t="s">
        <v>150</v>
      </c>
      <c r="C772" s="34">
        <v>2</v>
      </c>
      <c r="D772" s="40">
        <v>100000</v>
      </c>
      <c r="E772">
        <v>2E-3</v>
      </c>
    </row>
    <row r="773" spans="1:5">
      <c r="A773" s="34" t="s">
        <v>2092</v>
      </c>
      <c r="B773" s="34" t="s">
        <v>150</v>
      </c>
      <c r="C773" s="34">
        <v>2</v>
      </c>
      <c r="D773" s="40">
        <v>200000</v>
      </c>
      <c r="E773">
        <v>2.0000000000000001E-4</v>
      </c>
    </row>
    <row r="774" spans="1:5">
      <c r="A774" s="34" t="s">
        <v>2092</v>
      </c>
      <c r="B774" s="34" t="s">
        <v>150</v>
      </c>
      <c r="C774" s="34">
        <v>2</v>
      </c>
      <c r="D774" s="40">
        <v>250000</v>
      </c>
      <c r="E774">
        <v>1E-3</v>
      </c>
    </row>
    <row r="775" spans="1:5">
      <c r="A775" s="34" t="s">
        <v>2092</v>
      </c>
      <c r="B775" s="34" t="s">
        <v>150</v>
      </c>
      <c r="C775" s="34">
        <v>2</v>
      </c>
      <c r="D775" s="40">
        <v>300000</v>
      </c>
      <c r="E775">
        <v>3.3999999999999998E-3</v>
      </c>
    </row>
    <row r="776" spans="1:5">
      <c r="A776" s="34" t="s">
        <v>2092</v>
      </c>
      <c r="B776" s="34" t="s">
        <v>150</v>
      </c>
      <c r="C776" s="34">
        <v>2</v>
      </c>
      <c r="D776" s="40">
        <v>500000</v>
      </c>
      <c r="E776">
        <v>1.06E-2</v>
      </c>
    </row>
    <row r="777" spans="1:5">
      <c r="A777" s="34" t="s">
        <v>2092</v>
      </c>
      <c r="B777" s="34" t="s">
        <v>150</v>
      </c>
      <c r="C777" s="34">
        <v>2</v>
      </c>
      <c r="D777" s="40">
        <v>750000</v>
      </c>
      <c r="E777">
        <v>2.9999999999999997E-4</v>
      </c>
    </row>
    <row r="778" spans="1:5">
      <c r="A778" s="34" t="s">
        <v>2092</v>
      </c>
      <c r="B778" s="34" t="s">
        <v>150</v>
      </c>
      <c r="C778" s="34">
        <v>2</v>
      </c>
      <c r="D778" s="40">
        <v>1000000</v>
      </c>
      <c r="E778">
        <v>0.90669999999999995</v>
      </c>
    </row>
    <row r="779" spans="1:5">
      <c r="A779" s="34" t="s">
        <v>2092</v>
      </c>
      <c r="B779" s="34" t="s">
        <v>150</v>
      </c>
      <c r="C779" s="34">
        <v>2</v>
      </c>
      <c r="D779" s="40">
        <v>1500000</v>
      </c>
      <c r="E779">
        <v>4.4000000000000003E-3</v>
      </c>
    </row>
    <row r="780" spans="1:5">
      <c r="A780" s="34" t="s">
        <v>2092</v>
      </c>
      <c r="B780" s="34" t="s">
        <v>150</v>
      </c>
      <c r="C780" s="34">
        <v>2</v>
      </c>
      <c r="D780" s="40">
        <v>2000000</v>
      </c>
      <c r="E780">
        <v>5.8999999999999997E-2</v>
      </c>
    </row>
    <row r="781" spans="1:5">
      <c r="A781" s="34" t="s">
        <v>2092</v>
      </c>
      <c r="B781" s="34" t="s">
        <v>150</v>
      </c>
      <c r="C781" s="34">
        <v>2</v>
      </c>
      <c r="D781" s="40">
        <v>2500000</v>
      </c>
      <c r="E781">
        <v>0</v>
      </c>
    </row>
    <row r="782" spans="1:5">
      <c r="A782" s="34" t="s">
        <v>2092</v>
      </c>
      <c r="B782" s="34" t="s">
        <v>150</v>
      </c>
      <c r="C782" s="34">
        <v>2</v>
      </c>
      <c r="D782" s="40">
        <v>3000000</v>
      </c>
      <c r="E782">
        <v>5.7000000000000002E-3</v>
      </c>
    </row>
    <row r="783" spans="1:5">
      <c r="A783" s="34" t="s">
        <v>2092</v>
      </c>
      <c r="B783" s="34" t="s">
        <v>150</v>
      </c>
      <c r="C783" s="34">
        <v>2</v>
      </c>
      <c r="D783" s="40">
        <v>4000000</v>
      </c>
      <c r="E783">
        <v>0</v>
      </c>
    </row>
    <row r="784" spans="1:5">
      <c r="A784" s="34" t="s">
        <v>2092</v>
      </c>
      <c r="B784" s="34" t="s">
        <v>150</v>
      </c>
      <c r="C784" s="34">
        <v>2</v>
      </c>
      <c r="D784" s="40">
        <v>5000000</v>
      </c>
      <c r="E784">
        <v>3.5999999999999999E-3</v>
      </c>
    </row>
    <row r="785" spans="1:5">
      <c r="A785" s="34" t="s">
        <v>2092</v>
      </c>
      <c r="B785" s="34" t="s">
        <v>150</v>
      </c>
      <c r="C785" s="34">
        <v>2</v>
      </c>
      <c r="D785" s="40">
        <v>10000000</v>
      </c>
      <c r="E785">
        <v>3.0999999999999999E-3</v>
      </c>
    </row>
    <row r="786" spans="1:5">
      <c r="A786" s="34" t="s">
        <v>2092</v>
      </c>
      <c r="B786" s="34" t="s">
        <v>150</v>
      </c>
      <c r="C786" s="34">
        <v>3</v>
      </c>
      <c r="D786" s="40">
        <v>100000</v>
      </c>
      <c r="E786">
        <v>1.5E-3</v>
      </c>
    </row>
    <row r="787" spans="1:5">
      <c r="A787" s="34" t="s">
        <v>2092</v>
      </c>
      <c r="B787" s="34" t="s">
        <v>150</v>
      </c>
      <c r="C787" s="34">
        <v>3</v>
      </c>
      <c r="D787" s="40">
        <v>200000</v>
      </c>
      <c r="E787">
        <v>1E-4</v>
      </c>
    </row>
    <row r="788" spans="1:5">
      <c r="A788" s="34" t="s">
        <v>2092</v>
      </c>
      <c r="B788" s="34" t="s">
        <v>150</v>
      </c>
      <c r="C788" s="34">
        <v>3</v>
      </c>
      <c r="D788" s="40">
        <v>250000</v>
      </c>
      <c r="E788">
        <v>1E-3</v>
      </c>
    </row>
    <row r="789" spans="1:5">
      <c r="A789" s="34" t="s">
        <v>2092</v>
      </c>
      <c r="B789" s="34" t="s">
        <v>150</v>
      </c>
      <c r="C789" s="34">
        <v>3</v>
      </c>
      <c r="D789" s="40">
        <v>300000</v>
      </c>
      <c r="E789">
        <v>3.8999999999999998E-3</v>
      </c>
    </row>
    <row r="790" spans="1:5">
      <c r="A790" s="34" t="s">
        <v>2092</v>
      </c>
      <c r="B790" s="34" t="s">
        <v>150</v>
      </c>
      <c r="C790" s="34">
        <v>3</v>
      </c>
      <c r="D790" s="40">
        <v>500000</v>
      </c>
      <c r="E790">
        <v>1.24E-2</v>
      </c>
    </row>
    <row r="791" spans="1:5">
      <c r="A791" s="34" t="s">
        <v>2092</v>
      </c>
      <c r="B791" s="34" t="s">
        <v>150</v>
      </c>
      <c r="C791" s="34">
        <v>3</v>
      </c>
      <c r="D791" s="40">
        <v>750000</v>
      </c>
      <c r="E791">
        <v>2.0000000000000001E-4</v>
      </c>
    </row>
    <row r="792" spans="1:5">
      <c r="A792" s="34" t="s">
        <v>2092</v>
      </c>
      <c r="B792" s="34" t="s">
        <v>150</v>
      </c>
      <c r="C792" s="34">
        <v>3</v>
      </c>
      <c r="D792" s="40">
        <v>1000000</v>
      </c>
      <c r="E792">
        <v>0.90429999999999999</v>
      </c>
    </row>
    <row r="793" spans="1:5">
      <c r="A793" s="34" t="s">
        <v>2092</v>
      </c>
      <c r="B793" s="34" t="s">
        <v>150</v>
      </c>
      <c r="C793" s="34">
        <v>3</v>
      </c>
      <c r="D793" s="40">
        <v>1500000</v>
      </c>
      <c r="E793">
        <v>3.3E-3</v>
      </c>
    </row>
    <row r="794" spans="1:5">
      <c r="A794" s="34" t="s">
        <v>2092</v>
      </c>
      <c r="B794" s="34" t="s">
        <v>150</v>
      </c>
      <c r="C794" s="34">
        <v>3</v>
      </c>
      <c r="D794" s="40">
        <v>2000000</v>
      </c>
      <c r="E794">
        <v>5.4800000000000001E-2</v>
      </c>
    </row>
    <row r="795" spans="1:5">
      <c r="A795" s="34" t="s">
        <v>2092</v>
      </c>
      <c r="B795" s="34" t="s">
        <v>150</v>
      </c>
      <c r="C795" s="34">
        <v>3</v>
      </c>
      <c r="D795" s="40">
        <v>2500000</v>
      </c>
      <c r="E795">
        <v>0</v>
      </c>
    </row>
    <row r="796" spans="1:5">
      <c r="A796" s="34" t="s">
        <v>2092</v>
      </c>
      <c r="B796" s="34" t="s">
        <v>150</v>
      </c>
      <c r="C796" s="34">
        <v>3</v>
      </c>
      <c r="D796" s="40">
        <v>3000000</v>
      </c>
      <c r="E796">
        <v>9.1000000000000004E-3</v>
      </c>
    </row>
    <row r="797" spans="1:5">
      <c r="A797" s="34" t="s">
        <v>2092</v>
      </c>
      <c r="B797" s="34" t="s">
        <v>150</v>
      </c>
      <c r="C797" s="34">
        <v>3</v>
      </c>
      <c r="D797" s="40">
        <v>4000000</v>
      </c>
      <c r="E797">
        <v>0</v>
      </c>
    </row>
    <row r="798" spans="1:5">
      <c r="A798" s="34" t="s">
        <v>2092</v>
      </c>
      <c r="B798" s="34" t="s">
        <v>150</v>
      </c>
      <c r="C798" s="34">
        <v>3</v>
      </c>
      <c r="D798" s="40">
        <v>5000000</v>
      </c>
      <c r="E798">
        <v>5.7000000000000002E-3</v>
      </c>
    </row>
    <row r="799" spans="1:5">
      <c r="A799" s="34" t="s">
        <v>2092</v>
      </c>
      <c r="B799" s="34" t="s">
        <v>150</v>
      </c>
      <c r="C799" s="34">
        <v>3</v>
      </c>
      <c r="D799" s="40">
        <v>10000000</v>
      </c>
      <c r="E799">
        <v>3.7000000000000002E-3</v>
      </c>
    </row>
    <row r="800" spans="1:5">
      <c r="A800" s="20" t="s">
        <v>2093</v>
      </c>
      <c r="B800" t="s">
        <v>150</v>
      </c>
      <c r="C800" s="20" t="s">
        <v>46</v>
      </c>
      <c r="D800" s="40">
        <v>100000</v>
      </c>
      <c r="E800" s="34">
        <v>8.9999999999999998E-4</v>
      </c>
    </row>
    <row r="801" spans="1:5">
      <c r="A801" s="20" t="s">
        <v>2093</v>
      </c>
      <c r="B801" s="34" t="s">
        <v>150</v>
      </c>
      <c r="C801" s="20" t="s">
        <v>46</v>
      </c>
      <c r="D801" s="40">
        <v>200000</v>
      </c>
      <c r="E801" s="34">
        <v>0</v>
      </c>
    </row>
    <row r="802" spans="1:5">
      <c r="A802" s="20" t="s">
        <v>2093</v>
      </c>
      <c r="B802" s="34" t="s">
        <v>150</v>
      </c>
      <c r="C802" s="20" t="s">
        <v>46</v>
      </c>
      <c r="D802" s="40">
        <v>250000</v>
      </c>
      <c r="E802" s="34">
        <v>2.8E-3</v>
      </c>
    </row>
    <row r="803" spans="1:5">
      <c r="A803" s="20" t="s">
        <v>2093</v>
      </c>
      <c r="B803" s="34" t="s">
        <v>150</v>
      </c>
      <c r="C803" s="20" t="s">
        <v>46</v>
      </c>
      <c r="D803" s="40">
        <v>300000</v>
      </c>
      <c r="E803" s="34">
        <v>7.1000000000000004E-3</v>
      </c>
    </row>
    <row r="804" spans="1:5">
      <c r="A804" s="20" t="s">
        <v>2093</v>
      </c>
      <c r="B804" s="34" t="s">
        <v>150</v>
      </c>
      <c r="C804" s="20" t="s">
        <v>46</v>
      </c>
      <c r="D804" s="40">
        <v>500000</v>
      </c>
      <c r="E804" s="34">
        <v>1.4800000000000001E-2</v>
      </c>
    </row>
    <row r="805" spans="1:5">
      <c r="A805" s="20" t="s">
        <v>2093</v>
      </c>
      <c r="B805" s="34" t="s">
        <v>150</v>
      </c>
      <c r="C805" s="20" t="s">
        <v>46</v>
      </c>
      <c r="D805" s="40">
        <v>750000</v>
      </c>
      <c r="E805" s="34">
        <v>8.0000000000000004E-4</v>
      </c>
    </row>
    <row r="806" spans="1:5">
      <c r="A806" s="20" t="s">
        <v>2093</v>
      </c>
      <c r="B806" s="34" t="s">
        <v>150</v>
      </c>
      <c r="C806" s="20" t="s">
        <v>46</v>
      </c>
      <c r="D806" s="40">
        <v>1000000</v>
      </c>
      <c r="E806" s="34">
        <v>0.90890000000000004</v>
      </c>
    </row>
    <row r="807" spans="1:5">
      <c r="A807" s="20" t="s">
        <v>2093</v>
      </c>
      <c r="B807" s="34" t="s">
        <v>150</v>
      </c>
      <c r="C807" s="20" t="s">
        <v>46</v>
      </c>
      <c r="D807" s="40">
        <v>1500000</v>
      </c>
      <c r="E807" s="34">
        <v>2.3E-3</v>
      </c>
    </row>
    <row r="808" spans="1:5">
      <c r="A808" s="20" t="s">
        <v>2093</v>
      </c>
      <c r="B808" s="34" t="s">
        <v>150</v>
      </c>
      <c r="C808" s="20" t="s">
        <v>46</v>
      </c>
      <c r="D808" s="40">
        <v>2000000</v>
      </c>
      <c r="E808" s="34">
        <v>5.8500000000000003E-2</v>
      </c>
    </row>
    <row r="809" spans="1:5">
      <c r="A809" s="20" t="s">
        <v>2093</v>
      </c>
      <c r="B809" s="34" t="s">
        <v>150</v>
      </c>
      <c r="C809" s="20" t="s">
        <v>46</v>
      </c>
      <c r="D809" s="40">
        <v>2500000</v>
      </c>
      <c r="E809" s="41">
        <v>0</v>
      </c>
    </row>
    <row r="810" spans="1:5">
      <c r="A810" s="20" t="s">
        <v>2093</v>
      </c>
      <c r="B810" s="34" t="s">
        <v>150</v>
      </c>
      <c r="C810" s="20" t="s">
        <v>46</v>
      </c>
      <c r="D810" s="40">
        <v>3000000</v>
      </c>
      <c r="E810" s="34">
        <v>1.2999999999999999E-3</v>
      </c>
    </row>
    <row r="811" spans="1:5">
      <c r="A811" s="20" t="s">
        <v>2093</v>
      </c>
      <c r="B811" s="34" t="s">
        <v>150</v>
      </c>
      <c r="C811" s="20" t="s">
        <v>46</v>
      </c>
      <c r="D811" s="40">
        <v>4000000</v>
      </c>
      <c r="E811" s="34">
        <v>0</v>
      </c>
    </row>
    <row r="812" spans="1:5">
      <c r="A812" s="20" t="s">
        <v>2093</v>
      </c>
      <c r="B812" s="34" t="s">
        <v>150</v>
      </c>
      <c r="C812" s="20" t="s">
        <v>46</v>
      </c>
      <c r="D812" s="40">
        <v>5000000</v>
      </c>
      <c r="E812" s="34">
        <v>1.1000000000000001E-3</v>
      </c>
    </row>
    <row r="813" spans="1:5">
      <c r="A813" s="20" t="s">
        <v>2093</v>
      </c>
      <c r="B813" s="34" t="s">
        <v>150</v>
      </c>
      <c r="C813" s="20" t="s">
        <v>46</v>
      </c>
      <c r="D813" s="40">
        <v>10000000</v>
      </c>
      <c r="E813" s="34">
        <v>1.5E-3</v>
      </c>
    </row>
    <row r="814" spans="1:5">
      <c r="A814" s="20" t="s">
        <v>2093</v>
      </c>
      <c r="B814" s="34" t="s">
        <v>150</v>
      </c>
      <c r="C814" s="20" t="s">
        <v>47</v>
      </c>
      <c r="D814" s="40">
        <v>100000</v>
      </c>
      <c r="E814" s="34">
        <v>8.0000000000000004E-4</v>
      </c>
    </row>
    <row r="815" spans="1:5">
      <c r="A815" s="20" t="s">
        <v>2093</v>
      </c>
      <c r="B815" s="34" t="s">
        <v>150</v>
      </c>
      <c r="C815" s="20" t="s">
        <v>47</v>
      </c>
      <c r="D815" s="40">
        <v>200000</v>
      </c>
      <c r="E815" s="34">
        <v>0</v>
      </c>
    </row>
    <row r="816" spans="1:5">
      <c r="A816" s="20" t="s">
        <v>2093</v>
      </c>
      <c r="B816" s="34" t="s">
        <v>150</v>
      </c>
      <c r="C816" s="20" t="s">
        <v>47</v>
      </c>
      <c r="D816" s="40">
        <v>250000</v>
      </c>
      <c r="E816" s="34">
        <v>3.0000000000000001E-3</v>
      </c>
    </row>
    <row r="817" spans="1:5">
      <c r="A817" s="20" t="s">
        <v>2093</v>
      </c>
      <c r="B817" s="34" t="s">
        <v>150</v>
      </c>
      <c r="C817" s="20" t="s">
        <v>47</v>
      </c>
      <c r="D817" s="40">
        <v>300000</v>
      </c>
      <c r="E817" s="34">
        <v>2.8E-3</v>
      </c>
    </row>
    <row r="818" spans="1:5">
      <c r="A818" s="20" t="s">
        <v>2093</v>
      </c>
      <c r="B818" s="34" t="s">
        <v>150</v>
      </c>
      <c r="C818" s="20" t="s">
        <v>47</v>
      </c>
      <c r="D818" s="40">
        <v>500000</v>
      </c>
      <c r="E818" s="34">
        <v>1.46E-2</v>
      </c>
    </row>
    <row r="819" spans="1:5">
      <c r="A819" s="20" t="s">
        <v>2093</v>
      </c>
      <c r="B819" s="34" t="s">
        <v>150</v>
      </c>
      <c r="C819" s="20" t="s">
        <v>47</v>
      </c>
      <c r="D819" s="40">
        <v>750000</v>
      </c>
      <c r="E819" s="34">
        <v>8.0000000000000004E-4</v>
      </c>
    </row>
    <row r="820" spans="1:5">
      <c r="A820" s="20" t="s">
        <v>2093</v>
      </c>
      <c r="B820" s="34" t="s">
        <v>150</v>
      </c>
      <c r="C820" s="20" t="s">
        <v>47</v>
      </c>
      <c r="D820" s="40">
        <v>1000000</v>
      </c>
      <c r="E820" s="34">
        <v>0.87929999999999997</v>
      </c>
    </row>
    <row r="821" spans="1:5">
      <c r="A821" s="20" t="s">
        <v>2093</v>
      </c>
      <c r="B821" s="34" t="s">
        <v>150</v>
      </c>
      <c r="C821" s="20" t="s">
        <v>47</v>
      </c>
      <c r="D821" s="40">
        <v>1500000</v>
      </c>
      <c r="E821" s="34">
        <v>1.6000000000000001E-3</v>
      </c>
    </row>
    <row r="822" spans="1:5">
      <c r="A822" s="20" t="s">
        <v>2093</v>
      </c>
      <c r="B822" s="34" t="s">
        <v>150</v>
      </c>
      <c r="C822" s="20" t="s">
        <v>47</v>
      </c>
      <c r="D822" s="40">
        <v>2000000</v>
      </c>
      <c r="E822" s="34">
        <v>7.3700000000000002E-2</v>
      </c>
    </row>
    <row r="823" spans="1:5">
      <c r="A823" s="20" t="s">
        <v>2093</v>
      </c>
      <c r="B823" s="34" t="s">
        <v>150</v>
      </c>
      <c r="C823" s="20" t="s">
        <v>47</v>
      </c>
      <c r="D823" s="40">
        <v>2500000</v>
      </c>
      <c r="E823" s="41">
        <v>0</v>
      </c>
    </row>
    <row r="824" spans="1:5">
      <c r="A824" s="20" t="s">
        <v>2093</v>
      </c>
      <c r="B824" s="34" t="s">
        <v>150</v>
      </c>
      <c r="C824" s="20" t="s">
        <v>47</v>
      </c>
      <c r="D824" s="40">
        <v>3000000</v>
      </c>
      <c r="E824" s="34">
        <v>2.8999999999999998E-3</v>
      </c>
    </row>
    <row r="825" spans="1:5">
      <c r="A825" s="20" t="s">
        <v>2093</v>
      </c>
      <c r="B825" s="34" t="s">
        <v>150</v>
      </c>
      <c r="C825" s="20" t="s">
        <v>47</v>
      </c>
      <c r="D825" s="40">
        <v>4000000</v>
      </c>
      <c r="E825" s="41">
        <v>0</v>
      </c>
    </row>
    <row r="826" spans="1:5">
      <c r="A826" s="20" t="s">
        <v>2093</v>
      </c>
      <c r="B826" s="34" t="s">
        <v>150</v>
      </c>
      <c r="C826" s="20" t="s">
        <v>47</v>
      </c>
      <c r="D826" s="40">
        <v>5000000</v>
      </c>
      <c r="E826" s="34">
        <v>1.1599999999999999E-2</v>
      </c>
    </row>
    <row r="827" spans="1:5">
      <c r="A827" s="20" t="s">
        <v>2093</v>
      </c>
      <c r="B827" s="34" t="s">
        <v>150</v>
      </c>
      <c r="C827" s="20" t="s">
        <v>47</v>
      </c>
      <c r="D827" s="40">
        <v>10000000</v>
      </c>
      <c r="E827" s="34">
        <v>8.8999999999999999E-3</v>
      </c>
    </row>
    <row r="828" spans="1:5">
      <c r="A828" s="20" t="s">
        <v>2093</v>
      </c>
      <c r="B828" s="34" t="s">
        <v>150</v>
      </c>
      <c r="C828" s="20" t="s">
        <v>49</v>
      </c>
      <c r="D828" s="40">
        <v>100000</v>
      </c>
      <c r="E828" s="34">
        <v>2.9999999999999997E-4</v>
      </c>
    </row>
    <row r="829" spans="1:5">
      <c r="A829" s="20" t="s">
        <v>2093</v>
      </c>
      <c r="B829" s="34" t="s">
        <v>150</v>
      </c>
      <c r="C829" s="20" t="s">
        <v>49</v>
      </c>
      <c r="D829" s="40">
        <v>200000</v>
      </c>
      <c r="E829" s="34">
        <v>0</v>
      </c>
    </row>
    <row r="830" spans="1:5">
      <c r="A830" s="20" t="s">
        <v>2093</v>
      </c>
      <c r="B830" s="34" t="s">
        <v>150</v>
      </c>
      <c r="C830" s="20" t="s">
        <v>49</v>
      </c>
      <c r="D830" s="40">
        <v>250000</v>
      </c>
      <c r="E830" s="34">
        <v>3.0000000000000001E-3</v>
      </c>
    </row>
    <row r="831" spans="1:5">
      <c r="A831" s="20" t="s">
        <v>2093</v>
      </c>
      <c r="B831" s="34" t="s">
        <v>150</v>
      </c>
      <c r="C831" s="20" t="s">
        <v>49</v>
      </c>
      <c r="D831" s="40">
        <v>300000</v>
      </c>
      <c r="E831" s="34">
        <v>2.7000000000000001E-3</v>
      </c>
    </row>
    <row r="832" spans="1:5">
      <c r="A832" s="20" t="s">
        <v>2093</v>
      </c>
      <c r="B832" s="34" t="s">
        <v>150</v>
      </c>
      <c r="C832" s="20" t="s">
        <v>49</v>
      </c>
      <c r="D832" s="40">
        <v>500000</v>
      </c>
      <c r="E832" s="34">
        <v>1.34E-2</v>
      </c>
    </row>
    <row r="833" spans="1:5">
      <c r="A833" s="20" t="s">
        <v>2093</v>
      </c>
      <c r="B833" s="34" t="s">
        <v>150</v>
      </c>
      <c r="C833" s="20" t="s">
        <v>49</v>
      </c>
      <c r="D833" s="40">
        <v>750000</v>
      </c>
      <c r="E833" s="34">
        <v>8.0000000000000004E-4</v>
      </c>
    </row>
    <row r="834" spans="1:5">
      <c r="A834" s="20" t="s">
        <v>2093</v>
      </c>
      <c r="B834" s="34" t="s">
        <v>150</v>
      </c>
      <c r="C834" s="20" t="s">
        <v>49</v>
      </c>
      <c r="D834" s="40">
        <v>1000000</v>
      </c>
      <c r="E834" s="34">
        <v>0.89829999999999999</v>
      </c>
    </row>
    <row r="835" spans="1:5">
      <c r="A835" s="20" t="s">
        <v>2093</v>
      </c>
      <c r="B835" s="34" t="s">
        <v>150</v>
      </c>
      <c r="C835" s="20" t="s">
        <v>49</v>
      </c>
      <c r="D835" s="40">
        <v>1500000</v>
      </c>
      <c r="E835" s="34">
        <v>1.6999999999999999E-3</v>
      </c>
    </row>
    <row r="836" spans="1:5">
      <c r="A836" s="20" t="s">
        <v>2093</v>
      </c>
      <c r="B836" s="34" t="s">
        <v>150</v>
      </c>
      <c r="C836" s="20" t="s">
        <v>49</v>
      </c>
      <c r="D836" s="40">
        <v>2000000</v>
      </c>
      <c r="E836" s="34">
        <v>6.8699999999999997E-2</v>
      </c>
    </row>
    <row r="837" spans="1:5">
      <c r="A837" s="20" t="s">
        <v>2093</v>
      </c>
      <c r="B837" s="34" t="s">
        <v>150</v>
      </c>
      <c r="C837" s="20" t="s">
        <v>49</v>
      </c>
      <c r="D837" s="40">
        <v>2500000</v>
      </c>
      <c r="E837" s="41">
        <v>0</v>
      </c>
    </row>
    <row r="838" spans="1:5">
      <c r="A838" s="20" t="s">
        <v>2093</v>
      </c>
      <c r="B838" s="34" t="s">
        <v>150</v>
      </c>
      <c r="C838" s="20" t="s">
        <v>49</v>
      </c>
      <c r="D838" s="40">
        <v>3000000</v>
      </c>
      <c r="E838" s="34">
        <v>4.7999999999999996E-3</v>
      </c>
    </row>
    <row r="839" spans="1:5">
      <c r="A839" s="20" t="s">
        <v>2093</v>
      </c>
      <c r="B839" s="34" t="s">
        <v>150</v>
      </c>
      <c r="C839" s="20" t="s">
        <v>49</v>
      </c>
      <c r="D839" s="40">
        <v>4000000</v>
      </c>
      <c r="E839" s="41">
        <v>0</v>
      </c>
    </row>
    <row r="840" spans="1:5">
      <c r="A840" s="20" t="s">
        <v>2093</v>
      </c>
      <c r="B840" s="34" t="s">
        <v>150</v>
      </c>
      <c r="C840" s="20" t="s">
        <v>49</v>
      </c>
      <c r="D840" s="40">
        <v>5000000</v>
      </c>
      <c r="E840" s="34">
        <v>1.8E-3</v>
      </c>
    </row>
    <row r="841" spans="1:5">
      <c r="A841" s="20" t="s">
        <v>2093</v>
      </c>
      <c r="B841" s="34" t="s">
        <v>150</v>
      </c>
      <c r="C841" s="20" t="s">
        <v>49</v>
      </c>
      <c r="D841" s="40">
        <v>10000000</v>
      </c>
      <c r="E841" s="34">
        <v>4.4999999999999997E-3</v>
      </c>
    </row>
    <row r="842" spans="1:5">
      <c r="E842" s="34"/>
    </row>
    <row r="843" spans="1:5">
      <c r="E843" s="34"/>
    </row>
    <row r="844" spans="1:5">
      <c r="E844" s="34"/>
    </row>
    <row r="845" spans="1:5">
      <c r="E845" s="34"/>
    </row>
    <row r="846" spans="1:5">
      <c r="E846" s="34"/>
    </row>
    <row r="847" spans="1:5">
      <c r="E847" s="34"/>
    </row>
    <row r="848" spans="1:5">
      <c r="E848" s="34"/>
    </row>
    <row r="849" spans="5:5">
      <c r="E849" s="34"/>
    </row>
    <row r="850" spans="5:5">
      <c r="E850" s="34"/>
    </row>
    <row r="851" spans="5:5">
      <c r="E851" s="41"/>
    </row>
    <row r="852" spans="5:5">
      <c r="E852" s="34"/>
    </row>
    <row r="853" spans="5:5">
      <c r="E853" s="34"/>
    </row>
    <row r="854" spans="5:5">
      <c r="E854" s="34"/>
    </row>
    <row r="855" spans="5:5">
      <c r="E855" s="34"/>
    </row>
    <row r="856" spans="5:5">
      <c r="E856" s="34"/>
    </row>
    <row r="857" spans="5:5">
      <c r="E857" s="34"/>
    </row>
    <row r="858" spans="5:5">
      <c r="E858" s="34"/>
    </row>
    <row r="859" spans="5:5">
      <c r="E859" s="34"/>
    </row>
    <row r="860" spans="5:5">
      <c r="E860" s="34"/>
    </row>
    <row r="861" spans="5:5">
      <c r="E861" s="34"/>
    </row>
    <row r="862" spans="5:5">
      <c r="E862" s="34"/>
    </row>
    <row r="863" spans="5:5">
      <c r="E863" s="34"/>
    </row>
    <row r="864" spans="5:5">
      <c r="E864" s="34"/>
    </row>
    <row r="865" spans="5:5">
      <c r="E865" s="41"/>
    </row>
    <row r="866" spans="5:5">
      <c r="E866" s="34"/>
    </row>
    <row r="867" spans="5:5">
      <c r="E867" s="41"/>
    </row>
    <row r="868" spans="5:5">
      <c r="E868" s="34"/>
    </row>
    <row r="869" spans="5:5">
      <c r="E869" s="34"/>
    </row>
    <row r="870" spans="5:5">
      <c r="E870" s="34"/>
    </row>
    <row r="871" spans="5:5">
      <c r="E871" s="34"/>
    </row>
    <row r="872" spans="5:5">
      <c r="E872" s="34"/>
    </row>
    <row r="873" spans="5:5">
      <c r="E873" s="34"/>
    </row>
    <row r="874" spans="5:5">
      <c r="E874" s="34"/>
    </row>
    <row r="875" spans="5:5">
      <c r="E875" s="34"/>
    </row>
    <row r="876" spans="5:5">
      <c r="E876" s="34"/>
    </row>
    <row r="877" spans="5:5">
      <c r="E877" s="34"/>
    </row>
    <row r="878" spans="5:5">
      <c r="E878" s="34"/>
    </row>
    <row r="879" spans="5:5">
      <c r="E879" s="41"/>
    </row>
    <row r="880" spans="5:5">
      <c r="E880" s="34"/>
    </row>
    <row r="881" spans="5:5">
      <c r="E881" s="41"/>
    </row>
    <row r="882" spans="5:5">
      <c r="E882" s="34"/>
    </row>
    <row r="883" spans="5:5">
      <c r="E883" s="34"/>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F85"/>
  <sheetViews>
    <sheetView workbookViewId="0">
      <selection activeCell="H28" sqref="H28"/>
    </sheetView>
  </sheetViews>
  <sheetFormatPr defaultRowHeight="15"/>
  <cols>
    <col min="2" max="2" width="10.140625" bestFit="1" customWidth="1"/>
  </cols>
  <sheetData>
    <row r="1" spans="1:6">
      <c r="A1" s="28" t="s">
        <v>178</v>
      </c>
      <c r="B1" s="28" t="s">
        <v>179</v>
      </c>
      <c r="C1" s="28" t="s">
        <v>180</v>
      </c>
      <c r="D1" s="28" t="s">
        <v>181</v>
      </c>
    </row>
    <row r="2" spans="1:6">
      <c r="A2" s="20" t="s">
        <v>182</v>
      </c>
      <c r="B2" s="40">
        <v>100000</v>
      </c>
      <c r="C2" s="20">
        <v>1</v>
      </c>
      <c r="D2" s="34">
        <v>1.8E-3</v>
      </c>
      <c r="E2">
        <v>100</v>
      </c>
      <c r="F2">
        <v>1.8E-3</v>
      </c>
    </row>
    <row r="3" spans="1:6">
      <c r="A3" s="20" t="s">
        <v>182</v>
      </c>
      <c r="B3" s="40">
        <v>200000</v>
      </c>
      <c r="C3" s="20">
        <v>1</v>
      </c>
      <c r="D3" s="34">
        <v>2.0000000000000001E-4</v>
      </c>
      <c r="E3">
        <v>200</v>
      </c>
      <c r="F3">
        <v>2.0000000000000001E-4</v>
      </c>
    </row>
    <row r="4" spans="1:6">
      <c r="A4" s="20" t="s">
        <v>182</v>
      </c>
      <c r="B4" s="40">
        <v>250000</v>
      </c>
      <c r="C4" s="20">
        <v>1</v>
      </c>
      <c r="D4" s="34">
        <v>8.9999999999999998E-4</v>
      </c>
      <c r="E4">
        <v>250</v>
      </c>
      <c r="F4">
        <v>8.9999999999999998E-4</v>
      </c>
    </row>
    <row r="5" spans="1:6">
      <c r="A5" s="20" t="s">
        <v>182</v>
      </c>
      <c r="B5" s="40">
        <v>300000</v>
      </c>
      <c r="C5" s="20">
        <v>1</v>
      </c>
      <c r="D5" s="34">
        <v>3.0000000000000001E-3</v>
      </c>
      <c r="E5">
        <v>300</v>
      </c>
      <c r="F5">
        <v>3.0000000000000001E-3</v>
      </c>
    </row>
    <row r="6" spans="1:6">
      <c r="A6" s="20" t="s">
        <v>182</v>
      </c>
      <c r="B6" s="40">
        <v>500000</v>
      </c>
      <c r="C6" s="20">
        <v>1</v>
      </c>
      <c r="D6" s="34">
        <v>1.14E-2</v>
      </c>
      <c r="E6">
        <v>500</v>
      </c>
      <c r="F6">
        <v>1.14E-2</v>
      </c>
    </row>
    <row r="7" spans="1:6">
      <c r="A7" s="20" t="s">
        <v>182</v>
      </c>
      <c r="B7" s="40">
        <v>750000</v>
      </c>
      <c r="C7" s="20">
        <v>1</v>
      </c>
      <c r="D7" s="34">
        <v>2.9999999999999997E-4</v>
      </c>
      <c r="E7">
        <v>750</v>
      </c>
      <c r="F7">
        <v>2.9999999999999997E-4</v>
      </c>
    </row>
    <row r="8" spans="1:6">
      <c r="A8" s="20" t="s">
        <v>182</v>
      </c>
      <c r="B8" s="40">
        <v>1000000</v>
      </c>
      <c r="C8" s="20">
        <v>1</v>
      </c>
      <c r="D8" s="34">
        <v>0.90690000000000004</v>
      </c>
      <c r="E8" s="40">
        <v>1000</v>
      </c>
      <c r="F8">
        <v>0.90690000000000004</v>
      </c>
    </row>
    <row r="9" spans="1:6">
      <c r="A9" s="20" t="s">
        <v>182</v>
      </c>
      <c r="B9" s="40">
        <v>1500000</v>
      </c>
      <c r="C9" s="20">
        <v>1</v>
      </c>
      <c r="D9" s="34">
        <v>5.4999999999999997E-3</v>
      </c>
      <c r="E9" s="40">
        <v>1500</v>
      </c>
      <c r="F9">
        <v>5.4999999999999997E-3</v>
      </c>
    </row>
    <row r="10" spans="1:6">
      <c r="A10" s="20" t="s">
        <v>182</v>
      </c>
      <c r="B10" s="40">
        <v>2000000</v>
      </c>
      <c r="C10" s="20">
        <v>1</v>
      </c>
      <c r="D10" s="34">
        <v>5.5800000000000002E-2</v>
      </c>
      <c r="E10" s="40">
        <v>2000</v>
      </c>
      <c r="F10">
        <v>5.5800000000000002E-2</v>
      </c>
    </row>
    <row r="11" spans="1:6">
      <c r="A11" s="20" t="s">
        <v>182</v>
      </c>
      <c r="B11" s="40">
        <v>2500000</v>
      </c>
      <c r="C11" s="20">
        <v>1</v>
      </c>
      <c r="D11" s="41">
        <v>0</v>
      </c>
    </row>
    <row r="12" spans="1:6">
      <c r="A12" s="20" t="s">
        <v>182</v>
      </c>
      <c r="B12" s="40">
        <v>3000000</v>
      </c>
      <c r="C12" s="20">
        <v>1</v>
      </c>
      <c r="D12" s="34">
        <v>5.4000000000000003E-3</v>
      </c>
      <c r="E12" s="40">
        <v>3000</v>
      </c>
      <c r="F12">
        <v>5.4000000000000003E-3</v>
      </c>
    </row>
    <row r="13" spans="1:6">
      <c r="A13" s="20" t="s">
        <v>182</v>
      </c>
      <c r="B13" s="40">
        <v>4000000</v>
      </c>
      <c r="C13" s="20">
        <v>1</v>
      </c>
      <c r="D13" s="41">
        <v>0</v>
      </c>
    </row>
    <row r="14" spans="1:6">
      <c r="A14" s="20" t="s">
        <v>182</v>
      </c>
      <c r="B14" s="40">
        <v>5000000</v>
      </c>
      <c r="C14" s="20">
        <v>1</v>
      </c>
      <c r="D14" s="34">
        <v>4.4000000000000003E-3</v>
      </c>
      <c r="E14" s="40">
        <v>5000</v>
      </c>
      <c r="F14">
        <v>4.4000000000000003E-3</v>
      </c>
    </row>
    <row r="15" spans="1:6">
      <c r="A15" s="20" t="s">
        <v>182</v>
      </c>
      <c r="B15" s="40">
        <v>10000000</v>
      </c>
      <c r="C15" s="20">
        <v>1</v>
      </c>
      <c r="D15" s="34">
        <v>4.4000000000000003E-3</v>
      </c>
      <c r="E15" s="40">
        <v>10000</v>
      </c>
      <c r="F15">
        <v>4.4000000000000003E-3</v>
      </c>
    </row>
    <row r="16" spans="1:6">
      <c r="A16" s="20" t="s">
        <v>182</v>
      </c>
      <c r="B16" s="40">
        <v>100000</v>
      </c>
      <c r="C16" s="20">
        <v>2</v>
      </c>
      <c r="D16" s="34">
        <v>2E-3</v>
      </c>
      <c r="E16">
        <v>100</v>
      </c>
      <c r="F16">
        <v>2E-3</v>
      </c>
    </row>
    <row r="17" spans="1:6">
      <c r="A17" s="20" t="s">
        <v>182</v>
      </c>
      <c r="B17" s="40">
        <v>200000</v>
      </c>
      <c r="C17" s="20">
        <v>2</v>
      </c>
      <c r="D17" s="34">
        <v>2.0000000000000001E-4</v>
      </c>
      <c r="E17">
        <v>200</v>
      </c>
      <c r="F17">
        <v>2.0000000000000001E-4</v>
      </c>
    </row>
    <row r="18" spans="1:6">
      <c r="A18" s="20" t="s">
        <v>182</v>
      </c>
      <c r="B18" s="40">
        <v>250000</v>
      </c>
      <c r="C18" s="20">
        <v>2</v>
      </c>
      <c r="D18" s="34">
        <v>1E-3</v>
      </c>
      <c r="E18">
        <v>250</v>
      </c>
      <c r="F18">
        <v>1E-3</v>
      </c>
    </row>
    <row r="19" spans="1:6">
      <c r="A19" s="20" t="s">
        <v>182</v>
      </c>
      <c r="B19" s="40">
        <v>300000</v>
      </c>
      <c r="C19" s="20">
        <v>2</v>
      </c>
      <c r="D19" s="34">
        <v>3.3999999999999998E-3</v>
      </c>
      <c r="E19">
        <v>300</v>
      </c>
      <c r="F19">
        <v>3.3999999999999998E-3</v>
      </c>
    </row>
    <row r="20" spans="1:6">
      <c r="A20" s="20" t="s">
        <v>182</v>
      </c>
      <c r="B20" s="40">
        <v>500000</v>
      </c>
      <c r="C20" s="20">
        <v>2</v>
      </c>
      <c r="D20" s="34">
        <v>1.06E-2</v>
      </c>
      <c r="E20">
        <v>500</v>
      </c>
      <c r="F20">
        <v>1.06E-2</v>
      </c>
    </row>
    <row r="21" spans="1:6">
      <c r="A21" s="20" t="s">
        <v>182</v>
      </c>
      <c r="B21" s="40">
        <v>750000</v>
      </c>
      <c r="C21" s="20">
        <v>2</v>
      </c>
      <c r="D21" s="34">
        <v>2.9999999999999997E-4</v>
      </c>
      <c r="E21">
        <v>750</v>
      </c>
      <c r="F21">
        <v>2.9999999999999997E-4</v>
      </c>
    </row>
    <row r="22" spans="1:6">
      <c r="A22" s="20" t="s">
        <v>182</v>
      </c>
      <c r="B22" s="40">
        <v>1000000</v>
      </c>
      <c r="C22" s="20">
        <v>2</v>
      </c>
      <c r="D22" s="34">
        <v>0.90669999999999995</v>
      </c>
      <c r="E22" s="40">
        <v>1000</v>
      </c>
      <c r="F22">
        <v>0.90669999999999995</v>
      </c>
    </row>
    <row r="23" spans="1:6">
      <c r="A23" s="20" t="s">
        <v>182</v>
      </c>
      <c r="B23" s="40">
        <v>1500000</v>
      </c>
      <c r="C23" s="20">
        <v>2</v>
      </c>
      <c r="D23" s="34">
        <v>4.4000000000000003E-3</v>
      </c>
      <c r="E23" s="40">
        <v>1500</v>
      </c>
      <c r="F23">
        <v>4.4000000000000003E-3</v>
      </c>
    </row>
    <row r="24" spans="1:6">
      <c r="A24" s="20" t="s">
        <v>182</v>
      </c>
      <c r="B24" s="40">
        <v>2000000</v>
      </c>
      <c r="C24" s="20">
        <v>2</v>
      </c>
      <c r="D24" s="34">
        <v>5.8999999999999997E-2</v>
      </c>
      <c r="E24" s="40">
        <v>2000</v>
      </c>
      <c r="F24">
        <v>5.8999999999999997E-2</v>
      </c>
    </row>
    <row r="25" spans="1:6">
      <c r="A25" s="20" t="s">
        <v>182</v>
      </c>
      <c r="B25" s="40">
        <v>2500000</v>
      </c>
      <c r="C25" s="20">
        <v>2</v>
      </c>
      <c r="D25" s="41">
        <v>0</v>
      </c>
    </row>
    <row r="26" spans="1:6">
      <c r="A26" s="20" t="s">
        <v>182</v>
      </c>
      <c r="B26" s="40">
        <v>3000000</v>
      </c>
      <c r="C26" s="20">
        <v>2</v>
      </c>
      <c r="D26" s="34">
        <v>5.7000000000000002E-3</v>
      </c>
      <c r="E26" s="40">
        <v>3000</v>
      </c>
      <c r="F26">
        <v>5.7000000000000002E-3</v>
      </c>
    </row>
    <row r="27" spans="1:6">
      <c r="A27" s="20" t="s">
        <v>182</v>
      </c>
      <c r="B27" s="40">
        <v>4000000</v>
      </c>
      <c r="C27" s="20">
        <v>2</v>
      </c>
      <c r="D27" s="41">
        <v>0</v>
      </c>
    </row>
    <row r="28" spans="1:6">
      <c r="A28" s="20" t="s">
        <v>182</v>
      </c>
      <c r="B28" s="40">
        <v>5000000</v>
      </c>
      <c r="C28" s="20">
        <v>2</v>
      </c>
      <c r="D28" s="34">
        <v>3.5999999999999999E-3</v>
      </c>
      <c r="E28" s="40">
        <v>5000</v>
      </c>
      <c r="F28">
        <v>3.5999999999999999E-3</v>
      </c>
    </row>
    <row r="29" spans="1:6">
      <c r="A29" s="20" t="s">
        <v>182</v>
      </c>
      <c r="B29" s="40">
        <v>10000000</v>
      </c>
      <c r="C29" s="20">
        <v>2</v>
      </c>
      <c r="D29" s="34">
        <v>3.0999999999999999E-3</v>
      </c>
      <c r="E29" s="40">
        <v>10000</v>
      </c>
      <c r="F29">
        <v>3.0999999999999999E-3</v>
      </c>
    </row>
    <row r="30" spans="1:6">
      <c r="A30" s="20" t="s">
        <v>182</v>
      </c>
      <c r="B30" s="40">
        <v>100000</v>
      </c>
      <c r="C30" s="20">
        <v>3</v>
      </c>
      <c r="D30" s="34">
        <v>1.5E-3</v>
      </c>
      <c r="E30">
        <v>100</v>
      </c>
      <c r="F30">
        <v>1.5E-3</v>
      </c>
    </row>
    <row r="31" spans="1:6">
      <c r="A31" s="20" t="s">
        <v>182</v>
      </c>
      <c r="B31" s="40">
        <v>200000</v>
      </c>
      <c r="C31" s="20">
        <v>3</v>
      </c>
      <c r="D31" s="34">
        <v>1E-4</v>
      </c>
      <c r="E31">
        <v>200</v>
      </c>
      <c r="F31">
        <v>1E-4</v>
      </c>
    </row>
    <row r="32" spans="1:6">
      <c r="A32" s="20" t="s">
        <v>182</v>
      </c>
      <c r="B32" s="40">
        <v>250000</v>
      </c>
      <c r="C32" s="20">
        <v>3</v>
      </c>
      <c r="D32" s="34">
        <v>1E-3</v>
      </c>
      <c r="E32">
        <v>250</v>
      </c>
      <c r="F32">
        <v>1E-3</v>
      </c>
    </row>
    <row r="33" spans="1:6">
      <c r="A33" s="20" t="s">
        <v>182</v>
      </c>
      <c r="B33" s="40">
        <v>300000</v>
      </c>
      <c r="C33" s="20">
        <v>3</v>
      </c>
      <c r="D33" s="34">
        <v>3.8999999999999998E-3</v>
      </c>
      <c r="E33">
        <v>300</v>
      </c>
      <c r="F33">
        <v>3.8999999999999998E-3</v>
      </c>
    </row>
    <row r="34" spans="1:6">
      <c r="A34" s="20" t="s">
        <v>182</v>
      </c>
      <c r="B34" s="40">
        <v>500000</v>
      </c>
      <c r="C34" s="20">
        <v>3</v>
      </c>
      <c r="D34" s="34">
        <v>1.24E-2</v>
      </c>
      <c r="E34">
        <v>500</v>
      </c>
      <c r="F34">
        <v>1.24E-2</v>
      </c>
    </row>
    <row r="35" spans="1:6">
      <c r="A35" s="20" t="s">
        <v>182</v>
      </c>
      <c r="B35" s="40">
        <v>750000</v>
      </c>
      <c r="C35" s="20">
        <v>3</v>
      </c>
      <c r="D35" s="34">
        <v>2.0000000000000001E-4</v>
      </c>
      <c r="E35">
        <v>750</v>
      </c>
      <c r="F35">
        <v>2.0000000000000001E-4</v>
      </c>
    </row>
    <row r="36" spans="1:6">
      <c r="A36" s="20" t="s">
        <v>182</v>
      </c>
      <c r="B36" s="40">
        <v>1000000</v>
      </c>
      <c r="C36" s="20">
        <v>3</v>
      </c>
      <c r="D36" s="34">
        <v>0.90429999999999999</v>
      </c>
      <c r="E36" s="40">
        <v>1000</v>
      </c>
      <c r="F36">
        <v>0.90429999999999999</v>
      </c>
    </row>
    <row r="37" spans="1:6">
      <c r="A37" s="20" t="s">
        <v>182</v>
      </c>
      <c r="B37" s="40">
        <v>1500000</v>
      </c>
      <c r="C37" s="20">
        <v>3</v>
      </c>
      <c r="D37" s="34">
        <v>3.3E-3</v>
      </c>
      <c r="E37" s="40">
        <v>1500</v>
      </c>
      <c r="F37">
        <v>3.3E-3</v>
      </c>
    </row>
    <row r="38" spans="1:6">
      <c r="A38" s="20" t="s">
        <v>182</v>
      </c>
      <c r="B38" s="40">
        <v>2000000</v>
      </c>
      <c r="C38" s="20">
        <v>3</v>
      </c>
      <c r="D38" s="34">
        <v>5.4800000000000001E-2</v>
      </c>
      <c r="E38" s="40">
        <v>2000</v>
      </c>
      <c r="F38">
        <v>5.4800000000000001E-2</v>
      </c>
    </row>
    <row r="39" spans="1:6">
      <c r="A39" s="20" t="s">
        <v>182</v>
      </c>
      <c r="B39" s="40">
        <v>2500000</v>
      </c>
      <c r="C39" s="20">
        <v>3</v>
      </c>
      <c r="D39" s="41">
        <v>0</v>
      </c>
    </row>
    <row r="40" spans="1:6">
      <c r="A40" s="20" t="s">
        <v>182</v>
      </c>
      <c r="B40" s="40">
        <v>3000000</v>
      </c>
      <c r="C40" s="20">
        <v>3</v>
      </c>
      <c r="D40" s="34">
        <v>9.1000000000000004E-3</v>
      </c>
      <c r="E40" s="40">
        <v>3000</v>
      </c>
      <c r="F40">
        <v>9.1000000000000004E-3</v>
      </c>
    </row>
    <row r="41" spans="1:6">
      <c r="A41" s="20" t="s">
        <v>182</v>
      </c>
      <c r="B41" s="40">
        <v>4000000</v>
      </c>
      <c r="C41" s="20">
        <v>3</v>
      </c>
      <c r="D41" s="41">
        <v>0</v>
      </c>
    </row>
    <row r="42" spans="1:6">
      <c r="A42" s="20" t="s">
        <v>182</v>
      </c>
      <c r="B42" s="40">
        <v>5000000</v>
      </c>
      <c r="C42" s="20">
        <v>3</v>
      </c>
      <c r="D42" s="34">
        <v>5.7000000000000002E-3</v>
      </c>
      <c r="E42" s="40">
        <v>5000</v>
      </c>
      <c r="F42">
        <v>5.7000000000000002E-3</v>
      </c>
    </row>
    <row r="43" spans="1:6">
      <c r="A43" s="20" t="s">
        <v>182</v>
      </c>
      <c r="B43" s="40">
        <v>10000000</v>
      </c>
      <c r="C43" s="20">
        <v>3</v>
      </c>
      <c r="D43" s="34">
        <v>3.7000000000000002E-3</v>
      </c>
      <c r="E43" s="40">
        <v>10000</v>
      </c>
      <c r="F43">
        <v>3.7000000000000002E-3</v>
      </c>
    </row>
    <row r="44" spans="1:6">
      <c r="A44" s="20" t="s">
        <v>183</v>
      </c>
      <c r="B44" s="40">
        <v>100000</v>
      </c>
      <c r="C44" s="20" t="s">
        <v>46</v>
      </c>
      <c r="D44" s="34">
        <v>8.9999999999999998E-4</v>
      </c>
      <c r="E44">
        <v>100</v>
      </c>
      <c r="F44">
        <v>8.9999999999999998E-4</v>
      </c>
    </row>
    <row r="45" spans="1:6">
      <c r="A45" s="20" t="s">
        <v>183</v>
      </c>
      <c r="B45" s="40">
        <v>200000</v>
      </c>
      <c r="C45" s="20" t="s">
        <v>46</v>
      </c>
      <c r="D45" s="34">
        <v>0</v>
      </c>
      <c r="E45">
        <v>200</v>
      </c>
      <c r="F45">
        <v>0</v>
      </c>
    </row>
    <row r="46" spans="1:6">
      <c r="A46" s="20" t="s">
        <v>183</v>
      </c>
      <c r="B46" s="40">
        <v>250000</v>
      </c>
      <c r="C46" s="20" t="s">
        <v>46</v>
      </c>
      <c r="D46" s="34">
        <v>2.8E-3</v>
      </c>
      <c r="E46">
        <v>250</v>
      </c>
      <c r="F46">
        <v>2.8E-3</v>
      </c>
    </row>
    <row r="47" spans="1:6">
      <c r="A47" s="20" t="s">
        <v>183</v>
      </c>
      <c r="B47" s="40">
        <v>300000</v>
      </c>
      <c r="C47" s="20" t="s">
        <v>46</v>
      </c>
      <c r="D47" s="34">
        <v>7.1000000000000004E-3</v>
      </c>
      <c r="E47">
        <v>300</v>
      </c>
      <c r="F47">
        <v>7.1000000000000004E-3</v>
      </c>
    </row>
    <row r="48" spans="1:6">
      <c r="A48" s="20" t="s">
        <v>183</v>
      </c>
      <c r="B48" s="40">
        <v>500000</v>
      </c>
      <c r="C48" s="20" t="s">
        <v>46</v>
      </c>
      <c r="D48" s="34">
        <v>1.4800000000000001E-2</v>
      </c>
      <c r="E48">
        <v>500</v>
      </c>
      <c r="F48">
        <v>1.4800000000000001E-2</v>
      </c>
    </row>
    <row r="49" spans="1:6">
      <c r="A49" s="20" t="s">
        <v>183</v>
      </c>
      <c r="B49" s="40">
        <v>750000</v>
      </c>
      <c r="C49" s="20" t="s">
        <v>46</v>
      </c>
      <c r="D49" s="34">
        <v>8.0000000000000004E-4</v>
      </c>
      <c r="E49">
        <v>750</v>
      </c>
      <c r="F49">
        <v>8.0000000000000004E-4</v>
      </c>
    </row>
    <row r="50" spans="1:6">
      <c r="A50" s="20" t="s">
        <v>183</v>
      </c>
      <c r="B50" s="40">
        <v>1000000</v>
      </c>
      <c r="C50" s="20" t="s">
        <v>46</v>
      </c>
      <c r="D50" s="34">
        <v>0.90890000000000004</v>
      </c>
      <c r="E50" s="40">
        <v>1000</v>
      </c>
      <c r="F50">
        <v>0.90890000000000004</v>
      </c>
    </row>
    <row r="51" spans="1:6">
      <c r="A51" s="20" t="s">
        <v>183</v>
      </c>
      <c r="B51" s="40">
        <v>1500000</v>
      </c>
      <c r="C51" s="20" t="s">
        <v>46</v>
      </c>
      <c r="D51" s="34">
        <v>2.3E-3</v>
      </c>
      <c r="E51" s="40">
        <v>1500</v>
      </c>
      <c r="F51">
        <v>2.3E-3</v>
      </c>
    </row>
    <row r="52" spans="1:6">
      <c r="A52" s="20" t="s">
        <v>183</v>
      </c>
      <c r="B52" s="40">
        <v>2000000</v>
      </c>
      <c r="C52" s="20" t="s">
        <v>46</v>
      </c>
      <c r="D52" s="34">
        <v>5.8500000000000003E-2</v>
      </c>
      <c r="E52" s="40">
        <v>2000</v>
      </c>
      <c r="F52">
        <v>5.8500000000000003E-2</v>
      </c>
    </row>
    <row r="53" spans="1:6">
      <c r="A53" s="20" t="s">
        <v>183</v>
      </c>
      <c r="B53" s="40">
        <v>2500000</v>
      </c>
      <c r="C53" s="20" t="s">
        <v>46</v>
      </c>
      <c r="D53" s="41">
        <v>0</v>
      </c>
    </row>
    <row r="54" spans="1:6">
      <c r="A54" s="20" t="s">
        <v>183</v>
      </c>
      <c r="B54" s="40">
        <v>3000000</v>
      </c>
      <c r="C54" s="20" t="s">
        <v>46</v>
      </c>
      <c r="D54" s="34">
        <v>1.2999999999999999E-3</v>
      </c>
      <c r="E54" s="40">
        <v>3000</v>
      </c>
      <c r="F54">
        <v>1.2999999999999999E-3</v>
      </c>
    </row>
    <row r="55" spans="1:6">
      <c r="A55" s="20" t="s">
        <v>183</v>
      </c>
      <c r="B55" s="40">
        <v>4000000</v>
      </c>
      <c r="C55" s="20" t="s">
        <v>46</v>
      </c>
      <c r="D55" s="34">
        <v>0</v>
      </c>
      <c r="E55" s="40">
        <v>5000</v>
      </c>
      <c r="F55">
        <v>1.1000000000000001E-3</v>
      </c>
    </row>
    <row r="56" spans="1:6">
      <c r="A56" s="20" t="s">
        <v>183</v>
      </c>
      <c r="B56" s="40">
        <v>5000000</v>
      </c>
      <c r="C56" s="20" t="s">
        <v>46</v>
      </c>
      <c r="D56" s="34">
        <v>1.1000000000000001E-3</v>
      </c>
      <c r="E56" s="40">
        <v>10000</v>
      </c>
      <c r="F56">
        <v>1.5E-3</v>
      </c>
    </row>
    <row r="57" spans="1:6">
      <c r="A57" s="20" t="s">
        <v>183</v>
      </c>
      <c r="B57" s="40">
        <v>10000000</v>
      </c>
      <c r="C57" s="20" t="s">
        <v>46</v>
      </c>
      <c r="D57" s="34">
        <v>1.5E-3</v>
      </c>
    </row>
    <row r="58" spans="1:6">
      <c r="A58" s="20" t="s">
        <v>183</v>
      </c>
      <c r="B58" s="40">
        <v>100000</v>
      </c>
      <c r="C58" s="20" t="s">
        <v>47</v>
      </c>
      <c r="D58" s="34">
        <v>8.0000000000000004E-4</v>
      </c>
      <c r="E58">
        <v>100</v>
      </c>
      <c r="F58">
        <v>8.0000000000000004E-4</v>
      </c>
    </row>
    <row r="59" spans="1:6">
      <c r="A59" s="20" t="s">
        <v>183</v>
      </c>
      <c r="B59" s="40">
        <v>200000</v>
      </c>
      <c r="C59" s="20" t="s">
        <v>47</v>
      </c>
      <c r="D59" s="34">
        <v>0</v>
      </c>
      <c r="E59">
        <v>200</v>
      </c>
      <c r="F59">
        <v>0</v>
      </c>
    </row>
    <row r="60" spans="1:6">
      <c r="A60" s="20" t="s">
        <v>183</v>
      </c>
      <c r="B60" s="40">
        <v>250000</v>
      </c>
      <c r="C60" s="20" t="s">
        <v>47</v>
      </c>
      <c r="D60" s="34">
        <v>3.0000000000000001E-3</v>
      </c>
      <c r="E60">
        <v>250</v>
      </c>
      <c r="F60">
        <v>3.0000000000000001E-3</v>
      </c>
    </row>
    <row r="61" spans="1:6">
      <c r="A61" s="20" t="s">
        <v>183</v>
      </c>
      <c r="B61" s="40">
        <v>300000</v>
      </c>
      <c r="C61" s="20" t="s">
        <v>47</v>
      </c>
      <c r="D61" s="34">
        <v>2.8E-3</v>
      </c>
      <c r="E61">
        <v>300</v>
      </c>
      <c r="F61">
        <v>2.8E-3</v>
      </c>
    </row>
    <row r="62" spans="1:6">
      <c r="A62" s="20" t="s">
        <v>183</v>
      </c>
      <c r="B62" s="40">
        <v>500000</v>
      </c>
      <c r="C62" s="20" t="s">
        <v>47</v>
      </c>
      <c r="D62" s="34">
        <v>1.46E-2</v>
      </c>
      <c r="E62">
        <v>500</v>
      </c>
      <c r="F62">
        <v>1.46E-2</v>
      </c>
    </row>
    <row r="63" spans="1:6">
      <c r="A63" s="20" t="s">
        <v>183</v>
      </c>
      <c r="B63" s="40">
        <v>750000</v>
      </c>
      <c r="C63" s="20" t="s">
        <v>47</v>
      </c>
      <c r="D63" s="34">
        <v>8.0000000000000004E-4</v>
      </c>
      <c r="E63">
        <v>750</v>
      </c>
      <c r="F63">
        <v>8.0000000000000004E-4</v>
      </c>
    </row>
    <row r="64" spans="1:6">
      <c r="A64" s="20" t="s">
        <v>183</v>
      </c>
      <c r="B64" s="40">
        <v>1000000</v>
      </c>
      <c r="C64" s="20" t="s">
        <v>47</v>
      </c>
      <c r="D64" s="34">
        <v>0.87929999999999997</v>
      </c>
      <c r="E64" s="40">
        <v>1000</v>
      </c>
      <c r="F64">
        <v>0.87929999999999997</v>
      </c>
    </row>
    <row r="65" spans="1:6">
      <c r="A65" s="20" t="s">
        <v>183</v>
      </c>
      <c r="B65" s="40">
        <v>1500000</v>
      </c>
      <c r="C65" s="20" t="s">
        <v>47</v>
      </c>
      <c r="D65" s="34">
        <v>1.6000000000000001E-3</v>
      </c>
      <c r="E65" s="40">
        <v>1500</v>
      </c>
      <c r="F65">
        <v>1.6000000000000001E-3</v>
      </c>
    </row>
    <row r="66" spans="1:6">
      <c r="A66" s="20" t="s">
        <v>183</v>
      </c>
      <c r="B66" s="40">
        <v>2000000</v>
      </c>
      <c r="C66" s="20" t="s">
        <v>47</v>
      </c>
      <c r="D66" s="34">
        <v>7.3700000000000002E-2</v>
      </c>
      <c r="E66" s="40">
        <v>2000</v>
      </c>
      <c r="F66">
        <v>7.3700000000000002E-2</v>
      </c>
    </row>
    <row r="67" spans="1:6">
      <c r="A67" s="20" t="s">
        <v>183</v>
      </c>
      <c r="B67" s="40">
        <v>2500000</v>
      </c>
      <c r="C67" s="20" t="s">
        <v>47</v>
      </c>
      <c r="D67" s="41">
        <v>0</v>
      </c>
    </row>
    <row r="68" spans="1:6">
      <c r="A68" s="20" t="s">
        <v>183</v>
      </c>
      <c r="B68" s="40">
        <v>3000000</v>
      </c>
      <c r="C68" s="20" t="s">
        <v>47</v>
      </c>
      <c r="D68" s="34">
        <v>2.8999999999999998E-3</v>
      </c>
      <c r="E68" s="40">
        <v>3000</v>
      </c>
      <c r="F68">
        <v>2.8999999999999998E-3</v>
      </c>
    </row>
    <row r="69" spans="1:6">
      <c r="A69" s="20" t="s">
        <v>183</v>
      </c>
      <c r="B69" s="40">
        <v>4000000</v>
      </c>
      <c r="C69" s="20" t="s">
        <v>47</v>
      </c>
      <c r="D69" s="41">
        <v>0</v>
      </c>
    </row>
    <row r="70" spans="1:6">
      <c r="A70" s="20" t="s">
        <v>183</v>
      </c>
      <c r="B70" s="40">
        <v>5000000</v>
      </c>
      <c r="C70" s="20" t="s">
        <v>47</v>
      </c>
      <c r="D70" s="34">
        <v>1.1599999999999999E-2</v>
      </c>
      <c r="E70" s="40">
        <v>5000</v>
      </c>
      <c r="F70">
        <v>1.1599999999999999E-2</v>
      </c>
    </row>
    <row r="71" spans="1:6">
      <c r="A71" s="20" t="s">
        <v>183</v>
      </c>
      <c r="B71" s="40">
        <v>10000000</v>
      </c>
      <c r="C71" s="20" t="s">
        <v>47</v>
      </c>
      <c r="D71" s="34">
        <v>8.8999999999999999E-3</v>
      </c>
      <c r="E71" s="40">
        <v>10000</v>
      </c>
      <c r="F71">
        <v>8.8999999999999999E-3</v>
      </c>
    </row>
    <row r="72" spans="1:6">
      <c r="A72" s="20" t="s">
        <v>183</v>
      </c>
      <c r="B72" s="40">
        <v>100000</v>
      </c>
      <c r="C72" s="20" t="s">
        <v>49</v>
      </c>
      <c r="D72" s="34">
        <v>2.9999999999999997E-4</v>
      </c>
      <c r="F72">
        <v>2.9999999999999997E-4</v>
      </c>
    </row>
    <row r="73" spans="1:6">
      <c r="A73" s="20" t="s">
        <v>183</v>
      </c>
      <c r="B73" s="40">
        <v>200000</v>
      </c>
      <c r="C73" s="20" t="s">
        <v>49</v>
      </c>
      <c r="D73" s="34">
        <v>0</v>
      </c>
      <c r="F73">
        <v>0</v>
      </c>
    </row>
    <row r="74" spans="1:6">
      <c r="A74" s="20" t="s">
        <v>183</v>
      </c>
      <c r="B74" s="40">
        <v>250000</v>
      </c>
      <c r="C74" s="20" t="s">
        <v>49</v>
      </c>
      <c r="D74" s="34">
        <v>3.0000000000000001E-3</v>
      </c>
      <c r="F74">
        <v>3.0000000000000001E-3</v>
      </c>
    </row>
    <row r="75" spans="1:6">
      <c r="A75" s="20" t="s">
        <v>183</v>
      </c>
      <c r="B75" s="40">
        <v>300000</v>
      </c>
      <c r="C75" s="20" t="s">
        <v>49</v>
      </c>
      <c r="D75" s="34">
        <v>2.7000000000000001E-3</v>
      </c>
      <c r="F75">
        <v>2.7000000000000001E-3</v>
      </c>
    </row>
    <row r="76" spans="1:6">
      <c r="A76" s="20" t="s">
        <v>183</v>
      </c>
      <c r="B76" s="40">
        <v>500000</v>
      </c>
      <c r="C76" s="20" t="s">
        <v>49</v>
      </c>
      <c r="D76" s="34">
        <v>1.34E-2</v>
      </c>
      <c r="F76">
        <v>1.34E-2</v>
      </c>
    </row>
    <row r="77" spans="1:6">
      <c r="A77" s="20" t="s">
        <v>183</v>
      </c>
      <c r="B77" s="40">
        <v>750000</v>
      </c>
      <c r="C77" s="20" t="s">
        <v>49</v>
      </c>
      <c r="D77" s="34">
        <v>8.0000000000000004E-4</v>
      </c>
      <c r="F77">
        <v>8.0000000000000004E-4</v>
      </c>
    </row>
    <row r="78" spans="1:6">
      <c r="A78" s="20" t="s">
        <v>183</v>
      </c>
      <c r="B78" s="40">
        <v>1000000</v>
      </c>
      <c r="C78" s="20" t="s">
        <v>49</v>
      </c>
      <c r="D78" s="34">
        <v>0.89829999999999999</v>
      </c>
      <c r="F78">
        <v>0.89829999999999999</v>
      </c>
    </row>
    <row r="79" spans="1:6">
      <c r="A79" s="20" t="s">
        <v>183</v>
      </c>
      <c r="B79" s="40">
        <v>1500000</v>
      </c>
      <c r="C79" s="20" t="s">
        <v>49</v>
      </c>
      <c r="D79" s="34">
        <v>1.6999999999999999E-3</v>
      </c>
      <c r="F79">
        <v>1.6999999999999999E-3</v>
      </c>
    </row>
    <row r="80" spans="1:6">
      <c r="A80" s="20" t="s">
        <v>183</v>
      </c>
      <c r="B80" s="40">
        <v>2000000</v>
      </c>
      <c r="C80" s="20" t="s">
        <v>49</v>
      </c>
      <c r="D80" s="34">
        <v>6.8699999999999997E-2</v>
      </c>
      <c r="F80">
        <v>6.8699999999999997E-2</v>
      </c>
    </row>
    <row r="81" spans="1:6">
      <c r="A81" s="20" t="s">
        <v>183</v>
      </c>
      <c r="B81" s="40">
        <v>2500000</v>
      </c>
      <c r="C81" s="20" t="s">
        <v>49</v>
      </c>
      <c r="D81" s="41">
        <v>0</v>
      </c>
    </row>
    <row r="82" spans="1:6">
      <c r="A82" s="20" t="s">
        <v>183</v>
      </c>
      <c r="B82" s="40">
        <v>3000000</v>
      </c>
      <c r="C82" s="20" t="s">
        <v>49</v>
      </c>
      <c r="D82" s="34">
        <v>4.7999999999999996E-3</v>
      </c>
      <c r="F82">
        <v>4.7999999999999996E-3</v>
      </c>
    </row>
    <row r="83" spans="1:6">
      <c r="A83" s="20" t="s">
        <v>183</v>
      </c>
      <c r="B83" s="40">
        <v>4000000</v>
      </c>
      <c r="C83" s="20" t="s">
        <v>49</v>
      </c>
      <c r="D83" s="41">
        <v>0</v>
      </c>
    </row>
    <row r="84" spans="1:6">
      <c r="A84" s="20" t="s">
        <v>183</v>
      </c>
      <c r="B84" s="40">
        <v>5000000</v>
      </c>
      <c r="C84" s="20" t="s">
        <v>49</v>
      </c>
      <c r="D84" s="34">
        <v>1.8E-3</v>
      </c>
      <c r="F84">
        <v>1.8E-3</v>
      </c>
    </row>
    <row r="85" spans="1:6">
      <c r="A85" s="20" t="s">
        <v>183</v>
      </c>
      <c r="B85" s="40">
        <v>10000000</v>
      </c>
      <c r="C85" s="20" t="s">
        <v>49</v>
      </c>
      <c r="D85" s="34">
        <v>4.4999999999999997E-3</v>
      </c>
      <c r="F85">
        <v>4.4999999999999997E-3</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1777"/>
  <sheetViews>
    <sheetView workbookViewId="0">
      <selection activeCell="H28" sqref="H28"/>
    </sheetView>
  </sheetViews>
  <sheetFormatPr defaultRowHeight="15"/>
  <cols>
    <col min="2" max="4" width="8.85546875" bestFit="1" customWidth="1"/>
    <col min="5" max="7" width="8.7109375" bestFit="1" customWidth="1"/>
  </cols>
  <sheetData>
    <row r="1" spans="1:9" ht="30.75" thickBot="1">
      <c r="A1" s="153" t="s">
        <v>107</v>
      </c>
      <c r="B1" s="154" t="s">
        <v>296</v>
      </c>
      <c r="C1" s="155" t="s">
        <v>297</v>
      </c>
      <c r="D1" s="156" t="s">
        <v>298</v>
      </c>
      <c r="E1" s="154" t="s">
        <v>299</v>
      </c>
      <c r="F1" s="155" t="s">
        <v>300</v>
      </c>
      <c r="G1" s="156" t="s">
        <v>301</v>
      </c>
    </row>
    <row r="2" spans="1:9">
      <c r="A2" s="157" t="s">
        <v>310</v>
      </c>
      <c r="B2" s="158">
        <v>0</v>
      </c>
      <c r="C2" s="159">
        <v>0.30608434494047049</v>
      </c>
      <c r="D2" s="159">
        <v>6.6180398906047669E-2</v>
      </c>
      <c r="E2" s="158">
        <v>0.27737139225386409</v>
      </c>
      <c r="F2" s="159">
        <v>0.23357590926641186</v>
      </c>
      <c r="G2" s="160">
        <v>0.11678795463320593</v>
      </c>
    </row>
    <row r="3" spans="1:9">
      <c r="A3" s="161" t="s">
        <v>311</v>
      </c>
      <c r="B3" s="162">
        <v>0</v>
      </c>
      <c r="C3" s="163">
        <v>0.30608434494047049</v>
      </c>
      <c r="D3" s="163">
        <v>6.6180398906047669E-2</v>
      </c>
      <c r="E3" s="162">
        <v>0.27737139225386409</v>
      </c>
      <c r="F3" s="163">
        <v>0.23357590926641186</v>
      </c>
      <c r="G3" s="164">
        <v>0.11678795463320593</v>
      </c>
      <c r="I3" s="34"/>
    </row>
    <row r="4" spans="1:9">
      <c r="A4" s="161" t="s">
        <v>312</v>
      </c>
      <c r="B4" s="162">
        <v>0</v>
      </c>
      <c r="C4" s="163">
        <v>0.30608434494047049</v>
      </c>
      <c r="D4" s="163">
        <v>6.6180398906047669E-2</v>
      </c>
      <c r="E4" s="162">
        <v>0.27737139225386409</v>
      </c>
      <c r="F4" s="163">
        <v>0.23357590926641186</v>
      </c>
      <c r="G4" s="164">
        <v>0.11678795463320593</v>
      </c>
      <c r="I4" s="34"/>
    </row>
    <row r="5" spans="1:9">
      <c r="A5" s="161" t="s">
        <v>313</v>
      </c>
      <c r="B5" s="162">
        <v>0</v>
      </c>
      <c r="C5" s="163">
        <v>0.30608434494047049</v>
      </c>
      <c r="D5" s="163">
        <v>6.6180398906047669E-2</v>
      </c>
      <c r="E5" s="162">
        <v>0.27737139225386409</v>
      </c>
      <c r="F5" s="163">
        <v>0.23357590926641186</v>
      </c>
      <c r="G5" s="164">
        <v>0.11678795463320593</v>
      </c>
      <c r="I5" s="34"/>
    </row>
    <row r="6" spans="1:9">
      <c r="A6" s="161" t="s">
        <v>314</v>
      </c>
      <c r="B6" s="162">
        <v>0</v>
      </c>
      <c r="C6" s="163">
        <v>0.30608434494047049</v>
      </c>
      <c r="D6" s="163">
        <v>6.6180398906047669E-2</v>
      </c>
      <c r="E6" s="162">
        <v>0.27737139225386409</v>
      </c>
      <c r="F6" s="163">
        <v>0.23357590926641186</v>
      </c>
      <c r="G6" s="164">
        <v>0.11678795463320593</v>
      </c>
      <c r="I6" s="34"/>
    </row>
    <row r="7" spans="1:9">
      <c r="A7" s="161" t="s">
        <v>315</v>
      </c>
      <c r="B7" s="162">
        <v>0</v>
      </c>
      <c r="C7" s="163">
        <v>0.30608434494047049</v>
      </c>
      <c r="D7" s="163">
        <v>6.6180398906047669E-2</v>
      </c>
      <c r="E7" s="162">
        <v>0.27737139225386409</v>
      </c>
      <c r="F7" s="163">
        <v>0.23357590926641186</v>
      </c>
      <c r="G7" s="164">
        <v>0.11678795463320593</v>
      </c>
      <c r="I7" s="34"/>
    </row>
    <row r="8" spans="1:9">
      <c r="A8" s="161" t="s">
        <v>316</v>
      </c>
      <c r="B8" s="162">
        <v>0</v>
      </c>
      <c r="C8" s="163">
        <v>0.30608434494047049</v>
      </c>
      <c r="D8" s="163">
        <v>6.6180398906047669E-2</v>
      </c>
      <c r="E8" s="162">
        <v>0.27737139225386409</v>
      </c>
      <c r="F8" s="163">
        <v>0.23357590926641186</v>
      </c>
      <c r="G8" s="164">
        <v>0.11678795463320593</v>
      </c>
      <c r="I8" s="34"/>
    </row>
    <row r="9" spans="1:9">
      <c r="A9" s="161" t="s">
        <v>317</v>
      </c>
      <c r="B9" s="162">
        <v>0</v>
      </c>
      <c r="C9" s="163">
        <v>0.30608434494047049</v>
      </c>
      <c r="D9" s="163">
        <v>6.6180398906047669E-2</v>
      </c>
      <c r="E9" s="162">
        <v>0.27737139225386409</v>
      </c>
      <c r="F9" s="163">
        <v>0.23357590926641186</v>
      </c>
      <c r="G9" s="164">
        <v>0.11678795463320593</v>
      </c>
      <c r="I9" s="34"/>
    </row>
    <row r="10" spans="1:9">
      <c r="A10" s="161" t="s">
        <v>318</v>
      </c>
      <c r="B10" s="162">
        <v>0</v>
      </c>
      <c r="C10" s="163">
        <v>7.4536614946001681E-2</v>
      </c>
      <c r="D10" s="163">
        <v>0.34688193878716167</v>
      </c>
      <c r="E10" s="162">
        <v>4.3177719870659444E-3</v>
      </c>
      <c r="F10" s="163">
        <v>0.40155279479713285</v>
      </c>
      <c r="G10" s="164">
        <v>0.17271087948263777</v>
      </c>
      <c r="I10" s="34"/>
    </row>
    <row r="11" spans="1:9">
      <c r="A11" s="161" t="s">
        <v>319</v>
      </c>
      <c r="B11" s="162">
        <v>0</v>
      </c>
      <c r="C11" s="163">
        <v>0.30608434494047049</v>
      </c>
      <c r="D11" s="163">
        <v>6.6180398906047669E-2</v>
      </c>
      <c r="E11" s="162">
        <v>0.27737139225386409</v>
      </c>
      <c r="F11" s="163">
        <v>0.23357590926641186</v>
      </c>
      <c r="G11" s="164">
        <v>0.11678795463320593</v>
      </c>
      <c r="I11" s="34"/>
    </row>
    <row r="12" spans="1:9">
      <c r="A12" s="161" t="s">
        <v>320</v>
      </c>
      <c r="B12" s="162">
        <v>0</v>
      </c>
      <c r="C12" s="163">
        <v>0.30608434494047049</v>
      </c>
      <c r="D12" s="163">
        <v>6.6180398906047669E-2</v>
      </c>
      <c r="E12" s="162">
        <v>0.27737139225386409</v>
      </c>
      <c r="F12" s="163">
        <v>0.23357590926641186</v>
      </c>
      <c r="G12" s="164">
        <v>0.11678795463320593</v>
      </c>
      <c r="I12" s="34"/>
    </row>
    <row r="13" spans="1:9">
      <c r="A13" s="161" t="s">
        <v>321</v>
      </c>
      <c r="B13" s="162">
        <v>0</v>
      </c>
      <c r="C13" s="163">
        <v>0.30608434494047049</v>
      </c>
      <c r="D13" s="163">
        <v>6.6180398906047669E-2</v>
      </c>
      <c r="E13" s="162">
        <v>0.27737139225386409</v>
      </c>
      <c r="F13" s="163">
        <v>0.23357590926641186</v>
      </c>
      <c r="G13" s="164">
        <v>0.11678795463320593</v>
      </c>
      <c r="I13" s="34"/>
    </row>
    <row r="14" spans="1:9">
      <c r="A14" s="161" t="s">
        <v>322</v>
      </c>
      <c r="B14" s="162">
        <v>0</v>
      </c>
      <c r="C14" s="163">
        <v>0.30608434494047049</v>
      </c>
      <c r="D14" s="163">
        <v>6.6180398906047669E-2</v>
      </c>
      <c r="E14" s="162">
        <v>0.27737139225386409</v>
      </c>
      <c r="F14" s="163">
        <v>0.23357590926641186</v>
      </c>
      <c r="G14" s="164">
        <v>0.11678795463320593</v>
      </c>
      <c r="I14" s="34"/>
    </row>
    <row r="15" spans="1:9">
      <c r="A15" s="161" t="s">
        <v>323</v>
      </c>
      <c r="B15" s="162">
        <v>0</v>
      </c>
      <c r="C15" s="163">
        <v>0.30608434494047049</v>
      </c>
      <c r="D15" s="163">
        <v>6.6180398906047669E-2</v>
      </c>
      <c r="E15" s="162">
        <v>0.27737139225386409</v>
      </c>
      <c r="F15" s="163">
        <v>0.23357590926641186</v>
      </c>
      <c r="G15" s="164">
        <v>0.11678795463320593</v>
      </c>
      <c r="I15" s="34"/>
    </row>
    <row r="16" spans="1:9">
      <c r="A16" s="161" t="s">
        <v>324</v>
      </c>
      <c r="B16" s="162">
        <v>0</v>
      </c>
      <c r="C16" s="163">
        <v>0.30608434494047049</v>
      </c>
      <c r="D16" s="163">
        <v>6.6180398906047669E-2</v>
      </c>
      <c r="E16" s="162">
        <v>0.27737139225386409</v>
      </c>
      <c r="F16" s="163">
        <v>0.23357590926641186</v>
      </c>
      <c r="G16" s="164">
        <v>0.11678795463320593</v>
      </c>
      <c r="I16" s="34"/>
    </row>
    <row r="17" spans="1:9">
      <c r="A17" s="161" t="s">
        <v>325</v>
      </c>
      <c r="B17" s="162">
        <v>0</v>
      </c>
      <c r="C17" s="163">
        <v>0.30608434494047049</v>
      </c>
      <c r="D17" s="163">
        <v>6.6180398906047669E-2</v>
      </c>
      <c r="E17" s="162">
        <v>0.27737139225386409</v>
      </c>
      <c r="F17" s="163">
        <v>0.23357590926641186</v>
      </c>
      <c r="G17" s="164">
        <v>0.11678795463320593</v>
      </c>
      <c r="I17" s="34"/>
    </row>
    <row r="18" spans="1:9">
      <c r="A18" s="161" t="s">
        <v>326</v>
      </c>
      <c r="B18" s="162">
        <v>0</v>
      </c>
      <c r="C18" s="163">
        <v>0.30608434494047049</v>
      </c>
      <c r="D18" s="163">
        <v>6.6180398906047669E-2</v>
      </c>
      <c r="E18" s="162">
        <v>0.27737139225386409</v>
      </c>
      <c r="F18" s="163">
        <v>0.23357590926641186</v>
      </c>
      <c r="G18" s="164">
        <v>0.11678795463320593</v>
      </c>
      <c r="I18" s="34"/>
    </row>
    <row r="19" spans="1:9">
      <c r="A19" s="161" t="s">
        <v>327</v>
      </c>
      <c r="B19" s="162">
        <v>0</v>
      </c>
      <c r="C19" s="163">
        <v>0.30608434494047049</v>
      </c>
      <c r="D19" s="163">
        <v>6.6180398906047669E-2</v>
      </c>
      <c r="E19" s="162">
        <v>0.27737139225386409</v>
      </c>
      <c r="F19" s="163">
        <v>0.23357590926641186</v>
      </c>
      <c r="G19" s="164">
        <v>0.11678795463320593</v>
      </c>
      <c r="I19" s="34"/>
    </row>
    <row r="20" spans="1:9">
      <c r="A20" s="161" t="s">
        <v>328</v>
      </c>
      <c r="B20" s="162">
        <v>0</v>
      </c>
      <c r="C20" s="163">
        <v>0.30608434494047049</v>
      </c>
      <c r="D20" s="163">
        <v>6.6180398906047669E-2</v>
      </c>
      <c r="E20" s="162">
        <v>0.27737139225386409</v>
      </c>
      <c r="F20" s="163">
        <v>0.23357590926641186</v>
      </c>
      <c r="G20" s="164">
        <v>0.11678795463320593</v>
      </c>
      <c r="I20" s="34"/>
    </row>
    <row r="21" spans="1:9">
      <c r="A21" s="161" t="s">
        <v>329</v>
      </c>
      <c r="B21" s="162">
        <v>0</v>
      </c>
      <c r="C21" s="163">
        <v>0.30608434494047049</v>
      </c>
      <c r="D21" s="163">
        <v>6.6180398906047669E-2</v>
      </c>
      <c r="E21" s="162">
        <v>0.27737139225386409</v>
      </c>
      <c r="F21" s="163">
        <v>0.23357590926641186</v>
      </c>
      <c r="G21" s="164">
        <v>0.11678795463320593</v>
      </c>
      <c r="I21" s="34"/>
    </row>
    <row r="22" spans="1:9">
      <c r="A22" s="161" t="s">
        <v>330</v>
      </c>
      <c r="B22" s="162">
        <v>0</v>
      </c>
      <c r="C22" s="163">
        <v>0.30608434494047049</v>
      </c>
      <c r="D22" s="163">
        <v>6.6180398906047669E-2</v>
      </c>
      <c r="E22" s="162">
        <v>0.27737139225386409</v>
      </c>
      <c r="F22" s="163">
        <v>0.23357590926641186</v>
      </c>
      <c r="G22" s="164">
        <v>0.11678795463320593</v>
      </c>
      <c r="I22" s="34"/>
    </row>
    <row r="23" spans="1:9">
      <c r="A23" s="161" t="s">
        <v>331</v>
      </c>
      <c r="B23" s="162">
        <v>0</v>
      </c>
      <c r="C23" s="163">
        <v>0.30608434494047049</v>
      </c>
      <c r="D23" s="163">
        <v>6.6180398906047669E-2</v>
      </c>
      <c r="E23" s="162">
        <v>0.27737139225386409</v>
      </c>
      <c r="F23" s="163">
        <v>0.23357590926641186</v>
      </c>
      <c r="G23" s="164">
        <v>0.11678795463320593</v>
      </c>
      <c r="I23" s="34"/>
    </row>
    <row r="24" spans="1:9">
      <c r="A24" s="161" t="s">
        <v>332</v>
      </c>
      <c r="B24" s="162">
        <v>0</v>
      </c>
      <c r="C24" s="163">
        <v>0.30608434494047049</v>
      </c>
      <c r="D24" s="163">
        <v>6.6180398906047669E-2</v>
      </c>
      <c r="E24" s="162">
        <v>0.27737139225386409</v>
      </c>
      <c r="F24" s="163">
        <v>0.23357590926641186</v>
      </c>
      <c r="G24" s="164">
        <v>0.11678795463320593</v>
      </c>
      <c r="I24" s="34"/>
    </row>
    <row r="25" spans="1:9">
      <c r="A25" s="161" t="s">
        <v>333</v>
      </c>
      <c r="B25" s="162">
        <v>0</v>
      </c>
      <c r="C25" s="163">
        <v>0.30608434494047049</v>
      </c>
      <c r="D25" s="163">
        <v>6.6180398906047669E-2</v>
      </c>
      <c r="E25" s="162">
        <v>0.27737139225386409</v>
      </c>
      <c r="F25" s="163">
        <v>0.23357590926641186</v>
      </c>
      <c r="G25" s="164">
        <v>0.11678795463320593</v>
      </c>
      <c r="I25" s="34"/>
    </row>
    <row r="26" spans="1:9">
      <c r="A26" s="161" t="s">
        <v>334</v>
      </c>
      <c r="B26" s="162">
        <v>0</v>
      </c>
      <c r="C26" s="163">
        <v>1</v>
      </c>
      <c r="D26" s="163">
        <v>0</v>
      </c>
      <c r="E26" s="162">
        <v>0</v>
      </c>
      <c r="F26" s="163">
        <v>0</v>
      </c>
      <c r="G26" s="164">
        <v>0</v>
      </c>
      <c r="I26" s="34"/>
    </row>
    <row r="27" spans="1:9">
      <c r="A27" s="161" t="s">
        <v>335</v>
      </c>
      <c r="B27" s="162">
        <v>0</v>
      </c>
      <c r="C27" s="163">
        <v>0.30608434494047049</v>
      </c>
      <c r="D27" s="163">
        <v>6.6180398906047669E-2</v>
      </c>
      <c r="E27" s="162">
        <v>0.27737139225386409</v>
      </c>
      <c r="F27" s="163">
        <v>0.23357590926641186</v>
      </c>
      <c r="G27" s="164">
        <v>0.11678795463320593</v>
      </c>
      <c r="I27" s="34"/>
    </row>
    <row r="28" spans="1:9">
      <c r="A28" s="161" t="s">
        <v>336</v>
      </c>
      <c r="B28" s="162">
        <v>0</v>
      </c>
      <c r="C28" s="163">
        <v>0.30608434494047049</v>
      </c>
      <c r="D28" s="163">
        <v>6.6180398906047669E-2</v>
      </c>
      <c r="E28" s="162">
        <v>0.27737139225386409</v>
      </c>
      <c r="F28" s="163">
        <v>0.23357590926641186</v>
      </c>
      <c r="G28" s="164">
        <v>0.11678795463320593</v>
      </c>
      <c r="I28" s="34"/>
    </row>
    <row r="29" spans="1:9">
      <c r="A29" s="161" t="s">
        <v>337</v>
      </c>
      <c r="B29" s="162">
        <v>0</v>
      </c>
      <c r="C29" s="163">
        <v>0.30608434494047049</v>
      </c>
      <c r="D29" s="163">
        <v>6.6180398906047669E-2</v>
      </c>
      <c r="E29" s="162">
        <v>0.27737139225386409</v>
      </c>
      <c r="F29" s="163">
        <v>0.23357590926641186</v>
      </c>
      <c r="G29" s="164">
        <v>0.11678795463320593</v>
      </c>
      <c r="I29" s="34"/>
    </row>
    <row r="30" spans="1:9">
      <c r="A30" s="161" t="s">
        <v>338</v>
      </c>
      <c r="B30" s="162">
        <v>0</v>
      </c>
      <c r="C30" s="163">
        <v>0.30608434494047049</v>
      </c>
      <c r="D30" s="163">
        <v>6.6180398906047669E-2</v>
      </c>
      <c r="E30" s="162">
        <v>0.27737139225386409</v>
      </c>
      <c r="F30" s="163">
        <v>0.23357590926641186</v>
      </c>
      <c r="G30" s="164">
        <v>0.11678795463320593</v>
      </c>
      <c r="I30" s="34"/>
    </row>
    <row r="31" spans="1:9">
      <c r="A31" s="161" t="s">
        <v>339</v>
      </c>
      <c r="B31" s="162">
        <v>0</v>
      </c>
      <c r="C31" s="163">
        <v>0.30608434494047049</v>
      </c>
      <c r="D31" s="163">
        <v>6.6180398906047669E-2</v>
      </c>
      <c r="E31" s="162">
        <v>0.27737139225386409</v>
      </c>
      <c r="F31" s="163">
        <v>0.23357590926641186</v>
      </c>
      <c r="G31" s="164">
        <v>0.11678795463320593</v>
      </c>
      <c r="I31" s="34"/>
    </row>
    <row r="32" spans="1:9">
      <c r="A32" s="161" t="s">
        <v>340</v>
      </c>
      <c r="B32" s="162">
        <v>0</v>
      </c>
      <c r="C32" s="163">
        <v>0.30608434494047049</v>
      </c>
      <c r="D32" s="163">
        <v>6.6180398906047669E-2</v>
      </c>
      <c r="E32" s="162">
        <v>0.27737139225386409</v>
      </c>
      <c r="F32" s="163">
        <v>0.23357590926641186</v>
      </c>
      <c r="G32" s="164">
        <v>0.11678795463320593</v>
      </c>
      <c r="I32" s="34"/>
    </row>
    <row r="33" spans="1:9">
      <c r="A33" s="161" t="s">
        <v>341</v>
      </c>
      <c r="B33" s="162">
        <v>0</v>
      </c>
      <c r="C33" s="163">
        <v>0</v>
      </c>
      <c r="D33" s="163">
        <v>0.37226474384651814</v>
      </c>
      <c r="E33" s="162">
        <v>0</v>
      </c>
      <c r="F33" s="163">
        <v>0.62773525615348191</v>
      </c>
      <c r="G33" s="164">
        <v>0</v>
      </c>
      <c r="I33" s="34"/>
    </row>
    <row r="34" spans="1:9">
      <c r="A34" s="161" t="s">
        <v>342</v>
      </c>
      <c r="B34" s="162">
        <v>0</v>
      </c>
      <c r="C34" s="163">
        <v>0.30608434494047049</v>
      </c>
      <c r="D34" s="163">
        <v>6.6180398906047669E-2</v>
      </c>
      <c r="E34" s="162">
        <v>0.27737139225386409</v>
      </c>
      <c r="F34" s="163">
        <v>0.23357590926641186</v>
      </c>
      <c r="G34" s="164">
        <v>0.11678795463320593</v>
      </c>
      <c r="I34" s="34"/>
    </row>
    <row r="35" spans="1:9">
      <c r="A35" s="161" t="s">
        <v>343</v>
      </c>
      <c r="B35" s="162">
        <v>0</v>
      </c>
      <c r="C35" s="163">
        <v>0.30608434494047049</v>
      </c>
      <c r="D35" s="163">
        <v>6.6180398906047669E-2</v>
      </c>
      <c r="E35" s="162">
        <v>0.27737139225386409</v>
      </c>
      <c r="F35" s="163">
        <v>0.23357590926641186</v>
      </c>
      <c r="G35" s="164">
        <v>0.11678795463320593</v>
      </c>
      <c r="I35" s="34"/>
    </row>
    <row r="36" spans="1:9">
      <c r="A36" s="161" t="s">
        <v>344</v>
      </c>
      <c r="B36" s="162">
        <v>0</v>
      </c>
      <c r="C36" s="163">
        <v>0.30608434494047049</v>
      </c>
      <c r="D36" s="163">
        <v>6.6180398906047669E-2</v>
      </c>
      <c r="E36" s="162">
        <v>0.27737139225386409</v>
      </c>
      <c r="F36" s="163">
        <v>0.23357590926641186</v>
      </c>
      <c r="G36" s="164">
        <v>0.11678795463320593</v>
      </c>
      <c r="I36" s="34"/>
    </row>
    <row r="37" spans="1:9">
      <c r="A37" s="161" t="s">
        <v>345</v>
      </c>
      <c r="B37" s="162">
        <v>0</v>
      </c>
      <c r="C37" s="163">
        <v>0.30608434494047049</v>
      </c>
      <c r="D37" s="163">
        <v>6.6180398906047669E-2</v>
      </c>
      <c r="E37" s="162">
        <v>0.27737139225386409</v>
      </c>
      <c r="F37" s="163">
        <v>0.23357590926641186</v>
      </c>
      <c r="G37" s="164">
        <v>0.11678795463320593</v>
      </c>
      <c r="I37" s="34"/>
    </row>
    <row r="38" spans="1:9">
      <c r="A38" s="161" t="s">
        <v>346</v>
      </c>
      <c r="B38" s="162">
        <v>0</v>
      </c>
      <c r="C38" s="163">
        <v>0.30608434494047049</v>
      </c>
      <c r="D38" s="163">
        <v>6.6180398906047669E-2</v>
      </c>
      <c r="E38" s="162">
        <v>0.27737139225386409</v>
      </c>
      <c r="F38" s="163">
        <v>0.23357590926641186</v>
      </c>
      <c r="G38" s="164">
        <v>0.11678795463320593</v>
      </c>
      <c r="I38" s="34"/>
    </row>
    <row r="39" spans="1:9">
      <c r="A39" s="161" t="s">
        <v>347</v>
      </c>
      <c r="B39" s="162">
        <v>0</v>
      </c>
      <c r="C39" s="163">
        <v>0</v>
      </c>
      <c r="D39" s="163">
        <v>0.34753997749667564</v>
      </c>
      <c r="E39" s="162">
        <v>0</v>
      </c>
      <c r="F39" s="163">
        <v>0.65246002250332436</v>
      </c>
      <c r="G39" s="164">
        <v>0</v>
      </c>
      <c r="I39" s="34"/>
    </row>
    <row r="40" spans="1:9">
      <c r="A40" s="161" t="s">
        <v>348</v>
      </c>
      <c r="B40" s="162">
        <v>0</v>
      </c>
      <c r="C40" s="163">
        <v>0.30608434494047049</v>
      </c>
      <c r="D40" s="163">
        <v>6.6180398906047669E-2</v>
      </c>
      <c r="E40" s="162">
        <v>0.27737139225386409</v>
      </c>
      <c r="F40" s="163">
        <v>0.23357590926641186</v>
      </c>
      <c r="G40" s="164">
        <v>0.11678795463320593</v>
      </c>
      <c r="I40" s="34"/>
    </row>
    <row r="41" spans="1:9">
      <c r="A41" s="161" t="s">
        <v>349</v>
      </c>
      <c r="B41" s="162">
        <v>0</v>
      </c>
      <c r="C41" s="163">
        <v>0.30608434494047049</v>
      </c>
      <c r="D41" s="163">
        <v>6.6180398906047669E-2</v>
      </c>
      <c r="E41" s="162">
        <v>0.27737139225386409</v>
      </c>
      <c r="F41" s="163">
        <v>0.23357590926641186</v>
      </c>
      <c r="G41" s="164">
        <v>0.11678795463320593</v>
      </c>
      <c r="I41" s="34"/>
    </row>
    <row r="42" spans="1:9">
      <c r="A42" s="161" t="s">
        <v>350</v>
      </c>
      <c r="B42" s="162">
        <v>0</v>
      </c>
      <c r="C42" s="163">
        <v>0.30608434494047049</v>
      </c>
      <c r="D42" s="163">
        <v>6.6180398906047669E-2</v>
      </c>
      <c r="E42" s="162">
        <v>0.27737139225386409</v>
      </c>
      <c r="F42" s="163">
        <v>0.23357590926641186</v>
      </c>
      <c r="G42" s="164">
        <v>0.11678795463320593</v>
      </c>
      <c r="I42" s="34"/>
    </row>
    <row r="43" spans="1:9">
      <c r="A43" s="161" t="s">
        <v>351</v>
      </c>
      <c r="B43" s="162">
        <v>0</v>
      </c>
      <c r="C43" s="163">
        <v>0.30608434494047049</v>
      </c>
      <c r="D43" s="163">
        <v>6.6180398906047669E-2</v>
      </c>
      <c r="E43" s="162">
        <v>0.27737139225386409</v>
      </c>
      <c r="F43" s="163">
        <v>0.23357590926641186</v>
      </c>
      <c r="G43" s="164">
        <v>0.11678795463320593</v>
      </c>
      <c r="I43" s="34"/>
    </row>
    <row r="44" spans="1:9">
      <c r="A44" s="161" t="s">
        <v>352</v>
      </c>
      <c r="B44" s="162">
        <v>0</v>
      </c>
      <c r="C44" s="163">
        <v>0.30608434494047049</v>
      </c>
      <c r="D44" s="163">
        <v>6.6180398906047669E-2</v>
      </c>
      <c r="E44" s="162">
        <v>0.27737139225386409</v>
      </c>
      <c r="F44" s="163">
        <v>0.23357590926641186</v>
      </c>
      <c r="G44" s="164">
        <v>0.11678795463320593</v>
      </c>
      <c r="I44" s="34"/>
    </row>
    <row r="45" spans="1:9">
      <c r="A45" s="161" t="s">
        <v>353</v>
      </c>
      <c r="B45" s="162">
        <v>0</v>
      </c>
      <c r="C45" s="163">
        <v>0.30608434494047049</v>
      </c>
      <c r="D45" s="163">
        <v>6.6180398906047669E-2</v>
      </c>
      <c r="E45" s="162">
        <v>0.27737139225386409</v>
      </c>
      <c r="F45" s="163">
        <v>0.23357590926641186</v>
      </c>
      <c r="G45" s="164">
        <v>0.11678795463320593</v>
      </c>
      <c r="I45" s="34"/>
    </row>
    <row r="46" spans="1:9">
      <c r="A46" s="161" t="s">
        <v>354</v>
      </c>
      <c r="B46" s="162">
        <v>6.2005788322054181E-2</v>
      </c>
      <c r="C46" s="163">
        <v>0.49604630657643345</v>
      </c>
      <c r="D46" s="163">
        <v>0.26869174939556811</v>
      </c>
      <c r="E46" s="162">
        <v>4.6201641521585103E-2</v>
      </c>
      <c r="F46" s="163">
        <v>0.11550410380396275</v>
      </c>
      <c r="G46" s="164">
        <v>1.1550410380396276E-2</v>
      </c>
      <c r="I46" s="34"/>
    </row>
    <row r="47" spans="1:9">
      <c r="A47" s="161" t="s">
        <v>355</v>
      </c>
      <c r="B47" s="162">
        <v>6.2005788322054181E-2</v>
      </c>
      <c r="C47" s="163">
        <v>0.49604630657643345</v>
      </c>
      <c r="D47" s="163">
        <v>0.26869174939556811</v>
      </c>
      <c r="E47" s="162">
        <v>4.6201641521585103E-2</v>
      </c>
      <c r="F47" s="163">
        <v>0.11550410380396275</v>
      </c>
      <c r="G47" s="164">
        <v>1.1550410380396276E-2</v>
      </c>
      <c r="I47" s="34"/>
    </row>
    <row r="48" spans="1:9">
      <c r="A48" s="161" t="s">
        <v>356</v>
      </c>
      <c r="B48" s="162">
        <v>6.2005788322054181E-2</v>
      </c>
      <c r="C48" s="163">
        <v>0.49604630657643345</v>
      </c>
      <c r="D48" s="163">
        <v>0.26869174939556811</v>
      </c>
      <c r="E48" s="162">
        <v>4.6201641521585103E-2</v>
      </c>
      <c r="F48" s="163">
        <v>0.11550410380396275</v>
      </c>
      <c r="G48" s="164">
        <v>1.1550410380396276E-2</v>
      </c>
      <c r="I48" s="34"/>
    </row>
    <row r="49" spans="1:9">
      <c r="A49" s="161" t="s">
        <v>357</v>
      </c>
      <c r="B49" s="162">
        <v>6.2005788322054181E-2</v>
      </c>
      <c r="C49" s="163">
        <v>0.49604630657643345</v>
      </c>
      <c r="D49" s="163">
        <v>0.26869174939556811</v>
      </c>
      <c r="E49" s="162">
        <v>4.6201641521585103E-2</v>
      </c>
      <c r="F49" s="163">
        <v>0.11550410380396275</v>
      </c>
      <c r="G49" s="164">
        <v>1.1550410380396276E-2</v>
      </c>
      <c r="I49" s="34"/>
    </row>
    <row r="50" spans="1:9">
      <c r="A50" s="161" t="s">
        <v>358</v>
      </c>
      <c r="B50" s="162">
        <v>0</v>
      </c>
      <c r="C50" s="163">
        <v>0.60176054376288368</v>
      </c>
      <c r="D50" s="163">
        <v>0</v>
      </c>
      <c r="E50" s="162">
        <v>0.39823945623711626</v>
      </c>
      <c r="F50" s="163">
        <v>0</v>
      </c>
      <c r="G50" s="164">
        <v>0</v>
      </c>
      <c r="I50" s="34"/>
    </row>
    <row r="51" spans="1:9">
      <c r="A51" s="161" t="s">
        <v>359</v>
      </c>
      <c r="B51" s="162">
        <v>6.2005788322054181E-2</v>
      </c>
      <c r="C51" s="163">
        <v>0.49604630657643345</v>
      </c>
      <c r="D51" s="163">
        <v>0.26869174939556811</v>
      </c>
      <c r="E51" s="162">
        <v>4.6201641521585103E-2</v>
      </c>
      <c r="F51" s="163">
        <v>0.11550410380396275</v>
      </c>
      <c r="G51" s="164">
        <v>1.1550410380396276E-2</v>
      </c>
      <c r="I51" s="34"/>
    </row>
    <row r="52" spans="1:9">
      <c r="A52" s="161" t="s">
        <v>360</v>
      </c>
      <c r="B52" s="162">
        <v>6.2005788322054181E-2</v>
      </c>
      <c r="C52" s="163">
        <v>0.49604630657643345</v>
      </c>
      <c r="D52" s="163">
        <v>0.26869174939556811</v>
      </c>
      <c r="E52" s="162">
        <v>4.6201641521585103E-2</v>
      </c>
      <c r="F52" s="163">
        <v>0.11550410380396275</v>
      </c>
      <c r="G52" s="164">
        <v>1.1550410380396276E-2</v>
      </c>
      <c r="I52" s="34"/>
    </row>
    <row r="53" spans="1:9">
      <c r="A53" s="161" t="s">
        <v>361</v>
      </c>
      <c r="B53" s="162">
        <v>6.2005788322054181E-2</v>
      </c>
      <c r="C53" s="163">
        <v>0.49604630657643345</v>
      </c>
      <c r="D53" s="163">
        <v>0.26869174939556811</v>
      </c>
      <c r="E53" s="162">
        <v>4.6201641521585103E-2</v>
      </c>
      <c r="F53" s="163">
        <v>0.11550410380396275</v>
      </c>
      <c r="G53" s="164">
        <v>1.1550410380396276E-2</v>
      </c>
      <c r="I53" s="34"/>
    </row>
    <row r="54" spans="1:9">
      <c r="A54" s="161" t="s">
        <v>362</v>
      </c>
      <c r="B54" s="162">
        <v>6.2005788322054181E-2</v>
      </c>
      <c r="C54" s="163">
        <v>0.49604630657643345</v>
      </c>
      <c r="D54" s="163">
        <v>0.26869174939556811</v>
      </c>
      <c r="E54" s="162">
        <v>4.6201641521585103E-2</v>
      </c>
      <c r="F54" s="163">
        <v>0.11550410380396275</v>
      </c>
      <c r="G54" s="164">
        <v>1.1550410380396276E-2</v>
      </c>
      <c r="I54" s="34"/>
    </row>
    <row r="55" spans="1:9">
      <c r="A55" s="161" t="s">
        <v>363</v>
      </c>
      <c r="B55" s="162">
        <v>0</v>
      </c>
      <c r="C55" s="163">
        <v>1</v>
      </c>
      <c r="D55" s="163">
        <v>0</v>
      </c>
      <c r="E55" s="162">
        <v>0</v>
      </c>
      <c r="F55" s="163">
        <v>0</v>
      </c>
      <c r="G55" s="164">
        <v>0</v>
      </c>
      <c r="I55" s="34"/>
    </row>
    <row r="56" spans="1:9">
      <c r="A56" s="161" t="s">
        <v>364</v>
      </c>
      <c r="B56" s="162">
        <v>6.2005788322054181E-2</v>
      </c>
      <c r="C56" s="163">
        <v>0.49604630657643345</v>
      </c>
      <c r="D56" s="163">
        <v>0.26869174939556811</v>
      </c>
      <c r="E56" s="162">
        <v>4.6201641521585103E-2</v>
      </c>
      <c r="F56" s="163">
        <v>0.11550410380396275</v>
      </c>
      <c r="G56" s="164">
        <v>1.1550410380396276E-2</v>
      </c>
      <c r="I56" s="34"/>
    </row>
    <row r="57" spans="1:9">
      <c r="A57" s="161" t="s">
        <v>365</v>
      </c>
      <c r="B57" s="162">
        <v>0</v>
      </c>
      <c r="C57" s="163">
        <v>0</v>
      </c>
      <c r="D57" s="163">
        <v>1</v>
      </c>
      <c r="E57" s="162">
        <v>0</v>
      </c>
      <c r="F57" s="163">
        <v>0</v>
      </c>
      <c r="G57" s="164">
        <v>0</v>
      </c>
      <c r="I57" s="34"/>
    </row>
    <row r="58" spans="1:9">
      <c r="A58" s="161" t="s">
        <v>366</v>
      </c>
      <c r="B58" s="162">
        <v>0</v>
      </c>
      <c r="C58" s="163">
        <v>0</v>
      </c>
      <c r="D58" s="163">
        <v>1</v>
      </c>
      <c r="E58" s="162">
        <v>0</v>
      </c>
      <c r="F58" s="163">
        <v>0</v>
      </c>
      <c r="G58" s="164">
        <v>0</v>
      </c>
      <c r="I58" s="34"/>
    </row>
    <row r="59" spans="1:9">
      <c r="A59" s="161" t="s">
        <v>367</v>
      </c>
      <c r="B59" s="162">
        <v>0</v>
      </c>
      <c r="C59" s="163">
        <v>0.46432414766159957</v>
      </c>
      <c r="D59" s="163">
        <v>0</v>
      </c>
      <c r="E59" s="162">
        <v>0</v>
      </c>
      <c r="F59" s="163">
        <v>0.53567585233840043</v>
      </c>
      <c r="G59" s="164">
        <v>0</v>
      </c>
      <c r="I59" s="34"/>
    </row>
    <row r="60" spans="1:9">
      <c r="A60" s="161" t="s">
        <v>368</v>
      </c>
      <c r="B60" s="162">
        <v>0</v>
      </c>
      <c r="C60" s="163">
        <v>0</v>
      </c>
      <c r="D60" s="163">
        <v>0.52637970584266636</v>
      </c>
      <c r="E60" s="162">
        <v>0</v>
      </c>
      <c r="F60" s="163">
        <v>0.47362029415733375</v>
      </c>
      <c r="G60" s="164">
        <v>0</v>
      </c>
      <c r="I60" s="34"/>
    </row>
    <row r="61" spans="1:9">
      <c r="A61" s="161" t="s">
        <v>369</v>
      </c>
      <c r="B61" s="162">
        <v>6.2005788322054181E-2</v>
      </c>
      <c r="C61" s="163">
        <v>0.49604630657643345</v>
      </c>
      <c r="D61" s="163">
        <v>0.26869174939556811</v>
      </c>
      <c r="E61" s="162">
        <v>4.6201641521585103E-2</v>
      </c>
      <c r="F61" s="163">
        <v>0.11550410380396275</v>
      </c>
      <c r="G61" s="164">
        <v>1.1550410380396276E-2</v>
      </c>
      <c r="I61" s="34"/>
    </row>
    <row r="62" spans="1:9">
      <c r="A62" s="161" t="s">
        <v>370</v>
      </c>
      <c r="B62" s="162">
        <v>0.12425531914893617</v>
      </c>
      <c r="C62" s="163">
        <v>0.46808510638297873</v>
      </c>
      <c r="D62" s="163">
        <v>0.4076595744680851</v>
      </c>
      <c r="E62" s="162">
        <v>0</v>
      </c>
      <c r="F62" s="163">
        <v>0</v>
      </c>
      <c r="G62" s="164">
        <v>0</v>
      </c>
      <c r="I62" s="34"/>
    </row>
    <row r="63" spans="1:9">
      <c r="A63" s="161" t="s">
        <v>371</v>
      </c>
      <c r="B63" s="162">
        <v>0.12425531914893617</v>
      </c>
      <c r="C63" s="163">
        <v>0.46808510638297873</v>
      </c>
      <c r="D63" s="163">
        <v>0.4076595744680851</v>
      </c>
      <c r="E63" s="162">
        <v>0</v>
      </c>
      <c r="F63" s="163">
        <v>0</v>
      </c>
      <c r="G63" s="164">
        <v>0</v>
      </c>
      <c r="I63" s="34"/>
    </row>
    <row r="64" spans="1:9">
      <c r="A64" s="161" t="s">
        <v>372</v>
      </c>
      <c r="B64" s="162">
        <v>0.12425531914893617</v>
      </c>
      <c r="C64" s="163">
        <v>0.46808510638297873</v>
      </c>
      <c r="D64" s="163">
        <v>0.4076595744680851</v>
      </c>
      <c r="E64" s="162">
        <v>0</v>
      </c>
      <c r="F64" s="163">
        <v>0</v>
      </c>
      <c r="G64" s="164">
        <v>0</v>
      </c>
      <c r="I64" s="34"/>
    </row>
    <row r="65" spans="1:9">
      <c r="A65" s="161" t="s">
        <v>373</v>
      </c>
      <c r="B65" s="162">
        <v>6.2005788322054181E-2</v>
      </c>
      <c r="C65" s="163">
        <v>0.49604630657643345</v>
      </c>
      <c r="D65" s="163">
        <v>0.26869174939556811</v>
      </c>
      <c r="E65" s="162">
        <v>4.6201641521585103E-2</v>
      </c>
      <c r="F65" s="163">
        <v>0.11550410380396275</v>
      </c>
      <c r="G65" s="164">
        <v>1.1550410380396276E-2</v>
      </c>
      <c r="I65" s="34"/>
    </row>
    <row r="66" spans="1:9">
      <c r="A66" s="161" t="s">
        <v>374</v>
      </c>
      <c r="B66" s="162">
        <v>6.2005788322054181E-2</v>
      </c>
      <c r="C66" s="163">
        <v>0.49604630657643345</v>
      </c>
      <c r="D66" s="163">
        <v>0.26869174939556811</v>
      </c>
      <c r="E66" s="162">
        <v>4.6201641521585103E-2</v>
      </c>
      <c r="F66" s="163">
        <v>0.11550410380396275</v>
      </c>
      <c r="G66" s="164">
        <v>1.1550410380396276E-2</v>
      </c>
      <c r="I66" s="34"/>
    </row>
    <row r="67" spans="1:9">
      <c r="A67" s="161" t="s">
        <v>375</v>
      </c>
      <c r="B67" s="162">
        <v>0</v>
      </c>
      <c r="C67" s="163">
        <v>1</v>
      </c>
      <c r="D67" s="163">
        <v>0</v>
      </c>
      <c r="E67" s="162">
        <v>0</v>
      </c>
      <c r="F67" s="163">
        <v>0</v>
      </c>
      <c r="G67" s="164">
        <v>0</v>
      </c>
      <c r="I67" s="34"/>
    </row>
    <row r="68" spans="1:9">
      <c r="A68" s="161" t="s">
        <v>376</v>
      </c>
      <c r="B68" s="162">
        <v>6.2005788322054181E-2</v>
      </c>
      <c r="C68" s="163">
        <v>0.49604630657643345</v>
      </c>
      <c r="D68" s="163">
        <v>0.26869174939556811</v>
      </c>
      <c r="E68" s="162">
        <v>4.6201641521585103E-2</v>
      </c>
      <c r="F68" s="163">
        <v>0.11550410380396275</v>
      </c>
      <c r="G68" s="164">
        <v>1.1550410380396276E-2</v>
      </c>
      <c r="I68" s="34"/>
    </row>
    <row r="69" spans="1:9">
      <c r="A69" s="161" t="s">
        <v>377</v>
      </c>
      <c r="B69" s="162">
        <v>0</v>
      </c>
      <c r="C69" s="163">
        <v>1</v>
      </c>
      <c r="D69" s="163">
        <v>0</v>
      </c>
      <c r="E69" s="162">
        <v>0</v>
      </c>
      <c r="F69" s="163">
        <v>0</v>
      </c>
      <c r="G69" s="164">
        <v>0</v>
      </c>
      <c r="I69" s="34"/>
    </row>
    <row r="70" spans="1:9">
      <c r="A70" s="161" t="s">
        <v>378</v>
      </c>
      <c r="B70" s="162">
        <v>0</v>
      </c>
      <c r="C70" s="163">
        <v>0.30232076119864071</v>
      </c>
      <c r="D70" s="163">
        <v>0</v>
      </c>
      <c r="E70" s="162">
        <v>0</v>
      </c>
      <c r="F70" s="163">
        <v>0.69767923880135929</v>
      </c>
      <c r="G70" s="164">
        <v>0</v>
      </c>
      <c r="I70" s="34"/>
    </row>
    <row r="71" spans="1:9">
      <c r="A71" s="161" t="s">
        <v>379</v>
      </c>
      <c r="B71" s="162">
        <v>2.2563663271362815E-2</v>
      </c>
      <c r="C71" s="163">
        <v>0.31137855314480689</v>
      </c>
      <c r="D71" s="163">
        <v>0.27076395925635383</v>
      </c>
      <c r="E71" s="162">
        <v>5.8804039982599809E-2</v>
      </c>
      <c r="F71" s="163">
        <v>0.21561481326953263</v>
      </c>
      <c r="G71" s="164">
        <v>0.12087497107534405</v>
      </c>
      <c r="I71" s="34"/>
    </row>
    <row r="72" spans="1:9">
      <c r="A72" s="161" t="s">
        <v>380</v>
      </c>
      <c r="B72" s="162">
        <v>1</v>
      </c>
      <c r="C72" s="163">
        <v>0</v>
      </c>
      <c r="D72" s="163">
        <v>0</v>
      </c>
      <c r="E72" s="162">
        <v>0</v>
      </c>
      <c r="F72" s="163">
        <v>0</v>
      </c>
      <c r="G72" s="164">
        <v>0</v>
      </c>
      <c r="I72" s="34"/>
    </row>
    <row r="73" spans="1:9">
      <c r="A73" s="161" t="s">
        <v>381</v>
      </c>
      <c r="B73" s="162">
        <v>1</v>
      </c>
      <c r="C73" s="163">
        <v>0</v>
      </c>
      <c r="D73" s="163">
        <v>0</v>
      </c>
      <c r="E73" s="162">
        <v>0</v>
      </c>
      <c r="F73" s="163">
        <v>0</v>
      </c>
      <c r="G73" s="164">
        <v>0</v>
      </c>
      <c r="I73" s="34"/>
    </row>
    <row r="74" spans="1:9">
      <c r="A74" s="161" t="s">
        <v>382</v>
      </c>
      <c r="B74" s="162">
        <v>1</v>
      </c>
      <c r="C74" s="163">
        <v>0</v>
      </c>
      <c r="D74" s="163">
        <v>0</v>
      </c>
      <c r="E74" s="162">
        <v>0</v>
      </c>
      <c r="F74" s="163">
        <v>0</v>
      </c>
      <c r="G74" s="164">
        <v>0</v>
      </c>
      <c r="I74" s="34"/>
    </row>
    <row r="75" spans="1:9">
      <c r="A75" s="161" t="s">
        <v>383</v>
      </c>
      <c r="B75" s="162">
        <v>0</v>
      </c>
      <c r="C75" s="163">
        <v>7.4536614946001681E-2</v>
      </c>
      <c r="D75" s="163">
        <v>0.34688193878716167</v>
      </c>
      <c r="E75" s="162">
        <v>4.3177719870659444E-3</v>
      </c>
      <c r="F75" s="163">
        <v>0.40155279479713285</v>
      </c>
      <c r="G75" s="164">
        <v>0.17271087948263777</v>
      </c>
      <c r="I75" s="34"/>
    </row>
    <row r="76" spans="1:9">
      <c r="A76" s="161" t="s">
        <v>384</v>
      </c>
      <c r="B76" s="162">
        <v>0</v>
      </c>
      <c r="C76" s="163">
        <v>7.4536614946001681E-2</v>
      </c>
      <c r="D76" s="163">
        <v>0.34688193878716167</v>
      </c>
      <c r="E76" s="162">
        <v>4.3177719870659444E-3</v>
      </c>
      <c r="F76" s="163">
        <v>0.40155279479713285</v>
      </c>
      <c r="G76" s="164">
        <v>0.17271087948263777</v>
      </c>
      <c r="I76" s="34"/>
    </row>
    <row r="77" spans="1:9">
      <c r="A77" s="161" t="s">
        <v>385</v>
      </c>
      <c r="B77" s="162">
        <v>0</v>
      </c>
      <c r="C77" s="163">
        <v>7.4536614946001681E-2</v>
      </c>
      <c r="D77" s="163">
        <v>0.34688193878716167</v>
      </c>
      <c r="E77" s="162">
        <v>4.3177719870659444E-3</v>
      </c>
      <c r="F77" s="163">
        <v>0.40155279479713285</v>
      </c>
      <c r="G77" s="164">
        <v>0.17271087948263777</v>
      </c>
      <c r="I77" s="34"/>
    </row>
    <row r="78" spans="1:9">
      <c r="A78" s="161" t="s">
        <v>386</v>
      </c>
      <c r="B78" s="162">
        <v>0</v>
      </c>
      <c r="C78" s="163">
        <v>7.4536614946001681E-2</v>
      </c>
      <c r="D78" s="163">
        <v>0.34688193878716167</v>
      </c>
      <c r="E78" s="162">
        <v>4.3177719870659444E-3</v>
      </c>
      <c r="F78" s="163">
        <v>0.40155279479713285</v>
      </c>
      <c r="G78" s="164">
        <v>0.17271087948263777</v>
      </c>
      <c r="I78" s="34"/>
    </row>
    <row r="79" spans="1:9">
      <c r="A79" s="161" t="s">
        <v>387</v>
      </c>
      <c r="B79" s="162">
        <v>0</v>
      </c>
      <c r="C79" s="163">
        <v>7.4536614946001681E-2</v>
      </c>
      <c r="D79" s="163">
        <v>0.34688193878716167</v>
      </c>
      <c r="E79" s="162">
        <v>4.3177719870659444E-3</v>
      </c>
      <c r="F79" s="163">
        <v>0.40155279479713285</v>
      </c>
      <c r="G79" s="164">
        <v>0.17271087948263777</v>
      </c>
      <c r="I79" s="34"/>
    </row>
    <row r="80" spans="1:9">
      <c r="A80" s="161" t="s">
        <v>388</v>
      </c>
      <c r="B80" s="162">
        <v>0</v>
      </c>
      <c r="C80" s="163">
        <v>0.42141855373316334</v>
      </c>
      <c r="D80" s="163">
        <v>0</v>
      </c>
      <c r="E80" s="162">
        <v>0</v>
      </c>
      <c r="F80" s="163">
        <v>0.57858144626683661</v>
      </c>
      <c r="G80" s="164">
        <v>0</v>
      </c>
      <c r="I80" s="34"/>
    </row>
    <row r="81" spans="1:9">
      <c r="A81" s="161" t="s">
        <v>389</v>
      </c>
      <c r="B81" s="162">
        <v>0</v>
      </c>
      <c r="C81" s="163">
        <v>7.4536614946001681E-2</v>
      </c>
      <c r="D81" s="163">
        <v>0.34688193878716167</v>
      </c>
      <c r="E81" s="162">
        <v>4.3177719870659444E-3</v>
      </c>
      <c r="F81" s="163">
        <v>0.40155279479713285</v>
      </c>
      <c r="G81" s="164">
        <v>0.17271087948263777</v>
      </c>
      <c r="I81" s="34"/>
    </row>
    <row r="82" spans="1:9">
      <c r="A82" s="161" t="s">
        <v>390</v>
      </c>
      <c r="B82" s="162">
        <v>0</v>
      </c>
      <c r="C82" s="163">
        <v>7.4536614946001681E-2</v>
      </c>
      <c r="D82" s="163">
        <v>0.34688193878716167</v>
      </c>
      <c r="E82" s="162">
        <v>4.3177719870659444E-3</v>
      </c>
      <c r="F82" s="163">
        <v>0.40155279479713285</v>
      </c>
      <c r="G82" s="164">
        <v>0.17271087948263777</v>
      </c>
      <c r="I82" s="34"/>
    </row>
    <row r="83" spans="1:9">
      <c r="A83" s="161" t="s">
        <v>391</v>
      </c>
      <c r="B83" s="162">
        <v>0</v>
      </c>
      <c r="C83" s="163">
        <v>7.4536614946001681E-2</v>
      </c>
      <c r="D83" s="163">
        <v>0.34688193878716167</v>
      </c>
      <c r="E83" s="162">
        <v>4.3177719870659444E-3</v>
      </c>
      <c r="F83" s="163">
        <v>0.40155279479713285</v>
      </c>
      <c r="G83" s="164">
        <v>0.17271087948263777</v>
      </c>
      <c r="I83" s="34"/>
    </row>
    <row r="84" spans="1:9">
      <c r="A84" s="161" t="s">
        <v>392</v>
      </c>
      <c r="B84" s="162">
        <v>0</v>
      </c>
      <c r="C84" s="163">
        <v>1</v>
      </c>
      <c r="D84" s="163">
        <v>0</v>
      </c>
      <c r="E84" s="162">
        <v>0</v>
      </c>
      <c r="F84" s="163">
        <v>0</v>
      </c>
      <c r="G84" s="164">
        <v>0</v>
      </c>
      <c r="I84" s="34"/>
    </row>
    <row r="85" spans="1:9">
      <c r="A85" s="161" t="s">
        <v>393</v>
      </c>
      <c r="B85" s="162">
        <v>0</v>
      </c>
      <c r="C85" s="163">
        <v>0.30608434494047049</v>
      </c>
      <c r="D85" s="163">
        <v>6.6180398906047669E-2</v>
      </c>
      <c r="E85" s="162">
        <v>0.27737139225386409</v>
      </c>
      <c r="F85" s="163">
        <v>0.23357590926641186</v>
      </c>
      <c r="G85" s="164">
        <v>0.11678795463320593</v>
      </c>
      <c r="I85" s="34"/>
    </row>
    <row r="86" spans="1:9">
      <c r="A86" s="161" t="s">
        <v>394</v>
      </c>
      <c r="B86" s="162">
        <v>0</v>
      </c>
      <c r="C86" s="163">
        <v>0.30608434494047049</v>
      </c>
      <c r="D86" s="163">
        <v>6.6180398906047669E-2</v>
      </c>
      <c r="E86" s="162">
        <v>0.27737139225386409</v>
      </c>
      <c r="F86" s="163">
        <v>0.23357590926641186</v>
      </c>
      <c r="G86" s="164">
        <v>0.11678795463320593</v>
      </c>
      <c r="I86" s="34"/>
    </row>
    <row r="87" spans="1:9">
      <c r="A87" s="161" t="s">
        <v>395</v>
      </c>
      <c r="B87" s="162">
        <v>0</v>
      </c>
      <c r="C87" s="163">
        <v>0.30608434494047049</v>
      </c>
      <c r="D87" s="163">
        <v>6.6180398906047669E-2</v>
      </c>
      <c r="E87" s="162">
        <v>0.27737139225386409</v>
      </c>
      <c r="F87" s="163">
        <v>0.23357590926641186</v>
      </c>
      <c r="G87" s="164">
        <v>0.11678795463320593</v>
      </c>
      <c r="I87" s="34"/>
    </row>
    <row r="88" spans="1:9">
      <c r="A88" s="161" t="s">
        <v>396</v>
      </c>
      <c r="B88" s="162">
        <v>0</v>
      </c>
      <c r="C88" s="163">
        <v>0.30608434494047049</v>
      </c>
      <c r="D88" s="163">
        <v>6.6180398906047669E-2</v>
      </c>
      <c r="E88" s="162">
        <v>0.27737139225386409</v>
      </c>
      <c r="F88" s="163">
        <v>0.23357590926641186</v>
      </c>
      <c r="G88" s="164">
        <v>0.11678795463320593</v>
      </c>
      <c r="I88" s="34"/>
    </row>
    <row r="89" spans="1:9">
      <c r="A89" s="161" t="s">
        <v>397</v>
      </c>
      <c r="B89" s="162">
        <v>0</v>
      </c>
      <c r="C89" s="163">
        <v>0.30608434494047049</v>
      </c>
      <c r="D89" s="163">
        <v>6.6180398906047669E-2</v>
      </c>
      <c r="E89" s="162">
        <v>0.27737139225386409</v>
      </c>
      <c r="F89" s="163">
        <v>0.23357590926641186</v>
      </c>
      <c r="G89" s="164">
        <v>0.11678795463320593</v>
      </c>
      <c r="I89" s="34"/>
    </row>
    <row r="90" spans="1:9">
      <c r="A90" s="161" t="s">
        <v>398</v>
      </c>
      <c r="B90" s="162">
        <v>0</v>
      </c>
      <c r="C90" s="163">
        <v>0.30608434494047049</v>
      </c>
      <c r="D90" s="163">
        <v>6.6180398906047669E-2</v>
      </c>
      <c r="E90" s="162">
        <v>0.27737139225386409</v>
      </c>
      <c r="F90" s="163">
        <v>0.23357590926641186</v>
      </c>
      <c r="G90" s="164">
        <v>0.11678795463320593</v>
      </c>
      <c r="I90" s="34"/>
    </row>
    <row r="91" spans="1:9">
      <c r="A91" s="161" t="s">
        <v>399</v>
      </c>
      <c r="B91" s="162">
        <v>0</v>
      </c>
      <c r="C91" s="163">
        <v>0.30608434494047049</v>
      </c>
      <c r="D91" s="163">
        <v>6.6180398906047669E-2</v>
      </c>
      <c r="E91" s="162">
        <v>0.27737139225386409</v>
      </c>
      <c r="F91" s="163">
        <v>0.23357590926641186</v>
      </c>
      <c r="G91" s="164">
        <v>0.11678795463320593</v>
      </c>
      <c r="I91" s="34"/>
    </row>
    <row r="92" spans="1:9">
      <c r="A92" s="161" t="s">
        <v>400</v>
      </c>
      <c r="B92" s="162">
        <v>6.2005788322054181E-2</v>
      </c>
      <c r="C92" s="163">
        <v>0.49604630657643345</v>
      </c>
      <c r="D92" s="163">
        <v>0.26869174939556811</v>
      </c>
      <c r="E92" s="162">
        <v>4.6201641521585103E-2</v>
      </c>
      <c r="F92" s="163">
        <v>0.11550410380396275</v>
      </c>
      <c r="G92" s="164">
        <v>1.1550410380396276E-2</v>
      </c>
      <c r="I92" s="34"/>
    </row>
    <row r="93" spans="1:9">
      <c r="A93" s="161" t="s">
        <v>401</v>
      </c>
      <c r="B93" s="162">
        <v>0</v>
      </c>
      <c r="C93" s="163">
        <v>0</v>
      </c>
      <c r="D93" s="163">
        <v>0.82674384429405579</v>
      </c>
      <c r="E93" s="162">
        <v>4.6201641521585103E-2</v>
      </c>
      <c r="F93" s="163">
        <v>0.11550410380396275</v>
      </c>
      <c r="G93" s="164">
        <v>1.1550410380396276E-2</v>
      </c>
      <c r="I93" s="34"/>
    </row>
    <row r="94" spans="1:9">
      <c r="A94" s="161" t="s">
        <v>402</v>
      </c>
      <c r="B94" s="162">
        <v>0</v>
      </c>
      <c r="C94" s="163">
        <v>0.30670732589170091</v>
      </c>
      <c r="D94" s="163">
        <v>0.36804879107004107</v>
      </c>
      <c r="E94" s="162">
        <v>0</v>
      </c>
      <c r="F94" s="163">
        <v>0.28458839765847571</v>
      </c>
      <c r="G94" s="164">
        <v>4.0655485379782245E-2</v>
      </c>
      <c r="I94" s="34"/>
    </row>
    <row r="95" spans="1:9">
      <c r="A95" s="161" t="s">
        <v>403</v>
      </c>
      <c r="B95" s="162">
        <v>0</v>
      </c>
      <c r="C95" s="163">
        <v>0.30670732589170091</v>
      </c>
      <c r="D95" s="163">
        <v>0.36804879107004107</v>
      </c>
      <c r="E95" s="162">
        <v>0</v>
      </c>
      <c r="F95" s="163">
        <v>0.28458839765847571</v>
      </c>
      <c r="G95" s="164">
        <v>4.0655485379782245E-2</v>
      </c>
      <c r="I95" s="34"/>
    </row>
    <row r="96" spans="1:9">
      <c r="A96" s="161" t="s">
        <v>404</v>
      </c>
      <c r="B96" s="162">
        <v>0</v>
      </c>
      <c r="C96" s="163">
        <v>0</v>
      </c>
      <c r="D96" s="163">
        <v>0.46196767573114422</v>
      </c>
      <c r="E96" s="162">
        <v>0</v>
      </c>
      <c r="F96" s="163">
        <v>0.53803232426885583</v>
      </c>
      <c r="G96" s="164">
        <v>0</v>
      </c>
      <c r="I96" s="34"/>
    </row>
    <row r="97" spans="1:9">
      <c r="A97" s="161" t="s">
        <v>405</v>
      </c>
      <c r="B97" s="162">
        <v>0</v>
      </c>
      <c r="C97" s="163">
        <v>0.30670732589170091</v>
      </c>
      <c r="D97" s="163">
        <v>0.36804879107004107</v>
      </c>
      <c r="E97" s="162">
        <v>0</v>
      </c>
      <c r="F97" s="163">
        <v>0.28458839765847571</v>
      </c>
      <c r="G97" s="164">
        <v>4.0655485379782245E-2</v>
      </c>
      <c r="I97" s="34"/>
    </row>
    <row r="98" spans="1:9">
      <c r="A98" s="161" t="s">
        <v>406</v>
      </c>
      <c r="B98" s="162">
        <v>0</v>
      </c>
      <c r="C98" s="163">
        <v>0.30670732589170091</v>
      </c>
      <c r="D98" s="163">
        <v>0.36804879107004107</v>
      </c>
      <c r="E98" s="162">
        <v>0</v>
      </c>
      <c r="F98" s="163">
        <v>0.28458839765847571</v>
      </c>
      <c r="G98" s="164">
        <v>4.0655485379782245E-2</v>
      </c>
      <c r="I98" s="34"/>
    </row>
    <row r="99" spans="1:9">
      <c r="A99" s="161" t="s">
        <v>407</v>
      </c>
      <c r="B99" s="162">
        <v>0</v>
      </c>
      <c r="C99" s="163">
        <v>0.30670732589170091</v>
      </c>
      <c r="D99" s="163">
        <v>0.36804879107004107</v>
      </c>
      <c r="E99" s="162">
        <v>0</v>
      </c>
      <c r="F99" s="163">
        <v>0.28458839765847571</v>
      </c>
      <c r="G99" s="164">
        <v>4.0655485379782245E-2</v>
      </c>
      <c r="I99" s="34"/>
    </row>
    <row r="100" spans="1:9">
      <c r="A100" s="161" t="s">
        <v>408</v>
      </c>
      <c r="B100" s="162">
        <v>0</v>
      </c>
      <c r="C100" s="163">
        <v>0.30670732589170091</v>
      </c>
      <c r="D100" s="163">
        <v>0.36804879107004107</v>
      </c>
      <c r="E100" s="162">
        <v>0</v>
      </c>
      <c r="F100" s="163">
        <v>0.28458839765847571</v>
      </c>
      <c r="G100" s="164">
        <v>4.0655485379782245E-2</v>
      </c>
      <c r="I100" s="34"/>
    </row>
    <row r="101" spans="1:9">
      <c r="A101" s="161" t="s">
        <v>409</v>
      </c>
      <c r="B101" s="162">
        <v>0</v>
      </c>
      <c r="C101" s="163">
        <v>0.30670732589170091</v>
      </c>
      <c r="D101" s="163">
        <v>0.36804879107004107</v>
      </c>
      <c r="E101" s="162">
        <v>0</v>
      </c>
      <c r="F101" s="163">
        <v>0.28458839765847571</v>
      </c>
      <c r="G101" s="164">
        <v>4.0655485379782245E-2</v>
      </c>
      <c r="I101" s="34"/>
    </row>
    <row r="102" spans="1:9">
      <c r="A102" s="161" t="s">
        <v>410</v>
      </c>
      <c r="B102" s="162">
        <v>0</v>
      </c>
      <c r="C102" s="163">
        <v>0.39613267558254661</v>
      </c>
      <c r="D102" s="163">
        <v>0</v>
      </c>
      <c r="E102" s="162">
        <v>0</v>
      </c>
      <c r="F102" s="163">
        <v>0.60386732441745328</v>
      </c>
      <c r="G102" s="164">
        <v>0</v>
      </c>
      <c r="I102" s="34"/>
    </row>
    <row r="103" spans="1:9">
      <c r="A103" s="161" t="s">
        <v>411</v>
      </c>
      <c r="B103" s="162">
        <v>0</v>
      </c>
      <c r="C103" s="163">
        <v>0.30670732589170091</v>
      </c>
      <c r="D103" s="163">
        <v>0.36804879107004107</v>
      </c>
      <c r="E103" s="162">
        <v>0</v>
      </c>
      <c r="F103" s="163">
        <v>0.28458839765847571</v>
      </c>
      <c r="G103" s="164">
        <v>4.0655485379782245E-2</v>
      </c>
      <c r="I103" s="34"/>
    </row>
    <row r="104" spans="1:9">
      <c r="A104" s="161" t="s">
        <v>412</v>
      </c>
      <c r="B104" s="162">
        <v>0</v>
      </c>
      <c r="C104" s="163">
        <v>0.30670732589170091</v>
      </c>
      <c r="D104" s="163">
        <v>0.36804879107004107</v>
      </c>
      <c r="E104" s="162">
        <v>0</v>
      </c>
      <c r="F104" s="163">
        <v>0.28458839765847571</v>
      </c>
      <c r="G104" s="164">
        <v>4.0655485379782245E-2</v>
      </c>
      <c r="I104" s="34"/>
    </row>
    <row r="105" spans="1:9">
      <c r="A105" s="161" t="s">
        <v>413</v>
      </c>
      <c r="B105" s="162">
        <v>0</v>
      </c>
      <c r="C105" s="163">
        <v>0.30670732589170091</v>
      </c>
      <c r="D105" s="163">
        <v>0.36804879107004107</v>
      </c>
      <c r="E105" s="162">
        <v>0</v>
      </c>
      <c r="F105" s="163">
        <v>0.28458839765847571</v>
      </c>
      <c r="G105" s="164">
        <v>4.0655485379782245E-2</v>
      </c>
      <c r="I105" s="34"/>
    </row>
    <row r="106" spans="1:9">
      <c r="A106" s="161" t="s">
        <v>414</v>
      </c>
      <c r="B106" s="162">
        <v>0</v>
      </c>
      <c r="C106" s="163">
        <v>0.30670732589170091</v>
      </c>
      <c r="D106" s="163">
        <v>0.36804879107004107</v>
      </c>
      <c r="E106" s="162">
        <v>0</v>
      </c>
      <c r="F106" s="163">
        <v>0.28458839765847571</v>
      </c>
      <c r="G106" s="164">
        <v>4.0655485379782245E-2</v>
      </c>
      <c r="I106" s="34"/>
    </row>
    <row r="107" spans="1:9">
      <c r="A107" s="161" t="s">
        <v>415</v>
      </c>
      <c r="B107" s="162">
        <v>0</v>
      </c>
      <c r="C107" s="163">
        <v>0.30670732589170091</v>
      </c>
      <c r="D107" s="163">
        <v>0.36804879107004107</v>
      </c>
      <c r="E107" s="162">
        <v>0</v>
      </c>
      <c r="F107" s="163">
        <v>0.28458839765847571</v>
      </c>
      <c r="G107" s="164">
        <v>4.0655485379782245E-2</v>
      </c>
      <c r="I107" s="34"/>
    </row>
    <row r="108" spans="1:9">
      <c r="A108" s="161" t="s">
        <v>416</v>
      </c>
      <c r="B108" s="162">
        <v>0</v>
      </c>
      <c r="C108" s="163">
        <v>0.30670732589170091</v>
      </c>
      <c r="D108" s="163">
        <v>0.36804879107004107</v>
      </c>
      <c r="E108" s="162">
        <v>0</v>
      </c>
      <c r="F108" s="163">
        <v>0.28458839765847571</v>
      </c>
      <c r="G108" s="164">
        <v>4.0655485379782245E-2</v>
      </c>
      <c r="I108" s="34"/>
    </row>
    <row r="109" spans="1:9">
      <c r="A109" s="161" t="s">
        <v>417</v>
      </c>
      <c r="B109" s="162">
        <v>0</v>
      </c>
      <c r="C109" s="163">
        <v>0.28811691884456669</v>
      </c>
      <c r="D109" s="163">
        <v>0.57623383768913339</v>
      </c>
      <c r="E109" s="162">
        <v>0</v>
      </c>
      <c r="F109" s="163">
        <v>6.7824621733149917E-2</v>
      </c>
      <c r="G109" s="164">
        <v>6.7824621733149917E-2</v>
      </c>
      <c r="I109" s="34"/>
    </row>
    <row r="110" spans="1:9">
      <c r="A110" s="161" t="s">
        <v>418</v>
      </c>
      <c r="B110" s="162">
        <v>0</v>
      </c>
      <c r="C110" s="163">
        <v>0.30670732589170091</v>
      </c>
      <c r="D110" s="163">
        <v>0.36804879107004107</v>
      </c>
      <c r="E110" s="162">
        <v>0</v>
      </c>
      <c r="F110" s="163">
        <v>0.28458839765847571</v>
      </c>
      <c r="G110" s="164">
        <v>4.0655485379782245E-2</v>
      </c>
      <c r="I110" s="34"/>
    </row>
    <row r="111" spans="1:9">
      <c r="A111" s="161" t="s">
        <v>419</v>
      </c>
      <c r="B111" s="162">
        <v>0</v>
      </c>
      <c r="C111" s="163">
        <v>0.30670732589170091</v>
      </c>
      <c r="D111" s="163">
        <v>0.36804879107004107</v>
      </c>
      <c r="E111" s="162">
        <v>0</v>
      </c>
      <c r="F111" s="163">
        <v>0.28458839765847571</v>
      </c>
      <c r="G111" s="164">
        <v>4.0655485379782245E-2</v>
      </c>
      <c r="I111" s="34"/>
    </row>
    <row r="112" spans="1:9">
      <c r="A112" s="161" t="s">
        <v>420</v>
      </c>
      <c r="B112" s="162">
        <v>0</v>
      </c>
      <c r="C112" s="163">
        <v>0.30670732589170091</v>
      </c>
      <c r="D112" s="163">
        <v>0.36804879107004107</v>
      </c>
      <c r="E112" s="162">
        <v>0</v>
      </c>
      <c r="F112" s="163">
        <v>0.28458839765847571</v>
      </c>
      <c r="G112" s="164">
        <v>4.0655485379782245E-2</v>
      </c>
      <c r="I112" s="34"/>
    </row>
    <row r="113" spans="1:9">
      <c r="A113" s="161" t="s">
        <v>421</v>
      </c>
      <c r="B113" s="162">
        <v>0</v>
      </c>
      <c r="C113" s="163">
        <v>0.30670732589170091</v>
      </c>
      <c r="D113" s="163">
        <v>0.36804879107004107</v>
      </c>
      <c r="E113" s="162">
        <v>0</v>
      </c>
      <c r="F113" s="163">
        <v>0.28458839765847571</v>
      </c>
      <c r="G113" s="164">
        <v>4.0655485379782245E-2</v>
      </c>
      <c r="I113" s="34"/>
    </row>
    <row r="114" spans="1:9">
      <c r="A114" s="161" t="s">
        <v>422</v>
      </c>
      <c r="B114" s="162">
        <v>0</v>
      </c>
      <c r="C114" s="163">
        <v>0.30670732589170091</v>
      </c>
      <c r="D114" s="163">
        <v>0.36804879107004107</v>
      </c>
      <c r="E114" s="162">
        <v>0</v>
      </c>
      <c r="F114" s="163">
        <v>0.28458839765847571</v>
      </c>
      <c r="G114" s="164">
        <v>4.0655485379782245E-2</v>
      </c>
      <c r="I114" s="34"/>
    </row>
    <row r="115" spans="1:9">
      <c r="A115" s="161" t="s">
        <v>423</v>
      </c>
      <c r="B115" s="162">
        <v>0</v>
      </c>
      <c r="C115" s="163">
        <v>0.30670732589170091</v>
      </c>
      <c r="D115" s="163">
        <v>0.36804879107004107</v>
      </c>
      <c r="E115" s="162">
        <v>0</v>
      </c>
      <c r="F115" s="163">
        <v>0.28458839765847571</v>
      </c>
      <c r="G115" s="164">
        <v>4.0655485379782245E-2</v>
      </c>
      <c r="I115" s="34"/>
    </row>
    <row r="116" spans="1:9">
      <c r="A116" s="161" t="s">
        <v>424</v>
      </c>
      <c r="B116" s="162">
        <v>0</v>
      </c>
      <c r="C116" s="163">
        <v>0.30670732589170091</v>
      </c>
      <c r="D116" s="163">
        <v>0.36804879107004107</v>
      </c>
      <c r="E116" s="162">
        <v>0</v>
      </c>
      <c r="F116" s="163">
        <v>0.28458839765847571</v>
      </c>
      <c r="G116" s="164">
        <v>4.0655485379782245E-2</v>
      </c>
      <c r="I116" s="34"/>
    </row>
    <row r="117" spans="1:9">
      <c r="A117" s="161" t="s">
        <v>425</v>
      </c>
      <c r="B117" s="162">
        <v>0</v>
      </c>
      <c r="C117" s="163">
        <v>0.30670732589170091</v>
      </c>
      <c r="D117" s="163">
        <v>0.36804879107004107</v>
      </c>
      <c r="E117" s="162">
        <v>0</v>
      </c>
      <c r="F117" s="163">
        <v>0.28458839765847571</v>
      </c>
      <c r="G117" s="164">
        <v>4.0655485379782245E-2</v>
      </c>
      <c r="I117" s="34"/>
    </row>
    <row r="118" spans="1:9">
      <c r="A118" s="161" t="s">
        <v>426</v>
      </c>
      <c r="B118" s="162">
        <v>0</v>
      </c>
      <c r="C118" s="163">
        <v>0.30670732589170091</v>
      </c>
      <c r="D118" s="163">
        <v>0.36804879107004107</v>
      </c>
      <c r="E118" s="162">
        <v>0</v>
      </c>
      <c r="F118" s="163">
        <v>0.28458839765847571</v>
      </c>
      <c r="G118" s="164">
        <v>4.0655485379782245E-2</v>
      </c>
      <c r="I118" s="34"/>
    </row>
    <row r="119" spans="1:9">
      <c r="A119" s="161" t="s">
        <v>427</v>
      </c>
      <c r="B119" s="162">
        <v>0</v>
      </c>
      <c r="C119" s="163">
        <v>0.30670732589170091</v>
      </c>
      <c r="D119" s="163">
        <v>0.36804879107004107</v>
      </c>
      <c r="E119" s="162">
        <v>0</v>
      </c>
      <c r="F119" s="163">
        <v>0.28458839765847571</v>
      </c>
      <c r="G119" s="164">
        <v>4.0655485379782245E-2</v>
      </c>
      <c r="I119" s="34"/>
    </row>
    <row r="120" spans="1:9">
      <c r="A120" s="161" t="s">
        <v>428</v>
      </c>
      <c r="B120" s="162">
        <v>0</v>
      </c>
      <c r="C120" s="163">
        <v>0.30670732589170091</v>
      </c>
      <c r="D120" s="163">
        <v>0.36804879107004107</v>
      </c>
      <c r="E120" s="162">
        <v>0</v>
      </c>
      <c r="F120" s="163">
        <v>0.28458839765847571</v>
      </c>
      <c r="G120" s="164">
        <v>4.0655485379782245E-2</v>
      </c>
      <c r="I120" s="34"/>
    </row>
    <row r="121" spans="1:9">
      <c r="A121" s="161" t="s">
        <v>429</v>
      </c>
      <c r="B121" s="162">
        <v>0</v>
      </c>
      <c r="C121" s="163">
        <v>0.30670732589170091</v>
      </c>
      <c r="D121" s="163">
        <v>0.36804879107004107</v>
      </c>
      <c r="E121" s="162">
        <v>0</v>
      </c>
      <c r="F121" s="163">
        <v>0.28458839765847571</v>
      </c>
      <c r="G121" s="164">
        <v>4.0655485379782245E-2</v>
      </c>
      <c r="I121" s="34"/>
    </row>
    <row r="122" spans="1:9">
      <c r="A122" s="161" t="s">
        <v>430</v>
      </c>
      <c r="B122" s="162">
        <v>0</v>
      </c>
      <c r="C122" s="163">
        <v>0.30670732589170091</v>
      </c>
      <c r="D122" s="163">
        <v>0.36804879107004107</v>
      </c>
      <c r="E122" s="162">
        <v>0</v>
      </c>
      <c r="F122" s="163">
        <v>0.28458839765847571</v>
      </c>
      <c r="G122" s="164">
        <v>4.0655485379782245E-2</v>
      </c>
      <c r="I122" s="34"/>
    </row>
    <row r="123" spans="1:9">
      <c r="A123" s="161" t="s">
        <v>431</v>
      </c>
      <c r="B123" s="162">
        <v>0</v>
      </c>
      <c r="C123" s="163">
        <v>0.30670732589170091</v>
      </c>
      <c r="D123" s="163">
        <v>0.36804879107004107</v>
      </c>
      <c r="E123" s="162">
        <v>0</v>
      </c>
      <c r="F123" s="163">
        <v>0.28458839765847571</v>
      </c>
      <c r="G123" s="164">
        <v>4.0655485379782245E-2</v>
      </c>
      <c r="I123" s="34"/>
    </row>
    <row r="124" spans="1:9">
      <c r="A124" s="161" t="s">
        <v>432</v>
      </c>
      <c r="B124" s="162">
        <v>0</v>
      </c>
      <c r="C124" s="163">
        <v>0.30670732589170091</v>
      </c>
      <c r="D124" s="163">
        <v>0.36804879107004107</v>
      </c>
      <c r="E124" s="162">
        <v>0</v>
      </c>
      <c r="F124" s="163">
        <v>0.28458839765847571</v>
      </c>
      <c r="G124" s="164">
        <v>4.0655485379782245E-2</v>
      </c>
      <c r="I124" s="34"/>
    </row>
    <row r="125" spans="1:9">
      <c r="A125" s="161" t="s">
        <v>433</v>
      </c>
      <c r="B125" s="162">
        <v>0</v>
      </c>
      <c r="C125" s="163">
        <v>0.30670732589170091</v>
      </c>
      <c r="D125" s="163">
        <v>0.36804879107004107</v>
      </c>
      <c r="E125" s="162">
        <v>0</v>
      </c>
      <c r="F125" s="163">
        <v>0.28458839765847571</v>
      </c>
      <c r="G125" s="164">
        <v>4.0655485379782245E-2</v>
      </c>
      <c r="I125" s="34"/>
    </row>
    <row r="126" spans="1:9">
      <c r="A126" s="161" t="s">
        <v>434</v>
      </c>
      <c r="B126" s="162">
        <v>0</v>
      </c>
      <c r="C126" s="163">
        <v>0.11450254978116732</v>
      </c>
      <c r="D126" s="163">
        <v>0.76335033187444878</v>
      </c>
      <c r="E126" s="162">
        <v>0</v>
      </c>
      <c r="F126" s="163">
        <v>3.0536779586095939E-2</v>
      </c>
      <c r="G126" s="164">
        <v>9.1610338758287821E-2</v>
      </c>
      <c r="I126" s="34"/>
    </row>
    <row r="127" spans="1:9">
      <c r="A127" s="161" t="s">
        <v>435</v>
      </c>
      <c r="B127" s="162">
        <v>0</v>
      </c>
      <c r="C127" s="163">
        <v>0.11450254978116732</v>
      </c>
      <c r="D127" s="163">
        <v>0.76335033187444878</v>
      </c>
      <c r="E127" s="162">
        <v>0</v>
      </c>
      <c r="F127" s="163">
        <v>3.0536779586095939E-2</v>
      </c>
      <c r="G127" s="164">
        <v>9.1610338758287821E-2</v>
      </c>
      <c r="I127" s="34"/>
    </row>
    <row r="128" spans="1:9">
      <c r="A128" s="161" t="s">
        <v>436</v>
      </c>
      <c r="B128" s="162">
        <v>0</v>
      </c>
      <c r="C128" s="163">
        <v>0</v>
      </c>
      <c r="D128" s="163">
        <v>1</v>
      </c>
      <c r="E128" s="162">
        <v>0</v>
      </c>
      <c r="F128" s="163">
        <v>0</v>
      </c>
      <c r="G128" s="164">
        <v>0</v>
      </c>
      <c r="I128" s="34"/>
    </row>
    <row r="129" spans="1:9">
      <c r="A129" s="161" t="s">
        <v>437</v>
      </c>
      <c r="B129" s="162">
        <v>0</v>
      </c>
      <c r="C129" s="163">
        <v>0.11450254978116732</v>
      </c>
      <c r="D129" s="163">
        <v>0.76335033187444878</v>
      </c>
      <c r="E129" s="162">
        <v>0</v>
      </c>
      <c r="F129" s="163">
        <v>3.0536779586095939E-2</v>
      </c>
      <c r="G129" s="164">
        <v>9.1610338758287821E-2</v>
      </c>
      <c r="I129" s="34"/>
    </row>
    <row r="130" spans="1:9">
      <c r="A130" s="161" t="s">
        <v>438</v>
      </c>
      <c r="B130" s="162">
        <v>0</v>
      </c>
      <c r="C130" s="163">
        <v>0</v>
      </c>
      <c r="D130" s="163">
        <v>0.87785288165561615</v>
      </c>
      <c r="E130" s="162">
        <v>0</v>
      </c>
      <c r="F130" s="163">
        <v>0</v>
      </c>
      <c r="G130" s="164">
        <v>0.12214711834438376</v>
      </c>
      <c r="I130" s="34"/>
    </row>
    <row r="131" spans="1:9">
      <c r="A131" s="161" t="s">
        <v>439</v>
      </c>
      <c r="B131" s="162">
        <v>0</v>
      </c>
      <c r="C131" s="163">
        <v>0.11450254978116732</v>
      </c>
      <c r="D131" s="163">
        <v>0.76335033187444878</v>
      </c>
      <c r="E131" s="162">
        <v>0</v>
      </c>
      <c r="F131" s="163">
        <v>3.0536779586095939E-2</v>
      </c>
      <c r="G131" s="164">
        <v>9.1610338758287821E-2</v>
      </c>
      <c r="I131" s="34"/>
    </row>
    <row r="132" spans="1:9">
      <c r="A132" s="161" t="s">
        <v>440</v>
      </c>
      <c r="B132" s="162">
        <v>0</v>
      </c>
      <c r="C132" s="163">
        <v>0</v>
      </c>
      <c r="D132" s="163">
        <v>0.90327915249252211</v>
      </c>
      <c r="E132" s="162">
        <v>0</v>
      </c>
      <c r="F132" s="163">
        <v>0</v>
      </c>
      <c r="G132" s="164">
        <v>9.6720847507477892E-2</v>
      </c>
      <c r="I132" s="34"/>
    </row>
    <row r="133" spans="1:9">
      <c r="A133" s="161" t="s">
        <v>441</v>
      </c>
      <c r="B133" s="162">
        <v>0</v>
      </c>
      <c r="C133" s="163">
        <v>0</v>
      </c>
      <c r="D133" s="163">
        <v>1</v>
      </c>
      <c r="E133" s="162">
        <v>0</v>
      </c>
      <c r="F133" s="163">
        <v>0</v>
      </c>
      <c r="G133" s="164">
        <v>0</v>
      </c>
      <c r="I133" s="34"/>
    </row>
    <row r="134" spans="1:9">
      <c r="A134" s="161" t="s">
        <v>442</v>
      </c>
      <c r="B134" s="162">
        <v>0</v>
      </c>
      <c r="C134" s="163">
        <v>0.11450254978116732</v>
      </c>
      <c r="D134" s="163">
        <v>0.76335033187444878</v>
      </c>
      <c r="E134" s="162">
        <v>0</v>
      </c>
      <c r="F134" s="163">
        <v>3.0536779586095939E-2</v>
      </c>
      <c r="G134" s="164">
        <v>9.1610338758287821E-2</v>
      </c>
      <c r="I134" s="34"/>
    </row>
    <row r="135" spans="1:9">
      <c r="A135" s="161" t="s">
        <v>443</v>
      </c>
      <c r="B135" s="162">
        <v>0</v>
      </c>
      <c r="C135" s="163">
        <v>0</v>
      </c>
      <c r="D135" s="163">
        <v>0.86570428620958284</v>
      </c>
      <c r="E135" s="162">
        <v>0</v>
      </c>
      <c r="F135" s="163">
        <v>2.9843491953426015E-2</v>
      </c>
      <c r="G135" s="164">
        <v>0.10445222183699106</v>
      </c>
      <c r="I135" s="34"/>
    </row>
    <row r="136" spans="1:9">
      <c r="A136" s="161" t="s">
        <v>444</v>
      </c>
      <c r="B136" s="162">
        <v>0</v>
      </c>
      <c r="C136" s="163">
        <v>0.11450254978116732</v>
      </c>
      <c r="D136" s="163">
        <v>0.76335033187444878</v>
      </c>
      <c r="E136" s="162">
        <v>0</v>
      </c>
      <c r="F136" s="163">
        <v>3.0536779586095939E-2</v>
      </c>
      <c r="G136" s="164">
        <v>9.1610338758287821E-2</v>
      </c>
      <c r="I136" s="34"/>
    </row>
    <row r="137" spans="1:9">
      <c r="A137" s="161" t="s">
        <v>445</v>
      </c>
      <c r="B137" s="162">
        <v>0</v>
      </c>
      <c r="C137" s="163">
        <v>0.30670732589170091</v>
      </c>
      <c r="D137" s="163">
        <v>0.36804879107004107</v>
      </c>
      <c r="E137" s="162">
        <v>0</v>
      </c>
      <c r="F137" s="163">
        <v>0.28458839765847571</v>
      </c>
      <c r="G137" s="164">
        <v>4.0655485379782245E-2</v>
      </c>
      <c r="I137" s="34"/>
    </row>
    <row r="138" spans="1:9">
      <c r="A138" s="161" t="s">
        <v>446</v>
      </c>
      <c r="B138" s="162">
        <v>0</v>
      </c>
      <c r="C138" s="163">
        <v>0.30670732589170091</v>
      </c>
      <c r="D138" s="163">
        <v>0.36804879107004107</v>
      </c>
      <c r="E138" s="162">
        <v>0</v>
      </c>
      <c r="F138" s="163">
        <v>0.28458839765847571</v>
      </c>
      <c r="G138" s="164">
        <v>4.0655485379782245E-2</v>
      </c>
      <c r="I138" s="34"/>
    </row>
    <row r="139" spans="1:9">
      <c r="A139" s="161" t="s">
        <v>447</v>
      </c>
      <c r="B139" s="162">
        <v>0</v>
      </c>
      <c r="C139" s="163">
        <v>0</v>
      </c>
      <c r="D139" s="163">
        <v>0.77794467559053027</v>
      </c>
      <c r="E139" s="162">
        <v>0</v>
      </c>
      <c r="F139" s="163">
        <v>0.22205532440946973</v>
      </c>
      <c r="G139" s="164">
        <v>0</v>
      </c>
      <c r="I139" s="34"/>
    </row>
    <row r="140" spans="1:9">
      <c r="A140" s="161" t="s">
        <v>448</v>
      </c>
      <c r="B140" s="162">
        <v>0</v>
      </c>
      <c r="C140" s="163">
        <v>0.30670732589170091</v>
      </c>
      <c r="D140" s="163">
        <v>0.36804879107004107</v>
      </c>
      <c r="E140" s="162">
        <v>0</v>
      </c>
      <c r="F140" s="163">
        <v>0.28458839765847571</v>
      </c>
      <c r="G140" s="164">
        <v>4.0655485379782245E-2</v>
      </c>
      <c r="I140" s="34"/>
    </row>
    <row r="141" spans="1:9">
      <c r="A141" s="161" t="s">
        <v>449</v>
      </c>
      <c r="B141" s="162">
        <v>0</v>
      </c>
      <c r="C141" s="163">
        <v>0.30670732589170091</v>
      </c>
      <c r="D141" s="163">
        <v>0.36804879107004107</v>
      </c>
      <c r="E141" s="162">
        <v>0</v>
      </c>
      <c r="F141" s="163">
        <v>0.28458839765847571</v>
      </c>
      <c r="G141" s="164">
        <v>4.0655485379782245E-2</v>
      </c>
      <c r="I141" s="34"/>
    </row>
    <row r="142" spans="1:9">
      <c r="A142" s="161" t="s">
        <v>450</v>
      </c>
      <c r="B142" s="162">
        <v>0</v>
      </c>
      <c r="C142" s="163">
        <v>0.30670732589170091</v>
      </c>
      <c r="D142" s="163">
        <v>0.36804879107004107</v>
      </c>
      <c r="E142" s="162">
        <v>0</v>
      </c>
      <c r="F142" s="163">
        <v>0.28458839765847571</v>
      </c>
      <c r="G142" s="164">
        <v>4.0655485379782245E-2</v>
      </c>
      <c r="I142" s="34"/>
    </row>
    <row r="143" spans="1:9">
      <c r="A143" s="161" t="s">
        <v>451</v>
      </c>
      <c r="B143" s="162">
        <v>0</v>
      </c>
      <c r="C143" s="163">
        <v>0.30670732589170091</v>
      </c>
      <c r="D143" s="163">
        <v>0.36804879107004107</v>
      </c>
      <c r="E143" s="162">
        <v>0</v>
      </c>
      <c r="F143" s="163">
        <v>0.28458839765847571</v>
      </c>
      <c r="G143" s="164">
        <v>4.0655485379782245E-2</v>
      </c>
      <c r="I143" s="34"/>
    </row>
    <row r="144" spans="1:9">
      <c r="A144" s="161" t="s">
        <v>452</v>
      </c>
      <c r="B144" s="162">
        <v>0</v>
      </c>
      <c r="C144" s="163">
        <v>0.30670732589170091</v>
      </c>
      <c r="D144" s="163">
        <v>0.36804879107004107</v>
      </c>
      <c r="E144" s="162">
        <v>0</v>
      </c>
      <c r="F144" s="163">
        <v>0.28458839765847571</v>
      </c>
      <c r="G144" s="164">
        <v>4.0655485379782245E-2</v>
      </c>
      <c r="I144" s="34"/>
    </row>
    <row r="145" spans="1:9">
      <c r="A145" s="161" t="s">
        <v>453</v>
      </c>
      <c r="B145" s="162">
        <v>0</v>
      </c>
      <c r="C145" s="163">
        <v>1</v>
      </c>
      <c r="D145" s="163">
        <v>0</v>
      </c>
      <c r="E145" s="162">
        <v>0</v>
      </c>
      <c r="F145" s="163">
        <v>0</v>
      </c>
      <c r="G145" s="164">
        <v>0</v>
      </c>
      <c r="I145" s="34"/>
    </row>
    <row r="146" spans="1:9">
      <c r="A146" s="161" t="s">
        <v>454</v>
      </c>
      <c r="B146" s="162">
        <v>0</v>
      </c>
      <c r="C146" s="163">
        <v>0.30670732589170091</v>
      </c>
      <c r="D146" s="163">
        <v>0.36804879107004107</v>
      </c>
      <c r="E146" s="162">
        <v>0</v>
      </c>
      <c r="F146" s="163">
        <v>0.28458839765847571</v>
      </c>
      <c r="G146" s="164">
        <v>4.0655485379782245E-2</v>
      </c>
      <c r="I146" s="34"/>
    </row>
    <row r="147" spans="1:9">
      <c r="A147" s="161" t="s">
        <v>455</v>
      </c>
      <c r="B147" s="162">
        <v>0</v>
      </c>
      <c r="C147" s="163">
        <v>0.30670732589170091</v>
      </c>
      <c r="D147" s="163">
        <v>0.36804879107004107</v>
      </c>
      <c r="E147" s="162">
        <v>0</v>
      </c>
      <c r="F147" s="163">
        <v>0.28458839765847571</v>
      </c>
      <c r="G147" s="164">
        <v>4.0655485379782245E-2</v>
      </c>
      <c r="I147" s="34"/>
    </row>
    <row r="148" spans="1:9">
      <c r="A148" s="161" t="s">
        <v>456</v>
      </c>
      <c r="B148" s="162">
        <v>0</v>
      </c>
      <c r="C148" s="163">
        <v>0.30670732589170091</v>
      </c>
      <c r="D148" s="163">
        <v>0.36804879107004107</v>
      </c>
      <c r="E148" s="162">
        <v>0</v>
      </c>
      <c r="F148" s="163">
        <v>0.28458839765847571</v>
      </c>
      <c r="G148" s="164">
        <v>4.0655485379782245E-2</v>
      </c>
      <c r="I148" s="34"/>
    </row>
    <row r="149" spans="1:9">
      <c r="A149" s="161" t="s">
        <v>457</v>
      </c>
      <c r="B149" s="162">
        <v>0</v>
      </c>
      <c r="C149" s="163">
        <v>0.30670732589170091</v>
      </c>
      <c r="D149" s="163">
        <v>0.36804879107004107</v>
      </c>
      <c r="E149" s="162">
        <v>0</v>
      </c>
      <c r="F149" s="163">
        <v>0.28458839765847571</v>
      </c>
      <c r="G149" s="164">
        <v>4.0655485379782245E-2</v>
      </c>
      <c r="I149" s="34"/>
    </row>
    <row r="150" spans="1:9">
      <c r="A150" s="161" t="s">
        <v>458</v>
      </c>
      <c r="B150" s="162">
        <v>0</v>
      </c>
      <c r="C150" s="163">
        <v>0.30670732589170091</v>
      </c>
      <c r="D150" s="163">
        <v>0.36804879107004107</v>
      </c>
      <c r="E150" s="162">
        <v>0</v>
      </c>
      <c r="F150" s="163">
        <v>0.28458839765847571</v>
      </c>
      <c r="G150" s="164">
        <v>4.0655485379782245E-2</v>
      </c>
      <c r="I150" s="34"/>
    </row>
    <row r="151" spans="1:9">
      <c r="A151" s="161" t="s">
        <v>459</v>
      </c>
      <c r="B151" s="162">
        <v>0</v>
      </c>
      <c r="C151" s="163">
        <v>0.30670732589170091</v>
      </c>
      <c r="D151" s="163">
        <v>0.36804879107004107</v>
      </c>
      <c r="E151" s="162">
        <v>0</v>
      </c>
      <c r="F151" s="163">
        <v>0.28458839765847571</v>
      </c>
      <c r="G151" s="164">
        <v>4.0655485379782245E-2</v>
      </c>
      <c r="I151" s="34"/>
    </row>
    <row r="152" spans="1:9">
      <c r="A152" s="161" t="s">
        <v>460</v>
      </c>
      <c r="B152" s="162">
        <v>0</v>
      </c>
      <c r="C152" s="163">
        <v>0.37680152388254601</v>
      </c>
      <c r="D152" s="163">
        <v>0</v>
      </c>
      <c r="E152" s="162">
        <v>0</v>
      </c>
      <c r="F152" s="163">
        <v>0.62319847611745405</v>
      </c>
      <c r="G152" s="164">
        <v>0</v>
      </c>
      <c r="I152" s="34"/>
    </row>
    <row r="153" spans="1:9">
      <c r="A153" s="161" t="s">
        <v>461</v>
      </c>
      <c r="B153" s="162">
        <v>0</v>
      </c>
      <c r="C153" s="163">
        <v>0.30670732589170091</v>
      </c>
      <c r="D153" s="163">
        <v>0.36804879107004107</v>
      </c>
      <c r="E153" s="162">
        <v>0</v>
      </c>
      <c r="F153" s="163">
        <v>0.28458839765847571</v>
      </c>
      <c r="G153" s="164">
        <v>4.0655485379782245E-2</v>
      </c>
      <c r="I153" s="34"/>
    </row>
    <row r="154" spans="1:9">
      <c r="A154" s="161" t="s">
        <v>462</v>
      </c>
      <c r="B154" s="162">
        <v>0</v>
      </c>
      <c r="C154" s="163">
        <v>0.30670732589170091</v>
      </c>
      <c r="D154" s="163">
        <v>0.36804879107004107</v>
      </c>
      <c r="E154" s="162">
        <v>0</v>
      </c>
      <c r="F154" s="163">
        <v>0.28458839765847571</v>
      </c>
      <c r="G154" s="164">
        <v>4.0655485379782245E-2</v>
      </c>
      <c r="I154" s="34"/>
    </row>
    <row r="155" spans="1:9">
      <c r="A155" s="161" t="s">
        <v>463</v>
      </c>
      <c r="B155" s="162">
        <v>0</v>
      </c>
      <c r="C155" s="163">
        <v>0.30670732589170091</v>
      </c>
      <c r="D155" s="163">
        <v>0.36804879107004107</v>
      </c>
      <c r="E155" s="162">
        <v>0</v>
      </c>
      <c r="F155" s="163">
        <v>0.28458839765847571</v>
      </c>
      <c r="G155" s="164">
        <v>4.0655485379782245E-2</v>
      </c>
      <c r="I155" s="34"/>
    </row>
    <row r="156" spans="1:9">
      <c r="A156" s="161" t="s">
        <v>464</v>
      </c>
      <c r="B156" s="162">
        <v>0</v>
      </c>
      <c r="C156" s="163">
        <v>0.30670732589170091</v>
      </c>
      <c r="D156" s="163">
        <v>0.36804879107004107</v>
      </c>
      <c r="E156" s="162">
        <v>0</v>
      </c>
      <c r="F156" s="163">
        <v>0.28458839765847571</v>
      </c>
      <c r="G156" s="164">
        <v>4.0655485379782245E-2</v>
      </c>
      <c r="I156" s="34"/>
    </row>
    <row r="157" spans="1:9">
      <c r="A157" s="161" t="s">
        <v>465</v>
      </c>
      <c r="B157" s="162">
        <v>0</v>
      </c>
      <c r="C157" s="163">
        <v>0.30670732589170091</v>
      </c>
      <c r="D157" s="163">
        <v>0.36804879107004107</v>
      </c>
      <c r="E157" s="162">
        <v>0</v>
      </c>
      <c r="F157" s="163">
        <v>0.28458839765847571</v>
      </c>
      <c r="G157" s="164">
        <v>4.0655485379782245E-2</v>
      </c>
      <c r="I157" s="34"/>
    </row>
    <row r="158" spans="1:9">
      <c r="A158" s="161" t="s">
        <v>466</v>
      </c>
      <c r="B158" s="162">
        <v>0</v>
      </c>
      <c r="C158" s="163">
        <v>0.30670732589170091</v>
      </c>
      <c r="D158" s="163">
        <v>0.36804879107004107</v>
      </c>
      <c r="E158" s="162">
        <v>0</v>
      </c>
      <c r="F158" s="163">
        <v>0.28458839765847571</v>
      </c>
      <c r="G158" s="164">
        <v>4.0655485379782245E-2</v>
      </c>
      <c r="I158" s="34"/>
    </row>
    <row r="159" spans="1:9">
      <c r="A159" s="161" t="s">
        <v>467</v>
      </c>
      <c r="B159" s="162">
        <v>0</v>
      </c>
      <c r="C159" s="163">
        <v>0.30670732589170091</v>
      </c>
      <c r="D159" s="163">
        <v>0.36804879107004107</v>
      </c>
      <c r="E159" s="162">
        <v>0</v>
      </c>
      <c r="F159" s="163">
        <v>0.28458839765847571</v>
      </c>
      <c r="G159" s="164">
        <v>4.0655485379782245E-2</v>
      </c>
      <c r="I159" s="34"/>
    </row>
    <row r="160" spans="1:9">
      <c r="A160" s="161" t="s">
        <v>468</v>
      </c>
      <c r="B160" s="162">
        <v>0</v>
      </c>
      <c r="C160" s="163">
        <v>0.30670732589170091</v>
      </c>
      <c r="D160" s="163">
        <v>0.36804879107004107</v>
      </c>
      <c r="E160" s="162">
        <v>0</v>
      </c>
      <c r="F160" s="163">
        <v>0.28458839765847571</v>
      </c>
      <c r="G160" s="164">
        <v>4.0655485379782245E-2</v>
      </c>
      <c r="I160" s="34"/>
    </row>
    <row r="161" spans="1:9">
      <c r="A161" s="161" t="s">
        <v>469</v>
      </c>
      <c r="B161" s="162">
        <v>0</v>
      </c>
      <c r="C161" s="163">
        <v>0.30670732589170091</v>
      </c>
      <c r="D161" s="163">
        <v>0.36804879107004107</v>
      </c>
      <c r="E161" s="162">
        <v>0</v>
      </c>
      <c r="F161" s="163">
        <v>0.28458839765847571</v>
      </c>
      <c r="G161" s="164">
        <v>4.0655485379782245E-2</v>
      </c>
      <c r="I161" s="34"/>
    </row>
    <row r="162" spans="1:9">
      <c r="A162" s="161" t="s">
        <v>470</v>
      </c>
      <c r="B162" s="162">
        <v>0</v>
      </c>
      <c r="C162" s="163">
        <v>0.30670732589170091</v>
      </c>
      <c r="D162" s="163">
        <v>0.36804879107004107</v>
      </c>
      <c r="E162" s="162">
        <v>0</v>
      </c>
      <c r="F162" s="163">
        <v>0.28458839765847571</v>
      </c>
      <c r="G162" s="164">
        <v>4.0655485379782245E-2</v>
      </c>
      <c r="I162" s="34"/>
    </row>
    <row r="163" spans="1:9">
      <c r="A163" s="161" t="s">
        <v>471</v>
      </c>
      <c r="B163" s="162">
        <v>0</v>
      </c>
      <c r="C163" s="163">
        <v>0.30670732589170091</v>
      </c>
      <c r="D163" s="163">
        <v>0.36804879107004107</v>
      </c>
      <c r="E163" s="162">
        <v>0</v>
      </c>
      <c r="F163" s="163">
        <v>0.28458839765847571</v>
      </c>
      <c r="G163" s="164">
        <v>4.0655485379782245E-2</v>
      </c>
      <c r="I163" s="34"/>
    </row>
    <row r="164" spans="1:9">
      <c r="A164" s="161" t="s">
        <v>472</v>
      </c>
      <c r="B164" s="162">
        <v>0</v>
      </c>
      <c r="C164" s="163">
        <v>0.30670732589170091</v>
      </c>
      <c r="D164" s="163">
        <v>0.36804879107004107</v>
      </c>
      <c r="E164" s="162">
        <v>0</v>
      </c>
      <c r="F164" s="163">
        <v>0.28458839765847571</v>
      </c>
      <c r="G164" s="164">
        <v>4.0655485379782245E-2</v>
      </c>
      <c r="I164" s="34"/>
    </row>
    <row r="165" spans="1:9">
      <c r="A165" s="161" t="s">
        <v>473</v>
      </c>
      <c r="B165" s="162">
        <v>0</v>
      </c>
      <c r="C165" s="163">
        <v>0.30670732589170091</v>
      </c>
      <c r="D165" s="163">
        <v>0.36804879107004107</v>
      </c>
      <c r="E165" s="162">
        <v>0</v>
      </c>
      <c r="F165" s="163">
        <v>0.28458839765847571</v>
      </c>
      <c r="G165" s="164">
        <v>4.0655485379782245E-2</v>
      </c>
      <c r="I165" s="34"/>
    </row>
    <row r="166" spans="1:9">
      <c r="A166" s="161" t="s">
        <v>474</v>
      </c>
      <c r="B166" s="162">
        <v>0</v>
      </c>
      <c r="C166" s="163">
        <v>0</v>
      </c>
      <c r="D166" s="163">
        <v>0.83193575459017632</v>
      </c>
      <c r="E166" s="162">
        <v>0</v>
      </c>
      <c r="F166" s="163">
        <v>0.16806424540982379</v>
      </c>
      <c r="G166" s="164">
        <v>0</v>
      </c>
      <c r="I166" s="34"/>
    </row>
    <row r="167" spans="1:9">
      <c r="A167" s="161" t="s">
        <v>475</v>
      </c>
      <c r="B167" s="162">
        <v>2.2563663271362815E-2</v>
      </c>
      <c r="C167" s="163">
        <v>0.31137855314480689</v>
      </c>
      <c r="D167" s="163">
        <v>0.27076395925635383</v>
      </c>
      <c r="E167" s="162">
        <v>5.8804039982599809E-2</v>
      </c>
      <c r="F167" s="163">
        <v>0.21561481326953263</v>
      </c>
      <c r="G167" s="164">
        <v>0.12087497107534405</v>
      </c>
      <c r="I167" s="34"/>
    </row>
    <row r="168" spans="1:9">
      <c r="A168" s="161" t="s">
        <v>476</v>
      </c>
      <c r="B168" s="162">
        <v>2.2563663271362815E-2</v>
      </c>
      <c r="C168" s="163">
        <v>0.31137855314480689</v>
      </c>
      <c r="D168" s="163">
        <v>0.27076395925635383</v>
      </c>
      <c r="E168" s="162">
        <v>5.8804039982599809E-2</v>
      </c>
      <c r="F168" s="163">
        <v>0.21561481326953263</v>
      </c>
      <c r="G168" s="164">
        <v>0.12087497107534405</v>
      </c>
      <c r="I168" s="34"/>
    </row>
    <row r="169" spans="1:9">
      <c r="A169" s="161" t="s">
        <v>477</v>
      </c>
      <c r="B169" s="162">
        <v>2.2563663271362815E-2</v>
      </c>
      <c r="C169" s="163">
        <v>0.31137855314480689</v>
      </c>
      <c r="D169" s="163">
        <v>0.27076395925635383</v>
      </c>
      <c r="E169" s="162">
        <v>5.8804039982599809E-2</v>
      </c>
      <c r="F169" s="163">
        <v>0.21561481326953263</v>
      </c>
      <c r="G169" s="164">
        <v>0.12087497107534405</v>
      </c>
      <c r="I169" s="34"/>
    </row>
    <row r="170" spans="1:9">
      <c r="A170" s="161" t="s">
        <v>478</v>
      </c>
      <c r="B170" s="162">
        <v>0</v>
      </c>
      <c r="C170" s="163">
        <v>0.34047010377528186</v>
      </c>
      <c r="D170" s="163">
        <v>0.17023505188764093</v>
      </c>
      <c r="E170" s="162">
        <v>0</v>
      </c>
      <c r="F170" s="163">
        <v>0.16309828144569238</v>
      </c>
      <c r="G170" s="164">
        <v>0.32619656289138477</v>
      </c>
      <c r="I170" s="34"/>
    </row>
    <row r="171" spans="1:9">
      <c r="A171" s="161" t="s">
        <v>479</v>
      </c>
      <c r="B171" s="162">
        <v>2.2563663271362815E-2</v>
      </c>
      <c r="C171" s="163">
        <v>0.31137855314480689</v>
      </c>
      <c r="D171" s="163">
        <v>0.27076395925635383</v>
      </c>
      <c r="E171" s="162">
        <v>5.8804039982599809E-2</v>
      </c>
      <c r="F171" s="163">
        <v>0.21561481326953263</v>
      </c>
      <c r="G171" s="164">
        <v>0.12087497107534405</v>
      </c>
      <c r="I171" s="34"/>
    </row>
    <row r="172" spans="1:9">
      <c r="A172" s="161" t="s">
        <v>480</v>
      </c>
      <c r="B172" s="162">
        <v>2.2563663271362815E-2</v>
      </c>
      <c r="C172" s="163">
        <v>0.31137855314480689</v>
      </c>
      <c r="D172" s="163">
        <v>0.27076395925635383</v>
      </c>
      <c r="E172" s="162">
        <v>5.8804039982599809E-2</v>
      </c>
      <c r="F172" s="163">
        <v>0.21561481326953263</v>
      </c>
      <c r="G172" s="164">
        <v>0.12087497107534405</v>
      </c>
      <c r="I172" s="34"/>
    </row>
    <row r="173" spans="1:9">
      <c r="A173" s="161" t="s">
        <v>481</v>
      </c>
      <c r="B173" s="162">
        <v>2.2563663271362815E-2</v>
      </c>
      <c r="C173" s="163">
        <v>0.31137855314480689</v>
      </c>
      <c r="D173" s="163">
        <v>0.27076395925635383</v>
      </c>
      <c r="E173" s="162">
        <v>5.8804039982599809E-2</v>
      </c>
      <c r="F173" s="163">
        <v>0.21561481326953263</v>
      </c>
      <c r="G173" s="164">
        <v>0.12087497107534405</v>
      </c>
      <c r="I173" s="34"/>
    </row>
    <row r="174" spans="1:9">
      <c r="A174" s="161" t="s">
        <v>482</v>
      </c>
      <c r="B174" s="162">
        <v>2.2563663271362815E-2</v>
      </c>
      <c r="C174" s="163">
        <v>0.31137855314480689</v>
      </c>
      <c r="D174" s="163">
        <v>0.27076395925635383</v>
      </c>
      <c r="E174" s="162">
        <v>5.8804039982599809E-2</v>
      </c>
      <c r="F174" s="163">
        <v>0.21561481326953263</v>
      </c>
      <c r="G174" s="164">
        <v>0.12087497107534405</v>
      </c>
      <c r="I174" s="34"/>
    </row>
    <row r="175" spans="1:9">
      <c r="A175" s="161" t="s">
        <v>483</v>
      </c>
      <c r="B175" s="162">
        <v>0</v>
      </c>
      <c r="C175" s="163">
        <v>0</v>
      </c>
      <c r="D175" s="163">
        <v>0.5823564362795477</v>
      </c>
      <c r="E175" s="162">
        <v>0</v>
      </c>
      <c r="F175" s="163">
        <v>0.2088217818602261</v>
      </c>
      <c r="G175" s="164">
        <v>0.2088217818602261</v>
      </c>
      <c r="I175" s="34"/>
    </row>
    <row r="176" spans="1:9">
      <c r="A176" s="161" t="s">
        <v>484</v>
      </c>
      <c r="B176" s="162">
        <v>0</v>
      </c>
      <c r="C176" s="163">
        <v>0</v>
      </c>
      <c r="D176" s="163">
        <v>0.65131693703122284</v>
      </c>
      <c r="E176" s="162">
        <v>0</v>
      </c>
      <c r="F176" s="163">
        <v>0</v>
      </c>
      <c r="G176" s="164">
        <v>0.34868306296877727</v>
      </c>
      <c r="I176" s="34"/>
    </row>
    <row r="177" spans="1:9">
      <c r="A177" s="161" t="s">
        <v>485</v>
      </c>
      <c r="B177" s="162">
        <v>2.2563663271362815E-2</v>
      </c>
      <c r="C177" s="163">
        <v>0.31137855314480689</v>
      </c>
      <c r="D177" s="163">
        <v>0.27076395925635383</v>
      </c>
      <c r="E177" s="162">
        <v>5.8804039982599809E-2</v>
      </c>
      <c r="F177" s="163">
        <v>0.21561481326953263</v>
      </c>
      <c r="G177" s="164">
        <v>0.12087497107534405</v>
      </c>
      <c r="I177" s="34"/>
    </row>
    <row r="178" spans="1:9">
      <c r="A178" s="161" t="s">
        <v>486</v>
      </c>
      <c r="B178" s="162">
        <v>2.2563663271362815E-2</v>
      </c>
      <c r="C178" s="163">
        <v>0.31137855314480689</v>
      </c>
      <c r="D178" s="163">
        <v>0.27076395925635383</v>
      </c>
      <c r="E178" s="162">
        <v>5.8804039982599809E-2</v>
      </c>
      <c r="F178" s="163">
        <v>0.21561481326953263</v>
      </c>
      <c r="G178" s="164">
        <v>0.12087497107534405</v>
      </c>
      <c r="I178" s="34"/>
    </row>
    <row r="179" spans="1:9">
      <c r="A179" s="161" t="s">
        <v>487</v>
      </c>
      <c r="B179" s="162">
        <v>2.2563663271362815E-2</v>
      </c>
      <c r="C179" s="163">
        <v>0.31137855314480689</v>
      </c>
      <c r="D179" s="163">
        <v>0.27076395925635383</v>
      </c>
      <c r="E179" s="162">
        <v>5.8804039982599809E-2</v>
      </c>
      <c r="F179" s="163">
        <v>0.21561481326953263</v>
      </c>
      <c r="G179" s="164">
        <v>0.12087497107534405</v>
      </c>
      <c r="I179" s="34"/>
    </row>
    <row r="180" spans="1:9">
      <c r="A180" s="161" t="s">
        <v>488</v>
      </c>
      <c r="B180" s="162">
        <v>0</v>
      </c>
      <c r="C180" s="163">
        <v>0.57503454057612358</v>
      </c>
      <c r="D180" s="163">
        <v>0.14375863514403089</v>
      </c>
      <c r="E180" s="162">
        <v>5.6241364855969103E-2</v>
      </c>
      <c r="F180" s="163">
        <v>0.22496545942387641</v>
      </c>
      <c r="G180" s="164">
        <v>0</v>
      </c>
      <c r="I180" s="34"/>
    </row>
    <row r="181" spans="1:9">
      <c r="A181" s="161" t="s">
        <v>489</v>
      </c>
      <c r="B181" s="162">
        <v>2.2563663271362815E-2</v>
      </c>
      <c r="C181" s="163">
        <v>0.31137855314480689</v>
      </c>
      <c r="D181" s="163">
        <v>0.27076395925635383</v>
      </c>
      <c r="E181" s="162">
        <v>5.8804039982599809E-2</v>
      </c>
      <c r="F181" s="163">
        <v>0.21561481326953263</v>
      </c>
      <c r="G181" s="164">
        <v>0.12087497107534405</v>
      </c>
      <c r="I181" s="34"/>
    </row>
    <row r="182" spans="1:9">
      <c r="A182" s="161" t="s">
        <v>490</v>
      </c>
      <c r="B182" s="162">
        <v>0</v>
      </c>
      <c r="C182" s="163">
        <v>0.15276779046785649</v>
      </c>
      <c r="D182" s="163">
        <v>0.76383895233928256</v>
      </c>
      <c r="E182" s="162">
        <v>0</v>
      </c>
      <c r="F182" s="163">
        <v>1.6678651438572181E-2</v>
      </c>
      <c r="G182" s="164">
        <v>6.6714605754288725E-2</v>
      </c>
      <c r="I182" s="34"/>
    </row>
    <row r="183" spans="1:9">
      <c r="A183" s="161" t="s">
        <v>491</v>
      </c>
      <c r="B183" s="162">
        <v>0</v>
      </c>
      <c r="C183" s="163">
        <v>0.64170563465999642</v>
      </c>
      <c r="D183" s="163">
        <v>4.9361971896922797E-2</v>
      </c>
      <c r="E183" s="162">
        <v>4.4133199063297233E-2</v>
      </c>
      <c r="F183" s="163">
        <v>0.19859939578483757</v>
      </c>
      <c r="G183" s="164">
        <v>6.6199798594945847E-2</v>
      </c>
      <c r="I183" s="34"/>
    </row>
    <row r="184" spans="1:9">
      <c r="A184" s="161" t="s">
        <v>492</v>
      </c>
      <c r="B184" s="162">
        <v>0</v>
      </c>
      <c r="C184" s="163">
        <v>0.19059526723986878</v>
      </c>
      <c r="D184" s="163">
        <v>0.38119053447973755</v>
      </c>
      <c r="E184" s="162">
        <v>2.8547613218692914E-2</v>
      </c>
      <c r="F184" s="163">
        <v>0.11419045287477166</v>
      </c>
      <c r="G184" s="164">
        <v>0.28547613218692913</v>
      </c>
      <c r="I184" s="34"/>
    </row>
    <row r="185" spans="1:9">
      <c r="A185" s="161" t="s">
        <v>493</v>
      </c>
      <c r="B185" s="162">
        <v>2.2563663271362815E-2</v>
      </c>
      <c r="C185" s="163">
        <v>0.31137855314480689</v>
      </c>
      <c r="D185" s="163">
        <v>0.27076395925635383</v>
      </c>
      <c r="E185" s="162">
        <v>5.8804039982599809E-2</v>
      </c>
      <c r="F185" s="163">
        <v>0.21561481326953263</v>
      </c>
      <c r="G185" s="164">
        <v>0.12087497107534405</v>
      </c>
      <c r="I185" s="34"/>
    </row>
    <row r="186" spans="1:9">
      <c r="A186" s="161" t="s">
        <v>494</v>
      </c>
      <c r="B186" s="162">
        <v>2.2563663271362815E-2</v>
      </c>
      <c r="C186" s="163">
        <v>0.31137855314480689</v>
      </c>
      <c r="D186" s="163">
        <v>0.27076395925635383</v>
      </c>
      <c r="E186" s="162">
        <v>5.8804039982599809E-2</v>
      </c>
      <c r="F186" s="163">
        <v>0.21561481326953263</v>
      </c>
      <c r="G186" s="164">
        <v>0.12087497107534405</v>
      </c>
      <c r="I186" s="34"/>
    </row>
    <row r="187" spans="1:9">
      <c r="A187" s="161" t="s">
        <v>495</v>
      </c>
      <c r="B187" s="162">
        <v>7.7942587370291527E-2</v>
      </c>
      <c r="C187" s="163">
        <v>0.27279905579602032</v>
      </c>
      <c r="D187" s="163">
        <v>3.8971293685145764E-2</v>
      </c>
      <c r="E187" s="162">
        <v>0.18308611894456273</v>
      </c>
      <c r="F187" s="163">
        <v>0.36617223788912545</v>
      </c>
      <c r="G187" s="164">
        <v>6.1028706314854242E-2</v>
      </c>
      <c r="I187" s="34"/>
    </row>
    <row r="188" spans="1:9">
      <c r="A188" s="161" t="s">
        <v>496</v>
      </c>
      <c r="B188" s="162">
        <v>2.2563663271362815E-2</v>
      </c>
      <c r="C188" s="163">
        <v>0.31137855314480689</v>
      </c>
      <c r="D188" s="163">
        <v>0.27076395925635383</v>
      </c>
      <c r="E188" s="162">
        <v>5.8804039982599809E-2</v>
      </c>
      <c r="F188" s="163">
        <v>0.21561481326953263</v>
      </c>
      <c r="G188" s="164">
        <v>0.12087497107534405</v>
      </c>
      <c r="I188" s="34"/>
    </row>
    <row r="189" spans="1:9">
      <c r="A189" s="161" t="s">
        <v>497</v>
      </c>
      <c r="B189" s="162">
        <v>0</v>
      </c>
      <c r="C189" s="163">
        <v>0.52458021520686771</v>
      </c>
      <c r="D189" s="163">
        <v>0.17486007173562257</v>
      </c>
      <c r="E189" s="162">
        <v>0.11270989239656615</v>
      </c>
      <c r="F189" s="163">
        <v>0.18784982066094358</v>
      </c>
      <c r="G189" s="164">
        <v>0</v>
      </c>
      <c r="I189" s="34"/>
    </row>
    <row r="190" spans="1:9">
      <c r="A190" s="161" t="s">
        <v>498</v>
      </c>
      <c r="B190" s="162">
        <v>2.2563663271362815E-2</v>
      </c>
      <c r="C190" s="163">
        <v>0.31137855314480689</v>
      </c>
      <c r="D190" s="163">
        <v>0.27076395925635383</v>
      </c>
      <c r="E190" s="162">
        <v>5.8804039982599809E-2</v>
      </c>
      <c r="F190" s="163">
        <v>0.21561481326953263</v>
      </c>
      <c r="G190" s="164">
        <v>0.12087497107534405</v>
      </c>
      <c r="I190" s="34"/>
    </row>
    <row r="191" spans="1:9">
      <c r="A191" s="161" t="s">
        <v>499</v>
      </c>
      <c r="B191" s="162">
        <v>0</v>
      </c>
      <c r="C191" s="163">
        <v>0.50788778218996022</v>
      </c>
      <c r="D191" s="163">
        <v>0</v>
      </c>
      <c r="E191" s="162">
        <v>0</v>
      </c>
      <c r="F191" s="163">
        <v>0.36908416335752986</v>
      </c>
      <c r="G191" s="164">
        <v>0.12302805445250996</v>
      </c>
      <c r="I191" s="34"/>
    </row>
    <row r="192" spans="1:9">
      <c r="A192" s="161" t="s">
        <v>500</v>
      </c>
      <c r="B192" s="162">
        <v>2.2563663271362815E-2</v>
      </c>
      <c r="C192" s="163">
        <v>0.31137855314480689</v>
      </c>
      <c r="D192" s="163">
        <v>0.27076395925635383</v>
      </c>
      <c r="E192" s="162">
        <v>5.8804039982599809E-2</v>
      </c>
      <c r="F192" s="163">
        <v>0.21561481326953263</v>
      </c>
      <c r="G192" s="164">
        <v>0.12087497107534405</v>
      </c>
      <c r="I192" s="34"/>
    </row>
    <row r="193" spans="1:9">
      <c r="A193" s="161" t="s">
        <v>501</v>
      </c>
      <c r="B193" s="162">
        <v>0</v>
      </c>
      <c r="C193" s="163">
        <v>0</v>
      </c>
      <c r="D193" s="163">
        <v>0.51851929872605762</v>
      </c>
      <c r="E193" s="162">
        <v>0</v>
      </c>
      <c r="F193" s="163">
        <v>0.48148070127394244</v>
      </c>
      <c r="G193" s="164">
        <v>0</v>
      </c>
      <c r="I193" s="34"/>
    </row>
    <row r="194" spans="1:9">
      <c r="A194" s="161" t="s">
        <v>502</v>
      </c>
      <c r="B194" s="162">
        <v>0</v>
      </c>
      <c r="C194" s="163">
        <v>0.14510031264032217</v>
      </c>
      <c r="D194" s="163">
        <v>0.21765046896048321</v>
      </c>
      <c r="E194" s="162">
        <v>0.12744984367983894</v>
      </c>
      <c r="F194" s="163">
        <v>0.50979937471935577</v>
      </c>
      <c r="G194" s="164">
        <v>0</v>
      </c>
      <c r="I194" s="34"/>
    </row>
    <row r="195" spans="1:9">
      <c r="A195" s="161" t="s">
        <v>503</v>
      </c>
      <c r="B195" s="162">
        <v>0</v>
      </c>
      <c r="C195" s="163">
        <v>0.49104167413193822</v>
      </c>
      <c r="D195" s="163">
        <v>0</v>
      </c>
      <c r="E195" s="162">
        <v>0</v>
      </c>
      <c r="F195" s="163">
        <v>0.50895832586806167</v>
      </c>
      <c r="G195" s="164">
        <v>0</v>
      </c>
      <c r="I195" s="34"/>
    </row>
    <row r="196" spans="1:9">
      <c r="A196" s="161" t="s">
        <v>504</v>
      </c>
      <c r="B196" s="162">
        <v>2.2563663271362815E-2</v>
      </c>
      <c r="C196" s="163">
        <v>0.31137855314480689</v>
      </c>
      <c r="D196" s="163">
        <v>0.27076395925635383</v>
      </c>
      <c r="E196" s="162">
        <v>5.8804039982599809E-2</v>
      </c>
      <c r="F196" s="163">
        <v>0.21561481326953263</v>
      </c>
      <c r="G196" s="164">
        <v>0.12087497107534405</v>
      </c>
      <c r="I196" s="34"/>
    </row>
    <row r="197" spans="1:9">
      <c r="A197" s="161" t="s">
        <v>505</v>
      </c>
      <c r="B197" s="162">
        <v>0</v>
      </c>
      <c r="C197" s="163">
        <v>0.248373194439615</v>
      </c>
      <c r="D197" s="163">
        <v>0.248373194439615</v>
      </c>
      <c r="E197" s="162">
        <v>0</v>
      </c>
      <c r="F197" s="163">
        <v>0.37744020834057745</v>
      </c>
      <c r="G197" s="164">
        <v>0.12581340278019248</v>
      </c>
      <c r="I197" s="34"/>
    </row>
    <row r="198" spans="1:9">
      <c r="A198" s="161" t="s">
        <v>506</v>
      </c>
      <c r="B198" s="162">
        <v>0</v>
      </c>
      <c r="C198" s="163">
        <v>0.49533512537770269</v>
      </c>
      <c r="D198" s="163">
        <v>0</v>
      </c>
      <c r="E198" s="162">
        <v>0.50466487462229737</v>
      </c>
      <c r="F198" s="163">
        <v>0</v>
      </c>
      <c r="G198" s="164">
        <v>0</v>
      </c>
      <c r="I198" s="34"/>
    </row>
    <row r="199" spans="1:9">
      <c r="A199" s="161" t="s">
        <v>507</v>
      </c>
      <c r="B199" s="162">
        <v>2.2563663271362815E-2</v>
      </c>
      <c r="C199" s="163">
        <v>0.31137855314480689</v>
      </c>
      <c r="D199" s="163">
        <v>0.27076395925635383</v>
      </c>
      <c r="E199" s="162">
        <v>5.8804039982599809E-2</v>
      </c>
      <c r="F199" s="163">
        <v>0.21561481326953263</v>
      </c>
      <c r="G199" s="164">
        <v>0.12087497107534405</v>
      </c>
      <c r="I199" s="34"/>
    </row>
    <row r="200" spans="1:9">
      <c r="A200" s="161" t="s">
        <v>508</v>
      </c>
      <c r="B200" s="162">
        <v>0</v>
      </c>
      <c r="C200" s="163">
        <v>0.33389524356232753</v>
      </c>
      <c r="D200" s="163">
        <v>0.2225968290415517</v>
      </c>
      <c r="E200" s="162">
        <v>0</v>
      </c>
      <c r="F200" s="163">
        <v>0.44350792739612066</v>
      </c>
      <c r="G200" s="164">
        <v>0</v>
      </c>
      <c r="I200" s="34"/>
    </row>
    <row r="201" spans="1:9">
      <c r="A201" s="161" t="s">
        <v>509</v>
      </c>
      <c r="B201" s="162">
        <v>2.2563663271362815E-2</v>
      </c>
      <c r="C201" s="163">
        <v>0.31137855314480689</v>
      </c>
      <c r="D201" s="163">
        <v>0.27076395925635383</v>
      </c>
      <c r="E201" s="162">
        <v>5.8804039982599809E-2</v>
      </c>
      <c r="F201" s="163">
        <v>0.21561481326953263</v>
      </c>
      <c r="G201" s="164">
        <v>0.12087497107534405</v>
      </c>
      <c r="I201" s="34"/>
    </row>
    <row r="202" spans="1:9">
      <c r="A202" s="161" t="s">
        <v>510</v>
      </c>
      <c r="B202" s="162">
        <v>0</v>
      </c>
      <c r="C202" s="163">
        <v>0</v>
      </c>
      <c r="D202" s="163">
        <v>0.59126563234273077</v>
      </c>
      <c r="E202" s="162">
        <v>0.20436718382863453</v>
      </c>
      <c r="F202" s="163">
        <v>0.20436718382863453</v>
      </c>
      <c r="G202" s="164">
        <v>0</v>
      </c>
      <c r="I202" s="34"/>
    </row>
    <row r="203" spans="1:9">
      <c r="A203" s="161" t="s">
        <v>511</v>
      </c>
      <c r="B203" s="162">
        <v>2.2563663271362815E-2</v>
      </c>
      <c r="C203" s="163">
        <v>0.31137855314480689</v>
      </c>
      <c r="D203" s="163">
        <v>0.27076395925635383</v>
      </c>
      <c r="E203" s="162">
        <v>5.8804039982599809E-2</v>
      </c>
      <c r="F203" s="163">
        <v>0.21561481326953263</v>
      </c>
      <c r="G203" s="164">
        <v>0.12087497107534405</v>
      </c>
      <c r="I203" s="34"/>
    </row>
    <row r="204" spans="1:9">
      <c r="A204" s="161" t="s">
        <v>512</v>
      </c>
      <c r="B204" s="162">
        <v>0</v>
      </c>
      <c r="C204" s="163">
        <v>0.55057572034073798</v>
      </c>
      <c r="D204" s="163">
        <v>0</v>
      </c>
      <c r="E204" s="162">
        <v>0.44942427965926196</v>
      </c>
      <c r="F204" s="163">
        <v>0</v>
      </c>
      <c r="G204" s="164">
        <v>0</v>
      </c>
      <c r="I204" s="34"/>
    </row>
    <row r="205" spans="1:9">
      <c r="A205" s="161" t="s">
        <v>513</v>
      </c>
      <c r="B205" s="162">
        <v>2.2563663271362815E-2</v>
      </c>
      <c r="C205" s="163">
        <v>0.31137855314480689</v>
      </c>
      <c r="D205" s="163">
        <v>0.27076395925635383</v>
      </c>
      <c r="E205" s="162">
        <v>5.8804039982599809E-2</v>
      </c>
      <c r="F205" s="163">
        <v>0.21561481326953263</v>
      </c>
      <c r="G205" s="164">
        <v>0.12087497107534405</v>
      </c>
      <c r="I205" s="34"/>
    </row>
    <row r="206" spans="1:9">
      <c r="A206" s="161" t="s">
        <v>514</v>
      </c>
      <c r="B206" s="162">
        <v>0</v>
      </c>
      <c r="C206" s="163">
        <v>0</v>
      </c>
      <c r="D206" s="163">
        <v>0.57387214050636925</v>
      </c>
      <c r="E206" s="162">
        <v>0</v>
      </c>
      <c r="F206" s="163">
        <v>0.18262622549727034</v>
      </c>
      <c r="G206" s="164">
        <v>0.24350163399636043</v>
      </c>
      <c r="I206" s="34"/>
    </row>
    <row r="207" spans="1:9">
      <c r="A207" s="161" t="s">
        <v>515</v>
      </c>
      <c r="B207" s="162">
        <v>0</v>
      </c>
      <c r="C207" s="163">
        <v>0.41351942581309997</v>
      </c>
      <c r="D207" s="163">
        <v>0</v>
      </c>
      <c r="E207" s="162">
        <v>0</v>
      </c>
      <c r="F207" s="163">
        <v>0.58648057418690014</v>
      </c>
      <c r="G207" s="164">
        <v>0</v>
      </c>
      <c r="I207" s="34"/>
    </row>
    <row r="208" spans="1:9">
      <c r="A208" s="161" t="s">
        <v>516</v>
      </c>
      <c r="B208" s="162">
        <v>0</v>
      </c>
      <c r="C208" s="163">
        <v>0.67201571565031748</v>
      </c>
      <c r="D208" s="163">
        <v>0</v>
      </c>
      <c r="E208" s="162">
        <v>0</v>
      </c>
      <c r="F208" s="163">
        <v>0.32798428434968252</v>
      </c>
      <c r="G208" s="164">
        <v>0</v>
      </c>
      <c r="I208" s="34"/>
    </row>
    <row r="209" spans="1:9">
      <c r="A209" s="161" t="s">
        <v>517</v>
      </c>
      <c r="B209" s="162">
        <v>0</v>
      </c>
      <c r="C209" s="163">
        <v>0</v>
      </c>
      <c r="D209" s="163">
        <v>1</v>
      </c>
      <c r="E209" s="162">
        <v>0</v>
      </c>
      <c r="F209" s="163">
        <v>0</v>
      </c>
      <c r="G209" s="164">
        <v>0</v>
      </c>
      <c r="I209" s="34"/>
    </row>
    <row r="210" spans="1:9">
      <c r="A210" s="161" t="s">
        <v>518</v>
      </c>
      <c r="B210" s="162">
        <v>0</v>
      </c>
      <c r="C210" s="163">
        <v>0.30208057808768246</v>
      </c>
      <c r="D210" s="163">
        <v>0.30208057808768246</v>
      </c>
      <c r="E210" s="162">
        <v>0.13194628127487837</v>
      </c>
      <c r="F210" s="163">
        <v>0</v>
      </c>
      <c r="G210" s="164">
        <v>0.26389256254975674</v>
      </c>
      <c r="I210" s="34"/>
    </row>
    <row r="211" spans="1:9">
      <c r="A211" s="161" t="s">
        <v>519</v>
      </c>
      <c r="B211" s="162">
        <v>2.2563663271362815E-2</v>
      </c>
      <c r="C211" s="163">
        <v>0.31137855314480689</v>
      </c>
      <c r="D211" s="163">
        <v>0.27076395925635383</v>
      </c>
      <c r="E211" s="162">
        <v>5.8804039982599809E-2</v>
      </c>
      <c r="F211" s="163">
        <v>0.21561481326953263</v>
      </c>
      <c r="G211" s="164">
        <v>0.12087497107534405</v>
      </c>
      <c r="I211" s="34"/>
    </row>
    <row r="212" spans="1:9">
      <c r="A212" s="161" t="s">
        <v>520</v>
      </c>
      <c r="B212" s="162">
        <v>0</v>
      </c>
      <c r="C212" s="163">
        <v>0.2936220472175165</v>
      </c>
      <c r="D212" s="163">
        <v>0.3425590550871026</v>
      </c>
      <c r="E212" s="162">
        <v>5.4572834654307151E-2</v>
      </c>
      <c r="F212" s="163">
        <v>0.20010039373245958</v>
      </c>
      <c r="G212" s="164">
        <v>0.1091456693086143</v>
      </c>
      <c r="I212" s="34"/>
    </row>
    <row r="213" spans="1:9">
      <c r="A213" s="161" t="s">
        <v>521</v>
      </c>
      <c r="B213" s="162">
        <v>2.2563663271362815E-2</v>
      </c>
      <c r="C213" s="163">
        <v>0.31137855314480689</v>
      </c>
      <c r="D213" s="163">
        <v>0.27076395925635383</v>
      </c>
      <c r="E213" s="162">
        <v>5.8804039982599809E-2</v>
      </c>
      <c r="F213" s="163">
        <v>0.21561481326953263</v>
      </c>
      <c r="G213" s="164">
        <v>0.12087497107534405</v>
      </c>
      <c r="I213" s="34"/>
    </row>
    <row r="214" spans="1:9">
      <c r="A214" s="161" t="s">
        <v>522</v>
      </c>
      <c r="B214" s="162">
        <v>0</v>
      </c>
      <c r="C214" s="163">
        <v>0.30608434494047049</v>
      </c>
      <c r="D214" s="163">
        <v>6.6180398906047669E-2</v>
      </c>
      <c r="E214" s="162">
        <v>0.27737139225386409</v>
      </c>
      <c r="F214" s="163">
        <v>0.23357590926641186</v>
      </c>
      <c r="G214" s="164">
        <v>0.11678795463320593</v>
      </c>
      <c r="I214" s="34"/>
    </row>
    <row r="215" spans="1:9">
      <c r="A215" s="161" t="s">
        <v>523</v>
      </c>
      <c r="B215" s="162">
        <v>0</v>
      </c>
      <c r="C215" s="163">
        <v>0.30608434494047049</v>
      </c>
      <c r="D215" s="163">
        <v>6.6180398906047669E-2</v>
      </c>
      <c r="E215" s="162">
        <v>0.27737139225386409</v>
      </c>
      <c r="F215" s="163">
        <v>0.23357590926641186</v>
      </c>
      <c r="G215" s="164">
        <v>0.11678795463320593</v>
      </c>
      <c r="I215" s="34"/>
    </row>
    <row r="216" spans="1:9">
      <c r="A216" s="161" t="s">
        <v>524</v>
      </c>
      <c r="B216" s="162">
        <v>0</v>
      </c>
      <c r="C216" s="163">
        <v>0</v>
      </c>
      <c r="D216" s="163">
        <v>0.38135909540015372</v>
      </c>
      <c r="E216" s="162">
        <v>0.61864090459984633</v>
      </c>
      <c r="F216" s="163">
        <v>0</v>
      </c>
      <c r="G216" s="164">
        <v>0</v>
      </c>
      <c r="I216" s="34"/>
    </row>
    <row r="217" spans="1:9">
      <c r="A217" s="161" t="s">
        <v>525</v>
      </c>
      <c r="B217" s="162">
        <v>0</v>
      </c>
      <c r="C217" s="163">
        <v>0.30365686169629041</v>
      </c>
      <c r="D217" s="163">
        <v>0</v>
      </c>
      <c r="E217" s="162">
        <v>0.69634313830370953</v>
      </c>
      <c r="F217" s="163">
        <v>0</v>
      </c>
      <c r="G217" s="164">
        <v>0</v>
      </c>
      <c r="I217" s="34"/>
    </row>
    <row r="218" spans="1:9">
      <c r="A218" s="161" t="s">
        <v>526</v>
      </c>
      <c r="B218" s="162">
        <v>0</v>
      </c>
      <c r="C218" s="163">
        <v>0.30608434494047049</v>
      </c>
      <c r="D218" s="163">
        <v>6.6180398906047669E-2</v>
      </c>
      <c r="E218" s="162">
        <v>0.27737139225386409</v>
      </c>
      <c r="F218" s="163">
        <v>0.23357590926641186</v>
      </c>
      <c r="G218" s="164">
        <v>0.11678795463320593</v>
      </c>
      <c r="I218" s="34"/>
    </row>
    <row r="219" spans="1:9">
      <c r="A219" s="161" t="s">
        <v>527</v>
      </c>
      <c r="B219" s="162">
        <v>0</v>
      </c>
      <c r="C219" s="163">
        <v>0.30608434494047049</v>
      </c>
      <c r="D219" s="163">
        <v>6.6180398906047669E-2</v>
      </c>
      <c r="E219" s="162">
        <v>0.27737139225386409</v>
      </c>
      <c r="F219" s="163">
        <v>0.23357590926641186</v>
      </c>
      <c r="G219" s="164">
        <v>0.11678795463320593</v>
      </c>
      <c r="I219" s="34"/>
    </row>
    <row r="220" spans="1:9">
      <c r="A220" s="161" t="s">
        <v>528</v>
      </c>
      <c r="B220" s="162">
        <v>0</v>
      </c>
      <c r="C220" s="163">
        <v>0.30608434494047049</v>
      </c>
      <c r="D220" s="163">
        <v>6.6180398906047669E-2</v>
      </c>
      <c r="E220" s="162">
        <v>0.27737139225386409</v>
      </c>
      <c r="F220" s="163">
        <v>0.23357590926641186</v>
      </c>
      <c r="G220" s="164">
        <v>0.11678795463320593</v>
      </c>
      <c r="I220" s="34"/>
    </row>
    <row r="221" spans="1:9">
      <c r="A221" s="161" t="s">
        <v>529</v>
      </c>
      <c r="B221" s="162">
        <v>0</v>
      </c>
      <c r="C221" s="163">
        <v>0.30608434494047049</v>
      </c>
      <c r="D221" s="163">
        <v>6.6180398906047669E-2</v>
      </c>
      <c r="E221" s="162">
        <v>0.27737139225386409</v>
      </c>
      <c r="F221" s="163">
        <v>0.23357590926641186</v>
      </c>
      <c r="G221" s="164">
        <v>0.11678795463320593</v>
      </c>
      <c r="I221" s="34"/>
    </row>
    <row r="222" spans="1:9">
      <c r="A222" s="161" t="s">
        <v>530</v>
      </c>
      <c r="B222" s="162">
        <v>0</v>
      </c>
      <c r="C222" s="163">
        <v>0.37857677806539219</v>
      </c>
      <c r="D222" s="163">
        <v>0</v>
      </c>
      <c r="E222" s="162">
        <v>0.20714107397820258</v>
      </c>
      <c r="F222" s="163">
        <v>0.20714107397820258</v>
      </c>
      <c r="G222" s="164">
        <v>0.20714107397820258</v>
      </c>
      <c r="I222" s="34"/>
    </row>
    <row r="223" spans="1:9">
      <c r="A223" s="161" t="s">
        <v>531</v>
      </c>
      <c r="B223" s="162">
        <v>0</v>
      </c>
      <c r="C223" s="163">
        <v>0.30608434494047049</v>
      </c>
      <c r="D223" s="163">
        <v>6.6180398906047669E-2</v>
      </c>
      <c r="E223" s="162">
        <v>0.27737139225386409</v>
      </c>
      <c r="F223" s="163">
        <v>0.23357590926641186</v>
      </c>
      <c r="G223" s="164">
        <v>0.11678795463320593</v>
      </c>
      <c r="I223" s="34"/>
    </row>
    <row r="224" spans="1:9">
      <c r="A224" s="161" t="s">
        <v>532</v>
      </c>
      <c r="B224" s="162">
        <v>0</v>
      </c>
      <c r="C224" s="163">
        <v>0.27138480470702853</v>
      </c>
      <c r="D224" s="163">
        <v>0</v>
      </c>
      <c r="E224" s="162">
        <v>0.72861519529297136</v>
      </c>
      <c r="F224" s="163">
        <v>0</v>
      </c>
      <c r="G224" s="164">
        <v>0</v>
      </c>
      <c r="I224" s="34"/>
    </row>
    <row r="225" spans="1:9">
      <c r="A225" s="161" t="s">
        <v>533</v>
      </c>
      <c r="B225" s="162">
        <v>0</v>
      </c>
      <c r="C225" s="163">
        <v>0.24643405749396533</v>
      </c>
      <c r="D225" s="163">
        <v>0</v>
      </c>
      <c r="E225" s="162">
        <v>0.7535659425060347</v>
      </c>
      <c r="F225" s="163">
        <v>0</v>
      </c>
      <c r="G225" s="164">
        <v>0</v>
      </c>
      <c r="I225" s="34"/>
    </row>
    <row r="226" spans="1:9">
      <c r="A226" s="161" t="s">
        <v>534</v>
      </c>
      <c r="B226" s="162">
        <v>0</v>
      </c>
      <c r="C226" s="163">
        <v>0.1197065688562854</v>
      </c>
      <c r="D226" s="163">
        <v>0</v>
      </c>
      <c r="E226" s="162">
        <v>0</v>
      </c>
      <c r="F226" s="163">
        <v>0.88029343114371461</v>
      </c>
      <c r="G226" s="164">
        <v>0</v>
      </c>
      <c r="I226" s="34"/>
    </row>
    <row r="227" spans="1:9">
      <c r="A227" s="161" t="s">
        <v>535</v>
      </c>
      <c r="B227" s="162">
        <v>0</v>
      </c>
      <c r="C227" s="163">
        <v>0.30608434494047049</v>
      </c>
      <c r="D227" s="163">
        <v>6.6180398906047669E-2</v>
      </c>
      <c r="E227" s="162">
        <v>0.27737139225386409</v>
      </c>
      <c r="F227" s="163">
        <v>0.23357590926641186</v>
      </c>
      <c r="G227" s="164">
        <v>0.11678795463320593</v>
      </c>
      <c r="I227" s="34"/>
    </row>
    <row r="228" spans="1:9">
      <c r="A228" s="161" t="s">
        <v>536</v>
      </c>
      <c r="B228" s="162">
        <v>0</v>
      </c>
      <c r="C228" s="163">
        <v>0.19242455027562361</v>
      </c>
      <c r="D228" s="163">
        <v>0</v>
      </c>
      <c r="E228" s="162">
        <v>0</v>
      </c>
      <c r="F228" s="163">
        <v>0.80757544972437634</v>
      </c>
      <c r="G228" s="164">
        <v>0</v>
      </c>
      <c r="I228" s="34"/>
    </row>
    <row r="229" spans="1:9">
      <c r="A229" s="161" t="s">
        <v>537</v>
      </c>
      <c r="B229" s="162">
        <v>0</v>
      </c>
      <c r="C229" s="163">
        <v>0.24935638102243474</v>
      </c>
      <c r="D229" s="163">
        <v>0</v>
      </c>
      <c r="E229" s="162">
        <v>0</v>
      </c>
      <c r="F229" s="163">
        <v>0</v>
      </c>
      <c r="G229" s="164">
        <v>0.75064361897756526</v>
      </c>
      <c r="I229" s="34"/>
    </row>
    <row r="230" spans="1:9">
      <c r="A230" s="161" t="s">
        <v>538</v>
      </c>
      <c r="B230" s="162">
        <v>0</v>
      </c>
      <c r="C230" s="163">
        <v>0.30608434494047049</v>
      </c>
      <c r="D230" s="163">
        <v>6.6180398906047669E-2</v>
      </c>
      <c r="E230" s="162">
        <v>0.27737139225386409</v>
      </c>
      <c r="F230" s="163">
        <v>0.23357590926641186</v>
      </c>
      <c r="G230" s="164">
        <v>0.11678795463320593</v>
      </c>
      <c r="I230" s="34"/>
    </row>
    <row r="231" spans="1:9">
      <c r="A231" s="161" t="s">
        <v>539</v>
      </c>
      <c r="B231" s="162">
        <v>0</v>
      </c>
      <c r="C231" s="163">
        <v>0.30608434494047049</v>
      </c>
      <c r="D231" s="163">
        <v>6.6180398906047669E-2</v>
      </c>
      <c r="E231" s="162">
        <v>0.27737139225386409</v>
      </c>
      <c r="F231" s="163">
        <v>0.23357590926641186</v>
      </c>
      <c r="G231" s="164">
        <v>0.11678795463320593</v>
      </c>
      <c r="I231" s="34"/>
    </row>
    <row r="232" spans="1:9">
      <c r="A232" s="161" t="s">
        <v>540</v>
      </c>
      <c r="B232" s="162">
        <v>0</v>
      </c>
      <c r="C232" s="163">
        <v>0.30608434494047049</v>
      </c>
      <c r="D232" s="163">
        <v>6.6180398906047669E-2</v>
      </c>
      <c r="E232" s="162">
        <v>0.27737139225386409</v>
      </c>
      <c r="F232" s="163">
        <v>0.23357590926641186</v>
      </c>
      <c r="G232" s="164">
        <v>0.11678795463320593</v>
      </c>
      <c r="I232" s="34"/>
    </row>
    <row r="233" spans="1:9">
      <c r="A233" s="161" t="s">
        <v>541</v>
      </c>
      <c r="B233" s="162">
        <v>0</v>
      </c>
      <c r="C233" s="163">
        <v>0.30608434494047049</v>
      </c>
      <c r="D233" s="163">
        <v>6.6180398906047669E-2</v>
      </c>
      <c r="E233" s="162">
        <v>0.27737139225386409</v>
      </c>
      <c r="F233" s="163">
        <v>0.23357590926641186</v>
      </c>
      <c r="G233" s="164">
        <v>0.11678795463320593</v>
      </c>
      <c r="I233" s="34"/>
    </row>
    <row r="234" spans="1:9">
      <c r="A234" s="161" t="s">
        <v>542</v>
      </c>
      <c r="B234" s="162">
        <v>0</v>
      </c>
      <c r="C234" s="163">
        <v>0.30608434494047049</v>
      </c>
      <c r="D234" s="163">
        <v>6.6180398906047669E-2</v>
      </c>
      <c r="E234" s="162">
        <v>0.27737139225386409</v>
      </c>
      <c r="F234" s="163">
        <v>0.23357590926641186</v>
      </c>
      <c r="G234" s="164">
        <v>0.11678795463320593</v>
      </c>
      <c r="I234" s="34"/>
    </row>
    <row r="235" spans="1:9">
      <c r="A235" s="161" t="s">
        <v>543</v>
      </c>
      <c r="B235" s="162">
        <v>0</v>
      </c>
      <c r="C235" s="163">
        <v>0.30608434494047049</v>
      </c>
      <c r="D235" s="163">
        <v>6.6180398906047669E-2</v>
      </c>
      <c r="E235" s="162">
        <v>0.27737139225386409</v>
      </c>
      <c r="F235" s="163">
        <v>0.23357590926641186</v>
      </c>
      <c r="G235" s="164">
        <v>0.11678795463320593</v>
      </c>
      <c r="I235" s="34"/>
    </row>
    <row r="236" spans="1:9">
      <c r="A236" s="161" t="s">
        <v>544</v>
      </c>
      <c r="B236" s="162">
        <v>0</v>
      </c>
      <c r="C236" s="163">
        <v>0.24560931010531986</v>
      </c>
      <c r="D236" s="163">
        <v>0</v>
      </c>
      <c r="E236" s="162">
        <v>0.75439068989468017</v>
      </c>
      <c r="F236" s="163">
        <v>0</v>
      </c>
      <c r="G236" s="164">
        <v>0</v>
      </c>
      <c r="I236" s="34"/>
    </row>
    <row r="237" spans="1:9">
      <c r="A237" s="161" t="s">
        <v>545</v>
      </c>
      <c r="B237" s="162">
        <v>0</v>
      </c>
      <c r="C237" s="163">
        <v>0.30608434494047049</v>
      </c>
      <c r="D237" s="163">
        <v>6.6180398906047669E-2</v>
      </c>
      <c r="E237" s="162">
        <v>0.27737139225386409</v>
      </c>
      <c r="F237" s="163">
        <v>0.23357590926641186</v>
      </c>
      <c r="G237" s="164">
        <v>0.11678795463320593</v>
      </c>
      <c r="I237" s="34"/>
    </row>
    <row r="238" spans="1:9">
      <c r="A238" s="161" t="s">
        <v>546</v>
      </c>
      <c r="B238" s="162">
        <v>0</v>
      </c>
      <c r="C238" s="163">
        <v>0.30608434494047049</v>
      </c>
      <c r="D238" s="163">
        <v>6.6180398906047669E-2</v>
      </c>
      <c r="E238" s="162">
        <v>0.27737139225386409</v>
      </c>
      <c r="F238" s="163">
        <v>0.23357590926641186</v>
      </c>
      <c r="G238" s="164">
        <v>0.11678795463320593</v>
      </c>
      <c r="I238" s="34"/>
    </row>
    <row r="239" spans="1:9">
      <c r="A239" s="161" t="s">
        <v>547</v>
      </c>
      <c r="B239" s="162">
        <v>0</v>
      </c>
      <c r="C239" s="163">
        <v>0.30608434494047049</v>
      </c>
      <c r="D239" s="163">
        <v>6.6180398906047669E-2</v>
      </c>
      <c r="E239" s="162">
        <v>0.27737139225386409</v>
      </c>
      <c r="F239" s="163">
        <v>0.23357590926641186</v>
      </c>
      <c r="G239" s="164">
        <v>0.11678795463320593</v>
      </c>
      <c r="I239" s="34"/>
    </row>
    <row r="240" spans="1:9">
      <c r="A240" s="161" t="s">
        <v>548</v>
      </c>
      <c r="B240" s="162">
        <v>0</v>
      </c>
      <c r="C240" s="163">
        <v>0.28085774222978765</v>
      </c>
      <c r="D240" s="163">
        <v>0.14042887111489383</v>
      </c>
      <c r="E240" s="162">
        <v>0.38580892443687897</v>
      </c>
      <c r="F240" s="163">
        <v>0</v>
      </c>
      <c r="G240" s="164">
        <v>0.19290446221843949</v>
      </c>
      <c r="I240" s="34"/>
    </row>
    <row r="241" spans="1:9">
      <c r="A241" s="161" t="s">
        <v>549</v>
      </c>
      <c r="B241" s="162">
        <v>0</v>
      </c>
      <c r="C241" s="163">
        <v>0.2346264051135111</v>
      </c>
      <c r="D241" s="163">
        <v>0</v>
      </c>
      <c r="E241" s="162">
        <v>0</v>
      </c>
      <c r="F241" s="163">
        <v>0.76537359488648893</v>
      </c>
      <c r="G241" s="164">
        <v>0</v>
      </c>
      <c r="I241" s="34"/>
    </row>
    <row r="242" spans="1:9">
      <c r="A242" s="161" t="s">
        <v>550</v>
      </c>
      <c r="B242" s="162">
        <v>0</v>
      </c>
      <c r="C242" s="163">
        <v>0</v>
      </c>
      <c r="D242" s="163">
        <v>0.3486486641670638</v>
      </c>
      <c r="E242" s="162">
        <v>0</v>
      </c>
      <c r="F242" s="163">
        <v>0.65135133583293614</v>
      </c>
      <c r="G242" s="164">
        <v>0</v>
      </c>
      <c r="I242" s="34"/>
    </row>
    <row r="243" spans="1:9">
      <c r="A243" s="161" t="s">
        <v>551</v>
      </c>
      <c r="B243" s="162">
        <v>0</v>
      </c>
      <c r="C243" s="163">
        <v>0.30608434494047049</v>
      </c>
      <c r="D243" s="163">
        <v>6.6180398906047669E-2</v>
      </c>
      <c r="E243" s="162">
        <v>0.27737139225386409</v>
      </c>
      <c r="F243" s="163">
        <v>0.23357590926641186</v>
      </c>
      <c r="G243" s="164">
        <v>0.11678795463320593</v>
      </c>
      <c r="I243" s="34"/>
    </row>
    <row r="244" spans="1:9">
      <c r="A244" s="161" t="s">
        <v>552</v>
      </c>
      <c r="B244" s="162">
        <v>0</v>
      </c>
      <c r="C244" s="163">
        <v>0.44732154382341549</v>
      </c>
      <c r="D244" s="163">
        <v>0</v>
      </c>
      <c r="E244" s="162">
        <v>0</v>
      </c>
      <c r="F244" s="163">
        <v>0.5526784561765844</v>
      </c>
      <c r="G244" s="164">
        <v>0</v>
      </c>
      <c r="I244" s="34"/>
    </row>
    <row r="245" spans="1:9">
      <c r="A245" s="161" t="s">
        <v>553</v>
      </c>
      <c r="B245" s="162">
        <v>0</v>
      </c>
      <c r="C245" s="163">
        <v>0.30608434494047049</v>
      </c>
      <c r="D245" s="163">
        <v>6.6180398906047669E-2</v>
      </c>
      <c r="E245" s="162">
        <v>0.27737139225386409</v>
      </c>
      <c r="F245" s="163">
        <v>0.23357590926641186</v>
      </c>
      <c r="G245" s="164">
        <v>0.11678795463320593</v>
      </c>
      <c r="I245" s="34"/>
    </row>
    <row r="246" spans="1:9">
      <c r="A246" s="161" t="s">
        <v>554</v>
      </c>
      <c r="B246" s="162">
        <v>0</v>
      </c>
      <c r="C246" s="163">
        <v>0.30608434494047049</v>
      </c>
      <c r="D246" s="163">
        <v>6.6180398906047669E-2</v>
      </c>
      <c r="E246" s="162">
        <v>0.27737139225386409</v>
      </c>
      <c r="F246" s="163">
        <v>0.23357590926641186</v>
      </c>
      <c r="G246" s="164">
        <v>0.11678795463320593</v>
      </c>
      <c r="I246" s="34"/>
    </row>
    <row r="247" spans="1:9">
      <c r="A247" s="161" t="s">
        <v>555</v>
      </c>
      <c r="B247" s="162">
        <v>0</v>
      </c>
      <c r="C247" s="163">
        <v>0.30608434494047049</v>
      </c>
      <c r="D247" s="163">
        <v>6.6180398906047669E-2</v>
      </c>
      <c r="E247" s="162">
        <v>0.27737139225386409</v>
      </c>
      <c r="F247" s="163">
        <v>0.23357590926641186</v>
      </c>
      <c r="G247" s="164">
        <v>0.11678795463320593</v>
      </c>
      <c r="I247" s="34"/>
    </row>
    <row r="248" spans="1:9">
      <c r="A248" s="161" t="s">
        <v>556</v>
      </c>
      <c r="B248" s="162">
        <v>0</v>
      </c>
      <c r="C248" s="163">
        <v>0.51838047211868743</v>
      </c>
      <c r="D248" s="163">
        <v>0</v>
      </c>
      <c r="E248" s="162">
        <v>0</v>
      </c>
      <c r="F248" s="163">
        <v>0.48161952788131263</v>
      </c>
      <c r="G248" s="164">
        <v>0</v>
      </c>
      <c r="I248" s="34"/>
    </row>
    <row r="249" spans="1:9">
      <c r="A249" s="161" t="s">
        <v>557</v>
      </c>
      <c r="B249" s="162">
        <v>0</v>
      </c>
      <c r="C249" s="163">
        <v>0</v>
      </c>
      <c r="D249" s="163">
        <v>0.54700012490805372</v>
      </c>
      <c r="E249" s="162">
        <v>0</v>
      </c>
      <c r="F249" s="163">
        <v>0.45299987509194628</v>
      </c>
      <c r="G249" s="164">
        <v>0</v>
      </c>
      <c r="I249" s="34"/>
    </row>
    <row r="250" spans="1:9">
      <c r="A250" s="161" t="s">
        <v>558</v>
      </c>
      <c r="B250" s="162">
        <v>0</v>
      </c>
      <c r="C250" s="163">
        <v>0.30608434494047049</v>
      </c>
      <c r="D250" s="163">
        <v>6.6180398906047669E-2</v>
      </c>
      <c r="E250" s="162">
        <v>0.27737139225386409</v>
      </c>
      <c r="F250" s="163">
        <v>0.23357590926641186</v>
      </c>
      <c r="G250" s="164">
        <v>0.11678795463320593</v>
      </c>
      <c r="I250" s="34"/>
    </row>
    <row r="251" spans="1:9">
      <c r="A251" s="161" t="s">
        <v>559</v>
      </c>
      <c r="B251" s="162">
        <v>0</v>
      </c>
      <c r="C251" s="163">
        <v>0.39552684245637454</v>
      </c>
      <c r="D251" s="163">
        <v>0</v>
      </c>
      <c r="E251" s="162">
        <v>0</v>
      </c>
      <c r="F251" s="163">
        <v>0.60447315754362552</v>
      </c>
      <c r="G251" s="164">
        <v>0</v>
      </c>
      <c r="I251" s="34"/>
    </row>
    <row r="252" spans="1:9">
      <c r="A252" s="161" t="s">
        <v>560</v>
      </c>
      <c r="B252" s="162">
        <v>0</v>
      </c>
      <c r="C252" s="163">
        <v>0.30608434494047049</v>
      </c>
      <c r="D252" s="163">
        <v>6.6180398906047669E-2</v>
      </c>
      <c r="E252" s="162">
        <v>0.27737139225386409</v>
      </c>
      <c r="F252" s="163">
        <v>0.23357590926641186</v>
      </c>
      <c r="G252" s="164">
        <v>0.11678795463320593</v>
      </c>
      <c r="I252" s="34"/>
    </row>
    <row r="253" spans="1:9">
      <c r="A253" s="161" t="s">
        <v>561</v>
      </c>
      <c r="B253" s="162">
        <v>0</v>
      </c>
      <c r="C253" s="163">
        <v>0.30608434494047049</v>
      </c>
      <c r="D253" s="163">
        <v>6.6180398906047669E-2</v>
      </c>
      <c r="E253" s="162">
        <v>0.27737139225386409</v>
      </c>
      <c r="F253" s="163">
        <v>0.23357590926641186</v>
      </c>
      <c r="G253" s="164">
        <v>0.11678795463320593</v>
      </c>
      <c r="I253" s="34"/>
    </row>
    <row r="254" spans="1:9">
      <c r="A254" s="161" t="s">
        <v>562</v>
      </c>
      <c r="B254" s="162">
        <v>0</v>
      </c>
      <c r="C254" s="163">
        <v>0.30608434494047049</v>
      </c>
      <c r="D254" s="163">
        <v>6.6180398906047669E-2</v>
      </c>
      <c r="E254" s="162">
        <v>0.27737139225386409</v>
      </c>
      <c r="F254" s="163">
        <v>0.23357590926641186</v>
      </c>
      <c r="G254" s="164">
        <v>0.11678795463320593</v>
      </c>
      <c r="I254" s="34"/>
    </row>
    <row r="255" spans="1:9">
      <c r="A255" s="161" t="s">
        <v>563</v>
      </c>
      <c r="B255" s="162">
        <v>0</v>
      </c>
      <c r="C255" s="163">
        <v>0.30608434494047049</v>
      </c>
      <c r="D255" s="163">
        <v>6.6180398906047669E-2</v>
      </c>
      <c r="E255" s="162">
        <v>0.27737139225386409</v>
      </c>
      <c r="F255" s="163">
        <v>0.23357590926641186</v>
      </c>
      <c r="G255" s="164">
        <v>0.11678795463320593</v>
      </c>
      <c r="I255" s="34"/>
    </row>
    <row r="256" spans="1:9">
      <c r="A256" s="161" t="s">
        <v>564</v>
      </c>
      <c r="B256" s="162">
        <v>0</v>
      </c>
      <c r="C256" s="163">
        <v>0.30608434494047049</v>
      </c>
      <c r="D256" s="163">
        <v>6.6180398906047669E-2</v>
      </c>
      <c r="E256" s="162">
        <v>0.27737139225386409</v>
      </c>
      <c r="F256" s="163">
        <v>0.23357590926641186</v>
      </c>
      <c r="G256" s="164">
        <v>0.11678795463320593</v>
      </c>
      <c r="I256" s="34"/>
    </row>
    <row r="257" spans="1:9">
      <c r="A257" s="161" t="s">
        <v>565</v>
      </c>
      <c r="B257" s="162">
        <v>0</v>
      </c>
      <c r="C257" s="163">
        <v>0.30608434494047049</v>
      </c>
      <c r="D257" s="163">
        <v>6.6180398906047669E-2</v>
      </c>
      <c r="E257" s="162">
        <v>0.27737139225386409</v>
      </c>
      <c r="F257" s="163">
        <v>0.23357590926641186</v>
      </c>
      <c r="G257" s="164">
        <v>0.11678795463320593</v>
      </c>
      <c r="I257" s="34"/>
    </row>
    <row r="258" spans="1:9">
      <c r="A258" s="161" t="s">
        <v>566</v>
      </c>
      <c r="B258" s="162">
        <v>0</v>
      </c>
      <c r="C258" s="163">
        <v>0.30608434494047049</v>
      </c>
      <c r="D258" s="163">
        <v>6.6180398906047669E-2</v>
      </c>
      <c r="E258" s="162">
        <v>0.27737139225386409</v>
      </c>
      <c r="F258" s="163">
        <v>0.23357590926641186</v>
      </c>
      <c r="G258" s="164">
        <v>0.11678795463320593</v>
      </c>
      <c r="I258" s="34"/>
    </row>
    <row r="259" spans="1:9">
      <c r="A259" s="161" t="s">
        <v>567</v>
      </c>
      <c r="B259" s="162">
        <v>0</v>
      </c>
      <c r="C259" s="163">
        <v>0.30608434494047049</v>
      </c>
      <c r="D259" s="163">
        <v>6.6180398906047669E-2</v>
      </c>
      <c r="E259" s="162">
        <v>0.27737139225386409</v>
      </c>
      <c r="F259" s="163">
        <v>0.23357590926641186</v>
      </c>
      <c r="G259" s="164">
        <v>0.11678795463320593</v>
      </c>
      <c r="I259" s="34"/>
    </row>
    <row r="260" spans="1:9">
      <c r="A260" s="161" t="s">
        <v>568</v>
      </c>
      <c r="B260" s="162">
        <v>0</v>
      </c>
      <c r="C260" s="163">
        <v>0</v>
      </c>
      <c r="D260" s="163">
        <v>0.37226474384651814</v>
      </c>
      <c r="E260" s="162">
        <v>0</v>
      </c>
      <c r="F260" s="163">
        <v>0.62773525615348191</v>
      </c>
      <c r="G260" s="164">
        <v>0</v>
      </c>
      <c r="I260" s="34"/>
    </row>
    <row r="261" spans="1:9">
      <c r="A261" s="161" t="s">
        <v>569</v>
      </c>
      <c r="B261" s="162">
        <v>0</v>
      </c>
      <c r="C261" s="163">
        <v>0.30608434494047049</v>
      </c>
      <c r="D261" s="163">
        <v>6.6180398906047669E-2</v>
      </c>
      <c r="E261" s="162">
        <v>0.27737139225386409</v>
      </c>
      <c r="F261" s="163">
        <v>0.23357590926641186</v>
      </c>
      <c r="G261" s="164">
        <v>0.11678795463320593</v>
      </c>
      <c r="I261" s="34"/>
    </row>
    <row r="262" spans="1:9">
      <c r="A262" s="161" t="s">
        <v>570</v>
      </c>
      <c r="B262" s="162">
        <v>0</v>
      </c>
      <c r="C262" s="163">
        <v>0.30608434494047049</v>
      </c>
      <c r="D262" s="163">
        <v>6.6180398906047669E-2</v>
      </c>
      <c r="E262" s="162">
        <v>0.27737139225386409</v>
      </c>
      <c r="F262" s="163">
        <v>0.23357590926641186</v>
      </c>
      <c r="G262" s="164">
        <v>0.11678795463320593</v>
      </c>
      <c r="I262" s="34"/>
    </row>
    <row r="263" spans="1:9">
      <c r="A263" s="161" t="s">
        <v>571</v>
      </c>
      <c r="B263" s="162">
        <v>0</v>
      </c>
      <c r="C263" s="163">
        <v>0.30608434494047049</v>
      </c>
      <c r="D263" s="163">
        <v>6.6180398906047669E-2</v>
      </c>
      <c r="E263" s="162">
        <v>0.27737139225386409</v>
      </c>
      <c r="F263" s="163">
        <v>0.23357590926641186</v>
      </c>
      <c r="G263" s="164">
        <v>0.11678795463320593</v>
      </c>
      <c r="I263" s="34"/>
    </row>
    <row r="264" spans="1:9">
      <c r="A264" s="161" t="s">
        <v>572</v>
      </c>
      <c r="B264" s="162">
        <v>0</v>
      </c>
      <c r="C264" s="163">
        <v>0.60403331804399607</v>
      </c>
      <c r="D264" s="163">
        <v>0</v>
      </c>
      <c r="E264" s="162">
        <v>0.39596668195600387</v>
      </c>
      <c r="F264" s="163">
        <v>0</v>
      </c>
      <c r="G264" s="164">
        <v>0</v>
      </c>
      <c r="I264" s="34"/>
    </row>
    <row r="265" spans="1:9">
      <c r="A265" s="161" t="s">
        <v>573</v>
      </c>
      <c r="B265" s="162">
        <v>0</v>
      </c>
      <c r="C265" s="163">
        <v>0.30608434494047049</v>
      </c>
      <c r="D265" s="163">
        <v>6.6180398906047669E-2</v>
      </c>
      <c r="E265" s="162">
        <v>0.27737139225386409</v>
      </c>
      <c r="F265" s="163">
        <v>0.23357590926641186</v>
      </c>
      <c r="G265" s="164">
        <v>0.11678795463320593</v>
      </c>
      <c r="I265" s="34"/>
    </row>
    <row r="266" spans="1:9">
      <c r="A266" s="161" t="s">
        <v>574</v>
      </c>
      <c r="B266" s="162">
        <v>0</v>
      </c>
      <c r="C266" s="163">
        <v>0.57403317520732688</v>
      </c>
      <c r="D266" s="163">
        <v>0</v>
      </c>
      <c r="E266" s="162">
        <v>0</v>
      </c>
      <c r="F266" s="163">
        <v>0.42596682479267312</v>
      </c>
      <c r="G266" s="164">
        <v>0</v>
      </c>
      <c r="I266" s="34"/>
    </row>
    <row r="267" spans="1:9">
      <c r="A267" s="161" t="s">
        <v>575</v>
      </c>
      <c r="B267" s="162">
        <v>0</v>
      </c>
      <c r="C267" s="163">
        <v>0.25478468698781054</v>
      </c>
      <c r="D267" s="163">
        <v>0.25478468698781054</v>
      </c>
      <c r="E267" s="162">
        <v>0.24521531301218949</v>
      </c>
      <c r="F267" s="163">
        <v>0</v>
      </c>
      <c r="G267" s="164">
        <v>0.24521531301218949</v>
      </c>
      <c r="I267" s="34"/>
    </row>
    <row r="268" spans="1:9">
      <c r="A268" s="161" t="s">
        <v>576</v>
      </c>
      <c r="B268" s="162">
        <v>0</v>
      </c>
      <c r="C268" s="163">
        <v>0.31170230199432913</v>
      </c>
      <c r="D268" s="163">
        <v>0</v>
      </c>
      <c r="E268" s="162">
        <v>0.43018606125354436</v>
      </c>
      <c r="F268" s="163">
        <v>0.17207442450141774</v>
      </c>
      <c r="G268" s="164">
        <v>8.6037212250708872E-2</v>
      </c>
      <c r="I268" s="34"/>
    </row>
    <row r="269" spans="1:9">
      <c r="A269" s="161" t="s">
        <v>577</v>
      </c>
      <c r="B269" s="162">
        <v>0</v>
      </c>
      <c r="C269" s="163">
        <v>0.10666770001808366</v>
      </c>
      <c r="D269" s="163">
        <v>0</v>
      </c>
      <c r="E269" s="162">
        <v>0</v>
      </c>
      <c r="F269" s="163">
        <v>0.89333229998191632</v>
      </c>
      <c r="G269" s="164">
        <v>0</v>
      </c>
      <c r="I269" s="34"/>
    </row>
    <row r="270" spans="1:9">
      <c r="A270" s="161" t="s">
        <v>578</v>
      </c>
      <c r="B270" s="162">
        <v>0</v>
      </c>
      <c r="C270" s="163">
        <v>0.30608434494047049</v>
      </c>
      <c r="D270" s="163">
        <v>6.6180398906047669E-2</v>
      </c>
      <c r="E270" s="162">
        <v>0.27737139225386409</v>
      </c>
      <c r="F270" s="163">
        <v>0.23357590926641186</v>
      </c>
      <c r="G270" s="164">
        <v>0.11678795463320593</v>
      </c>
      <c r="I270" s="34"/>
    </row>
    <row r="271" spans="1:9">
      <c r="A271" s="161" t="s">
        <v>579</v>
      </c>
      <c r="B271" s="162">
        <v>0</v>
      </c>
      <c r="C271" s="163">
        <v>0.30608434494047049</v>
      </c>
      <c r="D271" s="163">
        <v>6.6180398906047669E-2</v>
      </c>
      <c r="E271" s="162">
        <v>0.27737139225386409</v>
      </c>
      <c r="F271" s="163">
        <v>0.23357590926641186</v>
      </c>
      <c r="G271" s="164">
        <v>0.11678795463320593</v>
      </c>
      <c r="I271" s="34"/>
    </row>
    <row r="272" spans="1:9">
      <c r="A272" s="161" t="s">
        <v>580</v>
      </c>
      <c r="B272" s="162">
        <v>0</v>
      </c>
      <c r="C272" s="163">
        <v>0.30608434494047049</v>
      </c>
      <c r="D272" s="163">
        <v>6.6180398906047669E-2</v>
      </c>
      <c r="E272" s="162">
        <v>0.27737139225386409</v>
      </c>
      <c r="F272" s="163">
        <v>0.23357590926641186</v>
      </c>
      <c r="G272" s="164">
        <v>0.11678795463320593</v>
      </c>
      <c r="I272" s="34"/>
    </row>
    <row r="273" spans="1:9">
      <c r="A273" s="161" t="s">
        <v>581</v>
      </c>
      <c r="B273" s="162">
        <v>0</v>
      </c>
      <c r="C273" s="163">
        <v>0.30608434494047049</v>
      </c>
      <c r="D273" s="163">
        <v>6.6180398906047669E-2</v>
      </c>
      <c r="E273" s="162">
        <v>0.27737139225386409</v>
      </c>
      <c r="F273" s="163">
        <v>0.23357590926641186</v>
      </c>
      <c r="G273" s="164">
        <v>0.11678795463320593</v>
      </c>
      <c r="I273" s="34"/>
    </row>
    <row r="274" spans="1:9">
      <c r="A274" s="161" t="s">
        <v>582</v>
      </c>
      <c r="B274" s="162">
        <v>0</v>
      </c>
      <c r="C274" s="163">
        <v>0.30608434494047049</v>
      </c>
      <c r="D274" s="163">
        <v>6.6180398906047669E-2</v>
      </c>
      <c r="E274" s="162">
        <v>0.27737139225386409</v>
      </c>
      <c r="F274" s="163">
        <v>0.23357590926641186</v>
      </c>
      <c r="G274" s="164">
        <v>0.11678795463320593</v>
      </c>
      <c r="I274" s="34"/>
    </row>
    <row r="275" spans="1:9">
      <c r="A275" s="161" t="s">
        <v>583</v>
      </c>
      <c r="B275" s="162">
        <v>0</v>
      </c>
      <c r="C275" s="163">
        <v>0.30608434494047049</v>
      </c>
      <c r="D275" s="163">
        <v>6.6180398906047669E-2</v>
      </c>
      <c r="E275" s="162">
        <v>0.27737139225386409</v>
      </c>
      <c r="F275" s="163">
        <v>0.23357590926641186</v>
      </c>
      <c r="G275" s="164">
        <v>0.11678795463320593</v>
      </c>
      <c r="I275" s="34"/>
    </row>
    <row r="276" spans="1:9">
      <c r="A276" s="161" t="s">
        <v>584</v>
      </c>
      <c r="B276" s="162">
        <v>0</v>
      </c>
      <c r="C276" s="163">
        <v>0.30608434494047049</v>
      </c>
      <c r="D276" s="163">
        <v>6.6180398906047669E-2</v>
      </c>
      <c r="E276" s="162">
        <v>0.27737139225386409</v>
      </c>
      <c r="F276" s="163">
        <v>0.23357590926641186</v>
      </c>
      <c r="G276" s="164">
        <v>0.11678795463320593</v>
      </c>
      <c r="I276" s="34"/>
    </row>
    <row r="277" spans="1:9">
      <c r="A277" s="161" t="s">
        <v>585</v>
      </c>
      <c r="B277" s="162">
        <v>0</v>
      </c>
      <c r="C277" s="163">
        <v>1</v>
      </c>
      <c r="D277" s="163">
        <v>0</v>
      </c>
      <c r="E277" s="162">
        <v>0</v>
      </c>
      <c r="F277" s="163">
        <v>0</v>
      </c>
      <c r="G277" s="164">
        <v>0</v>
      </c>
      <c r="I277" s="34"/>
    </row>
    <row r="278" spans="1:9">
      <c r="A278" s="161" t="s">
        <v>586</v>
      </c>
      <c r="B278" s="162">
        <v>0</v>
      </c>
      <c r="C278" s="163">
        <v>0.30608434494047049</v>
      </c>
      <c r="D278" s="163">
        <v>6.6180398906047669E-2</v>
      </c>
      <c r="E278" s="162">
        <v>0.27737139225386409</v>
      </c>
      <c r="F278" s="163">
        <v>0.23357590926641186</v>
      </c>
      <c r="G278" s="164">
        <v>0.11678795463320593</v>
      </c>
      <c r="I278" s="34"/>
    </row>
    <row r="279" spans="1:9">
      <c r="A279" s="161" t="s">
        <v>587</v>
      </c>
      <c r="B279" s="162">
        <v>0</v>
      </c>
      <c r="C279" s="163">
        <v>0.30608434494047049</v>
      </c>
      <c r="D279" s="163">
        <v>6.6180398906047669E-2</v>
      </c>
      <c r="E279" s="162">
        <v>0.27737139225386409</v>
      </c>
      <c r="F279" s="163">
        <v>0.23357590926641186</v>
      </c>
      <c r="G279" s="164">
        <v>0.11678795463320593</v>
      </c>
      <c r="I279" s="34"/>
    </row>
    <row r="280" spans="1:9">
      <c r="A280" s="161" t="s">
        <v>588</v>
      </c>
      <c r="B280" s="162">
        <v>0</v>
      </c>
      <c r="C280" s="163">
        <v>0.30608434494047049</v>
      </c>
      <c r="D280" s="163">
        <v>6.6180398906047669E-2</v>
      </c>
      <c r="E280" s="162">
        <v>0.27737139225386409</v>
      </c>
      <c r="F280" s="163">
        <v>0.23357590926641186</v>
      </c>
      <c r="G280" s="164">
        <v>0.11678795463320593</v>
      </c>
      <c r="I280" s="34"/>
    </row>
    <row r="281" spans="1:9">
      <c r="A281" s="161" t="s">
        <v>589</v>
      </c>
      <c r="B281" s="162">
        <v>0</v>
      </c>
      <c r="C281" s="163">
        <v>0.30608434494047049</v>
      </c>
      <c r="D281" s="163">
        <v>6.6180398906047669E-2</v>
      </c>
      <c r="E281" s="162">
        <v>0.27737139225386409</v>
      </c>
      <c r="F281" s="163">
        <v>0.23357590926641186</v>
      </c>
      <c r="G281" s="164">
        <v>0.11678795463320593</v>
      </c>
      <c r="I281" s="34"/>
    </row>
    <row r="282" spans="1:9">
      <c r="A282" s="161" t="s">
        <v>590</v>
      </c>
      <c r="B282" s="162">
        <v>0</v>
      </c>
      <c r="C282" s="163">
        <v>0.36719706242350064</v>
      </c>
      <c r="D282" s="163">
        <v>0</v>
      </c>
      <c r="E282" s="162">
        <v>0</v>
      </c>
      <c r="F282" s="163">
        <v>0</v>
      </c>
      <c r="G282" s="164">
        <v>0.63280293757649941</v>
      </c>
      <c r="I282" s="34"/>
    </row>
    <row r="283" spans="1:9">
      <c r="A283" s="161" t="s">
        <v>591</v>
      </c>
      <c r="B283" s="162">
        <v>0</v>
      </c>
      <c r="C283" s="163">
        <v>0.30608434494047049</v>
      </c>
      <c r="D283" s="163">
        <v>6.6180398906047669E-2</v>
      </c>
      <c r="E283" s="162">
        <v>0.27737139225386409</v>
      </c>
      <c r="F283" s="163">
        <v>0.23357590926641186</v>
      </c>
      <c r="G283" s="164">
        <v>0.11678795463320593</v>
      </c>
      <c r="I283" s="34"/>
    </row>
    <row r="284" spans="1:9">
      <c r="A284" s="161" t="s">
        <v>592</v>
      </c>
      <c r="B284" s="162">
        <v>0</v>
      </c>
      <c r="C284" s="163">
        <v>0.30608434494047049</v>
      </c>
      <c r="D284" s="163">
        <v>6.6180398906047669E-2</v>
      </c>
      <c r="E284" s="162">
        <v>0.27737139225386409</v>
      </c>
      <c r="F284" s="163">
        <v>0.23357590926641186</v>
      </c>
      <c r="G284" s="164">
        <v>0.11678795463320593</v>
      </c>
      <c r="I284" s="34"/>
    </row>
    <row r="285" spans="1:9">
      <c r="A285" s="161" t="s">
        <v>593</v>
      </c>
      <c r="B285" s="162">
        <v>0</v>
      </c>
      <c r="C285" s="163">
        <v>0.30608434494047049</v>
      </c>
      <c r="D285" s="163">
        <v>6.6180398906047669E-2</v>
      </c>
      <c r="E285" s="162">
        <v>0.27737139225386409</v>
      </c>
      <c r="F285" s="163">
        <v>0.23357590926641186</v>
      </c>
      <c r="G285" s="164">
        <v>0.11678795463320593</v>
      </c>
      <c r="I285" s="34"/>
    </row>
    <row r="286" spans="1:9">
      <c r="A286" s="161" t="s">
        <v>594</v>
      </c>
      <c r="B286" s="162">
        <v>0</v>
      </c>
      <c r="C286" s="163">
        <v>0.10126683132818096</v>
      </c>
      <c r="D286" s="163">
        <v>0</v>
      </c>
      <c r="E286" s="162">
        <v>0</v>
      </c>
      <c r="F286" s="163">
        <v>0</v>
      </c>
      <c r="G286" s="164">
        <v>0.89873316867181907</v>
      </c>
      <c r="I286" s="34"/>
    </row>
    <row r="287" spans="1:9">
      <c r="A287" s="161" t="s">
        <v>595</v>
      </c>
      <c r="B287" s="162">
        <v>0</v>
      </c>
      <c r="C287" s="163">
        <v>0.30608434494047049</v>
      </c>
      <c r="D287" s="163">
        <v>6.6180398906047669E-2</v>
      </c>
      <c r="E287" s="162">
        <v>0.27737139225386409</v>
      </c>
      <c r="F287" s="163">
        <v>0.23357590926641186</v>
      </c>
      <c r="G287" s="164">
        <v>0.11678795463320593</v>
      </c>
      <c r="I287" s="34"/>
    </row>
    <row r="288" spans="1:9">
      <c r="A288" s="161" t="s">
        <v>596</v>
      </c>
      <c r="B288" s="162">
        <v>0</v>
      </c>
      <c r="C288" s="163">
        <v>0.10811303555150409</v>
      </c>
      <c r="D288" s="163">
        <v>0</v>
      </c>
      <c r="E288" s="162">
        <v>0</v>
      </c>
      <c r="F288" s="163">
        <v>0</v>
      </c>
      <c r="G288" s="164">
        <v>0.89188696444849591</v>
      </c>
      <c r="I288" s="34"/>
    </row>
    <row r="289" spans="1:9">
      <c r="A289" s="161" t="s">
        <v>597</v>
      </c>
      <c r="B289" s="162">
        <v>0</v>
      </c>
      <c r="C289" s="163">
        <v>7.4536614946001681E-2</v>
      </c>
      <c r="D289" s="163">
        <v>0.34688193878716167</v>
      </c>
      <c r="E289" s="162">
        <v>4.3177719870659444E-3</v>
      </c>
      <c r="F289" s="163">
        <v>0.40155279479713285</v>
      </c>
      <c r="G289" s="164">
        <v>0.17271087948263777</v>
      </c>
      <c r="I289" s="34"/>
    </row>
    <row r="290" spans="1:9">
      <c r="A290" s="161" t="s">
        <v>598</v>
      </c>
      <c r="B290" s="162">
        <v>0</v>
      </c>
      <c r="C290" s="163">
        <v>7.4536614946001681E-2</v>
      </c>
      <c r="D290" s="163">
        <v>0.34688193878716167</v>
      </c>
      <c r="E290" s="162">
        <v>4.3177719870659444E-3</v>
      </c>
      <c r="F290" s="163">
        <v>0.40155279479713285</v>
      </c>
      <c r="G290" s="164">
        <v>0.17271087948263777</v>
      </c>
      <c r="I290" s="34"/>
    </row>
    <row r="291" spans="1:9">
      <c r="A291" s="161" t="s">
        <v>599</v>
      </c>
      <c r="B291" s="162">
        <v>0</v>
      </c>
      <c r="C291" s="163">
        <v>7.4536614946001681E-2</v>
      </c>
      <c r="D291" s="163">
        <v>0.34688193878716167</v>
      </c>
      <c r="E291" s="162">
        <v>4.3177719870659444E-3</v>
      </c>
      <c r="F291" s="163">
        <v>0.40155279479713285</v>
      </c>
      <c r="G291" s="164">
        <v>0.17271087948263777</v>
      </c>
      <c r="I291" s="34"/>
    </row>
    <row r="292" spans="1:9">
      <c r="A292" s="161" t="s">
        <v>600</v>
      </c>
      <c r="B292" s="162">
        <v>0</v>
      </c>
      <c r="C292" s="163">
        <v>7.4536614946001681E-2</v>
      </c>
      <c r="D292" s="163">
        <v>0.34688193878716167</v>
      </c>
      <c r="E292" s="162">
        <v>4.3177719870659444E-3</v>
      </c>
      <c r="F292" s="163">
        <v>0.40155279479713285</v>
      </c>
      <c r="G292" s="164">
        <v>0.17271087948263777</v>
      </c>
      <c r="I292" s="34"/>
    </row>
    <row r="293" spans="1:9">
      <c r="A293" s="161" t="s">
        <v>601</v>
      </c>
      <c r="B293" s="162">
        <v>0</v>
      </c>
      <c r="C293" s="163">
        <v>0.20112305888822962</v>
      </c>
      <c r="D293" s="163">
        <v>0</v>
      </c>
      <c r="E293" s="162">
        <v>0</v>
      </c>
      <c r="F293" s="163">
        <v>0.79887694111177043</v>
      </c>
      <c r="G293" s="164">
        <v>0</v>
      </c>
      <c r="I293" s="34"/>
    </row>
    <row r="294" spans="1:9">
      <c r="A294" s="161" t="s">
        <v>602</v>
      </c>
      <c r="B294" s="162">
        <v>0</v>
      </c>
      <c r="C294" s="163">
        <v>7.4536614946001681E-2</v>
      </c>
      <c r="D294" s="163">
        <v>0.34688193878716167</v>
      </c>
      <c r="E294" s="162">
        <v>4.3177719870659444E-3</v>
      </c>
      <c r="F294" s="163">
        <v>0.40155279479713285</v>
      </c>
      <c r="G294" s="164">
        <v>0.17271087948263777</v>
      </c>
      <c r="I294" s="34"/>
    </row>
    <row r="295" spans="1:9">
      <c r="A295" s="161" t="s">
        <v>603</v>
      </c>
      <c r="B295" s="162">
        <v>0</v>
      </c>
      <c r="C295" s="163">
        <v>7.4536614946001681E-2</v>
      </c>
      <c r="D295" s="163">
        <v>0.34688193878716167</v>
      </c>
      <c r="E295" s="162">
        <v>4.3177719870659444E-3</v>
      </c>
      <c r="F295" s="163">
        <v>0.40155279479713285</v>
      </c>
      <c r="G295" s="164">
        <v>0.17271087948263777</v>
      </c>
      <c r="I295" s="34"/>
    </row>
    <row r="296" spans="1:9">
      <c r="A296" s="161" t="s">
        <v>604</v>
      </c>
      <c r="B296" s="162">
        <v>0</v>
      </c>
      <c r="C296" s="163">
        <v>7.4536614946001681E-2</v>
      </c>
      <c r="D296" s="163">
        <v>0.34688193878716167</v>
      </c>
      <c r="E296" s="162">
        <v>4.3177719870659444E-3</v>
      </c>
      <c r="F296" s="163">
        <v>0.40155279479713285</v>
      </c>
      <c r="G296" s="164">
        <v>0.17271087948263777</v>
      </c>
      <c r="I296" s="34"/>
    </row>
    <row r="297" spans="1:9">
      <c r="A297" s="161" t="s">
        <v>605</v>
      </c>
      <c r="B297" s="162">
        <v>0</v>
      </c>
      <c r="C297" s="163">
        <v>7.4536614946001681E-2</v>
      </c>
      <c r="D297" s="163">
        <v>0.34688193878716167</v>
      </c>
      <c r="E297" s="162">
        <v>4.3177719870659444E-3</v>
      </c>
      <c r="F297" s="163">
        <v>0.40155279479713285</v>
      </c>
      <c r="G297" s="164">
        <v>0.17271087948263777</v>
      </c>
      <c r="I297" s="34"/>
    </row>
    <row r="298" spans="1:9">
      <c r="A298" s="161" t="s">
        <v>606</v>
      </c>
      <c r="B298" s="162">
        <v>0</v>
      </c>
      <c r="C298" s="163">
        <v>7.4536614946001681E-2</v>
      </c>
      <c r="D298" s="163">
        <v>0.34688193878716167</v>
      </c>
      <c r="E298" s="162">
        <v>4.3177719870659444E-3</v>
      </c>
      <c r="F298" s="163">
        <v>0.40155279479713285</v>
      </c>
      <c r="G298" s="164">
        <v>0.17271087948263777</v>
      </c>
      <c r="I298" s="34"/>
    </row>
    <row r="299" spans="1:9">
      <c r="A299" s="161" t="s">
        <v>607</v>
      </c>
      <c r="B299" s="162">
        <v>0</v>
      </c>
      <c r="C299" s="163">
        <v>0.49420526504440632</v>
      </c>
      <c r="D299" s="163">
        <v>0</v>
      </c>
      <c r="E299" s="162">
        <v>0</v>
      </c>
      <c r="F299" s="163">
        <v>0</v>
      </c>
      <c r="G299" s="164">
        <v>0.50579473495559357</v>
      </c>
      <c r="I299" s="34"/>
    </row>
    <row r="300" spans="1:9">
      <c r="A300" s="161" t="s">
        <v>608</v>
      </c>
      <c r="B300" s="162">
        <v>0</v>
      </c>
      <c r="C300" s="163">
        <v>7.4536614946001681E-2</v>
      </c>
      <c r="D300" s="163">
        <v>0.34688193878716167</v>
      </c>
      <c r="E300" s="162">
        <v>4.3177719870659444E-3</v>
      </c>
      <c r="F300" s="163">
        <v>0.40155279479713285</v>
      </c>
      <c r="G300" s="164">
        <v>0.17271087948263777</v>
      </c>
      <c r="I300" s="34"/>
    </row>
    <row r="301" spans="1:9">
      <c r="A301" s="161" t="s">
        <v>609</v>
      </c>
      <c r="B301" s="162">
        <v>0</v>
      </c>
      <c r="C301" s="163">
        <v>7.4536614946001681E-2</v>
      </c>
      <c r="D301" s="163">
        <v>0.34688193878716167</v>
      </c>
      <c r="E301" s="162">
        <v>4.3177719870659444E-3</v>
      </c>
      <c r="F301" s="163">
        <v>0.40155279479713285</v>
      </c>
      <c r="G301" s="164">
        <v>0.17271087948263777</v>
      </c>
      <c r="I301" s="34"/>
    </row>
    <row r="302" spans="1:9">
      <c r="A302" s="161" t="s">
        <v>610</v>
      </c>
      <c r="B302" s="162">
        <v>0</v>
      </c>
      <c r="C302" s="163">
        <v>7.4536614946001681E-2</v>
      </c>
      <c r="D302" s="163">
        <v>0.34688193878716167</v>
      </c>
      <c r="E302" s="162">
        <v>4.3177719870659444E-3</v>
      </c>
      <c r="F302" s="163">
        <v>0.40155279479713285</v>
      </c>
      <c r="G302" s="164">
        <v>0.17271087948263777</v>
      </c>
      <c r="I302" s="34"/>
    </row>
    <row r="303" spans="1:9">
      <c r="A303" s="161" t="s">
        <v>611</v>
      </c>
      <c r="B303" s="162">
        <v>0</v>
      </c>
      <c r="C303" s="163">
        <v>0</v>
      </c>
      <c r="D303" s="163">
        <v>0.68254995550521802</v>
      </c>
      <c r="E303" s="162">
        <v>0</v>
      </c>
      <c r="F303" s="163">
        <v>0.31745004449478198</v>
      </c>
      <c r="G303" s="164">
        <v>0</v>
      </c>
      <c r="I303" s="34"/>
    </row>
    <row r="304" spans="1:9">
      <c r="A304" s="161" t="s">
        <v>612</v>
      </c>
      <c r="B304" s="162">
        <v>0</v>
      </c>
      <c r="C304" s="163">
        <v>7.4536614946001681E-2</v>
      </c>
      <c r="D304" s="163">
        <v>0.34688193878716167</v>
      </c>
      <c r="E304" s="162">
        <v>4.3177719870659444E-3</v>
      </c>
      <c r="F304" s="163">
        <v>0.40155279479713285</v>
      </c>
      <c r="G304" s="164">
        <v>0.17271087948263777</v>
      </c>
      <c r="I304" s="34"/>
    </row>
    <row r="305" spans="1:9">
      <c r="A305" s="161" t="s">
        <v>613</v>
      </c>
      <c r="B305" s="162">
        <v>0</v>
      </c>
      <c r="C305" s="163">
        <v>7.4536614946001681E-2</v>
      </c>
      <c r="D305" s="163">
        <v>0.34688193878716167</v>
      </c>
      <c r="E305" s="162">
        <v>4.3177719870659444E-3</v>
      </c>
      <c r="F305" s="163">
        <v>0.40155279479713285</v>
      </c>
      <c r="G305" s="164">
        <v>0.17271087948263777</v>
      </c>
      <c r="I305" s="34"/>
    </row>
    <row r="306" spans="1:9">
      <c r="A306" s="161" t="s">
        <v>614</v>
      </c>
      <c r="B306" s="162">
        <v>0</v>
      </c>
      <c r="C306" s="163">
        <v>7.4536614946001681E-2</v>
      </c>
      <c r="D306" s="163">
        <v>0.34688193878716167</v>
      </c>
      <c r="E306" s="162">
        <v>4.3177719870659444E-3</v>
      </c>
      <c r="F306" s="163">
        <v>0.40155279479713285</v>
      </c>
      <c r="G306" s="164">
        <v>0.17271087948263777</v>
      </c>
      <c r="I306" s="34"/>
    </row>
    <row r="307" spans="1:9">
      <c r="A307" s="161" t="s">
        <v>615</v>
      </c>
      <c r="B307" s="162">
        <v>0</v>
      </c>
      <c r="C307" s="163">
        <v>7.4536614946001681E-2</v>
      </c>
      <c r="D307" s="163">
        <v>0.34688193878716167</v>
      </c>
      <c r="E307" s="162">
        <v>4.3177719870659444E-3</v>
      </c>
      <c r="F307" s="163">
        <v>0.40155279479713285</v>
      </c>
      <c r="G307" s="164">
        <v>0.17271087948263777</v>
      </c>
      <c r="I307" s="34"/>
    </row>
    <row r="308" spans="1:9">
      <c r="A308" s="161" t="s">
        <v>616</v>
      </c>
      <c r="B308" s="162">
        <v>0</v>
      </c>
      <c r="C308" s="163">
        <v>7.4536614946001681E-2</v>
      </c>
      <c r="D308" s="163">
        <v>0.34688193878716167</v>
      </c>
      <c r="E308" s="162">
        <v>4.3177719870659444E-3</v>
      </c>
      <c r="F308" s="163">
        <v>0.40155279479713285</v>
      </c>
      <c r="G308" s="164">
        <v>0.17271087948263777</v>
      </c>
      <c r="I308" s="34"/>
    </row>
    <row r="309" spans="1:9">
      <c r="A309" s="161" t="s">
        <v>617</v>
      </c>
      <c r="B309" s="162">
        <v>0</v>
      </c>
      <c r="C309" s="163">
        <v>0.70503408495018349</v>
      </c>
      <c r="D309" s="163">
        <v>0</v>
      </c>
      <c r="E309" s="162">
        <v>0</v>
      </c>
      <c r="F309" s="163">
        <v>0</v>
      </c>
      <c r="G309" s="164">
        <v>0.29496591504981651</v>
      </c>
      <c r="I309" s="34"/>
    </row>
    <row r="310" spans="1:9">
      <c r="A310" s="161" t="s">
        <v>618</v>
      </c>
      <c r="B310" s="162">
        <v>0</v>
      </c>
      <c r="C310" s="163">
        <v>7.4536614946001681E-2</v>
      </c>
      <c r="D310" s="163">
        <v>0.34688193878716167</v>
      </c>
      <c r="E310" s="162">
        <v>4.3177719870659444E-3</v>
      </c>
      <c r="F310" s="163">
        <v>0.40155279479713285</v>
      </c>
      <c r="G310" s="164">
        <v>0.17271087948263777</v>
      </c>
      <c r="I310" s="34"/>
    </row>
    <row r="311" spans="1:9">
      <c r="A311" s="161" t="s">
        <v>619</v>
      </c>
      <c r="B311" s="162">
        <v>0</v>
      </c>
      <c r="C311" s="163">
        <v>7.4536614946001681E-2</v>
      </c>
      <c r="D311" s="163">
        <v>0.34688193878716167</v>
      </c>
      <c r="E311" s="162">
        <v>4.3177719870659444E-3</v>
      </c>
      <c r="F311" s="163">
        <v>0.40155279479713285</v>
      </c>
      <c r="G311" s="164">
        <v>0.17271087948263777</v>
      </c>
      <c r="I311" s="34"/>
    </row>
    <row r="312" spans="1:9">
      <c r="A312" s="161" t="s">
        <v>620</v>
      </c>
      <c r="B312" s="162">
        <v>0</v>
      </c>
      <c r="C312" s="163">
        <v>7.4536614946001681E-2</v>
      </c>
      <c r="D312" s="163">
        <v>0.34688193878716167</v>
      </c>
      <c r="E312" s="162">
        <v>4.3177719870659444E-3</v>
      </c>
      <c r="F312" s="163">
        <v>0.40155279479713285</v>
      </c>
      <c r="G312" s="164">
        <v>0.17271087948263777</v>
      </c>
      <c r="I312" s="34"/>
    </row>
    <row r="313" spans="1:9">
      <c r="A313" s="161" t="s">
        <v>621</v>
      </c>
      <c r="B313" s="162">
        <v>0</v>
      </c>
      <c r="C313" s="163">
        <v>0</v>
      </c>
      <c r="D313" s="163">
        <v>0.57615185078437003</v>
      </c>
      <c r="E313" s="162">
        <v>0</v>
      </c>
      <c r="F313" s="163">
        <v>0.42384814921562991</v>
      </c>
      <c r="G313" s="164">
        <v>0</v>
      </c>
      <c r="I313" s="34"/>
    </row>
    <row r="314" spans="1:9">
      <c r="A314" s="161" t="s">
        <v>622</v>
      </c>
      <c r="B314" s="162">
        <v>0</v>
      </c>
      <c r="C314" s="163">
        <v>7.4536614946001681E-2</v>
      </c>
      <c r="D314" s="163">
        <v>0.34688193878716167</v>
      </c>
      <c r="E314" s="162">
        <v>4.3177719870659444E-3</v>
      </c>
      <c r="F314" s="163">
        <v>0.40155279479713285</v>
      </c>
      <c r="G314" s="164">
        <v>0.17271087948263777</v>
      </c>
      <c r="I314" s="34"/>
    </row>
    <row r="315" spans="1:9">
      <c r="A315" s="161" t="s">
        <v>623</v>
      </c>
      <c r="B315" s="162">
        <v>0</v>
      </c>
      <c r="C315" s="163">
        <v>7.4536614946001681E-2</v>
      </c>
      <c r="D315" s="163">
        <v>0.34688193878716167</v>
      </c>
      <c r="E315" s="162">
        <v>4.3177719870659444E-3</v>
      </c>
      <c r="F315" s="163">
        <v>0.40155279479713285</v>
      </c>
      <c r="G315" s="164">
        <v>0.17271087948263777</v>
      </c>
      <c r="I315" s="34"/>
    </row>
    <row r="316" spans="1:9">
      <c r="A316" s="161" t="s">
        <v>624</v>
      </c>
      <c r="B316" s="162">
        <v>0</v>
      </c>
      <c r="C316" s="163">
        <v>7.4536614946001681E-2</v>
      </c>
      <c r="D316" s="163">
        <v>0.34688193878716167</v>
      </c>
      <c r="E316" s="162">
        <v>4.3177719870659444E-3</v>
      </c>
      <c r="F316" s="163">
        <v>0.40155279479713285</v>
      </c>
      <c r="G316" s="164">
        <v>0.17271087948263777</v>
      </c>
      <c r="I316" s="34"/>
    </row>
    <row r="317" spans="1:9">
      <c r="A317" s="161" t="s">
        <v>625</v>
      </c>
      <c r="B317" s="162">
        <v>0</v>
      </c>
      <c r="C317" s="163">
        <v>0</v>
      </c>
      <c r="D317" s="163">
        <v>0.25668912053588228</v>
      </c>
      <c r="E317" s="162">
        <v>0</v>
      </c>
      <c r="F317" s="163">
        <v>0.74331087946411767</v>
      </c>
      <c r="G317" s="164">
        <v>0</v>
      </c>
      <c r="I317" s="34"/>
    </row>
    <row r="318" spans="1:9">
      <c r="A318" s="161" t="s">
        <v>626</v>
      </c>
      <c r="B318" s="162">
        <v>0</v>
      </c>
      <c r="C318" s="163">
        <v>7.4536614946001681E-2</v>
      </c>
      <c r="D318" s="163">
        <v>0.34688193878716167</v>
      </c>
      <c r="E318" s="162">
        <v>4.3177719870659444E-3</v>
      </c>
      <c r="F318" s="163">
        <v>0.40155279479713285</v>
      </c>
      <c r="G318" s="164">
        <v>0.17271087948263777</v>
      </c>
      <c r="I318" s="34"/>
    </row>
    <row r="319" spans="1:9">
      <c r="A319" s="161" t="s">
        <v>627</v>
      </c>
      <c r="B319" s="162">
        <v>0</v>
      </c>
      <c r="C319" s="163">
        <v>7.4536614946001681E-2</v>
      </c>
      <c r="D319" s="163">
        <v>0.34688193878716167</v>
      </c>
      <c r="E319" s="162">
        <v>4.3177719870659444E-3</v>
      </c>
      <c r="F319" s="163">
        <v>0.40155279479713285</v>
      </c>
      <c r="G319" s="164">
        <v>0.17271087948263777</v>
      </c>
      <c r="I319" s="34"/>
    </row>
    <row r="320" spans="1:9">
      <c r="A320" s="161" t="s">
        <v>628</v>
      </c>
      <c r="B320" s="162">
        <v>0</v>
      </c>
      <c r="C320" s="163">
        <v>7.4536614946001681E-2</v>
      </c>
      <c r="D320" s="163">
        <v>0.34688193878716167</v>
      </c>
      <c r="E320" s="162">
        <v>4.3177719870659444E-3</v>
      </c>
      <c r="F320" s="163">
        <v>0.40155279479713285</v>
      </c>
      <c r="G320" s="164">
        <v>0.17271087948263777</v>
      </c>
      <c r="I320" s="34"/>
    </row>
    <row r="321" spans="1:9">
      <c r="A321" s="161" t="s">
        <v>629</v>
      </c>
      <c r="B321" s="162">
        <v>0</v>
      </c>
      <c r="C321" s="163">
        <v>7.4536614946001681E-2</v>
      </c>
      <c r="D321" s="163">
        <v>0.34688193878716167</v>
      </c>
      <c r="E321" s="162">
        <v>4.3177719870659444E-3</v>
      </c>
      <c r="F321" s="163">
        <v>0.40155279479713285</v>
      </c>
      <c r="G321" s="164">
        <v>0.17271087948263777</v>
      </c>
      <c r="I321" s="34"/>
    </row>
    <row r="322" spans="1:9">
      <c r="A322" s="161" t="s">
        <v>630</v>
      </c>
      <c r="B322" s="162">
        <v>0</v>
      </c>
      <c r="C322" s="163">
        <v>7.4536614946001681E-2</v>
      </c>
      <c r="D322" s="163">
        <v>0.34688193878716167</v>
      </c>
      <c r="E322" s="162">
        <v>4.3177719870659444E-3</v>
      </c>
      <c r="F322" s="163">
        <v>0.40155279479713285</v>
      </c>
      <c r="G322" s="164">
        <v>0.17271087948263777</v>
      </c>
      <c r="I322" s="34"/>
    </row>
    <row r="323" spans="1:9">
      <c r="A323" s="161" t="s">
        <v>631</v>
      </c>
      <c r="B323" s="162">
        <v>0</v>
      </c>
      <c r="C323" s="163">
        <v>7.4536614946001681E-2</v>
      </c>
      <c r="D323" s="163">
        <v>0.34688193878716167</v>
      </c>
      <c r="E323" s="162">
        <v>4.3177719870659444E-3</v>
      </c>
      <c r="F323" s="163">
        <v>0.40155279479713285</v>
      </c>
      <c r="G323" s="164">
        <v>0.17271087948263777</v>
      </c>
      <c r="I323" s="34"/>
    </row>
    <row r="324" spans="1:9">
      <c r="A324" s="161" t="s">
        <v>632</v>
      </c>
      <c r="B324" s="162">
        <v>0</v>
      </c>
      <c r="C324" s="163">
        <v>7.4536614946001681E-2</v>
      </c>
      <c r="D324" s="163">
        <v>0.34688193878716167</v>
      </c>
      <c r="E324" s="162">
        <v>4.3177719870659444E-3</v>
      </c>
      <c r="F324" s="163">
        <v>0.40155279479713285</v>
      </c>
      <c r="G324" s="164">
        <v>0.17271087948263777</v>
      </c>
      <c r="I324" s="34"/>
    </row>
    <row r="325" spans="1:9">
      <c r="A325" s="161" t="s">
        <v>633</v>
      </c>
      <c r="B325" s="162">
        <v>0</v>
      </c>
      <c r="C325" s="163">
        <v>0.22791636869956283</v>
      </c>
      <c r="D325" s="163">
        <v>0.22791636869956283</v>
      </c>
      <c r="E325" s="162">
        <v>0</v>
      </c>
      <c r="F325" s="163">
        <v>0</v>
      </c>
      <c r="G325" s="164">
        <v>0.54416726260087422</v>
      </c>
      <c r="I325" s="34"/>
    </row>
    <row r="326" spans="1:9">
      <c r="A326" s="161" t="s">
        <v>634</v>
      </c>
      <c r="B326" s="162">
        <v>0</v>
      </c>
      <c r="C326" s="163">
        <v>7.4536614946001681E-2</v>
      </c>
      <c r="D326" s="163">
        <v>0.34688193878716167</v>
      </c>
      <c r="E326" s="162">
        <v>4.3177719870659444E-3</v>
      </c>
      <c r="F326" s="163">
        <v>0.40155279479713285</v>
      </c>
      <c r="G326" s="164">
        <v>0.17271087948263777</v>
      </c>
      <c r="I326" s="34"/>
    </row>
    <row r="327" spans="1:9">
      <c r="A327" s="161" t="s">
        <v>635</v>
      </c>
      <c r="B327" s="162">
        <v>0</v>
      </c>
      <c r="C327" s="163">
        <v>0</v>
      </c>
      <c r="D327" s="163">
        <v>0.3554731779050887</v>
      </c>
      <c r="E327" s="162">
        <v>0</v>
      </c>
      <c r="F327" s="163">
        <v>0</v>
      </c>
      <c r="G327" s="164">
        <v>0.64452682209491119</v>
      </c>
      <c r="I327" s="34"/>
    </row>
    <row r="328" spans="1:9">
      <c r="A328" s="161" t="s">
        <v>636</v>
      </c>
      <c r="B328" s="162">
        <v>0</v>
      </c>
      <c r="C328" s="163">
        <v>0</v>
      </c>
      <c r="D328" s="163">
        <v>0.11532472955037416</v>
      </c>
      <c r="E328" s="162">
        <v>0</v>
      </c>
      <c r="F328" s="163">
        <v>0.44233763522481295</v>
      </c>
      <c r="G328" s="164">
        <v>0.44233763522481295</v>
      </c>
      <c r="I328" s="34"/>
    </row>
    <row r="329" spans="1:9">
      <c r="A329" s="161" t="s">
        <v>637</v>
      </c>
      <c r="B329" s="162">
        <v>0</v>
      </c>
      <c r="C329" s="163">
        <v>0</v>
      </c>
      <c r="D329" s="163">
        <v>0.29558400241312677</v>
      </c>
      <c r="E329" s="162">
        <v>0</v>
      </c>
      <c r="F329" s="163">
        <v>0.70441599758687323</v>
      </c>
      <c r="G329" s="164">
        <v>0</v>
      </c>
      <c r="I329" s="34"/>
    </row>
    <row r="330" spans="1:9">
      <c r="A330" s="161" t="s">
        <v>638</v>
      </c>
      <c r="B330" s="162">
        <v>0</v>
      </c>
      <c r="C330" s="163">
        <v>7.4536614946001681E-2</v>
      </c>
      <c r="D330" s="163">
        <v>0.34688193878716167</v>
      </c>
      <c r="E330" s="162">
        <v>4.3177719870659444E-3</v>
      </c>
      <c r="F330" s="163">
        <v>0.40155279479713285</v>
      </c>
      <c r="G330" s="164">
        <v>0.17271087948263777</v>
      </c>
      <c r="I330" s="34"/>
    </row>
    <row r="331" spans="1:9">
      <c r="A331" s="161" t="s">
        <v>639</v>
      </c>
      <c r="B331" s="162">
        <v>0</v>
      </c>
      <c r="C331" s="163">
        <v>7.4536614946001681E-2</v>
      </c>
      <c r="D331" s="163">
        <v>0.34688193878716167</v>
      </c>
      <c r="E331" s="162">
        <v>4.3177719870659444E-3</v>
      </c>
      <c r="F331" s="163">
        <v>0.40155279479713285</v>
      </c>
      <c r="G331" s="164">
        <v>0.17271087948263777</v>
      </c>
      <c r="I331" s="34"/>
    </row>
    <row r="332" spans="1:9">
      <c r="A332" s="161" t="s">
        <v>640</v>
      </c>
      <c r="B332" s="162">
        <v>0</v>
      </c>
      <c r="C332" s="163">
        <v>7.4536614946001681E-2</v>
      </c>
      <c r="D332" s="163">
        <v>0.34688193878716167</v>
      </c>
      <c r="E332" s="162">
        <v>4.3177719870659444E-3</v>
      </c>
      <c r="F332" s="163">
        <v>0.40155279479713285</v>
      </c>
      <c r="G332" s="164">
        <v>0.17271087948263777</v>
      </c>
      <c r="I332" s="34"/>
    </row>
    <row r="333" spans="1:9">
      <c r="A333" s="161" t="s">
        <v>641</v>
      </c>
      <c r="B333" s="162">
        <v>0</v>
      </c>
      <c r="C333" s="163">
        <v>7.4536614946001681E-2</v>
      </c>
      <c r="D333" s="163">
        <v>0.34688193878716167</v>
      </c>
      <c r="E333" s="162">
        <v>4.3177719870659444E-3</v>
      </c>
      <c r="F333" s="163">
        <v>0.40155279479713285</v>
      </c>
      <c r="G333" s="164">
        <v>0.17271087948263777</v>
      </c>
      <c r="I333" s="34"/>
    </row>
    <row r="334" spans="1:9">
      <c r="A334" s="161" t="s">
        <v>642</v>
      </c>
      <c r="B334" s="162">
        <v>0</v>
      </c>
      <c r="C334" s="163">
        <v>7.4536614946001681E-2</v>
      </c>
      <c r="D334" s="163">
        <v>0.34688193878716167</v>
      </c>
      <c r="E334" s="162">
        <v>4.3177719870659444E-3</v>
      </c>
      <c r="F334" s="163">
        <v>0.40155279479713285</v>
      </c>
      <c r="G334" s="164">
        <v>0.17271087948263777</v>
      </c>
      <c r="I334" s="34"/>
    </row>
    <row r="335" spans="1:9">
      <c r="A335" s="161" t="s">
        <v>643</v>
      </c>
      <c r="B335" s="162">
        <v>0</v>
      </c>
      <c r="C335" s="163">
        <v>7.4536614946001681E-2</v>
      </c>
      <c r="D335" s="163">
        <v>0.34688193878716167</v>
      </c>
      <c r="E335" s="162">
        <v>4.3177719870659444E-3</v>
      </c>
      <c r="F335" s="163">
        <v>0.40155279479713285</v>
      </c>
      <c r="G335" s="164">
        <v>0.17271087948263777</v>
      </c>
      <c r="I335" s="34"/>
    </row>
    <row r="336" spans="1:9">
      <c r="A336" s="161" t="s">
        <v>644</v>
      </c>
      <c r="B336" s="162">
        <v>0</v>
      </c>
      <c r="C336" s="163">
        <v>7.4536614946001681E-2</v>
      </c>
      <c r="D336" s="163">
        <v>0.34688193878716167</v>
      </c>
      <c r="E336" s="162">
        <v>4.3177719870659444E-3</v>
      </c>
      <c r="F336" s="163">
        <v>0.40155279479713285</v>
      </c>
      <c r="G336" s="164">
        <v>0.17271087948263777</v>
      </c>
      <c r="I336" s="34"/>
    </row>
    <row r="337" spans="1:9">
      <c r="A337" s="161" t="s">
        <v>645</v>
      </c>
      <c r="B337" s="162">
        <v>0</v>
      </c>
      <c r="C337" s="163">
        <v>7.4536614946001681E-2</v>
      </c>
      <c r="D337" s="163">
        <v>0.34688193878716167</v>
      </c>
      <c r="E337" s="162">
        <v>4.3177719870659444E-3</v>
      </c>
      <c r="F337" s="163">
        <v>0.40155279479713285</v>
      </c>
      <c r="G337" s="164">
        <v>0.17271087948263777</v>
      </c>
      <c r="I337" s="34"/>
    </row>
    <row r="338" spans="1:9">
      <c r="A338" s="161" t="s">
        <v>646</v>
      </c>
      <c r="B338" s="162">
        <v>0</v>
      </c>
      <c r="C338" s="163">
        <v>7.4536614946001681E-2</v>
      </c>
      <c r="D338" s="163">
        <v>0.34688193878716167</v>
      </c>
      <c r="E338" s="162">
        <v>4.3177719870659444E-3</v>
      </c>
      <c r="F338" s="163">
        <v>0.40155279479713285</v>
      </c>
      <c r="G338" s="164">
        <v>0.17271087948263777</v>
      </c>
      <c r="I338" s="34"/>
    </row>
    <row r="339" spans="1:9">
      <c r="A339" s="161" t="s">
        <v>647</v>
      </c>
      <c r="B339" s="162">
        <v>0</v>
      </c>
      <c r="C339" s="163">
        <v>7.4536614946001681E-2</v>
      </c>
      <c r="D339" s="163">
        <v>0.34688193878716167</v>
      </c>
      <c r="E339" s="162">
        <v>4.3177719870659444E-3</v>
      </c>
      <c r="F339" s="163">
        <v>0.40155279479713285</v>
      </c>
      <c r="G339" s="164">
        <v>0.17271087948263777</v>
      </c>
      <c r="I339" s="34"/>
    </row>
    <row r="340" spans="1:9">
      <c r="A340" s="161" t="s">
        <v>648</v>
      </c>
      <c r="B340" s="162">
        <v>0</v>
      </c>
      <c r="C340" s="163">
        <v>7.4536614946001681E-2</v>
      </c>
      <c r="D340" s="163">
        <v>0.34688193878716167</v>
      </c>
      <c r="E340" s="162">
        <v>4.3177719870659444E-3</v>
      </c>
      <c r="F340" s="163">
        <v>0.40155279479713285</v>
      </c>
      <c r="G340" s="164">
        <v>0.17271087948263777</v>
      </c>
      <c r="I340" s="34"/>
    </row>
    <row r="341" spans="1:9">
      <c r="A341" s="161" t="s">
        <v>649</v>
      </c>
      <c r="B341" s="162">
        <v>0</v>
      </c>
      <c r="C341" s="163">
        <v>7.4536614946001681E-2</v>
      </c>
      <c r="D341" s="163">
        <v>0.34688193878716167</v>
      </c>
      <c r="E341" s="162">
        <v>4.3177719870659444E-3</v>
      </c>
      <c r="F341" s="163">
        <v>0.40155279479713285</v>
      </c>
      <c r="G341" s="164">
        <v>0.17271087948263777</v>
      </c>
      <c r="I341" s="34"/>
    </row>
    <row r="342" spans="1:9">
      <c r="A342" s="161" t="s">
        <v>650</v>
      </c>
      <c r="B342" s="162">
        <v>0</v>
      </c>
      <c r="C342" s="163">
        <v>7.4536614946001681E-2</v>
      </c>
      <c r="D342" s="163">
        <v>0.34688193878716167</v>
      </c>
      <c r="E342" s="162">
        <v>4.3177719870659444E-3</v>
      </c>
      <c r="F342" s="163">
        <v>0.40155279479713285</v>
      </c>
      <c r="G342" s="164">
        <v>0.17271087948263777</v>
      </c>
      <c r="I342" s="34"/>
    </row>
    <row r="343" spans="1:9">
      <c r="A343" s="161" t="s">
        <v>651</v>
      </c>
      <c r="B343" s="162">
        <v>0</v>
      </c>
      <c r="C343" s="163">
        <v>7.4536614946001681E-2</v>
      </c>
      <c r="D343" s="163">
        <v>0.34688193878716167</v>
      </c>
      <c r="E343" s="162">
        <v>4.3177719870659444E-3</v>
      </c>
      <c r="F343" s="163">
        <v>0.40155279479713285</v>
      </c>
      <c r="G343" s="164">
        <v>0.17271087948263777</v>
      </c>
      <c r="I343" s="34"/>
    </row>
    <row r="344" spans="1:9">
      <c r="A344" s="161" t="s">
        <v>652</v>
      </c>
      <c r="B344" s="162">
        <v>0</v>
      </c>
      <c r="C344" s="163">
        <v>7.4536614946001681E-2</v>
      </c>
      <c r="D344" s="163">
        <v>0.34688193878716167</v>
      </c>
      <c r="E344" s="162">
        <v>4.3177719870659444E-3</v>
      </c>
      <c r="F344" s="163">
        <v>0.40155279479713285</v>
      </c>
      <c r="G344" s="164">
        <v>0.17271087948263777</v>
      </c>
      <c r="I344" s="34"/>
    </row>
    <row r="345" spans="1:9">
      <c r="A345" s="161" t="s">
        <v>653</v>
      </c>
      <c r="B345" s="162">
        <v>0</v>
      </c>
      <c r="C345" s="163">
        <v>7.4536614946001681E-2</v>
      </c>
      <c r="D345" s="163">
        <v>0.34688193878716167</v>
      </c>
      <c r="E345" s="162">
        <v>4.3177719870659444E-3</v>
      </c>
      <c r="F345" s="163">
        <v>0.40155279479713285</v>
      </c>
      <c r="G345" s="164">
        <v>0.17271087948263777</v>
      </c>
      <c r="I345" s="34"/>
    </row>
    <row r="346" spans="1:9">
      <c r="A346" s="161" t="s">
        <v>654</v>
      </c>
      <c r="B346" s="162">
        <v>0</v>
      </c>
      <c r="C346" s="163">
        <v>7.4536614946001681E-2</v>
      </c>
      <c r="D346" s="163">
        <v>0.34688193878716167</v>
      </c>
      <c r="E346" s="162">
        <v>4.3177719870659444E-3</v>
      </c>
      <c r="F346" s="163">
        <v>0.40155279479713285</v>
      </c>
      <c r="G346" s="164">
        <v>0.17271087948263777</v>
      </c>
      <c r="I346" s="34"/>
    </row>
    <row r="347" spans="1:9">
      <c r="A347" s="161" t="s">
        <v>655</v>
      </c>
      <c r="B347" s="162">
        <v>0</v>
      </c>
      <c r="C347" s="163">
        <v>7.4536614946001681E-2</v>
      </c>
      <c r="D347" s="163">
        <v>0.34688193878716167</v>
      </c>
      <c r="E347" s="162">
        <v>4.3177719870659444E-3</v>
      </c>
      <c r="F347" s="163">
        <v>0.40155279479713285</v>
      </c>
      <c r="G347" s="164">
        <v>0.17271087948263777</v>
      </c>
      <c r="I347" s="34"/>
    </row>
    <row r="348" spans="1:9">
      <c r="A348" s="161" t="s">
        <v>656</v>
      </c>
      <c r="B348" s="162">
        <v>0</v>
      </c>
      <c r="C348" s="163">
        <v>7.4536614946001681E-2</v>
      </c>
      <c r="D348" s="163">
        <v>0.34688193878716167</v>
      </c>
      <c r="E348" s="162">
        <v>4.3177719870659444E-3</v>
      </c>
      <c r="F348" s="163">
        <v>0.40155279479713285</v>
      </c>
      <c r="G348" s="164">
        <v>0.17271087948263777</v>
      </c>
      <c r="I348" s="34"/>
    </row>
    <row r="349" spans="1:9">
      <c r="A349" s="161" t="s">
        <v>657</v>
      </c>
      <c r="B349" s="162">
        <v>0</v>
      </c>
      <c r="C349" s="163">
        <v>7.4536614946001681E-2</v>
      </c>
      <c r="D349" s="163">
        <v>0.34688193878716167</v>
      </c>
      <c r="E349" s="162">
        <v>4.3177719870659444E-3</v>
      </c>
      <c r="F349" s="163">
        <v>0.40155279479713285</v>
      </c>
      <c r="G349" s="164">
        <v>0.17271087948263777</v>
      </c>
      <c r="I349" s="34"/>
    </row>
    <row r="350" spans="1:9">
      <c r="A350" s="161" t="s">
        <v>658</v>
      </c>
      <c r="B350" s="162">
        <v>0</v>
      </c>
      <c r="C350" s="163">
        <v>7.4536614946001681E-2</v>
      </c>
      <c r="D350" s="163">
        <v>0.34688193878716167</v>
      </c>
      <c r="E350" s="162">
        <v>4.3177719870659444E-3</v>
      </c>
      <c r="F350" s="163">
        <v>0.40155279479713285</v>
      </c>
      <c r="G350" s="164">
        <v>0.17271087948263777</v>
      </c>
      <c r="I350" s="34"/>
    </row>
    <row r="351" spans="1:9">
      <c r="A351" s="161" t="s">
        <v>659</v>
      </c>
      <c r="B351" s="162">
        <v>0</v>
      </c>
      <c r="C351" s="163">
        <v>7.4536614946001681E-2</v>
      </c>
      <c r="D351" s="163">
        <v>0.34688193878716167</v>
      </c>
      <c r="E351" s="162">
        <v>4.3177719870659444E-3</v>
      </c>
      <c r="F351" s="163">
        <v>0.40155279479713285</v>
      </c>
      <c r="G351" s="164">
        <v>0.17271087948263777</v>
      </c>
      <c r="I351" s="34"/>
    </row>
    <row r="352" spans="1:9">
      <c r="A352" s="161" t="s">
        <v>660</v>
      </c>
      <c r="B352" s="162">
        <v>0</v>
      </c>
      <c r="C352" s="163">
        <v>7.4536614946001681E-2</v>
      </c>
      <c r="D352" s="163">
        <v>0.34688193878716167</v>
      </c>
      <c r="E352" s="162">
        <v>4.3177719870659444E-3</v>
      </c>
      <c r="F352" s="163">
        <v>0.40155279479713285</v>
      </c>
      <c r="G352" s="164">
        <v>0.17271087948263777</v>
      </c>
      <c r="I352" s="34"/>
    </row>
    <row r="353" spans="1:9">
      <c r="A353" s="161" t="s">
        <v>661</v>
      </c>
      <c r="B353" s="162">
        <v>0</v>
      </c>
      <c r="C353" s="163">
        <v>7.4536614946001681E-2</v>
      </c>
      <c r="D353" s="163">
        <v>0.34688193878716167</v>
      </c>
      <c r="E353" s="162">
        <v>4.3177719870659444E-3</v>
      </c>
      <c r="F353" s="163">
        <v>0.40155279479713285</v>
      </c>
      <c r="G353" s="164">
        <v>0.17271087948263777</v>
      </c>
      <c r="I353" s="34"/>
    </row>
    <row r="354" spans="1:9">
      <c r="A354" s="161" t="s">
        <v>662</v>
      </c>
      <c r="B354" s="162">
        <v>0</v>
      </c>
      <c r="C354" s="163">
        <v>7.4536614946001681E-2</v>
      </c>
      <c r="D354" s="163">
        <v>0.34688193878716167</v>
      </c>
      <c r="E354" s="162">
        <v>4.3177719870659444E-3</v>
      </c>
      <c r="F354" s="163">
        <v>0.40155279479713285</v>
      </c>
      <c r="G354" s="164">
        <v>0.17271087948263777</v>
      </c>
      <c r="I354" s="34"/>
    </row>
    <row r="355" spans="1:9">
      <c r="A355" s="161" t="s">
        <v>663</v>
      </c>
      <c r="B355" s="162">
        <v>0</v>
      </c>
      <c r="C355" s="163">
        <v>7.4536614946001681E-2</v>
      </c>
      <c r="D355" s="163">
        <v>0.34688193878716167</v>
      </c>
      <c r="E355" s="162">
        <v>4.3177719870659444E-3</v>
      </c>
      <c r="F355" s="163">
        <v>0.40155279479713285</v>
      </c>
      <c r="G355" s="164">
        <v>0.17271087948263777</v>
      </c>
      <c r="I355" s="34"/>
    </row>
    <row r="356" spans="1:9">
      <c r="A356" s="161" t="s">
        <v>664</v>
      </c>
      <c r="B356" s="162">
        <v>0</v>
      </c>
      <c r="C356" s="163">
        <v>7.4536614946001681E-2</v>
      </c>
      <c r="D356" s="163">
        <v>0.34688193878716167</v>
      </c>
      <c r="E356" s="162">
        <v>4.3177719870659444E-3</v>
      </c>
      <c r="F356" s="163">
        <v>0.40155279479713285</v>
      </c>
      <c r="G356" s="164">
        <v>0.17271087948263777</v>
      </c>
      <c r="I356" s="34"/>
    </row>
    <row r="357" spans="1:9">
      <c r="A357" s="161" t="s">
        <v>665</v>
      </c>
      <c r="B357" s="162">
        <v>0</v>
      </c>
      <c r="C357" s="163">
        <v>7.4536614946001681E-2</v>
      </c>
      <c r="D357" s="163">
        <v>0.34688193878716167</v>
      </c>
      <c r="E357" s="162">
        <v>4.3177719870659444E-3</v>
      </c>
      <c r="F357" s="163">
        <v>0.40155279479713285</v>
      </c>
      <c r="G357" s="164">
        <v>0.17271087948263777</v>
      </c>
      <c r="I357" s="34"/>
    </row>
    <row r="358" spans="1:9">
      <c r="A358" s="161" t="s">
        <v>666</v>
      </c>
      <c r="B358" s="162">
        <v>0</v>
      </c>
      <c r="C358" s="163">
        <v>7.4536614946001681E-2</v>
      </c>
      <c r="D358" s="163">
        <v>0.34688193878716167</v>
      </c>
      <c r="E358" s="162">
        <v>4.3177719870659444E-3</v>
      </c>
      <c r="F358" s="163">
        <v>0.40155279479713285</v>
      </c>
      <c r="G358" s="164">
        <v>0.17271087948263777</v>
      </c>
      <c r="I358" s="34"/>
    </row>
    <row r="359" spans="1:9">
      <c r="A359" s="161" t="s">
        <v>667</v>
      </c>
      <c r="B359" s="162">
        <v>0</v>
      </c>
      <c r="C359" s="163">
        <v>7.4536614946001681E-2</v>
      </c>
      <c r="D359" s="163">
        <v>0.34688193878716167</v>
      </c>
      <c r="E359" s="162">
        <v>4.3177719870659444E-3</v>
      </c>
      <c r="F359" s="163">
        <v>0.40155279479713285</v>
      </c>
      <c r="G359" s="164">
        <v>0.17271087948263777</v>
      </c>
      <c r="I359" s="34"/>
    </row>
    <row r="360" spans="1:9">
      <c r="A360" s="161" t="s">
        <v>668</v>
      </c>
      <c r="B360" s="162">
        <v>0</v>
      </c>
      <c r="C360" s="163">
        <v>0</v>
      </c>
      <c r="D360" s="163">
        <v>0.48423827095413818</v>
      </c>
      <c r="E360" s="162">
        <v>0</v>
      </c>
      <c r="F360" s="163">
        <v>0</v>
      </c>
      <c r="G360" s="164">
        <v>0.51576172904586182</v>
      </c>
      <c r="I360" s="34"/>
    </row>
    <row r="361" spans="1:9">
      <c r="A361" s="161" t="s">
        <v>669</v>
      </c>
      <c r="B361" s="162">
        <v>0</v>
      </c>
      <c r="C361" s="163">
        <v>7.4536614946001681E-2</v>
      </c>
      <c r="D361" s="163">
        <v>0.34688193878716167</v>
      </c>
      <c r="E361" s="162">
        <v>4.3177719870659444E-3</v>
      </c>
      <c r="F361" s="163">
        <v>0.40155279479713285</v>
      </c>
      <c r="G361" s="164">
        <v>0.17271087948263777</v>
      </c>
      <c r="I361" s="34"/>
    </row>
    <row r="362" spans="1:9">
      <c r="A362" s="161" t="s">
        <v>670</v>
      </c>
      <c r="B362" s="162">
        <v>0</v>
      </c>
      <c r="C362" s="163">
        <v>7.4536614946001681E-2</v>
      </c>
      <c r="D362" s="163">
        <v>0.34688193878716167</v>
      </c>
      <c r="E362" s="162">
        <v>4.3177719870659444E-3</v>
      </c>
      <c r="F362" s="163">
        <v>0.40155279479713285</v>
      </c>
      <c r="G362" s="164">
        <v>0.17271087948263777</v>
      </c>
      <c r="I362" s="34"/>
    </row>
    <row r="363" spans="1:9">
      <c r="A363" s="161" t="s">
        <v>671</v>
      </c>
      <c r="B363" s="162">
        <v>0</v>
      </c>
      <c r="C363" s="163">
        <v>7.4536614946001681E-2</v>
      </c>
      <c r="D363" s="163">
        <v>0.34688193878716167</v>
      </c>
      <c r="E363" s="162">
        <v>4.3177719870659444E-3</v>
      </c>
      <c r="F363" s="163">
        <v>0.40155279479713285</v>
      </c>
      <c r="G363" s="164">
        <v>0.17271087948263777</v>
      </c>
      <c r="I363" s="34"/>
    </row>
    <row r="364" spans="1:9">
      <c r="A364" s="161" t="s">
        <v>672</v>
      </c>
      <c r="B364" s="162">
        <v>0</v>
      </c>
      <c r="C364" s="163">
        <v>7.4536614946001681E-2</v>
      </c>
      <c r="D364" s="163">
        <v>0.34688193878716167</v>
      </c>
      <c r="E364" s="162">
        <v>4.3177719870659444E-3</v>
      </c>
      <c r="F364" s="163">
        <v>0.40155279479713285</v>
      </c>
      <c r="G364" s="164">
        <v>0.17271087948263777</v>
      </c>
      <c r="I364" s="34"/>
    </row>
    <row r="365" spans="1:9">
      <c r="A365" s="161" t="s">
        <v>673</v>
      </c>
      <c r="B365" s="162">
        <v>0</v>
      </c>
      <c r="C365" s="163">
        <v>7.4536614946001681E-2</v>
      </c>
      <c r="D365" s="163">
        <v>0.34688193878716167</v>
      </c>
      <c r="E365" s="162">
        <v>4.3177719870659444E-3</v>
      </c>
      <c r="F365" s="163">
        <v>0.40155279479713285</v>
      </c>
      <c r="G365" s="164">
        <v>0.17271087948263777</v>
      </c>
      <c r="I365" s="34"/>
    </row>
    <row r="366" spans="1:9">
      <c r="A366" s="161" t="s">
        <v>674</v>
      </c>
      <c r="B366" s="162">
        <v>0</v>
      </c>
      <c r="C366" s="163">
        <v>7.4536614946001681E-2</v>
      </c>
      <c r="D366" s="163">
        <v>0.34688193878716167</v>
      </c>
      <c r="E366" s="162">
        <v>4.3177719870659444E-3</v>
      </c>
      <c r="F366" s="163">
        <v>0.40155279479713285</v>
      </c>
      <c r="G366" s="164">
        <v>0.17271087948263777</v>
      </c>
      <c r="I366" s="34"/>
    </row>
    <row r="367" spans="1:9">
      <c r="A367" s="161" t="s">
        <v>675</v>
      </c>
      <c r="B367" s="162">
        <v>0</v>
      </c>
      <c r="C367" s="163">
        <v>7.4536614946001681E-2</v>
      </c>
      <c r="D367" s="163">
        <v>0.34688193878716167</v>
      </c>
      <c r="E367" s="162">
        <v>4.3177719870659444E-3</v>
      </c>
      <c r="F367" s="163">
        <v>0.40155279479713285</v>
      </c>
      <c r="G367" s="164">
        <v>0.17271087948263777</v>
      </c>
      <c r="I367" s="34"/>
    </row>
    <row r="368" spans="1:9">
      <c r="A368" s="161" t="s">
        <v>676</v>
      </c>
      <c r="B368" s="162">
        <v>0</v>
      </c>
      <c r="C368" s="163">
        <v>7.4536614946001681E-2</v>
      </c>
      <c r="D368" s="163">
        <v>0.34688193878716167</v>
      </c>
      <c r="E368" s="162">
        <v>4.3177719870659444E-3</v>
      </c>
      <c r="F368" s="163">
        <v>0.40155279479713285</v>
      </c>
      <c r="G368" s="164">
        <v>0.17271087948263777</v>
      </c>
      <c r="I368" s="34"/>
    </row>
    <row r="369" spans="1:9">
      <c r="A369" s="161" t="s">
        <v>677</v>
      </c>
      <c r="B369" s="162">
        <v>0</v>
      </c>
      <c r="C369" s="163">
        <v>7.4536614946001681E-2</v>
      </c>
      <c r="D369" s="163">
        <v>0.34688193878716167</v>
      </c>
      <c r="E369" s="162">
        <v>4.3177719870659444E-3</v>
      </c>
      <c r="F369" s="163">
        <v>0.40155279479713285</v>
      </c>
      <c r="G369" s="164">
        <v>0.17271087948263777</v>
      </c>
      <c r="I369" s="34"/>
    </row>
    <row r="370" spans="1:9">
      <c r="A370" s="161" t="s">
        <v>678</v>
      </c>
      <c r="B370" s="162">
        <v>0</v>
      </c>
      <c r="C370" s="163">
        <v>7.4536614946001681E-2</v>
      </c>
      <c r="D370" s="163">
        <v>0.34688193878716167</v>
      </c>
      <c r="E370" s="162">
        <v>4.3177719870659444E-3</v>
      </c>
      <c r="F370" s="163">
        <v>0.40155279479713285</v>
      </c>
      <c r="G370" s="164">
        <v>0.17271087948263777</v>
      </c>
      <c r="I370" s="34"/>
    </row>
    <row r="371" spans="1:9">
      <c r="A371" s="161" t="s">
        <v>679</v>
      </c>
      <c r="B371" s="162">
        <v>0</v>
      </c>
      <c r="C371" s="163">
        <v>7.4536614946001681E-2</v>
      </c>
      <c r="D371" s="163">
        <v>0.34688193878716167</v>
      </c>
      <c r="E371" s="162">
        <v>4.3177719870659444E-3</v>
      </c>
      <c r="F371" s="163">
        <v>0.40155279479713285</v>
      </c>
      <c r="G371" s="164">
        <v>0.17271087948263777</v>
      </c>
      <c r="I371" s="34"/>
    </row>
    <row r="372" spans="1:9">
      <c r="A372" s="161" t="s">
        <v>680</v>
      </c>
      <c r="B372" s="162">
        <v>0</v>
      </c>
      <c r="C372" s="163">
        <v>0</v>
      </c>
      <c r="D372" s="163">
        <v>0.25948456563028921</v>
      </c>
      <c r="E372" s="162">
        <v>0</v>
      </c>
      <c r="F372" s="163">
        <v>0.49367695624647384</v>
      </c>
      <c r="G372" s="164">
        <v>0.24683847812323692</v>
      </c>
      <c r="I372" s="34"/>
    </row>
    <row r="373" spans="1:9">
      <c r="A373" s="161" t="s">
        <v>681</v>
      </c>
      <c r="B373" s="162">
        <v>0</v>
      </c>
      <c r="C373" s="163">
        <v>7.4536614946001681E-2</v>
      </c>
      <c r="D373" s="163">
        <v>0.34688193878716167</v>
      </c>
      <c r="E373" s="162">
        <v>4.3177719870659444E-3</v>
      </c>
      <c r="F373" s="163">
        <v>0.40155279479713285</v>
      </c>
      <c r="G373" s="164">
        <v>0.17271087948263777</v>
      </c>
      <c r="I373" s="34"/>
    </row>
    <row r="374" spans="1:9">
      <c r="A374" s="161" t="s">
        <v>682</v>
      </c>
      <c r="B374" s="162">
        <v>0</v>
      </c>
      <c r="C374" s="163">
        <v>0</v>
      </c>
      <c r="D374" s="163">
        <v>0.42711381530273079</v>
      </c>
      <c r="E374" s="162">
        <v>0</v>
      </c>
      <c r="F374" s="163">
        <v>0</v>
      </c>
      <c r="G374" s="164">
        <v>0.57288618469726915</v>
      </c>
      <c r="I374" s="34"/>
    </row>
    <row r="375" spans="1:9">
      <c r="A375" s="161" t="s">
        <v>683</v>
      </c>
      <c r="B375" s="162">
        <v>0</v>
      </c>
      <c r="C375" s="163">
        <v>7.4536614946001681E-2</v>
      </c>
      <c r="D375" s="163">
        <v>0.34688193878716167</v>
      </c>
      <c r="E375" s="162">
        <v>4.3177719870659444E-3</v>
      </c>
      <c r="F375" s="163">
        <v>0.40155279479713285</v>
      </c>
      <c r="G375" s="164">
        <v>0.17271087948263777</v>
      </c>
      <c r="I375" s="34"/>
    </row>
    <row r="376" spans="1:9">
      <c r="A376" s="161" t="s">
        <v>684</v>
      </c>
      <c r="B376" s="162">
        <v>0</v>
      </c>
      <c r="C376" s="163">
        <v>0</v>
      </c>
      <c r="D376" s="163">
        <v>0.42141855373316334</v>
      </c>
      <c r="E376" s="162">
        <v>0</v>
      </c>
      <c r="F376" s="163">
        <v>0</v>
      </c>
      <c r="G376" s="164">
        <v>0.57858144626683661</v>
      </c>
      <c r="I376" s="34"/>
    </row>
    <row r="377" spans="1:9">
      <c r="A377" s="161" t="s">
        <v>685</v>
      </c>
      <c r="B377" s="162">
        <v>0</v>
      </c>
      <c r="C377" s="163">
        <v>7.4536614946001681E-2</v>
      </c>
      <c r="D377" s="163">
        <v>0.34688193878716167</v>
      </c>
      <c r="E377" s="162">
        <v>4.3177719870659444E-3</v>
      </c>
      <c r="F377" s="163">
        <v>0.40155279479713285</v>
      </c>
      <c r="G377" s="164">
        <v>0.17271087948263777</v>
      </c>
      <c r="I377" s="34"/>
    </row>
    <row r="378" spans="1:9">
      <c r="A378" s="161" t="s">
        <v>686</v>
      </c>
      <c r="B378" s="162">
        <v>0</v>
      </c>
      <c r="C378" s="163">
        <v>7.4536614946001681E-2</v>
      </c>
      <c r="D378" s="163">
        <v>0.34688193878716167</v>
      </c>
      <c r="E378" s="162">
        <v>4.3177719870659444E-3</v>
      </c>
      <c r="F378" s="163">
        <v>0.40155279479713285</v>
      </c>
      <c r="G378" s="164">
        <v>0.17271087948263777</v>
      </c>
      <c r="I378" s="34"/>
    </row>
    <row r="379" spans="1:9">
      <c r="A379" s="161" t="s">
        <v>687</v>
      </c>
      <c r="B379" s="162">
        <v>0</v>
      </c>
      <c r="C379" s="163">
        <v>0.35134872050011901</v>
      </c>
      <c r="D379" s="163">
        <v>0.35134872050011901</v>
      </c>
      <c r="E379" s="162">
        <v>0</v>
      </c>
      <c r="F379" s="163">
        <v>0.29730255899976205</v>
      </c>
      <c r="G379" s="164">
        <v>0</v>
      </c>
      <c r="I379" s="34"/>
    </row>
    <row r="380" spans="1:9">
      <c r="A380" s="161" t="s">
        <v>688</v>
      </c>
      <c r="B380" s="162">
        <v>0</v>
      </c>
      <c r="C380" s="163">
        <v>7.4536614946001681E-2</v>
      </c>
      <c r="D380" s="163">
        <v>0.34688193878716167</v>
      </c>
      <c r="E380" s="162">
        <v>4.3177719870659444E-3</v>
      </c>
      <c r="F380" s="163">
        <v>0.40155279479713285</v>
      </c>
      <c r="G380" s="164">
        <v>0.17271087948263777</v>
      </c>
      <c r="I380" s="34"/>
    </row>
    <row r="381" spans="1:9">
      <c r="A381" s="161" t="s">
        <v>689</v>
      </c>
      <c r="B381" s="162">
        <v>0</v>
      </c>
      <c r="C381" s="163">
        <v>0</v>
      </c>
      <c r="D381" s="163">
        <v>0.80407897270317097</v>
      </c>
      <c r="E381" s="162">
        <v>0</v>
      </c>
      <c r="F381" s="163">
        <v>0.19592102729682906</v>
      </c>
      <c r="G381" s="164">
        <v>0</v>
      </c>
      <c r="I381" s="34"/>
    </row>
    <row r="382" spans="1:9">
      <c r="A382" s="161" t="s">
        <v>690</v>
      </c>
      <c r="B382" s="162">
        <v>0</v>
      </c>
      <c r="C382" s="163">
        <v>7.4536614946001681E-2</v>
      </c>
      <c r="D382" s="163">
        <v>0.34688193878716167</v>
      </c>
      <c r="E382" s="162">
        <v>4.3177719870659444E-3</v>
      </c>
      <c r="F382" s="163">
        <v>0.40155279479713285</v>
      </c>
      <c r="G382" s="164">
        <v>0.17271087948263777</v>
      </c>
      <c r="I382" s="34"/>
    </row>
    <row r="383" spans="1:9">
      <c r="A383" s="161" t="s">
        <v>691</v>
      </c>
      <c r="B383" s="162">
        <v>0</v>
      </c>
      <c r="C383" s="163">
        <v>7.4536614946001681E-2</v>
      </c>
      <c r="D383" s="163">
        <v>0.34688193878716167</v>
      </c>
      <c r="E383" s="162">
        <v>4.3177719870659444E-3</v>
      </c>
      <c r="F383" s="163">
        <v>0.40155279479713285</v>
      </c>
      <c r="G383" s="164">
        <v>0.17271087948263777</v>
      </c>
      <c r="I383" s="34"/>
    </row>
    <row r="384" spans="1:9">
      <c r="A384" s="161" t="s">
        <v>692</v>
      </c>
      <c r="B384" s="162">
        <v>0</v>
      </c>
      <c r="C384" s="163">
        <v>7.4536614946001681E-2</v>
      </c>
      <c r="D384" s="163">
        <v>0.34688193878716167</v>
      </c>
      <c r="E384" s="162">
        <v>4.3177719870659444E-3</v>
      </c>
      <c r="F384" s="163">
        <v>0.40155279479713285</v>
      </c>
      <c r="G384" s="164">
        <v>0.17271087948263777</v>
      </c>
      <c r="I384" s="34"/>
    </row>
    <row r="385" spans="1:9">
      <c r="A385" s="161" t="s">
        <v>693</v>
      </c>
      <c r="B385" s="162">
        <v>0</v>
      </c>
      <c r="C385" s="163">
        <v>0.31648498413290344</v>
      </c>
      <c r="D385" s="163">
        <v>0</v>
      </c>
      <c r="E385" s="162">
        <v>0</v>
      </c>
      <c r="F385" s="163">
        <v>0.68351501586709662</v>
      </c>
      <c r="G385" s="164">
        <v>0</v>
      </c>
      <c r="I385" s="34"/>
    </row>
    <row r="386" spans="1:9">
      <c r="A386" s="161" t="s">
        <v>694</v>
      </c>
      <c r="B386" s="162">
        <v>0</v>
      </c>
      <c r="C386" s="163">
        <v>7.4536614946001681E-2</v>
      </c>
      <c r="D386" s="163">
        <v>0.34688193878716167</v>
      </c>
      <c r="E386" s="162">
        <v>4.3177719870659444E-3</v>
      </c>
      <c r="F386" s="163">
        <v>0.40155279479713285</v>
      </c>
      <c r="G386" s="164">
        <v>0.17271087948263777</v>
      </c>
      <c r="I386" s="34"/>
    </row>
    <row r="387" spans="1:9">
      <c r="A387" s="161" t="s">
        <v>695</v>
      </c>
      <c r="B387" s="162">
        <v>0</v>
      </c>
      <c r="C387" s="163">
        <v>0</v>
      </c>
      <c r="D387" s="163">
        <v>0.39125180612110855</v>
      </c>
      <c r="E387" s="162">
        <v>0</v>
      </c>
      <c r="F387" s="163">
        <v>0.60874819387889156</v>
      </c>
      <c r="G387" s="164">
        <v>0</v>
      </c>
      <c r="I387" s="34"/>
    </row>
    <row r="388" spans="1:9">
      <c r="A388" s="161" t="s">
        <v>696</v>
      </c>
      <c r="B388" s="162">
        <v>0</v>
      </c>
      <c r="C388" s="163">
        <v>7.4536614946001681E-2</v>
      </c>
      <c r="D388" s="163">
        <v>0.34688193878716167</v>
      </c>
      <c r="E388" s="162">
        <v>4.3177719870659444E-3</v>
      </c>
      <c r="F388" s="163">
        <v>0.40155279479713285</v>
      </c>
      <c r="G388" s="164">
        <v>0.17271087948263777</v>
      </c>
      <c r="I388" s="34"/>
    </row>
    <row r="389" spans="1:9">
      <c r="A389" s="161" t="s">
        <v>697</v>
      </c>
      <c r="B389" s="162">
        <v>0</v>
      </c>
      <c r="C389" s="163">
        <v>7.4536614946001681E-2</v>
      </c>
      <c r="D389" s="163">
        <v>0.34688193878716167</v>
      </c>
      <c r="E389" s="162">
        <v>4.3177719870659444E-3</v>
      </c>
      <c r="F389" s="163">
        <v>0.40155279479713285</v>
      </c>
      <c r="G389" s="164">
        <v>0.17271087948263777</v>
      </c>
      <c r="I389" s="34"/>
    </row>
    <row r="390" spans="1:9">
      <c r="A390" s="161" t="s">
        <v>698</v>
      </c>
      <c r="B390" s="162">
        <v>0</v>
      </c>
      <c r="C390" s="163">
        <v>7.4536614946001681E-2</v>
      </c>
      <c r="D390" s="163">
        <v>0.34688193878716167</v>
      </c>
      <c r="E390" s="162">
        <v>4.3177719870659444E-3</v>
      </c>
      <c r="F390" s="163">
        <v>0.40155279479713285</v>
      </c>
      <c r="G390" s="164">
        <v>0.17271087948263777</v>
      </c>
      <c r="I390" s="34"/>
    </row>
    <row r="391" spans="1:9">
      <c r="A391" s="161" t="s">
        <v>699</v>
      </c>
      <c r="B391" s="162">
        <v>0</v>
      </c>
      <c r="C391" s="163">
        <v>0</v>
      </c>
      <c r="D391" s="163">
        <v>0.5460759125502932</v>
      </c>
      <c r="E391" s="162">
        <v>0</v>
      </c>
      <c r="F391" s="163">
        <v>0.4539240874497068</v>
      </c>
      <c r="G391" s="164">
        <v>0</v>
      </c>
      <c r="I391" s="34"/>
    </row>
    <row r="392" spans="1:9">
      <c r="A392" s="161" t="s">
        <v>700</v>
      </c>
      <c r="B392" s="162">
        <v>0</v>
      </c>
      <c r="C392" s="163">
        <v>7.4536614946001681E-2</v>
      </c>
      <c r="D392" s="163">
        <v>0.34688193878716167</v>
      </c>
      <c r="E392" s="162">
        <v>4.3177719870659444E-3</v>
      </c>
      <c r="F392" s="163">
        <v>0.40155279479713285</v>
      </c>
      <c r="G392" s="164">
        <v>0.17271087948263777</v>
      </c>
      <c r="I392" s="34"/>
    </row>
    <row r="393" spans="1:9">
      <c r="A393" s="161" t="s">
        <v>701</v>
      </c>
      <c r="B393" s="162">
        <v>0</v>
      </c>
      <c r="C393" s="163">
        <v>7.4536614946001681E-2</v>
      </c>
      <c r="D393" s="163">
        <v>0.34688193878716167</v>
      </c>
      <c r="E393" s="162">
        <v>4.3177719870659444E-3</v>
      </c>
      <c r="F393" s="163">
        <v>0.40155279479713285</v>
      </c>
      <c r="G393" s="164">
        <v>0.17271087948263777</v>
      </c>
      <c r="I393" s="34"/>
    </row>
    <row r="394" spans="1:9">
      <c r="A394" s="161" t="s">
        <v>702</v>
      </c>
      <c r="B394" s="162">
        <v>0</v>
      </c>
      <c r="C394" s="163">
        <v>7.4536614946001681E-2</v>
      </c>
      <c r="D394" s="163">
        <v>0.34688193878716167</v>
      </c>
      <c r="E394" s="162">
        <v>4.3177719870659444E-3</v>
      </c>
      <c r="F394" s="163">
        <v>0.40155279479713285</v>
      </c>
      <c r="G394" s="164">
        <v>0.17271087948263777</v>
      </c>
      <c r="I394" s="34"/>
    </row>
    <row r="395" spans="1:9">
      <c r="A395" s="161" t="s">
        <v>703</v>
      </c>
      <c r="B395" s="162">
        <v>0</v>
      </c>
      <c r="C395" s="163">
        <v>0</v>
      </c>
      <c r="D395" s="163">
        <v>0.28211643470839987</v>
      </c>
      <c r="E395" s="162">
        <v>0</v>
      </c>
      <c r="F395" s="163">
        <v>0.71788356529160002</v>
      </c>
      <c r="G395" s="164">
        <v>0</v>
      </c>
      <c r="I395" s="34"/>
    </row>
    <row r="396" spans="1:9">
      <c r="A396" s="161" t="s">
        <v>704</v>
      </c>
      <c r="B396" s="162">
        <v>0</v>
      </c>
      <c r="C396" s="163">
        <v>0</v>
      </c>
      <c r="D396" s="163">
        <v>0.27728119363561643</v>
      </c>
      <c r="E396" s="162">
        <v>0</v>
      </c>
      <c r="F396" s="163">
        <v>0.36135940318219179</v>
      </c>
      <c r="G396" s="164">
        <v>0.36135940318219179</v>
      </c>
      <c r="I396" s="34"/>
    </row>
    <row r="397" spans="1:9">
      <c r="A397" s="161" t="s">
        <v>705</v>
      </c>
      <c r="B397" s="162">
        <v>0</v>
      </c>
      <c r="C397" s="163">
        <v>7.4536614946001681E-2</v>
      </c>
      <c r="D397" s="163">
        <v>0.34688193878716167</v>
      </c>
      <c r="E397" s="162">
        <v>4.3177719870659444E-3</v>
      </c>
      <c r="F397" s="163">
        <v>0.40155279479713285</v>
      </c>
      <c r="G397" s="164">
        <v>0.17271087948263777</v>
      </c>
      <c r="I397" s="34"/>
    </row>
    <row r="398" spans="1:9">
      <c r="A398" s="161" t="s">
        <v>706</v>
      </c>
      <c r="B398" s="162">
        <v>0</v>
      </c>
      <c r="C398" s="163">
        <v>0</v>
      </c>
      <c r="D398" s="163">
        <v>0.49435156784461731</v>
      </c>
      <c r="E398" s="162">
        <v>0</v>
      </c>
      <c r="F398" s="163">
        <v>0.50564843215538269</v>
      </c>
      <c r="G398" s="164">
        <v>0</v>
      </c>
      <c r="I398" s="34"/>
    </row>
    <row r="399" spans="1:9">
      <c r="A399" s="161" t="s">
        <v>707</v>
      </c>
      <c r="B399" s="162">
        <v>0</v>
      </c>
      <c r="C399" s="163">
        <v>7.4536614946001681E-2</v>
      </c>
      <c r="D399" s="163">
        <v>0.34688193878716167</v>
      </c>
      <c r="E399" s="162">
        <v>4.3177719870659444E-3</v>
      </c>
      <c r="F399" s="163">
        <v>0.40155279479713285</v>
      </c>
      <c r="G399" s="164">
        <v>0.17271087948263777</v>
      </c>
      <c r="I399" s="34"/>
    </row>
    <row r="400" spans="1:9">
      <c r="A400" s="161" t="s">
        <v>708</v>
      </c>
      <c r="B400" s="162">
        <v>0</v>
      </c>
      <c r="C400" s="163">
        <v>0</v>
      </c>
      <c r="D400" s="163">
        <v>0.37315916465596144</v>
      </c>
      <c r="E400" s="162">
        <v>0</v>
      </c>
      <c r="F400" s="163">
        <v>0.62684083534403856</v>
      </c>
      <c r="G400" s="164">
        <v>0</v>
      </c>
      <c r="I400" s="34"/>
    </row>
    <row r="401" spans="1:9">
      <c r="A401" s="161" t="s">
        <v>709</v>
      </c>
      <c r="B401" s="162">
        <v>0</v>
      </c>
      <c r="C401" s="163">
        <v>0</v>
      </c>
      <c r="D401" s="163">
        <v>0.15064157960518854</v>
      </c>
      <c r="E401" s="162">
        <v>0</v>
      </c>
      <c r="F401" s="163">
        <v>0.6370188152961086</v>
      </c>
      <c r="G401" s="164">
        <v>0.21233960509870287</v>
      </c>
      <c r="I401" s="34"/>
    </row>
    <row r="402" spans="1:9">
      <c r="A402" s="161" t="s">
        <v>710</v>
      </c>
      <c r="B402" s="162">
        <v>0</v>
      </c>
      <c r="C402" s="163">
        <v>7.4536614946001681E-2</v>
      </c>
      <c r="D402" s="163">
        <v>0.34688193878716167</v>
      </c>
      <c r="E402" s="162">
        <v>4.3177719870659444E-3</v>
      </c>
      <c r="F402" s="163">
        <v>0.40155279479713285</v>
      </c>
      <c r="G402" s="164">
        <v>0.17271087948263777</v>
      </c>
      <c r="I402" s="34"/>
    </row>
    <row r="403" spans="1:9">
      <c r="A403" s="161" t="s">
        <v>711</v>
      </c>
      <c r="B403" s="162">
        <v>0</v>
      </c>
      <c r="C403" s="163">
        <v>7.4536614946001681E-2</v>
      </c>
      <c r="D403" s="163">
        <v>0.34688193878716167</v>
      </c>
      <c r="E403" s="162">
        <v>4.3177719870659444E-3</v>
      </c>
      <c r="F403" s="163">
        <v>0.40155279479713285</v>
      </c>
      <c r="G403" s="164">
        <v>0.17271087948263777</v>
      </c>
      <c r="I403" s="34"/>
    </row>
    <row r="404" spans="1:9">
      <c r="A404" s="161" t="s">
        <v>712</v>
      </c>
      <c r="B404" s="162">
        <v>0</v>
      </c>
      <c r="C404" s="163">
        <v>0</v>
      </c>
      <c r="D404" s="163">
        <v>0.32726426396636327</v>
      </c>
      <c r="E404" s="162">
        <v>0</v>
      </c>
      <c r="F404" s="163">
        <v>0.33636786801681839</v>
      </c>
      <c r="G404" s="164">
        <v>0.33636786801681839</v>
      </c>
      <c r="I404" s="34"/>
    </row>
    <row r="405" spans="1:9">
      <c r="A405" s="161" t="s">
        <v>713</v>
      </c>
      <c r="B405" s="162">
        <v>0</v>
      </c>
      <c r="C405" s="163">
        <v>7.4536614946001681E-2</v>
      </c>
      <c r="D405" s="163">
        <v>0.34688193878716167</v>
      </c>
      <c r="E405" s="162">
        <v>4.3177719870659444E-3</v>
      </c>
      <c r="F405" s="163">
        <v>0.40155279479713285</v>
      </c>
      <c r="G405" s="164">
        <v>0.17271087948263777</v>
      </c>
      <c r="I405" s="34"/>
    </row>
    <row r="406" spans="1:9">
      <c r="A406" s="161" t="s">
        <v>714</v>
      </c>
      <c r="B406" s="162">
        <v>0</v>
      </c>
      <c r="C406" s="163">
        <v>0</v>
      </c>
      <c r="D406" s="163">
        <v>0.23635855766166144</v>
      </c>
      <c r="E406" s="162">
        <v>0</v>
      </c>
      <c r="F406" s="163">
        <v>0.76364144233833864</v>
      </c>
      <c r="G406" s="164">
        <v>0</v>
      </c>
      <c r="I406" s="34"/>
    </row>
    <row r="407" spans="1:9">
      <c r="A407" s="161" t="s">
        <v>715</v>
      </c>
      <c r="B407" s="162">
        <v>0</v>
      </c>
      <c r="C407" s="163">
        <v>0</v>
      </c>
      <c r="D407" s="163">
        <v>0.51829679595278266</v>
      </c>
      <c r="E407" s="162">
        <v>0</v>
      </c>
      <c r="F407" s="163">
        <v>0.4817032040472175</v>
      </c>
      <c r="G407" s="164">
        <v>0</v>
      </c>
      <c r="I407" s="34"/>
    </row>
    <row r="408" spans="1:9">
      <c r="A408" s="161" t="s">
        <v>716</v>
      </c>
      <c r="B408" s="162">
        <v>0</v>
      </c>
      <c r="C408" s="163">
        <v>7.4536614946001681E-2</v>
      </c>
      <c r="D408" s="163">
        <v>0.34688193878716167</v>
      </c>
      <c r="E408" s="162">
        <v>4.3177719870659444E-3</v>
      </c>
      <c r="F408" s="163">
        <v>0.40155279479713285</v>
      </c>
      <c r="G408" s="164">
        <v>0.17271087948263777</v>
      </c>
      <c r="I408" s="34"/>
    </row>
    <row r="409" spans="1:9">
      <c r="A409" s="161" t="s">
        <v>717</v>
      </c>
      <c r="B409" s="162">
        <v>0</v>
      </c>
      <c r="C409" s="163">
        <v>0</v>
      </c>
      <c r="D409" s="163">
        <v>0.25299222453768178</v>
      </c>
      <c r="E409" s="162">
        <v>0</v>
      </c>
      <c r="F409" s="163">
        <v>0.74700777546231822</v>
      </c>
      <c r="G409" s="164">
        <v>0</v>
      </c>
      <c r="I409" s="34"/>
    </row>
    <row r="410" spans="1:9">
      <c r="A410" s="161" t="s">
        <v>718</v>
      </c>
      <c r="B410" s="162">
        <v>0</v>
      </c>
      <c r="C410" s="163">
        <v>7.4536614946001681E-2</v>
      </c>
      <c r="D410" s="163">
        <v>0.34688193878716167</v>
      </c>
      <c r="E410" s="162">
        <v>4.3177719870659444E-3</v>
      </c>
      <c r="F410" s="163">
        <v>0.40155279479713285</v>
      </c>
      <c r="G410" s="164">
        <v>0.17271087948263777</v>
      </c>
      <c r="I410" s="34"/>
    </row>
    <row r="411" spans="1:9">
      <c r="A411" s="161" t="s">
        <v>719</v>
      </c>
      <c r="B411" s="162">
        <v>0</v>
      </c>
      <c r="C411" s="163">
        <v>7.4536614946001681E-2</v>
      </c>
      <c r="D411" s="163">
        <v>0.34688193878716167</v>
      </c>
      <c r="E411" s="162">
        <v>4.3177719870659444E-3</v>
      </c>
      <c r="F411" s="163">
        <v>0.40155279479713285</v>
      </c>
      <c r="G411" s="164">
        <v>0.17271087948263777</v>
      </c>
      <c r="I411" s="34"/>
    </row>
    <row r="412" spans="1:9">
      <c r="A412" s="161" t="s">
        <v>720</v>
      </c>
      <c r="B412" s="162">
        <v>0</v>
      </c>
      <c r="C412" s="163">
        <v>7.4536614946001681E-2</v>
      </c>
      <c r="D412" s="163">
        <v>0.34688193878716167</v>
      </c>
      <c r="E412" s="162">
        <v>4.3177719870659444E-3</v>
      </c>
      <c r="F412" s="163">
        <v>0.40155279479713285</v>
      </c>
      <c r="G412" s="164">
        <v>0.17271087948263777</v>
      </c>
      <c r="I412" s="34"/>
    </row>
    <row r="413" spans="1:9">
      <c r="A413" s="161" t="s">
        <v>721</v>
      </c>
      <c r="B413" s="162">
        <v>0</v>
      </c>
      <c r="C413" s="163">
        <v>7.4536614946001681E-2</v>
      </c>
      <c r="D413" s="163">
        <v>0.34688193878716167</v>
      </c>
      <c r="E413" s="162">
        <v>4.3177719870659444E-3</v>
      </c>
      <c r="F413" s="163">
        <v>0.40155279479713285</v>
      </c>
      <c r="G413" s="164">
        <v>0.17271087948263777</v>
      </c>
      <c r="I413" s="34"/>
    </row>
    <row r="414" spans="1:9">
      <c r="A414" s="161" t="s">
        <v>722</v>
      </c>
      <c r="B414" s="162">
        <v>0</v>
      </c>
      <c r="C414" s="163">
        <v>7.4536614946001681E-2</v>
      </c>
      <c r="D414" s="163">
        <v>0.34688193878716167</v>
      </c>
      <c r="E414" s="162">
        <v>4.3177719870659444E-3</v>
      </c>
      <c r="F414" s="163">
        <v>0.40155279479713285</v>
      </c>
      <c r="G414" s="164">
        <v>0.17271087948263777</v>
      </c>
      <c r="I414" s="34"/>
    </row>
    <row r="415" spans="1:9">
      <c r="A415" s="161" t="s">
        <v>723</v>
      </c>
      <c r="B415" s="162">
        <v>0</v>
      </c>
      <c r="C415" s="163">
        <v>7.4536614946001681E-2</v>
      </c>
      <c r="D415" s="163">
        <v>0.34688193878716167</v>
      </c>
      <c r="E415" s="162">
        <v>4.3177719870659444E-3</v>
      </c>
      <c r="F415" s="163">
        <v>0.40155279479713285</v>
      </c>
      <c r="G415" s="164">
        <v>0.17271087948263777</v>
      </c>
      <c r="I415" s="34"/>
    </row>
    <row r="416" spans="1:9">
      <c r="A416" s="161" t="s">
        <v>724</v>
      </c>
      <c r="B416" s="162">
        <v>0</v>
      </c>
      <c r="C416" s="163">
        <v>7.4536614946001681E-2</v>
      </c>
      <c r="D416" s="163">
        <v>0.34688193878716167</v>
      </c>
      <c r="E416" s="162">
        <v>4.3177719870659444E-3</v>
      </c>
      <c r="F416" s="163">
        <v>0.40155279479713285</v>
      </c>
      <c r="G416" s="164">
        <v>0.17271087948263777</v>
      </c>
      <c r="I416" s="34"/>
    </row>
    <row r="417" spans="1:9">
      <c r="A417" s="161" t="s">
        <v>725</v>
      </c>
      <c r="B417" s="162">
        <v>0</v>
      </c>
      <c r="C417" s="163">
        <v>7.4536614946001681E-2</v>
      </c>
      <c r="D417" s="163">
        <v>0.34688193878716167</v>
      </c>
      <c r="E417" s="162">
        <v>4.3177719870659444E-3</v>
      </c>
      <c r="F417" s="163">
        <v>0.40155279479713285</v>
      </c>
      <c r="G417" s="164">
        <v>0.17271087948263777</v>
      </c>
      <c r="I417" s="34"/>
    </row>
    <row r="418" spans="1:9">
      <c r="A418" s="161" t="s">
        <v>726</v>
      </c>
      <c r="B418" s="162">
        <v>0</v>
      </c>
      <c r="C418" s="163">
        <v>7.4536614946001681E-2</v>
      </c>
      <c r="D418" s="163">
        <v>0.34688193878716167</v>
      </c>
      <c r="E418" s="162">
        <v>4.3177719870659444E-3</v>
      </c>
      <c r="F418" s="163">
        <v>0.40155279479713285</v>
      </c>
      <c r="G418" s="164">
        <v>0.17271087948263777</v>
      </c>
      <c r="I418" s="34"/>
    </row>
    <row r="419" spans="1:9">
      <c r="A419" s="161" t="s">
        <v>727</v>
      </c>
      <c r="B419" s="162">
        <v>0</v>
      </c>
      <c r="C419" s="163">
        <v>0</v>
      </c>
      <c r="D419" s="163">
        <v>0.31756059292291178</v>
      </c>
      <c r="E419" s="162">
        <v>0</v>
      </c>
      <c r="F419" s="163">
        <v>0.68243940707708828</v>
      </c>
      <c r="G419" s="164">
        <v>0</v>
      </c>
      <c r="I419" s="34"/>
    </row>
    <row r="420" spans="1:9">
      <c r="A420" s="161" t="s">
        <v>728</v>
      </c>
      <c r="B420" s="162">
        <v>0</v>
      </c>
      <c r="C420" s="163">
        <v>7.4536614946001681E-2</v>
      </c>
      <c r="D420" s="163">
        <v>0.34688193878716167</v>
      </c>
      <c r="E420" s="162">
        <v>4.3177719870659444E-3</v>
      </c>
      <c r="F420" s="163">
        <v>0.40155279479713285</v>
      </c>
      <c r="G420" s="164">
        <v>0.17271087948263777</v>
      </c>
      <c r="I420" s="34"/>
    </row>
    <row r="421" spans="1:9">
      <c r="A421" s="161" t="s">
        <v>729</v>
      </c>
      <c r="B421" s="162">
        <v>0</v>
      </c>
      <c r="C421" s="163">
        <v>7.4536614946001681E-2</v>
      </c>
      <c r="D421" s="163">
        <v>0.34688193878716167</v>
      </c>
      <c r="E421" s="162">
        <v>4.3177719870659444E-3</v>
      </c>
      <c r="F421" s="163">
        <v>0.40155279479713285</v>
      </c>
      <c r="G421" s="164">
        <v>0.17271087948263777</v>
      </c>
      <c r="I421" s="34"/>
    </row>
    <row r="422" spans="1:9">
      <c r="A422" s="161" t="s">
        <v>730</v>
      </c>
      <c r="B422" s="162">
        <v>0</v>
      </c>
      <c r="C422" s="163">
        <v>7.4536614946001681E-2</v>
      </c>
      <c r="D422" s="163">
        <v>0.34688193878716167</v>
      </c>
      <c r="E422" s="162">
        <v>4.3177719870659444E-3</v>
      </c>
      <c r="F422" s="163">
        <v>0.40155279479713285</v>
      </c>
      <c r="G422" s="164">
        <v>0.17271087948263777</v>
      </c>
      <c r="I422" s="34"/>
    </row>
    <row r="423" spans="1:9">
      <c r="A423" s="161" t="s">
        <v>731</v>
      </c>
      <c r="B423" s="162">
        <v>0</v>
      </c>
      <c r="C423" s="163">
        <v>0</v>
      </c>
      <c r="D423" s="163">
        <v>0.64956519291925818</v>
      </c>
      <c r="E423" s="162">
        <v>0</v>
      </c>
      <c r="F423" s="163">
        <v>0.35043480708074182</v>
      </c>
      <c r="G423" s="164">
        <v>0</v>
      </c>
      <c r="I423" s="34"/>
    </row>
    <row r="424" spans="1:9">
      <c r="A424" s="161" t="s">
        <v>732</v>
      </c>
      <c r="B424" s="162">
        <v>0</v>
      </c>
      <c r="C424" s="163">
        <v>7.4536614946001681E-2</v>
      </c>
      <c r="D424" s="163">
        <v>0.34688193878716167</v>
      </c>
      <c r="E424" s="162">
        <v>4.3177719870659444E-3</v>
      </c>
      <c r="F424" s="163">
        <v>0.40155279479713285</v>
      </c>
      <c r="G424" s="164">
        <v>0.17271087948263777</v>
      </c>
      <c r="I424" s="34"/>
    </row>
    <row r="425" spans="1:9">
      <c r="A425" s="161" t="s">
        <v>733</v>
      </c>
      <c r="B425" s="162">
        <v>0</v>
      </c>
      <c r="C425" s="163">
        <v>0</v>
      </c>
      <c r="D425" s="163">
        <v>0.47290584277084441</v>
      </c>
      <c r="E425" s="162">
        <v>0</v>
      </c>
      <c r="F425" s="163">
        <v>0.35139610481943701</v>
      </c>
      <c r="G425" s="164">
        <v>0.1756980524097185</v>
      </c>
      <c r="I425" s="34"/>
    </row>
    <row r="426" spans="1:9">
      <c r="A426" s="161" t="s">
        <v>734</v>
      </c>
      <c r="B426" s="162">
        <v>0</v>
      </c>
      <c r="C426" s="163">
        <v>7.4536614946001681E-2</v>
      </c>
      <c r="D426" s="163">
        <v>0.34688193878716167</v>
      </c>
      <c r="E426" s="162">
        <v>4.3177719870659444E-3</v>
      </c>
      <c r="F426" s="163">
        <v>0.40155279479713285</v>
      </c>
      <c r="G426" s="164">
        <v>0.17271087948263777</v>
      </c>
      <c r="I426" s="34"/>
    </row>
    <row r="427" spans="1:9">
      <c r="A427" s="161" t="s">
        <v>735</v>
      </c>
      <c r="B427" s="162">
        <v>0</v>
      </c>
      <c r="C427" s="163">
        <v>7.4536614946001681E-2</v>
      </c>
      <c r="D427" s="163">
        <v>0.34688193878716167</v>
      </c>
      <c r="E427" s="162">
        <v>4.3177719870659444E-3</v>
      </c>
      <c r="F427" s="163">
        <v>0.40155279479713285</v>
      </c>
      <c r="G427" s="164">
        <v>0.17271087948263777</v>
      </c>
      <c r="I427" s="34"/>
    </row>
    <row r="428" spans="1:9">
      <c r="A428" s="161" t="s">
        <v>736</v>
      </c>
      <c r="B428" s="162">
        <v>0</v>
      </c>
      <c r="C428" s="163">
        <v>7.4536614946001681E-2</v>
      </c>
      <c r="D428" s="163">
        <v>0.34688193878716167</v>
      </c>
      <c r="E428" s="162">
        <v>4.3177719870659444E-3</v>
      </c>
      <c r="F428" s="163">
        <v>0.40155279479713285</v>
      </c>
      <c r="G428" s="164">
        <v>0.17271087948263777</v>
      </c>
      <c r="I428" s="34"/>
    </row>
    <row r="429" spans="1:9">
      <c r="A429" s="161" t="s">
        <v>737</v>
      </c>
      <c r="B429" s="162">
        <v>0</v>
      </c>
      <c r="C429" s="163">
        <v>7.4536614946001681E-2</v>
      </c>
      <c r="D429" s="163">
        <v>0.34688193878716167</v>
      </c>
      <c r="E429" s="162">
        <v>4.3177719870659444E-3</v>
      </c>
      <c r="F429" s="163">
        <v>0.40155279479713285</v>
      </c>
      <c r="G429" s="164">
        <v>0.17271087948263777</v>
      </c>
      <c r="I429" s="34"/>
    </row>
    <row r="430" spans="1:9">
      <c r="A430" s="161" t="s">
        <v>738</v>
      </c>
      <c r="B430" s="162">
        <v>0</v>
      </c>
      <c r="C430" s="163">
        <v>7.4536614946001681E-2</v>
      </c>
      <c r="D430" s="163">
        <v>0.34688193878716167</v>
      </c>
      <c r="E430" s="162">
        <v>4.3177719870659444E-3</v>
      </c>
      <c r="F430" s="163">
        <v>0.40155279479713285</v>
      </c>
      <c r="G430" s="164">
        <v>0.17271087948263777</v>
      </c>
      <c r="I430" s="34"/>
    </row>
    <row r="431" spans="1:9">
      <c r="A431" s="161" t="s">
        <v>739</v>
      </c>
      <c r="B431" s="162">
        <v>0</v>
      </c>
      <c r="C431" s="163">
        <v>7.4536614946001681E-2</v>
      </c>
      <c r="D431" s="163">
        <v>0.34688193878716167</v>
      </c>
      <c r="E431" s="162">
        <v>4.3177719870659444E-3</v>
      </c>
      <c r="F431" s="163">
        <v>0.40155279479713285</v>
      </c>
      <c r="G431" s="164">
        <v>0.17271087948263777</v>
      </c>
      <c r="I431" s="34"/>
    </row>
    <row r="432" spans="1:9">
      <c r="A432" s="161" t="s">
        <v>740</v>
      </c>
      <c r="B432" s="162">
        <v>0</v>
      </c>
      <c r="C432" s="163">
        <v>7.4536614946001681E-2</v>
      </c>
      <c r="D432" s="163">
        <v>0.34688193878716167</v>
      </c>
      <c r="E432" s="162">
        <v>4.3177719870659444E-3</v>
      </c>
      <c r="F432" s="163">
        <v>0.40155279479713285</v>
      </c>
      <c r="G432" s="164">
        <v>0.17271087948263777</v>
      </c>
      <c r="I432" s="34"/>
    </row>
    <row r="433" spans="1:9">
      <c r="A433" s="161" t="s">
        <v>741</v>
      </c>
      <c r="B433" s="162">
        <v>0</v>
      </c>
      <c r="C433" s="163">
        <v>7.4536614946001681E-2</v>
      </c>
      <c r="D433" s="163">
        <v>0.34688193878716167</v>
      </c>
      <c r="E433" s="162">
        <v>4.3177719870659444E-3</v>
      </c>
      <c r="F433" s="163">
        <v>0.40155279479713285</v>
      </c>
      <c r="G433" s="164">
        <v>0.17271087948263777</v>
      </c>
      <c r="I433" s="34"/>
    </row>
    <row r="434" spans="1:9">
      <c r="A434" s="161" t="s">
        <v>742</v>
      </c>
      <c r="B434" s="162">
        <v>0</v>
      </c>
      <c r="C434" s="163">
        <v>7.4536614946001681E-2</v>
      </c>
      <c r="D434" s="163">
        <v>0.34688193878716167</v>
      </c>
      <c r="E434" s="162">
        <v>4.3177719870659444E-3</v>
      </c>
      <c r="F434" s="163">
        <v>0.40155279479713285</v>
      </c>
      <c r="G434" s="164">
        <v>0.17271087948263777</v>
      </c>
      <c r="I434" s="34"/>
    </row>
    <row r="435" spans="1:9">
      <c r="A435" s="161" t="s">
        <v>743</v>
      </c>
      <c r="B435" s="162">
        <v>0</v>
      </c>
      <c r="C435" s="163">
        <v>7.4536614946001681E-2</v>
      </c>
      <c r="D435" s="163">
        <v>0.34688193878716167</v>
      </c>
      <c r="E435" s="162">
        <v>4.3177719870659444E-3</v>
      </c>
      <c r="F435" s="163">
        <v>0.40155279479713285</v>
      </c>
      <c r="G435" s="164">
        <v>0.17271087948263777</v>
      </c>
      <c r="I435" s="34"/>
    </row>
    <row r="436" spans="1:9">
      <c r="A436" s="161" t="s">
        <v>744</v>
      </c>
      <c r="B436" s="162">
        <v>0</v>
      </c>
      <c r="C436" s="163">
        <v>7.4536614946001681E-2</v>
      </c>
      <c r="D436" s="163">
        <v>0.34688193878716167</v>
      </c>
      <c r="E436" s="162">
        <v>4.3177719870659444E-3</v>
      </c>
      <c r="F436" s="163">
        <v>0.40155279479713285</v>
      </c>
      <c r="G436" s="164">
        <v>0.17271087948263777</v>
      </c>
      <c r="I436" s="34"/>
    </row>
    <row r="437" spans="1:9">
      <c r="A437" s="161" t="s">
        <v>745</v>
      </c>
      <c r="B437" s="162">
        <v>0</v>
      </c>
      <c r="C437" s="163">
        <v>7.4536614946001681E-2</v>
      </c>
      <c r="D437" s="163">
        <v>0.34688193878716167</v>
      </c>
      <c r="E437" s="162">
        <v>4.3177719870659444E-3</v>
      </c>
      <c r="F437" s="163">
        <v>0.40155279479713285</v>
      </c>
      <c r="G437" s="164">
        <v>0.17271087948263777</v>
      </c>
      <c r="I437" s="34"/>
    </row>
    <row r="438" spans="1:9">
      <c r="A438" s="161" t="s">
        <v>746</v>
      </c>
      <c r="B438" s="162">
        <v>0</v>
      </c>
      <c r="C438" s="163">
        <v>7.4536614946001681E-2</v>
      </c>
      <c r="D438" s="163">
        <v>0.34688193878716167</v>
      </c>
      <c r="E438" s="162">
        <v>4.3177719870659444E-3</v>
      </c>
      <c r="F438" s="163">
        <v>0.40155279479713285</v>
      </c>
      <c r="G438" s="164">
        <v>0.17271087948263777</v>
      </c>
      <c r="I438" s="34"/>
    </row>
    <row r="439" spans="1:9">
      <c r="A439" s="161" t="s">
        <v>747</v>
      </c>
      <c r="B439" s="162">
        <v>0</v>
      </c>
      <c r="C439" s="163">
        <v>0</v>
      </c>
      <c r="D439" s="163">
        <v>0.66350710900473919</v>
      </c>
      <c r="E439" s="162">
        <v>0</v>
      </c>
      <c r="F439" s="163">
        <v>0.33649289099526075</v>
      </c>
      <c r="G439" s="164">
        <v>0</v>
      </c>
      <c r="I439" s="34"/>
    </row>
    <row r="440" spans="1:9">
      <c r="A440" s="161" t="s">
        <v>748</v>
      </c>
      <c r="B440" s="162">
        <v>0</v>
      </c>
      <c r="C440" s="163">
        <v>7.4536614946001681E-2</v>
      </c>
      <c r="D440" s="163">
        <v>0.34688193878716167</v>
      </c>
      <c r="E440" s="162">
        <v>4.3177719870659444E-3</v>
      </c>
      <c r="F440" s="163">
        <v>0.40155279479713285</v>
      </c>
      <c r="G440" s="164">
        <v>0.17271087948263777</v>
      </c>
      <c r="I440" s="34"/>
    </row>
    <row r="441" spans="1:9">
      <c r="A441" s="161" t="s">
        <v>749</v>
      </c>
      <c r="B441" s="162">
        <v>0</v>
      </c>
      <c r="C441" s="163">
        <v>7.4536614946001681E-2</v>
      </c>
      <c r="D441" s="163">
        <v>0.34688193878716167</v>
      </c>
      <c r="E441" s="162">
        <v>4.3177719870659444E-3</v>
      </c>
      <c r="F441" s="163">
        <v>0.40155279479713285</v>
      </c>
      <c r="G441" s="164">
        <v>0.17271087948263777</v>
      </c>
      <c r="I441" s="34"/>
    </row>
    <row r="442" spans="1:9">
      <c r="A442" s="161" t="s">
        <v>750</v>
      </c>
      <c r="B442" s="162">
        <v>0</v>
      </c>
      <c r="C442" s="163">
        <v>0</v>
      </c>
      <c r="D442" s="163">
        <v>0.15323137339121629</v>
      </c>
      <c r="E442" s="162">
        <v>0</v>
      </c>
      <c r="F442" s="163">
        <v>0.8467686266087836</v>
      </c>
      <c r="G442" s="164">
        <v>0</v>
      </c>
      <c r="I442" s="34"/>
    </row>
    <row r="443" spans="1:9">
      <c r="A443" s="161" t="s">
        <v>751</v>
      </c>
      <c r="B443" s="162">
        <v>0</v>
      </c>
      <c r="C443" s="163">
        <v>7.4536614946001681E-2</v>
      </c>
      <c r="D443" s="163">
        <v>0.34688193878716167</v>
      </c>
      <c r="E443" s="162">
        <v>4.3177719870659444E-3</v>
      </c>
      <c r="F443" s="163">
        <v>0.40155279479713285</v>
      </c>
      <c r="G443" s="164">
        <v>0.17271087948263777</v>
      </c>
      <c r="I443" s="34"/>
    </row>
    <row r="444" spans="1:9">
      <c r="A444" s="161" t="s">
        <v>752</v>
      </c>
      <c r="B444" s="162">
        <v>0</v>
      </c>
      <c r="C444" s="163">
        <v>7.4536614946001681E-2</v>
      </c>
      <c r="D444" s="163">
        <v>0.34688193878716167</v>
      </c>
      <c r="E444" s="162">
        <v>4.3177719870659444E-3</v>
      </c>
      <c r="F444" s="163">
        <v>0.40155279479713285</v>
      </c>
      <c r="G444" s="164">
        <v>0.17271087948263777</v>
      </c>
      <c r="I444" s="34"/>
    </row>
    <row r="445" spans="1:9">
      <c r="A445" s="161" t="s">
        <v>753</v>
      </c>
      <c r="B445" s="162">
        <v>0</v>
      </c>
      <c r="C445" s="163">
        <v>7.4536614946001681E-2</v>
      </c>
      <c r="D445" s="163">
        <v>0.34688193878716167</v>
      </c>
      <c r="E445" s="162">
        <v>4.3177719870659444E-3</v>
      </c>
      <c r="F445" s="163">
        <v>0.40155279479713285</v>
      </c>
      <c r="G445" s="164">
        <v>0.17271087948263777</v>
      </c>
      <c r="I445" s="34"/>
    </row>
    <row r="446" spans="1:9">
      <c r="A446" s="161" t="s">
        <v>754</v>
      </c>
      <c r="B446" s="162">
        <v>0</v>
      </c>
      <c r="C446" s="163">
        <v>7.4536614946001681E-2</v>
      </c>
      <c r="D446" s="163">
        <v>0.34688193878716167</v>
      </c>
      <c r="E446" s="162">
        <v>4.3177719870659444E-3</v>
      </c>
      <c r="F446" s="163">
        <v>0.40155279479713285</v>
      </c>
      <c r="G446" s="164">
        <v>0.17271087948263777</v>
      </c>
      <c r="I446" s="34"/>
    </row>
    <row r="447" spans="1:9">
      <c r="A447" s="161" t="s">
        <v>755</v>
      </c>
      <c r="B447" s="162">
        <v>0</v>
      </c>
      <c r="C447" s="163">
        <v>0</v>
      </c>
      <c r="D447" s="163">
        <v>0.34835246640285222</v>
      </c>
      <c r="E447" s="162">
        <v>0</v>
      </c>
      <c r="F447" s="163">
        <v>0.65164753359714778</v>
      </c>
      <c r="G447" s="164">
        <v>0</v>
      </c>
      <c r="I447" s="34"/>
    </row>
    <row r="448" spans="1:9">
      <c r="A448" s="161" t="s">
        <v>756</v>
      </c>
      <c r="B448" s="162">
        <v>0</v>
      </c>
      <c r="C448" s="163">
        <v>0</v>
      </c>
      <c r="D448" s="163">
        <v>0.42141855373316334</v>
      </c>
      <c r="E448" s="162">
        <v>0</v>
      </c>
      <c r="F448" s="163">
        <v>0.57858144626683661</v>
      </c>
      <c r="G448" s="164">
        <v>0</v>
      </c>
      <c r="I448" s="34"/>
    </row>
    <row r="449" spans="1:9">
      <c r="A449" s="161" t="s">
        <v>757</v>
      </c>
      <c r="B449" s="162">
        <v>0</v>
      </c>
      <c r="C449" s="163">
        <v>0</v>
      </c>
      <c r="D449" s="163">
        <v>0.22908018776428596</v>
      </c>
      <c r="E449" s="162">
        <v>0</v>
      </c>
      <c r="F449" s="163">
        <v>0</v>
      </c>
      <c r="G449" s="164">
        <v>0.77091981223571404</v>
      </c>
      <c r="I449" s="34"/>
    </row>
    <row r="450" spans="1:9">
      <c r="A450" s="161" t="s">
        <v>758</v>
      </c>
      <c r="B450" s="162">
        <v>0</v>
      </c>
      <c r="C450" s="163">
        <v>7.4536614946001681E-2</v>
      </c>
      <c r="D450" s="163">
        <v>0.34688193878716167</v>
      </c>
      <c r="E450" s="162">
        <v>4.3177719870659444E-3</v>
      </c>
      <c r="F450" s="163">
        <v>0.40155279479713285</v>
      </c>
      <c r="G450" s="164">
        <v>0.17271087948263777</v>
      </c>
      <c r="I450" s="34"/>
    </row>
    <row r="451" spans="1:9">
      <c r="A451" s="161" t="s">
        <v>759</v>
      </c>
      <c r="B451" s="162">
        <v>0</v>
      </c>
      <c r="C451" s="163">
        <v>7.4536614946001681E-2</v>
      </c>
      <c r="D451" s="163">
        <v>0.34688193878716167</v>
      </c>
      <c r="E451" s="162">
        <v>4.3177719870659444E-3</v>
      </c>
      <c r="F451" s="163">
        <v>0.40155279479713285</v>
      </c>
      <c r="G451" s="164">
        <v>0.17271087948263777</v>
      </c>
      <c r="I451" s="34"/>
    </row>
    <row r="452" spans="1:9">
      <c r="A452" s="161" t="s">
        <v>760</v>
      </c>
      <c r="B452" s="162">
        <v>0</v>
      </c>
      <c r="C452" s="163">
        <v>7.4536614946001681E-2</v>
      </c>
      <c r="D452" s="163">
        <v>0.34688193878716167</v>
      </c>
      <c r="E452" s="162">
        <v>4.3177719870659444E-3</v>
      </c>
      <c r="F452" s="163">
        <v>0.40155279479713285</v>
      </c>
      <c r="G452" s="164">
        <v>0.17271087948263777</v>
      </c>
      <c r="I452" s="34"/>
    </row>
    <row r="453" spans="1:9">
      <c r="A453" s="161" t="s">
        <v>761</v>
      </c>
      <c r="B453" s="162">
        <v>0</v>
      </c>
      <c r="C453" s="163">
        <v>7.4536614946001681E-2</v>
      </c>
      <c r="D453" s="163">
        <v>0.34688193878716167</v>
      </c>
      <c r="E453" s="162">
        <v>4.3177719870659444E-3</v>
      </c>
      <c r="F453" s="163">
        <v>0.40155279479713285</v>
      </c>
      <c r="G453" s="164">
        <v>0.17271087948263777</v>
      </c>
      <c r="I453" s="34"/>
    </row>
    <row r="454" spans="1:9">
      <c r="A454" s="161" t="s">
        <v>762</v>
      </c>
      <c r="B454" s="162">
        <v>0</v>
      </c>
      <c r="C454" s="163">
        <v>7.4536614946001681E-2</v>
      </c>
      <c r="D454" s="163">
        <v>0.34688193878716167</v>
      </c>
      <c r="E454" s="162">
        <v>4.3177719870659444E-3</v>
      </c>
      <c r="F454" s="163">
        <v>0.40155279479713285</v>
      </c>
      <c r="G454" s="164">
        <v>0.17271087948263777</v>
      </c>
      <c r="I454" s="34"/>
    </row>
    <row r="455" spans="1:9">
      <c r="A455" s="161" t="s">
        <v>763</v>
      </c>
      <c r="B455" s="162">
        <v>0</v>
      </c>
      <c r="C455" s="163">
        <v>7.4536614946001681E-2</v>
      </c>
      <c r="D455" s="163">
        <v>0.34688193878716167</v>
      </c>
      <c r="E455" s="162">
        <v>4.3177719870659444E-3</v>
      </c>
      <c r="F455" s="163">
        <v>0.40155279479713285</v>
      </c>
      <c r="G455" s="164">
        <v>0.17271087948263777</v>
      </c>
      <c r="I455" s="34"/>
    </row>
    <row r="456" spans="1:9">
      <c r="A456" s="161" t="s">
        <v>764</v>
      </c>
      <c r="B456" s="162">
        <v>0</v>
      </c>
      <c r="C456" s="163">
        <v>7.4536614946001681E-2</v>
      </c>
      <c r="D456" s="163">
        <v>0.34688193878716167</v>
      </c>
      <c r="E456" s="162">
        <v>4.3177719870659444E-3</v>
      </c>
      <c r="F456" s="163">
        <v>0.40155279479713285</v>
      </c>
      <c r="G456" s="164">
        <v>0.17271087948263777</v>
      </c>
      <c r="I456" s="34"/>
    </row>
    <row r="457" spans="1:9">
      <c r="A457" s="161" t="s">
        <v>765</v>
      </c>
      <c r="B457" s="162">
        <v>0</v>
      </c>
      <c r="C457" s="163">
        <v>7.4536614946001681E-2</v>
      </c>
      <c r="D457" s="163">
        <v>0.34688193878716167</v>
      </c>
      <c r="E457" s="162">
        <v>4.3177719870659444E-3</v>
      </c>
      <c r="F457" s="163">
        <v>0.40155279479713285</v>
      </c>
      <c r="G457" s="164">
        <v>0.17271087948263777</v>
      </c>
      <c r="I457" s="34"/>
    </row>
    <row r="458" spans="1:9">
      <c r="A458" s="161" t="s">
        <v>766</v>
      </c>
      <c r="B458" s="162">
        <v>0</v>
      </c>
      <c r="C458" s="163">
        <v>1</v>
      </c>
      <c r="D458" s="163">
        <v>0</v>
      </c>
      <c r="E458" s="162">
        <v>0</v>
      </c>
      <c r="F458" s="163">
        <v>0</v>
      </c>
      <c r="G458" s="164">
        <v>0</v>
      </c>
      <c r="I458" s="34"/>
    </row>
    <row r="459" spans="1:9">
      <c r="A459" s="161" t="s">
        <v>767</v>
      </c>
      <c r="B459" s="162">
        <v>0</v>
      </c>
      <c r="C459" s="163">
        <v>7.4536614946001681E-2</v>
      </c>
      <c r="D459" s="163">
        <v>0.34688193878716167</v>
      </c>
      <c r="E459" s="162">
        <v>4.3177719870659444E-3</v>
      </c>
      <c r="F459" s="163">
        <v>0.40155279479713285</v>
      </c>
      <c r="G459" s="164">
        <v>0.17271087948263777</v>
      </c>
      <c r="I459" s="34"/>
    </row>
    <row r="460" spans="1:9">
      <c r="A460" s="161" t="s">
        <v>768</v>
      </c>
      <c r="B460" s="162">
        <v>0</v>
      </c>
      <c r="C460" s="163">
        <v>1</v>
      </c>
      <c r="D460" s="163">
        <v>0</v>
      </c>
      <c r="E460" s="162">
        <v>0</v>
      </c>
      <c r="F460" s="163">
        <v>0</v>
      </c>
      <c r="G460" s="164">
        <v>0</v>
      </c>
      <c r="I460" s="34"/>
    </row>
    <row r="461" spans="1:9">
      <c r="A461" s="161" t="s">
        <v>769</v>
      </c>
      <c r="B461" s="162">
        <v>0</v>
      </c>
      <c r="C461" s="163">
        <v>7.4536614946001681E-2</v>
      </c>
      <c r="D461" s="163">
        <v>0.34688193878716167</v>
      </c>
      <c r="E461" s="162">
        <v>4.3177719870659444E-3</v>
      </c>
      <c r="F461" s="163">
        <v>0.40155279479713285</v>
      </c>
      <c r="G461" s="164">
        <v>0.17271087948263777</v>
      </c>
      <c r="I461" s="34"/>
    </row>
    <row r="462" spans="1:9">
      <c r="A462" s="161" t="s">
        <v>770</v>
      </c>
      <c r="B462" s="162">
        <v>0</v>
      </c>
      <c r="C462" s="163">
        <v>7.4536614946001681E-2</v>
      </c>
      <c r="D462" s="163">
        <v>0.34688193878716167</v>
      </c>
      <c r="E462" s="162">
        <v>4.3177719870659444E-3</v>
      </c>
      <c r="F462" s="163">
        <v>0.40155279479713285</v>
      </c>
      <c r="G462" s="164">
        <v>0.17271087948263777</v>
      </c>
      <c r="I462" s="34"/>
    </row>
    <row r="463" spans="1:9">
      <c r="A463" s="161" t="s">
        <v>771</v>
      </c>
      <c r="B463" s="162">
        <v>0</v>
      </c>
      <c r="C463" s="163">
        <v>1</v>
      </c>
      <c r="D463" s="163">
        <v>0</v>
      </c>
      <c r="E463" s="162">
        <v>0</v>
      </c>
      <c r="F463" s="163">
        <v>0</v>
      </c>
      <c r="G463" s="164">
        <v>0</v>
      </c>
      <c r="I463" s="34"/>
    </row>
    <row r="464" spans="1:9">
      <c r="A464" s="161" t="s">
        <v>772</v>
      </c>
      <c r="B464" s="162">
        <v>0</v>
      </c>
      <c r="C464" s="163">
        <v>7.4536614946001681E-2</v>
      </c>
      <c r="D464" s="163">
        <v>0.34688193878716167</v>
      </c>
      <c r="E464" s="162">
        <v>4.3177719870659444E-3</v>
      </c>
      <c r="F464" s="163">
        <v>0.40155279479713285</v>
      </c>
      <c r="G464" s="164">
        <v>0.17271087948263777</v>
      </c>
      <c r="I464" s="34"/>
    </row>
    <row r="465" spans="1:9">
      <c r="A465" s="161" t="s">
        <v>773</v>
      </c>
      <c r="B465" s="162">
        <v>0</v>
      </c>
      <c r="C465" s="163">
        <v>0</v>
      </c>
      <c r="D465" s="163">
        <v>0.23401717182815615</v>
      </c>
      <c r="E465" s="162">
        <v>0</v>
      </c>
      <c r="F465" s="163">
        <v>0.76598282817184382</v>
      </c>
      <c r="G465" s="164">
        <v>0</v>
      </c>
      <c r="I465" s="34"/>
    </row>
    <row r="466" spans="1:9">
      <c r="A466" s="161" t="s">
        <v>774</v>
      </c>
      <c r="B466" s="162">
        <v>0</v>
      </c>
      <c r="C466" s="163">
        <v>7.4536614946001681E-2</v>
      </c>
      <c r="D466" s="163">
        <v>0.34688193878716167</v>
      </c>
      <c r="E466" s="162">
        <v>4.3177719870659444E-3</v>
      </c>
      <c r="F466" s="163">
        <v>0.40155279479713285</v>
      </c>
      <c r="G466" s="164">
        <v>0.17271087948263777</v>
      </c>
      <c r="I466" s="34"/>
    </row>
    <row r="467" spans="1:9">
      <c r="A467" s="161" t="s">
        <v>775</v>
      </c>
      <c r="B467" s="162">
        <v>0</v>
      </c>
      <c r="C467" s="163">
        <v>7.4536614946001681E-2</v>
      </c>
      <c r="D467" s="163">
        <v>0.34688193878716167</v>
      </c>
      <c r="E467" s="162">
        <v>4.3177719870659444E-3</v>
      </c>
      <c r="F467" s="163">
        <v>0.40155279479713285</v>
      </c>
      <c r="G467" s="164">
        <v>0.17271087948263777</v>
      </c>
      <c r="I467" s="34"/>
    </row>
    <row r="468" spans="1:9">
      <c r="A468" s="161" t="s">
        <v>776</v>
      </c>
      <c r="B468" s="162">
        <v>0</v>
      </c>
      <c r="C468" s="163">
        <v>7.4536614946001681E-2</v>
      </c>
      <c r="D468" s="163">
        <v>0.34688193878716167</v>
      </c>
      <c r="E468" s="162">
        <v>4.3177719870659444E-3</v>
      </c>
      <c r="F468" s="163">
        <v>0.40155279479713285</v>
      </c>
      <c r="G468" s="164">
        <v>0.17271087948263777</v>
      </c>
      <c r="I468" s="34"/>
    </row>
    <row r="469" spans="1:9">
      <c r="A469" s="161" t="s">
        <v>777</v>
      </c>
      <c r="B469" s="162">
        <v>0</v>
      </c>
      <c r="C469" s="163">
        <v>7.4536614946001681E-2</v>
      </c>
      <c r="D469" s="163">
        <v>0.34688193878716167</v>
      </c>
      <c r="E469" s="162">
        <v>4.3177719870659444E-3</v>
      </c>
      <c r="F469" s="163">
        <v>0.40155279479713285</v>
      </c>
      <c r="G469" s="164">
        <v>0.17271087948263777</v>
      </c>
      <c r="I469" s="34"/>
    </row>
    <row r="470" spans="1:9">
      <c r="A470" s="161" t="s">
        <v>778</v>
      </c>
      <c r="B470" s="162">
        <v>0</v>
      </c>
      <c r="C470" s="163">
        <v>7.4536614946001681E-2</v>
      </c>
      <c r="D470" s="163">
        <v>0.34688193878716167</v>
      </c>
      <c r="E470" s="162">
        <v>4.3177719870659444E-3</v>
      </c>
      <c r="F470" s="163">
        <v>0.40155279479713285</v>
      </c>
      <c r="G470" s="164">
        <v>0.17271087948263777</v>
      </c>
      <c r="I470" s="34"/>
    </row>
    <row r="471" spans="1:9">
      <c r="A471" s="161" t="s">
        <v>779</v>
      </c>
      <c r="B471" s="162">
        <v>0</v>
      </c>
      <c r="C471" s="163">
        <v>7.4536614946001681E-2</v>
      </c>
      <c r="D471" s="163">
        <v>0.34688193878716167</v>
      </c>
      <c r="E471" s="162">
        <v>4.3177719870659444E-3</v>
      </c>
      <c r="F471" s="163">
        <v>0.40155279479713285</v>
      </c>
      <c r="G471" s="164">
        <v>0.17271087948263777</v>
      </c>
      <c r="I471" s="34"/>
    </row>
    <row r="472" spans="1:9">
      <c r="A472" s="161" t="s">
        <v>780</v>
      </c>
      <c r="B472" s="162">
        <v>0</v>
      </c>
      <c r="C472" s="163">
        <v>7.4536614946001681E-2</v>
      </c>
      <c r="D472" s="163">
        <v>0.34688193878716167</v>
      </c>
      <c r="E472" s="162">
        <v>4.3177719870659444E-3</v>
      </c>
      <c r="F472" s="163">
        <v>0.40155279479713285</v>
      </c>
      <c r="G472" s="164">
        <v>0.17271087948263777</v>
      </c>
      <c r="I472" s="34"/>
    </row>
    <row r="473" spans="1:9">
      <c r="A473" s="161" t="s">
        <v>781</v>
      </c>
      <c r="B473" s="162">
        <v>0</v>
      </c>
      <c r="C473" s="163">
        <v>7.4536614946001681E-2</v>
      </c>
      <c r="D473" s="163">
        <v>0.34688193878716167</v>
      </c>
      <c r="E473" s="162">
        <v>4.3177719870659444E-3</v>
      </c>
      <c r="F473" s="163">
        <v>0.40155279479713285</v>
      </c>
      <c r="G473" s="164">
        <v>0.17271087948263777</v>
      </c>
      <c r="I473" s="34"/>
    </row>
    <row r="474" spans="1:9">
      <c r="A474" s="161" t="s">
        <v>782</v>
      </c>
      <c r="B474" s="162">
        <v>0</v>
      </c>
      <c r="C474" s="163">
        <v>7.4536614946001681E-2</v>
      </c>
      <c r="D474" s="163">
        <v>0.34688193878716167</v>
      </c>
      <c r="E474" s="162">
        <v>4.3177719870659444E-3</v>
      </c>
      <c r="F474" s="163">
        <v>0.40155279479713285</v>
      </c>
      <c r="G474" s="164">
        <v>0.17271087948263777</v>
      </c>
      <c r="I474" s="34"/>
    </row>
    <row r="475" spans="1:9">
      <c r="A475" s="161" t="s">
        <v>783</v>
      </c>
      <c r="B475" s="162">
        <v>0</v>
      </c>
      <c r="C475" s="163">
        <v>7.4536614946001681E-2</v>
      </c>
      <c r="D475" s="163">
        <v>0.34688193878716167</v>
      </c>
      <c r="E475" s="162">
        <v>4.3177719870659444E-3</v>
      </c>
      <c r="F475" s="163">
        <v>0.40155279479713285</v>
      </c>
      <c r="G475" s="164">
        <v>0.17271087948263777</v>
      </c>
      <c r="I475" s="34"/>
    </row>
    <row r="476" spans="1:9">
      <c r="A476" s="161" t="s">
        <v>784</v>
      </c>
      <c r="B476" s="162">
        <v>0</v>
      </c>
      <c r="C476" s="163">
        <v>7.4536614946001681E-2</v>
      </c>
      <c r="D476" s="163">
        <v>0.34688193878716167</v>
      </c>
      <c r="E476" s="162">
        <v>4.3177719870659444E-3</v>
      </c>
      <c r="F476" s="163">
        <v>0.40155279479713285</v>
      </c>
      <c r="G476" s="164">
        <v>0.17271087948263777</v>
      </c>
      <c r="I476" s="34"/>
    </row>
    <row r="477" spans="1:9">
      <c r="A477" s="161" t="s">
        <v>785</v>
      </c>
      <c r="B477" s="162">
        <v>0</v>
      </c>
      <c r="C477" s="163">
        <v>7.4536614946001681E-2</v>
      </c>
      <c r="D477" s="163">
        <v>0.34688193878716167</v>
      </c>
      <c r="E477" s="162">
        <v>4.3177719870659444E-3</v>
      </c>
      <c r="F477" s="163">
        <v>0.40155279479713285</v>
      </c>
      <c r="G477" s="164">
        <v>0.17271087948263777</v>
      </c>
      <c r="I477" s="34"/>
    </row>
    <row r="478" spans="1:9">
      <c r="A478" s="161" t="s">
        <v>786</v>
      </c>
      <c r="B478" s="162">
        <v>0</v>
      </c>
      <c r="C478" s="163">
        <v>1</v>
      </c>
      <c r="D478" s="163">
        <v>0</v>
      </c>
      <c r="E478" s="162">
        <v>0</v>
      </c>
      <c r="F478" s="163">
        <v>0</v>
      </c>
      <c r="G478" s="164">
        <v>0</v>
      </c>
      <c r="I478" s="34"/>
    </row>
    <row r="479" spans="1:9">
      <c r="A479" s="161" t="s">
        <v>787</v>
      </c>
      <c r="B479" s="162">
        <v>0</v>
      </c>
      <c r="C479" s="163">
        <v>7.4536614946001681E-2</v>
      </c>
      <c r="D479" s="163">
        <v>0.34688193878716167</v>
      </c>
      <c r="E479" s="162">
        <v>4.3177719870659444E-3</v>
      </c>
      <c r="F479" s="163">
        <v>0.40155279479713285</v>
      </c>
      <c r="G479" s="164">
        <v>0.17271087948263777</v>
      </c>
      <c r="I479" s="34"/>
    </row>
    <row r="480" spans="1:9">
      <c r="A480" s="161" t="s">
        <v>788</v>
      </c>
      <c r="B480" s="162">
        <v>0</v>
      </c>
      <c r="C480" s="163">
        <v>7.4536614946001681E-2</v>
      </c>
      <c r="D480" s="163">
        <v>0.34688193878716167</v>
      </c>
      <c r="E480" s="162">
        <v>4.3177719870659444E-3</v>
      </c>
      <c r="F480" s="163">
        <v>0.40155279479713285</v>
      </c>
      <c r="G480" s="164">
        <v>0.17271087948263777</v>
      </c>
      <c r="I480" s="34"/>
    </row>
    <row r="481" spans="1:9">
      <c r="A481" s="161" t="s">
        <v>789</v>
      </c>
      <c r="B481" s="162">
        <v>0</v>
      </c>
      <c r="C481" s="163">
        <v>7.4536614946001681E-2</v>
      </c>
      <c r="D481" s="163">
        <v>0.34688193878716167</v>
      </c>
      <c r="E481" s="162">
        <v>4.3177719870659444E-3</v>
      </c>
      <c r="F481" s="163">
        <v>0.40155279479713285</v>
      </c>
      <c r="G481" s="164">
        <v>0.17271087948263777</v>
      </c>
      <c r="I481" s="34"/>
    </row>
    <row r="482" spans="1:9">
      <c r="A482" s="161" t="s">
        <v>790</v>
      </c>
      <c r="B482" s="162">
        <v>0</v>
      </c>
      <c r="C482" s="163">
        <v>7.4536614946001681E-2</v>
      </c>
      <c r="D482" s="163">
        <v>0.34688193878716167</v>
      </c>
      <c r="E482" s="162">
        <v>4.3177719870659444E-3</v>
      </c>
      <c r="F482" s="163">
        <v>0.40155279479713285</v>
      </c>
      <c r="G482" s="164">
        <v>0.17271087948263777</v>
      </c>
      <c r="I482" s="34"/>
    </row>
    <row r="483" spans="1:9">
      <c r="A483" s="161" t="s">
        <v>791</v>
      </c>
      <c r="B483" s="162">
        <v>0</v>
      </c>
      <c r="C483" s="163">
        <v>7.4536614946001681E-2</v>
      </c>
      <c r="D483" s="163">
        <v>0.34688193878716167</v>
      </c>
      <c r="E483" s="162">
        <v>4.3177719870659444E-3</v>
      </c>
      <c r="F483" s="163">
        <v>0.40155279479713285</v>
      </c>
      <c r="G483" s="164">
        <v>0.17271087948263777</v>
      </c>
      <c r="I483" s="34"/>
    </row>
    <row r="484" spans="1:9">
      <c r="A484" s="161" t="s">
        <v>792</v>
      </c>
      <c r="B484" s="162">
        <v>0</v>
      </c>
      <c r="C484" s="163">
        <v>1</v>
      </c>
      <c r="D484" s="163">
        <v>0</v>
      </c>
      <c r="E484" s="162">
        <v>0</v>
      </c>
      <c r="F484" s="163">
        <v>0</v>
      </c>
      <c r="G484" s="164">
        <v>0</v>
      </c>
      <c r="I484" s="34"/>
    </row>
    <row r="485" spans="1:9">
      <c r="A485" s="161" t="s">
        <v>793</v>
      </c>
      <c r="B485" s="162">
        <v>0</v>
      </c>
      <c r="C485" s="163">
        <v>7.4536614946001681E-2</v>
      </c>
      <c r="D485" s="163">
        <v>0.34688193878716167</v>
      </c>
      <c r="E485" s="162">
        <v>4.3177719870659444E-3</v>
      </c>
      <c r="F485" s="163">
        <v>0.40155279479713285</v>
      </c>
      <c r="G485" s="164">
        <v>0.17271087948263777</v>
      </c>
      <c r="I485" s="34"/>
    </row>
    <row r="486" spans="1:9">
      <c r="A486" s="161" t="s">
        <v>794</v>
      </c>
      <c r="B486" s="162">
        <v>0</v>
      </c>
      <c r="C486" s="163">
        <v>0.12877770317751946</v>
      </c>
      <c r="D486" s="163">
        <v>0.32194425794379872</v>
      </c>
      <c r="E486" s="162">
        <v>0</v>
      </c>
      <c r="F486" s="163">
        <v>0.19617072817095782</v>
      </c>
      <c r="G486" s="164">
        <v>0.35310731070772411</v>
      </c>
      <c r="I486" s="34"/>
    </row>
    <row r="487" spans="1:9">
      <c r="A487" s="161" t="s">
        <v>795</v>
      </c>
      <c r="B487" s="162">
        <v>0</v>
      </c>
      <c r="C487" s="163">
        <v>0.12877770317751946</v>
      </c>
      <c r="D487" s="163">
        <v>0.32194425794379872</v>
      </c>
      <c r="E487" s="162">
        <v>0</v>
      </c>
      <c r="F487" s="163">
        <v>0.19617072817095782</v>
      </c>
      <c r="G487" s="164">
        <v>0.35310731070772411</v>
      </c>
      <c r="I487" s="34"/>
    </row>
    <row r="488" spans="1:9">
      <c r="A488" s="161" t="s">
        <v>796</v>
      </c>
      <c r="B488" s="162">
        <v>0</v>
      </c>
      <c r="C488" s="163">
        <v>0.12877770317751946</v>
      </c>
      <c r="D488" s="163">
        <v>0.32194425794379872</v>
      </c>
      <c r="E488" s="162">
        <v>0</v>
      </c>
      <c r="F488" s="163">
        <v>0.19617072817095782</v>
      </c>
      <c r="G488" s="164">
        <v>0.35310731070772411</v>
      </c>
      <c r="I488" s="34"/>
    </row>
    <row r="489" spans="1:9">
      <c r="A489" s="161" t="s">
        <v>797</v>
      </c>
      <c r="B489" s="162">
        <v>0</v>
      </c>
      <c r="C489" s="163">
        <v>0</v>
      </c>
      <c r="D489" s="163">
        <v>0.45072196112131818</v>
      </c>
      <c r="E489" s="162">
        <v>0</v>
      </c>
      <c r="F489" s="163">
        <v>0</v>
      </c>
      <c r="G489" s="164">
        <v>0.54927803887868187</v>
      </c>
      <c r="I489" s="34"/>
    </row>
    <row r="490" spans="1:9">
      <c r="A490" s="161" t="s">
        <v>798</v>
      </c>
      <c r="B490" s="162">
        <v>0</v>
      </c>
      <c r="C490" s="163">
        <v>0</v>
      </c>
      <c r="D490" s="163">
        <v>9.546557233389974E-2</v>
      </c>
      <c r="E490" s="162">
        <v>0</v>
      </c>
      <c r="F490" s="163">
        <v>0.90453442766610026</v>
      </c>
      <c r="G490" s="164">
        <v>0</v>
      </c>
      <c r="I490" s="34"/>
    </row>
    <row r="491" spans="1:9">
      <c r="A491" s="161" t="s">
        <v>799</v>
      </c>
      <c r="B491" s="162">
        <v>0</v>
      </c>
      <c r="C491" s="163">
        <v>0.10866530823426139</v>
      </c>
      <c r="D491" s="163">
        <v>0.32599592470278416</v>
      </c>
      <c r="E491" s="162">
        <v>0</v>
      </c>
      <c r="F491" s="163">
        <v>0.28266938353147725</v>
      </c>
      <c r="G491" s="164">
        <v>0.28266938353147725</v>
      </c>
      <c r="I491" s="34"/>
    </row>
    <row r="492" spans="1:9">
      <c r="A492" s="161" t="s">
        <v>800</v>
      </c>
      <c r="B492" s="162">
        <v>0</v>
      </c>
      <c r="C492" s="163">
        <v>1.158053931873248E-2</v>
      </c>
      <c r="D492" s="163">
        <v>0.24319132569338212</v>
      </c>
      <c r="E492" s="162">
        <v>0</v>
      </c>
      <c r="F492" s="163">
        <v>0.33874006135812973</v>
      </c>
      <c r="G492" s="164">
        <v>0.40648807362975564</v>
      </c>
      <c r="I492" s="34"/>
    </row>
    <row r="493" spans="1:9">
      <c r="A493" s="161" t="s">
        <v>801</v>
      </c>
      <c r="B493" s="162">
        <v>0</v>
      </c>
      <c r="C493" s="163">
        <v>0</v>
      </c>
      <c r="D493" s="163">
        <v>0.3323189946588066</v>
      </c>
      <c r="E493" s="162">
        <v>0</v>
      </c>
      <c r="F493" s="163">
        <v>0</v>
      </c>
      <c r="G493" s="164">
        <v>0.66768100534119346</v>
      </c>
      <c r="I493" s="34"/>
    </row>
    <row r="494" spans="1:9">
      <c r="A494" s="161" t="s">
        <v>802</v>
      </c>
      <c r="B494" s="162">
        <v>0</v>
      </c>
      <c r="C494" s="163">
        <v>0</v>
      </c>
      <c r="D494" s="163">
        <v>0.40923120587504874</v>
      </c>
      <c r="E494" s="162">
        <v>0</v>
      </c>
      <c r="F494" s="163">
        <v>0.59076879412495131</v>
      </c>
      <c r="G494" s="164">
        <v>0</v>
      </c>
      <c r="I494" s="34"/>
    </row>
    <row r="495" spans="1:9">
      <c r="A495" s="161" t="s">
        <v>803</v>
      </c>
      <c r="B495" s="162">
        <v>0</v>
      </c>
      <c r="C495" s="163">
        <v>1.158053931873248E-2</v>
      </c>
      <c r="D495" s="163">
        <v>0.24319132569338212</v>
      </c>
      <c r="E495" s="162">
        <v>0</v>
      </c>
      <c r="F495" s="163">
        <v>0.33874006135812973</v>
      </c>
      <c r="G495" s="164">
        <v>0.40648807362975564</v>
      </c>
      <c r="I495" s="34"/>
    </row>
    <row r="496" spans="1:9">
      <c r="A496" s="161" t="s">
        <v>804</v>
      </c>
      <c r="B496" s="162">
        <v>0</v>
      </c>
      <c r="C496" s="163">
        <v>1.158053931873248E-2</v>
      </c>
      <c r="D496" s="163">
        <v>0.24319132569338212</v>
      </c>
      <c r="E496" s="162">
        <v>0</v>
      </c>
      <c r="F496" s="163">
        <v>0.33874006135812973</v>
      </c>
      <c r="G496" s="164">
        <v>0.40648807362975564</v>
      </c>
      <c r="I496" s="34"/>
    </row>
    <row r="497" spans="1:9">
      <c r="A497" s="161" t="s">
        <v>805</v>
      </c>
      <c r="B497" s="162">
        <v>0</v>
      </c>
      <c r="C497" s="163">
        <v>7.525240339359221E-2</v>
      </c>
      <c r="D497" s="163">
        <v>0.33863581527116493</v>
      </c>
      <c r="E497" s="162">
        <v>5.8611178133524289E-2</v>
      </c>
      <c r="F497" s="163">
        <v>0.23444471253409715</v>
      </c>
      <c r="G497" s="164">
        <v>0.29305589066762144</v>
      </c>
      <c r="I497" s="34"/>
    </row>
    <row r="498" spans="1:9">
      <c r="A498" s="161" t="s">
        <v>806</v>
      </c>
      <c r="B498" s="162">
        <v>0</v>
      </c>
      <c r="C498" s="163">
        <v>7.525240339359221E-2</v>
      </c>
      <c r="D498" s="163">
        <v>0.33863581527116493</v>
      </c>
      <c r="E498" s="162">
        <v>5.8611178133524289E-2</v>
      </c>
      <c r="F498" s="163">
        <v>0.23444471253409715</v>
      </c>
      <c r="G498" s="164">
        <v>0.29305589066762144</v>
      </c>
      <c r="I498" s="34"/>
    </row>
    <row r="499" spans="1:9">
      <c r="A499" s="161" t="s">
        <v>807</v>
      </c>
      <c r="B499" s="162">
        <v>0</v>
      </c>
      <c r="C499" s="163">
        <v>0</v>
      </c>
      <c r="D499" s="163">
        <v>0.10704276589310727</v>
      </c>
      <c r="E499" s="162">
        <v>0</v>
      </c>
      <c r="F499" s="163">
        <v>0</v>
      </c>
      <c r="G499" s="164">
        <v>0.89295723410689276</v>
      </c>
      <c r="I499" s="34"/>
    </row>
    <row r="500" spans="1:9">
      <c r="A500" s="161" t="s">
        <v>808</v>
      </c>
      <c r="B500" s="162">
        <v>0</v>
      </c>
      <c r="C500" s="163">
        <v>7.525240339359221E-2</v>
      </c>
      <c r="D500" s="163">
        <v>0.33863581527116493</v>
      </c>
      <c r="E500" s="162">
        <v>5.8611178133524289E-2</v>
      </c>
      <c r="F500" s="163">
        <v>0.23444471253409715</v>
      </c>
      <c r="G500" s="164">
        <v>0.29305589066762144</v>
      </c>
      <c r="I500" s="34"/>
    </row>
    <row r="501" spans="1:9">
      <c r="A501" s="161" t="s">
        <v>809</v>
      </c>
      <c r="B501" s="162">
        <v>0</v>
      </c>
      <c r="C501" s="163">
        <v>7.525240339359221E-2</v>
      </c>
      <c r="D501" s="163">
        <v>0.33863581527116493</v>
      </c>
      <c r="E501" s="162">
        <v>5.8611178133524289E-2</v>
      </c>
      <c r="F501" s="163">
        <v>0.23444471253409715</v>
      </c>
      <c r="G501" s="164">
        <v>0.29305589066762144</v>
      </c>
      <c r="I501" s="34"/>
    </row>
    <row r="502" spans="1:9">
      <c r="A502" s="161" t="s">
        <v>810</v>
      </c>
      <c r="B502" s="162">
        <v>0</v>
      </c>
      <c r="C502" s="163">
        <v>0</v>
      </c>
      <c r="D502" s="163">
        <v>4.5612969745273298E-2</v>
      </c>
      <c r="E502" s="162">
        <v>0</v>
      </c>
      <c r="F502" s="163">
        <v>0</v>
      </c>
      <c r="G502" s="164">
        <v>0.95438703025472671</v>
      </c>
      <c r="I502" s="34"/>
    </row>
    <row r="503" spans="1:9">
      <c r="A503" s="161" t="s">
        <v>811</v>
      </c>
      <c r="B503" s="162">
        <v>0</v>
      </c>
      <c r="C503" s="163">
        <v>7.525240339359221E-2</v>
      </c>
      <c r="D503" s="163">
        <v>0.33863581527116493</v>
      </c>
      <c r="E503" s="162">
        <v>5.8611178133524289E-2</v>
      </c>
      <c r="F503" s="163">
        <v>0.23444471253409715</v>
      </c>
      <c r="G503" s="164">
        <v>0.29305589066762144</v>
      </c>
      <c r="I503" s="34"/>
    </row>
    <row r="504" spans="1:9">
      <c r="A504" s="161" t="s">
        <v>812</v>
      </c>
      <c r="B504" s="162">
        <v>0</v>
      </c>
      <c r="C504" s="163">
        <v>1.158053931873248E-2</v>
      </c>
      <c r="D504" s="163">
        <v>0.24319132569338212</v>
      </c>
      <c r="E504" s="162">
        <v>0</v>
      </c>
      <c r="F504" s="163">
        <v>0.33874006135812973</v>
      </c>
      <c r="G504" s="164">
        <v>0.40648807362975564</v>
      </c>
      <c r="I504" s="34"/>
    </row>
    <row r="505" spans="1:9">
      <c r="A505" s="161" t="s">
        <v>813</v>
      </c>
      <c r="B505" s="162">
        <v>0</v>
      </c>
      <c r="C505" s="163">
        <v>1.158053931873248E-2</v>
      </c>
      <c r="D505" s="163">
        <v>0.24319132569338212</v>
      </c>
      <c r="E505" s="162">
        <v>0</v>
      </c>
      <c r="F505" s="163">
        <v>0.33874006135812973</v>
      </c>
      <c r="G505" s="164">
        <v>0.40648807362975564</v>
      </c>
      <c r="I505" s="34"/>
    </row>
    <row r="506" spans="1:9">
      <c r="A506" s="161" t="s">
        <v>814</v>
      </c>
      <c r="B506" s="162">
        <v>0</v>
      </c>
      <c r="C506" s="163">
        <v>0</v>
      </c>
      <c r="D506" s="163">
        <v>0.3906562125859776</v>
      </c>
      <c r="E506" s="162">
        <v>0</v>
      </c>
      <c r="F506" s="163">
        <v>0.60934378741402251</v>
      </c>
      <c r="G506" s="164">
        <v>0</v>
      </c>
      <c r="I506" s="34"/>
    </row>
    <row r="507" spans="1:9">
      <c r="A507" s="161" t="s">
        <v>815</v>
      </c>
      <c r="B507" s="162">
        <v>0</v>
      </c>
      <c r="C507" s="163">
        <v>0</v>
      </c>
      <c r="D507" s="163">
        <v>0.19608619008209222</v>
      </c>
      <c r="E507" s="162">
        <v>0</v>
      </c>
      <c r="F507" s="163">
        <v>0.80391380991790773</v>
      </c>
      <c r="G507" s="164">
        <v>0</v>
      </c>
      <c r="I507" s="34"/>
    </row>
    <row r="508" spans="1:9">
      <c r="A508" s="161" t="s">
        <v>816</v>
      </c>
      <c r="B508" s="162">
        <v>0</v>
      </c>
      <c r="C508" s="163">
        <v>0</v>
      </c>
      <c r="D508" s="163">
        <v>0.22691900186328598</v>
      </c>
      <c r="E508" s="162">
        <v>0</v>
      </c>
      <c r="F508" s="163">
        <v>0</v>
      </c>
      <c r="G508" s="164">
        <v>0.77308099813671405</v>
      </c>
      <c r="I508" s="34"/>
    </row>
    <row r="509" spans="1:9">
      <c r="A509" s="161" t="s">
        <v>817</v>
      </c>
      <c r="B509" s="162">
        <v>0</v>
      </c>
      <c r="C509" s="163">
        <v>0</v>
      </c>
      <c r="D509" s="163">
        <v>0.31572727379099724</v>
      </c>
      <c r="E509" s="162">
        <v>0</v>
      </c>
      <c r="F509" s="163">
        <v>0</v>
      </c>
      <c r="G509" s="164">
        <v>0.6842727262090027</v>
      </c>
      <c r="I509" s="34"/>
    </row>
    <row r="510" spans="1:9">
      <c r="A510" s="161" t="s">
        <v>818</v>
      </c>
      <c r="B510" s="162">
        <v>0</v>
      </c>
      <c r="C510" s="163">
        <v>1.158053931873248E-2</v>
      </c>
      <c r="D510" s="163">
        <v>0.24319132569338212</v>
      </c>
      <c r="E510" s="162">
        <v>0</v>
      </c>
      <c r="F510" s="163">
        <v>0.33874006135812973</v>
      </c>
      <c r="G510" s="164">
        <v>0.40648807362975564</v>
      </c>
      <c r="I510" s="34"/>
    </row>
    <row r="511" spans="1:9">
      <c r="A511" s="161" t="s">
        <v>819</v>
      </c>
      <c r="B511" s="162">
        <v>0</v>
      </c>
      <c r="C511" s="163">
        <v>0</v>
      </c>
      <c r="D511" s="163">
        <v>0.13335276594837087</v>
      </c>
      <c r="E511" s="162">
        <v>0</v>
      </c>
      <c r="F511" s="163">
        <v>0</v>
      </c>
      <c r="G511" s="164">
        <v>0.86664723405162913</v>
      </c>
      <c r="I511" s="34"/>
    </row>
    <row r="512" spans="1:9">
      <c r="A512" s="161" t="s">
        <v>820</v>
      </c>
      <c r="B512" s="162">
        <v>0</v>
      </c>
      <c r="C512" s="163">
        <v>0.12877770317751946</v>
      </c>
      <c r="D512" s="163">
        <v>0.32194425794379872</v>
      </c>
      <c r="E512" s="162">
        <v>0</v>
      </c>
      <c r="F512" s="163">
        <v>0.19617072817095782</v>
      </c>
      <c r="G512" s="164">
        <v>0.35310731070772411</v>
      </c>
      <c r="I512" s="34"/>
    </row>
    <row r="513" spans="1:9">
      <c r="A513" s="161" t="s">
        <v>821</v>
      </c>
      <c r="B513" s="162">
        <v>0</v>
      </c>
      <c r="C513" s="163">
        <v>0.45072196112131818</v>
      </c>
      <c r="D513" s="163">
        <v>0</v>
      </c>
      <c r="E513" s="162">
        <v>0</v>
      </c>
      <c r="F513" s="163">
        <v>0</v>
      </c>
      <c r="G513" s="164">
        <v>0.54927803887868187</v>
      </c>
      <c r="I513" s="34"/>
    </row>
    <row r="514" spans="1:9">
      <c r="A514" s="161" t="s">
        <v>822</v>
      </c>
      <c r="B514" s="162">
        <v>0</v>
      </c>
      <c r="C514" s="163">
        <v>0</v>
      </c>
      <c r="D514" s="163">
        <v>9.3135942850286577E-2</v>
      </c>
      <c r="E514" s="162">
        <v>0</v>
      </c>
      <c r="F514" s="163">
        <v>0</v>
      </c>
      <c r="G514" s="164">
        <v>0.9068640571497133</v>
      </c>
      <c r="I514" s="34"/>
    </row>
    <row r="515" spans="1:9">
      <c r="A515" s="161" t="s">
        <v>823</v>
      </c>
      <c r="B515" s="162">
        <v>0</v>
      </c>
      <c r="C515" s="163">
        <v>0.83123425692695219</v>
      </c>
      <c r="D515" s="163">
        <v>0</v>
      </c>
      <c r="E515" s="162">
        <v>0</v>
      </c>
      <c r="F515" s="163">
        <v>0.16876574307304787</v>
      </c>
      <c r="G515" s="164">
        <v>0</v>
      </c>
      <c r="I515" s="34"/>
    </row>
    <row r="516" spans="1:9">
      <c r="A516" s="161" t="s">
        <v>824</v>
      </c>
      <c r="B516" s="162">
        <v>0</v>
      </c>
      <c r="C516" s="163">
        <v>0.12877770317751946</v>
      </c>
      <c r="D516" s="163">
        <v>0.32194425794379872</v>
      </c>
      <c r="E516" s="162">
        <v>0</v>
      </c>
      <c r="F516" s="163">
        <v>0.19617072817095782</v>
      </c>
      <c r="G516" s="164">
        <v>0.35310731070772411</v>
      </c>
      <c r="I516" s="34"/>
    </row>
    <row r="517" spans="1:9">
      <c r="A517" s="161" t="s">
        <v>825</v>
      </c>
      <c r="B517" s="162">
        <v>0</v>
      </c>
      <c r="C517" s="163">
        <v>0</v>
      </c>
      <c r="D517" s="163">
        <v>0.29800891287460651</v>
      </c>
      <c r="E517" s="162">
        <v>0</v>
      </c>
      <c r="F517" s="163">
        <v>0</v>
      </c>
      <c r="G517" s="164">
        <v>0.70199108712539349</v>
      </c>
      <c r="I517" s="34"/>
    </row>
    <row r="518" spans="1:9">
      <c r="A518" s="161" t="s">
        <v>826</v>
      </c>
      <c r="B518" s="162">
        <v>0</v>
      </c>
      <c r="C518" s="163">
        <v>1.158053931873248E-2</v>
      </c>
      <c r="D518" s="163">
        <v>0.24319132569338212</v>
      </c>
      <c r="E518" s="162">
        <v>0</v>
      </c>
      <c r="F518" s="163">
        <v>0.33874006135812973</v>
      </c>
      <c r="G518" s="164">
        <v>0.40648807362975564</v>
      </c>
      <c r="I518" s="34"/>
    </row>
    <row r="519" spans="1:9">
      <c r="A519" s="161" t="s">
        <v>827</v>
      </c>
      <c r="B519" s="162">
        <v>0</v>
      </c>
      <c r="C519" s="163">
        <v>1.158053931873248E-2</v>
      </c>
      <c r="D519" s="163">
        <v>0.24319132569338212</v>
      </c>
      <c r="E519" s="162">
        <v>0</v>
      </c>
      <c r="F519" s="163">
        <v>0.33874006135812973</v>
      </c>
      <c r="G519" s="164">
        <v>0.40648807362975564</v>
      </c>
      <c r="I519" s="34"/>
    </row>
    <row r="520" spans="1:9">
      <c r="A520" s="161" t="s">
        <v>828</v>
      </c>
      <c r="B520" s="162">
        <v>0</v>
      </c>
      <c r="C520" s="163">
        <v>1.158053931873248E-2</v>
      </c>
      <c r="D520" s="163">
        <v>0.24319132569338212</v>
      </c>
      <c r="E520" s="162">
        <v>0</v>
      </c>
      <c r="F520" s="163">
        <v>0.33874006135812973</v>
      </c>
      <c r="G520" s="164">
        <v>0.40648807362975564</v>
      </c>
      <c r="I520" s="34"/>
    </row>
    <row r="521" spans="1:9">
      <c r="A521" s="161" t="s">
        <v>829</v>
      </c>
      <c r="B521" s="162">
        <v>0</v>
      </c>
      <c r="C521" s="163">
        <v>1.158053931873248E-2</v>
      </c>
      <c r="D521" s="163">
        <v>0.24319132569338212</v>
      </c>
      <c r="E521" s="162">
        <v>0</v>
      </c>
      <c r="F521" s="163">
        <v>0.33874006135812973</v>
      </c>
      <c r="G521" s="164">
        <v>0.40648807362975564</v>
      </c>
      <c r="I521" s="34"/>
    </row>
    <row r="522" spans="1:9">
      <c r="A522" s="161" t="s">
        <v>830</v>
      </c>
      <c r="B522" s="162">
        <v>0</v>
      </c>
      <c r="C522" s="163">
        <v>9.0488222177228489E-2</v>
      </c>
      <c r="D522" s="163">
        <v>9.0488222177228489E-2</v>
      </c>
      <c r="E522" s="162">
        <v>0</v>
      </c>
      <c r="F522" s="163">
        <v>0.81902355564554297</v>
      </c>
      <c r="G522" s="164">
        <v>0</v>
      </c>
      <c r="I522" s="34"/>
    </row>
    <row r="523" spans="1:9">
      <c r="A523" s="161" t="s">
        <v>831</v>
      </c>
      <c r="B523" s="162">
        <v>0</v>
      </c>
      <c r="C523" s="163">
        <v>0</v>
      </c>
      <c r="D523" s="163">
        <v>0.25477186501211457</v>
      </c>
      <c r="E523" s="162">
        <v>0</v>
      </c>
      <c r="F523" s="163">
        <v>0</v>
      </c>
      <c r="G523" s="164">
        <v>0.74522813498788543</v>
      </c>
      <c r="I523" s="34"/>
    </row>
    <row r="524" spans="1:9">
      <c r="A524" s="161" t="s">
        <v>832</v>
      </c>
      <c r="B524" s="162">
        <v>0</v>
      </c>
      <c r="C524" s="163">
        <v>0</v>
      </c>
      <c r="D524" s="163">
        <v>0.19123455217225127</v>
      </c>
      <c r="E524" s="162">
        <v>0</v>
      </c>
      <c r="F524" s="163">
        <v>0.80876544782774873</v>
      </c>
      <c r="G524" s="164">
        <v>0</v>
      </c>
      <c r="I524" s="34"/>
    </row>
    <row r="525" spans="1:9">
      <c r="A525" s="161" t="s">
        <v>833</v>
      </c>
      <c r="B525" s="162">
        <v>0</v>
      </c>
      <c r="C525" s="163">
        <v>0.12877770317751946</v>
      </c>
      <c r="D525" s="163">
        <v>0.32194425794379872</v>
      </c>
      <c r="E525" s="162">
        <v>0</v>
      </c>
      <c r="F525" s="163">
        <v>0.19617072817095782</v>
      </c>
      <c r="G525" s="164">
        <v>0.35310731070772411</v>
      </c>
      <c r="I525" s="34"/>
    </row>
    <row r="526" spans="1:9">
      <c r="A526" s="161" t="s">
        <v>834</v>
      </c>
      <c r="B526" s="162">
        <v>0</v>
      </c>
      <c r="C526" s="163">
        <v>0</v>
      </c>
      <c r="D526" s="163">
        <v>0.21676036449142971</v>
      </c>
      <c r="E526" s="162">
        <v>0</v>
      </c>
      <c r="F526" s="163">
        <v>0.11189137650122431</v>
      </c>
      <c r="G526" s="164">
        <v>0.67134825900734585</v>
      </c>
      <c r="I526" s="34"/>
    </row>
    <row r="527" spans="1:9">
      <c r="A527" s="161" t="s">
        <v>835</v>
      </c>
      <c r="B527" s="162">
        <v>0</v>
      </c>
      <c r="C527" s="163">
        <v>0.11450254978116732</v>
      </c>
      <c r="D527" s="163">
        <v>0.76335033187444878</v>
      </c>
      <c r="E527" s="162">
        <v>0</v>
      </c>
      <c r="F527" s="163">
        <v>3.0536779586095939E-2</v>
      </c>
      <c r="G527" s="164">
        <v>9.1610338758287821E-2</v>
      </c>
      <c r="I527" s="34"/>
    </row>
    <row r="528" spans="1:9">
      <c r="A528" s="161" t="s">
        <v>836</v>
      </c>
      <c r="B528" s="162">
        <v>0</v>
      </c>
      <c r="C528" s="163">
        <v>0.11450254978116732</v>
      </c>
      <c r="D528" s="163">
        <v>0.76335033187444878</v>
      </c>
      <c r="E528" s="162">
        <v>0</v>
      </c>
      <c r="F528" s="163">
        <v>3.0536779586095939E-2</v>
      </c>
      <c r="G528" s="164">
        <v>9.1610338758287821E-2</v>
      </c>
      <c r="I528" s="34"/>
    </row>
    <row r="529" spans="1:9">
      <c r="A529" s="161" t="s">
        <v>837</v>
      </c>
      <c r="B529" s="162">
        <v>0</v>
      </c>
      <c r="C529" s="163">
        <v>0.23955440967672306</v>
      </c>
      <c r="D529" s="163">
        <v>0.47910881935344612</v>
      </c>
      <c r="E529" s="162">
        <v>0</v>
      </c>
      <c r="F529" s="163">
        <v>0.18755784731322048</v>
      </c>
      <c r="G529" s="164">
        <v>9.3778923656610239E-2</v>
      </c>
      <c r="I529" s="34"/>
    </row>
    <row r="530" spans="1:9">
      <c r="A530" s="161" t="s">
        <v>838</v>
      </c>
      <c r="B530" s="162">
        <v>0</v>
      </c>
      <c r="C530" s="163">
        <v>7.4536614946001681E-2</v>
      </c>
      <c r="D530" s="163">
        <v>0.34688193878716167</v>
      </c>
      <c r="E530" s="162">
        <v>4.3177719870659444E-3</v>
      </c>
      <c r="F530" s="163">
        <v>0.40155279479713285</v>
      </c>
      <c r="G530" s="164">
        <v>0.17271087948263777</v>
      </c>
      <c r="I530" s="34"/>
    </row>
    <row r="531" spans="1:9">
      <c r="A531" s="161" t="s">
        <v>839</v>
      </c>
      <c r="B531" s="162">
        <v>0</v>
      </c>
      <c r="C531" s="163">
        <v>0</v>
      </c>
      <c r="D531" s="163">
        <v>0.75248208751949164</v>
      </c>
      <c r="E531" s="162">
        <v>0</v>
      </c>
      <c r="F531" s="163">
        <v>0</v>
      </c>
      <c r="G531" s="164">
        <v>0.24751791248050845</v>
      </c>
      <c r="I531" s="34"/>
    </row>
    <row r="532" spans="1:9">
      <c r="A532" s="161" t="s">
        <v>840</v>
      </c>
      <c r="B532" s="162">
        <v>0</v>
      </c>
      <c r="C532" s="163">
        <v>7.4536614946001681E-2</v>
      </c>
      <c r="D532" s="163">
        <v>0.34688193878716167</v>
      </c>
      <c r="E532" s="162">
        <v>4.3177719870659444E-3</v>
      </c>
      <c r="F532" s="163">
        <v>0.40155279479713285</v>
      </c>
      <c r="G532" s="164">
        <v>0.17271087948263777</v>
      </c>
      <c r="I532" s="34"/>
    </row>
    <row r="533" spans="1:9">
      <c r="A533" s="161" t="s">
        <v>841</v>
      </c>
      <c r="B533" s="162">
        <v>0</v>
      </c>
      <c r="C533" s="163">
        <v>7.4536614946001681E-2</v>
      </c>
      <c r="D533" s="163">
        <v>0.34688193878716167</v>
      </c>
      <c r="E533" s="162">
        <v>4.3177719870659444E-3</v>
      </c>
      <c r="F533" s="163">
        <v>0.40155279479713285</v>
      </c>
      <c r="G533" s="164">
        <v>0.17271087948263777</v>
      </c>
      <c r="I533" s="34"/>
    </row>
    <row r="534" spans="1:9">
      <c r="A534" s="161" t="s">
        <v>842</v>
      </c>
      <c r="B534" s="162">
        <v>0</v>
      </c>
      <c r="C534" s="163">
        <v>0</v>
      </c>
      <c r="D534" s="163">
        <v>0.14085097146433923</v>
      </c>
      <c r="E534" s="162">
        <v>0</v>
      </c>
      <c r="F534" s="163">
        <v>0</v>
      </c>
      <c r="G534" s="164">
        <v>0.85914902853566077</v>
      </c>
      <c r="I534" s="34"/>
    </row>
    <row r="535" spans="1:9">
      <c r="A535" s="161" t="s">
        <v>843</v>
      </c>
      <c r="B535" s="162">
        <v>0</v>
      </c>
      <c r="C535" s="163">
        <v>7.4536614946001681E-2</v>
      </c>
      <c r="D535" s="163">
        <v>0.34688193878716167</v>
      </c>
      <c r="E535" s="162">
        <v>4.3177719870659444E-3</v>
      </c>
      <c r="F535" s="163">
        <v>0.40155279479713285</v>
      </c>
      <c r="G535" s="164">
        <v>0.17271087948263777</v>
      </c>
      <c r="I535" s="34"/>
    </row>
    <row r="536" spans="1:9">
      <c r="A536" s="161" t="s">
        <v>844</v>
      </c>
      <c r="B536" s="162">
        <v>0</v>
      </c>
      <c r="C536" s="163">
        <v>7.4536614946001681E-2</v>
      </c>
      <c r="D536" s="163">
        <v>0.34688193878716167</v>
      </c>
      <c r="E536" s="162">
        <v>4.3177719870659444E-3</v>
      </c>
      <c r="F536" s="163">
        <v>0.40155279479713285</v>
      </c>
      <c r="G536" s="164">
        <v>0.17271087948263777</v>
      </c>
      <c r="I536" s="34"/>
    </row>
    <row r="537" spans="1:9">
      <c r="A537" s="161" t="s">
        <v>845</v>
      </c>
      <c r="B537" s="162">
        <v>0</v>
      </c>
      <c r="C537" s="163">
        <v>7.4536614946001681E-2</v>
      </c>
      <c r="D537" s="163">
        <v>0.34688193878716167</v>
      </c>
      <c r="E537" s="162">
        <v>4.3177719870659444E-3</v>
      </c>
      <c r="F537" s="163">
        <v>0.40155279479713285</v>
      </c>
      <c r="G537" s="164">
        <v>0.17271087948263777</v>
      </c>
      <c r="I537" s="34"/>
    </row>
    <row r="538" spans="1:9">
      <c r="A538" s="161" t="s">
        <v>846</v>
      </c>
      <c r="B538" s="162">
        <v>0</v>
      </c>
      <c r="C538" s="163">
        <v>0</v>
      </c>
      <c r="D538" s="163">
        <v>0.15799739670537633</v>
      </c>
      <c r="E538" s="162">
        <v>0</v>
      </c>
      <c r="F538" s="163">
        <v>0.28066753443154124</v>
      </c>
      <c r="G538" s="164">
        <v>0.56133506886308249</v>
      </c>
      <c r="I538" s="34"/>
    </row>
    <row r="539" spans="1:9">
      <c r="A539" s="161" t="s">
        <v>847</v>
      </c>
      <c r="B539" s="162">
        <v>0</v>
      </c>
      <c r="C539" s="163">
        <v>7.4536614946001681E-2</v>
      </c>
      <c r="D539" s="163">
        <v>0.34688193878716167</v>
      </c>
      <c r="E539" s="162">
        <v>4.3177719870659444E-3</v>
      </c>
      <c r="F539" s="163">
        <v>0.40155279479713285</v>
      </c>
      <c r="G539" s="164">
        <v>0.17271087948263777</v>
      </c>
      <c r="I539" s="34"/>
    </row>
    <row r="540" spans="1:9">
      <c r="A540" s="161" t="s">
        <v>848</v>
      </c>
      <c r="B540" s="162">
        <v>0</v>
      </c>
      <c r="C540" s="163">
        <v>0</v>
      </c>
      <c r="D540" s="163">
        <v>0.25392700259883622</v>
      </c>
      <c r="E540" s="162">
        <v>0</v>
      </c>
      <c r="F540" s="163">
        <v>0.74607299740116384</v>
      </c>
      <c r="G540" s="164">
        <v>0</v>
      </c>
      <c r="I540" s="34"/>
    </row>
    <row r="541" spans="1:9">
      <c r="A541" s="161" t="s">
        <v>849</v>
      </c>
      <c r="B541" s="162">
        <v>0</v>
      </c>
      <c r="C541" s="163">
        <v>7.4536614946001681E-2</v>
      </c>
      <c r="D541" s="163">
        <v>0.34688193878716167</v>
      </c>
      <c r="E541" s="162">
        <v>4.3177719870659444E-3</v>
      </c>
      <c r="F541" s="163">
        <v>0.40155279479713285</v>
      </c>
      <c r="G541" s="164">
        <v>0.17271087948263777</v>
      </c>
      <c r="I541" s="34"/>
    </row>
    <row r="542" spans="1:9">
      <c r="A542" s="161" t="s">
        <v>850</v>
      </c>
      <c r="B542" s="162">
        <v>0</v>
      </c>
      <c r="C542" s="163">
        <v>7.4536614946001681E-2</v>
      </c>
      <c r="D542" s="163">
        <v>0.34688193878716167</v>
      </c>
      <c r="E542" s="162">
        <v>4.3177719870659444E-3</v>
      </c>
      <c r="F542" s="163">
        <v>0.40155279479713285</v>
      </c>
      <c r="G542" s="164">
        <v>0.17271087948263777</v>
      </c>
      <c r="I542" s="34"/>
    </row>
    <row r="543" spans="1:9">
      <c r="A543" s="161" t="s">
        <v>851</v>
      </c>
      <c r="B543" s="162">
        <v>0</v>
      </c>
      <c r="C543" s="163">
        <v>7.4536614946001681E-2</v>
      </c>
      <c r="D543" s="163">
        <v>0.34688193878716167</v>
      </c>
      <c r="E543" s="162">
        <v>4.3177719870659444E-3</v>
      </c>
      <c r="F543" s="163">
        <v>0.40155279479713285</v>
      </c>
      <c r="G543" s="164">
        <v>0.17271087948263777</v>
      </c>
      <c r="I543" s="34"/>
    </row>
    <row r="544" spans="1:9">
      <c r="A544" s="161" t="s">
        <v>852</v>
      </c>
      <c r="B544" s="162">
        <v>0</v>
      </c>
      <c r="C544" s="163">
        <v>0</v>
      </c>
      <c r="D544" s="163">
        <v>0.28417667349638198</v>
      </c>
      <c r="E544" s="162">
        <v>0</v>
      </c>
      <c r="F544" s="163">
        <v>0.71582332650361802</v>
      </c>
      <c r="G544" s="164">
        <v>0</v>
      </c>
      <c r="I544" s="34"/>
    </row>
    <row r="545" spans="1:9">
      <c r="A545" s="161" t="s">
        <v>853</v>
      </c>
      <c r="B545" s="162">
        <v>0</v>
      </c>
      <c r="C545" s="163">
        <v>7.4536614946001681E-2</v>
      </c>
      <c r="D545" s="163">
        <v>0.34688193878716167</v>
      </c>
      <c r="E545" s="162">
        <v>4.3177719870659444E-3</v>
      </c>
      <c r="F545" s="163">
        <v>0.40155279479713285</v>
      </c>
      <c r="G545" s="164">
        <v>0.17271087948263777</v>
      </c>
      <c r="I545" s="34"/>
    </row>
    <row r="546" spans="1:9">
      <c r="A546" s="161" t="s">
        <v>854</v>
      </c>
      <c r="B546" s="162">
        <v>0</v>
      </c>
      <c r="C546" s="163">
        <v>7.4536614946001681E-2</v>
      </c>
      <c r="D546" s="163">
        <v>0.34688193878716167</v>
      </c>
      <c r="E546" s="162">
        <v>4.3177719870659444E-3</v>
      </c>
      <c r="F546" s="163">
        <v>0.40155279479713285</v>
      </c>
      <c r="G546" s="164">
        <v>0.17271087948263777</v>
      </c>
      <c r="I546" s="34"/>
    </row>
    <row r="547" spans="1:9">
      <c r="A547" s="161" t="s">
        <v>855</v>
      </c>
      <c r="B547" s="162">
        <v>0</v>
      </c>
      <c r="C547" s="163">
        <v>7.4536614946001681E-2</v>
      </c>
      <c r="D547" s="163">
        <v>0.34688193878716167</v>
      </c>
      <c r="E547" s="162">
        <v>4.3177719870659444E-3</v>
      </c>
      <c r="F547" s="163">
        <v>0.40155279479713285</v>
      </c>
      <c r="G547" s="164">
        <v>0.17271087948263777</v>
      </c>
      <c r="I547" s="34"/>
    </row>
    <row r="548" spans="1:9">
      <c r="A548" s="161" t="s">
        <v>856</v>
      </c>
      <c r="B548" s="162">
        <v>0</v>
      </c>
      <c r="C548" s="163">
        <v>0</v>
      </c>
      <c r="D548" s="163">
        <v>0.31427338172896357</v>
      </c>
      <c r="E548" s="162">
        <v>0</v>
      </c>
      <c r="F548" s="163">
        <v>0.51429496370327732</v>
      </c>
      <c r="G548" s="164">
        <v>0.17143165456775911</v>
      </c>
      <c r="I548" s="34"/>
    </row>
    <row r="549" spans="1:9">
      <c r="A549" s="161" t="s">
        <v>857</v>
      </c>
      <c r="B549" s="162">
        <v>0</v>
      </c>
      <c r="C549" s="163">
        <v>7.4536614946001681E-2</v>
      </c>
      <c r="D549" s="163">
        <v>0.34688193878716167</v>
      </c>
      <c r="E549" s="162">
        <v>4.3177719870659444E-3</v>
      </c>
      <c r="F549" s="163">
        <v>0.40155279479713285</v>
      </c>
      <c r="G549" s="164">
        <v>0.17271087948263777</v>
      </c>
      <c r="I549" s="34"/>
    </row>
    <row r="550" spans="1:9">
      <c r="A550" s="161" t="s">
        <v>858</v>
      </c>
      <c r="B550" s="162">
        <v>0</v>
      </c>
      <c r="C550" s="163">
        <v>7.4536614946001681E-2</v>
      </c>
      <c r="D550" s="163">
        <v>0.34688193878716167</v>
      </c>
      <c r="E550" s="162">
        <v>4.3177719870659444E-3</v>
      </c>
      <c r="F550" s="163">
        <v>0.40155279479713285</v>
      </c>
      <c r="G550" s="164">
        <v>0.17271087948263777</v>
      </c>
      <c r="I550" s="34"/>
    </row>
    <row r="551" spans="1:9">
      <c r="A551" s="161" t="s">
        <v>859</v>
      </c>
      <c r="B551" s="162">
        <v>0</v>
      </c>
      <c r="C551" s="163">
        <v>7.4536614946001681E-2</v>
      </c>
      <c r="D551" s="163">
        <v>0.34688193878716167</v>
      </c>
      <c r="E551" s="162">
        <v>4.3177719870659444E-3</v>
      </c>
      <c r="F551" s="163">
        <v>0.40155279479713285</v>
      </c>
      <c r="G551" s="164">
        <v>0.17271087948263777</v>
      </c>
      <c r="I551" s="34"/>
    </row>
    <row r="552" spans="1:9">
      <c r="A552" s="161" t="s">
        <v>860</v>
      </c>
      <c r="B552" s="162">
        <v>0</v>
      </c>
      <c r="C552" s="163">
        <v>7.4536614946001681E-2</v>
      </c>
      <c r="D552" s="163">
        <v>0.34688193878716167</v>
      </c>
      <c r="E552" s="162">
        <v>4.3177719870659444E-3</v>
      </c>
      <c r="F552" s="163">
        <v>0.40155279479713285</v>
      </c>
      <c r="G552" s="164">
        <v>0.17271087948263777</v>
      </c>
      <c r="I552" s="34"/>
    </row>
    <row r="553" spans="1:9">
      <c r="A553" s="161" t="s">
        <v>861</v>
      </c>
      <c r="B553" s="162">
        <v>0</v>
      </c>
      <c r="C553" s="163">
        <v>7.4536614946001681E-2</v>
      </c>
      <c r="D553" s="163">
        <v>0.34688193878716167</v>
      </c>
      <c r="E553" s="162">
        <v>4.3177719870659444E-3</v>
      </c>
      <c r="F553" s="163">
        <v>0.40155279479713285</v>
      </c>
      <c r="G553" s="164">
        <v>0.17271087948263777</v>
      </c>
      <c r="I553" s="34"/>
    </row>
    <row r="554" spans="1:9">
      <c r="A554" s="161" t="s">
        <v>862</v>
      </c>
      <c r="B554" s="162">
        <v>0</v>
      </c>
      <c r="C554" s="163">
        <v>7.4536614946001681E-2</v>
      </c>
      <c r="D554" s="163">
        <v>0.34688193878716167</v>
      </c>
      <c r="E554" s="162">
        <v>4.3177719870659444E-3</v>
      </c>
      <c r="F554" s="163">
        <v>0.40155279479713285</v>
      </c>
      <c r="G554" s="164">
        <v>0.17271087948263777</v>
      </c>
      <c r="I554" s="34"/>
    </row>
    <row r="555" spans="1:9">
      <c r="A555" s="161" t="s">
        <v>863</v>
      </c>
      <c r="B555" s="162">
        <v>0</v>
      </c>
      <c r="C555" s="163">
        <v>0</v>
      </c>
      <c r="D555" s="163">
        <v>0.20910862339051692</v>
      </c>
      <c r="E555" s="162">
        <v>0</v>
      </c>
      <c r="F555" s="163">
        <v>0</v>
      </c>
      <c r="G555" s="164">
        <v>0.79089137660948305</v>
      </c>
      <c r="I555" s="34"/>
    </row>
    <row r="556" spans="1:9">
      <c r="A556" s="161" t="s">
        <v>864</v>
      </c>
      <c r="B556" s="162">
        <v>0</v>
      </c>
      <c r="C556" s="163">
        <v>0</v>
      </c>
      <c r="D556" s="163">
        <v>0.16927191300605701</v>
      </c>
      <c r="E556" s="162">
        <v>0</v>
      </c>
      <c r="F556" s="163">
        <v>0.83072808699394307</v>
      </c>
      <c r="G556" s="164">
        <v>0</v>
      </c>
      <c r="I556" s="34"/>
    </row>
    <row r="557" spans="1:9">
      <c r="A557" s="161" t="s">
        <v>865</v>
      </c>
      <c r="B557" s="162">
        <v>0</v>
      </c>
      <c r="C557" s="163">
        <v>0</v>
      </c>
      <c r="D557" s="163">
        <v>0.42141855373316334</v>
      </c>
      <c r="E557" s="162">
        <v>0</v>
      </c>
      <c r="F557" s="163">
        <v>0.57858144626683661</v>
      </c>
      <c r="G557" s="164">
        <v>0</v>
      </c>
      <c r="I557" s="34"/>
    </row>
    <row r="558" spans="1:9">
      <c r="A558" s="161" t="s">
        <v>866</v>
      </c>
      <c r="B558" s="162">
        <v>0</v>
      </c>
      <c r="C558" s="163">
        <v>7.4536614946001681E-2</v>
      </c>
      <c r="D558" s="163">
        <v>0.34688193878716167</v>
      </c>
      <c r="E558" s="162">
        <v>4.3177719870659444E-3</v>
      </c>
      <c r="F558" s="163">
        <v>0.40155279479713285</v>
      </c>
      <c r="G558" s="164">
        <v>0.17271087948263777</v>
      </c>
      <c r="I558" s="34"/>
    </row>
    <row r="559" spans="1:9">
      <c r="A559" s="161" t="s">
        <v>867</v>
      </c>
      <c r="B559" s="162">
        <v>0</v>
      </c>
      <c r="C559" s="163">
        <v>0</v>
      </c>
      <c r="D559" s="163">
        <v>0.15059679460908226</v>
      </c>
      <c r="E559" s="162">
        <v>0</v>
      </c>
      <c r="F559" s="163">
        <v>0.84940320539091774</v>
      </c>
      <c r="G559" s="164">
        <v>0</v>
      </c>
      <c r="I559" s="34"/>
    </row>
    <row r="560" spans="1:9">
      <c r="A560" s="161" t="s">
        <v>868</v>
      </c>
      <c r="B560" s="162">
        <v>0</v>
      </c>
      <c r="C560" s="163">
        <v>0</v>
      </c>
      <c r="D560" s="163">
        <v>5.7013295617884173E-2</v>
      </c>
      <c r="E560" s="162">
        <v>0</v>
      </c>
      <c r="F560" s="163">
        <v>0.70724002828658694</v>
      </c>
      <c r="G560" s="164">
        <v>0.23574667609552899</v>
      </c>
      <c r="I560" s="34"/>
    </row>
    <row r="561" spans="1:9">
      <c r="A561" s="161" t="s">
        <v>869</v>
      </c>
      <c r="B561" s="162">
        <v>0</v>
      </c>
      <c r="C561" s="163">
        <v>7.4536614946001681E-2</v>
      </c>
      <c r="D561" s="163">
        <v>0.34688193878716167</v>
      </c>
      <c r="E561" s="162">
        <v>4.3177719870659444E-3</v>
      </c>
      <c r="F561" s="163">
        <v>0.40155279479713285</v>
      </c>
      <c r="G561" s="164">
        <v>0.17271087948263777</v>
      </c>
      <c r="I561" s="34"/>
    </row>
    <row r="562" spans="1:9">
      <c r="A562" s="161" t="s">
        <v>870</v>
      </c>
      <c r="B562" s="162">
        <v>0</v>
      </c>
      <c r="C562" s="163">
        <v>7.4536614946001681E-2</v>
      </c>
      <c r="D562" s="163">
        <v>0.34688193878716167</v>
      </c>
      <c r="E562" s="162">
        <v>4.3177719870659444E-3</v>
      </c>
      <c r="F562" s="163">
        <v>0.40155279479713285</v>
      </c>
      <c r="G562" s="164">
        <v>0.17271087948263777</v>
      </c>
      <c r="I562" s="34"/>
    </row>
    <row r="563" spans="1:9">
      <c r="A563" s="161" t="s">
        <v>871</v>
      </c>
      <c r="B563" s="162">
        <v>0</v>
      </c>
      <c r="C563" s="163">
        <v>1</v>
      </c>
      <c r="D563" s="163">
        <v>0</v>
      </c>
      <c r="E563" s="162">
        <v>0</v>
      </c>
      <c r="F563" s="163">
        <v>0</v>
      </c>
      <c r="G563" s="164">
        <v>0</v>
      </c>
      <c r="I563" s="34"/>
    </row>
    <row r="564" spans="1:9">
      <c r="A564" s="161" t="s">
        <v>872</v>
      </c>
      <c r="B564" s="162">
        <v>0</v>
      </c>
      <c r="C564" s="163">
        <v>7.4536614946001681E-2</v>
      </c>
      <c r="D564" s="163">
        <v>0.34688193878716167</v>
      </c>
      <c r="E564" s="162">
        <v>4.3177719870659444E-3</v>
      </c>
      <c r="F564" s="163">
        <v>0.40155279479713285</v>
      </c>
      <c r="G564" s="164">
        <v>0.17271087948263777</v>
      </c>
      <c r="I564" s="34"/>
    </row>
    <row r="565" spans="1:9">
      <c r="A565" s="161" t="s">
        <v>873</v>
      </c>
      <c r="B565" s="162">
        <v>0</v>
      </c>
      <c r="C565" s="163">
        <v>0</v>
      </c>
      <c r="D565" s="163">
        <v>0.32263814616755804</v>
      </c>
      <c r="E565" s="162">
        <v>0</v>
      </c>
      <c r="F565" s="163">
        <v>0.67736185383244196</v>
      </c>
      <c r="G565" s="164">
        <v>0</v>
      </c>
      <c r="I565" s="34"/>
    </row>
    <row r="566" spans="1:9">
      <c r="A566" s="161" t="s">
        <v>874</v>
      </c>
      <c r="B566" s="162">
        <v>0</v>
      </c>
      <c r="C566" s="163">
        <v>7.4536614946001681E-2</v>
      </c>
      <c r="D566" s="163">
        <v>0.34688193878716167</v>
      </c>
      <c r="E566" s="162">
        <v>4.3177719870659444E-3</v>
      </c>
      <c r="F566" s="163">
        <v>0.40155279479713285</v>
      </c>
      <c r="G566" s="164">
        <v>0.17271087948263777</v>
      </c>
      <c r="I566" s="34"/>
    </row>
    <row r="567" spans="1:9">
      <c r="A567" s="161" t="s">
        <v>875</v>
      </c>
      <c r="B567" s="162">
        <v>0</v>
      </c>
      <c r="C567" s="163">
        <v>7.4536614946001681E-2</v>
      </c>
      <c r="D567" s="163">
        <v>0.34688193878716167</v>
      </c>
      <c r="E567" s="162">
        <v>4.3177719870659444E-3</v>
      </c>
      <c r="F567" s="163">
        <v>0.40155279479713285</v>
      </c>
      <c r="G567" s="164">
        <v>0.17271087948263777</v>
      </c>
      <c r="I567" s="34"/>
    </row>
    <row r="568" spans="1:9">
      <c r="A568" s="161" t="s">
        <v>876</v>
      </c>
      <c r="B568" s="162">
        <v>0</v>
      </c>
      <c r="C568" s="163">
        <v>7.4536614946001681E-2</v>
      </c>
      <c r="D568" s="163">
        <v>0.34688193878716167</v>
      </c>
      <c r="E568" s="162">
        <v>4.3177719870659444E-3</v>
      </c>
      <c r="F568" s="163">
        <v>0.40155279479713285</v>
      </c>
      <c r="G568" s="164">
        <v>0.17271087948263777</v>
      </c>
      <c r="I568" s="34"/>
    </row>
    <row r="569" spans="1:9">
      <c r="A569" s="161" t="s">
        <v>877</v>
      </c>
      <c r="B569" s="162">
        <v>0</v>
      </c>
      <c r="C569" s="163">
        <v>7.4536614946001681E-2</v>
      </c>
      <c r="D569" s="163">
        <v>0.34688193878716167</v>
      </c>
      <c r="E569" s="162">
        <v>4.3177719870659444E-3</v>
      </c>
      <c r="F569" s="163">
        <v>0.40155279479713285</v>
      </c>
      <c r="G569" s="164">
        <v>0.17271087948263777</v>
      </c>
      <c r="I569" s="34"/>
    </row>
    <row r="570" spans="1:9">
      <c r="A570" s="161" t="s">
        <v>878</v>
      </c>
      <c r="B570" s="162">
        <v>0</v>
      </c>
      <c r="C570" s="163">
        <v>7.4536614946001681E-2</v>
      </c>
      <c r="D570" s="163">
        <v>0.34688193878716167</v>
      </c>
      <c r="E570" s="162">
        <v>4.3177719870659444E-3</v>
      </c>
      <c r="F570" s="163">
        <v>0.40155279479713285</v>
      </c>
      <c r="G570" s="164">
        <v>0.17271087948263777</v>
      </c>
      <c r="I570" s="34"/>
    </row>
    <row r="571" spans="1:9">
      <c r="A571" s="161" t="s">
        <v>879</v>
      </c>
      <c r="B571" s="162">
        <v>0</v>
      </c>
      <c r="C571" s="163">
        <v>7.4536614946001681E-2</v>
      </c>
      <c r="D571" s="163">
        <v>0.34688193878716167</v>
      </c>
      <c r="E571" s="162">
        <v>4.3177719870659444E-3</v>
      </c>
      <c r="F571" s="163">
        <v>0.40155279479713285</v>
      </c>
      <c r="G571" s="164">
        <v>0.17271087948263777</v>
      </c>
      <c r="I571" s="34"/>
    </row>
    <row r="572" spans="1:9">
      <c r="A572" s="161" t="s">
        <v>880</v>
      </c>
      <c r="B572" s="162">
        <v>0</v>
      </c>
      <c r="C572" s="163">
        <v>7.4536614946001681E-2</v>
      </c>
      <c r="D572" s="163">
        <v>0.34688193878716167</v>
      </c>
      <c r="E572" s="162">
        <v>4.3177719870659444E-3</v>
      </c>
      <c r="F572" s="163">
        <v>0.40155279479713285</v>
      </c>
      <c r="G572" s="164">
        <v>0.17271087948263777</v>
      </c>
      <c r="I572" s="34"/>
    </row>
    <row r="573" spans="1:9">
      <c r="A573" s="161" t="s">
        <v>881</v>
      </c>
      <c r="B573" s="162">
        <v>0</v>
      </c>
      <c r="C573" s="163">
        <v>7.4536614946001681E-2</v>
      </c>
      <c r="D573" s="163">
        <v>0.34688193878716167</v>
      </c>
      <c r="E573" s="162">
        <v>4.3177719870659444E-3</v>
      </c>
      <c r="F573" s="163">
        <v>0.40155279479713285</v>
      </c>
      <c r="G573" s="164">
        <v>0.17271087948263777</v>
      </c>
      <c r="I573" s="34"/>
    </row>
    <row r="574" spans="1:9">
      <c r="A574" s="161" t="s">
        <v>882</v>
      </c>
      <c r="B574" s="162">
        <v>0</v>
      </c>
      <c r="C574" s="163">
        <v>7.4536614946001681E-2</v>
      </c>
      <c r="D574" s="163">
        <v>0.34688193878716167</v>
      </c>
      <c r="E574" s="162">
        <v>4.3177719870659444E-3</v>
      </c>
      <c r="F574" s="163">
        <v>0.40155279479713285</v>
      </c>
      <c r="G574" s="164">
        <v>0.17271087948263777</v>
      </c>
      <c r="I574" s="34"/>
    </row>
    <row r="575" spans="1:9">
      <c r="A575" s="161" t="s">
        <v>883</v>
      </c>
      <c r="B575" s="162">
        <v>0</v>
      </c>
      <c r="C575" s="163">
        <v>7.4536614946001681E-2</v>
      </c>
      <c r="D575" s="163">
        <v>0.34688193878716167</v>
      </c>
      <c r="E575" s="162">
        <v>4.3177719870659444E-3</v>
      </c>
      <c r="F575" s="163">
        <v>0.40155279479713285</v>
      </c>
      <c r="G575" s="164">
        <v>0.17271087948263777</v>
      </c>
      <c r="I575" s="34"/>
    </row>
    <row r="576" spans="1:9">
      <c r="A576" s="161" t="s">
        <v>884</v>
      </c>
      <c r="B576" s="162">
        <v>0</v>
      </c>
      <c r="C576" s="163">
        <v>7.4536614946001681E-2</v>
      </c>
      <c r="D576" s="163">
        <v>0.34688193878716167</v>
      </c>
      <c r="E576" s="162">
        <v>4.3177719870659444E-3</v>
      </c>
      <c r="F576" s="163">
        <v>0.40155279479713285</v>
      </c>
      <c r="G576" s="164">
        <v>0.17271087948263777</v>
      </c>
      <c r="I576" s="34"/>
    </row>
    <row r="577" spans="1:9">
      <c r="A577" s="161" t="s">
        <v>885</v>
      </c>
      <c r="B577" s="162">
        <v>0</v>
      </c>
      <c r="C577" s="163">
        <v>7.4536614946001681E-2</v>
      </c>
      <c r="D577" s="163">
        <v>0.34688193878716167</v>
      </c>
      <c r="E577" s="162">
        <v>4.3177719870659444E-3</v>
      </c>
      <c r="F577" s="163">
        <v>0.40155279479713285</v>
      </c>
      <c r="G577" s="164">
        <v>0.17271087948263777</v>
      </c>
      <c r="I577" s="34"/>
    </row>
    <row r="578" spans="1:9">
      <c r="A578" s="161" t="s">
        <v>886</v>
      </c>
      <c r="B578" s="162">
        <v>0</v>
      </c>
      <c r="C578" s="163">
        <v>7.4536614946001681E-2</v>
      </c>
      <c r="D578" s="163">
        <v>0.34688193878716167</v>
      </c>
      <c r="E578" s="162">
        <v>4.3177719870659444E-3</v>
      </c>
      <c r="F578" s="163">
        <v>0.40155279479713285</v>
      </c>
      <c r="G578" s="164">
        <v>0.17271087948263777</v>
      </c>
      <c r="I578" s="34"/>
    </row>
    <row r="579" spans="1:9">
      <c r="A579" s="161" t="s">
        <v>887</v>
      </c>
      <c r="B579" s="162">
        <v>0</v>
      </c>
      <c r="C579" s="163">
        <v>0</v>
      </c>
      <c r="D579" s="163">
        <v>0.10010127651738762</v>
      </c>
      <c r="E579" s="162">
        <v>0</v>
      </c>
      <c r="F579" s="163">
        <v>0.89989872348261235</v>
      </c>
      <c r="G579" s="164">
        <v>0</v>
      </c>
      <c r="I579" s="34"/>
    </row>
    <row r="580" spans="1:9">
      <c r="A580" s="161" t="s">
        <v>888</v>
      </c>
      <c r="B580" s="162">
        <v>0</v>
      </c>
      <c r="C580" s="163">
        <v>7.4536614946001681E-2</v>
      </c>
      <c r="D580" s="163">
        <v>0.34688193878716167</v>
      </c>
      <c r="E580" s="162">
        <v>4.3177719870659444E-3</v>
      </c>
      <c r="F580" s="163">
        <v>0.40155279479713285</v>
      </c>
      <c r="G580" s="164">
        <v>0.17271087948263777</v>
      </c>
      <c r="I580" s="34"/>
    </row>
    <row r="581" spans="1:9">
      <c r="A581" s="161" t="s">
        <v>889</v>
      </c>
      <c r="B581" s="162">
        <v>0</v>
      </c>
      <c r="C581" s="163">
        <v>7.4536614946001681E-2</v>
      </c>
      <c r="D581" s="163">
        <v>0.34688193878716167</v>
      </c>
      <c r="E581" s="162">
        <v>4.3177719870659444E-3</v>
      </c>
      <c r="F581" s="163">
        <v>0.40155279479713285</v>
      </c>
      <c r="G581" s="164">
        <v>0.17271087948263777</v>
      </c>
      <c r="I581" s="34"/>
    </row>
    <row r="582" spans="1:9">
      <c r="A582" s="161" t="s">
        <v>890</v>
      </c>
      <c r="B582" s="162">
        <v>0</v>
      </c>
      <c r="C582" s="163">
        <v>0</v>
      </c>
      <c r="D582" s="163">
        <v>0.36994386467943291</v>
      </c>
      <c r="E582" s="162">
        <v>0</v>
      </c>
      <c r="F582" s="163">
        <v>0.63005613532056715</v>
      </c>
      <c r="G582" s="164">
        <v>0</v>
      </c>
      <c r="I582" s="34"/>
    </row>
    <row r="583" spans="1:9">
      <c r="A583" s="161" t="s">
        <v>891</v>
      </c>
      <c r="B583" s="162">
        <v>0</v>
      </c>
      <c r="C583" s="163">
        <v>7.4536614946001681E-2</v>
      </c>
      <c r="D583" s="163">
        <v>0.34688193878716167</v>
      </c>
      <c r="E583" s="162">
        <v>4.3177719870659444E-3</v>
      </c>
      <c r="F583" s="163">
        <v>0.40155279479713285</v>
      </c>
      <c r="G583" s="164">
        <v>0.17271087948263777</v>
      </c>
      <c r="I583" s="34"/>
    </row>
    <row r="584" spans="1:9">
      <c r="A584" s="161" t="s">
        <v>892</v>
      </c>
      <c r="B584" s="162">
        <v>0</v>
      </c>
      <c r="C584" s="163">
        <v>0</v>
      </c>
      <c r="D584" s="163">
        <v>0.16019371175717104</v>
      </c>
      <c r="E584" s="162">
        <v>0</v>
      </c>
      <c r="F584" s="163">
        <v>0.83980628824282899</v>
      </c>
      <c r="G584" s="164">
        <v>0</v>
      </c>
      <c r="I584" s="34"/>
    </row>
    <row r="585" spans="1:9">
      <c r="A585" s="161" t="s">
        <v>893</v>
      </c>
      <c r="B585" s="162">
        <v>0</v>
      </c>
      <c r="C585" s="163">
        <v>7.4536614946001681E-2</v>
      </c>
      <c r="D585" s="163">
        <v>0.34688193878716167</v>
      </c>
      <c r="E585" s="162">
        <v>4.3177719870659444E-3</v>
      </c>
      <c r="F585" s="163">
        <v>0.40155279479713285</v>
      </c>
      <c r="G585" s="164">
        <v>0.17271087948263777</v>
      </c>
      <c r="I585" s="34"/>
    </row>
    <row r="586" spans="1:9">
      <c r="A586" s="161" t="s">
        <v>894</v>
      </c>
      <c r="B586" s="162">
        <v>0</v>
      </c>
      <c r="C586" s="163">
        <v>7.4536614946001681E-2</v>
      </c>
      <c r="D586" s="163">
        <v>0.34688193878716167</v>
      </c>
      <c r="E586" s="162">
        <v>4.3177719870659444E-3</v>
      </c>
      <c r="F586" s="163">
        <v>0.40155279479713285</v>
      </c>
      <c r="G586" s="164">
        <v>0.17271087948263777</v>
      </c>
      <c r="I586" s="34"/>
    </row>
    <row r="587" spans="1:9">
      <c r="A587" s="161" t="s">
        <v>895</v>
      </c>
      <c r="B587" s="162">
        <v>0</v>
      </c>
      <c r="C587" s="163">
        <v>7.4536614946001681E-2</v>
      </c>
      <c r="D587" s="163">
        <v>0.34688193878716167</v>
      </c>
      <c r="E587" s="162">
        <v>4.3177719870659444E-3</v>
      </c>
      <c r="F587" s="163">
        <v>0.40155279479713285</v>
      </c>
      <c r="G587" s="164">
        <v>0.17271087948263777</v>
      </c>
      <c r="I587" s="34"/>
    </row>
    <row r="588" spans="1:9">
      <c r="A588" s="161" t="s">
        <v>896</v>
      </c>
      <c r="B588" s="162">
        <v>0</v>
      </c>
      <c r="C588" s="163">
        <v>7.4536614946001681E-2</v>
      </c>
      <c r="D588" s="163">
        <v>0.34688193878716167</v>
      </c>
      <c r="E588" s="162">
        <v>4.3177719870659444E-3</v>
      </c>
      <c r="F588" s="163">
        <v>0.40155279479713285</v>
      </c>
      <c r="G588" s="164">
        <v>0.17271087948263777</v>
      </c>
      <c r="I588" s="34"/>
    </row>
    <row r="589" spans="1:9">
      <c r="A589" s="161" t="s">
        <v>897</v>
      </c>
      <c r="B589" s="162">
        <v>0</v>
      </c>
      <c r="C589" s="163">
        <v>7.4536614946001681E-2</v>
      </c>
      <c r="D589" s="163">
        <v>0.34688193878716167</v>
      </c>
      <c r="E589" s="162">
        <v>4.3177719870659444E-3</v>
      </c>
      <c r="F589" s="163">
        <v>0.40155279479713285</v>
      </c>
      <c r="G589" s="164">
        <v>0.17271087948263777</v>
      </c>
      <c r="I589" s="34"/>
    </row>
    <row r="590" spans="1:9">
      <c r="A590" s="161" t="s">
        <v>898</v>
      </c>
      <c r="B590" s="162">
        <v>0</v>
      </c>
      <c r="C590" s="163">
        <v>0</v>
      </c>
      <c r="D590" s="163">
        <v>0.51688672308894723</v>
      </c>
      <c r="E590" s="162">
        <v>0</v>
      </c>
      <c r="F590" s="163">
        <v>0</v>
      </c>
      <c r="G590" s="164">
        <v>0.48311327691105271</v>
      </c>
      <c r="I590" s="34"/>
    </row>
    <row r="591" spans="1:9">
      <c r="A591" s="161" t="s">
        <v>899</v>
      </c>
      <c r="B591" s="162">
        <v>0</v>
      </c>
      <c r="C591" s="163">
        <v>7.4536614946001681E-2</v>
      </c>
      <c r="D591" s="163">
        <v>0.34688193878716167</v>
      </c>
      <c r="E591" s="162">
        <v>4.3177719870659444E-3</v>
      </c>
      <c r="F591" s="163">
        <v>0.40155279479713285</v>
      </c>
      <c r="G591" s="164">
        <v>0.17271087948263777</v>
      </c>
      <c r="I591" s="34"/>
    </row>
    <row r="592" spans="1:9">
      <c r="A592" s="161" t="s">
        <v>900</v>
      </c>
      <c r="B592" s="162">
        <v>0</v>
      </c>
      <c r="C592" s="163">
        <v>0</v>
      </c>
      <c r="D592" s="163">
        <v>0.45804970605350248</v>
      </c>
      <c r="E592" s="162">
        <v>0</v>
      </c>
      <c r="F592" s="163">
        <v>0.27097514697324881</v>
      </c>
      <c r="G592" s="164">
        <v>0.27097514697324881</v>
      </c>
      <c r="I592" s="34"/>
    </row>
    <row r="593" spans="1:9">
      <c r="A593" s="161" t="s">
        <v>901</v>
      </c>
      <c r="B593" s="162">
        <v>0</v>
      </c>
      <c r="C593" s="163">
        <v>7.4536614946001681E-2</v>
      </c>
      <c r="D593" s="163">
        <v>0.34688193878716167</v>
      </c>
      <c r="E593" s="162">
        <v>4.3177719870659444E-3</v>
      </c>
      <c r="F593" s="163">
        <v>0.40155279479713285</v>
      </c>
      <c r="G593" s="164">
        <v>0.17271087948263777</v>
      </c>
      <c r="I593" s="34"/>
    </row>
    <row r="594" spans="1:9">
      <c r="A594" s="161" t="s">
        <v>902</v>
      </c>
      <c r="B594" s="162">
        <v>0</v>
      </c>
      <c r="C594" s="163">
        <v>7.4536614946001681E-2</v>
      </c>
      <c r="D594" s="163">
        <v>0.34688193878716167</v>
      </c>
      <c r="E594" s="162">
        <v>4.3177719870659444E-3</v>
      </c>
      <c r="F594" s="163">
        <v>0.40155279479713285</v>
      </c>
      <c r="G594" s="164">
        <v>0.17271087948263777</v>
      </c>
      <c r="I594" s="34"/>
    </row>
    <row r="595" spans="1:9">
      <c r="A595" s="161" t="s">
        <v>903</v>
      </c>
      <c r="B595" s="162">
        <v>0</v>
      </c>
      <c r="C595" s="163">
        <v>7.4536614946001681E-2</v>
      </c>
      <c r="D595" s="163">
        <v>0.34688193878716167</v>
      </c>
      <c r="E595" s="162">
        <v>4.3177719870659444E-3</v>
      </c>
      <c r="F595" s="163">
        <v>0.40155279479713285</v>
      </c>
      <c r="G595" s="164">
        <v>0.17271087948263777</v>
      </c>
      <c r="I595" s="34"/>
    </row>
    <row r="596" spans="1:9">
      <c r="A596" s="161" t="s">
        <v>904</v>
      </c>
      <c r="B596" s="162">
        <v>0</v>
      </c>
      <c r="C596" s="163">
        <v>7.4536614946001681E-2</v>
      </c>
      <c r="D596" s="163">
        <v>0.34688193878716167</v>
      </c>
      <c r="E596" s="162">
        <v>4.3177719870659444E-3</v>
      </c>
      <c r="F596" s="163">
        <v>0.40155279479713285</v>
      </c>
      <c r="G596" s="164">
        <v>0.17271087948263777</v>
      </c>
      <c r="I596" s="34"/>
    </row>
    <row r="597" spans="1:9">
      <c r="A597" s="161" t="s">
        <v>905</v>
      </c>
      <c r="B597" s="162">
        <v>0</v>
      </c>
      <c r="C597" s="163">
        <v>0</v>
      </c>
      <c r="D597" s="163">
        <v>0.26218708827404485</v>
      </c>
      <c r="E597" s="162">
        <v>0</v>
      </c>
      <c r="F597" s="163">
        <v>0.7378129117259552</v>
      </c>
      <c r="G597" s="164">
        <v>0</v>
      </c>
      <c r="I597" s="34"/>
    </row>
    <row r="598" spans="1:9">
      <c r="A598" s="161" t="s">
        <v>906</v>
      </c>
      <c r="B598" s="162">
        <v>0</v>
      </c>
      <c r="C598" s="163">
        <v>7.4536614946001681E-2</v>
      </c>
      <c r="D598" s="163">
        <v>0.34688193878716167</v>
      </c>
      <c r="E598" s="162">
        <v>4.3177719870659444E-3</v>
      </c>
      <c r="F598" s="163">
        <v>0.40155279479713285</v>
      </c>
      <c r="G598" s="164">
        <v>0.17271087948263777</v>
      </c>
      <c r="I598" s="34"/>
    </row>
    <row r="599" spans="1:9">
      <c r="A599" s="161" t="s">
        <v>907</v>
      </c>
      <c r="B599" s="162">
        <v>0</v>
      </c>
      <c r="C599" s="163">
        <v>7.4536614946001681E-2</v>
      </c>
      <c r="D599" s="163">
        <v>0.34688193878716167</v>
      </c>
      <c r="E599" s="162">
        <v>4.3177719870659444E-3</v>
      </c>
      <c r="F599" s="163">
        <v>0.40155279479713285</v>
      </c>
      <c r="G599" s="164">
        <v>0.17271087948263777</v>
      </c>
      <c r="I599" s="34"/>
    </row>
    <row r="600" spans="1:9">
      <c r="A600" s="161" t="s">
        <v>908</v>
      </c>
      <c r="B600" s="162">
        <v>0</v>
      </c>
      <c r="C600" s="163">
        <v>0</v>
      </c>
      <c r="D600" s="163">
        <v>0.13849710982658955</v>
      </c>
      <c r="E600" s="162">
        <v>0</v>
      </c>
      <c r="F600" s="163">
        <v>0</v>
      </c>
      <c r="G600" s="164">
        <v>0.86150289017341053</v>
      </c>
      <c r="I600" s="34"/>
    </row>
    <row r="601" spans="1:9">
      <c r="A601" s="161" t="s">
        <v>909</v>
      </c>
      <c r="B601" s="162">
        <v>0</v>
      </c>
      <c r="C601" s="163">
        <v>7.4536614946001681E-2</v>
      </c>
      <c r="D601" s="163">
        <v>0.34688193878716167</v>
      </c>
      <c r="E601" s="162">
        <v>4.3177719870659444E-3</v>
      </c>
      <c r="F601" s="163">
        <v>0.40155279479713285</v>
      </c>
      <c r="G601" s="164">
        <v>0.17271087948263777</v>
      </c>
      <c r="I601" s="34"/>
    </row>
    <row r="602" spans="1:9">
      <c r="A602" s="161" t="s">
        <v>910</v>
      </c>
      <c r="B602" s="162">
        <v>0</v>
      </c>
      <c r="C602" s="163">
        <v>7.4536614946001681E-2</v>
      </c>
      <c r="D602" s="163">
        <v>0.34688193878716167</v>
      </c>
      <c r="E602" s="162">
        <v>4.3177719870659444E-3</v>
      </c>
      <c r="F602" s="163">
        <v>0.40155279479713285</v>
      </c>
      <c r="G602" s="164">
        <v>0.17271087948263777</v>
      </c>
      <c r="I602" s="34"/>
    </row>
    <row r="603" spans="1:9">
      <c r="A603" s="161" t="s">
        <v>911</v>
      </c>
      <c r="B603" s="162">
        <v>0</v>
      </c>
      <c r="C603" s="163">
        <v>0</v>
      </c>
      <c r="D603" s="163">
        <v>0.44173515061926905</v>
      </c>
      <c r="E603" s="162">
        <v>0</v>
      </c>
      <c r="F603" s="163">
        <v>0.27913242469036548</v>
      </c>
      <c r="G603" s="164">
        <v>0.27913242469036548</v>
      </c>
      <c r="I603" s="34"/>
    </row>
    <row r="604" spans="1:9">
      <c r="A604" s="161" t="s">
        <v>912</v>
      </c>
      <c r="B604" s="162">
        <v>0</v>
      </c>
      <c r="C604" s="163">
        <v>0</v>
      </c>
      <c r="D604" s="163">
        <v>0.35034873566637303</v>
      </c>
      <c r="E604" s="162">
        <v>0</v>
      </c>
      <c r="F604" s="163">
        <v>0</v>
      </c>
      <c r="G604" s="164">
        <v>0.64965126433362697</v>
      </c>
      <c r="I604" s="34"/>
    </row>
    <row r="605" spans="1:9">
      <c r="A605" s="161" t="s">
        <v>913</v>
      </c>
      <c r="B605" s="162">
        <v>0</v>
      </c>
      <c r="C605" s="163">
        <v>0</v>
      </c>
      <c r="D605" s="163">
        <v>0.66873753206041608</v>
      </c>
      <c r="E605" s="162">
        <v>0</v>
      </c>
      <c r="F605" s="163">
        <v>0</v>
      </c>
      <c r="G605" s="164">
        <v>0.33126246793958392</v>
      </c>
      <c r="I605" s="34"/>
    </row>
    <row r="606" spans="1:9">
      <c r="A606" s="161" t="s">
        <v>914</v>
      </c>
      <c r="B606" s="162">
        <v>0</v>
      </c>
      <c r="C606" s="163">
        <v>0.60667259886687463</v>
      </c>
      <c r="D606" s="163">
        <v>0</v>
      </c>
      <c r="E606" s="162">
        <v>0</v>
      </c>
      <c r="F606" s="163">
        <v>0.39332740113312531</v>
      </c>
      <c r="G606" s="164">
        <v>0</v>
      </c>
      <c r="I606" s="34"/>
    </row>
    <row r="607" spans="1:9">
      <c r="A607" s="161" t="s">
        <v>915</v>
      </c>
      <c r="B607" s="162">
        <v>0</v>
      </c>
      <c r="C607" s="163">
        <v>7.4536614946001681E-2</v>
      </c>
      <c r="D607" s="163">
        <v>0.34688193878716167</v>
      </c>
      <c r="E607" s="162">
        <v>4.3177719870659444E-3</v>
      </c>
      <c r="F607" s="163">
        <v>0.40155279479713285</v>
      </c>
      <c r="G607" s="164">
        <v>0.17271087948263777</v>
      </c>
      <c r="I607" s="34"/>
    </row>
    <row r="608" spans="1:9">
      <c r="A608" s="161" t="s">
        <v>916</v>
      </c>
      <c r="B608" s="162">
        <v>0</v>
      </c>
      <c r="C608" s="163">
        <v>7.4536614946001681E-2</v>
      </c>
      <c r="D608" s="163">
        <v>0.34688193878716167</v>
      </c>
      <c r="E608" s="162">
        <v>4.3177719870659444E-3</v>
      </c>
      <c r="F608" s="163">
        <v>0.40155279479713285</v>
      </c>
      <c r="G608" s="164">
        <v>0.17271087948263777</v>
      </c>
      <c r="I608" s="34"/>
    </row>
    <row r="609" spans="1:9">
      <c r="A609" s="161" t="s">
        <v>917</v>
      </c>
      <c r="B609" s="162">
        <v>0</v>
      </c>
      <c r="C609" s="163">
        <v>0</v>
      </c>
      <c r="D609" s="163">
        <v>0.77096223791510066</v>
      </c>
      <c r="E609" s="162">
        <v>0</v>
      </c>
      <c r="F609" s="163">
        <v>0</v>
      </c>
      <c r="G609" s="164">
        <v>0.2290377620848994</v>
      </c>
      <c r="I609" s="34"/>
    </row>
    <row r="610" spans="1:9">
      <c r="A610" s="161" t="s">
        <v>918</v>
      </c>
      <c r="B610" s="162">
        <v>0</v>
      </c>
      <c r="C610" s="163">
        <v>7.4536614946001681E-2</v>
      </c>
      <c r="D610" s="163">
        <v>0.34688193878716167</v>
      </c>
      <c r="E610" s="162">
        <v>4.3177719870659444E-3</v>
      </c>
      <c r="F610" s="163">
        <v>0.40155279479713285</v>
      </c>
      <c r="G610" s="164">
        <v>0.17271087948263777</v>
      </c>
      <c r="I610" s="34"/>
    </row>
    <row r="611" spans="1:9">
      <c r="A611" s="161" t="s">
        <v>919</v>
      </c>
      <c r="B611" s="162">
        <v>0</v>
      </c>
      <c r="C611" s="163">
        <v>0</v>
      </c>
      <c r="D611" s="163">
        <v>0.26158439275968004</v>
      </c>
      <c r="E611" s="162">
        <v>0</v>
      </c>
      <c r="F611" s="163">
        <v>0.59073248579225601</v>
      </c>
      <c r="G611" s="164">
        <v>0.147683121448064</v>
      </c>
      <c r="I611" s="34"/>
    </row>
    <row r="612" spans="1:9">
      <c r="A612" s="161" t="s">
        <v>920</v>
      </c>
      <c r="B612" s="162">
        <v>0</v>
      </c>
      <c r="C612" s="163">
        <v>7.4536614946001681E-2</v>
      </c>
      <c r="D612" s="163">
        <v>0.34688193878716167</v>
      </c>
      <c r="E612" s="162">
        <v>4.3177719870659444E-3</v>
      </c>
      <c r="F612" s="163">
        <v>0.40155279479713285</v>
      </c>
      <c r="G612" s="164">
        <v>0.17271087948263777</v>
      </c>
      <c r="I612" s="34"/>
    </row>
    <row r="613" spans="1:9">
      <c r="A613" s="161" t="s">
        <v>921</v>
      </c>
      <c r="B613" s="162">
        <v>0</v>
      </c>
      <c r="C613" s="163">
        <v>7.4536614946001681E-2</v>
      </c>
      <c r="D613" s="163">
        <v>0.34688193878716167</v>
      </c>
      <c r="E613" s="162">
        <v>4.3177719870659444E-3</v>
      </c>
      <c r="F613" s="163">
        <v>0.40155279479713285</v>
      </c>
      <c r="G613" s="164">
        <v>0.17271087948263777</v>
      </c>
      <c r="I613" s="34"/>
    </row>
    <row r="614" spans="1:9">
      <c r="A614" s="161" t="s">
        <v>922</v>
      </c>
      <c r="B614" s="162">
        <v>0</v>
      </c>
      <c r="C614" s="163">
        <v>0</v>
      </c>
      <c r="D614" s="163">
        <v>0.73338981441582252</v>
      </c>
      <c r="E614" s="162">
        <v>0</v>
      </c>
      <c r="F614" s="163">
        <v>0.26661018558417748</v>
      </c>
      <c r="G614" s="164">
        <v>0</v>
      </c>
      <c r="I614" s="34"/>
    </row>
    <row r="615" spans="1:9">
      <c r="A615" s="161" t="s">
        <v>923</v>
      </c>
      <c r="B615" s="162">
        <v>0</v>
      </c>
      <c r="C615" s="163">
        <v>0</v>
      </c>
      <c r="D615" s="163">
        <v>0.3306943757790356</v>
      </c>
      <c r="E615" s="162">
        <v>0</v>
      </c>
      <c r="F615" s="163">
        <v>0.6693056242209644</v>
      </c>
      <c r="G615" s="164">
        <v>0</v>
      </c>
      <c r="I615" s="34"/>
    </row>
    <row r="616" spans="1:9">
      <c r="A616" s="161" t="s">
        <v>924</v>
      </c>
      <c r="B616" s="162">
        <v>0</v>
      </c>
      <c r="C616" s="163">
        <v>7.4536614946001681E-2</v>
      </c>
      <c r="D616" s="163">
        <v>0.34688193878716167</v>
      </c>
      <c r="E616" s="162">
        <v>4.3177719870659444E-3</v>
      </c>
      <c r="F616" s="163">
        <v>0.40155279479713285</v>
      </c>
      <c r="G616" s="164">
        <v>0.17271087948263777</v>
      </c>
      <c r="I616" s="34"/>
    </row>
    <row r="617" spans="1:9">
      <c r="A617" s="161" t="s">
        <v>925</v>
      </c>
      <c r="B617" s="162">
        <v>0</v>
      </c>
      <c r="C617" s="163">
        <v>7.4536614946001681E-2</v>
      </c>
      <c r="D617" s="163">
        <v>0.34688193878716167</v>
      </c>
      <c r="E617" s="162">
        <v>4.3177719870659444E-3</v>
      </c>
      <c r="F617" s="163">
        <v>0.40155279479713285</v>
      </c>
      <c r="G617" s="164">
        <v>0.17271087948263777</v>
      </c>
      <c r="I617" s="34"/>
    </row>
    <row r="618" spans="1:9">
      <c r="A618" s="161" t="s">
        <v>926</v>
      </c>
      <c r="B618" s="162">
        <v>0</v>
      </c>
      <c r="C618" s="163">
        <v>5.7471955865270093E-3</v>
      </c>
      <c r="D618" s="163">
        <v>0.20689904111497232</v>
      </c>
      <c r="E618" s="162">
        <v>0</v>
      </c>
      <c r="F618" s="163">
        <v>0.17023865152400017</v>
      </c>
      <c r="G618" s="164">
        <v>0.61711511177450051</v>
      </c>
      <c r="I618" s="34"/>
    </row>
    <row r="619" spans="1:9">
      <c r="A619" s="161" t="s">
        <v>927</v>
      </c>
      <c r="B619" s="162">
        <v>0</v>
      </c>
      <c r="C619" s="163">
        <v>5.7471955865270093E-3</v>
      </c>
      <c r="D619" s="163">
        <v>0.20689904111497232</v>
      </c>
      <c r="E619" s="162">
        <v>0</v>
      </c>
      <c r="F619" s="163">
        <v>0.17023865152400017</v>
      </c>
      <c r="G619" s="164">
        <v>0.61711511177450051</v>
      </c>
      <c r="I619" s="34"/>
    </row>
    <row r="620" spans="1:9">
      <c r="A620" s="161" t="s">
        <v>928</v>
      </c>
      <c r="B620" s="162">
        <v>0</v>
      </c>
      <c r="C620" s="163">
        <v>0</v>
      </c>
      <c r="D620" s="163">
        <v>0.26335766107452546</v>
      </c>
      <c r="E620" s="162">
        <v>0</v>
      </c>
      <c r="F620" s="163">
        <v>0</v>
      </c>
      <c r="G620" s="164">
        <v>0.73664233892547459</v>
      </c>
      <c r="I620" s="34"/>
    </row>
    <row r="621" spans="1:9">
      <c r="A621" s="161" t="s">
        <v>929</v>
      </c>
      <c r="B621" s="162">
        <v>0</v>
      </c>
      <c r="C621" s="163">
        <v>5.7471955865270093E-3</v>
      </c>
      <c r="D621" s="163">
        <v>0.20689904111497232</v>
      </c>
      <c r="E621" s="162">
        <v>0</v>
      </c>
      <c r="F621" s="163">
        <v>0.17023865152400017</v>
      </c>
      <c r="G621" s="164">
        <v>0.61711511177450051</v>
      </c>
      <c r="I621" s="34"/>
    </row>
    <row r="622" spans="1:9">
      <c r="A622" s="161" t="s">
        <v>930</v>
      </c>
      <c r="B622" s="162">
        <v>0</v>
      </c>
      <c r="C622" s="163">
        <v>0</v>
      </c>
      <c r="D622" s="163">
        <v>0.28267417423261143</v>
      </c>
      <c r="E622" s="162">
        <v>0</v>
      </c>
      <c r="F622" s="163">
        <v>0.28693033030695542</v>
      </c>
      <c r="G622" s="164">
        <v>0.43039549546043315</v>
      </c>
      <c r="I622" s="34"/>
    </row>
    <row r="623" spans="1:9">
      <c r="A623" s="161" t="s">
        <v>931</v>
      </c>
      <c r="B623" s="162">
        <v>0</v>
      </c>
      <c r="C623" s="163">
        <v>0</v>
      </c>
      <c r="D623" s="163">
        <v>0.20122380236808374</v>
      </c>
      <c r="E623" s="162">
        <v>0</v>
      </c>
      <c r="F623" s="163">
        <v>0.3993880988159581</v>
      </c>
      <c r="G623" s="164">
        <v>0.3993880988159581</v>
      </c>
      <c r="I623" s="34"/>
    </row>
    <row r="624" spans="1:9">
      <c r="A624" s="161" t="s">
        <v>932</v>
      </c>
      <c r="B624" s="162">
        <v>0</v>
      </c>
      <c r="C624" s="163">
        <v>5.7471955865270093E-3</v>
      </c>
      <c r="D624" s="163">
        <v>0.20689904111497232</v>
      </c>
      <c r="E624" s="162">
        <v>0</v>
      </c>
      <c r="F624" s="163">
        <v>0.17023865152400017</v>
      </c>
      <c r="G624" s="164">
        <v>0.61711511177450051</v>
      </c>
      <c r="I624" s="34"/>
    </row>
    <row r="625" spans="1:9">
      <c r="A625" s="161" t="s">
        <v>933</v>
      </c>
      <c r="B625" s="162">
        <v>0</v>
      </c>
      <c r="C625" s="163">
        <v>5.7471955865270093E-3</v>
      </c>
      <c r="D625" s="163">
        <v>0.20689904111497232</v>
      </c>
      <c r="E625" s="162">
        <v>0</v>
      </c>
      <c r="F625" s="163">
        <v>0.17023865152400017</v>
      </c>
      <c r="G625" s="164">
        <v>0.61711511177450051</v>
      </c>
      <c r="I625" s="34"/>
    </row>
    <row r="626" spans="1:9">
      <c r="A626" s="161" t="s">
        <v>934</v>
      </c>
      <c r="B626" s="162">
        <v>0</v>
      </c>
      <c r="C626" s="163">
        <v>0</v>
      </c>
      <c r="D626" s="163">
        <v>0.37342931669742763</v>
      </c>
      <c r="E626" s="162">
        <v>0</v>
      </c>
      <c r="F626" s="163">
        <v>0</v>
      </c>
      <c r="G626" s="164">
        <v>0.62657068330257237</v>
      </c>
      <c r="I626" s="34"/>
    </row>
    <row r="627" spans="1:9">
      <c r="A627" s="161" t="s">
        <v>935</v>
      </c>
      <c r="B627" s="162">
        <v>0</v>
      </c>
      <c r="C627" s="163">
        <v>5.7471955865270093E-3</v>
      </c>
      <c r="D627" s="163">
        <v>0.20689904111497232</v>
      </c>
      <c r="E627" s="162">
        <v>0</v>
      </c>
      <c r="F627" s="163">
        <v>0.17023865152400017</v>
      </c>
      <c r="G627" s="164">
        <v>0.61711511177450051</v>
      </c>
      <c r="I627" s="34"/>
    </row>
    <row r="628" spans="1:9">
      <c r="A628" s="161" t="s">
        <v>936</v>
      </c>
      <c r="B628" s="162">
        <v>0</v>
      </c>
      <c r="C628" s="163">
        <v>5.7471955865270093E-3</v>
      </c>
      <c r="D628" s="163">
        <v>0.20689904111497232</v>
      </c>
      <c r="E628" s="162">
        <v>0</v>
      </c>
      <c r="F628" s="163">
        <v>0.17023865152400017</v>
      </c>
      <c r="G628" s="164">
        <v>0.61711511177450051</v>
      </c>
      <c r="I628" s="34"/>
    </row>
    <row r="629" spans="1:9">
      <c r="A629" s="161" t="s">
        <v>937</v>
      </c>
      <c r="B629" s="162">
        <v>0</v>
      </c>
      <c r="C629" s="163">
        <v>5.7471955865270093E-3</v>
      </c>
      <c r="D629" s="163">
        <v>0.20689904111497232</v>
      </c>
      <c r="E629" s="162">
        <v>0</v>
      </c>
      <c r="F629" s="163">
        <v>0.17023865152400017</v>
      </c>
      <c r="G629" s="164">
        <v>0.61711511177450051</v>
      </c>
      <c r="I629" s="34"/>
    </row>
    <row r="630" spans="1:9">
      <c r="A630" s="161" t="s">
        <v>938</v>
      </c>
      <c r="B630" s="162">
        <v>0</v>
      </c>
      <c r="C630" s="163">
        <v>5.7471955865270093E-3</v>
      </c>
      <c r="D630" s="163">
        <v>0.20689904111497232</v>
      </c>
      <c r="E630" s="162">
        <v>0</v>
      </c>
      <c r="F630" s="163">
        <v>0.17023865152400017</v>
      </c>
      <c r="G630" s="164">
        <v>0.61711511177450051</v>
      </c>
      <c r="I630" s="34"/>
    </row>
    <row r="631" spans="1:9">
      <c r="A631" s="161" t="s">
        <v>939</v>
      </c>
      <c r="B631" s="162">
        <v>0</v>
      </c>
      <c r="C631" s="163">
        <v>0</v>
      </c>
      <c r="D631" s="163">
        <v>0.21264623670149932</v>
      </c>
      <c r="E631" s="162">
        <v>0</v>
      </c>
      <c r="F631" s="163">
        <v>0</v>
      </c>
      <c r="G631" s="164">
        <v>0.78735376329850071</v>
      </c>
      <c r="I631" s="34"/>
    </row>
    <row r="632" spans="1:9">
      <c r="A632" s="161" t="s">
        <v>940</v>
      </c>
      <c r="B632" s="162">
        <v>0</v>
      </c>
      <c r="C632" s="163">
        <v>5.7471955865270093E-3</v>
      </c>
      <c r="D632" s="163">
        <v>0.20689904111497232</v>
      </c>
      <c r="E632" s="162">
        <v>0</v>
      </c>
      <c r="F632" s="163">
        <v>0.17023865152400017</v>
      </c>
      <c r="G632" s="164">
        <v>0.61711511177450051</v>
      </c>
      <c r="I632" s="34"/>
    </row>
    <row r="633" spans="1:9">
      <c r="A633" s="161" t="s">
        <v>941</v>
      </c>
      <c r="B633" s="162">
        <v>0</v>
      </c>
      <c r="C633" s="163">
        <v>5.7471955865270093E-3</v>
      </c>
      <c r="D633" s="163">
        <v>0.20689904111497232</v>
      </c>
      <c r="E633" s="162">
        <v>0</v>
      </c>
      <c r="F633" s="163">
        <v>0.17023865152400017</v>
      </c>
      <c r="G633" s="164">
        <v>0.61711511177450051</v>
      </c>
      <c r="I633" s="34"/>
    </row>
    <row r="634" spans="1:9">
      <c r="A634" s="161" t="s">
        <v>942</v>
      </c>
      <c r="B634" s="162">
        <v>0</v>
      </c>
      <c r="C634" s="163">
        <v>0</v>
      </c>
      <c r="D634" s="163">
        <v>0.21264623670149932</v>
      </c>
      <c r="E634" s="162">
        <v>0</v>
      </c>
      <c r="F634" s="163">
        <v>0</v>
      </c>
      <c r="G634" s="164">
        <v>0.78735376329850071</v>
      </c>
      <c r="I634" s="34"/>
    </row>
    <row r="635" spans="1:9">
      <c r="A635" s="161" t="s">
        <v>943</v>
      </c>
      <c r="B635" s="162">
        <v>0</v>
      </c>
      <c r="C635" s="163">
        <v>5.7471955865270093E-3</v>
      </c>
      <c r="D635" s="163">
        <v>0.20689904111497232</v>
      </c>
      <c r="E635" s="162">
        <v>0</v>
      </c>
      <c r="F635" s="163">
        <v>0.17023865152400017</v>
      </c>
      <c r="G635" s="164">
        <v>0.61711511177450051</v>
      </c>
      <c r="I635" s="34"/>
    </row>
    <row r="636" spans="1:9">
      <c r="A636" s="161" t="s">
        <v>944</v>
      </c>
      <c r="B636" s="162">
        <v>0</v>
      </c>
      <c r="C636" s="163">
        <v>5.7471955865270093E-3</v>
      </c>
      <c r="D636" s="163">
        <v>0.20689904111497232</v>
      </c>
      <c r="E636" s="162">
        <v>0</v>
      </c>
      <c r="F636" s="163">
        <v>0.17023865152400017</v>
      </c>
      <c r="G636" s="164">
        <v>0.61711511177450051</v>
      </c>
      <c r="I636" s="34"/>
    </row>
    <row r="637" spans="1:9">
      <c r="A637" s="161" t="s">
        <v>945</v>
      </c>
      <c r="B637" s="162">
        <v>0</v>
      </c>
      <c r="C637" s="163">
        <v>5.7471955865270093E-3</v>
      </c>
      <c r="D637" s="163">
        <v>0.20689904111497232</v>
      </c>
      <c r="E637" s="162">
        <v>0</v>
      </c>
      <c r="F637" s="163">
        <v>0.17023865152400017</v>
      </c>
      <c r="G637" s="164">
        <v>0.61711511177450051</v>
      </c>
      <c r="I637" s="34"/>
    </row>
    <row r="638" spans="1:9">
      <c r="A638" s="161" t="s">
        <v>946</v>
      </c>
      <c r="B638" s="162">
        <v>0</v>
      </c>
      <c r="C638" s="163">
        <v>5.7471955865270093E-3</v>
      </c>
      <c r="D638" s="163">
        <v>0.20689904111497232</v>
      </c>
      <c r="E638" s="162">
        <v>0</v>
      </c>
      <c r="F638" s="163">
        <v>0.17023865152400017</v>
      </c>
      <c r="G638" s="164">
        <v>0.61711511177450051</v>
      </c>
      <c r="I638" s="34"/>
    </row>
    <row r="639" spans="1:9">
      <c r="A639" s="161" t="s">
        <v>947</v>
      </c>
      <c r="B639" s="162">
        <v>0</v>
      </c>
      <c r="C639" s="163">
        <v>0</v>
      </c>
      <c r="D639" s="163">
        <v>0.21264623670149932</v>
      </c>
      <c r="E639" s="162">
        <v>0</v>
      </c>
      <c r="F639" s="163">
        <v>0</v>
      </c>
      <c r="G639" s="164">
        <v>0.78735376329850071</v>
      </c>
      <c r="I639" s="34"/>
    </row>
    <row r="640" spans="1:9">
      <c r="A640" s="161" t="s">
        <v>948</v>
      </c>
      <c r="B640" s="162">
        <v>0</v>
      </c>
      <c r="C640" s="163">
        <v>5.7471955865270093E-3</v>
      </c>
      <c r="D640" s="163">
        <v>0.20689904111497232</v>
      </c>
      <c r="E640" s="162">
        <v>0</v>
      </c>
      <c r="F640" s="163">
        <v>0.17023865152400017</v>
      </c>
      <c r="G640" s="164">
        <v>0.61711511177450051</v>
      </c>
      <c r="I640" s="34"/>
    </row>
    <row r="641" spans="1:9">
      <c r="A641" s="161" t="s">
        <v>949</v>
      </c>
      <c r="B641" s="162">
        <v>0</v>
      </c>
      <c r="C641" s="163">
        <v>5.7471955865270093E-3</v>
      </c>
      <c r="D641" s="163">
        <v>0.20689904111497232</v>
      </c>
      <c r="E641" s="162">
        <v>0</v>
      </c>
      <c r="F641" s="163">
        <v>0.17023865152400017</v>
      </c>
      <c r="G641" s="164">
        <v>0.61711511177450051</v>
      </c>
      <c r="I641" s="34"/>
    </row>
    <row r="642" spans="1:9">
      <c r="A642" s="161" t="s">
        <v>950</v>
      </c>
      <c r="B642" s="162">
        <v>0</v>
      </c>
      <c r="C642" s="163">
        <v>0</v>
      </c>
      <c r="D642" s="163">
        <v>0.21264623670149932</v>
      </c>
      <c r="E642" s="162">
        <v>0</v>
      </c>
      <c r="F642" s="163">
        <v>0</v>
      </c>
      <c r="G642" s="164">
        <v>0.78735376329850071</v>
      </c>
      <c r="I642" s="34"/>
    </row>
    <row r="643" spans="1:9">
      <c r="A643" s="161" t="s">
        <v>951</v>
      </c>
      <c r="B643" s="162">
        <v>0</v>
      </c>
      <c r="C643" s="163">
        <v>5.7471955865270093E-3</v>
      </c>
      <c r="D643" s="163">
        <v>0.20689904111497232</v>
      </c>
      <c r="E643" s="162">
        <v>0</v>
      </c>
      <c r="F643" s="163">
        <v>0.17023865152400017</v>
      </c>
      <c r="G643" s="164">
        <v>0.61711511177450051</v>
      </c>
      <c r="I643" s="34"/>
    </row>
    <row r="644" spans="1:9">
      <c r="A644" s="161" t="s">
        <v>952</v>
      </c>
      <c r="B644" s="162">
        <v>0</v>
      </c>
      <c r="C644" s="163">
        <v>5.7471955865270093E-3</v>
      </c>
      <c r="D644" s="163">
        <v>0.20689904111497232</v>
      </c>
      <c r="E644" s="162">
        <v>0</v>
      </c>
      <c r="F644" s="163">
        <v>0.17023865152400017</v>
      </c>
      <c r="G644" s="164">
        <v>0.61711511177450051</v>
      </c>
      <c r="I644" s="34"/>
    </row>
    <row r="645" spans="1:9">
      <c r="A645" s="161" t="s">
        <v>953</v>
      </c>
      <c r="B645" s="162">
        <v>0</v>
      </c>
      <c r="C645" s="163">
        <v>5.7471955865270093E-3</v>
      </c>
      <c r="D645" s="163">
        <v>0.20689904111497232</v>
      </c>
      <c r="E645" s="162">
        <v>0</v>
      </c>
      <c r="F645" s="163">
        <v>0.17023865152400017</v>
      </c>
      <c r="G645" s="164">
        <v>0.61711511177450051</v>
      </c>
      <c r="I645" s="34"/>
    </row>
    <row r="646" spans="1:9">
      <c r="A646" s="161" t="s">
        <v>954</v>
      </c>
      <c r="B646" s="162">
        <v>0</v>
      </c>
      <c r="C646" s="163">
        <v>5.7471955865270093E-3</v>
      </c>
      <c r="D646" s="163">
        <v>0.20689904111497232</v>
      </c>
      <c r="E646" s="162">
        <v>0</v>
      </c>
      <c r="F646" s="163">
        <v>0.17023865152400017</v>
      </c>
      <c r="G646" s="164">
        <v>0.61711511177450051</v>
      </c>
      <c r="I646" s="34"/>
    </row>
    <row r="647" spans="1:9">
      <c r="A647" s="161" t="s">
        <v>955</v>
      </c>
      <c r="B647" s="162">
        <v>0</v>
      </c>
      <c r="C647" s="163">
        <v>5.7471955865270093E-3</v>
      </c>
      <c r="D647" s="163">
        <v>0.20689904111497232</v>
      </c>
      <c r="E647" s="162">
        <v>0</v>
      </c>
      <c r="F647" s="163">
        <v>0.17023865152400017</v>
      </c>
      <c r="G647" s="164">
        <v>0.61711511177450051</v>
      </c>
      <c r="I647" s="34"/>
    </row>
    <row r="648" spans="1:9">
      <c r="A648" s="161" t="s">
        <v>956</v>
      </c>
      <c r="B648" s="162">
        <v>0</v>
      </c>
      <c r="C648" s="163">
        <v>0</v>
      </c>
      <c r="D648" s="163">
        <v>0.18843420730213181</v>
      </c>
      <c r="E648" s="162">
        <v>0</v>
      </c>
      <c r="F648" s="163">
        <v>0</v>
      </c>
      <c r="G648" s="164">
        <v>0.81156579269786822</v>
      </c>
      <c r="I648" s="34"/>
    </row>
    <row r="649" spans="1:9">
      <c r="A649" s="161" t="s">
        <v>957</v>
      </c>
      <c r="B649" s="162">
        <v>0</v>
      </c>
      <c r="C649" s="163">
        <v>5.7471955865270093E-3</v>
      </c>
      <c r="D649" s="163">
        <v>0.20689904111497232</v>
      </c>
      <c r="E649" s="162">
        <v>0</v>
      </c>
      <c r="F649" s="163">
        <v>0.17023865152400017</v>
      </c>
      <c r="G649" s="164">
        <v>0.61711511177450051</v>
      </c>
      <c r="I649" s="34"/>
    </row>
    <row r="650" spans="1:9">
      <c r="A650" s="161" t="s">
        <v>958</v>
      </c>
      <c r="B650" s="162">
        <v>0</v>
      </c>
      <c r="C650" s="163">
        <v>5.7471955865270093E-3</v>
      </c>
      <c r="D650" s="163">
        <v>0.20689904111497232</v>
      </c>
      <c r="E650" s="162">
        <v>0</v>
      </c>
      <c r="F650" s="163">
        <v>0.17023865152400017</v>
      </c>
      <c r="G650" s="164">
        <v>0.61711511177450051</v>
      </c>
      <c r="I650" s="34"/>
    </row>
    <row r="651" spans="1:9">
      <c r="A651" s="161" t="s">
        <v>959</v>
      </c>
      <c r="B651" s="162">
        <v>0</v>
      </c>
      <c r="C651" s="163">
        <v>5.7471955865270093E-3</v>
      </c>
      <c r="D651" s="163">
        <v>0.20689904111497232</v>
      </c>
      <c r="E651" s="162">
        <v>0</v>
      </c>
      <c r="F651" s="163">
        <v>0.17023865152400017</v>
      </c>
      <c r="G651" s="164">
        <v>0.61711511177450051</v>
      </c>
      <c r="I651" s="34"/>
    </row>
    <row r="652" spans="1:9">
      <c r="A652" s="161" t="s">
        <v>960</v>
      </c>
      <c r="B652" s="162">
        <v>0</v>
      </c>
      <c r="C652" s="163">
        <v>5.7471955865270093E-3</v>
      </c>
      <c r="D652" s="163">
        <v>0.20689904111497232</v>
      </c>
      <c r="E652" s="162">
        <v>0</v>
      </c>
      <c r="F652" s="163">
        <v>0.17023865152400017</v>
      </c>
      <c r="G652" s="164">
        <v>0.61711511177450051</v>
      </c>
      <c r="I652" s="34"/>
    </row>
    <row r="653" spans="1:9">
      <c r="A653" s="161" t="s">
        <v>961</v>
      </c>
      <c r="B653" s="162">
        <v>0</v>
      </c>
      <c r="C653" s="163">
        <v>5.7471955865270093E-3</v>
      </c>
      <c r="D653" s="163">
        <v>0.20689904111497232</v>
      </c>
      <c r="E653" s="162">
        <v>0</v>
      </c>
      <c r="F653" s="163">
        <v>0.17023865152400017</v>
      </c>
      <c r="G653" s="164">
        <v>0.61711511177450051</v>
      </c>
      <c r="I653" s="34"/>
    </row>
    <row r="654" spans="1:9">
      <c r="A654" s="161" t="s">
        <v>962</v>
      </c>
      <c r="B654" s="162">
        <v>0</v>
      </c>
      <c r="C654" s="163">
        <v>0</v>
      </c>
      <c r="D654" s="163">
        <v>0.21742411250214372</v>
      </c>
      <c r="E654" s="162">
        <v>0</v>
      </c>
      <c r="F654" s="163">
        <v>0</v>
      </c>
      <c r="G654" s="164">
        <v>0.78257588749785623</v>
      </c>
      <c r="I654" s="34"/>
    </row>
    <row r="655" spans="1:9">
      <c r="A655" s="161" t="s">
        <v>963</v>
      </c>
      <c r="B655" s="162">
        <v>0</v>
      </c>
      <c r="C655" s="163">
        <v>5.7471955865270093E-3</v>
      </c>
      <c r="D655" s="163">
        <v>0.20689904111497232</v>
      </c>
      <c r="E655" s="162">
        <v>0</v>
      </c>
      <c r="F655" s="163">
        <v>0.17023865152400017</v>
      </c>
      <c r="G655" s="164">
        <v>0.61711511177450051</v>
      </c>
      <c r="I655" s="34"/>
    </row>
    <row r="656" spans="1:9">
      <c r="A656" s="161" t="s">
        <v>964</v>
      </c>
      <c r="B656" s="162">
        <v>0</v>
      </c>
      <c r="C656" s="163">
        <v>8.7715553272246765E-3</v>
      </c>
      <c r="D656" s="163">
        <v>0.27191821514396497</v>
      </c>
      <c r="E656" s="162">
        <v>0</v>
      </c>
      <c r="F656" s="163">
        <v>0.17982755738220255</v>
      </c>
      <c r="G656" s="164">
        <v>0.53948267214660761</v>
      </c>
      <c r="I656" s="34"/>
    </row>
    <row r="657" spans="1:9">
      <c r="A657" s="161" t="s">
        <v>965</v>
      </c>
      <c r="B657" s="162">
        <v>0</v>
      </c>
      <c r="C657" s="163">
        <v>8.7715553272246765E-3</v>
      </c>
      <c r="D657" s="163">
        <v>0.27191821514396497</v>
      </c>
      <c r="E657" s="162">
        <v>0</v>
      </c>
      <c r="F657" s="163">
        <v>0.17982755738220255</v>
      </c>
      <c r="G657" s="164">
        <v>0.53948267214660761</v>
      </c>
      <c r="I657" s="34"/>
    </row>
    <row r="658" spans="1:9">
      <c r="A658" s="161" t="s">
        <v>966</v>
      </c>
      <c r="B658" s="162">
        <v>0</v>
      </c>
      <c r="C658" s="163">
        <v>0</v>
      </c>
      <c r="D658" s="163">
        <v>0.20634705109762452</v>
      </c>
      <c r="E658" s="162">
        <v>0</v>
      </c>
      <c r="F658" s="163">
        <v>0.26455098296745849</v>
      </c>
      <c r="G658" s="164">
        <v>0.52910196593491698</v>
      </c>
      <c r="I658" s="34"/>
    </row>
    <row r="659" spans="1:9">
      <c r="A659" s="161" t="s">
        <v>967</v>
      </c>
      <c r="B659" s="162">
        <v>0</v>
      </c>
      <c r="C659" s="163">
        <v>8.7715553272246765E-3</v>
      </c>
      <c r="D659" s="163">
        <v>0.27191821514396497</v>
      </c>
      <c r="E659" s="162">
        <v>0</v>
      </c>
      <c r="F659" s="163">
        <v>0.17982755738220255</v>
      </c>
      <c r="G659" s="164">
        <v>0.53948267214660761</v>
      </c>
      <c r="I659" s="34"/>
    </row>
    <row r="660" spans="1:9">
      <c r="A660" s="161" t="s">
        <v>968</v>
      </c>
      <c r="B660" s="162">
        <v>0</v>
      </c>
      <c r="C660" s="163">
        <v>8.7715553272246765E-3</v>
      </c>
      <c r="D660" s="163">
        <v>0.27191821514396497</v>
      </c>
      <c r="E660" s="162">
        <v>0</v>
      </c>
      <c r="F660" s="163">
        <v>0.17982755738220255</v>
      </c>
      <c r="G660" s="164">
        <v>0.53948267214660761</v>
      </c>
      <c r="I660" s="34"/>
    </row>
    <row r="661" spans="1:9">
      <c r="A661" s="161" t="s">
        <v>969</v>
      </c>
      <c r="B661" s="162">
        <v>0</v>
      </c>
      <c r="C661" s="163">
        <v>0</v>
      </c>
      <c r="D661" s="163">
        <v>0.20751740555178708</v>
      </c>
      <c r="E661" s="162">
        <v>0</v>
      </c>
      <c r="F661" s="163">
        <v>0.79248259444821301</v>
      </c>
      <c r="G661" s="164">
        <v>0</v>
      </c>
      <c r="I661" s="34"/>
    </row>
    <row r="662" spans="1:9">
      <c r="A662" s="161" t="s">
        <v>970</v>
      </c>
      <c r="B662" s="162">
        <v>0</v>
      </c>
      <c r="C662" s="163">
        <v>0</v>
      </c>
      <c r="D662" s="163">
        <v>0.13278715489093332</v>
      </c>
      <c r="E662" s="162">
        <v>0</v>
      </c>
      <c r="F662" s="163">
        <v>0</v>
      </c>
      <c r="G662" s="164">
        <v>0.86721284510906671</v>
      </c>
      <c r="I662" s="34"/>
    </row>
    <row r="663" spans="1:9">
      <c r="A663" s="161" t="s">
        <v>971</v>
      </c>
      <c r="B663" s="162">
        <v>0</v>
      </c>
      <c r="C663" s="163">
        <v>8.7715553272246765E-3</v>
      </c>
      <c r="D663" s="163">
        <v>0.27191821514396497</v>
      </c>
      <c r="E663" s="162">
        <v>0</v>
      </c>
      <c r="F663" s="163">
        <v>0.17982755738220255</v>
      </c>
      <c r="G663" s="164">
        <v>0.53948267214660761</v>
      </c>
      <c r="I663" s="34"/>
    </row>
    <row r="664" spans="1:9">
      <c r="A664" s="161" t="s">
        <v>972</v>
      </c>
      <c r="B664" s="162">
        <v>0</v>
      </c>
      <c r="C664" s="163">
        <v>0</v>
      </c>
      <c r="D664" s="163">
        <v>0.28977307443207512</v>
      </c>
      <c r="E664" s="162">
        <v>0</v>
      </c>
      <c r="F664" s="163">
        <v>0</v>
      </c>
      <c r="G664" s="164">
        <v>0.71022692556792488</v>
      </c>
      <c r="I664" s="34"/>
    </row>
    <row r="665" spans="1:9">
      <c r="A665" s="161" t="s">
        <v>973</v>
      </c>
      <c r="B665" s="162">
        <v>0</v>
      </c>
      <c r="C665" s="163">
        <v>8.7715553272246765E-3</v>
      </c>
      <c r="D665" s="163">
        <v>0.27191821514396497</v>
      </c>
      <c r="E665" s="162">
        <v>0</v>
      </c>
      <c r="F665" s="163">
        <v>0.17982755738220255</v>
      </c>
      <c r="G665" s="164">
        <v>0.53948267214660761</v>
      </c>
      <c r="I665" s="34"/>
    </row>
    <row r="666" spans="1:9">
      <c r="A666" s="161" t="s">
        <v>974</v>
      </c>
      <c r="B666" s="162">
        <v>0</v>
      </c>
      <c r="C666" s="163">
        <v>8.7715553272246765E-3</v>
      </c>
      <c r="D666" s="163">
        <v>0.27191821514396497</v>
      </c>
      <c r="E666" s="162">
        <v>0</v>
      </c>
      <c r="F666" s="163">
        <v>0.17982755738220255</v>
      </c>
      <c r="G666" s="164">
        <v>0.53948267214660761</v>
      </c>
      <c r="I666" s="34"/>
    </row>
    <row r="667" spans="1:9">
      <c r="A667" s="161" t="s">
        <v>975</v>
      </c>
      <c r="B667" s="162">
        <v>0</v>
      </c>
      <c r="C667" s="163">
        <v>8.7715553272246765E-3</v>
      </c>
      <c r="D667" s="163">
        <v>0.27191821514396497</v>
      </c>
      <c r="E667" s="162">
        <v>0</v>
      </c>
      <c r="F667" s="163">
        <v>0.17982755738220255</v>
      </c>
      <c r="G667" s="164">
        <v>0.53948267214660761</v>
      </c>
      <c r="I667" s="34"/>
    </row>
    <row r="668" spans="1:9">
      <c r="A668" s="161" t="s">
        <v>976</v>
      </c>
      <c r="B668" s="162">
        <v>0</v>
      </c>
      <c r="C668" s="163">
        <v>0</v>
      </c>
      <c r="D668" s="163">
        <v>0.15390108761811705</v>
      </c>
      <c r="E668" s="162">
        <v>0</v>
      </c>
      <c r="F668" s="163">
        <v>0.21152472809547074</v>
      </c>
      <c r="G668" s="164">
        <v>0.63457418428641221</v>
      </c>
      <c r="I668" s="34"/>
    </row>
    <row r="669" spans="1:9">
      <c r="A669" s="161" t="s">
        <v>977</v>
      </c>
      <c r="B669" s="162">
        <v>0</v>
      </c>
      <c r="C669" s="163">
        <v>8.7715553272246765E-3</v>
      </c>
      <c r="D669" s="163">
        <v>0.27191821514396497</v>
      </c>
      <c r="E669" s="162">
        <v>0</v>
      </c>
      <c r="F669" s="163">
        <v>0.17982755738220255</v>
      </c>
      <c r="G669" s="164">
        <v>0.53948267214660761</v>
      </c>
      <c r="I669" s="34"/>
    </row>
    <row r="670" spans="1:9">
      <c r="A670" s="161" t="s">
        <v>978</v>
      </c>
      <c r="B670" s="162">
        <v>0</v>
      </c>
      <c r="C670" s="163">
        <v>0</v>
      </c>
      <c r="D670" s="163">
        <v>0.68487410268556648</v>
      </c>
      <c r="E670" s="162">
        <v>0</v>
      </c>
      <c r="F670" s="163">
        <v>0</v>
      </c>
      <c r="G670" s="164">
        <v>0.31512589731443352</v>
      </c>
      <c r="I670" s="34"/>
    </row>
    <row r="671" spans="1:9">
      <c r="A671" s="161" t="s">
        <v>979</v>
      </c>
      <c r="B671" s="162">
        <v>0</v>
      </c>
      <c r="C671" s="163">
        <v>8.7715553272246765E-3</v>
      </c>
      <c r="D671" s="163">
        <v>0.27191821514396497</v>
      </c>
      <c r="E671" s="162">
        <v>0</v>
      </c>
      <c r="F671" s="163">
        <v>0.17982755738220255</v>
      </c>
      <c r="G671" s="164">
        <v>0.53948267214660761</v>
      </c>
      <c r="I671" s="34"/>
    </row>
    <row r="672" spans="1:9">
      <c r="A672" s="161" t="s">
        <v>980</v>
      </c>
      <c r="B672" s="162">
        <v>0</v>
      </c>
      <c r="C672" s="163">
        <v>0</v>
      </c>
      <c r="D672" s="163">
        <v>0.11753213500880773</v>
      </c>
      <c r="E672" s="162">
        <v>0</v>
      </c>
      <c r="F672" s="163">
        <v>0</v>
      </c>
      <c r="G672" s="164">
        <v>0.88246786499119223</v>
      </c>
      <c r="I672" s="34"/>
    </row>
    <row r="673" spans="1:9">
      <c r="A673" s="161" t="s">
        <v>981</v>
      </c>
      <c r="B673" s="162">
        <v>0</v>
      </c>
      <c r="C673" s="163">
        <v>0</v>
      </c>
      <c r="D673" s="163">
        <v>0.57148003716367812</v>
      </c>
      <c r="E673" s="162">
        <v>0</v>
      </c>
      <c r="F673" s="163">
        <v>0</v>
      </c>
      <c r="G673" s="164">
        <v>0.42851996283632182</v>
      </c>
      <c r="I673" s="34"/>
    </row>
    <row r="674" spans="1:9">
      <c r="A674" s="161" t="s">
        <v>982</v>
      </c>
      <c r="B674" s="162">
        <v>0</v>
      </c>
      <c r="C674" s="163">
        <v>0</v>
      </c>
      <c r="D674" s="163">
        <v>0.6060888845651482</v>
      </c>
      <c r="E674" s="162">
        <v>0</v>
      </c>
      <c r="F674" s="163">
        <v>0.3939111154348518</v>
      </c>
      <c r="G674" s="164">
        <v>0</v>
      </c>
      <c r="I674" s="34"/>
    </row>
    <row r="675" spans="1:9">
      <c r="A675" s="161" t="s">
        <v>983</v>
      </c>
      <c r="B675" s="162">
        <v>0</v>
      </c>
      <c r="C675" s="163">
        <v>8.7715553272246765E-3</v>
      </c>
      <c r="D675" s="163">
        <v>0.27191821514396497</v>
      </c>
      <c r="E675" s="162">
        <v>0</v>
      </c>
      <c r="F675" s="163">
        <v>0.17982755738220255</v>
      </c>
      <c r="G675" s="164">
        <v>0.53948267214660761</v>
      </c>
      <c r="I675" s="34"/>
    </row>
    <row r="676" spans="1:9">
      <c r="A676" s="161" t="s">
        <v>984</v>
      </c>
      <c r="B676" s="162">
        <v>0</v>
      </c>
      <c r="C676" s="163">
        <v>8.7715553272246765E-3</v>
      </c>
      <c r="D676" s="163">
        <v>0.27191821514396497</v>
      </c>
      <c r="E676" s="162">
        <v>0</v>
      </c>
      <c r="F676" s="163">
        <v>0.17982755738220255</v>
      </c>
      <c r="G676" s="164">
        <v>0.53948267214660761</v>
      </c>
      <c r="I676" s="34"/>
    </row>
    <row r="677" spans="1:9">
      <c r="A677" s="161" t="s">
        <v>985</v>
      </c>
      <c r="B677" s="162">
        <v>0</v>
      </c>
      <c r="C677" s="163">
        <v>8.7715553272246765E-3</v>
      </c>
      <c r="D677" s="163">
        <v>0.27191821514396497</v>
      </c>
      <c r="E677" s="162">
        <v>0</v>
      </c>
      <c r="F677" s="163">
        <v>0.17982755738220255</v>
      </c>
      <c r="G677" s="164">
        <v>0.53948267214660761</v>
      </c>
      <c r="I677" s="34"/>
    </row>
    <row r="678" spans="1:9">
      <c r="A678" s="161" t="s">
        <v>986</v>
      </c>
      <c r="B678" s="162">
        <v>0</v>
      </c>
      <c r="C678" s="163">
        <v>0</v>
      </c>
      <c r="D678" s="163">
        <v>0.35574515235457055</v>
      </c>
      <c r="E678" s="162">
        <v>0</v>
      </c>
      <c r="F678" s="163">
        <v>0</v>
      </c>
      <c r="G678" s="164">
        <v>0.6442548476454294</v>
      </c>
      <c r="I678" s="34"/>
    </row>
    <row r="679" spans="1:9">
      <c r="A679" s="161" t="s">
        <v>987</v>
      </c>
      <c r="B679" s="162">
        <v>0</v>
      </c>
      <c r="C679" s="163">
        <v>8.7715553272246765E-3</v>
      </c>
      <c r="D679" s="163">
        <v>0.27191821514396497</v>
      </c>
      <c r="E679" s="162">
        <v>0</v>
      </c>
      <c r="F679" s="163">
        <v>0.17982755738220255</v>
      </c>
      <c r="G679" s="164">
        <v>0.53948267214660761</v>
      </c>
      <c r="I679" s="34"/>
    </row>
    <row r="680" spans="1:9">
      <c r="A680" s="161" t="s">
        <v>988</v>
      </c>
      <c r="B680" s="162">
        <v>0</v>
      </c>
      <c r="C680" s="163">
        <v>8.7715553272246765E-3</v>
      </c>
      <c r="D680" s="163">
        <v>0.27191821514396497</v>
      </c>
      <c r="E680" s="162">
        <v>0</v>
      </c>
      <c r="F680" s="163">
        <v>0.17982755738220255</v>
      </c>
      <c r="G680" s="164">
        <v>0.53948267214660761</v>
      </c>
      <c r="I680" s="34"/>
    </row>
    <row r="681" spans="1:9">
      <c r="A681" s="161" t="s">
        <v>989</v>
      </c>
      <c r="B681" s="162">
        <v>0</v>
      </c>
      <c r="C681" s="163">
        <v>0.44019048338939493</v>
      </c>
      <c r="D681" s="163">
        <v>0</v>
      </c>
      <c r="E681" s="162">
        <v>0</v>
      </c>
      <c r="F681" s="163">
        <v>0</v>
      </c>
      <c r="G681" s="164">
        <v>0.55980951661060518</v>
      </c>
      <c r="I681" s="34"/>
    </row>
    <row r="682" spans="1:9">
      <c r="A682" s="161" t="s">
        <v>990</v>
      </c>
      <c r="B682" s="162">
        <v>0</v>
      </c>
      <c r="C682" s="163">
        <v>8.7715553272246765E-3</v>
      </c>
      <c r="D682" s="163">
        <v>0.27191821514396497</v>
      </c>
      <c r="E682" s="162">
        <v>0</v>
      </c>
      <c r="F682" s="163">
        <v>0.17982755738220255</v>
      </c>
      <c r="G682" s="164">
        <v>0.53948267214660761</v>
      </c>
      <c r="I682" s="34"/>
    </row>
    <row r="683" spans="1:9">
      <c r="A683" s="161" t="s">
        <v>991</v>
      </c>
      <c r="B683" s="162">
        <v>0</v>
      </c>
      <c r="C683" s="163">
        <v>0</v>
      </c>
      <c r="D683" s="163">
        <v>0.60605352160970061</v>
      </c>
      <c r="E683" s="162">
        <v>0</v>
      </c>
      <c r="F683" s="163">
        <v>0</v>
      </c>
      <c r="G683" s="164">
        <v>0.39394647839029945</v>
      </c>
      <c r="I683" s="34"/>
    </row>
    <row r="684" spans="1:9">
      <c r="A684" s="161" t="s">
        <v>992</v>
      </c>
      <c r="B684" s="162">
        <v>0</v>
      </c>
      <c r="C684" s="163">
        <v>8.7715553272246765E-3</v>
      </c>
      <c r="D684" s="163">
        <v>0.27191821514396497</v>
      </c>
      <c r="E684" s="162">
        <v>0</v>
      </c>
      <c r="F684" s="163">
        <v>0.17982755738220255</v>
      </c>
      <c r="G684" s="164">
        <v>0.53948267214660761</v>
      </c>
      <c r="I684" s="34"/>
    </row>
    <row r="685" spans="1:9">
      <c r="A685" s="161" t="s">
        <v>993</v>
      </c>
      <c r="B685" s="162">
        <v>0</v>
      </c>
      <c r="C685" s="163">
        <v>0</v>
      </c>
      <c r="D685" s="163">
        <v>0.10075010804811346</v>
      </c>
      <c r="E685" s="162">
        <v>0</v>
      </c>
      <c r="F685" s="163">
        <v>0</v>
      </c>
      <c r="G685" s="164">
        <v>0.89924989195188654</v>
      </c>
      <c r="I685" s="34"/>
    </row>
    <row r="686" spans="1:9">
      <c r="A686" s="161" t="s">
        <v>994</v>
      </c>
      <c r="B686" s="162">
        <v>0</v>
      </c>
      <c r="C686" s="163">
        <v>8.7715553272246765E-3</v>
      </c>
      <c r="D686" s="163">
        <v>0.27191821514396497</v>
      </c>
      <c r="E686" s="162">
        <v>0</v>
      </c>
      <c r="F686" s="163">
        <v>0.17982755738220255</v>
      </c>
      <c r="G686" s="164">
        <v>0.53948267214660761</v>
      </c>
      <c r="I686" s="34"/>
    </row>
    <row r="687" spans="1:9">
      <c r="A687" s="161" t="s">
        <v>995</v>
      </c>
      <c r="B687" s="162">
        <v>0</v>
      </c>
      <c r="C687" s="163">
        <v>0</v>
      </c>
      <c r="D687" s="163">
        <v>0.82571912013536375</v>
      </c>
      <c r="E687" s="162">
        <v>0</v>
      </c>
      <c r="F687" s="163">
        <v>0.17428087986463622</v>
      </c>
      <c r="G687" s="164">
        <v>0</v>
      </c>
      <c r="I687" s="34"/>
    </row>
    <row r="688" spans="1:9">
      <c r="A688" s="161" t="s">
        <v>996</v>
      </c>
      <c r="B688" s="162">
        <v>0</v>
      </c>
      <c r="C688" s="163">
        <v>0</v>
      </c>
      <c r="D688" s="163">
        <v>0.28068977047118965</v>
      </c>
      <c r="E688" s="162">
        <v>0</v>
      </c>
      <c r="F688" s="163">
        <v>0</v>
      </c>
      <c r="G688" s="164">
        <v>0.71931022952881019</v>
      </c>
      <c r="I688" s="34"/>
    </row>
    <row r="689" spans="1:9">
      <c r="A689" s="161" t="s">
        <v>997</v>
      </c>
      <c r="B689" s="162">
        <v>0</v>
      </c>
      <c r="C689" s="163">
        <v>8.7715553272246765E-3</v>
      </c>
      <c r="D689" s="163">
        <v>0.27191821514396497</v>
      </c>
      <c r="E689" s="162">
        <v>0</v>
      </c>
      <c r="F689" s="163">
        <v>0.17982755738220255</v>
      </c>
      <c r="G689" s="164">
        <v>0.53948267214660761</v>
      </c>
      <c r="I689" s="34"/>
    </row>
    <row r="690" spans="1:9">
      <c r="A690" s="161" t="s">
        <v>998</v>
      </c>
      <c r="B690" s="162">
        <v>0</v>
      </c>
      <c r="C690" s="163">
        <v>0</v>
      </c>
      <c r="D690" s="163">
        <v>0.28068977047118965</v>
      </c>
      <c r="E690" s="162">
        <v>0</v>
      </c>
      <c r="F690" s="163">
        <v>0</v>
      </c>
      <c r="G690" s="164">
        <v>0.71931022952881019</v>
      </c>
      <c r="I690" s="34"/>
    </row>
    <row r="691" spans="1:9">
      <c r="A691" s="161" t="s">
        <v>999</v>
      </c>
      <c r="B691" s="162">
        <v>0</v>
      </c>
      <c r="C691" s="163">
        <v>8.7715553272246765E-3</v>
      </c>
      <c r="D691" s="163">
        <v>0.27191821514396497</v>
      </c>
      <c r="E691" s="162">
        <v>0</v>
      </c>
      <c r="F691" s="163">
        <v>0.17982755738220255</v>
      </c>
      <c r="G691" s="164">
        <v>0.53948267214660761</v>
      </c>
      <c r="I691" s="34"/>
    </row>
    <row r="692" spans="1:9">
      <c r="A692" s="161" t="s">
        <v>1000</v>
      </c>
      <c r="B692" s="162">
        <v>0</v>
      </c>
      <c r="C692" s="163">
        <v>0</v>
      </c>
      <c r="D692" s="163">
        <v>0.28068977047118965</v>
      </c>
      <c r="E692" s="162">
        <v>0</v>
      </c>
      <c r="F692" s="163">
        <v>0</v>
      </c>
      <c r="G692" s="164">
        <v>0.71931022952881019</v>
      </c>
      <c r="I692" s="34"/>
    </row>
    <row r="693" spans="1:9">
      <c r="A693" s="161" t="s">
        <v>1001</v>
      </c>
      <c r="B693" s="162">
        <v>0</v>
      </c>
      <c r="C693" s="163">
        <v>8.7715553272246765E-3</v>
      </c>
      <c r="D693" s="163">
        <v>0.27191821514396497</v>
      </c>
      <c r="E693" s="162">
        <v>0</v>
      </c>
      <c r="F693" s="163">
        <v>0.17982755738220255</v>
      </c>
      <c r="G693" s="164">
        <v>0.53948267214660761</v>
      </c>
      <c r="I693" s="34"/>
    </row>
    <row r="694" spans="1:9">
      <c r="A694" s="161" t="s">
        <v>1002</v>
      </c>
      <c r="B694" s="162">
        <v>0</v>
      </c>
      <c r="C694" s="163">
        <v>8.7715553272246765E-3</v>
      </c>
      <c r="D694" s="163">
        <v>0.27191821514396497</v>
      </c>
      <c r="E694" s="162">
        <v>0</v>
      </c>
      <c r="F694" s="163">
        <v>0.17982755738220255</v>
      </c>
      <c r="G694" s="164">
        <v>0.53948267214660761</v>
      </c>
      <c r="I694" s="34"/>
    </row>
    <row r="695" spans="1:9">
      <c r="A695" s="161" t="s">
        <v>1003</v>
      </c>
      <c r="B695" s="162">
        <v>0</v>
      </c>
      <c r="C695" s="163">
        <v>0</v>
      </c>
      <c r="D695" s="163">
        <v>7.1328261803443219E-2</v>
      </c>
      <c r="E695" s="162">
        <v>0</v>
      </c>
      <c r="F695" s="163">
        <v>0</v>
      </c>
      <c r="G695" s="164">
        <v>0.9286717381965568</v>
      </c>
      <c r="I695" s="34"/>
    </row>
    <row r="696" spans="1:9">
      <c r="A696" s="161" t="s">
        <v>1004</v>
      </c>
      <c r="B696" s="162">
        <v>0</v>
      </c>
      <c r="C696" s="163">
        <v>8.7715553272246765E-3</v>
      </c>
      <c r="D696" s="163">
        <v>0.27191821514396497</v>
      </c>
      <c r="E696" s="162">
        <v>0</v>
      </c>
      <c r="F696" s="163">
        <v>0.17982755738220255</v>
      </c>
      <c r="G696" s="164">
        <v>0.53948267214660761</v>
      </c>
      <c r="I696" s="34"/>
    </row>
    <row r="697" spans="1:9">
      <c r="A697" s="161" t="s">
        <v>1005</v>
      </c>
      <c r="B697" s="162">
        <v>0</v>
      </c>
      <c r="C697" s="163">
        <v>8.7715553272246765E-3</v>
      </c>
      <c r="D697" s="163">
        <v>0.27191821514396497</v>
      </c>
      <c r="E697" s="162">
        <v>0</v>
      </c>
      <c r="F697" s="163">
        <v>0.17982755738220255</v>
      </c>
      <c r="G697" s="164">
        <v>0.53948267214660761</v>
      </c>
      <c r="I697" s="34"/>
    </row>
    <row r="698" spans="1:9">
      <c r="A698" s="161" t="s">
        <v>1006</v>
      </c>
      <c r="B698" s="162">
        <v>0</v>
      </c>
      <c r="C698" s="163">
        <v>8.7715553272246765E-3</v>
      </c>
      <c r="D698" s="163">
        <v>0.27191821514396497</v>
      </c>
      <c r="E698" s="162">
        <v>0</v>
      </c>
      <c r="F698" s="163">
        <v>0.17982755738220255</v>
      </c>
      <c r="G698" s="164">
        <v>0.53948267214660761</v>
      </c>
      <c r="I698" s="34"/>
    </row>
    <row r="699" spans="1:9">
      <c r="A699" s="161" t="s">
        <v>1007</v>
      </c>
      <c r="B699" s="162">
        <v>0</v>
      </c>
      <c r="C699" s="163">
        <v>8.7715553272246765E-3</v>
      </c>
      <c r="D699" s="163">
        <v>0.27191821514396497</v>
      </c>
      <c r="E699" s="162">
        <v>0</v>
      </c>
      <c r="F699" s="163">
        <v>0.17982755738220255</v>
      </c>
      <c r="G699" s="164">
        <v>0.53948267214660761</v>
      </c>
      <c r="I699" s="34"/>
    </row>
    <row r="700" spans="1:9">
      <c r="A700" s="161" t="s">
        <v>1008</v>
      </c>
      <c r="B700" s="162">
        <v>0</v>
      </c>
      <c r="C700" s="163">
        <v>8.7715553272246765E-3</v>
      </c>
      <c r="D700" s="163">
        <v>0.27191821514396497</v>
      </c>
      <c r="E700" s="162">
        <v>0</v>
      </c>
      <c r="F700" s="163">
        <v>0.17982755738220255</v>
      </c>
      <c r="G700" s="164">
        <v>0.53948267214660761</v>
      </c>
      <c r="I700" s="34"/>
    </row>
    <row r="701" spans="1:9">
      <c r="A701" s="161" t="s">
        <v>1009</v>
      </c>
      <c r="B701" s="162">
        <v>0</v>
      </c>
      <c r="C701" s="163">
        <v>8.7715553272246765E-3</v>
      </c>
      <c r="D701" s="163">
        <v>0.27191821514396497</v>
      </c>
      <c r="E701" s="162">
        <v>0</v>
      </c>
      <c r="F701" s="163">
        <v>0.17982755738220255</v>
      </c>
      <c r="G701" s="164">
        <v>0.53948267214660761</v>
      </c>
      <c r="I701" s="34"/>
    </row>
    <row r="702" spans="1:9">
      <c r="A702" s="161" t="s">
        <v>1010</v>
      </c>
      <c r="B702" s="162">
        <v>0</v>
      </c>
      <c r="C702" s="163">
        <v>8.7715553272246765E-3</v>
      </c>
      <c r="D702" s="163">
        <v>0.27191821514396497</v>
      </c>
      <c r="E702" s="162">
        <v>0</v>
      </c>
      <c r="F702" s="163">
        <v>0.17982755738220255</v>
      </c>
      <c r="G702" s="164">
        <v>0.53948267214660761</v>
      </c>
      <c r="I702" s="34"/>
    </row>
    <row r="703" spans="1:9">
      <c r="A703" s="161" t="s">
        <v>1011</v>
      </c>
      <c r="B703" s="162">
        <v>0</v>
      </c>
      <c r="C703" s="163">
        <v>0</v>
      </c>
      <c r="D703" s="163">
        <v>0.28068977047118965</v>
      </c>
      <c r="E703" s="162">
        <v>0</v>
      </c>
      <c r="F703" s="163">
        <v>0.35965511476440509</v>
      </c>
      <c r="G703" s="164">
        <v>0.35965511476440509</v>
      </c>
      <c r="I703" s="34"/>
    </row>
    <row r="704" spans="1:9">
      <c r="A704" s="161" t="s">
        <v>1012</v>
      </c>
      <c r="B704" s="162">
        <v>0</v>
      </c>
      <c r="C704" s="163">
        <v>8.7715553272246765E-3</v>
      </c>
      <c r="D704" s="163">
        <v>0.27191821514396497</v>
      </c>
      <c r="E704" s="162">
        <v>0</v>
      </c>
      <c r="F704" s="163">
        <v>0.17982755738220255</v>
      </c>
      <c r="G704" s="164">
        <v>0.53948267214660761</v>
      </c>
      <c r="I704" s="34"/>
    </row>
    <row r="705" spans="1:9">
      <c r="A705" s="161" t="s">
        <v>1013</v>
      </c>
      <c r="B705" s="162">
        <v>0</v>
      </c>
      <c r="C705" s="163">
        <v>5.7471955865270093E-3</v>
      </c>
      <c r="D705" s="163">
        <v>0.20689904111497232</v>
      </c>
      <c r="E705" s="162">
        <v>0</v>
      </c>
      <c r="F705" s="163">
        <v>0.17023865152400017</v>
      </c>
      <c r="G705" s="164">
        <v>0.61711511177450051</v>
      </c>
      <c r="I705" s="34"/>
    </row>
    <row r="706" spans="1:9">
      <c r="A706" s="161" t="s">
        <v>1014</v>
      </c>
      <c r="B706" s="162">
        <v>0</v>
      </c>
      <c r="C706" s="163">
        <v>7.7528602749156322E-2</v>
      </c>
      <c r="D706" s="163">
        <v>0</v>
      </c>
      <c r="E706" s="162">
        <v>0</v>
      </c>
      <c r="F706" s="163">
        <v>0</v>
      </c>
      <c r="G706" s="164">
        <v>0.92247139725084359</v>
      </c>
      <c r="I706" s="34"/>
    </row>
    <row r="707" spans="1:9">
      <c r="A707" s="161" t="s">
        <v>1015</v>
      </c>
      <c r="B707" s="162">
        <v>0</v>
      </c>
      <c r="C707" s="163">
        <v>0</v>
      </c>
      <c r="D707" s="163">
        <v>0.21264623670149932</v>
      </c>
      <c r="E707" s="162">
        <v>0</v>
      </c>
      <c r="F707" s="163">
        <v>0</v>
      </c>
      <c r="G707" s="164">
        <v>0.78735376329850071</v>
      </c>
      <c r="I707" s="34"/>
    </row>
    <row r="708" spans="1:9">
      <c r="A708" s="161" t="s">
        <v>1016</v>
      </c>
      <c r="B708" s="162">
        <v>0</v>
      </c>
      <c r="C708" s="163">
        <v>5.7471955865270093E-3</v>
      </c>
      <c r="D708" s="163">
        <v>0.20689904111497232</v>
      </c>
      <c r="E708" s="162">
        <v>0</v>
      </c>
      <c r="F708" s="163">
        <v>0.17023865152400017</v>
      </c>
      <c r="G708" s="164">
        <v>0.61711511177450051</v>
      </c>
      <c r="I708" s="34"/>
    </row>
    <row r="709" spans="1:9">
      <c r="A709" s="161" t="s">
        <v>1017</v>
      </c>
      <c r="B709" s="162">
        <v>0</v>
      </c>
      <c r="C709" s="163">
        <v>0</v>
      </c>
      <c r="D709" s="163">
        <v>0.18309358906055762</v>
      </c>
      <c r="E709" s="162">
        <v>0</v>
      </c>
      <c r="F709" s="163">
        <v>0</v>
      </c>
      <c r="G709" s="164">
        <v>0.81690641093944238</v>
      </c>
      <c r="I709" s="34"/>
    </row>
    <row r="710" spans="1:9">
      <c r="A710" s="161" t="s">
        <v>1018</v>
      </c>
      <c r="B710" s="162">
        <v>0</v>
      </c>
      <c r="C710" s="163">
        <v>0</v>
      </c>
      <c r="D710" s="163">
        <v>0.10218916458926967</v>
      </c>
      <c r="E710" s="162">
        <v>0</v>
      </c>
      <c r="F710" s="163">
        <v>0</v>
      </c>
      <c r="G710" s="164">
        <v>0.89781083541073037</v>
      </c>
      <c r="I710" s="34"/>
    </row>
    <row r="711" spans="1:9">
      <c r="A711" s="161" t="s">
        <v>1019</v>
      </c>
      <c r="B711" s="162">
        <v>0</v>
      </c>
      <c r="C711" s="163">
        <v>5.7471955865270093E-3</v>
      </c>
      <c r="D711" s="163">
        <v>0.20689904111497232</v>
      </c>
      <c r="E711" s="162">
        <v>0</v>
      </c>
      <c r="F711" s="163">
        <v>0.17023865152400017</v>
      </c>
      <c r="G711" s="164">
        <v>0.61711511177450051</v>
      </c>
      <c r="I711" s="34"/>
    </row>
    <row r="712" spans="1:9">
      <c r="A712" s="161" t="s">
        <v>1020</v>
      </c>
      <c r="B712" s="162">
        <v>0</v>
      </c>
      <c r="C712" s="163">
        <v>0</v>
      </c>
      <c r="D712" s="163">
        <v>0.28207586942325019</v>
      </c>
      <c r="E712" s="162">
        <v>0</v>
      </c>
      <c r="F712" s="163">
        <v>0</v>
      </c>
      <c r="G712" s="164">
        <v>0.71792413057674975</v>
      </c>
      <c r="I712" s="34"/>
    </row>
    <row r="713" spans="1:9">
      <c r="A713" s="161" t="s">
        <v>1021</v>
      </c>
      <c r="B713" s="162">
        <v>0</v>
      </c>
      <c r="C713" s="163">
        <v>5.7471955865270093E-3</v>
      </c>
      <c r="D713" s="163">
        <v>0.20689904111497232</v>
      </c>
      <c r="E713" s="162">
        <v>0</v>
      </c>
      <c r="F713" s="163">
        <v>0.17023865152400017</v>
      </c>
      <c r="G713" s="164">
        <v>0.61711511177450051</v>
      </c>
      <c r="I713" s="34"/>
    </row>
    <row r="714" spans="1:9">
      <c r="A714" s="161" t="s">
        <v>1022</v>
      </c>
      <c r="B714" s="162">
        <v>0</v>
      </c>
      <c r="C714" s="163">
        <v>5.7471955865270093E-3</v>
      </c>
      <c r="D714" s="163">
        <v>0.20689904111497232</v>
      </c>
      <c r="E714" s="162">
        <v>0</v>
      </c>
      <c r="F714" s="163">
        <v>0.17023865152400017</v>
      </c>
      <c r="G714" s="164">
        <v>0.61711511177450051</v>
      </c>
      <c r="I714" s="34"/>
    </row>
    <row r="715" spans="1:9">
      <c r="A715" s="161" t="s">
        <v>1023</v>
      </c>
      <c r="B715" s="162">
        <v>0</v>
      </c>
      <c r="C715" s="163">
        <v>0</v>
      </c>
      <c r="D715" s="163">
        <v>0.47120360950500939</v>
      </c>
      <c r="E715" s="162">
        <v>0</v>
      </c>
      <c r="F715" s="163">
        <v>0</v>
      </c>
      <c r="G715" s="164">
        <v>0.5287963904949905</v>
      </c>
      <c r="I715" s="34"/>
    </row>
    <row r="716" spans="1:9">
      <c r="A716" s="161" t="s">
        <v>1024</v>
      </c>
      <c r="B716" s="162">
        <v>0</v>
      </c>
      <c r="C716" s="163">
        <v>5.7471955865270093E-3</v>
      </c>
      <c r="D716" s="163">
        <v>0.20689904111497232</v>
      </c>
      <c r="E716" s="162">
        <v>0</v>
      </c>
      <c r="F716" s="163">
        <v>0.17023865152400017</v>
      </c>
      <c r="G716" s="164">
        <v>0.61711511177450051</v>
      </c>
      <c r="I716" s="34"/>
    </row>
    <row r="717" spans="1:9">
      <c r="A717" s="161" t="s">
        <v>1025</v>
      </c>
      <c r="B717" s="162">
        <v>0</v>
      </c>
      <c r="C717" s="163">
        <v>5.7471955865270093E-3</v>
      </c>
      <c r="D717" s="163">
        <v>0.20689904111497232</v>
      </c>
      <c r="E717" s="162">
        <v>0</v>
      </c>
      <c r="F717" s="163">
        <v>0.17023865152400017</v>
      </c>
      <c r="G717" s="164">
        <v>0.61711511177450051</v>
      </c>
      <c r="I717" s="34"/>
    </row>
    <row r="718" spans="1:9">
      <c r="A718" s="161" t="s">
        <v>1026</v>
      </c>
      <c r="B718" s="162">
        <v>0</v>
      </c>
      <c r="C718" s="163">
        <v>0</v>
      </c>
      <c r="D718" s="163">
        <v>0.16166993555617812</v>
      </c>
      <c r="E718" s="162">
        <v>0</v>
      </c>
      <c r="F718" s="163">
        <v>0</v>
      </c>
      <c r="G718" s="164">
        <v>0.83833006444382185</v>
      </c>
      <c r="I718" s="34"/>
    </row>
    <row r="719" spans="1:9">
      <c r="A719" s="161" t="s">
        <v>1027</v>
      </c>
      <c r="B719" s="162">
        <v>0</v>
      </c>
      <c r="C719" s="163">
        <v>5.7471955865270093E-3</v>
      </c>
      <c r="D719" s="163">
        <v>0.20689904111497232</v>
      </c>
      <c r="E719" s="162">
        <v>0</v>
      </c>
      <c r="F719" s="163">
        <v>0.17023865152400017</v>
      </c>
      <c r="G719" s="164">
        <v>0.61711511177450051</v>
      </c>
      <c r="I719" s="34"/>
    </row>
    <row r="720" spans="1:9">
      <c r="A720" s="161" t="s">
        <v>1028</v>
      </c>
      <c r="B720" s="162">
        <v>0</v>
      </c>
      <c r="C720" s="163">
        <v>0</v>
      </c>
      <c r="D720" s="163">
        <v>8.9551229115585024E-2</v>
      </c>
      <c r="E720" s="162">
        <v>0</v>
      </c>
      <c r="F720" s="163">
        <v>0.4552243854422075</v>
      </c>
      <c r="G720" s="164">
        <v>0.4552243854422075</v>
      </c>
      <c r="I720" s="34"/>
    </row>
    <row r="721" spans="1:9">
      <c r="A721" s="161" t="s">
        <v>1029</v>
      </c>
      <c r="B721" s="162">
        <v>0</v>
      </c>
      <c r="C721" s="163">
        <v>5.7471955865270093E-3</v>
      </c>
      <c r="D721" s="163">
        <v>0.20689904111497232</v>
      </c>
      <c r="E721" s="162">
        <v>0</v>
      </c>
      <c r="F721" s="163">
        <v>0.17023865152400017</v>
      </c>
      <c r="G721" s="164">
        <v>0.61711511177450051</v>
      </c>
      <c r="I721" s="34"/>
    </row>
    <row r="722" spans="1:9">
      <c r="A722" s="161" t="s">
        <v>1030</v>
      </c>
      <c r="B722" s="162">
        <v>0</v>
      </c>
      <c r="C722" s="163">
        <v>5.7471955865270093E-3</v>
      </c>
      <c r="D722" s="163">
        <v>0.20689904111497232</v>
      </c>
      <c r="E722" s="162">
        <v>0</v>
      </c>
      <c r="F722" s="163">
        <v>0.17023865152400017</v>
      </c>
      <c r="G722" s="164">
        <v>0.61711511177450051</v>
      </c>
      <c r="I722" s="34"/>
    </row>
    <row r="723" spans="1:9">
      <c r="A723" s="161" t="s">
        <v>1031</v>
      </c>
      <c r="B723" s="162">
        <v>0</v>
      </c>
      <c r="C723" s="163">
        <v>0</v>
      </c>
      <c r="D723" s="163">
        <v>0.28071972074482726</v>
      </c>
      <c r="E723" s="162">
        <v>0</v>
      </c>
      <c r="F723" s="163">
        <v>0</v>
      </c>
      <c r="G723" s="164">
        <v>0.71928027925517279</v>
      </c>
      <c r="I723" s="34"/>
    </row>
    <row r="724" spans="1:9">
      <c r="A724" s="161" t="s">
        <v>1032</v>
      </c>
      <c r="B724" s="162">
        <v>0</v>
      </c>
      <c r="C724" s="163">
        <v>5.7471955865270093E-3</v>
      </c>
      <c r="D724" s="163">
        <v>0.20689904111497232</v>
      </c>
      <c r="E724" s="162">
        <v>0</v>
      </c>
      <c r="F724" s="163">
        <v>0.17023865152400017</v>
      </c>
      <c r="G724" s="164">
        <v>0.61711511177450051</v>
      </c>
      <c r="I724" s="34"/>
    </row>
    <row r="725" spans="1:9">
      <c r="A725" s="161" t="s">
        <v>1033</v>
      </c>
      <c r="B725" s="162">
        <v>0</v>
      </c>
      <c r="C725" s="163">
        <v>0</v>
      </c>
      <c r="D725" s="163">
        <v>5.6986796399213849E-2</v>
      </c>
      <c r="E725" s="162">
        <v>0</v>
      </c>
      <c r="F725" s="163">
        <v>0.94301320360078622</v>
      </c>
      <c r="G725" s="164">
        <v>0</v>
      </c>
      <c r="I725" s="34"/>
    </row>
    <row r="726" spans="1:9">
      <c r="A726" s="161" t="s">
        <v>1034</v>
      </c>
      <c r="B726" s="162">
        <v>0</v>
      </c>
      <c r="C726" s="163">
        <v>5.7471955865270093E-3</v>
      </c>
      <c r="D726" s="163">
        <v>0.20689904111497232</v>
      </c>
      <c r="E726" s="162">
        <v>0</v>
      </c>
      <c r="F726" s="163">
        <v>0.17023865152400017</v>
      </c>
      <c r="G726" s="164">
        <v>0.61711511177450051</v>
      </c>
      <c r="I726" s="34"/>
    </row>
    <row r="727" spans="1:9">
      <c r="A727" s="161" t="s">
        <v>1035</v>
      </c>
      <c r="B727" s="162">
        <v>0</v>
      </c>
      <c r="C727" s="163">
        <v>5.7471955865270093E-3</v>
      </c>
      <c r="D727" s="163">
        <v>0.20689904111497232</v>
      </c>
      <c r="E727" s="162">
        <v>0</v>
      </c>
      <c r="F727" s="163">
        <v>0.17023865152400017</v>
      </c>
      <c r="G727" s="164">
        <v>0.61711511177450051</v>
      </c>
      <c r="I727" s="34"/>
    </row>
    <row r="728" spans="1:9">
      <c r="A728" s="161" t="s">
        <v>1036</v>
      </c>
      <c r="B728" s="162">
        <v>0</v>
      </c>
      <c r="C728" s="163">
        <v>5.7471955865270093E-3</v>
      </c>
      <c r="D728" s="163">
        <v>0.20689904111497232</v>
      </c>
      <c r="E728" s="162">
        <v>0</v>
      </c>
      <c r="F728" s="163">
        <v>0.17023865152400017</v>
      </c>
      <c r="G728" s="164">
        <v>0.61711511177450051</v>
      </c>
      <c r="I728" s="34"/>
    </row>
    <row r="729" spans="1:9">
      <c r="A729" s="161" t="s">
        <v>1037</v>
      </c>
      <c r="B729" s="162">
        <v>0</v>
      </c>
      <c r="C729" s="163">
        <v>5.7471955865270093E-3</v>
      </c>
      <c r="D729" s="163">
        <v>0.20689904111497232</v>
      </c>
      <c r="E729" s="162">
        <v>0</v>
      </c>
      <c r="F729" s="163">
        <v>0.17023865152400017</v>
      </c>
      <c r="G729" s="164">
        <v>0.61711511177450051</v>
      </c>
      <c r="I729" s="34"/>
    </row>
    <row r="730" spans="1:9">
      <c r="A730" s="161" t="s">
        <v>1038</v>
      </c>
      <c r="B730" s="162">
        <v>0</v>
      </c>
      <c r="C730" s="163">
        <v>5.7471955865270093E-3</v>
      </c>
      <c r="D730" s="163">
        <v>0.20689904111497232</v>
      </c>
      <c r="E730" s="162">
        <v>0</v>
      </c>
      <c r="F730" s="163">
        <v>0.17023865152400017</v>
      </c>
      <c r="G730" s="164">
        <v>0.61711511177450051</v>
      </c>
      <c r="I730" s="34"/>
    </row>
    <row r="731" spans="1:9">
      <c r="A731" s="161" t="s">
        <v>1039</v>
      </c>
      <c r="B731" s="162">
        <v>0</v>
      </c>
      <c r="C731" s="163">
        <v>5.7471955865270093E-3</v>
      </c>
      <c r="D731" s="163">
        <v>0.20689904111497232</v>
      </c>
      <c r="E731" s="162">
        <v>0</v>
      </c>
      <c r="F731" s="163">
        <v>0.17023865152400017</v>
      </c>
      <c r="G731" s="164">
        <v>0.61711511177450051</v>
      </c>
      <c r="I731" s="34"/>
    </row>
    <row r="732" spans="1:9">
      <c r="A732" s="161" t="s">
        <v>1040</v>
      </c>
      <c r="B732" s="162">
        <v>0</v>
      </c>
      <c r="C732" s="163">
        <v>5.7471955865270093E-3</v>
      </c>
      <c r="D732" s="163">
        <v>0.20689904111497232</v>
      </c>
      <c r="E732" s="162">
        <v>0</v>
      </c>
      <c r="F732" s="163">
        <v>0.17023865152400017</v>
      </c>
      <c r="G732" s="164">
        <v>0.61711511177450051</v>
      </c>
      <c r="I732" s="34"/>
    </row>
    <row r="733" spans="1:9">
      <c r="A733" s="161" t="s">
        <v>1041</v>
      </c>
      <c r="B733" s="162">
        <v>0</v>
      </c>
      <c r="C733" s="163">
        <v>5.7471955865270093E-3</v>
      </c>
      <c r="D733" s="163">
        <v>0.20689904111497232</v>
      </c>
      <c r="E733" s="162">
        <v>0</v>
      </c>
      <c r="F733" s="163">
        <v>0.17023865152400017</v>
      </c>
      <c r="G733" s="164">
        <v>0.61711511177450051</v>
      </c>
      <c r="I733" s="34"/>
    </row>
    <row r="734" spans="1:9">
      <c r="A734" s="161" t="s">
        <v>1042</v>
      </c>
      <c r="B734" s="162">
        <v>0</v>
      </c>
      <c r="C734" s="163">
        <v>5.7471955865270093E-3</v>
      </c>
      <c r="D734" s="163">
        <v>0.20689904111497232</v>
      </c>
      <c r="E734" s="162">
        <v>0</v>
      </c>
      <c r="F734" s="163">
        <v>0.17023865152400017</v>
      </c>
      <c r="G734" s="164">
        <v>0.61711511177450051</v>
      </c>
      <c r="I734" s="34"/>
    </row>
    <row r="735" spans="1:9">
      <c r="A735" s="161" t="s">
        <v>1043</v>
      </c>
      <c r="B735" s="162">
        <v>0</v>
      </c>
      <c r="C735" s="163">
        <v>5.7471955865270093E-3</v>
      </c>
      <c r="D735" s="163">
        <v>0.20689904111497232</v>
      </c>
      <c r="E735" s="162">
        <v>0</v>
      </c>
      <c r="F735" s="163">
        <v>0.17023865152400017</v>
      </c>
      <c r="G735" s="164">
        <v>0.61711511177450051</v>
      </c>
      <c r="I735" s="34"/>
    </row>
    <row r="736" spans="1:9">
      <c r="A736" s="161" t="s">
        <v>1044</v>
      </c>
      <c r="B736" s="162">
        <v>0</v>
      </c>
      <c r="C736" s="163">
        <v>0</v>
      </c>
      <c r="D736" s="163">
        <v>0.21264623670149932</v>
      </c>
      <c r="E736" s="162">
        <v>0</v>
      </c>
      <c r="F736" s="163">
        <v>0.78735376329850071</v>
      </c>
      <c r="G736" s="164">
        <v>0</v>
      </c>
      <c r="I736" s="34"/>
    </row>
    <row r="737" spans="1:9">
      <c r="A737" s="161" t="s">
        <v>1045</v>
      </c>
      <c r="B737" s="162">
        <v>0</v>
      </c>
      <c r="C737" s="163">
        <v>5.7471955865270093E-3</v>
      </c>
      <c r="D737" s="163">
        <v>0.20689904111497232</v>
      </c>
      <c r="E737" s="162">
        <v>0</v>
      </c>
      <c r="F737" s="163">
        <v>0.17023865152400017</v>
      </c>
      <c r="G737" s="164">
        <v>0.61711511177450051</v>
      </c>
      <c r="I737" s="34"/>
    </row>
    <row r="738" spans="1:9">
      <c r="A738" s="161" t="s">
        <v>1046</v>
      </c>
      <c r="B738" s="162">
        <v>0</v>
      </c>
      <c r="C738" s="163">
        <v>0</v>
      </c>
      <c r="D738" s="163">
        <v>7.7725536675081516E-2</v>
      </c>
      <c r="E738" s="162">
        <v>0</v>
      </c>
      <c r="F738" s="163">
        <v>0</v>
      </c>
      <c r="G738" s="164">
        <v>0.92227446332491858</v>
      </c>
      <c r="I738" s="34"/>
    </row>
    <row r="739" spans="1:9">
      <c r="A739" s="161" t="s">
        <v>1047</v>
      </c>
      <c r="B739" s="162">
        <v>0</v>
      </c>
      <c r="C739" s="163">
        <v>5.7471955865270093E-3</v>
      </c>
      <c r="D739" s="163">
        <v>0.20689904111497232</v>
      </c>
      <c r="E739" s="162">
        <v>0</v>
      </c>
      <c r="F739" s="163">
        <v>0.17023865152400017</v>
      </c>
      <c r="G739" s="164">
        <v>0.61711511177450051</v>
      </c>
      <c r="I739" s="34"/>
    </row>
    <row r="740" spans="1:9">
      <c r="A740" s="161" t="s">
        <v>1048</v>
      </c>
      <c r="B740" s="162">
        <v>0</v>
      </c>
      <c r="C740" s="163">
        <v>5.7471955865270093E-3</v>
      </c>
      <c r="D740" s="163">
        <v>0.20689904111497232</v>
      </c>
      <c r="E740" s="162">
        <v>0</v>
      </c>
      <c r="F740" s="163">
        <v>0.17023865152400017</v>
      </c>
      <c r="G740" s="164">
        <v>0.61711511177450051</v>
      </c>
      <c r="I740" s="34"/>
    </row>
    <row r="741" spans="1:9">
      <c r="A741" s="161" t="s">
        <v>1049</v>
      </c>
      <c r="B741" s="162">
        <v>0</v>
      </c>
      <c r="C741" s="163">
        <v>5.7471955865270093E-3</v>
      </c>
      <c r="D741" s="163">
        <v>0.20689904111497232</v>
      </c>
      <c r="E741" s="162">
        <v>0</v>
      </c>
      <c r="F741" s="163">
        <v>0.17023865152400017</v>
      </c>
      <c r="G741" s="164">
        <v>0.61711511177450051</v>
      </c>
      <c r="I741" s="34"/>
    </row>
    <row r="742" spans="1:9">
      <c r="A742" s="161" t="s">
        <v>1050</v>
      </c>
      <c r="B742" s="162">
        <v>0</v>
      </c>
      <c r="C742" s="163">
        <v>5.7471955865270093E-3</v>
      </c>
      <c r="D742" s="163">
        <v>0.20689904111497232</v>
      </c>
      <c r="E742" s="162">
        <v>0</v>
      </c>
      <c r="F742" s="163">
        <v>0.17023865152400017</v>
      </c>
      <c r="G742" s="164">
        <v>0.61711511177450051</v>
      </c>
      <c r="I742" s="34"/>
    </row>
    <row r="743" spans="1:9">
      <c r="A743" s="161" t="s">
        <v>1051</v>
      </c>
      <c r="B743" s="162">
        <v>0</v>
      </c>
      <c r="C743" s="163">
        <v>5.7471955865270093E-3</v>
      </c>
      <c r="D743" s="163">
        <v>0.20689904111497232</v>
      </c>
      <c r="E743" s="162">
        <v>0</v>
      </c>
      <c r="F743" s="163">
        <v>0.17023865152400017</v>
      </c>
      <c r="G743" s="164">
        <v>0.61711511177450051</v>
      </c>
      <c r="I743" s="34"/>
    </row>
    <row r="744" spans="1:9">
      <c r="A744" s="161" t="s">
        <v>1052</v>
      </c>
      <c r="B744" s="162">
        <v>0</v>
      </c>
      <c r="C744" s="163">
        <v>0</v>
      </c>
      <c r="D744" s="163">
        <v>4.7454530549146813E-2</v>
      </c>
      <c r="E744" s="162">
        <v>0</v>
      </c>
      <c r="F744" s="163">
        <v>0</v>
      </c>
      <c r="G744" s="164">
        <v>0.95254546945085328</v>
      </c>
      <c r="I744" s="34"/>
    </row>
    <row r="745" spans="1:9">
      <c r="A745" s="161" t="s">
        <v>1053</v>
      </c>
      <c r="B745" s="162">
        <v>0</v>
      </c>
      <c r="C745" s="163">
        <v>5.7471955865270093E-3</v>
      </c>
      <c r="D745" s="163">
        <v>0.20689904111497232</v>
      </c>
      <c r="E745" s="162">
        <v>0</v>
      </c>
      <c r="F745" s="163">
        <v>0.17023865152400017</v>
      </c>
      <c r="G745" s="164">
        <v>0.61711511177450051</v>
      </c>
      <c r="I745" s="34"/>
    </row>
    <row r="746" spans="1:9">
      <c r="A746" s="161" t="s">
        <v>1054</v>
      </c>
      <c r="B746" s="162">
        <v>0</v>
      </c>
      <c r="C746" s="163">
        <v>5.7471955865270093E-3</v>
      </c>
      <c r="D746" s="163">
        <v>0.20689904111497232</v>
      </c>
      <c r="E746" s="162">
        <v>0</v>
      </c>
      <c r="F746" s="163">
        <v>0.17023865152400017</v>
      </c>
      <c r="G746" s="164">
        <v>0.61711511177450051</v>
      </c>
      <c r="I746" s="34"/>
    </row>
    <row r="747" spans="1:9">
      <c r="A747" s="161" t="s">
        <v>1055</v>
      </c>
      <c r="B747" s="162">
        <v>0</v>
      </c>
      <c r="C747" s="163">
        <v>0.50497147869060277</v>
      </c>
      <c r="D747" s="163">
        <v>0.2019885914762411</v>
      </c>
      <c r="E747" s="162">
        <v>3.662999122914451E-2</v>
      </c>
      <c r="F747" s="163">
        <v>0.14651996491657804</v>
      </c>
      <c r="G747" s="164">
        <v>0.10988997368743353</v>
      </c>
      <c r="I747" s="34"/>
    </row>
    <row r="748" spans="1:9">
      <c r="A748" s="161" t="s">
        <v>1056</v>
      </c>
      <c r="B748" s="162">
        <v>0</v>
      </c>
      <c r="C748" s="163">
        <v>0</v>
      </c>
      <c r="D748" s="163">
        <v>0.71148056028275952</v>
      </c>
      <c r="E748" s="162">
        <v>0</v>
      </c>
      <c r="F748" s="163">
        <v>0.28851943971724048</v>
      </c>
      <c r="G748" s="164">
        <v>0</v>
      </c>
      <c r="I748" s="34"/>
    </row>
    <row r="749" spans="1:9">
      <c r="A749" s="161" t="s">
        <v>1057</v>
      </c>
      <c r="B749" s="162">
        <v>0</v>
      </c>
      <c r="C749" s="163">
        <v>0.50497147869060277</v>
      </c>
      <c r="D749" s="163">
        <v>0.2019885914762411</v>
      </c>
      <c r="E749" s="162">
        <v>3.662999122914451E-2</v>
      </c>
      <c r="F749" s="163">
        <v>0.14651996491657804</v>
      </c>
      <c r="G749" s="164">
        <v>0.10988997368743353</v>
      </c>
      <c r="I749" s="34"/>
    </row>
    <row r="750" spans="1:9">
      <c r="A750" s="161" t="s">
        <v>1058</v>
      </c>
      <c r="B750" s="162">
        <v>0</v>
      </c>
      <c r="C750" s="163">
        <v>0.50497147869060277</v>
      </c>
      <c r="D750" s="163">
        <v>0.2019885914762411</v>
      </c>
      <c r="E750" s="162">
        <v>3.662999122914451E-2</v>
      </c>
      <c r="F750" s="163">
        <v>0.14651996491657804</v>
      </c>
      <c r="G750" s="164">
        <v>0.10988997368743353</v>
      </c>
      <c r="I750" s="34"/>
    </row>
    <row r="751" spans="1:9">
      <c r="A751" s="161" t="s">
        <v>1059</v>
      </c>
      <c r="B751" s="162">
        <v>0</v>
      </c>
      <c r="C751" s="163">
        <v>0.50497147869060277</v>
      </c>
      <c r="D751" s="163">
        <v>0.2019885914762411</v>
      </c>
      <c r="E751" s="162">
        <v>3.662999122914451E-2</v>
      </c>
      <c r="F751" s="163">
        <v>0.14651996491657804</v>
      </c>
      <c r="G751" s="164">
        <v>0.10988997368743353</v>
      </c>
      <c r="I751" s="34"/>
    </row>
    <row r="752" spans="1:9">
      <c r="A752" s="161" t="s">
        <v>1060</v>
      </c>
      <c r="B752" s="162">
        <v>0</v>
      </c>
      <c r="C752" s="163">
        <v>0.50497147869060277</v>
      </c>
      <c r="D752" s="163">
        <v>0.2019885914762411</v>
      </c>
      <c r="E752" s="162">
        <v>3.662999122914451E-2</v>
      </c>
      <c r="F752" s="163">
        <v>0.14651996491657804</v>
      </c>
      <c r="G752" s="164">
        <v>0.10988997368743353</v>
      </c>
      <c r="I752" s="34"/>
    </row>
    <row r="753" spans="1:9">
      <c r="A753" s="161" t="s">
        <v>1061</v>
      </c>
      <c r="B753" s="162">
        <v>0</v>
      </c>
      <c r="C753" s="163">
        <v>0.50497147869060277</v>
      </c>
      <c r="D753" s="163">
        <v>0.2019885914762411</v>
      </c>
      <c r="E753" s="162">
        <v>3.662999122914451E-2</v>
      </c>
      <c r="F753" s="163">
        <v>0.14651996491657804</v>
      </c>
      <c r="G753" s="164">
        <v>0.10988997368743353</v>
      </c>
      <c r="I753" s="34"/>
    </row>
    <row r="754" spans="1:9">
      <c r="A754" s="161" t="s">
        <v>1062</v>
      </c>
      <c r="B754" s="162">
        <v>0</v>
      </c>
      <c r="C754" s="163">
        <v>0.50497147869060277</v>
      </c>
      <c r="D754" s="163">
        <v>0.2019885914762411</v>
      </c>
      <c r="E754" s="162">
        <v>3.662999122914451E-2</v>
      </c>
      <c r="F754" s="163">
        <v>0.14651996491657804</v>
      </c>
      <c r="G754" s="164">
        <v>0.10988997368743353</v>
      </c>
      <c r="I754" s="34"/>
    </row>
    <row r="755" spans="1:9">
      <c r="A755" s="161" t="s">
        <v>1063</v>
      </c>
      <c r="B755" s="162">
        <v>0</v>
      </c>
      <c r="C755" s="163">
        <v>8.5189752876344518E-2</v>
      </c>
      <c r="D755" s="163">
        <v>0</v>
      </c>
      <c r="E755" s="162">
        <v>0</v>
      </c>
      <c r="F755" s="163">
        <v>0.91481024712365555</v>
      </c>
      <c r="G755" s="164">
        <v>0</v>
      </c>
      <c r="I755" s="34"/>
    </row>
    <row r="756" spans="1:9">
      <c r="A756" s="161" t="s">
        <v>1064</v>
      </c>
      <c r="B756" s="162">
        <v>0</v>
      </c>
      <c r="C756" s="163">
        <v>2.8994107118757932E-2</v>
      </c>
      <c r="D756" s="163">
        <v>0.18846169627192655</v>
      </c>
      <c r="E756" s="162">
        <v>0</v>
      </c>
      <c r="F756" s="163">
        <v>0.4695265179655892</v>
      </c>
      <c r="G756" s="164">
        <v>0.3130176786437262</v>
      </c>
      <c r="I756" s="34"/>
    </row>
    <row r="757" spans="1:9">
      <c r="A757" s="161" t="s">
        <v>1065</v>
      </c>
      <c r="B757" s="162">
        <v>0</v>
      </c>
      <c r="C757" s="163">
        <v>2.8994107118757932E-2</v>
      </c>
      <c r="D757" s="163">
        <v>0.18846169627192655</v>
      </c>
      <c r="E757" s="162">
        <v>0</v>
      </c>
      <c r="F757" s="163">
        <v>0.4695265179655892</v>
      </c>
      <c r="G757" s="164">
        <v>0.3130176786437262</v>
      </c>
      <c r="I757" s="34"/>
    </row>
    <row r="758" spans="1:9">
      <c r="A758" s="161" t="s">
        <v>1066</v>
      </c>
      <c r="B758" s="162">
        <v>0</v>
      </c>
      <c r="C758" s="163">
        <v>0</v>
      </c>
      <c r="D758" s="163">
        <v>0.23938222827166072</v>
      </c>
      <c r="E758" s="162">
        <v>0</v>
      </c>
      <c r="F758" s="163">
        <v>0.76061777172833933</v>
      </c>
      <c r="G758" s="164">
        <v>0</v>
      </c>
      <c r="I758" s="34"/>
    </row>
    <row r="759" spans="1:9">
      <c r="A759" s="161" t="s">
        <v>1067</v>
      </c>
      <c r="B759" s="162">
        <v>0</v>
      </c>
      <c r="C759" s="163">
        <v>2.8994107118757932E-2</v>
      </c>
      <c r="D759" s="163">
        <v>0.18846169627192655</v>
      </c>
      <c r="E759" s="162">
        <v>0</v>
      </c>
      <c r="F759" s="163">
        <v>0.4695265179655892</v>
      </c>
      <c r="G759" s="164">
        <v>0.3130176786437262</v>
      </c>
      <c r="I759" s="34"/>
    </row>
    <row r="760" spans="1:9">
      <c r="A760" s="161" t="s">
        <v>1068</v>
      </c>
      <c r="B760" s="162">
        <v>0</v>
      </c>
      <c r="C760" s="163">
        <v>0</v>
      </c>
      <c r="D760" s="163">
        <v>0.20901265742149788</v>
      </c>
      <c r="E760" s="162">
        <v>0</v>
      </c>
      <c r="F760" s="163">
        <v>0.79098734257850212</v>
      </c>
      <c r="G760" s="164">
        <v>0</v>
      </c>
      <c r="I760" s="34"/>
    </row>
    <row r="761" spans="1:9">
      <c r="A761" s="161" t="s">
        <v>1069</v>
      </c>
      <c r="B761" s="162">
        <v>0</v>
      </c>
      <c r="C761" s="163">
        <v>2.8994107118757932E-2</v>
      </c>
      <c r="D761" s="163">
        <v>0.18846169627192655</v>
      </c>
      <c r="E761" s="162">
        <v>0</v>
      </c>
      <c r="F761" s="163">
        <v>0.4695265179655892</v>
      </c>
      <c r="G761" s="164">
        <v>0.3130176786437262</v>
      </c>
      <c r="I761" s="34"/>
    </row>
    <row r="762" spans="1:9">
      <c r="A762" s="161" t="s">
        <v>1070</v>
      </c>
      <c r="B762" s="162">
        <v>0</v>
      </c>
      <c r="C762" s="163">
        <v>2.8994107118757932E-2</v>
      </c>
      <c r="D762" s="163">
        <v>0.18846169627192655</v>
      </c>
      <c r="E762" s="162">
        <v>0</v>
      </c>
      <c r="F762" s="163">
        <v>0.4695265179655892</v>
      </c>
      <c r="G762" s="164">
        <v>0.3130176786437262</v>
      </c>
      <c r="I762" s="34"/>
    </row>
    <row r="763" spans="1:9">
      <c r="A763" s="161" t="s">
        <v>1071</v>
      </c>
      <c r="B763" s="162">
        <v>0</v>
      </c>
      <c r="C763" s="163">
        <v>2.8994107118757932E-2</v>
      </c>
      <c r="D763" s="163">
        <v>0.18846169627192655</v>
      </c>
      <c r="E763" s="162">
        <v>0</v>
      </c>
      <c r="F763" s="163">
        <v>0.4695265179655892</v>
      </c>
      <c r="G763" s="164">
        <v>0.3130176786437262</v>
      </c>
      <c r="I763" s="34"/>
    </row>
    <row r="764" spans="1:9">
      <c r="A764" s="161" t="s">
        <v>1072</v>
      </c>
      <c r="B764" s="162">
        <v>0</v>
      </c>
      <c r="C764" s="163">
        <v>2.8994107118757932E-2</v>
      </c>
      <c r="D764" s="163">
        <v>0.18846169627192655</v>
      </c>
      <c r="E764" s="162">
        <v>0</v>
      </c>
      <c r="F764" s="163">
        <v>0.4695265179655892</v>
      </c>
      <c r="G764" s="164">
        <v>0.3130176786437262</v>
      </c>
      <c r="I764" s="34"/>
    </row>
    <row r="765" spans="1:9">
      <c r="A765" s="161" t="s">
        <v>1073</v>
      </c>
      <c r="B765" s="162">
        <v>0</v>
      </c>
      <c r="C765" s="163">
        <v>2.8994107118757932E-2</v>
      </c>
      <c r="D765" s="163">
        <v>0.18846169627192655</v>
      </c>
      <c r="E765" s="162">
        <v>0</v>
      </c>
      <c r="F765" s="163">
        <v>0.4695265179655892</v>
      </c>
      <c r="G765" s="164">
        <v>0.3130176786437262</v>
      </c>
      <c r="I765" s="34"/>
    </row>
    <row r="766" spans="1:9">
      <c r="A766" s="161" t="s">
        <v>1074</v>
      </c>
      <c r="B766" s="162">
        <v>0</v>
      </c>
      <c r="C766" s="163">
        <v>2.8994107118757932E-2</v>
      </c>
      <c r="D766" s="163">
        <v>0.18846169627192655</v>
      </c>
      <c r="E766" s="162">
        <v>0</v>
      </c>
      <c r="F766" s="163">
        <v>0.4695265179655892</v>
      </c>
      <c r="G766" s="164">
        <v>0.3130176786437262</v>
      </c>
      <c r="I766" s="34"/>
    </row>
    <row r="767" spans="1:9">
      <c r="A767" s="161" t="s">
        <v>1075</v>
      </c>
      <c r="B767" s="162">
        <v>0</v>
      </c>
      <c r="C767" s="163">
        <v>2.8994107118757932E-2</v>
      </c>
      <c r="D767" s="163">
        <v>0.18846169627192655</v>
      </c>
      <c r="E767" s="162">
        <v>0</v>
      </c>
      <c r="F767" s="163">
        <v>0.4695265179655892</v>
      </c>
      <c r="G767" s="164">
        <v>0.3130176786437262</v>
      </c>
      <c r="I767" s="34"/>
    </row>
    <row r="768" spans="1:9">
      <c r="A768" s="161" t="s">
        <v>1076</v>
      </c>
      <c r="B768" s="162">
        <v>0</v>
      </c>
      <c r="C768" s="163">
        <v>2.8994107118757932E-2</v>
      </c>
      <c r="D768" s="163">
        <v>0.18846169627192655</v>
      </c>
      <c r="E768" s="162">
        <v>0</v>
      </c>
      <c r="F768" s="163">
        <v>0.4695265179655892</v>
      </c>
      <c r="G768" s="164">
        <v>0.3130176786437262</v>
      </c>
      <c r="I768" s="34"/>
    </row>
    <row r="769" spans="1:9">
      <c r="A769" s="161" t="s">
        <v>1077</v>
      </c>
      <c r="B769" s="162">
        <v>0</v>
      </c>
      <c r="C769" s="163">
        <v>2.8994107118757932E-2</v>
      </c>
      <c r="D769" s="163">
        <v>0.18846169627192655</v>
      </c>
      <c r="E769" s="162">
        <v>0</v>
      </c>
      <c r="F769" s="163">
        <v>0.4695265179655892</v>
      </c>
      <c r="G769" s="164">
        <v>0.3130176786437262</v>
      </c>
      <c r="I769" s="34"/>
    </row>
    <row r="770" spans="1:9">
      <c r="A770" s="161" t="s">
        <v>1078</v>
      </c>
      <c r="B770" s="162">
        <v>0</v>
      </c>
      <c r="C770" s="163">
        <v>2.8994107118757932E-2</v>
      </c>
      <c r="D770" s="163">
        <v>0.18846169627192655</v>
      </c>
      <c r="E770" s="162">
        <v>0</v>
      </c>
      <c r="F770" s="163">
        <v>0.4695265179655892</v>
      </c>
      <c r="G770" s="164">
        <v>0.3130176786437262</v>
      </c>
      <c r="I770" s="34"/>
    </row>
    <row r="771" spans="1:9">
      <c r="A771" s="161" t="s">
        <v>1079</v>
      </c>
      <c r="B771" s="162">
        <v>0</v>
      </c>
      <c r="C771" s="163">
        <v>2.8994107118757932E-2</v>
      </c>
      <c r="D771" s="163">
        <v>0.18846169627192655</v>
      </c>
      <c r="E771" s="162">
        <v>0</v>
      </c>
      <c r="F771" s="163">
        <v>0.4695265179655892</v>
      </c>
      <c r="G771" s="164">
        <v>0.3130176786437262</v>
      </c>
      <c r="I771" s="34"/>
    </row>
    <row r="772" spans="1:9">
      <c r="A772" s="161" t="s">
        <v>1080</v>
      </c>
      <c r="B772" s="162">
        <v>0</v>
      </c>
      <c r="C772" s="163">
        <v>2.8994107118757932E-2</v>
      </c>
      <c r="D772" s="163">
        <v>0.18846169627192655</v>
      </c>
      <c r="E772" s="162">
        <v>0</v>
      </c>
      <c r="F772" s="163">
        <v>0.4695265179655892</v>
      </c>
      <c r="G772" s="164">
        <v>0.3130176786437262</v>
      </c>
      <c r="I772" s="34"/>
    </row>
    <row r="773" spans="1:9">
      <c r="A773" s="161" t="s">
        <v>1081</v>
      </c>
      <c r="B773" s="162">
        <v>0</v>
      </c>
      <c r="C773" s="163">
        <v>0</v>
      </c>
      <c r="D773" s="163">
        <v>0.20321744260946287</v>
      </c>
      <c r="E773" s="162">
        <v>0</v>
      </c>
      <c r="F773" s="163">
        <v>0</v>
      </c>
      <c r="G773" s="164">
        <v>0.79678255739053705</v>
      </c>
      <c r="I773" s="34"/>
    </row>
    <row r="774" spans="1:9">
      <c r="A774" s="161" t="s">
        <v>1082</v>
      </c>
      <c r="B774" s="162">
        <v>0</v>
      </c>
      <c r="C774" s="163">
        <v>2.8994107118757932E-2</v>
      </c>
      <c r="D774" s="163">
        <v>0.18846169627192655</v>
      </c>
      <c r="E774" s="162">
        <v>0</v>
      </c>
      <c r="F774" s="163">
        <v>0.4695265179655892</v>
      </c>
      <c r="G774" s="164">
        <v>0.3130176786437262</v>
      </c>
      <c r="I774" s="34"/>
    </row>
    <row r="775" spans="1:9">
      <c r="A775" s="161" t="s">
        <v>1083</v>
      </c>
      <c r="B775" s="162">
        <v>0</v>
      </c>
      <c r="C775" s="163">
        <v>2.8994107118757932E-2</v>
      </c>
      <c r="D775" s="163">
        <v>0.18846169627192655</v>
      </c>
      <c r="E775" s="162">
        <v>0</v>
      </c>
      <c r="F775" s="163">
        <v>0.4695265179655892</v>
      </c>
      <c r="G775" s="164">
        <v>0.3130176786437262</v>
      </c>
      <c r="I775" s="34"/>
    </row>
    <row r="776" spans="1:9">
      <c r="A776" s="161" t="s">
        <v>1084</v>
      </c>
      <c r="B776" s="162">
        <v>0</v>
      </c>
      <c r="C776" s="163">
        <v>0</v>
      </c>
      <c r="D776" s="163">
        <v>0.15013945623831096</v>
      </c>
      <c r="E776" s="162">
        <v>0</v>
      </c>
      <c r="F776" s="163">
        <v>0</v>
      </c>
      <c r="G776" s="164">
        <v>0.84986054376168907</v>
      </c>
      <c r="I776" s="34"/>
    </row>
    <row r="777" spans="1:9">
      <c r="A777" s="161" t="s">
        <v>1085</v>
      </c>
      <c r="B777" s="162">
        <v>0</v>
      </c>
      <c r="C777" s="163">
        <v>2.8994107118757932E-2</v>
      </c>
      <c r="D777" s="163">
        <v>0.18846169627192655</v>
      </c>
      <c r="E777" s="162">
        <v>0</v>
      </c>
      <c r="F777" s="163">
        <v>0.4695265179655892</v>
      </c>
      <c r="G777" s="164">
        <v>0.3130176786437262</v>
      </c>
      <c r="I777" s="34"/>
    </row>
    <row r="778" spans="1:9">
      <c r="A778" s="161" t="s">
        <v>1086</v>
      </c>
      <c r="B778" s="162">
        <v>0</v>
      </c>
      <c r="C778" s="163">
        <v>2.8994107118757932E-2</v>
      </c>
      <c r="D778" s="163">
        <v>0.18846169627192655</v>
      </c>
      <c r="E778" s="162">
        <v>0</v>
      </c>
      <c r="F778" s="163">
        <v>0.4695265179655892</v>
      </c>
      <c r="G778" s="164">
        <v>0.3130176786437262</v>
      </c>
      <c r="I778" s="34"/>
    </row>
    <row r="779" spans="1:9">
      <c r="A779" s="161" t="s">
        <v>1087</v>
      </c>
      <c r="B779" s="162">
        <v>0</v>
      </c>
      <c r="C779" s="163">
        <v>2.8994107118757932E-2</v>
      </c>
      <c r="D779" s="163">
        <v>0.18846169627192655</v>
      </c>
      <c r="E779" s="162">
        <v>0</v>
      </c>
      <c r="F779" s="163">
        <v>0.4695265179655892</v>
      </c>
      <c r="G779" s="164">
        <v>0.3130176786437262</v>
      </c>
      <c r="I779" s="34"/>
    </row>
    <row r="780" spans="1:9">
      <c r="A780" s="161" t="s">
        <v>1088</v>
      </c>
      <c r="B780" s="162">
        <v>0</v>
      </c>
      <c r="C780" s="163">
        <v>2.8994107118757932E-2</v>
      </c>
      <c r="D780" s="163">
        <v>0.18846169627192655</v>
      </c>
      <c r="E780" s="162">
        <v>0</v>
      </c>
      <c r="F780" s="163">
        <v>0.4695265179655892</v>
      </c>
      <c r="G780" s="164">
        <v>0.3130176786437262</v>
      </c>
      <c r="I780" s="34"/>
    </row>
    <row r="781" spans="1:9">
      <c r="A781" s="161" t="s">
        <v>1089</v>
      </c>
      <c r="B781" s="162">
        <v>0</v>
      </c>
      <c r="C781" s="163">
        <v>2.8994107118757932E-2</v>
      </c>
      <c r="D781" s="163">
        <v>0.18846169627192655</v>
      </c>
      <c r="E781" s="162">
        <v>0</v>
      </c>
      <c r="F781" s="163">
        <v>0.4695265179655892</v>
      </c>
      <c r="G781" s="164">
        <v>0.3130176786437262</v>
      </c>
      <c r="I781" s="34"/>
    </row>
    <row r="782" spans="1:9">
      <c r="A782" s="161" t="s">
        <v>1090</v>
      </c>
      <c r="B782" s="162">
        <v>0</v>
      </c>
      <c r="C782" s="163">
        <v>2.8994107118757932E-2</v>
      </c>
      <c r="D782" s="163">
        <v>0.18846169627192655</v>
      </c>
      <c r="E782" s="162">
        <v>0</v>
      </c>
      <c r="F782" s="163">
        <v>0.4695265179655892</v>
      </c>
      <c r="G782" s="164">
        <v>0.3130176786437262</v>
      </c>
      <c r="I782" s="34"/>
    </row>
    <row r="783" spans="1:9">
      <c r="A783" s="161" t="s">
        <v>1091</v>
      </c>
      <c r="B783" s="162">
        <v>0</v>
      </c>
      <c r="C783" s="163">
        <v>2.8994107118757932E-2</v>
      </c>
      <c r="D783" s="163">
        <v>0.18846169627192655</v>
      </c>
      <c r="E783" s="162">
        <v>0</v>
      </c>
      <c r="F783" s="163">
        <v>0.4695265179655892</v>
      </c>
      <c r="G783" s="164">
        <v>0.3130176786437262</v>
      </c>
      <c r="I783" s="34"/>
    </row>
    <row r="784" spans="1:9">
      <c r="A784" s="161" t="s">
        <v>1092</v>
      </c>
      <c r="B784" s="162">
        <v>0</v>
      </c>
      <c r="C784" s="163">
        <v>2.8994107118757932E-2</v>
      </c>
      <c r="D784" s="163">
        <v>0.18846169627192655</v>
      </c>
      <c r="E784" s="162">
        <v>0</v>
      </c>
      <c r="F784" s="163">
        <v>0.4695265179655892</v>
      </c>
      <c r="G784" s="164">
        <v>0.3130176786437262</v>
      </c>
      <c r="I784" s="34"/>
    </row>
    <row r="785" spans="1:9">
      <c r="A785" s="161" t="s">
        <v>1093</v>
      </c>
      <c r="B785" s="162">
        <v>0</v>
      </c>
      <c r="C785" s="163">
        <v>2.8994107118757932E-2</v>
      </c>
      <c r="D785" s="163">
        <v>0.18846169627192655</v>
      </c>
      <c r="E785" s="162">
        <v>0</v>
      </c>
      <c r="F785" s="163">
        <v>0.4695265179655892</v>
      </c>
      <c r="G785" s="164">
        <v>0.3130176786437262</v>
      </c>
      <c r="I785" s="34"/>
    </row>
    <row r="786" spans="1:9">
      <c r="A786" s="161" t="s">
        <v>1094</v>
      </c>
      <c r="B786" s="162">
        <v>0</v>
      </c>
      <c r="C786" s="163">
        <v>0</v>
      </c>
      <c r="D786" s="163">
        <v>5.6952957524964723E-2</v>
      </c>
      <c r="E786" s="162">
        <v>0</v>
      </c>
      <c r="F786" s="163">
        <v>0</v>
      </c>
      <c r="G786" s="164">
        <v>0.94304704247503535</v>
      </c>
      <c r="I786" s="34"/>
    </row>
    <row r="787" spans="1:9">
      <c r="A787" s="161" t="s">
        <v>1095</v>
      </c>
      <c r="B787" s="162">
        <v>0</v>
      </c>
      <c r="C787" s="163">
        <v>2.8994107118757932E-2</v>
      </c>
      <c r="D787" s="163">
        <v>0.18846169627192655</v>
      </c>
      <c r="E787" s="162">
        <v>0</v>
      </c>
      <c r="F787" s="163">
        <v>0.4695265179655892</v>
      </c>
      <c r="G787" s="164">
        <v>0.3130176786437262</v>
      </c>
      <c r="I787" s="34"/>
    </row>
    <row r="788" spans="1:9">
      <c r="A788" s="161" t="s">
        <v>1096</v>
      </c>
      <c r="B788" s="162">
        <v>0</v>
      </c>
      <c r="C788" s="163">
        <v>2.8994107118757932E-2</v>
      </c>
      <c r="D788" s="163">
        <v>0.18846169627192655</v>
      </c>
      <c r="E788" s="162">
        <v>0</v>
      </c>
      <c r="F788" s="163">
        <v>0.4695265179655892</v>
      </c>
      <c r="G788" s="164">
        <v>0.3130176786437262</v>
      </c>
      <c r="I788" s="34"/>
    </row>
    <row r="789" spans="1:9">
      <c r="A789" s="161" t="s">
        <v>1097</v>
      </c>
      <c r="B789" s="162">
        <v>0</v>
      </c>
      <c r="C789" s="163">
        <v>0</v>
      </c>
      <c r="D789" s="163">
        <v>0.13037197544239798</v>
      </c>
      <c r="E789" s="162">
        <v>0</v>
      </c>
      <c r="F789" s="163">
        <v>0.86962802455760202</v>
      </c>
      <c r="G789" s="164">
        <v>0</v>
      </c>
      <c r="I789" s="34"/>
    </row>
    <row r="790" spans="1:9">
      <c r="A790" s="161" t="s">
        <v>1098</v>
      </c>
      <c r="B790" s="162">
        <v>0</v>
      </c>
      <c r="C790" s="163">
        <v>2.8994107118757932E-2</v>
      </c>
      <c r="D790" s="163">
        <v>0.18846169627192655</v>
      </c>
      <c r="E790" s="162">
        <v>0</v>
      </c>
      <c r="F790" s="163">
        <v>0.4695265179655892</v>
      </c>
      <c r="G790" s="164">
        <v>0.3130176786437262</v>
      </c>
      <c r="I790" s="34"/>
    </row>
    <row r="791" spans="1:9">
      <c r="A791" s="161" t="s">
        <v>1099</v>
      </c>
      <c r="B791" s="162">
        <v>0</v>
      </c>
      <c r="C791" s="163">
        <v>0</v>
      </c>
      <c r="D791" s="163">
        <v>0.19264579389169917</v>
      </c>
      <c r="E791" s="162">
        <v>0</v>
      </c>
      <c r="F791" s="163">
        <v>0.40367710305415039</v>
      </c>
      <c r="G791" s="164">
        <v>0.40367710305415039</v>
      </c>
      <c r="I791" s="34"/>
    </row>
    <row r="792" spans="1:9">
      <c r="A792" s="161" t="s">
        <v>1100</v>
      </c>
      <c r="B792" s="162">
        <v>0</v>
      </c>
      <c r="C792" s="163">
        <v>2.8994107118757932E-2</v>
      </c>
      <c r="D792" s="163">
        <v>0.18846169627192655</v>
      </c>
      <c r="E792" s="162">
        <v>0</v>
      </c>
      <c r="F792" s="163">
        <v>0.4695265179655892</v>
      </c>
      <c r="G792" s="164">
        <v>0.3130176786437262</v>
      </c>
      <c r="I792" s="34"/>
    </row>
    <row r="793" spans="1:9">
      <c r="A793" s="161" t="s">
        <v>1101</v>
      </c>
      <c r="B793" s="162">
        <v>0</v>
      </c>
      <c r="C793" s="163">
        <v>2.8994107118757932E-2</v>
      </c>
      <c r="D793" s="163">
        <v>0.18846169627192655</v>
      </c>
      <c r="E793" s="162">
        <v>0</v>
      </c>
      <c r="F793" s="163">
        <v>0.4695265179655892</v>
      </c>
      <c r="G793" s="164">
        <v>0.3130176786437262</v>
      </c>
      <c r="I793" s="34"/>
    </row>
    <row r="794" spans="1:9">
      <c r="A794" s="161" t="s">
        <v>1102</v>
      </c>
      <c r="B794" s="162">
        <v>0</v>
      </c>
      <c r="C794" s="163">
        <v>0</v>
      </c>
      <c r="D794" s="163">
        <v>0.18079573917741237</v>
      </c>
      <c r="E794" s="162">
        <v>0</v>
      </c>
      <c r="F794" s="163">
        <v>0</v>
      </c>
      <c r="G794" s="164">
        <v>0.81920426082258768</v>
      </c>
      <c r="I794" s="34"/>
    </row>
    <row r="795" spans="1:9">
      <c r="A795" s="161" t="s">
        <v>1103</v>
      </c>
      <c r="B795" s="162">
        <v>0</v>
      </c>
      <c r="C795" s="163">
        <v>2.8994107118757932E-2</v>
      </c>
      <c r="D795" s="163">
        <v>0.18846169627192655</v>
      </c>
      <c r="E795" s="162">
        <v>0</v>
      </c>
      <c r="F795" s="163">
        <v>0.4695265179655892</v>
      </c>
      <c r="G795" s="164">
        <v>0.3130176786437262</v>
      </c>
      <c r="I795" s="34"/>
    </row>
    <row r="796" spans="1:9">
      <c r="A796" s="161" t="s">
        <v>1104</v>
      </c>
      <c r="B796" s="162">
        <v>0</v>
      </c>
      <c r="C796" s="163">
        <v>2.8994107118757932E-2</v>
      </c>
      <c r="D796" s="163">
        <v>0.18846169627192655</v>
      </c>
      <c r="E796" s="162">
        <v>0</v>
      </c>
      <c r="F796" s="163">
        <v>0.4695265179655892</v>
      </c>
      <c r="G796" s="164">
        <v>0.3130176786437262</v>
      </c>
      <c r="I796" s="34"/>
    </row>
    <row r="797" spans="1:9">
      <c r="A797" s="161" t="s">
        <v>1105</v>
      </c>
      <c r="B797" s="162">
        <v>0</v>
      </c>
      <c r="C797" s="163">
        <v>0</v>
      </c>
      <c r="D797" s="163">
        <v>0.13123129078255286</v>
      </c>
      <c r="E797" s="162">
        <v>0</v>
      </c>
      <c r="F797" s="163">
        <v>0.8687687092174472</v>
      </c>
      <c r="G797" s="164">
        <v>0</v>
      </c>
      <c r="I797" s="34"/>
    </row>
    <row r="798" spans="1:9">
      <c r="A798" s="161" t="s">
        <v>1106</v>
      </c>
      <c r="B798" s="162">
        <v>0</v>
      </c>
      <c r="C798" s="163">
        <v>2.8994107118757932E-2</v>
      </c>
      <c r="D798" s="163">
        <v>0.18846169627192655</v>
      </c>
      <c r="E798" s="162">
        <v>0</v>
      </c>
      <c r="F798" s="163">
        <v>0.4695265179655892</v>
      </c>
      <c r="G798" s="164">
        <v>0.3130176786437262</v>
      </c>
      <c r="I798" s="34"/>
    </row>
    <row r="799" spans="1:9">
      <c r="A799" s="161" t="s">
        <v>1107</v>
      </c>
      <c r="B799" s="162">
        <v>0</v>
      </c>
      <c r="C799" s="163">
        <v>0</v>
      </c>
      <c r="D799" s="163">
        <v>0.29327696063836117</v>
      </c>
      <c r="E799" s="162">
        <v>0</v>
      </c>
      <c r="F799" s="163">
        <v>0.70672303936163883</v>
      </c>
      <c r="G799" s="164">
        <v>0</v>
      </c>
      <c r="I799" s="34"/>
    </row>
    <row r="800" spans="1:9">
      <c r="A800" s="161" t="s">
        <v>1108</v>
      </c>
      <c r="B800" s="162">
        <v>0</v>
      </c>
      <c r="C800" s="163">
        <v>0.83782288843409447</v>
      </c>
      <c r="D800" s="163">
        <v>0</v>
      </c>
      <c r="E800" s="162">
        <v>0</v>
      </c>
      <c r="F800" s="163">
        <v>0.16217711156590542</v>
      </c>
      <c r="G800" s="164">
        <v>0</v>
      </c>
      <c r="I800" s="34"/>
    </row>
    <row r="801" spans="1:9">
      <c r="A801" s="161" t="s">
        <v>1109</v>
      </c>
      <c r="B801" s="162">
        <v>0</v>
      </c>
      <c r="C801" s="163">
        <v>2.8994107118757932E-2</v>
      </c>
      <c r="D801" s="163">
        <v>0.18846169627192655</v>
      </c>
      <c r="E801" s="162">
        <v>0</v>
      </c>
      <c r="F801" s="163">
        <v>0.4695265179655892</v>
      </c>
      <c r="G801" s="164">
        <v>0.3130176786437262</v>
      </c>
      <c r="I801" s="34"/>
    </row>
    <row r="802" spans="1:9">
      <c r="A802" s="161" t="s">
        <v>1110</v>
      </c>
      <c r="B802" s="162">
        <v>0</v>
      </c>
      <c r="C802" s="163">
        <v>0.50497147869060277</v>
      </c>
      <c r="D802" s="163">
        <v>0.2019885914762411</v>
      </c>
      <c r="E802" s="162">
        <v>3.662999122914451E-2</v>
      </c>
      <c r="F802" s="163">
        <v>0.14651996491657804</v>
      </c>
      <c r="G802" s="164">
        <v>0.10988997368743353</v>
      </c>
      <c r="I802" s="34"/>
    </row>
    <row r="803" spans="1:9">
      <c r="A803" s="161" t="s">
        <v>1111</v>
      </c>
      <c r="B803" s="162">
        <v>0</v>
      </c>
      <c r="C803" s="163">
        <v>0</v>
      </c>
      <c r="D803" s="163">
        <v>0.70696007016684392</v>
      </c>
      <c r="E803" s="162">
        <v>0</v>
      </c>
      <c r="F803" s="163">
        <v>0.29303992983315608</v>
      </c>
      <c r="G803" s="164">
        <v>0</v>
      </c>
      <c r="I803" s="34"/>
    </row>
    <row r="804" spans="1:9">
      <c r="A804" s="161" t="s">
        <v>1112</v>
      </c>
      <c r="B804" s="162">
        <v>0</v>
      </c>
      <c r="C804" s="163">
        <v>0.50497147869060277</v>
      </c>
      <c r="D804" s="163">
        <v>0.2019885914762411</v>
      </c>
      <c r="E804" s="162">
        <v>3.662999122914451E-2</v>
      </c>
      <c r="F804" s="163">
        <v>0.14651996491657804</v>
      </c>
      <c r="G804" s="164">
        <v>0.10988997368743353</v>
      </c>
      <c r="I804" s="34"/>
    </row>
    <row r="805" spans="1:9">
      <c r="A805" s="161" t="s">
        <v>1113</v>
      </c>
      <c r="B805" s="162">
        <v>0</v>
      </c>
      <c r="C805" s="163">
        <v>0</v>
      </c>
      <c r="D805" s="163">
        <v>3.3828007000551399E-2</v>
      </c>
      <c r="E805" s="162">
        <v>0</v>
      </c>
      <c r="F805" s="163">
        <v>0.96617199299944867</v>
      </c>
      <c r="G805" s="164">
        <v>0</v>
      </c>
      <c r="I805" s="34"/>
    </row>
    <row r="806" spans="1:9">
      <c r="A806" s="161" t="s">
        <v>1114</v>
      </c>
      <c r="B806" s="162">
        <v>0</v>
      </c>
      <c r="C806" s="163">
        <v>0.50497147869060277</v>
      </c>
      <c r="D806" s="163">
        <v>0.2019885914762411</v>
      </c>
      <c r="E806" s="162">
        <v>3.662999122914451E-2</v>
      </c>
      <c r="F806" s="163">
        <v>0.14651996491657804</v>
      </c>
      <c r="G806" s="164">
        <v>0.10988997368743353</v>
      </c>
      <c r="I806" s="34"/>
    </row>
    <row r="807" spans="1:9">
      <c r="A807" s="161" t="s">
        <v>1115</v>
      </c>
      <c r="B807" s="162">
        <v>0</v>
      </c>
      <c r="C807" s="163">
        <v>0</v>
      </c>
      <c r="D807" s="163">
        <v>0.29528628130447382</v>
      </c>
      <c r="E807" s="162">
        <v>0</v>
      </c>
      <c r="F807" s="163">
        <v>0.23490457289850869</v>
      </c>
      <c r="G807" s="164">
        <v>0.46980914579701738</v>
      </c>
      <c r="I807" s="34"/>
    </row>
    <row r="808" spans="1:9">
      <c r="A808" s="161" t="s">
        <v>1116</v>
      </c>
      <c r="B808" s="162">
        <v>0</v>
      </c>
      <c r="C808" s="163">
        <v>0.50497147869060277</v>
      </c>
      <c r="D808" s="163">
        <v>0.2019885914762411</v>
      </c>
      <c r="E808" s="162">
        <v>3.662999122914451E-2</v>
      </c>
      <c r="F808" s="163">
        <v>0.14651996491657804</v>
      </c>
      <c r="G808" s="164">
        <v>0.10988997368743353</v>
      </c>
      <c r="I808" s="34"/>
    </row>
    <row r="809" spans="1:9">
      <c r="A809" s="161" t="s">
        <v>1117</v>
      </c>
      <c r="B809" s="162">
        <v>0</v>
      </c>
      <c r="C809" s="163">
        <v>0.50497147869060277</v>
      </c>
      <c r="D809" s="163">
        <v>0.2019885914762411</v>
      </c>
      <c r="E809" s="162">
        <v>3.662999122914451E-2</v>
      </c>
      <c r="F809" s="163">
        <v>0.14651996491657804</v>
      </c>
      <c r="G809" s="164">
        <v>0.10988997368743353</v>
      </c>
      <c r="I809" s="34"/>
    </row>
    <row r="810" spans="1:9">
      <c r="A810" s="161" t="s">
        <v>1118</v>
      </c>
      <c r="B810" s="162">
        <v>0</v>
      </c>
      <c r="C810" s="163">
        <v>0.50497147869060277</v>
      </c>
      <c r="D810" s="163">
        <v>0.2019885914762411</v>
      </c>
      <c r="E810" s="162">
        <v>3.662999122914451E-2</v>
      </c>
      <c r="F810" s="163">
        <v>0.14651996491657804</v>
      </c>
      <c r="G810" s="164">
        <v>0.10988997368743353</v>
      </c>
      <c r="I810" s="34"/>
    </row>
    <row r="811" spans="1:9">
      <c r="A811" s="161" t="s">
        <v>1119</v>
      </c>
      <c r="B811" s="162">
        <v>0</v>
      </c>
      <c r="C811" s="163">
        <v>0.50497147869060277</v>
      </c>
      <c r="D811" s="163">
        <v>0.2019885914762411</v>
      </c>
      <c r="E811" s="162">
        <v>3.662999122914451E-2</v>
      </c>
      <c r="F811" s="163">
        <v>0.14651996491657804</v>
      </c>
      <c r="G811" s="164">
        <v>0.10988997368743353</v>
      </c>
      <c r="I811" s="34"/>
    </row>
    <row r="812" spans="1:9">
      <c r="A812" s="161" t="s">
        <v>1120</v>
      </c>
      <c r="B812" s="162">
        <v>0</v>
      </c>
      <c r="C812" s="163">
        <v>0.50497147869060277</v>
      </c>
      <c r="D812" s="163">
        <v>0.2019885914762411</v>
      </c>
      <c r="E812" s="162">
        <v>3.662999122914451E-2</v>
      </c>
      <c r="F812" s="163">
        <v>0.14651996491657804</v>
      </c>
      <c r="G812" s="164">
        <v>0.10988997368743353</v>
      </c>
      <c r="I812" s="34"/>
    </row>
    <row r="813" spans="1:9">
      <c r="A813" s="161" t="s">
        <v>1121</v>
      </c>
      <c r="B813" s="162">
        <v>0</v>
      </c>
      <c r="C813" s="163">
        <v>0.50497147869060277</v>
      </c>
      <c r="D813" s="163">
        <v>0.2019885914762411</v>
      </c>
      <c r="E813" s="162">
        <v>3.662999122914451E-2</v>
      </c>
      <c r="F813" s="163">
        <v>0.14651996491657804</v>
      </c>
      <c r="G813" s="164">
        <v>0.10988997368743353</v>
      </c>
      <c r="I813" s="34"/>
    </row>
    <row r="814" spans="1:9">
      <c r="A814" s="161" t="s">
        <v>1122</v>
      </c>
      <c r="B814" s="162">
        <v>0</v>
      </c>
      <c r="C814" s="163">
        <v>0.50497147869060277</v>
      </c>
      <c r="D814" s="163">
        <v>0.2019885914762411</v>
      </c>
      <c r="E814" s="162">
        <v>3.662999122914451E-2</v>
      </c>
      <c r="F814" s="163">
        <v>0.14651996491657804</v>
      </c>
      <c r="G814" s="164">
        <v>0.10988997368743353</v>
      </c>
      <c r="I814" s="34"/>
    </row>
    <row r="815" spans="1:9">
      <c r="A815" s="161" t="s">
        <v>1123</v>
      </c>
      <c r="B815" s="162">
        <v>0</v>
      </c>
      <c r="C815" s="163">
        <v>0.50497147869060277</v>
      </c>
      <c r="D815" s="163">
        <v>0.2019885914762411</v>
      </c>
      <c r="E815" s="162">
        <v>3.662999122914451E-2</v>
      </c>
      <c r="F815" s="163">
        <v>0.14651996491657804</v>
      </c>
      <c r="G815" s="164">
        <v>0.10988997368743353</v>
      </c>
      <c r="I815" s="34"/>
    </row>
    <row r="816" spans="1:9">
      <c r="A816" s="161" t="s">
        <v>1124</v>
      </c>
      <c r="B816" s="162">
        <v>0</v>
      </c>
      <c r="C816" s="163">
        <v>0.50497147869060277</v>
      </c>
      <c r="D816" s="163">
        <v>0.2019885914762411</v>
      </c>
      <c r="E816" s="162">
        <v>3.662999122914451E-2</v>
      </c>
      <c r="F816" s="163">
        <v>0.14651996491657804</v>
      </c>
      <c r="G816" s="164">
        <v>0.10988997368743353</v>
      </c>
      <c r="I816" s="34"/>
    </row>
    <row r="817" spans="1:9">
      <c r="A817" s="161" t="s">
        <v>1125</v>
      </c>
      <c r="B817" s="162">
        <v>0</v>
      </c>
      <c r="C817" s="163">
        <v>0.24580486029679349</v>
      </c>
      <c r="D817" s="163">
        <v>0</v>
      </c>
      <c r="E817" s="162">
        <v>0</v>
      </c>
      <c r="F817" s="163">
        <v>0</v>
      </c>
      <c r="G817" s="164">
        <v>0.75419513970320651</v>
      </c>
      <c r="I817" s="34"/>
    </row>
    <row r="818" spans="1:9">
      <c r="A818" s="161" t="s">
        <v>1126</v>
      </c>
      <c r="B818" s="162">
        <v>0</v>
      </c>
      <c r="C818" s="163">
        <v>5.7471955865270093E-3</v>
      </c>
      <c r="D818" s="163">
        <v>0.20689904111497232</v>
      </c>
      <c r="E818" s="162">
        <v>0</v>
      </c>
      <c r="F818" s="163">
        <v>0.17023865152400017</v>
      </c>
      <c r="G818" s="164">
        <v>0.61711511177450051</v>
      </c>
      <c r="I818" s="34"/>
    </row>
    <row r="819" spans="1:9">
      <c r="A819" s="161" t="s">
        <v>1127</v>
      </c>
      <c r="B819" s="162">
        <v>0</v>
      </c>
      <c r="C819" s="163">
        <v>0</v>
      </c>
      <c r="D819" s="163">
        <v>6.5589433932831107E-2</v>
      </c>
      <c r="E819" s="162">
        <v>0</v>
      </c>
      <c r="F819" s="163">
        <v>0</v>
      </c>
      <c r="G819" s="164">
        <v>0.93441056606716888</v>
      </c>
      <c r="I819" s="34"/>
    </row>
    <row r="820" spans="1:9">
      <c r="A820" s="161" t="s">
        <v>1128</v>
      </c>
      <c r="B820" s="162">
        <v>0</v>
      </c>
      <c r="C820" s="163">
        <v>0</v>
      </c>
      <c r="D820" s="163">
        <v>0.16158160020603057</v>
      </c>
      <c r="E820" s="162">
        <v>0</v>
      </c>
      <c r="F820" s="163">
        <v>0.83841839979396937</v>
      </c>
      <c r="G820" s="164">
        <v>0</v>
      </c>
      <c r="I820" s="34"/>
    </row>
    <row r="821" spans="1:9">
      <c r="A821" s="161" t="s">
        <v>1129</v>
      </c>
      <c r="B821" s="162">
        <v>0</v>
      </c>
      <c r="C821" s="163">
        <v>5.7471955865270093E-3</v>
      </c>
      <c r="D821" s="163">
        <v>0.20689904111497232</v>
      </c>
      <c r="E821" s="162">
        <v>0</v>
      </c>
      <c r="F821" s="163">
        <v>0.17023865152400017</v>
      </c>
      <c r="G821" s="164">
        <v>0.61711511177450051</v>
      </c>
      <c r="I821" s="34"/>
    </row>
    <row r="822" spans="1:9">
      <c r="A822" s="161" t="s">
        <v>1130</v>
      </c>
      <c r="B822" s="162">
        <v>0</v>
      </c>
      <c r="C822" s="163">
        <v>5.7471955865270093E-3</v>
      </c>
      <c r="D822" s="163">
        <v>0.20689904111497232</v>
      </c>
      <c r="E822" s="162">
        <v>0</v>
      </c>
      <c r="F822" s="163">
        <v>0.17023865152400017</v>
      </c>
      <c r="G822" s="164">
        <v>0.61711511177450051</v>
      </c>
      <c r="I822" s="34"/>
    </row>
    <row r="823" spans="1:9">
      <c r="A823" s="161" t="s">
        <v>1131</v>
      </c>
      <c r="B823" s="162">
        <v>0</v>
      </c>
      <c r="C823" s="163">
        <v>0</v>
      </c>
      <c r="D823" s="163">
        <v>0.28417667349638198</v>
      </c>
      <c r="E823" s="162">
        <v>0</v>
      </c>
      <c r="F823" s="163">
        <v>0.71582332650361802</v>
      </c>
      <c r="G823" s="164">
        <v>0</v>
      </c>
      <c r="I823" s="34"/>
    </row>
    <row r="824" spans="1:9">
      <c r="A824" s="161" t="s">
        <v>1132</v>
      </c>
      <c r="B824" s="162">
        <v>0</v>
      </c>
      <c r="C824" s="163">
        <v>5.7471955865270093E-3</v>
      </c>
      <c r="D824" s="163">
        <v>0.20689904111497232</v>
      </c>
      <c r="E824" s="162">
        <v>0</v>
      </c>
      <c r="F824" s="163">
        <v>0.17023865152400017</v>
      </c>
      <c r="G824" s="164">
        <v>0.61711511177450051</v>
      </c>
      <c r="I824" s="34"/>
    </row>
    <row r="825" spans="1:9">
      <c r="A825" s="161" t="s">
        <v>1133</v>
      </c>
      <c r="B825" s="162">
        <v>0</v>
      </c>
      <c r="C825" s="163">
        <v>5.7471955865270093E-3</v>
      </c>
      <c r="D825" s="163">
        <v>0.20689904111497232</v>
      </c>
      <c r="E825" s="162">
        <v>0</v>
      </c>
      <c r="F825" s="163">
        <v>0.17023865152400017</v>
      </c>
      <c r="G825" s="164">
        <v>0.61711511177450051</v>
      </c>
      <c r="I825" s="34"/>
    </row>
    <row r="826" spans="1:9">
      <c r="A826" s="161" t="s">
        <v>1134</v>
      </c>
      <c r="B826" s="162">
        <v>0</v>
      </c>
      <c r="C826" s="163">
        <v>2.4089581756931825E-2</v>
      </c>
      <c r="D826" s="163">
        <v>0.21680623581238642</v>
      </c>
      <c r="E826" s="162">
        <v>0</v>
      </c>
      <c r="F826" s="163">
        <v>0.15182083648613637</v>
      </c>
      <c r="G826" s="164">
        <v>0.60728334594454547</v>
      </c>
      <c r="I826" s="34"/>
    </row>
    <row r="827" spans="1:9">
      <c r="A827" s="161" t="s">
        <v>1135</v>
      </c>
      <c r="B827" s="162">
        <v>0</v>
      </c>
      <c r="C827" s="163">
        <v>2.4089581756931825E-2</v>
      </c>
      <c r="D827" s="163">
        <v>0.21680623581238642</v>
      </c>
      <c r="E827" s="162">
        <v>0</v>
      </c>
      <c r="F827" s="163">
        <v>0.15182083648613637</v>
      </c>
      <c r="G827" s="164">
        <v>0.60728334594454547</v>
      </c>
      <c r="I827" s="34"/>
    </row>
    <row r="828" spans="1:9">
      <c r="A828" s="161" t="s">
        <v>1136</v>
      </c>
      <c r="B828" s="162">
        <v>0</v>
      </c>
      <c r="C828" s="163">
        <v>0</v>
      </c>
      <c r="D828" s="163">
        <v>0.2237512233135345</v>
      </c>
      <c r="E828" s="162">
        <v>0</v>
      </c>
      <c r="F828" s="163">
        <v>0</v>
      </c>
      <c r="G828" s="164">
        <v>0.77624877668646552</v>
      </c>
      <c r="I828" s="34"/>
    </row>
    <row r="829" spans="1:9">
      <c r="A829" s="161" t="s">
        <v>1137</v>
      </c>
      <c r="B829" s="162">
        <v>0</v>
      </c>
      <c r="C829" s="163">
        <v>2.4089581756931825E-2</v>
      </c>
      <c r="D829" s="163">
        <v>0.21680623581238642</v>
      </c>
      <c r="E829" s="162">
        <v>0</v>
      </c>
      <c r="F829" s="163">
        <v>0.15182083648613637</v>
      </c>
      <c r="G829" s="164">
        <v>0.60728334594454547</v>
      </c>
      <c r="I829" s="34"/>
    </row>
    <row r="830" spans="1:9">
      <c r="A830" s="161" t="s">
        <v>1138</v>
      </c>
      <c r="B830" s="162">
        <v>0</v>
      </c>
      <c r="C830" s="163">
        <v>0</v>
      </c>
      <c r="D830" s="163">
        <v>0.17725132361960239</v>
      </c>
      <c r="E830" s="162">
        <v>0</v>
      </c>
      <c r="F830" s="163">
        <v>0</v>
      </c>
      <c r="G830" s="164">
        <v>0.82274867638039773</v>
      </c>
      <c r="I830" s="34"/>
    </row>
    <row r="831" spans="1:9">
      <c r="A831" s="161" t="s">
        <v>1139</v>
      </c>
      <c r="B831" s="162">
        <v>0</v>
      </c>
      <c r="C831" s="163">
        <v>0</v>
      </c>
      <c r="D831" s="163">
        <v>0.30980955618701844</v>
      </c>
      <c r="E831" s="162">
        <v>0</v>
      </c>
      <c r="F831" s="163">
        <v>0</v>
      </c>
      <c r="G831" s="164">
        <v>0.69019044381298145</v>
      </c>
      <c r="I831" s="34"/>
    </row>
    <row r="832" spans="1:9">
      <c r="A832" s="161" t="s">
        <v>1140</v>
      </c>
      <c r="B832" s="162">
        <v>0</v>
      </c>
      <c r="C832" s="163">
        <v>2.4089581756931825E-2</v>
      </c>
      <c r="D832" s="163">
        <v>0.21680623581238642</v>
      </c>
      <c r="E832" s="162">
        <v>0</v>
      </c>
      <c r="F832" s="163">
        <v>0.15182083648613637</v>
      </c>
      <c r="G832" s="164">
        <v>0.60728334594454547</v>
      </c>
      <c r="I832" s="34"/>
    </row>
    <row r="833" spans="1:9">
      <c r="A833" s="161" t="s">
        <v>1141</v>
      </c>
      <c r="B833" s="162">
        <v>0</v>
      </c>
      <c r="C833" s="163">
        <v>2.4089581756931825E-2</v>
      </c>
      <c r="D833" s="163">
        <v>0.21680623581238642</v>
      </c>
      <c r="E833" s="162">
        <v>0</v>
      </c>
      <c r="F833" s="163">
        <v>0.15182083648613637</v>
      </c>
      <c r="G833" s="164">
        <v>0.60728334594454547</v>
      </c>
      <c r="I833" s="34"/>
    </row>
    <row r="834" spans="1:9">
      <c r="A834" s="161" t="s">
        <v>1142</v>
      </c>
      <c r="B834" s="162">
        <v>0</v>
      </c>
      <c r="C834" s="163">
        <v>0</v>
      </c>
      <c r="D834" s="163">
        <v>0.24089581756931824</v>
      </c>
      <c r="E834" s="162">
        <v>0</v>
      </c>
      <c r="F834" s="163">
        <v>0</v>
      </c>
      <c r="G834" s="164">
        <v>0.75910418243068178</v>
      </c>
      <c r="I834" s="34"/>
    </row>
    <row r="835" spans="1:9">
      <c r="A835" s="161" t="s">
        <v>1143</v>
      </c>
      <c r="B835" s="162">
        <v>0</v>
      </c>
      <c r="C835" s="163">
        <v>2.4089581756931825E-2</v>
      </c>
      <c r="D835" s="163">
        <v>0.21680623581238642</v>
      </c>
      <c r="E835" s="162">
        <v>0</v>
      </c>
      <c r="F835" s="163">
        <v>0.15182083648613637</v>
      </c>
      <c r="G835" s="164">
        <v>0.60728334594454547</v>
      </c>
      <c r="I835" s="34"/>
    </row>
    <row r="836" spans="1:9">
      <c r="A836" s="161" t="s">
        <v>1144</v>
      </c>
      <c r="B836" s="162">
        <v>0</v>
      </c>
      <c r="C836" s="163">
        <v>2.4089581756931825E-2</v>
      </c>
      <c r="D836" s="163">
        <v>0.21680623581238642</v>
      </c>
      <c r="E836" s="162">
        <v>0</v>
      </c>
      <c r="F836" s="163">
        <v>0.15182083648613637</v>
      </c>
      <c r="G836" s="164">
        <v>0.60728334594454547</v>
      </c>
      <c r="I836" s="34"/>
    </row>
    <row r="837" spans="1:9">
      <c r="A837" s="161" t="s">
        <v>1145</v>
      </c>
      <c r="B837" s="162">
        <v>0</v>
      </c>
      <c r="C837" s="163">
        <v>2.4089581756931825E-2</v>
      </c>
      <c r="D837" s="163">
        <v>0.21680623581238642</v>
      </c>
      <c r="E837" s="162">
        <v>0</v>
      </c>
      <c r="F837" s="163">
        <v>0.15182083648613637</v>
      </c>
      <c r="G837" s="164">
        <v>0.60728334594454547</v>
      </c>
      <c r="I837" s="34"/>
    </row>
    <row r="838" spans="1:9">
      <c r="A838" s="161" t="s">
        <v>1146</v>
      </c>
      <c r="B838" s="162">
        <v>0</v>
      </c>
      <c r="C838" s="163">
        <v>0</v>
      </c>
      <c r="D838" s="163">
        <v>0.30743766802399225</v>
      </c>
      <c r="E838" s="162">
        <v>0</v>
      </c>
      <c r="F838" s="163">
        <v>0.34628116598800385</v>
      </c>
      <c r="G838" s="164">
        <v>0.34628116598800385</v>
      </c>
      <c r="I838" s="34"/>
    </row>
    <row r="839" spans="1:9">
      <c r="A839" s="161" t="s">
        <v>1147</v>
      </c>
      <c r="B839" s="162">
        <v>0</v>
      </c>
      <c r="C839" s="163">
        <v>0.44336469514260052</v>
      </c>
      <c r="D839" s="163">
        <v>0</v>
      </c>
      <c r="E839" s="162">
        <v>0</v>
      </c>
      <c r="F839" s="163">
        <v>0.55663530485739954</v>
      </c>
      <c r="G839" s="164">
        <v>0</v>
      </c>
      <c r="I839" s="34"/>
    </row>
    <row r="840" spans="1:9">
      <c r="A840" s="161" t="s">
        <v>1148</v>
      </c>
      <c r="B840" s="162">
        <v>0</v>
      </c>
      <c r="C840" s="163">
        <v>2.4089581756931825E-2</v>
      </c>
      <c r="D840" s="163">
        <v>0.21680623581238642</v>
      </c>
      <c r="E840" s="162">
        <v>0</v>
      </c>
      <c r="F840" s="163">
        <v>0.15182083648613637</v>
      </c>
      <c r="G840" s="164">
        <v>0.60728334594454547</v>
      </c>
      <c r="I840" s="34"/>
    </row>
    <row r="841" spans="1:9">
      <c r="A841" s="161" t="s">
        <v>1149</v>
      </c>
      <c r="B841" s="162">
        <v>0</v>
      </c>
      <c r="C841" s="163">
        <v>2.4089581756931825E-2</v>
      </c>
      <c r="D841" s="163">
        <v>0.21680623581238642</v>
      </c>
      <c r="E841" s="162">
        <v>0</v>
      </c>
      <c r="F841" s="163">
        <v>0.15182083648613637</v>
      </c>
      <c r="G841" s="164">
        <v>0.60728334594454547</v>
      </c>
      <c r="I841" s="34"/>
    </row>
    <row r="842" spans="1:9">
      <c r="A842" s="161" t="s">
        <v>1150</v>
      </c>
      <c r="B842" s="162">
        <v>0</v>
      </c>
      <c r="C842" s="163">
        <v>0.12044790878465912</v>
      </c>
      <c r="D842" s="163">
        <v>0.12044790878465912</v>
      </c>
      <c r="E842" s="162">
        <v>0</v>
      </c>
      <c r="F842" s="163">
        <v>0</v>
      </c>
      <c r="G842" s="164">
        <v>0.75910418243068178</v>
      </c>
      <c r="I842" s="34"/>
    </row>
    <row r="843" spans="1:9">
      <c r="A843" s="161" t="s">
        <v>1151</v>
      </c>
      <c r="B843" s="162">
        <v>0</v>
      </c>
      <c r="C843" s="163">
        <v>2.4089581756931825E-2</v>
      </c>
      <c r="D843" s="163">
        <v>0.21680623581238642</v>
      </c>
      <c r="E843" s="162">
        <v>0</v>
      </c>
      <c r="F843" s="163">
        <v>0.15182083648613637</v>
      </c>
      <c r="G843" s="164">
        <v>0.60728334594454547</v>
      </c>
      <c r="I843" s="34"/>
    </row>
    <row r="844" spans="1:9">
      <c r="A844" s="161" t="s">
        <v>1152</v>
      </c>
      <c r="B844" s="162">
        <v>0</v>
      </c>
      <c r="C844" s="163">
        <v>0</v>
      </c>
      <c r="D844" s="163">
        <v>5.2513194922824982E-2</v>
      </c>
      <c r="E844" s="162">
        <v>0</v>
      </c>
      <c r="F844" s="163">
        <v>0.47374340253858749</v>
      </c>
      <c r="G844" s="164">
        <v>0.47374340253858749</v>
      </c>
      <c r="I844" s="34"/>
    </row>
    <row r="845" spans="1:9">
      <c r="A845" s="161" t="s">
        <v>1153</v>
      </c>
      <c r="B845" s="162">
        <v>0</v>
      </c>
      <c r="C845" s="163">
        <v>2.4089581756931825E-2</v>
      </c>
      <c r="D845" s="163">
        <v>0.21680623581238642</v>
      </c>
      <c r="E845" s="162">
        <v>0</v>
      </c>
      <c r="F845" s="163">
        <v>0.15182083648613637</v>
      </c>
      <c r="G845" s="164">
        <v>0.60728334594454547</v>
      </c>
      <c r="I845" s="34"/>
    </row>
    <row r="846" spans="1:9">
      <c r="A846" s="161" t="s">
        <v>1154</v>
      </c>
      <c r="B846" s="162">
        <v>0</v>
      </c>
      <c r="C846" s="163">
        <v>2.4089581756931825E-2</v>
      </c>
      <c r="D846" s="163">
        <v>0.21680623581238642</v>
      </c>
      <c r="E846" s="162">
        <v>0</v>
      </c>
      <c r="F846" s="163">
        <v>0.15182083648613637</v>
      </c>
      <c r="G846" s="164">
        <v>0.60728334594454547</v>
      </c>
      <c r="I846" s="34"/>
    </row>
    <row r="847" spans="1:9">
      <c r="A847" s="161" t="s">
        <v>1155</v>
      </c>
      <c r="B847" s="162">
        <v>0</v>
      </c>
      <c r="C847" s="163">
        <v>2.4089581756931825E-2</v>
      </c>
      <c r="D847" s="163">
        <v>0.21680623581238642</v>
      </c>
      <c r="E847" s="162">
        <v>0</v>
      </c>
      <c r="F847" s="163">
        <v>0.15182083648613637</v>
      </c>
      <c r="G847" s="164">
        <v>0.60728334594454547</v>
      </c>
      <c r="I847" s="34"/>
    </row>
    <row r="848" spans="1:9">
      <c r="A848" s="161" t="s">
        <v>1156</v>
      </c>
      <c r="B848" s="162">
        <v>0</v>
      </c>
      <c r="C848" s="163">
        <v>2.4089581756931825E-2</v>
      </c>
      <c r="D848" s="163">
        <v>0.21680623581238642</v>
      </c>
      <c r="E848" s="162">
        <v>0</v>
      </c>
      <c r="F848" s="163">
        <v>0.15182083648613637</v>
      </c>
      <c r="G848" s="164">
        <v>0.60728334594454547</v>
      </c>
      <c r="I848" s="34"/>
    </row>
    <row r="849" spans="1:9">
      <c r="A849" s="161" t="s">
        <v>1157</v>
      </c>
      <c r="B849" s="162">
        <v>0</v>
      </c>
      <c r="C849" s="163">
        <v>2.4089581756931825E-2</v>
      </c>
      <c r="D849" s="163">
        <v>0.21680623581238642</v>
      </c>
      <c r="E849" s="162">
        <v>0</v>
      </c>
      <c r="F849" s="163">
        <v>0.15182083648613637</v>
      </c>
      <c r="G849" s="164">
        <v>0.60728334594454547</v>
      </c>
      <c r="I849" s="34"/>
    </row>
    <row r="850" spans="1:9">
      <c r="A850" s="161" t="s">
        <v>1158</v>
      </c>
      <c r="B850" s="162">
        <v>0</v>
      </c>
      <c r="C850" s="163">
        <v>2.4089581756931825E-2</v>
      </c>
      <c r="D850" s="163">
        <v>0.21680623581238642</v>
      </c>
      <c r="E850" s="162">
        <v>0</v>
      </c>
      <c r="F850" s="163">
        <v>0.15182083648613637</v>
      </c>
      <c r="G850" s="164">
        <v>0.60728334594454547</v>
      </c>
      <c r="I850" s="34"/>
    </row>
    <row r="851" spans="1:9">
      <c r="A851" s="161" t="s">
        <v>1159</v>
      </c>
      <c r="B851" s="162">
        <v>0</v>
      </c>
      <c r="C851" s="163">
        <v>0</v>
      </c>
      <c r="D851" s="163">
        <v>0.13409568682263165</v>
      </c>
      <c r="E851" s="162">
        <v>0</v>
      </c>
      <c r="F851" s="163">
        <v>0</v>
      </c>
      <c r="G851" s="164">
        <v>0.86590431317736838</v>
      </c>
      <c r="I851" s="34"/>
    </row>
    <row r="852" spans="1:9">
      <c r="A852" s="161" t="s">
        <v>1160</v>
      </c>
      <c r="B852" s="162">
        <v>0</v>
      </c>
      <c r="C852" s="163">
        <v>2.4089581756931825E-2</v>
      </c>
      <c r="D852" s="163">
        <v>0.21680623581238642</v>
      </c>
      <c r="E852" s="162">
        <v>0</v>
      </c>
      <c r="F852" s="163">
        <v>0.15182083648613637</v>
      </c>
      <c r="G852" s="164">
        <v>0.60728334594454547</v>
      </c>
      <c r="I852" s="34"/>
    </row>
    <row r="853" spans="1:9">
      <c r="A853" s="161" t="s">
        <v>1161</v>
      </c>
      <c r="B853" s="162">
        <v>0</v>
      </c>
      <c r="C853" s="163">
        <v>2.4089581756931825E-2</v>
      </c>
      <c r="D853" s="163">
        <v>0.21680623581238642</v>
      </c>
      <c r="E853" s="162">
        <v>0</v>
      </c>
      <c r="F853" s="163">
        <v>0.15182083648613637</v>
      </c>
      <c r="G853" s="164">
        <v>0.60728334594454547</v>
      </c>
      <c r="I853" s="34"/>
    </row>
    <row r="854" spans="1:9">
      <c r="A854" s="161" t="s">
        <v>1162</v>
      </c>
      <c r="B854" s="162">
        <v>0</v>
      </c>
      <c r="C854" s="163">
        <v>7.4536614946001681E-2</v>
      </c>
      <c r="D854" s="163">
        <v>0.34688193878716167</v>
      </c>
      <c r="E854" s="162">
        <v>4.3177719870659444E-3</v>
      </c>
      <c r="F854" s="163">
        <v>0.40155279479713285</v>
      </c>
      <c r="G854" s="164">
        <v>0.17271087948263777</v>
      </c>
      <c r="I854" s="34"/>
    </row>
    <row r="855" spans="1:9">
      <c r="A855" s="161" t="s">
        <v>1163</v>
      </c>
      <c r="B855" s="162">
        <v>0</v>
      </c>
      <c r="C855" s="163">
        <v>7.4536614946001681E-2</v>
      </c>
      <c r="D855" s="163">
        <v>0.34688193878716167</v>
      </c>
      <c r="E855" s="162">
        <v>4.3177719870659444E-3</v>
      </c>
      <c r="F855" s="163">
        <v>0.40155279479713285</v>
      </c>
      <c r="G855" s="164">
        <v>0.17271087948263777</v>
      </c>
      <c r="I855" s="34"/>
    </row>
    <row r="856" spans="1:9">
      <c r="A856" s="161" t="s">
        <v>1164</v>
      </c>
      <c r="B856" s="162">
        <v>0</v>
      </c>
      <c r="C856" s="163">
        <v>7.4536614946001681E-2</v>
      </c>
      <c r="D856" s="163">
        <v>0.34688193878716167</v>
      </c>
      <c r="E856" s="162">
        <v>4.3177719870659444E-3</v>
      </c>
      <c r="F856" s="163">
        <v>0.40155279479713285</v>
      </c>
      <c r="G856" s="164">
        <v>0.17271087948263777</v>
      </c>
      <c r="I856" s="34"/>
    </row>
    <row r="857" spans="1:9">
      <c r="A857" s="161" t="s">
        <v>1165</v>
      </c>
      <c r="B857" s="162">
        <v>0</v>
      </c>
      <c r="C857" s="163">
        <v>0</v>
      </c>
      <c r="D857" s="163">
        <v>0.37386730424387338</v>
      </c>
      <c r="E857" s="162">
        <v>0</v>
      </c>
      <c r="F857" s="163">
        <v>0</v>
      </c>
      <c r="G857" s="164">
        <v>0.62613269575612651</v>
      </c>
      <c r="I857" s="34"/>
    </row>
    <row r="858" spans="1:9">
      <c r="A858" s="161" t="s">
        <v>1166</v>
      </c>
      <c r="B858" s="162">
        <v>0</v>
      </c>
      <c r="C858" s="163">
        <v>7.4536614946001681E-2</v>
      </c>
      <c r="D858" s="163">
        <v>0.34688193878716167</v>
      </c>
      <c r="E858" s="162">
        <v>4.3177719870659444E-3</v>
      </c>
      <c r="F858" s="163">
        <v>0.40155279479713285</v>
      </c>
      <c r="G858" s="164">
        <v>0.17271087948263777</v>
      </c>
      <c r="I858" s="34"/>
    </row>
    <row r="859" spans="1:9">
      <c r="A859" s="161" t="s">
        <v>1167</v>
      </c>
      <c r="B859" s="162">
        <v>0</v>
      </c>
      <c r="C859" s="163">
        <v>7.4536614946001681E-2</v>
      </c>
      <c r="D859" s="163">
        <v>0.34688193878716167</v>
      </c>
      <c r="E859" s="162">
        <v>4.3177719870659444E-3</v>
      </c>
      <c r="F859" s="163">
        <v>0.40155279479713285</v>
      </c>
      <c r="G859" s="164">
        <v>0.17271087948263777</v>
      </c>
      <c r="I859" s="34"/>
    </row>
    <row r="860" spans="1:9">
      <c r="A860" s="161" t="s">
        <v>1168</v>
      </c>
      <c r="B860" s="162">
        <v>0</v>
      </c>
      <c r="C860" s="163">
        <v>7.4536614946001681E-2</v>
      </c>
      <c r="D860" s="163">
        <v>0.34688193878716167</v>
      </c>
      <c r="E860" s="162">
        <v>4.3177719870659444E-3</v>
      </c>
      <c r="F860" s="163">
        <v>0.40155279479713285</v>
      </c>
      <c r="G860" s="164">
        <v>0.17271087948263777</v>
      </c>
      <c r="I860" s="34"/>
    </row>
    <row r="861" spans="1:9">
      <c r="A861" s="161" t="s">
        <v>1169</v>
      </c>
      <c r="B861" s="162">
        <v>0</v>
      </c>
      <c r="C861" s="163">
        <v>0</v>
      </c>
      <c r="D861" s="163">
        <v>2.8728047913917368E-2</v>
      </c>
      <c r="E861" s="162">
        <v>0</v>
      </c>
      <c r="F861" s="163">
        <v>0</v>
      </c>
      <c r="G861" s="164">
        <v>0.97127195208608263</v>
      </c>
      <c r="I861" s="34"/>
    </row>
    <row r="862" spans="1:9">
      <c r="A862" s="161" t="s">
        <v>1170</v>
      </c>
      <c r="B862" s="162">
        <v>0</v>
      </c>
      <c r="C862" s="163">
        <v>0</v>
      </c>
      <c r="D862" s="163">
        <v>0.15665244015587301</v>
      </c>
      <c r="E862" s="162">
        <v>0</v>
      </c>
      <c r="F862" s="163">
        <v>0</v>
      </c>
      <c r="G862" s="164">
        <v>0.84334755984412701</v>
      </c>
      <c r="I862" s="34"/>
    </row>
    <row r="863" spans="1:9">
      <c r="A863" s="161" t="s">
        <v>1171</v>
      </c>
      <c r="B863" s="162">
        <v>0</v>
      </c>
      <c r="C863" s="163">
        <v>7.4536614946001681E-2</v>
      </c>
      <c r="D863" s="163">
        <v>0.34688193878716167</v>
      </c>
      <c r="E863" s="162">
        <v>4.3177719870659444E-3</v>
      </c>
      <c r="F863" s="163">
        <v>0.40155279479713285</v>
      </c>
      <c r="G863" s="164">
        <v>0.17271087948263777</v>
      </c>
      <c r="I863" s="34"/>
    </row>
    <row r="864" spans="1:9">
      <c r="A864" s="161" t="s">
        <v>1172</v>
      </c>
      <c r="B864" s="162">
        <v>0</v>
      </c>
      <c r="C864" s="163">
        <v>7.4536614946001681E-2</v>
      </c>
      <c r="D864" s="163">
        <v>0.34688193878716167</v>
      </c>
      <c r="E864" s="162">
        <v>4.3177719870659444E-3</v>
      </c>
      <c r="F864" s="163">
        <v>0.40155279479713285</v>
      </c>
      <c r="G864" s="164">
        <v>0.17271087948263777</v>
      </c>
      <c r="I864" s="34"/>
    </row>
    <row r="865" spans="1:9">
      <c r="A865" s="161" t="s">
        <v>1173</v>
      </c>
      <c r="B865" s="162">
        <v>3.1939749598557325E-2</v>
      </c>
      <c r="C865" s="163">
        <v>9.5819248795671969E-2</v>
      </c>
      <c r="D865" s="163">
        <v>0.2235782471899013</v>
      </c>
      <c r="E865" s="162">
        <v>0</v>
      </c>
      <c r="F865" s="163">
        <v>0.21622091813862312</v>
      </c>
      <c r="G865" s="164">
        <v>0.43244183627724625</v>
      </c>
      <c r="I865" s="34"/>
    </row>
    <row r="866" spans="1:9">
      <c r="A866" s="161" t="s">
        <v>1174</v>
      </c>
      <c r="B866" s="162">
        <v>0</v>
      </c>
      <c r="C866" s="163">
        <v>0</v>
      </c>
      <c r="D866" s="163">
        <v>0.44571177889888142</v>
      </c>
      <c r="E866" s="162">
        <v>0</v>
      </c>
      <c r="F866" s="163">
        <v>0.55428822110111864</v>
      </c>
      <c r="G866" s="164">
        <v>0</v>
      </c>
      <c r="I866" s="34"/>
    </row>
    <row r="867" spans="1:9">
      <c r="A867" s="161" t="s">
        <v>1175</v>
      </c>
      <c r="B867" s="162">
        <v>0</v>
      </c>
      <c r="C867" s="163">
        <v>7.4536614946001681E-2</v>
      </c>
      <c r="D867" s="163">
        <v>0.34688193878716167</v>
      </c>
      <c r="E867" s="162">
        <v>4.3177719870659444E-3</v>
      </c>
      <c r="F867" s="163">
        <v>0.40155279479713285</v>
      </c>
      <c r="G867" s="164">
        <v>0.17271087948263777</v>
      </c>
      <c r="I867" s="34"/>
    </row>
    <row r="868" spans="1:9">
      <c r="A868" s="161" t="s">
        <v>1176</v>
      </c>
      <c r="B868" s="162">
        <v>0</v>
      </c>
      <c r="C868" s="163">
        <v>7.4536614946001681E-2</v>
      </c>
      <c r="D868" s="163">
        <v>0.34688193878716167</v>
      </c>
      <c r="E868" s="162">
        <v>4.3177719870659444E-3</v>
      </c>
      <c r="F868" s="163">
        <v>0.40155279479713285</v>
      </c>
      <c r="G868" s="164">
        <v>0.17271087948263777</v>
      </c>
      <c r="I868" s="34"/>
    </row>
    <row r="869" spans="1:9">
      <c r="A869" s="161" t="s">
        <v>1177</v>
      </c>
      <c r="B869" s="162">
        <v>3.1939749598557325E-2</v>
      </c>
      <c r="C869" s="163">
        <v>9.5819248795671969E-2</v>
      </c>
      <c r="D869" s="163">
        <v>0.2235782471899013</v>
      </c>
      <c r="E869" s="162">
        <v>0</v>
      </c>
      <c r="F869" s="163">
        <v>0.21622091813862312</v>
      </c>
      <c r="G869" s="164">
        <v>0.43244183627724625</v>
      </c>
      <c r="I869" s="34"/>
    </row>
    <row r="870" spans="1:9">
      <c r="A870" s="161" t="s">
        <v>1178</v>
      </c>
      <c r="B870" s="162">
        <v>3.1939749598557325E-2</v>
      </c>
      <c r="C870" s="163">
        <v>9.5819248795671969E-2</v>
      </c>
      <c r="D870" s="163">
        <v>0.2235782471899013</v>
      </c>
      <c r="E870" s="162">
        <v>0</v>
      </c>
      <c r="F870" s="163">
        <v>0.21622091813862312</v>
      </c>
      <c r="G870" s="164">
        <v>0.43244183627724625</v>
      </c>
      <c r="I870" s="34"/>
    </row>
    <row r="871" spans="1:9">
      <c r="A871" s="161" t="s">
        <v>1179</v>
      </c>
      <c r="B871" s="162">
        <v>0</v>
      </c>
      <c r="C871" s="163">
        <v>0</v>
      </c>
      <c r="D871" s="163">
        <v>0.15224886423118567</v>
      </c>
      <c r="E871" s="162">
        <v>0</v>
      </c>
      <c r="F871" s="163">
        <v>0</v>
      </c>
      <c r="G871" s="164">
        <v>0.84775113576881433</v>
      </c>
      <c r="I871" s="34"/>
    </row>
    <row r="872" spans="1:9">
      <c r="A872" s="161" t="s">
        <v>1180</v>
      </c>
      <c r="B872" s="162">
        <v>0</v>
      </c>
      <c r="C872" s="163">
        <v>0.18915699959505491</v>
      </c>
      <c r="D872" s="163">
        <v>0</v>
      </c>
      <c r="E872" s="162">
        <v>0</v>
      </c>
      <c r="F872" s="163">
        <v>0.81084300040494506</v>
      </c>
      <c r="G872" s="164">
        <v>0</v>
      </c>
      <c r="I872" s="34"/>
    </row>
    <row r="873" spans="1:9">
      <c r="A873" s="161" t="s">
        <v>1181</v>
      </c>
      <c r="B873" s="162">
        <v>3.1939749598557325E-2</v>
      </c>
      <c r="C873" s="163">
        <v>9.5819248795671969E-2</v>
      </c>
      <c r="D873" s="163">
        <v>0.2235782471899013</v>
      </c>
      <c r="E873" s="162">
        <v>0</v>
      </c>
      <c r="F873" s="163">
        <v>0.21622091813862312</v>
      </c>
      <c r="G873" s="164">
        <v>0.43244183627724625</v>
      </c>
      <c r="I873" s="34"/>
    </row>
    <row r="874" spans="1:9">
      <c r="A874" s="161" t="s">
        <v>1182</v>
      </c>
      <c r="B874" s="162">
        <v>3.1939749598557325E-2</v>
      </c>
      <c r="C874" s="163">
        <v>9.5819248795671969E-2</v>
      </c>
      <c r="D874" s="163">
        <v>0.2235782471899013</v>
      </c>
      <c r="E874" s="162">
        <v>0</v>
      </c>
      <c r="F874" s="163">
        <v>0.21622091813862312</v>
      </c>
      <c r="G874" s="164">
        <v>0.43244183627724625</v>
      </c>
      <c r="I874" s="34"/>
    </row>
    <row r="875" spans="1:9">
      <c r="A875" s="161" t="s">
        <v>1183</v>
      </c>
      <c r="B875" s="162">
        <v>3.1939749598557325E-2</v>
      </c>
      <c r="C875" s="163">
        <v>9.5819248795671969E-2</v>
      </c>
      <c r="D875" s="163">
        <v>0.2235782471899013</v>
      </c>
      <c r="E875" s="162">
        <v>0</v>
      </c>
      <c r="F875" s="163">
        <v>0.21622091813862312</v>
      </c>
      <c r="G875" s="164">
        <v>0.43244183627724625</v>
      </c>
      <c r="I875" s="34"/>
    </row>
    <row r="876" spans="1:9">
      <c r="A876" s="161" t="s">
        <v>1184</v>
      </c>
      <c r="B876" s="162">
        <v>3.1939749598557325E-2</v>
      </c>
      <c r="C876" s="163">
        <v>9.5819248795671969E-2</v>
      </c>
      <c r="D876" s="163">
        <v>0.2235782471899013</v>
      </c>
      <c r="E876" s="162">
        <v>0</v>
      </c>
      <c r="F876" s="163">
        <v>0.21622091813862312</v>
      </c>
      <c r="G876" s="164">
        <v>0.43244183627724625</v>
      </c>
      <c r="I876" s="34"/>
    </row>
    <row r="877" spans="1:9">
      <c r="A877" s="161" t="s">
        <v>1185</v>
      </c>
      <c r="B877" s="162">
        <v>0</v>
      </c>
      <c r="C877" s="163">
        <v>0</v>
      </c>
      <c r="D877" s="163">
        <v>0.12526577814540041</v>
      </c>
      <c r="E877" s="162">
        <v>0</v>
      </c>
      <c r="F877" s="163">
        <v>0.43736711092729985</v>
      </c>
      <c r="G877" s="164">
        <v>0.43736711092729985</v>
      </c>
      <c r="I877" s="34"/>
    </row>
    <row r="878" spans="1:9">
      <c r="A878" s="161" t="s">
        <v>1186</v>
      </c>
      <c r="B878" s="162">
        <v>0</v>
      </c>
      <c r="C878" s="163">
        <v>7.4536614946001681E-2</v>
      </c>
      <c r="D878" s="163">
        <v>0.34688193878716167</v>
      </c>
      <c r="E878" s="162">
        <v>4.3177719870659444E-3</v>
      </c>
      <c r="F878" s="163">
        <v>0.40155279479713285</v>
      </c>
      <c r="G878" s="164">
        <v>0.17271087948263777</v>
      </c>
      <c r="I878" s="34"/>
    </row>
    <row r="879" spans="1:9">
      <c r="A879" s="161" t="s">
        <v>1187</v>
      </c>
      <c r="B879" s="162">
        <v>0</v>
      </c>
      <c r="C879" s="163">
        <v>0</v>
      </c>
      <c r="D879" s="163">
        <v>0.44471992814009698</v>
      </c>
      <c r="E879" s="162">
        <v>0</v>
      </c>
      <c r="F879" s="163">
        <v>0.55528007185990302</v>
      </c>
      <c r="G879" s="164">
        <v>0</v>
      </c>
      <c r="I879" s="34"/>
    </row>
    <row r="880" spans="1:9">
      <c r="A880" s="161" t="s">
        <v>1188</v>
      </c>
      <c r="B880" s="162">
        <v>0</v>
      </c>
      <c r="C880" s="163">
        <v>7.4536614946001681E-2</v>
      </c>
      <c r="D880" s="163">
        <v>0.34688193878716167</v>
      </c>
      <c r="E880" s="162">
        <v>4.3177719870659444E-3</v>
      </c>
      <c r="F880" s="163">
        <v>0.40155279479713285</v>
      </c>
      <c r="G880" s="164">
        <v>0.17271087948263777</v>
      </c>
      <c r="I880" s="34"/>
    </row>
    <row r="881" spans="1:9">
      <c r="A881" s="161" t="s">
        <v>1189</v>
      </c>
      <c r="B881" s="162">
        <v>0</v>
      </c>
      <c r="C881" s="163">
        <v>0</v>
      </c>
      <c r="D881" s="163">
        <v>0.69002029597446168</v>
      </c>
      <c r="E881" s="162">
        <v>0</v>
      </c>
      <c r="F881" s="163">
        <v>0.30997970402553821</v>
      </c>
      <c r="G881" s="164">
        <v>0</v>
      </c>
      <c r="I881" s="34"/>
    </row>
    <row r="882" spans="1:9">
      <c r="A882" s="161" t="s">
        <v>1190</v>
      </c>
      <c r="B882" s="162">
        <v>0</v>
      </c>
      <c r="C882" s="163">
        <v>7.4536614946001681E-2</v>
      </c>
      <c r="D882" s="163">
        <v>0.34688193878716167</v>
      </c>
      <c r="E882" s="162">
        <v>4.3177719870659444E-3</v>
      </c>
      <c r="F882" s="163">
        <v>0.40155279479713285</v>
      </c>
      <c r="G882" s="164">
        <v>0.17271087948263777</v>
      </c>
      <c r="I882" s="34"/>
    </row>
    <row r="883" spans="1:9">
      <c r="A883" s="161" t="s">
        <v>1191</v>
      </c>
      <c r="B883" s="162">
        <v>0</v>
      </c>
      <c r="C883" s="163">
        <v>7.4536614946001681E-2</v>
      </c>
      <c r="D883" s="163">
        <v>0.34688193878716167</v>
      </c>
      <c r="E883" s="162">
        <v>4.3177719870659444E-3</v>
      </c>
      <c r="F883" s="163">
        <v>0.40155279479713285</v>
      </c>
      <c r="G883" s="164">
        <v>0.17271087948263777</v>
      </c>
      <c r="I883" s="34"/>
    </row>
    <row r="884" spans="1:9">
      <c r="A884" s="161" t="s">
        <v>1192</v>
      </c>
      <c r="B884" s="162">
        <v>0</v>
      </c>
      <c r="C884" s="163">
        <v>0</v>
      </c>
      <c r="D884" s="163">
        <v>0.84585625340022963</v>
      </c>
      <c r="E884" s="162">
        <v>0</v>
      </c>
      <c r="F884" s="163">
        <v>0.15414374659977029</v>
      </c>
      <c r="G884" s="164">
        <v>0</v>
      </c>
      <c r="I884" s="34"/>
    </row>
    <row r="885" spans="1:9">
      <c r="A885" s="161" t="s">
        <v>1193</v>
      </c>
      <c r="B885" s="162">
        <v>0</v>
      </c>
      <c r="C885" s="163">
        <v>7.4536614946001681E-2</v>
      </c>
      <c r="D885" s="163">
        <v>0.34688193878716167</v>
      </c>
      <c r="E885" s="162">
        <v>4.3177719870659444E-3</v>
      </c>
      <c r="F885" s="163">
        <v>0.40155279479713285</v>
      </c>
      <c r="G885" s="164">
        <v>0.17271087948263777</v>
      </c>
      <c r="I885" s="34"/>
    </row>
    <row r="886" spans="1:9">
      <c r="A886" s="161" t="s">
        <v>1194</v>
      </c>
      <c r="B886" s="162">
        <v>0</v>
      </c>
      <c r="C886" s="163">
        <v>1</v>
      </c>
      <c r="D886" s="163">
        <v>0</v>
      </c>
      <c r="E886" s="162">
        <v>0</v>
      </c>
      <c r="F886" s="163">
        <v>0</v>
      </c>
      <c r="G886" s="164">
        <v>0</v>
      </c>
      <c r="I886" s="34"/>
    </row>
    <row r="887" spans="1:9">
      <c r="A887" s="161" t="s">
        <v>1195</v>
      </c>
      <c r="B887" s="162">
        <v>0</v>
      </c>
      <c r="C887" s="163">
        <v>7.4536614946001681E-2</v>
      </c>
      <c r="D887" s="163">
        <v>0.34688193878716167</v>
      </c>
      <c r="E887" s="162">
        <v>4.3177719870659444E-3</v>
      </c>
      <c r="F887" s="163">
        <v>0.40155279479713285</v>
      </c>
      <c r="G887" s="164">
        <v>0.17271087948263777</v>
      </c>
      <c r="I887" s="34"/>
    </row>
    <row r="888" spans="1:9">
      <c r="A888" s="161" t="s">
        <v>1196</v>
      </c>
      <c r="B888" s="162">
        <v>0</v>
      </c>
      <c r="C888" s="163">
        <v>0</v>
      </c>
      <c r="D888" s="163">
        <v>0.8716616065455669</v>
      </c>
      <c r="E888" s="162">
        <v>0</v>
      </c>
      <c r="F888" s="163">
        <v>0.12833839345443313</v>
      </c>
      <c r="G888" s="164">
        <v>0</v>
      </c>
      <c r="I888" s="34"/>
    </row>
    <row r="889" spans="1:9">
      <c r="A889" s="161" t="s">
        <v>1197</v>
      </c>
      <c r="B889" s="162">
        <v>0</v>
      </c>
      <c r="C889" s="163">
        <v>7.4536614946001681E-2</v>
      </c>
      <c r="D889" s="163">
        <v>0.34688193878716167</v>
      </c>
      <c r="E889" s="162">
        <v>4.3177719870659444E-3</v>
      </c>
      <c r="F889" s="163">
        <v>0.40155279479713285</v>
      </c>
      <c r="G889" s="164">
        <v>0.17271087948263777</v>
      </c>
      <c r="I889" s="34"/>
    </row>
    <row r="890" spans="1:9">
      <c r="A890" s="161" t="s">
        <v>1198</v>
      </c>
      <c r="B890" s="162">
        <v>0</v>
      </c>
      <c r="C890" s="163">
        <v>0</v>
      </c>
      <c r="D890" s="163">
        <v>0.19033016597681549</v>
      </c>
      <c r="E890" s="162">
        <v>0</v>
      </c>
      <c r="F890" s="163">
        <v>0</v>
      </c>
      <c r="G890" s="164">
        <v>0.80966983402318449</v>
      </c>
      <c r="I890" s="34"/>
    </row>
    <row r="891" spans="1:9">
      <c r="A891" s="161" t="s">
        <v>1199</v>
      </c>
      <c r="B891" s="162">
        <v>0</v>
      </c>
      <c r="C891" s="163">
        <v>0</v>
      </c>
      <c r="D891" s="163">
        <v>0.40863841152507618</v>
      </c>
      <c r="E891" s="162">
        <v>0</v>
      </c>
      <c r="F891" s="163">
        <v>0.59136158847492382</v>
      </c>
      <c r="G891" s="164">
        <v>0</v>
      </c>
      <c r="I891" s="34"/>
    </row>
    <row r="892" spans="1:9">
      <c r="A892" s="161" t="s">
        <v>1200</v>
      </c>
      <c r="B892" s="162">
        <v>0</v>
      </c>
      <c r="C892" s="163">
        <v>0</v>
      </c>
      <c r="D892" s="163">
        <v>0.18499345060436356</v>
      </c>
      <c r="E892" s="162">
        <v>0</v>
      </c>
      <c r="F892" s="163">
        <v>0.54333769959709088</v>
      </c>
      <c r="G892" s="164">
        <v>0.27166884979854544</v>
      </c>
      <c r="I892" s="34"/>
    </row>
    <row r="893" spans="1:9">
      <c r="A893" s="161" t="s">
        <v>1201</v>
      </c>
      <c r="B893" s="162">
        <v>0</v>
      </c>
      <c r="C893" s="163">
        <v>7.4536614946001681E-2</v>
      </c>
      <c r="D893" s="163">
        <v>0.34688193878716167</v>
      </c>
      <c r="E893" s="162">
        <v>4.3177719870659444E-3</v>
      </c>
      <c r="F893" s="163">
        <v>0.40155279479713285</v>
      </c>
      <c r="G893" s="164">
        <v>0.17271087948263777</v>
      </c>
      <c r="I893" s="34"/>
    </row>
    <row r="894" spans="1:9">
      <c r="A894" s="161" t="s">
        <v>1202</v>
      </c>
      <c r="B894" s="162">
        <v>0</v>
      </c>
      <c r="C894" s="163">
        <v>0</v>
      </c>
      <c r="D894" s="163">
        <v>0.25179122652997643</v>
      </c>
      <c r="E894" s="162">
        <v>0</v>
      </c>
      <c r="F894" s="163">
        <v>0.74820877347002357</v>
      </c>
      <c r="G894" s="164">
        <v>0</v>
      </c>
      <c r="I894" s="34"/>
    </row>
    <row r="895" spans="1:9">
      <c r="A895" s="161" t="s">
        <v>1203</v>
      </c>
      <c r="B895" s="162">
        <v>0</v>
      </c>
      <c r="C895" s="163">
        <v>7.4536614946001681E-2</v>
      </c>
      <c r="D895" s="163">
        <v>0.34688193878716167</v>
      </c>
      <c r="E895" s="162">
        <v>4.3177719870659444E-3</v>
      </c>
      <c r="F895" s="163">
        <v>0.40155279479713285</v>
      </c>
      <c r="G895" s="164">
        <v>0.17271087948263777</v>
      </c>
      <c r="I895" s="34"/>
    </row>
    <row r="896" spans="1:9">
      <c r="A896" s="161" t="s">
        <v>1204</v>
      </c>
      <c r="B896" s="162">
        <v>0</v>
      </c>
      <c r="C896" s="163">
        <v>7.4536614946001681E-2</v>
      </c>
      <c r="D896" s="163">
        <v>0.34688193878716167</v>
      </c>
      <c r="E896" s="162">
        <v>4.3177719870659444E-3</v>
      </c>
      <c r="F896" s="163">
        <v>0.40155279479713285</v>
      </c>
      <c r="G896" s="164">
        <v>0.17271087948263777</v>
      </c>
      <c r="I896" s="34"/>
    </row>
    <row r="897" spans="1:9">
      <c r="A897" s="161" t="s">
        <v>1205</v>
      </c>
      <c r="B897" s="162">
        <v>0</v>
      </c>
      <c r="C897" s="163">
        <v>0.55954118873826897</v>
      </c>
      <c r="D897" s="163">
        <v>0</v>
      </c>
      <c r="E897" s="162">
        <v>0</v>
      </c>
      <c r="F897" s="163">
        <v>0.44045881126173098</v>
      </c>
      <c r="G897" s="164">
        <v>0</v>
      </c>
      <c r="I897" s="34"/>
    </row>
    <row r="898" spans="1:9">
      <c r="A898" s="161" t="s">
        <v>1206</v>
      </c>
      <c r="B898" s="162">
        <v>0</v>
      </c>
      <c r="C898" s="163">
        <v>7.4536614946001681E-2</v>
      </c>
      <c r="D898" s="163">
        <v>0.34688193878716167</v>
      </c>
      <c r="E898" s="162">
        <v>4.3177719870659444E-3</v>
      </c>
      <c r="F898" s="163">
        <v>0.40155279479713285</v>
      </c>
      <c r="G898" s="164">
        <v>0.17271087948263777</v>
      </c>
      <c r="I898" s="34"/>
    </row>
    <row r="899" spans="1:9">
      <c r="A899" s="161" t="s">
        <v>1207</v>
      </c>
      <c r="B899" s="162">
        <v>0</v>
      </c>
      <c r="C899" s="163">
        <v>7.4536614946001681E-2</v>
      </c>
      <c r="D899" s="163">
        <v>0.34688193878716167</v>
      </c>
      <c r="E899" s="162">
        <v>4.3177719870659444E-3</v>
      </c>
      <c r="F899" s="163">
        <v>0.40155279479713285</v>
      </c>
      <c r="G899" s="164">
        <v>0.17271087948263777</v>
      </c>
      <c r="I899" s="34"/>
    </row>
    <row r="900" spans="1:9">
      <c r="A900" s="161" t="s">
        <v>1208</v>
      </c>
      <c r="B900" s="162">
        <v>0</v>
      </c>
      <c r="C900" s="163">
        <v>7.4536614946001681E-2</v>
      </c>
      <c r="D900" s="163">
        <v>0.34688193878716167</v>
      </c>
      <c r="E900" s="162">
        <v>4.3177719870659444E-3</v>
      </c>
      <c r="F900" s="163">
        <v>0.40155279479713285</v>
      </c>
      <c r="G900" s="164">
        <v>0.17271087948263777</v>
      </c>
      <c r="I900" s="34"/>
    </row>
    <row r="901" spans="1:9">
      <c r="A901" s="161" t="s">
        <v>1209</v>
      </c>
      <c r="B901" s="162">
        <v>0</v>
      </c>
      <c r="C901" s="163">
        <v>7.4536614946001681E-2</v>
      </c>
      <c r="D901" s="163">
        <v>0.34688193878716167</v>
      </c>
      <c r="E901" s="162">
        <v>4.3177719870659444E-3</v>
      </c>
      <c r="F901" s="163">
        <v>0.40155279479713285</v>
      </c>
      <c r="G901" s="164">
        <v>0.17271087948263777</v>
      </c>
      <c r="I901" s="34"/>
    </row>
    <row r="902" spans="1:9">
      <c r="A902" s="161" t="s">
        <v>1210</v>
      </c>
      <c r="B902" s="162">
        <v>0</v>
      </c>
      <c r="C902" s="163">
        <v>7.4536614946001681E-2</v>
      </c>
      <c r="D902" s="163">
        <v>0.34688193878716167</v>
      </c>
      <c r="E902" s="162">
        <v>4.3177719870659444E-3</v>
      </c>
      <c r="F902" s="163">
        <v>0.40155279479713285</v>
      </c>
      <c r="G902" s="164">
        <v>0.17271087948263777</v>
      </c>
      <c r="I902" s="34"/>
    </row>
    <row r="903" spans="1:9">
      <c r="A903" s="161" t="s">
        <v>1211</v>
      </c>
      <c r="B903" s="162">
        <v>0</v>
      </c>
      <c r="C903" s="163">
        <v>0.77723799761266643</v>
      </c>
      <c r="D903" s="163">
        <v>0</v>
      </c>
      <c r="E903" s="162">
        <v>0</v>
      </c>
      <c r="F903" s="163">
        <v>0.22276200238733357</v>
      </c>
      <c r="G903" s="164">
        <v>0</v>
      </c>
      <c r="I903" s="34"/>
    </row>
    <row r="904" spans="1:9">
      <c r="A904" s="161" t="s">
        <v>1212</v>
      </c>
      <c r="B904" s="162">
        <v>0</v>
      </c>
      <c r="C904" s="163">
        <v>7.4536614946001681E-2</v>
      </c>
      <c r="D904" s="163">
        <v>0.34688193878716167</v>
      </c>
      <c r="E904" s="162">
        <v>4.3177719870659444E-3</v>
      </c>
      <c r="F904" s="163">
        <v>0.40155279479713285</v>
      </c>
      <c r="G904" s="164">
        <v>0.17271087948263777</v>
      </c>
      <c r="I904" s="34"/>
    </row>
    <row r="905" spans="1:9">
      <c r="A905" s="161" t="s">
        <v>1213</v>
      </c>
      <c r="B905" s="162">
        <v>0</v>
      </c>
      <c r="C905" s="163">
        <v>7.4536614946001681E-2</v>
      </c>
      <c r="D905" s="163">
        <v>0.34688193878716167</v>
      </c>
      <c r="E905" s="162">
        <v>4.3177719870659444E-3</v>
      </c>
      <c r="F905" s="163">
        <v>0.40155279479713285</v>
      </c>
      <c r="G905" s="164">
        <v>0.17271087948263777</v>
      </c>
      <c r="I905" s="34"/>
    </row>
    <row r="906" spans="1:9">
      <c r="A906" s="161" t="s">
        <v>1214</v>
      </c>
      <c r="B906" s="162">
        <v>0</v>
      </c>
      <c r="C906" s="163">
        <v>7.4536614946001681E-2</v>
      </c>
      <c r="D906" s="163">
        <v>0.34688193878716167</v>
      </c>
      <c r="E906" s="162">
        <v>4.3177719870659444E-3</v>
      </c>
      <c r="F906" s="163">
        <v>0.40155279479713285</v>
      </c>
      <c r="G906" s="164">
        <v>0.17271087948263777</v>
      </c>
      <c r="I906" s="34"/>
    </row>
    <row r="907" spans="1:9">
      <c r="A907" s="161" t="s">
        <v>1215</v>
      </c>
      <c r="B907" s="162">
        <v>0</v>
      </c>
      <c r="C907" s="163">
        <v>0</v>
      </c>
      <c r="D907" s="163">
        <v>0.29870926638193446</v>
      </c>
      <c r="E907" s="162">
        <v>0</v>
      </c>
      <c r="F907" s="163">
        <v>0.7012907336180656</v>
      </c>
      <c r="G907" s="164">
        <v>0</v>
      </c>
      <c r="I907" s="34"/>
    </row>
    <row r="908" spans="1:9">
      <c r="A908" s="161" t="s">
        <v>1216</v>
      </c>
      <c r="B908" s="162">
        <v>0</v>
      </c>
      <c r="C908" s="163">
        <v>0.2182837650017346</v>
      </c>
      <c r="D908" s="163">
        <v>0.2182837650017346</v>
      </c>
      <c r="E908" s="162">
        <v>0</v>
      </c>
      <c r="F908" s="163">
        <v>0.56343246999653074</v>
      </c>
      <c r="G908" s="164">
        <v>0</v>
      </c>
      <c r="I908" s="34"/>
    </row>
    <row r="909" spans="1:9">
      <c r="A909" s="161" t="s">
        <v>1217</v>
      </c>
      <c r="B909" s="162">
        <v>0</v>
      </c>
      <c r="C909" s="163">
        <v>0</v>
      </c>
      <c r="D909" s="163">
        <v>0.43840295665808032</v>
      </c>
      <c r="E909" s="162">
        <v>0</v>
      </c>
      <c r="F909" s="163">
        <v>0.56159704334191962</v>
      </c>
      <c r="G909" s="164">
        <v>0</v>
      </c>
      <c r="I909" s="34"/>
    </row>
    <row r="910" spans="1:9">
      <c r="A910" s="161" t="s">
        <v>1218</v>
      </c>
      <c r="B910" s="162">
        <v>0</v>
      </c>
      <c r="C910" s="163">
        <v>0</v>
      </c>
      <c r="D910" s="163">
        <v>0.46866013098220544</v>
      </c>
      <c r="E910" s="162">
        <v>0</v>
      </c>
      <c r="F910" s="163">
        <v>0.53133986901779462</v>
      </c>
      <c r="G910" s="164">
        <v>0</v>
      </c>
      <c r="I910" s="34"/>
    </row>
    <row r="911" spans="1:9">
      <c r="A911" s="161" t="s">
        <v>1219</v>
      </c>
      <c r="B911" s="162">
        <v>0</v>
      </c>
      <c r="C911" s="163">
        <v>7.4536614946001681E-2</v>
      </c>
      <c r="D911" s="163">
        <v>0.34688193878716167</v>
      </c>
      <c r="E911" s="162">
        <v>4.3177719870659444E-3</v>
      </c>
      <c r="F911" s="163">
        <v>0.40155279479713285</v>
      </c>
      <c r="G911" s="164">
        <v>0.17271087948263777</v>
      </c>
      <c r="I911" s="34"/>
    </row>
    <row r="912" spans="1:9">
      <c r="A912" s="161" t="s">
        <v>1220</v>
      </c>
      <c r="B912" s="162">
        <v>0</v>
      </c>
      <c r="C912" s="163">
        <v>3.6015854185555439E-2</v>
      </c>
      <c r="D912" s="163">
        <v>0.25211097929888809</v>
      </c>
      <c r="E912" s="162">
        <v>8.8984145814444568E-2</v>
      </c>
      <c r="F912" s="163">
        <v>0.35593658325777827</v>
      </c>
      <c r="G912" s="164">
        <v>0.26695243744333369</v>
      </c>
      <c r="I912" s="34"/>
    </row>
    <row r="913" spans="1:9">
      <c r="A913" s="161" t="s">
        <v>1221</v>
      </c>
      <c r="B913" s="162">
        <v>0</v>
      </c>
      <c r="C913" s="163">
        <v>0.36363636363636365</v>
      </c>
      <c r="D913" s="163">
        <v>0.63636363636363635</v>
      </c>
      <c r="E913" s="162">
        <v>0</v>
      </c>
      <c r="F913" s="163">
        <v>0</v>
      </c>
      <c r="G913" s="164">
        <v>0</v>
      </c>
      <c r="I913" s="34"/>
    </row>
    <row r="914" spans="1:9">
      <c r="A914" s="161" t="s">
        <v>1222</v>
      </c>
      <c r="B914" s="162">
        <v>0</v>
      </c>
      <c r="C914" s="163">
        <v>0.36363636363636365</v>
      </c>
      <c r="D914" s="163">
        <v>0.63636363636363635</v>
      </c>
      <c r="E914" s="162">
        <v>0</v>
      </c>
      <c r="F914" s="163">
        <v>0</v>
      </c>
      <c r="G914" s="164">
        <v>0</v>
      </c>
      <c r="I914" s="34"/>
    </row>
    <row r="915" spans="1:9">
      <c r="A915" s="161" t="s">
        <v>1223</v>
      </c>
      <c r="B915" s="162">
        <v>0</v>
      </c>
      <c r="C915" s="163">
        <v>0</v>
      </c>
      <c r="D915" s="163">
        <v>1</v>
      </c>
      <c r="E915" s="162">
        <v>0</v>
      </c>
      <c r="F915" s="163">
        <v>0</v>
      </c>
      <c r="G915" s="164">
        <v>0</v>
      </c>
      <c r="I915" s="34"/>
    </row>
    <row r="916" spans="1:9">
      <c r="A916" s="161" t="s">
        <v>1224</v>
      </c>
      <c r="B916" s="162">
        <v>0</v>
      </c>
      <c r="C916" s="163">
        <v>0.36363636363636365</v>
      </c>
      <c r="D916" s="163">
        <v>0.63636363636363635</v>
      </c>
      <c r="E916" s="162">
        <v>0</v>
      </c>
      <c r="F916" s="163">
        <v>0</v>
      </c>
      <c r="G916" s="164">
        <v>0</v>
      </c>
      <c r="I916" s="34"/>
    </row>
    <row r="917" spans="1:9">
      <c r="A917" s="161" t="s">
        <v>1225</v>
      </c>
      <c r="B917" s="162">
        <v>0</v>
      </c>
      <c r="C917" s="163">
        <v>0.36363636363636365</v>
      </c>
      <c r="D917" s="163">
        <v>0.63636363636363635</v>
      </c>
      <c r="E917" s="162">
        <v>0</v>
      </c>
      <c r="F917" s="163">
        <v>0</v>
      </c>
      <c r="G917" s="164">
        <v>0</v>
      </c>
      <c r="I917" s="34"/>
    </row>
    <row r="918" spans="1:9">
      <c r="A918" s="161" t="s">
        <v>1226</v>
      </c>
      <c r="B918" s="162">
        <v>0</v>
      </c>
      <c r="C918" s="163">
        <v>0.36363636363636365</v>
      </c>
      <c r="D918" s="163">
        <v>0.63636363636363635</v>
      </c>
      <c r="E918" s="162">
        <v>0</v>
      </c>
      <c r="F918" s="163">
        <v>0</v>
      </c>
      <c r="G918" s="164">
        <v>0</v>
      </c>
      <c r="I918" s="34"/>
    </row>
    <row r="919" spans="1:9">
      <c r="A919" s="161" t="s">
        <v>1227</v>
      </c>
      <c r="B919" s="162">
        <v>0</v>
      </c>
      <c r="C919" s="163">
        <v>0.36363636363636365</v>
      </c>
      <c r="D919" s="163">
        <v>0.63636363636363635</v>
      </c>
      <c r="E919" s="162">
        <v>0</v>
      </c>
      <c r="F919" s="163">
        <v>0</v>
      </c>
      <c r="G919" s="164">
        <v>0</v>
      </c>
      <c r="I919" s="34"/>
    </row>
    <row r="920" spans="1:9">
      <c r="A920" s="161" t="s">
        <v>1228</v>
      </c>
      <c r="B920" s="162">
        <v>0</v>
      </c>
      <c r="C920" s="163">
        <v>0</v>
      </c>
      <c r="D920" s="163">
        <v>1</v>
      </c>
      <c r="E920" s="162">
        <v>0</v>
      </c>
      <c r="F920" s="163">
        <v>0</v>
      </c>
      <c r="G920" s="164">
        <v>0</v>
      </c>
      <c r="I920" s="34"/>
    </row>
    <row r="921" spans="1:9">
      <c r="A921" s="161" t="s">
        <v>1229</v>
      </c>
      <c r="B921" s="162">
        <v>0</v>
      </c>
      <c r="C921" s="163">
        <v>0.41378832971301294</v>
      </c>
      <c r="D921" s="163">
        <v>0.56895895335539282</v>
      </c>
      <c r="E921" s="162">
        <v>2.4646738473706061E-3</v>
      </c>
      <c r="F921" s="163">
        <v>1.2323369236853031E-2</v>
      </c>
      <c r="G921" s="164">
        <v>2.4646738473706061E-3</v>
      </c>
      <c r="I921" s="34"/>
    </row>
    <row r="922" spans="1:9">
      <c r="A922" s="161" t="s">
        <v>1230</v>
      </c>
      <c r="B922" s="162">
        <v>0</v>
      </c>
      <c r="C922" s="163">
        <v>1</v>
      </c>
      <c r="D922" s="163">
        <v>0</v>
      </c>
      <c r="E922" s="162">
        <v>0</v>
      </c>
      <c r="F922" s="163">
        <v>0</v>
      </c>
      <c r="G922" s="164">
        <v>0</v>
      </c>
      <c r="I922" s="34"/>
    </row>
    <row r="923" spans="1:9">
      <c r="A923" s="161" t="s">
        <v>1231</v>
      </c>
      <c r="B923" s="162">
        <v>0</v>
      </c>
      <c r="C923" s="163">
        <v>0.41378832971301294</v>
      </c>
      <c r="D923" s="163">
        <v>0.56895895335539282</v>
      </c>
      <c r="E923" s="162">
        <v>2.4646738473706061E-3</v>
      </c>
      <c r="F923" s="163">
        <v>1.2323369236853031E-2</v>
      </c>
      <c r="G923" s="164">
        <v>2.4646738473706061E-3</v>
      </c>
      <c r="I923" s="34"/>
    </row>
    <row r="924" spans="1:9">
      <c r="A924" s="161" t="s">
        <v>1232</v>
      </c>
      <c r="B924" s="162">
        <v>0</v>
      </c>
      <c r="C924" s="163">
        <v>0.41378832971301294</v>
      </c>
      <c r="D924" s="163">
        <v>0.56895895335539282</v>
      </c>
      <c r="E924" s="162">
        <v>2.4646738473706061E-3</v>
      </c>
      <c r="F924" s="163">
        <v>1.2323369236853031E-2</v>
      </c>
      <c r="G924" s="164">
        <v>2.4646738473706061E-3</v>
      </c>
      <c r="I924" s="34"/>
    </row>
    <row r="925" spans="1:9">
      <c r="A925" s="161" t="s">
        <v>1233</v>
      </c>
      <c r="B925" s="162">
        <v>0</v>
      </c>
      <c r="C925" s="163">
        <v>0.41378832971301294</v>
      </c>
      <c r="D925" s="163">
        <v>0.56895895335539282</v>
      </c>
      <c r="E925" s="162">
        <v>2.4646738473706061E-3</v>
      </c>
      <c r="F925" s="163">
        <v>1.2323369236853031E-2</v>
      </c>
      <c r="G925" s="164">
        <v>2.4646738473706061E-3</v>
      </c>
      <c r="I925" s="34"/>
    </row>
    <row r="926" spans="1:9">
      <c r="A926" s="161" t="s">
        <v>1234</v>
      </c>
      <c r="B926" s="162">
        <v>0</v>
      </c>
      <c r="C926" s="163">
        <v>0.41378832971301294</v>
      </c>
      <c r="D926" s="163">
        <v>0.56895895335539282</v>
      </c>
      <c r="E926" s="162">
        <v>2.4646738473706061E-3</v>
      </c>
      <c r="F926" s="163">
        <v>1.2323369236853031E-2</v>
      </c>
      <c r="G926" s="164">
        <v>2.4646738473706061E-3</v>
      </c>
      <c r="I926" s="34"/>
    </row>
    <row r="927" spans="1:9">
      <c r="A927" s="161" t="s">
        <v>1235</v>
      </c>
      <c r="B927" s="162">
        <v>0</v>
      </c>
      <c r="C927" s="163">
        <v>0.41378832971301294</v>
      </c>
      <c r="D927" s="163">
        <v>0.56895895335539282</v>
      </c>
      <c r="E927" s="162">
        <v>2.4646738473706061E-3</v>
      </c>
      <c r="F927" s="163">
        <v>1.2323369236853031E-2</v>
      </c>
      <c r="G927" s="164">
        <v>2.4646738473706061E-3</v>
      </c>
      <c r="I927" s="34"/>
    </row>
    <row r="928" spans="1:9">
      <c r="A928" s="161" t="s">
        <v>1236</v>
      </c>
      <c r="B928" s="162">
        <v>0</v>
      </c>
      <c r="C928" s="163">
        <v>0.41378832971301294</v>
      </c>
      <c r="D928" s="163">
        <v>0.56895895335539282</v>
      </c>
      <c r="E928" s="162">
        <v>2.4646738473706061E-3</v>
      </c>
      <c r="F928" s="163">
        <v>1.2323369236853031E-2</v>
      </c>
      <c r="G928" s="164">
        <v>2.4646738473706061E-3</v>
      </c>
      <c r="I928" s="34"/>
    </row>
    <row r="929" spans="1:9">
      <c r="A929" s="161" t="s">
        <v>1237</v>
      </c>
      <c r="B929" s="162">
        <v>0</v>
      </c>
      <c r="C929" s="163">
        <v>0.41378832971301294</v>
      </c>
      <c r="D929" s="163">
        <v>0.56895895335539282</v>
      </c>
      <c r="E929" s="162">
        <v>2.4646738473706061E-3</v>
      </c>
      <c r="F929" s="163">
        <v>1.2323369236853031E-2</v>
      </c>
      <c r="G929" s="164">
        <v>2.4646738473706061E-3</v>
      </c>
      <c r="I929" s="34"/>
    </row>
    <row r="930" spans="1:9">
      <c r="A930" s="161" t="s">
        <v>1238</v>
      </c>
      <c r="B930" s="162">
        <v>0</v>
      </c>
      <c r="C930" s="163">
        <v>0.41378832971301294</v>
      </c>
      <c r="D930" s="163">
        <v>0.56895895335539282</v>
      </c>
      <c r="E930" s="162">
        <v>2.4646738473706061E-3</v>
      </c>
      <c r="F930" s="163">
        <v>1.2323369236853031E-2</v>
      </c>
      <c r="G930" s="164">
        <v>2.4646738473706061E-3</v>
      </c>
      <c r="I930" s="34"/>
    </row>
    <row r="931" spans="1:9">
      <c r="A931" s="161" t="s">
        <v>1239</v>
      </c>
      <c r="B931" s="162">
        <v>0</v>
      </c>
      <c r="C931" s="163">
        <v>0.41378832971301294</v>
      </c>
      <c r="D931" s="163">
        <v>0.56895895335539282</v>
      </c>
      <c r="E931" s="162">
        <v>2.4646738473706061E-3</v>
      </c>
      <c r="F931" s="163">
        <v>1.2323369236853031E-2</v>
      </c>
      <c r="G931" s="164">
        <v>2.4646738473706061E-3</v>
      </c>
      <c r="I931" s="34"/>
    </row>
    <row r="932" spans="1:9">
      <c r="A932" s="161" t="s">
        <v>1240</v>
      </c>
      <c r="B932" s="162">
        <v>0</v>
      </c>
      <c r="C932" s="163">
        <v>0.41378832971301294</v>
      </c>
      <c r="D932" s="163">
        <v>0.56895895335539282</v>
      </c>
      <c r="E932" s="162">
        <v>2.4646738473706061E-3</v>
      </c>
      <c r="F932" s="163">
        <v>1.2323369236853031E-2</v>
      </c>
      <c r="G932" s="164">
        <v>2.4646738473706061E-3</v>
      </c>
      <c r="I932" s="34"/>
    </row>
    <row r="933" spans="1:9">
      <c r="A933" s="161" t="s">
        <v>1241</v>
      </c>
      <c r="B933" s="162">
        <v>0</v>
      </c>
      <c r="C933" s="163">
        <v>0.41378832971301294</v>
      </c>
      <c r="D933" s="163">
        <v>0.56895895335539282</v>
      </c>
      <c r="E933" s="162">
        <v>2.4646738473706061E-3</v>
      </c>
      <c r="F933" s="163">
        <v>1.2323369236853031E-2</v>
      </c>
      <c r="G933" s="164">
        <v>2.4646738473706061E-3</v>
      </c>
      <c r="I933" s="34"/>
    </row>
    <row r="934" spans="1:9">
      <c r="A934" s="161" t="s">
        <v>1242</v>
      </c>
      <c r="B934" s="162">
        <v>0</v>
      </c>
      <c r="C934" s="163">
        <v>0</v>
      </c>
      <c r="D934" s="163">
        <v>0.98274728306840575</v>
      </c>
      <c r="E934" s="162">
        <v>2.4646738473706061E-3</v>
      </c>
      <c r="F934" s="163">
        <v>1.2323369236853031E-2</v>
      </c>
      <c r="G934" s="164">
        <v>2.4646738473706061E-3</v>
      </c>
      <c r="I934" s="34"/>
    </row>
    <row r="935" spans="1:9">
      <c r="A935" s="161" t="s">
        <v>1243</v>
      </c>
      <c r="B935" s="162">
        <v>0</v>
      </c>
      <c r="C935" s="163">
        <v>0</v>
      </c>
      <c r="D935" s="163">
        <v>0.76786423310918983</v>
      </c>
      <c r="E935" s="162">
        <v>0</v>
      </c>
      <c r="F935" s="163">
        <v>0.23213576689081011</v>
      </c>
      <c r="G935" s="164">
        <v>0</v>
      </c>
      <c r="I935" s="34"/>
    </row>
    <row r="936" spans="1:9">
      <c r="A936" s="161" t="s">
        <v>1244</v>
      </c>
      <c r="B936" s="162">
        <v>0</v>
      </c>
      <c r="C936" s="163">
        <v>0.36363636363636365</v>
      </c>
      <c r="D936" s="163">
        <v>0.63636363636363635</v>
      </c>
      <c r="E936" s="162">
        <v>0</v>
      </c>
      <c r="F936" s="163">
        <v>0</v>
      </c>
      <c r="G936" s="164">
        <v>0</v>
      </c>
      <c r="I936" s="34"/>
    </row>
    <row r="937" spans="1:9">
      <c r="A937" s="161" t="s">
        <v>1245</v>
      </c>
      <c r="B937" s="162">
        <v>0</v>
      </c>
      <c r="C937" s="163">
        <v>0</v>
      </c>
      <c r="D937" s="163">
        <v>0.76786423310918983</v>
      </c>
      <c r="E937" s="162">
        <v>0</v>
      </c>
      <c r="F937" s="163">
        <v>0.23213576689081011</v>
      </c>
      <c r="G937" s="164">
        <v>0</v>
      </c>
      <c r="I937" s="34"/>
    </row>
    <row r="938" spans="1:9">
      <c r="A938" s="161" t="s">
        <v>1246</v>
      </c>
      <c r="B938" s="162">
        <v>0</v>
      </c>
      <c r="C938" s="163">
        <v>0.36363636363636365</v>
      </c>
      <c r="D938" s="163">
        <v>0.63636363636363635</v>
      </c>
      <c r="E938" s="162">
        <v>0</v>
      </c>
      <c r="F938" s="163">
        <v>0</v>
      </c>
      <c r="G938" s="164">
        <v>0</v>
      </c>
      <c r="I938" s="34"/>
    </row>
    <row r="939" spans="1:9">
      <c r="A939" s="161" t="s">
        <v>1247</v>
      </c>
      <c r="B939" s="162">
        <v>0</v>
      </c>
      <c r="C939" s="163">
        <v>0</v>
      </c>
      <c r="D939" s="163">
        <v>0.76786423310918983</v>
      </c>
      <c r="E939" s="162">
        <v>0</v>
      </c>
      <c r="F939" s="163">
        <v>0.23213576689081011</v>
      </c>
      <c r="G939" s="164">
        <v>0</v>
      </c>
      <c r="I939" s="34"/>
    </row>
    <row r="940" spans="1:9">
      <c r="A940" s="161" t="s">
        <v>1248</v>
      </c>
      <c r="B940" s="162">
        <v>0</v>
      </c>
      <c r="C940" s="163">
        <v>0</v>
      </c>
      <c r="D940" s="163">
        <v>1</v>
      </c>
      <c r="E940" s="162">
        <v>0</v>
      </c>
      <c r="F940" s="163">
        <v>0</v>
      </c>
      <c r="G940" s="164">
        <v>0</v>
      </c>
      <c r="I940" s="34"/>
    </row>
    <row r="941" spans="1:9">
      <c r="A941" s="161" t="s">
        <v>1249</v>
      </c>
      <c r="B941" s="162">
        <v>0</v>
      </c>
      <c r="C941" s="163">
        <v>0.41378832971301294</v>
      </c>
      <c r="D941" s="163">
        <v>0.56895895335539282</v>
      </c>
      <c r="E941" s="162">
        <v>2.4646738473706061E-3</v>
      </c>
      <c r="F941" s="163">
        <v>1.2323369236853031E-2</v>
      </c>
      <c r="G941" s="164">
        <v>2.4646738473706061E-3</v>
      </c>
      <c r="I941" s="34"/>
    </row>
    <row r="942" spans="1:9">
      <c r="A942" s="161" t="s">
        <v>1250</v>
      </c>
      <c r="B942" s="162">
        <v>0</v>
      </c>
      <c r="C942" s="163">
        <v>0.46455209349018883</v>
      </c>
      <c r="D942" s="163">
        <v>0.46455209349018883</v>
      </c>
      <c r="E942" s="162">
        <v>7.0895813019622334E-2</v>
      </c>
      <c r="F942" s="163">
        <v>0</v>
      </c>
      <c r="G942" s="164">
        <v>0</v>
      </c>
      <c r="I942" s="34"/>
    </row>
    <row r="943" spans="1:9">
      <c r="A943" s="161" t="s">
        <v>1251</v>
      </c>
      <c r="B943" s="162">
        <v>0</v>
      </c>
      <c r="C943" s="163">
        <v>0.5</v>
      </c>
      <c r="D943" s="163">
        <v>0.5</v>
      </c>
      <c r="E943" s="162">
        <v>0</v>
      </c>
      <c r="F943" s="163">
        <v>0</v>
      </c>
      <c r="G943" s="164">
        <v>0</v>
      </c>
      <c r="I943" s="34"/>
    </row>
    <row r="944" spans="1:9">
      <c r="A944" s="161" t="s">
        <v>1252</v>
      </c>
      <c r="B944" s="162">
        <v>0</v>
      </c>
      <c r="C944" s="163">
        <v>0.41378832971301294</v>
      </c>
      <c r="D944" s="163">
        <v>0.56895895335539282</v>
      </c>
      <c r="E944" s="162">
        <v>2.4646738473706061E-3</v>
      </c>
      <c r="F944" s="163">
        <v>1.2323369236853031E-2</v>
      </c>
      <c r="G944" s="164">
        <v>2.4646738473706061E-3</v>
      </c>
      <c r="I944" s="34"/>
    </row>
    <row r="945" spans="1:9">
      <c r="A945" s="161" t="s">
        <v>1253</v>
      </c>
      <c r="B945" s="162">
        <v>0</v>
      </c>
      <c r="C945" s="163">
        <v>1</v>
      </c>
      <c r="D945" s="163">
        <v>0</v>
      </c>
      <c r="E945" s="162">
        <v>0</v>
      </c>
      <c r="F945" s="163">
        <v>0</v>
      </c>
      <c r="G945" s="164">
        <v>0</v>
      </c>
      <c r="I945" s="34"/>
    </row>
    <row r="946" spans="1:9">
      <c r="A946" s="161" t="s">
        <v>1254</v>
      </c>
      <c r="B946" s="162">
        <v>0</v>
      </c>
      <c r="C946" s="163">
        <v>0.66666666666666663</v>
      </c>
      <c r="D946" s="163">
        <v>0.33333333333333331</v>
      </c>
      <c r="E946" s="162">
        <v>0</v>
      </c>
      <c r="F946" s="163">
        <v>0</v>
      </c>
      <c r="G946" s="164">
        <v>0</v>
      </c>
      <c r="I946" s="34"/>
    </row>
    <row r="947" spans="1:9">
      <c r="A947" s="161" t="s">
        <v>1255</v>
      </c>
      <c r="B947" s="162">
        <v>0</v>
      </c>
      <c r="C947" s="163">
        <v>0.41378832971301294</v>
      </c>
      <c r="D947" s="163">
        <v>0.56895895335539282</v>
      </c>
      <c r="E947" s="162">
        <v>2.4646738473706061E-3</v>
      </c>
      <c r="F947" s="163">
        <v>1.2323369236853031E-2</v>
      </c>
      <c r="G947" s="164">
        <v>2.4646738473706061E-3</v>
      </c>
      <c r="I947" s="34"/>
    </row>
    <row r="948" spans="1:9">
      <c r="A948" s="161" t="s">
        <v>1256</v>
      </c>
      <c r="B948" s="162">
        <v>0</v>
      </c>
      <c r="C948" s="163">
        <v>0</v>
      </c>
      <c r="D948" s="163">
        <v>1</v>
      </c>
      <c r="E948" s="162">
        <v>0</v>
      </c>
      <c r="F948" s="163">
        <v>0</v>
      </c>
      <c r="G948" s="164">
        <v>0</v>
      </c>
      <c r="I948" s="34"/>
    </row>
    <row r="949" spans="1:9">
      <c r="A949" s="161" t="s">
        <v>1257</v>
      </c>
      <c r="B949" s="162">
        <v>0</v>
      </c>
      <c r="C949" s="163">
        <v>0.41378832971301294</v>
      </c>
      <c r="D949" s="163">
        <v>0.56895895335539282</v>
      </c>
      <c r="E949" s="162">
        <v>2.4646738473706061E-3</v>
      </c>
      <c r="F949" s="163">
        <v>1.2323369236853031E-2</v>
      </c>
      <c r="G949" s="164">
        <v>2.4646738473706061E-3</v>
      </c>
      <c r="I949" s="34"/>
    </row>
    <row r="950" spans="1:9">
      <c r="A950" s="161" t="s">
        <v>1258</v>
      </c>
      <c r="B950" s="162">
        <v>0</v>
      </c>
      <c r="C950" s="163">
        <v>0.41378832971301294</v>
      </c>
      <c r="D950" s="163">
        <v>0.56895895335539282</v>
      </c>
      <c r="E950" s="162">
        <v>2.4646738473706061E-3</v>
      </c>
      <c r="F950" s="163">
        <v>1.2323369236853031E-2</v>
      </c>
      <c r="G950" s="164">
        <v>2.4646738473706061E-3</v>
      </c>
      <c r="I950" s="34"/>
    </row>
    <row r="951" spans="1:9">
      <c r="A951" s="161" t="s">
        <v>1259</v>
      </c>
      <c r="B951" s="162">
        <v>0</v>
      </c>
      <c r="C951" s="163">
        <v>0.41378832971301294</v>
      </c>
      <c r="D951" s="163">
        <v>0.56895895335539282</v>
      </c>
      <c r="E951" s="162">
        <v>2.4646738473706061E-3</v>
      </c>
      <c r="F951" s="163">
        <v>1.2323369236853031E-2</v>
      </c>
      <c r="G951" s="164">
        <v>2.4646738473706061E-3</v>
      </c>
      <c r="I951" s="34"/>
    </row>
    <row r="952" spans="1:9">
      <c r="A952" s="161" t="s">
        <v>1260</v>
      </c>
      <c r="B952" s="162">
        <v>0</v>
      </c>
      <c r="C952" s="163">
        <v>0.41378832971301294</v>
      </c>
      <c r="D952" s="163">
        <v>0.56895895335539282</v>
      </c>
      <c r="E952" s="162">
        <v>2.4646738473706061E-3</v>
      </c>
      <c r="F952" s="163">
        <v>1.2323369236853031E-2</v>
      </c>
      <c r="G952" s="164">
        <v>2.4646738473706061E-3</v>
      </c>
      <c r="I952" s="34"/>
    </row>
    <row r="953" spans="1:9">
      <c r="A953" s="161" t="s">
        <v>1261</v>
      </c>
      <c r="B953" s="162">
        <v>0</v>
      </c>
      <c r="C953" s="163">
        <v>0.41378832971301294</v>
      </c>
      <c r="D953" s="163">
        <v>0.56895895335539282</v>
      </c>
      <c r="E953" s="162">
        <v>2.4646738473706061E-3</v>
      </c>
      <c r="F953" s="163">
        <v>1.2323369236853031E-2</v>
      </c>
      <c r="G953" s="164">
        <v>2.4646738473706061E-3</v>
      </c>
      <c r="I953" s="34"/>
    </row>
    <row r="954" spans="1:9">
      <c r="A954" s="161" t="s">
        <v>1262</v>
      </c>
      <c r="B954" s="162">
        <v>0</v>
      </c>
      <c r="C954" s="163">
        <v>0.41378832971301294</v>
      </c>
      <c r="D954" s="163">
        <v>0.56895895335539282</v>
      </c>
      <c r="E954" s="162">
        <v>2.4646738473706061E-3</v>
      </c>
      <c r="F954" s="163">
        <v>1.2323369236853031E-2</v>
      </c>
      <c r="G954" s="164">
        <v>2.4646738473706061E-3</v>
      </c>
      <c r="I954" s="34"/>
    </row>
    <row r="955" spans="1:9">
      <c r="A955" s="161" t="s">
        <v>1263</v>
      </c>
      <c r="B955" s="162">
        <v>0</v>
      </c>
      <c r="C955" s="163">
        <v>0.41378832971301294</v>
      </c>
      <c r="D955" s="163">
        <v>0.56895895335539282</v>
      </c>
      <c r="E955" s="162">
        <v>2.4646738473706061E-3</v>
      </c>
      <c r="F955" s="163">
        <v>1.2323369236853031E-2</v>
      </c>
      <c r="G955" s="164">
        <v>2.4646738473706061E-3</v>
      </c>
      <c r="I955" s="34"/>
    </row>
    <row r="956" spans="1:9">
      <c r="A956" s="161" t="s">
        <v>1264</v>
      </c>
      <c r="B956" s="162">
        <v>0</v>
      </c>
      <c r="C956" s="163">
        <v>0.41378832971301294</v>
      </c>
      <c r="D956" s="163">
        <v>0.56895895335539282</v>
      </c>
      <c r="E956" s="162">
        <v>2.4646738473706061E-3</v>
      </c>
      <c r="F956" s="163">
        <v>1.2323369236853031E-2</v>
      </c>
      <c r="G956" s="164">
        <v>2.4646738473706061E-3</v>
      </c>
      <c r="I956" s="34"/>
    </row>
    <row r="957" spans="1:9">
      <c r="A957" s="161" t="s">
        <v>1265</v>
      </c>
      <c r="B957" s="162">
        <v>0</v>
      </c>
      <c r="C957" s="163">
        <v>0.41378832971301294</v>
      </c>
      <c r="D957" s="163">
        <v>0.56895895335539282</v>
      </c>
      <c r="E957" s="162">
        <v>2.4646738473706061E-3</v>
      </c>
      <c r="F957" s="163">
        <v>1.2323369236853031E-2</v>
      </c>
      <c r="G957" s="164">
        <v>2.4646738473706061E-3</v>
      </c>
      <c r="I957" s="34"/>
    </row>
    <row r="958" spans="1:9">
      <c r="A958" s="161" t="s">
        <v>1266</v>
      </c>
      <c r="B958" s="162">
        <v>0</v>
      </c>
      <c r="C958" s="163">
        <v>0.41378832971301294</v>
      </c>
      <c r="D958" s="163">
        <v>0.56895895335539282</v>
      </c>
      <c r="E958" s="162">
        <v>2.4646738473706061E-3</v>
      </c>
      <c r="F958" s="163">
        <v>1.2323369236853031E-2</v>
      </c>
      <c r="G958" s="164">
        <v>2.4646738473706061E-3</v>
      </c>
      <c r="I958" s="34"/>
    </row>
    <row r="959" spans="1:9">
      <c r="A959" s="161" t="s">
        <v>1267</v>
      </c>
      <c r="B959" s="162">
        <v>0</v>
      </c>
      <c r="C959" s="163">
        <v>0.41378832971301294</v>
      </c>
      <c r="D959" s="163">
        <v>0.56895895335539282</v>
      </c>
      <c r="E959" s="162">
        <v>2.4646738473706061E-3</v>
      </c>
      <c r="F959" s="163">
        <v>1.2323369236853031E-2</v>
      </c>
      <c r="G959" s="164">
        <v>2.4646738473706061E-3</v>
      </c>
      <c r="I959" s="34"/>
    </row>
    <row r="960" spans="1:9">
      <c r="A960" s="161" t="s">
        <v>1268</v>
      </c>
      <c r="B960" s="162">
        <v>0</v>
      </c>
      <c r="C960" s="163">
        <v>0.41378832971301294</v>
      </c>
      <c r="D960" s="163">
        <v>0.56895895335539282</v>
      </c>
      <c r="E960" s="162">
        <v>2.4646738473706061E-3</v>
      </c>
      <c r="F960" s="163">
        <v>1.2323369236853031E-2</v>
      </c>
      <c r="G960" s="164">
        <v>2.4646738473706061E-3</v>
      </c>
      <c r="I960" s="34"/>
    </row>
    <row r="961" spans="1:9">
      <c r="A961" s="161" t="s">
        <v>1269</v>
      </c>
      <c r="B961" s="162">
        <v>0</v>
      </c>
      <c r="C961" s="163">
        <v>0.41378832971301294</v>
      </c>
      <c r="D961" s="163">
        <v>0.56895895335539282</v>
      </c>
      <c r="E961" s="162">
        <v>2.4646738473706061E-3</v>
      </c>
      <c r="F961" s="163">
        <v>1.2323369236853031E-2</v>
      </c>
      <c r="G961" s="164">
        <v>2.4646738473706061E-3</v>
      </c>
      <c r="I961" s="34"/>
    </row>
    <row r="962" spans="1:9">
      <c r="A962" s="161" t="s">
        <v>1270</v>
      </c>
      <c r="B962" s="162">
        <v>0</v>
      </c>
      <c r="C962" s="163">
        <v>0.41378832971301294</v>
      </c>
      <c r="D962" s="163">
        <v>0.56895895335539282</v>
      </c>
      <c r="E962" s="162">
        <v>2.4646738473706061E-3</v>
      </c>
      <c r="F962" s="163">
        <v>1.2323369236853031E-2</v>
      </c>
      <c r="G962" s="164">
        <v>2.4646738473706061E-3</v>
      </c>
      <c r="I962" s="34"/>
    </row>
    <row r="963" spans="1:9">
      <c r="A963" s="161" t="s">
        <v>1271</v>
      </c>
      <c r="B963" s="162">
        <v>0</v>
      </c>
      <c r="C963" s="163">
        <v>0.41378832971301294</v>
      </c>
      <c r="D963" s="163">
        <v>0.56895895335539282</v>
      </c>
      <c r="E963" s="162">
        <v>2.4646738473706061E-3</v>
      </c>
      <c r="F963" s="163">
        <v>1.2323369236853031E-2</v>
      </c>
      <c r="G963" s="164">
        <v>2.4646738473706061E-3</v>
      </c>
      <c r="I963" s="34"/>
    </row>
    <row r="964" spans="1:9">
      <c r="A964" s="161" t="s">
        <v>1272</v>
      </c>
      <c r="B964" s="162">
        <v>0</v>
      </c>
      <c r="C964" s="163">
        <v>0.41378832971301294</v>
      </c>
      <c r="D964" s="163">
        <v>0.56895895335539282</v>
      </c>
      <c r="E964" s="162">
        <v>2.4646738473706061E-3</v>
      </c>
      <c r="F964" s="163">
        <v>1.2323369236853031E-2</v>
      </c>
      <c r="G964" s="164">
        <v>2.4646738473706061E-3</v>
      </c>
      <c r="I964" s="34"/>
    </row>
    <row r="965" spans="1:9">
      <c r="A965" s="161" t="s">
        <v>1273</v>
      </c>
      <c r="B965" s="162">
        <v>0</v>
      </c>
      <c r="C965" s="163">
        <v>0.41378832971301294</v>
      </c>
      <c r="D965" s="163">
        <v>0.56895895335539282</v>
      </c>
      <c r="E965" s="162">
        <v>2.4646738473706061E-3</v>
      </c>
      <c r="F965" s="163">
        <v>1.2323369236853031E-2</v>
      </c>
      <c r="G965" s="164">
        <v>2.4646738473706061E-3</v>
      </c>
      <c r="I965" s="34"/>
    </row>
    <row r="966" spans="1:9">
      <c r="A966" s="161" t="s">
        <v>1274</v>
      </c>
      <c r="B966" s="162">
        <v>0</v>
      </c>
      <c r="C966" s="163">
        <v>0.41378832971301294</v>
      </c>
      <c r="D966" s="163">
        <v>0.56895895335539282</v>
      </c>
      <c r="E966" s="162">
        <v>2.4646738473706061E-3</v>
      </c>
      <c r="F966" s="163">
        <v>1.2323369236853031E-2</v>
      </c>
      <c r="G966" s="164">
        <v>2.4646738473706061E-3</v>
      </c>
      <c r="I966" s="34"/>
    </row>
    <row r="967" spans="1:9">
      <c r="A967" s="161" t="s">
        <v>1275</v>
      </c>
      <c r="B967" s="162">
        <v>0</v>
      </c>
      <c r="C967" s="163">
        <v>0.41378832971301294</v>
      </c>
      <c r="D967" s="163">
        <v>0.56895895335539282</v>
      </c>
      <c r="E967" s="162">
        <v>2.4646738473706061E-3</v>
      </c>
      <c r="F967" s="163">
        <v>1.2323369236853031E-2</v>
      </c>
      <c r="G967" s="164">
        <v>2.4646738473706061E-3</v>
      </c>
      <c r="I967" s="34"/>
    </row>
    <row r="968" spans="1:9">
      <c r="A968" s="161" t="s">
        <v>1276</v>
      </c>
      <c r="B968" s="162">
        <v>0</v>
      </c>
      <c r="C968" s="163">
        <v>0.41378832971301294</v>
      </c>
      <c r="D968" s="163">
        <v>0.56895895335539282</v>
      </c>
      <c r="E968" s="162">
        <v>2.4646738473706061E-3</v>
      </c>
      <c r="F968" s="163">
        <v>1.2323369236853031E-2</v>
      </c>
      <c r="G968" s="164">
        <v>2.4646738473706061E-3</v>
      </c>
      <c r="I968" s="34"/>
    </row>
    <row r="969" spans="1:9">
      <c r="A969" s="161" t="s">
        <v>1277</v>
      </c>
      <c r="B969" s="162">
        <v>0</v>
      </c>
      <c r="C969" s="163">
        <v>0.41378832971301294</v>
      </c>
      <c r="D969" s="163">
        <v>0.56895895335539282</v>
      </c>
      <c r="E969" s="162">
        <v>2.4646738473706061E-3</v>
      </c>
      <c r="F969" s="163">
        <v>1.2323369236853031E-2</v>
      </c>
      <c r="G969" s="164">
        <v>2.4646738473706061E-3</v>
      </c>
      <c r="I969" s="34"/>
    </row>
    <row r="970" spans="1:9">
      <c r="A970" s="161" t="s">
        <v>1278</v>
      </c>
      <c r="B970" s="162">
        <v>0</v>
      </c>
      <c r="C970" s="163">
        <v>0.41378832971301294</v>
      </c>
      <c r="D970" s="163">
        <v>0.56895895335539282</v>
      </c>
      <c r="E970" s="162">
        <v>2.4646738473706061E-3</v>
      </c>
      <c r="F970" s="163">
        <v>1.2323369236853031E-2</v>
      </c>
      <c r="G970" s="164">
        <v>2.4646738473706061E-3</v>
      </c>
      <c r="I970" s="34"/>
    </row>
    <row r="971" spans="1:9">
      <c r="A971" s="161" t="s">
        <v>1279</v>
      </c>
      <c r="B971" s="162">
        <v>0</v>
      </c>
      <c r="C971" s="163">
        <v>0.41378832971301294</v>
      </c>
      <c r="D971" s="163">
        <v>0.56895895335539282</v>
      </c>
      <c r="E971" s="162">
        <v>2.4646738473706061E-3</v>
      </c>
      <c r="F971" s="163">
        <v>1.2323369236853031E-2</v>
      </c>
      <c r="G971" s="164">
        <v>2.4646738473706061E-3</v>
      </c>
      <c r="I971" s="34"/>
    </row>
    <row r="972" spans="1:9">
      <c r="A972" s="161" t="s">
        <v>1280</v>
      </c>
      <c r="B972" s="162">
        <v>0</v>
      </c>
      <c r="C972" s="163">
        <v>0.41378832971301294</v>
      </c>
      <c r="D972" s="163">
        <v>0.56895895335539282</v>
      </c>
      <c r="E972" s="162">
        <v>2.4646738473706061E-3</v>
      </c>
      <c r="F972" s="163">
        <v>1.2323369236853031E-2</v>
      </c>
      <c r="G972" s="164">
        <v>2.4646738473706061E-3</v>
      </c>
      <c r="I972" s="34"/>
    </row>
    <row r="973" spans="1:9">
      <c r="A973" s="161" t="s">
        <v>1281</v>
      </c>
      <c r="B973" s="162">
        <v>0</v>
      </c>
      <c r="C973" s="163">
        <v>0.41378832971301294</v>
      </c>
      <c r="D973" s="163">
        <v>0.56895895335539282</v>
      </c>
      <c r="E973" s="162">
        <v>2.4646738473706061E-3</v>
      </c>
      <c r="F973" s="163">
        <v>1.2323369236853031E-2</v>
      </c>
      <c r="G973" s="164">
        <v>2.4646738473706061E-3</v>
      </c>
      <c r="I973" s="34"/>
    </row>
    <row r="974" spans="1:9">
      <c r="A974" s="161" t="s">
        <v>1282</v>
      </c>
      <c r="B974" s="162">
        <v>0</v>
      </c>
      <c r="C974" s="163">
        <v>0.41378832971301294</v>
      </c>
      <c r="D974" s="163">
        <v>0.56895895335539282</v>
      </c>
      <c r="E974" s="162">
        <v>2.4646738473706061E-3</v>
      </c>
      <c r="F974" s="163">
        <v>1.2323369236853031E-2</v>
      </c>
      <c r="G974" s="164">
        <v>2.4646738473706061E-3</v>
      </c>
      <c r="I974" s="34"/>
    </row>
    <row r="975" spans="1:9">
      <c r="A975" s="161" t="s">
        <v>1283</v>
      </c>
      <c r="B975" s="162">
        <v>0</v>
      </c>
      <c r="C975" s="163">
        <v>0.41378832971301294</v>
      </c>
      <c r="D975" s="163">
        <v>0.56895895335539282</v>
      </c>
      <c r="E975" s="162">
        <v>2.4646738473706061E-3</v>
      </c>
      <c r="F975" s="163">
        <v>1.2323369236853031E-2</v>
      </c>
      <c r="G975" s="164">
        <v>2.4646738473706061E-3</v>
      </c>
      <c r="I975" s="34"/>
    </row>
    <row r="976" spans="1:9">
      <c r="A976" s="161" t="s">
        <v>1284</v>
      </c>
      <c r="B976" s="162">
        <v>0</v>
      </c>
      <c r="C976" s="163">
        <v>0.41378832971301294</v>
      </c>
      <c r="D976" s="163">
        <v>0.56895895335539282</v>
      </c>
      <c r="E976" s="162">
        <v>2.4646738473706061E-3</v>
      </c>
      <c r="F976" s="163">
        <v>1.2323369236853031E-2</v>
      </c>
      <c r="G976" s="164">
        <v>2.4646738473706061E-3</v>
      </c>
      <c r="I976" s="34"/>
    </row>
    <row r="977" spans="1:9">
      <c r="A977" s="161" t="s">
        <v>1285</v>
      </c>
      <c r="B977" s="162">
        <v>0</v>
      </c>
      <c r="C977" s="163">
        <v>0.41378832971301294</v>
      </c>
      <c r="D977" s="163">
        <v>0.56895895335539282</v>
      </c>
      <c r="E977" s="162">
        <v>2.4646738473706061E-3</v>
      </c>
      <c r="F977" s="163">
        <v>1.2323369236853031E-2</v>
      </c>
      <c r="G977" s="164">
        <v>2.4646738473706061E-3</v>
      </c>
      <c r="I977" s="34"/>
    </row>
    <row r="978" spans="1:9">
      <c r="A978" s="161" t="s">
        <v>1286</v>
      </c>
      <c r="B978" s="162">
        <v>0</v>
      </c>
      <c r="C978" s="163">
        <v>0.41378832971301294</v>
      </c>
      <c r="D978" s="163">
        <v>0.56895895335539282</v>
      </c>
      <c r="E978" s="162">
        <v>2.4646738473706061E-3</v>
      </c>
      <c r="F978" s="163">
        <v>1.2323369236853031E-2</v>
      </c>
      <c r="G978" s="164">
        <v>2.4646738473706061E-3</v>
      </c>
      <c r="I978" s="34"/>
    </row>
    <row r="979" spans="1:9">
      <c r="A979" s="161" t="s">
        <v>1287</v>
      </c>
      <c r="B979" s="162">
        <v>0</v>
      </c>
      <c r="C979" s="163">
        <v>0.41378832971301294</v>
      </c>
      <c r="D979" s="163">
        <v>0.56895895335539282</v>
      </c>
      <c r="E979" s="162">
        <v>2.4646738473706061E-3</v>
      </c>
      <c r="F979" s="163">
        <v>1.2323369236853031E-2</v>
      </c>
      <c r="G979" s="164">
        <v>2.4646738473706061E-3</v>
      </c>
      <c r="I979" s="34"/>
    </row>
    <row r="980" spans="1:9">
      <c r="A980" s="161" t="s">
        <v>1288</v>
      </c>
      <c r="B980" s="162">
        <v>0</v>
      </c>
      <c r="C980" s="163">
        <v>0.25</v>
      </c>
      <c r="D980" s="163">
        <v>0.75</v>
      </c>
      <c r="E980" s="162">
        <v>0</v>
      </c>
      <c r="F980" s="163">
        <v>0</v>
      </c>
      <c r="G980" s="164">
        <v>0</v>
      </c>
      <c r="I980" s="34"/>
    </row>
    <row r="981" spans="1:9">
      <c r="A981" s="161" t="s">
        <v>1289</v>
      </c>
      <c r="B981" s="162">
        <v>0</v>
      </c>
      <c r="C981" s="163">
        <v>0.41378832971301294</v>
      </c>
      <c r="D981" s="163">
        <v>0.56895895335539282</v>
      </c>
      <c r="E981" s="162">
        <v>2.4646738473706061E-3</v>
      </c>
      <c r="F981" s="163">
        <v>1.2323369236853031E-2</v>
      </c>
      <c r="G981" s="164">
        <v>2.4646738473706061E-3</v>
      </c>
      <c r="I981" s="34"/>
    </row>
    <row r="982" spans="1:9">
      <c r="A982" s="161" t="s">
        <v>1290</v>
      </c>
      <c r="B982" s="162">
        <v>0</v>
      </c>
      <c r="C982" s="163">
        <v>0.92613266439431663</v>
      </c>
      <c r="D982" s="163">
        <v>0</v>
      </c>
      <c r="E982" s="162">
        <v>0</v>
      </c>
      <c r="F982" s="163">
        <v>7.3867335605683399E-2</v>
      </c>
      <c r="G982" s="164">
        <v>0</v>
      </c>
      <c r="I982" s="34"/>
    </row>
    <row r="983" spans="1:9">
      <c r="A983" s="161" t="s">
        <v>1291</v>
      </c>
      <c r="B983" s="162">
        <v>0</v>
      </c>
      <c r="C983" s="163">
        <v>0</v>
      </c>
      <c r="D983" s="163">
        <v>1</v>
      </c>
      <c r="E983" s="162">
        <v>0</v>
      </c>
      <c r="F983" s="163">
        <v>0</v>
      </c>
      <c r="G983" s="164">
        <v>0</v>
      </c>
      <c r="I983" s="34"/>
    </row>
    <row r="984" spans="1:9">
      <c r="A984" s="161" t="s">
        <v>1292</v>
      </c>
      <c r="B984" s="162">
        <v>0</v>
      </c>
      <c r="C984" s="163">
        <v>0.41378832971301294</v>
      </c>
      <c r="D984" s="163">
        <v>0.56895895335539282</v>
      </c>
      <c r="E984" s="162">
        <v>2.4646738473706061E-3</v>
      </c>
      <c r="F984" s="163">
        <v>1.2323369236853031E-2</v>
      </c>
      <c r="G984" s="164">
        <v>2.4646738473706061E-3</v>
      </c>
      <c r="I984" s="34"/>
    </row>
    <row r="985" spans="1:9">
      <c r="A985" s="161" t="s">
        <v>1293</v>
      </c>
      <c r="B985" s="162">
        <v>0</v>
      </c>
      <c r="C985" s="163">
        <v>0.41378832971301294</v>
      </c>
      <c r="D985" s="163">
        <v>0.56895895335539282</v>
      </c>
      <c r="E985" s="162">
        <v>2.4646738473706061E-3</v>
      </c>
      <c r="F985" s="163">
        <v>1.2323369236853031E-2</v>
      </c>
      <c r="G985" s="164">
        <v>2.4646738473706061E-3</v>
      </c>
      <c r="I985" s="34"/>
    </row>
    <row r="986" spans="1:9">
      <c r="A986" s="161" t="s">
        <v>1294</v>
      </c>
      <c r="B986" s="162">
        <v>0</v>
      </c>
      <c r="C986" s="163">
        <v>0.41378832971301294</v>
      </c>
      <c r="D986" s="163">
        <v>0.56895895335539282</v>
      </c>
      <c r="E986" s="162">
        <v>2.4646738473706061E-3</v>
      </c>
      <c r="F986" s="163">
        <v>1.2323369236853031E-2</v>
      </c>
      <c r="G986" s="164">
        <v>2.4646738473706061E-3</v>
      </c>
      <c r="I986" s="34"/>
    </row>
    <row r="987" spans="1:9">
      <c r="A987" s="161" t="s">
        <v>1295</v>
      </c>
      <c r="B987" s="162">
        <v>0</v>
      </c>
      <c r="C987" s="163">
        <v>0.41378832971301294</v>
      </c>
      <c r="D987" s="163">
        <v>0.56895895335539282</v>
      </c>
      <c r="E987" s="162">
        <v>2.4646738473706061E-3</v>
      </c>
      <c r="F987" s="163">
        <v>1.2323369236853031E-2</v>
      </c>
      <c r="G987" s="164">
        <v>2.4646738473706061E-3</v>
      </c>
      <c r="I987" s="34"/>
    </row>
    <row r="988" spans="1:9">
      <c r="A988" s="161" t="s">
        <v>1296</v>
      </c>
      <c r="B988" s="162">
        <v>0</v>
      </c>
      <c r="C988" s="163">
        <v>0.41378832971301294</v>
      </c>
      <c r="D988" s="163">
        <v>0.56895895335539282</v>
      </c>
      <c r="E988" s="162">
        <v>2.4646738473706061E-3</v>
      </c>
      <c r="F988" s="163">
        <v>1.2323369236853031E-2</v>
      </c>
      <c r="G988" s="164">
        <v>2.4646738473706061E-3</v>
      </c>
      <c r="I988" s="34"/>
    </row>
    <row r="989" spans="1:9">
      <c r="A989" s="161" t="s">
        <v>1297</v>
      </c>
      <c r="B989" s="162">
        <v>0</v>
      </c>
      <c r="C989" s="163">
        <v>0.41378832971301294</v>
      </c>
      <c r="D989" s="163">
        <v>0.56895895335539282</v>
      </c>
      <c r="E989" s="162">
        <v>2.4646738473706061E-3</v>
      </c>
      <c r="F989" s="163">
        <v>1.2323369236853031E-2</v>
      </c>
      <c r="G989" s="164">
        <v>2.4646738473706061E-3</v>
      </c>
      <c r="I989" s="34"/>
    </row>
    <row r="990" spans="1:9">
      <c r="A990" s="161" t="s">
        <v>1298</v>
      </c>
      <c r="B990" s="162">
        <v>0</v>
      </c>
      <c r="C990" s="163">
        <v>0.41378832971301294</v>
      </c>
      <c r="D990" s="163">
        <v>0.56895895335539282</v>
      </c>
      <c r="E990" s="162">
        <v>2.4646738473706061E-3</v>
      </c>
      <c r="F990" s="163">
        <v>1.2323369236853031E-2</v>
      </c>
      <c r="G990" s="164">
        <v>2.4646738473706061E-3</v>
      </c>
      <c r="I990" s="34"/>
    </row>
    <row r="991" spans="1:9">
      <c r="A991" s="161" t="s">
        <v>1299</v>
      </c>
      <c r="B991" s="162">
        <v>0</v>
      </c>
      <c r="C991" s="163">
        <v>0.41378832971301294</v>
      </c>
      <c r="D991" s="163">
        <v>0.56895895335539282</v>
      </c>
      <c r="E991" s="162">
        <v>2.4646738473706061E-3</v>
      </c>
      <c r="F991" s="163">
        <v>1.2323369236853031E-2</v>
      </c>
      <c r="G991" s="164">
        <v>2.4646738473706061E-3</v>
      </c>
      <c r="I991" s="34"/>
    </row>
    <row r="992" spans="1:9">
      <c r="A992" s="161" t="s">
        <v>1300</v>
      </c>
      <c r="B992" s="162">
        <v>0</v>
      </c>
      <c r="C992" s="163">
        <v>0.41378832971301294</v>
      </c>
      <c r="D992" s="163">
        <v>0.56895895335539282</v>
      </c>
      <c r="E992" s="162">
        <v>2.4646738473706061E-3</v>
      </c>
      <c r="F992" s="163">
        <v>1.2323369236853031E-2</v>
      </c>
      <c r="G992" s="164">
        <v>2.4646738473706061E-3</v>
      </c>
      <c r="I992" s="34"/>
    </row>
    <row r="993" spans="1:9">
      <c r="A993" s="161" t="s">
        <v>1301</v>
      </c>
      <c r="B993" s="162">
        <v>0</v>
      </c>
      <c r="C993" s="163">
        <v>0.41378832971301294</v>
      </c>
      <c r="D993" s="163">
        <v>0.56895895335539282</v>
      </c>
      <c r="E993" s="162">
        <v>2.4646738473706061E-3</v>
      </c>
      <c r="F993" s="163">
        <v>1.2323369236853031E-2</v>
      </c>
      <c r="G993" s="164">
        <v>2.4646738473706061E-3</v>
      </c>
      <c r="I993" s="34"/>
    </row>
    <row r="994" spans="1:9">
      <c r="A994" s="161" t="s">
        <v>1302</v>
      </c>
      <c r="B994" s="162">
        <v>0</v>
      </c>
      <c r="C994" s="163">
        <v>0</v>
      </c>
      <c r="D994" s="163">
        <v>0.98274728306840575</v>
      </c>
      <c r="E994" s="162">
        <v>2.4646738473706061E-3</v>
      </c>
      <c r="F994" s="163">
        <v>1.2323369236853031E-2</v>
      </c>
      <c r="G994" s="164">
        <v>2.4646738473706061E-3</v>
      </c>
      <c r="I994" s="34"/>
    </row>
    <row r="995" spans="1:9">
      <c r="A995" s="161" t="s">
        <v>1303</v>
      </c>
      <c r="B995" s="162">
        <v>0</v>
      </c>
      <c r="C995" s="163">
        <v>0.41378832971301294</v>
      </c>
      <c r="D995" s="163">
        <v>0.56895895335539282</v>
      </c>
      <c r="E995" s="162">
        <v>2.4646738473706061E-3</v>
      </c>
      <c r="F995" s="163">
        <v>1.2323369236853031E-2</v>
      </c>
      <c r="G995" s="164">
        <v>2.4646738473706061E-3</v>
      </c>
      <c r="I995" s="34"/>
    </row>
    <row r="996" spans="1:9">
      <c r="A996" s="161" t="s">
        <v>1304</v>
      </c>
      <c r="B996" s="162">
        <v>0</v>
      </c>
      <c r="C996" s="163">
        <v>0.41378832971301294</v>
      </c>
      <c r="D996" s="163">
        <v>0.56895895335539282</v>
      </c>
      <c r="E996" s="162">
        <v>2.4646738473706061E-3</v>
      </c>
      <c r="F996" s="163">
        <v>1.2323369236853031E-2</v>
      </c>
      <c r="G996" s="164">
        <v>2.4646738473706061E-3</v>
      </c>
      <c r="I996" s="34"/>
    </row>
    <row r="997" spans="1:9">
      <c r="A997" s="161" t="s">
        <v>1305</v>
      </c>
      <c r="B997" s="162">
        <v>0</v>
      </c>
      <c r="C997" s="163">
        <v>0.11450254978116732</v>
      </c>
      <c r="D997" s="163">
        <v>0.76335033187444878</v>
      </c>
      <c r="E997" s="162">
        <v>0</v>
      </c>
      <c r="F997" s="163">
        <v>3.0536779586095939E-2</v>
      </c>
      <c r="G997" s="164">
        <v>9.1610338758287821E-2</v>
      </c>
      <c r="I997" s="34"/>
    </row>
    <row r="998" spans="1:9">
      <c r="A998" s="161" t="s">
        <v>1306</v>
      </c>
      <c r="B998" s="162">
        <v>0</v>
      </c>
      <c r="C998" s="163">
        <v>0.11450254978116732</v>
      </c>
      <c r="D998" s="163">
        <v>0.76335033187444878</v>
      </c>
      <c r="E998" s="162">
        <v>0</v>
      </c>
      <c r="F998" s="163">
        <v>3.0536779586095939E-2</v>
      </c>
      <c r="G998" s="164">
        <v>9.1610338758287821E-2</v>
      </c>
      <c r="I998" s="34"/>
    </row>
    <row r="999" spans="1:9">
      <c r="A999" s="161" t="s">
        <v>1307</v>
      </c>
      <c r="B999" s="162">
        <v>0</v>
      </c>
      <c r="C999" s="163">
        <v>0</v>
      </c>
      <c r="D999" s="163">
        <v>1</v>
      </c>
      <c r="E999" s="162">
        <v>0</v>
      </c>
      <c r="F999" s="163">
        <v>0</v>
      </c>
      <c r="G999" s="164">
        <v>0</v>
      </c>
      <c r="I999" s="34"/>
    </row>
    <row r="1000" spans="1:9">
      <c r="A1000" s="161" t="s">
        <v>1308</v>
      </c>
      <c r="B1000" s="162">
        <v>0</v>
      </c>
      <c r="C1000" s="163">
        <v>0.11450254978116732</v>
      </c>
      <c r="D1000" s="163">
        <v>0.76335033187444878</v>
      </c>
      <c r="E1000" s="162">
        <v>0</v>
      </c>
      <c r="F1000" s="163">
        <v>3.0536779586095939E-2</v>
      </c>
      <c r="G1000" s="164">
        <v>9.1610338758287821E-2</v>
      </c>
      <c r="I1000" s="34"/>
    </row>
    <row r="1001" spans="1:9">
      <c r="A1001" s="161" t="s">
        <v>1309</v>
      </c>
      <c r="B1001" s="162">
        <v>0</v>
      </c>
      <c r="C1001" s="163">
        <v>0.43892644082780807</v>
      </c>
      <c r="D1001" s="163">
        <v>0.43892644082780807</v>
      </c>
      <c r="E1001" s="162">
        <v>0</v>
      </c>
      <c r="F1001" s="163">
        <v>3.0536779586095939E-2</v>
      </c>
      <c r="G1001" s="164">
        <v>9.1610338758287821E-2</v>
      </c>
      <c r="I1001" s="34"/>
    </row>
    <row r="1002" spans="1:9">
      <c r="A1002" s="161" t="s">
        <v>1310</v>
      </c>
      <c r="B1002" s="162">
        <v>0</v>
      </c>
      <c r="C1002" s="163">
        <v>0.41378832971301294</v>
      </c>
      <c r="D1002" s="163">
        <v>0.56895895335539282</v>
      </c>
      <c r="E1002" s="162">
        <v>2.4646738473706061E-3</v>
      </c>
      <c r="F1002" s="163">
        <v>1.2323369236853031E-2</v>
      </c>
      <c r="G1002" s="164">
        <v>2.4646738473706061E-3</v>
      </c>
      <c r="I1002" s="34"/>
    </row>
    <row r="1003" spans="1:9">
      <c r="A1003" s="161" t="s">
        <v>1311</v>
      </c>
      <c r="B1003" s="162">
        <v>0</v>
      </c>
      <c r="C1003" s="163">
        <v>0.41378832971301294</v>
      </c>
      <c r="D1003" s="163">
        <v>0.56895895335539282</v>
      </c>
      <c r="E1003" s="162">
        <v>2.4646738473706061E-3</v>
      </c>
      <c r="F1003" s="163">
        <v>1.2323369236853031E-2</v>
      </c>
      <c r="G1003" s="164">
        <v>2.4646738473706061E-3</v>
      </c>
      <c r="I1003" s="34"/>
    </row>
    <row r="1004" spans="1:9">
      <c r="A1004" s="161" t="s">
        <v>1312</v>
      </c>
      <c r="B1004" s="162">
        <v>0</v>
      </c>
      <c r="C1004" s="163">
        <v>0.41378832971301294</v>
      </c>
      <c r="D1004" s="163">
        <v>0.56895895335539282</v>
      </c>
      <c r="E1004" s="162">
        <v>2.4646738473706061E-3</v>
      </c>
      <c r="F1004" s="163">
        <v>1.2323369236853031E-2</v>
      </c>
      <c r="G1004" s="164">
        <v>2.4646738473706061E-3</v>
      </c>
      <c r="I1004" s="34"/>
    </row>
    <row r="1005" spans="1:9">
      <c r="A1005" s="161" t="s">
        <v>1313</v>
      </c>
      <c r="B1005" s="162">
        <v>0</v>
      </c>
      <c r="C1005" s="163">
        <v>0.41378832971301294</v>
      </c>
      <c r="D1005" s="163">
        <v>0.56895895335539282</v>
      </c>
      <c r="E1005" s="162">
        <v>2.4646738473706061E-3</v>
      </c>
      <c r="F1005" s="163">
        <v>1.2323369236853031E-2</v>
      </c>
      <c r="G1005" s="164">
        <v>2.4646738473706061E-3</v>
      </c>
      <c r="I1005" s="34"/>
    </row>
    <row r="1006" spans="1:9">
      <c r="A1006" s="161" t="s">
        <v>1314</v>
      </c>
      <c r="B1006" s="162">
        <v>0</v>
      </c>
      <c r="C1006" s="163">
        <v>0.41378832971301294</v>
      </c>
      <c r="D1006" s="163">
        <v>0.56895895335539282</v>
      </c>
      <c r="E1006" s="162">
        <v>2.4646738473706061E-3</v>
      </c>
      <c r="F1006" s="163">
        <v>1.2323369236853031E-2</v>
      </c>
      <c r="G1006" s="164">
        <v>2.4646738473706061E-3</v>
      </c>
      <c r="I1006" s="34"/>
    </row>
    <row r="1007" spans="1:9">
      <c r="A1007" s="161" t="s">
        <v>1315</v>
      </c>
      <c r="B1007" s="162">
        <v>0</v>
      </c>
      <c r="C1007" s="163">
        <v>0.41378832971301294</v>
      </c>
      <c r="D1007" s="163">
        <v>0.56895895335539282</v>
      </c>
      <c r="E1007" s="162">
        <v>2.4646738473706061E-3</v>
      </c>
      <c r="F1007" s="163">
        <v>1.2323369236853031E-2</v>
      </c>
      <c r="G1007" s="164">
        <v>2.4646738473706061E-3</v>
      </c>
      <c r="I1007" s="34"/>
    </row>
    <row r="1008" spans="1:9">
      <c r="A1008" s="161" t="s">
        <v>1316</v>
      </c>
      <c r="B1008" s="162">
        <v>0</v>
      </c>
      <c r="C1008" s="163">
        <v>1</v>
      </c>
      <c r="D1008" s="163">
        <v>0</v>
      </c>
      <c r="E1008" s="162">
        <v>0</v>
      </c>
      <c r="F1008" s="163">
        <v>0</v>
      </c>
      <c r="G1008" s="164">
        <v>0</v>
      </c>
      <c r="I1008" s="34"/>
    </row>
    <row r="1009" spans="1:9">
      <c r="A1009" s="161" t="s">
        <v>1317</v>
      </c>
      <c r="B1009" s="162">
        <v>0</v>
      </c>
      <c r="C1009" s="163">
        <v>1</v>
      </c>
      <c r="D1009" s="163">
        <v>0</v>
      </c>
      <c r="E1009" s="162">
        <v>0</v>
      </c>
      <c r="F1009" s="163">
        <v>0</v>
      </c>
      <c r="G1009" s="164">
        <v>0</v>
      </c>
      <c r="I1009" s="34"/>
    </row>
    <row r="1010" spans="1:9">
      <c r="A1010" s="161" t="s">
        <v>1318</v>
      </c>
      <c r="B1010" s="162">
        <v>0</v>
      </c>
      <c r="C1010" s="163">
        <v>0.41378832971301294</v>
      </c>
      <c r="D1010" s="163">
        <v>0.56895895335539282</v>
      </c>
      <c r="E1010" s="162">
        <v>2.4646738473706061E-3</v>
      </c>
      <c r="F1010" s="163">
        <v>1.2323369236853031E-2</v>
      </c>
      <c r="G1010" s="164">
        <v>2.4646738473706061E-3</v>
      </c>
      <c r="I1010" s="34"/>
    </row>
    <row r="1011" spans="1:9">
      <c r="A1011" s="161" t="s">
        <v>1319</v>
      </c>
      <c r="B1011" s="162">
        <v>0</v>
      </c>
      <c r="C1011" s="163">
        <v>0.41378832971301294</v>
      </c>
      <c r="D1011" s="163">
        <v>0.56895895335539282</v>
      </c>
      <c r="E1011" s="162">
        <v>2.4646738473706061E-3</v>
      </c>
      <c r="F1011" s="163">
        <v>1.2323369236853031E-2</v>
      </c>
      <c r="G1011" s="164">
        <v>2.4646738473706061E-3</v>
      </c>
      <c r="I1011" s="34"/>
    </row>
    <row r="1012" spans="1:9">
      <c r="A1012" s="161" t="s">
        <v>1320</v>
      </c>
      <c r="B1012" s="162">
        <v>0</v>
      </c>
      <c r="C1012" s="163">
        <v>0</v>
      </c>
      <c r="D1012" s="163">
        <v>1</v>
      </c>
      <c r="E1012" s="162">
        <v>0</v>
      </c>
      <c r="F1012" s="163">
        <v>0</v>
      </c>
      <c r="G1012" s="164">
        <v>0</v>
      </c>
      <c r="I1012" s="34"/>
    </row>
    <row r="1013" spans="1:9">
      <c r="A1013" s="161" t="s">
        <v>1321</v>
      </c>
      <c r="B1013" s="162">
        <v>0</v>
      </c>
      <c r="C1013" s="163">
        <v>0.41378832971301294</v>
      </c>
      <c r="D1013" s="163">
        <v>0.56895895335539282</v>
      </c>
      <c r="E1013" s="162">
        <v>2.4646738473706061E-3</v>
      </c>
      <c r="F1013" s="163">
        <v>1.2323369236853031E-2</v>
      </c>
      <c r="G1013" s="164">
        <v>2.4646738473706061E-3</v>
      </c>
      <c r="I1013" s="34"/>
    </row>
    <row r="1014" spans="1:9">
      <c r="A1014" s="161" t="s">
        <v>1322</v>
      </c>
      <c r="B1014" s="162">
        <v>0</v>
      </c>
      <c r="C1014" s="163">
        <v>0.41378832971301294</v>
      </c>
      <c r="D1014" s="163">
        <v>0.56895895335539282</v>
      </c>
      <c r="E1014" s="162">
        <v>2.4646738473706061E-3</v>
      </c>
      <c r="F1014" s="163">
        <v>1.2323369236853031E-2</v>
      </c>
      <c r="G1014" s="164">
        <v>2.4646738473706061E-3</v>
      </c>
      <c r="I1014" s="34"/>
    </row>
    <row r="1015" spans="1:9">
      <c r="A1015" s="161" t="s">
        <v>1323</v>
      </c>
      <c r="B1015" s="162">
        <v>0</v>
      </c>
      <c r="C1015" s="163">
        <v>0.41378832971301294</v>
      </c>
      <c r="D1015" s="163">
        <v>0.56895895335539282</v>
      </c>
      <c r="E1015" s="162">
        <v>2.4646738473706061E-3</v>
      </c>
      <c r="F1015" s="163">
        <v>1.2323369236853031E-2</v>
      </c>
      <c r="G1015" s="164">
        <v>2.4646738473706061E-3</v>
      </c>
      <c r="I1015" s="34"/>
    </row>
    <row r="1016" spans="1:9">
      <c r="A1016" s="161" t="s">
        <v>1324</v>
      </c>
      <c r="B1016" s="162">
        <v>0</v>
      </c>
      <c r="C1016" s="163">
        <v>0.41378832971301294</v>
      </c>
      <c r="D1016" s="163">
        <v>0.56895895335539282</v>
      </c>
      <c r="E1016" s="162">
        <v>2.4646738473706061E-3</v>
      </c>
      <c r="F1016" s="163">
        <v>1.2323369236853031E-2</v>
      </c>
      <c r="G1016" s="164">
        <v>2.4646738473706061E-3</v>
      </c>
      <c r="I1016" s="34"/>
    </row>
    <row r="1017" spans="1:9">
      <c r="A1017" s="161" t="s">
        <v>1325</v>
      </c>
      <c r="B1017" s="162">
        <v>0</v>
      </c>
      <c r="C1017" s="163">
        <v>0.41378832971301294</v>
      </c>
      <c r="D1017" s="163">
        <v>0.56895895335539282</v>
      </c>
      <c r="E1017" s="162">
        <v>2.4646738473706061E-3</v>
      </c>
      <c r="F1017" s="163">
        <v>1.2323369236853031E-2</v>
      </c>
      <c r="G1017" s="164">
        <v>2.4646738473706061E-3</v>
      </c>
      <c r="I1017" s="34"/>
    </row>
    <row r="1018" spans="1:9">
      <c r="A1018" s="161" t="s">
        <v>1326</v>
      </c>
      <c r="B1018" s="162">
        <v>0</v>
      </c>
      <c r="C1018" s="163">
        <v>0.41378832971301294</v>
      </c>
      <c r="D1018" s="163">
        <v>0.56895895335539282</v>
      </c>
      <c r="E1018" s="162">
        <v>2.4646738473706061E-3</v>
      </c>
      <c r="F1018" s="163">
        <v>1.2323369236853031E-2</v>
      </c>
      <c r="G1018" s="164">
        <v>2.4646738473706061E-3</v>
      </c>
      <c r="I1018" s="34"/>
    </row>
    <row r="1019" spans="1:9">
      <c r="A1019" s="161" t="s">
        <v>1327</v>
      </c>
      <c r="B1019" s="162">
        <v>0</v>
      </c>
      <c r="C1019" s="163">
        <v>0.41378832971301294</v>
      </c>
      <c r="D1019" s="163">
        <v>0.56895895335539282</v>
      </c>
      <c r="E1019" s="162">
        <v>2.4646738473706061E-3</v>
      </c>
      <c r="F1019" s="163">
        <v>1.2323369236853031E-2</v>
      </c>
      <c r="G1019" s="164">
        <v>2.4646738473706061E-3</v>
      </c>
      <c r="I1019" s="34"/>
    </row>
    <row r="1020" spans="1:9">
      <c r="A1020" s="161" t="s">
        <v>1328</v>
      </c>
      <c r="B1020" s="162">
        <v>0</v>
      </c>
      <c r="C1020" s="163">
        <v>0.41378832971301294</v>
      </c>
      <c r="D1020" s="163">
        <v>0.56895895335539282</v>
      </c>
      <c r="E1020" s="162">
        <v>2.4646738473706061E-3</v>
      </c>
      <c r="F1020" s="163">
        <v>1.2323369236853031E-2</v>
      </c>
      <c r="G1020" s="164">
        <v>2.4646738473706061E-3</v>
      </c>
      <c r="I1020" s="34"/>
    </row>
    <row r="1021" spans="1:9">
      <c r="A1021" s="161" t="s">
        <v>1329</v>
      </c>
      <c r="B1021" s="162">
        <v>0</v>
      </c>
      <c r="C1021" s="163">
        <v>0.25</v>
      </c>
      <c r="D1021" s="163">
        <v>0.75</v>
      </c>
      <c r="E1021" s="162">
        <v>0</v>
      </c>
      <c r="F1021" s="163">
        <v>0</v>
      </c>
      <c r="G1021" s="164">
        <v>0</v>
      </c>
      <c r="I1021" s="34"/>
    </row>
    <row r="1022" spans="1:9">
      <c r="A1022" s="161" t="s">
        <v>1330</v>
      </c>
      <c r="B1022" s="162">
        <v>0</v>
      </c>
      <c r="C1022" s="163">
        <v>1</v>
      </c>
      <c r="D1022" s="163">
        <v>0</v>
      </c>
      <c r="E1022" s="162">
        <v>0</v>
      </c>
      <c r="F1022" s="163">
        <v>0</v>
      </c>
      <c r="G1022" s="164">
        <v>0</v>
      </c>
      <c r="I1022" s="34"/>
    </row>
    <row r="1023" spans="1:9">
      <c r="A1023" s="161" t="s">
        <v>1331</v>
      </c>
      <c r="B1023" s="162">
        <v>0</v>
      </c>
      <c r="C1023" s="163">
        <v>0.50497147869060277</v>
      </c>
      <c r="D1023" s="163">
        <v>0.2019885914762411</v>
      </c>
      <c r="E1023" s="162">
        <v>3.662999122914451E-2</v>
      </c>
      <c r="F1023" s="163">
        <v>0.14651996491657804</v>
      </c>
      <c r="G1023" s="164">
        <v>0.10988997368743353</v>
      </c>
      <c r="I1023" s="34"/>
    </row>
    <row r="1024" spans="1:9">
      <c r="A1024" s="161" t="s">
        <v>1332</v>
      </c>
      <c r="B1024" s="162">
        <v>0</v>
      </c>
      <c r="C1024" s="163">
        <v>0.50497147869060277</v>
      </c>
      <c r="D1024" s="163">
        <v>0.2019885914762411</v>
      </c>
      <c r="E1024" s="162">
        <v>3.662999122914451E-2</v>
      </c>
      <c r="F1024" s="163">
        <v>0.14651996491657804</v>
      </c>
      <c r="G1024" s="164">
        <v>0.10988997368743353</v>
      </c>
      <c r="I1024" s="34"/>
    </row>
    <row r="1025" spans="1:9">
      <c r="A1025" s="161" t="s">
        <v>1333</v>
      </c>
      <c r="B1025" s="162">
        <v>0</v>
      </c>
      <c r="C1025" s="163">
        <v>0.50497147869060277</v>
      </c>
      <c r="D1025" s="163">
        <v>0.2019885914762411</v>
      </c>
      <c r="E1025" s="162">
        <v>3.662999122914451E-2</v>
      </c>
      <c r="F1025" s="163">
        <v>0.14651996491657804</v>
      </c>
      <c r="G1025" s="164">
        <v>0.10988997368743353</v>
      </c>
      <c r="I1025" s="34"/>
    </row>
    <row r="1026" spans="1:9">
      <c r="A1026" s="161" t="s">
        <v>1334</v>
      </c>
      <c r="B1026" s="162">
        <v>0</v>
      </c>
      <c r="C1026" s="163">
        <v>1</v>
      </c>
      <c r="D1026" s="163">
        <v>0</v>
      </c>
      <c r="E1026" s="162">
        <v>0</v>
      </c>
      <c r="F1026" s="163">
        <v>0</v>
      </c>
      <c r="G1026" s="164">
        <v>0</v>
      </c>
      <c r="I1026" s="34"/>
    </row>
    <row r="1027" spans="1:9">
      <c r="A1027" s="161" t="s">
        <v>1335</v>
      </c>
      <c r="B1027" s="162">
        <v>0</v>
      </c>
      <c r="C1027" s="163">
        <v>0.50497147869060277</v>
      </c>
      <c r="D1027" s="163">
        <v>0.2019885914762411</v>
      </c>
      <c r="E1027" s="162">
        <v>3.662999122914451E-2</v>
      </c>
      <c r="F1027" s="163">
        <v>0.14651996491657804</v>
      </c>
      <c r="G1027" s="164">
        <v>0.10988997368743353</v>
      </c>
      <c r="I1027" s="34"/>
    </row>
    <row r="1028" spans="1:9">
      <c r="A1028" s="161" t="s">
        <v>1336</v>
      </c>
      <c r="B1028" s="162">
        <v>0</v>
      </c>
      <c r="C1028" s="163">
        <v>0.50497147869060277</v>
      </c>
      <c r="D1028" s="163">
        <v>0.2019885914762411</v>
      </c>
      <c r="E1028" s="162">
        <v>3.662999122914451E-2</v>
      </c>
      <c r="F1028" s="163">
        <v>0.14651996491657804</v>
      </c>
      <c r="G1028" s="164">
        <v>0.10988997368743353</v>
      </c>
      <c r="I1028" s="34"/>
    </row>
    <row r="1029" spans="1:9">
      <c r="A1029" s="161" t="s">
        <v>1337</v>
      </c>
      <c r="B1029" s="162">
        <v>0</v>
      </c>
      <c r="C1029" s="163">
        <v>0.50497147869060277</v>
      </c>
      <c r="D1029" s="163">
        <v>0.2019885914762411</v>
      </c>
      <c r="E1029" s="162">
        <v>3.662999122914451E-2</v>
      </c>
      <c r="F1029" s="163">
        <v>0.14651996491657804</v>
      </c>
      <c r="G1029" s="164">
        <v>0.10988997368743353</v>
      </c>
      <c r="I1029" s="34"/>
    </row>
    <row r="1030" spans="1:9">
      <c r="A1030" s="161" t="s">
        <v>1338</v>
      </c>
      <c r="B1030" s="162">
        <v>0</v>
      </c>
      <c r="C1030" s="163">
        <v>1</v>
      </c>
      <c r="D1030" s="163">
        <v>0</v>
      </c>
      <c r="E1030" s="162">
        <v>0</v>
      </c>
      <c r="F1030" s="163">
        <v>0</v>
      </c>
      <c r="G1030" s="164">
        <v>0</v>
      </c>
      <c r="I1030" s="34"/>
    </row>
    <row r="1031" spans="1:9">
      <c r="A1031" s="161" t="s">
        <v>1339</v>
      </c>
      <c r="B1031" s="162">
        <v>0</v>
      </c>
      <c r="C1031" s="163">
        <v>0.50497147869060277</v>
      </c>
      <c r="D1031" s="163">
        <v>0.2019885914762411</v>
      </c>
      <c r="E1031" s="162">
        <v>3.662999122914451E-2</v>
      </c>
      <c r="F1031" s="163">
        <v>0.14651996491657804</v>
      </c>
      <c r="G1031" s="164">
        <v>0.10988997368743353</v>
      </c>
      <c r="I1031" s="34"/>
    </row>
    <row r="1032" spans="1:9">
      <c r="A1032" s="161" t="s">
        <v>1340</v>
      </c>
      <c r="B1032" s="162">
        <v>0</v>
      </c>
      <c r="C1032" s="163">
        <v>0.50497147869060277</v>
      </c>
      <c r="D1032" s="163">
        <v>0.2019885914762411</v>
      </c>
      <c r="E1032" s="162">
        <v>3.662999122914451E-2</v>
      </c>
      <c r="F1032" s="163">
        <v>0.14651996491657804</v>
      </c>
      <c r="G1032" s="164">
        <v>0.10988997368743353</v>
      </c>
      <c r="I1032" s="34"/>
    </row>
    <row r="1033" spans="1:9">
      <c r="A1033" s="161" t="s">
        <v>1341</v>
      </c>
      <c r="B1033" s="162">
        <v>0</v>
      </c>
      <c r="C1033" s="163">
        <v>1</v>
      </c>
      <c r="D1033" s="163">
        <v>0</v>
      </c>
      <c r="E1033" s="162">
        <v>0</v>
      </c>
      <c r="F1033" s="163">
        <v>0</v>
      </c>
      <c r="G1033" s="164">
        <v>0</v>
      </c>
      <c r="I1033" s="34"/>
    </row>
    <row r="1034" spans="1:9">
      <c r="A1034" s="161" t="s">
        <v>1342</v>
      </c>
      <c r="B1034" s="162">
        <v>0</v>
      </c>
      <c r="C1034" s="163">
        <v>0.50497147869060277</v>
      </c>
      <c r="D1034" s="163">
        <v>0.2019885914762411</v>
      </c>
      <c r="E1034" s="162">
        <v>3.662999122914451E-2</v>
      </c>
      <c r="F1034" s="163">
        <v>0.14651996491657804</v>
      </c>
      <c r="G1034" s="164">
        <v>0.10988997368743353</v>
      </c>
      <c r="I1034" s="34"/>
    </row>
    <row r="1035" spans="1:9">
      <c r="A1035" s="161" t="s">
        <v>1343</v>
      </c>
      <c r="B1035" s="162">
        <v>0</v>
      </c>
      <c r="C1035" s="163">
        <v>0.50497147869060277</v>
      </c>
      <c r="D1035" s="163">
        <v>0.2019885914762411</v>
      </c>
      <c r="E1035" s="162">
        <v>3.662999122914451E-2</v>
      </c>
      <c r="F1035" s="163">
        <v>0.14651996491657804</v>
      </c>
      <c r="G1035" s="164">
        <v>0.10988997368743353</v>
      </c>
      <c r="I1035" s="34"/>
    </row>
    <row r="1036" spans="1:9">
      <c r="A1036" s="161" t="s">
        <v>1344</v>
      </c>
      <c r="B1036" s="162">
        <v>0</v>
      </c>
      <c r="C1036" s="163">
        <v>1</v>
      </c>
      <c r="D1036" s="163">
        <v>0</v>
      </c>
      <c r="E1036" s="162">
        <v>0</v>
      </c>
      <c r="F1036" s="163">
        <v>0</v>
      </c>
      <c r="G1036" s="164">
        <v>0</v>
      </c>
      <c r="I1036" s="34"/>
    </row>
    <row r="1037" spans="1:9">
      <c r="A1037" s="161" t="s">
        <v>1345</v>
      </c>
      <c r="B1037" s="162">
        <v>0</v>
      </c>
      <c r="C1037" s="163">
        <v>0.50497147869060277</v>
      </c>
      <c r="D1037" s="163">
        <v>0.2019885914762411</v>
      </c>
      <c r="E1037" s="162">
        <v>3.662999122914451E-2</v>
      </c>
      <c r="F1037" s="163">
        <v>0.14651996491657804</v>
      </c>
      <c r="G1037" s="164">
        <v>0.10988997368743353</v>
      </c>
      <c r="I1037" s="34"/>
    </row>
    <row r="1038" spans="1:9">
      <c r="A1038" s="161" t="s">
        <v>1346</v>
      </c>
      <c r="B1038" s="162">
        <v>0</v>
      </c>
      <c r="C1038" s="163">
        <v>0.50497147869060277</v>
      </c>
      <c r="D1038" s="163">
        <v>0.2019885914762411</v>
      </c>
      <c r="E1038" s="162">
        <v>3.662999122914451E-2</v>
      </c>
      <c r="F1038" s="163">
        <v>0.14651996491657804</v>
      </c>
      <c r="G1038" s="164">
        <v>0.10988997368743353</v>
      </c>
      <c r="I1038" s="34"/>
    </row>
    <row r="1039" spans="1:9">
      <c r="A1039" s="161" t="s">
        <v>1347</v>
      </c>
      <c r="B1039" s="162">
        <v>0.21052631578947367</v>
      </c>
      <c r="C1039" s="163">
        <v>0.31578947368421051</v>
      </c>
      <c r="D1039" s="163">
        <v>0.47368421052631576</v>
      </c>
      <c r="E1039" s="162">
        <v>0</v>
      </c>
      <c r="F1039" s="163">
        <v>0</v>
      </c>
      <c r="G1039" s="164">
        <v>0</v>
      </c>
      <c r="I1039" s="34"/>
    </row>
    <row r="1040" spans="1:9">
      <c r="A1040" s="161" t="s">
        <v>1348</v>
      </c>
      <c r="B1040" s="162">
        <v>0.21052631578947367</v>
      </c>
      <c r="C1040" s="163">
        <v>0.31578947368421051</v>
      </c>
      <c r="D1040" s="163">
        <v>0.47368421052631576</v>
      </c>
      <c r="E1040" s="162">
        <v>0</v>
      </c>
      <c r="F1040" s="163">
        <v>0</v>
      </c>
      <c r="G1040" s="164">
        <v>0</v>
      </c>
      <c r="I1040" s="34"/>
    </row>
    <row r="1041" spans="1:9">
      <c r="A1041" s="161" t="s">
        <v>1349</v>
      </c>
      <c r="B1041" s="162">
        <v>0.14285714285714285</v>
      </c>
      <c r="C1041" s="163">
        <v>0.42857142857142855</v>
      </c>
      <c r="D1041" s="163">
        <v>0.42857142857142855</v>
      </c>
      <c r="E1041" s="162">
        <v>0</v>
      </c>
      <c r="F1041" s="163">
        <v>0</v>
      </c>
      <c r="G1041" s="164">
        <v>0</v>
      </c>
      <c r="I1041" s="34"/>
    </row>
    <row r="1042" spans="1:9">
      <c r="A1042" s="161" t="s">
        <v>1350</v>
      </c>
      <c r="B1042" s="162">
        <v>3.9889610416993744E-2</v>
      </c>
      <c r="C1042" s="163">
        <v>0.31911688333594995</v>
      </c>
      <c r="D1042" s="163">
        <v>0.15955844166797498</v>
      </c>
      <c r="E1042" s="162">
        <v>0.17506729621057501</v>
      </c>
      <c r="F1042" s="163">
        <v>8.7533648105287507E-2</v>
      </c>
      <c r="G1042" s="164">
        <v>0.21883412026321877</v>
      </c>
      <c r="I1042" s="34"/>
    </row>
    <row r="1043" spans="1:9">
      <c r="A1043" s="161" t="s">
        <v>1351</v>
      </c>
      <c r="B1043" s="162">
        <v>0</v>
      </c>
      <c r="C1043" s="163">
        <v>0.5</v>
      </c>
      <c r="D1043" s="163">
        <v>0.5</v>
      </c>
      <c r="E1043" s="162">
        <v>0</v>
      </c>
      <c r="F1043" s="163">
        <v>0</v>
      </c>
      <c r="G1043" s="164">
        <v>0</v>
      </c>
      <c r="I1043" s="34"/>
    </row>
    <row r="1044" spans="1:9">
      <c r="A1044" s="161" t="s">
        <v>1352</v>
      </c>
      <c r="B1044" s="162">
        <v>3.9889610416993744E-2</v>
      </c>
      <c r="C1044" s="163">
        <v>0.31911688333594995</v>
      </c>
      <c r="D1044" s="163">
        <v>0.15955844166797498</v>
      </c>
      <c r="E1044" s="162">
        <v>0.17506729621057501</v>
      </c>
      <c r="F1044" s="163">
        <v>8.7533648105287507E-2</v>
      </c>
      <c r="G1044" s="164">
        <v>0.21883412026321877</v>
      </c>
      <c r="I1044" s="34"/>
    </row>
    <row r="1045" spans="1:9">
      <c r="A1045" s="161" t="s">
        <v>1353</v>
      </c>
      <c r="B1045" s="162">
        <v>3.9889610416993744E-2</v>
      </c>
      <c r="C1045" s="163">
        <v>0.31911688333594995</v>
      </c>
      <c r="D1045" s="163">
        <v>0.15955844166797498</v>
      </c>
      <c r="E1045" s="162">
        <v>0.17506729621057501</v>
      </c>
      <c r="F1045" s="163">
        <v>8.7533648105287507E-2</v>
      </c>
      <c r="G1045" s="164">
        <v>0.21883412026321877</v>
      </c>
      <c r="I1045" s="34"/>
    </row>
    <row r="1046" spans="1:9">
      <c r="A1046" s="161" t="s">
        <v>1354</v>
      </c>
      <c r="B1046" s="162">
        <v>0</v>
      </c>
      <c r="C1046" s="163">
        <v>1</v>
      </c>
      <c r="D1046" s="163">
        <v>0</v>
      </c>
      <c r="E1046" s="162">
        <v>0</v>
      </c>
      <c r="F1046" s="163">
        <v>0</v>
      </c>
      <c r="G1046" s="164">
        <v>0</v>
      </c>
      <c r="I1046" s="34"/>
    </row>
    <row r="1047" spans="1:9">
      <c r="A1047" s="161" t="s">
        <v>1355</v>
      </c>
      <c r="B1047" s="162">
        <v>0.21052631578947367</v>
      </c>
      <c r="C1047" s="163">
        <v>0.31578947368421051</v>
      </c>
      <c r="D1047" s="163">
        <v>0.47368421052631576</v>
      </c>
      <c r="E1047" s="162">
        <v>0</v>
      </c>
      <c r="F1047" s="163">
        <v>0</v>
      </c>
      <c r="G1047" s="164">
        <v>0</v>
      </c>
      <c r="I1047" s="34"/>
    </row>
    <row r="1048" spans="1:9">
      <c r="A1048" s="161" t="s">
        <v>1356</v>
      </c>
      <c r="B1048" s="162">
        <v>0.21052631578947367</v>
      </c>
      <c r="C1048" s="163">
        <v>0.31578947368421051</v>
      </c>
      <c r="D1048" s="163">
        <v>0.47368421052631576</v>
      </c>
      <c r="E1048" s="162">
        <v>0</v>
      </c>
      <c r="F1048" s="163">
        <v>0</v>
      </c>
      <c r="G1048" s="164">
        <v>0</v>
      </c>
      <c r="I1048" s="34"/>
    </row>
    <row r="1049" spans="1:9">
      <c r="A1049" s="161" t="s">
        <v>1357</v>
      </c>
      <c r="B1049" s="162">
        <v>0</v>
      </c>
      <c r="C1049" s="163">
        <v>0.11450254978116732</v>
      </c>
      <c r="D1049" s="163">
        <v>0.76335033187444878</v>
      </c>
      <c r="E1049" s="162">
        <v>0</v>
      </c>
      <c r="F1049" s="163">
        <v>3.0536779586095939E-2</v>
      </c>
      <c r="G1049" s="164">
        <v>9.1610338758287821E-2</v>
      </c>
      <c r="I1049" s="34"/>
    </row>
    <row r="1050" spans="1:9">
      <c r="A1050" s="161" t="s">
        <v>1358</v>
      </c>
      <c r="B1050" s="162">
        <v>0.21052631578947367</v>
      </c>
      <c r="C1050" s="163">
        <v>0.31578947368421051</v>
      </c>
      <c r="D1050" s="163">
        <v>0.47368421052631576</v>
      </c>
      <c r="E1050" s="162">
        <v>0</v>
      </c>
      <c r="F1050" s="163">
        <v>0</v>
      </c>
      <c r="G1050" s="164">
        <v>0</v>
      </c>
      <c r="I1050" s="34"/>
    </row>
    <row r="1051" spans="1:9">
      <c r="A1051" s="161" t="s">
        <v>1359</v>
      </c>
      <c r="B1051" s="162">
        <v>0.21052631578947367</v>
      </c>
      <c r="C1051" s="163">
        <v>0.31578947368421051</v>
      </c>
      <c r="D1051" s="163">
        <v>0.47368421052631576</v>
      </c>
      <c r="E1051" s="162">
        <v>0</v>
      </c>
      <c r="F1051" s="163">
        <v>0</v>
      </c>
      <c r="G1051" s="164">
        <v>0</v>
      </c>
      <c r="I1051" s="34"/>
    </row>
    <row r="1052" spans="1:9">
      <c r="A1052" s="161" t="s">
        <v>1360</v>
      </c>
      <c r="B1052" s="162">
        <v>1</v>
      </c>
      <c r="C1052" s="163">
        <v>0</v>
      </c>
      <c r="D1052" s="163">
        <v>0</v>
      </c>
      <c r="E1052" s="162">
        <v>0</v>
      </c>
      <c r="F1052" s="163">
        <v>0</v>
      </c>
      <c r="G1052" s="164">
        <v>0</v>
      </c>
      <c r="I1052" s="34"/>
    </row>
    <row r="1053" spans="1:9">
      <c r="A1053" s="161" t="s">
        <v>1361</v>
      </c>
      <c r="B1053" s="162">
        <v>0.21052631578947367</v>
      </c>
      <c r="C1053" s="163">
        <v>0.31578947368421051</v>
      </c>
      <c r="D1053" s="163">
        <v>0.47368421052631576</v>
      </c>
      <c r="E1053" s="162">
        <v>0</v>
      </c>
      <c r="F1053" s="163">
        <v>0</v>
      </c>
      <c r="G1053" s="164">
        <v>0</v>
      </c>
      <c r="I1053" s="34"/>
    </row>
    <row r="1054" spans="1:9">
      <c r="A1054" s="161" t="s">
        <v>1362</v>
      </c>
      <c r="B1054" s="162">
        <v>0.5</v>
      </c>
      <c r="C1054" s="163">
        <v>0.5</v>
      </c>
      <c r="D1054" s="163">
        <v>0</v>
      </c>
      <c r="E1054" s="162">
        <v>0</v>
      </c>
      <c r="F1054" s="163">
        <v>0</v>
      </c>
      <c r="G1054" s="164">
        <v>0</v>
      </c>
      <c r="I1054" s="34"/>
    </row>
    <row r="1055" spans="1:9">
      <c r="A1055" s="161" t="s">
        <v>1363</v>
      </c>
      <c r="B1055" s="162">
        <v>0</v>
      </c>
      <c r="C1055" s="163">
        <v>0.2</v>
      </c>
      <c r="D1055" s="163">
        <v>0.8</v>
      </c>
      <c r="E1055" s="162">
        <v>0</v>
      </c>
      <c r="F1055" s="163">
        <v>0</v>
      </c>
      <c r="G1055" s="164">
        <v>0</v>
      </c>
      <c r="I1055" s="34"/>
    </row>
    <row r="1056" spans="1:9">
      <c r="A1056" s="161" t="s">
        <v>1364</v>
      </c>
      <c r="B1056" s="162">
        <v>0.21052631578947367</v>
      </c>
      <c r="C1056" s="163">
        <v>0.31578947368421051</v>
      </c>
      <c r="D1056" s="163">
        <v>0.47368421052631576</v>
      </c>
      <c r="E1056" s="162">
        <v>0</v>
      </c>
      <c r="F1056" s="163">
        <v>0</v>
      </c>
      <c r="G1056" s="164">
        <v>0</v>
      </c>
      <c r="I1056" s="34"/>
    </row>
    <row r="1057" spans="1:9">
      <c r="A1057" s="161" t="s">
        <v>1365</v>
      </c>
      <c r="B1057" s="162">
        <v>0.5</v>
      </c>
      <c r="C1057" s="163">
        <v>0.5</v>
      </c>
      <c r="D1057" s="163">
        <v>0</v>
      </c>
      <c r="E1057" s="162">
        <v>0</v>
      </c>
      <c r="F1057" s="163">
        <v>0</v>
      </c>
      <c r="G1057" s="164">
        <v>0</v>
      </c>
      <c r="I1057" s="34"/>
    </row>
    <row r="1058" spans="1:9">
      <c r="A1058" s="161" t="s">
        <v>1366</v>
      </c>
      <c r="B1058" s="162">
        <v>0.21052631578947367</v>
      </c>
      <c r="C1058" s="163">
        <v>0.31578947368421051</v>
      </c>
      <c r="D1058" s="163">
        <v>0.47368421052631576</v>
      </c>
      <c r="E1058" s="162">
        <v>0</v>
      </c>
      <c r="F1058" s="163">
        <v>0</v>
      </c>
      <c r="G1058" s="164">
        <v>0</v>
      </c>
      <c r="I1058" s="34"/>
    </row>
    <row r="1059" spans="1:9">
      <c r="A1059" s="161" t="s">
        <v>1367</v>
      </c>
      <c r="B1059" s="162">
        <v>0</v>
      </c>
      <c r="C1059" s="163">
        <v>0</v>
      </c>
      <c r="D1059" s="163">
        <v>1</v>
      </c>
      <c r="E1059" s="162">
        <v>0</v>
      </c>
      <c r="F1059" s="163">
        <v>0</v>
      </c>
      <c r="G1059" s="164">
        <v>0</v>
      </c>
      <c r="I1059" s="34"/>
    </row>
    <row r="1060" spans="1:9">
      <c r="A1060" s="161" t="s">
        <v>1368</v>
      </c>
      <c r="B1060" s="162">
        <v>0.21052631578947367</v>
      </c>
      <c r="C1060" s="163">
        <v>0.31578947368421051</v>
      </c>
      <c r="D1060" s="163">
        <v>0.47368421052631576</v>
      </c>
      <c r="E1060" s="162">
        <v>0</v>
      </c>
      <c r="F1060" s="163">
        <v>0</v>
      </c>
      <c r="G1060" s="164">
        <v>0</v>
      </c>
      <c r="I1060" s="34"/>
    </row>
    <row r="1061" spans="1:9">
      <c r="A1061" s="161" t="s">
        <v>1369</v>
      </c>
      <c r="B1061" s="162">
        <v>0</v>
      </c>
      <c r="C1061" s="163">
        <v>0</v>
      </c>
      <c r="D1061" s="163">
        <v>1</v>
      </c>
      <c r="E1061" s="162">
        <v>0</v>
      </c>
      <c r="F1061" s="163">
        <v>0</v>
      </c>
      <c r="G1061" s="164">
        <v>0</v>
      </c>
      <c r="I1061" s="34"/>
    </row>
    <row r="1062" spans="1:9">
      <c r="A1062" s="161" t="s">
        <v>1370</v>
      </c>
      <c r="B1062" s="162">
        <v>0.21052631578947367</v>
      </c>
      <c r="C1062" s="163">
        <v>0.31578947368421051</v>
      </c>
      <c r="D1062" s="163">
        <v>0.47368421052631576</v>
      </c>
      <c r="E1062" s="162">
        <v>0</v>
      </c>
      <c r="F1062" s="163">
        <v>0</v>
      </c>
      <c r="G1062" s="164">
        <v>0</v>
      </c>
      <c r="I1062" s="34"/>
    </row>
    <row r="1063" spans="1:9">
      <c r="A1063" s="161" t="s">
        <v>1371</v>
      </c>
      <c r="B1063" s="162">
        <v>3.2882259216528834E-2</v>
      </c>
      <c r="C1063" s="163">
        <v>0.35074409830964093</v>
      </c>
      <c r="D1063" s="163">
        <v>9.8646777649586515E-2</v>
      </c>
      <c r="E1063" s="162">
        <v>0</v>
      </c>
      <c r="F1063" s="163">
        <v>0.30817075287157364</v>
      </c>
      <c r="G1063" s="164">
        <v>0.20955611195267007</v>
      </c>
      <c r="I1063" s="34"/>
    </row>
    <row r="1064" spans="1:9">
      <c r="A1064" s="161" t="s">
        <v>1372</v>
      </c>
      <c r="B1064" s="162">
        <v>3.2882259216528834E-2</v>
      </c>
      <c r="C1064" s="163">
        <v>0.35074409830964093</v>
      </c>
      <c r="D1064" s="163">
        <v>9.8646777649586515E-2</v>
      </c>
      <c r="E1064" s="162">
        <v>0</v>
      </c>
      <c r="F1064" s="163">
        <v>0.30817075287157364</v>
      </c>
      <c r="G1064" s="164">
        <v>0.20955611195267007</v>
      </c>
      <c r="I1064" s="34"/>
    </row>
    <row r="1065" spans="1:9">
      <c r="A1065" s="161" t="s">
        <v>1373</v>
      </c>
      <c r="B1065" s="162">
        <v>3.2882259216528834E-2</v>
      </c>
      <c r="C1065" s="163">
        <v>0.35074409830964093</v>
      </c>
      <c r="D1065" s="163">
        <v>9.8646777649586515E-2</v>
      </c>
      <c r="E1065" s="162">
        <v>0</v>
      </c>
      <c r="F1065" s="163">
        <v>0.30817075287157364</v>
      </c>
      <c r="G1065" s="164">
        <v>0.20955611195267007</v>
      </c>
      <c r="I1065" s="34"/>
    </row>
    <row r="1066" spans="1:9">
      <c r="A1066" s="161" t="s">
        <v>1374</v>
      </c>
      <c r="B1066" s="162">
        <v>3.2882259216528834E-2</v>
      </c>
      <c r="C1066" s="163">
        <v>0.35074409830964093</v>
      </c>
      <c r="D1066" s="163">
        <v>9.8646777649586515E-2</v>
      </c>
      <c r="E1066" s="162">
        <v>0</v>
      </c>
      <c r="F1066" s="163">
        <v>0.30817075287157364</v>
      </c>
      <c r="G1066" s="164">
        <v>0.20955611195267007</v>
      </c>
      <c r="I1066" s="34"/>
    </row>
    <row r="1067" spans="1:9">
      <c r="A1067" s="161" t="s">
        <v>1375</v>
      </c>
      <c r="B1067" s="162">
        <v>0</v>
      </c>
      <c r="C1067" s="163">
        <v>0.32252860076268697</v>
      </c>
      <c r="D1067" s="163">
        <v>0</v>
      </c>
      <c r="E1067" s="162">
        <v>0</v>
      </c>
      <c r="F1067" s="163">
        <v>0.67747139923731314</v>
      </c>
      <c r="G1067" s="164">
        <v>0</v>
      </c>
      <c r="I1067" s="34"/>
    </row>
    <row r="1068" spans="1:9">
      <c r="A1068" s="161" t="s">
        <v>1376</v>
      </c>
      <c r="B1068" s="162">
        <v>3.2882259216528834E-2</v>
      </c>
      <c r="C1068" s="163">
        <v>0.35074409830964093</v>
      </c>
      <c r="D1068" s="163">
        <v>9.8646777649586515E-2</v>
      </c>
      <c r="E1068" s="162">
        <v>0</v>
      </c>
      <c r="F1068" s="163">
        <v>0.30817075287157364</v>
      </c>
      <c r="G1068" s="164">
        <v>0.20955611195267007</v>
      </c>
      <c r="I1068" s="34"/>
    </row>
    <row r="1069" spans="1:9">
      <c r="A1069" s="161" t="s">
        <v>1377</v>
      </c>
      <c r="B1069" s="162">
        <v>3.2882259216528834E-2</v>
      </c>
      <c r="C1069" s="163">
        <v>0.35074409830964093</v>
      </c>
      <c r="D1069" s="163">
        <v>9.8646777649586515E-2</v>
      </c>
      <c r="E1069" s="162">
        <v>0</v>
      </c>
      <c r="F1069" s="163">
        <v>0.30817075287157364</v>
      </c>
      <c r="G1069" s="164">
        <v>0.20955611195267007</v>
      </c>
      <c r="I1069" s="34"/>
    </row>
    <row r="1070" spans="1:9">
      <c r="A1070" s="161" t="s">
        <v>1378</v>
      </c>
      <c r="B1070" s="162">
        <v>3.2882259216528834E-2</v>
      </c>
      <c r="C1070" s="163">
        <v>0.35074409830964093</v>
      </c>
      <c r="D1070" s="163">
        <v>9.8646777649586515E-2</v>
      </c>
      <c r="E1070" s="162">
        <v>0</v>
      </c>
      <c r="F1070" s="163">
        <v>0.30817075287157364</v>
      </c>
      <c r="G1070" s="164">
        <v>0.20955611195267007</v>
      </c>
      <c r="I1070" s="34"/>
    </row>
    <row r="1071" spans="1:9">
      <c r="A1071" s="161" t="s">
        <v>1379</v>
      </c>
      <c r="B1071" s="162">
        <v>3.2882259216528834E-2</v>
      </c>
      <c r="C1071" s="163">
        <v>0.35074409830964093</v>
      </c>
      <c r="D1071" s="163">
        <v>9.8646777649586515E-2</v>
      </c>
      <c r="E1071" s="162">
        <v>0</v>
      </c>
      <c r="F1071" s="163">
        <v>0.30817075287157364</v>
      </c>
      <c r="G1071" s="164">
        <v>0.20955611195267007</v>
      </c>
      <c r="I1071" s="34"/>
    </row>
    <row r="1072" spans="1:9">
      <c r="A1072" s="161" t="s">
        <v>1380</v>
      </c>
      <c r="B1072" s="162">
        <v>0</v>
      </c>
      <c r="C1072" s="163">
        <v>0.35632920689609121</v>
      </c>
      <c r="D1072" s="163">
        <v>0</v>
      </c>
      <c r="E1072" s="162">
        <v>0</v>
      </c>
      <c r="F1072" s="163">
        <v>0.64367079310390884</v>
      </c>
      <c r="G1072" s="164">
        <v>0</v>
      </c>
      <c r="I1072" s="34"/>
    </row>
    <row r="1073" spans="1:9">
      <c r="A1073" s="161" t="s">
        <v>1381</v>
      </c>
      <c r="B1073" s="162">
        <v>3.2882259216528834E-2</v>
      </c>
      <c r="C1073" s="163">
        <v>0.35074409830964093</v>
      </c>
      <c r="D1073" s="163">
        <v>9.8646777649586515E-2</v>
      </c>
      <c r="E1073" s="162">
        <v>0</v>
      </c>
      <c r="F1073" s="163">
        <v>0.30817075287157364</v>
      </c>
      <c r="G1073" s="164">
        <v>0.20955611195267007</v>
      </c>
      <c r="I1073" s="34"/>
    </row>
    <row r="1074" spans="1:9">
      <c r="A1074" s="161" t="s">
        <v>1382</v>
      </c>
      <c r="B1074" s="162">
        <v>0</v>
      </c>
      <c r="C1074" s="163">
        <v>0.51336135045517939</v>
      </c>
      <c r="D1074" s="163">
        <v>0</v>
      </c>
      <c r="E1074" s="162">
        <v>0</v>
      </c>
      <c r="F1074" s="163">
        <v>0.48663864954482061</v>
      </c>
      <c r="G1074" s="164">
        <v>0</v>
      </c>
      <c r="I1074" s="34"/>
    </row>
    <row r="1075" spans="1:9">
      <c r="A1075" s="161" t="s">
        <v>1383</v>
      </c>
      <c r="B1075" s="162">
        <v>3.2882259216528834E-2</v>
      </c>
      <c r="C1075" s="163">
        <v>0.35074409830964093</v>
      </c>
      <c r="D1075" s="163">
        <v>9.8646777649586515E-2</v>
      </c>
      <c r="E1075" s="162">
        <v>0</v>
      </c>
      <c r="F1075" s="163">
        <v>0.30817075287157364</v>
      </c>
      <c r="G1075" s="164">
        <v>0.20955611195267007</v>
      </c>
      <c r="I1075" s="34"/>
    </row>
    <row r="1076" spans="1:9">
      <c r="A1076" s="161" t="s">
        <v>1384</v>
      </c>
      <c r="B1076" s="162">
        <v>0</v>
      </c>
      <c r="C1076" s="163">
        <v>0.33593749999999994</v>
      </c>
      <c r="D1076" s="163">
        <v>0</v>
      </c>
      <c r="E1076" s="162">
        <v>0</v>
      </c>
      <c r="F1076" s="163">
        <v>0.6640625</v>
      </c>
      <c r="G1076" s="164">
        <v>0</v>
      </c>
      <c r="I1076" s="34"/>
    </row>
    <row r="1077" spans="1:9">
      <c r="A1077" s="161" t="s">
        <v>1385</v>
      </c>
      <c r="B1077" s="162">
        <v>0</v>
      </c>
      <c r="C1077" s="163">
        <v>0</v>
      </c>
      <c r="D1077" s="163">
        <v>0.47131184340486665</v>
      </c>
      <c r="E1077" s="162">
        <v>0</v>
      </c>
      <c r="F1077" s="163">
        <v>0</v>
      </c>
      <c r="G1077" s="164">
        <v>0.52868815659513335</v>
      </c>
      <c r="I1077" s="34"/>
    </row>
    <row r="1078" spans="1:9">
      <c r="A1078" s="161" t="s">
        <v>1386</v>
      </c>
      <c r="B1078" s="162">
        <v>3.2882259216528834E-2</v>
      </c>
      <c r="C1078" s="163">
        <v>0.35074409830964093</v>
      </c>
      <c r="D1078" s="163">
        <v>9.8646777649586515E-2</v>
      </c>
      <c r="E1078" s="162">
        <v>0</v>
      </c>
      <c r="F1078" s="163">
        <v>0.30817075287157364</v>
      </c>
      <c r="G1078" s="164">
        <v>0.20955611195267007</v>
      </c>
      <c r="I1078" s="34"/>
    </row>
    <row r="1079" spans="1:9">
      <c r="A1079" s="161" t="s">
        <v>1387</v>
      </c>
      <c r="B1079" s="162">
        <v>3.2882259216528834E-2</v>
      </c>
      <c r="C1079" s="163">
        <v>0.35074409830964093</v>
      </c>
      <c r="D1079" s="163">
        <v>9.8646777649586515E-2</v>
      </c>
      <c r="E1079" s="162">
        <v>0</v>
      </c>
      <c r="F1079" s="163">
        <v>0.30817075287157364</v>
      </c>
      <c r="G1079" s="164">
        <v>0.20955611195267007</v>
      </c>
      <c r="I1079" s="34"/>
    </row>
    <row r="1080" spans="1:9">
      <c r="A1080" s="161" t="s">
        <v>1388</v>
      </c>
      <c r="B1080" s="162">
        <v>3.2882259216528834E-2</v>
      </c>
      <c r="C1080" s="163">
        <v>0.35074409830964093</v>
      </c>
      <c r="D1080" s="163">
        <v>9.8646777649586515E-2</v>
      </c>
      <c r="E1080" s="162">
        <v>0</v>
      </c>
      <c r="F1080" s="163">
        <v>0.30817075287157364</v>
      </c>
      <c r="G1080" s="164">
        <v>0.20955611195267007</v>
      </c>
      <c r="I1080" s="34"/>
    </row>
    <row r="1081" spans="1:9">
      <c r="A1081" s="161" t="s">
        <v>1389</v>
      </c>
      <c r="B1081" s="162">
        <v>3.2882259216528834E-2</v>
      </c>
      <c r="C1081" s="163">
        <v>0.35074409830964093</v>
      </c>
      <c r="D1081" s="163">
        <v>9.8646777649586515E-2</v>
      </c>
      <c r="E1081" s="162">
        <v>0</v>
      </c>
      <c r="F1081" s="163">
        <v>0.30817075287157364</v>
      </c>
      <c r="G1081" s="164">
        <v>0.20955611195267007</v>
      </c>
      <c r="I1081" s="34"/>
    </row>
    <row r="1082" spans="1:9">
      <c r="A1082" s="161" t="s">
        <v>1390</v>
      </c>
      <c r="B1082" s="162">
        <v>3.2882259216528834E-2</v>
      </c>
      <c r="C1082" s="163">
        <v>0.35074409830964093</v>
      </c>
      <c r="D1082" s="163">
        <v>9.8646777649586515E-2</v>
      </c>
      <c r="E1082" s="162">
        <v>0</v>
      </c>
      <c r="F1082" s="163">
        <v>0.30817075287157364</v>
      </c>
      <c r="G1082" s="164">
        <v>0.20955611195267007</v>
      </c>
      <c r="I1082" s="34"/>
    </row>
    <row r="1083" spans="1:9">
      <c r="A1083" s="161" t="s">
        <v>1391</v>
      </c>
      <c r="B1083" s="162">
        <v>3.2882259216528834E-2</v>
      </c>
      <c r="C1083" s="163">
        <v>0.35074409830964093</v>
      </c>
      <c r="D1083" s="163">
        <v>9.8646777649586515E-2</v>
      </c>
      <c r="E1083" s="162">
        <v>0</v>
      </c>
      <c r="F1083" s="163">
        <v>0.30817075287157364</v>
      </c>
      <c r="G1083" s="164">
        <v>0.20955611195267007</v>
      </c>
      <c r="I1083" s="34"/>
    </row>
    <row r="1084" spans="1:9">
      <c r="A1084" s="161" t="s">
        <v>1392</v>
      </c>
      <c r="B1084" s="162">
        <v>0</v>
      </c>
      <c r="C1084" s="163">
        <v>0.38118791577462247</v>
      </c>
      <c r="D1084" s="163">
        <v>0</v>
      </c>
      <c r="E1084" s="162">
        <v>0</v>
      </c>
      <c r="F1084" s="163">
        <v>0.61881208422537748</v>
      </c>
      <c r="G1084" s="164">
        <v>0</v>
      </c>
      <c r="I1084" s="34"/>
    </row>
    <row r="1085" spans="1:9">
      <c r="A1085" s="161" t="s">
        <v>1393</v>
      </c>
      <c r="B1085" s="162">
        <v>0.37031390971595685</v>
      </c>
      <c r="C1085" s="163">
        <v>0</v>
      </c>
      <c r="D1085" s="163">
        <v>0</v>
      </c>
      <c r="E1085" s="162">
        <v>0</v>
      </c>
      <c r="F1085" s="163">
        <v>0</v>
      </c>
      <c r="G1085" s="164">
        <v>0.6296860902840431</v>
      </c>
      <c r="I1085" s="34"/>
    </row>
    <row r="1086" spans="1:9">
      <c r="A1086" s="161" t="s">
        <v>1394</v>
      </c>
      <c r="B1086" s="162">
        <v>3.1939749598557325E-2</v>
      </c>
      <c r="C1086" s="163">
        <v>9.5819248795671969E-2</v>
      </c>
      <c r="D1086" s="163">
        <v>0.2235782471899013</v>
      </c>
      <c r="E1086" s="162">
        <v>0</v>
      </c>
      <c r="F1086" s="163">
        <v>0.21622091813862312</v>
      </c>
      <c r="G1086" s="164">
        <v>0.43244183627724625</v>
      </c>
      <c r="I1086" s="34"/>
    </row>
    <row r="1087" spans="1:9">
      <c r="A1087" s="161" t="s">
        <v>1395</v>
      </c>
      <c r="B1087" s="162">
        <v>3.1939749598557325E-2</v>
      </c>
      <c r="C1087" s="163">
        <v>9.5819248795671969E-2</v>
      </c>
      <c r="D1087" s="163">
        <v>0.2235782471899013</v>
      </c>
      <c r="E1087" s="162">
        <v>0</v>
      </c>
      <c r="F1087" s="163">
        <v>0.21622091813862312</v>
      </c>
      <c r="G1087" s="164">
        <v>0.43244183627724625</v>
      </c>
      <c r="I1087" s="34"/>
    </row>
    <row r="1088" spans="1:9">
      <c r="A1088" s="161" t="s">
        <v>1396</v>
      </c>
      <c r="B1088" s="162">
        <v>3.9889610416993744E-2</v>
      </c>
      <c r="C1088" s="163">
        <v>0.31911688333594995</v>
      </c>
      <c r="D1088" s="163">
        <v>0.15955844166797498</v>
      </c>
      <c r="E1088" s="162">
        <v>0.17506729621057501</v>
      </c>
      <c r="F1088" s="163">
        <v>8.7533648105287507E-2</v>
      </c>
      <c r="G1088" s="164">
        <v>0.21883412026321877</v>
      </c>
      <c r="I1088" s="34"/>
    </row>
    <row r="1089" spans="1:9">
      <c r="A1089" s="161" t="s">
        <v>1397</v>
      </c>
      <c r="B1089" s="162">
        <v>0</v>
      </c>
      <c r="C1089" s="163">
        <v>0</v>
      </c>
      <c r="D1089" s="163">
        <v>0.32651834034876726</v>
      </c>
      <c r="E1089" s="162">
        <v>0</v>
      </c>
      <c r="F1089" s="163">
        <v>0</v>
      </c>
      <c r="G1089" s="164">
        <v>0.67348165965123274</v>
      </c>
      <c r="I1089" s="34"/>
    </row>
    <row r="1090" spans="1:9">
      <c r="A1090" s="161" t="s">
        <v>1398</v>
      </c>
      <c r="B1090" s="162">
        <v>0</v>
      </c>
      <c r="C1090" s="163">
        <v>0.77721487705424441</v>
      </c>
      <c r="D1090" s="163">
        <v>0</v>
      </c>
      <c r="E1090" s="162">
        <v>0</v>
      </c>
      <c r="F1090" s="163">
        <v>0.22278512294575561</v>
      </c>
      <c r="G1090" s="164">
        <v>0</v>
      </c>
      <c r="I1090" s="34"/>
    </row>
    <row r="1091" spans="1:9">
      <c r="A1091" s="161" t="s">
        <v>1399</v>
      </c>
      <c r="B1091" s="162">
        <v>3.9889610416993744E-2</v>
      </c>
      <c r="C1091" s="163">
        <v>0.31911688333594995</v>
      </c>
      <c r="D1091" s="163">
        <v>0.15955844166797498</v>
      </c>
      <c r="E1091" s="162">
        <v>0.17506729621057501</v>
      </c>
      <c r="F1091" s="163">
        <v>8.7533648105287507E-2</v>
      </c>
      <c r="G1091" s="164">
        <v>0.21883412026321877</v>
      </c>
      <c r="I1091" s="34"/>
    </row>
    <row r="1092" spans="1:9">
      <c r="A1092" s="161" t="s">
        <v>1400</v>
      </c>
      <c r="B1092" s="162">
        <v>3.2882259216528834E-2</v>
      </c>
      <c r="C1092" s="163">
        <v>0.35074409830964093</v>
      </c>
      <c r="D1092" s="163">
        <v>9.8646777649586515E-2</v>
      </c>
      <c r="E1092" s="162">
        <v>0</v>
      </c>
      <c r="F1092" s="163">
        <v>0.30817075287157364</v>
      </c>
      <c r="G1092" s="164">
        <v>0.20955611195267007</v>
      </c>
      <c r="I1092" s="34"/>
    </row>
    <row r="1093" spans="1:9">
      <c r="A1093" s="161" t="s">
        <v>1401</v>
      </c>
      <c r="B1093" s="162">
        <v>0</v>
      </c>
      <c r="C1093" s="163">
        <v>0.36875028983831321</v>
      </c>
      <c r="D1093" s="163">
        <v>0</v>
      </c>
      <c r="E1093" s="162">
        <v>0</v>
      </c>
      <c r="F1093" s="163">
        <v>0.31562485508084337</v>
      </c>
      <c r="G1093" s="164">
        <v>0.31562485508084337</v>
      </c>
      <c r="I1093" s="34"/>
    </row>
    <row r="1094" spans="1:9">
      <c r="A1094" s="161" t="s">
        <v>1402</v>
      </c>
      <c r="B1094" s="162">
        <v>0</v>
      </c>
      <c r="C1094" s="163">
        <v>0.21315176230702013</v>
      </c>
      <c r="D1094" s="163">
        <v>0</v>
      </c>
      <c r="E1094" s="162">
        <v>0</v>
      </c>
      <c r="F1094" s="163">
        <v>0.78684823769297985</v>
      </c>
      <c r="G1094" s="164">
        <v>0</v>
      </c>
      <c r="I1094" s="34"/>
    </row>
    <row r="1095" spans="1:9">
      <c r="A1095" s="161" t="s">
        <v>1403</v>
      </c>
      <c r="B1095" s="162">
        <v>0</v>
      </c>
      <c r="C1095" s="163">
        <v>0.48227313517575626</v>
      </c>
      <c r="D1095" s="163">
        <v>0</v>
      </c>
      <c r="E1095" s="162">
        <v>0</v>
      </c>
      <c r="F1095" s="163">
        <v>0.51772686482424368</v>
      </c>
      <c r="G1095" s="164">
        <v>0</v>
      </c>
      <c r="I1095" s="34"/>
    </row>
    <row r="1096" spans="1:9">
      <c r="A1096" s="161" t="s">
        <v>1404</v>
      </c>
      <c r="B1096" s="162">
        <v>3.2882259216528834E-2</v>
      </c>
      <c r="C1096" s="163">
        <v>0.35074409830964093</v>
      </c>
      <c r="D1096" s="163">
        <v>9.8646777649586515E-2</v>
      </c>
      <c r="E1096" s="162">
        <v>0</v>
      </c>
      <c r="F1096" s="163">
        <v>0.30817075287157364</v>
      </c>
      <c r="G1096" s="164">
        <v>0.20955611195267007</v>
      </c>
      <c r="I1096" s="34"/>
    </row>
    <row r="1097" spans="1:9">
      <c r="A1097" s="161" t="s">
        <v>1405</v>
      </c>
      <c r="B1097" s="162">
        <v>0</v>
      </c>
      <c r="C1097" s="163">
        <v>0.27262483273469956</v>
      </c>
      <c r="D1097" s="163">
        <v>0</v>
      </c>
      <c r="E1097" s="162">
        <v>0</v>
      </c>
      <c r="F1097" s="163">
        <v>0</v>
      </c>
      <c r="G1097" s="164">
        <v>0.72737516726530038</v>
      </c>
      <c r="I1097" s="34"/>
    </row>
    <row r="1098" spans="1:9">
      <c r="A1098" s="161" t="s">
        <v>1406</v>
      </c>
      <c r="B1098" s="162">
        <v>0</v>
      </c>
      <c r="C1098" s="163">
        <v>0.32168354000945909</v>
      </c>
      <c r="D1098" s="163">
        <v>0</v>
      </c>
      <c r="E1098" s="162">
        <v>0</v>
      </c>
      <c r="F1098" s="163">
        <v>0.67831645999054091</v>
      </c>
      <c r="G1098" s="164">
        <v>0</v>
      </c>
      <c r="I1098" s="34"/>
    </row>
    <row r="1099" spans="1:9">
      <c r="A1099" s="161" t="s">
        <v>1407</v>
      </c>
      <c r="B1099" s="162">
        <v>0</v>
      </c>
      <c r="C1099" s="163">
        <v>0.22842277919205553</v>
      </c>
      <c r="D1099" s="163">
        <v>0</v>
      </c>
      <c r="E1099" s="162">
        <v>0</v>
      </c>
      <c r="F1099" s="163">
        <v>0.77157722080794444</v>
      </c>
      <c r="G1099" s="164">
        <v>0</v>
      </c>
      <c r="I1099" s="34"/>
    </row>
    <row r="1100" spans="1:9">
      <c r="A1100" s="161" t="s">
        <v>1408</v>
      </c>
      <c r="B1100" s="162">
        <v>0</v>
      </c>
      <c r="C1100" s="163">
        <v>0.54878395676290714</v>
      </c>
      <c r="D1100" s="163">
        <v>0</v>
      </c>
      <c r="E1100" s="162">
        <v>0</v>
      </c>
      <c r="F1100" s="163">
        <v>0.45121604323709291</v>
      </c>
      <c r="G1100" s="164">
        <v>0</v>
      </c>
      <c r="I1100" s="34"/>
    </row>
    <row r="1101" spans="1:9">
      <c r="A1101" s="161" t="s">
        <v>1409</v>
      </c>
      <c r="B1101" s="162">
        <v>3.2882259216528834E-2</v>
      </c>
      <c r="C1101" s="163">
        <v>0.35074409830964093</v>
      </c>
      <c r="D1101" s="163">
        <v>9.8646777649586515E-2</v>
      </c>
      <c r="E1101" s="162">
        <v>0</v>
      </c>
      <c r="F1101" s="163">
        <v>0.30817075287157364</v>
      </c>
      <c r="G1101" s="164">
        <v>0.20955611195267007</v>
      </c>
      <c r="I1101" s="34"/>
    </row>
    <row r="1102" spans="1:9">
      <c r="A1102" s="161" t="s">
        <v>1410</v>
      </c>
      <c r="B1102" s="162">
        <v>3.2882259216528834E-2</v>
      </c>
      <c r="C1102" s="163">
        <v>0.35074409830964093</v>
      </c>
      <c r="D1102" s="163">
        <v>9.8646777649586515E-2</v>
      </c>
      <c r="E1102" s="162">
        <v>0</v>
      </c>
      <c r="F1102" s="163">
        <v>0.30817075287157364</v>
      </c>
      <c r="G1102" s="164">
        <v>0.20955611195267007</v>
      </c>
      <c r="I1102" s="34"/>
    </row>
    <row r="1103" spans="1:9">
      <c r="A1103" s="161" t="s">
        <v>1411</v>
      </c>
      <c r="B1103" s="162">
        <v>0</v>
      </c>
      <c r="C1103" s="163">
        <v>0</v>
      </c>
      <c r="D1103" s="163">
        <v>0.37777777777777777</v>
      </c>
      <c r="E1103" s="162">
        <v>0</v>
      </c>
      <c r="F1103" s="163">
        <v>0</v>
      </c>
      <c r="G1103" s="164">
        <v>0.62222222222222223</v>
      </c>
      <c r="I1103" s="34"/>
    </row>
    <row r="1104" spans="1:9">
      <c r="A1104" s="161" t="s">
        <v>1412</v>
      </c>
      <c r="B1104" s="162">
        <v>0</v>
      </c>
      <c r="C1104" s="163">
        <v>0.31407850982818791</v>
      </c>
      <c r="D1104" s="163">
        <v>0.31407850982818791</v>
      </c>
      <c r="E1104" s="162">
        <v>0</v>
      </c>
      <c r="F1104" s="163">
        <v>0</v>
      </c>
      <c r="G1104" s="164">
        <v>0.37184298034362423</v>
      </c>
      <c r="I1104" s="34"/>
    </row>
    <row r="1105" spans="1:9">
      <c r="A1105" s="161" t="s">
        <v>1413</v>
      </c>
      <c r="B1105" s="162">
        <v>0</v>
      </c>
      <c r="C1105" s="163">
        <v>0.22747153461501501</v>
      </c>
      <c r="D1105" s="163">
        <v>5.6867883653753754E-2</v>
      </c>
      <c r="E1105" s="162">
        <v>0</v>
      </c>
      <c r="F1105" s="163">
        <v>0</v>
      </c>
      <c r="G1105" s="164">
        <v>0.71566058173123126</v>
      </c>
      <c r="I1105" s="34"/>
    </row>
    <row r="1106" spans="1:9">
      <c r="A1106" s="161" t="s">
        <v>1414</v>
      </c>
      <c r="B1106" s="162">
        <v>0</v>
      </c>
      <c r="C1106" s="163">
        <v>0.35079144142686047</v>
      </c>
      <c r="D1106" s="163">
        <v>0</v>
      </c>
      <c r="E1106" s="162">
        <v>0</v>
      </c>
      <c r="F1106" s="163">
        <v>0.64920855857313953</v>
      </c>
      <c r="G1106" s="164">
        <v>0</v>
      </c>
      <c r="I1106" s="34"/>
    </row>
    <row r="1107" spans="1:9">
      <c r="A1107" s="161" t="s">
        <v>1415</v>
      </c>
      <c r="B1107" s="162">
        <v>3.2882259216528834E-2</v>
      </c>
      <c r="C1107" s="163">
        <v>0.35074409830964093</v>
      </c>
      <c r="D1107" s="163">
        <v>9.8646777649586515E-2</v>
      </c>
      <c r="E1107" s="162">
        <v>0</v>
      </c>
      <c r="F1107" s="163">
        <v>0.30817075287157364</v>
      </c>
      <c r="G1107" s="164">
        <v>0.20955611195267007</v>
      </c>
      <c r="I1107" s="34"/>
    </row>
    <row r="1108" spans="1:9">
      <c r="A1108" s="161" t="s">
        <v>1416</v>
      </c>
      <c r="B1108" s="162">
        <v>0</v>
      </c>
      <c r="C1108" s="163">
        <v>0.54510679747019775</v>
      </c>
      <c r="D1108" s="163">
        <v>0</v>
      </c>
      <c r="E1108" s="162">
        <v>0</v>
      </c>
      <c r="F1108" s="163">
        <v>0.45489320252980225</v>
      </c>
      <c r="G1108" s="164">
        <v>0</v>
      </c>
      <c r="I1108" s="34"/>
    </row>
    <row r="1109" spans="1:9">
      <c r="A1109" s="161" t="s">
        <v>1417</v>
      </c>
      <c r="B1109" s="162">
        <v>3.2882259216528834E-2</v>
      </c>
      <c r="C1109" s="163">
        <v>0.35074409830964093</v>
      </c>
      <c r="D1109" s="163">
        <v>9.8646777649586515E-2</v>
      </c>
      <c r="E1109" s="162">
        <v>0</v>
      </c>
      <c r="F1109" s="163">
        <v>0.30817075287157364</v>
      </c>
      <c r="G1109" s="164">
        <v>0.20955611195267007</v>
      </c>
      <c r="I1109" s="34"/>
    </row>
    <row r="1110" spans="1:9">
      <c r="A1110" s="161" t="s">
        <v>1418</v>
      </c>
      <c r="B1110" s="162">
        <v>3.2882259216528834E-2</v>
      </c>
      <c r="C1110" s="163">
        <v>0.35074409830964093</v>
      </c>
      <c r="D1110" s="163">
        <v>9.8646777649586515E-2</v>
      </c>
      <c r="E1110" s="162">
        <v>0</v>
      </c>
      <c r="F1110" s="163">
        <v>0.30817075287157364</v>
      </c>
      <c r="G1110" s="164">
        <v>0.20955611195267007</v>
      </c>
      <c r="I1110" s="34"/>
    </row>
    <row r="1111" spans="1:9">
      <c r="A1111" s="161" t="s">
        <v>1419</v>
      </c>
      <c r="B1111" s="162">
        <v>0</v>
      </c>
      <c r="C1111" s="163">
        <v>0</v>
      </c>
      <c r="D1111" s="163">
        <v>0.28890981869554982</v>
      </c>
      <c r="E1111" s="162">
        <v>0</v>
      </c>
      <c r="F1111" s="163">
        <v>0</v>
      </c>
      <c r="G1111" s="164">
        <v>0.71109018130445023</v>
      </c>
      <c r="I1111" s="34"/>
    </row>
    <row r="1112" spans="1:9">
      <c r="A1112" s="161" t="s">
        <v>1420</v>
      </c>
      <c r="B1112" s="162">
        <v>0.34838497033618987</v>
      </c>
      <c r="C1112" s="163">
        <v>0</v>
      </c>
      <c r="D1112" s="163">
        <v>0.34838497033618987</v>
      </c>
      <c r="E1112" s="162">
        <v>0</v>
      </c>
      <c r="F1112" s="163">
        <v>0</v>
      </c>
      <c r="G1112" s="164">
        <v>0.30323005932762026</v>
      </c>
      <c r="I1112" s="34"/>
    </row>
    <row r="1113" spans="1:9">
      <c r="A1113" s="161" t="s">
        <v>1421</v>
      </c>
      <c r="B1113" s="162">
        <v>0.14921700401580262</v>
      </c>
      <c r="C1113" s="163">
        <v>0.44765101204740787</v>
      </c>
      <c r="D1113" s="163">
        <v>0.14921700401580262</v>
      </c>
      <c r="E1113" s="162">
        <v>0</v>
      </c>
      <c r="F1113" s="163">
        <v>0.20313198393678947</v>
      </c>
      <c r="G1113" s="164">
        <v>5.0782995984197367E-2</v>
      </c>
      <c r="I1113" s="34"/>
    </row>
    <row r="1114" spans="1:9">
      <c r="A1114" s="161" t="s">
        <v>1422</v>
      </c>
      <c r="B1114" s="162">
        <v>3.2882259216528834E-2</v>
      </c>
      <c r="C1114" s="163">
        <v>0.35074409830964093</v>
      </c>
      <c r="D1114" s="163">
        <v>9.8646777649586515E-2</v>
      </c>
      <c r="E1114" s="162">
        <v>0</v>
      </c>
      <c r="F1114" s="163">
        <v>0.30817075287157364</v>
      </c>
      <c r="G1114" s="164">
        <v>0.20955611195267007</v>
      </c>
      <c r="I1114" s="34"/>
    </row>
    <row r="1115" spans="1:9">
      <c r="A1115" s="161" t="s">
        <v>1423</v>
      </c>
      <c r="B1115" s="162">
        <v>3.2882259216528834E-2</v>
      </c>
      <c r="C1115" s="163">
        <v>0.35074409830964093</v>
      </c>
      <c r="D1115" s="163">
        <v>9.8646777649586515E-2</v>
      </c>
      <c r="E1115" s="162">
        <v>0</v>
      </c>
      <c r="F1115" s="163">
        <v>0.30817075287157364</v>
      </c>
      <c r="G1115" s="164">
        <v>0.20955611195267007</v>
      </c>
      <c r="I1115" s="34"/>
    </row>
    <row r="1116" spans="1:9">
      <c r="A1116" s="161" t="s">
        <v>1424</v>
      </c>
      <c r="B1116" s="162">
        <v>3.2882259216528834E-2</v>
      </c>
      <c r="C1116" s="163">
        <v>0.35074409830964093</v>
      </c>
      <c r="D1116" s="163">
        <v>9.8646777649586515E-2</v>
      </c>
      <c r="E1116" s="162">
        <v>0</v>
      </c>
      <c r="F1116" s="163">
        <v>0.30817075287157364</v>
      </c>
      <c r="G1116" s="164">
        <v>0.20955611195267007</v>
      </c>
      <c r="I1116" s="34"/>
    </row>
    <row r="1117" spans="1:9">
      <c r="A1117" s="161" t="s">
        <v>1425</v>
      </c>
      <c r="B1117" s="162">
        <v>3.2882259216528834E-2</v>
      </c>
      <c r="C1117" s="163">
        <v>0.35074409830964093</v>
      </c>
      <c r="D1117" s="163">
        <v>9.8646777649586515E-2</v>
      </c>
      <c r="E1117" s="162">
        <v>0</v>
      </c>
      <c r="F1117" s="163">
        <v>0.30817075287157364</v>
      </c>
      <c r="G1117" s="164">
        <v>0.20955611195267007</v>
      </c>
      <c r="I1117" s="34"/>
    </row>
    <row r="1118" spans="1:9">
      <c r="A1118" s="161" t="s">
        <v>1426</v>
      </c>
      <c r="B1118" s="162">
        <v>3.2882259216528834E-2</v>
      </c>
      <c r="C1118" s="163">
        <v>0.35074409830964093</v>
      </c>
      <c r="D1118" s="163">
        <v>9.8646777649586515E-2</v>
      </c>
      <c r="E1118" s="162">
        <v>0</v>
      </c>
      <c r="F1118" s="163">
        <v>0.30817075287157364</v>
      </c>
      <c r="G1118" s="164">
        <v>0.20955611195267007</v>
      </c>
      <c r="I1118" s="34"/>
    </row>
    <row r="1119" spans="1:9">
      <c r="A1119" s="161" t="s">
        <v>1427</v>
      </c>
      <c r="B1119" s="162">
        <v>3.2882259216528834E-2</v>
      </c>
      <c r="C1119" s="163">
        <v>0.35074409830964093</v>
      </c>
      <c r="D1119" s="163">
        <v>9.8646777649586515E-2</v>
      </c>
      <c r="E1119" s="162">
        <v>0</v>
      </c>
      <c r="F1119" s="163">
        <v>0.30817075287157364</v>
      </c>
      <c r="G1119" s="164">
        <v>0.20955611195267007</v>
      </c>
      <c r="I1119" s="34"/>
    </row>
    <row r="1120" spans="1:9">
      <c r="A1120" s="161" t="s">
        <v>1428</v>
      </c>
      <c r="B1120" s="162">
        <v>3.2882259216528834E-2</v>
      </c>
      <c r="C1120" s="163">
        <v>0.35074409830964093</v>
      </c>
      <c r="D1120" s="163">
        <v>9.8646777649586515E-2</v>
      </c>
      <c r="E1120" s="162">
        <v>0</v>
      </c>
      <c r="F1120" s="163">
        <v>0.30817075287157364</v>
      </c>
      <c r="G1120" s="164">
        <v>0.20955611195267007</v>
      </c>
      <c r="I1120" s="34"/>
    </row>
    <row r="1121" spans="1:9">
      <c r="A1121" s="161" t="s">
        <v>1429</v>
      </c>
      <c r="B1121" s="162">
        <v>0</v>
      </c>
      <c r="C1121" s="163">
        <v>0</v>
      </c>
      <c r="D1121" s="163">
        <v>0.40035934692602143</v>
      </c>
      <c r="E1121" s="162">
        <v>0</v>
      </c>
      <c r="F1121" s="163">
        <v>0.59964065307397862</v>
      </c>
      <c r="G1121" s="164">
        <v>0</v>
      </c>
      <c r="I1121" s="34"/>
    </row>
    <row r="1122" spans="1:9">
      <c r="A1122" s="161" t="s">
        <v>1430</v>
      </c>
      <c r="B1122" s="162">
        <v>0</v>
      </c>
      <c r="C1122" s="163">
        <v>7.525240339359221E-2</v>
      </c>
      <c r="D1122" s="163">
        <v>0.33863581527116493</v>
      </c>
      <c r="E1122" s="162">
        <v>5.8611178133524289E-2</v>
      </c>
      <c r="F1122" s="163">
        <v>0.23444471253409715</v>
      </c>
      <c r="G1122" s="164">
        <v>0.29305589066762144</v>
      </c>
      <c r="I1122" s="34"/>
    </row>
    <row r="1123" spans="1:9">
      <c r="A1123" s="161" t="s">
        <v>1431</v>
      </c>
      <c r="B1123" s="162">
        <v>0</v>
      </c>
      <c r="C1123" s="163">
        <v>0</v>
      </c>
      <c r="D1123" s="163">
        <v>0.40700569973991485</v>
      </c>
      <c r="E1123" s="162">
        <v>0.59299430026008515</v>
      </c>
      <c r="F1123" s="163">
        <v>0</v>
      </c>
      <c r="G1123" s="164">
        <v>0</v>
      </c>
      <c r="I1123" s="34"/>
    </row>
    <row r="1124" spans="1:9">
      <c r="A1124" s="161" t="s">
        <v>1432</v>
      </c>
      <c r="B1124" s="162">
        <v>3.2882259216528834E-2</v>
      </c>
      <c r="C1124" s="163">
        <v>0.35074409830964093</v>
      </c>
      <c r="D1124" s="163">
        <v>9.8646777649586515E-2</v>
      </c>
      <c r="E1124" s="162">
        <v>0</v>
      </c>
      <c r="F1124" s="163">
        <v>0.30817075287157364</v>
      </c>
      <c r="G1124" s="164">
        <v>0.20955611195267007</v>
      </c>
      <c r="I1124" s="34"/>
    </row>
    <row r="1125" spans="1:9">
      <c r="A1125" s="161" t="s">
        <v>1433</v>
      </c>
      <c r="B1125" s="162">
        <v>3.2882259216528834E-2</v>
      </c>
      <c r="C1125" s="163">
        <v>0.35074409830964093</v>
      </c>
      <c r="D1125" s="163">
        <v>9.8646777649586515E-2</v>
      </c>
      <c r="E1125" s="162">
        <v>0</v>
      </c>
      <c r="F1125" s="163">
        <v>0.30817075287157364</v>
      </c>
      <c r="G1125" s="164">
        <v>0.20955611195267007</v>
      </c>
      <c r="I1125" s="34"/>
    </row>
    <row r="1126" spans="1:9">
      <c r="A1126" s="161" t="s">
        <v>1434</v>
      </c>
      <c r="B1126" s="162">
        <v>0</v>
      </c>
      <c r="C1126" s="163">
        <v>0.44067796610169491</v>
      </c>
      <c r="D1126" s="163">
        <v>0</v>
      </c>
      <c r="E1126" s="162">
        <v>0</v>
      </c>
      <c r="F1126" s="163">
        <v>0.55932203389830504</v>
      </c>
      <c r="G1126" s="164">
        <v>0</v>
      </c>
      <c r="I1126" s="34"/>
    </row>
    <row r="1127" spans="1:9">
      <c r="A1127" s="161" t="s">
        <v>1435</v>
      </c>
      <c r="B1127" s="162">
        <v>3.2882259216528834E-2</v>
      </c>
      <c r="C1127" s="163">
        <v>0.35074409830964093</v>
      </c>
      <c r="D1127" s="163">
        <v>9.8646777649586515E-2</v>
      </c>
      <c r="E1127" s="162">
        <v>0</v>
      </c>
      <c r="F1127" s="163">
        <v>0.30817075287157364</v>
      </c>
      <c r="G1127" s="164">
        <v>0.20955611195267007</v>
      </c>
      <c r="I1127" s="34"/>
    </row>
    <row r="1128" spans="1:9">
      <c r="A1128" s="161" t="s">
        <v>1436</v>
      </c>
      <c r="B1128" s="162">
        <v>3.2882259216528834E-2</v>
      </c>
      <c r="C1128" s="163">
        <v>0.35074409830964093</v>
      </c>
      <c r="D1128" s="163">
        <v>9.8646777649586515E-2</v>
      </c>
      <c r="E1128" s="162">
        <v>0</v>
      </c>
      <c r="F1128" s="163">
        <v>0.30817075287157364</v>
      </c>
      <c r="G1128" s="164">
        <v>0.20955611195267007</v>
      </c>
      <c r="I1128" s="34"/>
    </row>
    <row r="1129" spans="1:9">
      <c r="A1129" s="161" t="s">
        <v>1437</v>
      </c>
      <c r="B1129" s="162">
        <v>0.36149742603663521</v>
      </c>
      <c r="C1129" s="163">
        <v>0.36149742603663521</v>
      </c>
      <c r="D1129" s="163">
        <v>0</v>
      </c>
      <c r="E1129" s="162">
        <v>0</v>
      </c>
      <c r="F1129" s="163">
        <v>0.13850257396336482</v>
      </c>
      <c r="G1129" s="164">
        <v>0.13850257396336482</v>
      </c>
      <c r="I1129" s="34"/>
    </row>
    <row r="1130" spans="1:9">
      <c r="A1130" s="161" t="s">
        <v>1438</v>
      </c>
      <c r="B1130" s="162">
        <v>3.2882259216528834E-2</v>
      </c>
      <c r="C1130" s="163">
        <v>0.35074409830964093</v>
      </c>
      <c r="D1130" s="163">
        <v>9.8646777649586515E-2</v>
      </c>
      <c r="E1130" s="162">
        <v>0</v>
      </c>
      <c r="F1130" s="163">
        <v>0.30817075287157364</v>
      </c>
      <c r="G1130" s="164">
        <v>0.20955611195267007</v>
      </c>
      <c r="I1130" s="34"/>
    </row>
    <row r="1131" spans="1:9">
      <c r="A1131" s="161" t="s">
        <v>1439</v>
      </c>
      <c r="B1131" s="162">
        <v>3.2882259216528834E-2</v>
      </c>
      <c r="C1131" s="163">
        <v>0.35074409830964093</v>
      </c>
      <c r="D1131" s="163">
        <v>9.8646777649586515E-2</v>
      </c>
      <c r="E1131" s="162">
        <v>0</v>
      </c>
      <c r="F1131" s="163">
        <v>0.30817075287157364</v>
      </c>
      <c r="G1131" s="164">
        <v>0.20955611195267007</v>
      </c>
      <c r="I1131" s="34"/>
    </row>
    <row r="1132" spans="1:9">
      <c r="A1132" s="161" t="s">
        <v>1440</v>
      </c>
      <c r="B1132" s="162">
        <v>7.0874004708736435E-2</v>
      </c>
      <c r="C1132" s="163">
        <v>0.46068103060678678</v>
      </c>
      <c r="D1132" s="163">
        <v>7.0874004708736435E-2</v>
      </c>
      <c r="E1132" s="162">
        <v>0.12424092499241884</v>
      </c>
      <c r="F1132" s="163">
        <v>0.27333003498332148</v>
      </c>
      <c r="G1132" s="164">
        <v>0</v>
      </c>
      <c r="I1132" s="34"/>
    </row>
    <row r="1133" spans="1:9">
      <c r="A1133" s="161" t="s">
        <v>1441</v>
      </c>
      <c r="B1133" s="162">
        <v>0</v>
      </c>
      <c r="C1133" s="163">
        <v>0.60110902321676907</v>
      </c>
      <c r="D1133" s="163">
        <v>0</v>
      </c>
      <c r="E1133" s="162">
        <v>0</v>
      </c>
      <c r="F1133" s="163">
        <v>0.39889097678323082</v>
      </c>
      <c r="G1133" s="164">
        <v>0</v>
      </c>
      <c r="I1133" s="34"/>
    </row>
    <row r="1134" spans="1:9">
      <c r="A1134" s="161" t="s">
        <v>1442</v>
      </c>
      <c r="B1134" s="162">
        <v>0</v>
      </c>
      <c r="C1134" s="163">
        <v>0.41003652532952201</v>
      </c>
      <c r="D1134" s="163">
        <v>0</v>
      </c>
      <c r="E1134" s="162">
        <v>0</v>
      </c>
      <c r="F1134" s="163">
        <v>0.58996347467047805</v>
      </c>
      <c r="G1134" s="164">
        <v>0</v>
      </c>
      <c r="I1134" s="34"/>
    </row>
    <row r="1135" spans="1:9">
      <c r="A1135" s="161" t="s">
        <v>1443</v>
      </c>
      <c r="B1135" s="162">
        <v>0</v>
      </c>
      <c r="C1135" s="163">
        <v>0.54702007365527261</v>
      </c>
      <c r="D1135" s="163">
        <v>0</v>
      </c>
      <c r="E1135" s="162">
        <v>0.45297992634472733</v>
      </c>
      <c r="F1135" s="163">
        <v>0</v>
      </c>
      <c r="G1135" s="164">
        <v>0</v>
      </c>
      <c r="I1135" s="34"/>
    </row>
    <row r="1136" spans="1:9">
      <c r="A1136" s="161" t="s">
        <v>1444</v>
      </c>
      <c r="B1136" s="162">
        <v>0</v>
      </c>
      <c r="C1136" s="163">
        <v>0.49430661337757309</v>
      </c>
      <c r="D1136" s="163">
        <v>0</v>
      </c>
      <c r="E1136" s="162">
        <v>0.5056933866224268</v>
      </c>
      <c r="F1136" s="163">
        <v>0</v>
      </c>
      <c r="G1136" s="164">
        <v>0</v>
      </c>
      <c r="I1136" s="34"/>
    </row>
    <row r="1137" spans="1:9">
      <c r="A1137" s="161" t="s">
        <v>1445</v>
      </c>
      <c r="B1137" s="162">
        <v>7.0874004708736435E-2</v>
      </c>
      <c r="C1137" s="163">
        <v>0.46068103060678678</v>
      </c>
      <c r="D1137" s="163">
        <v>7.0874004708736435E-2</v>
      </c>
      <c r="E1137" s="162">
        <v>0.12424092499241884</v>
      </c>
      <c r="F1137" s="163">
        <v>0.27333003498332148</v>
      </c>
      <c r="G1137" s="164">
        <v>0</v>
      </c>
      <c r="I1137" s="34"/>
    </row>
    <row r="1138" spans="1:9">
      <c r="A1138" s="161" t="s">
        <v>1446</v>
      </c>
      <c r="B1138" s="162">
        <v>7.0874004708736435E-2</v>
      </c>
      <c r="C1138" s="163">
        <v>0.46068103060678678</v>
      </c>
      <c r="D1138" s="163">
        <v>7.0874004708736435E-2</v>
      </c>
      <c r="E1138" s="162">
        <v>0.12424092499241884</v>
      </c>
      <c r="F1138" s="163">
        <v>0.27333003498332148</v>
      </c>
      <c r="G1138" s="164">
        <v>0</v>
      </c>
      <c r="I1138" s="34"/>
    </row>
    <row r="1139" spans="1:9">
      <c r="A1139" s="161" t="s">
        <v>1447</v>
      </c>
      <c r="B1139" s="162">
        <v>7.0874004708736435E-2</v>
      </c>
      <c r="C1139" s="163">
        <v>0.46068103060678678</v>
      </c>
      <c r="D1139" s="163">
        <v>7.0874004708736435E-2</v>
      </c>
      <c r="E1139" s="162">
        <v>0.12424092499241884</v>
      </c>
      <c r="F1139" s="163">
        <v>0.27333003498332148</v>
      </c>
      <c r="G1139" s="164">
        <v>0</v>
      </c>
      <c r="I1139" s="34"/>
    </row>
    <row r="1140" spans="1:9">
      <c r="A1140" s="161" t="s">
        <v>1448</v>
      </c>
      <c r="B1140" s="162">
        <v>0</v>
      </c>
      <c r="C1140" s="163">
        <v>0</v>
      </c>
      <c r="D1140" s="163">
        <v>0.54013292433537841</v>
      </c>
      <c r="E1140" s="162">
        <v>0.45986707566462171</v>
      </c>
      <c r="F1140" s="163">
        <v>0</v>
      </c>
      <c r="G1140" s="164">
        <v>0</v>
      </c>
      <c r="I1140" s="34"/>
    </row>
    <row r="1141" spans="1:9">
      <c r="A1141" s="161" t="s">
        <v>1449</v>
      </c>
      <c r="B1141" s="162">
        <v>0</v>
      </c>
      <c r="C1141" s="163">
        <v>0.71845385553065166</v>
      </c>
      <c r="D1141" s="163">
        <v>0</v>
      </c>
      <c r="E1141" s="162">
        <v>0.28154614446934845</v>
      </c>
      <c r="F1141" s="163">
        <v>0</v>
      </c>
      <c r="G1141" s="164">
        <v>0</v>
      </c>
      <c r="I1141" s="34"/>
    </row>
    <row r="1142" spans="1:9">
      <c r="A1142" s="161" t="s">
        <v>1450</v>
      </c>
      <c r="B1142" s="162">
        <v>7.0874004708736435E-2</v>
      </c>
      <c r="C1142" s="163">
        <v>0.46068103060678678</v>
      </c>
      <c r="D1142" s="163">
        <v>7.0874004708736435E-2</v>
      </c>
      <c r="E1142" s="162">
        <v>0.12424092499241884</v>
      </c>
      <c r="F1142" s="163">
        <v>0.27333003498332148</v>
      </c>
      <c r="G1142" s="164">
        <v>0</v>
      </c>
      <c r="I1142" s="34"/>
    </row>
    <row r="1143" spans="1:9">
      <c r="A1143" s="161" t="s">
        <v>1451</v>
      </c>
      <c r="B1143" s="162">
        <v>7.0874004708736435E-2</v>
      </c>
      <c r="C1143" s="163">
        <v>0.46068103060678678</v>
      </c>
      <c r="D1143" s="163">
        <v>7.0874004708736435E-2</v>
      </c>
      <c r="E1143" s="162">
        <v>0.12424092499241884</v>
      </c>
      <c r="F1143" s="163">
        <v>0.27333003498332148</v>
      </c>
      <c r="G1143" s="164">
        <v>0</v>
      </c>
      <c r="I1143" s="34"/>
    </row>
    <row r="1144" spans="1:9">
      <c r="A1144" s="161" t="s">
        <v>1452</v>
      </c>
      <c r="B1144" s="162">
        <v>0</v>
      </c>
      <c r="C1144" s="163">
        <v>0.53591148103674213</v>
      </c>
      <c r="D1144" s="163">
        <v>0</v>
      </c>
      <c r="E1144" s="162">
        <v>0</v>
      </c>
      <c r="F1144" s="163">
        <v>0.46408851896325787</v>
      </c>
      <c r="G1144" s="164">
        <v>0</v>
      </c>
      <c r="I1144" s="34"/>
    </row>
    <row r="1145" spans="1:9">
      <c r="A1145" s="161" t="s">
        <v>1453</v>
      </c>
      <c r="B1145" s="162">
        <v>0</v>
      </c>
      <c r="C1145" s="163">
        <v>0.71749002333797218</v>
      </c>
      <c r="D1145" s="163">
        <v>0</v>
      </c>
      <c r="E1145" s="162">
        <v>0</v>
      </c>
      <c r="F1145" s="163">
        <v>0.28250997666202798</v>
      </c>
      <c r="G1145" s="164">
        <v>0</v>
      </c>
      <c r="I1145" s="34"/>
    </row>
    <row r="1146" spans="1:9">
      <c r="A1146" s="161" t="s">
        <v>1454</v>
      </c>
      <c r="B1146" s="162">
        <v>0.28405133514944736</v>
      </c>
      <c r="C1146" s="163">
        <v>0.28405133514944736</v>
      </c>
      <c r="D1146" s="163">
        <v>0</v>
      </c>
      <c r="E1146" s="162">
        <v>0</v>
      </c>
      <c r="F1146" s="163">
        <v>0.43189732970110539</v>
      </c>
      <c r="G1146" s="164">
        <v>0</v>
      </c>
      <c r="I1146" s="34"/>
    </row>
    <row r="1147" spans="1:9">
      <c r="A1147" s="161" t="s">
        <v>1455</v>
      </c>
      <c r="B1147" s="162">
        <v>3.2882259216528834E-2</v>
      </c>
      <c r="C1147" s="163">
        <v>0.35074409830964093</v>
      </c>
      <c r="D1147" s="163">
        <v>9.8646777649586515E-2</v>
      </c>
      <c r="E1147" s="162">
        <v>0</v>
      </c>
      <c r="F1147" s="163">
        <v>0.30817075287157364</v>
      </c>
      <c r="G1147" s="164">
        <v>0.20955611195267007</v>
      </c>
      <c r="I1147" s="34"/>
    </row>
    <row r="1148" spans="1:9">
      <c r="A1148" s="161" t="s">
        <v>1456</v>
      </c>
      <c r="B1148" s="162">
        <v>3.2882259216528834E-2</v>
      </c>
      <c r="C1148" s="163">
        <v>0.35074409830964093</v>
      </c>
      <c r="D1148" s="163">
        <v>9.8646777649586515E-2</v>
      </c>
      <c r="E1148" s="162">
        <v>0</v>
      </c>
      <c r="F1148" s="163">
        <v>0.30817075287157364</v>
      </c>
      <c r="G1148" s="164">
        <v>0.20955611195267007</v>
      </c>
      <c r="I1148" s="34"/>
    </row>
    <row r="1149" spans="1:9">
      <c r="A1149" s="161" t="s">
        <v>1457</v>
      </c>
      <c r="B1149" s="162">
        <v>3.2882259216528834E-2</v>
      </c>
      <c r="C1149" s="163">
        <v>0.35074409830964093</v>
      </c>
      <c r="D1149" s="163">
        <v>9.8646777649586515E-2</v>
      </c>
      <c r="E1149" s="162">
        <v>0</v>
      </c>
      <c r="F1149" s="163">
        <v>0.30817075287157364</v>
      </c>
      <c r="G1149" s="164">
        <v>0.20955611195267007</v>
      </c>
      <c r="I1149" s="34"/>
    </row>
    <row r="1150" spans="1:9">
      <c r="A1150" s="161" t="s">
        <v>1458</v>
      </c>
      <c r="B1150" s="162">
        <v>0</v>
      </c>
      <c r="C1150" s="163">
        <v>0</v>
      </c>
      <c r="D1150" s="163">
        <v>0.37517517517517524</v>
      </c>
      <c r="E1150" s="162">
        <v>0</v>
      </c>
      <c r="F1150" s="163">
        <v>0.20827494160827492</v>
      </c>
      <c r="G1150" s="164">
        <v>0.41654988321654984</v>
      </c>
      <c r="I1150" s="34"/>
    </row>
    <row r="1151" spans="1:9">
      <c r="A1151" s="161" t="s">
        <v>1459</v>
      </c>
      <c r="B1151" s="162">
        <v>3.9889610416993744E-2</v>
      </c>
      <c r="C1151" s="163">
        <v>0.31911688333594995</v>
      </c>
      <c r="D1151" s="163">
        <v>0.15955844166797498</v>
      </c>
      <c r="E1151" s="162">
        <v>0.17506729621057501</v>
      </c>
      <c r="F1151" s="163">
        <v>8.7533648105287507E-2</v>
      </c>
      <c r="G1151" s="164">
        <v>0.21883412026321877</v>
      </c>
      <c r="I1151" s="34"/>
    </row>
    <row r="1152" spans="1:9">
      <c r="A1152" s="161" t="s">
        <v>1460</v>
      </c>
      <c r="B1152" s="162">
        <v>0</v>
      </c>
      <c r="C1152" s="163">
        <v>0.34864365931037289</v>
      </c>
      <c r="D1152" s="163">
        <v>0</v>
      </c>
      <c r="E1152" s="162">
        <v>0.32567817034481361</v>
      </c>
      <c r="F1152" s="163">
        <v>0</v>
      </c>
      <c r="G1152" s="164">
        <v>0.32567817034481361</v>
      </c>
      <c r="I1152" s="34"/>
    </row>
    <row r="1153" spans="1:9">
      <c r="A1153" s="161" t="s">
        <v>1461</v>
      </c>
      <c r="B1153" s="162">
        <v>0</v>
      </c>
      <c r="C1153" s="163">
        <v>0.37992929515941687</v>
      </c>
      <c r="D1153" s="163">
        <v>0</v>
      </c>
      <c r="E1153" s="162">
        <v>0.41338046989372201</v>
      </c>
      <c r="F1153" s="163">
        <v>0</v>
      </c>
      <c r="G1153" s="164">
        <v>0.20669023494686101</v>
      </c>
      <c r="I1153" s="34"/>
    </row>
    <row r="1154" spans="1:9">
      <c r="A1154" s="161" t="s">
        <v>1462</v>
      </c>
      <c r="B1154" s="162">
        <v>7.0874004708736435E-2</v>
      </c>
      <c r="C1154" s="163">
        <v>0.46068103060678678</v>
      </c>
      <c r="D1154" s="163">
        <v>7.0874004708736435E-2</v>
      </c>
      <c r="E1154" s="162">
        <v>0.12424092499241884</v>
      </c>
      <c r="F1154" s="163">
        <v>0.27333003498332148</v>
      </c>
      <c r="G1154" s="164">
        <v>0</v>
      </c>
      <c r="I1154" s="34"/>
    </row>
    <row r="1155" spans="1:9">
      <c r="A1155" s="161" t="s">
        <v>1463</v>
      </c>
      <c r="B1155" s="162">
        <v>7.0874004708736435E-2</v>
      </c>
      <c r="C1155" s="163">
        <v>0.46068103060678678</v>
      </c>
      <c r="D1155" s="163">
        <v>7.0874004708736435E-2</v>
      </c>
      <c r="E1155" s="162">
        <v>0.12424092499241884</v>
      </c>
      <c r="F1155" s="163">
        <v>0.27333003498332148</v>
      </c>
      <c r="G1155" s="164">
        <v>0</v>
      </c>
      <c r="I1155" s="34"/>
    </row>
    <row r="1156" spans="1:9">
      <c r="A1156" s="161" t="s">
        <v>1464</v>
      </c>
      <c r="B1156" s="162">
        <v>0.66947476375357107</v>
      </c>
      <c r="C1156" s="163">
        <v>0</v>
      </c>
      <c r="D1156" s="163">
        <v>0</v>
      </c>
      <c r="E1156" s="162">
        <v>0.33052523624642882</v>
      </c>
      <c r="F1156" s="163">
        <v>0</v>
      </c>
      <c r="G1156" s="164">
        <v>0</v>
      </c>
      <c r="I1156" s="34"/>
    </row>
    <row r="1157" spans="1:9">
      <c r="A1157" s="161" t="s">
        <v>1465</v>
      </c>
      <c r="B1157" s="162">
        <v>3.2882259216528834E-2</v>
      </c>
      <c r="C1157" s="163">
        <v>0.35074409830964093</v>
      </c>
      <c r="D1157" s="163">
        <v>9.8646777649586515E-2</v>
      </c>
      <c r="E1157" s="162">
        <v>0</v>
      </c>
      <c r="F1157" s="163">
        <v>0.30817075287157364</v>
      </c>
      <c r="G1157" s="164">
        <v>0.20955611195267007</v>
      </c>
      <c r="I1157" s="34"/>
    </row>
    <row r="1158" spans="1:9">
      <c r="A1158" s="161" t="s">
        <v>1466</v>
      </c>
      <c r="B1158" s="162">
        <v>0</v>
      </c>
      <c r="C1158" s="163">
        <v>0.35982440329159443</v>
      </c>
      <c r="D1158" s="163">
        <v>8.9956100822898608E-2</v>
      </c>
      <c r="E1158" s="162">
        <v>0</v>
      </c>
      <c r="F1158" s="163">
        <v>0.22008779835420281</v>
      </c>
      <c r="G1158" s="164">
        <v>0.33013169753130417</v>
      </c>
      <c r="I1158" s="34"/>
    </row>
    <row r="1159" spans="1:9">
      <c r="A1159" s="161" t="s">
        <v>1467</v>
      </c>
      <c r="B1159" s="162">
        <v>0</v>
      </c>
      <c r="C1159" s="163">
        <v>0</v>
      </c>
      <c r="D1159" s="163">
        <v>1</v>
      </c>
      <c r="E1159" s="162">
        <v>0</v>
      </c>
      <c r="F1159" s="163">
        <v>0</v>
      </c>
      <c r="G1159" s="164">
        <v>0</v>
      </c>
      <c r="I1159" s="34"/>
    </row>
    <row r="1160" spans="1:9">
      <c r="A1160" s="161" t="s">
        <v>1468</v>
      </c>
      <c r="B1160" s="162">
        <v>3.2882259216528834E-2</v>
      </c>
      <c r="C1160" s="163">
        <v>0.35074409830964093</v>
      </c>
      <c r="D1160" s="163">
        <v>9.8646777649586515E-2</v>
      </c>
      <c r="E1160" s="162">
        <v>0</v>
      </c>
      <c r="F1160" s="163">
        <v>0.30817075287157364</v>
      </c>
      <c r="G1160" s="164">
        <v>0.20955611195267007</v>
      </c>
      <c r="I1160" s="34"/>
    </row>
    <row r="1161" spans="1:9">
      <c r="A1161" s="161" t="s">
        <v>1469</v>
      </c>
      <c r="B1161" s="162">
        <v>0</v>
      </c>
      <c r="C1161" s="163">
        <v>0</v>
      </c>
      <c r="D1161" s="163">
        <v>0.68699763593380592</v>
      </c>
      <c r="E1161" s="162">
        <v>0</v>
      </c>
      <c r="F1161" s="163">
        <v>0.31300236406619408</v>
      </c>
      <c r="G1161" s="164">
        <v>0</v>
      </c>
      <c r="I1161" s="34"/>
    </row>
    <row r="1162" spans="1:9">
      <c r="A1162" s="161" t="s">
        <v>1470</v>
      </c>
      <c r="B1162" s="162">
        <v>3.9889610416993744E-2</v>
      </c>
      <c r="C1162" s="163">
        <v>0.31911688333594995</v>
      </c>
      <c r="D1162" s="163">
        <v>0.15955844166797498</v>
      </c>
      <c r="E1162" s="162">
        <v>0.17506729621057501</v>
      </c>
      <c r="F1162" s="163">
        <v>8.7533648105287507E-2</v>
      </c>
      <c r="G1162" s="164">
        <v>0.21883412026321877</v>
      </c>
      <c r="I1162" s="34"/>
    </row>
    <row r="1163" spans="1:9">
      <c r="A1163" s="161" t="s">
        <v>1471</v>
      </c>
      <c r="B1163" s="162">
        <v>3.2882259216528834E-2</v>
      </c>
      <c r="C1163" s="163">
        <v>0.35074409830964093</v>
      </c>
      <c r="D1163" s="163">
        <v>9.8646777649586515E-2</v>
      </c>
      <c r="E1163" s="162">
        <v>0</v>
      </c>
      <c r="F1163" s="163">
        <v>0.30817075287157364</v>
      </c>
      <c r="G1163" s="164">
        <v>0.20955611195267007</v>
      </c>
      <c r="I1163" s="34"/>
    </row>
    <row r="1164" spans="1:9">
      <c r="A1164" s="161" t="s">
        <v>1472</v>
      </c>
      <c r="B1164" s="162">
        <v>0.37694810359863901</v>
      </c>
      <c r="C1164" s="163">
        <v>0.3857143385660492</v>
      </c>
      <c r="D1164" s="163">
        <v>1.7532469934820417E-2</v>
      </c>
      <c r="E1164" s="162">
        <v>5.8429200581143259E-2</v>
      </c>
      <c r="F1164" s="163">
        <v>0.1335524584711846</v>
      </c>
      <c r="G1164" s="164">
        <v>2.782342884816346E-2</v>
      </c>
      <c r="I1164" s="34"/>
    </row>
    <row r="1165" spans="1:9">
      <c r="A1165" s="161" t="s">
        <v>1473</v>
      </c>
      <c r="B1165" s="162">
        <v>0.37694810359863901</v>
      </c>
      <c r="C1165" s="163">
        <v>0.3857143385660492</v>
      </c>
      <c r="D1165" s="163">
        <v>1.7532469934820417E-2</v>
      </c>
      <c r="E1165" s="162">
        <v>5.8429200581143259E-2</v>
      </c>
      <c r="F1165" s="163">
        <v>0.1335524584711846</v>
      </c>
      <c r="G1165" s="164">
        <v>2.782342884816346E-2</v>
      </c>
      <c r="I1165" s="34"/>
    </row>
    <row r="1166" spans="1:9">
      <c r="A1166" s="161" t="s">
        <v>1474</v>
      </c>
      <c r="B1166" s="162">
        <v>0</v>
      </c>
      <c r="C1166" s="163">
        <v>0.70398895785198856</v>
      </c>
      <c r="D1166" s="163">
        <v>0</v>
      </c>
      <c r="E1166" s="162">
        <v>0</v>
      </c>
      <c r="F1166" s="163">
        <v>0.29601104214801144</v>
      </c>
      <c r="G1166" s="164">
        <v>0</v>
      </c>
      <c r="I1166" s="34"/>
    </row>
    <row r="1167" spans="1:9">
      <c r="A1167" s="161" t="s">
        <v>1475</v>
      </c>
      <c r="B1167" s="162">
        <v>0.37694810359863901</v>
      </c>
      <c r="C1167" s="163">
        <v>0.3857143385660492</v>
      </c>
      <c r="D1167" s="163">
        <v>1.7532469934820417E-2</v>
      </c>
      <c r="E1167" s="162">
        <v>5.8429200581143259E-2</v>
      </c>
      <c r="F1167" s="163">
        <v>0.1335524584711846</v>
      </c>
      <c r="G1167" s="164">
        <v>2.782342884816346E-2</v>
      </c>
      <c r="I1167" s="34"/>
    </row>
    <row r="1168" spans="1:9">
      <c r="A1168" s="161" t="s">
        <v>1476</v>
      </c>
      <c r="B1168" s="162">
        <v>0</v>
      </c>
      <c r="C1168" s="163">
        <v>0.55715454220131899</v>
      </c>
      <c r="D1168" s="163">
        <v>0</v>
      </c>
      <c r="E1168" s="162">
        <v>0</v>
      </c>
      <c r="F1168" s="163">
        <v>0.44284545779868101</v>
      </c>
      <c r="G1168" s="164">
        <v>0</v>
      </c>
      <c r="I1168" s="34"/>
    </row>
    <row r="1169" spans="1:9">
      <c r="A1169" s="161" t="s">
        <v>1477</v>
      </c>
      <c r="B1169" s="162">
        <v>0.37694810359863901</v>
      </c>
      <c r="C1169" s="163">
        <v>0.3857143385660492</v>
      </c>
      <c r="D1169" s="163">
        <v>1.7532469934820417E-2</v>
      </c>
      <c r="E1169" s="162">
        <v>5.8429200581143259E-2</v>
      </c>
      <c r="F1169" s="163">
        <v>0.1335524584711846</v>
      </c>
      <c r="G1169" s="164">
        <v>2.782342884816346E-2</v>
      </c>
      <c r="I1169" s="34"/>
    </row>
    <row r="1170" spans="1:9">
      <c r="A1170" s="161" t="s">
        <v>1478</v>
      </c>
      <c r="B1170" s="162">
        <v>0</v>
      </c>
      <c r="C1170" s="163">
        <v>0.68600206331107116</v>
      </c>
      <c r="D1170" s="163">
        <v>0</v>
      </c>
      <c r="E1170" s="162">
        <v>0</v>
      </c>
      <c r="F1170" s="163">
        <v>0.31399793668892867</v>
      </c>
      <c r="G1170" s="164">
        <v>0</v>
      </c>
      <c r="I1170" s="34"/>
    </row>
    <row r="1171" spans="1:9">
      <c r="A1171" s="161" t="s">
        <v>1479</v>
      </c>
      <c r="B1171" s="162">
        <v>0.37694810359863901</v>
      </c>
      <c r="C1171" s="163">
        <v>0.3857143385660492</v>
      </c>
      <c r="D1171" s="163">
        <v>1.7532469934820417E-2</v>
      </c>
      <c r="E1171" s="162">
        <v>5.8429200581143259E-2</v>
      </c>
      <c r="F1171" s="163">
        <v>0.1335524584711846</v>
      </c>
      <c r="G1171" s="164">
        <v>2.782342884816346E-2</v>
      </c>
      <c r="I1171" s="34"/>
    </row>
    <row r="1172" spans="1:9">
      <c r="A1172" s="161" t="s">
        <v>1480</v>
      </c>
      <c r="B1172" s="162">
        <v>0.37694810359863901</v>
      </c>
      <c r="C1172" s="163">
        <v>0.3857143385660492</v>
      </c>
      <c r="D1172" s="163">
        <v>1.7532469934820417E-2</v>
      </c>
      <c r="E1172" s="162">
        <v>5.8429200581143259E-2</v>
      </c>
      <c r="F1172" s="163">
        <v>0.1335524584711846</v>
      </c>
      <c r="G1172" s="164">
        <v>2.782342884816346E-2</v>
      </c>
      <c r="I1172" s="34"/>
    </row>
    <row r="1173" spans="1:9">
      <c r="A1173" s="161" t="s">
        <v>1481</v>
      </c>
      <c r="B1173" s="162">
        <v>0.37694810359863901</v>
      </c>
      <c r="C1173" s="163">
        <v>0.3857143385660492</v>
      </c>
      <c r="D1173" s="163">
        <v>1.7532469934820417E-2</v>
      </c>
      <c r="E1173" s="162">
        <v>5.8429200581143259E-2</v>
      </c>
      <c r="F1173" s="163">
        <v>0.1335524584711846</v>
      </c>
      <c r="G1173" s="164">
        <v>2.782342884816346E-2</v>
      </c>
      <c r="I1173" s="34"/>
    </row>
    <row r="1174" spans="1:9">
      <c r="A1174" s="161" t="s">
        <v>1482</v>
      </c>
      <c r="B1174" s="162">
        <v>0</v>
      </c>
      <c r="C1174" s="163">
        <v>0.46858139954672179</v>
      </c>
      <c r="D1174" s="163">
        <v>0</v>
      </c>
      <c r="E1174" s="162">
        <v>0</v>
      </c>
      <c r="F1174" s="163">
        <v>0.53141860045327827</v>
      </c>
      <c r="G1174" s="164">
        <v>0</v>
      </c>
      <c r="I1174" s="34"/>
    </row>
    <row r="1175" spans="1:9">
      <c r="A1175" s="161" t="s">
        <v>1483</v>
      </c>
      <c r="B1175" s="162">
        <v>0.37694810359863901</v>
      </c>
      <c r="C1175" s="163">
        <v>0.3857143385660492</v>
      </c>
      <c r="D1175" s="163">
        <v>1.7532469934820417E-2</v>
      </c>
      <c r="E1175" s="162">
        <v>5.8429200581143259E-2</v>
      </c>
      <c r="F1175" s="163">
        <v>0.1335524584711846</v>
      </c>
      <c r="G1175" s="164">
        <v>2.782342884816346E-2</v>
      </c>
      <c r="I1175" s="34"/>
    </row>
    <row r="1176" spans="1:9">
      <c r="A1176" s="161" t="s">
        <v>1484</v>
      </c>
      <c r="B1176" s="162">
        <v>0.37694810359863901</v>
      </c>
      <c r="C1176" s="163">
        <v>0.3857143385660492</v>
      </c>
      <c r="D1176" s="163">
        <v>1.7532469934820417E-2</v>
      </c>
      <c r="E1176" s="162">
        <v>5.8429200581143259E-2</v>
      </c>
      <c r="F1176" s="163">
        <v>0.1335524584711846</v>
      </c>
      <c r="G1176" s="164">
        <v>2.782342884816346E-2</v>
      </c>
      <c r="I1176" s="34"/>
    </row>
    <row r="1177" spans="1:9">
      <c r="A1177" s="161" t="s">
        <v>1485</v>
      </c>
      <c r="B1177" s="162">
        <v>0.9641795146939719</v>
      </c>
      <c r="C1177" s="163">
        <v>0</v>
      </c>
      <c r="D1177" s="163">
        <v>0</v>
      </c>
      <c r="E1177" s="162">
        <v>0</v>
      </c>
      <c r="F1177" s="163">
        <v>3.5820485306028174E-2</v>
      </c>
      <c r="G1177" s="164">
        <v>0</v>
      </c>
      <c r="I1177" s="34"/>
    </row>
    <row r="1178" spans="1:9">
      <c r="A1178" s="161" t="s">
        <v>1486</v>
      </c>
      <c r="B1178" s="162">
        <v>0.37694810359863901</v>
      </c>
      <c r="C1178" s="163">
        <v>0.3857143385660492</v>
      </c>
      <c r="D1178" s="163">
        <v>1.7532469934820417E-2</v>
      </c>
      <c r="E1178" s="162">
        <v>5.8429200581143259E-2</v>
      </c>
      <c r="F1178" s="163">
        <v>0.1335524584711846</v>
      </c>
      <c r="G1178" s="164">
        <v>2.782342884816346E-2</v>
      </c>
      <c r="I1178" s="34"/>
    </row>
    <row r="1179" spans="1:9">
      <c r="A1179" s="161" t="s">
        <v>1487</v>
      </c>
      <c r="B1179" s="162">
        <v>0.97090035997984769</v>
      </c>
      <c r="C1179" s="163">
        <v>0</v>
      </c>
      <c r="D1179" s="163">
        <v>0</v>
      </c>
      <c r="E1179" s="162">
        <v>0</v>
      </c>
      <c r="F1179" s="163">
        <v>2.9099640020152303E-2</v>
      </c>
      <c r="G1179" s="164">
        <v>0</v>
      </c>
      <c r="I1179" s="34"/>
    </row>
    <row r="1180" spans="1:9">
      <c r="A1180" s="161" t="s">
        <v>1488</v>
      </c>
      <c r="B1180" s="162">
        <v>0.37694810359863901</v>
      </c>
      <c r="C1180" s="163">
        <v>0.3857143385660492</v>
      </c>
      <c r="D1180" s="163">
        <v>1.7532469934820417E-2</v>
      </c>
      <c r="E1180" s="162">
        <v>5.8429200581143259E-2</v>
      </c>
      <c r="F1180" s="163">
        <v>0.1335524584711846</v>
      </c>
      <c r="G1180" s="164">
        <v>2.782342884816346E-2</v>
      </c>
      <c r="I1180" s="34"/>
    </row>
    <row r="1181" spans="1:9">
      <c r="A1181" s="161" t="s">
        <v>1489</v>
      </c>
      <c r="B1181" s="162">
        <v>0.79687208204456728</v>
      </c>
      <c r="C1181" s="163">
        <v>0</v>
      </c>
      <c r="D1181" s="163">
        <v>0</v>
      </c>
      <c r="E1181" s="162">
        <v>3.38546529925721E-2</v>
      </c>
      <c r="F1181" s="163">
        <v>0.16927326496286052</v>
      </c>
      <c r="G1181" s="164">
        <v>0</v>
      </c>
      <c r="I1181" s="34"/>
    </row>
    <row r="1182" spans="1:9">
      <c r="A1182" s="161" t="s">
        <v>1490</v>
      </c>
      <c r="B1182" s="162">
        <v>0.37694810359863901</v>
      </c>
      <c r="C1182" s="163">
        <v>0.3857143385660492</v>
      </c>
      <c r="D1182" s="163">
        <v>1.7532469934820417E-2</v>
      </c>
      <c r="E1182" s="162">
        <v>5.8429200581143259E-2</v>
      </c>
      <c r="F1182" s="163">
        <v>0.1335524584711846</v>
      </c>
      <c r="G1182" s="164">
        <v>2.782342884816346E-2</v>
      </c>
      <c r="I1182" s="34"/>
    </row>
    <row r="1183" spans="1:9">
      <c r="A1183" s="161" t="s">
        <v>1491</v>
      </c>
      <c r="B1183" s="162">
        <v>0.37694810359863901</v>
      </c>
      <c r="C1183" s="163">
        <v>0.3857143385660492</v>
      </c>
      <c r="D1183" s="163">
        <v>1.7532469934820417E-2</v>
      </c>
      <c r="E1183" s="162">
        <v>5.8429200581143259E-2</v>
      </c>
      <c r="F1183" s="163">
        <v>0.1335524584711846</v>
      </c>
      <c r="G1183" s="164">
        <v>2.782342884816346E-2</v>
      </c>
      <c r="I1183" s="34"/>
    </row>
    <row r="1184" spans="1:9">
      <c r="A1184" s="161" t="s">
        <v>1492</v>
      </c>
      <c r="B1184" s="162">
        <v>0.9161585360096578</v>
      </c>
      <c r="C1184" s="163">
        <v>0</v>
      </c>
      <c r="D1184" s="163">
        <v>0</v>
      </c>
      <c r="E1184" s="162">
        <v>8.3841463990342133E-2</v>
      </c>
      <c r="F1184" s="163">
        <v>0</v>
      </c>
      <c r="G1184" s="164">
        <v>0</v>
      </c>
      <c r="I1184" s="34"/>
    </row>
    <row r="1185" spans="1:9">
      <c r="A1185" s="161" t="s">
        <v>1493</v>
      </c>
      <c r="B1185" s="162">
        <v>0.37694810359863901</v>
      </c>
      <c r="C1185" s="163">
        <v>0.3857143385660492</v>
      </c>
      <c r="D1185" s="163">
        <v>1.7532469934820417E-2</v>
      </c>
      <c r="E1185" s="162">
        <v>5.8429200581143259E-2</v>
      </c>
      <c r="F1185" s="163">
        <v>0.1335524584711846</v>
      </c>
      <c r="G1185" s="164">
        <v>2.782342884816346E-2</v>
      </c>
      <c r="I1185" s="34"/>
    </row>
    <row r="1186" spans="1:9">
      <c r="A1186" s="161" t="s">
        <v>1494</v>
      </c>
      <c r="B1186" s="162">
        <v>0.37694810359863901</v>
      </c>
      <c r="C1186" s="163">
        <v>0.3857143385660492</v>
      </c>
      <c r="D1186" s="163">
        <v>1.7532469934820417E-2</v>
      </c>
      <c r="E1186" s="162">
        <v>5.8429200581143259E-2</v>
      </c>
      <c r="F1186" s="163">
        <v>0.1335524584711846</v>
      </c>
      <c r="G1186" s="164">
        <v>2.782342884816346E-2</v>
      </c>
      <c r="I1186" s="34"/>
    </row>
    <row r="1187" spans="1:9">
      <c r="A1187" s="161" t="s">
        <v>1495</v>
      </c>
      <c r="B1187" s="162">
        <v>0.82441651705565522</v>
      </c>
      <c r="C1187" s="163">
        <v>0</v>
      </c>
      <c r="D1187" s="163">
        <v>0</v>
      </c>
      <c r="E1187" s="162">
        <v>0</v>
      </c>
      <c r="F1187" s="163">
        <v>0.1755834829443447</v>
      </c>
      <c r="G1187" s="164">
        <v>0</v>
      </c>
      <c r="I1187" s="34"/>
    </row>
    <row r="1188" spans="1:9">
      <c r="A1188" s="161" t="s">
        <v>1496</v>
      </c>
      <c r="B1188" s="162">
        <v>0.37694810359863901</v>
      </c>
      <c r="C1188" s="163">
        <v>0.3857143385660492</v>
      </c>
      <c r="D1188" s="163">
        <v>1.7532469934820417E-2</v>
      </c>
      <c r="E1188" s="162">
        <v>5.8429200581143259E-2</v>
      </c>
      <c r="F1188" s="163">
        <v>0.1335524584711846</v>
      </c>
      <c r="G1188" s="164">
        <v>2.782342884816346E-2</v>
      </c>
      <c r="I1188" s="34"/>
    </row>
    <row r="1189" spans="1:9">
      <c r="A1189" s="161" t="s">
        <v>1497</v>
      </c>
      <c r="B1189" s="162">
        <v>0.37694810359863901</v>
      </c>
      <c r="C1189" s="163">
        <v>0.3857143385660492</v>
      </c>
      <c r="D1189" s="163">
        <v>1.7532469934820417E-2</v>
      </c>
      <c r="E1189" s="162">
        <v>5.8429200581143259E-2</v>
      </c>
      <c r="F1189" s="163">
        <v>0.1335524584711846</v>
      </c>
      <c r="G1189" s="164">
        <v>2.782342884816346E-2</v>
      </c>
      <c r="I1189" s="34"/>
    </row>
    <row r="1190" spans="1:9">
      <c r="A1190" s="161" t="s">
        <v>1498</v>
      </c>
      <c r="B1190" s="162">
        <v>0.37694810359863901</v>
      </c>
      <c r="C1190" s="163">
        <v>0.3857143385660492</v>
      </c>
      <c r="D1190" s="163">
        <v>1.7532469934820417E-2</v>
      </c>
      <c r="E1190" s="162">
        <v>5.8429200581143259E-2</v>
      </c>
      <c r="F1190" s="163">
        <v>0.1335524584711846</v>
      </c>
      <c r="G1190" s="164">
        <v>2.782342884816346E-2</v>
      </c>
      <c r="I1190" s="34"/>
    </row>
    <row r="1191" spans="1:9">
      <c r="A1191" s="161" t="s">
        <v>1499</v>
      </c>
      <c r="B1191" s="162">
        <v>0.87482641412563755</v>
      </c>
      <c r="C1191" s="163">
        <v>0</v>
      </c>
      <c r="D1191" s="163">
        <v>0</v>
      </c>
      <c r="E1191" s="162">
        <v>0.12517358587436248</v>
      </c>
      <c r="F1191" s="163">
        <v>0</v>
      </c>
      <c r="G1191" s="164">
        <v>0</v>
      </c>
      <c r="I1191" s="34"/>
    </row>
    <row r="1192" spans="1:9">
      <c r="A1192" s="161" t="s">
        <v>1500</v>
      </c>
      <c r="B1192" s="162">
        <v>0.37694810359863901</v>
      </c>
      <c r="C1192" s="163">
        <v>0.3857143385660492</v>
      </c>
      <c r="D1192" s="163">
        <v>1.7532469934820417E-2</v>
      </c>
      <c r="E1192" s="162">
        <v>5.8429200581143259E-2</v>
      </c>
      <c r="F1192" s="163">
        <v>0.1335524584711846</v>
      </c>
      <c r="G1192" s="164">
        <v>2.782342884816346E-2</v>
      </c>
      <c r="I1192" s="34"/>
    </row>
    <row r="1193" spans="1:9">
      <c r="A1193" s="161" t="s">
        <v>1501</v>
      </c>
      <c r="B1193" s="162">
        <v>0.73062317742757987</v>
      </c>
      <c r="C1193" s="163">
        <v>0</v>
      </c>
      <c r="D1193" s="163">
        <v>0</v>
      </c>
      <c r="E1193" s="162">
        <v>0.26937682257242024</v>
      </c>
      <c r="F1193" s="163">
        <v>0</v>
      </c>
      <c r="G1193" s="164">
        <v>0</v>
      </c>
      <c r="I1193" s="34"/>
    </row>
    <row r="1194" spans="1:9">
      <c r="A1194" s="161" t="s">
        <v>1502</v>
      </c>
      <c r="B1194" s="162">
        <v>0.37694810359863901</v>
      </c>
      <c r="C1194" s="163">
        <v>0.3857143385660492</v>
      </c>
      <c r="D1194" s="163">
        <v>1.7532469934820417E-2</v>
      </c>
      <c r="E1194" s="162">
        <v>5.8429200581143259E-2</v>
      </c>
      <c r="F1194" s="163">
        <v>0.1335524584711846</v>
      </c>
      <c r="G1194" s="164">
        <v>2.782342884816346E-2</v>
      </c>
      <c r="I1194" s="34"/>
    </row>
    <row r="1195" spans="1:9">
      <c r="A1195" s="161" t="s">
        <v>1503</v>
      </c>
      <c r="B1195" s="162">
        <v>0.56937346007468381</v>
      </c>
      <c r="C1195" s="163">
        <v>0.28468673003734191</v>
      </c>
      <c r="D1195" s="163">
        <v>0</v>
      </c>
      <c r="E1195" s="162">
        <v>0.14593980988797431</v>
      </c>
      <c r="F1195" s="163">
        <v>0</v>
      </c>
      <c r="G1195" s="164">
        <v>0</v>
      </c>
      <c r="I1195" s="34"/>
    </row>
    <row r="1196" spans="1:9">
      <c r="A1196" s="161" t="s">
        <v>1504</v>
      </c>
      <c r="B1196" s="162">
        <v>0.37694810359863901</v>
      </c>
      <c r="C1196" s="163">
        <v>0.3857143385660492</v>
      </c>
      <c r="D1196" s="163">
        <v>1.7532469934820417E-2</v>
      </c>
      <c r="E1196" s="162">
        <v>5.8429200581143259E-2</v>
      </c>
      <c r="F1196" s="163">
        <v>0.1335524584711846</v>
      </c>
      <c r="G1196" s="164">
        <v>2.782342884816346E-2</v>
      </c>
      <c r="I1196" s="34"/>
    </row>
    <row r="1197" spans="1:9">
      <c r="A1197" s="161" t="s">
        <v>1505</v>
      </c>
      <c r="B1197" s="162">
        <v>0.86371662712372854</v>
      </c>
      <c r="C1197" s="163">
        <v>0</v>
      </c>
      <c r="D1197" s="163">
        <v>0</v>
      </c>
      <c r="E1197" s="162">
        <v>0</v>
      </c>
      <c r="F1197" s="163">
        <v>0.13628337287627149</v>
      </c>
      <c r="G1197" s="164">
        <v>0</v>
      </c>
      <c r="I1197" s="34"/>
    </row>
    <row r="1198" spans="1:9">
      <c r="A1198" s="161" t="s">
        <v>1506</v>
      </c>
      <c r="B1198" s="162">
        <v>0.37694810359863901</v>
      </c>
      <c r="C1198" s="163">
        <v>0.3857143385660492</v>
      </c>
      <c r="D1198" s="163">
        <v>1.7532469934820417E-2</v>
      </c>
      <c r="E1198" s="162">
        <v>5.8429200581143259E-2</v>
      </c>
      <c r="F1198" s="163">
        <v>0.1335524584711846</v>
      </c>
      <c r="G1198" s="164">
        <v>2.782342884816346E-2</v>
      </c>
      <c r="I1198" s="34"/>
    </row>
    <row r="1199" spans="1:9">
      <c r="A1199" s="161" t="s">
        <v>1507</v>
      </c>
      <c r="B1199" s="162">
        <v>0.37694810359863901</v>
      </c>
      <c r="C1199" s="163">
        <v>0.3857143385660492</v>
      </c>
      <c r="D1199" s="163">
        <v>1.7532469934820417E-2</v>
      </c>
      <c r="E1199" s="162">
        <v>5.8429200581143259E-2</v>
      </c>
      <c r="F1199" s="163">
        <v>0.1335524584711846</v>
      </c>
      <c r="G1199" s="164">
        <v>2.782342884816346E-2</v>
      </c>
      <c r="I1199" s="34"/>
    </row>
    <row r="1200" spans="1:9">
      <c r="A1200" s="161" t="s">
        <v>1508</v>
      </c>
      <c r="B1200" s="162">
        <v>0.37694810359863901</v>
      </c>
      <c r="C1200" s="163">
        <v>0.3857143385660492</v>
      </c>
      <c r="D1200" s="163">
        <v>1.7532469934820417E-2</v>
      </c>
      <c r="E1200" s="162">
        <v>5.8429200581143259E-2</v>
      </c>
      <c r="F1200" s="163">
        <v>0.1335524584711846</v>
      </c>
      <c r="G1200" s="164">
        <v>2.782342884816346E-2</v>
      </c>
      <c r="I1200" s="34"/>
    </row>
    <row r="1201" spans="1:9">
      <c r="A1201" s="161" t="s">
        <v>1509</v>
      </c>
      <c r="B1201" s="162">
        <v>0.80738437088066184</v>
      </c>
      <c r="C1201" s="163">
        <v>0</v>
      </c>
      <c r="D1201" s="163">
        <v>0</v>
      </c>
      <c r="E1201" s="162">
        <v>0.19261562911933822</v>
      </c>
      <c r="F1201" s="163">
        <v>0</v>
      </c>
      <c r="G1201" s="164">
        <v>0</v>
      </c>
      <c r="I1201" s="34"/>
    </row>
    <row r="1202" spans="1:9">
      <c r="A1202" s="161" t="s">
        <v>1510</v>
      </c>
      <c r="B1202" s="162">
        <v>0.37694810359863901</v>
      </c>
      <c r="C1202" s="163">
        <v>0.3857143385660492</v>
      </c>
      <c r="D1202" s="163">
        <v>1.7532469934820417E-2</v>
      </c>
      <c r="E1202" s="162">
        <v>5.8429200581143259E-2</v>
      </c>
      <c r="F1202" s="163">
        <v>0.1335524584711846</v>
      </c>
      <c r="G1202" s="164">
        <v>2.782342884816346E-2</v>
      </c>
      <c r="I1202" s="34"/>
    </row>
    <row r="1203" spans="1:9">
      <c r="A1203" s="161" t="s">
        <v>1511</v>
      </c>
      <c r="B1203" s="162">
        <v>0.37694810359863901</v>
      </c>
      <c r="C1203" s="163">
        <v>0.3857143385660492</v>
      </c>
      <c r="D1203" s="163">
        <v>1.7532469934820417E-2</v>
      </c>
      <c r="E1203" s="162">
        <v>5.8429200581143259E-2</v>
      </c>
      <c r="F1203" s="163">
        <v>0.1335524584711846</v>
      </c>
      <c r="G1203" s="164">
        <v>2.782342884816346E-2</v>
      </c>
      <c r="I1203" s="34"/>
    </row>
    <row r="1204" spans="1:9">
      <c r="A1204" s="161" t="s">
        <v>1512</v>
      </c>
      <c r="B1204" s="162">
        <v>0.37694810359863901</v>
      </c>
      <c r="C1204" s="163">
        <v>0.3857143385660492</v>
      </c>
      <c r="D1204" s="163">
        <v>1.7532469934820417E-2</v>
      </c>
      <c r="E1204" s="162">
        <v>5.8429200581143259E-2</v>
      </c>
      <c r="F1204" s="163">
        <v>0.1335524584711846</v>
      </c>
      <c r="G1204" s="164">
        <v>2.782342884816346E-2</v>
      </c>
      <c r="I1204" s="34"/>
    </row>
    <row r="1205" spans="1:9">
      <c r="A1205" s="161" t="s">
        <v>1513</v>
      </c>
      <c r="B1205" s="162">
        <v>0.37694810359863901</v>
      </c>
      <c r="C1205" s="163">
        <v>0.3857143385660492</v>
      </c>
      <c r="D1205" s="163">
        <v>1.7532469934820417E-2</v>
      </c>
      <c r="E1205" s="162">
        <v>5.8429200581143259E-2</v>
      </c>
      <c r="F1205" s="163">
        <v>0.1335524584711846</v>
      </c>
      <c r="G1205" s="164">
        <v>2.782342884816346E-2</v>
      </c>
      <c r="I1205" s="34"/>
    </row>
    <row r="1206" spans="1:9">
      <c r="A1206" s="161" t="s">
        <v>1514</v>
      </c>
      <c r="B1206" s="162">
        <v>0.37694810359863901</v>
      </c>
      <c r="C1206" s="163">
        <v>0.3857143385660492</v>
      </c>
      <c r="D1206" s="163">
        <v>1.7532469934820417E-2</v>
      </c>
      <c r="E1206" s="162">
        <v>5.8429200581143259E-2</v>
      </c>
      <c r="F1206" s="163">
        <v>0.1335524584711846</v>
      </c>
      <c r="G1206" s="164">
        <v>2.782342884816346E-2</v>
      </c>
      <c r="I1206" s="34"/>
    </row>
    <row r="1207" spans="1:9">
      <c r="A1207" s="161" t="s">
        <v>1515</v>
      </c>
      <c r="B1207" s="162">
        <v>0.37694810359863901</v>
      </c>
      <c r="C1207" s="163">
        <v>0.3857143385660492</v>
      </c>
      <c r="D1207" s="163">
        <v>1.7532469934820417E-2</v>
      </c>
      <c r="E1207" s="162">
        <v>5.8429200581143259E-2</v>
      </c>
      <c r="F1207" s="163">
        <v>0.1335524584711846</v>
      </c>
      <c r="G1207" s="164">
        <v>2.782342884816346E-2</v>
      </c>
      <c r="I1207" s="34"/>
    </row>
    <row r="1208" spans="1:9">
      <c r="A1208" s="161" t="s">
        <v>1516</v>
      </c>
      <c r="B1208" s="162">
        <v>0</v>
      </c>
      <c r="C1208" s="163">
        <v>0.46966665028115862</v>
      </c>
      <c r="D1208" s="163">
        <v>0</v>
      </c>
      <c r="E1208" s="162">
        <v>0</v>
      </c>
      <c r="F1208" s="163">
        <v>0.53033334971884138</v>
      </c>
      <c r="G1208" s="164">
        <v>0</v>
      </c>
      <c r="I1208" s="34"/>
    </row>
    <row r="1209" spans="1:9">
      <c r="A1209" s="161" t="s">
        <v>1517</v>
      </c>
      <c r="B1209" s="162">
        <v>0.37694810359863901</v>
      </c>
      <c r="C1209" s="163">
        <v>0.3857143385660492</v>
      </c>
      <c r="D1209" s="163">
        <v>1.7532469934820417E-2</v>
      </c>
      <c r="E1209" s="162">
        <v>5.8429200581143259E-2</v>
      </c>
      <c r="F1209" s="163">
        <v>0.1335524584711846</v>
      </c>
      <c r="G1209" s="164">
        <v>2.782342884816346E-2</v>
      </c>
      <c r="I1209" s="34"/>
    </row>
    <row r="1210" spans="1:9">
      <c r="A1210" s="161" t="s">
        <v>1518</v>
      </c>
      <c r="B1210" s="162">
        <v>0</v>
      </c>
      <c r="C1210" s="163">
        <v>0.88446966237037483</v>
      </c>
      <c r="D1210" s="163">
        <v>0</v>
      </c>
      <c r="E1210" s="162">
        <v>0.11553033762962502</v>
      </c>
      <c r="F1210" s="163">
        <v>0</v>
      </c>
      <c r="G1210" s="164">
        <v>0</v>
      </c>
      <c r="I1210" s="34"/>
    </row>
    <row r="1211" spans="1:9">
      <c r="A1211" s="161" t="s">
        <v>1519</v>
      </c>
      <c r="B1211" s="162">
        <v>0.37694810359863901</v>
      </c>
      <c r="C1211" s="163">
        <v>0.3857143385660492</v>
      </c>
      <c r="D1211" s="163">
        <v>1.7532469934820417E-2</v>
      </c>
      <c r="E1211" s="162">
        <v>5.8429200581143259E-2</v>
      </c>
      <c r="F1211" s="163">
        <v>0.1335524584711846</v>
      </c>
      <c r="G1211" s="164">
        <v>2.782342884816346E-2</v>
      </c>
      <c r="I1211" s="34"/>
    </row>
    <row r="1212" spans="1:9">
      <c r="A1212" s="161" t="s">
        <v>1520</v>
      </c>
      <c r="B1212" s="162">
        <v>0</v>
      </c>
      <c r="C1212" s="163">
        <v>0.47816254821557636</v>
      </c>
      <c r="D1212" s="163">
        <v>0</v>
      </c>
      <c r="E1212" s="162">
        <v>0</v>
      </c>
      <c r="F1212" s="163">
        <v>0.52183745178442376</v>
      </c>
      <c r="G1212" s="164">
        <v>0</v>
      </c>
      <c r="I1212" s="34"/>
    </row>
    <row r="1213" spans="1:9">
      <c r="A1213" s="161" t="s">
        <v>1521</v>
      </c>
      <c r="B1213" s="162">
        <v>0.37694810359863901</v>
      </c>
      <c r="C1213" s="163">
        <v>0.3857143385660492</v>
      </c>
      <c r="D1213" s="163">
        <v>1.7532469934820417E-2</v>
      </c>
      <c r="E1213" s="162">
        <v>5.8429200581143259E-2</v>
      </c>
      <c r="F1213" s="163">
        <v>0.1335524584711846</v>
      </c>
      <c r="G1213" s="164">
        <v>2.782342884816346E-2</v>
      </c>
      <c r="I1213" s="34"/>
    </row>
    <row r="1214" spans="1:9">
      <c r="A1214" s="161" t="s">
        <v>1522</v>
      </c>
      <c r="B1214" s="162">
        <v>0</v>
      </c>
      <c r="C1214" s="163">
        <v>0.3335438948274313</v>
      </c>
      <c r="D1214" s="163">
        <v>0</v>
      </c>
      <c r="E1214" s="162">
        <v>0</v>
      </c>
      <c r="F1214" s="163">
        <v>0</v>
      </c>
      <c r="G1214" s="164">
        <v>0.6664561051725687</v>
      </c>
      <c r="I1214" s="34"/>
    </row>
    <row r="1215" spans="1:9">
      <c r="A1215" s="161" t="s">
        <v>1523</v>
      </c>
      <c r="B1215" s="162">
        <v>0.37694810359863901</v>
      </c>
      <c r="C1215" s="163">
        <v>0.3857143385660492</v>
      </c>
      <c r="D1215" s="163">
        <v>1.7532469934820417E-2</v>
      </c>
      <c r="E1215" s="162">
        <v>5.8429200581143259E-2</v>
      </c>
      <c r="F1215" s="163">
        <v>0.1335524584711846</v>
      </c>
      <c r="G1215" s="164">
        <v>2.782342884816346E-2</v>
      </c>
      <c r="I1215" s="34"/>
    </row>
    <row r="1216" spans="1:9">
      <c r="A1216" s="161" t="s">
        <v>1524</v>
      </c>
      <c r="B1216" s="162">
        <v>0.37694810359863901</v>
      </c>
      <c r="C1216" s="163">
        <v>0.3857143385660492</v>
      </c>
      <c r="D1216" s="163">
        <v>1.7532469934820417E-2</v>
      </c>
      <c r="E1216" s="162">
        <v>5.8429200581143259E-2</v>
      </c>
      <c r="F1216" s="163">
        <v>0.1335524584711846</v>
      </c>
      <c r="G1216" s="164">
        <v>2.782342884816346E-2</v>
      </c>
      <c r="I1216" s="34"/>
    </row>
    <row r="1217" spans="1:9">
      <c r="A1217" s="161" t="s">
        <v>1525</v>
      </c>
      <c r="B1217" s="162">
        <v>0.37694810359863901</v>
      </c>
      <c r="C1217" s="163">
        <v>0.3857143385660492</v>
      </c>
      <c r="D1217" s="163">
        <v>1.7532469934820417E-2</v>
      </c>
      <c r="E1217" s="162">
        <v>5.8429200581143259E-2</v>
      </c>
      <c r="F1217" s="163">
        <v>0.1335524584711846</v>
      </c>
      <c r="G1217" s="164">
        <v>2.782342884816346E-2</v>
      </c>
      <c r="I1217" s="34"/>
    </row>
    <row r="1218" spans="1:9">
      <c r="A1218" s="161" t="s">
        <v>1526</v>
      </c>
      <c r="B1218" s="162">
        <v>0</v>
      </c>
      <c r="C1218" s="163">
        <v>0.78019491209950864</v>
      </c>
      <c r="D1218" s="163">
        <v>0</v>
      </c>
      <c r="E1218" s="162">
        <v>0</v>
      </c>
      <c r="F1218" s="163">
        <v>0</v>
      </c>
      <c r="G1218" s="164">
        <v>0.21980508790049133</v>
      </c>
      <c r="I1218" s="34"/>
    </row>
    <row r="1219" spans="1:9">
      <c r="A1219" s="161" t="s">
        <v>1527</v>
      </c>
      <c r="B1219" s="162">
        <v>0.37694810359863901</v>
      </c>
      <c r="C1219" s="163">
        <v>0.3857143385660492</v>
      </c>
      <c r="D1219" s="163">
        <v>1.7532469934820417E-2</v>
      </c>
      <c r="E1219" s="162">
        <v>5.8429200581143259E-2</v>
      </c>
      <c r="F1219" s="163">
        <v>0.1335524584711846</v>
      </c>
      <c r="G1219" s="164">
        <v>2.782342884816346E-2</v>
      </c>
      <c r="I1219" s="34"/>
    </row>
    <row r="1220" spans="1:9">
      <c r="A1220" s="161" t="s">
        <v>1528</v>
      </c>
      <c r="B1220" s="162">
        <v>0.37694810359863901</v>
      </c>
      <c r="C1220" s="163">
        <v>0.3857143385660492</v>
      </c>
      <c r="D1220" s="163">
        <v>1.7532469934820417E-2</v>
      </c>
      <c r="E1220" s="162">
        <v>5.8429200581143259E-2</v>
      </c>
      <c r="F1220" s="163">
        <v>0.1335524584711846</v>
      </c>
      <c r="G1220" s="164">
        <v>2.782342884816346E-2</v>
      </c>
      <c r="I1220" s="34"/>
    </row>
    <row r="1221" spans="1:9">
      <c r="A1221" s="161" t="s">
        <v>1529</v>
      </c>
      <c r="B1221" s="162">
        <v>0.93837244123749608</v>
      </c>
      <c r="C1221" s="163">
        <v>0</v>
      </c>
      <c r="D1221" s="163">
        <v>0</v>
      </c>
      <c r="E1221" s="162">
        <v>0</v>
      </c>
      <c r="F1221" s="163">
        <v>6.1627558762503969E-2</v>
      </c>
      <c r="G1221" s="164">
        <v>0</v>
      </c>
      <c r="I1221" s="34"/>
    </row>
    <row r="1222" spans="1:9">
      <c r="A1222" s="161" t="s">
        <v>1530</v>
      </c>
      <c r="B1222" s="162">
        <v>0.37694810359863901</v>
      </c>
      <c r="C1222" s="163">
        <v>0.3857143385660492</v>
      </c>
      <c r="D1222" s="163">
        <v>1.7532469934820417E-2</v>
      </c>
      <c r="E1222" s="162">
        <v>5.8429200581143259E-2</v>
      </c>
      <c r="F1222" s="163">
        <v>0.1335524584711846</v>
      </c>
      <c r="G1222" s="164">
        <v>2.782342884816346E-2</v>
      </c>
      <c r="I1222" s="34"/>
    </row>
    <row r="1223" spans="1:9">
      <c r="A1223" s="161" t="s">
        <v>1531</v>
      </c>
      <c r="B1223" s="162">
        <v>0.37694810359863901</v>
      </c>
      <c r="C1223" s="163">
        <v>0.3857143385660492</v>
      </c>
      <c r="D1223" s="163">
        <v>1.7532469934820417E-2</v>
      </c>
      <c r="E1223" s="162">
        <v>5.8429200581143259E-2</v>
      </c>
      <c r="F1223" s="163">
        <v>0.1335524584711846</v>
      </c>
      <c r="G1223" s="164">
        <v>2.782342884816346E-2</v>
      </c>
      <c r="I1223" s="34"/>
    </row>
    <row r="1224" spans="1:9">
      <c r="A1224" s="161" t="s">
        <v>1532</v>
      </c>
      <c r="B1224" s="162">
        <v>0.37694810359863901</v>
      </c>
      <c r="C1224" s="163">
        <v>0.3857143385660492</v>
      </c>
      <c r="D1224" s="163">
        <v>1.7532469934820417E-2</v>
      </c>
      <c r="E1224" s="162">
        <v>5.8429200581143259E-2</v>
      </c>
      <c r="F1224" s="163">
        <v>0.1335524584711846</v>
      </c>
      <c r="G1224" s="164">
        <v>2.782342884816346E-2</v>
      </c>
      <c r="I1224" s="34"/>
    </row>
    <row r="1225" spans="1:9">
      <c r="A1225" s="161" t="s">
        <v>1533</v>
      </c>
      <c r="B1225" s="162">
        <v>0.37694810359863901</v>
      </c>
      <c r="C1225" s="163">
        <v>0.3857143385660492</v>
      </c>
      <c r="D1225" s="163">
        <v>1.7532469934820417E-2</v>
      </c>
      <c r="E1225" s="162">
        <v>5.8429200581143259E-2</v>
      </c>
      <c r="F1225" s="163">
        <v>0.1335524584711846</v>
      </c>
      <c r="G1225" s="164">
        <v>2.782342884816346E-2</v>
      </c>
      <c r="I1225" s="34"/>
    </row>
    <row r="1226" spans="1:9">
      <c r="A1226" s="161" t="s">
        <v>1534</v>
      </c>
      <c r="B1226" s="162">
        <v>0.37694810359863901</v>
      </c>
      <c r="C1226" s="163">
        <v>0.3857143385660492</v>
      </c>
      <c r="D1226" s="163">
        <v>1.7532469934820417E-2</v>
      </c>
      <c r="E1226" s="162">
        <v>5.8429200581143259E-2</v>
      </c>
      <c r="F1226" s="163">
        <v>0.1335524584711846</v>
      </c>
      <c r="G1226" s="164">
        <v>2.782342884816346E-2</v>
      </c>
      <c r="I1226" s="34"/>
    </row>
    <row r="1227" spans="1:9">
      <c r="A1227" s="161" t="s">
        <v>1535</v>
      </c>
      <c r="B1227" s="162">
        <v>0.37694810359863901</v>
      </c>
      <c r="C1227" s="163">
        <v>0.3857143385660492</v>
      </c>
      <c r="D1227" s="163">
        <v>1.7532469934820417E-2</v>
      </c>
      <c r="E1227" s="162">
        <v>5.8429200581143259E-2</v>
      </c>
      <c r="F1227" s="163">
        <v>0.1335524584711846</v>
      </c>
      <c r="G1227" s="164">
        <v>2.782342884816346E-2</v>
      </c>
      <c r="I1227" s="34"/>
    </row>
    <row r="1228" spans="1:9">
      <c r="A1228" s="161" t="s">
        <v>1536</v>
      </c>
      <c r="B1228" s="162">
        <v>0.37694810359863901</v>
      </c>
      <c r="C1228" s="163">
        <v>0.3857143385660492</v>
      </c>
      <c r="D1228" s="163">
        <v>1.7532469934820417E-2</v>
      </c>
      <c r="E1228" s="162">
        <v>5.8429200581143259E-2</v>
      </c>
      <c r="F1228" s="163">
        <v>0.1335524584711846</v>
      </c>
      <c r="G1228" s="164">
        <v>2.782342884816346E-2</v>
      </c>
      <c r="I1228" s="34"/>
    </row>
    <row r="1229" spans="1:9">
      <c r="A1229" s="161" t="s">
        <v>1537</v>
      </c>
      <c r="B1229" s="162">
        <v>0.37694810359863901</v>
      </c>
      <c r="C1229" s="163">
        <v>0.3857143385660492</v>
      </c>
      <c r="D1229" s="163">
        <v>1.7532469934820417E-2</v>
      </c>
      <c r="E1229" s="162">
        <v>5.8429200581143259E-2</v>
      </c>
      <c r="F1229" s="163">
        <v>0.1335524584711846</v>
      </c>
      <c r="G1229" s="164">
        <v>2.782342884816346E-2</v>
      </c>
      <c r="I1229" s="34"/>
    </row>
    <row r="1230" spans="1:9">
      <c r="A1230" s="161" t="s">
        <v>1538</v>
      </c>
      <c r="B1230" s="162">
        <v>0.37694810359863901</v>
      </c>
      <c r="C1230" s="163">
        <v>0.3857143385660492</v>
      </c>
      <c r="D1230" s="163">
        <v>1.7532469934820417E-2</v>
      </c>
      <c r="E1230" s="162">
        <v>5.8429200581143259E-2</v>
      </c>
      <c r="F1230" s="163">
        <v>0.1335524584711846</v>
      </c>
      <c r="G1230" s="164">
        <v>2.782342884816346E-2</v>
      </c>
      <c r="I1230" s="34"/>
    </row>
    <row r="1231" spans="1:9">
      <c r="A1231" s="161" t="s">
        <v>1539</v>
      </c>
      <c r="B1231" s="162">
        <v>0.37694810359863901</v>
      </c>
      <c r="C1231" s="163">
        <v>0.3857143385660492</v>
      </c>
      <c r="D1231" s="163">
        <v>1.7532469934820417E-2</v>
      </c>
      <c r="E1231" s="162">
        <v>5.8429200581143259E-2</v>
      </c>
      <c r="F1231" s="163">
        <v>0.1335524584711846</v>
      </c>
      <c r="G1231" s="164">
        <v>2.782342884816346E-2</v>
      </c>
      <c r="I1231" s="34"/>
    </row>
    <row r="1232" spans="1:9">
      <c r="A1232" s="161" t="s">
        <v>1540</v>
      </c>
      <c r="B1232" s="162">
        <v>0.73506285328608778</v>
      </c>
      <c r="C1232" s="163">
        <v>0</v>
      </c>
      <c r="D1232" s="163">
        <v>0</v>
      </c>
      <c r="E1232" s="162">
        <v>0</v>
      </c>
      <c r="F1232" s="163">
        <v>0.26493714671391216</v>
      </c>
      <c r="G1232" s="164">
        <v>0</v>
      </c>
      <c r="I1232" s="34"/>
    </row>
    <row r="1233" spans="1:9">
      <c r="A1233" s="161" t="s">
        <v>1541</v>
      </c>
      <c r="B1233" s="162">
        <v>0.37694810359863901</v>
      </c>
      <c r="C1233" s="163">
        <v>0.3857143385660492</v>
      </c>
      <c r="D1233" s="163">
        <v>1.7532469934820417E-2</v>
      </c>
      <c r="E1233" s="162">
        <v>5.8429200581143259E-2</v>
      </c>
      <c r="F1233" s="163">
        <v>0.1335524584711846</v>
      </c>
      <c r="G1233" s="164">
        <v>2.782342884816346E-2</v>
      </c>
      <c r="I1233" s="34"/>
    </row>
    <row r="1234" spans="1:9">
      <c r="A1234" s="161" t="s">
        <v>1542</v>
      </c>
      <c r="B1234" s="162">
        <v>0.37694810359863901</v>
      </c>
      <c r="C1234" s="163">
        <v>0.3857143385660492</v>
      </c>
      <c r="D1234" s="163">
        <v>1.7532469934820417E-2</v>
      </c>
      <c r="E1234" s="162">
        <v>5.8429200581143259E-2</v>
      </c>
      <c r="F1234" s="163">
        <v>0.1335524584711846</v>
      </c>
      <c r="G1234" s="164">
        <v>2.782342884816346E-2</v>
      </c>
      <c r="I1234" s="34"/>
    </row>
    <row r="1235" spans="1:9">
      <c r="A1235" s="161" t="s">
        <v>1543</v>
      </c>
      <c r="B1235" s="162">
        <v>0.37694810359863901</v>
      </c>
      <c r="C1235" s="163">
        <v>0.3857143385660492</v>
      </c>
      <c r="D1235" s="163">
        <v>1.7532469934820417E-2</v>
      </c>
      <c r="E1235" s="162">
        <v>5.8429200581143259E-2</v>
      </c>
      <c r="F1235" s="163">
        <v>0.1335524584711846</v>
      </c>
      <c r="G1235" s="164">
        <v>2.782342884816346E-2</v>
      </c>
      <c r="I1235" s="34"/>
    </row>
    <row r="1236" spans="1:9">
      <c r="A1236" s="161" t="s">
        <v>1544</v>
      </c>
      <c r="B1236" s="162">
        <v>0.47413806331905367</v>
      </c>
      <c r="C1236" s="163">
        <v>0.47413806331905367</v>
      </c>
      <c r="D1236" s="163">
        <v>0</v>
      </c>
      <c r="E1236" s="162">
        <v>0</v>
      </c>
      <c r="F1236" s="163">
        <v>5.1723873361892728E-2</v>
      </c>
      <c r="G1236" s="164">
        <v>0</v>
      </c>
      <c r="I1236" s="34"/>
    </row>
    <row r="1237" spans="1:9">
      <c r="A1237" s="161" t="s">
        <v>1545</v>
      </c>
      <c r="B1237" s="162">
        <v>0.37694810359863901</v>
      </c>
      <c r="C1237" s="163">
        <v>0.3857143385660492</v>
      </c>
      <c r="D1237" s="163">
        <v>1.7532469934820417E-2</v>
      </c>
      <c r="E1237" s="162">
        <v>5.8429200581143259E-2</v>
      </c>
      <c r="F1237" s="163">
        <v>0.1335524584711846</v>
      </c>
      <c r="G1237" s="164">
        <v>2.782342884816346E-2</v>
      </c>
      <c r="I1237" s="34"/>
    </row>
    <row r="1238" spans="1:9">
      <c r="A1238" s="161" t="s">
        <v>1546</v>
      </c>
      <c r="B1238" s="162">
        <v>0.37694810359863901</v>
      </c>
      <c r="C1238" s="163">
        <v>0.3857143385660492</v>
      </c>
      <c r="D1238" s="163">
        <v>1.7532469934820417E-2</v>
      </c>
      <c r="E1238" s="162">
        <v>5.8429200581143259E-2</v>
      </c>
      <c r="F1238" s="163">
        <v>0.1335524584711846</v>
      </c>
      <c r="G1238" s="164">
        <v>2.782342884816346E-2</v>
      </c>
      <c r="I1238" s="34"/>
    </row>
    <row r="1239" spans="1:9">
      <c r="A1239" s="161" t="s">
        <v>1547</v>
      </c>
      <c r="B1239" s="162">
        <v>0</v>
      </c>
      <c r="C1239" s="163">
        <v>0.78667801703336349</v>
      </c>
      <c r="D1239" s="163">
        <v>0</v>
      </c>
      <c r="E1239" s="162">
        <v>0.21332198296663651</v>
      </c>
      <c r="F1239" s="163">
        <v>0</v>
      </c>
      <c r="G1239" s="164">
        <v>0</v>
      </c>
      <c r="I1239" s="34"/>
    </row>
    <row r="1240" spans="1:9">
      <c r="A1240" s="161" t="s">
        <v>1548</v>
      </c>
      <c r="B1240" s="162">
        <v>0</v>
      </c>
      <c r="C1240" s="163">
        <v>0.5314127632968213</v>
      </c>
      <c r="D1240" s="163">
        <v>0</v>
      </c>
      <c r="E1240" s="162">
        <v>0.4685872367031787</v>
      </c>
      <c r="F1240" s="163">
        <v>0</v>
      </c>
      <c r="G1240" s="164">
        <v>0</v>
      </c>
      <c r="I1240" s="34"/>
    </row>
    <row r="1241" spans="1:9">
      <c r="A1241" s="161" t="s">
        <v>1549</v>
      </c>
      <c r="B1241" s="162">
        <v>0.37694810359863901</v>
      </c>
      <c r="C1241" s="163">
        <v>0.3857143385660492</v>
      </c>
      <c r="D1241" s="163">
        <v>1.7532469934820417E-2</v>
      </c>
      <c r="E1241" s="162">
        <v>5.8429200581143259E-2</v>
      </c>
      <c r="F1241" s="163">
        <v>0.1335524584711846</v>
      </c>
      <c r="G1241" s="164">
        <v>2.782342884816346E-2</v>
      </c>
      <c r="I1241" s="34"/>
    </row>
    <row r="1242" spans="1:9">
      <c r="A1242" s="161" t="s">
        <v>1550</v>
      </c>
      <c r="B1242" s="162">
        <v>0.37694810359863901</v>
      </c>
      <c r="C1242" s="163">
        <v>0.3857143385660492</v>
      </c>
      <c r="D1242" s="163">
        <v>1.7532469934820417E-2</v>
      </c>
      <c r="E1242" s="162">
        <v>5.8429200581143259E-2</v>
      </c>
      <c r="F1242" s="163">
        <v>0.1335524584711846</v>
      </c>
      <c r="G1242" s="164">
        <v>2.782342884816346E-2</v>
      </c>
      <c r="I1242" s="34"/>
    </row>
    <row r="1243" spans="1:9">
      <c r="A1243" s="161" t="s">
        <v>1551</v>
      </c>
      <c r="B1243" s="162">
        <v>0.37694810359863901</v>
      </c>
      <c r="C1243" s="163">
        <v>0.3857143385660492</v>
      </c>
      <c r="D1243" s="163">
        <v>1.7532469934820417E-2</v>
      </c>
      <c r="E1243" s="162">
        <v>5.8429200581143259E-2</v>
      </c>
      <c r="F1243" s="163">
        <v>0.1335524584711846</v>
      </c>
      <c r="G1243" s="164">
        <v>2.782342884816346E-2</v>
      </c>
      <c r="I1243" s="34"/>
    </row>
    <row r="1244" spans="1:9">
      <c r="A1244" s="161" t="s">
        <v>1552</v>
      </c>
      <c r="B1244" s="162">
        <v>0.37694810359863901</v>
      </c>
      <c r="C1244" s="163">
        <v>0.3857143385660492</v>
      </c>
      <c r="D1244" s="163">
        <v>1.7532469934820417E-2</v>
      </c>
      <c r="E1244" s="162">
        <v>5.8429200581143259E-2</v>
      </c>
      <c r="F1244" s="163">
        <v>0.1335524584711846</v>
      </c>
      <c r="G1244" s="164">
        <v>2.782342884816346E-2</v>
      </c>
      <c r="I1244" s="34"/>
    </row>
    <row r="1245" spans="1:9">
      <c r="A1245" s="161" t="s">
        <v>1553</v>
      </c>
      <c r="B1245" s="162">
        <v>0.41152297853156028</v>
      </c>
      <c r="C1245" s="163">
        <v>0</v>
      </c>
      <c r="D1245" s="163">
        <v>0</v>
      </c>
      <c r="E1245" s="162">
        <v>0.58847702146843972</v>
      </c>
      <c r="F1245" s="163">
        <v>0</v>
      </c>
      <c r="G1245" s="164">
        <v>0</v>
      </c>
      <c r="I1245" s="34"/>
    </row>
    <row r="1246" spans="1:9">
      <c r="A1246" s="161" t="s">
        <v>1554</v>
      </c>
      <c r="B1246" s="162">
        <v>0.37694810359863901</v>
      </c>
      <c r="C1246" s="163">
        <v>0.3857143385660492</v>
      </c>
      <c r="D1246" s="163">
        <v>1.7532469934820417E-2</v>
      </c>
      <c r="E1246" s="162">
        <v>5.8429200581143259E-2</v>
      </c>
      <c r="F1246" s="163">
        <v>0.1335524584711846</v>
      </c>
      <c r="G1246" s="164">
        <v>2.782342884816346E-2</v>
      </c>
      <c r="I1246" s="34"/>
    </row>
    <row r="1247" spans="1:9">
      <c r="A1247" s="161" t="s">
        <v>1555</v>
      </c>
      <c r="B1247" s="162">
        <v>0.78019491209950864</v>
      </c>
      <c r="C1247" s="163">
        <v>0</v>
      </c>
      <c r="D1247" s="163">
        <v>0</v>
      </c>
      <c r="E1247" s="162">
        <v>0</v>
      </c>
      <c r="F1247" s="163">
        <v>0</v>
      </c>
      <c r="G1247" s="164">
        <v>0.21980508790049133</v>
      </c>
      <c r="I1247" s="34"/>
    </row>
    <row r="1248" spans="1:9">
      <c r="A1248" s="161" t="s">
        <v>1556</v>
      </c>
      <c r="B1248" s="162">
        <v>0.37694810359863901</v>
      </c>
      <c r="C1248" s="163">
        <v>0.3857143385660492</v>
      </c>
      <c r="D1248" s="163">
        <v>1.7532469934820417E-2</v>
      </c>
      <c r="E1248" s="162">
        <v>5.8429200581143259E-2</v>
      </c>
      <c r="F1248" s="163">
        <v>0.1335524584711846</v>
      </c>
      <c r="G1248" s="164">
        <v>2.782342884816346E-2</v>
      </c>
      <c r="I1248" s="34"/>
    </row>
    <row r="1249" spans="1:9">
      <c r="A1249" s="161" t="s">
        <v>1557</v>
      </c>
      <c r="B1249" s="162">
        <v>0.37694810359863901</v>
      </c>
      <c r="C1249" s="163">
        <v>0.3857143385660492</v>
      </c>
      <c r="D1249" s="163">
        <v>1.7532469934820417E-2</v>
      </c>
      <c r="E1249" s="162">
        <v>5.8429200581143259E-2</v>
      </c>
      <c r="F1249" s="163">
        <v>0.1335524584711846</v>
      </c>
      <c r="G1249" s="164">
        <v>2.782342884816346E-2</v>
      </c>
      <c r="I1249" s="34"/>
    </row>
    <row r="1250" spans="1:9">
      <c r="A1250" s="161" t="s">
        <v>1558</v>
      </c>
      <c r="B1250" s="162">
        <v>0</v>
      </c>
      <c r="C1250" s="163">
        <v>0.78019491209950864</v>
      </c>
      <c r="D1250" s="163">
        <v>0</v>
      </c>
      <c r="E1250" s="162">
        <v>0</v>
      </c>
      <c r="F1250" s="163">
        <v>0.21980508790049133</v>
      </c>
      <c r="G1250" s="164">
        <v>0</v>
      </c>
      <c r="I1250" s="34"/>
    </row>
    <row r="1251" spans="1:9">
      <c r="A1251" s="161" t="s">
        <v>1559</v>
      </c>
      <c r="B1251" s="162">
        <v>0</v>
      </c>
      <c r="C1251" s="163">
        <v>0.91070073362003534</v>
      </c>
      <c r="D1251" s="163">
        <v>0</v>
      </c>
      <c r="E1251" s="162">
        <v>0</v>
      </c>
      <c r="F1251" s="163">
        <v>8.929926637996459E-2</v>
      </c>
      <c r="G1251" s="164">
        <v>0</v>
      </c>
      <c r="I1251" s="34"/>
    </row>
    <row r="1252" spans="1:9">
      <c r="A1252" s="161" t="s">
        <v>1560</v>
      </c>
      <c r="B1252" s="162">
        <v>0</v>
      </c>
      <c r="C1252" s="163">
        <v>0.9036310944425503</v>
      </c>
      <c r="D1252" s="163">
        <v>0</v>
      </c>
      <c r="E1252" s="162">
        <v>0</v>
      </c>
      <c r="F1252" s="163">
        <v>9.6368905557449785E-2</v>
      </c>
      <c r="G1252" s="164">
        <v>0</v>
      </c>
      <c r="I1252" s="34"/>
    </row>
    <row r="1253" spans="1:9">
      <c r="A1253" s="161" t="s">
        <v>1561</v>
      </c>
      <c r="B1253" s="162">
        <v>0.73412592886375794</v>
      </c>
      <c r="C1253" s="163">
        <v>0.19576691436366878</v>
      </c>
      <c r="D1253" s="163">
        <v>0</v>
      </c>
      <c r="E1253" s="162">
        <v>6.1343762176001723E-2</v>
      </c>
      <c r="F1253" s="163">
        <v>8.7633945965716747E-3</v>
      </c>
      <c r="G1253" s="164">
        <v>0</v>
      </c>
      <c r="I1253" s="34"/>
    </row>
    <row r="1254" spans="1:9">
      <c r="A1254" s="161" t="s">
        <v>1562</v>
      </c>
      <c r="B1254" s="162">
        <v>0.73412592886375794</v>
      </c>
      <c r="C1254" s="163">
        <v>0.19576691436366878</v>
      </c>
      <c r="D1254" s="163">
        <v>0</v>
      </c>
      <c r="E1254" s="162">
        <v>6.1343762176001723E-2</v>
      </c>
      <c r="F1254" s="163">
        <v>8.7633945965716747E-3</v>
      </c>
      <c r="G1254" s="164">
        <v>0</v>
      </c>
      <c r="I1254" s="34"/>
    </row>
    <row r="1255" spans="1:9">
      <c r="A1255" s="161" t="s">
        <v>1563</v>
      </c>
      <c r="B1255" s="162">
        <v>0.64392311233300425</v>
      </c>
      <c r="C1255" s="163">
        <v>0.28618804992577968</v>
      </c>
      <c r="D1255" s="163">
        <v>0</v>
      </c>
      <c r="E1255" s="162">
        <v>5.5911070192972902E-2</v>
      </c>
      <c r="F1255" s="163">
        <v>1.3977767548243225E-2</v>
      </c>
      <c r="G1255" s="164">
        <v>0</v>
      </c>
      <c r="I1255" s="34"/>
    </row>
    <row r="1256" spans="1:9">
      <c r="A1256" s="161" t="s">
        <v>1564</v>
      </c>
      <c r="B1256" s="162">
        <v>0.92941981865948586</v>
      </c>
      <c r="C1256" s="163">
        <v>0</v>
      </c>
      <c r="D1256" s="163">
        <v>0</v>
      </c>
      <c r="E1256" s="162">
        <v>7.0580181340514164E-2</v>
      </c>
      <c r="F1256" s="163">
        <v>0</v>
      </c>
      <c r="G1256" s="164">
        <v>0</v>
      </c>
      <c r="I1256" s="34"/>
    </row>
    <row r="1257" spans="1:9">
      <c r="A1257" s="161" t="s">
        <v>1565</v>
      </c>
      <c r="B1257" s="162">
        <v>0.73412592886375794</v>
      </c>
      <c r="C1257" s="163">
        <v>0.19576691436366878</v>
      </c>
      <c r="D1257" s="163">
        <v>0</v>
      </c>
      <c r="E1257" s="162">
        <v>6.1343762176001723E-2</v>
      </c>
      <c r="F1257" s="163">
        <v>8.7633945965716747E-3</v>
      </c>
      <c r="G1257" s="164">
        <v>0</v>
      </c>
      <c r="I1257" s="34"/>
    </row>
    <row r="1258" spans="1:9">
      <c r="A1258" s="161" t="s">
        <v>1566</v>
      </c>
      <c r="B1258" s="162">
        <v>0.37694810359863901</v>
      </c>
      <c r="C1258" s="163">
        <v>0.3857143385660492</v>
      </c>
      <c r="D1258" s="163">
        <v>1.7532469934820417E-2</v>
      </c>
      <c r="E1258" s="162">
        <v>5.8429200581143259E-2</v>
      </c>
      <c r="F1258" s="163">
        <v>0.1335524584711846</v>
      </c>
      <c r="G1258" s="164">
        <v>2.782342884816346E-2</v>
      </c>
      <c r="I1258" s="34"/>
    </row>
    <row r="1259" spans="1:9">
      <c r="A1259" s="161" t="s">
        <v>1567</v>
      </c>
      <c r="B1259" s="162">
        <v>0.37694810359863901</v>
      </c>
      <c r="C1259" s="163">
        <v>0.3857143385660492</v>
      </c>
      <c r="D1259" s="163">
        <v>1.7532469934820417E-2</v>
      </c>
      <c r="E1259" s="162">
        <v>5.8429200581143259E-2</v>
      </c>
      <c r="F1259" s="163">
        <v>0.1335524584711846</v>
      </c>
      <c r="G1259" s="164">
        <v>2.782342884816346E-2</v>
      </c>
      <c r="I1259" s="34"/>
    </row>
    <row r="1260" spans="1:9">
      <c r="A1260" s="161" t="s">
        <v>1568</v>
      </c>
      <c r="B1260" s="162">
        <v>0.36820099377658833</v>
      </c>
      <c r="C1260" s="163">
        <v>0.36820099377658833</v>
      </c>
      <c r="D1260" s="163">
        <v>0</v>
      </c>
      <c r="E1260" s="162">
        <v>0</v>
      </c>
      <c r="F1260" s="163">
        <v>0</v>
      </c>
      <c r="G1260" s="164">
        <v>0.26359801244682346</v>
      </c>
      <c r="I1260" s="34"/>
    </row>
    <row r="1261" spans="1:9">
      <c r="A1261" s="161" t="s">
        <v>1569</v>
      </c>
      <c r="B1261" s="162">
        <v>0.37694810359863901</v>
      </c>
      <c r="C1261" s="163">
        <v>0.3857143385660492</v>
      </c>
      <c r="D1261" s="163">
        <v>1.7532469934820417E-2</v>
      </c>
      <c r="E1261" s="162">
        <v>5.8429200581143259E-2</v>
      </c>
      <c r="F1261" s="163">
        <v>0.1335524584711846</v>
      </c>
      <c r="G1261" s="164">
        <v>2.782342884816346E-2</v>
      </c>
      <c r="I1261" s="34"/>
    </row>
    <row r="1262" spans="1:9">
      <c r="A1262" s="161" t="s">
        <v>1570</v>
      </c>
      <c r="B1262" s="162">
        <v>0.37694810359863901</v>
      </c>
      <c r="C1262" s="163">
        <v>0.3857143385660492</v>
      </c>
      <c r="D1262" s="163">
        <v>1.7532469934820417E-2</v>
      </c>
      <c r="E1262" s="162">
        <v>5.8429200581143259E-2</v>
      </c>
      <c r="F1262" s="163">
        <v>0.1335524584711846</v>
      </c>
      <c r="G1262" s="164">
        <v>2.782342884816346E-2</v>
      </c>
      <c r="I1262" s="34"/>
    </row>
    <row r="1263" spans="1:9">
      <c r="A1263" s="161" t="s">
        <v>1571</v>
      </c>
      <c r="B1263" s="162">
        <v>0.89136865565798817</v>
      </c>
      <c r="C1263" s="163">
        <v>0</v>
      </c>
      <c r="D1263" s="163">
        <v>0</v>
      </c>
      <c r="E1263" s="162">
        <v>0.10863134434201191</v>
      </c>
      <c r="F1263" s="163">
        <v>0</v>
      </c>
      <c r="G1263" s="164">
        <v>0</v>
      </c>
      <c r="I1263" s="34"/>
    </row>
    <row r="1264" spans="1:9">
      <c r="A1264" s="161" t="s">
        <v>1572</v>
      </c>
      <c r="B1264" s="162">
        <v>0.37694810359863901</v>
      </c>
      <c r="C1264" s="163">
        <v>0.3857143385660492</v>
      </c>
      <c r="D1264" s="163">
        <v>1.7532469934820417E-2</v>
      </c>
      <c r="E1264" s="162">
        <v>5.8429200581143259E-2</v>
      </c>
      <c r="F1264" s="163">
        <v>0.1335524584711846</v>
      </c>
      <c r="G1264" s="164">
        <v>2.782342884816346E-2</v>
      </c>
      <c r="I1264" s="34"/>
    </row>
    <row r="1265" spans="1:9">
      <c r="A1265" s="161" t="s">
        <v>1573</v>
      </c>
      <c r="B1265" s="162">
        <v>0.37694810359863901</v>
      </c>
      <c r="C1265" s="163">
        <v>0.3857143385660492</v>
      </c>
      <c r="D1265" s="163">
        <v>1.7532469934820417E-2</v>
      </c>
      <c r="E1265" s="162">
        <v>5.8429200581143259E-2</v>
      </c>
      <c r="F1265" s="163">
        <v>0.1335524584711846</v>
      </c>
      <c r="G1265" s="164">
        <v>2.782342884816346E-2</v>
      </c>
      <c r="I1265" s="34"/>
    </row>
    <row r="1266" spans="1:9">
      <c r="A1266" s="161" t="s">
        <v>1574</v>
      </c>
      <c r="B1266" s="162">
        <v>0</v>
      </c>
      <c r="C1266" s="163">
        <v>0.98725389172748734</v>
      </c>
      <c r="D1266" s="163">
        <v>0</v>
      </c>
      <c r="E1266" s="162">
        <v>0</v>
      </c>
      <c r="F1266" s="163">
        <v>1.274610827251259E-2</v>
      </c>
      <c r="G1266" s="164">
        <v>0</v>
      </c>
      <c r="I1266" s="34"/>
    </row>
    <row r="1267" spans="1:9">
      <c r="A1267" s="161" t="s">
        <v>1575</v>
      </c>
      <c r="B1267" s="162">
        <v>0.37694810359863901</v>
      </c>
      <c r="C1267" s="163">
        <v>0.3857143385660492</v>
      </c>
      <c r="D1267" s="163">
        <v>1.7532469934820417E-2</v>
      </c>
      <c r="E1267" s="162">
        <v>5.8429200581143259E-2</v>
      </c>
      <c r="F1267" s="163">
        <v>0.1335524584711846</v>
      </c>
      <c r="G1267" s="164">
        <v>2.782342884816346E-2</v>
      </c>
      <c r="I1267" s="34"/>
    </row>
    <row r="1268" spans="1:9">
      <c r="A1268" s="161" t="s">
        <v>1576</v>
      </c>
      <c r="B1268" s="162">
        <v>0</v>
      </c>
      <c r="C1268" s="163">
        <v>0.46394497459696526</v>
      </c>
      <c r="D1268" s="163">
        <v>0</v>
      </c>
      <c r="E1268" s="162">
        <v>0</v>
      </c>
      <c r="F1268" s="163">
        <v>0.26802751270151737</v>
      </c>
      <c r="G1268" s="164">
        <v>0.26802751270151737</v>
      </c>
      <c r="I1268" s="34"/>
    </row>
    <row r="1269" spans="1:9">
      <c r="A1269" s="161" t="s">
        <v>1577</v>
      </c>
      <c r="B1269" s="162">
        <v>0.37694810359863901</v>
      </c>
      <c r="C1269" s="163">
        <v>0.3857143385660492</v>
      </c>
      <c r="D1269" s="163">
        <v>1.7532469934820417E-2</v>
      </c>
      <c r="E1269" s="162">
        <v>5.8429200581143259E-2</v>
      </c>
      <c r="F1269" s="163">
        <v>0.1335524584711846</v>
      </c>
      <c r="G1269" s="164">
        <v>2.782342884816346E-2</v>
      </c>
      <c r="I1269" s="34"/>
    </row>
    <row r="1270" spans="1:9">
      <c r="A1270" s="161" t="s">
        <v>1578</v>
      </c>
      <c r="B1270" s="162">
        <v>0.89412768352638017</v>
      </c>
      <c r="C1270" s="163">
        <v>0</v>
      </c>
      <c r="D1270" s="163">
        <v>0</v>
      </c>
      <c r="E1270" s="162">
        <v>0</v>
      </c>
      <c r="F1270" s="163">
        <v>0.10587231647361982</v>
      </c>
      <c r="G1270" s="164">
        <v>0</v>
      </c>
      <c r="I1270" s="34"/>
    </row>
    <row r="1271" spans="1:9">
      <c r="A1271" s="161" t="s">
        <v>1579</v>
      </c>
      <c r="B1271" s="162">
        <v>0</v>
      </c>
      <c r="C1271" s="163">
        <v>1</v>
      </c>
      <c r="D1271" s="163">
        <v>0</v>
      </c>
      <c r="E1271" s="162">
        <v>0</v>
      </c>
      <c r="F1271" s="163">
        <v>0</v>
      </c>
      <c r="G1271" s="164">
        <v>0</v>
      </c>
      <c r="I1271" s="34"/>
    </row>
    <row r="1272" spans="1:9">
      <c r="A1272" s="161" t="s">
        <v>1580</v>
      </c>
      <c r="B1272" s="162">
        <v>0.34555224841451315</v>
      </c>
      <c r="C1272" s="163">
        <v>0.34555224841451315</v>
      </c>
      <c r="D1272" s="163">
        <v>0</v>
      </c>
      <c r="E1272" s="162">
        <v>0</v>
      </c>
      <c r="F1272" s="163">
        <v>0.30889550317097358</v>
      </c>
      <c r="G1272" s="164">
        <v>0</v>
      </c>
      <c r="I1272" s="34"/>
    </row>
    <row r="1273" spans="1:9">
      <c r="A1273" s="161" t="s">
        <v>1581</v>
      </c>
      <c r="B1273" s="162">
        <v>0</v>
      </c>
      <c r="C1273" s="163">
        <v>0.82246337096715261</v>
      </c>
      <c r="D1273" s="163">
        <v>0</v>
      </c>
      <c r="E1273" s="162">
        <v>0</v>
      </c>
      <c r="F1273" s="163">
        <v>0.17753662903284739</v>
      </c>
      <c r="G1273" s="164">
        <v>0</v>
      </c>
      <c r="I1273" s="34"/>
    </row>
    <row r="1274" spans="1:9">
      <c r="A1274" s="161" t="s">
        <v>1582</v>
      </c>
      <c r="B1274" s="162">
        <v>0.37694810359863901</v>
      </c>
      <c r="C1274" s="163">
        <v>0.3857143385660492</v>
      </c>
      <c r="D1274" s="163">
        <v>1.7532469934820417E-2</v>
      </c>
      <c r="E1274" s="162">
        <v>5.8429200581143259E-2</v>
      </c>
      <c r="F1274" s="163">
        <v>0.1335524584711846</v>
      </c>
      <c r="G1274" s="164">
        <v>2.782342884816346E-2</v>
      </c>
      <c r="I1274" s="34"/>
    </row>
    <row r="1275" spans="1:9">
      <c r="A1275" s="161" t="s">
        <v>1583</v>
      </c>
      <c r="B1275" s="162">
        <v>0.37694810359863901</v>
      </c>
      <c r="C1275" s="163">
        <v>0.3857143385660492</v>
      </c>
      <c r="D1275" s="163">
        <v>1.7532469934820417E-2</v>
      </c>
      <c r="E1275" s="162">
        <v>5.8429200581143259E-2</v>
      </c>
      <c r="F1275" s="163">
        <v>0.1335524584711846</v>
      </c>
      <c r="G1275" s="164">
        <v>2.782342884816346E-2</v>
      </c>
      <c r="I1275" s="34"/>
    </row>
    <row r="1276" spans="1:9">
      <c r="A1276" s="161" t="s">
        <v>1584</v>
      </c>
      <c r="B1276" s="162">
        <v>0</v>
      </c>
      <c r="C1276" s="163">
        <v>0.93236661688840572</v>
      </c>
      <c r="D1276" s="163">
        <v>0</v>
      </c>
      <c r="E1276" s="162">
        <v>0</v>
      </c>
      <c r="F1276" s="163">
        <v>6.763338311159417E-2</v>
      </c>
      <c r="G1276" s="164">
        <v>0</v>
      </c>
      <c r="I1276" s="34"/>
    </row>
    <row r="1277" spans="1:9">
      <c r="A1277" s="161" t="s">
        <v>1585</v>
      </c>
      <c r="B1277" s="162">
        <v>0.37694810359863901</v>
      </c>
      <c r="C1277" s="163">
        <v>0.3857143385660492</v>
      </c>
      <c r="D1277" s="163">
        <v>1.7532469934820417E-2</v>
      </c>
      <c r="E1277" s="162">
        <v>5.8429200581143259E-2</v>
      </c>
      <c r="F1277" s="163">
        <v>0.1335524584711846</v>
      </c>
      <c r="G1277" s="164">
        <v>2.782342884816346E-2</v>
      </c>
      <c r="I1277" s="34"/>
    </row>
    <row r="1278" spans="1:9">
      <c r="A1278" s="161" t="s">
        <v>1586</v>
      </c>
      <c r="B1278" s="162">
        <v>0.13601641726787689</v>
      </c>
      <c r="C1278" s="163">
        <v>0.54406566907150755</v>
      </c>
      <c r="D1278" s="163">
        <v>0</v>
      </c>
      <c r="E1278" s="162">
        <v>0</v>
      </c>
      <c r="F1278" s="163">
        <v>0.15995895683030781</v>
      </c>
      <c r="G1278" s="164">
        <v>0.15995895683030781</v>
      </c>
      <c r="I1278" s="34"/>
    </row>
    <row r="1279" spans="1:9">
      <c r="A1279" s="161" t="s">
        <v>1587</v>
      </c>
      <c r="B1279" s="162">
        <v>0.23099804586036699</v>
      </c>
      <c r="C1279" s="163">
        <v>0.46199609172073397</v>
      </c>
      <c r="D1279" s="163">
        <v>0</v>
      </c>
      <c r="E1279" s="162">
        <v>0.10233528747296629</v>
      </c>
      <c r="F1279" s="163">
        <v>0.20467057494593258</v>
      </c>
      <c r="G1279" s="164">
        <v>0</v>
      </c>
      <c r="I1279" s="34"/>
    </row>
    <row r="1280" spans="1:9">
      <c r="A1280" s="161" t="s">
        <v>1588</v>
      </c>
      <c r="B1280" s="162">
        <v>0</v>
      </c>
      <c r="C1280" s="163">
        <v>0</v>
      </c>
      <c r="D1280" s="163">
        <v>0.68686868686868685</v>
      </c>
      <c r="E1280" s="162">
        <v>0</v>
      </c>
      <c r="F1280" s="163">
        <v>0</v>
      </c>
      <c r="G1280" s="164">
        <v>0.31313131313131309</v>
      </c>
      <c r="I1280" s="34"/>
    </row>
    <row r="1281" spans="1:9">
      <c r="A1281" s="161" t="s">
        <v>1589</v>
      </c>
      <c r="B1281" s="162">
        <v>3.9889610416993744E-2</v>
      </c>
      <c r="C1281" s="163">
        <v>0.31911688333594995</v>
      </c>
      <c r="D1281" s="163">
        <v>0.15955844166797498</v>
      </c>
      <c r="E1281" s="162">
        <v>0.17506729621057501</v>
      </c>
      <c r="F1281" s="163">
        <v>8.7533648105287507E-2</v>
      </c>
      <c r="G1281" s="164">
        <v>0.21883412026321877</v>
      </c>
      <c r="I1281" s="34"/>
    </row>
    <row r="1282" spans="1:9">
      <c r="A1282" s="161" t="s">
        <v>1590</v>
      </c>
      <c r="B1282" s="162">
        <v>3.9889610416993744E-2</v>
      </c>
      <c r="C1282" s="163">
        <v>0.31911688333594995</v>
      </c>
      <c r="D1282" s="163">
        <v>0.15955844166797498</v>
      </c>
      <c r="E1282" s="162">
        <v>0.17506729621057501</v>
      </c>
      <c r="F1282" s="163">
        <v>8.7533648105287507E-2</v>
      </c>
      <c r="G1282" s="164">
        <v>0.21883412026321877</v>
      </c>
      <c r="I1282" s="34"/>
    </row>
    <row r="1283" spans="1:9">
      <c r="A1283" s="161" t="s">
        <v>1591</v>
      </c>
      <c r="B1283" s="162">
        <v>0.55621509743429531</v>
      </c>
      <c r="C1283" s="163">
        <v>0</v>
      </c>
      <c r="D1283" s="163">
        <v>0</v>
      </c>
      <c r="E1283" s="162">
        <v>0.44378490256570463</v>
      </c>
      <c r="F1283" s="163">
        <v>0</v>
      </c>
      <c r="G1283" s="164">
        <v>0</v>
      </c>
      <c r="I1283" s="34"/>
    </row>
    <row r="1284" spans="1:9">
      <c r="A1284" s="161" t="s">
        <v>1592</v>
      </c>
      <c r="B1284" s="162">
        <v>0</v>
      </c>
      <c r="C1284" s="163">
        <v>0.17398896416847107</v>
      </c>
      <c r="D1284" s="163">
        <v>0.17398896416847107</v>
      </c>
      <c r="E1284" s="162">
        <v>0</v>
      </c>
      <c r="F1284" s="163">
        <v>0.32601103583152896</v>
      </c>
      <c r="G1284" s="164">
        <v>0.32601103583152896</v>
      </c>
      <c r="I1284" s="34"/>
    </row>
    <row r="1285" spans="1:9">
      <c r="A1285" s="161" t="s">
        <v>1593</v>
      </c>
      <c r="B1285" s="162">
        <v>3.9889610416993744E-2</v>
      </c>
      <c r="C1285" s="163">
        <v>0.31911688333594995</v>
      </c>
      <c r="D1285" s="163">
        <v>0.15955844166797498</v>
      </c>
      <c r="E1285" s="162">
        <v>0.17506729621057501</v>
      </c>
      <c r="F1285" s="163">
        <v>8.7533648105287507E-2</v>
      </c>
      <c r="G1285" s="164">
        <v>0.21883412026321877</v>
      </c>
      <c r="I1285" s="34"/>
    </row>
    <row r="1286" spans="1:9">
      <c r="A1286" s="161" t="s">
        <v>1594</v>
      </c>
      <c r="B1286" s="162">
        <v>0.37694810359863901</v>
      </c>
      <c r="C1286" s="163">
        <v>0.3857143385660492</v>
      </c>
      <c r="D1286" s="163">
        <v>1.7532469934820417E-2</v>
      </c>
      <c r="E1286" s="162">
        <v>5.8429200581143259E-2</v>
      </c>
      <c r="F1286" s="163">
        <v>0.1335524584711846</v>
      </c>
      <c r="G1286" s="164">
        <v>2.782342884816346E-2</v>
      </c>
      <c r="I1286" s="34"/>
    </row>
    <row r="1287" spans="1:9">
      <c r="A1287" s="161" t="s">
        <v>1595</v>
      </c>
      <c r="B1287" s="162">
        <v>1</v>
      </c>
      <c r="C1287" s="163">
        <v>0</v>
      </c>
      <c r="D1287" s="163">
        <v>0</v>
      </c>
      <c r="E1287" s="162">
        <v>0</v>
      </c>
      <c r="F1287" s="163">
        <v>0</v>
      </c>
      <c r="G1287" s="164">
        <v>0</v>
      </c>
      <c r="I1287" s="34"/>
    </row>
    <row r="1288" spans="1:9">
      <c r="A1288" s="161" t="s">
        <v>1596</v>
      </c>
      <c r="B1288" s="162">
        <v>0.84566350146798208</v>
      </c>
      <c r="C1288" s="163">
        <v>0</v>
      </c>
      <c r="D1288" s="163">
        <v>0</v>
      </c>
      <c r="E1288" s="162">
        <v>0</v>
      </c>
      <c r="F1288" s="163">
        <v>0.15433649853201786</v>
      </c>
      <c r="G1288" s="164">
        <v>0</v>
      </c>
      <c r="I1288" s="34"/>
    </row>
    <row r="1289" spans="1:9">
      <c r="A1289" s="161" t="s">
        <v>1597</v>
      </c>
      <c r="B1289" s="162">
        <v>0.9077390031114636</v>
      </c>
      <c r="C1289" s="163">
        <v>0</v>
      </c>
      <c r="D1289" s="163">
        <v>0</v>
      </c>
      <c r="E1289" s="162">
        <v>0</v>
      </c>
      <c r="F1289" s="163">
        <v>9.2260996888536409E-2</v>
      </c>
      <c r="G1289" s="164">
        <v>0</v>
      </c>
      <c r="I1289" s="34"/>
    </row>
    <row r="1290" spans="1:9">
      <c r="A1290" s="161" t="s">
        <v>1598</v>
      </c>
      <c r="B1290" s="162">
        <v>0.78275236554395244</v>
      </c>
      <c r="C1290" s="163">
        <v>0</v>
      </c>
      <c r="D1290" s="163">
        <v>0</v>
      </c>
      <c r="E1290" s="162">
        <v>0</v>
      </c>
      <c r="F1290" s="163">
        <v>0.21724763445604744</v>
      </c>
      <c r="G1290" s="164">
        <v>0</v>
      </c>
      <c r="I1290" s="34"/>
    </row>
    <row r="1291" spans="1:9">
      <c r="A1291" s="161" t="s">
        <v>1599</v>
      </c>
      <c r="B1291" s="162">
        <v>0.49598008627597773</v>
      </c>
      <c r="C1291" s="163">
        <v>0.33065339085065187</v>
      </c>
      <c r="D1291" s="163">
        <v>0</v>
      </c>
      <c r="E1291" s="162">
        <v>0</v>
      </c>
      <c r="F1291" s="163">
        <v>0.17336652287337037</v>
      </c>
      <c r="G1291" s="164">
        <v>0</v>
      </c>
      <c r="I1291" s="34"/>
    </row>
    <row r="1292" spans="1:9">
      <c r="A1292" s="161" t="s">
        <v>1600</v>
      </c>
      <c r="B1292" s="162">
        <v>0.12425531914893617</v>
      </c>
      <c r="C1292" s="163">
        <v>0.46808510638297873</v>
      </c>
      <c r="D1292" s="163">
        <v>0.4076595744680851</v>
      </c>
      <c r="E1292" s="162">
        <v>0</v>
      </c>
      <c r="F1292" s="163">
        <v>0</v>
      </c>
      <c r="G1292" s="164">
        <v>0</v>
      </c>
      <c r="I1292" s="34"/>
    </row>
    <row r="1293" spans="1:9">
      <c r="A1293" s="161" t="s">
        <v>1601</v>
      </c>
      <c r="B1293" s="162">
        <v>0.12425531914893617</v>
      </c>
      <c r="C1293" s="163">
        <v>0.46808510638297873</v>
      </c>
      <c r="D1293" s="163">
        <v>0.4076595744680851</v>
      </c>
      <c r="E1293" s="162">
        <v>0</v>
      </c>
      <c r="F1293" s="163">
        <v>0</v>
      </c>
      <c r="G1293" s="164">
        <v>0</v>
      </c>
      <c r="I1293" s="34"/>
    </row>
    <row r="1294" spans="1:9">
      <c r="A1294" s="161" t="s">
        <v>1602</v>
      </c>
      <c r="B1294" s="162">
        <v>0.12425531914893617</v>
      </c>
      <c r="C1294" s="163">
        <v>0.46808510638297873</v>
      </c>
      <c r="D1294" s="163">
        <v>0.4076595744680851</v>
      </c>
      <c r="E1294" s="162">
        <v>0</v>
      </c>
      <c r="F1294" s="163">
        <v>0</v>
      </c>
      <c r="G1294" s="164">
        <v>0</v>
      </c>
      <c r="I1294" s="34"/>
    </row>
    <row r="1295" spans="1:9">
      <c r="A1295" s="161" t="s">
        <v>1603</v>
      </c>
      <c r="B1295" s="162">
        <v>0.12425531914893617</v>
      </c>
      <c r="C1295" s="163">
        <v>0.46808510638297873</v>
      </c>
      <c r="D1295" s="163">
        <v>0.4076595744680851</v>
      </c>
      <c r="E1295" s="162">
        <v>0</v>
      </c>
      <c r="F1295" s="163">
        <v>0</v>
      </c>
      <c r="G1295" s="164">
        <v>0</v>
      </c>
      <c r="I1295" s="34"/>
    </row>
    <row r="1296" spans="1:9">
      <c r="A1296" s="161" t="s">
        <v>1604</v>
      </c>
      <c r="B1296" s="162">
        <v>0.12425531914893617</v>
      </c>
      <c r="C1296" s="163">
        <v>0.46808510638297873</v>
      </c>
      <c r="D1296" s="163">
        <v>0.4076595744680851</v>
      </c>
      <c r="E1296" s="162">
        <v>0</v>
      </c>
      <c r="F1296" s="163">
        <v>0</v>
      </c>
      <c r="G1296" s="164">
        <v>0</v>
      </c>
      <c r="I1296" s="34"/>
    </row>
    <row r="1297" spans="1:9">
      <c r="A1297" s="161" t="s">
        <v>1605</v>
      </c>
      <c r="B1297" s="162">
        <v>0.12425531914893617</v>
      </c>
      <c r="C1297" s="163">
        <v>0.46808510638297873</v>
      </c>
      <c r="D1297" s="163">
        <v>0.4076595744680851</v>
      </c>
      <c r="E1297" s="162">
        <v>0</v>
      </c>
      <c r="F1297" s="163">
        <v>0</v>
      </c>
      <c r="G1297" s="164">
        <v>0</v>
      </c>
      <c r="I1297" s="34"/>
    </row>
    <row r="1298" spans="1:9">
      <c r="A1298" s="161" t="s">
        <v>1606</v>
      </c>
      <c r="B1298" s="162">
        <v>0.12425531914893617</v>
      </c>
      <c r="C1298" s="163">
        <v>0.46808510638297873</v>
      </c>
      <c r="D1298" s="163">
        <v>0.4076595744680851</v>
      </c>
      <c r="E1298" s="162">
        <v>0</v>
      </c>
      <c r="F1298" s="163">
        <v>0</v>
      </c>
      <c r="G1298" s="164">
        <v>0</v>
      </c>
      <c r="I1298" s="34"/>
    </row>
    <row r="1299" spans="1:9">
      <c r="A1299" s="161" t="s">
        <v>1607</v>
      </c>
      <c r="B1299" s="162">
        <v>0.12425531914893617</v>
      </c>
      <c r="C1299" s="163">
        <v>0.46808510638297873</v>
      </c>
      <c r="D1299" s="163">
        <v>0.4076595744680851</v>
      </c>
      <c r="E1299" s="162">
        <v>0</v>
      </c>
      <c r="F1299" s="163">
        <v>0</v>
      </c>
      <c r="G1299" s="164">
        <v>0</v>
      </c>
      <c r="I1299" s="34"/>
    </row>
    <row r="1300" spans="1:9">
      <c r="A1300" s="161" t="s">
        <v>1608</v>
      </c>
      <c r="B1300" s="162">
        <v>0.12425531914893617</v>
      </c>
      <c r="C1300" s="163">
        <v>0.46808510638297873</v>
      </c>
      <c r="D1300" s="163">
        <v>0.4076595744680851</v>
      </c>
      <c r="E1300" s="162">
        <v>0</v>
      </c>
      <c r="F1300" s="163">
        <v>0</v>
      </c>
      <c r="G1300" s="164">
        <v>0</v>
      </c>
      <c r="I1300" s="34"/>
    </row>
    <row r="1301" spans="1:9">
      <c r="A1301" s="161" t="s">
        <v>1609</v>
      </c>
      <c r="B1301" s="162">
        <v>0.12425531914893617</v>
      </c>
      <c r="C1301" s="163">
        <v>0.46808510638297873</v>
      </c>
      <c r="D1301" s="163">
        <v>0.4076595744680851</v>
      </c>
      <c r="E1301" s="162">
        <v>0</v>
      </c>
      <c r="F1301" s="163">
        <v>0</v>
      </c>
      <c r="G1301" s="164">
        <v>0</v>
      </c>
      <c r="I1301" s="34"/>
    </row>
    <row r="1302" spans="1:9">
      <c r="A1302" s="161" t="s">
        <v>1610</v>
      </c>
      <c r="B1302" s="162">
        <v>0.12425531914893617</v>
      </c>
      <c r="C1302" s="163">
        <v>0.46808510638297873</v>
      </c>
      <c r="D1302" s="163">
        <v>0.4076595744680851</v>
      </c>
      <c r="E1302" s="162">
        <v>0</v>
      </c>
      <c r="F1302" s="163">
        <v>0</v>
      </c>
      <c r="G1302" s="164">
        <v>0</v>
      </c>
      <c r="I1302" s="34"/>
    </row>
    <row r="1303" spans="1:9">
      <c r="A1303" s="161" t="s">
        <v>1611</v>
      </c>
      <c r="B1303" s="162">
        <v>0.12425531914893617</v>
      </c>
      <c r="C1303" s="163">
        <v>0.46808510638297873</v>
      </c>
      <c r="D1303" s="163">
        <v>0.4076595744680851</v>
      </c>
      <c r="E1303" s="162">
        <v>0</v>
      </c>
      <c r="F1303" s="163">
        <v>0</v>
      </c>
      <c r="G1303" s="164">
        <v>0</v>
      </c>
      <c r="I1303" s="34"/>
    </row>
    <row r="1304" spans="1:9">
      <c r="A1304" s="161" t="s">
        <v>1612</v>
      </c>
      <c r="B1304" s="162">
        <v>0.12425531914893617</v>
      </c>
      <c r="C1304" s="163">
        <v>0.46808510638297873</v>
      </c>
      <c r="D1304" s="163">
        <v>0.4076595744680851</v>
      </c>
      <c r="E1304" s="162">
        <v>0</v>
      </c>
      <c r="F1304" s="163">
        <v>0</v>
      </c>
      <c r="G1304" s="164">
        <v>0</v>
      </c>
      <c r="I1304" s="34"/>
    </row>
    <row r="1305" spans="1:9">
      <c r="A1305" s="161" t="s">
        <v>1613</v>
      </c>
      <c r="B1305" s="162">
        <v>0.12425531914893617</v>
      </c>
      <c r="C1305" s="163">
        <v>0.46808510638297873</v>
      </c>
      <c r="D1305" s="163">
        <v>0.4076595744680851</v>
      </c>
      <c r="E1305" s="162">
        <v>0</v>
      </c>
      <c r="F1305" s="163">
        <v>0</v>
      </c>
      <c r="G1305" s="164">
        <v>0</v>
      </c>
      <c r="I1305" s="34"/>
    </row>
    <row r="1306" spans="1:9">
      <c r="A1306" s="161" t="s">
        <v>1614</v>
      </c>
      <c r="B1306" s="162">
        <v>0.12425531914893617</v>
      </c>
      <c r="C1306" s="163">
        <v>0.46808510638297873</v>
      </c>
      <c r="D1306" s="163">
        <v>0.4076595744680851</v>
      </c>
      <c r="E1306" s="162">
        <v>0</v>
      </c>
      <c r="F1306" s="163">
        <v>0</v>
      </c>
      <c r="G1306" s="164">
        <v>0</v>
      </c>
      <c r="I1306" s="34"/>
    </row>
    <row r="1307" spans="1:9">
      <c r="A1307" s="161" t="s">
        <v>1615</v>
      </c>
      <c r="B1307" s="162">
        <v>0.12425531914893617</v>
      </c>
      <c r="C1307" s="163">
        <v>0.46808510638297873</v>
      </c>
      <c r="D1307" s="163">
        <v>0.4076595744680851</v>
      </c>
      <c r="E1307" s="162">
        <v>0</v>
      </c>
      <c r="F1307" s="163">
        <v>0</v>
      </c>
      <c r="G1307" s="164">
        <v>0</v>
      </c>
      <c r="I1307" s="34"/>
    </row>
    <row r="1308" spans="1:9">
      <c r="A1308" s="161" t="s">
        <v>1616</v>
      </c>
      <c r="B1308" s="162">
        <v>0.12425531914893617</v>
      </c>
      <c r="C1308" s="163">
        <v>0.46808510638297873</v>
      </c>
      <c r="D1308" s="163">
        <v>0.4076595744680851</v>
      </c>
      <c r="E1308" s="162">
        <v>0</v>
      </c>
      <c r="F1308" s="163">
        <v>0</v>
      </c>
      <c r="G1308" s="164">
        <v>0</v>
      </c>
      <c r="I1308" s="34"/>
    </row>
    <row r="1309" spans="1:9">
      <c r="A1309" s="161" t="s">
        <v>1617</v>
      </c>
      <c r="B1309" s="162">
        <v>0.12425531914893617</v>
      </c>
      <c r="C1309" s="163">
        <v>0.46808510638297873</v>
      </c>
      <c r="D1309" s="163">
        <v>0.4076595744680851</v>
      </c>
      <c r="E1309" s="162">
        <v>0</v>
      </c>
      <c r="F1309" s="163">
        <v>0</v>
      </c>
      <c r="G1309" s="164">
        <v>0</v>
      </c>
      <c r="I1309" s="34"/>
    </row>
    <row r="1310" spans="1:9">
      <c r="A1310" s="161" t="s">
        <v>1618</v>
      </c>
      <c r="B1310" s="162">
        <v>0.12425531914893617</v>
      </c>
      <c r="C1310" s="163">
        <v>0.46808510638297873</v>
      </c>
      <c r="D1310" s="163">
        <v>0.4076595744680851</v>
      </c>
      <c r="E1310" s="162">
        <v>0</v>
      </c>
      <c r="F1310" s="163">
        <v>0</v>
      </c>
      <c r="G1310" s="164">
        <v>0</v>
      </c>
      <c r="I1310" s="34"/>
    </row>
    <row r="1311" spans="1:9">
      <c r="A1311" s="161" t="s">
        <v>1619</v>
      </c>
      <c r="B1311" s="162">
        <v>0.12425531914893617</v>
      </c>
      <c r="C1311" s="163">
        <v>0.46808510638297873</v>
      </c>
      <c r="D1311" s="163">
        <v>0.4076595744680851</v>
      </c>
      <c r="E1311" s="162">
        <v>0</v>
      </c>
      <c r="F1311" s="163">
        <v>0</v>
      </c>
      <c r="G1311" s="164">
        <v>0</v>
      </c>
      <c r="I1311" s="34"/>
    </row>
    <row r="1312" spans="1:9">
      <c r="A1312" s="161" t="s">
        <v>1620</v>
      </c>
      <c r="B1312" s="162">
        <v>0.12425531914893617</v>
      </c>
      <c r="C1312" s="163">
        <v>0.46808510638297873</v>
      </c>
      <c r="D1312" s="163">
        <v>0.4076595744680851</v>
      </c>
      <c r="E1312" s="162">
        <v>0</v>
      </c>
      <c r="F1312" s="163">
        <v>0</v>
      </c>
      <c r="G1312" s="164">
        <v>0</v>
      </c>
      <c r="I1312" s="34"/>
    </row>
    <row r="1313" spans="1:9">
      <c r="A1313" s="161" t="s">
        <v>1621</v>
      </c>
      <c r="B1313" s="162">
        <v>0.12425531914893617</v>
      </c>
      <c r="C1313" s="163">
        <v>0.46808510638297873</v>
      </c>
      <c r="D1313" s="163">
        <v>0.4076595744680851</v>
      </c>
      <c r="E1313" s="162">
        <v>0</v>
      </c>
      <c r="F1313" s="163">
        <v>0</v>
      </c>
      <c r="G1313" s="164">
        <v>0</v>
      </c>
      <c r="I1313" s="34"/>
    </row>
    <row r="1314" spans="1:9">
      <c r="A1314" s="161" t="s">
        <v>1622</v>
      </c>
      <c r="B1314" s="162">
        <v>0.12425531914893617</v>
      </c>
      <c r="C1314" s="163">
        <v>0.46808510638297873</v>
      </c>
      <c r="D1314" s="163">
        <v>0.4076595744680851</v>
      </c>
      <c r="E1314" s="162">
        <v>0</v>
      </c>
      <c r="F1314" s="163">
        <v>0</v>
      </c>
      <c r="G1314" s="164">
        <v>0</v>
      </c>
      <c r="I1314" s="34"/>
    </row>
    <row r="1315" spans="1:9">
      <c r="A1315" s="161" t="s">
        <v>1623</v>
      </c>
      <c r="B1315" s="162">
        <v>0.12425531914893617</v>
      </c>
      <c r="C1315" s="163">
        <v>0.46808510638297873</v>
      </c>
      <c r="D1315" s="163">
        <v>0.4076595744680851</v>
      </c>
      <c r="E1315" s="162">
        <v>0</v>
      </c>
      <c r="F1315" s="163">
        <v>0</v>
      </c>
      <c r="G1315" s="164">
        <v>0</v>
      </c>
      <c r="I1315" s="34"/>
    </row>
    <row r="1316" spans="1:9">
      <c r="A1316" s="161" t="s">
        <v>1624</v>
      </c>
      <c r="B1316" s="162">
        <v>0.12425531914893617</v>
      </c>
      <c r="C1316" s="163">
        <v>0.46808510638297873</v>
      </c>
      <c r="D1316" s="163">
        <v>0.4076595744680851</v>
      </c>
      <c r="E1316" s="162">
        <v>0</v>
      </c>
      <c r="F1316" s="163">
        <v>0</v>
      </c>
      <c r="G1316" s="164">
        <v>0</v>
      </c>
      <c r="I1316" s="34"/>
    </row>
    <row r="1317" spans="1:9">
      <c r="A1317" s="161" t="s">
        <v>1625</v>
      </c>
      <c r="B1317" s="162">
        <v>0.12425531914893617</v>
      </c>
      <c r="C1317" s="163">
        <v>0.46808510638297873</v>
      </c>
      <c r="D1317" s="163">
        <v>0.4076595744680851</v>
      </c>
      <c r="E1317" s="162">
        <v>0</v>
      </c>
      <c r="F1317" s="163">
        <v>0</v>
      </c>
      <c r="G1317" s="164">
        <v>0</v>
      </c>
      <c r="I1317" s="34"/>
    </row>
    <row r="1318" spans="1:9">
      <c r="A1318" s="161" t="s">
        <v>1626</v>
      </c>
      <c r="B1318" s="162">
        <v>0.12425531914893617</v>
      </c>
      <c r="C1318" s="163">
        <v>0.46808510638297873</v>
      </c>
      <c r="D1318" s="163">
        <v>0.4076595744680851</v>
      </c>
      <c r="E1318" s="162">
        <v>0</v>
      </c>
      <c r="F1318" s="163">
        <v>0</v>
      </c>
      <c r="G1318" s="164">
        <v>0</v>
      </c>
      <c r="I1318" s="34"/>
    </row>
    <row r="1319" spans="1:9">
      <c r="A1319" s="161" t="s">
        <v>1627</v>
      </c>
      <c r="B1319" s="162">
        <v>0.12425531914893617</v>
      </c>
      <c r="C1319" s="163">
        <v>0.46808510638297873</v>
      </c>
      <c r="D1319" s="163">
        <v>0.4076595744680851</v>
      </c>
      <c r="E1319" s="162">
        <v>0</v>
      </c>
      <c r="F1319" s="163">
        <v>0</v>
      </c>
      <c r="G1319" s="164">
        <v>0</v>
      </c>
      <c r="I1319" s="34"/>
    </row>
    <row r="1320" spans="1:9">
      <c r="A1320" s="161" t="s">
        <v>1628</v>
      </c>
      <c r="B1320" s="162">
        <v>0.12425531914893617</v>
      </c>
      <c r="C1320" s="163">
        <v>0.46808510638297873</v>
      </c>
      <c r="D1320" s="163">
        <v>0.4076595744680851</v>
      </c>
      <c r="E1320" s="162">
        <v>0</v>
      </c>
      <c r="F1320" s="163">
        <v>0</v>
      </c>
      <c r="G1320" s="164">
        <v>0</v>
      </c>
      <c r="I1320" s="34"/>
    </row>
    <row r="1321" spans="1:9">
      <c r="A1321" s="161" t="s">
        <v>1629</v>
      </c>
      <c r="B1321" s="162">
        <v>0.12425531914893617</v>
      </c>
      <c r="C1321" s="163">
        <v>0.46808510638297873</v>
      </c>
      <c r="D1321" s="163">
        <v>0.4076595744680851</v>
      </c>
      <c r="E1321" s="162">
        <v>0</v>
      </c>
      <c r="F1321" s="163">
        <v>0</v>
      </c>
      <c r="G1321" s="164">
        <v>0</v>
      </c>
      <c r="I1321" s="34"/>
    </row>
    <row r="1322" spans="1:9">
      <c r="A1322" s="161" t="s">
        <v>1630</v>
      </c>
      <c r="B1322" s="162">
        <v>0.12425531914893617</v>
      </c>
      <c r="C1322" s="163">
        <v>0.46808510638297873</v>
      </c>
      <c r="D1322" s="163">
        <v>0.4076595744680851</v>
      </c>
      <c r="E1322" s="162">
        <v>0</v>
      </c>
      <c r="F1322" s="163">
        <v>0</v>
      </c>
      <c r="G1322" s="164">
        <v>0</v>
      </c>
      <c r="I1322" s="34"/>
    </row>
    <row r="1323" spans="1:9">
      <c r="A1323" s="161" t="s">
        <v>1631</v>
      </c>
      <c r="B1323" s="162">
        <v>0.12425531914893617</v>
      </c>
      <c r="C1323" s="163">
        <v>0.46808510638297873</v>
      </c>
      <c r="D1323" s="163">
        <v>0.4076595744680851</v>
      </c>
      <c r="E1323" s="162">
        <v>0</v>
      </c>
      <c r="F1323" s="163">
        <v>0</v>
      </c>
      <c r="G1323" s="164">
        <v>0</v>
      </c>
      <c r="I1323" s="34"/>
    </row>
    <row r="1324" spans="1:9">
      <c r="A1324" s="161" t="s">
        <v>1632</v>
      </c>
      <c r="B1324" s="162">
        <v>0.12425531914893617</v>
      </c>
      <c r="C1324" s="163">
        <v>0.46808510638297873</v>
      </c>
      <c r="D1324" s="163">
        <v>0.4076595744680851</v>
      </c>
      <c r="E1324" s="162">
        <v>0</v>
      </c>
      <c r="F1324" s="163">
        <v>0</v>
      </c>
      <c r="G1324" s="164">
        <v>0</v>
      </c>
      <c r="I1324" s="34"/>
    </row>
    <row r="1325" spans="1:9">
      <c r="A1325" s="161" t="s">
        <v>1633</v>
      </c>
      <c r="B1325" s="162">
        <v>0.12425531914893617</v>
      </c>
      <c r="C1325" s="163">
        <v>0.46808510638297873</v>
      </c>
      <c r="D1325" s="163">
        <v>0.4076595744680851</v>
      </c>
      <c r="E1325" s="162">
        <v>0</v>
      </c>
      <c r="F1325" s="163">
        <v>0</v>
      </c>
      <c r="G1325" s="164">
        <v>0</v>
      </c>
      <c r="I1325" s="34"/>
    </row>
    <row r="1326" spans="1:9">
      <c r="A1326" s="161" t="s">
        <v>1634</v>
      </c>
      <c r="B1326" s="162">
        <v>0.12425531914893617</v>
      </c>
      <c r="C1326" s="163">
        <v>0.46808510638297873</v>
      </c>
      <c r="D1326" s="163">
        <v>0.4076595744680851</v>
      </c>
      <c r="E1326" s="162">
        <v>0</v>
      </c>
      <c r="F1326" s="163">
        <v>0</v>
      </c>
      <c r="G1326" s="164">
        <v>0</v>
      </c>
      <c r="I1326" s="34"/>
    </row>
    <row r="1327" spans="1:9">
      <c r="A1327" s="161" t="s">
        <v>1635</v>
      </c>
      <c r="B1327" s="162">
        <v>0.12425531914893617</v>
      </c>
      <c r="C1327" s="163">
        <v>0.46808510638297873</v>
      </c>
      <c r="D1327" s="163">
        <v>0.4076595744680851</v>
      </c>
      <c r="E1327" s="162">
        <v>0</v>
      </c>
      <c r="F1327" s="163">
        <v>0</v>
      </c>
      <c r="G1327" s="164">
        <v>0</v>
      </c>
      <c r="I1327" s="34"/>
    </row>
    <row r="1328" spans="1:9">
      <c r="A1328" s="161" t="s">
        <v>1636</v>
      </c>
      <c r="B1328" s="162">
        <v>0.12425531914893617</v>
      </c>
      <c r="C1328" s="163">
        <v>0.46808510638297873</v>
      </c>
      <c r="D1328" s="163">
        <v>0.4076595744680851</v>
      </c>
      <c r="E1328" s="162">
        <v>0</v>
      </c>
      <c r="F1328" s="163">
        <v>0</v>
      </c>
      <c r="G1328" s="164">
        <v>0</v>
      </c>
      <c r="I1328" s="34"/>
    </row>
    <row r="1329" spans="1:9">
      <c r="A1329" s="161" t="s">
        <v>1637</v>
      </c>
      <c r="B1329" s="162">
        <v>0.12425531914893617</v>
      </c>
      <c r="C1329" s="163">
        <v>0.46808510638297873</v>
      </c>
      <c r="D1329" s="163">
        <v>0.4076595744680851</v>
      </c>
      <c r="E1329" s="162">
        <v>0</v>
      </c>
      <c r="F1329" s="163">
        <v>0</v>
      </c>
      <c r="G1329" s="164">
        <v>0</v>
      </c>
      <c r="I1329" s="34"/>
    </row>
    <row r="1330" spans="1:9">
      <c r="A1330" s="161" t="s">
        <v>1638</v>
      </c>
      <c r="B1330" s="162">
        <v>0.12425531914893617</v>
      </c>
      <c r="C1330" s="163">
        <v>0.46808510638297873</v>
      </c>
      <c r="D1330" s="163">
        <v>0.4076595744680851</v>
      </c>
      <c r="E1330" s="162">
        <v>0</v>
      </c>
      <c r="F1330" s="163">
        <v>0</v>
      </c>
      <c r="G1330" s="164">
        <v>0</v>
      </c>
      <c r="I1330" s="34"/>
    </row>
    <row r="1331" spans="1:9">
      <c r="A1331" s="161" t="s">
        <v>1639</v>
      </c>
      <c r="B1331" s="162">
        <v>0.12425531914893617</v>
      </c>
      <c r="C1331" s="163">
        <v>0.46808510638297873</v>
      </c>
      <c r="D1331" s="163">
        <v>0.4076595744680851</v>
      </c>
      <c r="E1331" s="162">
        <v>0</v>
      </c>
      <c r="F1331" s="163">
        <v>0</v>
      </c>
      <c r="G1331" s="164">
        <v>0</v>
      </c>
      <c r="I1331" s="34"/>
    </row>
    <row r="1332" spans="1:9">
      <c r="A1332" s="161" t="s">
        <v>1640</v>
      </c>
      <c r="B1332" s="162">
        <v>0.12425531914893617</v>
      </c>
      <c r="C1332" s="163">
        <v>0.46808510638297873</v>
      </c>
      <c r="D1332" s="163">
        <v>0.4076595744680851</v>
      </c>
      <c r="E1332" s="162">
        <v>0</v>
      </c>
      <c r="F1332" s="163">
        <v>0</v>
      </c>
      <c r="G1332" s="164">
        <v>0</v>
      </c>
      <c r="I1332" s="34"/>
    </row>
    <row r="1333" spans="1:9">
      <c r="A1333" s="161" t="s">
        <v>1641</v>
      </c>
      <c r="B1333" s="162">
        <v>0.12425531914893617</v>
      </c>
      <c r="C1333" s="163">
        <v>0.46808510638297873</v>
      </c>
      <c r="D1333" s="163">
        <v>0.4076595744680851</v>
      </c>
      <c r="E1333" s="162">
        <v>0</v>
      </c>
      <c r="F1333" s="163">
        <v>0</v>
      </c>
      <c r="G1333" s="164">
        <v>0</v>
      </c>
      <c r="I1333" s="34"/>
    </row>
    <row r="1334" spans="1:9">
      <c r="A1334" s="161" t="s">
        <v>1642</v>
      </c>
      <c r="B1334" s="162">
        <v>0.12425531914893617</v>
      </c>
      <c r="C1334" s="163">
        <v>0.46808510638297873</v>
      </c>
      <c r="D1334" s="163">
        <v>0.4076595744680851</v>
      </c>
      <c r="E1334" s="162">
        <v>0</v>
      </c>
      <c r="F1334" s="163">
        <v>0</v>
      </c>
      <c r="G1334" s="164">
        <v>0</v>
      </c>
      <c r="I1334" s="34"/>
    </row>
    <row r="1335" spans="1:9">
      <c r="A1335" s="161" t="s">
        <v>1643</v>
      </c>
      <c r="B1335" s="162">
        <v>0.12425531914893617</v>
      </c>
      <c r="C1335" s="163">
        <v>0.46808510638297873</v>
      </c>
      <c r="D1335" s="163">
        <v>0.4076595744680851</v>
      </c>
      <c r="E1335" s="162">
        <v>0</v>
      </c>
      <c r="F1335" s="163">
        <v>0</v>
      </c>
      <c r="G1335" s="164">
        <v>0</v>
      </c>
      <c r="I1335" s="34"/>
    </row>
    <row r="1336" spans="1:9">
      <c r="A1336" s="161" t="s">
        <v>1644</v>
      </c>
      <c r="B1336" s="162">
        <v>0.12425531914893617</v>
      </c>
      <c r="C1336" s="163">
        <v>0.46808510638297873</v>
      </c>
      <c r="D1336" s="163">
        <v>0.4076595744680851</v>
      </c>
      <c r="E1336" s="162">
        <v>0</v>
      </c>
      <c r="F1336" s="163">
        <v>0</v>
      </c>
      <c r="G1336" s="164">
        <v>0</v>
      </c>
      <c r="I1336" s="34"/>
    </row>
    <row r="1337" spans="1:9">
      <c r="A1337" s="161" t="s">
        <v>1645</v>
      </c>
      <c r="B1337" s="162">
        <v>0.12425531914893617</v>
      </c>
      <c r="C1337" s="163">
        <v>0.46808510638297873</v>
      </c>
      <c r="D1337" s="163">
        <v>0.4076595744680851</v>
      </c>
      <c r="E1337" s="162">
        <v>0</v>
      </c>
      <c r="F1337" s="163">
        <v>0</v>
      </c>
      <c r="G1337" s="164">
        <v>0</v>
      </c>
      <c r="I1337" s="34"/>
    </row>
    <row r="1338" spans="1:9">
      <c r="A1338" s="161" t="s">
        <v>1646</v>
      </c>
      <c r="B1338" s="162">
        <v>0.12425531914893617</v>
      </c>
      <c r="C1338" s="163">
        <v>0.46808510638297873</v>
      </c>
      <c r="D1338" s="163">
        <v>0.4076595744680851</v>
      </c>
      <c r="E1338" s="162">
        <v>0</v>
      </c>
      <c r="F1338" s="163">
        <v>0</v>
      </c>
      <c r="G1338" s="164">
        <v>0</v>
      </c>
      <c r="I1338" s="34"/>
    </row>
    <row r="1339" spans="1:9">
      <c r="A1339" s="161" t="s">
        <v>1647</v>
      </c>
      <c r="B1339" s="162">
        <v>0.12425531914893617</v>
      </c>
      <c r="C1339" s="163">
        <v>0.46808510638297873</v>
      </c>
      <c r="D1339" s="163">
        <v>0.4076595744680851</v>
      </c>
      <c r="E1339" s="162">
        <v>0</v>
      </c>
      <c r="F1339" s="163">
        <v>0</v>
      </c>
      <c r="G1339" s="164">
        <v>0</v>
      </c>
      <c r="I1339" s="34"/>
    </row>
    <row r="1340" spans="1:9">
      <c r="A1340" s="161" t="s">
        <v>1648</v>
      </c>
      <c r="B1340" s="162">
        <v>0.12425531914893617</v>
      </c>
      <c r="C1340" s="163">
        <v>0.46808510638297873</v>
      </c>
      <c r="D1340" s="163">
        <v>0.4076595744680851</v>
      </c>
      <c r="E1340" s="162">
        <v>0</v>
      </c>
      <c r="F1340" s="163">
        <v>0</v>
      </c>
      <c r="G1340" s="164">
        <v>0</v>
      </c>
      <c r="I1340" s="34"/>
    </row>
    <row r="1341" spans="1:9">
      <c r="A1341" s="161" t="s">
        <v>1649</v>
      </c>
      <c r="B1341" s="162">
        <v>0.12425531914893617</v>
      </c>
      <c r="C1341" s="163">
        <v>0.46808510638297873</v>
      </c>
      <c r="D1341" s="163">
        <v>0.4076595744680851</v>
      </c>
      <c r="E1341" s="162">
        <v>0</v>
      </c>
      <c r="F1341" s="163">
        <v>0</v>
      </c>
      <c r="G1341" s="164">
        <v>0</v>
      </c>
      <c r="I1341" s="34"/>
    </row>
    <row r="1342" spans="1:9">
      <c r="A1342" s="161" t="s">
        <v>1650</v>
      </c>
      <c r="B1342" s="162">
        <v>0.12425531914893617</v>
      </c>
      <c r="C1342" s="163">
        <v>0.46808510638297873</v>
      </c>
      <c r="D1342" s="163">
        <v>0.4076595744680851</v>
      </c>
      <c r="E1342" s="162">
        <v>0</v>
      </c>
      <c r="F1342" s="163">
        <v>0</v>
      </c>
      <c r="G1342" s="164">
        <v>0</v>
      </c>
      <c r="I1342" s="34"/>
    </row>
    <row r="1343" spans="1:9">
      <c r="A1343" s="161" t="s">
        <v>1651</v>
      </c>
      <c r="B1343" s="162">
        <v>0.12425531914893617</v>
      </c>
      <c r="C1343" s="163">
        <v>0.46808510638297873</v>
      </c>
      <c r="D1343" s="163">
        <v>0.4076595744680851</v>
      </c>
      <c r="E1343" s="162">
        <v>0</v>
      </c>
      <c r="F1343" s="163">
        <v>0</v>
      </c>
      <c r="G1343" s="164">
        <v>0</v>
      </c>
      <c r="I1343" s="34"/>
    </row>
    <row r="1344" spans="1:9">
      <c r="A1344" s="161" t="s">
        <v>1652</v>
      </c>
      <c r="B1344" s="162">
        <v>0.12425531914893617</v>
      </c>
      <c r="C1344" s="163">
        <v>0.46808510638297873</v>
      </c>
      <c r="D1344" s="163">
        <v>0.4076595744680851</v>
      </c>
      <c r="E1344" s="162">
        <v>0</v>
      </c>
      <c r="F1344" s="163">
        <v>0</v>
      </c>
      <c r="G1344" s="164">
        <v>0</v>
      </c>
      <c r="I1344" s="34"/>
    </row>
    <row r="1345" spans="1:9">
      <c r="A1345" s="161" t="s">
        <v>1653</v>
      </c>
      <c r="B1345" s="162">
        <v>0.12425531914893617</v>
      </c>
      <c r="C1345" s="163">
        <v>0.46808510638297873</v>
      </c>
      <c r="D1345" s="163">
        <v>0.4076595744680851</v>
      </c>
      <c r="E1345" s="162">
        <v>0</v>
      </c>
      <c r="F1345" s="163">
        <v>0</v>
      </c>
      <c r="G1345" s="164">
        <v>0</v>
      </c>
      <c r="I1345" s="34"/>
    </row>
    <row r="1346" spans="1:9">
      <c r="A1346" s="161" t="s">
        <v>1654</v>
      </c>
      <c r="B1346" s="162">
        <v>0.12425531914893617</v>
      </c>
      <c r="C1346" s="163">
        <v>0.46808510638297873</v>
      </c>
      <c r="D1346" s="163">
        <v>0.4076595744680851</v>
      </c>
      <c r="E1346" s="162">
        <v>0</v>
      </c>
      <c r="F1346" s="163">
        <v>0</v>
      </c>
      <c r="G1346" s="164">
        <v>0</v>
      </c>
      <c r="I1346" s="34"/>
    </row>
    <row r="1347" spans="1:9">
      <c r="A1347" s="161" t="s">
        <v>1655</v>
      </c>
      <c r="B1347" s="162">
        <v>0.12425531914893617</v>
      </c>
      <c r="C1347" s="163">
        <v>0.46808510638297873</v>
      </c>
      <c r="D1347" s="163">
        <v>0.4076595744680851</v>
      </c>
      <c r="E1347" s="162">
        <v>0</v>
      </c>
      <c r="F1347" s="163">
        <v>0</v>
      </c>
      <c r="G1347" s="164">
        <v>0</v>
      </c>
      <c r="I1347" s="34"/>
    </row>
    <row r="1348" spans="1:9">
      <c r="A1348" s="161" t="s">
        <v>1656</v>
      </c>
      <c r="B1348" s="162">
        <v>0.12425531914893617</v>
      </c>
      <c r="C1348" s="163">
        <v>0.46808510638297873</v>
      </c>
      <c r="D1348" s="163">
        <v>0.4076595744680851</v>
      </c>
      <c r="E1348" s="162">
        <v>0</v>
      </c>
      <c r="F1348" s="163">
        <v>0</v>
      </c>
      <c r="G1348" s="164">
        <v>0</v>
      </c>
      <c r="I1348" s="34"/>
    </row>
    <row r="1349" spans="1:9">
      <c r="A1349" s="161" t="s">
        <v>1657</v>
      </c>
      <c r="B1349" s="162">
        <v>0.12425531914893617</v>
      </c>
      <c r="C1349" s="163">
        <v>0.46808510638297873</v>
      </c>
      <c r="D1349" s="163">
        <v>0.4076595744680851</v>
      </c>
      <c r="E1349" s="162">
        <v>0</v>
      </c>
      <c r="F1349" s="163">
        <v>0</v>
      </c>
      <c r="G1349" s="164">
        <v>0</v>
      </c>
      <c r="I1349" s="34"/>
    </row>
    <row r="1350" spans="1:9">
      <c r="A1350" s="161" t="s">
        <v>1658</v>
      </c>
      <c r="B1350" s="162">
        <v>0.12425531914893617</v>
      </c>
      <c r="C1350" s="163">
        <v>0.46808510638297873</v>
      </c>
      <c r="D1350" s="163">
        <v>0.4076595744680851</v>
      </c>
      <c r="E1350" s="162">
        <v>0</v>
      </c>
      <c r="F1350" s="163">
        <v>0</v>
      </c>
      <c r="G1350" s="164">
        <v>0</v>
      </c>
      <c r="I1350" s="34"/>
    </row>
    <row r="1351" spans="1:9">
      <c r="A1351" s="161" t="s">
        <v>1659</v>
      </c>
      <c r="B1351" s="162">
        <v>0.12425531914893617</v>
      </c>
      <c r="C1351" s="163">
        <v>0.46808510638297873</v>
      </c>
      <c r="D1351" s="163">
        <v>0.4076595744680851</v>
      </c>
      <c r="E1351" s="162">
        <v>0</v>
      </c>
      <c r="F1351" s="163">
        <v>0</v>
      </c>
      <c r="G1351" s="164">
        <v>0</v>
      </c>
      <c r="I1351" s="34"/>
    </row>
    <row r="1352" spans="1:9">
      <c r="A1352" s="161" t="s">
        <v>1660</v>
      </c>
      <c r="B1352" s="162">
        <v>0.12425531914893617</v>
      </c>
      <c r="C1352" s="163">
        <v>0.46808510638297873</v>
      </c>
      <c r="D1352" s="163">
        <v>0.4076595744680851</v>
      </c>
      <c r="E1352" s="162">
        <v>0</v>
      </c>
      <c r="F1352" s="163">
        <v>0</v>
      </c>
      <c r="G1352" s="164">
        <v>0</v>
      </c>
      <c r="I1352" s="34"/>
    </row>
    <row r="1353" spans="1:9">
      <c r="A1353" s="161" t="s">
        <v>1661</v>
      </c>
      <c r="B1353" s="162">
        <v>0.12425531914893617</v>
      </c>
      <c r="C1353" s="163">
        <v>0.46808510638297873</v>
      </c>
      <c r="D1353" s="163">
        <v>0.4076595744680851</v>
      </c>
      <c r="E1353" s="162">
        <v>0</v>
      </c>
      <c r="F1353" s="163">
        <v>0</v>
      </c>
      <c r="G1353" s="164">
        <v>0</v>
      </c>
      <c r="I1353" s="34"/>
    </row>
    <row r="1354" spans="1:9">
      <c r="A1354" s="161" t="s">
        <v>1662</v>
      </c>
      <c r="B1354" s="162">
        <v>0.12425531914893617</v>
      </c>
      <c r="C1354" s="163">
        <v>0.46808510638297873</v>
      </c>
      <c r="D1354" s="163">
        <v>0.4076595744680851</v>
      </c>
      <c r="E1354" s="162">
        <v>0</v>
      </c>
      <c r="F1354" s="163">
        <v>0</v>
      </c>
      <c r="G1354" s="164">
        <v>0</v>
      </c>
      <c r="I1354" s="34"/>
    </row>
    <row r="1355" spans="1:9">
      <c r="A1355" s="161" t="s">
        <v>1663</v>
      </c>
      <c r="B1355" s="162">
        <v>0.12425531914893617</v>
      </c>
      <c r="C1355" s="163">
        <v>0.46808510638297873</v>
      </c>
      <c r="D1355" s="163">
        <v>0.4076595744680851</v>
      </c>
      <c r="E1355" s="162">
        <v>0</v>
      </c>
      <c r="F1355" s="163">
        <v>0</v>
      </c>
      <c r="G1355" s="164">
        <v>0</v>
      </c>
      <c r="I1355" s="34"/>
    </row>
    <row r="1356" spans="1:9">
      <c r="A1356" s="161" t="s">
        <v>1664</v>
      </c>
      <c r="B1356" s="162">
        <v>0.12425531914893617</v>
      </c>
      <c r="C1356" s="163">
        <v>0.46808510638297873</v>
      </c>
      <c r="D1356" s="163">
        <v>0.4076595744680851</v>
      </c>
      <c r="E1356" s="162">
        <v>0</v>
      </c>
      <c r="F1356" s="163">
        <v>0</v>
      </c>
      <c r="G1356" s="164">
        <v>0</v>
      </c>
      <c r="I1356" s="34"/>
    </row>
    <row r="1357" spans="1:9">
      <c r="A1357" s="161" t="s">
        <v>1665</v>
      </c>
      <c r="B1357" s="162">
        <v>0.12425531914893617</v>
      </c>
      <c r="C1357" s="163">
        <v>0.46808510638297873</v>
      </c>
      <c r="D1357" s="163">
        <v>0.4076595744680851</v>
      </c>
      <c r="E1357" s="162">
        <v>0</v>
      </c>
      <c r="F1357" s="163">
        <v>0</v>
      </c>
      <c r="G1357" s="164">
        <v>0</v>
      </c>
      <c r="I1357" s="34"/>
    </row>
    <row r="1358" spans="1:9">
      <c r="A1358" s="161" t="s">
        <v>1666</v>
      </c>
      <c r="B1358" s="162">
        <v>0.12425531914893617</v>
      </c>
      <c r="C1358" s="163">
        <v>0.46808510638297873</v>
      </c>
      <c r="D1358" s="163">
        <v>0.4076595744680851</v>
      </c>
      <c r="E1358" s="162">
        <v>0</v>
      </c>
      <c r="F1358" s="163">
        <v>0</v>
      </c>
      <c r="G1358" s="164">
        <v>0</v>
      </c>
      <c r="I1358" s="34"/>
    </row>
    <row r="1359" spans="1:9">
      <c r="A1359" s="161" t="s">
        <v>1667</v>
      </c>
      <c r="B1359" s="162">
        <v>0.12425531914893617</v>
      </c>
      <c r="C1359" s="163">
        <v>0.46808510638297873</v>
      </c>
      <c r="D1359" s="163">
        <v>0.4076595744680851</v>
      </c>
      <c r="E1359" s="162">
        <v>0</v>
      </c>
      <c r="F1359" s="163">
        <v>0</v>
      </c>
      <c r="G1359" s="164">
        <v>0</v>
      </c>
      <c r="I1359" s="34"/>
    </row>
    <row r="1360" spans="1:9">
      <c r="A1360" s="161" t="s">
        <v>1668</v>
      </c>
      <c r="B1360" s="162">
        <v>0.12425531914893617</v>
      </c>
      <c r="C1360" s="163">
        <v>0.46808510638297873</v>
      </c>
      <c r="D1360" s="163">
        <v>0.4076595744680851</v>
      </c>
      <c r="E1360" s="162">
        <v>0</v>
      </c>
      <c r="F1360" s="163">
        <v>0</v>
      </c>
      <c r="G1360" s="164">
        <v>0</v>
      </c>
      <c r="I1360" s="34"/>
    </row>
    <row r="1361" spans="1:9">
      <c r="A1361" s="161" t="s">
        <v>1669</v>
      </c>
      <c r="B1361" s="162">
        <v>0.12425531914893617</v>
      </c>
      <c r="C1361" s="163">
        <v>0.46808510638297873</v>
      </c>
      <c r="D1361" s="163">
        <v>0.4076595744680851</v>
      </c>
      <c r="E1361" s="162">
        <v>0</v>
      </c>
      <c r="F1361" s="163">
        <v>0</v>
      </c>
      <c r="G1361" s="164">
        <v>0</v>
      </c>
      <c r="I1361" s="34"/>
    </row>
    <row r="1362" spans="1:9">
      <c r="A1362" s="161" t="s">
        <v>1670</v>
      </c>
      <c r="B1362" s="162">
        <v>0.12425531914893617</v>
      </c>
      <c r="C1362" s="163">
        <v>0.46808510638297873</v>
      </c>
      <c r="D1362" s="163">
        <v>0.4076595744680851</v>
      </c>
      <c r="E1362" s="162">
        <v>0</v>
      </c>
      <c r="F1362" s="163">
        <v>0</v>
      </c>
      <c r="G1362" s="164">
        <v>0</v>
      </c>
      <c r="I1362" s="34"/>
    </row>
    <row r="1363" spans="1:9">
      <c r="A1363" s="161" t="s">
        <v>1671</v>
      </c>
      <c r="B1363" s="162">
        <v>0.12425531914893617</v>
      </c>
      <c r="C1363" s="163">
        <v>0.46808510638297873</v>
      </c>
      <c r="D1363" s="163">
        <v>0.4076595744680851</v>
      </c>
      <c r="E1363" s="162">
        <v>0</v>
      </c>
      <c r="F1363" s="163">
        <v>0</v>
      </c>
      <c r="G1363" s="164">
        <v>0</v>
      </c>
      <c r="I1363" s="34"/>
    </row>
    <row r="1364" spans="1:9">
      <c r="A1364" s="161" t="s">
        <v>1672</v>
      </c>
      <c r="B1364" s="162">
        <v>0.12425531914893617</v>
      </c>
      <c r="C1364" s="163">
        <v>0.46808510638297873</v>
      </c>
      <c r="D1364" s="163">
        <v>0.4076595744680851</v>
      </c>
      <c r="E1364" s="162">
        <v>0</v>
      </c>
      <c r="F1364" s="163">
        <v>0</v>
      </c>
      <c r="G1364" s="164">
        <v>0</v>
      </c>
      <c r="I1364" s="34"/>
    </row>
    <row r="1365" spans="1:9">
      <c r="A1365" s="161" t="s">
        <v>1673</v>
      </c>
      <c r="B1365" s="162">
        <v>0.12425531914893617</v>
      </c>
      <c r="C1365" s="163">
        <v>0.46808510638297873</v>
      </c>
      <c r="D1365" s="163">
        <v>0.4076595744680851</v>
      </c>
      <c r="E1365" s="162">
        <v>0</v>
      </c>
      <c r="F1365" s="163">
        <v>0</v>
      </c>
      <c r="G1365" s="164">
        <v>0</v>
      </c>
      <c r="I1365" s="34"/>
    </row>
    <row r="1366" spans="1:9">
      <c r="A1366" s="161" t="s">
        <v>1674</v>
      </c>
      <c r="B1366" s="162">
        <v>0.12425531914893617</v>
      </c>
      <c r="C1366" s="163">
        <v>0.46808510638297873</v>
      </c>
      <c r="D1366" s="163">
        <v>0.4076595744680851</v>
      </c>
      <c r="E1366" s="162">
        <v>0</v>
      </c>
      <c r="F1366" s="163">
        <v>0</v>
      </c>
      <c r="G1366" s="164">
        <v>0</v>
      </c>
      <c r="I1366" s="34"/>
    </row>
    <row r="1367" spans="1:9">
      <c r="A1367" s="161" t="s">
        <v>1675</v>
      </c>
      <c r="B1367" s="162">
        <v>0.12425531914893617</v>
      </c>
      <c r="C1367" s="163">
        <v>0.46808510638297873</v>
      </c>
      <c r="D1367" s="163">
        <v>0.4076595744680851</v>
      </c>
      <c r="E1367" s="162">
        <v>0</v>
      </c>
      <c r="F1367" s="163">
        <v>0</v>
      </c>
      <c r="G1367" s="164">
        <v>0</v>
      </c>
      <c r="I1367" s="34"/>
    </row>
    <row r="1368" spans="1:9">
      <c r="A1368" s="161" t="s">
        <v>1676</v>
      </c>
      <c r="B1368" s="162">
        <v>0.12425531914893617</v>
      </c>
      <c r="C1368" s="163">
        <v>0.46808510638297873</v>
      </c>
      <c r="D1368" s="163">
        <v>0.4076595744680851</v>
      </c>
      <c r="E1368" s="162">
        <v>0</v>
      </c>
      <c r="F1368" s="163">
        <v>0</v>
      </c>
      <c r="G1368" s="164">
        <v>0</v>
      </c>
      <c r="I1368" s="34"/>
    </row>
    <row r="1369" spans="1:9">
      <c r="A1369" s="161" t="s">
        <v>1677</v>
      </c>
      <c r="B1369" s="162">
        <v>0.12425531914893617</v>
      </c>
      <c r="C1369" s="163">
        <v>0.46808510638297873</v>
      </c>
      <c r="D1369" s="163">
        <v>0.4076595744680851</v>
      </c>
      <c r="E1369" s="162">
        <v>0</v>
      </c>
      <c r="F1369" s="163">
        <v>0</v>
      </c>
      <c r="G1369" s="164">
        <v>0</v>
      </c>
      <c r="I1369" s="34"/>
    </row>
    <row r="1370" spans="1:9">
      <c r="A1370" s="161" t="s">
        <v>1678</v>
      </c>
      <c r="B1370" s="162">
        <v>0.12425531914893617</v>
      </c>
      <c r="C1370" s="163">
        <v>0.46808510638297873</v>
      </c>
      <c r="D1370" s="163">
        <v>0.4076595744680851</v>
      </c>
      <c r="E1370" s="162">
        <v>0</v>
      </c>
      <c r="F1370" s="163">
        <v>0</v>
      </c>
      <c r="G1370" s="164">
        <v>0</v>
      </c>
      <c r="I1370" s="34"/>
    </row>
    <row r="1371" spans="1:9">
      <c r="A1371" s="161" t="s">
        <v>1679</v>
      </c>
      <c r="B1371" s="162">
        <v>0.12425531914893617</v>
      </c>
      <c r="C1371" s="163">
        <v>0.46808510638297873</v>
      </c>
      <c r="D1371" s="163">
        <v>0.4076595744680851</v>
      </c>
      <c r="E1371" s="162">
        <v>0</v>
      </c>
      <c r="F1371" s="163">
        <v>0</v>
      </c>
      <c r="G1371" s="164">
        <v>0</v>
      </c>
      <c r="I1371" s="34"/>
    </row>
    <row r="1372" spans="1:9">
      <c r="A1372" s="161" t="s">
        <v>1680</v>
      </c>
      <c r="B1372" s="162">
        <v>0.12425531914893617</v>
      </c>
      <c r="C1372" s="163">
        <v>0.46808510638297873</v>
      </c>
      <c r="D1372" s="163">
        <v>0.4076595744680851</v>
      </c>
      <c r="E1372" s="162">
        <v>0</v>
      </c>
      <c r="F1372" s="163">
        <v>0</v>
      </c>
      <c r="G1372" s="164">
        <v>0</v>
      </c>
      <c r="I1372" s="34"/>
    </row>
    <row r="1373" spans="1:9">
      <c r="A1373" s="161" t="s">
        <v>1681</v>
      </c>
      <c r="B1373" s="162">
        <v>0.12425531914893617</v>
      </c>
      <c r="C1373" s="163">
        <v>0.46808510638297873</v>
      </c>
      <c r="D1373" s="163">
        <v>0.4076595744680851</v>
      </c>
      <c r="E1373" s="162">
        <v>0</v>
      </c>
      <c r="F1373" s="163">
        <v>0</v>
      </c>
      <c r="G1373" s="164">
        <v>0</v>
      </c>
      <c r="I1373" s="34"/>
    </row>
    <row r="1374" spans="1:9">
      <c r="A1374" s="161" t="s">
        <v>1682</v>
      </c>
      <c r="B1374" s="162">
        <v>0.12425531914893617</v>
      </c>
      <c r="C1374" s="163">
        <v>0.46808510638297873</v>
      </c>
      <c r="D1374" s="163">
        <v>0.4076595744680851</v>
      </c>
      <c r="E1374" s="162">
        <v>0</v>
      </c>
      <c r="F1374" s="163">
        <v>0</v>
      </c>
      <c r="G1374" s="164">
        <v>0</v>
      </c>
      <c r="I1374" s="34"/>
    </row>
    <row r="1375" spans="1:9">
      <c r="A1375" s="161" t="s">
        <v>1683</v>
      </c>
      <c r="B1375" s="162">
        <v>0.12425531914893617</v>
      </c>
      <c r="C1375" s="163">
        <v>0.46808510638297873</v>
      </c>
      <c r="D1375" s="163">
        <v>0.4076595744680851</v>
      </c>
      <c r="E1375" s="162">
        <v>0</v>
      </c>
      <c r="F1375" s="163">
        <v>0</v>
      </c>
      <c r="G1375" s="164">
        <v>0</v>
      </c>
      <c r="I1375" s="34"/>
    </row>
    <row r="1376" spans="1:9">
      <c r="A1376" s="161" t="s">
        <v>1684</v>
      </c>
      <c r="B1376" s="162">
        <v>0.12425531914893617</v>
      </c>
      <c r="C1376" s="163">
        <v>0.46808510638297873</v>
      </c>
      <c r="D1376" s="163">
        <v>0.4076595744680851</v>
      </c>
      <c r="E1376" s="162">
        <v>0</v>
      </c>
      <c r="F1376" s="163">
        <v>0</v>
      </c>
      <c r="G1376" s="164">
        <v>0</v>
      </c>
      <c r="I1376" s="34"/>
    </row>
    <row r="1377" spans="1:9">
      <c r="A1377" s="161" t="s">
        <v>1685</v>
      </c>
      <c r="B1377" s="162">
        <v>0.12425531914893617</v>
      </c>
      <c r="C1377" s="163">
        <v>0.46808510638297873</v>
      </c>
      <c r="D1377" s="163">
        <v>0.4076595744680851</v>
      </c>
      <c r="E1377" s="162">
        <v>0</v>
      </c>
      <c r="F1377" s="163">
        <v>0</v>
      </c>
      <c r="G1377" s="164">
        <v>0</v>
      </c>
      <c r="I1377" s="34"/>
    </row>
    <row r="1378" spans="1:9">
      <c r="A1378" s="161" t="s">
        <v>1686</v>
      </c>
      <c r="B1378" s="162">
        <v>0.12425531914893617</v>
      </c>
      <c r="C1378" s="163">
        <v>0.46808510638297873</v>
      </c>
      <c r="D1378" s="163">
        <v>0.4076595744680851</v>
      </c>
      <c r="E1378" s="162">
        <v>0</v>
      </c>
      <c r="F1378" s="163">
        <v>0</v>
      </c>
      <c r="G1378" s="164">
        <v>0</v>
      </c>
      <c r="I1378" s="34"/>
    </row>
    <row r="1379" spans="1:9">
      <c r="A1379" s="161" t="s">
        <v>1687</v>
      </c>
      <c r="B1379" s="162">
        <v>0.12425531914893617</v>
      </c>
      <c r="C1379" s="163">
        <v>0.46808510638297873</v>
      </c>
      <c r="D1379" s="163">
        <v>0.4076595744680851</v>
      </c>
      <c r="E1379" s="162">
        <v>0</v>
      </c>
      <c r="F1379" s="163">
        <v>0</v>
      </c>
      <c r="G1379" s="164">
        <v>0</v>
      </c>
      <c r="I1379" s="34"/>
    </row>
    <row r="1380" spans="1:9">
      <c r="A1380" s="161" t="s">
        <v>1688</v>
      </c>
      <c r="B1380" s="162">
        <v>0.12425531914893617</v>
      </c>
      <c r="C1380" s="163">
        <v>0.46808510638297873</v>
      </c>
      <c r="D1380" s="163">
        <v>0.4076595744680851</v>
      </c>
      <c r="E1380" s="162">
        <v>0</v>
      </c>
      <c r="F1380" s="163">
        <v>0</v>
      </c>
      <c r="G1380" s="164">
        <v>0</v>
      </c>
      <c r="I1380" s="34"/>
    </row>
    <row r="1381" spans="1:9">
      <c r="A1381" s="161" t="s">
        <v>1689</v>
      </c>
      <c r="B1381" s="162">
        <v>0.12425531914893617</v>
      </c>
      <c r="C1381" s="163">
        <v>0.46808510638297873</v>
      </c>
      <c r="D1381" s="163">
        <v>0.4076595744680851</v>
      </c>
      <c r="E1381" s="162">
        <v>0</v>
      </c>
      <c r="F1381" s="163">
        <v>0</v>
      </c>
      <c r="G1381" s="164">
        <v>0</v>
      </c>
      <c r="I1381" s="34"/>
    </row>
    <row r="1382" spans="1:9">
      <c r="A1382" s="161" t="s">
        <v>1690</v>
      </c>
      <c r="B1382" s="162">
        <v>0.12425531914893617</v>
      </c>
      <c r="C1382" s="163">
        <v>0.46808510638297873</v>
      </c>
      <c r="D1382" s="163">
        <v>0.4076595744680851</v>
      </c>
      <c r="E1382" s="162">
        <v>0</v>
      </c>
      <c r="F1382" s="163">
        <v>0</v>
      </c>
      <c r="G1382" s="164">
        <v>0</v>
      </c>
      <c r="I1382" s="34"/>
    </row>
    <row r="1383" spans="1:9">
      <c r="A1383" s="161" t="s">
        <v>1691</v>
      </c>
      <c r="B1383" s="162">
        <v>0.12425531914893617</v>
      </c>
      <c r="C1383" s="163">
        <v>0.46808510638297873</v>
      </c>
      <c r="D1383" s="163">
        <v>0.4076595744680851</v>
      </c>
      <c r="E1383" s="162">
        <v>0</v>
      </c>
      <c r="F1383" s="163">
        <v>0</v>
      </c>
      <c r="G1383" s="164">
        <v>0</v>
      </c>
      <c r="I1383" s="34"/>
    </row>
    <row r="1384" spans="1:9">
      <c r="A1384" s="161" t="s">
        <v>1692</v>
      </c>
      <c r="B1384" s="162">
        <v>0</v>
      </c>
      <c r="C1384" s="163">
        <v>1</v>
      </c>
      <c r="D1384" s="163">
        <v>0</v>
      </c>
      <c r="E1384" s="162">
        <v>0</v>
      </c>
      <c r="F1384" s="163">
        <v>0</v>
      </c>
      <c r="G1384" s="164">
        <v>0</v>
      </c>
      <c r="I1384" s="34"/>
    </row>
    <row r="1385" spans="1:9">
      <c r="A1385" s="161" t="s">
        <v>1693</v>
      </c>
      <c r="B1385" s="162">
        <v>0.12425531914893617</v>
      </c>
      <c r="C1385" s="163">
        <v>0.46808510638297873</v>
      </c>
      <c r="D1385" s="163">
        <v>0.4076595744680851</v>
      </c>
      <c r="E1385" s="162">
        <v>0</v>
      </c>
      <c r="F1385" s="163">
        <v>0</v>
      </c>
      <c r="G1385" s="164">
        <v>0</v>
      </c>
      <c r="I1385" s="34"/>
    </row>
    <row r="1386" spans="1:9">
      <c r="A1386" s="161" t="s">
        <v>1694</v>
      </c>
      <c r="B1386" s="162">
        <v>0.12425531914893617</v>
      </c>
      <c r="C1386" s="163">
        <v>0.46808510638297873</v>
      </c>
      <c r="D1386" s="163">
        <v>0.4076595744680851</v>
      </c>
      <c r="E1386" s="162">
        <v>0</v>
      </c>
      <c r="F1386" s="163">
        <v>0</v>
      </c>
      <c r="G1386" s="164">
        <v>0</v>
      </c>
      <c r="I1386" s="34"/>
    </row>
    <row r="1387" spans="1:9">
      <c r="A1387" s="161" t="s">
        <v>1695</v>
      </c>
      <c r="B1387" s="162">
        <v>0.12425531914893617</v>
      </c>
      <c r="C1387" s="163">
        <v>0.46808510638297873</v>
      </c>
      <c r="D1387" s="163">
        <v>0.4076595744680851</v>
      </c>
      <c r="E1387" s="162">
        <v>0</v>
      </c>
      <c r="F1387" s="163">
        <v>0</v>
      </c>
      <c r="G1387" s="164">
        <v>0</v>
      </c>
      <c r="I1387" s="34"/>
    </row>
    <row r="1388" spans="1:9">
      <c r="A1388" s="161" t="s">
        <v>1696</v>
      </c>
      <c r="B1388" s="162">
        <v>0.34482758620689657</v>
      </c>
      <c r="C1388" s="163">
        <v>0.65517241379310343</v>
      </c>
      <c r="D1388" s="163">
        <v>0</v>
      </c>
      <c r="E1388" s="162">
        <v>0</v>
      </c>
      <c r="F1388" s="163">
        <v>0</v>
      </c>
      <c r="G1388" s="164">
        <v>0</v>
      </c>
      <c r="I1388" s="34"/>
    </row>
    <row r="1389" spans="1:9">
      <c r="A1389" s="161" t="s">
        <v>1697</v>
      </c>
      <c r="B1389" s="162">
        <v>0.375</v>
      </c>
      <c r="C1389" s="163">
        <v>0.625</v>
      </c>
      <c r="D1389" s="163">
        <v>0</v>
      </c>
      <c r="E1389" s="162">
        <v>0</v>
      </c>
      <c r="F1389" s="163">
        <v>0</v>
      </c>
      <c r="G1389" s="164">
        <v>0</v>
      </c>
      <c r="I1389" s="34"/>
    </row>
    <row r="1390" spans="1:9">
      <c r="A1390" s="161" t="s">
        <v>1698</v>
      </c>
      <c r="B1390" s="162">
        <v>0</v>
      </c>
      <c r="C1390" s="163">
        <v>1</v>
      </c>
      <c r="D1390" s="163">
        <v>0</v>
      </c>
      <c r="E1390" s="162">
        <v>0</v>
      </c>
      <c r="F1390" s="163">
        <v>0</v>
      </c>
      <c r="G1390" s="164">
        <v>0</v>
      </c>
      <c r="I1390" s="34"/>
    </row>
    <row r="1391" spans="1:9">
      <c r="A1391" s="161" t="s">
        <v>1699</v>
      </c>
      <c r="B1391" s="162">
        <v>1</v>
      </c>
      <c r="C1391" s="163">
        <v>0</v>
      </c>
      <c r="D1391" s="163">
        <v>0</v>
      </c>
      <c r="E1391" s="162">
        <v>0</v>
      </c>
      <c r="F1391" s="163">
        <v>0</v>
      </c>
      <c r="G1391" s="164">
        <v>0</v>
      </c>
      <c r="I1391" s="34"/>
    </row>
    <row r="1392" spans="1:9">
      <c r="A1392" s="161" t="s">
        <v>1700</v>
      </c>
      <c r="B1392" s="162">
        <v>0.12425531914893617</v>
      </c>
      <c r="C1392" s="163">
        <v>0.46808510638297873</v>
      </c>
      <c r="D1392" s="163">
        <v>0.4076595744680851</v>
      </c>
      <c r="E1392" s="162">
        <v>0</v>
      </c>
      <c r="F1392" s="163">
        <v>0</v>
      </c>
      <c r="G1392" s="164">
        <v>0</v>
      </c>
      <c r="I1392" s="34"/>
    </row>
    <row r="1393" spans="1:9">
      <c r="A1393" s="161" t="s">
        <v>1701</v>
      </c>
      <c r="B1393" s="162">
        <v>0.4</v>
      </c>
      <c r="C1393" s="163">
        <v>0.5</v>
      </c>
      <c r="D1393" s="163">
        <v>0.1</v>
      </c>
      <c r="E1393" s="162">
        <v>0</v>
      </c>
      <c r="F1393" s="163">
        <v>0</v>
      </c>
      <c r="G1393" s="164">
        <v>0</v>
      </c>
      <c r="I1393" s="34"/>
    </row>
    <row r="1394" spans="1:9">
      <c r="A1394" s="161" t="s">
        <v>1702</v>
      </c>
      <c r="B1394" s="162">
        <v>0.12425531914893617</v>
      </c>
      <c r="C1394" s="163">
        <v>0.46808510638297873</v>
      </c>
      <c r="D1394" s="163">
        <v>0.4076595744680851</v>
      </c>
      <c r="E1394" s="162">
        <v>0</v>
      </c>
      <c r="F1394" s="163">
        <v>0</v>
      </c>
      <c r="G1394" s="164">
        <v>0</v>
      </c>
      <c r="I1394" s="34"/>
    </row>
    <row r="1395" spans="1:9">
      <c r="A1395" s="161" t="s">
        <v>1703</v>
      </c>
      <c r="B1395" s="162">
        <v>0</v>
      </c>
      <c r="C1395" s="163">
        <v>1</v>
      </c>
      <c r="D1395" s="163">
        <v>0</v>
      </c>
      <c r="E1395" s="162">
        <v>0</v>
      </c>
      <c r="F1395" s="163">
        <v>0</v>
      </c>
      <c r="G1395" s="164">
        <v>0</v>
      </c>
      <c r="I1395" s="34"/>
    </row>
    <row r="1396" spans="1:9">
      <c r="A1396" s="161" t="s">
        <v>1704</v>
      </c>
      <c r="B1396" s="162">
        <v>0.12425531914893617</v>
      </c>
      <c r="C1396" s="163">
        <v>0.46808510638297873</v>
      </c>
      <c r="D1396" s="163">
        <v>0.4076595744680851</v>
      </c>
      <c r="E1396" s="162">
        <v>0</v>
      </c>
      <c r="F1396" s="163">
        <v>0</v>
      </c>
      <c r="G1396" s="164">
        <v>0</v>
      </c>
      <c r="I1396" s="34"/>
    </row>
    <row r="1397" spans="1:9">
      <c r="A1397" s="161" t="s">
        <v>1705</v>
      </c>
      <c r="B1397" s="162">
        <v>0.12425531914893617</v>
      </c>
      <c r="C1397" s="163">
        <v>0.46808510638297873</v>
      </c>
      <c r="D1397" s="163">
        <v>0.4076595744680851</v>
      </c>
      <c r="E1397" s="162">
        <v>0</v>
      </c>
      <c r="F1397" s="163">
        <v>0</v>
      </c>
      <c r="G1397" s="164">
        <v>0</v>
      </c>
      <c r="I1397" s="34"/>
    </row>
    <row r="1398" spans="1:9">
      <c r="A1398" s="161" t="s">
        <v>1706</v>
      </c>
      <c r="B1398" s="162">
        <v>0.12425531914893617</v>
      </c>
      <c r="C1398" s="163">
        <v>0.46808510638297873</v>
      </c>
      <c r="D1398" s="163">
        <v>0.4076595744680851</v>
      </c>
      <c r="E1398" s="162">
        <v>0</v>
      </c>
      <c r="F1398" s="163">
        <v>0</v>
      </c>
      <c r="G1398" s="164">
        <v>0</v>
      </c>
      <c r="I1398" s="34"/>
    </row>
    <row r="1399" spans="1:9">
      <c r="A1399" s="161" t="s">
        <v>1707</v>
      </c>
      <c r="B1399" s="162">
        <v>0</v>
      </c>
      <c r="C1399" s="163">
        <v>1</v>
      </c>
      <c r="D1399" s="163">
        <v>0</v>
      </c>
      <c r="E1399" s="162">
        <v>0</v>
      </c>
      <c r="F1399" s="163">
        <v>0</v>
      </c>
      <c r="G1399" s="164">
        <v>0</v>
      </c>
      <c r="I1399" s="34"/>
    </row>
    <row r="1400" spans="1:9">
      <c r="A1400" s="161" t="s">
        <v>1708</v>
      </c>
      <c r="B1400" s="162">
        <v>1</v>
      </c>
      <c r="C1400" s="163">
        <v>0</v>
      </c>
      <c r="D1400" s="163">
        <v>0</v>
      </c>
      <c r="E1400" s="162">
        <v>0</v>
      </c>
      <c r="F1400" s="163">
        <v>0</v>
      </c>
      <c r="G1400" s="164">
        <v>0</v>
      </c>
      <c r="I1400" s="34"/>
    </row>
    <row r="1401" spans="1:9">
      <c r="A1401" s="161" t="s">
        <v>1709</v>
      </c>
      <c r="B1401" s="162">
        <v>0.12425531914893617</v>
      </c>
      <c r="C1401" s="163">
        <v>0.46808510638297873</v>
      </c>
      <c r="D1401" s="163">
        <v>0.4076595744680851</v>
      </c>
      <c r="E1401" s="162">
        <v>0</v>
      </c>
      <c r="F1401" s="163">
        <v>0</v>
      </c>
      <c r="G1401" s="164">
        <v>0</v>
      </c>
      <c r="I1401" s="34"/>
    </row>
    <row r="1402" spans="1:9">
      <c r="A1402" s="161" t="s">
        <v>1710</v>
      </c>
      <c r="B1402" s="162">
        <v>0.12425531914893617</v>
      </c>
      <c r="C1402" s="163">
        <v>0.46808510638297873</v>
      </c>
      <c r="D1402" s="163">
        <v>0.4076595744680851</v>
      </c>
      <c r="E1402" s="162">
        <v>0</v>
      </c>
      <c r="F1402" s="163">
        <v>0</v>
      </c>
      <c r="G1402" s="164">
        <v>0</v>
      </c>
      <c r="I1402" s="34"/>
    </row>
    <row r="1403" spans="1:9">
      <c r="A1403" s="161" t="s">
        <v>1711</v>
      </c>
      <c r="B1403" s="162">
        <v>0.12425531914893617</v>
      </c>
      <c r="C1403" s="163">
        <v>0.46808510638297873</v>
      </c>
      <c r="D1403" s="163">
        <v>0.4076595744680851</v>
      </c>
      <c r="E1403" s="162">
        <v>0</v>
      </c>
      <c r="F1403" s="163">
        <v>0</v>
      </c>
      <c r="G1403" s="164">
        <v>0</v>
      </c>
      <c r="I1403" s="34"/>
    </row>
    <row r="1404" spans="1:9">
      <c r="A1404" s="161" t="s">
        <v>1712</v>
      </c>
      <c r="B1404" s="162">
        <v>0.12425531914893617</v>
      </c>
      <c r="C1404" s="163">
        <v>0.46808510638297873</v>
      </c>
      <c r="D1404" s="163">
        <v>0.4076595744680851</v>
      </c>
      <c r="E1404" s="162">
        <v>0</v>
      </c>
      <c r="F1404" s="163">
        <v>0</v>
      </c>
      <c r="G1404" s="164">
        <v>0</v>
      </c>
      <c r="I1404" s="34"/>
    </row>
    <row r="1405" spans="1:9">
      <c r="A1405" s="161" t="s">
        <v>1713</v>
      </c>
      <c r="B1405" s="162">
        <v>0.12425531914893617</v>
      </c>
      <c r="C1405" s="163">
        <v>0.46808510638297873</v>
      </c>
      <c r="D1405" s="163">
        <v>0.4076595744680851</v>
      </c>
      <c r="E1405" s="162">
        <v>0</v>
      </c>
      <c r="F1405" s="163">
        <v>0</v>
      </c>
      <c r="G1405" s="164">
        <v>0</v>
      </c>
      <c r="I1405" s="34"/>
    </row>
    <row r="1406" spans="1:9">
      <c r="A1406" s="161" t="s">
        <v>1714</v>
      </c>
      <c r="B1406" s="162">
        <v>0.12425531914893617</v>
      </c>
      <c r="C1406" s="163">
        <v>0.46808510638297873</v>
      </c>
      <c r="D1406" s="163">
        <v>0.4076595744680851</v>
      </c>
      <c r="E1406" s="162">
        <v>0</v>
      </c>
      <c r="F1406" s="163">
        <v>0</v>
      </c>
      <c r="G1406" s="164">
        <v>0</v>
      </c>
      <c r="I1406" s="34"/>
    </row>
    <row r="1407" spans="1:9">
      <c r="A1407" s="161" t="s">
        <v>1715</v>
      </c>
      <c r="B1407" s="162">
        <v>0.12425531914893617</v>
      </c>
      <c r="C1407" s="163">
        <v>0.46808510638297873</v>
      </c>
      <c r="D1407" s="163">
        <v>0.4076595744680851</v>
      </c>
      <c r="E1407" s="162">
        <v>0</v>
      </c>
      <c r="F1407" s="163">
        <v>0</v>
      </c>
      <c r="G1407" s="164">
        <v>0</v>
      </c>
      <c r="I1407" s="34"/>
    </row>
    <row r="1408" spans="1:9">
      <c r="A1408" s="161" t="s">
        <v>1716</v>
      </c>
      <c r="B1408" s="162">
        <v>0.12425531914893617</v>
      </c>
      <c r="C1408" s="163">
        <v>0.46808510638297873</v>
      </c>
      <c r="D1408" s="163">
        <v>0.4076595744680851</v>
      </c>
      <c r="E1408" s="162">
        <v>0</v>
      </c>
      <c r="F1408" s="163">
        <v>0</v>
      </c>
      <c r="G1408" s="164">
        <v>0</v>
      </c>
      <c r="I1408" s="34"/>
    </row>
    <row r="1409" spans="1:9">
      <c r="A1409" s="161" t="s">
        <v>1717</v>
      </c>
      <c r="B1409" s="162">
        <v>0.12425531914893617</v>
      </c>
      <c r="C1409" s="163">
        <v>0.46808510638297873</v>
      </c>
      <c r="D1409" s="163">
        <v>0.4076595744680851</v>
      </c>
      <c r="E1409" s="162">
        <v>0</v>
      </c>
      <c r="F1409" s="163">
        <v>0</v>
      </c>
      <c r="G1409" s="164">
        <v>0</v>
      </c>
      <c r="I1409" s="34"/>
    </row>
    <row r="1410" spans="1:9">
      <c r="A1410" s="161" t="s">
        <v>1718</v>
      </c>
      <c r="B1410" s="162">
        <v>0.12425531914893617</v>
      </c>
      <c r="C1410" s="163">
        <v>0.46808510638297873</v>
      </c>
      <c r="D1410" s="163">
        <v>0.4076595744680851</v>
      </c>
      <c r="E1410" s="162">
        <v>0</v>
      </c>
      <c r="F1410" s="163">
        <v>0</v>
      </c>
      <c r="G1410" s="164">
        <v>0</v>
      </c>
      <c r="I1410" s="34"/>
    </row>
    <row r="1411" spans="1:9">
      <c r="A1411" s="161" t="s">
        <v>1719</v>
      </c>
      <c r="B1411" s="162">
        <v>0.12425531914893617</v>
      </c>
      <c r="C1411" s="163">
        <v>0.46808510638297873</v>
      </c>
      <c r="D1411" s="163">
        <v>0.4076595744680851</v>
      </c>
      <c r="E1411" s="162">
        <v>0</v>
      </c>
      <c r="F1411" s="163">
        <v>0</v>
      </c>
      <c r="G1411" s="164">
        <v>0</v>
      </c>
      <c r="I1411" s="34"/>
    </row>
    <row r="1412" spans="1:9">
      <c r="A1412" s="161" t="s">
        <v>1720</v>
      </c>
      <c r="B1412" s="162">
        <v>0.12425531914893617</v>
      </c>
      <c r="C1412" s="163">
        <v>0.46808510638297873</v>
      </c>
      <c r="D1412" s="163">
        <v>0.4076595744680851</v>
      </c>
      <c r="E1412" s="162">
        <v>0</v>
      </c>
      <c r="F1412" s="163">
        <v>0</v>
      </c>
      <c r="G1412" s="164">
        <v>0</v>
      </c>
      <c r="I1412" s="34"/>
    </row>
    <row r="1413" spans="1:9">
      <c r="A1413" s="161" t="s">
        <v>1721</v>
      </c>
      <c r="B1413" s="162">
        <v>0.12425531914893617</v>
      </c>
      <c r="C1413" s="163">
        <v>0.46808510638297873</v>
      </c>
      <c r="D1413" s="163">
        <v>0.4076595744680851</v>
      </c>
      <c r="E1413" s="162">
        <v>0</v>
      </c>
      <c r="F1413" s="163">
        <v>0</v>
      </c>
      <c r="G1413" s="164">
        <v>0</v>
      </c>
      <c r="I1413" s="34"/>
    </row>
    <row r="1414" spans="1:9">
      <c r="A1414" s="161" t="s">
        <v>1722</v>
      </c>
      <c r="B1414" s="162">
        <v>0.12425531914893617</v>
      </c>
      <c r="C1414" s="163">
        <v>0.46808510638297873</v>
      </c>
      <c r="D1414" s="163">
        <v>0.4076595744680851</v>
      </c>
      <c r="E1414" s="162">
        <v>0</v>
      </c>
      <c r="F1414" s="163">
        <v>0</v>
      </c>
      <c r="G1414" s="164">
        <v>0</v>
      </c>
      <c r="I1414" s="34"/>
    </row>
    <row r="1415" spans="1:9">
      <c r="A1415" s="161" t="s">
        <v>1723</v>
      </c>
      <c r="B1415" s="162">
        <v>0.12425531914893617</v>
      </c>
      <c r="C1415" s="163">
        <v>0.46808510638297873</v>
      </c>
      <c r="D1415" s="163">
        <v>0.4076595744680851</v>
      </c>
      <c r="E1415" s="162">
        <v>0</v>
      </c>
      <c r="F1415" s="163">
        <v>0</v>
      </c>
      <c r="G1415" s="164">
        <v>0</v>
      </c>
      <c r="I1415" s="34"/>
    </row>
    <row r="1416" spans="1:9">
      <c r="A1416" s="161" t="s">
        <v>1724</v>
      </c>
      <c r="B1416" s="162">
        <v>0.12425531914893617</v>
      </c>
      <c r="C1416" s="163">
        <v>0.46808510638297873</v>
      </c>
      <c r="D1416" s="163">
        <v>0.4076595744680851</v>
      </c>
      <c r="E1416" s="162">
        <v>0</v>
      </c>
      <c r="F1416" s="163">
        <v>0</v>
      </c>
      <c r="G1416" s="164">
        <v>0</v>
      </c>
      <c r="I1416" s="34"/>
    </row>
    <row r="1417" spans="1:9">
      <c r="A1417" s="161" t="s">
        <v>1725</v>
      </c>
      <c r="B1417" s="162">
        <v>0.12425531914893617</v>
      </c>
      <c r="C1417" s="163">
        <v>0.46808510638297873</v>
      </c>
      <c r="D1417" s="163">
        <v>0.4076595744680851</v>
      </c>
      <c r="E1417" s="162">
        <v>0</v>
      </c>
      <c r="F1417" s="163">
        <v>0</v>
      </c>
      <c r="G1417" s="164">
        <v>0</v>
      </c>
      <c r="I1417" s="34"/>
    </row>
    <row r="1418" spans="1:9">
      <c r="A1418" s="161" t="s">
        <v>1726</v>
      </c>
      <c r="B1418" s="162">
        <v>0.12425531914893617</v>
      </c>
      <c r="C1418" s="163">
        <v>0.46808510638297873</v>
      </c>
      <c r="D1418" s="163">
        <v>0.4076595744680851</v>
      </c>
      <c r="E1418" s="162">
        <v>0</v>
      </c>
      <c r="F1418" s="163">
        <v>0</v>
      </c>
      <c r="G1418" s="164">
        <v>0</v>
      </c>
      <c r="I1418" s="34"/>
    </row>
    <row r="1419" spans="1:9">
      <c r="A1419" s="161" t="s">
        <v>1727</v>
      </c>
      <c r="B1419" s="162">
        <v>0.12425531914893617</v>
      </c>
      <c r="C1419" s="163">
        <v>0.46808510638297873</v>
      </c>
      <c r="D1419" s="163">
        <v>0.4076595744680851</v>
      </c>
      <c r="E1419" s="162">
        <v>0</v>
      </c>
      <c r="F1419" s="163">
        <v>0</v>
      </c>
      <c r="G1419" s="164">
        <v>0</v>
      </c>
      <c r="I1419" s="34"/>
    </row>
    <row r="1420" spans="1:9">
      <c r="A1420" s="161" t="s">
        <v>1728</v>
      </c>
      <c r="B1420" s="162">
        <v>0</v>
      </c>
      <c r="C1420" s="163">
        <v>1</v>
      </c>
      <c r="D1420" s="163">
        <v>0</v>
      </c>
      <c r="E1420" s="162">
        <v>0</v>
      </c>
      <c r="F1420" s="163">
        <v>0</v>
      </c>
      <c r="G1420" s="164">
        <v>0</v>
      </c>
      <c r="I1420" s="34"/>
    </row>
    <row r="1421" spans="1:9">
      <c r="A1421" s="161" t="s">
        <v>1729</v>
      </c>
      <c r="B1421" s="162">
        <v>0.12425531914893617</v>
      </c>
      <c r="C1421" s="163">
        <v>0.46808510638297873</v>
      </c>
      <c r="D1421" s="163">
        <v>0.4076595744680851</v>
      </c>
      <c r="E1421" s="162">
        <v>0</v>
      </c>
      <c r="F1421" s="163">
        <v>0</v>
      </c>
      <c r="G1421" s="164">
        <v>0</v>
      </c>
      <c r="I1421" s="34"/>
    </row>
    <row r="1422" spans="1:9">
      <c r="A1422" s="161" t="s">
        <v>1730</v>
      </c>
      <c r="B1422" s="162">
        <v>0.12425531914893617</v>
      </c>
      <c r="C1422" s="163">
        <v>0.46808510638297873</v>
      </c>
      <c r="D1422" s="163">
        <v>0.4076595744680851</v>
      </c>
      <c r="E1422" s="162">
        <v>0</v>
      </c>
      <c r="F1422" s="163">
        <v>0</v>
      </c>
      <c r="G1422" s="164">
        <v>0</v>
      </c>
      <c r="I1422" s="34"/>
    </row>
    <row r="1423" spans="1:9">
      <c r="A1423" s="161" t="s">
        <v>1731</v>
      </c>
      <c r="B1423" s="162">
        <v>0.12425531914893617</v>
      </c>
      <c r="C1423" s="163">
        <v>0.46808510638297873</v>
      </c>
      <c r="D1423" s="163">
        <v>0.4076595744680851</v>
      </c>
      <c r="E1423" s="162">
        <v>0</v>
      </c>
      <c r="F1423" s="163">
        <v>0</v>
      </c>
      <c r="G1423" s="164">
        <v>0</v>
      </c>
      <c r="I1423" s="34"/>
    </row>
    <row r="1424" spans="1:9">
      <c r="A1424" s="161" t="s">
        <v>1732</v>
      </c>
      <c r="B1424" s="162">
        <v>0.12425531914893617</v>
      </c>
      <c r="C1424" s="163">
        <v>0.46808510638297873</v>
      </c>
      <c r="D1424" s="163">
        <v>0.4076595744680851</v>
      </c>
      <c r="E1424" s="162">
        <v>0</v>
      </c>
      <c r="F1424" s="163">
        <v>0</v>
      </c>
      <c r="G1424" s="164">
        <v>0</v>
      </c>
      <c r="I1424" s="34"/>
    </row>
    <row r="1425" spans="1:9">
      <c r="A1425" s="161" t="s">
        <v>1733</v>
      </c>
      <c r="B1425" s="162">
        <v>0.18181818181818182</v>
      </c>
      <c r="C1425" s="163">
        <v>0.68595041322314054</v>
      </c>
      <c r="D1425" s="163">
        <v>0.13223140495867769</v>
      </c>
      <c r="E1425" s="162">
        <v>0</v>
      </c>
      <c r="F1425" s="163">
        <v>0</v>
      </c>
      <c r="G1425" s="164">
        <v>0</v>
      </c>
      <c r="I1425" s="34"/>
    </row>
    <row r="1426" spans="1:9">
      <c r="A1426" s="161" t="s">
        <v>1734</v>
      </c>
      <c r="B1426" s="162">
        <v>0.18181818181818182</v>
      </c>
      <c r="C1426" s="163">
        <v>0.68595041322314054</v>
      </c>
      <c r="D1426" s="163">
        <v>0.13223140495867769</v>
      </c>
      <c r="E1426" s="162">
        <v>0</v>
      </c>
      <c r="F1426" s="163">
        <v>0</v>
      </c>
      <c r="G1426" s="164">
        <v>0</v>
      </c>
      <c r="I1426" s="34"/>
    </row>
    <row r="1427" spans="1:9">
      <c r="A1427" s="161" t="s">
        <v>1735</v>
      </c>
      <c r="B1427" s="162">
        <v>0.6</v>
      </c>
      <c r="C1427" s="163">
        <v>0.4</v>
      </c>
      <c r="D1427" s="163">
        <v>0</v>
      </c>
      <c r="E1427" s="162">
        <v>0</v>
      </c>
      <c r="F1427" s="163">
        <v>0</v>
      </c>
      <c r="G1427" s="164">
        <v>0</v>
      </c>
      <c r="I1427" s="34"/>
    </row>
    <row r="1428" spans="1:9">
      <c r="A1428" s="161" t="s">
        <v>1736</v>
      </c>
      <c r="B1428" s="162">
        <v>0.18181818181818182</v>
      </c>
      <c r="C1428" s="163">
        <v>0.68595041322314054</v>
      </c>
      <c r="D1428" s="163">
        <v>0.13223140495867769</v>
      </c>
      <c r="E1428" s="162">
        <v>0</v>
      </c>
      <c r="F1428" s="163">
        <v>0</v>
      </c>
      <c r="G1428" s="164">
        <v>0</v>
      </c>
      <c r="I1428" s="34"/>
    </row>
    <row r="1429" spans="1:9">
      <c r="A1429" s="161" t="s">
        <v>1737</v>
      </c>
      <c r="B1429" s="162">
        <v>0</v>
      </c>
      <c r="C1429" s="163">
        <v>0</v>
      </c>
      <c r="D1429" s="163">
        <v>1</v>
      </c>
      <c r="E1429" s="162">
        <v>0</v>
      </c>
      <c r="F1429" s="163">
        <v>0</v>
      </c>
      <c r="G1429" s="164">
        <v>0</v>
      </c>
      <c r="I1429" s="34"/>
    </row>
    <row r="1430" spans="1:9">
      <c r="A1430" s="161" t="s">
        <v>1738</v>
      </c>
      <c r="B1430" s="162">
        <v>0.18181818181818182</v>
      </c>
      <c r="C1430" s="163">
        <v>0.68595041322314054</v>
      </c>
      <c r="D1430" s="163">
        <v>0.13223140495867769</v>
      </c>
      <c r="E1430" s="162">
        <v>0</v>
      </c>
      <c r="F1430" s="163">
        <v>0</v>
      </c>
      <c r="G1430" s="164">
        <v>0</v>
      </c>
      <c r="I1430" s="34"/>
    </row>
    <row r="1431" spans="1:9">
      <c r="A1431" s="161" t="s">
        <v>1739</v>
      </c>
      <c r="B1431" s="162">
        <v>0</v>
      </c>
      <c r="C1431" s="163">
        <v>1</v>
      </c>
      <c r="D1431" s="163">
        <v>0</v>
      </c>
      <c r="E1431" s="162">
        <v>0</v>
      </c>
      <c r="F1431" s="163">
        <v>0</v>
      </c>
      <c r="G1431" s="164">
        <v>0</v>
      </c>
      <c r="I1431" s="34"/>
    </row>
    <row r="1432" spans="1:9">
      <c r="A1432" s="161" t="s">
        <v>1740</v>
      </c>
      <c r="B1432" s="162">
        <v>0</v>
      </c>
      <c r="C1432" s="163">
        <v>1</v>
      </c>
      <c r="D1432" s="163">
        <v>0</v>
      </c>
      <c r="E1432" s="162">
        <v>0</v>
      </c>
      <c r="F1432" s="163">
        <v>0</v>
      </c>
      <c r="G1432" s="164">
        <v>0</v>
      </c>
      <c r="I1432" s="34"/>
    </row>
    <row r="1433" spans="1:9">
      <c r="A1433" s="161" t="s">
        <v>1741</v>
      </c>
      <c r="B1433" s="162">
        <v>0.18181818181818182</v>
      </c>
      <c r="C1433" s="163">
        <v>0.68595041322314054</v>
      </c>
      <c r="D1433" s="163">
        <v>0.13223140495867769</v>
      </c>
      <c r="E1433" s="162">
        <v>0</v>
      </c>
      <c r="F1433" s="163">
        <v>0</v>
      </c>
      <c r="G1433" s="164">
        <v>0</v>
      </c>
      <c r="I1433" s="34"/>
    </row>
    <row r="1434" spans="1:9">
      <c r="A1434" s="161" t="s">
        <v>1742</v>
      </c>
      <c r="B1434" s="162">
        <v>0</v>
      </c>
      <c r="C1434" s="163">
        <v>1</v>
      </c>
      <c r="D1434" s="163">
        <v>0</v>
      </c>
      <c r="E1434" s="162">
        <v>0</v>
      </c>
      <c r="F1434" s="163">
        <v>0</v>
      </c>
      <c r="G1434" s="164">
        <v>0</v>
      </c>
      <c r="I1434" s="34"/>
    </row>
    <row r="1435" spans="1:9">
      <c r="A1435" s="161" t="s">
        <v>1743</v>
      </c>
      <c r="B1435" s="162">
        <v>0.26061466307336256</v>
      </c>
      <c r="C1435" s="163">
        <v>0.53860363701828251</v>
      </c>
      <c r="D1435" s="163">
        <v>8.6871554357787512E-2</v>
      </c>
      <c r="E1435" s="162">
        <v>2.8477536387641826E-2</v>
      </c>
      <c r="F1435" s="163">
        <v>7.1193840969104569E-2</v>
      </c>
      <c r="G1435" s="164">
        <v>1.4238768193820913E-2</v>
      </c>
      <c r="I1435" s="34"/>
    </row>
    <row r="1436" spans="1:9">
      <c r="A1436" s="161" t="s">
        <v>1744</v>
      </c>
      <c r="B1436" s="162">
        <v>0.26061466307336256</v>
      </c>
      <c r="C1436" s="163">
        <v>0.53860363701828251</v>
      </c>
      <c r="D1436" s="163">
        <v>8.6871554357787512E-2</v>
      </c>
      <c r="E1436" s="162">
        <v>2.8477536387641826E-2</v>
      </c>
      <c r="F1436" s="163">
        <v>7.1193840969104569E-2</v>
      </c>
      <c r="G1436" s="164">
        <v>1.4238768193820913E-2</v>
      </c>
      <c r="I1436" s="34"/>
    </row>
    <row r="1437" spans="1:9">
      <c r="A1437" s="161" t="s">
        <v>1745</v>
      </c>
      <c r="B1437" s="162">
        <v>0.26061466307336256</v>
      </c>
      <c r="C1437" s="163">
        <v>0.53860363701828251</v>
      </c>
      <c r="D1437" s="163">
        <v>8.6871554357787512E-2</v>
      </c>
      <c r="E1437" s="162">
        <v>2.8477536387641826E-2</v>
      </c>
      <c r="F1437" s="163">
        <v>7.1193840969104569E-2</v>
      </c>
      <c r="G1437" s="164">
        <v>1.4238768193820913E-2</v>
      </c>
      <c r="I1437" s="34"/>
    </row>
    <row r="1438" spans="1:9">
      <c r="A1438" s="161" t="s">
        <v>1746</v>
      </c>
      <c r="B1438" s="162">
        <v>0.26061466307336256</v>
      </c>
      <c r="C1438" s="163">
        <v>0.53860363701828251</v>
      </c>
      <c r="D1438" s="163">
        <v>8.6871554357787512E-2</v>
      </c>
      <c r="E1438" s="162">
        <v>2.8477536387641826E-2</v>
      </c>
      <c r="F1438" s="163">
        <v>7.1193840969104569E-2</v>
      </c>
      <c r="G1438" s="164">
        <v>1.4238768193820913E-2</v>
      </c>
      <c r="I1438" s="34"/>
    </row>
    <row r="1439" spans="1:9">
      <c r="A1439" s="161" t="s">
        <v>1747</v>
      </c>
      <c r="B1439" s="162">
        <v>0.26061466307336256</v>
      </c>
      <c r="C1439" s="163">
        <v>0.53860363701828251</v>
      </c>
      <c r="D1439" s="163">
        <v>8.6871554357787512E-2</v>
      </c>
      <c r="E1439" s="162">
        <v>2.8477536387641826E-2</v>
      </c>
      <c r="F1439" s="163">
        <v>7.1193840969104569E-2</v>
      </c>
      <c r="G1439" s="164">
        <v>1.4238768193820913E-2</v>
      </c>
      <c r="I1439" s="34"/>
    </row>
    <row r="1440" spans="1:9">
      <c r="A1440" s="161" t="s">
        <v>1748</v>
      </c>
      <c r="B1440" s="162">
        <v>0</v>
      </c>
      <c r="C1440" s="163">
        <v>1</v>
      </c>
      <c r="D1440" s="163">
        <v>0</v>
      </c>
      <c r="E1440" s="162">
        <v>0</v>
      </c>
      <c r="F1440" s="163">
        <v>0</v>
      </c>
      <c r="G1440" s="164">
        <v>0</v>
      </c>
      <c r="I1440" s="34"/>
    </row>
    <row r="1441" spans="1:9">
      <c r="A1441" s="161" t="s">
        <v>1749</v>
      </c>
      <c r="B1441" s="162">
        <v>1</v>
      </c>
      <c r="C1441" s="163">
        <v>0</v>
      </c>
      <c r="D1441" s="163">
        <v>0</v>
      </c>
      <c r="E1441" s="162">
        <v>0</v>
      </c>
      <c r="F1441" s="163">
        <v>0</v>
      </c>
      <c r="G1441" s="164">
        <v>0</v>
      </c>
      <c r="I1441" s="34"/>
    </row>
    <row r="1442" spans="1:9">
      <c r="A1442" s="161" t="s">
        <v>1750</v>
      </c>
      <c r="B1442" s="162">
        <v>0</v>
      </c>
      <c r="C1442" s="163">
        <v>1</v>
      </c>
      <c r="D1442" s="163">
        <v>0</v>
      </c>
      <c r="E1442" s="162">
        <v>0</v>
      </c>
      <c r="F1442" s="163">
        <v>0</v>
      </c>
      <c r="G1442" s="164">
        <v>0</v>
      </c>
      <c r="I1442" s="34"/>
    </row>
    <row r="1443" spans="1:9">
      <c r="A1443" s="161" t="s">
        <v>1751</v>
      </c>
      <c r="B1443" s="162">
        <v>0.26061466307336256</v>
      </c>
      <c r="C1443" s="163">
        <v>0.53860363701828251</v>
      </c>
      <c r="D1443" s="163">
        <v>8.6871554357787512E-2</v>
      </c>
      <c r="E1443" s="162">
        <v>2.8477536387641826E-2</v>
      </c>
      <c r="F1443" s="163">
        <v>7.1193840969104569E-2</v>
      </c>
      <c r="G1443" s="164">
        <v>1.4238768193820913E-2</v>
      </c>
      <c r="I1443" s="34"/>
    </row>
    <row r="1444" spans="1:9">
      <c r="A1444" s="161" t="s">
        <v>1752</v>
      </c>
      <c r="B1444" s="162">
        <v>0.5</v>
      </c>
      <c r="C1444" s="163">
        <v>0.5</v>
      </c>
      <c r="D1444" s="163">
        <v>0</v>
      </c>
      <c r="E1444" s="162">
        <v>0</v>
      </c>
      <c r="F1444" s="163">
        <v>0</v>
      </c>
      <c r="G1444" s="164">
        <v>0</v>
      </c>
      <c r="I1444" s="34"/>
    </row>
    <row r="1445" spans="1:9">
      <c r="A1445" s="161" t="s">
        <v>1753</v>
      </c>
      <c r="B1445" s="162">
        <v>0</v>
      </c>
      <c r="C1445" s="163">
        <v>1</v>
      </c>
      <c r="D1445" s="163">
        <v>0</v>
      </c>
      <c r="E1445" s="162">
        <v>0</v>
      </c>
      <c r="F1445" s="163">
        <v>0</v>
      </c>
      <c r="G1445" s="164">
        <v>0</v>
      </c>
      <c r="I1445" s="34"/>
    </row>
    <row r="1446" spans="1:9">
      <c r="A1446" s="161" t="s">
        <v>1754</v>
      </c>
      <c r="B1446" s="162">
        <v>0</v>
      </c>
      <c r="C1446" s="163">
        <v>1</v>
      </c>
      <c r="D1446" s="163">
        <v>0</v>
      </c>
      <c r="E1446" s="162">
        <v>0</v>
      </c>
      <c r="F1446" s="163">
        <v>0</v>
      </c>
      <c r="G1446" s="164">
        <v>0</v>
      </c>
      <c r="I1446" s="34"/>
    </row>
    <row r="1447" spans="1:9">
      <c r="A1447" s="161" t="s">
        <v>1755</v>
      </c>
      <c r="B1447" s="162">
        <v>0.26061466307336256</v>
      </c>
      <c r="C1447" s="163">
        <v>0.53860363701828251</v>
      </c>
      <c r="D1447" s="163">
        <v>8.6871554357787512E-2</v>
      </c>
      <c r="E1447" s="162">
        <v>2.8477536387641826E-2</v>
      </c>
      <c r="F1447" s="163">
        <v>7.1193840969104569E-2</v>
      </c>
      <c r="G1447" s="164">
        <v>1.4238768193820913E-2</v>
      </c>
      <c r="I1447" s="34"/>
    </row>
    <row r="1448" spans="1:9">
      <c r="A1448" s="161" t="s">
        <v>1756</v>
      </c>
      <c r="B1448" s="162">
        <v>0.26061466307336256</v>
      </c>
      <c r="C1448" s="163">
        <v>0.53860363701828251</v>
      </c>
      <c r="D1448" s="163">
        <v>8.6871554357787512E-2</v>
      </c>
      <c r="E1448" s="162">
        <v>2.8477536387641826E-2</v>
      </c>
      <c r="F1448" s="163">
        <v>7.1193840969104569E-2</v>
      </c>
      <c r="G1448" s="164">
        <v>1.4238768193820913E-2</v>
      </c>
      <c r="I1448" s="34"/>
    </row>
    <row r="1449" spans="1:9">
      <c r="A1449" s="161" t="s">
        <v>1757</v>
      </c>
      <c r="B1449" s="162">
        <v>0.26061466307336256</v>
      </c>
      <c r="C1449" s="163">
        <v>0.53860363701828251</v>
      </c>
      <c r="D1449" s="163">
        <v>8.6871554357787512E-2</v>
      </c>
      <c r="E1449" s="162">
        <v>2.8477536387641826E-2</v>
      </c>
      <c r="F1449" s="163">
        <v>7.1193840969104569E-2</v>
      </c>
      <c r="G1449" s="164">
        <v>1.4238768193820913E-2</v>
      </c>
      <c r="I1449" s="34"/>
    </row>
    <row r="1450" spans="1:9">
      <c r="A1450" s="161" t="s">
        <v>1758</v>
      </c>
      <c r="B1450" s="162">
        <v>0</v>
      </c>
      <c r="C1450" s="163">
        <v>1</v>
      </c>
      <c r="D1450" s="163">
        <v>0</v>
      </c>
      <c r="E1450" s="162">
        <v>0</v>
      </c>
      <c r="F1450" s="163">
        <v>0</v>
      </c>
      <c r="G1450" s="164">
        <v>0</v>
      </c>
      <c r="I1450" s="34"/>
    </row>
    <row r="1451" spans="1:9">
      <c r="A1451" s="161" t="s">
        <v>1759</v>
      </c>
      <c r="B1451" s="162">
        <v>0.26061466307336256</v>
      </c>
      <c r="C1451" s="163">
        <v>0.53860363701828251</v>
      </c>
      <c r="D1451" s="163">
        <v>8.6871554357787512E-2</v>
      </c>
      <c r="E1451" s="162">
        <v>2.8477536387641826E-2</v>
      </c>
      <c r="F1451" s="163">
        <v>7.1193840969104569E-2</v>
      </c>
      <c r="G1451" s="164">
        <v>1.4238768193820913E-2</v>
      </c>
      <c r="I1451" s="34"/>
    </row>
    <row r="1452" spans="1:9">
      <c r="A1452" s="161" t="s">
        <v>1760</v>
      </c>
      <c r="B1452" s="162">
        <v>0.85736879228677731</v>
      </c>
      <c r="C1452" s="163">
        <v>0</v>
      </c>
      <c r="D1452" s="163">
        <v>0</v>
      </c>
      <c r="E1452" s="162">
        <v>0</v>
      </c>
      <c r="F1452" s="163">
        <v>0.14263120771322263</v>
      </c>
      <c r="G1452" s="164">
        <v>0</v>
      </c>
      <c r="I1452" s="34"/>
    </row>
    <row r="1453" spans="1:9">
      <c r="A1453" s="161" t="s">
        <v>1761</v>
      </c>
      <c r="B1453" s="162">
        <v>0.26061466307336256</v>
      </c>
      <c r="C1453" s="163">
        <v>0.53860363701828251</v>
      </c>
      <c r="D1453" s="163">
        <v>8.6871554357787512E-2</v>
      </c>
      <c r="E1453" s="162">
        <v>2.8477536387641826E-2</v>
      </c>
      <c r="F1453" s="163">
        <v>7.1193840969104569E-2</v>
      </c>
      <c r="G1453" s="164">
        <v>1.4238768193820913E-2</v>
      </c>
      <c r="I1453" s="34"/>
    </row>
    <row r="1454" spans="1:9">
      <c r="A1454" s="161" t="s">
        <v>1762</v>
      </c>
      <c r="B1454" s="162">
        <v>1</v>
      </c>
      <c r="C1454" s="163">
        <v>0</v>
      </c>
      <c r="D1454" s="163">
        <v>0</v>
      </c>
      <c r="E1454" s="162">
        <v>0</v>
      </c>
      <c r="F1454" s="163">
        <v>0</v>
      </c>
      <c r="G1454" s="164">
        <v>0</v>
      </c>
      <c r="I1454" s="34"/>
    </row>
    <row r="1455" spans="1:9">
      <c r="A1455" s="161" t="s">
        <v>1763</v>
      </c>
      <c r="B1455" s="162">
        <v>0.26061466307336256</v>
      </c>
      <c r="C1455" s="163">
        <v>0.53860363701828251</v>
      </c>
      <c r="D1455" s="163">
        <v>8.6871554357787512E-2</v>
      </c>
      <c r="E1455" s="162">
        <v>2.8477536387641826E-2</v>
      </c>
      <c r="F1455" s="163">
        <v>7.1193840969104569E-2</v>
      </c>
      <c r="G1455" s="164">
        <v>1.4238768193820913E-2</v>
      </c>
      <c r="I1455" s="34"/>
    </row>
    <row r="1456" spans="1:9">
      <c r="A1456" s="161" t="s">
        <v>1764</v>
      </c>
      <c r="B1456" s="162">
        <v>0.46848582794629534</v>
      </c>
      <c r="C1456" s="163">
        <v>0.46848582794629534</v>
      </c>
      <c r="D1456" s="163">
        <v>0</v>
      </c>
      <c r="E1456" s="162">
        <v>0</v>
      </c>
      <c r="F1456" s="163">
        <v>6.3028344107409234E-2</v>
      </c>
      <c r="G1456" s="164">
        <v>0</v>
      </c>
      <c r="I1456" s="34"/>
    </row>
    <row r="1457" spans="1:9">
      <c r="A1457" s="161" t="s">
        <v>1765</v>
      </c>
      <c r="B1457" s="162">
        <v>0.26061466307336256</v>
      </c>
      <c r="C1457" s="163">
        <v>0.53860363701828251</v>
      </c>
      <c r="D1457" s="163">
        <v>8.6871554357787512E-2</v>
      </c>
      <c r="E1457" s="162">
        <v>2.8477536387641826E-2</v>
      </c>
      <c r="F1457" s="163">
        <v>7.1193840969104569E-2</v>
      </c>
      <c r="G1457" s="164">
        <v>1.4238768193820913E-2</v>
      </c>
      <c r="I1457" s="34"/>
    </row>
    <row r="1458" spans="1:9">
      <c r="A1458" s="161" t="s">
        <v>1766</v>
      </c>
      <c r="B1458" s="162">
        <v>0</v>
      </c>
      <c r="C1458" s="163">
        <v>1</v>
      </c>
      <c r="D1458" s="163">
        <v>0</v>
      </c>
      <c r="E1458" s="162">
        <v>0</v>
      </c>
      <c r="F1458" s="163">
        <v>0</v>
      </c>
      <c r="G1458" s="164">
        <v>0</v>
      </c>
      <c r="I1458" s="34"/>
    </row>
    <row r="1459" spans="1:9">
      <c r="A1459" s="161" t="s">
        <v>1767</v>
      </c>
      <c r="B1459" s="162">
        <v>0.26061466307336256</v>
      </c>
      <c r="C1459" s="163">
        <v>0.53860363701828251</v>
      </c>
      <c r="D1459" s="163">
        <v>8.6871554357787512E-2</v>
      </c>
      <c r="E1459" s="162">
        <v>2.8477536387641826E-2</v>
      </c>
      <c r="F1459" s="163">
        <v>7.1193840969104569E-2</v>
      </c>
      <c r="G1459" s="164">
        <v>1.4238768193820913E-2</v>
      </c>
      <c r="I1459" s="34"/>
    </row>
    <row r="1460" spans="1:9">
      <c r="A1460" s="161" t="s">
        <v>1768</v>
      </c>
      <c r="B1460" s="162">
        <v>0.26061466307336256</v>
      </c>
      <c r="C1460" s="163">
        <v>0.53860363701828251</v>
      </c>
      <c r="D1460" s="163">
        <v>8.6871554357787512E-2</v>
      </c>
      <c r="E1460" s="162">
        <v>2.8477536387641826E-2</v>
      </c>
      <c r="F1460" s="163">
        <v>7.1193840969104569E-2</v>
      </c>
      <c r="G1460" s="164">
        <v>1.4238768193820913E-2</v>
      </c>
      <c r="I1460" s="34"/>
    </row>
    <row r="1461" spans="1:9">
      <c r="A1461" s="161" t="s">
        <v>1769</v>
      </c>
      <c r="B1461" s="162">
        <v>0.26061466307336256</v>
      </c>
      <c r="C1461" s="163">
        <v>0.53860363701828251</v>
      </c>
      <c r="D1461" s="163">
        <v>8.6871554357787512E-2</v>
      </c>
      <c r="E1461" s="162">
        <v>2.8477536387641826E-2</v>
      </c>
      <c r="F1461" s="163">
        <v>7.1193840969104569E-2</v>
      </c>
      <c r="G1461" s="164">
        <v>1.4238768193820913E-2</v>
      </c>
      <c r="I1461" s="34"/>
    </row>
    <row r="1462" spans="1:9">
      <c r="A1462" s="161" t="s">
        <v>1770</v>
      </c>
      <c r="B1462" s="162">
        <v>0.14285714285714285</v>
      </c>
      <c r="C1462" s="163">
        <v>0.7142857142857143</v>
      </c>
      <c r="D1462" s="163">
        <v>0.14285714285714285</v>
      </c>
      <c r="E1462" s="162">
        <v>0</v>
      </c>
      <c r="F1462" s="163">
        <v>0</v>
      </c>
      <c r="G1462" s="164">
        <v>0</v>
      </c>
      <c r="I1462" s="34"/>
    </row>
    <row r="1463" spans="1:9">
      <c r="A1463" s="161" t="s">
        <v>1771</v>
      </c>
      <c r="B1463" s="162">
        <v>0.12425531914893617</v>
      </c>
      <c r="C1463" s="163">
        <v>0.46808510638297873</v>
      </c>
      <c r="D1463" s="163">
        <v>0.4076595744680851</v>
      </c>
      <c r="E1463" s="162">
        <v>0</v>
      </c>
      <c r="F1463" s="163">
        <v>0</v>
      </c>
      <c r="G1463" s="164">
        <v>0</v>
      </c>
      <c r="I1463" s="34"/>
    </row>
    <row r="1464" spans="1:9">
      <c r="A1464" s="161" t="s">
        <v>1772</v>
      </c>
      <c r="B1464" s="162">
        <v>0.12425531914893617</v>
      </c>
      <c r="C1464" s="163">
        <v>0.46808510638297873</v>
      </c>
      <c r="D1464" s="163">
        <v>0.4076595744680851</v>
      </c>
      <c r="E1464" s="162">
        <v>0</v>
      </c>
      <c r="F1464" s="163">
        <v>0</v>
      </c>
      <c r="G1464" s="164">
        <v>0</v>
      </c>
      <c r="I1464" s="34"/>
    </row>
    <row r="1465" spans="1:9">
      <c r="A1465" s="161" t="s">
        <v>1773</v>
      </c>
      <c r="B1465" s="162">
        <v>0.12425531914893617</v>
      </c>
      <c r="C1465" s="163">
        <v>0.46808510638297873</v>
      </c>
      <c r="D1465" s="163">
        <v>0.4076595744680851</v>
      </c>
      <c r="E1465" s="162">
        <v>0</v>
      </c>
      <c r="F1465" s="163">
        <v>0</v>
      </c>
      <c r="G1465" s="164">
        <v>0</v>
      </c>
      <c r="I1465" s="34"/>
    </row>
    <row r="1466" spans="1:9">
      <c r="A1466" s="161" t="s">
        <v>1774</v>
      </c>
      <c r="B1466" s="162">
        <v>0</v>
      </c>
      <c r="C1466" s="163">
        <v>0</v>
      </c>
      <c r="D1466" s="163">
        <v>1</v>
      </c>
      <c r="E1466" s="162">
        <v>0</v>
      </c>
      <c r="F1466" s="163">
        <v>0</v>
      </c>
      <c r="G1466" s="164">
        <v>0</v>
      </c>
      <c r="I1466" s="34"/>
    </row>
    <row r="1467" spans="1:9">
      <c r="A1467" s="161" t="s">
        <v>1775</v>
      </c>
      <c r="B1467" s="162">
        <v>0.12425531914893617</v>
      </c>
      <c r="C1467" s="163">
        <v>0.46808510638297873</v>
      </c>
      <c r="D1467" s="163">
        <v>0.4076595744680851</v>
      </c>
      <c r="E1467" s="162">
        <v>0</v>
      </c>
      <c r="F1467" s="163">
        <v>0</v>
      </c>
      <c r="G1467" s="164">
        <v>0</v>
      </c>
      <c r="I1467" s="34"/>
    </row>
    <row r="1468" spans="1:9">
      <c r="A1468" s="161" t="s">
        <v>1776</v>
      </c>
      <c r="B1468" s="162">
        <v>0.12425531914893617</v>
      </c>
      <c r="C1468" s="163">
        <v>0.46808510638297873</v>
      </c>
      <c r="D1468" s="163">
        <v>0.4076595744680851</v>
      </c>
      <c r="E1468" s="162">
        <v>0</v>
      </c>
      <c r="F1468" s="163">
        <v>0</v>
      </c>
      <c r="G1468" s="164">
        <v>0</v>
      </c>
      <c r="I1468" s="34"/>
    </row>
    <row r="1469" spans="1:9">
      <c r="A1469" s="161" t="s">
        <v>1777</v>
      </c>
      <c r="B1469" s="162">
        <v>6.2005788322054181E-2</v>
      </c>
      <c r="C1469" s="163">
        <v>0.49604630657643345</v>
      </c>
      <c r="D1469" s="163">
        <v>0.26869174939556811</v>
      </c>
      <c r="E1469" s="162">
        <v>4.6201641521585103E-2</v>
      </c>
      <c r="F1469" s="163">
        <v>0.11550410380396275</v>
      </c>
      <c r="G1469" s="164">
        <v>1.1550410380396276E-2</v>
      </c>
      <c r="I1469" s="34"/>
    </row>
    <row r="1470" spans="1:9">
      <c r="A1470" s="161" t="s">
        <v>1778</v>
      </c>
      <c r="B1470" s="162">
        <v>6.2005788322054181E-2</v>
      </c>
      <c r="C1470" s="163">
        <v>0.49604630657643345</v>
      </c>
      <c r="D1470" s="163">
        <v>0.26869174939556811</v>
      </c>
      <c r="E1470" s="162">
        <v>4.6201641521585103E-2</v>
      </c>
      <c r="F1470" s="163">
        <v>0.11550410380396275</v>
      </c>
      <c r="G1470" s="164">
        <v>1.1550410380396276E-2</v>
      </c>
      <c r="I1470" s="34"/>
    </row>
    <row r="1471" spans="1:9">
      <c r="A1471" s="161" t="s">
        <v>1779</v>
      </c>
      <c r="B1471" s="162">
        <v>6.2005788322054181E-2</v>
      </c>
      <c r="C1471" s="163">
        <v>0.49604630657643345</v>
      </c>
      <c r="D1471" s="163">
        <v>0.26869174939556811</v>
      </c>
      <c r="E1471" s="162">
        <v>4.6201641521585103E-2</v>
      </c>
      <c r="F1471" s="163">
        <v>0.11550410380396275</v>
      </c>
      <c r="G1471" s="164">
        <v>1.1550410380396276E-2</v>
      </c>
      <c r="I1471" s="34"/>
    </row>
    <row r="1472" spans="1:9">
      <c r="A1472" s="161" t="s">
        <v>1780</v>
      </c>
      <c r="B1472" s="162">
        <v>6.2005788322054181E-2</v>
      </c>
      <c r="C1472" s="163">
        <v>0.49604630657643345</v>
      </c>
      <c r="D1472" s="163">
        <v>0.26869174939556811</v>
      </c>
      <c r="E1472" s="162">
        <v>4.6201641521585103E-2</v>
      </c>
      <c r="F1472" s="163">
        <v>0.11550410380396275</v>
      </c>
      <c r="G1472" s="164">
        <v>1.1550410380396276E-2</v>
      </c>
      <c r="I1472" s="34"/>
    </row>
    <row r="1473" spans="1:9">
      <c r="A1473" s="161" t="s">
        <v>1781</v>
      </c>
      <c r="B1473" s="162">
        <v>6.2005788322054181E-2</v>
      </c>
      <c r="C1473" s="163">
        <v>0.49604630657643345</v>
      </c>
      <c r="D1473" s="163">
        <v>0.26869174939556811</v>
      </c>
      <c r="E1473" s="162">
        <v>4.6201641521585103E-2</v>
      </c>
      <c r="F1473" s="163">
        <v>0.11550410380396275</v>
      </c>
      <c r="G1473" s="164">
        <v>1.1550410380396276E-2</v>
      </c>
      <c r="I1473" s="34"/>
    </row>
    <row r="1474" spans="1:9">
      <c r="A1474" s="161" t="s">
        <v>1782</v>
      </c>
      <c r="B1474" s="162">
        <v>0</v>
      </c>
      <c r="C1474" s="163">
        <v>1</v>
      </c>
      <c r="D1474" s="163">
        <v>0</v>
      </c>
      <c r="E1474" s="162">
        <v>0</v>
      </c>
      <c r="F1474" s="163">
        <v>0</v>
      </c>
      <c r="G1474" s="164">
        <v>0</v>
      </c>
      <c r="I1474" s="34"/>
    </row>
    <row r="1475" spans="1:9">
      <c r="A1475" s="161" t="s">
        <v>1783</v>
      </c>
      <c r="B1475" s="162">
        <v>0.12425531914893617</v>
      </c>
      <c r="C1475" s="163">
        <v>0.46808510638297873</v>
      </c>
      <c r="D1475" s="163">
        <v>0.4076595744680851</v>
      </c>
      <c r="E1475" s="162">
        <v>0</v>
      </c>
      <c r="F1475" s="163">
        <v>0</v>
      </c>
      <c r="G1475" s="164">
        <v>0</v>
      </c>
      <c r="I1475" s="34"/>
    </row>
    <row r="1476" spans="1:9">
      <c r="A1476" s="161" t="s">
        <v>1784</v>
      </c>
      <c r="B1476" s="162">
        <v>0.12425531914893617</v>
      </c>
      <c r="C1476" s="163">
        <v>0.46808510638297873</v>
      </c>
      <c r="D1476" s="163">
        <v>0.4076595744680851</v>
      </c>
      <c r="E1476" s="162">
        <v>0</v>
      </c>
      <c r="F1476" s="163">
        <v>0</v>
      </c>
      <c r="G1476" s="164">
        <v>0</v>
      </c>
      <c r="I1476" s="34"/>
    </row>
    <row r="1477" spans="1:9">
      <c r="A1477" s="161" t="s">
        <v>1785</v>
      </c>
      <c r="B1477" s="162">
        <v>0</v>
      </c>
      <c r="C1477" s="163">
        <v>1</v>
      </c>
      <c r="D1477" s="163">
        <v>0</v>
      </c>
      <c r="E1477" s="162">
        <v>0</v>
      </c>
      <c r="F1477" s="163">
        <v>0</v>
      </c>
      <c r="G1477" s="164">
        <v>0</v>
      </c>
      <c r="I1477" s="34"/>
    </row>
    <row r="1478" spans="1:9">
      <c r="A1478" s="161" t="s">
        <v>1786</v>
      </c>
      <c r="B1478" s="162">
        <v>0.12425531914893617</v>
      </c>
      <c r="C1478" s="163">
        <v>0.46808510638297873</v>
      </c>
      <c r="D1478" s="163">
        <v>0.4076595744680851</v>
      </c>
      <c r="E1478" s="162">
        <v>0</v>
      </c>
      <c r="F1478" s="163">
        <v>0</v>
      </c>
      <c r="G1478" s="164">
        <v>0</v>
      </c>
      <c r="I1478" s="34"/>
    </row>
    <row r="1479" spans="1:9">
      <c r="A1479" s="161" t="s">
        <v>1787</v>
      </c>
      <c r="B1479" s="162">
        <v>0.12425531914893617</v>
      </c>
      <c r="C1479" s="163">
        <v>0.46808510638297873</v>
      </c>
      <c r="D1479" s="163">
        <v>0.4076595744680851</v>
      </c>
      <c r="E1479" s="162">
        <v>0</v>
      </c>
      <c r="F1479" s="163">
        <v>0</v>
      </c>
      <c r="G1479" s="164">
        <v>0</v>
      </c>
      <c r="I1479" s="34"/>
    </row>
    <row r="1480" spans="1:9">
      <c r="A1480" s="161" t="s">
        <v>1788</v>
      </c>
      <c r="B1480" s="162">
        <v>6.2005788322054181E-2</v>
      </c>
      <c r="C1480" s="163">
        <v>0.49604630657643345</v>
      </c>
      <c r="D1480" s="163">
        <v>0.26869174939556811</v>
      </c>
      <c r="E1480" s="162">
        <v>4.6201641521585103E-2</v>
      </c>
      <c r="F1480" s="163">
        <v>0.11550410380396275</v>
      </c>
      <c r="G1480" s="164">
        <v>1.1550410380396276E-2</v>
      </c>
      <c r="I1480" s="34"/>
    </row>
    <row r="1481" spans="1:9">
      <c r="A1481" s="161" t="s">
        <v>1789</v>
      </c>
      <c r="B1481" s="162">
        <v>6.2005788322054181E-2</v>
      </c>
      <c r="C1481" s="163">
        <v>0.49604630657643345</v>
      </c>
      <c r="D1481" s="163">
        <v>0.26869174939556811</v>
      </c>
      <c r="E1481" s="162">
        <v>4.6201641521585103E-2</v>
      </c>
      <c r="F1481" s="163">
        <v>0.11550410380396275</v>
      </c>
      <c r="G1481" s="164">
        <v>1.1550410380396276E-2</v>
      </c>
      <c r="I1481" s="34"/>
    </row>
    <row r="1482" spans="1:9">
      <c r="A1482" s="161" t="s">
        <v>1790</v>
      </c>
      <c r="B1482" s="162">
        <v>6.2005788322054181E-2</v>
      </c>
      <c r="C1482" s="163">
        <v>0.49604630657643345</v>
      </c>
      <c r="D1482" s="163">
        <v>0.26869174939556811</v>
      </c>
      <c r="E1482" s="162">
        <v>4.6201641521585103E-2</v>
      </c>
      <c r="F1482" s="163">
        <v>0.11550410380396275</v>
      </c>
      <c r="G1482" s="164">
        <v>1.1550410380396276E-2</v>
      </c>
      <c r="I1482" s="34"/>
    </row>
    <row r="1483" spans="1:9">
      <c r="A1483" s="161" t="s">
        <v>1791</v>
      </c>
      <c r="B1483" s="162">
        <v>6.2005788322054181E-2</v>
      </c>
      <c r="C1483" s="163">
        <v>0.49604630657643345</v>
      </c>
      <c r="D1483" s="163">
        <v>0.26869174939556811</v>
      </c>
      <c r="E1483" s="162">
        <v>4.6201641521585103E-2</v>
      </c>
      <c r="F1483" s="163">
        <v>0.11550410380396275</v>
      </c>
      <c r="G1483" s="164">
        <v>1.1550410380396276E-2</v>
      </c>
      <c r="I1483" s="34"/>
    </row>
    <row r="1484" spans="1:9">
      <c r="A1484" s="161" t="s">
        <v>1792</v>
      </c>
      <c r="B1484" s="162">
        <v>0</v>
      </c>
      <c r="C1484" s="163">
        <v>1</v>
      </c>
      <c r="D1484" s="163">
        <v>0</v>
      </c>
      <c r="E1484" s="162">
        <v>0</v>
      </c>
      <c r="F1484" s="163">
        <v>0</v>
      </c>
      <c r="G1484" s="164">
        <v>0</v>
      </c>
      <c r="I1484" s="34"/>
    </row>
    <row r="1485" spans="1:9">
      <c r="A1485" s="161" t="s">
        <v>1793</v>
      </c>
      <c r="B1485" s="162">
        <v>0</v>
      </c>
      <c r="C1485" s="163">
        <v>1</v>
      </c>
      <c r="D1485" s="163">
        <v>0</v>
      </c>
      <c r="E1485" s="162">
        <v>0</v>
      </c>
      <c r="F1485" s="163">
        <v>0</v>
      </c>
      <c r="G1485" s="164">
        <v>0</v>
      </c>
      <c r="I1485" s="34"/>
    </row>
    <row r="1486" spans="1:9">
      <c r="A1486" s="161" t="s">
        <v>1794</v>
      </c>
      <c r="B1486" s="162">
        <v>6.2005788322054181E-2</v>
      </c>
      <c r="C1486" s="163">
        <v>0.49604630657643345</v>
      </c>
      <c r="D1486" s="163">
        <v>0.26869174939556811</v>
      </c>
      <c r="E1486" s="162">
        <v>4.6201641521585103E-2</v>
      </c>
      <c r="F1486" s="163">
        <v>0.11550410380396275</v>
      </c>
      <c r="G1486" s="164">
        <v>1.1550410380396276E-2</v>
      </c>
      <c r="I1486" s="34"/>
    </row>
    <row r="1487" spans="1:9">
      <c r="A1487" s="161" t="s">
        <v>1795</v>
      </c>
      <c r="B1487" s="162">
        <v>6.2005788322054181E-2</v>
      </c>
      <c r="C1487" s="163">
        <v>0.49604630657643345</v>
      </c>
      <c r="D1487" s="163">
        <v>0.26869174939556811</v>
      </c>
      <c r="E1487" s="162">
        <v>4.6201641521585103E-2</v>
      </c>
      <c r="F1487" s="163">
        <v>0.11550410380396275</v>
      </c>
      <c r="G1487" s="164">
        <v>1.1550410380396276E-2</v>
      </c>
      <c r="I1487" s="34"/>
    </row>
    <row r="1488" spans="1:9">
      <c r="A1488" s="161" t="s">
        <v>1796</v>
      </c>
      <c r="B1488" s="162">
        <v>0</v>
      </c>
      <c r="C1488" s="163">
        <v>1</v>
      </c>
      <c r="D1488" s="163">
        <v>0</v>
      </c>
      <c r="E1488" s="162">
        <v>0</v>
      </c>
      <c r="F1488" s="163">
        <v>0</v>
      </c>
      <c r="G1488" s="164">
        <v>0</v>
      </c>
      <c r="I1488" s="34"/>
    </row>
    <row r="1489" spans="1:9">
      <c r="A1489" s="161" t="s">
        <v>1797</v>
      </c>
      <c r="B1489" s="162">
        <v>0</v>
      </c>
      <c r="C1489" s="163">
        <v>7.6923076923076927E-2</v>
      </c>
      <c r="D1489" s="163">
        <v>0.92307692307692313</v>
      </c>
      <c r="E1489" s="162">
        <v>0</v>
      </c>
      <c r="F1489" s="163">
        <v>0</v>
      </c>
      <c r="G1489" s="164">
        <v>0</v>
      </c>
      <c r="I1489" s="34"/>
    </row>
    <row r="1490" spans="1:9">
      <c r="A1490" s="161" t="s">
        <v>1798</v>
      </c>
      <c r="B1490" s="162">
        <v>0.75</v>
      </c>
      <c r="C1490" s="163">
        <v>0.25</v>
      </c>
      <c r="D1490" s="163">
        <v>0</v>
      </c>
      <c r="E1490" s="162">
        <v>0</v>
      </c>
      <c r="F1490" s="163">
        <v>0</v>
      </c>
      <c r="G1490" s="164">
        <v>0</v>
      </c>
      <c r="I1490" s="34"/>
    </row>
    <row r="1491" spans="1:9">
      <c r="A1491" s="161" t="s">
        <v>1799</v>
      </c>
      <c r="B1491" s="162">
        <v>6.2005788322054181E-2</v>
      </c>
      <c r="C1491" s="163">
        <v>0.49604630657643345</v>
      </c>
      <c r="D1491" s="163">
        <v>0.26869174939556811</v>
      </c>
      <c r="E1491" s="162">
        <v>4.6201641521585103E-2</v>
      </c>
      <c r="F1491" s="163">
        <v>0.11550410380396275</v>
      </c>
      <c r="G1491" s="164">
        <v>1.1550410380396276E-2</v>
      </c>
      <c r="I1491" s="34"/>
    </row>
    <row r="1492" spans="1:9">
      <c r="A1492" s="161" t="s">
        <v>1800</v>
      </c>
      <c r="B1492" s="162">
        <v>0</v>
      </c>
      <c r="C1492" s="163">
        <v>1</v>
      </c>
      <c r="D1492" s="163">
        <v>0</v>
      </c>
      <c r="E1492" s="162">
        <v>0</v>
      </c>
      <c r="F1492" s="163">
        <v>0</v>
      </c>
      <c r="G1492" s="164">
        <v>0</v>
      </c>
      <c r="I1492" s="34"/>
    </row>
    <row r="1493" spans="1:9">
      <c r="A1493" s="161" t="s">
        <v>1801</v>
      </c>
      <c r="B1493" s="162">
        <v>6.2005788322054181E-2</v>
      </c>
      <c r="C1493" s="163">
        <v>0.49604630657643345</v>
      </c>
      <c r="D1493" s="163">
        <v>0.26869174939556811</v>
      </c>
      <c r="E1493" s="162">
        <v>4.6201641521585103E-2</v>
      </c>
      <c r="F1493" s="163">
        <v>0.11550410380396275</v>
      </c>
      <c r="G1493" s="164">
        <v>1.1550410380396276E-2</v>
      </c>
      <c r="I1493" s="34"/>
    </row>
    <row r="1494" spans="1:9">
      <c r="A1494" s="161" t="s">
        <v>1802</v>
      </c>
      <c r="B1494" s="162">
        <v>0.17536568056019991</v>
      </c>
      <c r="C1494" s="163">
        <v>0.81837317594759951</v>
      </c>
      <c r="D1494" s="163">
        <v>0</v>
      </c>
      <c r="E1494" s="162">
        <v>0</v>
      </c>
      <c r="F1494" s="163">
        <v>6.2611434922005514E-3</v>
      </c>
      <c r="G1494" s="164">
        <v>0</v>
      </c>
      <c r="I1494" s="34"/>
    </row>
    <row r="1495" spans="1:9">
      <c r="A1495" s="161" t="s">
        <v>1803</v>
      </c>
      <c r="B1495" s="162">
        <v>6.2005788322054181E-2</v>
      </c>
      <c r="C1495" s="163">
        <v>0.49604630657643345</v>
      </c>
      <c r="D1495" s="163">
        <v>0.26869174939556811</v>
      </c>
      <c r="E1495" s="162">
        <v>4.6201641521585103E-2</v>
      </c>
      <c r="F1495" s="163">
        <v>0.11550410380396275</v>
      </c>
      <c r="G1495" s="164">
        <v>1.1550410380396276E-2</v>
      </c>
      <c r="I1495" s="34"/>
    </row>
    <row r="1496" spans="1:9">
      <c r="A1496" s="161" t="s">
        <v>1804</v>
      </c>
      <c r="B1496" s="162">
        <v>0</v>
      </c>
      <c r="C1496" s="163">
        <v>0.50497147869060277</v>
      </c>
      <c r="D1496" s="163">
        <v>0.2019885914762411</v>
      </c>
      <c r="E1496" s="162">
        <v>3.662999122914451E-2</v>
      </c>
      <c r="F1496" s="163">
        <v>0.14651996491657804</v>
      </c>
      <c r="G1496" s="164">
        <v>0.10988997368743353</v>
      </c>
      <c r="I1496" s="34"/>
    </row>
    <row r="1497" spans="1:9">
      <c r="A1497" s="161" t="s">
        <v>1805</v>
      </c>
      <c r="B1497" s="162">
        <v>0</v>
      </c>
      <c r="C1497" s="163">
        <v>0.70696007016684392</v>
      </c>
      <c r="D1497" s="163">
        <v>0</v>
      </c>
      <c r="E1497" s="162">
        <v>3.662999122914451E-2</v>
      </c>
      <c r="F1497" s="163">
        <v>0.14651996491657804</v>
      </c>
      <c r="G1497" s="164">
        <v>0.10988997368743353</v>
      </c>
      <c r="I1497" s="34"/>
    </row>
    <row r="1498" spans="1:9">
      <c r="A1498" s="161" t="s">
        <v>1806</v>
      </c>
      <c r="B1498" s="162">
        <v>0</v>
      </c>
      <c r="C1498" s="163">
        <v>1</v>
      </c>
      <c r="D1498" s="163">
        <v>0</v>
      </c>
      <c r="E1498" s="162">
        <v>0</v>
      </c>
      <c r="F1498" s="163">
        <v>0</v>
      </c>
      <c r="G1498" s="164">
        <v>0</v>
      </c>
      <c r="I1498" s="34"/>
    </row>
    <row r="1499" spans="1:9">
      <c r="A1499" s="161" t="s">
        <v>1807</v>
      </c>
      <c r="B1499" s="162">
        <v>0</v>
      </c>
      <c r="C1499" s="163">
        <v>0.50497147869060277</v>
      </c>
      <c r="D1499" s="163">
        <v>0.2019885914762411</v>
      </c>
      <c r="E1499" s="162">
        <v>3.662999122914451E-2</v>
      </c>
      <c r="F1499" s="163">
        <v>0.14651996491657804</v>
      </c>
      <c r="G1499" s="164">
        <v>0.10988997368743353</v>
      </c>
      <c r="I1499" s="34"/>
    </row>
    <row r="1500" spans="1:9">
      <c r="A1500" s="161" t="s">
        <v>1808</v>
      </c>
      <c r="B1500" s="162">
        <v>0</v>
      </c>
      <c r="C1500" s="163">
        <v>1</v>
      </c>
      <c r="D1500" s="163">
        <v>0</v>
      </c>
      <c r="E1500" s="162">
        <v>0</v>
      </c>
      <c r="F1500" s="163">
        <v>0</v>
      </c>
      <c r="G1500" s="164">
        <v>0</v>
      </c>
      <c r="I1500" s="34"/>
    </row>
    <row r="1501" spans="1:9">
      <c r="A1501" s="161" t="s">
        <v>1809</v>
      </c>
      <c r="B1501" s="162">
        <v>0</v>
      </c>
      <c r="C1501" s="163">
        <v>0.70696007016684392</v>
      </c>
      <c r="D1501" s="163">
        <v>0</v>
      </c>
      <c r="E1501" s="162">
        <v>3.662999122914451E-2</v>
      </c>
      <c r="F1501" s="163">
        <v>0.14651996491657804</v>
      </c>
      <c r="G1501" s="164">
        <v>0.10988997368743353</v>
      </c>
      <c r="I1501" s="34"/>
    </row>
    <row r="1502" spans="1:9">
      <c r="A1502" s="161" t="s">
        <v>1810</v>
      </c>
      <c r="B1502" s="162">
        <v>0</v>
      </c>
      <c r="C1502" s="163">
        <v>0.50497147869060277</v>
      </c>
      <c r="D1502" s="163">
        <v>0.2019885914762411</v>
      </c>
      <c r="E1502" s="162">
        <v>3.662999122914451E-2</v>
      </c>
      <c r="F1502" s="163">
        <v>0.14651996491657804</v>
      </c>
      <c r="G1502" s="164">
        <v>0.10988997368743353</v>
      </c>
      <c r="I1502" s="34"/>
    </row>
    <row r="1503" spans="1:9">
      <c r="A1503" s="161" t="s">
        <v>1811</v>
      </c>
      <c r="B1503" s="162">
        <v>0</v>
      </c>
      <c r="C1503" s="163">
        <v>0.50497147869060277</v>
      </c>
      <c r="D1503" s="163">
        <v>0.2019885914762411</v>
      </c>
      <c r="E1503" s="162">
        <v>3.662999122914451E-2</v>
      </c>
      <c r="F1503" s="163">
        <v>0.14651996491657804</v>
      </c>
      <c r="G1503" s="164">
        <v>0.10988997368743353</v>
      </c>
      <c r="I1503" s="34"/>
    </row>
    <row r="1504" spans="1:9">
      <c r="A1504" s="161" t="s">
        <v>1812</v>
      </c>
      <c r="B1504" s="162">
        <v>0</v>
      </c>
      <c r="C1504" s="163">
        <v>0.71719442558798852</v>
      </c>
      <c r="D1504" s="163">
        <v>0</v>
      </c>
      <c r="E1504" s="162">
        <v>0.28280557441201148</v>
      </c>
      <c r="F1504" s="163">
        <v>0</v>
      </c>
      <c r="G1504" s="164">
        <v>0</v>
      </c>
      <c r="I1504" s="34"/>
    </row>
    <row r="1505" spans="1:9">
      <c r="A1505" s="161" t="s">
        <v>1813</v>
      </c>
      <c r="B1505" s="162">
        <v>0</v>
      </c>
      <c r="C1505" s="163">
        <v>0.50497147869060277</v>
      </c>
      <c r="D1505" s="163">
        <v>0.2019885914762411</v>
      </c>
      <c r="E1505" s="162">
        <v>3.662999122914451E-2</v>
      </c>
      <c r="F1505" s="163">
        <v>0.14651996491657804</v>
      </c>
      <c r="G1505" s="164">
        <v>0.10988997368743353</v>
      </c>
      <c r="I1505" s="34"/>
    </row>
    <row r="1506" spans="1:9">
      <c r="A1506" s="161" t="s">
        <v>1814</v>
      </c>
      <c r="B1506" s="162">
        <v>6.2005788322054181E-2</v>
      </c>
      <c r="C1506" s="163">
        <v>0.49604630657643345</v>
      </c>
      <c r="D1506" s="163">
        <v>0.26869174939556811</v>
      </c>
      <c r="E1506" s="162">
        <v>4.6201641521585103E-2</v>
      </c>
      <c r="F1506" s="163">
        <v>0.11550410380396275</v>
      </c>
      <c r="G1506" s="164">
        <v>1.1550410380396276E-2</v>
      </c>
      <c r="I1506" s="34"/>
    </row>
    <row r="1507" spans="1:9">
      <c r="A1507" s="161" t="s">
        <v>1815</v>
      </c>
      <c r="B1507" s="162">
        <v>0</v>
      </c>
      <c r="C1507" s="163">
        <v>0.33333333333333331</v>
      </c>
      <c r="D1507" s="163">
        <v>0.66666666666666663</v>
      </c>
      <c r="E1507" s="162">
        <v>0</v>
      </c>
      <c r="F1507" s="163">
        <v>0</v>
      </c>
      <c r="G1507" s="164">
        <v>0</v>
      </c>
      <c r="I1507" s="34"/>
    </row>
    <row r="1508" spans="1:9">
      <c r="A1508" s="161" t="s">
        <v>1816</v>
      </c>
      <c r="B1508" s="162">
        <v>0</v>
      </c>
      <c r="C1508" s="163">
        <v>0</v>
      </c>
      <c r="D1508" s="163">
        <v>1</v>
      </c>
      <c r="E1508" s="162">
        <v>0</v>
      </c>
      <c r="F1508" s="163">
        <v>0</v>
      </c>
      <c r="G1508" s="164">
        <v>0</v>
      </c>
      <c r="I1508" s="34"/>
    </row>
    <row r="1509" spans="1:9">
      <c r="A1509" s="161" t="s">
        <v>1817</v>
      </c>
      <c r="B1509" s="162">
        <v>6.2005788322054181E-2</v>
      </c>
      <c r="C1509" s="163">
        <v>0.49604630657643345</v>
      </c>
      <c r="D1509" s="163">
        <v>0.26869174939556811</v>
      </c>
      <c r="E1509" s="162">
        <v>4.6201641521585103E-2</v>
      </c>
      <c r="F1509" s="163">
        <v>0.11550410380396275</v>
      </c>
      <c r="G1509" s="164">
        <v>1.1550410380396276E-2</v>
      </c>
      <c r="I1509" s="34"/>
    </row>
    <row r="1510" spans="1:9">
      <c r="A1510" s="161" t="s">
        <v>1818</v>
      </c>
      <c r="B1510" s="162">
        <v>0</v>
      </c>
      <c r="C1510" s="163">
        <v>0</v>
      </c>
      <c r="D1510" s="163">
        <v>1</v>
      </c>
      <c r="E1510" s="162">
        <v>0</v>
      </c>
      <c r="F1510" s="163">
        <v>0</v>
      </c>
      <c r="G1510" s="164">
        <v>0</v>
      </c>
      <c r="I1510" s="34"/>
    </row>
    <row r="1511" spans="1:9">
      <c r="A1511" s="161" t="s">
        <v>1819</v>
      </c>
      <c r="B1511" s="162">
        <v>0</v>
      </c>
      <c r="C1511" s="163">
        <v>0.68812520759431206</v>
      </c>
      <c r="D1511" s="163">
        <v>0.10586541655297109</v>
      </c>
      <c r="E1511" s="162">
        <v>7.7253515944768814E-2</v>
      </c>
      <c r="F1511" s="163">
        <v>0.10300468792635842</v>
      </c>
      <c r="G1511" s="164">
        <v>2.5751171981589605E-2</v>
      </c>
      <c r="I1511" s="34"/>
    </row>
    <row r="1512" spans="1:9">
      <c r="A1512" s="161" t="s">
        <v>1820</v>
      </c>
      <c r="B1512" s="162">
        <v>6.2005788322054181E-2</v>
      </c>
      <c r="C1512" s="163">
        <v>0.49604630657643345</v>
      </c>
      <c r="D1512" s="163">
        <v>0.26869174939556811</v>
      </c>
      <c r="E1512" s="162">
        <v>4.6201641521585103E-2</v>
      </c>
      <c r="F1512" s="163">
        <v>0.11550410380396275</v>
      </c>
      <c r="G1512" s="164">
        <v>1.1550410380396276E-2</v>
      </c>
      <c r="I1512" s="34"/>
    </row>
    <row r="1513" spans="1:9">
      <c r="A1513" s="161" t="s">
        <v>1821</v>
      </c>
      <c r="B1513" s="162">
        <v>6.2005788322054181E-2</v>
      </c>
      <c r="C1513" s="163">
        <v>0.49604630657643345</v>
      </c>
      <c r="D1513" s="163">
        <v>0.26869174939556811</v>
      </c>
      <c r="E1513" s="162">
        <v>4.6201641521585103E-2</v>
      </c>
      <c r="F1513" s="163">
        <v>0.11550410380396275</v>
      </c>
      <c r="G1513" s="164">
        <v>1.1550410380396276E-2</v>
      </c>
      <c r="I1513" s="34"/>
    </row>
    <row r="1514" spans="1:9">
      <c r="A1514" s="161" t="s">
        <v>1822</v>
      </c>
      <c r="B1514" s="162">
        <v>6.2005788322054181E-2</v>
      </c>
      <c r="C1514" s="163">
        <v>0.49604630657643345</v>
      </c>
      <c r="D1514" s="163">
        <v>0.26869174939556811</v>
      </c>
      <c r="E1514" s="162">
        <v>4.6201641521585103E-2</v>
      </c>
      <c r="F1514" s="163">
        <v>0.11550410380396275</v>
      </c>
      <c r="G1514" s="164">
        <v>1.1550410380396276E-2</v>
      </c>
      <c r="I1514" s="34"/>
    </row>
    <row r="1515" spans="1:9">
      <c r="A1515" s="161" t="s">
        <v>1823</v>
      </c>
      <c r="B1515" s="162">
        <v>6.2005788322054181E-2</v>
      </c>
      <c r="C1515" s="163">
        <v>0.49604630657643345</v>
      </c>
      <c r="D1515" s="163">
        <v>0.26869174939556811</v>
      </c>
      <c r="E1515" s="162">
        <v>4.6201641521585103E-2</v>
      </c>
      <c r="F1515" s="163">
        <v>0.11550410380396275</v>
      </c>
      <c r="G1515" s="164">
        <v>1.1550410380396276E-2</v>
      </c>
      <c r="I1515" s="34"/>
    </row>
    <row r="1516" spans="1:9">
      <c r="A1516" s="161" t="s">
        <v>1824</v>
      </c>
      <c r="B1516" s="162">
        <v>6.2005788322054181E-2</v>
      </c>
      <c r="C1516" s="163">
        <v>0.49604630657643345</v>
      </c>
      <c r="D1516" s="163">
        <v>0.26869174939556811</v>
      </c>
      <c r="E1516" s="162">
        <v>4.6201641521585103E-2</v>
      </c>
      <c r="F1516" s="163">
        <v>0.11550410380396275</v>
      </c>
      <c r="G1516" s="164">
        <v>1.1550410380396276E-2</v>
      </c>
      <c r="I1516" s="34"/>
    </row>
    <row r="1517" spans="1:9">
      <c r="A1517" s="161" t="s">
        <v>1825</v>
      </c>
      <c r="B1517" s="162">
        <v>6.2005788322054181E-2</v>
      </c>
      <c r="C1517" s="163">
        <v>0.49604630657643345</v>
      </c>
      <c r="D1517" s="163">
        <v>0.26869174939556811</v>
      </c>
      <c r="E1517" s="162">
        <v>4.6201641521585103E-2</v>
      </c>
      <c r="F1517" s="163">
        <v>0.11550410380396275</v>
      </c>
      <c r="G1517" s="164">
        <v>1.1550410380396276E-2</v>
      </c>
      <c r="I1517" s="34"/>
    </row>
    <row r="1518" spans="1:9">
      <c r="A1518" s="161" t="s">
        <v>1826</v>
      </c>
      <c r="B1518" s="162">
        <v>6.2005788322054181E-2</v>
      </c>
      <c r="C1518" s="163">
        <v>0.49604630657643345</v>
      </c>
      <c r="D1518" s="163">
        <v>0.26869174939556811</v>
      </c>
      <c r="E1518" s="162">
        <v>4.6201641521585103E-2</v>
      </c>
      <c r="F1518" s="163">
        <v>0.11550410380396275</v>
      </c>
      <c r="G1518" s="164">
        <v>1.1550410380396276E-2</v>
      </c>
      <c r="I1518" s="34"/>
    </row>
    <row r="1519" spans="1:9">
      <c r="A1519" s="161" t="s">
        <v>1827</v>
      </c>
      <c r="B1519" s="162">
        <v>6.2005788322054181E-2</v>
      </c>
      <c r="C1519" s="163">
        <v>0.49604630657643345</v>
      </c>
      <c r="D1519" s="163">
        <v>0.26869174939556811</v>
      </c>
      <c r="E1519" s="162">
        <v>4.6201641521585103E-2</v>
      </c>
      <c r="F1519" s="163">
        <v>0.11550410380396275</v>
      </c>
      <c r="G1519" s="164">
        <v>1.1550410380396276E-2</v>
      </c>
      <c r="I1519" s="34"/>
    </row>
    <row r="1520" spans="1:9">
      <c r="A1520" s="161" t="s">
        <v>1828</v>
      </c>
      <c r="B1520" s="162">
        <v>6.2005788322054181E-2</v>
      </c>
      <c r="C1520" s="163">
        <v>0.49604630657643345</v>
      </c>
      <c r="D1520" s="163">
        <v>0.26869174939556811</v>
      </c>
      <c r="E1520" s="162">
        <v>4.6201641521585103E-2</v>
      </c>
      <c r="F1520" s="163">
        <v>0.11550410380396275</v>
      </c>
      <c r="G1520" s="164">
        <v>1.1550410380396276E-2</v>
      </c>
      <c r="I1520" s="34"/>
    </row>
    <row r="1521" spans="1:9">
      <c r="A1521" s="161" t="s">
        <v>1829</v>
      </c>
      <c r="B1521" s="162">
        <v>6.2005788322054181E-2</v>
      </c>
      <c r="C1521" s="163">
        <v>0.49604630657643345</v>
      </c>
      <c r="D1521" s="163">
        <v>0.26869174939556811</v>
      </c>
      <c r="E1521" s="162">
        <v>4.6201641521585103E-2</v>
      </c>
      <c r="F1521" s="163">
        <v>0.11550410380396275</v>
      </c>
      <c r="G1521" s="164">
        <v>1.1550410380396276E-2</v>
      </c>
      <c r="I1521" s="34"/>
    </row>
    <row r="1522" spans="1:9">
      <c r="A1522" s="161" t="s">
        <v>1830</v>
      </c>
      <c r="B1522" s="162">
        <v>0.26061466307336256</v>
      </c>
      <c r="C1522" s="163">
        <v>0.53860363701828251</v>
      </c>
      <c r="D1522" s="163">
        <v>8.6871554357787512E-2</v>
      </c>
      <c r="E1522" s="162">
        <v>2.8477536387641826E-2</v>
      </c>
      <c r="F1522" s="163">
        <v>7.1193840969104569E-2</v>
      </c>
      <c r="G1522" s="164">
        <v>1.4238768193820913E-2</v>
      </c>
      <c r="I1522" s="34"/>
    </row>
    <row r="1523" spans="1:9">
      <c r="A1523" s="161" t="s">
        <v>1831</v>
      </c>
      <c r="B1523" s="162">
        <v>0.26061466307336256</v>
      </c>
      <c r="C1523" s="163">
        <v>0.53860363701828251</v>
      </c>
      <c r="D1523" s="163">
        <v>8.6871554357787512E-2</v>
      </c>
      <c r="E1523" s="162">
        <v>2.8477536387641826E-2</v>
      </c>
      <c r="F1523" s="163">
        <v>7.1193840969104569E-2</v>
      </c>
      <c r="G1523" s="164">
        <v>1.4238768193820913E-2</v>
      </c>
      <c r="I1523" s="34"/>
    </row>
    <row r="1524" spans="1:9">
      <c r="A1524" s="161" t="s">
        <v>1832</v>
      </c>
      <c r="B1524" s="162">
        <v>0.26061466307336256</v>
      </c>
      <c r="C1524" s="163">
        <v>0.53860363701828251</v>
      </c>
      <c r="D1524" s="163">
        <v>8.6871554357787512E-2</v>
      </c>
      <c r="E1524" s="162">
        <v>2.8477536387641826E-2</v>
      </c>
      <c r="F1524" s="163">
        <v>7.1193840969104569E-2</v>
      </c>
      <c r="G1524" s="164">
        <v>1.4238768193820913E-2</v>
      </c>
      <c r="I1524" s="34"/>
    </row>
    <row r="1525" spans="1:9">
      <c r="A1525" s="161" t="s">
        <v>1833</v>
      </c>
      <c r="B1525" s="162">
        <v>0.26061466307336256</v>
      </c>
      <c r="C1525" s="163">
        <v>0.53860363701828251</v>
      </c>
      <c r="D1525" s="163">
        <v>8.6871554357787512E-2</v>
      </c>
      <c r="E1525" s="162">
        <v>2.8477536387641826E-2</v>
      </c>
      <c r="F1525" s="163">
        <v>7.1193840969104569E-2</v>
      </c>
      <c r="G1525" s="164">
        <v>1.4238768193820913E-2</v>
      </c>
      <c r="I1525" s="34"/>
    </row>
    <row r="1526" spans="1:9">
      <c r="A1526" s="161" t="s">
        <v>1834</v>
      </c>
      <c r="B1526" s="162">
        <v>0</v>
      </c>
      <c r="C1526" s="163">
        <v>1</v>
      </c>
      <c r="D1526" s="163">
        <v>0</v>
      </c>
      <c r="E1526" s="162">
        <v>0</v>
      </c>
      <c r="F1526" s="163">
        <v>0</v>
      </c>
      <c r="G1526" s="164">
        <v>0</v>
      </c>
      <c r="I1526" s="34"/>
    </row>
    <row r="1527" spans="1:9">
      <c r="A1527" s="161" t="s">
        <v>1835</v>
      </c>
      <c r="B1527" s="162">
        <v>0.26061466307336256</v>
      </c>
      <c r="C1527" s="163">
        <v>0.53860363701828251</v>
      </c>
      <c r="D1527" s="163">
        <v>8.6871554357787512E-2</v>
      </c>
      <c r="E1527" s="162">
        <v>2.8477536387641826E-2</v>
      </c>
      <c r="F1527" s="163">
        <v>7.1193840969104569E-2</v>
      </c>
      <c r="G1527" s="164">
        <v>1.4238768193820913E-2</v>
      </c>
      <c r="I1527" s="34"/>
    </row>
    <row r="1528" spans="1:9">
      <c r="A1528" s="161" t="s">
        <v>1836</v>
      </c>
      <c r="B1528" s="162">
        <v>0</v>
      </c>
      <c r="C1528" s="163">
        <v>1</v>
      </c>
      <c r="D1528" s="163">
        <v>0</v>
      </c>
      <c r="E1528" s="162">
        <v>0</v>
      </c>
      <c r="F1528" s="163">
        <v>0</v>
      </c>
      <c r="G1528" s="164">
        <v>0</v>
      </c>
      <c r="I1528" s="34"/>
    </row>
    <row r="1529" spans="1:9">
      <c r="A1529" s="161" t="s">
        <v>1837</v>
      </c>
      <c r="B1529" s="162">
        <v>0.26061466307336256</v>
      </c>
      <c r="C1529" s="163">
        <v>0.53860363701828251</v>
      </c>
      <c r="D1529" s="163">
        <v>8.6871554357787512E-2</v>
      </c>
      <c r="E1529" s="162">
        <v>2.8477536387641826E-2</v>
      </c>
      <c r="F1529" s="163">
        <v>7.1193840969104569E-2</v>
      </c>
      <c r="G1529" s="164">
        <v>1.4238768193820913E-2</v>
      </c>
      <c r="I1529" s="34"/>
    </row>
    <row r="1530" spans="1:9">
      <c r="A1530" s="161" t="s">
        <v>1838</v>
      </c>
      <c r="B1530" s="162">
        <v>0.75</v>
      </c>
      <c r="C1530" s="163">
        <v>0.25</v>
      </c>
      <c r="D1530" s="163">
        <v>0</v>
      </c>
      <c r="E1530" s="162">
        <v>0</v>
      </c>
      <c r="F1530" s="163">
        <v>0</v>
      </c>
      <c r="G1530" s="164">
        <v>0</v>
      </c>
      <c r="I1530" s="34"/>
    </row>
    <row r="1531" spans="1:9">
      <c r="A1531" s="161" t="s">
        <v>1839</v>
      </c>
      <c r="B1531" s="162">
        <v>0.26061466307336256</v>
      </c>
      <c r="C1531" s="163">
        <v>0.53860363701828251</v>
      </c>
      <c r="D1531" s="163">
        <v>8.6871554357787512E-2</v>
      </c>
      <c r="E1531" s="162">
        <v>2.8477536387641826E-2</v>
      </c>
      <c r="F1531" s="163">
        <v>7.1193840969104569E-2</v>
      </c>
      <c r="G1531" s="164">
        <v>1.4238768193820913E-2</v>
      </c>
      <c r="I1531" s="34"/>
    </row>
    <row r="1532" spans="1:9">
      <c r="A1532" s="161" t="s">
        <v>1840</v>
      </c>
      <c r="B1532" s="162">
        <v>0.26061466307336256</v>
      </c>
      <c r="C1532" s="163">
        <v>0.53860363701828251</v>
      </c>
      <c r="D1532" s="163">
        <v>8.6871554357787512E-2</v>
      </c>
      <c r="E1532" s="162">
        <v>2.8477536387641826E-2</v>
      </c>
      <c r="F1532" s="163">
        <v>7.1193840969104569E-2</v>
      </c>
      <c r="G1532" s="164">
        <v>1.4238768193820913E-2</v>
      </c>
      <c r="I1532" s="34"/>
    </row>
    <row r="1533" spans="1:9">
      <c r="A1533" s="161" t="s">
        <v>1841</v>
      </c>
      <c r="B1533" s="162">
        <v>0.26061466307336256</v>
      </c>
      <c r="C1533" s="163">
        <v>0.53860363701828251</v>
      </c>
      <c r="D1533" s="163">
        <v>8.6871554357787512E-2</v>
      </c>
      <c r="E1533" s="162">
        <v>2.8477536387641826E-2</v>
      </c>
      <c r="F1533" s="163">
        <v>7.1193840969104569E-2</v>
      </c>
      <c r="G1533" s="164">
        <v>1.4238768193820913E-2</v>
      </c>
      <c r="I1533" s="34"/>
    </row>
    <row r="1534" spans="1:9">
      <c r="A1534" s="161" t="s">
        <v>1842</v>
      </c>
      <c r="B1534" s="162">
        <v>0.26061466307336256</v>
      </c>
      <c r="C1534" s="163">
        <v>0.53860363701828251</v>
      </c>
      <c r="D1534" s="163">
        <v>8.6871554357787512E-2</v>
      </c>
      <c r="E1534" s="162">
        <v>2.8477536387641826E-2</v>
      </c>
      <c r="F1534" s="163">
        <v>7.1193840969104569E-2</v>
      </c>
      <c r="G1534" s="164">
        <v>1.4238768193820913E-2</v>
      </c>
      <c r="I1534" s="34"/>
    </row>
    <row r="1535" spans="1:9">
      <c r="A1535" s="161" t="s">
        <v>1843</v>
      </c>
      <c r="B1535" s="162">
        <v>0</v>
      </c>
      <c r="C1535" s="163">
        <v>0.63884420312914925</v>
      </c>
      <c r="D1535" s="163">
        <v>0</v>
      </c>
      <c r="E1535" s="162">
        <v>0.3611557968708507</v>
      </c>
      <c r="F1535" s="163">
        <v>0</v>
      </c>
      <c r="G1535" s="164">
        <v>0</v>
      </c>
      <c r="I1535" s="34"/>
    </row>
    <row r="1536" spans="1:9">
      <c r="A1536" s="161" t="s">
        <v>1844</v>
      </c>
      <c r="B1536" s="162">
        <v>0.26061466307336256</v>
      </c>
      <c r="C1536" s="163">
        <v>0.53860363701828251</v>
      </c>
      <c r="D1536" s="163">
        <v>8.6871554357787512E-2</v>
      </c>
      <c r="E1536" s="162">
        <v>2.8477536387641826E-2</v>
      </c>
      <c r="F1536" s="163">
        <v>7.1193840969104569E-2</v>
      </c>
      <c r="G1536" s="164">
        <v>1.4238768193820913E-2</v>
      </c>
      <c r="I1536" s="34"/>
    </row>
    <row r="1537" spans="1:9">
      <c r="A1537" s="161" t="s">
        <v>1845</v>
      </c>
      <c r="B1537" s="162">
        <v>0</v>
      </c>
      <c r="C1537" s="163">
        <v>0.17763431695371779</v>
      </c>
      <c r="D1537" s="163">
        <v>0</v>
      </c>
      <c r="E1537" s="162">
        <v>0</v>
      </c>
      <c r="F1537" s="163">
        <v>0</v>
      </c>
      <c r="G1537" s="164">
        <v>0.82236568304628221</v>
      </c>
      <c r="I1537" s="34"/>
    </row>
    <row r="1538" spans="1:9">
      <c r="A1538" s="161" t="s">
        <v>1846</v>
      </c>
      <c r="B1538" s="162">
        <v>0.26061466307336256</v>
      </c>
      <c r="C1538" s="163">
        <v>0.53860363701828251</v>
      </c>
      <c r="D1538" s="163">
        <v>8.6871554357787512E-2</v>
      </c>
      <c r="E1538" s="162">
        <v>2.8477536387641826E-2</v>
      </c>
      <c r="F1538" s="163">
        <v>7.1193840969104569E-2</v>
      </c>
      <c r="G1538" s="164">
        <v>1.4238768193820913E-2</v>
      </c>
      <c r="I1538" s="34"/>
    </row>
    <row r="1539" spans="1:9">
      <c r="A1539" s="161" t="s">
        <v>1847</v>
      </c>
      <c r="B1539" s="162">
        <v>0.26061466307336256</v>
      </c>
      <c r="C1539" s="163">
        <v>0.53860363701828251</v>
      </c>
      <c r="D1539" s="163">
        <v>8.6871554357787512E-2</v>
      </c>
      <c r="E1539" s="162">
        <v>2.8477536387641826E-2</v>
      </c>
      <c r="F1539" s="163">
        <v>7.1193840969104569E-2</v>
      </c>
      <c r="G1539" s="164">
        <v>1.4238768193820913E-2</v>
      </c>
      <c r="I1539" s="34"/>
    </row>
    <row r="1540" spans="1:9">
      <c r="A1540" s="161" t="s">
        <v>1848</v>
      </c>
      <c r="B1540" s="162">
        <v>0.26061466307336256</v>
      </c>
      <c r="C1540" s="163">
        <v>0.53860363701828251</v>
      </c>
      <c r="D1540" s="163">
        <v>8.6871554357787512E-2</v>
      </c>
      <c r="E1540" s="162">
        <v>2.8477536387641826E-2</v>
      </c>
      <c r="F1540" s="163">
        <v>7.1193840969104569E-2</v>
      </c>
      <c r="G1540" s="164">
        <v>1.4238768193820913E-2</v>
      </c>
      <c r="I1540" s="34"/>
    </row>
    <row r="1541" spans="1:9">
      <c r="A1541" s="161" t="s">
        <v>1849</v>
      </c>
      <c r="B1541" s="162">
        <v>0.26061466307336256</v>
      </c>
      <c r="C1541" s="163">
        <v>0.53860363701828251</v>
      </c>
      <c r="D1541" s="163">
        <v>8.6871554357787512E-2</v>
      </c>
      <c r="E1541" s="162">
        <v>2.8477536387641826E-2</v>
      </c>
      <c r="F1541" s="163">
        <v>7.1193840969104569E-2</v>
      </c>
      <c r="G1541" s="164">
        <v>1.4238768193820913E-2</v>
      </c>
      <c r="I1541" s="34"/>
    </row>
    <row r="1542" spans="1:9">
      <c r="A1542" s="161" t="s">
        <v>1850</v>
      </c>
      <c r="B1542" s="162">
        <v>0</v>
      </c>
      <c r="C1542" s="163">
        <v>0</v>
      </c>
      <c r="D1542" s="163">
        <v>0.97650198999690363</v>
      </c>
      <c r="E1542" s="162">
        <v>2.3498010003096304E-2</v>
      </c>
      <c r="F1542" s="163">
        <v>0</v>
      </c>
      <c r="G1542" s="164">
        <v>0</v>
      </c>
      <c r="I1542" s="34"/>
    </row>
    <row r="1543" spans="1:9">
      <c r="A1543" s="161" t="s">
        <v>1851</v>
      </c>
      <c r="B1543" s="162">
        <v>0.26061466307336256</v>
      </c>
      <c r="C1543" s="163">
        <v>0.53860363701828251</v>
      </c>
      <c r="D1543" s="163">
        <v>8.6871554357787512E-2</v>
      </c>
      <c r="E1543" s="162">
        <v>2.8477536387641826E-2</v>
      </c>
      <c r="F1543" s="163">
        <v>7.1193840969104569E-2</v>
      </c>
      <c r="G1543" s="164">
        <v>1.4238768193820913E-2</v>
      </c>
      <c r="I1543" s="34"/>
    </row>
    <row r="1544" spans="1:9">
      <c r="A1544" s="161" t="s">
        <v>1852</v>
      </c>
      <c r="B1544" s="162">
        <v>0.26061466307336256</v>
      </c>
      <c r="C1544" s="163">
        <v>0.53860363701828251</v>
      </c>
      <c r="D1544" s="163">
        <v>8.6871554357787512E-2</v>
      </c>
      <c r="E1544" s="162">
        <v>2.8477536387641826E-2</v>
      </c>
      <c r="F1544" s="163">
        <v>7.1193840969104569E-2</v>
      </c>
      <c r="G1544" s="164">
        <v>1.4238768193820913E-2</v>
      </c>
      <c r="I1544" s="34"/>
    </row>
    <row r="1545" spans="1:9">
      <c r="A1545" s="161" t="s">
        <v>1853</v>
      </c>
      <c r="B1545" s="162">
        <v>1</v>
      </c>
      <c r="C1545" s="163">
        <v>0</v>
      </c>
      <c r="D1545" s="163">
        <v>0</v>
      </c>
      <c r="E1545" s="162">
        <v>0</v>
      </c>
      <c r="F1545" s="163">
        <v>0</v>
      </c>
      <c r="G1545" s="164">
        <v>0</v>
      </c>
      <c r="I1545" s="34"/>
    </row>
    <row r="1546" spans="1:9">
      <c r="A1546" s="161" t="s">
        <v>1854</v>
      </c>
      <c r="B1546" s="162">
        <v>1</v>
      </c>
      <c r="C1546" s="163">
        <v>0</v>
      </c>
      <c r="D1546" s="163">
        <v>0</v>
      </c>
      <c r="E1546" s="162">
        <v>0</v>
      </c>
      <c r="F1546" s="163">
        <v>0</v>
      </c>
      <c r="G1546" s="164">
        <v>0</v>
      </c>
      <c r="I1546" s="34"/>
    </row>
    <row r="1547" spans="1:9">
      <c r="A1547" s="161" t="s">
        <v>1855</v>
      </c>
      <c r="B1547" s="162">
        <v>0.26061466307336256</v>
      </c>
      <c r="C1547" s="163">
        <v>0.53860363701828251</v>
      </c>
      <c r="D1547" s="163">
        <v>8.6871554357787512E-2</v>
      </c>
      <c r="E1547" s="162">
        <v>2.8477536387641826E-2</v>
      </c>
      <c r="F1547" s="163">
        <v>7.1193840969104569E-2</v>
      </c>
      <c r="G1547" s="164">
        <v>1.4238768193820913E-2</v>
      </c>
      <c r="I1547" s="34"/>
    </row>
    <row r="1548" spans="1:9">
      <c r="A1548" s="161" t="s">
        <v>1856</v>
      </c>
      <c r="B1548" s="162">
        <v>0.26061466307336256</v>
      </c>
      <c r="C1548" s="163">
        <v>0.53860363701828251</v>
      </c>
      <c r="D1548" s="163">
        <v>8.6871554357787512E-2</v>
      </c>
      <c r="E1548" s="162">
        <v>2.8477536387641826E-2</v>
      </c>
      <c r="F1548" s="163">
        <v>7.1193840969104569E-2</v>
      </c>
      <c r="G1548" s="164">
        <v>1.4238768193820913E-2</v>
      </c>
      <c r="I1548" s="34"/>
    </row>
    <row r="1549" spans="1:9">
      <c r="A1549" s="161" t="s">
        <v>1857</v>
      </c>
      <c r="B1549" s="162">
        <v>0</v>
      </c>
      <c r="C1549" s="163">
        <v>0.58029270604965333</v>
      </c>
      <c r="D1549" s="163">
        <v>0</v>
      </c>
      <c r="E1549" s="162">
        <v>0.41970729395034673</v>
      </c>
      <c r="F1549" s="163">
        <v>0</v>
      </c>
      <c r="G1549" s="164">
        <v>0</v>
      </c>
      <c r="I1549" s="34"/>
    </row>
    <row r="1550" spans="1:9">
      <c r="A1550" s="161" t="s">
        <v>1858</v>
      </c>
      <c r="B1550" s="162">
        <v>0.26061466307336256</v>
      </c>
      <c r="C1550" s="163">
        <v>0.53860363701828251</v>
      </c>
      <c r="D1550" s="163">
        <v>8.6871554357787512E-2</v>
      </c>
      <c r="E1550" s="162">
        <v>2.8477536387641826E-2</v>
      </c>
      <c r="F1550" s="163">
        <v>7.1193840969104569E-2</v>
      </c>
      <c r="G1550" s="164">
        <v>1.4238768193820913E-2</v>
      </c>
      <c r="I1550" s="34"/>
    </row>
    <row r="1551" spans="1:9">
      <c r="A1551" s="161" t="s">
        <v>1859</v>
      </c>
      <c r="B1551" s="162">
        <v>3.1939749598557325E-2</v>
      </c>
      <c r="C1551" s="163">
        <v>9.5819248795671969E-2</v>
      </c>
      <c r="D1551" s="163">
        <v>0.2235782471899013</v>
      </c>
      <c r="E1551" s="162">
        <v>0</v>
      </c>
      <c r="F1551" s="163">
        <v>0.21622091813862312</v>
      </c>
      <c r="G1551" s="164">
        <v>0.43244183627724625</v>
      </c>
      <c r="I1551" s="34"/>
    </row>
    <row r="1552" spans="1:9">
      <c r="A1552" s="161" t="s">
        <v>1860</v>
      </c>
      <c r="B1552" s="162">
        <v>0.26061466307336256</v>
      </c>
      <c r="C1552" s="163">
        <v>0.53860363701828251</v>
      </c>
      <c r="D1552" s="163">
        <v>8.6871554357787512E-2</v>
      </c>
      <c r="E1552" s="162">
        <v>2.8477536387641826E-2</v>
      </c>
      <c r="F1552" s="163">
        <v>7.1193840969104569E-2</v>
      </c>
      <c r="G1552" s="164">
        <v>1.4238768193820913E-2</v>
      </c>
      <c r="I1552" s="34"/>
    </row>
    <row r="1553" spans="1:9">
      <c r="A1553" s="161" t="s">
        <v>1861</v>
      </c>
      <c r="B1553" s="162">
        <v>0.26061466307336256</v>
      </c>
      <c r="C1553" s="163">
        <v>0.53860363701828251</v>
      </c>
      <c r="D1553" s="163">
        <v>8.6871554357787512E-2</v>
      </c>
      <c r="E1553" s="162">
        <v>2.8477536387641826E-2</v>
      </c>
      <c r="F1553" s="163">
        <v>7.1193840969104569E-2</v>
      </c>
      <c r="G1553" s="164">
        <v>1.4238768193820913E-2</v>
      </c>
      <c r="I1553" s="34"/>
    </row>
    <row r="1554" spans="1:9">
      <c r="A1554" s="161" t="s">
        <v>1862</v>
      </c>
      <c r="B1554" s="162">
        <v>0.26061466307336256</v>
      </c>
      <c r="C1554" s="163">
        <v>0.53860363701828251</v>
      </c>
      <c r="D1554" s="163">
        <v>8.6871554357787512E-2</v>
      </c>
      <c r="E1554" s="162">
        <v>2.8477536387641826E-2</v>
      </c>
      <c r="F1554" s="163">
        <v>7.1193840969104569E-2</v>
      </c>
      <c r="G1554" s="164">
        <v>1.4238768193820913E-2</v>
      </c>
      <c r="I1554" s="34"/>
    </row>
    <row r="1555" spans="1:9">
      <c r="A1555" s="161" t="s">
        <v>1863</v>
      </c>
      <c r="B1555" s="162">
        <v>0</v>
      </c>
      <c r="C1555" s="163">
        <v>0.6071095868935853</v>
      </c>
      <c r="D1555" s="163">
        <v>0</v>
      </c>
      <c r="E1555" s="162">
        <v>0</v>
      </c>
      <c r="F1555" s="163">
        <v>0.39289041310641465</v>
      </c>
      <c r="G1555" s="164">
        <v>0</v>
      </c>
      <c r="I1555" s="34"/>
    </row>
    <row r="1556" spans="1:9">
      <c r="A1556" s="161" t="s">
        <v>1864</v>
      </c>
      <c r="B1556" s="162">
        <v>0.26061466307336256</v>
      </c>
      <c r="C1556" s="163">
        <v>0.53860363701828251</v>
      </c>
      <c r="D1556" s="163">
        <v>8.6871554357787512E-2</v>
      </c>
      <c r="E1556" s="162">
        <v>2.8477536387641826E-2</v>
      </c>
      <c r="F1556" s="163">
        <v>7.1193840969104569E-2</v>
      </c>
      <c r="G1556" s="164">
        <v>1.4238768193820913E-2</v>
      </c>
      <c r="I1556" s="34"/>
    </row>
    <row r="1557" spans="1:9">
      <c r="A1557" s="161" t="s">
        <v>1865</v>
      </c>
      <c r="B1557" s="162">
        <v>0.26061466307336256</v>
      </c>
      <c r="C1557" s="163">
        <v>0.53860363701828251</v>
      </c>
      <c r="D1557" s="163">
        <v>8.6871554357787512E-2</v>
      </c>
      <c r="E1557" s="162">
        <v>2.8477536387641826E-2</v>
      </c>
      <c r="F1557" s="163">
        <v>7.1193840969104569E-2</v>
      </c>
      <c r="G1557" s="164">
        <v>1.4238768193820913E-2</v>
      </c>
      <c r="I1557" s="34"/>
    </row>
    <row r="1558" spans="1:9">
      <c r="A1558" s="161" t="s">
        <v>1866</v>
      </c>
      <c r="B1558" s="162">
        <v>0.26061466307336256</v>
      </c>
      <c r="C1558" s="163">
        <v>0.53860363701828251</v>
      </c>
      <c r="D1558" s="163">
        <v>8.6871554357787512E-2</v>
      </c>
      <c r="E1558" s="162">
        <v>2.8477536387641826E-2</v>
      </c>
      <c r="F1558" s="163">
        <v>7.1193840969104569E-2</v>
      </c>
      <c r="G1558" s="164">
        <v>1.4238768193820913E-2</v>
      </c>
      <c r="I1558" s="34"/>
    </row>
    <row r="1559" spans="1:9">
      <c r="A1559" s="161" t="s">
        <v>1867</v>
      </c>
      <c r="B1559" s="162">
        <v>0.26061466307336256</v>
      </c>
      <c r="C1559" s="163">
        <v>0.53860363701828251</v>
      </c>
      <c r="D1559" s="163">
        <v>8.6871554357787512E-2</v>
      </c>
      <c r="E1559" s="162">
        <v>2.8477536387641826E-2</v>
      </c>
      <c r="F1559" s="163">
        <v>7.1193840969104569E-2</v>
      </c>
      <c r="G1559" s="164">
        <v>1.4238768193820913E-2</v>
      </c>
      <c r="I1559" s="34"/>
    </row>
    <row r="1560" spans="1:9">
      <c r="A1560" s="161" t="s">
        <v>1868</v>
      </c>
      <c r="B1560" s="162">
        <v>7.943633958718839E-2</v>
      </c>
      <c r="C1560" s="163">
        <v>0.39718169793594199</v>
      </c>
      <c r="D1560" s="163">
        <v>0.23830901876156518</v>
      </c>
      <c r="E1560" s="162">
        <v>4.7512157285884073E-2</v>
      </c>
      <c r="F1560" s="163">
        <v>0.19004862914353629</v>
      </c>
      <c r="G1560" s="164">
        <v>4.7512157285884073E-2</v>
      </c>
      <c r="I1560" s="34"/>
    </row>
    <row r="1561" spans="1:9">
      <c r="A1561" s="161" t="s">
        <v>1869</v>
      </c>
      <c r="B1561" s="162">
        <v>0.13333333333333333</v>
      </c>
      <c r="C1561" s="163">
        <v>0.74285714285714288</v>
      </c>
      <c r="D1561" s="163">
        <v>0.12380952380952381</v>
      </c>
      <c r="E1561" s="162">
        <v>0</v>
      </c>
      <c r="F1561" s="163">
        <v>0</v>
      </c>
      <c r="G1561" s="164">
        <v>0</v>
      </c>
      <c r="I1561" s="34"/>
    </row>
    <row r="1562" spans="1:9">
      <c r="A1562" s="161" t="s">
        <v>1870</v>
      </c>
      <c r="B1562" s="162">
        <v>0.13333333333333333</v>
      </c>
      <c r="C1562" s="163">
        <v>0.74285714285714288</v>
      </c>
      <c r="D1562" s="163">
        <v>0.12380952380952381</v>
      </c>
      <c r="E1562" s="162">
        <v>0</v>
      </c>
      <c r="F1562" s="163">
        <v>0</v>
      </c>
      <c r="G1562" s="164">
        <v>0</v>
      </c>
      <c r="I1562" s="34"/>
    </row>
    <row r="1563" spans="1:9">
      <c r="A1563" s="161" t="s">
        <v>1871</v>
      </c>
      <c r="B1563" s="162">
        <v>0</v>
      </c>
      <c r="C1563" s="163">
        <v>1</v>
      </c>
      <c r="D1563" s="163">
        <v>0</v>
      </c>
      <c r="E1563" s="162">
        <v>0</v>
      </c>
      <c r="F1563" s="163">
        <v>0</v>
      </c>
      <c r="G1563" s="164">
        <v>0</v>
      </c>
      <c r="I1563" s="34"/>
    </row>
    <row r="1564" spans="1:9">
      <c r="A1564" s="161" t="s">
        <v>1872</v>
      </c>
      <c r="B1564" s="162">
        <v>0.13333333333333333</v>
      </c>
      <c r="C1564" s="163">
        <v>0.74285714285714288</v>
      </c>
      <c r="D1564" s="163">
        <v>0.12380952380952381</v>
      </c>
      <c r="E1564" s="162">
        <v>0</v>
      </c>
      <c r="F1564" s="163">
        <v>0</v>
      </c>
      <c r="G1564" s="164">
        <v>0</v>
      </c>
      <c r="I1564" s="34"/>
    </row>
    <row r="1565" spans="1:9">
      <c r="A1565" s="161" t="s">
        <v>1873</v>
      </c>
      <c r="B1565" s="162">
        <v>0.13333333333333333</v>
      </c>
      <c r="C1565" s="163">
        <v>0.74285714285714288</v>
      </c>
      <c r="D1565" s="163">
        <v>0.12380952380952381</v>
      </c>
      <c r="E1565" s="162">
        <v>0</v>
      </c>
      <c r="F1565" s="163">
        <v>0</v>
      </c>
      <c r="G1565" s="164">
        <v>0</v>
      </c>
      <c r="I1565" s="34"/>
    </row>
    <row r="1566" spans="1:9">
      <c r="A1566" s="161" t="s">
        <v>1874</v>
      </c>
      <c r="B1566" s="162">
        <v>0</v>
      </c>
      <c r="C1566" s="163">
        <v>1</v>
      </c>
      <c r="D1566" s="163">
        <v>0</v>
      </c>
      <c r="E1566" s="162">
        <v>0</v>
      </c>
      <c r="F1566" s="163">
        <v>0</v>
      </c>
      <c r="G1566" s="164">
        <v>0</v>
      </c>
      <c r="I1566" s="34"/>
    </row>
    <row r="1567" spans="1:9">
      <c r="A1567" s="161" t="s">
        <v>1875</v>
      </c>
      <c r="B1567" s="162">
        <v>0.13333333333333333</v>
      </c>
      <c r="C1567" s="163">
        <v>0.74285714285714288</v>
      </c>
      <c r="D1567" s="163">
        <v>0.12380952380952381</v>
      </c>
      <c r="E1567" s="162">
        <v>0</v>
      </c>
      <c r="F1567" s="163">
        <v>0</v>
      </c>
      <c r="G1567" s="164">
        <v>0</v>
      </c>
      <c r="I1567" s="34"/>
    </row>
    <row r="1568" spans="1:9">
      <c r="A1568" s="161" t="s">
        <v>1876</v>
      </c>
      <c r="B1568" s="162">
        <v>0</v>
      </c>
      <c r="C1568" s="163">
        <v>1</v>
      </c>
      <c r="D1568" s="163">
        <v>0</v>
      </c>
      <c r="E1568" s="162">
        <v>0</v>
      </c>
      <c r="F1568" s="163">
        <v>0</v>
      </c>
      <c r="G1568" s="164">
        <v>0</v>
      </c>
      <c r="I1568" s="34"/>
    </row>
    <row r="1569" spans="1:9">
      <c r="A1569" s="161" t="s">
        <v>1877</v>
      </c>
      <c r="B1569" s="162">
        <v>0.13333333333333333</v>
      </c>
      <c r="C1569" s="163">
        <v>0.74285714285714288</v>
      </c>
      <c r="D1569" s="163">
        <v>0.12380952380952381</v>
      </c>
      <c r="E1569" s="162">
        <v>0</v>
      </c>
      <c r="F1569" s="163">
        <v>0</v>
      </c>
      <c r="G1569" s="164">
        <v>0</v>
      </c>
      <c r="I1569" s="34"/>
    </row>
    <row r="1570" spans="1:9">
      <c r="A1570" s="161" t="s">
        <v>1878</v>
      </c>
      <c r="B1570" s="162">
        <v>0.13333333333333333</v>
      </c>
      <c r="C1570" s="163">
        <v>0.74285714285714288</v>
      </c>
      <c r="D1570" s="163">
        <v>0.12380952380952381</v>
      </c>
      <c r="E1570" s="162">
        <v>0</v>
      </c>
      <c r="F1570" s="163">
        <v>0</v>
      </c>
      <c r="G1570" s="164">
        <v>0</v>
      </c>
      <c r="I1570" s="34"/>
    </row>
    <row r="1571" spans="1:9">
      <c r="A1571" s="161" t="s">
        <v>1879</v>
      </c>
      <c r="B1571" s="162">
        <v>0.13333333333333333</v>
      </c>
      <c r="C1571" s="163">
        <v>0.74285714285714288</v>
      </c>
      <c r="D1571" s="163">
        <v>0.12380952380952381</v>
      </c>
      <c r="E1571" s="162">
        <v>0</v>
      </c>
      <c r="F1571" s="163">
        <v>0</v>
      </c>
      <c r="G1571" s="164">
        <v>0</v>
      </c>
      <c r="I1571" s="34"/>
    </row>
    <row r="1572" spans="1:9">
      <c r="A1572" s="161" t="s">
        <v>1880</v>
      </c>
      <c r="B1572" s="162">
        <v>0.13333333333333333</v>
      </c>
      <c r="C1572" s="163">
        <v>0.74285714285714288</v>
      </c>
      <c r="D1572" s="163">
        <v>0.12380952380952381</v>
      </c>
      <c r="E1572" s="162">
        <v>0</v>
      </c>
      <c r="F1572" s="163">
        <v>0</v>
      </c>
      <c r="G1572" s="164">
        <v>0</v>
      </c>
      <c r="I1572" s="34"/>
    </row>
    <row r="1573" spans="1:9">
      <c r="A1573" s="161" t="s">
        <v>1881</v>
      </c>
      <c r="B1573" s="162">
        <v>1</v>
      </c>
      <c r="C1573" s="163">
        <v>0</v>
      </c>
      <c r="D1573" s="163">
        <v>0</v>
      </c>
      <c r="E1573" s="162">
        <v>0</v>
      </c>
      <c r="F1573" s="163">
        <v>0</v>
      </c>
      <c r="G1573" s="164">
        <v>0</v>
      </c>
      <c r="I1573" s="34"/>
    </row>
    <row r="1574" spans="1:9">
      <c r="A1574" s="161" t="s">
        <v>1882</v>
      </c>
      <c r="B1574" s="162">
        <v>0</v>
      </c>
      <c r="C1574" s="163">
        <v>1</v>
      </c>
      <c r="D1574" s="163">
        <v>0</v>
      </c>
      <c r="E1574" s="162">
        <v>0</v>
      </c>
      <c r="F1574" s="163">
        <v>0</v>
      </c>
      <c r="G1574" s="164">
        <v>0</v>
      </c>
      <c r="I1574" s="34"/>
    </row>
    <row r="1575" spans="1:9">
      <c r="A1575" s="161" t="s">
        <v>1883</v>
      </c>
      <c r="B1575" s="162">
        <v>0.26061466307336256</v>
      </c>
      <c r="C1575" s="163">
        <v>0.53860363701828251</v>
      </c>
      <c r="D1575" s="163">
        <v>8.6871554357787512E-2</v>
      </c>
      <c r="E1575" s="162">
        <v>2.8477536387641826E-2</v>
      </c>
      <c r="F1575" s="163">
        <v>7.1193840969104569E-2</v>
      </c>
      <c r="G1575" s="164">
        <v>1.4238768193820913E-2</v>
      </c>
      <c r="I1575" s="34"/>
    </row>
    <row r="1576" spans="1:9">
      <c r="A1576" s="161" t="s">
        <v>1884</v>
      </c>
      <c r="B1576" s="162">
        <v>0.91570354457572511</v>
      </c>
      <c r="C1576" s="163">
        <v>0</v>
      </c>
      <c r="D1576" s="163">
        <v>0</v>
      </c>
      <c r="E1576" s="162">
        <v>0</v>
      </c>
      <c r="F1576" s="163">
        <v>8.4296455424274969E-2</v>
      </c>
      <c r="G1576" s="164">
        <v>0</v>
      </c>
      <c r="I1576" s="34"/>
    </row>
    <row r="1577" spans="1:9">
      <c r="A1577" s="161" t="s">
        <v>1885</v>
      </c>
      <c r="B1577" s="162">
        <v>0.13333333333333333</v>
      </c>
      <c r="C1577" s="163">
        <v>0.74285714285714288</v>
      </c>
      <c r="D1577" s="163">
        <v>0.12380952380952381</v>
      </c>
      <c r="E1577" s="162">
        <v>0</v>
      </c>
      <c r="F1577" s="163">
        <v>0</v>
      </c>
      <c r="G1577" s="164">
        <v>0</v>
      </c>
      <c r="I1577" s="34"/>
    </row>
    <row r="1578" spans="1:9">
      <c r="A1578" s="161" t="s">
        <v>1886</v>
      </c>
      <c r="B1578" s="162">
        <v>0.13333333333333333</v>
      </c>
      <c r="C1578" s="163">
        <v>0.74285714285714288</v>
      </c>
      <c r="D1578" s="163">
        <v>0.12380952380952381</v>
      </c>
      <c r="E1578" s="162">
        <v>0</v>
      </c>
      <c r="F1578" s="163">
        <v>0</v>
      </c>
      <c r="G1578" s="164">
        <v>0</v>
      </c>
      <c r="I1578" s="34"/>
    </row>
    <row r="1579" spans="1:9">
      <c r="A1579" s="161" t="s">
        <v>1887</v>
      </c>
      <c r="B1579" s="162">
        <v>0.13333333333333333</v>
      </c>
      <c r="C1579" s="163">
        <v>0.74285714285714288</v>
      </c>
      <c r="D1579" s="163">
        <v>0.12380952380952381</v>
      </c>
      <c r="E1579" s="162">
        <v>0</v>
      </c>
      <c r="F1579" s="163">
        <v>0</v>
      </c>
      <c r="G1579" s="164">
        <v>0</v>
      </c>
      <c r="I1579" s="34"/>
    </row>
    <row r="1580" spans="1:9">
      <c r="A1580" s="161" t="s">
        <v>1888</v>
      </c>
      <c r="B1580" s="162">
        <v>0</v>
      </c>
      <c r="C1580" s="163">
        <v>1</v>
      </c>
      <c r="D1580" s="163">
        <v>0</v>
      </c>
      <c r="E1580" s="162">
        <v>0</v>
      </c>
      <c r="F1580" s="163">
        <v>0</v>
      </c>
      <c r="G1580" s="164">
        <v>0</v>
      </c>
      <c r="I1580" s="34"/>
    </row>
    <row r="1581" spans="1:9">
      <c r="A1581" s="161" t="s">
        <v>1889</v>
      </c>
      <c r="B1581" s="162">
        <v>0.13333333333333333</v>
      </c>
      <c r="C1581" s="163">
        <v>0.74285714285714288</v>
      </c>
      <c r="D1581" s="163">
        <v>0.12380952380952381</v>
      </c>
      <c r="E1581" s="162">
        <v>0</v>
      </c>
      <c r="F1581" s="163">
        <v>0</v>
      </c>
      <c r="G1581" s="164">
        <v>0</v>
      </c>
      <c r="I1581" s="34"/>
    </row>
    <row r="1582" spans="1:9">
      <c r="A1582" s="161" t="s">
        <v>1890</v>
      </c>
      <c r="B1582" s="162">
        <v>0</v>
      </c>
      <c r="C1582" s="163">
        <v>1</v>
      </c>
      <c r="D1582" s="163">
        <v>0</v>
      </c>
      <c r="E1582" s="162">
        <v>0</v>
      </c>
      <c r="F1582" s="163">
        <v>0</v>
      </c>
      <c r="G1582" s="164">
        <v>0</v>
      </c>
      <c r="I1582" s="34"/>
    </row>
    <row r="1583" spans="1:9">
      <c r="A1583" s="161" t="s">
        <v>1891</v>
      </c>
      <c r="B1583" s="162">
        <v>0</v>
      </c>
      <c r="C1583" s="163">
        <v>1</v>
      </c>
      <c r="D1583" s="163">
        <v>0</v>
      </c>
      <c r="E1583" s="162">
        <v>0</v>
      </c>
      <c r="F1583" s="163">
        <v>0</v>
      </c>
      <c r="G1583" s="164">
        <v>0</v>
      </c>
      <c r="I1583" s="34"/>
    </row>
    <row r="1584" spans="1:9">
      <c r="A1584" s="161" t="s">
        <v>1892</v>
      </c>
      <c r="B1584" s="162">
        <v>0.13333333333333333</v>
      </c>
      <c r="C1584" s="163">
        <v>0.74285714285714288</v>
      </c>
      <c r="D1584" s="163">
        <v>0.12380952380952381</v>
      </c>
      <c r="E1584" s="162">
        <v>0</v>
      </c>
      <c r="F1584" s="163">
        <v>0</v>
      </c>
      <c r="G1584" s="164">
        <v>0</v>
      </c>
      <c r="I1584" s="34"/>
    </row>
    <row r="1585" spans="1:9">
      <c r="A1585" s="161" t="s">
        <v>1893</v>
      </c>
      <c r="B1585" s="162">
        <v>0.13333333333333333</v>
      </c>
      <c r="C1585" s="163">
        <v>0.74285714285714288</v>
      </c>
      <c r="D1585" s="163">
        <v>0.12380952380952381</v>
      </c>
      <c r="E1585" s="162">
        <v>0</v>
      </c>
      <c r="F1585" s="163">
        <v>0</v>
      </c>
      <c r="G1585" s="164">
        <v>0</v>
      </c>
      <c r="I1585" s="34"/>
    </row>
    <row r="1586" spans="1:9">
      <c r="A1586" s="161" t="s">
        <v>1894</v>
      </c>
      <c r="B1586" s="162">
        <v>1</v>
      </c>
      <c r="C1586" s="163">
        <v>0</v>
      </c>
      <c r="D1586" s="163">
        <v>0</v>
      </c>
      <c r="E1586" s="162">
        <v>0</v>
      </c>
      <c r="F1586" s="163">
        <v>0</v>
      </c>
      <c r="G1586" s="164">
        <v>0</v>
      </c>
      <c r="I1586" s="34"/>
    </row>
    <row r="1587" spans="1:9">
      <c r="A1587" s="161" t="s">
        <v>1895</v>
      </c>
      <c r="B1587" s="162">
        <v>0.13333333333333333</v>
      </c>
      <c r="C1587" s="163">
        <v>0.74285714285714288</v>
      </c>
      <c r="D1587" s="163">
        <v>0.12380952380952381</v>
      </c>
      <c r="E1587" s="162">
        <v>0</v>
      </c>
      <c r="F1587" s="163">
        <v>0</v>
      </c>
      <c r="G1587" s="164">
        <v>0</v>
      </c>
      <c r="I1587" s="34"/>
    </row>
    <row r="1588" spans="1:9">
      <c r="A1588" s="161" t="s">
        <v>1896</v>
      </c>
      <c r="B1588" s="162">
        <v>0</v>
      </c>
      <c r="C1588" s="163">
        <v>1</v>
      </c>
      <c r="D1588" s="163">
        <v>0</v>
      </c>
      <c r="E1588" s="162">
        <v>0</v>
      </c>
      <c r="F1588" s="163">
        <v>0</v>
      </c>
      <c r="G1588" s="164">
        <v>0</v>
      </c>
      <c r="I1588" s="34"/>
    </row>
    <row r="1589" spans="1:9">
      <c r="A1589" s="161" t="s">
        <v>1897</v>
      </c>
      <c r="B1589" s="162">
        <v>0</v>
      </c>
      <c r="C1589" s="163">
        <v>0.6</v>
      </c>
      <c r="D1589" s="163">
        <v>0.4</v>
      </c>
      <c r="E1589" s="162">
        <v>0</v>
      </c>
      <c r="F1589" s="163">
        <v>0</v>
      </c>
      <c r="G1589" s="164">
        <v>0</v>
      </c>
      <c r="I1589" s="34"/>
    </row>
    <row r="1590" spans="1:9">
      <c r="A1590" s="161" t="s">
        <v>1898</v>
      </c>
      <c r="B1590" s="162">
        <v>0.13333333333333333</v>
      </c>
      <c r="C1590" s="163">
        <v>0.74285714285714288</v>
      </c>
      <c r="D1590" s="163">
        <v>0.12380952380952381</v>
      </c>
      <c r="E1590" s="162">
        <v>0</v>
      </c>
      <c r="F1590" s="163">
        <v>0</v>
      </c>
      <c r="G1590" s="164">
        <v>0</v>
      </c>
      <c r="I1590" s="34"/>
    </row>
    <row r="1591" spans="1:9">
      <c r="A1591" s="161" t="s">
        <v>1899</v>
      </c>
      <c r="B1591" s="162">
        <v>0.13333333333333333</v>
      </c>
      <c r="C1591" s="163">
        <v>0.74285714285714288</v>
      </c>
      <c r="D1591" s="163">
        <v>0.12380952380952381</v>
      </c>
      <c r="E1591" s="162">
        <v>0</v>
      </c>
      <c r="F1591" s="163">
        <v>0</v>
      </c>
      <c r="G1591" s="164">
        <v>0</v>
      </c>
      <c r="I1591" s="34"/>
    </row>
    <row r="1592" spans="1:9">
      <c r="A1592" s="161" t="s">
        <v>1900</v>
      </c>
      <c r="B1592" s="162">
        <v>0.13333333333333333</v>
      </c>
      <c r="C1592" s="163">
        <v>0.74285714285714288</v>
      </c>
      <c r="D1592" s="163">
        <v>0.12380952380952381</v>
      </c>
      <c r="E1592" s="162">
        <v>0</v>
      </c>
      <c r="F1592" s="163">
        <v>0</v>
      </c>
      <c r="G1592" s="164">
        <v>0</v>
      </c>
      <c r="I1592" s="34"/>
    </row>
    <row r="1593" spans="1:9">
      <c r="A1593" s="161" t="s">
        <v>1901</v>
      </c>
      <c r="B1593" s="162">
        <v>0</v>
      </c>
      <c r="C1593" s="163">
        <v>1</v>
      </c>
      <c r="D1593" s="163">
        <v>0</v>
      </c>
      <c r="E1593" s="162">
        <v>0</v>
      </c>
      <c r="F1593" s="163">
        <v>0</v>
      </c>
      <c r="G1593" s="164">
        <v>0</v>
      </c>
      <c r="I1593" s="34"/>
    </row>
    <row r="1594" spans="1:9">
      <c r="A1594" s="161" t="s">
        <v>1902</v>
      </c>
      <c r="B1594" s="162">
        <v>0</v>
      </c>
      <c r="C1594" s="163">
        <v>1</v>
      </c>
      <c r="D1594" s="163">
        <v>0</v>
      </c>
      <c r="E1594" s="162">
        <v>0</v>
      </c>
      <c r="F1594" s="163">
        <v>0</v>
      </c>
      <c r="G1594" s="164">
        <v>0</v>
      </c>
      <c r="I1594" s="34"/>
    </row>
    <row r="1595" spans="1:9">
      <c r="A1595" s="161" t="s">
        <v>1903</v>
      </c>
      <c r="B1595" s="162">
        <v>0</v>
      </c>
      <c r="C1595" s="163">
        <v>1</v>
      </c>
      <c r="D1595" s="163">
        <v>0</v>
      </c>
      <c r="E1595" s="162">
        <v>0</v>
      </c>
      <c r="F1595" s="163">
        <v>0</v>
      </c>
      <c r="G1595" s="164">
        <v>0</v>
      </c>
      <c r="I1595" s="34"/>
    </row>
    <row r="1596" spans="1:9">
      <c r="A1596" s="161" t="s">
        <v>1904</v>
      </c>
      <c r="B1596" s="162">
        <v>0</v>
      </c>
      <c r="C1596" s="163">
        <v>1</v>
      </c>
      <c r="D1596" s="163">
        <v>0</v>
      </c>
      <c r="E1596" s="162">
        <v>0</v>
      </c>
      <c r="F1596" s="163">
        <v>0</v>
      </c>
      <c r="G1596" s="164">
        <v>0</v>
      </c>
      <c r="I1596" s="34"/>
    </row>
    <row r="1597" spans="1:9">
      <c r="A1597" s="161" t="s">
        <v>1905</v>
      </c>
      <c r="B1597" s="162">
        <v>9.0909090909090912E-2</v>
      </c>
      <c r="C1597" s="163">
        <v>0.72727272727272729</v>
      </c>
      <c r="D1597" s="163">
        <v>0.18181818181818182</v>
      </c>
      <c r="E1597" s="162">
        <v>0</v>
      </c>
      <c r="F1597" s="163">
        <v>0</v>
      </c>
      <c r="G1597" s="164">
        <v>0</v>
      </c>
      <c r="I1597" s="34"/>
    </row>
    <row r="1598" spans="1:9">
      <c r="A1598" s="161" t="s">
        <v>1906</v>
      </c>
      <c r="B1598" s="162">
        <v>0.17741935483870969</v>
      </c>
      <c r="C1598" s="163">
        <v>0.67741935483870963</v>
      </c>
      <c r="D1598" s="163">
        <v>0.14516129032258066</v>
      </c>
      <c r="E1598" s="162">
        <v>0</v>
      </c>
      <c r="F1598" s="163">
        <v>0</v>
      </c>
      <c r="G1598" s="164">
        <v>0</v>
      </c>
      <c r="I1598" s="34"/>
    </row>
    <row r="1599" spans="1:9">
      <c r="A1599" s="161" t="s">
        <v>1907</v>
      </c>
      <c r="B1599" s="162">
        <v>0.12425531914893617</v>
      </c>
      <c r="C1599" s="163">
        <v>0.46808510638297873</v>
      </c>
      <c r="D1599" s="163">
        <v>0.4076595744680851</v>
      </c>
      <c r="E1599" s="162">
        <v>0</v>
      </c>
      <c r="F1599" s="163">
        <v>0</v>
      </c>
      <c r="G1599" s="164">
        <v>0</v>
      </c>
      <c r="I1599" s="34"/>
    </row>
    <row r="1600" spans="1:9">
      <c r="A1600" s="161" t="s">
        <v>1908</v>
      </c>
      <c r="B1600" s="162">
        <v>0.12425531914893617</v>
      </c>
      <c r="C1600" s="163">
        <v>0.46808510638297873</v>
      </c>
      <c r="D1600" s="163">
        <v>0.4076595744680851</v>
      </c>
      <c r="E1600" s="162">
        <v>0</v>
      </c>
      <c r="F1600" s="163">
        <v>0</v>
      </c>
      <c r="G1600" s="164">
        <v>0</v>
      </c>
      <c r="I1600" s="34"/>
    </row>
    <row r="1601" spans="1:9">
      <c r="A1601" s="161" t="s">
        <v>1909</v>
      </c>
      <c r="B1601" s="162">
        <v>0.12425531914893617</v>
      </c>
      <c r="C1601" s="163">
        <v>0.46808510638297873</v>
      </c>
      <c r="D1601" s="163">
        <v>0.4076595744680851</v>
      </c>
      <c r="E1601" s="162">
        <v>0</v>
      </c>
      <c r="F1601" s="163">
        <v>0</v>
      </c>
      <c r="G1601" s="164">
        <v>0</v>
      </c>
      <c r="I1601" s="34"/>
    </row>
    <row r="1602" spans="1:9">
      <c r="A1602" s="161" t="s">
        <v>1910</v>
      </c>
      <c r="B1602" s="162">
        <v>0</v>
      </c>
      <c r="C1602" s="163">
        <v>1</v>
      </c>
      <c r="D1602" s="163">
        <v>0</v>
      </c>
      <c r="E1602" s="162">
        <v>0</v>
      </c>
      <c r="F1602" s="163">
        <v>0</v>
      </c>
      <c r="G1602" s="164">
        <v>0</v>
      </c>
      <c r="I1602" s="34"/>
    </row>
    <row r="1603" spans="1:9">
      <c r="A1603" s="161" t="s">
        <v>1911</v>
      </c>
      <c r="B1603" s="162">
        <v>0.12425531914893617</v>
      </c>
      <c r="C1603" s="163">
        <v>0.46808510638297873</v>
      </c>
      <c r="D1603" s="163">
        <v>0.4076595744680851</v>
      </c>
      <c r="E1603" s="162">
        <v>0</v>
      </c>
      <c r="F1603" s="163">
        <v>0</v>
      </c>
      <c r="G1603" s="164">
        <v>0</v>
      </c>
      <c r="I1603" s="34"/>
    </row>
    <row r="1604" spans="1:9">
      <c r="A1604" s="161" t="s">
        <v>1912</v>
      </c>
      <c r="B1604" s="162">
        <v>0.12425531914893617</v>
      </c>
      <c r="C1604" s="163">
        <v>0.46808510638297873</v>
      </c>
      <c r="D1604" s="163">
        <v>0.4076595744680851</v>
      </c>
      <c r="E1604" s="162">
        <v>0</v>
      </c>
      <c r="F1604" s="163">
        <v>0</v>
      </c>
      <c r="G1604" s="164">
        <v>0</v>
      </c>
      <c r="I1604" s="34"/>
    </row>
    <row r="1605" spans="1:9">
      <c r="A1605" s="161" t="s">
        <v>1913</v>
      </c>
      <c r="B1605" s="162">
        <v>0.12425531914893617</v>
      </c>
      <c r="C1605" s="163">
        <v>0.46808510638297873</v>
      </c>
      <c r="D1605" s="163">
        <v>0.4076595744680851</v>
      </c>
      <c r="E1605" s="162">
        <v>0</v>
      </c>
      <c r="F1605" s="163">
        <v>0</v>
      </c>
      <c r="G1605" s="164">
        <v>0</v>
      </c>
      <c r="I1605" s="34"/>
    </row>
    <row r="1606" spans="1:9">
      <c r="A1606" s="161" t="s">
        <v>1914</v>
      </c>
      <c r="B1606" s="162">
        <v>0.12425531914893617</v>
      </c>
      <c r="C1606" s="163">
        <v>0.46808510638297873</v>
      </c>
      <c r="D1606" s="163">
        <v>0.4076595744680851</v>
      </c>
      <c r="E1606" s="162">
        <v>0</v>
      </c>
      <c r="F1606" s="163">
        <v>0</v>
      </c>
      <c r="G1606" s="164">
        <v>0</v>
      </c>
      <c r="I1606" s="34"/>
    </row>
    <row r="1607" spans="1:9">
      <c r="A1607" s="161" t="s">
        <v>1915</v>
      </c>
      <c r="B1607" s="162">
        <v>0.12425531914893617</v>
      </c>
      <c r="C1607" s="163">
        <v>0.46808510638297873</v>
      </c>
      <c r="D1607" s="163">
        <v>0.4076595744680851</v>
      </c>
      <c r="E1607" s="162">
        <v>0</v>
      </c>
      <c r="F1607" s="163">
        <v>0</v>
      </c>
      <c r="G1607" s="164">
        <v>0</v>
      </c>
      <c r="I1607" s="34"/>
    </row>
    <row r="1608" spans="1:9">
      <c r="A1608" s="161" t="s">
        <v>1916</v>
      </c>
      <c r="B1608" s="162">
        <v>0.12425531914893617</v>
      </c>
      <c r="C1608" s="163">
        <v>0.46808510638297873</v>
      </c>
      <c r="D1608" s="163">
        <v>0.4076595744680851</v>
      </c>
      <c r="E1608" s="162">
        <v>0</v>
      </c>
      <c r="F1608" s="163">
        <v>0</v>
      </c>
      <c r="G1608" s="164">
        <v>0</v>
      </c>
      <c r="I1608" s="34"/>
    </row>
    <row r="1609" spans="1:9">
      <c r="A1609" s="161" t="s">
        <v>1917</v>
      </c>
      <c r="B1609" s="162">
        <v>0.12425531914893617</v>
      </c>
      <c r="C1609" s="163">
        <v>0.46808510638297873</v>
      </c>
      <c r="D1609" s="163">
        <v>0.4076595744680851</v>
      </c>
      <c r="E1609" s="162">
        <v>0</v>
      </c>
      <c r="F1609" s="163">
        <v>0</v>
      </c>
      <c r="G1609" s="164">
        <v>0</v>
      </c>
      <c r="I1609" s="34"/>
    </row>
    <row r="1610" spans="1:9">
      <c r="A1610" s="161" t="s">
        <v>1918</v>
      </c>
      <c r="B1610" s="162">
        <v>0.12425531914893617</v>
      </c>
      <c r="C1610" s="163">
        <v>0.46808510638297873</v>
      </c>
      <c r="D1610" s="163">
        <v>0.4076595744680851</v>
      </c>
      <c r="E1610" s="162">
        <v>0</v>
      </c>
      <c r="F1610" s="163">
        <v>0</v>
      </c>
      <c r="G1610" s="164">
        <v>0</v>
      </c>
      <c r="I1610" s="34"/>
    </row>
    <row r="1611" spans="1:9">
      <c r="A1611" s="161" t="s">
        <v>1919</v>
      </c>
      <c r="B1611" s="162">
        <v>0.12425531914893617</v>
      </c>
      <c r="C1611" s="163">
        <v>0.46808510638297873</v>
      </c>
      <c r="D1611" s="163">
        <v>0.4076595744680851</v>
      </c>
      <c r="E1611" s="162">
        <v>0</v>
      </c>
      <c r="F1611" s="163">
        <v>0</v>
      </c>
      <c r="G1611" s="164">
        <v>0</v>
      </c>
      <c r="I1611" s="34"/>
    </row>
    <row r="1612" spans="1:9">
      <c r="A1612" s="161" t="s">
        <v>1920</v>
      </c>
      <c r="B1612" s="162">
        <v>0.12425531914893617</v>
      </c>
      <c r="C1612" s="163">
        <v>0.46808510638297873</v>
      </c>
      <c r="D1612" s="163">
        <v>0.4076595744680851</v>
      </c>
      <c r="E1612" s="162">
        <v>0</v>
      </c>
      <c r="F1612" s="163">
        <v>0</v>
      </c>
      <c r="G1612" s="164">
        <v>0</v>
      </c>
      <c r="I1612" s="34"/>
    </row>
    <row r="1613" spans="1:9">
      <c r="A1613" s="161" t="s">
        <v>1921</v>
      </c>
      <c r="B1613" s="162">
        <v>0</v>
      </c>
      <c r="C1613" s="163">
        <v>1</v>
      </c>
      <c r="D1613" s="163">
        <v>0</v>
      </c>
      <c r="E1613" s="162">
        <v>0</v>
      </c>
      <c r="F1613" s="163">
        <v>0</v>
      </c>
      <c r="G1613" s="164">
        <v>0</v>
      </c>
      <c r="I1613" s="34"/>
    </row>
    <row r="1614" spans="1:9">
      <c r="A1614" s="161" t="s">
        <v>1922</v>
      </c>
      <c r="B1614" s="162">
        <v>0.12425531914893617</v>
      </c>
      <c r="C1614" s="163">
        <v>0.46808510638297873</v>
      </c>
      <c r="D1614" s="163">
        <v>0.4076595744680851</v>
      </c>
      <c r="E1614" s="162">
        <v>0</v>
      </c>
      <c r="F1614" s="163">
        <v>0</v>
      </c>
      <c r="G1614" s="164">
        <v>0</v>
      </c>
      <c r="I1614" s="34"/>
    </row>
    <row r="1615" spans="1:9">
      <c r="A1615" s="161" t="s">
        <v>1923</v>
      </c>
      <c r="B1615" s="162">
        <v>0</v>
      </c>
      <c r="C1615" s="163">
        <v>0.5</v>
      </c>
      <c r="D1615" s="163">
        <v>0.5</v>
      </c>
      <c r="E1615" s="162">
        <v>0</v>
      </c>
      <c r="F1615" s="163">
        <v>0</v>
      </c>
      <c r="G1615" s="164">
        <v>0</v>
      </c>
      <c r="I1615" s="34"/>
    </row>
    <row r="1616" spans="1:9">
      <c r="A1616" s="161" t="s">
        <v>1924</v>
      </c>
      <c r="B1616" s="162">
        <v>0.12425531914893617</v>
      </c>
      <c r="C1616" s="163">
        <v>0.46808510638297873</v>
      </c>
      <c r="D1616" s="163">
        <v>0.4076595744680851</v>
      </c>
      <c r="E1616" s="162">
        <v>0</v>
      </c>
      <c r="F1616" s="163">
        <v>0</v>
      </c>
      <c r="G1616" s="164">
        <v>0</v>
      </c>
      <c r="I1616" s="34"/>
    </row>
    <row r="1617" spans="1:9">
      <c r="A1617" s="161" t="s">
        <v>1925</v>
      </c>
      <c r="B1617" s="162">
        <v>0</v>
      </c>
      <c r="C1617" s="163">
        <v>1</v>
      </c>
      <c r="D1617" s="163">
        <v>0</v>
      </c>
      <c r="E1617" s="162">
        <v>0</v>
      </c>
      <c r="F1617" s="163">
        <v>0</v>
      </c>
      <c r="G1617" s="164">
        <v>0</v>
      </c>
      <c r="I1617" s="34"/>
    </row>
    <row r="1618" spans="1:9">
      <c r="A1618" s="161" t="s">
        <v>1926</v>
      </c>
      <c r="B1618" s="162">
        <v>0</v>
      </c>
      <c r="C1618" s="163">
        <v>1</v>
      </c>
      <c r="D1618" s="163">
        <v>0</v>
      </c>
      <c r="E1618" s="162">
        <v>0</v>
      </c>
      <c r="F1618" s="163">
        <v>0</v>
      </c>
      <c r="G1618" s="164">
        <v>0</v>
      </c>
      <c r="I1618" s="34"/>
    </row>
    <row r="1619" spans="1:9">
      <c r="A1619" s="161" t="s">
        <v>1927</v>
      </c>
      <c r="B1619" s="162">
        <v>0</v>
      </c>
      <c r="C1619" s="163">
        <v>1</v>
      </c>
      <c r="D1619" s="163">
        <v>0</v>
      </c>
      <c r="E1619" s="162">
        <v>0</v>
      </c>
      <c r="F1619" s="163">
        <v>0</v>
      </c>
      <c r="G1619" s="164">
        <v>0</v>
      </c>
      <c r="I1619" s="34"/>
    </row>
    <row r="1620" spans="1:9">
      <c r="A1620" s="161" t="s">
        <v>1928</v>
      </c>
      <c r="B1620" s="162">
        <v>0</v>
      </c>
      <c r="C1620" s="163">
        <v>7.525240339359221E-2</v>
      </c>
      <c r="D1620" s="163">
        <v>0.33863581527116493</v>
      </c>
      <c r="E1620" s="162">
        <v>5.8611178133524289E-2</v>
      </c>
      <c r="F1620" s="163">
        <v>0.23444471253409715</v>
      </c>
      <c r="G1620" s="164">
        <v>0.29305589066762144</v>
      </c>
      <c r="I1620" s="34"/>
    </row>
    <row r="1621" spans="1:9">
      <c r="A1621" s="161" t="s">
        <v>1929</v>
      </c>
      <c r="B1621" s="162">
        <v>0</v>
      </c>
      <c r="C1621" s="163">
        <v>0.7648857238730844</v>
      </c>
      <c r="D1621" s="163">
        <v>0</v>
      </c>
      <c r="E1621" s="162">
        <v>0</v>
      </c>
      <c r="F1621" s="163">
        <v>0.23511427612691557</v>
      </c>
      <c r="G1621" s="164">
        <v>0</v>
      </c>
      <c r="I1621" s="34"/>
    </row>
    <row r="1622" spans="1:9">
      <c r="A1622" s="161" t="s">
        <v>1930</v>
      </c>
      <c r="B1622" s="162">
        <v>0</v>
      </c>
      <c r="C1622" s="163">
        <v>7.525240339359221E-2</v>
      </c>
      <c r="D1622" s="163">
        <v>0.33863581527116493</v>
      </c>
      <c r="E1622" s="162">
        <v>5.8611178133524289E-2</v>
      </c>
      <c r="F1622" s="163">
        <v>0.23444471253409715</v>
      </c>
      <c r="G1622" s="164">
        <v>0.29305589066762144</v>
      </c>
      <c r="I1622" s="34"/>
    </row>
    <row r="1623" spans="1:9">
      <c r="A1623" s="161" t="s">
        <v>1931</v>
      </c>
      <c r="B1623" s="162">
        <v>0.12425531914893617</v>
      </c>
      <c r="C1623" s="163">
        <v>0.46808510638297873</v>
      </c>
      <c r="D1623" s="163">
        <v>0.4076595744680851</v>
      </c>
      <c r="E1623" s="162">
        <v>0</v>
      </c>
      <c r="F1623" s="163">
        <v>0</v>
      </c>
      <c r="G1623" s="164">
        <v>0</v>
      </c>
      <c r="I1623" s="34"/>
    </row>
    <row r="1624" spans="1:9">
      <c r="A1624" s="161" t="s">
        <v>1932</v>
      </c>
      <c r="B1624" s="162">
        <v>0.12425531914893617</v>
      </c>
      <c r="C1624" s="163">
        <v>0.46808510638297873</v>
      </c>
      <c r="D1624" s="163">
        <v>0.4076595744680851</v>
      </c>
      <c r="E1624" s="162">
        <v>0</v>
      </c>
      <c r="F1624" s="163">
        <v>0</v>
      </c>
      <c r="G1624" s="164">
        <v>0</v>
      </c>
      <c r="I1624" s="34"/>
    </row>
    <row r="1625" spans="1:9">
      <c r="A1625" s="161" t="s">
        <v>1933</v>
      </c>
      <c r="B1625" s="162">
        <v>0</v>
      </c>
      <c r="C1625" s="163">
        <v>1</v>
      </c>
      <c r="D1625" s="163">
        <v>0</v>
      </c>
      <c r="E1625" s="162">
        <v>0</v>
      </c>
      <c r="F1625" s="163">
        <v>0</v>
      </c>
      <c r="G1625" s="164">
        <v>0</v>
      </c>
      <c r="I1625" s="34"/>
    </row>
    <row r="1626" spans="1:9">
      <c r="A1626" s="161" t="s">
        <v>1934</v>
      </c>
      <c r="B1626" s="162">
        <v>0.12425531914893617</v>
      </c>
      <c r="C1626" s="163">
        <v>0.46808510638297873</v>
      </c>
      <c r="D1626" s="163">
        <v>0.4076595744680851</v>
      </c>
      <c r="E1626" s="162">
        <v>0</v>
      </c>
      <c r="F1626" s="163">
        <v>0</v>
      </c>
      <c r="G1626" s="164">
        <v>0</v>
      </c>
      <c r="I1626" s="34"/>
    </row>
    <row r="1627" spans="1:9">
      <c r="A1627" s="161" t="s">
        <v>1935</v>
      </c>
      <c r="B1627" s="162">
        <v>0.12425531914893617</v>
      </c>
      <c r="C1627" s="163">
        <v>0.46808510638297873</v>
      </c>
      <c r="D1627" s="163">
        <v>0.4076595744680851</v>
      </c>
      <c r="E1627" s="162">
        <v>0</v>
      </c>
      <c r="F1627" s="163">
        <v>0</v>
      </c>
      <c r="G1627" s="164">
        <v>0</v>
      </c>
      <c r="I1627" s="34"/>
    </row>
    <row r="1628" spans="1:9">
      <c r="A1628" s="161" t="s">
        <v>1936</v>
      </c>
      <c r="B1628" s="162">
        <v>0.12425531914893617</v>
      </c>
      <c r="C1628" s="163">
        <v>0.46808510638297873</v>
      </c>
      <c r="D1628" s="163">
        <v>0.4076595744680851</v>
      </c>
      <c r="E1628" s="162">
        <v>0</v>
      </c>
      <c r="F1628" s="163">
        <v>0</v>
      </c>
      <c r="G1628" s="164">
        <v>0</v>
      </c>
      <c r="I1628" s="34"/>
    </row>
    <row r="1629" spans="1:9">
      <c r="A1629" s="161" t="s">
        <v>1937</v>
      </c>
      <c r="B1629" s="162">
        <v>0.12425531914893617</v>
      </c>
      <c r="C1629" s="163">
        <v>0.46808510638297873</v>
      </c>
      <c r="D1629" s="163">
        <v>0.4076595744680851</v>
      </c>
      <c r="E1629" s="162">
        <v>0</v>
      </c>
      <c r="F1629" s="163">
        <v>0</v>
      </c>
      <c r="G1629" s="164">
        <v>0</v>
      </c>
      <c r="I1629" s="34"/>
    </row>
    <row r="1630" spans="1:9">
      <c r="A1630" s="161" t="s">
        <v>1938</v>
      </c>
      <c r="B1630" s="162">
        <v>0</v>
      </c>
      <c r="C1630" s="163">
        <v>1</v>
      </c>
      <c r="D1630" s="163">
        <v>0</v>
      </c>
      <c r="E1630" s="162">
        <v>0</v>
      </c>
      <c r="F1630" s="163">
        <v>0</v>
      </c>
      <c r="G1630" s="164">
        <v>0</v>
      </c>
      <c r="I1630" s="34"/>
    </row>
    <row r="1631" spans="1:9">
      <c r="A1631" s="161" t="s">
        <v>1939</v>
      </c>
      <c r="B1631" s="162">
        <v>0.12425531914893617</v>
      </c>
      <c r="C1631" s="163">
        <v>0.46808510638297873</v>
      </c>
      <c r="D1631" s="163">
        <v>0.4076595744680851</v>
      </c>
      <c r="E1631" s="162">
        <v>0</v>
      </c>
      <c r="F1631" s="163">
        <v>0</v>
      </c>
      <c r="G1631" s="164">
        <v>0</v>
      </c>
      <c r="I1631" s="34"/>
    </row>
    <row r="1632" spans="1:9">
      <c r="A1632" s="161" t="s">
        <v>1940</v>
      </c>
      <c r="B1632" s="162">
        <v>0.12425531914893617</v>
      </c>
      <c r="C1632" s="163">
        <v>0.46808510638297873</v>
      </c>
      <c r="D1632" s="163">
        <v>0.4076595744680851</v>
      </c>
      <c r="E1632" s="162">
        <v>0</v>
      </c>
      <c r="F1632" s="163">
        <v>0</v>
      </c>
      <c r="G1632" s="164">
        <v>0</v>
      </c>
      <c r="I1632" s="34"/>
    </row>
    <row r="1633" spans="1:9">
      <c r="A1633" s="161" t="s">
        <v>1941</v>
      </c>
      <c r="B1633" s="162">
        <v>0</v>
      </c>
      <c r="C1633" s="163">
        <v>1</v>
      </c>
      <c r="D1633" s="163">
        <v>0</v>
      </c>
      <c r="E1633" s="162">
        <v>0</v>
      </c>
      <c r="F1633" s="163">
        <v>0</v>
      </c>
      <c r="G1633" s="164">
        <v>0</v>
      </c>
      <c r="I1633" s="34"/>
    </row>
    <row r="1634" spans="1:9">
      <c r="A1634" s="161" t="s">
        <v>1942</v>
      </c>
      <c r="B1634" s="162">
        <v>0.17536568056019991</v>
      </c>
      <c r="C1634" s="163">
        <v>0.81837317594759951</v>
      </c>
      <c r="D1634" s="163">
        <v>0</v>
      </c>
      <c r="E1634" s="162">
        <v>0</v>
      </c>
      <c r="F1634" s="163">
        <v>6.2611434922005514E-3</v>
      </c>
      <c r="G1634" s="164">
        <v>0</v>
      </c>
      <c r="I1634" s="34"/>
    </row>
    <row r="1635" spans="1:9">
      <c r="A1635" s="161" t="s">
        <v>1943</v>
      </c>
      <c r="B1635" s="162">
        <v>0.17536568056019991</v>
      </c>
      <c r="C1635" s="163">
        <v>0.81837317594759951</v>
      </c>
      <c r="D1635" s="163">
        <v>0</v>
      </c>
      <c r="E1635" s="162">
        <v>0</v>
      </c>
      <c r="F1635" s="163">
        <v>6.2611434922005514E-3</v>
      </c>
      <c r="G1635" s="164">
        <v>0</v>
      </c>
      <c r="I1635" s="34"/>
    </row>
    <row r="1636" spans="1:9">
      <c r="A1636" s="161" t="s">
        <v>1944</v>
      </c>
      <c r="B1636" s="162">
        <v>0.25</v>
      </c>
      <c r="C1636" s="163">
        <v>0.75</v>
      </c>
      <c r="D1636" s="163">
        <v>0</v>
      </c>
      <c r="E1636" s="162">
        <v>0</v>
      </c>
      <c r="F1636" s="163">
        <v>0</v>
      </c>
      <c r="G1636" s="164">
        <v>0</v>
      </c>
      <c r="I1636" s="34"/>
    </row>
    <row r="1637" spans="1:9">
      <c r="A1637" s="161" t="s">
        <v>1945</v>
      </c>
      <c r="B1637" s="162">
        <v>0.17536568056019991</v>
      </c>
      <c r="C1637" s="163">
        <v>0.81837317594759951</v>
      </c>
      <c r="D1637" s="163">
        <v>0</v>
      </c>
      <c r="E1637" s="162">
        <v>0</v>
      </c>
      <c r="F1637" s="163">
        <v>6.2611434922005514E-3</v>
      </c>
      <c r="G1637" s="164">
        <v>0</v>
      </c>
      <c r="I1637" s="34"/>
    </row>
    <row r="1638" spans="1:9">
      <c r="A1638" s="161" t="s">
        <v>1946</v>
      </c>
      <c r="B1638" s="162">
        <v>0.17536568056019991</v>
      </c>
      <c r="C1638" s="163">
        <v>0.81837317594759951</v>
      </c>
      <c r="D1638" s="163">
        <v>0</v>
      </c>
      <c r="E1638" s="162">
        <v>0</v>
      </c>
      <c r="F1638" s="163">
        <v>6.2611434922005514E-3</v>
      </c>
      <c r="G1638" s="164">
        <v>0</v>
      </c>
      <c r="I1638" s="34"/>
    </row>
    <row r="1639" spans="1:9">
      <c r="A1639" s="161" t="s">
        <v>1947</v>
      </c>
      <c r="B1639" s="162">
        <v>0.17536568056019991</v>
      </c>
      <c r="C1639" s="163">
        <v>0.81837317594759951</v>
      </c>
      <c r="D1639" s="163">
        <v>0</v>
      </c>
      <c r="E1639" s="162">
        <v>0</v>
      </c>
      <c r="F1639" s="163">
        <v>6.2611434922005514E-3</v>
      </c>
      <c r="G1639" s="164">
        <v>0</v>
      </c>
      <c r="I1639" s="34"/>
    </row>
    <row r="1640" spans="1:9">
      <c r="A1640" s="161" t="s">
        <v>1948</v>
      </c>
      <c r="B1640" s="162">
        <v>0.17536568056019991</v>
      </c>
      <c r="C1640" s="163">
        <v>0.81837317594759951</v>
      </c>
      <c r="D1640" s="163">
        <v>0</v>
      </c>
      <c r="E1640" s="162">
        <v>0</v>
      </c>
      <c r="F1640" s="163">
        <v>6.2611434922005514E-3</v>
      </c>
      <c r="G1640" s="164">
        <v>0</v>
      </c>
      <c r="I1640" s="34"/>
    </row>
    <row r="1641" spans="1:9">
      <c r="A1641" s="161" t="s">
        <v>1949</v>
      </c>
      <c r="B1641" s="162">
        <v>0.17536568056019991</v>
      </c>
      <c r="C1641" s="163">
        <v>0.81837317594759951</v>
      </c>
      <c r="D1641" s="163">
        <v>0</v>
      </c>
      <c r="E1641" s="162">
        <v>0</v>
      </c>
      <c r="F1641" s="163">
        <v>6.2611434922005514E-3</v>
      </c>
      <c r="G1641" s="164">
        <v>0</v>
      </c>
      <c r="I1641" s="34"/>
    </row>
    <row r="1642" spans="1:9">
      <c r="A1642" s="161" t="s">
        <v>1950</v>
      </c>
      <c r="B1642" s="162">
        <v>0</v>
      </c>
      <c r="C1642" s="163">
        <v>1</v>
      </c>
      <c r="D1642" s="163">
        <v>0</v>
      </c>
      <c r="E1642" s="162">
        <v>0</v>
      </c>
      <c r="F1642" s="163">
        <v>0</v>
      </c>
      <c r="G1642" s="164">
        <v>0</v>
      </c>
      <c r="I1642" s="34"/>
    </row>
    <row r="1643" spans="1:9">
      <c r="A1643" s="161" t="s">
        <v>1951</v>
      </c>
      <c r="B1643" s="162">
        <v>0.17536568056019991</v>
      </c>
      <c r="C1643" s="163">
        <v>0.81837317594759951</v>
      </c>
      <c r="D1643" s="163">
        <v>0</v>
      </c>
      <c r="E1643" s="162">
        <v>0</v>
      </c>
      <c r="F1643" s="163">
        <v>6.2611434922005514E-3</v>
      </c>
      <c r="G1643" s="164">
        <v>0</v>
      </c>
      <c r="I1643" s="34"/>
    </row>
    <row r="1644" spans="1:9">
      <c r="A1644" s="161" t="s">
        <v>1952</v>
      </c>
      <c r="B1644" s="162">
        <v>0.17536568056019991</v>
      </c>
      <c r="C1644" s="163">
        <v>0.81837317594759951</v>
      </c>
      <c r="D1644" s="163">
        <v>0</v>
      </c>
      <c r="E1644" s="162">
        <v>0</v>
      </c>
      <c r="F1644" s="163">
        <v>6.2611434922005514E-3</v>
      </c>
      <c r="G1644" s="164">
        <v>0</v>
      </c>
      <c r="I1644" s="34"/>
    </row>
    <row r="1645" spans="1:9">
      <c r="A1645" s="161" t="s">
        <v>1953</v>
      </c>
      <c r="B1645" s="162">
        <v>0.17536568056019991</v>
      </c>
      <c r="C1645" s="163">
        <v>0.81837317594759951</v>
      </c>
      <c r="D1645" s="163">
        <v>0</v>
      </c>
      <c r="E1645" s="162">
        <v>0</v>
      </c>
      <c r="F1645" s="163">
        <v>6.2611434922005514E-3</v>
      </c>
      <c r="G1645" s="164">
        <v>0</v>
      </c>
      <c r="I1645" s="34"/>
    </row>
    <row r="1646" spans="1:9">
      <c r="A1646" s="161" t="s">
        <v>1954</v>
      </c>
      <c r="B1646" s="162">
        <v>0.17536568056019991</v>
      </c>
      <c r="C1646" s="163">
        <v>0.81837317594759951</v>
      </c>
      <c r="D1646" s="163">
        <v>0</v>
      </c>
      <c r="E1646" s="162">
        <v>0</v>
      </c>
      <c r="F1646" s="163">
        <v>6.2611434922005514E-3</v>
      </c>
      <c r="G1646" s="164">
        <v>0</v>
      </c>
      <c r="I1646" s="34"/>
    </row>
    <row r="1647" spans="1:9">
      <c r="A1647" s="161" t="s">
        <v>1955</v>
      </c>
      <c r="B1647" s="162">
        <v>0</v>
      </c>
      <c r="C1647" s="163">
        <v>1</v>
      </c>
      <c r="D1647" s="163">
        <v>0</v>
      </c>
      <c r="E1647" s="162">
        <v>0</v>
      </c>
      <c r="F1647" s="163">
        <v>0</v>
      </c>
      <c r="G1647" s="164">
        <v>0</v>
      </c>
      <c r="I1647" s="34"/>
    </row>
    <row r="1648" spans="1:9">
      <c r="A1648" s="161" t="s">
        <v>1956</v>
      </c>
      <c r="B1648" s="162">
        <v>0.17536568056019991</v>
      </c>
      <c r="C1648" s="163">
        <v>0.81837317594759951</v>
      </c>
      <c r="D1648" s="163">
        <v>0</v>
      </c>
      <c r="E1648" s="162">
        <v>0</v>
      </c>
      <c r="F1648" s="163">
        <v>6.2611434922005514E-3</v>
      </c>
      <c r="G1648" s="164">
        <v>0</v>
      </c>
      <c r="I1648" s="34"/>
    </row>
    <row r="1649" spans="1:9">
      <c r="A1649" s="161" t="s">
        <v>1957</v>
      </c>
      <c r="B1649" s="162">
        <v>0.17536568056019991</v>
      </c>
      <c r="C1649" s="163">
        <v>0.81837317594759951</v>
      </c>
      <c r="D1649" s="163">
        <v>0</v>
      </c>
      <c r="E1649" s="162">
        <v>0</v>
      </c>
      <c r="F1649" s="163">
        <v>6.2611434922005514E-3</v>
      </c>
      <c r="G1649" s="164">
        <v>0</v>
      </c>
      <c r="I1649" s="34"/>
    </row>
    <row r="1650" spans="1:9">
      <c r="A1650" s="161" t="s">
        <v>1958</v>
      </c>
      <c r="B1650" s="162">
        <v>0.12425531914893617</v>
      </c>
      <c r="C1650" s="163">
        <v>0.46808510638297873</v>
      </c>
      <c r="D1650" s="163">
        <v>0.4076595744680851</v>
      </c>
      <c r="E1650" s="162">
        <v>0</v>
      </c>
      <c r="F1650" s="163">
        <v>0</v>
      </c>
      <c r="G1650" s="164">
        <v>0</v>
      </c>
      <c r="I1650" s="34"/>
    </row>
    <row r="1651" spans="1:9">
      <c r="A1651" s="161" t="s">
        <v>1959</v>
      </c>
      <c r="B1651" s="162">
        <v>0.12425531914893617</v>
      </c>
      <c r="C1651" s="163">
        <v>0.46808510638297873</v>
      </c>
      <c r="D1651" s="163">
        <v>0.4076595744680851</v>
      </c>
      <c r="E1651" s="162">
        <v>0</v>
      </c>
      <c r="F1651" s="163">
        <v>0</v>
      </c>
      <c r="G1651" s="164">
        <v>0</v>
      </c>
      <c r="I1651" s="34"/>
    </row>
    <row r="1652" spans="1:9">
      <c r="A1652" s="161" t="s">
        <v>1960</v>
      </c>
      <c r="B1652" s="162">
        <v>0.12425531914893617</v>
      </c>
      <c r="C1652" s="163">
        <v>0.46808510638297873</v>
      </c>
      <c r="D1652" s="163">
        <v>0.4076595744680851</v>
      </c>
      <c r="E1652" s="162">
        <v>0</v>
      </c>
      <c r="F1652" s="163">
        <v>0</v>
      </c>
      <c r="G1652" s="164">
        <v>0</v>
      </c>
      <c r="I1652" s="34"/>
    </row>
    <row r="1653" spans="1:9">
      <c r="A1653" s="161" t="s">
        <v>1961</v>
      </c>
      <c r="B1653" s="162">
        <v>0.12425531914893617</v>
      </c>
      <c r="C1653" s="163">
        <v>0.46808510638297873</v>
      </c>
      <c r="D1653" s="163">
        <v>0.4076595744680851</v>
      </c>
      <c r="E1653" s="162">
        <v>0</v>
      </c>
      <c r="F1653" s="163">
        <v>0</v>
      </c>
      <c r="G1653" s="164">
        <v>0</v>
      </c>
      <c r="I1653" s="34"/>
    </row>
    <row r="1654" spans="1:9">
      <c r="A1654" s="161" t="s">
        <v>1962</v>
      </c>
      <c r="B1654" s="162">
        <v>0</v>
      </c>
      <c r="C1654" s="163">
        <v>1</v>
      </c>
      <c r="D1654" s="163">
        <v>0</v>
      </c>
      <c r="E1654" s="162">
        <v>0</v>
      </c>
      <c r="F1654" s="163">
        <v>0</v>
      </c>
      <c r="G1654" s="164">
        <v>0</v>
      </c>
      <c r="I1654" s="34"/>
    </row>
    <row r="1655" spans="1:9">
      <c r="A1655" s="161" t="s">
        <v>1963</v>
      </c>
      <c r="B1655" s="162">
        <v>0.12425531914893617</v>
      </c>
      <c r="C1655" s="163">
        <v>0.46808510638297873</v>
      </c>
      <c r="D1655" s="163">
        <v>0.4076595744680851</v>
      </c>
      <c r="E1655" s="162">
        <v>0</v>
      </c>
      <c r="F1655" s="163">
        <v>0</v>
      </c>
      <c r="G1655" s="164">
        <v>0</v>
      </c>
      <c r="I1655" s="34"/>
    </row>
    <row r="1656" spans="1:9">
      <c r="A1656" s="161" t="s">
        <v>1964</v>
      </c>
      <c r="B1656" s="162">
        <v>0.12425531914893617</v>
      </c>
      <c r="C1656" s="163">
        <v>0.46808510638297873</v>
      </c>
      <c r="D1656" s="163">
        <v>0.4076595744680851</v>
      </c>
      <c r="E1656" s="162">
        <v>0</v>
      </c>
      <c r="F1656" s="163">
        <v>0</v>
      </c>
      <c r="G1656" s="164">
        <v>0</v>
      </c>
      <c r="I1656" s="34"/>
    </row>
    <row r="1657" spans="1:9">
      <c r="A1657" s="161" t="s">
        <v>1965</v>
      </c>
      <c r="B1657" s="162">
        <v>0.12425531914893617</v>
      </c>
      <c r="C1657" s="163">
        <v>0.46808510638297873</v>
      </c>
      <c r="D1657" s="163">
        <v>0.4076595744680851</v>
      </c>
      <c r="E1657" s="162">
        <v>0</v>
      </c>
      <c r="F1657" s="163">
        <v>0</v>
      </c>
      <c r="G1657" s="164">
        <v>0</v>
      </c>
      <c r="I1657" s="34"/>
    </row>
    <row r="1658" spans="1:9">
      <c r="A1658" s="161" t="s">
        <v>1966</v>
      </c>
      <c r="B1658" s="162">
        <v>1</v>
      </c>
      <c r="C1658" s="163">
        <v>0</v>
      </c>
      <c r="D1658" s="163">
        <v>0</v>
      </c>
      <c r="E1658" s="162">
        <v>0</v>
      </c>
      <c r="F1658" s="163">
        <v>0</v>
      </c>
      <c r="G1658" s="164">
        <v>0</v>
      </c>
      <c r="I1658" s="34"/>
    </row>
    <row r="1659" spans="1:9">
      <c r="A1659" s="161" t="s">
        <v>1967</v>
      </c>
      <c r="B1659" s="162">
        <v>0.12425531914893617</v>
      </c>
      <c r="C1659" s="163">
        <v>0.46808510638297873</v>
      </c>
      <c r="D1659" s="163">
        <v>0.4076595744680851</v>
      </c>
      <c r="E1659" s="162">
        <v>0</v>
      </c>
      <c r="F1659" s="163">
        <v>0</v>
      </c>
      <c r="G1659" s="164">
        <v>0</v>
      </c>
      <c r="I1659" s="34"/>
    </row>
    <row r="1660" spans="1:9">
      <c r="A1660" s="161" t="s">
        <v>1968</v>
      </c>
      <c r="B1660" s="162">
        <v>0</v>
      </c>
      <c r="C1660" s="163">
        <v>1</v>
      </c>
      <c r="D1660" s="163">
        <v>0</v>
      </c>
      <c r="E1660" s="162">
        <v>0</v>
      </c>
      <c r="F1660" s="163">
        <v>0</v>
      </c>
      <c r="G1660" s="164">
        <v>0</v>
      </c>
      <c r="I1660" s="34"/>
    </row>
    <row r="1661" spans="1:9">
      <c r="A1661" s="161" t="s">
        <v>1969</v>
      </c>
      <c r="B1661" s="162">
        <v>0.12425531914893617</v>
      </c>
      <c r="C1661" s="163">
        <v>0.46808510638297873</v>
      </c>
      <c r="D1661" s="163">
        <v>0.4076595744680851</v>
      </c>
      <c r="E1661" s="162">
        <v>0</v>
      </c>
      <c r="F1661" s="163">
        <v>0</v>
      </c>
      <c r="G1661" s="164">
        <v>0</v>
      </c>
      <c r="I1661" s="34"/>
    </row>
    <row r="1662" spans="1:9">
      <c r="A1662" s="161" t="s">
        <v>1970</v>
      </c>
      <c r="B1662" s="162">
        <v>0.12425531914893617</v>
      </c>
      <c r="C1662" s="163">
        <v>0.46808510638297873</v>
      </c>
      <c r="D1662" s="163">
        <v>0.4076595744680851</v>
      </c>
      <c r="E1662" s="162">
        <v>0</v>
      </c>
      <c r="F1662" s="163">
        <v>0</v>
      </c>
      <c r="G1662" s="164">
        <v>0</v>
      </c>
      <c r="I1662" s="34"/>
    </row>
    <row r="1663" spans="1:9">
      <c r="A1663" s="161" t="s">
        <v>1971</v>
      </c>
      <c r="B1663" s="162">
        <v>0.17536568056019991</v>
      </c>
      <c r="C1663" s="163">
        <v>0.81837317594759951</v>
      </c>
      <c r="D1663" s="163">
        <v>0</v>
      </c>
      <c r="E1663" s="162">
        <v>0</v>
      </c>
      <c r="F1663" s="163">
        <v>6.2611434922005514E-3</v>
      </c>
      <c r="G1663" s="164">
        <v>0</v>
      </c>
      <c r="I1663" s="34"/>
    </row>
    <row r="1664" spans="1:9">
      <c r="A1664" s="161" t="s">
        <v>1972</v>
      </c>
      <c r="B1664" s="162">
        <v>0.17536568056019991</v>
      </c>
      <c r="C1664" s="163">
        <v>0.81837317594759951</v>
      </c>
      <c r="D1664" s="163">
        <v>0</v>
      </c>
      <c r="E1664" s="162">
        <v>0</v>
      </c>
      <c r="F1664" s="163">
        <v>6.2611434922005514E-3</v>
      </c>
      <c r="G1664" s="164">
        <v>0</v>
      </c>
      <c r="I1664" s="34"/>
    </row>
    <row r="1665" spans="1:9">
      <c r="A1665" s="161" t="s">
        <v>1973</v>
      </c>
      <c r="B1665" s="162">
        <v>0.17536568056019991</v>
      </c>
      <c r="C1665" s="163">
        <v>0.81837317594759951</v>
      </c>
      <c r="D1665" s="163">
        <v>0</v>
      </c>
      <c r="E1665" s="162">
        <v>0</v>
      </c>
      <c r="F1665" s="163">
        <v>6.2611434922005514E-3</v>
      </c>
      <c r="G1665" s="164">
        <v>0</v>
      </c>
      <c r="I1665" s="34"/>
    </row>
    <row r="1666" spans="1:9">
      <c r="A1666" s="161" t="s">
        <v>1974</v>
      </c>
      <c r="B1666" s="162">
        <v>0.32289809417966575</v>
      </c>
      <c r="C1666" s="163">
        <v>0.6457961883593315</v>
      </c>
      <c r="D1666" s="163">
        <v>0</v>
      </c>
      <c r="E1666" s="162">
        <v>0</v>
      </c>
      <c r="F1666" s="163">
        <v>3.1305717461002767E-2</v>
      </c>
      <c r="G1666" s="164">
        <v>0</v>
      </c>
      <c r="I1666" s="34"/>
    </row>
    <row r="1667" spans="1:9">
      <c r="A1667" s="161" t="s">
        <v>1975</v>
      </c>
      <c r="B1667" s="162">
        <v>0.17536568056019991</v>
      </c>
      <c r="C1667" s="163">
        <v>0.81837317594759951</v>
      </c>
      <c r="D1667" s="163">
        <v>0</v>
      </c>
      <c r="E1667" s="162">
        <v>0</v>
      </c>
      <c r="F1667" s="163">
        <v>6.2611434922005514E-3</v>
      </c>
      <c r="G1667" s="164">
        <v>0</v>
      </c>
      <c r="I1667" s="34"/>
    </row>
    <row r="1668" spans="1:9">
      <c r="A1668" s="161" t="s">
        <v>1976</v>
      </c>
      <c r="B1668" s="162">
        <v>0.17536568056019991</v>
      </c>
      <c r="C1668" s="163">
        <v>0.81837317594759951</v>
      </c>
      <c r="D1668" s="163">
        <v>0</v>
      </c>
      <c r="E1668" s="162">
        <v>0</v>
      </c>
      <c r="F1668" s="163">
        <v>6.2611434922005514E-3</v>
      </c>
      <c r="G1668" s="164">
        <v>0</v>
      </c>
      <c r="I1668" s="34"/>
    </row>
    <row r="1669" spans="1:9">
      <c r="A1669" s="161" t="s">
        <v>1977</v>
      </c>
      <c r="B1669" s="162">
        <v>0</v>
      </c>
      <c r="C1669" s="163">
        <v>0.99373885650779947</v>
      </c>
      <c r="D1669" s="163">
        <v>0</v>
      </c>
      <c r="E1669" s="162">
        <v>0</v>
      </c>
      <c r="F1669" s="163">
        <v>6.2611434922005514E-3</v>
      </c>
      <c r="G1669" s="164">
        <v>0</v>
      </c>
      <c r="I1669" s="34"/>
    </row>
    <row r="1670" spans="1:9">
      <c r="A1670" s="161" t="s">
        <v>1978</v>
      </c>
      <c r="B1670" s="162">
        <v>0.18181818181818182</v>
      </c>
      <c r="C1670" s="163">
        <v>0.68595041322314054</v>
      </c>
      <c r="D1670" s="163">
        <v>0.13223140495867769</v>
      </c>
      <c r="E1670" s="162">
        <v>0</v>
      </c>
      <c r="F1670" s="163">
        <v>0</v>
      </c>
      <c r="G1670" s="164">
        <v>0</v>
      </c>
      <c r="I1670" s="34"/>
    </row>
    <row r="1671" spans="1:9">
      <c r="A1671" s="161" t="s">
        <v>1979</v>
      </c>
      <c r="B1671" s="162">
        <v>0.18181818181818182</v>
      </c>
      <c r="C1671" s="163">
        <v>0.68595041322314054</v>
      </c>
      <c r="D1671" s="163">
        <v>0.13223140495867769</v>
      </c>
      <c r="E1671" s="162">
        <v>0</v>
      </c>
      <c r="F1671" s="163">
        <v>0</v>
      </c>
      <c r="G1671" s="164">
        <v>0</v>
      </c>
      <c r="I1671" s="34"/>
    </row>
    <row r="1672" spans="1:9">
      <c r="A1672" s="161" t="s">
        <v>1980</v>
      </c>
      <c r="B1672" s="162">
        <v>0</v>
      </c>
      <c r="C1672" s="163">
        <v>1</v>
      </c>
      <c r="D1672" s="163">
        <v>0</v>
      </c>
      <c r="E1672" s="162">
        <v>0</v>
      </c>
      <c r="F1672" s="163">
        <v>0</v>
      </c>
      <c r="G1672" s="164">
        <v>0</v>
      </c>
      <c r="I1672" s="34"/>
    </row>
    <row r="1673" spans="1:9">
      <c r="A1673" s="161" t="s">
        <v>1981</v>
      </c>
      <c r="B1673" s="162">
        <v>0.18181818181818182</v>
      </c>
      <c r="C1673" s="163">
        <v>0.68595041322314054</v>
      </c>
      <c r="D1673" s="163">
        <v>0.13223140495867769</v>
      </c>
      <c r="E1673" s="162">
        <v>0</v>
      </c>
      <c r="F1673" s="163">
        <v>0</v>
      </c>
      <c r="G1673" s="164">
        <v>0</v>
      </c>
      <c r="I1673" s="34"/>
    </row>
    <row r="1674" spans="1:9">
      <c r="A1674" s="161" t="s">
        <v>1982</v>
      </c>
      <c r="B1674" s="162">
        <v>0.18181818181818182</v>
      </c>
      <c r="C1674" s="163">
        <v>0.68595041322314054</v>
      </c>
      <c r="D1674" s="163">
        <v>0.13223140495867769</v>
      </c>
      <c r="E1674" s="162">
        <v>0</v>
      </c>
      <c r="F1674" s="163">
        <v>0</v>
      </c>
      <c r="G1674" s="164">
        <v>0</v>
      </c>
      <c r="I1674" s="34"/>
    </row>
    <row r="1675" spans="1:9">
      <c r="A1675" s="161" t="s">
        <v>1983</v>
      </c>
      <c r="B1675" s="162">
        <v>0.18181818181818182</v>
      </c>
      <c r="C1675" s="163">
        <v>0.68595041322314054</v>
      </c>
      <c r="D1675" s="163">
        <v>0.13223140495867769</v>
      </c>
      <c r="E1675" s="162">
        <v>0</v>
      </c>
      <c r="F1675" s="163">
        <v>0</v>
      </c>
      <c r="G1675" s="164">
        <v>0</v>
      </c>
      <c r="I1675" s="34"/>
    </row>
    <row r="1676" spans="1:9">
      <c r="A1676" s="161" t="s">
        <v>1984</v>
      </c>
      <c r="B1676" s="162">
        <v>0</v>
      </c>
      <c r="C1676" s="163">
        <v>1</v>
      </c>
      <c r="D1676" s="163">
        <v>0</v>
      </c>
      <c r="E1676" s="162">
        <v>0</v>
      </c>
      <c r="F1676" s="163">
        <v>0</v>
      </c>
      <c r="G1676" s="164">
        <v>0</v>
      </c>
      <c r="I1676" s="34"/>
    </row>
    <row r="1677" spans="1:9">
      <c r="A1677" s="161" t="s">
        <v>1985</v>
      </c>
      <c r="B1677" s="162">
        <v>0.18181818181818182</v>
      </c>
      <c r="C1677" s="163">
        <v>0.68595041322314054</v>
      </c>
      <c r="D1677" s="163">
        <v>0.13223140495867769</v>
      </c>
      <c r="E1677" s="162">
        <v>0</v>
      </c>
      <c r="F1677" s="163">
        <v>0</v>
      </c>
      <c r="G1677" s="164">
        <v>0</v>
      </c>
      <c r="I1677" s="34"/>
    </row>
    <row r="1678" spans="1:9">
      <c r="A1678" s="161" t="s">
        <v>1986</v>
      </c>
      <c r="B1678" s="162">
        <v>0.5714285714285714</v>
      </c>
      <c r="C1678" s="163">
        <v>0.42857142857142855</v>
      </c>
      <c r="D1678" s="163">
        <v>0</v>
      </c>
      <c r="E1678" s="162">
        <v>0</v>
      </c>
      <c r="F1678" s="163">
        <v>0</v>
      </c>
      <c r="G1678" s="164">
        <v>0</v>
      </c>
      <c r="I1678" s="34"/>
    </row>
    <row r="1679" spans="1:9">
      <c r="A1679" s="161" t="s">
        <v>1987</v>
      </c>
      <c r="B1679" s="162">
        <v>0.18181818181818182</v>
      </c>
      <c r="C1679" s="163">
        <v>0.68595041322314054</v>
      </c>
      <c r="D1679" s="163">
        <v>0.13223140495867769</v>
      </c>
      <c r="E1679" s="162">
        <v>0</v>
      </c>
      <c r="F1679" s="163">
        <v>0</v>
      </c>
      <c r="G1679" s="164">
        <v>0</v>
      </c>
      <c r="I1679" s="34"/>
    </row>
    <row r="1680" spans="1:9">
      <c r="A1680" s="161" t="s">
        <v>1988</v>
      </c>
      <c r="B1680" s="162">
        <v>0</v>
      </c>
      <c r="C1680" s="163">
        <v>1</v>
      </c>
      <c r="D1680" s="163">
        <v>0</v>
      </c>
      <c r="E1680" s="162">
        <v>0</v>
      </c>
      <c r="F1680" s="163">
        <v>0</v>
      </c>
      <c r="G1680" s="164">
        <v>0</v>
      </c>
      <c r="I1680" s="34"/>
    </row>
    <row r="1681" spans="1:9">
      <c r="A1681" s="161" t="s">
        <v>1989</v>
      </c>
      <c r="B1681" s="162">
        <v>0.18181818181818182</v>
      </c>
      <c r="C1681" s="163">
        <v>0.68595041322314054</v>
      </c>
      <c r="D1681" s="163">
        <v>0.13223140495867769</v>
      </c>
      <c r="E1681" s="162">
        <v>0</v>
      </c>
      <c r="F1681" s="163">
        <v>0</v>
      </c>
      <c r="G1681" s="164">
        <v>0</v>
      </c>
      <c r="I1681" s="34"/>
    </row>
    <row r="1682" spans="1:9">
      <c r="A1682" s="161" t="s">
        <v>1990</v>
      </c>
      <c r="B1682" s="162">
        <v>1</v>
      </c>
      <c r="C1682" s="163">
        <v>0</v>
      </c>
      <c r="D1682" s="163">
        <v>0</v>
      </c>
      <c r="E1682" s="162">
        <v>0</v>
      </c>
      <c r="F1682" s="163">
        <v>0</v>
      </c>
      <c r="G1682" s="164">
        <v>0</v>
      </c>
      <c r="I1682" s="34"/>
    </row>
    <row r="1683" spans="1:9">
      <c r="A1683" s="161" t="s">
        <v>1991</v>
      </c>
      <c r="B1683" s="162">
        <v>0.18181818181818182</v>
      </c>
      <c r="C1683" s="163">
        <v>0.68595041322314054</v>
      </c>
      <c r="D1683" s="163">
        <v>0.13223140495867769</v>
      </c>
      <c r="E1683" s="162">
        <v>0</v>
      </c>
      <c r="F1683" s="163">
        <v>0</v>
      </c>
      <c r="G1683" s="164">
        <v>0</v>
      </c>
      <c r="I1683" s="34"/>
    </row>
    <row r="1684" spans="1:9">
      <c r="A1684" s="161" t="s">
        <v>1992</v>
      </c>
      <c r="B1684" s="162">
        <v>0.18181818181818182</v>
      </c>
      <c r="C1684" s="163">
        <v>0.68595041322314054</v>
      </c>
      <c r="D1684" s="163">
        <v>0.13223140495867769</v>
      </c>
      <c r="E1684" s="162">
        <v>0</v>
      </c>
      <c r="F1684" s="163">
        <v>0</v>
      </c>
      <c r="G1684" s="164">
        <v>0</v>
      </c>
      <c r="I1684" s="34"/>
    </row>
    <row r="1685" spans="1:9">
      <c r="A1685" s="161" t="s">
        <v>1993</v>
      </c>
      <c r="B1685" s="162">
        <v>3.2467532467532464E-2</v>
      </c>
      <c r="C1685" s="163">
        <v>0.48051948051948051</v>
      </c>
      <c r="D1685" s="163">
        <v>0.48701298701298701</v>
      </c>
      <c r="E1685" s="162">
        <v>0</v>
      </c>
      <c r="F1685" s="163">
        <v>0</v>
      </c>
      <c r="G1685" s="164">
        <v>0</v>
      </c>
      <c r="I1685" s="34"/>
    </row>
    <row r="1686" spans="1:9">
      <c r="A1686" s="161" t="s">
        <v>1994</v>
      </c>
      <c r="B1686" s="162">
        <v>3.2467532467532464E-2</v>
      </c>
      <c r="C1686" s="163">
        <v>0.48051948051948051</v>
      </c>
      <c r="D1686" s="163">
        <v>0.48701298701298701</v>
      </c>
      <c r="E1686" s="162">
        <v>0</v>
      </c>
      <c r="F1686" s="163">
        <v>0</v>
      </c>
      <c r="G1686" s="164">
        <v>0</v>
      </c>
      <c r="I1686" s="34"/>
    </row>
    <row r="1687" spans="1:9">
      <c r="A1687" s="161" t="s">
        <v>1995</v>
      </c>
      <c r="B1687" s="162">
        <v>0</v>
      </c>
      <c r="C1687" s="163">
        <v>0</v>
      </c>
      <c r="D1687" s="163">
        <v>1</v>
      </c>
      <c r="E1687" s="162">
        <v>0</v>
      </c>
      <c r="F1687" s="163">
        <v>0</v>
      </c>
      <c r="G1687" s="164">
        <v>0</v>
      </c>
      <c r="I1687" s="34"/>
    </row>
    <row r="1688" spans="1:9">
      <c r="A1688" s="161" t="s">
        <v>1996</v>
      </c>
      <c r="B1688" s="162">
        <v>3.2467532467532464E-2</v>
      </c>
      <c r="C1688" s="163">
        <v>0.48051948051948051</v>
      </c>
      <c r="D1688" s="163">
        <v>0.48701298701298701</v>
      </c>
      <c r="E1688" s="162">
        <v>0</v>
      </c>
      <c r="F1688" s="163">
        <v>0</v>
      </c>
      <c r="G1688" s="164">
        <v>0</v>
      </c>
      <c r="I1688" s="34"/>
    </row>
    <row r="1689" spans="1:9">
      <c r="A1689" s="161" t="s">
        <v>1997</v>
      </c>
      <c r="B1689" s="162">
        <v>0</v>
      </c>
      <c r="C1689" s="163">
        <v>0</v>
      </c>
      <c r="D1689" s="163">
        <v>1</v>
      </c>
      <c r="E1689" s="162">
        <v>0</v>
      </c>
      <c r="F1689" s="163">
        <v>0</v>
      </c>
      <c r="G1689" s="164">
        <v>0</v>
      </c>
      <c r="I1689" s="34"/>
    </row>
    <row r="1690" spans="1:9">
      <c r="A1690" s="161" t="s">
        <v>1998</v>
      </c>
      <c r="B1690" s="162">
        <v>0.12425531914893617</v>
      </c>
      <c r="C1690" s="163">
        <v>0.46808510638297873</v>
      </c>
      <c r="D1690" s="163">
        <v>0.4076595744680851</v>
      </c>
      <c r="E1690" s="162">
        <v>0</v>
      </c>
      <c r="F1690" s="163">
        <v>0</v>
      </c>
      <c r="G1690" s="164">
        <v>0</v>
      </c>
      <c r="I1690" s="34"/>
    </row>
    <row r="1691" spans="1:9">
      <c r="A1691" s="161" t="s">
        <v>1999</v>
      </c>
      <c r="B1691" s="162">
        <v>0</v>
      </c>
      <c r="C1691" s="163">
        <v>0</v>
      </c>
      <c r="D1691" s="163">
        <v>1</v>
      </c>
      <c r="E1691" s="162">
        <v>0</v>
      </c>
      <c r="F1691" s="163">
        <v>0</v>
      </c>
      <c r="G1691" s="164">
        <v>0</v>
      </c>
      <c r="I1691" s="34"/>
    </row>
    <row r="1692" spans="1:9">
      <c r="A1692" s="161" t="s">
        <v>2000</v>
      </c>
      <c r="B1692" s="162">
        <v>0</v>
      </c>
      <c r="C1692" s="163">
        <v>7.525240339359221E-2</v>
      </c>
      <c r="D1692" s="163">
        <v>0.33863581527116493</v>
      </c>
      <c r="E1692" s="162">
        <v>5.8611178133524289E-2</v>
      </c>
      <c r="F1692" s="163">
        <v>0.23444471253409715</v>
      </c>
      <c r="G1692" s="164">
        <v>0.29305589066762144</v>
      </c>
      <c r="I1692" s="34"/>
    </row>
    <row r="1693" spans="1:9">
      <c r="A1693" s="161" t="s">
        <v>2001</v>
      </c>
      <c r="B1693" s="162">
        <v>0</v>
      </c>
      <c r="C1693" s="163">
        <v>0</v>
      </c>
      <c r="D1693" s="163">
        <v>0.61538461538461542</v>
      </c>
      <c r="E1693" s="162">
        <v>0</v>
      </c>
      <c r="F1693" s="163">
        <v>0.38461538461538458</v>
      </c>
      <c r="G1693" s="164">
        <v>0</v>
      </c>
      <c r="I1693" s="34"/>
    </row>
    <row r="1694" spans="1:9">
      <c r="A1694" s="161" t="s">
        <v>2002</v>
      </c>
      <c r="B1694" s="162">
        <v>0.12425531914893617</v>
      </c>
      <c r="C1694" s="163">
        <v>0.46808510638297873</v>
      </c>
      <c r="D1694" s="163">
        <v>0.4076595744680851</v>
      </c>
      <c r="E1694" s="162">
        <v>0</v>
      </c>
      <c r="F1694" s="163">
        <v>0</v>
      </c>
      <c r="G1694" s="164">
        <v>0</v>
      </c>
      <c r="I1694" s="34"/>
    </row>
    <row r="1695" spans="1:9">
      <c r="A1695" s="161" t="s">
        <v>2003</v>
      </c>
      <c r="B1695" s="162">
        <v>0</v>
      </c>
      <c r="C1695" s="163">
        <v>0</v>
      </c>
      <c r="D1695" s="163">
        <v>0.61538461538461542</v>
      </c>
      <c r="E1695" s="162">
        <v>0</v>
      </c>
      <c r="F1695" s="163">
        <v>0.38461538461538458</v>
      </c>
      <c r="G1695" s="164">
        <v>0</v>
      </c>
      <c r="I1695" s="34"/>
    </row>
    <row r="1696" spans="1:9">
      <c r="A1696" s="161" t="s">
        <v>2004</v>
      </c>
      <c r="B1696" s="162">
        <v>0</v>
      </c>
      <c r="C1696" s="163">
        <v>7.525240339359221E-2</v>
      </c>
      <c r="D1696" s="163">
        <v>0.33863581527116493</v>
      </c>
      <c r="E1696" s="162">
        <v>5.8611178133524289E-2</v>
      </c>
      <c r="F1696" s="163">
        <v>0.23444471253409715</v>
      </c>
      <c r="G1696" s="164">
        <v>0.29305589066762144</v>
      </c>
      <c r="I1696" s="34"/>
    </row>
    <row r="1697" spans="1:9">
      <c r="A1697" s="161" t="s">
        <v>2005</v>
      </c>
      <c r="B1697" s="162">
        <v>0.12425531914893617</v>
      </c>
      <c r="C1697" s="163">
        <v>0.46808510638297873</v>
      </c>
      <c r="D1697" s="163">
        <v>0.4076595744680851</v>
      </c>
      <c r="E1697" s="162">
        <v>0</v>
      </c>
      <c r="F1697" s="163">
        <v>0</v>
      </c>
      <c r="G1697" s="164">
        <v>0</v>
      </c>
      <c r="I1697" s="34"/>
    </row>
    <row r="1698" spans="1:9">
      <c r="A1698" s="161" t="s">
        <v>2006</v>
      </c>
      <c r="B1698" s="162">
        <v>0</v>
      </c>
      <c r="C1698" s="163">
        <v>0</v>
      </c>
      <c r="D1698" s="163">
        <v>1</v>
      </c>
      <c r="E1698" s="162">
        <v>0</v>
      </c>
      <c r="F1698" s="163">
        <v>0</v>
      </c>
      <c r="G1698" s="164">
        <v>0</v>
      </c>
      <c r="I1698" s="34"/>
    </row>
    <row r="1699" spans="1:9">
      <c r="A1699" s="161" t="s">
        <v>2007</v>
      </c>
      <c r="B1699" s="162">
        <v>0.12425531914893617</v>
      </c>
      <c r="C1699" s="163">
        <v>0.46808510638297873</v>
      </c>
      <c r="D1699" s="163">
        <v>0.4076595744680851</v>
      </c>
      <c r="E1699" s="162">
        <v>0</v>
      </c>
      <c r="F1699" s="163">
        <v>0</v>
      </c>
      <c r="G1699" s="164">
        <v>0</v>
      </c>
      <c r="I1699" s="34"/>
    </row>
    <row r="1700" spans="1:9">
      <c r="A1700" s="161" t="s">
        <v>2008</v>
      </c>
      <c r="B1700" s="162">
        <v>0.12425531914893617</v>
      </c>
      <c r="C1700" s="163">
        <v>0.46808510638297873</v>
      </c>
      <c r="D1700" s="163">
        <v>0.4076595744680851</v>
      </c>
      <c r="E1700" s="162">
        <v>0</v>
      </c>
      <c r="F1700" s="163">
        <v>0</v>
      </c>
      <c r="G1700" s="164">
        <v>0</v>
      </c>
      <c r="I1700" s="34"/>
    </row>
    <row r="1701" spans="1:9">
      <c r="A1701" s="161" t="s">
        <v>2009</v>
      </c>
      <c r="B1701" s="162">
        <v>0.12425531914893617</v>
      </c>
      <c r="C1701" s="163">
        <v>0.46808510638297873</v>
      </c>
      <c r="D1701" s="163">
        <v>0.4076595744680851</v>
      </c>
      <c r="E1701" s="162">
        <v>0</v>
      </c>
      <c r="F1701" s="163">
        <v>0</v>
      </c>
      <c r="G1701" s="164">
        <v>0</v>
      </c>
      <c r="I1701" s="34"/>
    </row>
    <row r="1702" spans="1:9">
      <c r="A1702" s="161" t="s">
        <v>2010</v>
      </c>
      <c r="B1702" s="162">
        <v>0.12425531914893617</v>
      </c>
      <c r="C1702" s="163">
        <v>0.46808510638297873</v>
      </c>
      <c r="D1702" s="163">
        <v>0.4076595744680851</v>
      </c>
      <c r="E1702" s="162">
        <v>0</v>
      </c>
      <c r="F1702" s="163">
        <v>0</v>
      </c>
      <c r="G1702" s="164">
        <v>0</v>
      </c>
      <c r="I1702" s="34"/>
    </row>
    <row r="1703" spans="1:9">
      <c r="A1703" s="161" t="s">
        <v>2011</v>
      </c>
      <c r="B1703" s="162">
        <v>0.12425531914893617</v>
      </c>
      <c r="C1703" s="163">
        <v>0.46808510638297873</v>
      </c>
      <c r="D1703" s="163">
        <v>0.4076595744680851</v>
      </c>
      <c r="E1703" s="162">
        <v>0</v>
      </c>
      <c r="F1703" s="163">
        <v>0</v>
      </c>
      <c r="G1703" s="164">
        <v>0</v>
      </c>
      <c r="I1703" s="34"/>
    </row>
    <row r="1704" spans="1:9">
      <c r="A1704" s="161" t="s">
        <v>2012</v>
      </c>
      <c r="B1704" s="162">
        <v>6.2005788322054181E-2</v>
      </c>
      <c r="C1704" s="163">
        <v>0.49604630657643345</v>
      </c>
      <c r="D1704" s="163">
        <v>0.26869174939556811</v>
      </c>
      <c r="E1704" s="162">
        <v>4.6201641521585103E-2</v>
      </c>
      <c r="F1704" s="163">
        <v>0.11550410380396275</v>
      </c>
      <c r="G1704" s="164">
        <v>1.1550410380396276E-2</v>
      </c>
      <c r="I1704" s="34"/>
    </row>
    <row r="1705" spans="1:9">
      <c r="A1705" s="161" t="s">
        <v>2013</v>
      </c>
      <c r="B1705" s="162">
        <v>6.2005788322054181E-2</v>
      </c>
      <c r="C1705" s="163">
        <v>0.49604630657643345</v>
      </c>
      <c r="D1705" s="163">
        <v>0.26869174939556811</v>
      </c>
      <c r="E1705" s="162">
        <v>4.6201641521585103E-2</v>
      </c>
      <c r="F1705" s="163">
        <v>0.11550410380396275</v>
      </c>
      <c r="G1705" s="164">
        <v>1.1550410380396276E-2</v>
      </c>
      <c r="I1705" s="34"/>
    </row>
    <row r="1706" spans="1:9">
      <c r="A1706" s="161" t="s">
        <v>2014</v>
      </c>
      <c r="B1706" s="162">
        <v>6.2005788322054181E-2</v>
      </c>
      <c r="C1706" s="163">
        <v>0.49604630657643345</v>
      </c>
      <c r="D1706" s="163">
        <v>0.26869174939556811</v>
      </c>
      <c r="E1706" s="162">
        <v>4.6201641521585103E-2</v>
      </c>
      <c r="F1706" s="163">
        <v>0.11550410380396275</v>
      </c>
      <c r="G1706" s="164">
        <v>1.1550410380396276E-2</v>
      </c>
      <c r="I1706" s="34"/>
    </row>
    <row r="1707" spans="1:9">
      <c r="A1707" s="161" t="s">
        <v>2015</v>
      </c>
      <c r="B1707" s="162">
        <v>6.2005788322054181E-2</v>
      </c>
      <c r="C1707" s="163">
        <v>0.49604630657643345</v>
      </c>
      <c r="D1707" s="163">
        <v>0.26869174939556811</v>
      </c>
      <c r="E1707" s="162">
        <v>4.6201641521585103E-2</v>
      </c>
      <c r="F1707" s="163">
        <v>0.11550410380396275</v>
      </c>
      <c r="G1707" s="164">
        <v>1.1550410380396276E-2</v>
      </c>
      <c r="I1707" s="34"/>
    </row>
    <row r="1708" spans="1:9">
      <c r="A1708" s="161" t="s">
        <v>2016</v>
      </c>
      <c r="B1708" s="162">
        <v>6.2005788322054181E-2</v>
      </c>
      <c r="C1708" s="163">
        <v>0.49604630657643345</v>
      </c>
      <c r="D1708" s="163">
        <v>0.26869174939556811</v>
      </c>
      <c r="E1708" s="162">
        <v>4.6201641521585103E-2</v>
      </c>
      <c r="F1708" s="163">
        <v>0.11550410380396275</v>
      </c>
      <c r="G1708" s="164">
        <v>1.1550410380396276E-2</v>
      </c>
      <c r="I1708" s="34"/>
    </row>
    <row r="1709" spans="1:9">
      <c r="A1709" s="161" t="s">
        <v>2017</v>
      </c>
      <c r="B1709" s="162">
        <v>3.2467532467532464E-2</v>
      </c>
      <c r="C1709" s="163">
        <v>0.48051948051948051</v>
      </c>
      <c r="D1709" s="163">
        <v>0.48701298701298701</v>
      </c>
      <c r="E1709" s="162">
        <v>0</v>
      </c>
      <c r="F1709" s="163">
        <v>0</v>
      </c>
      <c r="G1709" s="164">
        <v>0</v>
      </c>
      <c r="I1709" s="34"/>
    </row>
    <row r="1710" spans="1:9">
      <c r="A1710" s="161" t="s">
        <v>2018</v>
      </c>
      <c r="B1710" s="162">
        <v>0.12425531914893617</v>
      </c>
      <c r="C1710" s="163">
        <v>0.46808510638297873</v>
      </c>
      <c r="D1710" s="163">
        <v>0.4076595744680851</v>
      </c>
      <c r="E1710" s="162">
        <v>0</v>
      </c>
      <c r="F1710" s="163">
        <v>0</v>
      </c>
      <c r="G1710" s="164">
        <v>0</v>
      </c>
      <c r="I1710" s="34"/>
    </row>
    <row r="1711" spans="1:9">
      <c r="A1711" s="161" t="s">
        <v>2019</v>
      </c>
      <c r="B1711" s="162">
        <v>0.12425531914893617</v>
      </c>
      <c r="C1711" s="163">
        <v>0.46808510638297873</v>
      </c>
      <c r="D1711" s="163">
        <v>0.4076595744680851</v>
      </c>
      <c r="E1711" s="162">
        <v>0</v>
      </c>
      <c r="F1711" s="163">
        <v>0</v>
      </c>
      <c r="G1711" s="164">
        <v>0</v>
      </c>
      <c r="I1711" s="34"/>
    </row>
    <row r="1712" spans="1:9">
      <c r="A1712" s="161" t="s">
        <v>2020</v>
      </c>
      <c r="B1712" s="162">
        <v>0.12425531914893617</v>
      </c>
      <c r="C1712" s="163">
        <v>0.46808510638297873</v>
      </c>
      <c r="D1712" s="163">
        <v>0.4076595744680851</v>
      </c>
      <c r="E1712" s="162">
        <v>0</v>
      </c>
      <c r="F1712" s="163">
        <v>0</v>
      </c>
      <c r="G1712" s="164">
        <v>0</v>
      </c>
      <c r="I1712" s="34"/>
    </row>
    <row r="1713" spans="1:9">
      <c r="A1713" s="161" t="s">
        <v>2021</v>
      </c>
      <c r="B1713" s="162">
        <v>6.2005788322054181E-2</v>
      </c>
      <c r="C1713" s="163">
        <v>0.49604630657643345</v>
      </c>
      <c r="D1713" s="163">
        <v>0.26869174939556811</v>
      </c>
      <c r="E1713" s="162">
        <v>4.6201641521585103E-2</v>
      </c>
      <c r="F1713" s="163">
        <v>0.11550410380396275</v>
      </c>
      <c r="G1713" s="164">
        <v>1.1550410380396276E-2</v>
      </c>
      <c r="I1713" s="34"/>
    </row>
    <row r="1714" spans="1:9">
      <c r="A1714" s="161" t="s">
        <v>2022</v>
      </c>
      <c r="B1714" s="162">
        <v>6.2005788322054181E-2</v>
      </c>
      <c r="C1714" s="163">
        <v>0.49604630657643345</v>
      </c>
      <c r="D1714" s="163">
        <v>0.26869174939556811</v>
      </c>
      <c r="E1714" s="162">
        <v>4.6201641521585103E-2</v>
      </c>
      <c r="F1714" s="163">
        <v>0.11550410380396275</v>
      </c>
      <c r="G1714" s="164">
        <v>1.1550410380396276E-2</v>
      </c>
      <c r="I1714" s="34"/>
    </row>
    <row r="1715" spans="1:9">
      <c r="A1715" s="161" t="s">
        <v>2023</v>
      </c>
      <c r="B1715" s="162">
        <v>6.2005788322054181E-2</v>
      </c>
      <c r="C1715" s="163">
        <v>0.49604630657643345</v>
      </c>
      <c r="D1715" s="163">
        <v>0.26869174939556811</v>
      </c>
      <c r="E1715" s="162">
        <v>4.6201641521585103E-2</v>
      </c>
      <c r="F1715" s="163">
        <v>0.11550410380396275</v>
      </c>
      <c r="G1715" s="164">
        <v>1.1550410380396276E-2</v>
      </c>
      <c r="I1715" s="34"/>
    </row>
    <row r="1716" spans="1:9">
      <c r="A1716" s="161" t="s">
        <v>2024</v>
      </c>
      <c r="B1716" s="162">
        <v>0</v>
      </c>
      <c r="C1716" s="163">
        <v>0</v>
      </c>
      <c r="D1716" s="163">
        <v>0.55755345227201381</v>
      </c>
      <c r="E1716" s="162">
        <v>0</v>
      </c>
      <c r="F1716" s="163">
        <v>0.44244654772798619</v>
      </c>
      <c r="G1716" s="164">
        <v>0</v>
      </c>
      <c r="I1716" s="34"/>
    </row>
    <row r="1717" spans="1:9">
      <c r="A1717" s="161" t="s">
        <v>2025</v>
      </c>
      <c r="B1717" s="162">
        <v>0.18181818181818182</v>
      </c>
      <c r="C1717" s="163">
        <v>0.68595041322314054</v>
      </c>
      <c r="D1717" s="163">
        <v>0.13223140495867769</v>
      </c>
      <c r="E1717" s="162">
        <v>0</v>
      </c>
      <c r="F1717" s="163">
        <v>0</v>
      </c>
      <c r="G1717" s="164">
        <v>0</v>
      </c>
      <c r="I1717" s="34"/>
    </row>
    <row r="1718" spans="1:9">
      <c r="A1718" s="161" t="s">
        <v>2026</v>
      </c>
      <c r="B1718" s="162">
        <v>0.18181818181818182</v>
      </c>
      <c r="C1718" s="163">
        <v>0.68595041322314054</v>
      </c>
      <c r="D1718" s="163">
        <v>0.13223140495867769</v>
      </c>
      <c r="E1718" s="162">
        <v>0</v>
      </c>
      <c r="F1718" s="163">
        <v>0</v>
      </c>
      <c r="G1718" s="164">
        <v>0</v>
      </c>
      <c r="I1718" s="34"/>
    </row>
    <row r="1719" spans="1:9">
      <c r="A1719" s="161" t="s">
        <v>2027</v>
      </c>
      <c r="B1719" s="162">
        <v>0.18181818181818182</v>
      </c>
      <c r="C1719" s="163">
        <v>0.68595041322314054</v>
      </c>
      <c r="D1719" s="163">
        <v>0.13223140495867769</v>
      </c>
      <c r="E1719" s="162">
        <v>0</v>
      </c>
      <c r="F1719" s="163">
        <v>0</v>
      </c>
      <c r="G1719" s="164">
        <v>0</v>
      </c>
      <c r="I1719" s="34"/>
    </row>
    <row r="1720" spans="1:9">
      <c r="A1720" s="161" t="s">
        <v>2028</v>
      </c>
      <c r="B1720" s="162">
        <v>0.18181818181818182</v>
      </c>
      <c r="C1720" s="163">
        <v>0.68595041322314054</v>
      </c>
      <c r="D1720" s="163">
        <v>0.13223140495867769</v>
      </c>
      <c r="E1720" s="162">
        <v>0</v>
      </c>
      <c r="F1720" s="163">
        <v>0</v>
      </c>
      <c r="G1720" s="164">
        <v>0</v>
      </c>
      <c r="I1720" s="34"/>
    </row>
    <row r="1721" spans="1:9">
      <c r="A1721" s="161" t="s">
        <v>2029</v>
      </c>
      <c r="B1721" s="162">
        <v>0.18181818181818182</v>
      </c>
      <c r="C1721" s="163">
        <v>0.68595041322314054</v>
      </c>
      <c r="D1721" s="163">
        <v>0.13223140495867769</v>
      </c>
      <c r="E1721" s="162">
        <v>0</v>
      </c>
      <c r="F1721" s="163">
        <v>0</v>
      </c>
      <c r="G1721" s="164">
        <v>0</v>
      </c>
      <c r="I1721" s="34"/>
    </row>
    <row r="1722" spans="1:9">
      <c r="A1722" s="161" t="s">
        <v>2030</v>
      </c>
      <c r="B1722" s="162">
        <v>0.18181818181818182</v>
      </c>
      <c r="C1722" s="163">
        <v>0.68595041322314054</v>
      </c>
      <c r="D1722" s="163">
        <v>0.13223140495867769</v>
      </c>
      <c r="E1722" s="162">
        <v>0</v>
      </c>
      <c r="F1722" s="163">
        <v>0</v>
      </c>
      <c r="G1722" s="164">
        <v>0</v>
      </c>
      <c r="I1722" s="34"/>
    </row>
    <row r="1723" spans="1:9">
      <c r="A1723" s="161" t="s">
        <v>2031</v>
      </c>
      <c r="B1723" s="162">
        <v>0.18181818181818182</v>
      </c>
      <c r="C1723" s="163">
        <v>0.68595041322314054</v>
      </c>
      <c r="D1723" s="163">
        <v>0.13223140495867769</v>
      </c>
      <c r="E1723" s="162">
        <v>0</v>
      </c>
      <c r="F1723" s="163">
        <v>0</v>
      </c>
      <c r="G1723" s="164">
        <v>0</v>
      </c>
      <c r="I1723" s="34"/>
    </row>
    <row r="1724" spans="1:9">
      <c r="A1724" s="161" t="s">
        <v>2032</v>
      </c>
      <c r="B1724" s="162">
        <v>0.18181818181818182</v>
      </c>
      <c r="C1724" s="163">
        <v>0.68595041322314054</v>
      </c>
      <c r="D1724" s="163">
        <v>0.13223140495867769</v>
      </c>
      <c r="E1724" s="162">
        <v>0</v>
      </c>
      <c r="F1724" s="163">
        <v>0</v>
      </c>
      <c r="G1724" s="164">
        <v>0</v>
      </c>
      <c r="I1724" s="34"/>
    </row>
    <row r="1725" spans="1:9">
      <c r="A1725" s="161" t="s">
        <v>2033</v>
      </c>
      <c r="B1725" s="162">
        <v>0.18181818181818182</v>
      </c>
      <c r="C1725" s="163">
        <v>0.68595041322314054</v>
      </c>
      <c r="D1725" s="163">
        <v>0.13223140495867769</v>
      </c>
      <c r="E1725" s="162">
        <v>0</v>
      </c>
      <c r="F1725" s="163">
        <v>0</v>
      </c>
      <c r="G1725" s="164">
        <v>0</v>
      </c>
      <c r="I1725" s="34"/>
    </row>
    <row r="1726" spans="1:9">
      <c r="A1726" s="161" t="s">
        <v>2034</v>
      </c>
      <c r="B1726" s="162">
        <v>0.18181818181818182</v>
      </c>
      <c r="C1726" s="163">
        <v>0.68595041322314054</v>
      </c>
      <c r="D1726" s="163">
        <v>0.13223140495867769</v>
      </c>
      <c r="E1726" s="162">
        <v>0</v>
      </c>
      <c r="F1726" s="163">
        <v>0</v>
      </c>
      <c r="G1726" s="164">
        <v>0</v>
      </c>
      <c r="I1726" s="34"/>
    </row>
    <row r="1727" spans="1:9">
      <c r="A1727" s="161" t="s">
        <v>2035</v>
      </c>
      <c r="B1727" s="162">
        <v>0.18181818181818182</v>
      </c>
      <c r="C1727" s="163">
        <v>0.68595041322314054</v>
      </c>
      <c r="D1727" s="163">
        <v>0.13223140495867769</v>
      </c>
      <c r="E1727" s="162">
        <v>0</v>
      </c>
      <c r="F1727" s="163">
        <v>0</v>
      </c>
      <c r="G1727" s="164">
        <v>0</v>
      </c>
      <c r="I1727" s="34"/>
    </row>
    <row r="1728" spans="1:9">
      <c r="A1728" s="161" t="s">
        <v>2036</v>
      </c>
      <c r="B1728" s="162">
        <v>0.18181818181818182</v>
      </c>
      <c r="C1728" s="163">
        <v>0.68595041322314054</v>
      </c>
      <c r="D1728" s="163">
        <v>0.13223140495867769</v>
      </c>
      <c r="E1728" s="162">
        <v>0</v>
      </c>
      <c r="F1728" s="163">
        <v>0</v>
      </c>
      <c r="G1728" s="164">
        <v>0</v>
      </c>
      <c r="I1728" s="34"/>
    </row>
    <row r="1729" spans="1:9">
      <c r="A1729" s="161" t="s">
        <v>2037</v>
      </c>
      <c r="B1729" s="162">
        <v>0.18181818181818182</v>
      </c>
      <c r="C1729" s="163">
        <v>0.68595041322314054</v>
      </c>
      <c r="D1729" s="163">
        <v>0.13223140495867769</v>
      </c>
      <c r="E1729" s="162">
        <v>0</v>
      </c>
      <c r="F1729" s="163">
        <v>0</v>
      </c>
      <c r="G1729" s="164">
        <v>0</v>
      </c>
      <c r="I1729" s="34"/>
    </row>
    <row r="1730" spans="1:9">
      <c r="A1730" s="161" t="s">
        <v>2038</v>
      </c>
      <c r="B1730" s="162">
        <v>0.18181818181818182</v>
      </c>
      <c r="C1730" s="163">
        <v>0.68595041322314054</v>
      </c>
      <c r="D1730" s="163">
        <v>0.13223140495867769</v>
      </c>
      <c r="E1730" s="162">
        <v>0</v>
      </c>
      <c r="F1730" s="163">
        <v>0</v>
      </c>
      <c r="G1730" s="164">
        <v>0</v>
      </c>
      <c r="I1730" s="34"/>
    </row>
    <row r="1731" spans="1:9">
      <c r="A1731" s="161" t="s">
        <v>2039</v>
      </c>
      <c r="B1731" s="162">
        <v>0.18181818181818182</v>
      </c>
      <c r="C1731" s="163">
        <v>0.68595041322314054</v>
      </c>
      <c r="D1731" s="163">
        <v>0.13223140495867769</v>
      </c>
      <c r="E1731" s="162">
        <v>0</v>
      </c>
      <c r="F1731" s="163">
        <v>0</v>
      </c>
      <c r="G1731" s="164">
        <v>0</v>
      </c>
      <c r="I1731" s="34"/>
    </row>
    <row r="1732" spans="1:9">
      <c r="A1732" s="161" t="s">
        <v>2040</v>
      </c>
      <c r="B1732" s="162">
        <v>0</v>
      </c>
      <c r="C1732" s="163">
        <v>1</v>
      </c>
      <c r="D1732" s="163">
        <v>0</v>
      </c>
      <c r="E1732" s="162">
        <v>0</v>
      </c>
      <c r="F1732" s="163">
        <v>0</v>
      </c>
      <c r="G1732" s="164">
        <v>0</v>
      </c>
      <c r="I1732" s="34"/>
    </row>
    <row r="1733" spans="1:9">
      <c r="A1733" s="161" t="s">
        <v>2041</v>
      </c>
      <c r="B1733" s="162">
        <v>0</v>
      </c>
      <c r="C1733" s="163">
        <v>1</v>
      </c>
      <c r="D1733" s="163">
        <v>0</v>
      </c>
      <c r="E1733" s="162">
        <v>0</v>
      </c>
      <c r="F1733" s="163">
        <v>0</v>
      </c>
      <c r="G1733" s="164">
        <v>0</v>
      </c>
      <c r="I1733" s="34"/>
    </row>
    <row r="1734" spans="1:9">
      <c r="A1734" s="161" t="s">
        <v>2042</v>
      </c>
      <c r="B1734" s="162">
        <v>0.18181818181818182</v>
      </c>
      <c r="C1734" s="163">
        <v>0.68595041322314054</v>
      </c>
      <c r="D1734" s="163">
        <v>0.13223140495867769</v>
      </c>
      <c r="E1734" s="162">
        <v>0</v>
      </c>
      <c r="F1734" s="163">
        <v>0</v>
      </c>
      <c r="G1734" s="164">
        <v>0</v>
      </c>
      <c r="I1734" s="34"/>
    </row>
    <row r="1735" spans="1:9">
      <c r="A1735" s="161" t="s">
        <v>2043</v>
      </c>
      <c r="B1735" s="162">
        <v>0.18181818181818182</v>
      </c>
      <c r="C1735" s="163">
        <v>0.68595041322314054</v>
      </c>
      <c r="D1735" s="163">
        <v>0.13223140495867769</v>
      </c>
      <c r="E1735" s="162">
        <v>0</v>
      </c>
      <c r="F1735" s="163">
        <v>0</v>
      </c>
      <c r="G1735" s="164">
        <v>0</v>
      </c>
      <c r="I1735" s="34"/>
    </row>
    <row r="1736" spans="1:9">
      <c r="A1736" s="161" t="s">
        <v>2044</v>
      </c>
      <c r="B1736" s="162">
        <v>0.18181818181818182</v>
      </c>
      <c r="C1736" s="163">
        <v>0.68595041322314054</v>
      </c>
      <c r="D1736" s="163">
        <v>0.13223140495867769</v>
      </c>
      <c r="E1736" s="162">
        <v>0</v>
      </c>
      <c r="F1736" s="163">
        <v>0</v>
      </c>
      <c r="G1736" s="164">
        <v>0</v>
      </c>
      <c r="I1736" s="34"/>
    </row>
    <row r="1737" spans="1:9">
      <c r="A1737" s="161" t="s">
        <v>2045</v>
      </c>
      <c r="B1737" s="162">
        <v>0.18181818181818182</v>
      </c>
      <c r="C1737" s="163">
        <v>0.68595041322314054</v>
      </c>
      <c r="D1737" s="163">
        <v>0.13223140495867769</v>
      </c>
      <c r="E1737" s="162">
        <v>0</v>
      </c>
      <c r="F1737" s="163">
        <v>0</v>
      </c>
      <c r="G1737" s="164">
        <v>0</v>
      </c>
      <c r="I1737" s="34"/>
    </row>
    <row r="1738" spans="1:9">
      <c r="A1738" s="161" t="s">
        <v>2046</v>
      </c>
      <c r="B1738" s="162">
        <v>0.18181818181818182</v>
      </c>
      <c r="C1738" s="163">
        <v>0.68595041322314054</v>
      </c>
      <c r="D1738" s="163">
        <v>0.13223140495867769</v>
      </c>
      <c r="E1738" s="162">
        <v>0</v>
      </c>
      <c r="F1738" s="163">
        <v>0</v>
      </c>
      <c r="G1738" s="164">
        <v>0</v>
      </c>
      <c r="I1738" s="34"/>
    </row>
    <row r="1739" spans="1:9">
      <c r="A1739" s="161" t="s">
        <v>2047</v>
      </c>
      <c r="B1739" s="162">
        <v>0.18181818181818182</v>
      </c>
      <c r="C1739" s="163">
        <v>0.68595041322314054</v>
      </c>
      <c r="D1739" s="163">
        <v>0.13223140495867769</v>
      </c>
      <c r="E1739" s="162">
        <v>0</v>
      </c>
      <c r="F1739" s="163">
        <v>0</v>
      </c>
      <c r="G1739" s="164">
        <v>0</v>
      </c>
      <c r="I1739" s="34"/>
    </row>
    <row r="1740" spans="1:9">
      <c r="A1740" s="161" t="s">
        <v>2048</v>
      </c>
      <c r="B1740" s="162">
        <v>0.18181818181818182</v>
      </c>
      <c r="C1740" s="163">
        <v>0.68595041322314054</v>
      </c>
      <c r="D1740" s="163">
        <v>0.13223140495867769</v>
      </c>
      <c r="E1740" s="162">
        <v>0</v>
      </c>
      <c r="F1740" s="163">
        <v>0</v>
      </c>
      <c r="G1740" s="164">
        <v>0</v>
      </c>
      <c r="I1740" s="34"/>
    </row>
    <row r="1741" spans="1:9">
      <c r="A1741" s="161" t="s">
        <v>2049</v>
      </c>
      <c r="B1741" s="162">
        <v>0.18181818181818182</v>
      </c>
      <c r="C1741" s="163">
        <v>0.68595041322314054</v>
      </c>
      <c r="D1741" s="163">
        <v>0.13223140495867769</v>
      </c>
      <c r="E1741" s="162">
        <v>0</v>
      </c>
      <c r="F1741" s="163">
        <v>0</v>
      </c>
      <c r="G1741" s="164">
        <v>0</v>
      </c>
      <c r="I1741" s="34"/>
    </row>
    <row r="1742" spans="1:9">
      <c r="A1742" s="161" t="s">
        <v>2050</v>
      </c>
      <c r="B1742" s="162">
        <v>0.18181818181818182</v>
      </c>
      <c r="C1742" s="163">
        <v>0.68595041322314054</v>
      </c>
      <c r="D1742" s="163">
        <v>0.13223140495867769</v>
      </c>
      <c r="E1742" s="162">
        <v>0</v>
      </c>
      <c r="F1742" s="163">
        <v>0</v>
      </c>
      <c r="G1742" s="164">
        <v>0</v>
      </c>
      <c r="I1742" s="34"/>
    </row>
    <row r="1743" spans="1:9">
      <c r="A1743" s="161" t="s">
        <v>2051</v>
      </c>
      <c r="B1743" s="162">
        <v>0.18181818181818182</v>
      </c>
      <c r="C1743" s="163">
        <v>0.68595041322314054</v>
      </c>
      <c r="D1743" s="163">
        <v>0.13223140495867769</v>
      </c>
      <c r="E1743" s="162">
        <v>0</v>
      </c>
      <c r="F1743" s="163">
        <v>0</v>
      </c>
      <c r="G1743" s="164">
        <v>0</v>
      </c>
      <c r="I1743" s="34"/>
    </row>
    <row r="1744" spans="1:9">
      <c r="A1744" s="161" t="s">
        <v>2052</v>
      </c>
      <c r="B1744" s="162">
        <v>0.18181818181818182</v>
      </c>
      <c r="C1744" s="163">
        <v>0.68595041322314054</v>
      </c>
      <c r="D1744" s="163">
        <v>0.13223140495867769</v>
      </c>
      <c r="E1744" s="162">
        <v>0</v>
      </c>
      <c r="F1744" s="163">
        <v>0</v>
      </c>
      <c r="G1744" s="164">
        <v>0</v>
      </c>
      <c r="I1744" s="34"/>
    </row>
    <row r="1745" spans="1:9">
      <c r="A1745" s="161" t="s">
        <v>2053</v>
      </c>
      <c r="B1745" s="162">
        <v>0.18181818181818182</v>
      </c>
      <c r="C1745" s="163">
        <v>0.68595041322314054</v>
      </c>
      <c r="D1745" s="163">
        <v>0.13223140495867769</v>
      </c>
      <c r="E1745" s="162">
        <v>0</v>
      </c>
      <c r="F1745" s="163">
        <v>0</v>
      </c>
      <c r="G1745" s="164">
        <v>0</v>
      </c>
      <c r="I1745" s="34"/>
    </row>
    <row r="1746" spans="1:9">
      <c r="A1746" s="161" t="s">
        <v>2054</v>
      </c>
      <c r="B1746" s="162">
        <v>0.18181818181818182</v>
      </c>
      <c r="C1746" s="163">
        <v>0.68595041322314054</v>
      </c>
      <c r="D1746" s="163">
        <v>0.13223140495867769</v>
      </c>
      <c r="E1746" s="162">
        <v>0</v>
      </c>
      <c r="F1746" s="163">
        <v>0</v>
      </c>
      <c r="G1746" s="164">
        <v>0</v>
      </c>
      <c r="I1746" s="34"/>
    </row>
    <row r="1747" spans="1:9">
      <c r="A1747" s="161" t="s">
        <v>2055</v>
      </c>
      <c r="B1747" s="162">
        <v>0.18181818181818182</v>
      </c>
      <c r="C1747" s="163">
        <v>0.68595041322314054</v>
      </c>
      <c r="D1747" s="163">
        <v>0.13223140495867769</v>
      </c>
      <c r="E1747" s="162">
        <v>0</v>
      </c>
      <c r="F1747" s="163">
        <v>0</v>
      </c>
      <c r="G1747" s="164">
        <v>0</v>
      </c>
      <c r="I1747" s="34"/>
    </row>
    <row r="1748" spans="1:9">
      <c r="A1748" s="161" t="s">
        <v>2056</v>
      </c>
      <c r="B1748" s="162">
        <v>0.18181818181818182</v>
      </c>
      <c r="C1748" s="163">
        <v>0.68595041322314054</v>
      </c>
      <c r="D1748" s="163">
        <v>0.13223140495867769</v>
      </c>
      <c r="E1748" s="162">
        <v>0</v>
      </c>
      <c r="F1748" s="163">
        <v>0</v>
      </c>
      <c r="G1748" s="164">
        <v>0</v>
      </c>
      <c r="I1748" s="34"/>
    </row>
    <row r="1749" spans="1:9">
      <c r="A1749" s="161" t="s">
        <v>2057</v>
      </c>
      <c r="B1749" s="162">
        <v>0.18181818181818182</v>
      </c>
      <c r="C1749" s="163">
        <v>0.68595041322314054</v>
      </c>
      <c r="D1749" s="163">
        <v>0.13223140495867769</v>
      </c>
      <c r="E1749" s="162">
        <v>0</v>
      </c>
      <c r="F1749" s="163">
        <v>0</v>
      </c>
      <c r="G1749" s="164">
        <v>0</v>
      </c>
      <c r="I1749" s="34"/>
    </row>
    <row r="1750" spans="1:9">
      <c r="A1750" s="161" t="s">
        <v>2058</v>
      </c>
      <c r="B1750" s="162">
        <v>0.18181818181818182</v>
      </c>
      <c r="C1750" s="163">
        <v>0.68595041322314054</v>
      </c>
      <c r="D1750" s="163">
        <v>0.13223140495867769</v>
      </c>
      <c r="E1750" s="162">
        <v>0</v>
      </c>
      <c r="F1750" s="163">
        <v>0</v>
      </c>
      <c r="G1750" s="164">
        <v>0</v>
      </c>
      <c r="I1750" s="34"/>
    </row>
    <row r="1751" spans="1:9">
      <c r="A1751" s="161" t="s">
        <v>2059</v>
      </c>
      <c r="B1751" s="162">
        <v>0.18181818181818182</v>
      </c>
      <c r="C1751" s="163">
        <v>0.68595041322314054</v>
      </c>
      <c r="D1751" s="163">
        <v>0.13223140495867769</v>
      </c>
      <c r="E1751" s="162">
        <v>0</v>
      </c>
      <c r="F1751" s="163">
        <v>0</v>
      </c>
      <c r="G1751" s="164">
        <v>0</v>
      </c>
      <c r="I1751" s="34"/>
    </row>
    <row r="1752" spans="1:9">
      <c r="A1752" s="161" t="s">
        <v>2060</v>
      </c>
      <c r="B1752" s="162">
        <v>0.18181818181818182</v>
      </c>
      <c r="C1752" s="163">
        <v>0.68595041322314054</v>
      </c>
      <c r="D1752" s="163">
        <v>0.13223140495867769</v>
      </c>
      <c r="E1752" s="162">
        <v>0</v>
      </c>
      <c r="F1752" s="163">
        <v>0</v>
      </c>
      <c r="G1752" s="164">
        <v>0</v>
      </c>
      <c r="I1752" s="34"/>
    </row>
    <row r="1753" spans="1:9">
      <c r="A1753" s="161" t="s">
        <v>2061</v>
      </c>
      <c r="B1753" s="162">
        <v>0.18181818181818182</v>
      </c>
      <c r="C1753" s="163">
        <v>0.68595041322314054</v>
      </c>
      <c r="D1753" s="163">
        <v>0.13223140495867769</v>
      </c>
      <c r="E1753" s="162">
        <v>0</v>
      </c>
      <c r="F1753" s="163">
        <v>0</v>
      </c>
      <c r="G1753" s="164">
        <v>0</v>
      </c>
      <c r="I1753" s="34"/>
    </row>
    <row r="1754" spans="1:9">
      <c r="A1754" s="161" t="s">
        <v>2062</v>
      </c>
      <c r="B1754" s="162">
        <v>0.18181818181818182</v>
      </c>
      <c r="C1754" s="163">
        <v>0.68595041322314054</v>
      </c>
      <c r="D1754" s="163">
        <v>0.13223140495867769</v>
      </c>
      <c r="E1754" s="162">
        <v>0</v>
      </c>
      <c r="F1754" s="163">
        <v>0</v>
      </c>
      <c r="G1754" s="164">
        <v>0</v>
      </c>
      <c r="I1754" s="34"/>
    </row>
    <row r="1755" spans="1:9">
      <c r="A1755" s="161" t="s">
        <v>2063</v>
      </c>
      <c r="B1755" s="162">
        <v>0.18181818181818182</v>
      </c>
      <c r="C1755" s="163">
        <v>0.68595041322314054</v>
      </c>
      <c r="D1755" s="163">
        <v>0.13223140495867769</v>
      </c>
      <c r="E1755" s="162">
        <v>0</v>
      </c>
      <c r="F1755" s="163">
        <v>0</v>
      </c>
      <c r="G1755" s="164">
        <v>0</v>
      </c>
      <c r="I1755" s="34"/>
    </row>
    <row r="1756" spans="1:9">
      <c r="A1756" s="161" t="s">
        <v>2064</v>
      </c>
      <c r="B1756" s="162">
        <v>0.18181818181818182</v>
      </c>
      <c r="C1756" s="163">
        <v>0.68595041322314054</v>
      </c>
      <c r="D1756" s="163">
        <v>0.13223140495867769</v>
      </c>
      <c r="E1756" s="162">
        <v>0</v>
      </c>
      <c r="F1756" s="163">
        <v>0</v>
      </c>
      <c r="G1756" s="164">
        <v>0</v>
      </c>
      <c r="I1756" s="34"/>
    </row>
    <row r="1757" spans="1:9">
      <c r="A1757" s="161" t="s">
        <v>2065</v>
      </c>
      <c r="B1757" s="162">
        <v>0.18181818181818182</v>
      </c>
      <c r="C1757" s="163">
        <v>0.68595041322314054</v>
      </c>
      <c r="D1757" s="163">
        <v>0.13223140495867769</v>
      </c>
      <c r="E1757" s="162">
        <v>0</v>
      </c>
      <c r="F1757" s="163">
        <v>0</v>
      </c>
      <c r="G1757" s="164">
        <v>0</v>
      </c>
      <c r="I1757" s="34"/>
    </row>
    <row r="1758" spans="1:9">
      <c r="A1758" s="161" t="s">
        <v>2066</v>
      </c>
      <c r="B1758" s="162">
        <v>0.18181818181818182</v>
      </c>
      <c r="C1758" s="163">
        <v>0.68595041322314054</v>
      </c>
      <c r="D1758" s="163">
        <v>0.13223140495867769</v>
      </c>
      <c r="E1758" s="162">
        <v>0</v>
      </c>
      <c r="F1758" s="163">
        <v>0</v>
      </c>
      <c r="G1758" s="164">
        <v>0</v>
      </c>
      <c r="I1758" s="34"/>
    </row>
    <row r="1759" spans="1:9">
      <c r="A1759" s="161" t="s">
        <v>2067</v>
      </c>
      <c r="B1759" s="162">
        <v>0.18181818181818182</v>
      </c>
      <c r="C1759" s="163">
        <v>0.68595041322314054</v>
      </c>
      <c r="D1759" s="163">
        <v>0.13223140495867769</v>
      </c>
      <c r="E1759" s="162">
        <v>0</v>
      </c>
      <c r="F1759" s="163">
        <v>0</v>
      </c>
      <c r="G1759" s="164">
        <v>0</v>
      </c>
      <c r="I1759" s="34"/>
    </row>
    <row r="1760" spans="1:9">
      <c r="A1760" s="161" t="s">
        <v>2068</v>
      </c>
      <c r="B1760" s="162">
        <v>0.18181818181818182</v>
      </c>
      <c r="C1760" s="163">
        <v>0.68595041322314054</v>
      </c>
      <c r="D1760" s="163">
        <v>0.13223140495867769</v>
      </c>
      <c r="E1760" s="162">
        <v>0</v>
      </c>
      <c r="F1760" s="163">
        <v>0</v>
      </c>
      <c r="G1760" s="164">
        <v>0</v>
      </c>
      <c r="I1760" s="34"/>
    </row>
    <row r="1761" spans="1:9">
      <c r="A1761" s="161" t="s">
        <v>2069</v>
      </c>
      <c r="B1761" s="162">
        <v>0.18181818181818182</v>
      </c>
      <c r="C1761" s="163">
        <v>0.68595041322314054</v>
      </c>
      <c r="D1761" s="163">
        <v>0.13223140495867769</v>
      </c>
      <c r="E1761" s="162">
        <v>0</v>
      </c>
      <c r="F1761" s="163">
        <v>0</v>
      </c>
      <c r="G1761" s="164">
        <v>0</v>
      </c>
      <c r="I1761" s="34"/>
    </row>
    <row r="1762" spans="1:9">
      <c r="A1762" s="161" t="s">
        <v>2070</v>
      </c>
      <c r="B1762" s="162">
        <v>0.18181818181818182</v>
      </c>
      <c r="C1762" s="163">
        <v>0.68595041322314054</v>
      </c>
      <c r="D1762" s="163">
        <v>0.13223140495867769</v>
      </c>
      <c r="E1762" s="162">
        <v>0</v>
      </c>
      <c r="F1762" s="163">
        <v>0</v>
      </c>
      <c r="G1762" s="164">
        <v>0</v>
      </c>
      <c r="I1762" s="34"/>
    </row>
    <row r="1763" spans="1:9">
      <c r="A1763" s="161" t="s">
        <v>2071</v>
      </c>
      <c r="B1763" s="162">
        <v>0.18181818181818182</v>
      </c>
      <c r="C1763" s="163">
        <v>0.68595041322314054</v>
      </c>
      <c r="D1763" s="163">
        <v>0.13223140495867769</v>
      </c>
      <c r="E1763" s="162">
        <v>0</v>
      </c>
      <c r="F1763" s="163">
        <v>0</v>
      </c>
      <c r="G1763" s="164">
        <v>0</v>
      </c>
      <c r="I1763" s="34"/>
    </row>
    <row r="1764" spans="1:9">
      <c r="A1764" s="161" t="s">
        <v>2072</v>
      </c>
      <c r="B1764" s="162">
        <v>0.18181818181818182</v>
      </c>
      <c r="C1764" s="163">
        <v>0.68595041322314054</v>
      </c>
      <c r="D1764" s="163">
        <v>0.13223140495867769</v>
      </c>
      <c r="E1764" s="162">
        <v>0</v>
      </c>
      <c r="F1764" s="163">
        <v>0</v>
      </c>
      <c r="G1764" s="164">
        <v>0</v>
      </c>
      <c r="I1764" s="34"/>
    </row>
    <row r="1765" spans="1:9">
      <c r="A1765" s="161" t="s">
        <v>2073</v>
      </c>
      <c r="B1765" s="162">
        <v>0.18181818181818182</v>
      </c>
      <c r="C1765" s="163">
        <v>0.68595041322314054</v>
      </c>
      <c r="D1765" s="163">
        <v>0.13223140495867769</v>
      </c>
      <c r="E1765" s="162">
        <v>0</v>
      </c>
      <c r="F1765" s="163">
        <v>0</v>
      </c>
      <c r="G1765" s="164">
        <v>0</v>
      </c>
      <c r="I1765" s="34"/>
    </row>
    <row r="1766" spans="1:9">
      <c r="A1766" s="161" t="s">
        <v>2074</v>
      </c>
      <c r="B1766" s="162">
        <v>0.18181818181818182</v>
      </c>
      <c r="C1766" s="163">
        <v>0.68595041322314054</v>
      </c>
      <c r="D1766" s="163">
        <v>0.13223140495867769</v>
      </c>
      <c r="E1766" s="162">
        <v>0</v>
      </c>
      <c r="F1766" s="163">
        <v>0</v>
      </c>
      <c r="G1766" s="164">
        <v>0</v>
      </c>
      <c r="I1766" s="34"/>
    </row>
    <row r="1767" spans="1:9">
      <c r="A1767" s="161" t="s">
        <v>2075</v>
      </c>
      <c r="B1767" s="162">
        <v>0.18181818181818182</v>
      </c>
      <c r="C1767" s="163">
        <v>0.68595041322314054</v>
      </c>
      <c r="D1767" s="163">
        <v>0.13223140495867769</v>
      </c>
      <c r="E1767" s="162">
        <v>0</v>
      </c>
      <c r="F1767" s="163">
        <v>0</v>
      </c>
      <c r="G1767" s="164">
        <v>0</v>
      </c>
      <c r="I1767" s="34"/>
    </row>
    <row r="1768" spans="1:9">
      <c r="A1768" s="161" t="s">
        <v>2076</v>
      </c>
      <c r="B1768" s="162">
        <v>0.18181818181818182</v>
      </c>
      <c r="C1768" s="163">
        <v>0.68595041322314054</v>
      </c>
      <c r="D1768" s="163">
        <v>0.13223140495867769</v>
      </c>
      <c r="E1768" s="162">
        <v>0</v>
      </c>
      <c r="F1768" s="163">
        <v>0</v>
      </c>
      <c r="G1768" s="164">
        <v>0</v>
      </c>
      <c r="I1768" s="34"/>
    </row>
    <row r="1769" spans="1:9">
      <c r="A1769" s="161" t="s">
        <v>2077</v>
      </c>
      <c r="B1769" s="162">
        <v>0.18181818181818182</v>
      </c>
      <c r="C1769" s="163">
        <v>0.68595041322314054</v>
      </c>
      <c r="D1769" s="163">
        <v>0.13223140495867769</v>
      </c>
      <c r="E1769" s="162">
        <v>0</v>
      </c>
      <c r="F1769" s="163">
        <v>0</v>
      </c>
      <c r="G1769" s="164">
        <v>0</v>
      </c>
      <c r="I1769" s="34"/>
    </row>
    <row r="1770" spans="1:9">
      <c r="A1770" s="161" t="s">
        <v>2078</v>
      </c>
      <c r="B1770" s="162">
        <v>0.18181818181818182</v>
      </c>
      <c r="C1770" s="163">
        <v>0.68595041322314054</v>
      </c>
      <c r="D1770" s="163">
        <v>0.13223140495867769</v>
      </c>
      <c r="E1770" s="162">
        <v>0</v>
      </c>
      <c r="F1770" s="163">
        <v>0</v>
      </c>
      <c r="G1770" s="164">
        <v>0</v>
      </c>
      <c r="I1770" s="34"/>
    </row>
    <row r="1771" spans="1:9">
      <c r="A1771" s="161" t="s">
        <v>2079</v>
      </c>
      <c r="B1771" s="162">
        <v>0.18181818181818182</v>
      </c>
      <c r="C1771" s="163">
        <v>0.68595041322314054</v>
      </c>
      <c r="D1771" s="163">
        <v>0.13223140495867769</v>
      </c>
      <c r="E1771" s="162">
        <v>0</v>
      </c>
      <c r="F1771" s="163">
        <v>0</v>
      </c>
      <c r="G1771" s="164">
        <v>0</v>
      </c>
      <c r="I1771" s="34"/>
    </row>
    <row r="1772" spans="1:9">
      <c r="A1772" s="161" t="s">
        <v>2080</v>
      </c>
      <c r="B1772" s="162">
        <v>0.18181818181818182</v>
      </c>
      <c r="C1772" s="163">
        <v>0.68595041322314054</v>
      </c>
      <c r="D1772" s="163">
        <v>0.13223140495867769</v>
      </c>
      <c r="E1772" s="162">
        <v>0</v>
      </c>
      <c r="F1772" s="163">
        <v>0</v>
      </c>
      <c r="G1772" s="164">
        <v>0</v>
      </c>
      <c r="I1772" s="34"/>
    </row>
    <row r="1773" spans="1:9">
      <c r="A1773" s="161" t="s">
        <v>2081</v>
      </c>
      <c r="B1773" s="162">
        <v>0.18181818181818182</v>
      </c>
      <c r="C1773" s="163">
        <v>0.68595041322314054</v>
      </c>
      <c r="D1773" s="163">
        <v>0.13223140495867769</v>
      </c>
      <c r="E1773" s="162">
        <v>0</v>
      </c>
      <c r="F1773" s="163">
        <v>0</v>
      </c>
      <c r="G1773" s="164">
        <v>0</v>
      </c>
      <c r="I1773" s="34"/>
    </row>
    <row r="1774" spans="1:9">
      <c r="A1774" s="161" t="s">
        <v>2082</v>
      </c>
      <c r="B1774" s="162">
        <v>0.18181818181818182</v>
      </c>
      <c r="C1774" s="163">
        <v>0.68595041322314054</v>
      </c>
      <c r="D1774" s="163">
        <v>0.13223140495867769</v>
      </c>
      <c r="E1774" s="162">
        <v>0</v>
      </c>
      <c r="F1774" s="163">
        <v>0</v>
      </c>
      <c r="G1774" s="164">
        <v>0</v>
      </c>
      <c r="I1774" s="34"/>
    </row>
    <row r="1775" spans="1:9">
      <c r="A1775" s="161" t="s">
        <v>2083</v>
      </c>
      <c r="B1775" s="162">
        <v>0</v>
      </c>
      <c r="C1775" s="163">
        <v>0</v>
      </c>
      <c r="D1775" s="163">
        <v>0.68409221485900329</v>
      </c>
      <c r="E1775" s="162">
        <v>0</v>
      </c>
      <c r="F1775" s="163">
        <v>0.3159077851409966</v>
      </c>
      <c r="G1775" s="164">
        <v>0</v>
      </c>
      <c r="I1775" s="34"/>
    </row>
    <row r="1776" spans="1:9">
      <c r="A1776" s="161" t="s">
        <v>2084</v>
      </c>
      <c r="B1776" s="162">
        <v>0</v>
      </c>
      <c r="C1776" s="163">
        <v>0</v>
      </c>
      <c r="D1776" s="163">
        <v>0.68409221485900329</v>
      </c>
      <c r="E1776" s="162">
        <v>0</v>
      </c>
      <c r="F1776" s="163">
        <v>0.3159077851409966</v>
      </c>
      <c r="G1776" s="164">
        <v>0</v>
      </c>
      <c r="I1776" s="34"/>
    </row>
    <row r="1777" spans="1:9" ht="15.75" thickBot="1">
      <c r="A1777" s="165" t="s">
        <v>2085</v>
      </c>
      <c r="B1777" s="166">
        <v>0</v>
      </c>
      <c r="C1777" s="167">
        <v>0</v>
      </c>
      <c r="D1777" s="167">
        <v>0.68409221485900329</v>
      </c>
      <c r="E1777" s="166">
        <v>0</v>
      </c>
      <c r="F1777" s="167">
        <v>0.3159077851409966</v>
      </c>
      <c r="G1777" s="168">
        <v>0</v>
      </c>
      <c r="I1777" s="34"/>
    </row>
  </sheetData>
  <pageMargins left="0.7" right="0.7" top="0.75" bottom="0.75" header="0.3" footer="0.3"/>
  <pageSetup paperSize="0" orientation="portrait" horizontalDpi="0" verticalDpi="0" copies="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1297"/>
  <sheetViews>
    <sheetView workbookViewId="0">
      <selection activeCell="H28" sqref="H28"/>
    </sheetView>
  </sheetViews>
  <sheetFormatPr defaultRowHeight="15"/>
  <cols>
    <col min="2" max="2" width="22.42578125" bestFit="1" customWidth="1"/>
  </cols>
  <sheetData>
    <row r="1" spans="1:6">
      <c r="A1" s="6" t="s">
        <v>121</v>
      </c>
      <c r="B1" s="6"/>
      <c r="C1" s="6"/>
      <c r="D1" s="175"/>
      <c r="E1" s="175"/>
      <c r="F1" s="175"/>
    </row>
    <row r="2" spans="1:6">
      <c r="A2" s="6" t="s">
        <v>118</v>
      </c>
      <c r="B2" s="6" t="s">
        <v>119</v>
      </c>
      <c r="C2" s="6" t="s">
        <v>107</v>
      </c>
      <c r="D2" s="6" t="s">
        <v>108</v>
      </c>
      <c r="E2" s="6" t="s">
        <v>123</v>
      </c>
      <c r="F2" s="175"/>
    </row>
    <row r="3" spans="1:6">
      <c r="A3" s="175" t="str">
        <f>TEXT(Calc.!C3,"00")</f>
        <v>54</v>
      </c>
      <c r="B3" s="175" t="str">
        <f>Calc.!C5</f>
        <v>TX</v>
      </c>
      <c r="C3" s="175">
        <f>Calc.!C4</f>
        <v>1381</v>
      </c>
      <c r="D3" s="175" t="str">
        <f>VLOOKUP(C3,A42:B1297,2,FALSE)</f>
        <v>Manufacturing</v>
      </c>
      <c r="E3" s="175" t="e">
        <f>IF(A3="82",VLOOKUP(A3&amp;A4&amp;" xCD"&amp;B4,$B$7:$F$38,5,FALSE),VLOOKUP(A3&amp;A4&amp;" "&amp;D3&amp;B4,$B$7:$F$38,5,FALSE))</f>
        <v>#N/A</v>
      </c>
      <c r="F3" s="175"/>
    </row>
    <row r="4" spans="1:6">
      <c r="A4" s="175" t="str">
        <f>IF(A3="82","Div82","Non82")</f>
        <v>Non82</v>
      </c>
      <c r="B4" s="175" t="str">
        <f>IF(OR(B3="NY", B3="NJ"), "_NY_NJ","_AOS")</f>
        <v>_AOS</v>
      </c>
      <c r="C4" s="175"/>
      <c r="D4" s="175"/>
      <c r="E4" s="175"/>
      <c r="F4" s="175"/>
    </row>
    <row r="5" spans="1:6">
      <c r="A5" s="175"/>
      <c r="B5" s="175"/>
      <c r="C5" s="175"/>
      <c r="D5" s="175"/>
      <c r="E5" s="175"/>
      <c r="F5" s="175"/>
    </row>
    <row r="6" spans="1:6">
      <c r="A6" s="6" t="s">
        <v>122</v>
      </c>
      <c r="B6" s="6" t="s">
        <v>71</v>
      </c>
      <c r="C6" s="6" t="s">
        <v>72</v>
      </c>
      <c r="D6" s="6" t="s">
        <v>73</v>
      </c>
      <c r="E6" s="6" t="s">
        <v>74</v>
      </c>
      <c r="F6" s="6" t="s">
        <v>123</v>
      </c>
    </row>
    <row r="7" spans="1:6">
      <c r="A7" s="175">
        <f>IF(AND($N$38=LEFT(B7,2),$O$38&lt;&gt;"NY",$O$38&lt;&gt;"NJ"),1,0)</f>
        <v>0</v>
      </c>
      <c r="B7" s="175" t="s">
        <v>75</v>
      </c>
      <c r="C7" s="175">
        <v>1.227035611</v>
      </c>
      <c r="D7" s="175">
        <v>1.8036155465000001</v>
      </c>
      <c r="E7" s="175">
        <v>0.35</v>
      </c>
      <c r="F7" s="175">
        <f>C7*D7</f>
        <v>2.2131005041087266</v>
      </c>
    </row>
    <row r="8" spans="1:6">
      <c r="A8" s="175">
        <f t="shared" ref="A8:A38" si="0">IF(AND($N$38=LEFT(B8,2),$O$38&lt;&gt;"NY",$O$38&lt;&gt;"NJ"),1,0)</f>
        <v>0</v>
      </c>
      <c r="B8" s="175" t="s">
        <v>76</v>
      </c>
      <c r="C8" s="175">
        <v>1.0551383814999999</v>
      </c>
      <c r="D8" s="175">
        <v>2.6703722996999999</v>
      </c>
      <c r="E8" s="175">
        <v>0.35</v>
      </c>
      <c r="F8" s="175">
        <f t="shared" ref="F8:F38" si="1">C8*D8</f>
        <v>2.8176123063078906</v>
      </c>
    </row>
    <row r="9" spans="1:6">
      <c r="A9" s="175">
        <f t="shared" si="0"/>
        <v>0</v>
      </c>
      <c r="B9" s="175" t="s">
        <v>77</v>
      </c>
      <c r="C9" s="175">
        <v>1.1799683026000001</v>
      </c>
      <c r="D9" s="175">
        <v>1.6268427211000001</v>
      </c>
      <c r="E9" s="175">
        <v>0.35</v>
      </c>
      <c r="F9" s="175">
        <f t="shared" si="1"/>
        <v>1.9196228442135324</v>
      </c>
    </row>
    <row r="10" spans="1:6">
      <c r="A10" s="175">
        <f t="shared" si="0"/>
        <v>0</v>
      </c>
      <c r="B10" s="175" t="s">
        <v>78</v>
      </c>
      <c r="C10" s="175">
        <v>1.1799683026000001</v>
      </c>
      <c r="D10" s="175">
        <v>1.6101481310000001</v>
      </c>
      <c r="E10" s="175">
        <v>0.35</v>
      </c>
      <c r="F10" s="175">
        <f t="shared" si="1"/>
        <v>1.8999237570706327</v>
      </c>
    </row>
    <row r="11" spans="1:6">
      <c r="A11" s="175">
        <f t="shared" si="0"/>
        <v>0</v>
      </c>
      <c r="B11" s="175" t="s">
        <v>79</v>
      </c>
      <c r="C11" s="175">
        <v>1.1799683026000001</v>
      </c>
      <c r="D11" s="175">
        <v>1.6906118614000001</v>
      </c>
      <c r="E11" s="175">
        <v>0.35</v>
      </c>
      <c r="F11" s="175">
        <f t="shared" si="1"/>
        <v>1.9948684084515846</v>
      </c>
    </row>
    <row r="12" spans="1:6">
      <c r="A12" s="175">
        <f t="shared" si="0"/>
        <v>0</v>
      </c>
      <c r="B12" s="175" t="s">
        <v>80</v>
      </c>
      <c r="C12" s="175">
        <v>1.1799683026000001</v>
      </c>
      <c r="D12" s="175">
        <v>1.6087092738</v>
      </c>
      <c r="E12" s="175">
        <v>0.35</v>
      </c>
      <c r="F12" s="175">
        <f t="shared" si="1"/>
        <v>1.8982259511826647</v>
      </c>
    </row>
    <row r="13" spans="1:6">
      <c r="A13" s="175">
        <f t="shared" si="0"/>
        <v>0</v>
      </c>
      <c r="B13" s="175" t="s">
        <v>81</v>
      </c>
      <c r="C13" s="175">
        <v>1.1799683026000001</v>
      </c>
      <c r="D13" s="175">
        <v>1.6112038328</v>
      </c>
      <c r="E13" s="175">
        <v>0.35</v>
      </c>
      <c r="F13" s="175">
        <f t="shared" si="1"/>
        <v>1.9011694517316304</v>
      </c>
    </row>
    <row r="14" spans="1:6">
      <c r="A14" s="175">
        <f t="shared" si="0"/>
        <v>0</v>
      </c>
      <c r="B14" s="175" t="s">
        <v>82</v>
      </c>
      <c r="C14" s="175">
        <v>1.0078112255</v>
      </c>
      <c r="D14" s="175">
        <v>2.1319062276</v>
      </c>
      <c r="E14" s="175">
        <v>0.35</v>
      </c>
      <c r="F14" s="175">
        <f t="shared" si="1"/>
        <v>2.1485590278886382</v>
      </c>
    </row>
    <row r="15" spans="1:6">
      <c r="A15" s="175">
        <f t="shared" si="0"/>
        <v>0</v>
      </c>
      <c r="B15" s="175" t="s">
        <v>83</v>
      </c>
      <c r="C15" s="175">
        <v>1.0078112255</v>
      </c>
      <c r="D15" s="175">
        <v>2.2415284508000002</v>
      </c>
      <c r="E15" s="175">
        <v>0.35</v>
      </c>
      <c r="F15" s="175">
        <f t="shared" si="1"/>
        <v>2.2590375349938645</v>
      </c>
    </row>
    <row r="16" spans="1:6">
      <c r="A16" s="175">
        <f t="shared" si="0"/>
        <v>0</v>
      </c>
      <c r="B16" s="175" t="s">
        <v>84</v>
      </c>
      <c r="C16" s="175">
        <v>1.0078112255</v>
      </c>
      <c r="D16" s="175">
        <v>2.1115031272000002</v>
      </c>
      <c r="E16" s="175">
        <v>0.35</v>
      </c>
      <c r="F16" s="175">
        <f t="shared" si="1"/>
        <v>2.1279965542705148</v>
      </c>
    </row>
    <row r="17" spans="1:6">
      <c r="A17" s="175">
        <f t="shared" si="0"/>
        <v>0</v>
      </c>
      <c r="B17" s="175" t="s">
        <v>85</v>
      </c>
      <c r="C17" s="175">
        <v>1.0078112255</v>
      </c>
      <c r="D17" s="175">
        <v>2.1082353296999998</v>
      </c>
      <c r="E17" s="175">
        <v>0.35</v>
      </c>
      <c r="F17" s="175">
        <f t="shared" si="1"/>
        <v>2.1247032312673535</v>
      </c>
    </row>
    <row r="18" spans="1:6">
      <c r="A18" s="175">
        <f t="shared" si="0"/>
        <v>0</v>
      </c>
      <c r="B18" s="175" t="s">
        <v>86</v>
      </c>
      <c r="C18" s="175">
        <v>1.0078112255</v>
      </c>
      <c r="D18" s="175">
        <v>2.1101023680000002</v>
      </c>
      <c r="E18" s="175">
        <v>0.35</v>
      </c>
      <c r="F18" s="175">
        <f t="shared" si="1"/>
        <v>2.1265848534245322</v>
      </c>
    </row>
    <row r="19" spans="1:6">
      <c r="A19" s="175">
        <f t="shared" si="0"/>
        <v>0</v>
      </c>
      <c r="B19" s="175" t="s">
        <v>87</v>
      </c>
      <c r="C19" s="175">
        <v>1</v>
      </c>
      <c r="D19" s="175">
        <v>1.4084495722000001</v>
      </c>
      <c r="E19" s="175">
        <v>0.35</v>
      </c>
      <c r="F19" s="175">
        <f t="shared" si="1"/>
        <v>1.4084495722000001</v>
      </c>
    </row>
    <row r="20" spans="1:6">
      <c r="A20" s="175">
        <f t="shared" si="0"/>
        <v>0</v>
      </c>
      <c r="B20" s="175" t="s">
        <v>88</v>
      </c>
      <c r="C20" s="175">
        <v>1</v>
      </c>
      <c r="D20" s="175">
        <v>1.3607482822999999</v>
      </c>
      <c r="E20" s="175">
        <v>0.35</v>
      </c>
      <c r="F20" s="175">
        <f t="shared" si="1"/>
        <v>1.3607482822999999</v>
      </c>
    </row>
    <row r="21" spans="1:6">
      <c r="A21" s="175">
        <f t="shared" si="0"/>
        <v>0</v>
      </c>
      <c r="B21" s="175" t="s">
        <v>89</v>
      </c>
      <c r="C21" s="175">
        <v>1</v>
      </c>
      <c r="D21" s="175">
        <v>1.3598433295000001</v>
      </c>
      <c r="E21" s="175">
        <v>0.35</v>
      </c>
      <c r="F21" s="175">
        <f t="shared" si="1"/>
        <v>1.3598433295000001</v>
      </c>
    </row>
    <row r="22" spans="1:6">
      <c r="A22" s="175">
        <f t="shared" si="0"/>
        <v>0</v>
      </c>
      <c r="B22" s="175" t="s">
        <v>90</v>
      </c>
      <c r="C22" s="175">
        <v>1</v>
      </c>
      <c r="D22" s="175">
        <v>1.3738552392000001</v>
      </c>
      <c r="E22" s="175">
        <v>0.35</v>
      </c>
      <c r="F22" s="175">
        <f t="shared" si="1"/>
        <v>1.3738552392000001</v>
      </c>
    </row>
    <row r="23" spans="1:6">
      <c r="A23" s="175">
        <f t="shared" si="0"/>
        <v>0</v>
      </c>
      <c r="B23" s="175" t="s">
        <v>91</v>
      </c>
      <c r="C23" s="175">
        <v>1</v>
      </c>
      <c r="D23" s="175">
        <v>1.3586383768000001</v>
      </c>
      <c r="E23" s="175">
        <v>0.35</v>
      </c>
      <c r="F23" s="175">
        <f t="shared" si="1"/>
        <v>1.3586383768000001</v>
      </c>
    </row>
    <row r="24" spans="1:6">
      <c r="A24" s="175">
        <f t="shared" si="0"/>
        <v>0</v>
      </c>
      <c r="B24" s="175" t="s">
        <v>92</v>
      </c>
      <c r="C24" s="175">
        <v>1</v>
      </c>
      <c r="D24" s="175">
        <v>2.1512916849999999</v>
      </c>
      <c r="E24" s="175">
        <v>0.35</v>
      </c>
      <c r="F24" s="175">
        <f t="shared" si="1"/>
        <v>2.1512916849999999</v>
      </c>
    </row>
    <row r="25" spans="1:6">
      <c r="A25" s="175">
        <f t="shared" si="0"/>
        <v>0</v>
      </c>
      <c r="B25" s="175" t="s">
        <v>93</v>
      </c>
      <c r="C25" s="175">
        <v>1</v>
      </c>
      <c r="D25" s="175">
        <v>2.1273522825</v>
      </c>
      <c r="E25" s="175">
        <v>0.35</v>
      </c>
      <c r="F25" s="175">
        <f t="shared" si="1"/>
        <v>2.1273522825</v>
      </c>
    </row>
    <row r="26" spans="1:6">
      <c r="A26" s="175">
        <f t="shared" si="0"/>
        <v>0</v>
      </c>
      <c r="B26" s="175" t="s">
        <v>94</v>
      </c>
      <c r="C26" s="175">
        <v>1</v>
      </c>
      <c r="D26" s="175">
        <v>2.2625720647000001</v>
      </c>
      <c r="E26" s="175">
        <v>0.35</v>
      </c>
      <c r="F26" s="175">
        <f t="shared" si="1"/>
        <v>2.2625720647000001</v>
      </c>
    </row>
    <row r="27" spans="1:6">
      <c r="A27" s="175">
        <f t="shared" si="0"/>
        <v>0</v>
      </c>
      <c r="B27" s="175" t="s">
        <v>95</v>
      </c>
      <c r="C27" s="175">
        <v>1</v>
      </c>
      <c r="D27" s="175">
        <v>2.1306459200000001</v>
      </c>
      <c r="E27" s="175">
        <v>0.35</v>
      </c>
      <c r="F27" s="175">
        <f t="shared" si="1"/>
        <v>2.1306459200000001</v>
      </c>
    </row>
    <row r="28" spans="1:6">
      <c r="A28" s="175">
        <f t="shared" si="0"/>
        <v>0</v>
      </c>
      <c r="B28" s="175" t="s">
        <v>96</v>
      </c>
      <c r="C28" s="175">
        <v>1</v>
      </c>
      <c r="D28" s="175">
        <v>2.1292265256</v>
      </c>
      <c r="E28" s="175">
        <v>0.35</v>
      </c>
      <c r="F28" s="175">
        <f t="shared" si="1"/>
        <v>2.1292265256</v>
      </c>
    </row>
    <row r="29" spans="1:6">
      <c r="A29" s="175">
        <f t="shared" si="0"/>
        <v>0</v>
      </c>
      <c r="B29" s="175" t="s">
        <v>97</v>
      </c>
      <c r="C29" s="175">
        <v>1</v>
      </c>
      <c r="D29" s="175">
        <v>2.1122014538</v>
      </c>
      <c r="E29" s="175">
        <v>0.35</v>
      </c>
      <c r="F29" s="175">
        <f t="shared" si="1"/>
        <v>2.1122014538</v>
      </c>
    </row>
    <row r="30" spans="1:6">
      <c r="A30" s="175">
        <f t="shared" si="0"/>
        <v>0</v>
      </c>
      <c r="B30" s="175" t="s">
        <v>98</v>
      </c>
      <c r="C30" s="175">
        <v>1</v>
      </c>
      <c r="D30" s="175">
        <v>2.0887378138999999</v>
      </c>
      <c r="E30" s="175">
        <v>0.35</v>
      </c>
      <c r="F30" s="175">
        <f t="shared" si="1"/>
        <v>2.0887378138999999</v>
      </c>
    </row>
    <row r="31" spans="1:6">
      <c r="A31" s="175">
        <f t="shared" si="0"/>
        <v>0</v>
      </c>
      <c r="B31" s="175" t="s">
        <v>99</v>
      </c>
      <c r="C31" s="175">
        <v>1</v>
      </c>
      <c r="D31" s="175">
        <v>2.2196394396999999</v>
      </c>
      <c r="E31" s="175">
        <v>0.35</v>
      </c>
      <c r="F31" s="175">
        <f t="shared" si="1"/>
        <v>2.2196394396999999</v>
      </c>
    </row>
    <row r="32" spans="1:6">
      <c r="A32" s="175">
        <f t="shared" si="0"/>
        <v>0</v>
      </c>
      <c r="B32" s="175" t="s">
        <v>100</v>
      </c>
      <c r="C32" s="175">
        <v>1</v>
      </c>
      <c r="D32" s="175">
        <v>2.0919515644</v>
      </c>
      <c r="E32" s="175">
        <v>0.35</v>
      </c>
      <c r="F32" s="175">
        <f t="shared" si="1"/>
        <v>2.0919515644</v>
      </c>
    </row>
    <row r="33" spans="1:6">
      <c r="A33" s="175">
        <f t="shared" si="0"/>
        <v>0</v>
      </c>
      <c r="B33" s="175" t="s">
        <v>101</v>
      </c>
      <c r="C33" s="175">
        <v>1</v>
      </c>
      <c r="D33" s="175">
        <v>2.0905725869</v>
      </c>
      <c r="E33" s="175">
        <v>0.35</v>
      </c>
      <c r="F33" s="175">
        <f t="shared" si="1"/>
        <v>2.0905725869</v>
      </c>
    </row>
    <row r="34" spans="1:6">
      <c r="A34" s="175">
        <f t="shared" si="0"/>
        <v>0</v>
      </c>
      <c r="B34" s="175" t="s">
        <v>102</v>
      </c>
      <c r="C34" s="175">
        <v>1</v>
      </c>
      <c r="D34" s="175">
        <v>1.6237725199999999</v>
      </c>
      <c r="E34" s="175">
        <v>0.35</v>
      </c>
      <c r="F34" s="175">
        <f t="shared" si="1"/>
        <v>1.6237725199999999</v>
      </c>
    </row>
    <row r="35" spans="1:6">
      <c r="A35" s="175">
        <f t="shared" si="0"/>
        <v>0</v>
      </c>
      <c r="B35" s="175" t="s">
        <v>103</v>
      </c>
      <c r="C35" s="175">
        <v>1</v>
      </c>
      <c r="D35" s="175">
        <v>1.7030754566999999</v>
      </c>
      <c r="E35" s="175">
        <v>0.35</v>
      </c>
      <c r="F35" s="175">
        <f t="shared" si="1"/>
        <v>1.7030754566999999</v>
      </c>
    </row>
    <row r="36" spans="1:6">
      <c r="A36" s="175">
        <f t="shared" si="0"/>
        <v>0</v>
      </c>
      <c r="B36" s="175" t="s">
        <v>104</v>
      </c>
      <c r="C36" s="175">
        <v>1</v>
      </c>
      <c r="D36" s="175">
        <v>1.6263038028000001</v>
      </c>
      <c r="E36" s="175">
        <v>0.35</v>
      </c>
      <c r="F36" s="175">
        <f t="shared" si="1"/>
        <v>1.6263038028000001</v>
      </c>
    </row>
    <row r="37" spans="1:6">
      <c r="A37" s="175">
        <f t="shared" si="0"/>
        <v>0</v>
      </c>
      <c r="B37" s="175" t="s">
        <v>105</v>
      </c>
      <c r="C37" s="175">
        <v>1</v>
      </c>
      <c r="D37" s="175">
        <v>1.6252420718</v>
      </c>
      <c r="E37" s="175">
        <v>0.35</v>
      </c>
      <c r="F37" s="175">
        <f t="shared" si="1"/>
        <v>1.6252420718</v>
      </c>
    </row>
    <row r="38" spans="1:6">
      <c r="A38" s="175">
        <f t="shared" si="0"/>
        <v>0</v>
      </c>
      <c r="B38" s="175" t="s">
        <v>106</v>
      </c>
      <c r="C38" s="175">
        <v>1</v>
      </c>
      <c r="D38" s="175">
        <v>1.6420297688000001</v>
      </c>
      <c r="E38" s="175">
        <v>0.35</v>
      </c>
      <c r="F38" s="175">
        <f t="shared" si="1"/>
        <v>1.6420297688000001</v>
      </c>
    </row>
    <row r="39" spans="1:6">
      <c r="A39" s="175"/>
      <c r="B39" s="175"/>
      <c r="C39" s="175"/>
      <c r="D39" s="175"/>
      <c r="E39" s="175"/>
      <c r="F39" s="175"/>
    </row>
    <row r="40" spans="1:6">
      <c r="A40" s="175"/>
      <c r="B40" s="175"/>
      <c r="C40" s="175"/>
      <c r="D40" s="175"/>
      <c r="E40" s="175"/>
      <c r="F40" s="175"/>
    </row>
    <row r="41" spans="1:6">
      <c r="A41" s="6" t="s">
        <v>107</v>
      </c>
      <c r="B41" s="6" t="s">
        <v>108</v>
      </c>
      <c r="C41" s="175"/>
      <c r="D41" s="175"/>
      <c r="E41" s="175"/>
      <c r="F41" s="175"/>
    </row>
    <row r="42" spans="1:6">
      <c r="A42" s="175">
        <v>111</v>
      </c>
      <c r="B42" s="175" t="s">
        <v>109</v>
      </c>
      <c r="C42" s="175"/>
      <c r="D42" s="175"/>
      <c r="E42" s="175"/>
      <c r="F42" s="175"/>
    </row>
    <row r="43" spans="1:6">
      <c r="A43" s="175">
        <v>112</v>
      </c>
      <c r="B43" s="175" t="s">
        <v>109</v>
      </c>
      <c r="C43" s="175"/>
      <c r="D43" s="175"/>
      <c r="E43" s="175"/>
      <c r="F43" s="175"/>
    </row>
    <row r="44" spans="1:6">
      <c r="A44" s="175">
        <v>115</v>
      </c>
      <c r="B44" s="175" t="s">
        <v>109</v>
      </c>
      <c r="C44" s="175"/>
      <c r="D44" s="175"/>
      <c r="E44" s="175"/>
      <c r="F44" s="175"/>
    </row>
    <row r="45" spans="1:6">
      <c r="A45" s="175">
        <v>116</v>
      </c>
      <c r="B45" s="175" t="s">
        <v>109</v>
      </c>
      <c r="C45" s="175"/>
      <c r="D45" s="175"/>
      <c r="E45" s="175"/>
      <c r="F45" s="175"/>
    </row>
    <row r="46" spans="1:6">
      <c r="A46" s="175">
        <v>119</v>
      </c>
      <c r="B46" s="175" t="s">
        <v>109</v>
      </c>
      <c r="C46" s="175"/>
      <c r="D46" s="175"/>
      <c r="E46" s="175"/>
      <c r="F46" s="175"/>
    </row>
    <row r="47" spans="1:6">
      <c r="A47" s="175">
        <v>131</v>
      </c>
      <c r="B47" s="175" t="s">
        <v>50</v>
      </c>
      <c r="C47" s="175"/>
      <c r="D47" s="175"/>
      <c r="E47" s="175"/>
      <c r="F47" s="175"/>
    </row>
    <row r="48" spans="1:6">
      <c r="A48" s="175">
        <v>132</v>
      </c>
      <c r="B48" s="175" t="s">
        <v>109</v>
      </c>
      <c r="C48" s="175"/>
      <c r="D48" s="175"/>
      <c r="E48" s="175"/>
      <c r="F48" s="175"/>
    </row>
    <row r="49" spans="1:6">
      <c r="A49" s="175">
        <v>133</v>
      </c>
      <c r="B49" s="175" t="s">
        <v>109</v>
      </c>
      <c r="C49" s="175"/>
      <c r="D49" s="175"/>
      <c r="E49" s="175"/>
      <c r="F49" s="175"/>
    </row>
    <row r="50" spans="1:6">
      <c r="A50" s="175">
        <v>134</v>
      </c>
      <c r="B50" s="175" t="s">
        <v>109</v>
      </c>
      <c r="C50" s="175"/>
      <c r="D50" s="175"/>
      <c r="E50" s="175"/>
      <c r="F50" s="175"/>
    </row>
    <row r="51" spans="1:6">
      <c r="A51" s="175">
        <v>139</v>
      </c>
      <c r="B51" s="175" t="s">
        <v>109</v>
      </c>
      <c r="C51" s="175"/>
      <c r="D51" s="175"/>
      <c r="E51" s="175"/>
      <c r="F51" s="175"/>
    </row>
    <row r="52" spans="1:6">
      <c r="A52" s="175">
        <v>161</v>
      </c>
      <c r="B52" s="175" t="s">
        <v>109</v>
      </c>
      <c r="C52" s="175"/>
      <c r="D52" s="175"/>
      <c r="E52" s="175"/>
      <c r="F52" s="175"/>
    </row>
    <row r="53" spans="1:6">
      <c r="A53" s="175">
        <v>171</v>
      </c>
      <c r="B53" s="175" t="s">
        <v>109</v>
      </c>
      <c r="C53" s="175"/>
      <c r="D53" s="175"/>
      <c r="E53" s="175"/>
      <c r="F53" s="175"/>
    </row>
    <row r="54" spans="1:6">
      <c r="A54" s="175">
        <v>172</v>
      </c>
      <c r="B54" s="175" t="s">
        <v>109</v>
      </c>
      <c r="C54" s="175"/>
      <c r="D54" s="175"/>
      <c r="E54" s="175"/>
      <c r="F54" s="175"/>
    </row>
    <row r="55" spans="1:6">
      <c r="A55" s="175">
        <v>173</v>
      </c>
      <c r="B55" s="175" t="s">
        <v>109</v>
      </c>
      <c r="C55" s="175"/>
      <c r="D55" s="175"/>
      <c r="E55" s="175"/>
      <c r="F55" s="175"/>
    </row>
    <row r="56" spans="1:6">
      <c r="A56" s="175">
        <v>174</v>
      </c>
      <c r="B56" s="175" t="s">
        <v>109</v>
      </c>
      <c r="C56" s="175"/>
      <c r="D56" s="175"/>
      <c r="E56" s="175"/>
      <c r="F56" s="175"/>
    </row>
    <row r="57" spans="1:6">
      <c r="A57" s="175">
        <v>175</v>
      </c>
      <c r="B57" s="175" t="s">
        <v>109</v>
      </c>
      <c r="C57" s="175"/>
      <c r="D57" s="175"/>
      <c r="E57" s="175"/>
      <c r="F57" s="175"/>
    </row>
    <row r="58" spans="1:6">
      <c r="A58" s="175">
        <v>179</v>
      </c>
      <c r="B58" s="175" t="s">
        <v>109</v>
      </c>
      <c r="C58" s="175"/>
      <c r="D58" s="175"/>
      <c r="E58" s="175"/>
      <c r="F58" s="175"/>
    </row>
    <row r="59" spans="1:6">
      <c r="A59" s="175">
        <v>181</v>
      </c>
      <c r="B59" s="175" t="s">
        <v>109</v>
      </c>
      <c r="C59" s="175"/>
      <c r="D59" s="175"/>
      <c r="E59" s="175"/>
      <c r="F59" s="175"/>
    </row>
    <row r="60" spans="1:6">
      <c r="A60" s="175">
        <v>182</v>
      </c>
      <c r="B60" s="175" t="s">
        <v>109</v>
      </c>
      <c r="C60" s="175"/>
      <c r="D60" s="175"/>
      <c r="E60" s="175"/>
      <c r="F60" s="175"/>
    </row>
    <row r="61" spans="1:6">
      <c r="A61" s="175">
        <v>189</v>
      </c>
      <c r="B61" s="175" t="s">
        <v>109</v>
      </c>
      <c r="C61" s="175"/>
      <c r="D61" s="175"/>
      <c r="E61" s="175"/>
      <c r="F61" s="175"/>
    </row>
    <row r="62" spans="1:6">
      <c r="A62" s="175">
        <v>191</v>
      </c>
      <c r="B62" s="175" t="s">
        <v>109</v>
      </c>
      <c r="C62" s="175"/>
      <c r="D62" s="175"/>
      <c r="E62" s="175"/>
      <c r="F62" s="175"/>
    </row>
    <row r="63" spans="1:6">
      <c r="A63" s="175">
        <v>211</v>
      </c>
      <c r="B63" s="175" t="s">
        <v>109</v>
      </c>
      <c r="C63" s="175"/>
      <c r="D63" s="175"/>
      <c r="E63" s="175"/>
      <c r="F63" s="175"/>
    </row>
    <row r="64" spans="1:6">
      <c r="A64" s="175">
        <v>212</v>
      </c>
      <c r="B64" s="175" t="s">
        <v>109</v>
      </c>
      <c r="C64" s="175"/>
      <c r="D64" s="175"/>
      <c r="E64" s="175"/>
      <c r="F64" s="175"/>
    </row>
    <row r="65" spans="1:6">
      <c r="A65" s="175">
        <v>213</v>
      </c>
      <c r="B65" s="175" t="s">
        <v>109</v>
      </c>
      <c r="C65" s="175"/>
      <c r="D65" s="175"/>
      <c r="E65" s="175"/>
      <c r="F65" s="175"/>
    </row>
    <row r="66" spans="1:6">
      <c r="A66" s="175">
        <v>214</v>
      </c>
      <c r="B66" s="175" t="s">
        <v>109</v>
      </c>
      <c r="C66" s="175"/>
      <c r="D66" s="175"/>
      <c r="E66" s="175"/>
      <c r="F66" s="175"/>
    </row>
    <row r="67" spans="1:6">
      <c r="A67" s="175">
        <v>219</v>
      </c>
      <c r="B67" s="175" t="s">
        <v>109</v>
      </c>
      <c r="C67" s="175"/>
      <c r="D67" s="175"/>
      <c r="E67" s="175"/>
      <c r="F67" s="175"/>
    </row>
    <row r="68" spans="1:6">
      <c r="A68" s="175">
        <v>241</v>
      </c>
      <c r="B68" s="175" t="s">
        <v>109</v>
      </c>
      <c r="C68" s="175"/>
      <c r="D68" s="175"/>
      <c r="E68" s="175"/>
      <c r="F68" s="175"/>
    </row>
    <row r="69" spans="1:6">
      <c r="A69" s="175">
        <v>251</v>
      </c>
      <c r="B69" s="175" t="s">
        <v>109</v>
      </c>
      <c r="C69" s="175"/>
      <c r="D69" s="175"/>
      <c r="E69" s="175"/>
      <c r="F69" s="175"/>
    </row>
    <row r="70" spans="1:6">
      <c r="A70" s="175">
        <v>252</v>
      </c>
      <c r="B70" s="175" t="s">
        <v>109</v>
      </c>
      <c r="C70" s="175"/>
      <c r="D70" s="175"/>
      <c r="E70" s="175"/>
      <c r="F70" s="175"/>
    </row>
    <row r="71" spans="1:6">
      <c r="A71" s="175">
        <v>253</v>
      </c>
      <c r="B71" s="175" t="s">
        <v>109</v>
      </c>
      <c r="C71" s="175"/>
      <c r="D71" s="175"/>
      <c r="E71" s="175"/>
      <c r="F71" s="175"/>
    </row>
    <row r="72" spans="1:6">
      <c r="A72" s="175">
        <v>254</v>
      </c>
      <c r="B72" s="175" t="s">
        <v>109</v>
      </c>
      <c r="C72" s="175"/>
      <c r="D72" s="175"/>
      <c r="E72" s="175"/>
      <c r="F72" s="175"/>
    </row>
    <row r="73" spans="1:6">
      <c r="A73" s="175">
        <v>259</v>
      </c>
      <c r="B73" s="175" t="s">
        <v>109</v>
      </c>
      <c r="C73" s="175"/>
      <c r="D73" s="175"/>
      <c r="E73" s="175"/>
      <c r="F73" s="175"/>
    </row>
    <row r="74" spans="1:6">
      <c r="A74" s="175">
        <v>271</v>
      </c>
      <c r="B74" s="175" t="s">
        <v>109</v>
      </c>
      <c r="C74" s="175"/>
      <c r="D74" s="175"/>
      <c r="E74" s="175"/>
      <c r="F74" s="175"/>
    </row>
    <row r="75" spans="1:6">
      <c r="A75" s="175">
        <v>272</v>
      </c>
      <c r="B75" s="175" t="s">
        <v>109</v>
      </c>
      <c r="C75" s="175"/>
      <c r="D75" s="175"/>
      <c r="E75" s="175"/>
      <c r="F75" s="175"/>
    </row>
    <row r="76" spans="1:6">
      <c r="A76" s="175">
        <v>273</v>
      </c>
      <c r="B76" s="175" t="s">
        <v>109</v>
      </c>
      <c r="C76" s="175"/>
      <c r="D76" s="175"/>
      <c r="E76" s="175"/>
      <c r="F76" s="175"/>
    </row>
    <row r="77" spans="1:6">
      <c r="A77" s="175">
        <v>279</v>
      </c>
      <c r="B77" s="175" t="s">
        <v>109</v>
      </c>
      <c r="C77" s="175"/>
      <c r="D77" s="175"/>
      <c r="E77" s="175"/>
      <c r="F77" s="175"/>
    </row>
    <row r="78" spans="1:6">
      <c r="A78" s="175">
        <v>291</v>
      </c>
      <c r="B78" s="175" t="s">
        <v>109</v>
      </c>
      <c r="C78" s="175"/>
      <c r="D78" s="175"/>
      <c r="E78" s="175"/>
      <c r="F78" s="175"/>
    </row>
    <row r="79" spans="1:6">
      <c r="A79" s="175">
        <v>711</v>
      </c>
      <c r="B79" s="175" t="s">
        <v>109</v>
      </c>
      <c r="C79" s="175"/>
      <c r="D79" s="175"/>
      <c r="E79" s="175"/>
      <c r="F79" s="175"/>
    </row>
    <row r="80" spans="1:6">
      <c r="A80" s="175">
        <v>721</v>
      </c>
      <c r="B80" s="175" t="s">
        <v>109</v>
      </c>
      <c r="C80" s="175"/>
      <c r="D80" s="175"/>
      <c r="E80" s="175"/>
      <c r="F80" s="175"/>
    </row>
    <row r="81" spans="1:6">
      <c r="A81" s="175">
        <v>722</v>
      </c>
      <c r="B81" s="175" t="s">
        <v>109</v>
      </c>
      <c r="C81" s="175"/>
      <c r="D81" s="175"/>
      <c r="E81" s="175"/>
      <c r="F81" s="175"/>
    </row>
    <row r="82" spans="1:6">
      <c r="A82" s="175">
        <v>723</v>
      </c>
      <c r="B82" s="175" t="s">
        <v>109</v>
      </c>
      <c r="C82" s="175"/>
      <c r="D82" s="175"/>
      <c r="E82" s="175"/>
      <c r="F82" s="175"/>
    </row>
    <row r="83" spans="1:6">
      <c r="A83" s="175">
        <v>724</v>
      </c>
      <c r="B83" s="175" t="s">
        <v>109</v>
      </c>
      <c r="C83" s="175"/>
      <c r="D83" s="175"/>
      <c r="E83" s="175"/>
      <c r="F83" s="175"/>
    </row>
    <row r="84" spans="1:6">
      <c r="A84" s="175">
        <v>729</v>
      </c>
      <c r="B84" s="175" t="s">
        <v>109</v>
      </c>
      <c r="C84" s="175"/>
      <c r="D84" s="175"/>
      <c r="E84" s="175"/>
      <c r="F84" s="175"/>
    </row>
    <row r="85" spans="1:6">
      <c r="A85" s="175">
        <v>741</v>
      </c>
      <c r="B85" s="175" t="s">
        <v>109</v>
      </c>
      <c r="C85" s="175"/>
      <c r="D85" s="175"/>
      <c r="E85" s="175"/>
      <c r="F85" s="175"/>
    </row>
    <row r="86" spans="1:6">
      <c r="A86" s="175">
        <v>742</v>
      </c>
      <c r="B86" s="175" t="s">
        <v>109</v>
      </c>
      <c r="C86" s="175"/>
      <c r="D86" s="175"/>
      <c r="E86" s="175"/>
      <c r="F86" s="175"/>
    </row>
    <row r="87" spans="1:6">
      <c r="A87" s="175">
        <v>751</v>
      </c>
      <c r="B87" s="175" t="s">
        <v>109</v>
      </c>
      <c r="C87" s="175"/>
      <c r="D87" s="175"/>
      <c r="E87" s="175"/>
      <c r="F87" s="175"/>
    </row>
    <row r="88" spans="1:6">
      <c r="A88" s="175">
        <v>752</v>
      </c>
      <c r="B88" s="175" t="s">
        <v>109</v>
      </c>
      <c r="C88" s="175"/>
      <c r="D88" s="175"/>
      <c r="E88" s="175"/>
      <c r="F88" s="175"/>
    </row>
    <row r="89" spans="1:6">
      <c r="A89" s="175">
        <v>761</v>
      </c>
      <c r="B89" s="175" t="s">
        <v>109</v>
      </c>
      <c r="C89" s="175"/>
      <c r="D89" s="175"/>
      <c r="E89" s="175"/>
      <c r="F89" s="175"/>
    </row>
    <row r="90" spans="1:6">
      <c r="A90" s="175">
        <v>762</v>
      </c>
      <c r="B90" s="175" t="s">
        <v>109</v>
      </c>
      <c r="C90" s="175"/>
      <c r="D90" s="175"/>
      <c r="E90" s="175"/>
      <c r="F90" s="175"/>
    </row>
    <row r="91" spans="1:6">
      <c r="A91" s="175">
        <v>781</v>
      </c>
      <c r="B91" s="175" t="s">
        <v>129</v>
      </c>
      <c r="C91" s="175"/>
      <c r="D91" s="175"/>
      <c r="E91" s="175"/>
      <c r="F91" s="175"/>
    </row>
    <row r="92" spans="1:6">
      <c r="A92" s="175">
        <v>782</v>
      </c>
      <c r="B92" s="175" t="s">
        <v>129</v>
      </c>
      <c r="C92" s="175"/>
      <c r="D92" s="175"/>
      <c r="E92" s="175"/>
      <c r="F92" s="175"/>
    </row>
    <row r="93" spans="1:6">
      <c r="A93" s="175">
        <v>783</v>
      </c>
      <c r="B93" s="175" t="s">
        <v>129</v>
      </c>
      <c r="C93" s="175"/>
      <c r="D93" s="175"/>
      <c r="E93" s="175"/>
      <c r="F93" s="175"/>
    </row>
    <row r="94" spans="1:6">
      <c r="A94" s="175">
        <v>811</v>
      </c>
      <c r="B94" s="175" t="s">
        <v>50</v>
      </c>
      <c r="C94" s="175"/>
      <c r="D94" s="175"/>
      <c r="E94" s="175"/>
      <c r="F94" s="175"/>
    </row>
    <row r="95" spans="1:6">
      <c r="A95" s="175">
        <v>821</v>
      </c>
      <c r="B95" s="175" t="s">
        <v>50</v>
      </c>
      <c r="C95" s="175"/>
      <c r="D95" s="175"/>
      <c r="E95" s="175"/>
      <c r="F95" s="175"/>
    </row>
    <row r="96" spans="1:6">
      <c r="A96" s="175">
        <v>831</v>
      </c>
      <c r="B96" s="175" t="s">
        <v>50</v>
      </c>
      <c r="C96" s="175"/>
      <c r="D96" s="175"/>
      <c r="E96" s="175"/>
      <c r="F96" s="175"/>
    </row>
    <row r="97" spans="1:6">
      <c r="A97" s="175">
        <v>843</v>
      </c>
      <c r="B97" s="175" t="s">
        <v>50</v>
      </c>
      <c r="C97" s="175"/>
      <c r="D97" s="175"/>
      <c r="E97" s="175"/>
      <c r="F97" s="175"/>
    </row>
    <row r="98" spans="1:6">
      <c r="A98" s="175">
        <v>849</v>
      </c>
      <c r="B98" s="175" t="s">
        <v>50</v>
      </c>
      <c r="C98" s="175"/>
      <c r="D98" s="175"/>
      <c r="E98" s="175"/>
      <c r="F98" s="175"/>
    </row>
    <row r="99" spans="1:6">
      <c r="A99" s="175">
        <v>851</v>
      </c>
      <c r="B99" s="175" t="s">
        <v>50</v>
      </c>
      <c r="C99" s="175"/>
      <c r="D99" s="175"/>
      <c r="E99" s="175"/>
      <c r="F99" s="175"/>
    </row>
    <row r="100" spans="1:6">
      <c r="A100" s="175">
        <v>912</v>
      </c>
      <c r="B100" s="175" t="s">
        <v>109</v>
      </c>
      <c r="C100" s="175"/>
      <c r="D100" s="175"/>
      <c r="E100" s="175"/>
      <c r="F100" s="175"/>
    </row>
    <row r="101" spans="1:6">
      <c r="A101" s="175">
        <v>913</v>
      </c>
      <c r="B101" s="175" t="s">
        <v>109</v>
      </c>
      <c r="C101" s="175"/>
      <c r="D101" s="175"/>
      <c r="E101" s="175"/>
      <c r="F101" s="175"/>
    </row>
    <row r="102" spans="1:6">
      <c r="A102" s="175">
        <v>919</v>
      </c>
      <c r="B102" s="175" t="s">
        <v>109</v>
      </c>
      <c r="C102" s="175"/>
      <c r="D102" s="175"/>
      <c r="E102" s="175"/>
      <c r="F102" s="175"/>
    </row>
    <row r="103" spans="1:6">
      <c r="A103" s="175">
        <v>921</v>
      </c>
      <c r="B103" s="175" t="s">
        <v>109</v>
      </c>
      <c r="C103" s="175"/>
      <c r="D103" s="175"/>
      <c r="E103" s="175"/>
      <c r="F103" s="175"/>
    </row>
    <row r="104" spans="1:6">
      <c r="A104" s="175">
        <v>971</v>
      </c>
      <c r="B104" s="175" t="s">
        <v>109</v>
      </c>
      <c r="C104" s="175"/>
      <c r="D104" s="175"/>
      <c r="E104" s="175"/>
      <c r="F104" s="175"/>
    </row>
    <row r="105" spans="1:6">
      <c r="A105" s="175">
        <v>1011</v>
      </c>
      <c r="B105" s="175" t="s">
        <v>110</v>
      </c>
      <c r="C105" s="175"/>
      <c r="D105" s="175"/>
      <c r="E105" s="175"/>
      <c r="F105" s="175"/>
    </row>
    <row r="106" spans="1:6">
      <c r="A106" s="175">
        <v>1021</v>
      </c>
      <c r="B106" s="175" t="s">
        <v>110</v>
      </c>
      <c r="C106" s="175"/>
      <c r="D106" s="175"/>
      <c r="E106" s="175"/>
      <c r="F106" s="175"/>
    </row>
    <row r="107" spans="1:6">
      <c r="A107" s="175">
        <v>1031</v>
      </c>
      <c r="B107" s="175" t="s">
        <v>110</v>
      </c>
      <c r="C107" s="175"/>
      <c r="D107" s="175"/>
      <c r="E107" s="175"/>
      <c r="F107" s="175"/>
    </row>
    <row r="108" spans="1:6">
      <c r="A108" s="175">
        <v>1041</v>
      </c>
      <c r="B108" s="175" t="s">
        <v>110</v>
      </c>
      <c r="C108" s="175"/>
      <c r="D108" s="175"/>
      <c r="E108" s="175"/>
      <c r="F108" s="175"/>
    </row>
    <row r="109" spans="1:6">
      <c r="A109" s="175">
        <v>1044</v>
      </c>
      <c r="B109" s="175" t="s">
        <v>110</v>
      </c>
      <c r="C109" s="175"/>
      <c r="D109" s="175"/>
      <c r="E109" s="175"/>
      <c r="F109" s="175"/>
    </row>
    <row r="110" spans="1:6">
      <c r="A110" s="175">
        <v>1049</v>
      </c>
      <c r="B110" s="175" t="s">
        <v>110</v>
      </c>
      <c r="C110" s="175"/>
      <c r="D110" s="175"/>
      <c r="E110" s="175"/>
      <c r="F110" s="175"/>
    </row>
    <row r="111" spans="1:6">
      <c r="A111" s="175">
        <v>1051</v>
      </c>
      <c r="B111" s="175" t="s">
        <v>110</v>
      </c>
      <c r="C111" s="175"/>
      <c r="D111" s="175"/>
      <c r="E111" s="175"/>
      <c r="F111" s="175"/>
    </row>
    <row r="112" spans="1:6">
      <c r="A112" s="175">
        <v>1061</v>
      </c>
      <c r="B112" s="175" t="s">
        <v>110</v>
      </c>
      <c r="C112" s="175"/>
      <c r="D112" s="175"/>
      <c r="E112" s="175"/>
      <c r="F112" s="175"/>
    </row>
    <row r="113" spans="1:6">
      <c r="A113" s="175">
        <v>1081</v>
      </c>
      <c r="B113" s="175" t="s">
        <v>110</v>
      </c>
      <c r="C113" s="175"/>
      <c r="D113" s="175"/>
      <c r="E113" s="175"/>
      <c r="F113" s="175"/>
    </row>
    <row r="114" spans="1:6">
      <c r="A114" s="175">
        <v>1092</v>
      </c>
      <c r="B114" s="175" t="s">
        <v>110</v>
      </c>
      <c r="C114" s="175"/>
      <c r="D114" s="175"/>
      <c r="E114" s="175"/>
      <c r="F114" s="175"/>
    </row>
    <row r="115" spans="1:6">
      <c r="A115" s="175">
        <v>1094</v>
      </c>
      <c r="B115" s="175" t="s">
        <v>110</v>
      </c>
      <c r="C115" s="175"/>
      <c r="D115" s="175"/>
      <c r="E115" s="175"/>
      <c r="F115" s="175"/>
    </row>
    <row r="116" spans="1:6">
      <c r="A116" s="175">
        <v>1099</v>
      </c>
      <c r="B116" s="175" t="s">
        <v>110</v>
      </c>
      <c r="C116" s="175"/>
      <c r="D116" s="175"/>
      <c r="E116" s="175"/>
      <c r="F116" s="175"/>
    </row>
    <row r="117" spans="1:6">
      <c r="A117" s="175">
        <v>1112</v>
      </c>
      <c r="B117" s="175" t="s">
        <v>110</v>
      </c>
      <c r="C117" s="175"/>
      <c r="D117" s="175"/>
      <c r="E117" s="175"/>
      <c r="F117" s="175"/>
    </row>
    <row r="118" spans="1:6">
      <c r="A118" s="175">
        <v>1211</v>
      </c>
      <c r="B118" s="175" t="s">
        <v>110</v>
      </c>
      <c r="C118" s="175"/>
      <c r="D118" s="175"/>
      <c r="E118" s="175"/>
      <c r="F118" s="175"/>
    </row>
    <row r="119" spans="1:6">
      <c r="A119" s="175">
        <v>1213</v>
      </c>
      <c r="B119" s="175" t="s">
        <v>110</v>
      </c>
      <c r="C119" s="175"/>
      <c r="D119" s="175"/>
      <c r="E119" s="175"/>
      <c r="F119" s="175"/>
    </row>
    <row r="120" spans="1:6">
      <c r="A120" s="175">
        <v>1221</v>
      </c>
      <c r="B120" s="175" t="s">
        <v>110</v>
      </c>
      <c r="C120" s="175"/>
      <c r="D120" s="175"/>
      <c r="E120" s="175"/>
      <c r="F120" s="175"/>
    </row>
    <row r="121" spans="1:6">
      <c r="A121" s="175">
        <v>1222</v>
      </c>
      <c r="B121" s="175" t="s">
        <v>110</v>
      </c>
      <c r="C121" s="175"/>
      <c r="D121" s="175"/>
      <c r="E121" s="175"/>
      <c r="F121" s="175"/>
    </row>
    <row r="122" spans="1:6">
      <c r="A122" s="175">
        <v>1231</v>
      </c>
      <c r="B122" s="175" t="s">
        <v>110</v>
      </c>
      <c r="C122" s="175"/>
      <c r="D122" s="175"/>
      <c r="E122" s="175"/>
      <c r="F122" s="175"/>
    </row>
    <row r="123" spans="1:6">
      <c r="A123" s="175">
        <v>1241</v>
      </c>
      <c r="B123" s="175" t="s">
        <v>110</v>
      </c>
      <c r="C123" s="175"/>
      <c r="D123" s="175"/>
      <c r="E123" s="175"/>
      <c r="F123" s="175"/>
    </row>
    <row r="124" spans="1:6">
      <c r="A124" s="175">
        <v>1311</v>
      </c>
      <c r="B124" s="175" t="s">
        <v>50</v>
      </c>
      <c r="C124" s="175"/>
      <c r="D124" s="175"/>
      <c r="E124" s="175"/>
      <c r="F124" s="175"/>
    </row>
    <row r="125" spans="1:6">
      <c r="A125" s="175">
        <v>1321</v>
      </c>
      <c r="B125" s="175" t="s">
        <v>50</v>
      </c>
      <c r="C125" s="175"/>
      <c r="D125" s="175"/>
      <c r="E125" s="175"/>
      <c r="F125" s="175"/>
    </row>
    <row r="126" spans="1:6">
      <c r="A126" s="175">
        <v>1381</v>
      </c>
      <c r="B126" s="175" t="s">
        <v>50</v>
      </c>
      <c r="C126" s="175"/>
      <c r="D126" s="175"/>
      <c r="E126" s="175"/>
      <c r="F126" s="175"/>
    </row>
    <row r="127" spans="1:6">
      <c r="A127" s="175">
        <v>1382</v>
      </c>
      <c r="B127" s="175" t="s">
        <v>50</v>
      </c>
      <c r="C127" s="175"/>
      <c r="D127" s="175"/>
      <c r="E127" s="175"/>
      <c r="F127" s="175"/>
    </row>
    <row r="128" spans="1:6">
      <c r="A128" s="175">
        <v>1383</v>
      </c>
      <c r="B128" s="175" t="s">
        <v>50</v>
      </c>
      <c r="C128" s="175"/>
      <c r="D128" s="175"/>
      <c r="E128" s="175"/>
      <c r="F128" s="175"/>
    </row>
    <row r="129" spans="1:6">
      <c r="A129" s="175">
        <v>1389</v>
      </c>
      <c r="B129" s="175" t="s">
        <v>50</v>
      </c>
      <c r="C129" s="175"/>
      <c r="D129" s="175"/>
      <c r="E129" s="175"/>
      <c r="F129" s="175"/>
    </row>
    <row r="130" spans="1:6">
      <c r="A130" s="175">
        <v>1398</v>
      </c>
      <c r="B130" s="175" t="s">
        <v>50</v>
      </c>
      <c r="C130" s="175"/>
      <c r="D130" s="175"/>
      <c r="E130" s="175"/>
      <c r="F130" s="175"/>
    </row>
    <row r="131" spans="1:6">
      <c r="A131" s="175">
        <v>1411</v>
      </c>
      <c r="B131" s="175" t="s">
        <v>110</v>
      </c>
      <c r="C131" s="175"/>
      <c r="D131" s="175"/>
      <c r="E131" s="175"/>
      <c r="F131" s="175"/>
    </row>
    <row r="132" spans="1:6">
      <c r="A132" s="175">
        <v>1422</v>
      </c>
      <c r="B132" s="175" t="s">
        <v>110</v>
      </c>
      <c r="C132" s="175"/>
      <c r="D132" s="175"/>
      <c r="E132" s="175"/>
      <c r="F132" s="175"/>
    </row>
    <row r="133" spans="1:6">
      <c r="A133" s="175">
        <v>1423</v>
      </c>
      <c r="B133" s="175" t="s">
        <v>110</v>
      </c>
      <c r="C133" s="175"/>
      <c r="D133" s="175"/>
      <c r="E133" s="175"/>
      <c r="F133" s="175"/>
    </row>
    <row r="134" spans="1:6">
      <c r="A134" s="175">
        <v>1429</v>
      </c>
      <c r="B134" s="175" t="s">
        <v>110</v>
      </c>
      <c r="C134" s="175"/>
      <c r="D134" s="175"/>
      <c r="E134" s="175"/>
      <c r="F134" s="175"/>
    </row>
    <row r="135" spans="1:6">
      <c r="A135" s="175">
        <v>1442</v>
      </c>
      <c r="B135" s="175" t="s">
        <v>110</v>
      </c>
      <c r="C135" s="175"/>
      <c r="D135" s="175"/>
      <c r="E135" s="175"/>
      <c r="F135" s="175"/>
    </row>
    <row r="136" spans="1:6">
      <c r="A136" s="175">
        <v>1446</v>
      </c>
      <c r="B136" s="175" t="s">
        <v>110</v>
      </c>
      <c r="C136" s="175"/>
      <c r="D136" s="175"/>
      <c r="E136" s="175"/>
      <c r="F136" s="175"/>
    </row>
    <row r="137" spans="1:6">
      <c r="A137" s="175">
        <v>1452</v>
      </c>
      <c r="B137" s="175" t="s">
        <v>110</v>
      </c>
      <c r="C137" s="175"/>
      <c r="D137" s="175"/>
      <c r="E137" s="175"/>
      <c r="F137" s="175"/>
    </row>
    <row r="138" spans="1:6">
      <c r="A138" s="175">
        <v>1453</v>
      </c>
      <c r="B138" s="175" t="s">
        <v>110</v>
      </c>
      <c r="C138" s="175"/>
      <c r="D138" s="175"/>
      <c r="E138" s="175"/>
      <c r="F138" s="175"/>
    </row>
    <row r="139" spans="1:6">
      <c r="A139" s="175">
        <v>1454</v>
      </c>
      <c r="B139" s="175" t="s">
        <v>110</v>
      </c>
      <c r="C139" s="175"/>
      <c r="D139" s="175"/>
      <c r="E139" s="175"/>
      <c r="F139" s="175"/>
    </row>
    <row r="140" spans="1:6">
      <c r="A140" s="175">
        <v>1455</v>
      </c>
      <c r="B140" s="175" t="s">
        <v>110</v>
      </c>
      <c r="C140" s="175"/>
      <c r="D140" s="175"/>
      <c r="E140" s="175"/>
      <c r="F140" s="175"/>
    </row>
    <row r="141" spans="1:6">
      <c r="A141" s="175">
        <v>1459</v>
      </c>
      <c r="B141" s="175" t="s">
        <v>110</v>
      </c>
      <c r="C141" s="175"/>
      <c r="D141" s="175"/>
      <c r="E141" s="175"/>
      <c r="F141" s="175"/>
    </row>
    <row r="142" spans="1:6">
      <c r="A142" s="175">
        <v>1472</v>
      </c>
      <c r="B142" s="175" t="s">
        <v>110</v>
      </c>
      <c r="C142" s="175"/>
      <c r="D142" s="175"/>
      <c r="E142" s="175"/>
      <c r="F142" s="175"/>
    </row>
    <row r="143" spans="1:6">
      <c r="A143" s="175">
        <v>1473</v>
      </c>
      <c r="B143" s="175" t="s">
        <v>110</v>
      </c>
      <c r="C143" s="175"/>
      <c r="D143" s="175"/>
      <c r="E143" s="175"/>
      <c r="F143" s="175"/>
    </row>
    <row r="144" spans="1:6">
      <c r="A144" s="175">
        <v>1474</v>
      </c>
      <c r="B144" s="175" t="s">
        <v>110</v>
      </c>
      <c r="C144" s="175"/>
      <c r="D144" s="175"/>
      <c r="E144" s="175"/>
      <c r="F144" s="175"/>
    </row>
    <row r="145" spans="1:6">
      <c r="A145" s="175">
        <v>1475</v>
      </c>
      <c r="B145" s="175" t="s">
        <v>110</v>
      </c>
      <c r="C145" s="175"/>
      <c r="D145" s="175"/>
      <c r="E145" s="175"/>
      <c r="F145" s="175"/>
    </row>
    <row r="146" spans="1:6">
      <c r="A146" s="175">
        <v>1476</v>
      </c>
      <c r="B146" s="175" t="s">
        <v>110</v>
      </c>
      <c r="C146" s="175"/>
      <c r="D146" s="175"/>
      <c r="E146" s="175"/>
      <c r="F146" s="175"/>
    </row>
    <row r="147" spans="1:6">
      <c r="A147" s="175">
        <v>1477</v>
      </c>
      <c r="B147" s="175" t="s">
        <v>110</v>
      </c>
      <c r="C147" s="175"/>
      <c r="D147" s="175"/>
      <c r="E147" s="175"/>
      <c r="F147" s="175"/>
    </row>
    <row r="148" spans="1:6">
      <c r="A148" s="175">
        <v>1479</v>
      </c>
      <c r="B148" s="175" t="s">
        <v>110</v>
      </c>
      <c r="C148" s="175"/>
      <c r="D148" s="175"/>
      <c r="E148" s="175"/>
      <c r="F148" s="175"/>
    </row>
    <row r="149" spans="1:6">
      <c r="A149" s="175">
        <v>1481</v>
      </c>
      <c r="B149" s="175" t="s">
        <v>110</v>
      </c>
      <c r="C149" s="175"/>
      <c r="D149" s="175"/>
      <c r="E149" s="175"/>
      <c r="F149" s="175"/>
    </row>
    <row r="150" spans="1:6">
      <c r="A150" s="175">
        <v>1492</v>
      </c>
      <c r="B150" s="175" t="s">
        <v>110</v>
      </c>
      <c r="C150" s="175"/>
      <c r="D150" s="175"/>
      <c r="E150" s="175"/>
      <c r="F150" s="175"/>
    </row>
    <row r="151" spans="1:6">
      <c r="A151" s="175">
        <v>1496</v>
      </c>
      <c r="B151" s="175" t="s">
        <v>110</v>
      </c>
      <c r="C151" s="175"/>
      <c r="D151" s="175"/>
      <c r="E151" s="175"/>
      <c r="F151" s="175"/>
    </row>
    <row r="152" spans="1:6">
      <c r="A152" s="175">
        <v>1499</v>
      </c>
      <c r="B152" s="175" t="s">
        <v>110</v>
      </c>
      <c r="C152" s="175"/>
      <c r="D152" s="175"/>
      <c r="E152" s="175"/>
      <c r="F152" s="175"/>
    </row>
    <row r="153" spans="1:6">
      <c r="A153" s="175">
        <v>1511</v>
      </c>
      <c r="B153" s="175" t="s">
        <v>129</v>
      </c>
      <c r="C153" s="175"/>
      <c r="D153" s="175"/>
      <c r="E153" s="175"/>
      <c r="F153" s="175"/>
    </row>
    <row r="154" spans="1:6">
      <c r="A154" s="175">
        <v>1521</v>
      </c>
      <c r="B154" s="175" t="s">
        <v>129</v>
      </c>
      <c r="C154" s="175"/>
      <c r="D154" s="175"/>
      <c r="E154" s="175"/>
      <c r="F154" s="175"/>
    </row>
    <row r="155" spans="1:6">
      <c r="A155" s="175">
        <v>1522</v>
      </c>
      <c r="B155" s="175" t="s">
        <v>129</v>
      </c>
      <c r="C155" s="175"/>
      <c r="D155" s="175"/>
      <c r="E155" s="175"/>
      <c r="F155" s="175"/>
    </row>
    <row r="156" spans="1:6">
      <c r="A156" s="175">
        <v>1531</v>
      </c>
      <c r="B156" s="175" t="s">
        <v>129</v>
      </c>
      <c r="C156" s="175"/>
      <c r="D156" s="175"/>
      <c r="E156" s="175"/>
      <c r="F156" s="175"/>
    </row>
    <row r="157" spans="1:6">
      <c r="A157" s="175">
        <v>1541</v>
      </c>
      <c r="B157" s="175" t="s">
        <v>129</v>
      </c>
      <c r="C157" s="175"/>
      <c r="D157" s="175"/>
      <c r="E157" s="175"/>
      <c r="F157" s="175"/>
    </row>
    <row r="158" spans="1:6">
      <c r="A158" s="175">
        <v>1542</v>
      </c>
      <c r="B158" s="175" t="s">
        <v>129</v>
      </c>
      <c r="C158" s="175"/>
      <c r="D158" s="175"/>
      <c r="E158" s="175"/>
      <c r="F158" s="175"/>
    </row>
    <row r="159" spans="1:6">
      <c r="A159" s="175">
        <v>1599</v>
      </c>
      <c r="B159" s="175" t="s">
        <v>129</v>
      </c>
      <c r="C159" s="175"/>
      <c r="D159" s="175"/>
      <c r="E159" s="175"/>
      <c r="F159" s="175"/>
    </row>
    <row r="160" spans="1:6">
      <c r="A160" s="175">
        <v>1611</v>
      </c>
      <c r="B160" s="175" t="s">
        <v>129</v>
      </c>
      <c r="C160" s="175"/>
      <c r="D160" s="175"/>
      <c r="E160" s="175"/>
      <c r="F160" s="175"/>
    </row>
    <row r="161" spans="1:6">
      <c r="A161" s="175">
        <v>1622</v>
      </c>
      <c r="B161" s="175" t="s">
        <v>129</v>
      </c>
      <c r="C161" s="175"/>
      <c r="D161" s="175"/>
      <c r="E161" s="175"/>
      <c r="F161" s="175"/>
    </row>
    <row r="162" spans="1:6">
      <c r="A162" s="175">
        <v>1623</v>
      </c>
      <c r="B162" s="175" t="s">
        <v>129</v>
      </c>
      <c r="C162" s="175"/>
      <c r="D162" s="175"/>
      <c r="E162" s="175"/>
      <c r="F162" s="175"/>
    </row>
    <row r="163" spans="1:6">
      <c r="A163" s="175">
        <v>1629</v>
      </c>
      <c r="B163" s="175" t="s">
        <v>129</v>
      </c>
      <c r="C163" s="175"/>
      <c r="D163" s="175"/>
      <c r="E163" s="175"/>
      <c r="F163" s="175"/>
    </row>
    <row r="164" spans="1:6">
      <c r="A164" s="175">
        <v>1711</v>
      </c>
      <c r="B164" s="175" t="s">
        <v>129</v>
      </c>
      <c r="C164" s="175"/>
      <c r="D164" s="175"/>
      <c r="E164" s="175"/>
      <c r="F164" s="175"/>
    </row>
    <row r="165" spans="1:6">
      <c r="A165" s="175">
        <v>1721</v>
      </c>
      <c r="B165" s="175" t="s">
        <v>129</v>
      </c>
      <c r="C165" s="175"/>
      <c r="D165" s="175"/>
      <c r="E165" s="175"/>
      <c r="F165" s="175"/>
    </row>
    <row r="166" spans="1:6">
      <c r="A166" s="175">
        <v>1731</v>
      </c>
      <c r="B166" s="175" t="s">
        <v>129</v>
      </c>
      <c r="C166" s="175"/>
      <c r="D166" s="175"/>
      <c r="E166" s="175"/>
      <c r="F166" s="175"/>
    </row>
    <row r="167" spans="1:6">
      <c r="A167" s="175">
        <v>1741</v>
      </c>
      <c r="B167" s="175" t="s">
        <v>129</v>
      </c>
      <c r="C167" s="175"/>
      <c r="D167" s="175"/>
      <c r="E167" s="175"/>
      <c r="F167" s="175"/>
    </row>
    <row r="168" spans="1:6">
      <c r="A168" s="175">
        <v>1742</v>
      </c>
      <c r="B168" s="175" t="s">
        <v>129</v>
      </c>
      <c r="C168" s="175"/>
      <c r="D168" s="175"/>
      <c r="E168" s="175"/>
      <c r="F168" s="175"/>
    </row>
    <row r="169" spans="1:6">
      <c r="A169" s="175">
        <v>1743</v>
      </c>
      <c r="B169" s="175" t="s">
        <v>129</v>
      </c>
      <c r="C169" s="175"/>
      <c r="D169" s="175"/>
      <c r="E169" s="175"/>
      <c r="F169" s="175"/>
    </row>
    <row r="170" spans="1:6">
      <c r="A170" s="175">
        <v>1751</v>
      </c>
      <c r="B170" s="175" t="s">
        <v>129</v>
      </c>
      <c r="C170" s="175"/>
      <c r="D170" s="175"/>
      <c r="E170" s="175"/>
      <c r="F170" s="175"/>
    </row>
    <row r="171" spans="1:6">
      <c r="A171" s="175">
        <v>1752</v>
      </c>
      <c r="B171" s="175" t="s">
        <v>129</v>
      </c>
      <c r="C171" s="175"/>
      <c r="D171" s="175"/>
      <c r="E171" s="175"/>
      <c r="F171" s="175"/>
    </row>
    <row r="172" spans="1:6">
      <c r="A172" s="175">
        <v>1761</v>
      </c>
      <c r="B172" s="175" t="s">
        <v>129</v>
      </c>
      <c r="C172" s="175"/>
      <c r="D172" s="175"/>
      <c r="E172" s="175"/>
      <c r="F172" s="175"/>
    </row>
    <row r="173" spans="1:6">
      <c r="A173" s="175">
        <v>1771</v>
      </c>
      <c r="B173" s="175" t="s">
        <v>129</v>
      </c>
      <c r="C173" s="175"/>
      <c r="D173" s="175"/>
      <c r="E173" s="175"/>
      <c r="F173" s="175"/>
    </row>
    <row r="174" spans="1:6">
      <c r="A174" s="175">
        <v>1781</v>
      </c>
      <c r="B174" s="175" t="s">
        <v>129</v>
      </c>
      <c r="C174" s="175"/>
      <c r="D174" s="175"/>
      <c r="E174" s="175"/>
      <c r="F174" s="175"/>
    </row>
    <row r="175" spans="1:6">
      <c r="A175" s="175">
        <v>1791</v>
      </c>
      <c r="B175" s="175" t="s">
        <v>129</v>
      </c>
      <c r="C175" s="175"/>
      <c r="D175" s="175"/>
      <c r="E175" s="175"/>
      <c r="F175" s="175"/>
    </row>
    <row r="176" spans="1:6">
      <c r="A176" s="175">
        <v>1793</v>
      </c>
      <c r="B176" s="175" t="s">
        <v>129</v>
      </c>
      <c r="C176" s="175"/>
      <c r="D176" s="175"/>
      <c r="E176" s="175"/>
      <c r="F176" s="175"/>
    </row>
    <row r="177" spans="1:6">
      <c r="A177" s="175">
        <v>1794</v>
      </c>
      <c r="B177" s="175" t="s">
        <v>129</v>
      </c>
      <c r="C177" s="175"/>
      <c r="D177" s="175"/>
      <c r="E177" s="175"/>
      <c r="F177" s="175"/>
    </row>
    <row r="178" spans="1:6">
      <c r="A178" s="175">
        <v>1795</v>
      </c>
      <c r="B178" s="175" t="s">
        <v>129</v>
      </c>
      <c r="C178" s="175"/>
      <c r="D178" s="175"/>
      <c r="E178" s="175"/>
      <c r="F178" s="175"/>
    </row>
    <row r="179" spans="1:6">
      <c r="A179" s="175">
        <v>1796</v>
      </c>
      <c r="B179" s="175" t="s">
        <v>129</v>
      </c>
      <c r="C179" s="175"/>
      <c r="D179" s="175"/>
      <c r="E179" s="175"/>
      <c r="F179" s="175"/>
    </row>
    <row r="180" spans="1:6">
      <c r="A180" s="175">
        <v>1798</v>
      </c>
      <c r="B180" s="175" t="s">
        <v>129</v>
      </c>
      <c r="C180" s="175"/>
      <c r="D180" s="175"/>
      <c r="E180" s="175"/>
      <c r="F180" s="175"/>
    </row>
    <row r="181" spans="1:6">
      <c r="A181" s="175">
        <v>1799</v>
      </c>
      <c r="B181" s="175" t="s">
        <v>129</v>
      </c>
      <c r="C181" s="175"/>
      <c r="D181" s="175"/>
      <c r="E181" s="175"/>
      <c r="F181" s="175"/>
    </row>
    <row r="182" spans="1:6">
      <c r="A182" s="175">
        <v>1969</v>
      </c>
      <c r="B182" s="175" t="s">
        <v>129</v>
      </c>
      <c r="C182" s="175"/>
      <c r="D182" s="175"/>
      <c r="E182" s="175"/>
      <c r="F182" s="175"/>
    </row>
    <row r="183" spans="1:6">
      <c r="A183" s="175">
        <v>2011</v>
      </c>
      <c r="B183" s="175" t="s">
        <v>109</v>
      </c>
      <c r="C183" s="175"/>
      <c r="D183" s="175"/>
      <c r="E183" s="175"/>
      <c r="F183" s="175"/>
    </row>
    <row r="184" spans="1:6">
      <c r="A184" s="175">
        <v>2013</v>
      </c>
      <c r="B184" s="175" t="s">
        <v>109</v>
      </c>
      <c r="C184" s="175"/>
      <c r="D184" s="175"/>
      <c r="E184" s="175"/>
      <c r="F184" s="175"/>
    </row>
    <row r="185" spans="1:6">
      <c r="A185" s="175">
        <v>2015</v>
      </c>
      <c r="B185" s="175" t="s">
        <v>109</v>
      </c>
      <c r="C185" s="175"/>
      <c r="D185" s="175"/>
      <c r="E185" s="175"/>
      <c r="F185" s="175"/>
    </row>
    <row r="186" spans="1:6">
      <c r="A186" s="175">
        <v>2016</v>
      </c>
      <c r="B186" s="175" t="s">
        <v>109</v>
      </c>
      <c r="C186" s="175"/>
      <c r="D186" s="175"/>
      <c r="E186" s="175"/>
      <c r="F186" s="175"/>
    </row>
    <row r="187" spans="1:6">
      <c r="A187" s="175">
        <v>2017</v>
      </c>
      <c r="B187" s="175" t="s">
        <v>109</v>
      </c>
      <c r="C187" s="175"/>
      <c r="D187" s="175"/>
      <c r="E187" s="175"/>
      <c r="F187" s="175"/>
    </row>
    <row r="188" spans="1:6">
      <c r="A188" s="175">
        <v>2021</v>
      </c>
      <c r="B188" s="175" t="s">
        <v>109</v>
      </c>
      <c r="C188" s="175"/>
      <c r="D188" s="175"/>
      <c r="E188" s="175"/>
      <c r="F188" s="175"/>
    </row>
    <row r="189" spans="1:6">
      <c r="A189" s="175">
        <v>2022</v>
      </c>
      <c r="B189" s="175" t="s">
        <v>109</v>
      </c>
      <c r="C189" s="175"/>
      <c r="D189" s="175"/>
      <c r="E189" s="175"/>
      <c r="F189" s="175"/>
    </row>
    <row r="190" spans="1:6">
      <c r="A190" s="175">
        <v>2023</v>
      </c>
      <c r="B190" s="175" t="s">
        <v>109</v>
      </c>
      <c r="C190" s="175"/>
      <c r="D190" s="175"/>
      <c r="E190" s="175"/>
      <c r="F190" s="175"/>
    </row>
    <row r="191" spans="1:6">
      <c r="A191" s="175">
        <v>2024</v>
      </c>
      <c r="B191" s="175" t="s">
        <v>109</v>
      </c>
      <c r="C191" s="175"/>
      <c r="D191" s="175"/>
      <c r="E191" s="175"/>
      <c r="F191" s="175"/>
    </row>
    <row r="192" spans="1:6">
      <c r="A192" s="175">
        <v>2026</v>
      </c>
      <c r="B192" s="175" t="s">
        <v>109</v>
      </c>
      <c r="C192" s="175"/>
      <c r="D192" s="175"/>
      <c r="E192" s="175"/>
      <c r="F192" s="175"/>
    </row>
    <row r="193" spans="1:6">
      <c r="A193" s="175">
        <v>2032</v>
      </c>
      <c r="B193" s="175" t="s">
        <v>109</v>
      </c>
      <c r="C193" s="175"/>
      <c r="D193" s="175"/>
      <c r="E193" s="175"/>
      <c r="F193" s="175"/>
    </row>
    <row r="194" spans="1:6">
      <c r="A194" s="175">
        <v>2033</v>
      </c>
      <c r="B194" s="175" t="s">
        <v>109</v>
      </c>
      <c r="C194" s="175"/>
      <c r="D194" s="175"/>
      <c r="E194" s="175"/>
      <c r="F194" s="175"/>
    </row>
    <row r="195" spans="1:6">
      <c r="A195" s="175">
        <v>2034</v>
      </c>
      <c r="B195" s="175" t="s">
        <v>109</v>
      </c>
      <c r="C195" s="175"/>
      <c r="D195" s="175"/>
      <c r="E195" s="175"/>
      <c r="F195" s="175"/>
    </row>
    <row r="196" spans="1:6">
      <c r="A196" s="175">
        <v>2035</v>
      </c>
      <c r="B196" s="175" t="s">
        <v>109</v>
      </c>
      <c r="C196" s="175"/>
      <c r="D196" s="175"/>
      <c r="E196" s="175"/>
      <c r="F196" s="175"/>
    </row>
    <row r="197" spans="1:6">
      <c r="A197" s="175">
        <v>2036</v>
      </c>
      <c r="B197" s="175" t="s">
        <v>109</v>
      </c>
      <c r="C197" s="175"/>
      <c r="D197" s="175"/>
      <c r="E197" s="175"/>
      <c r="F197" s="175"/>
    </row>
    <row r="198" spans="1:6">
      <c r="A198" s="175">
        <v>2037</v>
      </c>
      <c r="B198" s="175" t="s">
        <v>109</v>
      </c>
      <c r="C198" s="175"/>
      <c r="D198" s="175"/>
      <c r="E198" s="175"/>
      <c r="F198" s="175"/>
    </row>
    <row r="199" spans="1:6">
      <c r="A199" s="175">
        <v>2038</v>
      </c>
      <c r="B199" s="175" t="s">
        <v>109</v>
      </c>
      <c r="C199" s="175"/>
      <c r="D199" s="175"/>
      <c r="E199" s="175"/>
      <c r="F199" s="175"/>
    </row>
    <row r="200" spans="1:6">
      <c r="A200" s="175">
        <v>2041</v>
      </c>
      <c r="B200" s="175" t="s">
        <v>109</v>
      </c>
      <c r="C200" s="175"/>
      <c r="D200" s="175"/>
      <c r="E200" s="175"/>
      <c r="F200" s="175"/>
    </row>
    <row r="201" spans="1:6">
      <c r="A201" s="175">
        <v>2043</v>
      </c>
      <c r="B201" s="175" t="s">
        <v>109</v>
      </c>
      <c r="C201" s="175"/>
      <c r="D201" s="175"/>
      <c r="E201" s="175"/>
      <c r="F201" s="175"/>
    </row>
    <row r="202" spans="1:6">
      <c r="A202" s="175">
        <v>2044</v>
      </c>
      <c r="B202" s="175" t="s">
        <v>109</v>
      </c>
      <c r="C202" s="175"/>
      <c r="D202" s="175"/>
      <c r="E202" s="175"/>
      <c r="F202" s="175"/>
    </row>
    <row r="203" spans="1:6">
      <c r="A203" s="175">
        <v>2045</v>
      </c>
      <c r="B203" s="175" t="s">
        <v>109</v>
      </c>
      <c r="C203" s="175"/>
      <c r="D203" s="175"/>
      <c r="E203" s="175"/>
      <c r="F203" s="175"/>
    </row>
    <row r="204" spans="1:6">
      <c r="A204" s="175">
        <v>2046</v>
      </c>
      <c r="B204" s="175" t="s">
        <v>109</v>
      </c>
      <c r="C204" s="175"/>
      <c r="D204" s="175"/>
      <c r="E204" s="175"/>
      <c r="F204" s="175"/>
    </row>
    <row r="205" spans="1:6">
      <c r="A205" s="175">
        <v>2047</v>
      </c>
      <c r="B205" s="175" t="s">
        <v>109</v>
      </c>
      <c r="C205" s="175"/>
      <c r="D205" s="175"/>
      <c r="E205" s="175"/>
      <c r="F205" s="175"/>
    </row>
    <row r="206" spans="1:6">
      <c r="A206" s="175">
        <v>2048</v>
      </c>
      <c r="B206" s="175" t="s">
        <v>109</v>
      </c>
      <c r="C206" s="175"/>
      <c r="D206" s="175"/>
      <c r="E206" s="175"/>
      <c r="F206" s="175"/>
    </row>
    <row r="207" spans="1:6">
      <c r="A207" s="175">
        <v>2051</v>
      </c>
      <c r="B207" s="175" t="s">
        <v>109</v>
      </c>
      <c r="C207" s="175"/>
      <c r="D207" s="175"/>
      <c r="E207" s="175"/>
      <c r="F207" s="175"/>
    </row>
    <row r="208" spans="1:6">
      <c r="A208" s="175">
        <v>2052</v>
      </c>
      <c r="B208" s="175" t="s">
        <v>109</v>
      </c>
      <c r="C208" s="175"/>
      <c r="D208" s="175"/>
      <c r="E208" s="175"/>
      <c r="F208" s="175"/>
    </row>
    <row r="209" spans="1:6">
      <c r="A209" s="175">
        <v>2053</v>
      </c>
      <c r="B209" s="175" t="s">
        <v>109</v>
      </c>
      <c r="C209" s="175"/>
      <c r="D209" s="175"/>
      <c r="E209" s="175"/>
      <c r="F209" s="175"/>
    </row>
    <row r="210" spans="1:6">
      <c r="A210" s="175">
        <v>2061</v>
      </c>
      <c r="B210" s="175" t="s">
        <v>109</v>
      </c>
      <c r="C210" s="175"/>
      <c r="D210" s="175"/>
      <c r="E210" s="175"/>
      <c r="F210" s="175"/>
    </row>
    <row r="211" spans="1:6">
      <c r="A211" s="175">
        <v>2062</v>
      </c>
      <c r="B211" s="175" t="s">
        <v>109</v>
      </c>
      <c r="C211" s="175"/>
      <c r="D211" s="175"/>
      <c r="E211" s="175"/>
      <c r="F211" s="175"/>
    </row>
    <row r="212" spans="1:6">
      <c r="A212" s="175">
        <v>2063</v>
      </c>
      <c r="B212" s="175" t="s">
        <v>109</v>
      </c>
      <c r="C212" s="175"/>
      <c r="D212" s="175"/>
      <c r="E212" s="175"/>
      <c r="F212" s="175"/>
    </row>
    <row r="213" spans="1:6">
      <c r="A213" s="175">
        <v>2064</v>
      </c>
      <c r="B213" s="175" t="s">
        <v>109</v>
      </c>
      <c r="C213" s="175"/>
      <c r="D213" s="175"/>
      <c r="E213" s="175"/>
      <c r="F213" s="175"/>
    </row>
    <row r="214" spans="1:6">
      <c r="A214" s="175">
        <v>2065</v>
      </c>
      <c r="B214" s="175" t="s">
        <v>109</v>
      </c>
      <c r="C214" s="175"/>
      <c r="D214" s="175"/>
      <c r="E214" s="175"/>
      <c r="F214" s="175"/>
    </row>
    <row r="215" spans="1:6">
      <c r="A215" s="175">
        <v>2066</v>
      </c>
      <c r="B215" s="175" t="s">
        <v>109</v>
      </c>
      <c r="C215" s="175"/>
      <c r="D215" s="175"/>
      <c r="E215" s="175"/>
      <c r="F215" s="175"/>
    </row>
    <row r="216" spans="1:6">
      <c r="A216" s="175">
        <v>2067</v>
      </c>
      <c r="B216" s="175" t="s">
        <v>109</v>
      </c>
      <c r="C216" s="175"/>
      <c r="D216" s="175"/>
      <c r="E216" s="175"/>
      <c r="F216" s="175"/>
    </row>
    <row r="217" spans="1:6">
      <c r="A217" s="175">
        <v>2068</v>
      </c>
      <c r="B217" s="175" t="s">
        <v>109</v>
      </c>
      <c r="C217" s="175"/>
      <c r="D217" s="175"/>
      <c r="E217" s="175"/>
      <c r="F217" s="175"/>
    </row>
    <row r="218" spans="1:6">
      <c r="A218" s="175">
        <v>2074</v>
      </c>
      <c r="B218" s="175" t="s">
        <v>109</v>
      </c>
      <c r="C218" s="175"/>
      <c r="D218" s="175"/>
      <c r="E218" s="175"/>
      <c r="F218" s="175"/>
    </row>
    <row r="219" spans="1:6">
      <c r="A219" s="175">
        <v>2075</v>
      </c>
      <c r="B219" s="175" t="s">
        <v>109</v>
      </c>
      <c r="C219" s="175"/>
      <c r="D219" s="175"/>
      <c r="E219" s="175"/>
      <c r="F219" s="175"/>
    </row>
    <row r="220" spans="1:6">
      <c r="A220" s="175">
        <v>2076</v>
      </c>
      <c r="B220" s="175" t="s">
        <v>109</v>
      </c>
      <c r="C220" s="175"/>
      <c r="D220" s="175"/>
      <c r="E220" s="175"/>
      <c r="F220" s="175"/>
    </row>
    <row r="221" spans="1:6">
      <c r="A221" s="175">
        <v>2077</v>
      </c>
      <c r="B221" s="175" t="s">
        <v>109</v>
      </c>
      <c r="C221" s="175"/>
      <c r="D221" s="175"/>
      <c r="E221" s="175"/>
      <c r="F221" s="175"/>
    </row>
    <row r="222" spans="1:6">
      <c r="A222" s="175">
        <v>2079</v>
      </c>
      <c r="B222" s="175" t="s">
        <v>109</v>
      </c>
      <c r="C222" s="175"/>
      <c r="D222" s="175"/>
      <c r="E222" s="175"/>
      <c r="F222" s="175"/>
    </row>
    <row r="223" spans="1:6">
      <c r="A223" s="175">
        <v>2081</v>
      </c>
      <c r="B223" s="175" t="s">
        <v>109</v>
      </c>
      <c r="C223" s="175"/>
      <c r="D223" s="175"/>
      <c r="E223" s="175"/>
      <c r="F223" s="175"/>
    </row>
    <row r="224" spans="1:6">
      <c r="A224" s="175">
        <v>2082</v>
      </c>
      <c r="B224" s="175" t="s">
        <v>109</v>
      </c>
      <c r="C224" s="175"/>
      <c r="D224" s="175"/>
      <c r="E224" s="175"/>
      <c r="F224" s="175"/>
    </row>
    <row r="225" spans="1:6">
      <c r="A225" s="175">
        <v>2083</v>
      </c>
      <c r="B225" s="175" t="s">
        <v>109</v>
      </c>
      <c r="C225" s="175"/>
      <c r="D225" s="175"/>
      <c r="E225" s="175"/>
      <c r="F225" s="175"/>
    </row>
    <row r="226" spans="1:6">
      <c r="A226" s="175">
        <v>2084</v>
      </c>
      <c r="B226" s="175" t="s">
        <v>109</v>
      </c>
      <c r="C226" s="175"/>
      <c r="D226" s="175"/>
      <c r="E226" s="175"/>
      <c r="F226" s="175"/>
    </row>
    <row r="227" spans="1:6">
      <c r="A227" s="175">
        <v>2085</v>
      </c>
      <c r="B227" s="175" t="s">
        <v>109</v>
      </c>
      <c r="C227" s="175"/>
      <c r="D227" s="175"/>
      <c r="E227" s="175"/>
      <c r="F227" s="175"/>
    </row>
    <row r="228" spans="1:6">
      <c r="A228" s="175">
        <v>2086</v>
      </c>
      <c r="B228" s="175" t="s">
        <v>109</v>
      </c>
      <c r="C228" s="175"/>
      <c r="D228" s="175"/>
      <c r="E228" s="175"/>
      <c r="F228" s="175"/>
    </row>
    <row r="229" spans="1:6">
      <c r="A229" s="175">
        <v>2087</v>
      </c>
      <c r="B229" s="175" t="s">
        <v>109</v>
      </c>
      <c r="C229" s="175"/>
      <c r="D229" s="175"/>
      <c r="E229" s="175"/>
      <c r="F229" s="175"/>
    </row>
    <row r="230" spans="1:6">
      <c r="A230" s="175">
        <v>2088</v>
      </c>
      <c r="B230" s="175" t="s">
        <v>109</v>
      </c>
      <c r="C230" s="175"/>
      <c r="D230" s="175"/>
      <c r="E230" s="175"/>
      <c r="F230" s="175"/>
    </row>
    <row r="231" spans="1:6">
      <c r="A231" s="175">
        <v>2089</v>
      </c>
      <c r="B231" s="175" t="s">
        <v>109</v>
      </c>
      <c r="C231" s="175"/>
      <c r="D231" s="175"/>
      <c r="E231" s="175"/>
      <c r="F231" s="175"/>
    </row>
    <row r="232" spans="1:6">
      <c r="A232" s="175">
        <v>2091</v>
      </c>
      <c r="B232" s="175" t="s">
        <v>109</v>
      </c>
      <c r="C232" s="175"/>
      <c r="D232" s="175"/>
      <c r="E232" s="175"/>
      <c r="F232" s="175"/>
    </row>
    <row r="233" spans="1:6">
      <c r="A233" s="175">
        <v>2092</v>
      </c>
      <c r="B233" s="175" t="s">
        <v>109</v>
      </c>
      <c r="C233" s="175"/>
      <c r="D233" s="175"/>
      <c r="E233" s="175"/>
      <c r="F233" s="175"/>
    </row>
    <row r="234" spans="1:6">
      <c r="A234" s="175">
        <v>2095</v>
      </c>
      <c r="B234" s="175" t="s">
        <v>109</v>
      </c>
      <c r="C234" s="175"/>
      <c r="D234" s="175"/>
      <c r="E234" s="175"/>
      <c r="F234" s="175"/>
    </row>
    <row r="235" spans="1:6">
      <c r="A235" s="175">
        <v>2096</v>
      </c>
      <c r="B235" s="175" t="s">
        <v>109</v>
      </c>
      <c r="C235" s="175"/>
      <c r="D235" s="175"/>
      <c r="E235" s="175"/>
      <c r="F235" s="175"/>
    </row>
    <row r="236" spans="1:6">
      <c r="A236" s="175">
        <v>2097</v>
      </c>
      <c r="B236" s="175" t="s">
        <v>109</v>
      </c>
      <c r="C236" s="175"/>
      <c r="D236" s="175"/>
      <c r="E236" s="175"/>
      <c r="F236" s="175"/>
    </row>
    <row r="237" spans="1:6">
      <c r="A237" s="175">
        <v>2098</v>
      </c>
      <c r="B237" s="175" t="s">
        <v>109</v>
      </c>
      <c r="C237" s="175"/>
      <c r="D237" s="175"/>
      <c r="E237" s="175"/>
      <c r="F237" s="175"/>
    </row>
    <row r="238" spans="1:6">
      <c r="A238" s="175">
        <v>2099</v>
      </c>
      <c r="B238" s="175" t="s">
        <v>109</v>
      </c>
      <c r="C238" s="175"/>
      <c r="D238" s="175"/>
      <c r="E238" s="175"/>
      <c r="F238" s="175"/>
    </row>
    <row r="239" spans="1:6">
      <c r="A239" s="175">
        <v>2111</v>
      </c>
      <c r="B239" s="175" t="s">
        <v>109</v>
      </c>
      <c r="C239" s="175"/>
      <c r="D239" s="175"/>
      <c r="E239" s="175"/>
      <c r="F239" s="175"/>
    </row>
    <row r="240" spans="1:6">
      <c r="A240" s="175">
        <v>2121</v>
      </c>
      <c r="B240" s="175" t="s">
        <v>109</v>
      </c>
      <c r="C240" s="175"/>
      <c r="D240" s="175"/>
      <c r="E240" s="175"/>
      <c r="F240" s="175"/>
    </row>
    <row r="241" spans="1:6">
      <c r="A241" s="175">
        <v>2131</v>
      </c>
      <c r="B241" s="175" t="s">
        <v>109</v>
      </c>
      <c r="C241" s="175"/>
      <c r="D241" s="175"/>
      <c r="E241" s="175"/>
      <c r="F241" s="175"/>
    </row>
    <row r="242" spans="1:6">
      <c r="A242" s="175">
        <v>2141</v>
      </c>
      <c r="B242" s="175" t="s">
        <v>109</v>
      </c>
      <c r="C242" s="175"/>
      <c r="D242" s="175"/>
      <c r="E242" s="175"/>
      <c r="F242" s="175"/>
    </row>
    <row r="243" spans="1:6">
      <c r="A243" s="175">
        <v>2211</v>
      </c>
      <c r="B243" s="175" t="s">
        <v>50</v>
      </c>
      <c r="C243" s="175"/>
      <c r="D243" s="175"/>
      <c r="E243" s="175"/>
      <c r="F243" s="175"/>
    </row>
    <row r="244" spans="1:6">
      <c r="A244" s="175">
        <v>2221</v>
      </c>
      <c r="B244" s="175" t="s">
        <v>50</v>
      </c>
      <c r="C244" s="175"/>
      <c r="D244" s="175"/>
      <c r="E244" s="175"/>
      <c r="F244" s="175"/>
    </row>
    <row r="245" spans="1:6">
      <c r="A245" s="175">
        <v>2231</v>
      </c>
      <c r="B245" s="175" t="s">
        <v>50</v>
      </c>
      <c r="C245" s="175"/>
      <c r="D245" s="175"/>
      <c r="E245" s="175"/>
      <c r="F245" s="175"/>
    </row>
    <row r="246" spans="1:6">
      <c r="A246" s="175">
        <v>2241</v>
      </c>
      <c r="B246" s="175" t="s">
        <v>50</v>
      </c>
      <c r="C246" s="175"/>
      <c r="D246" s="175"/>
      <c r="E246" s="175"/>
      <c r="F246" s="175"/>
    </row>
    <row r="247" spans="1:6">
      <c r="A247" s="175">
        <v>2251</v>
      </c>
      <c r="B247" s="175" t="s">
        <v>50</v>
      </c>
      <c r="C247" s="175"/>
      <c r="D247" s="175"/>
      <c r="E247" s="175"/>
      <c r="F247" s="175"/>
    </row>
    <row r="248" spans="1:6">
      <c r="A248" s="175">
        <v>2252</v>
      </c>
      <c r="B248" s="175" t="s">
        <v>50</v>
      </c>
      <c r="C248" s="175"/>
      <c r="D248" s="175"/>
      <c r="E248" s="175"/>
      <c r="F248" s="175"/>
    </row>
    <row r="249" spans="1:6">
      <c r="A249" s="175">
        <v>2253</v>
      </c>
      <c r="B249" s="175" t="s">
        <v>50</v>
      </c>
      <c r="C249" s="175"/>
      <c r="D249" s="175"/>
      <c r="E249" s="175"/>
      <c r="F249" s="175"/>
    </row>
    <row r="250" spans="1:6">
      <c r="A250" s="175">
        <v>2254</v>
      </c>
      <c r="B250" s="175" t="s">
        <v>50</v>
      </c>
      <c r="C250" s="175"/>
      <c r="D250" s="175"/>
      <c r="E250" s="175"/>
      <c r="F250" s="175"/>
    </row>
    <row r="251" spans="1:6">
      <c r="A251" s="175">
        <v>2257</v>
      </c>
      <c r="B251" s="175" t="s">
        <v>50</v>
      </c>
      <c r="C251" s="175"/>
      <c r="D251" s="175"/>
      <c r="E251" s="175"/>
      <c r="F251" s="175"/>
    </row>
    <row r="252" spans="1:6">
      <c r="A252" s="175">
        <v>2258</v>
      </c>
      <c r="B252" s="175" t="s">
        <v>50</v>
      </c>
      <c r="C252" s="175"/>
      <c r="D252" s="175"/>
      <c r="E252" s="175"/>
      <c r="F252" s="175"/>
    </row>
    <row r="253" spans="1:6">
      <c r="A253" s="175">
        <v>2259</v>
      </c>
      <c r="B253" s="175" t="s">
        <v>50</v>
      </c>
      <c r="C253" s="175"/>
      <c r="D253" s="175"/>
      <c r="E253" s="175"/>
      <c r="F253" s="175"/>
    </row>
    <row r="254" spans="1:6">
      <c r="A254" s="175">
        <v>2261</v>
      </c>
      <c r="B254" s="175" t="s">
        <v>50</v>
      </c>
      <c r="C254" s="175"/>
      <c r="D254" s="175"/>
      <c r="E254" s="175"/>
      <c r="F254" s="175"/>
    </row>
    <row r="255" spans="1:6">
      <c r="A255" s="175">
        <v>2262</v>
      </c>
      <c r="B255" s="175" t="s">
        <v>50</v>
      </c>
      <c r="C255" s="175"/>
      <c r="D255" s="175"/>
      <c r="E255" s="175"/>
      <c r="F255" s="175"/>
    </row>
    <row r="256" spans="1:6">
      <c r="A256" s="175">
        <v>2269</v>
      </c>
      <c r="B256" s="175" t="s">
        <v>50</v>
      </c>
      <c r="C256" s="175"/>
      <c r="D256" s="175"/>
      <c r="E256" s="175"/>
      <c r="F256" s="175"/>
    </row>
    <row r="257" spans="1:6">
      <c r="A257" s="175">
        <v>2271</v>
      </c>
      <c r="B257" s="175" t="s">
        <v>50</v>
      </c>
      <c r="C257" s="175"/>
      <c r="D257" s="175"/>
      <c r="E257" s="175"/>
      <c r="F257" s="175"/>
    </row>
    <row r="258" spans="1:6">
      <c r="A258" s="175">
        <v>2272</v>
      </c>
      <c r="B258" s="175" t="s">
        <v>50</v>
      </c>
      <c r="C258" s="175"/>
      <c r="D258" s="175"/>
      <c r="E258" s="175"/>
      <c r="F258" s="175"/>
    </row>
    <row r="259" spans="1:6">
      <c r="A259" s="175">
        <v>2273</v>
      </c>
      <c r="B259" s="175" t="s">
        <v>50</v>
      </c>
      <c r="C259" s="175"/>
      <c r="D259" s="175"/>
      <c r="E259" s="175"/>
      <c r="F259" s="175"/>
    </row>
    <row r="260" spans="1:6">
      <c r="A260" s="175">
        <v>2279</v>
      </c>
      <c r="B260" s="175" t="s">
        <v>50</v>
      </c>
      <c r="C260" s="175"/>
      <c r="D260" s="175"/>
      <c r="E260" s="175"/>
      <c r="F260" s="175"/>
    </row>
    <row r="261" spans="1:6">
      <c r="A261" s="175">
        <v>2281</v>
      </c>
      <c r="B261" s="175" t="s">
        <v>50</v>
      </c>
      <c r="C261" s="175"/>
      <c r="D261" s="175"/>
      <c r="E261" s="175"/>
      <c r="F261" s="175"/>
    </row>
    <row r="262" spans="1:6">
      <c r="A262" s="175">
        <v>2282</v>
      </c>
      <c r="B262" s="175" t="s">
        <v>50</v>
      </c>
      <c r="C262" s="175"/>
      <c r="D262" s="175"/>
      <c r="E262" s="175"/>
      <c r="F262" s="175"/>
    </row>
    <row r="263" spans="1:6">
      <c r="A263" s="175">
        <v>2283</v>
      </c>
      <c r="B263" s="175" t="s">
        <v>50</v>
      </c>
      <c r="C263" s="175"/>
      <c r="D263" s="175"/>
      <c r="E263" s="175"/>
      <c r="F263" s="175"/>
    </row>
    <row r="264" spans="1:6">
      <c r="A264" s="175">
        <v>2284</v>
      </c>
      <c r="B264" s="175" t="s">
        <v>50</v>
      </c>
      <c r="C264" s="175"/>
      <c r="D264" s="175"/>
      <c r="E264" s="175"/>
      <c r="F264" s="175"/>
    </row>
    <row r="265" spans="1:6">
      <c r="A265" s="175">
        <v>2291</v>
      </c>
      <c r="B265" s="175" t="s">
        <v>50</v>
      </c>
      <c r="C265" s="175"/>
      <c r="D265" s="175"/>
      <c r="E265" s="175"/>
      <c r="F265" s="175"/>
    </row>
    <row r="266" spans="1:6">
      <c r="A266" s="175">
        <v>2292</v>
      </c>
      <c r="B266" s="175" t="s">
        <v>50</v>
      </c>
      <c r="C266" s="175"/>
      <c r="D266" s="175"/>
      <c r="E266" s="175"/>
      <c r="F266" s="175"/>
    </row>
    <row r="267" spans="1:6">
      <c r="A267" s="175">
        <v>2293</v>
      </c>
      <c r="B267" s="175" t="s">
        <v>50</v>
      </c>
      <c r="C267" s="175"/>
      <c r="D267" s="175"/>
      <c r="E267" s="175"/>
      <c r="F267" s="175"/>
    </row>
    <row r="268" spans="1:6">
      <c r="A268" s="175">
        <v>2294</v>
      </c>
      <c r="B268" s="175" t="s">
        <v>50</v>
      </c>
      <c r="C268" s="175"/>
      <c r="D268" s="175"/>
      <c r="E268" s="175"/>
      <c r="F268" s="175"/>
    </row>
    <row r="269" spans="1:6">
      <c r="A269" s="175">
        <v>2295</v>
      </c>
      <c r="B269" s="175" t="s">
        <v>50</v>
      </c>
      <c r="C269" s="175"/>
      <c r="D269" s="175"/>
      <c r="E269" s="175"/>
      <c r="F269" s="175"/>
    </row>
    <row r="270" spans="1:6">
      <c r="A270" s="175">
        <v>2296</v>
      </c>
      <c r="B270" s="175" t="s">
        <v>50</v>
      </c>
      <c r="C270" s="175"/>
      <c r="D270" s="175"/>
      <c r="E270" s="175"/>
      <c r="F270" s="175"/>
    </row>
    <row r="271" spans="1:6">
      <c r="A271" s="175">
        <v>2297</v>
      </c>
      <c r="B271" s="175" t="s">
        <v>50</v>
      </c>
      <c r="C271" s="175"/>
      <c r="D271" s="175"/>
      <c r="E271" s="175"/>
      <c r="F271" s="175"/>
    </row>
    <row r="272" spans="1:6">
      <c r="A272" s="175">
        <v>2298</v>
      </c>
      <c r="B272" s="175" t="s">
        <v>50</v>
      </c>
      <c r="C272" s="175"/>
      <c r="D272" s="175"/>
      <c r="E272" s="175"/>
      <c r="F272" s="175"/>
    </row>
    <row r="273" spans="1:6">
      <c r="A273" s="175">
        <v>2299</v>
      </c>
      <c r="B273" s="175" t="s">
        <v>50</v>
      </c>
      <c r="C273" s="175"/>
      <c r="D273" s="175"/>
      <c r="E273" s="175"/>
      <c r="F273" s="175"/>
    </row>
    <row r="274" spans="1:6">
      <c r="A274" s="175">
        <v>2311</v>
      </c>
      <c r="B274" s="175" t="s">
        <v>50</v>
      </c>
      <c r="C274" s="175"/>
      <c r="D274" s="175"/>
      <c r="E274" s="175"/>
      <c r="F274" s="175"/>
    </row>
    <row r="275" spans="1:6">
      <c r="A275" s="175">
        <v>2321</v>
      </c>
      <c r="B275" s="175" t="s">
        <v>50</v>
      </c>
      <c r="C275" s="175"/>
      <c r="D275" s="175"/>
      <c r="E275" s="175"/>
      <c r="F275" s="175"/>
    </row>
    <row r="276" spans="1:6">
      <c r="A276" s="175">
        <v>2322</v>
      </c>
      <c r="B276" s="175" t="s">
        <v>50</v>
      </c>
      <c r="C276" s="175"/>
      <c r="D276" s="175"/>
      <c r="E276" s="175"/>
      <c r="F276" s="175"/>
    </row>
    <row r="277" spans="1:6">
      <c r="A277" s="175">
        <v>2323</v>
      </c>
      <c r="B277" s="175" t="s">
        <v>50</v>
      </c>
      <c r="C277" s="175"/>
      <c r="D277" s="175"/>
      <c r="E277" s="175"/>
      <c r="F277" s="175"/>
    </row>
    <row r="278" spans="1:6">
      <c r="A278" s="175">
        <v>2325</v>
      </c>
      <c r="B278" s="175" t="s">
        <v>50</v>
      </c>
      <c r="C278" s="175"/>
      <c r="D278" s="175"/>
      <c r="E278" s="175"/>
      <c r="F278" s="175"/>
    </row>
    <row r="279" spans="1:6">
      <c r="A279" s="175">
        <v>2326</v>
      </c>
      <c r="B279" s="175" t="s">
        <v>50</v>
      </c>
      <c r="C279" s="175"/>
      <c r="D279" s="175"/>
      <c r="E279" s="175"/>
      <c r="F279" s="175"/>
    </row>
    <row r="280" spans="1:6">
      <c r="A280" s="175">
        <v>2327</v>
      </c>
      <c r="B280" s="175" t="s">
        <v>50</v>
      </c>
      <c r="C280" s="175"/>
      <c r="D280" s="175"/>
      <c r="E280" s="175"/>
      <c r="F280" s="175"/>
    </row>
    <row r="281" spans="1:6">
      <c r="A281" s="175">
        <v>2328</v>
      </c>
      <c r="B281" s="175" t="s">
        <v>50</v>
      </c>
      <c r="C281" s="175"/>
      <c r="D281" s="175"/>
      <c r="E281" s="175"/>
      <c r="F281" s="175"/>
    </row>
    <row r="282" spans="1:6">
      <c r="A282" s="175">
        <v>2329</v>
      </c>
      <c r="B282" s="175" t="s">
        <v>50</v>
      </c>
      <c r="C282" s="175"/>
      <c r="D282" s="175"/>
      <c r="E282" s="175"/>
      <c r="F282" s="175"/>
    </row>
    <row r="283" spans="1:6">
      <c r="A283" s="175">
        <v>2331</v>
      </c>
      <c r="B283" s="175" t="s">
        <v>50</v>
      </c>
      <c r="C283" s="175"/>
      <c r="D283" s="175"/>
      <c r="E283" s="175"/>
      <c r="F283" s="175"/>
    </row>
    <row r="284" spans="1:6">
      <c r="A284" s="175">
        <v>2335</v>
      </c>
      <c r="B284" s="175" t="s">
        <v>50</v>
      </c>
      <c r="C284" s="175"/>
      <c r="D284" s="175"/>
      <c r="E284" s="175"/>
      <c r="F284" s="175"/>
    </row>
    <row r="285" spans="1:6">
      <c r="A285" s="175">
        <v>2337</v>
      </c>
      <c r="B285" s="175" t="s">
        <v>50</v>
      </c>
      <c r="C285" s="175"/>
      <c r="D285" s="175"/>
      <c r="E285" s="175"/>
      <c r="F285" s="175"/>
    </row>
    <row r="286" spans="1:6">
      <c r="A286" s="175">
        <v>2339</v>
      </c>
      <c r="B286" s="175" t="s">
        <v>50</v>
      </c>
      <c r="C286" s="175"/>
      <c r="D286" s="175"/>
      <c r="E286" s="175"/>
      <c r="F286" s="175"/>
    </row>
    <row r="287" spans="1:6">
      <c r="A287" s="175">
        <v>2341</v>
      </c>
      <c r="B287" s="175" t="s">
        <v>50</v>
      </c>
      <c r="C287" s="175"/>
      <c r="D287" s="175"/>
      <c r="E287" s="175"/>
      <c r="F287" s="175"/>
    </row>
    <row r="288" spans="1:6">
      <c r="A288" s="175">
        <v>2342</v>
      </c>
      <c r="B288" s="175" t="s">
        <v>50</v>
      </c>
      <c r="C288" s="175"/>
      <c r="D288" s="175"/>
      <c r="E288" s="175"/>
      <c r="F288" s="175"/>
    </row>
    <row r="289" spans="1:6">
      <c r="A289" s="175">
        <v>2345</v>
      </c>
      <c r="B289" s="175" t="s">
        <v>50</v>
      </c>
      <c r="C289" s="175"/>
      <c r="D289" s="175"/>
      <c r="E289" s="175"/>
      <c r="F289" s="175"/>
    </row>
    <row r="290" spans="1:6">
      <c r="A290" s="175">
        <v>2351</v>
      </c>
      <c r="B290" s="175" t="s">
        <v>50</v>
      </c>
      <c r="C290" s="175"/>
      <c r="D290" s="175"/>
      <c r="E290" s="175"/>
      <c r="F290" s="175"/>
    </row>
    <row r="291" spans="1:6">
      <c r="A291" s="175">
        <v>2352</v>
      </c>
      <c r="B291" s="175" t="s">
        <v>50</v>
      </c>
      <c r="C291" s="175"/>
      <c r="D291" s="175"/>
      <c r="E291" s="175"/>
      <c r="F291" s="175"/>
    </row>
    <row r="292" spans="1:6">
      <c r="A292" s="175">
        <v>2353</v>
      </c>
      <c r="B292" s="175" t="s">
        <v>50</v>
      </c>
      <c r="C292" s="175"/>
      <c r="D292" s="175"/>
      <c r="E292" s="175"/>
      <c r="F292" s="175"/>
    </row>
    <row r="293" spans="1:6">
      <c r="A293" s="175">
        <v>2361</v>
      </c>
      <c r="B293" s="175" t="s">
        <v>50</v>
      </c>
      <c r="C293" s="175"/>
      <c r="D293" s="175"/>
      <c r="E293" s="175"/>
      <c r="F293" s="175"/>
    </row>
    <row r="294" spans="1:6">
      <c r="A294" s="175">
        <v>2363</v>
      </c>
      <c r="B294" s="175" t="s">
        <v>50</v>
      </c>
      <c r="C294" s="175"/>
      <c r="D294" s="175"/>
      <c r="E294" s="175"/>
      <c r="F294" s="175"/>
    </row>
    <row r="295" spans="1:6">
      <c r="A295" s="175">
        <v>2369</v>
      </c>
      <c r="B295" s="175" t="s">
        <v>50</v>
      </c>
      <c r="C295" s="175"/>
      <c r="D295" s="175"/>
      <c r="E295" s="175"/>
      <c r="F295" s="175"/>
    </row>
    <row r="296" spans="1:6">
      <c r="A296" s="175">
        <v>2371</v>
      </c>
      <c r="B296" s="175" t="s">
        <v>50</v>
      </c>
      <c r="C296" s="175"/>
      <c r="D296" s="175"/>
      <c r="E296" s="175"/>
      <c r="F296" s="175"/>
    </row>
    <row r="297" spans="1:6">
      <c r="A297" s="175">
        <v>2381</v>
      </c>
      <c r="B297" s="175" t="s">
        <v>50</v>
      </c>
      <c r="C297" s="175"/>
      <c r="D297" s="175"/>
      <c r="E297" s="175"/>
      <c r="F297" s="175"/>
    </row>
    <row r="298" spans="1:6">
      <c r="A298" s="175">
        <v>2384</v>
      </c>
      <c r="B298" s="175" t="s">
        <v>50</v>
      </c>
      <c r="C298" s="175"/>
      <c r="D298" s="175"/>
      <c r="E298" s="175"/>
      <c r="F298" s="175"/>
    </row>
    <row r="299" spans="1:6">
      <c r="A299" s="175">
        <v>2385</v>
      </c>
      <c r="B299" s="175" t="s">
        <v>50</v>
      </c>
      <c r="C299" s="175"/>
      <c r="D299" s="175"/>
      <c r="E299" s="175"/>
      <c r="F299" s="175"/>
    </row>
    <row r="300" spans="1:6">
      <c r="A300" s="175">
        <v>2386</v>
      </c>
      <c r="B300" s="175" t="s">
        <v>50</v>
      </c>
      <c r="C300" s="175"/>
      <c r="D300" s="175"/>
      <c r="E300" s="175"/>
      <c r="F300" s="175"/>
    </row>
    <row r="301" spans="1:6">
      <c r="A301" s="175">
        <v>2387</v>
      </c>
      <c r="B301" s="175" t="s">
        <v>50</v>
      </c>
      <c r="C301" s="175"/>
      <c r="D301" s="175"/>
      <c r="E301" s="175"/>
      <c r="F301" s="175"/>
    </row>
    <row r="302" spans="1:6">
      <c r="A302" s="175">
        <v>2389</v>
      </c>
      <c r="B302" s="175" t="s">
        <v>50</v>
      </c>
      <c r="C302" s="175"/>
      <c r="D302" s="175"/>
      <c r="E302" s="175"/>
      <c r="F302" s="175"/>
    </row>
    <row r="303" spans="1:6">
      <c r="A303" s="175">
        <v>2391</v>
      </c>
      <c r="B303" s="175" t="s">
        <v>50</v>
      </c>
      <c r="C303" s="175"/>
      <c r="D303" s="175"/>
      <c r="E303" s="175"/>
      <c r="F303" s="175"/>
    </row>
    <row r="304" spans="1:6">
      <c r="A304" s="175">
        <v>2392</v>
      </c>
      <c r="B304" s="175" t="s">
        <v>50</v>
      </c>
      <c r="C304" s="175"/>
      <c r="D304" s="175"/>
      <c r="E304" s="175"/>
      <c r="F304" s="175"/>
    </row>
    <row r="305" spans="1:6">
      <c r="A305" s="175">
        <v>2393</v>
      </c>
      <c r="B305" s="175" t="s">
        <v>50</v>
      </c>
      <c r="C305" s="175"/>
      <c r="D305" s="175"/>
      <c r="E305" s="175"/>
      <c r="F305" s="175"/>
    </row>
    <row r="306" spans="1:6">
      <c r="A306" s="175">
        <v>2394</v>
      </c>
      <c r="B306" s="175" t="s">
        <v>50</v>
      </c>
      <c r="C306" s="175"/>
      <c r="D306" s="175"/>
      <c r="E306" s="175"/>
      <c r="F306" s="175"/>
    </row>
    <row r="307" spans="1:6">
      <c r="A307" s="175">
        <v>2395</v>
      </c>
      <c r="B307" s="175" t="s">
        <v>50</v>
      </c>
      <c r="C307" s="175"/>
      <c r="D307" s="175"/>
      <c r="E307" s="175"/>
      <c r="F307" s="175"/>
    </row>
    <row r="308" spans="1:6">
      <c r="A308" s="175">
        <v>2396</v>
      </c>
      <c r="B308" s="175" t="s">
        <v>50</v>
      </c>
      <c r="C308" s="175"/>
      <c r="D308" s="175"/>
      <c r="E308" s="175"/>
      <c r="F308" s="175"/>
    </row>
    <row r="309" spans="1:6">
      <c r="A309" s="175">
        <v>2397</v>
      </c>
      <c r="B309" s="175" t="s">
        <v>50</v>
      </c>
      <c r="C309" s="175"/>
      <c r="D309" s="175"/>
      <c r="E309" s="175"/>
      <c r="F309" s="175"/>
    </row>
    <row r="310" spans="1:6">
      <c r="A310" s="175">
        <v>2399</v>
      </c>
      <c r="B310" s="175" t="s">
        <v>50</v>
      </c>
      <c r="C310" s="175"/>
      <c r="D310" s="175"/>
      <c r="E310" s="175"/>
      <c r="F310" s="175"/>
    </row>
    <row r="311" spans="1:6">
      <c r="A311" s="175">
        <v>2411</v>
      </c>
      <c r="B311" s="175" t="s">
        <v>50</v>
      </c>
      <c r="C311" s="175"/>
      <c r="D311" s="175"/>
      <c r="E311" s="175"/>
      <c r="F311" s="175"/>
    </row>
    <row r="312" spans="1:6">
      <c r="A312" s="175">
        <v>2421</v>
      </c>
      <c r="B312" s="175" t="s">
        <v>50</v>
      </c>
      <c r="C312" s="175"/>
      <c r="D312" s="175"/>
      <c r="E312" s="175"/>
      <c r="F312" s="175"/>
    </row>
    <row r="313" spans="1:6">
      <c r="A313" s="175">
        <v>2426</v>
      </c>
      <c r="B313" s="175" t="s">
        <v>50</v>
      </c>
      <c r="C313" s="175"/>
      <c r="D313" s="175"/>
      <c r="E313" s="175"/>
      <c r="F313" s="175"/>
    </row>
    <row r="314" spans="1:6">
      <c r="A314" s="175">
        <v>2429</v>
      </c>
      <c r="B314" s="175" t="s">
        <v>50</v>
      </c>
      <c r="C314" s="175"/>
      <c r="D314" s="175"/>
      <c r="E314" s="175"/>
      <c r="F314" s="175"/>
    </row>
    <row r="315" spans="1:6">
      <c r="A315" s="175">
        <v>2431</v>
      </c>
      <c r="B315" s="175" t="s">
        <v>50</v>
      </c>
      <c r="C315" s="175"/>
      <c r="D315" s="175"/>
      <c r="E315" s="175"/>
      <c r="F315" s="175"/>
    </row>
    <row r="316" spans="1:6">
      <c r="A316" s="175">
        <v>2434</v>
      </c>
      <c r="B316" s="175" t="s">
        <v>50</v>
      </c>
      <c r="C316" s="175"/>
      <c r="D316" s="175"/>
      <c r="E316" s="175"/>
      <c r="F316" s="175"/>
    </row>
    <row r="317" spans="1:6">
      <c r="A317" s="175">
        <v>2435</v>
      </c>
      <c r="B317" s="175" t="s">
        <v>50</v>
      </c>
      <c r="C317" s="175"/>
      <c r="D317" s="175"/>
      <c r="E317" s="175"/>
      <c r="F317" s="175"/>
    </row>
    <row r="318" spans="1:6">
      <c r="A318" s="175">
        <v>2436</v>
      </c>
      <c r="B318" s="175" t="s">
        <v>50</v>
      </c>
      <c r="C318" s="175"/>
      <c r="D318" s="175"/>
      <c r="E318" s="175"/>
      <c r="F318" s="175"/>
    </row>
    <row r="319" spans="1:6">
      <c r="A319" s="175">
        <v>2439</v>
      </c>
      <c r="B319" s="175" t="s">
        <v>50</v>
      </c>
      <c r="C319" s="175"/>
      <c r="D319" s="175"/>
      <c r="E319" s="175"/>
      <c r="F319" s="175"/>
    </row>
    <row r="320" spans="1:6">
      <c r="A320" s="175">
        <v>2441</v>
      </c>
      <c r="B320" s="175" t="s">
        <v>50</v>
      </c>
      <c r="C320" s="175"/>
      <c r="D320" s="175"/>
      <c r="E320" s="175"/>
      <c r="F320" s="175"/>
    </row>
    <row r="321" spans="1:6">
      <c r="A321" s="175">
        <v>2448</v>
      </c>
      <c r="B321" s="175" t="s">
        <v>50</v>
      </c>
      <c r="C321" s="175"/>
      <c r="D321" s="175"/>
      <c r="E321" s="175"/>
      <c r="F321" s="175"/>
    </row>
    <row r="322" spans="1:6">
      <c r="A322" s="175">
        <v>2449</v>
      </c>
      <c r="B322" s="175" t="s">
        <v>50</v>
      </c>
      <c r="C322" s="175"/>
      <c r="D322" s="175"/>
      <c r="E322" s="175"/>
      <c r="F322" s="175"/>
    </row>
    <row r="323" spans="1:6">
      <c r="A323" s="175">
        <v>2451</v>
      </c>
      <c r="B323" s="175" t="s">
        <v>50</v>
      </c>
      <c r="C323" s="175"/>
      <c r="D323" s="175"/>
      <c r="E323" s="175"/>
      <c r="F323" s="175"/>
    </row>
    <row r="324" spans="1:6">
      <c r="A324" s="175">
        <v>2452</v>
      </c>
      <c r="B324" s="175" t="s">
        <v>50</v>
      </c>
      <c r="C324" s="175"/>
      <c r="D324" s="175"/>
      <c r="E324" s="175"/>
      <c r="F324" s="175"/>
    </row>
    <row r="325" spans="1:6">
      <c r="A325" s="175">
        <v>2491</v>
      </c>
      <c r="B325" s="175" t="s">
        <v>50</v>
      </c>
      <c r="C325" s="175"/>
      <c r="D325" s="175"/>
      <c r="E325" s="175"/>
      <c r="F325" s="175"/>
    </row>
    <row r="326" spans="1:6">
      <c r="A326" s="175">
        <v>2492</v>
      </c>
      <c r="B326" s="175" t="s">
        <v>50</v>
      </c>
      <c r="C326" s="175"/>
      <c r="D326" s="175"/>
      <c r="E326" s="175"/>
      <c r="F326" s="175"/>
    </row>
    <row r="327" spans="1:6">
      <c r="A327" s="175">
        <v>2493</v>
      </c>
      <c r="B327" s="175" t="s">
        <v>50</v>
      </c>
      <c r="C327" s="175"/>
      <c r="D327" s="175"/>
      <c r="E327" s="175"/>
      <c r="F327" s="175"/>
    </row>
    <row r="328" spans="1:6">
      <c r="A328" s="175">
        <v>2499</v>
      </c>
      <c r="B328" s="175" t="s">
        <v>50</v>
      </c>
      <c r="C328" s="175"/>
      <c r="D328" s="175"/>
      <c r="E328" s="175"/>
      <c r="F328" s="175"/>
    </row>
    <row r="329" spans="1:6">
      <c r="A329" s="175">
        <v>2511</v>
      </c>
      <c r="B329" s="175" t="s">
        <v>50</v>
      </c>
      <c r="C329" s="175"/>
      <c r="D329" s="175"/>
      <c r="E329" s="175"/>
      <c r="F329" s="175"/>
    </row>
    <row r="330" spans="1:6">
      <c r="A330" s="175">
        <v>2512</v>
      </c>
      <c r="B330" s="175" t="s">
        <v>50</v>
      </c>
      <c r="C330" s="175"/>
      <c r="D330" s="175"/>
      <c r="E330" s="175"/>
      <c r="F330" s="175"/>
    </row>
    <row r="331" spans="1:6">
      <c r="A331" s="175">
        <v>2514</v>
      </c>
      <c r="B331" s="175" t="s">
        <v>50</v>
      </c>
      <c r="C331" s="175"/>
      <c r="D331" s="175"/>
      <c r="E331" s="175"/>
      <c r="F331" s="175"/>
    </row>
    <row r="332" spans="1:6">
      <c r="A332" s="175">
        <v>2515</v>
      </c>
      <c r="B332" s="175" t="s">
        <v>50</v>
      </c>
      <c r="C332" s="175"/>
      <c r="D332" s="175"/>
      <c r="E332" s="175"/>
      <c r="F332" s="175"/>
    </row>
    <row r="333" spans="1:6">
      <c r="A333" s="175">
        <v>2517</v>
      </c>
      <c r="B333" s="175" t="s">
        <v>50</v>
      </c>
      <c r="C333" s="175"/>
      <c r="D333" s="175"/>
      <c r="E333" s="175"/>
      <c r="F333" s="175"/>
    </row>
    <row r="334" spans="1:6">
      <c r="A334" s="175">
        <v>2519</v>
      </c>
      <c r="B334" s="175" t="s">
        <v>50</v>
      </c>
      <c r="C334" s="175"/>
      <c r="D334" s="175"/>
      <c r="E334" s="175"/>
      <c r="F334" s="175"/>
    </row>
    <row r="335" spans="1:6">
      <c r="A335" s="175">
        <v>2521</v>
      </c>
      <c r="B335" s="175" t="s">
        <v>50</v>
      </c>
      <c r="C335" s="175"/>
      <c r="D335" s="175"/>
      <c r="E335" s="175"/>
      <c r="F335" s="175"/>
    </row>
    <row r="336" spans="1:6">
      <c r="A336" s="175">
        <v>2522</v>
      </c>
      <c r="B336" s="175" t="s">
        <v>50</v>
      </c>
      <c r="C336" s="175"/>
      <c r="D336" s="175"/>
      <c r="E336" s="175"/>
      <c r="F336" s="175"/>
    </row>
    <row r="337" spans="1:6">
      <c r="A337" s="175">
        <v>2531</v>
      </c>
      <c r="B337" s="175" t="s">
        <v>50</v>
      </c>
      <c r="C337" s="175"/>
      <c r="D337" s="175"/>
      <c r="E337" s="175"/>
      <c r="F337" s="175"/>
    </row>
    <row r="338" spans="1:6">
      <c r="A338" s="175">
        <v>2541</v>
      </c>
      <c r="B338" s="175" t="s">
        <v>50</v>
      </c>
      <c r="C338" s="175"/>
      <c r="D338" s="175"/>
      <c r="E338" s="175"/>
      <c r="F338" s="175"/>
    </row>
    <row r="339" spans="1:6">
      <c r="A339" s="175">
        <v>2542</v>
      </c>
      <c r="B339" s="175" t="s">
        <v>50</v>
      </c>
      <c r="C339" s="175"/>
      <c r="D339" s="175"/>
      <c r="E339" s="175"/>
      <c r="F339" s="175"/>
    </row>
    <row r="340" spans="1:6">
      <c r="A340" s="175">
        <v>2591</v>
      </c>
      <c r="B340" s="175" t="s">
        <v>50</v>
      </c>
      <c r="C340" s="175"/>
      <c r="D340" s="175"/>
      <c r="E340" s="175"/>
      <c r="F340" s="175"/>
    </row>
    <row r="341" spans="1:6">
      <c r="A341" s="175">
        <v>2599</v>
      </c>
      <c r="B341" s="175" t="s">
        <v>50</v>
      </c>
      <c r="C341" s="175"/>
      <c r="D341" s="175"/>
      <c r="E341" s="175"/>
      <c r="F341" s="175"/>
    </row>
    <row r="342" spans="1:6">
      <c r="A342" s="175">
        <v>2611</v>
      </c>
      <c r="B342" s="175" t="s">
        <v>50</v>
      </c>
      <c r="C342" s="175"/>
      <c r="D342" s="175"/>
      <c r="E342" s="175"/>
      <c r="F342" s="175"/>
    </row>
    <row r="343" spans="1:6">
      <c r="A343" s="175">
        <v>2621</v>
      </c>
      <c r="B343" s="175" t="s">
        <v>50</v>
      </c>
      <c r="C343" s="175"/>
      <c r="D343" s="175"/>
      <c r="E343" s="175"/>
      <c r="F343" s="175"/>
    </row>
    <row r="344" spans="1:6">
      <c r="A344" s="175">
        <v>2631</v>
      </c>
      <c r="B344" s="175" t="s">
        <v>50</v>
      </c>
      <c r="C344" s="175"/>
      <c r="D344" s="175"/>
      <c r="E344" s="175"/>
      <c r="F344" s="175"/>
    </row>
    <row r="345" spans="1:6">
      <c r="A345" s="175">
        <v>2641</v>
      </c>
      <c r="B345" s="175" t="s">
        <v>50</v>
      </c>
      <c r="C345" s="175"/>
      <c r="D345" s="175"/>
      <c r="E345" s="175"/>
      <c r="F345" s="175"/>
    </row>
    <row r="346" spans="1:6">
      <c r="A346" s="175">
        <v>2642</v>
      </c>
      <c r="B346" s="175" t="s">
        <v>50</v>
      </c>
      <c r="C346" s="175"/>
      <c r="D346" s="175"/>
      <c r="E346" s="175"/>
      <c r="F346" s="175"/>
    </row>
    <row r="347" spans="1:6">
      <c r="A347" s="175">
        <v>2643</v>
      </c>
      <c r="B347" s="175" t="s">
        <v>50</v>
      </c>
      <c r="C347" s="175"/>
      <c r="D347" s="175"/>
      <c r="E347" s="175"/>
      <c r="F347" s="175"/>
    </row>
    <row r="348" spans="1:6">
      <c r="A348" s="175">
        <v>2645</v>
      </c>
      <c r="B348" s="175" t="s">
        <v>50</v>
      </c>
      <c r="C348" s="175"/>
      <c r="D348" s="175"/>
      <c r="E348" s="175"/>
      <c r="F348" s="175"/>
    </row>
    <row r="349" spans="1:6">
      <c r="A349" s="175">
        <v>2646</v>
      </c>
      <c r="B349" s="175" t="s">
        <v>50</v>
      </c>
      <c r="C349" s="175"/>
      <c r="D349" s="175"/>
      <c r="E349" s="175"/>
      <c r="F349" s="175"/>
    </row>
    <row r="350" spans="1:6">
      <c r="A350" s="175">
        <v>2647</v>
      </c>
      <c r="B350" s="175" t="s">
        <v>50</v>
      </c>
      <c r="C350" s="175"/>
      <c r="D350" s="175"/>
      <c r="E350" s="175"/>
      <c r="F350" s="175"/>
    </row>
    <row r="351" spans="1:6">
      <c r="A351" s="175">
        <v>2648</v>
      </c>
      <c r="B351" s="175" t="s">
        <v>50</v>
      </c>
      <c r="C351" s="175"/>
      <c r="D351" s="175"/>
      <c r="E351" s="175"/>
      <c r="F351" s="175"/>
    </row>
    <row r="352" spans="1:6">
      <c r="A352" s="175">
        <v>2649</v>
      </c>
      <c r="B352" s="175" t="s">
        <v>50</v>
      </c>
      <c r="C352" s="175"/>
      <c r="D352" s="175"/>
      <c r="E352" s="175"/>
      <c r="F352" s="175"/>
    </row>
    <row r="353" spans="1:6">
      <c r="A353" s="175">
        <v>2651</v>
      </c>
      <c r="B353" s="175" t="s">
        <v>50</v>
      </c>
      <c r="C353" s="175"/>
      <c r="D353" s="175"/>
      <c r="E353" s="175"/>
      <c r="F353" s="175"/>
    </row>
    <row r="354" spans="1:6">
      <c r="A354" s="175">
        <v>2652</v>
      </c>
      <c r="B354" s="175" t="s">
        <v>50</v>
      </c>
      <c r="C354" s="175"/>
      <c r="D354" s="175"/>
      <c r="E354" s="175"/>
      <c r="F354" s="175"/>
    </row>
    <row r="355" spans="1:6">
      <c r="A355" s="175">
        <v>2653</v>
      </c>
      <c r="B355" s="175" t="s">
        <v>50</v>
      </c>
      <c r="C355" s="175"/>
      <c r="D355" s="175"/>
      <c r="E355" s="175"/>
      <c r="F355" s="175"/>
    </row>
    <row r="356" spans="1:6">
      <c r="A356" s="175">
        <v>2654</v>
      </c>
      <c r="B356" s="175" t="s">
        <v>50</v>
      </c>
      <c r="C356" s="175"/>
      <c r="D356" s="175"/>
      <c r="E356" s="175"/>
      <c r="F356" s="175"/>
    </row>
    <row r="357" spans="1:6">
      <c r="A357" s="175">
        <v>2655</v>
      </c>
      <c r="B357" s="175" t="s">
        <v>50</v>
      </c>
      <c r="C357" s="175"/>
      <c r="D357" s="175"/>
      <c r="E357" s="175"/>
      <c r="F357" s="175"/>
    </row>
    <row r="358" spans="1:6">
      <c r="A358" s="175">
        <v>2656</v>
      </c>
      <c r="B358" s="175" t="s">
        <v>50</v>
      </c>
      <c r="C358" s="175"/>
      <c r="D358" s="175"/>
      <c r="E358" s="175"/>
      <c r="F358" s="175"/>
    </row>
    <row r="359" spans="1:6">
      <c r="A359" s="175">
        <v>2657</v>
      </c>
      <c r="B359" s="175" t="s">
        <v>50</v>
      </c>
      <c r="C359" s="175"/>
      <c r="D359" s="175"/>
      <c r="E359" s="175"/>
      <c r="F359" s="175"/>
    </row>
    <row r="360" spans="1:6">
      <c r="A360" s="175">
        <v>2661</v>
      </c>
      <c r="B360" s="175" t="s">
        <v>50</v>
      </c>
      <c r="C360" s="175"/>
      <c r="D360" s="175"/>
      <c r="E360" s="175"/>
      <c r="F360" s="175"/>
    </row>
    <row r="361" spans="1:6">
      <c r="A361" s="175">
        <v>2671</v>
      </c>
      <c r="B361" s="175" t="s">
        <v>50</v>
      </c>
      <c r="C361" s="175"/>
      <c r="D361" s="175"/>
      <c r="E361" s="175"/>
      <c r="F361" s="175"/>
    </row>
    <row r="362" spans="1:6">
      <c r="A362" s="175">
        <v>2672</v>
      </c>
      <c r="B362" s="175" t="s">
        <v>50</v>
      </c>
      <c r="C362" s="175"/>
      <c r="D362" s="175"/>
      <c r="E362" s="175"/>
      <c r="F362" s="175"/>
    </row>
    <row r="363" spans="1:6">
      <c r="A363" s="175">
        <v>2673</v>
      </c>
      <c r="B363" s="175" t="s">
        <v>50</v>
      </c>
      <c r="C363" s="175"/>
      <c r="D363" s="175"/>
      <c r="E363" s="175"/>
      <c r="F363" s="175"/>
    </row>
    <row r="364" spans="1:6">
      <c r="A364" s="175">
        <v>2674</v>
      </c>
      <c r="B364" s="175" t="s">
        <v>50</v>
      </c>
      <c r="C364" s="175"/>
      <c r="D364" s="175"/>
      <c r="E364" s="175"/>
      <c r="F364" s="175"/>
    </row>
    <row r="365" spans="1:6">
      <c r="A365" s="175">
        <v>2675</v>
      </c>
      <c r="B365" s="175" t="s">
        <v>50</v>
      </c>
      <c r="C365" s="175"/>
      <c r="D365" s="175"/>
      <c r="E365" s="175"/>
      <c r="F365" s="175"/>
    </row>
    <row r="366" spans="1:6">
      <c r="A366" s="175">
        <v>2676</v>
      </c>
      <c r="B366" s="175" t="s">
        <v>50</v>
      </c>
      <c r="C366" s="175"/>
      <c r="D366" s="175"/>
      <c r="E366" s="175"/>
      <c r="F366" s="175"/>
    </row>
    <row r="367" spans="1:6">
      <c r="A367" s="175">
        <v>2677</v>
      </c>
      <c r="B367" s="175" t="s">
        <v>50</v>
      </c>
      <c r="C367" s="175"/>
      <c r="D367" s="175"/>
      <c r="E367" s="175"/>
      <c r="F367" s="175"/>
    </row>
    <row r="368" spans="1:6">
      <c r="A368" s="175">
        <v>2678</v>
      </c>
      <c r="B368" s="175" t="s">
        <v>50</v>
      </c>
      <c r="C368" s="175"/>
      <c r="D368" s="175"/>
      <c r="E368" s="175"/>
      <c r="F368" s="175"/>
    </row>
    <row r="369" spans="1:6">
      <c r="A369" s="175">
        <v>2679</v>
      </c>
      <c r="B369" s="175" t="s">
        <v>50</v>
      </c>
      <c r="C369" s="175"/>
      <c r="D369" s="175"/>
      <c r="E369" s="175"/>
      <c r="F369" s="175"/>
    </row>
    <row r="370" spans="1:6">
      <c r="A370" s="175">
        <v>2711</v>
      </c>
      <c r="B370" s="175" t="s">
        <v>50</v>
      </c>
      <c r="C370" s="175"/>
      <c r="D370" s="175"/>
      <c r="E370" s="175"/>
      <c r="F370" s="175"/>
    </row>
    <row r="371" spans="1:6">
      <c r="A371" s="175">
        <v>2721</v>
      </c>
      <c r="B371" s="175" t="s">
        <v>50</v>
      </c>
      <c r="C371" s="175"/>
      <c r="D371" s="175"/>
      <c r="E371" s="175"/>
      <c r="F371" s="175"/>
    </row>
    <row r="372" spans="1:6">
      <c r="A372" s="175">
        <v>2731</v>
      </c>
      <c r="B372" s="175" t="s">
        <v>50</v>
      </c>
      <c r="C372" s="175"/>
      <c r="D372" s="175"/>
      <c r="E372" s="175"/>
      <c r="F372" s="175"/>
    </row>
    <row r="373" spans="1:6">
      <c r="A373" s="175">
        <v>2732</v>
      </c>
      <c r="B373" s="175" t="s">
        <v>50</v>
      </c>
      <c r="C373" s="175"/>
      <c r="D373" s="175"/>
      <c r="E373" s="175"/>
      <c r="F373" s="175"/>
    </row>
    <row r="374" spans="1:6">
      <c r="A374" s="175">
        <v>2741</v>
      </c>
      <c r="B374" s="175" t="s">
        <v>50</v>
      </c>
      <c r="C374" s="175"/>
      <c r="D374" s="175"/>
      <c r="E374" s="175"/>
      <c r="F374" s="175"/>
    </row>
    <row r="375" spans="1:6">
      <c r="A375" s="175">
        <v>2751</v>
      </c>
      <c r="B375" s="175" t="s">
        <v>50</v>
      </c>
      <c r="C375" s="175"/>
      <c r="D375" s="175"/>
      <c r="E375" s="175"/>
      <c r="F375" s="175"/>
    </row>
    <row r="376" spans="1:6">
      <c r="A376" s="175">
        <v>2752</v>
      </c>
      <c r="B376" s="175" t="s">
        <v>50</v>
      </c>
      <c r="C376" s="175"/>
      <c r="D376" s="175"/>
      <c r="E376" s="175"/>
      <c r="F376" s="175"/>
    </row>
    <row r="377" spans="1:6">
      <c r="A377" s="175">
        <v>2753</v>
      </c>
      <c r="B377" s="175" t="s">
        <v>50</v>
      </c>
      <c r="C377" s="175"/>
      <c r="D377" s="175"/>
      <c r="E377" s="175"/>
      <c r="F377" s="175"/>
    </row>
    <row r="378" spans="1:6">
      <c r="A378" s="175">
        <v>2754</v>
      </c>
      <c r="B378" s="175" t="s">
        <v>50</v>
      </c>
      <c r="C378" s="175"/>
      <c r="D378" s="175"/>
      <c r="E378" s="175"/>
      <c r="F378" s="175"/>
    </row>
    <row r="379" spans="1:6">
      <c r="A379" s="175">
        <v>2759</v>
      </c>
      <c r="B379" s="175" t="s">
        <v>50</v>
      </c>
      <c r="C379" s="175"/>
      <c r="D379" s="175"/>
      <c r="E379" s="175"/>
      <c r="F379" s="175"/>
    </row>
    <row r="380" spans="1:6">
      <c r="A380" s="175">
        <v>2761</v>
      </c>
      <c r="B380" s="175" t="s">
        <v>50</v>
      </c>
      <c r="C380" s="175"/>
      <c r="D380" s="175"/>
      <c r="E380" s="175"/>
      <c r="F380" s="175"/>
    </row>
    <row r="381" spans="1:6">
      <c r="A381" s="175">
        <v>2771</v>
      </c>
      <c r="B381" s="175" t="s">
        <v>50</v>
      </c>
      <c r="C381" s="175"/>
      <c r="D381" s="175"/>
      <c r="E381" s="175"/>
      <c r="F381" s="175"/>
    </row>
    <row r="382" spans="1:6">
      <c r="A382" s="175">
        <v>2782</v>
      </c>
      <c r="B382" s="175" t="s">
        <v>50</v>
      </c>
      <c r="C382" s="175"/>
      <c r="D382" s="175"/>
      <c r="E382" s="175"/>
      <c r="F382" s="175"/>
    </row>
    <row r="383" spans="1:6">
      <c r="A383" s="175">
        <v>2789</v>
      </c>
      <c r="B383" s="175" t="s">
        <v>50</v>
      </c>
      <c r="C383" s="175"/>
      <c r="D383" s="175"/>
      <c r="E383" s="175"/>
      <c r="F383" s="175"/>
    </row>
    <row r="384" spans="1:6">
      <c r="A384" s="175">
        <v>2791</v>
      </c>
      <c r="B384" s="175" t="s">
        <v>50</v>
      </c>
      <c r="C384" s="175"/>
      <c r="D384" s="175"/>
      <c r="E384" s="175"/>
      <c r="F384" s="175"/>
    </row>
    <row r="385" spans="1:6">
      <c r="A385" s="175">
        <v>2793</v>
      </c>
      <c r="B385" s="175" t="s">
        <v>50</v>
      </c>
      <c r="C385" s="175"/>
      <c r="D385" s="175"/>
      <c r="E385" s="175"/>
      <c r="F385" s="175"/>
    </row>
    <row r="386" spans="1:6">
      <c r="A386" s="175">
        <v>2794</v>
      </c>
      <c r="B386" s="175" t="s">
        <v>50</v>
      </c>
      <c r="C386" s="175"/>
      <c r="D386" s="175"/>
      <c r="E386" s="175"/>
      <c r="F386" s="175"/>
    </row>
    <row r="387" spans="1:6">
      <c r="A387" s="175">
        <v>2795</v>
      </c>
      <c r="B387" s="175" t="s">
        <v>50</v>
      </c>
      <c r="C387" s="175"/>
      <c r="D387" s="175"/>
      <c r="E387" s="175"/>
      <c r="F387" s="175"/>
    </row>
    <row r="388" spans="1:6">
      <c r="A388" s="175">
        <v>2796</v>
      </c>
      <c r="B388" s="175" t="s">
        <v>50</v>
      </c>
      <c r="C388" s="175"/>
      <c r="D388" s="175"/>
      <c r="E388" s="175"/>
      <c r="F388" s="175"/>
    </row>
    <row r="389" spans="1:6">
      <c r="A389" s="175">
        <v>2799</v>
      </c>
      <c r="B389" s="175" t="s">
        <v>50</v>
      </c>
      <c r="C389" s="175"/>
      <c r="D389" s="175"/>
      <c r="E389" s="175"/>
      <c r="F389" s="175"/>
    </row>
    <row r="390" spans="1:6">
      <c r="A390" s="175">
        <v>2812</v>
      </c>
      <c r="B390" s="175" t="s">
        <v>50</v>
      </c>
      <c r="C390" s="175"/>
      <c r="D390" s="175"/>
      <c r="E390" s="175"/>
      <c r="F390" s="175"/>
    </row>
    <row r="391" spans="1:6">
      <c r="A391" s="175">
        <v>2813</v>
      </c>
      <c r="B391" s="175" t="s">
        <v>50</v>
      </c>
      <c r="C391" s="175"/>
      <c r="D391" s="175"/>
      <c r="E391" s="175"/>
      <c r="F391" s="175"/>
    </row>
    <row r="392" spans="1:6">
      <c r="A392" s="175">
        <v>2816</v>
      </c>
      <c r="B392" s="175" t="s">
        <v>50</v>
      </c>
      <c r="C392" s="175"/>
      <c r="D392" s="175"/>
      <c r="E392" s="175"/>
      <c r="F392" s="175"/>
    </row>
    <row r="393" spans="1:6">
      <c r="A393" s="175">
        <v>2819</v>
      </c>
      <c r="B393" s="175" t="s">
        <v>50</v>
      </c>
      <c r="C393" s="175"/>
      <c r="D393" s="175"/>
      <c r="E393" s="175"/>
      <c r="F393" s="175"/>
    </row>
    <row r="394" spans="1:6">
      <c r="A394" s="175">
        <v>2821</v>
      </c>
      <c r="B394" s="175" t="s">
        <v>50</v>
      </c>
      <c r="C394" s="175"/>
      <c r="D394" s="175"/>
      <c r="E394" s="175"/>
      <c r="F394" s="175"/>
    </row>
    <row r="395" spans="1:6">
      <c r="A395" s="175">
        <v>2822</v>
      </c>
      <c r="B395" s="175" t="s">
        <v>50</v>
      </c>
      <c r="C395" s="175"/>
      <c r="D395" s="175"/>
      <c r="E395" s="175"/>
      <c r="F395" s="175"/>
    </row>
    <row r="396" spans="1:6">
      <c r="A396" s="175">
        <v>2823</v>
      </c>
      <c r="B396" s="175" t="s">
        <v>50</v>
      </c>
      <c r="C396" s="175"/>
      <c r="D396" s="175"/>
      <c r="E396" s="175"/>
      <c r="F396" s="175"/>
    </row>
    <row r="397" spans="1:6">
      <c r="A397" s="175">
        <v>2824</v>
      </c>
      <c r="B397" s="175" t="s">
        <v>50</v>
      </c>
      <c r="C397" s="175"/>
      <c r="D397" s="175"/>
      <c r="E397" s="175"/>
      <c r="F397" s="175"/>
    </row>
    <row r="398" spans="1:6">
      <c r="A398" s="175">
        <v>2831</v>
      </c>
      <c r="B398" s="175" t="s">
        <v>50</v>
      </c>
      <c r="C398" s="175"/>
      <c r="D398" s="175"/>
      <c r="E398" s="175"/>
      <c r="F398" s="175"/>
    </row>
    <row r="399" spans="1:6">
      <c r="A399" s="175">
        <v>2833</v>
      </c>
      <c r="B399" s="175" t="s">
        <v>50</v>
      </c>
      <c r="C399" s="175"/>
      <c r="D399" s="175"/>
      <c r="E399" s="175"/>
      <c r="F399" s="175"/>
    </row>
    <row r="400" spans="1:6">
      <c r="A400" s="175">
        <v>2834</v>
      </c>
      <c r="B400" s="175" t="s">
        <v>50</v>
      </c>
      <c r="C400" s="175"/>
      <c r="D400" s="175"/>
      <c r="E400" s="175"/>
      <c r="F400" s="175"/>
    </row>
    <row r="401" spans="1:6">
      <c r="A401" s="175">
        <v>2835</v>
      </c>
      <c r="B401" s="175" t="s">
        <v>50</v>
      </c>
      <c r="C401" s="175"/>
      <c r="D401" s="175"/>
      <c r="E401" s="175"/>
      <c r="F401" s="175"/>
    </row>
    <row r="402" spans="1:6">
      <c r="A402" s="175">
        <v>2836</v>
      </c>
      <c r="B402" s="175" t="s">
        <v>50</v>
      </c>
      <c r="C402" s="175"/>
      <c r="D402" s="175"/>
      <c r="E402" s="175"/>
      <c r="F402" s="175"/>
    </row>
    <row r="403" spans="1:6">
      <c r="A403" s="175">
        <v>2838</v>
      </c>
      <c r="B403" s="175" t="s">
        <v>50</v>
      </c>
      <c r="C403" s="175"/>
      <c r="D403" s="175"/>
      <c r="E403" s="175"/>
      <c r="F403" s="175"/>
    </row>
    <row r="404" spans="1:6">
      <c r="A404" s="175">
        <v>2839</v>
      </c>
      <c r="B404" s="175" t="s">
        <v>50</v>
      </c>
      <c r="C404" s="175"/>
      <c r="D404" s="175"/>
      <c r="E404" s="175"/>
      <c r="F404" s="175"/>
    </row>
    <row r="405" spans="1:6">
      <c r="A405" s="175">
        <v>2841</v>
      </c>
      <c r="B405" s="175" t="s">
        <v>50</v>
      </c>
      <c r="C405" s="175"/>
      <c r="D405" s="175"/>
      <c r="E405" s="175"/>
      <c r="F405" s="175"/>
    </row>
    <row r="406" spans="1:6">
      <c r="A406" s="175">
        <v>2842</v>
      </c>
      <c r="B406" s="175" t="s">
        <v>50</v>
      </c>
      <c r="C406" s="175"/>
      <c r="D406" s="175"/>
      <c r="E406" s="175"/>
      <c r="F406" s="175"/>
    </row>
    <row r="407" spans="1:6">
      <c r="A407" s="175">
        <v>2843</v>
      </c>
      <c r="B407" s="175" t="s">
        <v>50</v>
      </c>
      <c r="C407" s="175"/>
      <c r="D407" s="175"/>
      <c r="E407" s="175"/>
      <c r="F407" s="175"/>
    </row>
    <row r="408" spans="1:6">
      <c r="A408" s="175">
        <v>2844</v>
      </c>
      <c r="B408" s="175" t="s">
        <v>50</v>
      </c>
      <c r="C408" s="175"/>
      <c r="D408" s="175"/>
      <c r="E408" s="175"/>
      <c r="F408" s="175"/>
    </row>
    <row r="409" spans="1:6">
      <c r="A409" s="175">
        <v>2851</v>
      </c>
      <c r="B409" s="175" t="s">
        <v>50</v>
      </c>
      <c r="C409" s="175"/>
      <c r="D409" s="175"/>
      <c r="E409" s="175"/>
      <c r="F409" s="175"/>
    </row>
    <row r="410" spans="1:6">
      <c r="A410" s="175">
        <v>2861</v>
      </c>
      <c r="B410" s="175" t="s">
        <v>50</v>
      </c>
      <c r="C410" s="175"/>
      <c r="D410" s="175"/>
      <c r="E410" s="175"/>
      <c r="F410" s="175"/>
    </row>
    <row r="411" spans="1:6">
      <c r="A411" s="175">
        <v>2865</v>
      </c>
      <c r="B411" s="175" t="s">
        <v>50</v>
      </c>
      <c r="C411" s="175"/>
      <c r="D411" s="175"/>
      <c r="E411" s="175"/>
      <c r="F411" s="175"/>
    </row>
    <row r="412" spans="1:6">
      <c r="A412" s="175">
        <v>2869</v>
      </c>
      <c r="B412" s="175" t="s">
        <v>50</v>
      </c>
      <c r="C412" s="175"/>
      <c r="D412" s="175"/>
      <c r="E412" s="175"/>
      <c r="F412" s="175"/>
    </row>
    <row r="413" spans="1:6">
      <c r="A413" s="175">
        <v>2873</v>
      </c>
      <c r="B413" s="175" t="s">
        <v>50</v>
      </c>
      <c r="C413" s="175"/>
      <c r="D413" s="175"/>
      <c r="E413" s="175"/>
      <c r="F413" s="175"/>
    </row>
    <row r="414" spans="1:6">
      <c r="A414" s="175">
        <v>2874</v>
      </c>
      <c r="B414" s="175" t="s">
        <v>50</v>
      </c>
      <c r="C414" s="175"/>
      <c r="D414" s="175"/>
      <c r="E414" s="175"/>
      <c r="F414" s="175"/>
    </row>
    <row r="415" spans="1:6">
      <c r="A415" s="175">
        <v>2875</v>
      </c>
      <c r="B415" s="175" t="s">
        <v>50</v>
      </c>
      <c r="C415" s="175"/>
      <c r="D415" s="175"/>
      <c r="E415" s="175"/>
      <c r="F415" s="175"/>
    </row>
    <row r="416" spans="1:6">
      <c r="A416" s="175">
        <v>2879</v>
      </c>
      <c r="B416" s="175" t="s">
        <v>50</v>
      </c>
      <c r="C416" s="175"/>
      <c r="D416" s="175"/>
      <c r="E416" s="175"/>
      <c r="F416" s="175"/>
    </row>
    <row r="417" spans="1:6">
      <c r="A417" s="175">
        <v>2891</v>
      </c>
      <c r="B417" s="175" t="s">
        <v>50</v>
      </c>
      <c r="C417" s="175"/>
      <c r="D417" s="175"/>
      <c r="E417" s="175"/>
      <c r="F417" s="175"/>
    </row>
    <row r="418" spans="1:6">
      <c r="A418" s="175">
        <v>2892</v>
      </c>
      <c r="B418" s="175" t="s">
        <v>50</v>
      </c>
      <c r="C418" s="175"/>
      <c r="D418" s="175"/>
      <c r="E418" s="175"/>
      <c r="F418" s="175"/>
    </row>
    <row r="419" spans="1:6">
      <c r="A419" s="175">
        <v>2893</v>
      </c>
      <c r="B419" s="175" t="s">
        <v>50</v>
      </c>
      <c r="C419" s="175"/>
      <c r="D419" s="175"/>
      <c r="E419" s="175"/>
      <c r="F419" s="175"/>
    </row>
    <row r="420" spans="1:6">
      <c r="A420" s="175">
        <v>2895</v>
      </c>
      <c r="B420" s="175" t="s">
        <v>50</v>
      </c>
      <c r="C420" s="175"/>
      <c r="D420" s="175"/>
      <c r="E420" s="175"/>
      <c r="F420" s="175"/>
    </row>
    <row r="421" spans="1:6">
      <c r="A421" s="175">
        <v>2899</v>
      </c>
      <c r="B421" s="175" t="s">
        <v>50</v>
      </c>
      <c r="C421" s="175"/>
      <c r="D421" s="175"/>
      <c r="E421" s="175"/>
      <c r="F421" s="175"/>
    </row>
    <row r="422" spans="1:6">
      <c r="A422" s="175">
        <v>2911</v>
      </c>
      <c r="B422" s="175" t="s">
        <v>50</v>
      </c>
      <c r="C422" s="175"/>
      <c r="D422" s="175"/>
      <c r="E422" s="175"/>
      <c r="F422" s="175"/>
    </row>
    <row r="423" spans="1:6">
      <c r="A423" s="175">
        <v>2951</v>
      </c>
      <c r="B423" s="175" t="s">
        <v>50</v>
      </c>
      <c r="C423" s="175"/>
      <c r="D423" s="175"/>
      <c r="E423" s="175"/>
      <c r="F423" s="175"/>
    </row>
    <row r="424" spans="1:6">
      <c r="A424" s="175">
        <v>2952</v>
      </c>
      <c r="B424" s="175" t="s">
        <v>50</v>
      </c>
      <c r="C424" s="175"/>
      <c r="D424" s="175"/>
      <c r="E424" s="175"/>
      <c r="F424" s="175"/>
    </row>
    <row r="425" spans="1:6">
      <c r="A425" s="175">
        <v>2992</v>
      </c>
      <c r="B425" s="175" t="s">
        <v>50</v>
      </c>
      <c r="C425" s="175"/>
      <c r="D425" s="175"/>
      <c r="E425" s="175"/>
      <c r="F425" s="175"/>
    </row>
    <row r="426" spans="1:6">
      <c r="A426" s="175">
        <v>2999</v>
      </c>
      <c r="B426" s="175" t="s">
        <v>50</v>
      </c>
      <c r="C426" s="175"/>
      <c r="D426" s="175"/>
      <c r="E426" s="175"/>
      <c r="F426" s="175"/>
    </row>
    <row r="427" spans="1:6">
      <c r="A427" s="175">
        <v>3011</v>
      </c>
      <c r="B427" s="175" t="s">
        <v>50</v>
      </c>
      <c r="C427" s="175"/>
      <c r="D427" s="175"/>
      <c r="E427" s="175"/>
      <c r="F427" s="175"/>
    </row>
    <row r="428" spans="1:6">
      <c r="A428" s="175">
        <v>3021</v>
      </c>
      <c r="B428" s="175" t="s">
        <v>50</v>
      </c>
      <c r="C428" s="175"/>
      <c r="D428" s="175"/>
      <c r="E428" s="175"/>
      <c r="F428" s="175"/>
    </row>
    <row r="429" spans="1:6">
      <c r="A429" s="175">
        <v>3031</v>
      </c>
      <c r="B429" s="175" t="s">
        <v>50</v>
      </c>
      <c r="C429" s="175"/>
      <c r="D429" s="175"/>
      <c r="E429" s="175"/>
      <c r="F429" s="175"/>
    </row>
    <row r="430" spans="1:6">
      <c r="A430" s="175">
        <v>3041</v>
      </c>
      <c r="B430" s="175" t="s">
        <v>50</v>
      </c>
      <c r="C430" s="175"/>
      <c r="D430" s="175"/>
      <c r="E430" s="175"/>
      <c r="F430" s="175"/>
    </row>
    <row r="431" spans="1:6">
      <c r="A431" s="175">
        <v>3052</v>
      </c>
      <c r="B431" s="175" t="s">
        <v>50</v>
      </c>
      <c r="C431" s="175"/>
      <c r="D431" s="175"/>
      <c r="E431" s="175"/>
      <c r="F431" s="175"/>
    </row>
    <row r="432" spans="1:6">
      <c r="A432" s="175">
        <v>3053</v>
      </c>
      <c r="B432" s="175" t="s">
        <v>50</v>
      </c>
      <c r="C432" s="175"/>
      <c r="D432" s="175"/>
      <c r="E432" s="175"/>
      <c r="F432" s="175"/>
    </row>
    <row r="433" spans="1:6">
      <c r="A433" s="175">
        <v>3061</v>
      </c>
      <c r="B433" s="175" t="s">
        <v>50</v>
      </c>
      <c r="C433" s="175"/>
      <c r="D433" s="175"/>
      <c r="E433" s="175"/>
      <c r="F433" s="175"/>
    </row>
    <row r="434" spans="1:6">
      <c r="A434" s="175">
        <v>3069</v>
      </c>
      <c r="B434" s="175" t="s">
        <v>50</v>
      </c>
      <c r="C434" s="175"/>
      <c r="D434" s="175"/>
      <c r="E434" s="175"/>
      <c r="F434" s="175"/>
    </row>
    <row r="435" spans="1:6">
      <c r="A435" s="175">
        <v>3079</v>
      </c>
      <c r="B435" s="175" t="s">
        <v>50</v>
      </c>
      <c r="C435" s="175"/>
      <c r="D435" s="175"/>
      <c r="E435" s="175"/>
      <c r="F435" s="175"/>
    </row>
    <row r="436" spans="1:6">
      <c r="A436" s="175">
        <v>3081</v>
      </c>
      <c r="B436" s="175" t="s">
        <v>50</v>
      </c>
      <c r="C436" s="175"/>
      <c r="D436" s="175"/>
      <c r="E436" s="175"/>
      <c r="F436" s="175"/>
    </row>
    <row r="437" spans="1:6">
      <c r="A437" s="175">
        <v>3082</v>
      </c>
      <c r="B437" s="175" t="s">
        <v>50</v>
      </c>
      <c r="C437" s="175"/>
      <c r="D437" s="175"/>
      <c r="E437" s="175"/>
      <c r="F437" s="175"/>
    </row>
    <row r="438" spans="1:6">
      <c r="A438" s="175">
        <v>3083</v>
      </c>
      <c r="B438" s="175" t="s">
        <v>50</v>
      </c>
      <c r="C438" s="175"/>
      <c r="D438" s="175"/>
      <c r="E438" s="175"/>
      <c r="F438" s="175"/>
    </row>
    <row r="439" spans="1:6">
      <c r="A439" s="175">
        <v>3084</v>
      </c>
      <c r="B439" s="175" t="s">
        <v>50</v>
      </c>
      <c r="C439" s="175"/>
      <c r="D439" s="175"/>
      <c r="E439" s="175"/>
      <c r="F439" s="175"/>
    </row>
    <row r="440" spans="1:6">
      <c r="A440" s="175">
        <v>3085</v>
      </c>
      <c r="B440" s="175" t="s">
        <v>50</v>
      </c>
      <c r="C440" s="175"/>
      <c r="D440" s="175"/>
      <c r="E440" s="175"/>
      <c r="F440" s="175"/>
    </row>
    <row r="441" spans="1:6">
      <c r="A441" s="175">
        <v>3086</v>
      </c>
      <c r="B441" s="175" t="s">
        <v>50</v>
      </c>
      <c r="C441" s="175"/>
      <c r="D441" s="175"/>
      <c r="E441" s="175"/>
      <c r="F441" s="175"/>
    </row>
    <row r="442" spans="1:6">
      <c r="A442" s="175">
        <v>3087</v>
      </c>
      <c r="B442" s="175" t="s">
        <v>50</v>
      </c>
      <c r="C442" s="175"/>
      <c r="D442" s="175"/>
      <c r="E442" s="175"/>
      <c r="F442" s="175"/>
    </row>
    <row r="443" spans="1:6">
      <c r="A443" s="175">
        <v>3088</v>
      </c>
      <c r="B443" s="175" t="s">
        <v>50</v>
      </c>
      <c r="C443" s="175"/>
      <c r="D443" s="175"/>
      <c r="E443" s="175"/>
      <c r="F443" s="175"/>
    </row>
    <row r="444" spans="1:6">
      <c r="A444" s="175">
        <v>3089</v>
      </c>
      <c r="B444" s="175" t="s">
        <v>50</v>
      </c>
      <c r="C444" s="175"/>
      <c r="D444" s="175"/>
      <c r="E444" s="175"/>
      <c r="F444" s="175"/>
    </row>
    <row r="445" spans="1:6">
      <c r="A445" s="175">
        <v>3111</v>
      </c>
      <c r="B445" s="175" t="s">
        <v>50</v>
      </c>
      <c r="C445" s="175"/>
      <c r="D445" s="175"/>
      <c r="E445" s="175"/>
      <c r="F445" s="175"/>
    </row>
    <row r="446" spans="1:6">
      <c r="A446" s="175">
        <v>3131</v>
      </c>
      <c r="B446" s="175" t="s">
        <v>50</v>
      </c>
      <c r="C446" s="175"/>
      <c r="D446" s="175"/>
      <c r="E446" s="175"/>
      <c r="F446" s="175"/>
    </row>
    <row r="447" spans="1:6">
      <c r="A447" s="175">
        <v>3142</v>
      </c>
      <c r="B447" s="175" t="s">
        <v>50</v>
      </c>
      <c r="C447" s="175"/>
      <c r="D447" s="175"/>
      <c r="E447" s="175"/>
      <c r="F447" s="175"/>
    </row>
    <row r="448" spans="1:6">
      <c r="A448" s="175">
        <v>3143</v>
      </c>
      <c r="B448" s="175" t="s">
        <v>50</v>
      </c>
      <c r="C448" s="175"/>
      <c r="D448" s="175"/>
      <c r="E448" s="175"/>
      <c r="F448" s="175"/>
    </row>
    <row r="449" spans="1:6">
      <c r="A449" s="175">
        <v>3144</v>
      </c>
      <c r="B449" s="175" t="s">
        <v>50</v>
      </c>
      <c r="C449" s="175"/>
      <c r="D449" s="175"/>
      <c r="E449" s="175"/>
      <c r="F449" s="175"/>
    </row>
    <row r="450" spans="1:6">
      <c r="A450" s="175">
        <v>3149</v>
      </c>
      <c r="B450" s="175" t="s">
        <v>50</v>
      </c>
      <c r="C450" s="175"/>
      <c r="D450" s="175"/>
      <c r="E450" s="175"/>
      <c r="F450" s="175"/>
    </row>
    <row r="451" spans="1:6">
      <c r="A451" s="175">
        <v>3151</v>
      </c>
      <c r="B451" s="175" t="s">
        <v>50</v>
      </c>
      <c r="C451" s="175"/>
      <c r="D451" s="175"/>
      <c r="E451" s="175"/>
      <c r="F451" s="175"/>
    </row>
    <row r="452" spans="1:6">
      <c r="A452" s="175">
        <v>3161</v>
      </c>
      <c r="B452" s="175" t="s">
        <v>50</v>
      </c>
      <c r="C452" s="175"/>
      <c r="D452" s="175"/>
      <c r="E452" s="175"/>
      <c r="F452" s="175"/>
    </row>
    <row r="453" spans="1:6">
      <c r="A453" s="175">
        <v>3171</v>
      </c>
      <c r="B453" s="175" t="s">
        <v>50</v>
      </c>
      <c r="C453" s="175"/>
      <c r="D453" s="175"/>
      <c r="E453" s="175"/>
      <c r="F453" s="175"/>
    </row>
    <row r="454" spans="1:6">
      <c r="A454" s="175">
        <v>3172</v>
      </c>
      <c r="B454" s="175" t="s">
        <v>50</v>
      </c>
      <c r="C454" s="175"/>
      <c r="D454" s="175"/>
      <c r="E454" s="175"/>
      <c r="F454" s="175"/>
    </row>
    <row r="455" spans="1:6">
      <c r="A455" s="175">
        <v>3199</v>
      </c>
      <c r="B455" s="175" t="s">
        <v>50</v>
      </c>
      <c r="C455" s="175"/>
      <c r="D455" s="175"/>
      <c r="E455" s="175"/>
      <c r="F455" s="175"/>
    </row>
    <row r="456" spans="1:6">
      <c r="A456" s="175">
        <v>3211</v>
      </c>
      <c r="B456" s="175" t="s">
        <v>50</v>
      </c>
      <c r="C456" s="175"/>
      <c r="D456" s="175"/>
      <c r="E456" s="175"/>
      <c r="F456" s="175"/>
    </row>
    <row r="457" spans="1:6">
      <c r="A457" s="175">
        <v>3221</v>
      </c>
      <c r="B457" s="175" t="s">
        <v>50</v>
      </c>
      <c r="C457" s="175"/>
      <c r="D457" s="175"/>
      <c r="E457" s="175"/>
      <c r="F457" s="175"/>
    </row>
    <row r="458" spans="1:6">
      <c r="A458" s="175">
        <v>3225</v>
      </c>
      <c r="B458" s="175" t="s">
        <v>50</v>
      </c>
      <c r="C458" s="175"/>
      <c r="D458" s="175"/>
      <c r="E458" s="175"/>
      <c r="F458" s="175"/>
    </row>
    <row r="459" spans="1:6">
      <c r="A459" s="175">
        <v>3229</v>
      </c>
      <c r="B459" s="175" t="s">
        <v>50</v>
      </c>
      <c r="C459" s="175"/>
      <c r="D459" s="175"/>
      <c r="E459" s="175"/>
      <c r="F459" s="175"/>
    </row>
    <row r="460" spans="1:6">
      <c r="A460" s="175">
        <v>3231</v>
      </c>
      <c r="B460" s="175" t="s">
        <v>50</v>
      </c>
      <c r="C460" s="175"/>
      <c r="D460" s="175"/>
      <c r="E460" s="175"/>
      <c r="F460" s="175"/>
    </row>
    <row r="461" spans="1:6">
      <c r="A461" s="175">
        <v>3241</v>
      </c>
      <c r="B461" s="175" t="s">
        <v>50</v>
      </c>
      <c r="C461" s="175"/>
      <c r="D461" s="175"/>
      <c r="E461" s="175"/>
      <c r="F461" s="175"/>
    </row>
    <row r="462" spans="1:6">
      <c r="A462" s="175">
        <v>3251</v>
      </c>
      <c r="B462" s="175" t="s">
        <v>50</v>
      </c>
      <c r="C462" s="175"/>
      <c r="D462" s="175"/>
      <c r="E462" s="175"/>
      <c r="F462" s="175"/>
    </row>
    <row r="463" spans="1:6">
      <c r="A463" s="175">
        <v>3253</v>
      </c>
      <c r="B463" s="175" t="s">
        <v>50</v>
      </c>
      <c r="C463" s="175"/>
      <c r="D463" s="175"/>
      <c r="E463" s="175"/>
      <c r="F463" s="175"/>
    </row>
    <row r="464" spans="1:6">
      <c r="A464" s="175">
        <v>3255</v>
      </c>
      <c r="B464" s="175" t="s">
        <v>50</v>
      </c>
      <c r="C464" s="175"/>
      <c r="D464" s="175"/>
      <c r="E464" s="175"/>
      <c r="F464" s="175"/>
    </row>
    <row r="465" spans="1:6">
      <c r="A465" s="175">
        <v>3259</v>
      </c>
      <c r="B465" s="175" t="s">
        <v>50</v>
      </c>
      <c r="C465" s="175"/>
      <c r="D465" s="175"/>
      <c r="E465" s="175"/>
      <c r="F465" s="175"/>
    </row>
    <row r="466" spans="1:6">
      <c r="A466" s="175">
        <v>3261</v>
      </c>
      <c r="B466" s="175" t="s">
        <v>50</v>
      </c>
      <c r="C466" s="175"/>
      <c r="D466" s="175"/>
      <c r="E466" s="175"/>
      <c r="F466" s="175"/>
    </row>
    <row r="467" spans="1:6">
      <c r="A467" s="175">
        <v>3262</v>
      </c>
      <c r="B467" s="175" t="s">
        <v>50</v>
      </c>
      <c r="C467" s="175"/>
      <c r="D467" s="175"/>
      <c r="E467" s="175"/>
      <c r="F467" s="175"/>
    </row>
    <row r="468" spans="1:6">
      <c r="A468" s="175">
        <v>3263</v>
      </c>
      <c r="B468" s="175" t="s">
        <v>50</v>
      </c>
      <c r="C468" s="175"/>
      <c r="D468" s="175"/>
      <c r="E468" s="175"/>
      <c r="F468" s="175"/>
    </row>
    <row r="469" spans="1:6">
      <c r="A469" s="175">
        <v>3264</v>
      </c>
      <c r="B469" s="175" t="s">
        <v>50</v>
      </c>
      <c r="C469" s="175"/>
      <c r="D469" s="175"/>
      <c r="E469" s="175"/>
      <c r="F469" s="175"/>
    </row>
    <row r="470" spans="1:6">
      <c r="A470" s="175">
        <v>3269</v>
      </c>
      <c r="B470" s="175" t="s">
        <v>50</v>
      </c>
      <c r="C470" s="175"/>
      <c r="D470" s="175"/>
      <c r="E470" s="175"/>
      <c r="F470" s="175"/>
    </row>
    <row r="471" spans="1:6">
      <c r="A471" s="175">
        <v>3271</v>
      </c>
      <c r="B471" s="175" t="s">
        <v>50</v>
      </c>
      <c r="C471" s="175"/>
      <c r="D471" s="175"/>
      <c r="E471" s="175"/>
      <c r="F471" s="175"/>
    </row>
    <row r="472" spans="1:6">
      <c r="A472" s="175">
        <v>3272</v>
      </c>
      <c r="B472" s="175" t="s">
        <v>50</v>
      </c>
      <c r="C472" s="175"/>
      <c r="D472" s="175"/>
      <c r="E472" s="175"/>
      <c r="F472" s="175"/>
    </row>
    <row r="473" spans="1:6">
      <c r="A473" s="175">
        <v>3273</v>
      </c>
      <c r="B473" s="175" t="s">
        <v>50</v>
      </c>
      <c r="C473" s="175"/>
      <c r="D473" s="175"/>
      <c r="E473" s="175"/>
      <c r="F473" s="175"/>
    </row>
    <row r="474" spans="1:6">
      <c r="A474" s="175">
        <v>3274</v>
      </c>
      <c r="B474" s="175" t="s">
        <v>50</v>
      </c>
      <c r="C474" s="175"/>
      <c r="D474" s="175"/>
      <c r="E474" s="175"/>
      <c r="F474" s="175"/>
    </row>
    <row r="475" spans="1:6">
      <c r="A475" s="175">
        <v>3275</v>
      </c>
      <c r="B475" s="175" t="s">
        <v>50</v>
      </c>
      <c r="C475" s="175"/>
      <c r="D475" s="175"/>
      <c r="E475" s="175"/>
      <c r="F475" s="175"/>
    </row>
    <row r="476" spans="1:6">
      <c r="A476" s="175">
        <v>3281</v>
      </c>
      <c r="B476" s="175" t="s">
        <v>50</v>
      </c>
      <c r="C476" s="175"/>
      <c r="D476" s="175"/>
      <c r="E476" s="175"/>
      <c r="F476" s="175"/>
    </row>
    <row r="477" spans="1:6">
      <c r="A477" s="175">
        <v>3291</v>
      </c>
      <c r="B477" s="175" t="s">
        <v>50</v>
      </c>
      <c r="C477" s="175"/>
      <c r="D477" s="175"/>
      <c r="E477" s="175"/>
      <c r="F477" s="175"/>
    </row>
    <row r="478" spans="1:6">
      <c r="A478" s="175">
        <v>3292</v>
      </c>
      <c r="B478" s="175" t="s">
        <v>50</v>
      </c>
      <c r="C478" s="175"/>
      <c r="D478" s="175"/>
      <c r="E478" s="175"/>
      <c r="F478" s="175"/>
    </row>
    <row r="479" spans="1:6">
      <c r="A479" s="175">
        <v>3293</v>
      </c>
      <c r="B479" s="175" t="s">
        <v>50</v>
      </c>
      <c r="C479" s="175"/>
      <c r="D479" s="175"/>
      <c r="E479" s="175"/>
      <c r="F479" s="175"/>
    </row>
    <row r="480" spans="1:6">
      <c r="A480" s="175">
        <v>3295</v>
      </c>
      <c r="B480" s="175" t="s">
        <v>50</v>
      </c>
      <c r="C480" s="175"/>
      <c r="D480" s="175"/>
      <c r="E480" s="175"/>
      <c r="F480" s="175"/>
    </row>
    <row r="481" spans="1:6">
      <c r="A481" s="175">
        <v>3296</v>
      </c>
      <c r="B481" s="175" t="s">
        <v>50</v>
      </c>
      <c r="C481" s="175"/>
      <c r="D481" s="175"/>
      <c r="E481" s="175"/>
      <c r="F481" s="175"/>
    </row>
    <row r="482" spans="1:6">
      <c r="A482" s="175">
        <v>3297</v>
      </c>
      <c r="B482" s="175" t="s">
        <v>50</v>
      </c>
      <c r="C482" s="175"/>
      <c r="D482" s="175"/>
      <c r="E482" s="175"/>
      <c r="F482" s="175"/>
    </row>
    <row r="483" spans="1:6">
      <c r="A483" s="175">
        <v>3299</v>
      </c>
      <c r="B483" s="175" t="s">
        <v>50</v>
      </c>
      <c r="C483" s="175"/>
      <c r="D483" s="175"/>
      <c r="E483" s="175"/>
      <c r="F483" s="175"/>
    </row>
    <row r="484" spans="1:6">
      <c r="A484" s="175">
        <v>3312</v>
      </c>
      <c r="B484" s="175" t="s">
        <v>50</v>
      </c>
      <c r="C484" s="175"/>
      <c r="D484" s="175"/>
      <c r="E484" s="175"/>
      <c r="F484" s="175"/>
    </row>
    <row r="485" spans="1:6">
      <c r="A485" s="175">
        <v>3313</v>
      </c>
      <c r="B485" s="175" t="s">
        <v>50</v>
      </c>
      <c r="C485" s="175"/>
      <c r="D485" s="175"/>
      <c r="E485" s="175"/>
      <c r="F485" s="175"/>
    </row>
    <row r="486" spans="1:6">
      <c r="A486" s="175">
        <v>3315</v>
      </c>
      <c r="B486" s="175" t="s">
        <v>50</v>
      </c>
      <c r="C486" s="175"/>
      <c r="D486" s="175"/>
      <c r="E486" s="175"/>
      <c r="F486" s="175"/>
    </row>
    <row r="487" spans="1:6">
      <c r="A487" s="175">
        <v>3316</v>
      </c>
      <c r="B487" s="175" t="s">
        <v>50</v>
      </c>
      <c r="C487" s="175"/>
      <c r="D487" s="175"/>
      <c r="E487" s="175"/>
      <c r="F487" s="175"/>
    </row>
    <row r="488" spans="1:6">
      <c r="A488" s="175">
        <v>3317</v>
      </c>
      <c r="B488" s="175" t="s">
        <v>50</v>
      </c>
      <c r="C488" s="175"/>
      <c r="D488" s="175"/>
      <c r="E488" s="175"/>
      <c r="F488" s="175"/>
    </row>
    <row r="489" spans="1:6">
      <c r="A489" s="175">
        <v>3321</v>
      </c>
      <c r="B489" s="175" t="s">
        <v>50</v>
      </c>
      <c r="C489" s="175"/>
      <c r="D489" s="175"/>
      <c r="E489" s="175"/>
      <c r="F489" s="175"/>
    </row>
    <row r="490" spans="1:6">
      <c r="A490" s="175">
        <v>3322</v>
      </c>
      <c r="B490" s="175" t="s">
        <v>50</v>
      </c>
      <c r="C490" s="175"/>
      <c r="D490" s="175"/>
      <c r="E490" s="175"/>
      <c r="F490" s="175"/>
    </row>
    <row r="491" spans="1:6">
      <c r="A491" s="175">
        <v>3324</v>
      </c>
      <c r="B491" s="175" t="s">
        <v>50</v>
      </c>
      <c r="C491" s="175"/>
      <c r="D491" s="175"/>
      <c r="E491" s="175"/>
      <c r="F491" s="175"/>
    </row>
    <row r="492" spans="1:6">
      <c r="A492" s="175">
        <v>3325</v>
      </c>
      <c r="B492" s="175" t="s">
        <v>50</v>
      </c>
      <c r="C492" s="175"/>
      <c r="D492" s="175"/>
      <c r="E492" s="175"/>
      <c r="F492" s="175"/>
    </row>
    <row r="493" spans="1:6">
      <c r="A493" s="175">
        <v>3331</v>
      </c>
      <c r="B493" s="175" t="s">
        <v>50</v>
      </c>
      <c r="C493" s="175"/>
      <c r="D493" s="175"/>
      <c r="E493" s="175"/>
      <c r="F493" s="175"/>
    </row>
    <row r="494" spans="1:6">
      <c r="A494" s="175">
        <v>3332</v>
      </c>
      <c r="B494" s="175" t="s">
        <v>50</v>
      </c>
      <c r="C494" s="175"/>
      <c r="D494" s="175"/>
      <c r="E494" s="175"/>
      <c r="F494" s="175"/>
    </row>
    <row r="495" spans="1:6">
      <c r="A495" s="175">
        <v>3334</v>
      </c>
      <c r="B495" s="175" t="s">
        <v>50</v>
      </c>
      <c r="C495" s="175"/>
      <c r="D495" s="175"/>
      <c r="E495" s="175"/>
      <c r="F495" s="175"/>
    </row>
    <row r="496" spans="1:6">
      <c r="A496" s="175">
        <v>3339</v>
      </c>
      <c r="B496" s="175" t="s">
        <v>50</v>
      </c>
      <c r="C496" s="175"/>
      <c r="D496" s="175"/>
      <c r="E496" s="175"/>
      <c r="F496" s="175"/>
    </row>
    <row r="497" spans="1:6">
      <c r="A497" s="175">
        <v>3341</v>
      </c>
      <c r="B497" s="175" t="s">
        <v>50</v>
      </c>
      <c r="C497" s="175"/>
      <c r="D497" s="175"/>
      <c r="E497" s="175"/>
      <c r="F497" s="175"/>
    </row>
    <row r="498" spans="1:6">
      <c r="A498" s="175">
        <v>3351</v>
      </c>
      <c r="B498" s="175" t="s">
        <v>50</v>
      </c>
      <c r="C498" s="175"/>
      <c r="D498" s="175"/>
      <c r="E498" s="175"/>
      <c r="F498" s="175"/>
    </row>
    <row r="499" spans="1:6">
      <c r="A499" s="175">
        <v>3353</v>
      </c>
      <c r="B499" s="175" t="s">
        <v>50</v>
      </c>
      <c r="C499" s="175"/>
      <c r="D499" s="175"/>
      <c r="E499" s="175"/>
      <c r="F499" s="175"/>
    </row>
    <row r="500" spans="1:6">
      <c r="A500" s="175">
        <v>3354</v>
      </c>
      <c r="B500" s="175" t="s">
        <v>50</v>
      </c>
      <c r="C500" s="175"/>
      <c r="D500" s="175"/>
      <c r="E500" s="175"/>
      <c r="F500" s="175"/>
    </row>
    <row r="501" spans="1:6">
      <c r="A501" s="175">
        <v>3355</v>
      </c>
      <c r="B501" s="175" t="s">
        <v>50</v>
      </c>
      <c r="C501" s="175"/>
      <c r="D501" s="175"/>
      <c r="E501" s="175"/>
      <c r="F501" s="175"/>
    </row>
    <row r="502" spans="1:6">
      <c r="A502" s="175">
        <v>3356</v>
      </c>
      <c r="B502" s="175" t="s">
        <v>50</v>
      </c>
      <c r="C502" s="175"/>
      <c r="D502" s="175"/>
      <c r="E502" s="175"/>
      <c r="F502" s="175"/>
    </row>
    <row r="503" spans="1:6">
      <c r="A503" s="175">
        <v>3357</v>
      </c>
      <c r="B503" s="175" t="s">
        <v>50</v>
      </c>
      <c r="C503" s="175"/>
      <c r="D503" s="175"/>
      <c r="E503" s="175"/>
      <c r="F503" s="175"/>
    </row>
    <row r="504" spans="1:6">
      <c r="A504" s="175">
        <v>3359</v>
      </c>
      <c r="B504" s="175" t="s">
        <v>50</v>
      </c>
      <c r="C504" s="175"/>
      <c r="D504" s="175"/>
      <c r="E504" s="175"/>
      <c r="F504" s="175"/>
    </row>
    <row r="505" spans="1:6">
      <c r="A505" s="175">
        <v>3361</v>
      </c>
      <c r="B505" s="175" t="s">
        <v>50</v>
      </c>
      <c r="C505" s="175"/>
      <c r="D505" s="175"/>
      <c r="E505" s="175"/>
      <c r="F505" s="175"/>
    </row>
    <row r="506" spans="1:6">
      <c r="A506" s="175">
        <v>3362</v>
      </c>
      <c r="B506" s="175" t="s">
        <v>50</v>
      </c>
      <c r="C506" s="175"/>
      <c r="D506" s="175"/>
      <c r="E506" s="175"/>
      <c r="F506" s="175"/>
    </row>
    <row r="507" spans="1:6">
      <c r="A507" s="175">
        <v>3363</v>
      </c>
      <c r="B507" s="175" t="s">
        <v>50</v>
      </c>
      <c r="C507" s="175"/>
      <c r="D507" s="175"/>
      <c r="E507" s="175"/>
      <c r="F507" s="175"/>
    </row>
    <row r="508" spans="1:6">
      <c r="A508" s="175">
        <v>3364</v>
      </c>
      <c r="B508" s="175" t="s">
        <v>50</v>
      </c>
      <c r="C508" s="175"/>
      <c r="D508" s="175"/>
      <c r="E508" s="175"/>
      <c r="F508" s="175"/>
    </row>
    <row r="509" spans="1:6">
      <c r="A509" s="175">
        <v>3365</v>
      </c>
      <c r="B509" s="175" t="s">
        <v>50</v>
      </c>
      <c r="C509" s="175"/>
      <c r="D509" s="175"/>
      <c r="E509" s="175"/>
      <c r="F509" s="175"/>
    </row>
    <row r="510" spans="1:6">
      <c r="A510" s="175">
        <v>3366</v>
      </c>
      <c r="B510" s="175" t="s">
        <v>50</v>
      </c>
      <c r="C510" s="175"/>
      <c r="D510" s="175"/>
      <c r="E510" s="175"/>
      <c r="F510" s="175"/>
    </row>
    <row r="511" spans="1:6">
      <c r="A511" s="175">
        <v>3369</v>
      </c>
      <c r="B511" s="175" t="s">
        <v>50</v>
      </c>
      <c r="C511" s="175"/>
      <c r="D511" s="175"/>
      <c r="E511" s="175"/>
      <c r="F511" s="175"/>
    </row>
    <row r="512" spans="1:6">
      <c r="A512" s="175">
        <v>3398</v>
      </c>
      <c r="B512" s="175" t="s">
        <v>50</v>
      </c>
      <c r="C512" s="175"/>
      <c r="D512" s="175"/>
      <c r="E512" s="175"/>
      <c r="F512" s="175"/>
    </row>
    <row r="513" spans="1:6">
      <c r="A513" s="175">
        <v>3399</v>
      </c>
      <c r="B513" s="175" t="s">
        <v>50</v>
      </c>
      <c r="C513" s="175"/>
      <c r="D513" s="175"/>
      <c r="E513" s="175"/>
      <c r="F513" s="175"/>
    </row>
    <row r="514" spans="1:6">
      <c r="A514" s="175">
        <v>3411</v>
      </c>
      <c r="B514" s="175" t="s">
        <v>50</v>
      </c>
      <c r="C514" s="175"/>
      <c r="D514" s="175"/>
      <c r="E514" s="175"/>
      <c r="F514" s="175"/>
    </row>
    <row r="515" spans="1:6">
      <c r="A515" s="175">
        <v>3412</v>
      </c>
      <c r="B515" s="175" t="s">
        <v>50</v>
      </c>
      <c r="C515" s="175"/>
      <c r="D515" s="175"/>
      <c r="E515" s="175"/>
      <c r="F515" s="175"/>
    </row>
    <row r="516" spans="1:6">
      <c r="A516" s="175">
        <v>3421</v>
      </c>
      <c r="B516" s="175" t="s">
        <v>50</v>
      </c>
      <c r="C516" s="175"/>
      <c r="D516" s="175"/>
      <c r="E516" s="175"/>
      <c r="F516" s="175"/>
    </row>
    <row r="517" spans="1:6">
      <c r="A517" s="175">
        <v>3423</v>
      </c>
      <c r="B517" s="175" t="s">
        <v>50</v>
      </c>
      <c r="C517" s="175"/>
      <c r="D517" s="175"/>
      <c r="E517" s="175"/>
      <c r="F517" s="175"/>
    </row>
    <row r="518" spans="1:6">
      <c r="A518" s="175">
        <v>3425</v>
      </c>
      <c r="B518" s="175" t="s">
        <v>50</v>
      </c>
      <c r="C518" s="175"/>
      <c r="D518" s="175"/>
      <c r="E518" s="175"/>
      <c r="F518" s="175"/>
    </row>
    <row r="519" spans="1:6">
      <c r="A519" s="175">
        <v>3429</v>
      </c>
      <c r="B519" s="175" t="s">
        <v>50</v>
      </c>
      <c r="C519" s="175"/>
      <c r="D519" s="175"/>
      <c r="E519" s="175"/>
      <c r="F519" s="175"/>
    </row>
    <row r="520" spans="1:6">
      <c r="A520" s="175">
        <v>3431</v>
      </c>
      <c r="B520" s="175" t="s">
        <v>50</v>
      </c>
      <c r="C520" s="175"/>
      <c r="D520" s="175"/>
      <c r="E520" s="175"/>
      <c r="F520" s="175"/>
    </row>
    <row r="521" spans="1:6">
      <c r="A521" s="175">
        <v>3432</v>
      </c>
      <c r="B521" s="175" t="s">
        <v>50</v>
      </c>
      <c r="C521" s="175"/>
      <c r="D521" s="175"/>
      <c r="E521" s="175"/>
      <c r="F521" s="175"/>
    </row>
    <row r="522" spans="1:6">
      <c r="A522" s="175">
        <v>3433</v>
      </c>
      <c r="B522" s="175" t="s">
        <v>50</v>
      </c>
      <c r="C522" s="175"/>
      <c r="D522" s="175"/>
      <c r="E522" s="175"/>
      <c r="F522" s="175"/>
    </row>
    <row r="523" spans="1:6">
      <c r="A523" s="175">
        <v>3441</v>
      </c>
      <c r="B523" s="175" t="s">
        <v>50</v>
      </c>
      <c r="C523" s="175"/>
      <c r="D523" s="175"/>
      <c r="E523" s="175"/>
      <c r="F523" s="175"/>
    </row>
    <row r="524" spans="1:6">
      <c r="A524" s="175">
        <v>3442</v>
      </c>
      <c r="B524" s="175" t="s">
        <v>50</v>
      </c>
      <c r="C524" s="175"/>
      <c r="D524" s="175"/>
      <c r="E524" s="175"/>
      <c r="F524" s="175"/>
    </row>
    <row r="525" spans="1:6">
      <c r="A525" s="175">
        <v>3443</v>
      </c>
      <c r="B525" s="175" t="s">
        <v>50</v>
      </c>
      <c r="C525" s="175"/>
      <c r="D525" s="175"/>
      <c r="E525" s="175"/>
      <c r="F525" s="175"/>
    </row>
    <row r="526" spans="1:6">
      <c r="A526" s="175">
        <v>3444</v>
      </c>
      <c r="B526" s="175" t="s">
        <v>50</v>
      </c>
      <c r="C526" s="175"/>
      <c r="D526" s="175"/>
      <c r="E526" s="175"/>
      <c r="F526" s="175"/>
    </row>
    <row r="527" spans="1:6">
      <c r="A527" s="175">
        <v>3446</v>
      </c>
      <c r="B527" s="175" t="s">
        <v>50</v>
      </c>
      <c r="C527" s="175"/>
      <c r="D527" s="175"/>
      <c r="E527" s="175"/>
      <c r="F527" s="175"/>
    </row>
    <row r="528" spans="1:6">
      <c r="A528" s="175">
        <v>3448</v>
      </c>
      <c r="B528" s="175" t="s">
        <v>50</v>
      </c>
      <c r="C528" s="175"/>
      <c r="D528" s="175"/>
      <c r="E528" s="175"/>
      <c r="F528" s="175"/>
    </row>
    <row r="529" spans="1:6">
      <c r="A529" s="175">
        <v>3449</v>
      </c>
      <c r="B529" s="175" t="s">
        <v>50</v>
      </c>
      <c r="C529" s="175"/>
      <c r="D529" s="175"/>
      <c r="E529" s="175"/>
      <c r="F529" s="175"/>
    </row>
    <row r="530" spans="1:6">
      <c r="A530" s="175">
        <v>3451</v>
      </c>
      <c r="B530" s="175" t="s">
        <v>50</v>
      </c>
      <c r="C530" s="175"/>
      <c r="D530" s="175"/>
      <c r="E530" s="175"/>
      <c r="F530" s="175"/>
    </row>
    <row r="531" spans="1:6">
      <c r="A531" s="175">
        <v>3452</v>
      </c>
      <c r="B531" s="175" t="s">
        <v>50</v>
      </c>
      <c r="C531" s="175"/>
      <c r="D531" s="175"/>
      <c r="E531" s="175"/>
      <c r="F531" s="175"/>
    </row>
    <row r="532" spans="1:6">
      <c r="A532" s="175">
        <v>3462</v>
      </c>
      <c r="B532" s="175" t="s">
        <v>50</v>
      </c>
      <c r="C532" s="175"/>
      <c r="D532" s="175"/>
      <c r="E532" s="175"/>
      <c r="F532" s="175"/>
    </row>
    <row r="533" spans="1:6">
      <c r="A533" s="175">
        <v>3463</v>
      </c>
      <c r="B533" s="175" t="s">
        <v>50</v>
      </c>
      <c r="C533" s="175"/>
      <c r="D533" s="175"/>
      <c r="E533" s="175"/>
      <c r="F533" s="175"/>
    </row>
    <row r="534" spans="1:6">
      <c r="A534" s="175">
        <v>3465</v>
      </c>
      <c r="B534" s="175" t="s">
        <v>50</v>
      </c>
      <c r="C534" s="175"/>
      <c r="D534" s="175"/>
      <c r="E534" s="175"/>
      <c r="F534" s="175"/>
    </row>
    <row r="535" spans="1:6">
      <c r="A535" s="175">
        <v>3466</v>
      </c>
      <c r="B535" s="175" t="s">
        <v>50</v>
      </c>
      <c r="C535" s="175"/>
      <c r="D535" s="175"/>
      <c r="E535" s="175"/>
      <c r="F535" s="175"/>
    </row>
    <row r="536" spans="1:6">
      <c r="A536" s="175">
        <v>3469</v>
      </c>
      <c r="B536" s="175" t="s">
        <v>50</v>
      </c>
      <c r="C536" s="175"/>
      <c r="D536" s="175"/>
      <c r="E536" s="175"/>
      <c r="F536" s="175"/>
    </row>
    <row r="537" spans="1:6">
      <c r="A537" s="175">
        <v>3471</v>
      </c>
      <c r="B537" s="175" t="s">
        <v>50</v>
      </c>
      <c r="C537" s="175"/>
      <c r="D537" s="175"/>
      <c r="E537" s="175"/>
      <c r="F537" s="175"/>
    </row>
    <row r="538" spans="1:6">
      <c r="A538" s="175">
        <v>3479</v>
      </c>
      <c r="B538" s="175" t="s">
        <v>50</v>
      </c>
      <c r="C538" s="175"/>
      <c r="D538" s="175"/>
      <c r="E538" s="175"/>
      <c r="F538" s="175"/>
    </row>
    <row r="539" spans="1:6">
      <c r="A539" s="175">
        <v>3482</v>
      </c>
      <c r="B539" s="175" t="s">
        <v>50</v>
      </c>
      <c r="C539" s="175"/>
      <c r="D539" s="175"/>
      <c r="E539" s="175"/>
      <c r="F539" s="175"/>
    </row>
    <row r="540" spans="1:6">
      <c r="A540" s="175">
        <v>3483</v>
      </c>
      <c r="B540" s="175" t="s">
        <v>50</v>
      </c>
      <c r="C540" s="175"/>
      <c r="D540" s="175"/>
      <c r="E540" s="175"/>
      <c r="F540" s="175"/>
    </row>
    <row r="541" spans="1:6">
      <c r="A541" s="175">
        <v>3484</v>
      </c>
      <c r="B541" s="175" t="s">
        <v>50</v>
      </c>
      <c r="C541" s="175"/>
      <c r="D541" s="175"/>
      <c r="E541" s="175"/>
      <c r="F541" s="175"/>
    </row>
    <row r="542" spans="1:6">
      <c r="A542" s="175">
        <v>3489</v>
      </c>
      <c r="B542" s="175" t="s">
        <v>50</v>
      </c>
      <c r="C542" s="175"/>
      <c r="D542" s="175"/>
      <c r="E542" s="175"/>
      <c r="F542" s="175"/>
    </row>
    <row r="543" spans="1:6">
      <c r="A543" s="175">
        <v>3491</v>
      </c>
      <c r="B543" s="175" t="s">
        <v>50</v>
      </c>
      <c r="C543" s="175"/>
      <c r="D543" s="175"/>
      <c r="E543" s="175"/>
      <c r="F543" s="175"/>
    </row>
    <row r="544" spans="1:6">
      <c r="A544" s="175">
        <v>3492</v>
      </c>
      <c r="B544" s="175" t="s">
        <v>50</v>
      </c>
      <c r="C544" s="175"/>
      <c r="D544" s="175"/>
      <c r="E544" s="175"/>
      <c r="F544" s="175"/>
    </row>
    <row r="545" spans="1:6">
      <c r="A545" s="175">
        <v>3493</v>
      </c>
      <c r="B545" s="175" t="s">
        <v>50</v>
      </c>
      <c r="C545" s="175"/>
      <c r="D545" s="175"/>
      <c r="E545" s="175"/>
      <c r="F545" s="175"/>
    </row>
    <row r="546" spans="1:6">
      <c r="A546" s="175">
        <v>3494</v>
      </c>
      <c r="B546" s="175" t="s">
        <v>50</v>
      </c>
      <c r="C546" s="175"/>
      <c r="D546" s="175"/>
      <c r="E546" s="175"/>
      <c r="F546" s="175"/>
    </row>
    <row r="547" spans="1:6">
      <c r="A547" s="175">
        <v>3495</v>
      </c>
      <c r="B547" s="175" t="s">
        <v>50</v>
      </c>
      <c r="C547" s="175"/>
      <c r="D547" s="175"/>
      <c r="E547" s="175"/>
      <c r="F547" s="175"/>
    </row>
    <row r="548" spans="1:6">
      <c r="A548" s="175">
        <v>3496</v>
      </c>
      <c r="B548" s="175" t="s">
        <v>50</v>
      </c>
      <c r="C548" s="175"/>
      <c r="D548" s="175"/>
      <c r="E548" s="175"/>
      <c r="F548" s="175"/>
    </row>
    <row r="549" spans="1:6">
      <c r="A549" s="175">
        <v>3497</v>
      </c>
      <c r="B549" s="175" t="s">
        <v>50</v>
      </c>
      <c r="C549" s="175"/>
      <c r="D549" s="175"/>
      <c r="E549" s="175"/>
      <c r="F549" s="175"/>
    </row>
    <row r="550" spans="1:6">
      <c r="A550" s="175">
        <v>3498</v>
      </c>
      <c r="B550" s="175" t="s">
        <v>50</v>
      </c>
      <c r="C550" s="175"/>
      <c r="D550" s="175"/>
      <c r="E550" s="175"/>
      <c r="F550" s="175"/>
    </row>
    <row r="551" spans="1:6">
      <c r="A551" s="175">
        <v>3499</v>
      </c>
      <c r="B551" s="175" t="s">
        <v>50</v>
      </c>
      <c r="C551" s="175"/>
      <c r="D551" s="175"/>
      <c r="E551" s="175"/>
      <c r="F551" s="175"/>
    </row>
    <row r="552" spans="1:6">
      <c r="A552" s="175">
        <v>3511</v>
      </c>
      <c r="B552" s="175" t="s">
        <v>50</v>
      </c>
      <c r="C552" s="175"/>
      <c r="D552" s="175"/>
      <c r="E552" s="175"/>
      <c r="F552" s="175"/>
    </row>
    <row r="553" spans="1:6">
      <c r="A553" s="175">
        <v>3519</v>
      </c>
      <c r="B553" s="175" t="s">
        <v>50</v>
      </c>
      <c r="C553" s="175"/>
      <c r="D553" s="175"/>
      <c r="E553" s="175"/>
      <c r="F553" s="175"/>
    </row>
    <row r="554" spans="1:6">
      <c r="A554" s="175">
        <v>3523</v>
      </c>
      <c r="B554" s="175" t="s">
        <v>50</v>
      </c>
      <c r="C554" s="175"/>
      <c r="D554" s="175"/>
      <c r="E554" s="175"/>
      <c r="F554" s="175"/>
    </row>
    <row r="555" spans="1:6">
      <c r="A555" s="175">
        <v>3524</v>
      </c>
      <c r="B555" s="175" t="s">
        <v>50</v>
      </c>
      <c r="C555" s="175"/>
      <c r="D555" s="175"/>
      <c r="E555" s="175"/>
      <c r="F555" s="175"/>
    </row>
    <row r="556" spans="1:6">
      <c r="A556" s="175">
        <v>3531</v>
      </c>
      <c r="B556" s="175" t="s">
        <v>50</v>
      </c>
      <c r="C556" s="175"/>
      <c r="D556" s="175"/>
      <c r="E556" s="175"/>
      <c r="F556" s="175"/>
    </row>
    <row r="557" spans="1:6">
      <c r="A557" s="175">
        <v>3532</v>
      </c>
      <c r="B557" s="175" t="s">
        <v>50</v>
      </c>
      <c r="C557" s="175"/>
      <c r="D557" s="175"/>
      <c r="E557" s="175"/>
      <c r="F557" s="175"/>
    </row>
    <row r="558" spans="1:6">
      <c r="A558" s="175">
        <v>3533</v>
      </c>
      <c r="B558" s="175" t="s">
        <v>50</v>
      </c>
      <c r="C558" s="175"/>
      <c r="D558" s="175"/>
      <c r="E558" s="175"/>
      <c r="F558" s="175"/>
    </row>
    <row r="559" spans="1:6">
      <c r="A559" s="175">
        <v>3534</v>
      </c>
      <c r="B559" s="175" t="s">
        <v>50</v>
      </c>
      <c r="C559" s="175"/>
      <c r="D559" s="175"/>
      <c r="E559" s="175"/>
      <c r="F559" s="175"/>
    </row>
    <row r="560" spans="1:6">
      <c r="A560" s="175">
        <v>3535</v>
      </c>
      <c r="B560" s="175" t="s">
        <v>50</v>
      </c>
      <c r="C560" s="175"/>
      <c r="D560" s="175"/>
      <c r="E560" s="175"/>
      <c r="F560" s="175"/>
    </row>
    <row r="561" spans="1:6">
      <c r="A561" s="175">
        <v>3536</v>
      </c>
      <c r="B561" s="175" t="s">
        <v>50</v>
      </c>
      <c r="C561" s="175"/>
      <c r="D561" s="175"/>
      <c r="E561" s="175"/>
      <c r="F561" s="175"/>
    </row>
    <row r="562" spans="1:6">
      <c r="A562" s="175">
        <v>3537</v>
      </c>
      <c r="B562" s="175" t="s">
        <v>50</v>
      </c>
      <c r="C562" s="175"/>
      <c r="D562" s="175"/>
      <c r="E562" s="175"/>
      <c r="F562" s="175"/>
    </row>
    <row r="563" spans="1:6">
      <c r="A563" s="175">
        <v>3541</v>
      </c>
      <c r="B563" s="175" t="s">
        <v>50</v>
      </c>
      <c r="C563" s="175"/>
      <c r="D563" s="175"/>
      <c r="E563" s="175"/>
      <c r="F563" s="175"/>
    </row>
    <row r="564" spans="1:6">
      <c r="A564" s="175">
        <v>3542</v>
      </c>
      <c r="B564" s="175" t="s">
        <v>50</v>
      </c>
      <c r="C564" s="175"/>
      <c r="D564" s="175"/>
      <c r="E564" s="175"/>
      <c r="F564" s="175"/>
    </row>
    <row r="565" spans="1:6">
      <c r="A565" s="175">
        <v>3543</v>
      </c>
      <c r="B565" s="175" t="s">
        <v>50</v>
      </c>
      <c r="C565" s="175"/>
      <c r="D565" s="175"/>
      <c r="E565" s="175"/>
      <c r="F565" s="175"/>
    </row>
    <row r="566" spans="1:6">
      <c r="A566" s="175">
        <v>3544</v>
      </c>
      <c r="B566" s="175" t="s">
        <v>50</v>
      </c>
      <c r="C566" s="175"/>
      <c r="D566" s="175"/>
      <c r="E566" s="175"/>
      <c r="F566" s="175"/>
    </row>
    <row r="567" spans="1:6">
      <c r="A567" s="175">
        <v>3545</v>
      </c>
      <c r="B567" s="175" t="s">
        <v>50</v>
      </c>
      <c r="C567" s="175"/>
      <c r="D567" s="175"/>
      <c r="E567" s="175"/>
      <c r="F567" s="175"/>
    </row>
    <row r="568" spans="1:6">
      <c r="A568" s="175">
        <v>3546</v>
      </c>
      <c r="B568" s="175" t="s">
        <v>50</v>
      </c>
      <c r="C568" s="175"/>
      <c r="D568" s="175"/>
      <c r="E568" s="175"/>
      <c r="F568" s="175"/>
    </row>
    <row r="569" spans="1:6">
      <c r="A569" s="175">
        <v>3547</v>
      </c>
      <c r="B569" s="175" t="s">
        <v>50</v>
      </c>
      <c r="C569" s="175"/>
      <c r="D569" s="175"/>
      <c r="E569" s="175"/>
      <c r="F569" s="175"/>
    </row>
    <row r="570" spans="1:6">
      <c r="A570" s="175">
        <v>3548</v>
      </c>
      <c r="B570" s="175" t="s">
        <v>50</v>
      </c>
      <c r="C570" s="175"/>
      <c r="D570" s="175"/>
      <c r="E570" s="175"/>
      <c r="F570" s="175"/>
    </row>
    <row r="571" spans="1:6">
      <c r="A571" s="175">
        <v>3549</v>
      </c>
      <c r="B571" s="175" t="s">
        <v>50</v>
      </c>
      <c r="C571" s="175"/>
      <c r="D571" s="175"/>
      <c r="E571" s="175"/>
      <c r="F571" s="175"/>
    </row>
    <row r="572" spans="1:6">
      <c r="A572" s="175">
        <v>3551</v>
      </c>
      <c r="B572" s="175" t="s">
        <v>50</v>
      </c>
      <c r="C572" s="175"/>
      <c r="D572" s="175"/>
      <c r="E572" s="175"/>
      <c r="F572" s="175"/>
    </row>
    <row r="573" spans="1:6">
      <c r="A573" s="175">
        <v>3552</v>
      </c>
      <c r="B573" s="175" t="s">
        <v>50</v>
      </c>
      <c r="C573" s="175"/>
      <c r="D573" s="175"/>
      <c r="E573" s="175"/>
      <c r="F573" s="175"/>
    </row>
    <row r="574" spans="1:6">
      <c r="A574" s="175">
        <v>3553</v>
      </c>
      <c r="B574" s="175" t="s">
        <v>50</v>
      </c>
      <c r="C574" s="175"/>
      <c r="D574" s="175"/>
      <c r="E574" s="175"/>
      <c r="F574" s="175"/>
    </row>
    <row r="575" spans="1:6">
      <c r="A575" s="175">
        <v>3554</v>
      </c>
      <c r="B575" s="175" t="s">
        <v>50</v>
      </c>
      <c r="C575" s="175"/>
      <c r="D575" s="175"/>
      <c r="E575" s="175"/>
      <c r="F575" s="175"/>
    </row>
    <row r="576" spans="1:6">
      <c r="A576" s="175">
        <v>3555</v>
      </c>
      <c r="B576" s="175" t="s">
        <v>50</v>
      </c>
      <c r="C576" s="175"/>
      <c r="D576" s="175"/>
      <c r="E576" s="175"/>
      <c r="F576" s="175"/>
    </row>
    <row r="577" spans="1:6">
      <c r="A577" s="175">
        <v>3556</v>
      </c>
      <c r="B577" s="175" t="s">
        <v>50</v>
      </c>
      <c r="C577" s="175"/>
      <c r="D577" s="175"/>
      <c r="E577" s="175"/>
      <c r="F577" s="175"/>
    </row>
    <row r="578" spans="1:6">
      <c r="A578" s="175">
        <v>3559</v>
      </c>
      <c r="B578" s="175" t="s">
        <v>50</v>
      </c>
      <c r="C578" s="175"/>
      <c r="D578" s="175"/>
      <c r="E578" s="175"/>
      <c r="F578" s="175"/>
    </row>
    <row r="579" spans="1:6">
      <c r="A579" s="175">
        <v>3561</v>
      </c>
      <c r="B579" s="175" t="s">
        <v>50</v>
      </c>
      <c r="C579" s="175"/>
      <c r="D579" s="175"/>
      <c r="E579" s="175"/>
      <c r="F579" s="175"/>
    </row>
    <row r="580" spans="1:6">
      <c r="A580" s="175">
        <v>3562</v>
      </c>
      <c r="B580" s="175" t="s">
        <v>50</v>
      </c>
      <c r="C580" s="175"/>
      <c r="D580" s="175"/>
      <c r="E580" s="175"/>
      <c r="F580" s="175"/>
    </row>
    <row r="581" spans="1:6">
      <c r="A581" s="175">
        <v>3563</v>
      </c>
      <c r="B581" s="175" t="s">
        <v>50</v>
      </c>
      <c r="C581" s="175"/>
      <c r="D581" s="175"/>
      <c r="E581" s="175"/>
      <c r="F581" s="175"/>
    </row>
    <row r="582" spans="1:6">
      <c r="A582" s="175">
        <v>3564</v>
      </c>
      <c r="B582" s="175" t="s">
        <v>50</v>
      </c>
      <c r="C582" s="175"/>
      <c r="D582" s="175"/>
      <c r="E582" s="175"/>
      <c r="F582" s="175"/>
    </row>
    <row r="583" spans="1:6">
      <c r="A583" s="175">
        <v>3565</v>
      </c>
      <c r="B583" s="175" t="s">
        <v>50</v>
      </c>
      <c r="C583" s="175"/>
      <c r="D583" s="175"/>
      <c r="E583" s="175"/>
      <c r="F583" s="175"/>
    </row>
    <row r="584" spans="1:6">
      <c r="A584" s="175">
        <v>3566</v>
      </c>
      <c r="B584" s="175" t="s">
        <v>50</v>
      </c>
      <c r="C584" s="175"/>
      <c r="D584" s="175"/>
      <c r="E584" s="175"/>
      <c r="F584" s="175"/>
    </row>
    <row r="585" spans="1:6">
      <c r="A585" s="175">
        <v>3567</v>
      </c>
      <c r="B585" s="175" t="s">
        <v>50</v>
      </c>
      <c r="C585" s="175"/>
      <c r="D585" s="175"/>
      <c r="E585" s="175"/>
      <c r="F585" s="175"/>
    </row>
    <row r="586" spans="1:6">
      <c r="A586" s="175">
        <v>3568</v>
      </c>
      <c r="B586" s="175" t="s">
        <v>50</v>
      </c>
      <c r="C586" s="175"/>
      <c r="D586" s="175"/>
      <c r="E586" s="175"/>
      <c r="F586" s="175"/>
    </row>
    <row r="587" spans="1:6">
      <c r="A587" s="175">
        <v>3569</v>
      </c>
      <c r="B587" s="175" t="s">
        <v>50</v>
      </c>
      <c r="C587" s="175"/>
      <c r="D587" s="175"/>
      <c r="E587" s="175"/>
      <c r="F587" s="175"/>
    </row>
    <row r="588" spans="1:6">
      <c r="A588" s="175">
        <v>3571</v>
      </c>
      <c r="B588" s="175" t="s">
        <v>109</v>
      </c>
      <c r="C588" s="175"/>
      <c r="D588" s="175"/>
      <c r="E588" s="175"/>
      <c r="F588" s="175"/>
    </row>
    <row r="589" spans="1:6">
      <c r="A589" s="175">
        <v>3572</v>
      </c>
      <c r="B589" s="175" t="s">
        <v>109</v>
      </c>
      <c r="C589" s="175"/>
      <c r="D589" s="175"/>
      <c r="E589" s="175"/>
      <c r="F589" s="175"/>
    </row>
    <row r="590" spans="1:6">
      <c r="A590" s="175">
        <v>3573</v>
      </c>
      <c r="B590" s="175" t="s">
        <v>109</v>
      </c>
      <c r="C590" s="175"/>
      <c r="D590" s="175"/>
      <c r="E590" s="175"/>
      <c r="F590" s="175"/>
    </row>
    <row r="591" spans="1:6">
      <c r="A591" s="175">
        <v>3574</v>
      </c>
      <c r="B591" s="175" t="s">
        <v>109</v>
      </c>
      <c r="C591" s="175"/>
      <c r="D591" s="175"/>
      <c r="E591" s="175"/>
      <c r="F591" s="175"/>
    </row>
    <row r="592" spans="1:6">
      <c r="A592" s="175">
        <v>3575</v>
      </c>
      <c r="B592" s="175" t="s">
        <v>109</v>
      </c>
      <c r="C592" s="175"/>
      <c r="D592" s="175"/>
      <c r="E592" s="175"/>
      <c r="F592" s="175"/>
    </row>
    <row r="593" spans="1:6">
      <c r="A593" s="175">
        <v>3576</v>
      </c>
      <c r="B593" s="175" t="s">
        <v>109</v>
      </c>
      <c r="C593" s="175"/>
      <c r="D593" s="175"/>
      <c r="E593" s="175"/>
      <c r="F593" s="175"/>
    </row>
    <row r="594" spans="1:6">
      <c r="A594" s="175">
        <v>3577</v>
      </c>
      <c r="B594" s="175" t="s">
        <v>109</v>
      </c>
      <c r="C594" s="175"/>
      <c r="D594" s="175"/>
      <c r="E594" s="175"/>
      <c r="F594" s="175"/>
    </row>
    <row r="595" spans="1:6">
      <c r="A595" s="175">
        <v>3578</v>
      </c>
      <c r="B595" s="175" t="s">
        <v>50</v>
      </c>
      <c r="C595" s="175"/>
      <c r="D595" s="175"/>
      <c r="E595" s="175"/>
      <c r="F595" s="175"/>
    </row>
    <row r="596" spans="1:6">
      <c r="A596" s="175">
        <v>3579</v>
      </c>
      <c r="B596" s="175" t="s">
        <v>50</v>
      </c>
      <c r="C596" s="175"/>
      <c r="D596" s="175"/>
      <c r="E596" s="175"/>
      <c r="F596" s="175"/>
    </row>
    <row r="597" spans="1:6">
      <c r="A597" s="175">
        <v>3581</v>
      </c>
      <c r="B597" s="175" t="s">
        <v>50</v>
      </c>
      <c r="C597" s="175"/>
      <c r="D597" s="175"/>
      <c r="E597" s="175"/>
      <c r="F597" s="175"/>
    </row>
    <row r="598" spans="1:6">
      <c r="A598" s="175">
        <v>3582</v>
      </c>
      <c r="B598" s="175" t="s">
        <v>50</v>
      </c>
      <c r="C598" s="175"/>
      <c r="D598" s="175"/>
      <c r="E598" s="175"/>
      <c r="F598" s="175"/>
    </row>
    <row r="599" spans="1:6">
      <c r="A599" s="175">
        <v>3585</v>
      </c>
      <c r="B599" s="175" t="s">
        <v>50</v>
      </c>
      <c r="C599" s="175"/>
      <c r="D599" s="175"/>
      <c r="E599" s="175"/>
      <c r="F599" s="175"/>
    </row>
    <row r="600" spans="1:6">
      <c r="A600" s="175">
        <v>3586</v>
      </c>
      <c r="B600" s="175" t="s">
        <v>50</v>
      </c>
      <c r="C600" s="175"/>
      <c r="D600" s="175"/>
      <c r="E600" s="175"/>
      <c r="F600" s="175"/>
    </row>
    <row r="601" spans="1:6">
      <c r="A601" s="175">
        <v>3589</v>
      </c>
      <c r="B601" s="175" t="s">
        <v>50</v>
      </c>
      <c r="C601" s="175"/>
      <c r="D601" s="175"/>
      <c r="E601" s="175"/>
      <c r="F601" s="175"/>
    </row>
    <row r="602" spans="1:6">
      <c r="A602" s="175">
        <v>3592</v>
      </c>
      <c r="B602" s="175" t="s">
        <v>50</v>
      </c>
      <c r="C602" s="175"/>
      <c r="D602" s="175"/>
      <c r="E602" s="175"/>
      <c r="F602" s="175"/>
    </row>
    <row r="603" spans="1:6">
      <c r="A603" s="175">
        <v>3593</v>
      </c>
      <c r="B603" s="175" t="s">
        <v>50</v>
      </c>
      <c r="C603" s="175"/>
      <c r="D603" s="175"/>
      <c r="E603" s="175"/>
      <c r="F603" s="175"/>
    </row>
    <row r="604" spans="1:6">
      <c r="A604" s="175">
        <v>3594</v>
      </c>
      <c r="B604" s="175" t="s">
        <v>50</v>
      </c>
      <c r="C604" s="175"/>
      <c r="D604" s="175"/>
      <c r="E604" s="175"/>
      <c r="F604" s="175"/>
    </row>
    <row r="605" spans="1:6">
      <c r="A605" s="175">
        <v>3596</v>
      </c>
      <c r="B605" s="175" t="s">
        <v>50</v>
      </c>
      <c r="C605" s="175"/>
      <c r="D605" s="175"/>
      <c r="E605" s="175"/>
      <c r="F605" s="175"/>
    </row>
    <row r="606" spans="1:6">
      <c r="A606" s="175">
        <v>3598</v>
      </c>
      <c r="B606" s="175" t="s">
        <v>50</v>
      </c>
      <c r="C606" s="175"/>
      <c r="D606" s="175"/>
      <c r="E606" s="175"/>
      <c r="F606" s="175"/>
    </row>
    <row r="607" spans="1:6">
      <c r="A607" s="175">
        <v>3599</v>
      </c>
      <c r="B607" s="175" t="s">
        <v>50</v>
      </c>
      <c r="C607" s="175"/>
      <c r="D607" s="175"/>
      <c r="E607" s="175"/>
      <c r="F607" s="175"/>
    </row>
    <row r="608" spans="1:6">
      <c r="A608" s="175">
        <v>3611</v>
      </c>
      <c r="B608" s="175" t="s">
        <v>50</v>
      </c>
      <c r="C608" s="175"/>
      <c r="D608" s="175"/>
      <c r="E608" s="175"/>
      <c r="F608" s="175"/>
    </row>
    <row r="609" spans="1:6">
      <c r="A609" s="175">
        <v>3612</v>
      </c>
      <c r="B609" s="175" t="s">
        <v>50</v>
      </c>
      <c r="C609" s="175"/>
      <c r="D609" s="175"/>
      <c r="E609" s="175"/>
      <c r="F609" s="175"/>
    </row>
    <row r="610" spans="1:6">
      <c r="A610" s="175">
        <v>3613</v>
      </c>
      <c r="B610" s="175" t="s">
        <v>50</v>
      </c>
      <c r="C610" s="175"/>
      <c r="D610" s="175"/>
      <c r="E610" s="175"/>
      <c r="F610" s="175"/>
    </row>
    <row r="611" spans="1:6">
      <c r="A611" s="175">
        <v>3621</v>
      </c>
      <c r="B611" s="175" t="s">
        <v>50</v>
      </c>
      <c r="C611" s="175"/>
      <c r="D611" s="175"/>
      <c r="E611" s="175"/>
      <c r="F611" s="175"/>
    </row>
    <row r="612" spans="1:6">
      <c r="A612" s="175">
        <v>3622</v>
      </c>
      <c r="B612" s="175" t="s">
        <v>50</v>
      </c>
      <c r="C612" s="175"/>
      <c r="D612" s="175"/>
      <c r="E612" s="175"/>
      <c r="F612" s="175"/>
    </row>
    <row r="613" spans="1:6">
      <c r="A613" s="175">
        <v>3623</v>
      </c>
      <c r="B613" s="175" t="s">
        <v>50</v>
      </c>
      <c r="C613" s="175"/>
      <c r="D613" s="175"/>
      <c r="E613" s="175"/>
      <c r="F613" s="175"/>
    </row>
    <row r="614" spans="1:6">
      <c r="A614" s="175">
        <v>3624</v>
      </c>
      <c r="B614" s="175" t="s">
        <v>50</v>
      </c>
      <c r="C614" s="175"/>
      <c r="D614" s="175"/>
      <c r="E614" s="175"/>
      <c r="F614" s="175"/>
    </row>
    <row r="615" spans="1:6">
      <c r="A615" s="175">
        <v>3625</v>
      </c>
      <c r="B615" s="175" t="s">
        <v>50</v>
      </c>
      <c r="C615" s="175"/>
      <c r="D615" s="175"/>
      <c r="E615" s="175"/>
      <c r="F615" s="175"/>
    </row>
    <row r="616" spans="1:6">
      <c r="A616" s="175">
        <v>3629</v>
      </c>
      <c r="B616" s="175" t="s">
        <v>50</v>
      </c>
      <c r="C616" s="175"/>
      <c r="D616" s="175"/>
      <c r="E616" s="175"/>
      <c r="F616" s="175"/>
    </row>
    <row r="617" spans="1:6">
      <c r="A617" s="175">
        <v>3631</v>
      </c>
      <c r="B617" s="175" t="s">
        <v>50</v>
      </c>
      <c r="C617" s="175"/>
      <c r="D617" s="175"/>
      <c r="E617" s="175"/>
      <c r="F617" s="175"/>
    </row>
    <row r="618" spans="1:6">
      <c r="A618" s="175">
        <v>3632</v>
      </c>
      <c r="B618" s="175" t="s">
        <v>50</v>
      </c>
      <c r="C618" s="175"/>
      <c r="D618" s="175"/>
      <c r="E618" s="175"/>
      <c r="F618" s="175"/>
    </row>
    <row r="619" spans="1:6">
      <c r="A619" s="175">
        <v>3633</v>
      </c>
      <c r="B619" s="175" t="s">
        <v>50</v>
      </c>
      <c r="C619" s="175"/>
      <c r="D619" s="175"/>
      <c r="E619" s="175"/>
      <c r="F619" s="175"/>
    </row>
    <row r="620" spans="1:6">
      <c r="A620" s="175">
        <v>3634</v>
      </c>
      <c r="B620" s="175" t="s">
        <v>50</v>
      </c>
      <c r="C620" s="175"/>
      <c r="D620" s="175"/>
      <c r="E620" s="175"/>
      <c r="F620" s="175"/>
    </row>
    <row r="621" spans="1:6">
      <c r="A621" s="175">
        <v>3635</v>
      </c>
      <c r="B621" s="175" t="s">
        <v>50</v>
      </c>
      <c r="C621" s="175"/>
      <c r="D621" s="175"/>
      <c r="E621" s="175"/>
      <c r="F621" s="175"/>
    </row>
    <row r="622" spans="1:6">
      <c r="A622" s="175">
        <v>3636</v>
      </c>
      <c r="B622" s="175" t="s">
        <v>50</v>
      </c>
      <c r="C622" s="175"/>
      <c r="D622" s="175"/>
      <c r="E622" s="175"/>
      <c r="F622" s="175"/>
    </row>
    <row r="623" spans="1:6">
      <c r="A623" s="175">
        <v>3639</v>
      </c>
      <c r="B623" s="175" t="s">
        <v>50</v>
      </c>
      <c r="C623" s="175"/>
      <c r="D623" s="175"/>
      <c r="E623" s="175"/>
      <c r="F623" s="175"/>
    </row>
    <row r="624" spans="1:6">
      <c r="A624" s="175">
        <v>3641</v>
      </c>
      <c r="B624" s="175" t="s">
        <v>50</v>
      </c>
      <c r="C624" s="175"/>
      <c r="D624" s="175"/>
      <c r="E624" s="175"/>
      <c r="F624" s="175"/>
    </row>
    <row r="625" spans="1:6">
      <c r="A625" s="175">
        <v>3643</v>
      </c>
      <c r="B625" s="175" t="s">
        <v>50</v>
      </c>
      <c r="C625" s="175"/>
      <c r="D625" s="175"/>
      <c r="E625" s="175"/>
      <c r="F625" s="175"/>
    </row>
    <row r="626" spans="1:6">
      <c r="A626" s="175">
        <v>3644</v>
      </c>
      <c r="B626" s="175" t="s">
        <v>50</v>
      </c>
      <c r="C626" s="175"/>
      <c r="D626" s="175"/>
      <c r="E626" s="175"/>
      <c r="F626" s="175"/>
    </row>
    <row r="627" spans="1:6">
      <c r="A627" s="175">
        <v>3645</v>
      </c>
      <c r="B627" s="175" t="s">
        <v>50</v>
      </c>
      <c r="C627" s="175"/>
      <c r="D627" s="175"/>
      <c r="E627" s="175"/>
      <c r="F627" s="175"/>
    </row>
    <row r="628" spans="1:6">
      <c r="A628" s="175">
        <v>3646</v>
      </c>
      <c r="B628" s="175" t="s">
        <v>50</v>
      </c>
      <c r="C628" s="175"/>
      <c r="D628" s="175"/>
      <c r="E628" s="175"/>
      <c r="F628" s="175"/>
    </row>
    <row r="629" spans="1:6">
      <c r="A629" s="175">
        <v>3647</v>
      </c>
      <c r="B629" s="175" t="s">
        <v>50</v>
      </c>
      <c r="C629" s="175"/>
      <c r="D629" s="175"/>
      <c r="E629" s="175"/>
      <c r="F629" s="175"/>
    </row>
    <row r="630" spans="1:6">
      <c r="A630" s="175">
        <v>3648</v>
      </c>
      <c r="B630" s="175" t="s">
        <v>50</v>
      </c>
      <c r="C630" s="175"/>
      <c r="D630" s="175"/>
      <c r="E630" s="175"/>
      <c r="F630" s="175"/>
    </row>
    <row r="631" spans="1:6">
      <c r="A631" s="175">
        <v>3651</v>
      </c>
      <c r="B631" s="175" t="s">
        <v>50</v>
      </c>
      <c r="C631" s="175"/>
      <c r="D631" s="175"/>
      <c r="E631" s="175"/>
      <c r="F631" s="175"/>
    </row>
    <row r="632" spans="1:6">
      <c r="A632" s="175">
        <v>3652</v>
      </c>
      <c r="B632" s="175" t="s">
        <v>50</v>
      </c>
      <c r="C632" s="175"/>
      <c r="D632" s="175"/>
      <c r="E632" s="175"/>
      <c r="F632" s="175"/>
    </row>
    <row r="633" spans="1:6">
      <c r="A633" s="175">
        <v>3655</v>
      </c>
      <c r="B633" s="175" t="s">
        <v>50</v>
      </c>
      <c r="C633" s="175"/>
      <c r="D633" s="175"/>
      <c r="E633" s="175"/>
      <c r="F633" s="175"/>
    </row>
    <row r="634" spans="1:6">
      <c r="A634" s="175">
        <v>3661</v>
      </c>
      <c r="B634" s="175" t="s">
        <v>109</v>
      </c>
      <c r="C634" s="175"/>
      <c r="D634" s="175"/>
      <c r="E634" s="175"/>
      <c r="F634" s="175"/>
    </row>
    <row r="635" spans="1:6">
      <c r="A635" s="175">
        <v>3662</v>
      </c>
      <c r="B635" s="175" t="s">
        <v>109</v>
      </c>
      <c r="C635" s="175"/>
      <c r="D635" s="175"/>
      <c r="E635" s="175"/>
      <c r="F635" s="175"/>
    </row>
    <row r="636" spans="1:6">
      <c r="A636" s="175">
        <v>3663</v>
      </c>
      <c r="B636" s="175" t="s">
        <v>109</v>
      </c>
      <c r="C636" s="175"/>
      <c r="D636" s="175"/>
      <c r="E636" s="175"/>
      <c r="F636" s="175"/>
    </row>
    <row r="637" spans="1:6">
      <c r="A637" s="175">
        <v>3665</v>
      </c>
      <c r="B637" s="175" t="s">
        <v>109</v>
      </c>
      <c r="C637" s="175"/>
      <c r="D637" s="175"/>
      <c r="E637" s="175"/>
      <c r="F637" s="175"/>
    </row>
    <row r="638" spans="1:6">
      <c r="A638" s="175">
        <v>3669</v>
      </c>
      <c r="B638" s="175" t="s">
        <v>109</v>
      </c>
      <c r="C638" s="175"/>
      <c r="D638" s="175"/>
      <c r="E638" s="175"/>
      <c r="F638" s="175"/>
    </row>
    <row r="639" spans="1:6">
      <c r="A639" s="175">
        <v>3671</v>
      </c>
      <c r="B639" s="175" t="s">
        <v>109</v>
      </c>
      <c r="C639" s="175"/>
      <c r="D639" s="175"/>
      <c r="E639" s="175"/>
      <c r="F639" s="175"/>
    </row>
    <row r="640" spans="1:6">
      <c r="A640" s="175">
        <v>3672</v>
      </c>
      <c r="B640" s="175" t="s">
        <v>109</v>
      </c>
      <c r="C640" s="175"/>
      <c r="D640" s="175"/>
      <c r="E640" s="175"/>
      <c r="F640" s="175"/>
    </row>
    <row r="641" spans="1:6">
      <c r="A641" s="175">
        <v>3673</v>
      </c>
      <c r="B641" s="175" t="s">
        <v>109</v>
      </c>
      <c r="C641" s="175"/>
      <c r="D641" s="175"/>
      <c r="E641" s="175"/>
      <c r="F641" s="175"/>
    </row>
    <row r="642" spans="1:6">
      <c r="A642" s="175">
        <v>3674</v>
      </c>
      <c r="B642" s="175" t="s">
        <v>109</v>
      </c>
      <c r="C642" s="175"/>
      <c r="D642" s="175"/>
      <c r="E642" s="175"/>
      <c r="F642" s="175"/>
    </row>
    <row r="643" spans="1:6">
      <c r="A643" s="175">
        <v>3675</v>
      </c>
      <c r="B643" s="175" t="s">
        <v>109</v>
      </c>
      <c r="C643" s="175"/>
      <c r="D643" s="175"/>
      <c r="E643" s="175"/>
      <c r="F643" s="175"/>
    </row>
    <row r="644" spans="1:6">
      <c r="A644" s="175">
        <v>3676</v>
      </c>
      <c r="B644" s="175" t="s">
        <v>109</v>
      </c>
      <c r="C644" s="175"/>
      <c r="D644" s="175"/>
      <c r="E644" s="175"/>
      <c r="F644" s="175"/>
    </row>
    <row r="645" spans="1:6">
      <c r="A645" s="175">
        <v>3677</v>
      </c>
      <c r="B645" s="175" t="s">
        <v>109</v>
      </c>
      <c r="C645" s="175"/>
      <c r="D645" s="175"/>
      <c r="E645" s="175"/>
      <c r="F645" s="175"/>
    </row>
    <row r="646" spans="1:6">
      <c r="A646" s="175">
        <v>3678</v>
      </c>
      <c r="B646" s="175" t="s">
        <v>109</v>
      </c>
      <c r="C646" s="175"/>
      <c r="D646" s="175"/>
      <c r="E646" s="175"/>
      <c r="F646" s="175"/>
    </row>
    <row r="647" spans="1:6">
      <c r="A647" s="175">
        <v>3679</v>
      </c>
      <c r="B647" s="175" t="s">
        <v>109</v>
      </c>
      <c r="C647" s="175"/>
      <c r="D647" s="175"/>
      <c r="E647" s="175"/>
      <c r="F647" s="175"/>
    </row>
    <row r="648" spans="1:6">
      <c r="A648" s="175">
        <v>3691</v>
      </c>
      <c r="B648" s="175" t="s">
        <v>50</v>
      </c>
      <c r="C648" s="175"/>
      <c r="D648" s="175"/>
      <c r="E648" s="175"/>
      <c r="F648" s="175"/>
    </row>
    <row r="649" spans="1:6">
      <c r="A649" s="175">
        <v>3692</v>
      </c>
      <c r="B649" s="175" t="s">
        <v>50</v>
      </c>
      <c r="C649" s="175"/>
      <c r="D649" s="175"/>
      <c r="E649" s="175"/>
      <c r="F649" s="175"/>
    </row>
    <row r="650" spans="1:6">
      <c r="A650" s="175">
        <v>3693</v>
      </c>
      <c r="B650" s="175" t="s">
        <v>50</v>
      </c>
      <c r="C650" s="175"/>
      <c r="D650" s="175"/>
      <c r="E650" s="175"/>
      <c r="F650" s="175"/>
    </row>
    <row r="651" spans="1:6">
      <c r="A651" s="175">
        <v>3694</v>
      </c>
      <c r="B651" s="175" t="s">
        <v>50</v>
      </c>
      <c r="C651" s="175"/>
      <c r="D651" s="175"/>
      <c r="E651" s="175"/>
      <c r="F651" s="175"/>
    </row>
    <row r="652" spans="1:6">
      <c r="A652" s="175">
        <v>3695</v>
      </c>
      <c r="B652" s="175" t="s">
        <v>50</v>
      </c>
      <c r="C652" s="175"/>
      <c r="D652" s="175"/>
      <c r="E652" s="175"/>
      <c r="F652" s="175"/>
    </row>
    <row r="653" spans="1:6">
      <c r="A653" s="175">
        <v>3698</v>
      </c>
      <c r="B653" s="175" t="s">
        <v>50</v>
      </c>
      <c r="C653" s="175"/>
      <c r="D653" s="175"/>
      <c r="E653" s="175"/>
      <c r="F653" s="175"/>
    </row>
    <row r="654" spans="1:6">
      <c r="A654" s="175">
        <v>3699</v>
      </c>
      <c r="B654" s="175" t="s">
        <v>50</v>
      </c>
      <c r="C654" s="175"/>
      <c r="D654" s="175"/>
      <c r="E654" s="175"/>
      <c r="F654" s="175"/>
    </row>
    <row r="655" spans="1:6">
      <c r="A655" s="175">
        <v>3711</v>
      </c>
      <c r="B655" s="175" t="s">
        <v>50</v>
      </c>
      <c r="C655" s="175"/>
      <c r="D655" s="175"/>
      <c r="E655" s="175"/>
      <c r="F655" s="175"/>
    </row>
    <row r="656" spans="1:6">
      <c r="A656" s="175">
        <v>3713</v>
      </c>
      <c r="B656" s="175" t="s">
        <v>50</v>
      </c>
      <c r="C656" s="175"/>
      <c r="D656" s="175"/>
      <c r="E656" s="175"/>
      <c r="F656" s="175"/>
    </row>
    <row r="657" spans="1:6">
      <c r="A657" s="175">
        <v>3714</v>
      </c>
      <c r="B657" s="175" t="s">
        <v>50</v>
      </c>
      <c r="C657" s="175"/>
      <c r="D657" s="175"/>
      <c r="E657" s="175"/>
      <c r="F657" s="175"/>
    </row>
    <row r="658" spans="1:6">
      <c r="A658" s="175">
        <v>3715</v>
      </c>
      <c r="B658" s="175" t="s">
        <v>50</v>
      </c>
      <c r="C658" s="175"/>
      <c r="D658" s="175"/>
      <c r="E658" s="175"/>
      <c r="F658" s="175"/>
    </row>
    <row r="659" spans="1:6">
      <c r="A659" s="175">
        <v>3716</v>
      </c>
      <c r="B659" s="175" t="s">
        <v>50</v>
      </c>
      <c r="C659" s="175"/>
      <c r="D659" s="175"/>
      <c r="E659" s="175"/>
      <c r="F659" s="175"/>
    </row>
    <row r="660" spans="1:6">
      <c r="A660" s="175">
        <v>3721</v>
      </c>
      <c r="B660" s="175" t="s">
        <v>50</v>
      </c>
      <c r="C660" s="175"/>
      <c r="D660" s="175"/>
      <c r="E660" s="175"/>
      <c r="F660" s="175"/>
    </row>
    <row r="661" spans="1:6">
      <c r="A661" s="175">
        <v>3724</v>
      </c>
      <c r="B661" s="175" t="s">
        <v>50</v>
      </c>
      <c r="C661" s="175"/>
      <c r="D661" s="175"/>
      <c r="E661" s="175"/>
      <c r="F661" s="175"/>
    </row>
    <row r="662" spans="1:6">
      <c r="A662" s="175">
        <v>3728</v>
      </c>
      <c r="B662" s="175" t="s">
        <v>50</v>
      </c>
      <c r="C662" s="175"/>
      <c r="D662" s="175"/>
      <c r="E662" s="175"/>
      <c r="F662" s="175"/>
    </row>
    <row r="663" spans="1:6">
      <c r="A663" s="175">
        <v>3731</v>
      </c>
      <c r="B663" s="175" t="s">
        <v>50</v>
      </c>
      <c r="C663" s="175"/>
      <c r="D663" s="175"/>
      <c r="E663" s="175"/>
      <c r="F663" s="175"/>
    </row>
    <row r="664" spans="1:6">
      <c r="A664" s="175">
        <v>3732</v>
      </c>
      <c r="B664" s="175" t="s">
        <v>50</v>
      </c>
      <c r="C664" s="175"/>
      <c r="D664" s="175"/>
      <c r="E664" s="175"/>
      <c r="F664" s="175"/>
    </row>
    <row r="665" spans="1:6">
      <c r="A665" s="175">
        <v>3741</v>
      </c>
      <c r="B665" s="175" t="s">
        <v>50</v>
      </c>
      <c r="C665" s="175"/>
      <c r="D665" s="175"/>
      <c r="E665" s="175"/>
      <c r="F665" s="175"/>
    </row>
    <row r="666" spans="1:6">
      <c r="A666" s="175">
        <v>3743</v>
      </c>
      <c r="B666" s="175" t="s">
        <v>50</v>
      </c>
      <c r="C666" s="175"/>
      <c r="D666" s="175"/>
      <c r="E666" s="175"/>
      <c r="F666" s="175"/>
    </row>
    <row r="667" spans="1:6">
      <c r="A667" s="175">
        <v>3751</v>
      </c>
      <c r="B667" s="175" t="s">
        <v>50</v>
      </c>
      <c r="C667" s="175"/>
      <c r="D667" s="175"/>
      <c r="E667" s="175"/>
      <c r="F667" s="175"/>
    </row>
    <row r="668" spans="1:6">
      <c r="A668" s="175">
        <v>3761</v>
      </c>
      <c r="B668" s="175" t="s">
        <v>50</v>
      </c>
      <c r="C668" s="175"/>
      <c r="D668" s="175"/>
      <c r="E668" s="175"/>
      <c r="F668" s="175"/>
    </row>
    <row r="669" spans="1:6">
      <c r="A669" s="175">
        <v>3764</v>
      </c>
      <c r="B669" s="175" t="s">
        <v>50</v>
      </c>
      <c r="C669" s="175"/>
      <c r="D669" s="175"/>
      <c r="E669" s="175"/>
      <c r="F669" s="175"/>
    </row>
    <row r="670" spans="1:6">
      <c r="A670" s="175">
        <v>3769</v>
      </c>
      <c r="B670" s="175" t="s">
        <v>50</v>
      </c>
      <c r="C670" s="175"/>
      <c r="D670" s="175"/>
      <c r="E670" s="175"/>
      <c r="F670" s="175"/>
    </row>
    <row r="671" spans="1:6">
      <c r="A671" s="175">
        <v>3781</v>
      </c>
      <c r="B671" s="175" t="s">
        <v>50</v>
      </c>
      <c r="C671" s="175"/>
      <c r="D671" s="175"/>
      <c r="E671" s="175"/>
      <c r="F671" s="175"/>
    </row>
    <row r="672" spans="1:6">
      <c r="A672" s="175">
        <v>3792</v>
      </c>
      <c r="B672" s="175" t="s">
        <v>50</v>
      </c>
      <c r="C672" s="175"/>
      <c r="D672" s="175"/>
      <c r="E672" s="175"/>
      <c r="F672" s="175"/>
    </row>
    <row r="673" spans="1:6">
      <c r="A673" s="175">
        <v>3795</v>
      </c>
      <c r="B673" s="175" t="s">
        <v>50</v>
      </c>
      <c r="C673" s="175"/>
      <c r="D673" s="175"/>
      <c r="E673" s="175"/>
      <c r="F673" s="175"/>
    </row>
    <row r="674" spans="1:6">
      <c r="A674" s="175">
        <v>3799</v>
      </c>
      <c r="B674" s="175" t="s">
        <v>50</v>
      </c>
      <c r="C674" s="175"/>
      <c r="D674" s="175"/>
      <c r="E674" s="175"/>
      <c r="F674" s="175"/>
    </row>
    <row r="675" spans="1:6">
      <c r="A675" s="175">
        <v>3811</v>
      </c>
      <c r="B675" s="175" t="s">
        <v>50</v>
      </c>
      <c r="C675" s="175"/>
      <c r="D675" s="175"/>
      <c r="E675" s="175"/>
      <c r="F675" s="175"/>
    </row>
    <row r="676" spans="1:6">
      <c r="A676" s="175">
        <v>3812</v>
      </c>
      <c r="B676" s="175" t="s">
        <v>50</v>
      </c>
      <c r="C676" s="175"/>
      <c r="D676" s="175"/>
      <c r="E676" s="175"/>
      <c r="F676" s="175"/>
    </row>
    <row r="677" spans="1:6">
      <c r="A677" s="175">
        <v>3815</v>
      </c>
      <c r="B677" s="175" t="s">
        <v>50</v>
      </c>
      <c r="C677" s="175"/>
      <c r="D677" s="175"/>
      <c r="E677" s="175"/>
      <c r="F677" s="175"/>
    </row>
    <row r="678" spans="1:6">
      <c r="A678" s="175">
        <v>3821</v>
      </c>
      <c r="B678" s="175" t="s">
        <v>50</v>
      </c>
      <c r="C678" s="175"/>
      <c r="D678" s="175"/>
      <c r="E678" s="175"/>
      <c r="F678" s="175"/>
    </row>
    <row r="679" spans="1:6">
      <c r="A679" s="175">
        <v>3822</v>
      </c>
      <c r="B679" s="175" t="s">
        <v>50</v>
      </c>
      <c r="C679" s="175"/>
      <c r="D679" s="175"/>
      <c r="E679" s="175"/>
      <c r="F679" s="175"/>
    </row>
    <row r="680" spans="1:6">
      <c r="A680" s="175">
        <v>3823</v>
      </c>
      <c r="B680" s="175" t="s">
        <v>50</v>
      </c>
      <c r="C680" s="175"/>
      <c r="D680" s="175"/>
      <c r="E680" s="175"/>
      <c r="F680" s="175"/>
    </row>
    <row r="681" spans="1:6">
      <c r="A681" s="175">
        <v>3824</v>
      </c>
      <c r="B681" s="175" t="s">
        <v>50</v>
      </c>
      <c r="C681" s="175"/>
      <c r="D681" s="175"/>
      <c r="E681" s="175"/>
      <c r="F681" s="175"/>
    </row>
    <row r="682" spans="1:6">
      <c r="A682" s="175">
        <v>3825</v>
      </c>
      <c r="B682" s="175" t="s">
        <v>50</v>
      </c>
      <c r="C682" s="175"/>
      <c r="D682" s="175"/>
      <c r="E682" s="175"/>
      <c r="F682" s="175"/>
    </row>
    <row r="683" spans="1:6">
      <c r="A683" s="175">
        <v>3826</v>
      </c>
      <c r="B683" s="175" t="s">
        <v>50</v>
      </c>
      <c r="C683" s="175"/>
      <c r="D683" s="175"/>
      <c r="E683" s="175"/>
      <c r="F683" s="175"/>
    </row>
    <row r="684" spans="1:6">
      <c r="A684" s="175">
        <v>3827</v>
      </c>
      <c r="B684" s="175" t="s">
        <v>50</v>
      </c>
      <c r="C684" s="175"/>
      <c r="D684" s="175"/>
      <c r="E684" s="175"/>
      <c r="F684" s="175"/>
    </row>
    <row r="685" spans="1:6">
      <c r="A685" s="175">
        <v>3829</v>
      </c>
      <c r="B685" s="175" t="s">
        <v>50</v>
      </c>
      <c r="C685" s="175"/>
      <c r="D685" s="175"/>
      <c r="E685" s="175"/>
      <c r="F685" s="175"/>
    </row>
    <row r="686" spans="1:6">
      <c r="A686" s="175">
        <v>3832</v>
      </c>
      <c r="B686" s="175" t="s">
        <v>50</v>
      </c>
      <c r="C686" s="175"/>
      <c r="D686" s="175"/>
      <c r="E686" s="175"/>
      <c r="F686" s="175"/>
    </row>
    <row r="687" spans="1:6">
      <c r="A687" s="175">
        <v>3841</v>
      </c>
      <c r="B687" s="175" t="s">
        <v>50</v>
      </c>
      <c r="C687" s="175"/>
      <c r="D687" s="175"/>
      <c r="E687" s="175"/>
      <c r="F687" s="175"/>
    </row>
    <row r="688" spans="1:6">
      <c r="A688" s="175">
        <v>3842</v>
      </c>
      <c r="B688" s="175" t="s">
        <v>50</v>
      </c>
      <c r="C688" s="175"/>
      <c r="D688" s="175"/>
      <c r="E688" s="175"/>
      <c r="F688" s="175"/>
    </row>
    <row r="689" spans="1:6">
      <c r="A689" s="175">
        <v>3843</v>
      </c>
      <c r="B689" s="175" t="s">
        <v>50</v>
      </c>
      <c r="C689" s="175"/>
      <c r="D689" s="175"/>
      <c r="E689" s="175"/>
      <c r="F689" s="175"/>
    </row>
    <row r="690" spans="1:6">
      <c r="A690" s="175">
        <v>3844</v>
      </c>
      <c r="B690" s="175" t="s">
        <v>50</v>
      </c>
      <c r="C690" s="175"/>
      <c r="D690" s="175"/>
      <c r="E690" s="175"/>
      <c r="F690" s="175"/>
    </row>
    <row r="691" spans="1:6">
      <c r="A691" s="175">
        <v>3845</v>
      </c>
      <c r="B691" s="175" t="s">
        <v>50</v>
      </c>
      <c r="C691" s="175"/>
      <c r="D691" s="175"/>
      <c r="E691" s="175"/>
      <c r="F691" s="175"/>
    </row>
    <row r="692" spans="1:6">
      <c r="A692" s="175">
        <v>3851</v>
      </c>
      <c r="B692" s="175" t="s">
        <v>50</v>
      </c>
      <c r="C692" s="175"/>
      <c r="D692" s="175"/>
      <c r="E692" s="175"/>
      <c r="F692" s="175"/>
    </row>
    <row r="693" spans="1:6">
      <c r="A693" s="175">
        <v>3861</v>
      </c>
      <c r="B693" s="175" t="s">
        <v>50</v>
      </c>
      <c r="C693" s="175"/>
      <c r="D693" s="175"/>
      <c r="E693" s="175"/>
      <c r="F693" s="175"/>
    </row>
    <row r="694" spans="1:6">
      <c r="A694" s="175">
        <v>3873</v>
      </c>
      <c r="B694" s="175" t="s">
        <v>50</v>
      </c>
      <c r="C694" s="175"/>
      <c r="D694" s="175"/>
      <c r="E694" s="175"/>
      <c r="F694" s="175"/>
    </row>
    <row r="695" spans="1:6">
      <c r="A695" s="175">
        <v>3911</v>
      </c>
      <c r="B695" s="175" t="s">
        <v>50</v>
      </c>
      <c r="C695" s="175"/>
      <c r="D695" s="175"/>
      <c r="E695" s="175"/>
      <c r="F695" s="175"/>
    </row>
    <row r="696" spans="1:6">
      <c r="A696" s="175">
        <v>3914</v>
      </c>
      <c r="B696" s="175" t="s">
        <v>50</v>
      </c>
      <c r="C696" s="175"/>
      <c r="D696" s="175"/>
      <c r="E696" s="175"/>
      <c r="F696" s="175"/>
    </row>
    <row r="697" spans="1:6">
      <c r="A697" s="175">
        <v>3915</v>
      </c>
      <c r="B697" s="175" t="s">
        <v>50</v>
      </c>
      <c r="C697" s="175"/>
      <c r="D697" s="175"/>
      <c r="E697" s="175"/>
      <c r="F697" s="175"/>
    </row>
    <row r="698" spans="1:6">
      <c r="A698" s="175">
        <v>3931</v>
      </c>
      <c r="B698" s="175" t="s">
        <v>50</v>
      </c>
      <c r="C698" s="175"/>
      <c r="D698" s="175"/>
      <c r="E698" s="175"/>
      <c r="F698" s="175"/>
    </row>
    <row r="699" spans="1:6">
      <c r="A699" s="175">
        <v>3942</v>
      </c>
      <c r="B699" s="175" t="s">
        <v>50</v>
      </c>
      <c r="C699" s="175"/>
      <c r="D699" s="175"/>
      <c r="E699" s="175"/>
      <c r="F699" s="175"/>
    </row>
    <row r="700" spans="1:6">
      <c r="A700" s="175">
        <v>3944</v>
      </c>
      <c r="B700" s="175" t="s">
        <v>50</v>
      </c>
      <c r="C700" s="175"/>
      <c r="D700" s="175"/>
      <c r="E700" s="175"/>
      <c r="F700" s="175"/>
    </row>
    <row r="701" spans="1:6">
      <c r="A701" s="175">
        <v>3949</v>
      </c>
      <c r="B701" s="175" t="s">
        <v>50</v>
      </c>
      <c r="C701" s="175"/>
      <c r="D701" s="175"/>
      <c r="E701" s="175"/>
      <c r="F701" s="175"/>
    </row>
    <row r="702" spans="1:6">
      <c r="A702" s="175">
        <v>3951</v>
      </c>
      <c r="B702" s="175" t="s">
        <v>50</v>
      </c>
      <c r="C702" s="175"/>
      <c r="D702" s="175"/>
      <c r="E702" s="175"/>
      <c r="F702" s="175"/>
    </row>
    <row r="703" spans="1:6">
      <c r="A703" s="175">
        <v>3952</v>
      </c>
      <c r="B703" s="175" t="s">
        <v>50</v>
      </c>
      <c r="C703" s="175"/>
      <c r="D703" s="175"/>
      <c r="E703" s="175"/>
      <c r="F703" s="175"/>
    </row>
    <row r="704" spans="1:6">
      <c r="A704" s="175">
        <v>3953</v>
      </c>
      <c r="B704" s="175" t="s">
        <v>50</v>
      </c>
      <c r="C704" s="175"/>
      <c r="D704" s="175"/>
      <c r="E704" s="175"/>
      <c r="F704" s="175"/>
    </row>
    <row r="705" spans="1:6">
      <c r="A705" s="175">
        <v>3955</v>
      </c>
      <c r="B705" s="175" t="s">
        <v>50</v>
      </c>
      <c r="C705" s="175"/>
      <c r="D705" s="175"/>
      <c r="E705" s="175"/>
      <c r="F705" s="175"/>
    </row>
    <row r="706" spans="1:6">
      <c r="A706" s="175">
        <v>3961</v>
      </c>
      <c r="B706" s="175" t="s">
        <v>50</v>
      </c>
      <c r="C706" s="175"/>
      <c r="D706" s="175"/>
      <c r="E706" s="175"/>
      <c r="F706" s="175"/>
    </row>
    <row r="707" spans="1:6">
      <c r="A707" s="175">
        <v>3962</v>
      </c>
      <c r="B707" s="175" t="s">
        <v>50</v>
      </c>
      <c r="C707" s="175"/>
      <c r="D707" s="175"/>
      <c r="E707" s="175"/>
      <c r="F707" s="175"/>
    </row>
    <row r="708" spans="1:6">
      <c r="A708" s="175">
        <v>3963</v>
      </c>
      <c r="B708" s="175" t="s">
        <v>50</v>
      </c>
      <c r="C708" s="175"/>
      <c r="D708" s="175"/>
      <c r="E708" s="175"/>
      <c r="F708" s="175"/>
    </row>
    <row r="709" spans="1:6">
      <c r="A709" s="175">
        <v>3964</v>
      </c>
      <c r="B709" s="175" t="s">
        <v>50</v>
      </c>
      <c r="C709" s="175"/>
      <c r="D709" s="175"/>
      <c r="E709" s="175"/>
      <c r="F709" s="175"/>
    </row>
    <row r="710" spans="1:6">
      <c r="A710" s="175">
        <v>3965</v>
      </c>
      <c r="B710" s="175" t="s">
        <v>50</v>
      </c>
      <c r="C710" s="175"/>
      <c r="D710" s="175"/>
      <c r="E710" s="175"/>
      <c r="F710" s="175"/>
    </row>
    <row r="711" spans="1:6">
      <c r="A711" s="175">
        <v>3988</v>
      </c>
      <c r="B711" s="175" t="s">
        <v>50</v>
      </c>
      <c r="C711" s="175"/>
      <c r="D711" s="175"/>
      <c r="E711" s="175"/>
      <c r="F711" s="175"/>
    </row>
    <row r="712" spans="1:6">
      <c r="A712" s="175">
        <v>3991</v>
      </c>
      <c r="B712" s="175" t="s">
        <v>50</v>
      </c>
      <c r="C712" s="175"/>
      <c r="D712" s="175"/>
      <c r="E712" s="175"/>
      <c r="F712" s="175"/>
    </row>
    <row r="713" spans="1:6">
      <c r="A713" s="175">
        <v>3993</v>
      </c>
      <c r="B713" s="175" t="s">
        <v>50</v>
      </c>
      <c r="C713" s="175"/>
      <c r="D713" s="175"/>
      <c r="E713" s="175"/>
      <c r="F713" s="175"/>
    </row>
    <row r="714" spans="1:6">
      <c r="A714" s="175">
        <v>3995</v>
      </c>
      <c r="B714" s="175" t="s">
        <v>50</v>
      </c>
      <c r="C714" s="175"/>
      <c r="D714" s="175"/>
      <c r="E714" s="175"/>
      <c r="F714" s="175"/>
    </row>
    <row r="715" spans="1:6">
      <c r="A715" s="175">
        <v>3996</v>
      </c>
      <c r="B715" s="175" t="s">
        <v>50</v>
      </c>
      <c r="C715" s="175"/>
      <c r="D715" s="175"/>
      <c r="E715" s="175"/>
      <c r="F715" s="175"/>
    </row>
    <row r="716" spans="1:6">
      <c r="A716" s="175">
        <v>3998</v>
      </c>
      <c r="B716" s="175" t="s">
        <v>50</v>
      </c>
      <c r="C716" s="175"/>
      <c r="D716" s="175"/>
      <c r="E716" s="175"/>
      <c r="F716" s="175"/>
    </row>
    <row r="717" spans="1:6">
      <c r="A717" s="175">
        <v>3999</v>
      </c>
      <c r="B717" s="175" t="s">
        <v>50</v>
      </c>
      <c r="C717" s="175"/>
      <c r="D717" s="175"/>
      <c r="E717" s="175"/>
      <c r="F717" s="175"/>
    </row>
    <row r="718" spans="1:6">
      <c r="A718" s="175">
        <v>4011</v>
      </c>
      <c r="B718" s="175" t="s">
        <v>109</v>
      </c>
      <c r="C718" s="175"/>
      <c r="D718" s="175"/>
      <c r="E718" s="175"/>
      <c r="F718" s="175"/>
    </row>
    <row r="719" spans="1:6">
      <c r="A719" s="175">
        <v>4013</v>
      </c>
      <c r="B719" s="175" t="s">
        <v>109</v>
      </c>
      <c r="C719" s="175"/>
      <c r="D719" s="175"/>
      <c r="E719" s="175"/>
      <c r="F719" s="175"/>
    </row>
    <row r="720" spans="1:6">
      <c r="A720" s="175">
        <v>4111</v>
      </c>
      <c r="B720" s="175" t="s">
        <v>109</v>
      </c>
      <c r="C720" s="175"/>
      <c r="D720" s="175"/>
      <c r="E720" s="175"/>
      <c r="F720" s="175"/>
    </row>
    <row r="721" spans="1:6">
      <c r="A721" s="175">
        <v>4119</v>
      </c>
      <c r="B721" s="175" t="s">
        <v>109</v>
      </c>
      <c r="C721" s="175"/>
      <c r="D721" s="175"/>
      <c r="E721" s="175"/>
      <c r="F721" s="175"/>
    </row>
    <row r="722" spans="1:6">
      <c r="A722" s="175">
        <v>4121</v>
      </c>
      <c r="B722" s="175" t="s">
        <v>109</v>
      </c>
      <c r="C722" s="175"/>
      <c r="D722" s="175"/>
      <c r="E722" s="175"/>
      <c r="F722" s="175"/>
    </row>
    <row r="723" spans="1:6">
      <c r="A723" s="175">
        <v>4125</v>
      </c>
      <c r="B723" s="175" t="s">
        <v>109</v>
      </c>
      <c r="C723" s="175"/>
      <c r="D723" s="175"/>
      <c r="E723" s="175"/>
      <c r="F723" s="175"/>
    </row>
    <row r="724" spans="1:6">
      <c r="A724" s="175">
        <v>4131</v>
      </c>
      <c r="B724" s="175" t="s">
        <v>109</v>
      </c>
      <c r="C724" s="175"/>
      <c r="D724" s="175"/>
      <c r="E724" s="175"/>
      <c r="F724" s="175"/>
    </row>
    <row r="725" spans="1:6">
      <c r="A725" s="175">
        <v>4141</v>
      </c>
      <c r="B725" s="175" t="s">
        <v>109</v>
      </c>
      <c r="C725" s="175"/>
      <c r="D725" s="175"/>
      <c r="E725" s="175"/>
      <c r="F725" s="175"/>
    </row>
    <row r="726" spans="1:6">
      <c r="A726" s="175">
        <v>4142</v>
      </c>
      <c r="B726" s="175" t="s">
        <v>109</v>
      </c>
      <c r="C726" s="175"/>
      <c r="D726" s="175"/>
      <c r="E726" s="175"/>
      <c r="F726" s="175"/>
    </row>
    <row r="727" spans="1:6">
      <c r="A727" s="175">
        <v>4151</v>
      </c>
      <c r="B727" s="175" t="s">
        <v>109</v>
      </c>
      <c r="C727" s="175"/>
      <c r="D727" s="175"/>
      <c r="E727" s="175"/>
      <c r="F727" s="175"/>
    </row>
    <row r="728" spans="1:6">
      <c r="A728" s="175">
        <v>4171</v>
      </c>
      <c r="B728" s="175" t="s">
        <v>109</v>
      </c>
      <c r="C728" s="175"/>
      <c r="D728" s="175"/>
      <c r="E728" s="175"/>
      <c r="F728" s="175"/>
    </row>
    <row r="729" spans="1:6">
      <c r="A729" s="175">
        <v>4172</v>
      </c>
      <c r="B729" s="175" t="s">
        <v>109</v>
      </c>
      <c r="C729" s="175"/>
      <c r="D729" s="175"/>
      <c r="E729" s="175"/>
      <c r="F729" s="175"/>
    </row>
    <row r="730" spans="1:6">
      <c r="A730" s="175">
        <v>4173</v>
      </c>
      <c r="B730" s="175" t="s">
        <v>109</v>
      </c>
      <c r="C730" s="175"/>
      <c r="D730" s="175"/>
      <c r="E730" s="175"/>
      <c r="F730" s="175"/>
    </row>
    <row r="731" spans="1:6">
      <c r="A731" s="175">
        <v>4212</v>
      </c>
      <c r="B731" s="175" t="s">
        <v>109</v>
      </c>
      <c r="C731" s="175"/>
      <c r="D731" s="175"/>
      <c r="E731" s="175"/>
      <c r="F731" s="175"/>
    </row>
    <row r="732" spans="1:6">
      <c r="A732" s="175">
        <v>4213</v>
      </c>
      <c r="B732" s="175" t="s">
        <v>109</v>
      </c>
      <c r="C732" s="175"/>
      <c r="D732" s="175"/>
      <c r="E732" s="175"/>
      <c r="F732" s="175"/>
    </row>
    <row r="733" spans="1:6">
      <c r="A733" s="175">
        <v>4214</v>
      </c>
      <c r="B733" s="175" t="s">
        <v>109</v>
      </c>
      <c r="C733" s="175"/>
      <c r="D733" s="175"/>
      <c r="E733" s="175"/>
      <c r="F733" s="175"/>
    </row>
    <row r="734" spans="1:6">
      <c r="A734" s="175">
        <v>4215</v>
      </c>
      <c r="B734" s="175" t="s">
        <v>109</v>
      </c>
      <c r="C734" s="175"/>
      <c r="D734" s="175"/>
      <c r="E734" s="175"/>
      <c r="F734" s="175"/>
    </row>
    <row r="735" spans="1:6">
      <c r="A735" s="175">
        <v>4221</v>
      </c>
      <c r="B735" s="175" t="s">
        <v>109</v>
      </c>
      <c r="C735" s="175"/>
      <c r="D735" s="175"/>
      <c r="E735" s="175"/>
      <c r="F735" s="175"/>
    </row>
    <row r="736" spans="1:6">
      <c r="A736" s="175">
        <v>4222</v>
      </c>
      <c r="B736" s="175" t="s">
        <v>109</v>
      </c>
      <c r="C736" s="175"/>
      <c r="D736" s="175"/>
      <c r="E736" s="175"/>
      <c r="F736" s="175"/>
    </row>
    <row r="737" spans="1:6">
      <c r="A737" s="175">
        <v>4224</v>
      </c>
      <c r="B737" s="175" t="s">
        <v>109</v>
      </c>
      <c r="C737" s="175"/>
      <c r="D737" s="175"/>
      <c r="E737" s="175"/>
      <c r="F737" s="175"/>
    </row>
    <row r="738" spans="1:6">
      <c r="A738" s="175">
        <v>4225</v>
      </c>
      <c r="B738" s="175" t="s">
        <v>109</v>
      </c>
      <c r="C738" s="175"/>
      <c r="D738" s="175"/>
      <c r="E738" s="175"/>
      <c r="F738" s="175"/>
    </row>
    <row r="739" spans="1:6">
      <c r="A739" s="175">
        <v>4226</v>
      </c>
      <c r="B739" s="175" t="s">
        <v>109</v>
      </c>
      <c r="C739" s="175"/>
      <c r="D739" s="175"/>
      <c r="E739" s="175"/>
      <c r="F739" s="175"/>
    </row>
    <row r="740" spans="1:6">
      <c r="A740" s="175">
        <v>4231</v>
      </c>
      <c r="B740" s="175" t="s">
        <v>109</v>
      </c>
      <c r="C740" s="175"/>
      <c r="D740" s="175"/>
      <c r="E740" s="175"/>
      <c r="F740" s="175"/>
    </row>
    <row r="741" spans="1:6">
      <c r="A741" s="175">
        <v>4311</v>
      </c>
      <c r="B741" s="175" t="s">
        <v>109</v>
      </c>
      <c r="C741" s="175"/>
      <c r="D741" s="175"/>
      <c r="E741" s="175"/>
      <c r="F741" s="175"/>
    </row>
    <row r="742" spans="1:6">
      <c r="A742" s="175">
        <v>4411</v>
      </c>
      <c r="B742" s="175" t="s">
        <v>109</v>
      </c>
      <c r="C742" s="175"/>
      <c r="D742" s="175"/>
      <c r="E742" s="175"/>
      <c r="F742" s="175"/>
    </row>
    <row r="743" spans="1:6">
      <c r="A743" s="175">
        <v>4412</v>
      </c>
      <c r="B743" s="175" t="s">
        <v>109</v>
      </c>
      <c r="C743" s="175"/>
      <c r="D743" s="175"/>
      <c r="E743" s="175"/>
      <c r="F743" s="175"/>
    </row>
    <row r="744" spans="1:6">
      <c r="A744" s="175">
        <v>4421</v>
      </c>
      <c r="B744" s="175" t="s">
        <v>109</v>
      </c>
      <c r="C744" s="175"/>
      <c r="D744" s="175"/>
      <c r="E744" s="175"/>
      <c r="F744" s="175"/>
    </row>
    <row r="745" spans="1:6">
      <c r="A745" s="175">
        <v>4422</v>
      </c>
      <c r="B745" s="175" t="s">
        <v>109</v>
      </c>
      <c r="C745" s="175"/>
      <c r="D745" s="175"/>
      <c r="E745" s="175"/>
      <c r="F745" s="175"/>
    </row>
    <row r="746" spans="1:6">
      <c r="A746" s="175">
        <v>4423</v>
      </c>
      <c r="B746" s="175" t="s">
        <v>109</v>
      </c>
      <c r="C746" s="175"/>
      <c r="D746" s="175"/>
      <c r="E746" s="175"/>
      <c r="F746" s="175"/>
    </row>
    <row r="747" spans="1:6">
      <c r="A747" s="175">
        <v>4424</v>
      </c>
      <c r="B747" s="175" t="s">
        <v>109</v>
      </c>
      <c r="C747" s="175"/>
      <c r="D747" s="175"/>
      <c r="E747" s="175"/>
      <c r="F747" s="175"/>
    </row>
    <row r="748" spans="1:6">
      <c r="A748" s="175">
        <v>4431</v>
      </c>
      <c r="B748" s="175" t="s">
        <v>109</v>
      </c>
      <c r="C748" s="175"/>
      <c r="D748" s="175"/>
      <c r="E748" s="175"/>
      <c r="F748" s="175"/>
    </row>
    <row r="749" spans="1:6">
      <c r="A749" s="175">
        <v>4432</v>
      </c>
      <c r="B749" s="175" t="s">
        <v>109</v>
      </c>
      <c r="C749" s="175"/>
      <c r="D749" s="175"/>
      <c r="E749" s="175"/>
      <c r="F749" s="175"/>
    </row>
    <row r="750" spans="1:6">
      <c r="A750" s="175">
        <v>4441</v>
      </c>
      <c r="B750" s="175" t="s">
        <v>109</v>
      </c>
      <c r="C750" s="175"/>
      <c r="D750" s="175"/>
      <c r="E750" s="175"/>
      <c r="F750" s="175"/>
    </row>
    <row r="751" spans="1:6">
      <c r="A751" s="175">
        <v>4449</v>
      </c>
      <c r="B751" s="175" t="s">
        <v>109</v>
      </c>
      <c r="C751" s="175"/>
      <c r="D751" s="175"/>
      <c r="E751" s="175"/>
      <c r="F751" s="175"/>
    </row>
    <row r="752" spans="1:6">
      <c r="A752" s="175">
        <v>4452</v>
      </c>
      <c r="B752" s="175" t="s">
        <v>109</v>
      </c>
      <c r="C752" s="175"/>
      <c r="D752" s="175"/>
      <c r="E752" s="175"/>
      <c r="F752" s="175"/>
    </row>
    <row r="753" spans="1:6">
      <c r="A753" s="175">
        <v>4453</v>
      </c>
      <c r="B753" s="175" t="s">
        <v>109</v>
      </c>
      <c r="C753" s="175"/>
      <c r="D753" s="175"/>
      <c r="E753" s="175"/>
      <c r="F753" s="175"/>
    </row>
    <row r="754" spans="1:6">
      <c r="A754" s="175">
        <v>4454</v>
      </c>
      <c r="B754" s="175" t="s">
        <v>109</v>
      </c>
      <c r="C754" s="175"/>
      <c r="D754" s="175"/>
      <c r="E754" s="175"/>
      <c r="F754" s="175"/>
    </row>
    <row r="755" spans="1:6">
      <c r="A755" s="175">
        <v>4459</v>
      </c>
      <c r="B755" s="175" t="s">
        <v>109</v>
      </c>
      <c r="C755" s="175"/>
      <c r="D755" s="175"/>
      <c r="E755" s="175"/>
      <c r="F755" s="175"/>
    </row>
    <row r="756" spans="1:6">
      <c r="A756" s="175">
        <v>4463</v>
      </c>
      <c r="B756" s="175" t="s">
        <v>109</v>
      </c>
      <c r="C756" s="175"/>
      <c r="D756" s="175"/>
      <c r="E756" s="175"/>
      <c r="F756" s="175"/>
    </row>
    <row r="757" spans="1:6">
      <c r="A757" s="175">
        <v>4464</v>
      </c>
      <c r="B757" s="175" t="s">
        <v>109</v>
      </c>
      <c r="C757" s="175"/>
      <c r="D757" s="175"/>
      <c r="E757" s="175"/>
      <c r="F757" s="175"/>
    </row>
    <row r="758" spans="1:6">
      <c r="A758" s="175">
        <v>4469</v>
      </c>
      <c r="B758" s="175" t="s">
        <v>109</v>
      </c>
      <c r="C758" s="175"/>
      <c r="D758" s="175"/>
      <c r="E758" s="175"/>
      <c r="F758" s="175"/>
    </row>
    <row r="759" spans="1:6">
      <c r="A759" s="175">
        <v>4481</v>
      </c>
      <c r="B759" s="175" t="s">
        <v>109</v>
      </c>
      <c r="C759" s="175"/>
      <c r="D759" s="175"/>
      <c r="E759" s="175"/>
      <c r="F759" s="175"/>
    </row>
    <row r="760" spans="1:6">
      <c r="A760" s="175">
        <v>4482</v>
      </c>
      <c r="B760" s="175" t="s">
        <v>109</v>
      </c>
      <c r="C760" s="175"/>
      <c r="D760" s="175"/>
      <c r="E760" s="175"/>
      <c r="F760" s="175"/>
    </row>
    <row r="761" spans="1:6">
      <c r="A761" s="175">
        <v>4489</v>
      </c>
      <c r="B761" s="175" t="s">
        <v>109</v>
      </c>
      <c r="C761" s="175"/>
      <c r="D761" s="175"/>
      <c r="E761" s="175"/>
      <c r="F761" s="175"/>
    </row>
    <row r="762" spans="1:6">
      <c r="A762" s="175">
        <v>4491</v>
      </c>
      <c r="B762" s="175" t="s">
        <v>109</v>
      </c>
      <c r="C762" s="175"/>
      <c r="D762" s="175"/>
      <c r="E762" s="175"/>
      <c r="F762" s="175"/>
    </row>
    <row r="763" spans="1:6">
      <c r="A763" s="175">
        <v>4492</v>
      </c>
      <c r="B763" s="175" t="s">
        <v>109</v>
      </c>
      <c r="C763" s="175"/>
      <c r="D763" s="175"/>
      <c r="E763" s="175"/>
      <c r="F763" s="175"/>
    </row>
    <row r="764" spans="1:6">
      <c r="A764" s="175">
        <v>4493</v>
      </c>
      <c r="B764" s="175" t="s">
        <v>109</v>
      </c>
      <c r="C764" s="175"/>
      <c r="D764" s="175"/>
      <c r="E764" s="175"/>
      <c r="F764" s="175"/>
    </row>
    <row r="765" spans="1:6">
      <c r="A765" s="175">
        <v>4499</v>
      </c>
      <c r="B765" s="175" t="s">
        <v>109</v>
      </c>
      <c r="C765" s="175"/>
      <c r="D765" s="175"/>
      <c r="E765" s="175"/>
      <c r="F765" s="175"/>
    </row>
    <row r="766" spans="1:6">
      <c r="A766" s="175">
        <v>4511</v>
      </c>
      <c r="B766" s="175" t="s">
        <v>109</v>
      </c>
      <c r="C766" s="175"/>
      <c r="D766" s="175"/>
      <c r="E766" s="175"/>
      <c r="F766" s="175"/>
    </row>
    <row r="767" spans="1:6">
      <c r="A767" s="175">
        <v>4512</v>
      </c>
      <c r="B767" s="175" t="s">
        <v>109</v>
      </c>
      <c r="C767" s="175"/>
      <c r="D767" s="175"/>
      <c r="E767" s="175"/>
      <c r="F767" s="175"/>
    </row>
    <row r="768" spans="1:6">
      <c r="A768" s="175">
        <v>4513</v>
      </c>
      <c r="B768" s="175" t="s">
        <v>109</v>
      </c>
      <c r="C768" s="175"/>
      <c r="D768" s="175"/>
      <c r="E768" s="175"/>
      <c r="F768" s="175"/>
    </row>
    <row r="769" spans="1:6">
      <c r="A769" s="175">
        <v>4521</v>
      </c>
      <c r="B769" s="175" t="s">
        <v>109</v>
      </c>
      <c r="C769" s="175"/>
      <c r="D769" s="175"/>
      <c r="E769" s="175"/>
      <c r="F769" s="175"/>
    </row>
    <row r="770" spans="1:6">
      <c r="A770" s="175">
        <v>4522</v>
      </c>
      <c r="B770" s="175" t="s">
        <v>109</v>
      </c>
      <c r="C770" s="175"/>
      <c r="D770" s="175"/>
      <c r="E770" s="175"/>
      <c r="F770" s="175"/>
    </row>
    <row r="771" spans="1:6">
      <c r="A771" s="175">
        <v>4551</v>
      </c>
      <c r="B771" s="175" t="s">
        <v>109</v>
      </c>
      <c r="C771" s="175"/>
      <c r="D771" s="175"/>
      <c r="E771" s="175"/>
      <c r="F771" s="175"/>
    </row>
    <row r="772" spans="1:6">
      <c r="A772" s="175">
        <v>4581</v>
      </c>
      <c r="B772" s="175" t="s">
        <v>109</v>
      </c>
      <c r="C772" s="175"/>
      <c r="D772" s="175"/>
      <c r="E772" s="175"/>
      <c r="F772" s="175"/>
    </row>
    <row r="773" spans="1:6">
      <c r="A773" s="175">
        <v>4582</v>
      </c>
      <c r="B773" s="175" t="s">
        <v>109</v>
      </c>
      <c r="C773" s="175"/>
      <c r="D773" s="175"/>
      <c r="E773" s="175"/>
      <c r="F773" s="175"/>
    </row>
    <row r="774" spans="1:6">
      <c r="A774" s="175">
        <v>4583</v>
      </c>
      <c r="B774" s="175" t="s">
        <v>109</v>
      </c>
      <c r="C774" s="175"/>
      <c r="D774" s="175"/>
      <c r="E774" s="175"/>
      <c r="F774" s="175"/>
    </row>
    <row r="775" spans="1:6">
      <c r="A775" s="175">
        <v>4612</v>
      </c>
      <c r="B775" s="175" t="s">
        <v>50</v>
      </c>
      <c r="C775" s="175"/>
      <c r="D775" s="175"/>
      <c r="E775" s="175"/>
      <c r="F775" s="175"/>
    </row>
    <row r="776" spans="1:6">
      <c r="A776" s="175">
        <v>4613</v>
      </c>
      <c r="B776" s="175" t="s">
        <v>50</v>
      </c>
      <c r="C776" s="175"/>
      <c r="D776" s="175"/>
      <c r="E776" s="175"/>
      <c r="F776" s="175"/>
    </row>
    <row r="777" spans="1:6">
      <c r="A777" s="175">
        <v>4619</v>
      </c>
      <c r="B777" s="175" t="s">
        <v>50</v>
      </c>
      <c r="C777" s="175"/>
      <c r="D777" s="175"/>
      <c r="E777" s="175"/>
      <c r="F777" s="175"/>
    </row>
    <row r="778" spans="1:6">
      <c r="A778" s="175">
        <v>4712</v>
      </c>
      <c r="B778" s="175" t="s">
        <v>109</v>
      </c>
      <c r="C778" s="175"/>
      <c r="D778" s="175"/>
      <c r="E778" s="175"/>
      <c r="F778" s="175"/>
    </row>
    <row r="779" spans="1:6">
      <c r="A779" s="175">
        <v>4722</v>
      </c>
      <c r="B779" s="175" t="s">
        <v>109</v>
      </c>
      <c r="C779" s="175"/>
      <c r="D779" s="175"/>
      <c r="E779" s="175"/>
      <c r="F779" s="175"/>
    </row>
    <row r="780" spans="1:6">
      <c r="A780" s="175">
        <v>4723</v>
      </c>
      <c r="B780" s="175" t="s">
        <v>109</v>
      </c>
      <c r="C780" s="175"/>
      <c r="D780" s="175"/>
      <c r="E780" s="175"/>
      <c r="F780" s="175"/>
    </row>
    <row r="781" spans="1:6">
      <c r="A781" s="175">
        <v>4724</v>
      </c>
      <c r="B781" s="175" t="s">
        <v>109</v>
      </c>
      <c r="C781" s="175"/>
      <c r="D781" s="175"/>
      <c r="E781" s="175"/>
      <c r="F781" s="175"/>
    </row>
    <row r="782" spans="1:6">
      <c r="A782" s="175">
        <v>4725</v>
      </c>
      <c r="B782" s="175" t="s">
        <v>109</v>
      </c>
      <c r="C782" s="175"/>
      <c r="D782" s="175"/>
      <c r="E782" s="175"/>
      <c r="F782" s="175"/>
    </row>
    <row r="783" spans="1:6">
      <c r="A783" s="175">
        <v>4729</v>
      </c>
      <c r="B783" s="175" t="s">
        <v>109</v>
      </c>
      <c r="C783" s="175"/>
      <c r="D783" s="175"/>
      <c r="E783" s="175"/>
      <c r="F783" s="175"/>
    </row>
    <row r="784" spans="1:6">
      <c r="A784" s="175">
        <v>4731</v>
      </c>
      <c r="B784" s="175" t="s">
        <v>109</v>
      </c>
      <c r="C784" s="175"/>
      <c r="D784" s="175"/>
      <c r="E784" s="175"/>
      <c r="F784" s="175"/>
    </row>
    <row r="785" spans="1:6">
      <c r="A785" s="175">
        <v>4741</v>
      </c>
      <c r="B785" s="175" t="s">
        <v>109</v>
      </c>
      <c r="C785" s="175"/>
      <c r="D785" s="175"/>
      <c r="E785" s="175"/>
      <c r="F785" s="175"/>
    </row>
    <row r="786" spans="1:6">
      <c r="A786" s="175">
        <v>4742</v>
      </c>
      <c r="B786" s="175" t="s">
        <v>109</v>
      </c>
      <c r="C786" s="175"/>
      <c r="D786" s="175"/>
      <c r="E786" s="175"/>
      <c r="F786" s="175"/>
    </row>
    <row r="787" spans="1:6">
      <c r="A787" s="175">
        <v>4743</v>
      </c>
      <c r="B787" s="175" t="s">
        <v>109</v>
      </c>
      <c r="C787" s="175"/>
      <c r="D787" s="175"/>
      <c r="E787" s="175"/>
      <c r="F787" s="175"/>
    </row>
    <row r="788" spans="1:6">
      <c r="A788" s="175">
        <v>4782</v>
      </c>
      <c r="B788" s="175" t="s">
        <v>109</v>
      </c>
      <c r="C788" s="175"/>
      <c r="D788" s="175"/>
      <c r="E788" s="175"/>
      <c r="F788" s="175"/>
    </row>
    <row r="789" spans="1:6">
      <c r="A789" s="175">
        <v>4783</v>
      </c>
      <c r="B789" s="175" t="s">
        <v>109</v>
      </c>
      <c r="C789" s="175"/>
      <c r="D789" s="175"/>
      <c r="E789" s="175"/>
      <c r="F789" s="175"/>
    </row>
    <row r="790" spans="1:6">
      <c r="A790" s="175">
        <v>4784</v>
      </c>
      <c r="B790" s="175" t="s">
        <v>109</v>
      </c>
      <c r="C790" s="175"/>
      <c r="D790" s="175"/>
      <c r="E790" s="175"/>
      <c r="F790" s="175"/>
    </row>
    <row r="791" spans="1:6">
      <c r="A791" s="175">
        <v>4785</v>
      </c>
      <c r="B791" s="175" t="s">
        <v>109</v>
      </c>
      <c r="C791" s="175"/>
      <c r="D791" s="175"/>
      <c r="E791" s="175"/>
      <c r="F791" s="175"/>
    </row>
    <row r="792" spans="1:6">
      <c r="A792" s="175">
        <v>4789</v>
      </c>
      <c r="B792" s="175" t="s">
        <v>109</v>
      </c>
      <c r="C792" s="175"/>
      <c r="D792" s="175"/>
      <c r="E792" s="175"/>
      <c r="F792" s="175"/>
    </row>
    <row r="793" spans="1:6">
      <c r="A793" s="175">
        <v>4811</v>
      </c>
      <c r="B793" s="175" t="s">
        <v>109</v>
      </c>
      <c r="C793" s="175"/>
      <c r="D793" s="175"/>
      <c r="E793" s="175"/>
      <c r="F793" s="175"/>
    </row>
    <row r="794" spans="1:6">
      <c r="A794" s="175">
        <v>4812</v>
      </c>
      <c r="B794" s="175" t="s">
        <v>109</v>
      </c>
      <c r="C794" s="175"/>
      <c r="D794" s="175"/>
      <c r="E794" s="175"/>
      <c r="F794" s="175"/>
    </row>
    <row r="795" spans="1:6">
      <c r="A795" s="175">
        <v>4813</v>
      </c>
      <c r="B795" s="175" t="s">
        <v>109</v>
      </c>
      <c r="C795" s="175"/>
      <c r="D795" s="175"/>
      <c r="E795" s="175"/>
      <c r="F795" s="175"/>
    </row>
    <row r="796" spans="1:6">
      <c r="A796" s="175">
        <v>4821</v>
      </c>
      <c r="B796" s="175" t="s">
        <v>109</v>
      </c>
      <c r="C796" s="175"/>
      <c r="D796" s="175"/>
      <c r="E796" s="175"/>
      <c r="F796" s="175"/>
    </row>
    <row r="797" spans="1:6">
      <c r="A797" s="175">
        <v>4822</v>
      </c>
      <c r="B797" s="175" t="s">
        <v>109</v>
      </c>
      <c r="C797" s="175"/>
      <c r="D797" s="175"/>
      <c r="E797" s="175"/>
      <c r="F797" s="175"/>
    </row>
    <row r="798" spans="1:6">
      <c r="A798" s="175">
        <v>4825</v>
      </c>
      <c r="B798" s="175" t="s">
        <v>109</v>
      </c>
      <c r="C798" s="175"/>
      <c r="D798" s="175"/>
      <c r="E798" s="175"/>
      <c r="F798" s="175"/>
    </row>
    <row r="799" spans="1:6">
      <c r="A799" s="175">
        <v>4832</v>
      </c>
      <c r="B799" s="175" t="s">
        <v>109</v>
      </c>
      <c r="C799" s="175"/>
      <c r="D799" s="175"/>
      <c r="E799" s="175"/>
      <c r="F799" s="175"/>
    </row>
    <row r="800" spans="1:6">
      <c r="A800" s="175">
        <v>4833</v>
      </c>
      <c r="B800" s="175" t="s">
        <v>109</v>
      </c>
      <c r="C800" s="175"/>
      <c r="D800" s="175"/>
      <c r="E800" s="175"/>
      <c r="F800" s="175"/>
    </row>
    <row r="801" spans="1:6">
      <c r="A801" s="175">
        <v>4841</v>
      </c>
      <c r="B801" s="175" t="s">
        <v>109</v>
      </c>
      <c r="C801" s="175"/>
      <c r="D801" s="175"/>
      <c r="E801" s="175"/>
      <c r="F801" s="175"/>
    </row>
    <row r="802" spans="1:6">
      <c r="A802" s="175">
        <v>4899</v>
      </c>
      <c r="B802" s="175" t="s">
        <v>109</v>
      </c>
      <c r="C802" s="175"/>
      <c r="D802" s="175"/>
      <c r="E802" s="175"/>
      <c r="F802" s="175"/>
    </row>
    <row r="803" spans="1:6">
      <c r="A803" s="175">
        <v>4911</v>
      </c>
      <c r="B803" s="175" t="s">
        <v>110</v>
      </c>
      <c r="C803" s="175"/>
      <c r="D803" s="175"/>
      <c r="E803" s="175"/>
      <c r="F803" s="175"/>
    </row>
    <row r="804" spans="1:6">
      <c r="A804" s="175">
        <v>4922</v>
      </c>
      <c r="B804" s="175" t="s">
        <v>110</v>
      </c>
      <c r="C804" s="175"/>
      <c r="D804" s="175"/>
      <c r="E804" s="175"/>
      <c r="F804" s="175"/>
    </row>
    <row r="805" spans="1:6">
      <c r="A805" s="175">
        <v>4923</v>
      </c>
      <c r="B805" s="175" t="s">
        <v>110</v>
      </c>
      <c r="C805" s="175"/>
      <c r="D805" s="175"/>
      <c r="E805" s="175"/>
      <c r="F805" s="175"/>
    </row>
    <row r="806" spans="1:6">
      <c r="A806" s="175">
        <v>4924</v>
      </c>
      <c r="B806" s="175" t="s">
        <v>110</v>
      </c>
      <c r="C806" s="175"/>
      <c r="D806" s="175"/>
      <c r="E806" s="175"/>
      <c r="F806" s="175"/>
    </row>
    <row r="807" spans="1:6">
      <c r="A807" s="175">
        <v>4925</v>
      </c>
      <c r="B807" s="175" t="s">
        <v>50</v>
      </c>
      <c r="C807" s="175"/>
      <c r="D807" s="175"/>
      <c r="E807" s="175"/>
      <c r="F807" s="175"/>
    </row>
    <row r="808" spans="1:6">
      <c r="A808" s="175">
        <v>4931</v>
      </c>
      <c r="B808" s="175" t="s">
        <v>110</v>
      </c>
      <c r="C808" s="175"/>
      <c r="D808" s="175"/>
      <c r="E808" s="175"/>
      <c r="F808" s="175"/>
    </row>
    <row r="809" spans="1:6">
      <c r="A809" s="175">
        <v>4932</v>
      </c>
      <c r="B809" s="175" t="s">
        <v>50</v>
      </c>
      <c r="C809" s="175"/>
      <c r="D809" s="175"/>
      <c r="E809" s="175"/>
      <c r="F809" s="175"/>
    </row>
    <row r="810" spans="1:6">
      <c r="A810" s="175">
        <v>4939</v>
      </c>
      <c r="B810" s="175" t="s">
        <v>110</v>
      </c>
      <c r="C810" s="175"/>
      <c r="D810" s="175"/>
      <c r="E810" s="175"/>
      <c r="F810" s="175"/>
    </row>
    <row r="811" spans="1:6">
      <c r="A811" s="175">
        <v>4941</v>
      </c>
      <c r="B811" s="175" t="s">
        <v>110</v>
      </c>
      <c r="C811" s="175"/>
      <c r="D811" s="175"/>
      <c r="E811" s="175"/>
      <c r="F811" s="175"/>
    </row>
    <row r="812" spans="1:6">
      <c r="A812" s="175">
        <v>4952</v>
      </c>
      <c r="B812" s="175" t="s">
        <v>110</v>
      </c>
      <c r="C812" s="175"/>
      <c r="D812" s="175"/>
      <c r="E812" s="175"/>
      <c r="F812" s="175"/>
    </row>
    <row r="813" spans="1:6">
      <c r="A813" s="175">
        <v>4953</v>
      </c>
      <c r="B813" s="175" t="s">
        <v>110</v>
      </c>
      <c r="C813" s="175"/>
      <c r="D813" s="175"/>
      <c r="E813" s="175"/>
      <c r="F813" s="175"/>
    </row>
    <row r="814" spans="1:6">
      <c r="A814" s="175">
        <v>4955</v>
      </c>
      <c r="B814" s="175" t="s">
        <v>110</v>
      </c>
      <c r="C814" s="175"/>
      <c r="D814" s="175"/>
      <c r="E814" s="175"/>
      <c r="F814" s="175"/>
    </row>
    <row r="815" spans="1:6">
      <c r="A815" s="175">
        <v>4959</v>
      </c>
      <c r="B815" s="175" t="s">
        <v>110</v>
      </c>
      <c r="C815" s="175"/>
      <c r="D815" s="175"/>
      <c r="E815" s="175"/>
      <c r="F815" s="175"/>
    </row>
    <row r="816" spans="1:6">
      <c r="A816" s="175">
        <v>4961</v>
      </c>
      <c r="B816" s="175" t="s">
        <v>110</v>
      </c>
      <c r="C816" s="175"/>
      <c r="D816" s="175"/>
      <c r="E816" s="175"/>
      <c r="F816" s="175"/>
    </row>
    <row r="817" spans="1:6">
      <c r="A817" s="175">
        <v>4971</v>
      </c>
      <c r="B817" s="175" t="s">
        <v>110</v>
      </c>
      <c r="C817" s="175"/>
      <c r="D817" s="175"/>
      <c r="E817" s="175"/>
      <c r="F817" s="175"/>
    </row>
    <row r="818" spans="1:6">
      <c r="A818" s="175">
        <v>5008</v>
      </c>
      <c r="B818" s="175" t="s">
        <v>50</v>
      </c>
      <c r="C818" s="175"/>
      <c r="D818" s="175"/>
      <c r="E818" s="175"/>
      <c r="F818" s="175"/>
    </row>
    <row r="819" spans="1:6">
      <c r="A819" s="175">
        <v>5012</v>
      </c>
      <c r="B819" s="175" t="s">
        <v>50</v>
      </c>
      <c r="C819" s="175"/>
      <c r="D819" s="175"/>
      <c r="E819" s="175"/>
      <c r="F819" s="175"/>
    </row>
    <row r="820" spans="1:6">
      <c r="A820" s="175">
        <v>5013</v>
      </c>
      <c r="B820" s="175" t="s">
        <v>50</v>
      </c>
      <c r="C820" s="175"/>
      <c r="D820" s="175"/>
      <c r="E820" s="175"/>
      <c r="F820" s="175"/>
    </row>
    <row r="821" spans="1:6">
      <c r="A821" s="175">
        <v>5014</v>
      </c>
      <c r="B821" s="175" t="s">
        <v>50</v>
      </c>
      <c r="C821" s="175"/>
      <c r="D821" s="175"/>
      <c r="E821" s="175"/>
      <c r="F821" s="175"/>
    </row>
    <row r="822" spans="1:6">
      <c r="A822" s="175">
        <v>5015</v>
      </c>
      <c r="B822" s="175" t="s">
        <v>50</v>
      </c>
      <c r="C822" s="175"/>
      <c r="D822" s="175"/>
      <c r="E822" s="175"/>
      <c r="F822" s="175"/>
    </row>
    <row r="823" spans="1:6">
      <c r="A823" s="175">
        <v>5021</v>
      </c>
      <c r="B823" s="175" t="s">
        <v>50</v>
      </c>
      <c r="C823" s="175"/>
      <c r="D823" s="175"/>
      <c r="E823" s="175"/>
      <c r="F823" s="175"/>
    </row>
    <row r="824" spans="1:6">
      <c r="A824" s="175">
        <v>5023</v>
      </c>
      <c r="B824" s="175" t="s">
        <v>50</v>
      </c>
      <c r="C824" s="175"/>
      <c r="D824" s="175"/>
      <c r="E824" s="175"/>
      <c r="F824" s="175"/>
    </row>
    <row r="825" spans="1:6">
      <c r="A825" s="175">
        <v>5031</v>
      </c>
      <c r="B825" s="175" t="s">
        <v>50</v>
      </c>
      <c r="C825" s="175"/>
      <c r="D825" s="175"/>
      <c r="E825" s="175"/>
      <c r="F825" s="175"/>
    </row>
    <row r="826" spans="1:6">
      <c r="A826" s="175">
        <v>5032</v>
      </c>
      <c r="B826" s="175" t="s">
        <v>50</v>
      </c>
      <c r="C826" s="175"/>
      <c r="D826" s="175"/>
      <c r="E826" s="175"/>
      <c r="F826" s="175"/>
    </row>
    <row r="827" spans="1:6">
      <c r="A827" s="175">
        <v>5033</v>
      </c>
      <c r="B827" s="175" t="s">
        <v>50</v>
      </c>
      <c r="C827" s="175"/>
      <c r="D827" s="175"/>
      <c r="E827" s="175"/>
      <c r="F827" s="175"/>
    </row>
    <row r="828" spans="1:6">
      <c r="A828" s="175">
        <v>5039</v>
      </c>
      <c r="B828" s="175" t="s">
        <v>50</v>
      </c>
      <c r="C828" s="175"/>
      <c r="D828" s="175"/>
      <c r="E828" s="175"/>
      <c r="F828" s="175"/>
    </row>
    <row r="829" spans="1:6">
      <c r="A829" s="175">
        <v>5041</v>
      </c>
      <c r="B829" s="175" t="s">
        <v>50</v>
      </c>
      <c r="C829" s="175"/>
      <c r="D829" s="175"/>
      <c r="E829" s="175"/>
      <c r="F829" s="175"/>
    </row>
    <row r="830" spans="1:6">
      <c r="A830" s="175">
        <v>5042</v>
      </c>
      <c r="B830" s="175" t="s">
        <v>50</v>
      </c>
      <c r="C830" s="175"/>
      <c r="D830" s="175"/>
      <c r="E830" s="175"/>
      <c r="F830" s="175"/>
    </row>
    <row r="831" spans="1:6">
      <c r="A831" s="175">
        <v>5043</v>
      </c>
      <c r="B831" s="175" t="s">
        <v>50</v>
      </c>
      <c r="C831" s="175"/>
      <c r="D831" s="175"/>
      <c r="E831" s="175"/>
      <c r="F831" s="175"/>
    </row>
    <row r="832" spans="1:6">
      <c r="A832" s="175">
        <v>5044</v>
      </c>
      <c r="B832" s="175" t="s">
        <v>50</v>
      </c>
      <c r="C832" s="175"/>
      <c r="D832" s="175"/>
      <c r="E832" s="175"/>
      <c r="F832" s="175"/>
    </row>
    <row r="833" spans="1:6">
      <c r="A833" s="175">
        <v>5045</v>
      </c>
      <c r="B833" s="175" t="s">
        <v>50</v>
      </c>
      <c r="C833" s="175"/>
      <c r="D833" s="175"/>
      <c r="E833" s="175"/>
      <c r="F833" s="175"/>
    </row>
    <row r="834" spans="1:6">
      <c r="A834" s="175">
        <v>5046</v>
      </c>
      <c r="B834" s="175" t="s">
        <v>50</v>
      </c>
      <c r="C834" s="175"/>
      <c r="D834" s="175"/>
      <c r="E834" s="175"/>
      <c r="F834" s="175"/>
    </row>
    <row r="835" spans="1:6">
      <c r="A835" s="175">
        <v>5047</v>
      </c>
      <c r="B835" s="175" t="s">
        <v>50</v>
      </c>
      <c r="C835" s="175"/>
      <c r="D835" s="175"/>
      <c r="E835" s="175"/>
      <c r="F835" s="175"/>
    </row>
    <row r="836" spans="1:6">
      <c r="A836" s="175">
        <v>5048</v>
      </c>
      <c r="B836" s="175" t="s">
        <v>50</v>
      </c>
      <c r="C836" s="175"/>
      <c r="D836" s="175"/>
      <c r="E836" s="175"/>
      <c r="F836" s="175"/>
    </row>
    <row r="837" spans="1:6">
      <c r="A837" s="175">
        <v>5049</v>
      </c>
      <c r="B837" s="175" t="s">
        <v>50</v>
      </c>
      <c r="C837" s="175"/>
      <c r="D837" s="175"/>
      <c r="E837" s="175"/>
      <c r="F837" s="175"/>
    </row>
    <row r="838" spans="1:6">
      <c r="A838" s="175">
        <v>5051</v>
      </c>
      <c r="B838" s="175" t="s">
        <v>110</v>
      </c>
      <c r="C838" s="175"/>
      <c r="D838" s="175"/>
      <c r="E838" s="175"/>
      <c r="F838" s="175"/>
    </row>
    <row r="839" spans="1:6">
      <c r="A839" s="175">
        <v>5052</v>
      </c>
      <c r="B839" s="175" t="s">
        <v>110</v>
      </c>
      <c r="C839" s="175"/>
      <c r="D839" s="175"/>
      <c r="E839" s="175"/>
      <c r="F839" s="175"/>
    </row>
    <row r="840" spans="1:6">
      <c r="A840" s="175">
        <v>5054</v>
      </c>
      <c r="B840" s="175" t="s">
        <v>110</v>
      </c>
      <c r="C840" s="175"/>
      <c r="D840" s="175"/>
      <c r="E840" s="175"/>
      <c r="F840" s="175"/>
    </row>
    <row r="841" spans="1:6">
      <c r="A841" s="175">
        <v>5063</v>
      </c>
      <c r="B841" s="175" t="s">
        <v>50</v>
      </c>
      <c r="C841" s="175"/>
      <c r="D841" s="175"/>
      <c r="E841" s="175"/>
      <c r="F841" s="175"/>
    </row>
    <row r="842" spans="1:6">
      <c r="A842" s="175">
        <v>5064</v>
      </c>
      <c r="B842" s="175" t="s">
        <v>50</v>
      </c>
      <c r="C842" s="175"/>
      <c r="D842" s="175"/>
      <c r="E842" s="175"/>
      <c r="F842" s="175"/>
    </row>
    <row r="843" spans="1:6">
      <c r="A843" s="175">
        <v>5065</v>
      </c>
      <c r="B843" s="175" t="s">
        <v>50</v>
      </c>
      <c r="C843" s="175"/>
      <c r="D843" s="175"/>
      <c r="E843" s="175"/>
      <c r="F843" s="175"/>
    </row>
    <row r="844" spans="1:6">
      <c r="A844" s="175">
        <v>5072</v>
      </c>
      <c r="B844" s="175" t="s">
        <v>50</v>
      </c>
      <c r="C844" s="175"/>
      <c r="D844" s="175"/>
      <c r="E844" s="175"/>
      <c r="F844" s="175"/>
    </row>
    <row r="845" spans="1:6">
      <c r="A845" s="175">
        <v>5074</v>
      </c>
      <c r="B845" s="175" t="s">
        <v>50</v>
      </c>
      <c r="C845" s="175"/>
      <c r="D845" s="175"/>
      <c r="E845" s="175"/>
      <c r="F845" s="175"/>
    </row>
    <row r="846" spans="1:6">
      <c r="A846" s="175">
        <v>5075</v>
      </c>
      <c r="B846" s="175" t="s">
        <v>50</v>
      </c>
      <c r="C846" s="175"/>
      <c r="D846" s="175"/>
      <c r="E846" s="175"/>
      <c r="F846" s="175"/>
    </row>
    <row r="847" spans="1:6">
      <c r="A847" s="175">
        <v>5078</v>
      </c>
      <c r="B847" s="175" t="s">
        <v>50</v>
      </c>
      <c r="C847" s="175"/>
      <c r="D847" s="175"/>
      <c r="E847" s="175"/>
      <c r="F847" s="175"/>
    </row>
    <row r="848" spans="1:6">
      <c r="A848" s="175">
        <v>5081</v>
      </c>
      <c r="B848" s="175" t="s">
        <v>50</v>
      </c>
      <c r="C848" s="175"/>
      <c r="D848" s="175"/>
      <c r="E848" s="175"/>
      <c r="F848" s="175"/>
    </row>
    <row r="849" spans="1:6">
      <c r="A849" s="175">
        <v>5082</v>
      </c>
      <c r="B849" s="175" t="s">
        <v>110</v>
      </c>
      <c r="C849" s="175"/>
      <c r="D849" s="175"/>
      <c r="E849" s="175"/>
      <c r="F849" s="175"/>
    </row>
    <row r="850" spans="1:6">
      <c r="A850" s="175">
        <v>5083</v>
      </c>
      <c r="B850" s="175" t="s">
        <v>50</v>
      </c>
      <c r="C850" s="175"/>
      <c r="D850" s="175"/>
      <c r="E850" s="175"/>
      <c r="F850" s="175"/>
    </row>
    <row r="851" spans="1:6">
      <c r="A851" s="175">
        <v>5084</v>
      </c>
      <c r="B851" s="175" t="s">
        <v>50</v>
      </c>
      <c r="C851" s="175"/>
      <c r="D851" s="175"/>
      <c r="E851" s="175"/>
      <c r="F851" s="175"/>
    </row>
    <row r="852" spans="1:6">
      <c r="A852" s="175">
        <v>5085</v>
      </c>
      <c r="B852" s="175" t="s">
        <v>50</v>
      </c>
      <c r="C852" s="175"/>
      <c r="D852" s="175"/>
      <c r="E852" s="175"/>
      <c r="F852" s="175"/>
    </row>
    <row r="853" spans="1:6">
      <c r="A853" s="175">
        <v>5086</v>
      </c>
      <c r="B853" s="175" t="s">
        <v>50</v>
      </c>
      <c r="C853" s="175"/>
      <c r="D853" s="175"/>
      <c r="E853" s="175"/>
      <c r="F853" s="175"/>
    </row>
    <row r="854" spans="1:6">
      <c r="A854" s="175">
        <v>5087</v>
      </c>
      <c r="B854" s="175" t="s">
        <v>50</v>
      </c>
      <c r="C854" s="175"/>
      <c r="D854" s="175"/>
      <c r="E854" s="175"/>
      <c r="F854" s="175"/>
    </row>
    <row r="855" spans="1:6">
      <c r="A855" s="175">
        <v>5088</v>
      </c>
      <c r="B855" s="175" t="s">
        <v>50</v>
      </c>
      <c r="C855" s="175"/>
      <c r="D855" s="175"/>
      <c r="E855" s="175"/>
      <c r="F855" s="175"/>
    </row>
    <row r="856" spans="1:6">
      <c r="A856" s="175">
        <v>5091</v>
      </c>
      <c r="B856" s="175" t="s">
        <v>50</v>
      </c>
      <c r="C856" s="175"/>
      <c r="D856" s="175"/>
      <c r="E856" s="175"/>
      <c r="F856" s="175"/>
    </row>
    <row r="857" spans="1:6">
      <c r="A857" s="175">
        <v>5092</v>
      </c>
      <c r="B857" s="175" t="s">
        <v>50</v>
      </c>
      <c r="C857" s="175"/>
      <c r="D857" s="175"/>
      <c r="E857" s="175"/>
      <c r="F857" s="175"/>
    </row>
    <row r="858" spans="1:6">
      <c r="A858" s="175">
        <v>5093</v>
      </c>
      <c r="B858" s="175" t="s">
        <v>50</v>
      </c>
      <c r="C858" s="175"/>
      <c r="D858" s="175"/>
      <c r="E858" s="175"/>
      <c r="F858" s="175"/>
    </row>
    <row r="859" spans="1:6">
      <c r="A859" s="175">
        <v>5094</v>
      </c>
      <c r="B859" s="175" t="s">
        <v>50</v>
      </c>
      <c r="C859" s="175"/>
      <c r="D859" s="175"/>
      <c r="E859" s="175"/>
      <c r="F859" s="175"/>
    </row>
    <row r="860" spans="1:6">
      <c r="A860" s="175">
        <v>5098</v>
      </c>
      <c r="B860" s="175" t="s">
        <v>50</v>
      </c>
      <c r="C860" s="175"/>
      <c r="D860" s="175"/>
      <c r="E860" s="175"/>
      <c r="F860" s="175"/>
    </row>
    <row r="861" spans="1:6">
      <c r="A861" s="175">
        <v>5099</v>
      </c>
      <c r="B861" s="175" t="s">
        <v>50</v>
      </c>
      <c r="C861" s="175"/>
      <c r="D861" s="175"/>
      <c r="E861" s="175"/>
      <c r="F861" s="175"/>
    </row>
    <row r="862" spans="1:6">
      <c r="A862" s="175">
        <v>5111</v>
      </c>
      <c r="B862" s="175" t="s">
        <v>50</v>
      </c>
      <c r="C862" s="175"/>
      <c r="D862" s="175"/>
      <c r="E862" s="175"/>
      <c r="F862" s="175"/>
    </row>
    <row r="863" spans="1:6">
      <c r="A863" s="175">
        <v>5112</v>
      </c>
      <c r="B863" s="175" t="s">
        <v>50</v>
      </c>
      <c r="C863" s="175"/>
      <c r="D863" s="175"/>
      <c r="E863" s="175"/>
      <c r="F863" s="175"/>
    </row>
    <row r="864" spans="1:6">
      <c r="A864" s="175">
        <v>5113</v>
      </c>
      <c r="B864" s="175" t="s">
        <v>50</v>
      </c>
      <c r="C864" s="175"/>
      <c r="D864" s="175"/>
      <c r="E864" s="175"/>
      <c r="F864" s="175"/>
    </row>
    <row r="865" spans="1:6">
      <c r="A865" s="175">
        <v>5122</v>
      </c>
      <c r="B865" s="175" t="s">
        <v>50</v>
      </c>
      <c r="C865" s="175"/>
      <c r="D865" s="175"/>
      <c r="E865" s="175"/>
      <c r="F865" s="175"/>
    </row>
    <row r="866" spans="1:6">
      <c r="A866" s="175">
        <v>5129</v>
      </c>
      <c r="B866" s="175" t="s">
        <v>50</v>
      </c>
      <c r="C866" s="175"/>
      <c r="D866" s="175"/>
      <c r="E866" s="175"/>
      <c r="F866" s="175"/>
    </row>
    <row r="867" spans="1:6">
      <c r="A867" s="175">
        <v>5131</v>
      </c>
      <c r="B867" s="175" t="s">
        <v>50</v>
      </c>
      <c r="C867" s="175"/>
      <c r="D867" s="175"/>
      <c r="E867" s="175"/>
      <c r="F867" s="175"/>
    </row>
    <row r="868" spans="1:6">
      <c r="A868" s="175">
        <v>5133</v>
      </c>
      <c r="B868" s="175" t="s">
        <v>50</v>
      </c>
      <c r="C868" s="175"/>
      <c r="D868" s="175"/>
      <c r="E868" s="175"/>
      <c r="F868" s="175"/>
    </row>
    <row r="869" spans="1:6">
      <c r="A869" s="175">
        <v>5134</v>
      </c>
      <c r="B869" s="175" t="s">
        <v>50</v>
      </c>
      <c r="C869" s="175"/>
      <c r="D869" s="175"/>
      <c r="E869" s="175"/>
      <c r="F869" s="175"/>
    </row>
    <row r="870" spans="1:6">
      <c r="A870" s="175">
        <v>5136</v>
      </c>
      <c r="B870" s="175" t="s">
        <v>50</v>
      </c>
      <c r="C870" s="175"/>
      <c r="D870" s="175"/>
      <c r="E870" s="175"/>
      <c r="F870" s="175"/>
    </row>
    <row r="871" spans="1:6">
      <c r="A871" s="175">
        <v>5137</v>
      </c>
      <c r="B871" s="175" t="s">
        <v>50</v>
      </c>
      <c r="C871" s="175"/>
      <c r="D871" s="175"/>
      <c r="E871" s="175"/>
      <c r="F871" s="175"/>
    </row>
    <row r="872" spans="1:6">
      <c r="A872" s="175">
        <v>5139</v>
      </c>
      <c r="B872" s="175" t="s">
        <v>50</v>
      </c>
      <c r="C872" s="175"/>
      <c r="D872" s="175"/>
      <c r="E872" s="175"/>
      <c r="F872" s="175"/>
    </row>
    <row r="873" spans="1:6">
      <c r="A873" s="175">
        <v>5141</v>
      </c>
      <c r="B873" s="175" t="s">
        <v>109</v>
      </c>
      <c r="C873" s="175"/>
      <c r="D873" s="175"/>
      <c r="E873" s="175"/>
      <c r="F873" s="175"/>
    </row>
    <row r="874" spans="1:6">
      <c r="A874" s="175">
        <v>5142</v>
      </c>
      <c r="B874" s="175" t="s">
        <v>109</v>
      </c>
      <c r="C874" s="175"/>
      <c r="D874" s="175"/>
      <c r="E874" s="175"/>
      <c r="F874" s="175"/>
    </row>
    <row r="875" spans="1:6">
      <c r="A875" s="175">
        <v>5143</v>
      </c>
      <c r="B875" s="175" t="s">
        <v>109</v>
      </c>
      <c r="C875" s="175"/>
      <c r="D875" s="175"/>
      <c r="E875" s="175"/>
      <c r="F875" s="175"/>
    </row>
    <row r="876" spans="1:6">
      <c r="A876" s="175">
        <v>5144</v>
      </c>
      <c r="B876" s="175" t="s">
        <v>109</v>
      </c>
      <c r="C876" s="175"/>
      <c r="D876" s="175"/>
      <c r="E876" s="175"/>
      <c r="F876" s="175"/>
    </row>
    <row r="877" spans="1:6">
      <c r="A877" s="175">
        <v>5145</v>
      </c>
      <c r="B877" s="175" t="s">
        <v>109</v>
      </c>
      <c r="C877" s="175"/>
      <c r="D877" s="175"/>
      <c r="E877" s="175"/>
      <c r="F877" s="175"/>
    </row>
    <row r="878" spans="1:6">
      <c r="A878" s="175">
        <v>5146</v>
      </c>
      <c r="B878" s="175" t="s">
        <v>109</v>
      </c>
      <c r="C878" s="175"/>
      <c r="D878" s="175"/>
      <c r="E878" s="175"/>
      <c r="F878" s="175"/>
    </row>
    <row r="879" spans="1:6">
      <c r="A879" s="175">
        <v>5147</v>
      </c>
      <c r="B879" s="175" t="s">
        <v>109</v>
      </c>
      <c r="C879" s="175"/>
      <c r="D879" s="175"/>
      <c r="E879" s="175"/>
      <c r="F879" s="175"/>
    </row>
    <row r="880" spans="1:6">
      <c r="A880" s="175">
        <v>5148</v>
      </c>
      <c r="B880" s="175" t="s">
        <v>109</v>
      </c>
      <c r="C880" s="175"/>
      <c r="D880" s="175"/>
      <c r="E880" s="175"/>
      <c r="F880" s="175"/>
    </row>
    <row r="881" spans="1:6">
      <c r="A881" s="175">
        <v>5149</v>
      </c>
      <c r="B881" s="175" t="s">
        <v>109</v>
      </c>
      <c r="C881" s="175"/>
      <c r="D881" s="175"/>
      <c r="E881" s="175"/>
      <c r="F881" s="175"/>
    </row>
    <row r="882" spans="1:6">
      <c r="A882" s="175">
        <v>5152</v>
      </c>
      <c r="B882" s="175" t="s">
        <v>109</v>
      </c>
      <c r="C882" s="175"/>
      <c r="D882" s="175"/>
      <c r="E882" s="175"/>
      <c r="F882" s="175"/>
    </row>
    <row r="883" spans="1:6">
      <c r="A883" s="175">
        <v>5153</v>
      </c>
      <c r="B883" s="175" t="s">
        <v>109</v>
      </c>
      <c r="C883" s="175"/>
      <c r="D883" s="175"/>
      <c r="E883" s="175"/>
      <c r="F883" s="175"/>
    </row>
    <row r="884" spans="1:6">
      <c r="A884" s="175">
        <v>5154</v>
      </c>
      <c r="B884" s="175" t="s">
        <v>109</v>
      </c>
      <c r="C884" s="175"/>
      <c r="D884" s="175"/>
      <c r="E884" s="175"/>
      <c r="F884" s="175"/>
    </row>
    <row r="885" spans="1:6">
      <c r="A885" s="175">
        <v>5159</v>
      </c>
      <c r="B885" s="175" t="s">
        <v>109</v>
      </c>
      <c r="C885" s="175"/>
      <c r="D885" s="175"/>
      <c r="E885" s="175"/>
      <c r="F885" s="175"/>
    </row>
    <row r="886" spans="1:6">
      <c r="A886" s="175">
        <v>5161</v>
      </c>
      <c r="B886" s="175" t="s">
        <v>50</v>
      </c>
      <c r="C886" s="175"/>
      <c r="D886" s="175"/>
      <c r="E886" s="175"/>
      <c r="F886" s="175"/>
    </row>
    <row r="887" spans="1:6">
      <c r="A887" s="175">
        <v>5162</v>
      </c>
      <c r="B887" s="175" t="s">
        <v>50</v>
      </c>
      <c r="C887" s="175"/>
      <c r="D887" s="175"/>
      <c r="E887" s="175"/>
      <c r="F887" s="175"/>
    </row>
    <row r="888" spans="1:6">
      <c r="A888" s="175">
        <v>5169</v>
      </c>
      <c r="B888" s="175" t="s">
        <v>50</v>
      </c>
      <c r="C888" s="175"/>
      <c r="D888" s="175"/>
      <c r="E888" s="175"/>
      <c r="F888" s="175"/>
    </row>
    <row r="889" spans="1:6">
      <c r="A889" s="175">
        <v>5171</v>
      </c>
      <c r="B889" s="175" t="s">
        <v>110</v>
      </c>
      <c r="C889" s="175"/>
      <c r="D889" s="175"/>
      <c r="E889" s="175"/>
      <c r="F889" s="175"/>
    </row>
    <row r="890" spans="1:6">
      <c r="A890" s="175">
        <v>5172</v>
      </c>
      <c r="B890" s="175" t="s">
        <v>110</v>
      </c>
      <c r="C890" s="175"/>
      <c r="D890" s="175"/>
      <c r="E890" s="175"/>
      <c r="F890" s="175"/>
    </row>
    <row r="891" spans="1:6">
      <c r="A891" s="175">
        <v>5181</v>
      </c>
      <c r="B891" s="175" t="s">
        <v>109</v>
      </c>
      <c r="C891" s="175"/>
      <c r="D891" s="175"/>
      <c r="E891" s="175"/>
      <c r="F891" s="175"/>
    </row>
    <row r="892" spans="1:6">
      <c r="A892" s="175">
        <v>5182</v>
      </c>
      <c r="B892" s="175" t="s">
        <v>109</v>
      </c>
      <c r="C892" s="175"/>
      <c r="D892" s="175"/>
      <c r="E892" s="175"/>
      <c r="F892" s="175"/>
    </row>
    <row r="893" spans="1:6">
      <c r="A893" s="175">
        <v>5191</v>
      </c>
      <c r="B893" s="175" t="s">
        <v>50</v>
      </c>
      <c r="C893" s="175"/>
      <c r="D893" s="175"/>
      <c r="E893" s="175"/>
      <c r="F893" s="175"/>
    </row>
    <row r="894" spans="1:6">
      <c r="A894" s="175">
        <v>5192</v>
      </c>
      <c r="B894" s="175" t="s">
        <v>50</v>
      </c>
      <c r="C894" s="175"/>
      <c r="D894" s="175"/>
      <c r="E894" s="175"/>
      <c r="F894" s="175"/>
    </row>
    <row r="895" spans="1:6">
      <c r="A895" s="175">
        <v>5193</v>
      </c>
      <c r="B895" s="175" t="s">
        <v>50</v>
      </c>
      <c r="C895" s="175"/>
      <c r="D895" s="175"/>
      <c r="E895" s="175"/>
      <c r="F895" s="175"/>
    </row>
    <row r="896" spans="1:6">
      <c r="A896" s="175">
        <v>5194</v>
      </c>
      <c r="B896" s="175" t="s">
        <v>109</v>
      </c>
      <c r="C896" s="175"/>
      <c r="D896" s="175"/>
      <c r="E896" s="175"/>
      <c r="F896" s="175"/>
    </row>
    <row r="897" spans="1:6">
      <c r="A897" s="175">
        <v>5198</v>
      </c>
      <c r="B897" s="175" t="s">
        <v>110</v>
      </c>
      <c r="C897" s="175"/>
      <c r="D897" s="175"/>
      <c r="E897" s="175"/>
      <c r="F897" s="175"/>
    </row>
    <row r="898" spans="1:6">
      <c r="A898" s="175">
        <v>5199</v>
      </c>
      <c r="B898" s="175" t="s">
        <v>50</v>
      </c>
      <c r="C898" s="175"/>
      <c r="D898" s="175"/>
      <c r="E898" s="175"/>
      <c r="F898" s="175"/>
    </row>
    <row r="899" spans="1:6">
      <c r="A899" s="175">
        <v>5211</v>
      </c>
      <c r="B899" s="175" t="s">
        <v>109</v>
      </c>
      <c r="C899" s="175"/>
      <c r="D899" s="175"/>
      <c r="E899" s="175"/>
      <c r="F899" s="175"/>
    </row>
    <row r="900" spans="1:6">
      <c r="A900" s="175">
        <v>5231</v>
      </c>
      <c r="B900" s="175" t="s">
        <v>109</v>
      </c>
      <c r="C900" s="175"/>
      <c r="D900" s="175"/>
      <c r="E900" s="175"/>
      <c r="F900" s="175"/>
    </row>
    <row r="901" spans="1:6">
      <c r="A901" s="175">
        <v>5251</v>
      </c>
      <c r="B901" s="175" t="s">
        <v>109</v>
      </c>
      <c r="C901" s="175"/>
      <c r="D901" s="175"/>
      <c r="E901" s="175"/>
      <c r="F901" s="175"/>
    </row>
    <row r="902" spans="1:6">
      <c r="A902" s="175">
        <v>5261</v>
      </c>
      <c r="B902" s="175" t="s">
        <v>109</v>
      </c>
      <c r="C902" s="175"/>
      <c r="D902" s="175"/>
      <c r="E902" s="175"/>
      <c r="F902" s="175"/>
    </row>
    <row r="903" spans="1:6">
      <c r="A903" s="175">
        <v>5271</v>
      </c>
      <c r="B903" s="175" t="s">
        <v>109</v>
      </c>
      <c r="C903" s="175"/>
      <c r="D903" s="175"/>
      <c r="E903" s="175"/>
      <c r="F903" s="175"/>
    </row>
    <row r="904" spans="1:6">
      <c r="A904" s="175">
        <v>5311</v>
      </c>
      <c r="B904" s="175" t="s">
        <v>109</v>
      </c>
      <c r="C904" s="175"/>
      <c r="D904" s="175"/>
      <c r="E904" s="175"/>
      <c r="F904" s="175"/>
    </row>
    <row r="905" spans="1:6">
      <c r="A905" s="175">
        <v>5331</v>
      </c>
      <c r="B905" s="175" t="s">
        <v>109</v>
      </c>
      <c r="C905" s="175"/>
      <c r="D905" s="175"/>
      <c r="E905" s="175"/>
      <c r="F905" s="175"/>
    </row>
    <row r="906" spans="1:6">
      <c r="A906" s="175">
        <v>5399</v>
      </c>
      <c r="B906" s="175" t="s">
        <v>109</v>
      </c>
      <c r="C906" s="175"/>
      <c r="D906" s="175"/>
      <c r="E906" s="175"/>
      <c r="F906" s="175"/>
    </row>
    <row r="907" spans="1:6">
      <c r="A907" s="175">
        <v>5411</v>
      </c>
      <c r="B907" s="175" t="s">
        <v>109</v>
      </c>
      <c r="C907" s="175"/>
      <c r="D907" s="175"/>
      <c r="E907" s="175"/>
      <c r="F907" s="175"/>
    </row>
    <row r="908" spans="1:6">
      <c r="A908" s="175">
        <v>5416</v>
      </c>
      <c r="B908" s="175" t="s">
        <v>109</v>
      </c>
      <c r="C908" s="175"/>
      <c r="D908" s="175"/>
      <c r="E908" s="175"/>
      <c r="F908" s="175"/>
    </row>
    <row r="909" spans="1:6">
      <c r="A909" s="175">
        <v>5421</v>
      </c>
      <c r="B909" s="175" t="s">
        <v>109</v>
      </c>
      <c r="C909" s="175"/>
      <c r="D909" s="175"/>
      <c r="E909" s="175"/>
      <c r="F909" s="175"/>
    </row>
    <row r="910" spans="1:6">
      <c r="A910" s="175">
        <v>5422</v>
      </c>
      <c r="B910" s="175" t="s">
        <v>109</v>
      </c>
      <c r="C910" s="175"/>
      <c r="D910" s="175"/>
      <c r="E910" s="175"/>
      <c r="F910" s="175"/>
    </row>
    <row r="911" spans="1:6">
      <c r="A911" s="175">
        <v>5423</v>
      </c>
      <c r="B911" s="175" t="s">
        <v>109</v>
      </c>
      <c r="C911" s="175"/>
      <c r="D911" s="175"/>
      <c r="E911" s="175"/>
      <c r="F911" s="175"/>
    </row>
    <row r="912" spans="1:6">
      <c r="A912" s="175">
        <v>5431</v>
      </c>
      <c r="B912" s="175" t="s">
        <v>109</v>
      </c>
      <c r="C912" s="175"/>
      <c r="D912" s="175"/>
      <c r="E912" s="175"/>
      <c r="F912" s="175"/>
    </row>
    <row r="913" spans="1:6">
      <c r="A913" s="175">
        <v>5441</v>
      </c>
      <c r="B913" s="175" t="s">
        <v>109</v>
      </c>
      <c r="C913" s="175"/>
      <c r="D913" s="175"/>
      <c r="E913" s="175"/>
      <c r="F913" s="175"/>
    </row>
    <row r="914" spans="1:6">
      <c r="A914" s="175">
        <v>5451</v>
      </c>
      <c r="B914" s="175" t="s">
        <v>109</v>
      </c>
      <c r="C914" s="175"/>
      <c r="D914" s="175"/>
      <c r="E914" s="175"/>
      <c r="F914" s="175"/>
    </row>
    <row r="915" spans="1:6">
      <c r="A915" s="175">
        <v>5461</v>
      </c>
      <c r="B915" s="175" t="s">
        <v>109</v>
      </c>
      <c r="C915" s="175"/>
      <c r="D915" s="175"/>
      <c r="E915" s="175"/>
      <c r="F915" s="175"/>
    </row>
    <row r="916" spans="1:6">
      <c r="A916" s="175">
        <v>5462</v>
      </c>
      <c r="B916" s="175" t="s">
        <v>109</v>
      </c>
      <c r="C916" s="175"/>
      <c r="D916" s="175"/>
      <c r="E916" s="175"/>
      <c r="F916" s="175"/>
    </row>
    <row r="917" spans="1:6">
      <c r="A917" s="175">
        <v>5463</v>
      </c>
      <c r="B917" s="175" t="s">
        <v>109</v>
      </c>
      <c r="C917" s="175"/>
      <c r="D917" s="175"/>
      <c r="E917" s="175"/>
      <c r="F917" s="175"/>
    </row>
    <row r="918" spans="1:6">
      <c r="A918" s="175">
        <v>5499</v>
      </c>
      <c r="B918" s="175" t="s">
        <v>109</v>
      </c>
      <c r="C918" s="175"/>
      <c r="D918" s="175"/>
      <c r="E918" s="175"/>
      <c r="F918" s="175"/>
    </row>
    <row r="919" spans="1:6">
      <c r="A919" s="175">
        <v>5511</v>
      </c>
      <c r="B919" s="175" t="s">
        <v>109</v>
      </c>
      <c r="C919" s="175"/>
      <c r="D919" s="175"/>
      <c r="E919" s="175"/>
      <c r="F919" s="175"/>
    </row>
    <row r="920" spans="1:6">
      <c r="A920" s="175">
        <v>5521</v>
      </c>
      <c r="B920" s="175" t="s">
        <v>109</v>
      </c>
      <c r="C920" s="175"/>
      <c r="D920" s="175"/>
      <c r="E920" s="175"/>
      <c r="F920" s="175"/>
    </row>
    <row r="921" spans="1:6">
      <c r="A921" s="175">
        <v>5531</v>
      </c>
      <c r="B921" s="175" t="s">
        <v>109</v>
      </c>
      <c r="C921" s="175"/>
      <c r="D921" s="175"/>
      <c r="E921" s="175"/>
      <c r="F921" s="175"/>
    </row>
    <row r="922" spans="1:6">
      <c r="A922" s="175">
        <v>5541</v>
      </c>
      <c r="B922" s="175" t="s">
        <v>109</v>
      </c>
      <c r="C922" s="175"/>
      <c r="D922" s="175"/>
      <c r="E922" s="175"/>
      <c r="F922" s="175"/>
    </row>
    <row r="923" spans="1:6">
      <c r="A923" s="175">
        <v>5551</v>
      </c>
      <c r="B923" s="175" t="s">
        <v>109</v>
      </c>
      <c r="C923" s="175"/>
      <c r="D923" s="175"/>
      <c r="E923" s="175"/>
      <c r="F923" s="175"/>
    </row>
    <row r="924" spans="1:6">
      <c r="A924" s="175">
        <v>5561</v>
      </c>
      <c r="B924" s="175" t="s">
        <v>109</v>
      </c>
      <c r="C924" s="175"/>
      <c r="D924" s="175"/>
      <c r="E924" s="175"/>
      <c r="F924" s="175"/>
    </row>
    <row r="925" spans="1:6">
      <c r="A925" s="175">
        <v>5571</v>
      </c>
      <c r="B925" s="175" t="s">
        <v>109</v>
      </c>
      <c r="C925" s="175"/>
      <c r="D925" s="175"/>
      <c r="E925" s="175"/>
      <c r="F925" s="175"/>
    </row>
    <row r="926" spans="1:6">
      <c r="A926" s="175">
        <v>5599</v>
      </c>
      <c r="B926" s="175" t="s">
        <v>109</v>
      </c>
      <c r="C926" s="175"/>
      <c r="D926" s="175"/>
      <c r="E926" s="175"/>
      <c r="F926" s="175"/>
    </row>
    <row r="927" spans="1:6">
      <c r="A927" s="175">
        <v>5611</v>
      </c>
      <c r="B927" s="175" t="s">
        <v>109</v>
      </c>
      <c r="C927" s="175"/>
      <c r="D927" s="175"/>
      <c r="E927" s="175"/>
      <c r="F927" s="175"/>
    </row>
    <row r="928" spans="1:6">
      <c r="A928" s="175">
        <v>5621</v>
      </c>
      <c r="B928" s="175" t="s">
        <v>109</v>
      </c>
      <c r="C928" s="175"/>
      <c r="D928" s="175"/>
      <c r="E928" s="175"/>
      <c r="F928" s="175"/>
    </row>
    <row r="929" spans="1:6">
      <c r="A929" s="175">
        <v>5631</v>
      </c>
      <c r="B929" s="175" t="s">
        <v>109</v>
      </c>
      <c r="C929" s="175"/>
      <c r="D929" s="175"/>
      <c r="E929" s="175"/>
      <c r="F929" s="175"/>
    </row>
    <row r="930" spans="1:6">
      <c r="A930" s="175">
        <v>5632</v>
      </c>
      <c r="B930" s="175" t="s">
        <v>109</v>
      </c>
      <c r="C930" s="175"/>
      <c r="D930" s="175"/>
      <c r="E930" s="175"/>
      <c r="F930" s="175"/>
    </row>
    <row r="931" spans="1:6">
      <c r="A931" s="175">
        <v>5641</v>
      </c>
      <c r="B931" s="175" t="s">
        <v>109</v>
      </c>
      <c r="C931" s="175"/>
      <c r="D931" s="175"/>
      <c r="E931" s="175"/>
      <c r="F931" s="175"/>
    </row>
    <row r="932" spans="1:6">
      <c r="A932" s="175">
        <v>5651</v>
      </c>
      <c r="B932" s="175" t="s">
        <v>109</v>
      </c>
      <c r="C932" s="175"/>
      <c r="D932" s="175"/>
      <c r="E932" s="175"/>
      <c r="F932" s="175"/>
    </row>
    <row r="933" spans="1:6">
      <c r="A933" s="175">
        <v>5661</v>
      </c>
      <c r="B933" s="175" t="s">
        <v>109</v>
      </c>
      <c r="C933" s="175"/>
      <c r="D933" s="175"/>
      <c r="E933" s="175"/>
      <c r="F933" s="175"/>
    </row>
    <row r="934" spans="1:6">
      <c r="A934" s="175">
        <v>5681</v>
      </c>
      <c r="B934" s="175" t="s">
        <v>109</v>
      </c>
      <c r="C934" s="175"/>
      <c r="D934" s="175"/>
      <c r="E934" s="175"/>
      <c r="F934" s="175"/>
    </row>
    <row r="935" spans="1:6">
      <c r="A935" s="175">
        <v>5699</v>
      </c>
      <c r="B935" s="175" t="s">
        <v>109</v>
      </c>
      <c r="C935" s="175"/>
      <c r="D935" s="175"/>
      <c r="E935" s="175"/>
      <c r="F935" s="175"/>
    </row>
    <row r="936" spans="1:6">
      <c r="A936" s="175">
        <v>5712</v>
      </c>
      <c r="B936" s="175" t="s">
        <v>109</v>
      </c>
      <c r="C936" s="175"/>
      <c r="D936" s="175"/>
      <c r="E936" s="175"/>
      <c r="F936" s="175"/>
    </row>
    <row r="937" spans="1:6">
      <c r="A937" s="175">
        <v>5713</v>
      </c>
      <c r="B937" s="175" t="s">
        <v>109</v>
      </c>
      <c r="C937" s="175"/>
      <c r="D937" s="175"/>
      <c r="E937" s="175"/>
      <c r="F937" s="175"/>
    </row>
    <row r="938" spans="1:6">
      <c r="A938" s="175">
        <v>5714</v>
      </c>
      <c r="B938" s="175" t="s">
        <v>109</v>
      </c>
      <c r="C938" s="175"/>
      <c r="D938" s="175"/>
      <c r="E938" s="175"/>
      <c r="F938" s="175"/>
    </row>
    <row r="939" spans="1:6">
      <c r="A939" s="175">
        <v>5719</v>
      </c>
      <c r="B939" s="175" t="s">
        <v>109</v>
      </c>
      <c r="C939" s="175"/>
      <c r="D939" s="175"/>
      <c r="E939" s="175"/>
      <c r="F939" s="175"/>
    </row>
    <row r="940" spans="1:6">
      <c r="A940" s="175">
        <v>5721</v>
      </c>
      <c r="B940" s="175" t="s">
        <v>109</v>
      </c>
      <c r="C940" s="175"/>
      <c r="D940" s="175"/>
      <c r="E940" s="175"/>
      <c r="F940" s="175"/>
    </row>
    <row r="941" spans="1:6">
      <c r="A941" s="175">
        <v>5722</v>
      </c>
      <c r="B941" s="175" t="s">
        <v>109</v>
      </c>
      <c r="C941" s="175"/>
      <c r="D941" s="175"/>
      <c r="E941" s="175"/>
      <c r="F941" s="175"/>
    </row>
    <row r="942" spans="1:6">
      <c r="A942" s="175">
        <v>5731</v>
      </c>
      <c r="B942" s="175" t="s">
        <v>109</v>
      </c>
      <c r="C942" s="175"/>
      <c r="D942" s="175"/>
      <c r="E942" s="175"/>
      <c r="F942" s="175"/>
    </row>
    <row r="943" spans="1:6">
      <c r="A943" s="175">
        <v>5732</v>
      </c>
      <c r="B943" s="175" t="s">
        <v>109</v>
      </c>
      <c r="C943" s="175"/>
      <c r="D943" s="175"/>
      <c r="E943" s="175"/>
      <c r="F943" s="175"/>
    </row>
    <row r="944" spans="1:6">
      <c r="A944" s="175">
        <v>5733</v>
      </c>
      <c r="B944" s="175" t="s">
        <v>109</v>
      </c>
      <c r="C944" s="175"/>
      <c r="D944" s="175"/>
      <c r="E944" s="175"/>
      <c r="F944" s="175"/>
    </row>
    <row r="945" spans="1:6">
      <c r="A945" s="175">
        <v>5734</v>
      </c>
      <c r="B945" s="175" t="s">
        <v>109</v>
      </c>
      <c r="C945" s="175"/>
      <c r="D945" s="175"/>
      <c r="E945" s="175"/>
      <c r="F945" s="175"/>
    </row>
    <row r="946" spans="1:6">
      <c r="A946" s="175">
        <v>5735</v>
      </c>
      <c r="B946" s="175" t="s">
        <v>109</v>
      </c>
      <c r="C946" s="175"/>
      <c r="D946" s="175"/>
      <c r="E946" s="175"/>
      <c r="F946" s="175"/>
    </row>
    <row r="947" spans="1:6">
      <c r="A947" s="175">
        <v>5736</v>
      </c>
      <c r="B947" s="175" t="s">
        <v>109</v>
      </c>
      <c r="C947" s="175"/>
      <c r="D947" s="175"/>
      <c r="E947" s="175"/>
      <c r="F947" s="175"/>
    </row>
    <row r="948" spans="1:6">
      <c r="A948" s="175">
        <v>5812</v>
      </c>
      <c r="B948" s="175" t="s">
        <v>109</v>
      </c>
      <c r="C948" s="175"/>
      <c r="D948" s="175"/>
      <c r="E948" s="175"/>
      <c r="F948" s="175"/>
    </row>
    <row r="949" spans="1:6">
      <c r="A949" s="175">
        <v>5813</v>
      </c>
      <c r="B949" s="175" t="s">
        <v>109</v>
      </c>
      <c r="C949" s="175"/>
      <c r="D949" s="175"/>
      <c r="E949" s="175"/>
      <c r="F949" s="175"/>
    </row>
    <row r="950" spans="1:6">
      <c r="A950" s="175">
        <v>5891</v>
      </c>
      <c r="B950" s="175" t="s">
        <v>109</v>
      </c>
      <c r="C950" s="175"/>
      <c r="D950" s="175"/>
      <c r="E950" s="175"/>
      <c r="F950" s="175"/>
    </row>
    <row r="951" spans="1:6">
      <c r="A951" s="175">
        <v>5912</v>
      </c>
      <c r="B951" s="175" t="s">
        <v>109</v>
      </c>
      <c r="C951" s="175"/>
      <c r="D951" s="175"/>
      <c r="E951" s="175"/>
      <c r="F951" s="175"/>
    </row>
    <row r="952" spans="1:6">
      <c r="A952" s="175">
        <v>5917</v>
      </c>
      <c r="B952" s="175" t="s">
        <v>109</v>
      </c>
      <c r="C952" s="175"/>
      <c r="D952" s="175"/>
      <c r="E952" s="175"/>
      <c r="F952" s="175"/>
    </row>
    <row r="953" spans="1:6">
      <c r="A953" s="175">
        <v>5921</v>
      </c>
      <c r="B953" s="175" t="s">
        <v>109</v>
      </c>
      <c r="C953" s="175"/>
      <c r="D953" s="175"/>
      <c r="E953" s="175"/>
      <c r="F953" s="175"/>
    </row>
    <row r="954" spans="1:6">
      <c r="A954" s="175">
        <v>5931</v>
      </c>
      <c r="B954" s="175" t="s">
        <v>109</v>
      </c>
      <c r="C954" s="175"/>
      <c r="D954" s="175"/>
      <c r="E954" s="175"/>
      <c r="F954" s="175"/>
    </row>
    <row r="955" spans="1:6">
      <c r="A955" s="175">
        <v>5932</v>
      </c>
      <c r="B955" s="175" t="s">
        <v>109</v>
      </c>
      <c r="C955" s="175"/>
      <c r="D955" s="175"/>
      <c r="E955" s="175"/>
      <c r="F955" s="175"/>
    </row>
    <row r="956" spans="1:6">
      <c r="A956" s="175">
        <v>5941</v>
      </c>
      <c r="B956" s="175" t="s">
        <v>109</v>
      </c>
      <c r="C956" s="175"/>
      <c r="D956" s="175"/>
      <c r="E956" s="175"/>
      <c r="F956" s="175"/>
    </row>
    <row r="957" spans="1:6">
      <c r="A957" s="175">
        <v>5942</v>
      </c>
      <c r="B957" s="175" t="s">
        <v>109</v>
      </c>
      <c r="C957" s="175"/>
      <c r="D957" s="175"/>
      <c r="E957" s="175"/>
      <c r="F957" s="175"/>
    </row>
    <row r="958" spans="1:6">
      <c r="A958" s="175">
        <v>5943</v>
      </c>
      <c r="B958" s="175" t="s">
        <v>109</v>
      </c>
      <c r="C958" s="175"/>
      <c r="D958" s="175"/>
      <c r="E958" s="175"/>
      <c r="F958" s="175"/>
    </row>
    <row r="959" spans="1:6">
      <c r="A959" s="175">
        <v>5944</v>
      </c>
      <c r="B959" s="175" t="s">
        <v>109</v>
      </c>
      <c r="C959" s="175"/>
      <c r="D959" s="175"/>
      <c r="E959" s="175"/>
      <c r="F959" s="175"/>
    </row>
    <row r="960" spans="1:6">
      <c r="A960" s="175">
        <v>5945</v>
      </c>
      <c r="B960" s="175" t="s">
        <v>109</v>
      </c>
      <c r="C960" s="175"/>
      <c r="D960" s="175"/>
      <c r="E960" s="175"/>
      <c r="F960" s="175"/>
    </row>
    <row r="961" spans="1:6">
      <c r="A961" s="175">
        <v>5946</v>
      </c>
      <c r="B961" s="175" t="s">
        <v>109</v>
      </c>
      <c r="C961" s="175"/>
      <c r="D961" s="175"/>
      <c r="E961" s="175"/>
      <c r="F961" s="175"/>
    </row>
    <row r="962" spans="1:6">
      <c r="A962" s="175">
        <v>5947</v>
      </c>
      <c r="B962" s="175" t="s">
        <v>109</v>
      </c>
      <c r="C962" s="175"/>
      <c r="D962" s="175"/>
      <c r="E962" s="175"/>
      <c r="F962" s="175"/>
    </row>
    <row r="963" spans="1:6">
      <c r="A963" s="175">
        <v>5948</v>
      </c>
      <c r="B963" s="175" t="s">
        <v>109</v>
      </c>
      <c r="C963" s="175"/>
      <c r="D963" s="175"/>
      <c r="E963" s="175"/>
      <c r="F963" s="175"/>
    </row>
    <row r="964" spans="1:6">
      <c r="A964" s="175">
        <v>5949</v>
      </c>
      <c r="B964" s="175" t="s">
        <v>109</v>
      </c>
      <c r="C964" s="175"/>
      <c r="D964" s="175"/>
      <c r="E964" s="175"/>
      <c r="F964" s="175"/>
    </row>
    <row r="965" spans="1:6">
      <c r="A965" s="175">
        <v>5961</v>
      </c>
      <c r="B965" s="175" t="s">
        <v>109</v>
      </c>
      <c r="C965" s="175"/>
      <c r="D965" s="175"/>
      <c r="E965" s="175"/>
      <c r="F965" s="175"/>
    </row>
    <row r="966" spans="1:6">
      <c r="A966" s="175">
        <v>5962</v>
      </c>
      <c r="B966" s="175" t="s">
        <v>109</v>
      </c>
      <c r="C966" s="175"/>
      <c r="D966" s="175"/>
      <c r="E966" s="175"/>
      <c r="F966" s="175"/>
    </row>
    <row r="967" spans="1:6">
      <c r="A967" s="175">
        <v>5963</v>
      </c>
      <c r="B967" s="175" t="s">
        <v>109</v>
      </c>
      <c r="C967" s="175"/>
      <c r="D967" s="175"/>
      <c r="E967" s="175"/>
      <c r="F967" s="175"/>
    </row>
    <row r="968" spans="1:6">
      <c r="A968" s="175">
        <v>5982</v>
      </c>
      <c r="B968" s="175" t="s">
        <v>110</v>
      </c>
      <c r="C968" s="175"/>
      <c r="D968" s="175"/>
      <c r="E968" s="175"/>
      <c r="F968" s="175"/>
    </row>
    <row r="969" spans="1:6">
      <c r="A969" s="175">
        <v>5983</v>
      </c>
      <c r="B969" s="175" t="s">
        <v>110</v>
      </c>
      <c r="C969" s="175"/>
      <c r="D969" s="175"/>
      <c r="E969" s="175"/>
      <c r="F969" s="175"/>
    </row>
    <row r="970" spans="1:6">
      <c r="A970" s="175">
        <v>5984</v>
      </c>
      <c r="B970" s="175" t="s">
        <v>110</v>
      </c>
      <c r="C970" s="175"/>
      <c r="D970" s="175"/>
      <c r="E970" s="175"/>
      <c r="F970" s="175"/>
    </row>
    <row r="971" spans="1:6">
      <c r="A971" s="175">
        <v>5989</v>
      </c>
      <c r="B971" s="175" t="s">
        <v>110</v>
      </c>
      <c r="C971" s="175"/>
      <c r="D971" s="175"/>
      <c r="E971" s="175"/>
      <c r="F971" s="175"/>
    </row>
    <row r="972" spans="1:6">
      <c r="A972" s="175">
        <v>5992</v>
      </c>
      <c r="B972" s="175" t="s">
        <v>109</v>
      </c>
      <c r="C972" s="175"/>
      <c r="D972" s="175"/>
      <c r="E972" s="175"/>
      <c r="F972" s="175"/>
    </row>
    <row r="973" spans="1:6">
      <c r="A973" s="175">
        <v>5993</v>
      </c>
      <c r="B973" s="175" t="s">
        <v>109</v>
      </c>
      <c r="C973" s="175"/>
      <c r="D973" s="175"/>
      <c r="E973" s="175"/>
      <c r="F973" s="175"/>
    </row>
    <row r="974" spans="1:6">
      <c r="A974" s="175">
        <v>5994</v>
      </c>
      <c r="B974" s="175" t="s">
        <v>109</v>
      </c>
      <c r="C974" s="175"/>
      <c r="D974" s="175"/>
      <c r="E974" s="175"/>
      <c r="F974" s="175"/>
    </row>
    <row r="975" spans="1:6">
      <c r="A975" s="175">
        <v>5995</v>
      </c>
      <c r="B975" s="175" t="s">
        <v>109</v>
      </c>
      <c r="C975" s="175"/>
      <c r="D975" s="175"/>
      <c r="E975" s="175"/>
      <c r="F975" s="175"/>
    </row>
    <row r="976" spans="1:6">
      <c r="A976" s="175">
        <v>5999</v>
      </c>
      <c r="B976" s="175" t="s">
        <v>109</v>
      </c>
      <c r="C976" s="175"/>
      <c r="D976" s="175"/>
      <c r="E976" s="175"/>
      <c r="F976" s="175"/>
    </row>
    <row r="977" spans="1:6">
      <c r="A977" s="175">
        <v>6011</v>
      </c>
      <c r="B977" s="175" t="s">
        <v>111</v>
      </c>
      <c r="C977" s="175"/>
      <c r="D977" s="175"/>
      <c r="E977" s="175"/>
      <c r="F977" s="175"/>
    </row>
    <row r="978" spans="1:6">
      <c r="A978" s="175">
        <v>6019</v>
      </c>
      <c r="B978" s="175" t="s">
        <v>111</v>
      </c>
      <c r="C978" s="175"/>
      <c r="D978" s="175"/>
      <c r="E978" s="175"/>
      <c r="F978" s="175"/>
    </row>
    <row r="979" spans="1:6">
      <c r="A979" s="175">
        <v>6021</v>
      </c>
      <c r="B979" s="175" t="s">
        <v>111</v>
      </c>
      <c r="C979" s="175"/>
      <c r="D979" s="175"/>
      <c r="E979" s="175"/>
      <c r="F979" s="175"/>
    </row>
    <row r="980" spans="1:6">
      <c r="A980" s="175">
        <v>6022</v>
      </c>
      <c r="B980" s="175" t="s">
        <v>111</v>
      </c>
      <c r="C980" s="175"/>
      <c r="D980" s="175"/>
      <c r="E980" s="175"/>
      <c r="F980" s="175"/>
    </row>
    <row r="981" spans="1:6">
      <c r="A981" s="175">
        <v>6023</v>
      </c>
      <c r="B981" s="175" t="s">
        <v>111</v>
      </c>
      <c r="C981" s="175"/>
      <c r="D981" s="175"/>
      <c r="E981" s="175"/>
      <c r="F981" s="175"/>
    </row>
    <row r="982" spans="1:6">
      <c r="A982" s="175">
        <v>6024</v>
      </c>
      <c r="B982" s="175" t="s">
        <v>111</v>
      </c>
      <c r="C982" s="175"/>
      <c r="D982" s="175"/>
      <c r="E982" s="175"/>
      <c r="F982" s="175"/>
    </row>
    <row r="983" spans="1:6">
      <c r="A983" s="175">
        <v>6025</v>
      </c>
      <c r="B983" s="175" t="s">
        <v>111</v>
      </c>
      <c r="C983" s="175"/>
      <c r="D983" s="175"/>
      <c r="E983" s="175"/>
      <c r="F983" s="175"/>
    </row>
    <row r="984" spans="1:6">
      <c r="A984" s="175">
        <v>6026</v>
      </c>
      <c r="B984" s="175" t="s">
        <v>111</v>
      </c>
      <c r="C984" s="175"/>
      <c r="D984" s="175"/>
      <c r="E984" s="175"/>
      <c r="F984" s="175"/>
    </row>
    <row r="985" spans="1:6">
      <c r="A985" s="175">
        <v>6027</v>
      </c>
      <c r="B985" s="175" t="s">
        <v>111</v>
      </c>
      <c r="C985" s="175"/>
      <c r="D985" s="175"/>
      <c r="E985" s="175"/>
      <c r="F985" s="175"/>
    </row>
    <row r="986" spans="1:6">
      <c r="A986" s="175">
        <v>6029</v>
      </c>
      <c r="B986" s="175" t="s">
        <v>111</v>
      </c>
      <c r="C986" s="175"/>
      <c r="D986" s="175"/>
      <c r="E986" s="175"/>
      <c r="F986" s="175"/>
    </row>
    <row r="987" spans="1:6">
      <c r="A987" s="175">
        <v>6032</v>
      </c>
      <c r="B987" s="175" t="s">
        <v>111</v>
      </c>
      <c r="C987" s="175"/>
      <c r="D987" s="175"/>
      <c r="E987" s="175"/>
      <c r="F987" s="175"/>
    </row>
    <row r="988" spans="1:6">
      <c r="A988" s="175">
        <v>6033</v>
      </c>
      <c r="B988" s="175" t="s">
        <v>111</v>
      </c>
      <c r="C988" s="175"/>
      <c r="D988" s="175"/>
      <c r="E988" s="175"/>
      <c r="F988" s="175"/>
    </row>
    <row r="989" spans="1:6">
      <c r="A989" s="175">
        <v>6034</v>
      </c>
      <c r="B989" s="175" t="s">
        <v>111</v>
      </c>
      <c r="C989" s="175"/>
      <c r="D989" s="175"/>
      <c r="E989" s="175"/>
      <c r="F989" s="175"/>
    </row>
    <row r="990" spans="1:6">
      <c r="A990" s="175">
        <v>6035</v>
      </c>
      <c r="B990" s="175" t="s">
        <v>111</v>
      </c>
      <c r="C990" s="175"/>
      <c r="D990" s="175"/>
      <c r="E990" s="175"/>
      <c r="F990" s="175"/>
    </row>
    <row r="991" spans="1:6">
      <c r="A991" s="175">
        <v>6036</v>
      </c>
      <c r="B991" s="175" t="s">
        <v>111</v>
      </c>
      <c r="C991" s="175"/>
      <c r="D991" s="175"/>
      <c r="E991" s="175"/>
      <c r="F991" s="175"/>
    </row>
    <row r="992" spans="1:6">
      <c r="A992" s="175">
        <v>6039</v>
      </c>
      <c r="B992" s="175" t="s">
        <v>111</v>
      </c>
      <c r="C992" s="175"/>
      <c r="D992" s="175"/>
      <c r="E992" s="175"/>
      <c r="F992" s="175"/>
    </row>
    <row r="993" spans="1:6">
      <c r="A993" s="175">
        <v>6042</v>
      </c>
      <c r="B993" s="175" t="s">
        <v>111</v>
      </c>
      <c r="C993" s="175"/>
      <c r="D993" s="175"/>
      <c r="E993" s="175"/>
      <c r="F993" s="175"/>
    </row>
    <row r="994" spans="1:6">
      <c r="A994" s="175">
        <v>6044</v>
      </c>
      <c r="B994" s="175" t="s">
        <v>111</v>
      </c>
      <c r="C994" s="175"/>
      <c r="D994" s="175"/>
      <c r="E994" s="175"/>
      <c r="F994" s="175"/>
    </row>
    <row r="995" spans="1:6">
      <c r="A995" s="175">
        <v>6052</v>
      </c>
      <c r="B995" s="175" t="s">
        <v>111</v>
      </c>
      <c r="C995" s="175"/>
      <c r="D995" s="175"/>
      <c r="E995" s="175"/>
      <c r="F995" s="175"/>
    </row>
    <row r="996" spans="1:6">
      <c r="A996" s="175">
        <v>6055</v>
      </c>
      <c r="B996" s="175" t="s">
        <v>111</v>
      </c>
      <c r="C996" s="175"/>
      <c r="D996" s="175"/>
      <c r="E996" s="175"/>
      <c r="F996" s="175"/>
    </row>
    <row r="997" spans="1:6">
      <c r="A997" s="175">
        <v>6056</v>
      </c>
      <c r="B997" s="175" t="s">
        <v>111</v>
      </c>
      <c r="C997" s="175"/>
      <c r="D997" s="175"/>
      <c r="E997" s="175"/>
      <c r="F997" s="175"/>
    </row>
    <row r="998" spans="1:6">
      <c r="A998" s="175">
        <v>6059</v>
      </c>
      <c r="B998" s="175" t="s">
        <v>111</v>
      </c>
      <c r="C998" s="175"/>
      <c r="D998" s="175"/>
      <c r="E998" s="175"/>
      <c r="F998" s="175"/>
    </row>
    <row r="999" spans="1:6">
      <c r="A999" s="175">
        <v>6061</v>
      </c>
      <c r="B999" s="175" t="s">
        <v>111</v>
      </c>
      <c r="C999" s="175"/>
      <c r="D999" s="175"/>
      <c r="E999" s="175"/>
      <c r="F999" s="175"/>
    </row>
    <row r="1000" spans="1:6">
      <c r="A1000" s="175">
        <v>6062</v>
      </c>
      <c r="B1000" s="175" t="s">
        <v>111</v>
      </c>
      <c r="C1000" s="175"/>
      <c r="D1000" s="175"/>
      <c r="E1000" s="175"/>
      <c r="F1000" s="175"/>
    </row>
    <row r="1001" spans="1:6">
      <c r="A1001" s="175">
        <v>6081</v>
      </c>
      <c r="B1001" s="175" t="s">
        <v>111</v>
      </c>
      <c r="C1001" s="175"/>
      <c r="D1001" s="175"/>
      <c r="E1001" s="175"/>
      <c r="F1001" s="175"/>
    </row>
    <row r="1002" spans="1:6">
      <c r="A1002" s="175">
        <v>6082</v>
      </c>
      <c r="B1002" s="175" t="s">
        <v>111</v>
      </c>
      <c r="C1002" s="175"/>
      <c r="D1002" s="175"/>
      <c r="E1002" s="175"/>
      <c r="F1002" s="175"/>
    </row>
    <row r="1003" spans="1:6">
      <c r="A1003" s="175">
        <v>6091</v>
      </c>
      <c r="B1003" s="175" t="s">
        <v>111</v>
      </c>
      <c r="C1003" s="175"/>
      <c r="D1003" s="175"/>
      <c r="E1003" s="175"/>
      <c r="F1003" s="175"/>
    </row>
    <row r="1004" spans="1:6">
      <c r="A1004" s="175">
        <v>6099</v>
      </c>
      <c r="B1004" s="175" t="s">
        <v>111</v>
      </c>
      <c r="C1004" s="175"/>
      <c r="D1004" s="175"/>
      <c r="E1004" s="175"/>
      <c r="F1004" s="175"/>
    </row>
    <row r="1005" spans="1:6">
      <c r="A1005" s="175">
        <v>6111</v>
      </c>
      <c r="B1005" s="175" t="s">
        <v>111</v>
      </c>
      <c r="C1005" s="175"/>
      <c r="D1005" s="175"/>
      <c r="E1005" s="175"/>
      <c r="F1005" s="175"/>
    </row>
    <row r="1006" spans="1:6">
      <c r="A1006" s="175">
        <v>6112</v>
      </c>
      <c r="B1006" s="175" t="s">
        <v>111</v>
      </c>
      <c r="C1006" s="175"/>
      <c r="D1006" s="175"/>
      <c r="E1006" s="175"/>
      <c r="F1006" s="175"/>
    </row>
    <row r="1007" spans="1:6">
      <c r="A1007" s="175">
        <v>6122</v>
      </c>
      <c r="B1007" s="175" t="s">
        <v>111</v>
      </c>
      <c r="C1007" s="175"/>
      <c r="D1007" s="175"/>
      <c r="E1007" s="175"/>
      <c r="F1007" s="175"/>
    </row>
    <row r="1008" spans="1:6">
      <c r="A1008" s="175">
        <v>6123</v>
      </c>
      <c r="B1008" s="175" t="s">
        <v>111</v>
      </c>
      <c r="C1008" s="175"/>
      <c r="D1008" s="175"/>
      <c r="E1008" s="175"/>
      <c r="F1008" s="175"/>
    </row>
    <row r="1009" spans="1:6">
      <c r="A1009" s="175">
        <v>6124</v>
      </c>
      <c r="B1009" s="175" t="s">
        <v>111</v>
      </c>
      <c r="C1009" s="175"/>
      <c r="D1009" s="175"/>
      <c r="E1009" s="175"/>
      <c r="F1009" s="175"/>
    </row>
    <row r="1010" spans="1:6">
      <c r="A1010" s="175">
        <v>6125</v>
      </c>
      <c r="B1010" s="175" t="s">
        <v>111</v>
      </c>
      <c r="C1010" s="175"/>
      <c r="D1010" s="175"/>
      <c r="E1010" s="175"/>
      <c r="F1010" s="175"/>
    </row>
    <row r="1011" spans="1:6">
      <c r="A1011" s="175">
        <v>6131</v>
      </c>
      <c r="B1011" s="175" t="s">
        <v>111</v>
      </c>
      <c r="C1011" s="175"/>
      <c r="D1011" s="175"/>
      <c r="E1011" s="175"/>
      <c r="F1011" s="175"/>
    </row>
    <row r="1012" spans="1:6">
      <c r="A1012" s="175">
        <v>6141</v>
      </c>
      <c r="B1012" s="175" t="s">
        <v>111</v>
      </c>
      <c r="C1012" s="175"/>
      <c r="D1012" s="175"/>
      <c r="E1012" s="175"/>
      <c r="F1012" s="175"/>
    </row>
    <row r="1013" spans="1:6">
      <c r="A1013" s="175">
        <v>6142</v>
      </c>
      <c r="B1013" s="175" t="s">
        <v>111</v>
      </c>
      <c r="C1013" s="175"/>
      <c r="D1013" s="175"/>
      <c r="E1013" s="175"/>
      <c r="F1013" s="175"/>
    </row>
    <row r="1014" spans="1:6">
      <c r="A1014" s="175">
        <v>6143</v>
      </c>
      <c r="B1014" s="175" t="s">
        <v>111</v>
      </c>
      <c r="C1014" s="175"/>
      <c r="D1014" s="175"/>
      <c r="E1014" s="175"/>
      <c r="F1014" s="175"/>
    </row>
    <row r="1015" spans="1:6">
      <c r="A1015" s="175">
        <v>6144</v>
      </c>
      <c r="B1015" s="175" t="s">
        <v>111</v>
      </c>
      <c r="C1015" s="175"/>
      <c r="D1015" s="175"/>
      <c r="E1015" s="175"/>
      <c r="F1015" s="175"/>
    </row>
    <row r="1016" spans="1:6">
      <c r="A1016" s="175">
        <v>6145</v>
      </c>
      <c r="B1016" s="175" t="s">
        <v>111</v>
      </c>
      <c r="C1016" s="175"/>
      <c r="D1016" s="175"/>
      <c r="E1016" s="175"/>
      <c r="F1016" s="175"/>
    </row>
    <row r="1017" spans="1:6">
      <c r="A1017" s="175">
        <v>6146</v>
      </c>
      <c r="B1017" s="175" t="s">
        <v>111</v>
      </c>
      <c r="C1017" s="175"/>
      <c r="D1017" s="175"/>
      <c r="E1017" s="175"/>
      <c r="F1017" s="175"/>
    </row>
    <row r="1018" spans="1:6">
      <c r="A1018" s="175">
        <v>6149</v>
      </c>
      <c r="B1018" s="175" t="s">
        <v>111</v>
      </c>
      <c r="C1018" s="175"/>
      <c r="D1018" s="175"/>
      <c r="E1018" s="175"/>
      <c r="F1018" s="175"/>
    </row>
    <row r="1019" spans="1:6">
      <c r="A1019" s="175">
        <v>6153</v>
      </c>
      <c r="B1019" s="175" t="s">
        <v>111</v>
      </c>
      <c r="C1019" s="175"/>
      <c r="D1019" s="175"/>
      <c r="E1019" s="175"/>
      <c r="F1019" s="175"/>
    </row>
    <row r="1020" spans="1:6">
      <c r="A1020" s="175">
        <v>6159</v>
      </c>
      <c r="B1020" s="175" t="s">
        <v>111</v>
      </c>
      <c r="C1020" s="175"/>
      <c r="D1020" s="175"/>
      <c r="E1020" s="175"/>
      <c r="F1020" s="175"/>
    </row>
    <row r="1021" spans="1:6">
      <c r="A1021" s="175">
        <v>6162</v>
      </c>
      <c r="B1021" s="175" t="s">
        <v>111</v>
      </c>
      <c r="C1021" s="175"/>
      <c r="D1021" s="175"/>
      <c r="E1021" s="175"/>
      <c r="F1021" s="175"/>
    </row>
    <row r="1022" spans="1:6">
      <c r="A1022" s="175">
        <v>6163</v>
      </c>
      <c r="B1022" s="175" t="s">
        <v>111</v>
      </c>
      <c r="C1022" s="175"/>
      <c r="D1022" s="175"/>
      <c r="E1022" s="175"/>
      <c r="F1022" s="175"/>
    </row>
    <row r="1023" spans="1:6">
      <c r="A1023" s="175">
        <v>6172</v>
      </c>
      <c r="B1023" s="175" t="s">
        <v>111</v>
      </c>
      <c r="C1023" s="175"/>
      <c r="D1023" s="175"/>
      <c r="E1023" s="175"/>
      <c r="F1023" s="175"/>
    </row>
    <row r="1024" spans="1:6">
      <c r="A1024" s="175">
        <v>6199</v>
      </c>
      <c r="B1024" s="175" t="s">
        <v>111</v>
      </c>
      <c r="C1024" s="175"/>
      <c r="D1024" s="175"/>
      <c r="E1024" s="175"/>
      <c r="F1024" s="175"/>
    </row>
    <row r="1025" spans="1:6">
      <c r="A1025" s="175">
        <v>6211</v>
      </c>
      <c r="B1025" s="175" t="s">
        <v>111</v>
      </c>
      <c r="C1025" s="175"/>
      <c r="D1025" s="175"/>
      <c r="E1025" s="175"/>
      <c r="F1025" s="175"/>
    </row>
    <row r="1026" spans="1:6">
      <c r="A1026" s="175">
        <v>6218</v>
      </c>
      <c r="B1026" s="175" t="s">
        <v>111</v>
      </c>
      <c r="C1026" s="175"/>
      <c r="D1026" s="175"/>
      <c r="E1026" s="175"/>
      <c r="F1026" s="175"/>
    </row>
    <row r="1027" spans="1:6">
      <c r="A1027" s="175">
        <v>6221</v>
      </c>
      <c r="B1027" s="175" t="s">
        <v>111</v>
      </c>
      <c r="C1027" s="175"/>
      <c r="D1027" s="175"/>
      <c r="E1027" s="175"/>
      <c r="F1027" s="175"/>
    </row>
    <row r="1028" spans="1:6">
      <c r="A1028" s="175">
        <v>6231</v>
      </c>
      <c r="B1028" s="175" t="s">
        <v>111</v>
      </c>
      <c r="C1028" s="175"/>
      <c r="D1028" s="175"/>
      <c r="E1028" s="175"/>
      <c r="F1028" s="175"/>
    </row>
    <row r="1029" spans="1:6">
      <c r="A1029" s="175">
        <v>6281</v>
      </c>
      <c r="B1029" s="175" t="s">
        <v>111</v>
      </c>
      <c r="C1029" s="175"/>
      <c r="D1029" s="175"/>
      <c r="E1029" s="175"/>
      <c r="F1029" s="175"/>
    </row>
    <row r="1030" spans="1:6">
      <c r="A1030" s="175">
        <v>6282</v>
      </c>
      <c r="B1030" s="175" t="s">
        <v>111</v>
      </c>
      <c r="C1030" s="175"/>
      <c r="D1030" s="175"/>
      <c r="E1030" s="175"/>
      <c r="F1030" s="175"/>
    </row>
    <row r="1031" spans="1:6">
      <c r="A1031" s="175">
        <v>6289</v>
      </c>
      <c r="B1031" s="175" t="s">
        <v>111</v>
      </c>
      <c r="C1031" s="175"/>
      <c r="D1031" s="175"/>
      <c r="E1031" s="175"/>
      <c r="F1031" s="175"/>
    </row>
    <row r="1032" spans="1:6">
      <c r="A1032" s="175">
        <v>6311</v>
      </c>
      <c r="B1032" s="175" t="s">
        <v>111</v>
      </c>
      <c r="C1032" s="175"/>
      <c r="D1032" s="175"/>
      <c r="E1032" s="175"/>
      <c r="F1032" s="175"/>
    </row>
    <row r="1033" spans="1:6">
      <c r="A1033" s="175">
        <v>6321</v>
      </c>
      <c r="B1033" s="175" t="s">
        <v>111</v>
      </c>
      <c r="C1033" s="175"/>
      <c r="D1033" s="175"/>
      <c r="E1033" s="175"/>
      <c r="F1033" s="175"/>
    </row>
    <row r="1034" spans="1:6">
      <c r="A1034" s="175">
        <v>6324</v>
      </c>
      <c r="B1034" s="175" t="s">
        <v>111</v>
      </c>
      <c r="C1034" s="175"/>
      <c r="D1034" s="175"/>
      <c r="E1034" s="175"/>
      <c r="F1034" s="175"/>
    </row>
    <row r="1035" spans="1:6">
      <c r="A1035" s="175">
        <v>6331</v>
      </c>
      <c r="B1035" s="175" t="s">
        <v>111</v>
      </c>
      <c r="C1035" s="175"/>
      <c r="D1035" s="175"/>
      <c r="E1035" s="175"/>
      <c r="F1035" s="175"/>
    </row>
    <row r="1036" spans="1:6">
      <c r="A1036" s="175">
        <v>6351</v>
      </c>
      <c r="B1036" s="175" t="s">
        <v>111</v>
      </c>
      <c r="C1036" s="175"/>
      <c r="D1036" s="175"/>
      <c r="E1036" s="175"/>
      <c r="F1036" s="175"/>
    </row>
    <row r="1037" spans="1:6">
      <c r="A1037" s="175">
        <v>6361</v>
      </c>
      <c r="B1037" s="175" t="s">
        <v>111</v>
      </c>
      <c r="C1037" s="175"/>
      <c r="D1037" s="175"/>
      <c r="E1037" s="175"/>
      <c r="F1037" s="175"/>
    </row>
    <row r="1038" spans="1:6">
      <c r="A1038" s="175">
        <v>6371</v>
      </c>
      <c r="B1038" s="175" t="s">
        <v>111</v>
      </c>
      <c r="C1038" s="175"/>
      <c r="D1038" s="175"/>
      <c r="E1038" s="175"/>
      <c r="F1038" s="175"/>
    </row>
    <row r="1039" spans="1:6">
      <c r="A1039" s="175">
        <v>6399</v>
      </c>
      <c r="B1039" s="175" t="s">
        <v>111</v>
      </c>
      <c r="C1039" s="175"/>
      <c r="D1039" s="175"/>
      <c r="E1039" s="175"/>
      <c r="F1039" s="175"/>
    </row>
    <row r="1040" spans="1:6">
      <c r="A1040" s="175">
        <v>6411</v>
      </c>
      <c r="B1040" s="175" t="s">
        <v>111</v>
      </c>
      <c r="C1040" s="175"/>
      <c r="D1040" s="175"/>
      <c r="E1040" s="175"/>
      <c r="F1040" s="175"/>
    </row>
    <row r="1041" spans="1:6">
      <c r="A1041" s="175">
        <v>6511</v>
      </c>
      <c r="B1041" s="175" t="s">
        <v>111</v>
      </c>
      <c r="C1041" s="175"/>
      <c r="D1041" s="175"/>
      <c r="E1041" s="175"/>
      <c r="F1041" s="175"/>
    </row>
    <row r="1042" spans="1:6">
      <c r="A1042" s="175">
        <v>6512</v>
      </c>
      <c r="B1042" s="175" t="s">
        <v>111</v>
      </c>
      <c r="C1042" s="175"/>
      <c r="D1042" s="175"/>
      <c r="E1042" s="175"/>
      <c r="F1042" s="175"/>
    </row>
    <row r="1043" spans="1:6">
      <c r="A1043" s="175">
        <v>6513</v>
      </c>
      <c r="B1043" s="175" t="s">
        <v>111</v>
      </c>
      <c r="C1043" s="175"/>
      <c r="D1043" s="175"/>
      <c r="E1043" s="175"/>
      <c r="F1043" s="175"/>
    </row>
    <row r="1044" spans="1:6">
      <c r="A1044" s="175">
        <v>6514</v>
      </c>
      <c r="B1044" s="175" t="s">
        <v>111</v>
      </c>
      <c r="C1044" s="175"/>
      <c r="D1044" s="175"/>
      <c r="E1044" s="175"/>
      <c r="F1044" s="175"/>
    </row>
    <row r="1045" spans="1:6">
      <c r="A1045" s="175">
        <v>6515</v>
      </c>
      <c r="B1045" s="175" t="s">
        <v>111</v>
      </c>
      <c r="C1045" s="175"/>
      <c r="D1045" s="175"/>
      <c r="E1045" s="175"/>
      <c r="F1045" s="175"/>
    </row>
    <row r="1046" spans="1:6">
      <c r="A1046" s="175">
        <v>6517</v>
      </c>
      <c r="B1046" s="175" t="s">
        <v>111</v>
      </c>
      <c r="C1046" s="175"/>
      <c r="D1046" s="175"/>
      <c r="E1046" s="175"/>
      <c r="F1046" s="175"/>
    </row>
    <row r="1047" spans="1:6">
      <c r="A1047" s="175">
        <v>6519</v>
      </c>
      <c r="B1047" s="175" t="s">
        <v>111</v>
      </c>
      <c r="C1047" s="175"/>
      <c r="D1047" s="175"/>
      <c r="E1047" s="175"/>
      <c r="F1047" s="175"/>
    </row>
    <row r="1048" spans="1:6">
      <c r="A1048" s="175">
        <v>6531</v>
      </c>
      <c r="B1048" s="175" t="s">
        <v>111</v>
      </c>
      <c r="C1048" s="175"/>
      <c r="D1048" s="175"/>
      <c r="E1048" s="175"/>
      <c r="F1048" s="175"/>
    </row>
    <row r="1049" spans="1:6">
      <c r="A1049" s="175">
        <v>6541</v>
      </c>
      <c r="B1049" s="175" t="s">
        <v>111</v>
      </c>
      <c r="C1049" s="175"/>
      <c r="D1049" s="175"/>
      <c r="E1049" s="175"/>
      <c r="F1049" s="175"/>
    </row>
    <row r="1050" spans="1:6">
      <c r="A1050" s="175">
        <v>6552</v>
      </c>
      <c r="B1050" s="175" t="s">
        <v>111</v>
      </c>
      <c r="C1050" s="175"/>
      <c r="D1050" s="175"/>
      <c r="E1050" s="175"/>
      <c r="F1050" s="175"/>
    </row>
    <row r="1051" spans="1:6">
      <c r="A1051" s="175">
        <v>6553</v>
      </c>
      <c r="B1051" s="175" t="s">
        <v>111</v>
      </c>
      <c r="C1051" s="175"/>
      <c r="D1051" s="175"/>
      <c r="E1051" s="175"/>
      <c r="F1051" s="175"/>
    </row>
    <row r="1052" spans="1:6">
      <c r="A1052" s="175">
        <v>6611</v>
      </c>
      <c r="B1052" s="175" t="s">
        <v>111</v>
      </c>
      <c r="C1052" s="175"/>
      <c r="D1052" s="175"/>
      <c r="E1052" s="175"/>
      <c r="F1052" s="175"/>
    </row>
    <row r="1053" spans="1:6">
      <c r="A1053" s="175">
        <v>6619</v>
      </c>
      <c r="B1053" s="175" t="s">
        <v>111</v>
      </c>
      <c r="C1053" s="175"/>
      <c r="D1053" s="175"/>
      <c r="E1053" s="175"/>
      <c r="F1053" s="175"/>
    </row>
    <row r="1054" spans="1:6">
      <c r="A1054" s="175">
        <v>6711</v>
      </c>
      <c r="B1054" s="175" t="s">
        <v>111</v>
      </c>
      <c r="C1054" s="175"/>
      <c r="D1054" s="175"/>
      <c r="E1054" s="175"/>
      <c r="F1054" s="175"/>
    </row>
    <row r="1055" spans="1:6">
      <c r="A1055" s="175">
        <v>6712</v>
      </c>
      <c r="B1055" s="175" t="s">
        <v>111</v>
      </c>
      <c r="C1055" s="175"/>
      <c r="D1055" s="175"/>
      <c r="E1055" s="175"/>
      <c r="F1055" s="175"/>
    </row>
    <row r="1056" spans="1:6">
      <c r="A1056" s="175">
        <v>6719</v>
      </c>
      <c r="B1056" s="175" t="s">
        <v>111</v>
      </c>
      <c r="C1056" s="175"/>
      <c r="D1056" s="175"/>
      <c r="E1056" s="175"/>
      <c r="F1056" s="175"/>
    </row>
    <row r="1057" spans="1:6">
      <c r="A1057" s="175">
        <v>6722</v>
      </c>
      <c r="B1057" s="175" t="s">
        <v>111</v>
      </c>
      <c r="C1057" s="175"/>
      <c r="D1057" s="175"/>
      <c r="E1057" s="175"/>
      <c r="F1057" s="175"/>
    </row>
    <row r="1058" spans="1:6">
      <c r="A1058" s="175">
        <v>6723</v>
      </c>
      <c r="B1058" s="175" t="s">
        <v>111</v>
      </c>
      <c r="C1058" s="175"/>
      <c r="D1058" s="175"/>
      <c r="E1058" s="175"/>
      <c r="F1058" s="175"/>
    </row>
    <row r="1059" spans="1:6">
      <c r="A1059" s="175">
        <v>6724</v>
      </c>
      <c r="B1059" s="175" t="s">
        <v>111</v>
      </c>
      <c r="C1059" s="175"/>
      <c r="D1059" s="175"/>
      <c r="E1059" s="175"/>
      <c r="F1059" s="175"/>
    </row>
    <row r="1060" spans="1:6">
      <c r="A1060" s="175">
        <v>6726</v>
      </c>
      <c r="B1060" s="175" t="s">
        <v>111</v>
      </c>
      <c r="C1060" s="175"/>
      <c r="D1060" s="175"/>
      <c r="E1060" s="175"/>
      <c r="F1060" s="175"/>
    </row>
    <row r="1061" spans="1:6">
      <c r="A1061" s="175">
        <v>6732</v>
      </c>
      <c r="B1061" s="175" t="s">
        <v>111</v>
      </c>
      <c r="C1061" s="175"/>
      <c r="D1061" s="175"/>
      <c r="E1061" s="175"/>
      <c r="F1061" s="175"/>
    </row>
    <row r="1062" spans="1:6">
      <c r="A1062" s="175">
        <v>6733</v>
      </c>
      <c r="B1062" s="175" t="s">
        <v>111</v>
      </c>
      <c r="C1062" s="175"/>
      <c r="D1062" s="175"/>
      <c r="E1062" s="175"/>
      <c r="F1062" s="175"/>
    </row>
    <row r="1063" spans="1:6">
      <c r="A1063" s="175">
        <v>6743</v>
      </c>
      <c r="B1063" s="175" t="s">
        <v>111</v>
      </c>
      <c r="C1063" s="175"/>
      <c r="D1063" s="175"/>
      <c r="E1063" s="175"/>
      <c r="F1063" s="175"/>
    </row>
    <row r="1064" spans="1:6">
      <c r="A1064" s="175">
        <v>6744</v>
      </c>
      <c r="B1064" s="175" t="s">
        <v>111</v>
      </c>
      <c r="C1064" s="175"/>
      <c r="D1064" s="175"/>
      <c r="E1064" s="175"/>
      <c r="F1064" s="175"/>
    </row>
    <row r="1065" spans="1:6">
      <c r="A1065" s="175">
        <v>6749</v>
      </c>
      <c r="B1065" s="175" t="s">
        <v>111</v>
      </c>
      <c r="C1065" s="175"/>
      <c r="D1065" s="175"/>
      <c r="E1065" s="175"/>
      <c r="F1065" s="175"/>
    </row>
    <row r="1066" spans="1:6">
      <c r="A1066" s="175">
        <v>6792</v>
      </c>
      <c r="B1066" s="175" t="s">
        <v>111</v>
      </c>
      <c r="C1066" s="175"/>
      <c r="D1066" s="175"/>
      <c r="E1066" s="175"/>
      <c r="F1066" s="175"/>
    </row>
    <row r="1067" spans="1:6">
      <c r="A1067" s="175">
        <v>6793</v>
      </c>
      <c r="B1067" s="175" t="s">
        <v>111</v>
      </c>
      <c r="C1067" s="175"/>
      <c r="D1067" s="175"/>
      <c r="E1067" s="175"/>
      <c r="F1067" s="175"/>
    </row>
    <row r="1068" spans="1:6">
      <c r="A1068" s="175">
        <v>6794</v>
      </c>
      <c r="B1068" s="175" t="s">
        <v>111</v>
      </c>
      <c r="C1068" s="175"/>
      <c r="D1068" s="175"/>
      <c r="E1068" s="175"/>
      <c r="F1068" s="175"/>
    </row>
    <row r="1069" spans="1:6">
      <c r="A1069" s="175">
        <v>6798</v>
      </c>
      <c r="B1069" s="175" t="s">
        <v>111</v>
      </c>
      <c r="C1069" s="175"/>
      <c r="D1069" s="175"/>
      <c r="E1069" s="175"/>
      <c r="F1069" s="175"/>
    </row>
    <row r="1070" spans="1:6">
      <c r="A1070" s="175">
        <v>6799</v>
      </c>
      <c r="B1070" s="175" t="s">
        <v>111</v>
      </c>
      <c r="C1070" s="175"/>
      <c r="D1070" s="175"/>
      <c r="E1070" s="175"/>
      <c r="F1070" s="175"/>
    </row>
    <row r="1071" spans="1:6">
      <c r="A1071" s="175">
        <v>7011</v>
      </c>
      <c r="B1071" s="175" t="s">
        <v>109</v>
      </c>
      <c r="C1071" s="175"/>
      <c r="D1071" s="175"/>
      <c r="E1071" s="175"/>
      <c r="F1071" s="175"/>
    </row>
    <row r="1072" spans="1:6">
      <c r="A1072" s="175">
        <v>7021</v>
      </c>
      <c r="B1072" s="175" t="s">
        <v>109</v>
      </c>
      <c r="C1072" s="175"/>
      <c r="D1072" s="175"/>
      <c r="E1072" s="175"/>
      <c r="F1072" s="175"/>
    </row>
    <row r="1073" spans="1:6">
      <c r="A1073" s="175">
        <v>7032</v>
      </c>
      <c r="B1073" s="175" t="s">
        <v>109</v>
      </c>
      <c r="C1073" s="175"/>
      <c r="D1073" s="175"/>
      <c r="E1073" s="175"/>
      <c r="F1073" s="175"/>
    </row>
    <row r="1074" spans="1:6">
      <c r="A1074" s="175">
        <v>7033</v>
      </c>
      <c r="B1074" s="175" t="s">
        <v>109</v>
      </c>
      <c r="C1074" s="175"/>
      <c r="D1074" s="175"/>
      <c r="E1074" s="175"/>
      <c r="F1074" s="175"/>
    </row>
    <row r="1075" spans="1:6">
      <c r="A1075" s="175">
        <v>7041</v>
      </c>
      <c r="B1075" s="175" t="s">
        <v>109</v>
      </c>
      <c r="C1075" s="175"/>
      <c r="D1075" s="175"/>
      <c r="E1075" s="175"/>
      <c r="F1075" s="175"/>
    </row>
    <row r="1076" spans="1:6">
      <c r="A1076" s="175">
        <v>7139</v>
      </c>
      <c r="B1076" s="175" t="s">
        <v>109</v>
      </c>
      <c r="C1076" s="175"/>
      <c r="D1076" s="175"/>
      <c r="E1076" s="175"/>
      <c r="F1076" s="175"/>
    </row>
    <row r="1077" spans="1:6">
      <c r="A1077" s="175">
        <v>7172</v>
      </c>
      <c r="B1077" s="175" t="s">
        <v>109</v>
      </c>
      <c r="C1077" s="175"/>
      <c r="D1077" s="175"/>
      <c r="E1077" s="175"/>
      <c r="F1077" s="175"/>
    </row>
    <row r="1078" spans="1:6">
      <c r="A1078" s="175">
        <v>7211</v>
      </c>
      <c r="B1078" s="175" t="s">
        <v>109</v>
      </c>
      <c r="C1078" s="175"/>
      <c r="D1078" s="175"/>
      <c r="E1078" s="175"/>
      <c r="F1078" s="175"/>
    </row>
    <row r="1079" spans="1:6">
      <c r="A1079" s="175">
        <v>7212</v>
      </c>
      <c r="B1079" s="175" t="s">
        <v>109</v>
      </c>
      <c r="C1079" s="175"/>
      <c r="D1079" s="175"/>
      <c r="E1079" s="175"/>
      <c r="F1079" s="175"/>
    </row>
    <row r="1080" spans="1:6">
      <c r="A1080" s="175">
        <v>7213</v>
      </c>
      <c r="B1080" s="175" t="s">
        <v>109</v>
      </c>
      <c r="C1080" s="175"/>
      <c r="D1080" s="175"/>
      <c r="E1080" s="175"/>
      <c r="F1080" s="175"/>
    </row>
    <row r="1081" spans="1:6">
      <c r="A1081" s="175">
        <v>7214</v>
      </c>
      <c r="B1081" s="175" t="s">
        <v>109</v>
      </c>
      <c r="C1081" s="175"/>
      <c r="D1081" s="175"/>
      <c r="E1081" s="175"/>
      <c r="F1081" s="175"/>
    </row>
    <row r="1082" spans="1:6">
      <c r="A1082" s="175">
        <v>7215</v>
      </c>
      <c r="B1082" s="175" t="s">
        <v>109</v>
      </c>
      <c r="C1082" s="175"/>
      <c r="D1082" s="175"/>
      <c r="E1082" s="175"/>
      <c r="F1082" s="175"/>
    </row>
    <row r="1083" spans="1:6">
      <c r="A1083" s="175">
        <v>7216</v>
      </c>
      <c r="B1083" s="175" t="s">
        <v>109</v>
      </c>
      <c r="C1083" s="175"/>
      <c r="D1083" s="175"/>
      <c r="E1083" s="175"/>
      <c r="F1083" s="175"/>
    </row>
    <row r="1084" spans="1:6">
      <c r="A1084" s="175">
        <v>7217</v>
      </c>
      <c r="B1084" s="175" t="s">
        <v>109</v>
      </c>
      <c r="C1084" s="175"/>
      <c r="D1084" s="175"/>
      <c r="E1084" s="175"/>
      <c r="F1084" s="175"/>
    </row>
    <row r="1085" spans="1:6">
      <c r="A1085" s="175">
        <v>7218</v>
      </c>
      <c r="B1085" s="175" t="s">
        <v>109</v>
      </c>
      <c r="C1085" s="175"/>
      <c r="D1085" s="175"/>
      <c r="E1085" s="175"/>
      <c r="F1085" s="175"/>
    </row>
    <row r="1086" spans="1:6">
      <c r="A1086" s="175">
        <v>7219</v>
      </c>
      <c r="B1086" s="175" t="s">
        <v>109</v>
      </c>
      <c r="C1086" s="175"/>
      <c r="D1086" s="175"/>
      <c r="E1086" s="175"/>
      <c r="F1086" s="175"/>
    </row>
    <row r="1087" spans="1:6">
      <c r="A1087" s="175">
        <v>7221</v>
      </c>
      <c r="B1087" s="175" t="s">
        <v>109</v>
      </c>
      <c r="C1087" s="175"/>
      <c r="D1087" s="175"/>
      <c r="E1087" s="175"/>
      <c r="F1087" s="175"/>
    </row>
    <row r="1088" spans="1:6">
      <c r="A1088" s="175">
        <v>7231</v>
      </c>
      <c r="B1088" s="175" t="s">
        <v>109</v>
      </c>
      <c r="C1088" s="175"/>
      <c r="D1088" s="175"/>
      <c r="E1088" s="175"/>
      <c r="F1088" s="175"/>
    </row>
    <row r="1089" spans="1:6">
      <c r="A1089" s="175">
        <v>7241</v>
      </c>
      <c r="B1089" s="175" t="s">
        <v>109</v>
      </c>
      <c r="C1089" s="175"/>
      <c r="D1089" s="175"/>
      <c r="E1089" s="175"/>
      <c r="F1089" s="175"/>
    </row>
    <row r="1090" spans="1:6">
      <c r="A1090" s="175">
        <v>7251</v>
      </c>
      <c r="B1090" s="175" t="s">
        <v>109</v>
      </c>
      <c r="C1090" s="175"/>
      <c r="D1090" s="175"/>
      <c r="E1090" s="175"/>
      <c r="F1090" s="175"/>
    </row>
    <row r="1091" spans="1:6">
      <c r="A1091" s="175">
        <v>7261</v>
      </c>
      <c r="B1091" s="175" t="s">
        <v>109</v>
      </c>
      <c r="C1091" s="175"/>
      <c r="D1091" s="175"/>
      <c r="E1091" s="175"/>
      <c r="F1091" s="175"/>
    </row>
    <row r="1092" spans="1:6">
      <c r="A1092" s="175">
        <v>7289</v>
      </c>
      <c r="B1092" s="175" t="s">
        <v>109</v>
      </c>
      <c r="C1092" s="175"/>
      <c r="D1092" s="175"/>
      <c r="E1092" s="175"/>
      <c r="F1092" s="175"/>
    </row>
    <row r="1093" spans="1:6">
      <c r="A1093" s="175">
        <v>7291</v>
      </c>
      <c r="B1093" s="175" t="s">
        <v>109</v>
      </c>
      <c r="C1093" s="175"/>
      <c r="D1093" s="175"/>
      <c r="E1093" s="175"/>
      <c r="F1093" s="175"/>
    </row>
    <row r="1094" spans="1:6">
      <c r="A1094" s="175">
        <v>7299</v>
      </c>
      <c r="B1094" s="175" t="s">
        <v>109</v>
      </c>
      <c r="C1094" s="175"/>
      <c r="D1094" s="175"/>
      <c r="E1094" s="175"/>
      <c r="F1094" s="175"/>
    </row>
    <row r="1095" spans="1:6">
      <c r="A1095" s="175">
        <v>7311</v>
      </c>
      <c r="B1095" s="175" t="s">
        <v>109</v>
      </c>
      <c r="C1095" s="175"/>
      <c r="D1095" s="175"/>
      <c r="E1095" s="175"/>
      <c r="F1095" s="175"/>
    </row>
    <row r="1096" spans="1:6">
      <c r="A1096" s="175">
        <v>7312</v>
      </c>
      <c r="B1096" s="175" t="s">
        <v>109</v>
      </c>
      <c r="C1096" s="175"/>
      <c r="D1096" s="175"/>
      <c r="E1096" s="175"/>
      <c r="F1096" s="175"/>
    </row>
    <row r="1097" spans="1:6">
      <c r="A1097" s="175">
        <v>7313</v>
      </c>
      <c r="B1097" s="175" t="s">
        <v>109</v>
      </c>
      <c r="C1097" s="175"/>
      <c r="D1097" s="175"/>
      <c r="E1097" s="175"/>
      <c r="F1097" s="175"/>
    </row>
    <row r="1098" spans="1:6">
      <c r="A1098" s="175">
        <v>7319</v>
      </c>
      <c r="B1098" s="175" t="s">
        <v>109</v>
      </c>
      <c r="C1098" s="175"/>
      <c r="D1098" s="175"/>
      <c r="E1098" s="175"/>
      <c r="F1098" s="175"/>
    </row>
    <row r="1099" spans="1:6">
      <c r="A1099" s="175">
        <v>7321</v>
      </c>
      <c r="B1099" s="175" t="s">
        <v>109</v>
      </c>
      <c r="C1099" s="175"/>
      <c r="D1099" s="175"/>
      <c r="E1099" s="175"/>
      <c r="F1099" s="175"/>
    </row>
    <row r="1100" spans="1:6">
      <c r="A1100" s="175">
        <v>7322</v>
      </c>
      <c r="B1100" s="175" t="s">
        <v>109</v>
      </c>
      <c r="C1100" s="175"/>
      <c r="D1100" s="175"/>
      <c r="E1100" s="175"/>
      <c r="F1100" s="175"/>
    </row>
    <row r="1101" spans="1:6">
      <c r="A1101" s="175">
        <v>7323</v>
      </c>
      <c r="B1101" s="175" t="s">
        <v>109</v>
      </c>
      <c r="C1101" s="175"/>
      <c r="D1101" s="175"/>
      <c r="E1101" s="175"/>
      <c r="F1101" s="175"/>
    </row>
    <row r="1102" spans="1:6">
      <c r="A1102" s="175">
        <v>7331</v>
      </c>
      <c r="B1102" s="175" t="s">
        <v>109</v>
      </c>
      <c r="C1102" s="175"/>
      <c r="D1102" s="175"/>
      <c r="E1102" s="175"/>
      <c r="F1102" s="175"/>
    </row>
    <row r="1103" spans="1:6">
      <c r="A1103" s="175">
        <v>7332</v>
      </c>
      <c r="B1103" s="175" t="s">
        <v>109</v>
      </c>
      <c r="C1103" s="175"/>
      <c r="D1103" s="175"/>
      <c r="E1103" s="175"/>
      <c r="F1103" s="175"/>
    </row>
    <row r="1104" spans="1:6">
      <c r="A1104" s="175">
        <v>7333</v>
      </c>
      <c r="B1104" s="175" t="s">
        <v>109</v>
      </c>
      <c r="C1104" s="175"/>
      <c r="D1104" s="175"/>
      <c r="E1104" s="175"/>
      <c r="F1104" s="175"/>
    </row>
    <row r="1105" spans="1:6">
      <c r="A1105" s="175">
        <v>7334</v>
      </c>
      <c r="B1105" s="175" t="s">
        <v>109</v>
      </c>
      <c r="C1105" s="175"/>
      <c r="D1105" s="175"/>
      <c r="E1105" s="175"/>
      <c r="F1105" s="175"/>
    </row>
    <row r="1106" spans="1:6">
      <c r="A1106" s="175">
        <v>7335</v>
      </c>
      <c r="B1106" s="175" t="s">
        <v>109</v>
      </c>
      <c r="C1106" s="175"/>
      <c r="D1106" s="175"/>
      <c r="E1106" s="175"/>
      <c r="F1106" s="175"/>
    </row>
    <row r="1107" spans="1:6">
      <c r="A1107" s="175">
        <v>7336</v>
      </c>
      <c r="B1107" s="175" t="s">
        <v>109</v>
      </c>
      <c r="C1107" s="175"/>
      <c r="D1107" s="175"/>
      <c r="E1107" s="175"/>
      <c r="F1107" s="175"/>
    </row>
    <row r="1108" spans="1:6">
      <c r="A1108" s="175">
        <v>7338</v>
      </c>
      <c r="B1108" s="175" t="s">
        <v>109</v>
      </c>
      <c r="C1108" s="175"/>
      <c r="D1108" s="175"/>
      <c r="E1108" s="175"/>
      <c r="F1108" s="175"/>
    </row>
    <row r="1109" spans="1:6">
      <c r="A1109" s="175">
        <v>7339</v>
      </c>
      <c r="B1109" s="175" t="s">
        <v>109</v>
      </c>
      <c r="C1109" s="175"/>
      <c r="D1109" s="175"/>
      <c r="E1109" s="175"/>
      <c r="F1109" s="175"/>
    </row>
    <row r="1110" spans="1:6">
      <c r="A1110" s="175">
        <v>7341</v>
      </c>
      <c r="B1110" s="175" t="s">
        <v>109</v>
      </c>
      <c r="C1110" s="175"/>
      <c r="D1110" s="175"/>
      <c r="E1110" s="175"/>
      <c r="F1110" s="175"/>
    </row>
    <row r="1111" spans="1:6">
      <c r="A1111" s="175">
        <v>7342</v>
      </c>
      <c r="B1111" s="175" t="s">
        <v>109</v>
      </c>
      <c r="C1111" s="175"/>
      <c r="D1111" s="175"/>
      <c r="E1111" s="175"/>
      <c r="F1111" s="175"/>
    </row>
    <row r="1112" spans="1:6">
      <c r="A1112" s="175">
        <v>7349</v>
      </c>
      <c r="B1112" s="175" t="s">
        <v>129</v>
      </c>
      <c r="C1112" s="175"/>
      <c r="D1112" s="175"/>
      <c r="E1112" s="175"/>
      <c r="F1112" s="175"/>
    </row>
    <row r="1113" spans="1:6">
      <c r="A1113" s="175">
        <v>7351</v>
      </c>
      <c r="B1113" s="175" t="s">
        <v>109</v>
      </c>
      <c r="C1113" s="175"/>
      <c r="D1113" s="175"/>
      <c r="E1113" s="175"/>
      <c r="F1113" s="175"/>
    </row>
    <row r="1114" spans="1:6">
      <c r="A1114" s="175">
        <v>7352</v>
      </c>
      <c r="B1114" s="175" t="s">
        <v>50</v>
      </c>
      <c r="C1114" s="175"/>
      <c r="D1114" s="175"/>
      <c r="E1114" s="175"/>
      <c r="F1114" s="175"/>
    </row>
    <row r="1115" spans="1:6">
      <c r="A1115" s="175">
        <v>7353</v>
      </c>
      <c r="B1115" s="175" t="s">
        <v>129</v>
      </c>
      <c r="C1115" s="175"/>
      <c r="D1115" s="175"/>
      <c r="E1115" s="175"/>
      <c r="F1115" s="175"/>
    </row>
    <row r="1116" spans="1:6">
      <c r="A1116" s="175">
        <v>7359</v>
      </c>
      <c r="B1116" s="175" t="s">
        <v>109</v>
      </c>
      <c r="C1116" s="175"/>
      <c r="D1116" s="175"/>
      <c r="E1116" s="175"/>
      <c r="F1116" s="175"/>
    </row>
    <row r="1117" spans="1:6">
      <c r="A1117" s="175">
        <v>7361</v>
      </c>
      <c r="B1117" s="175" t="s">
        <v>109</v>
      </c>
      <c r="C1117" s="175"/>
      <c r="D1117" s="175"/>
      <c r="E1117" s="175"/>
      <c r="F1117" s="175"/>
    </row>
    <row r="1118" spans="1:6">
      <c r="A1118" s="175">
        <v>7362</v>
      </c>
      <c r="B1118" s="175" t="s">
        <v>109</v>
      </c>
      <c r="C1118" s="175"/>
      <c r="D1118" s="175"/>
      <c r="E1118" s="175"/>
      <c r="F1118" s="175"/>
    </row>
    <row r="1119" spans="1:6">
      <c r="A1119" s="175">
        <v>7363</v>
      </c>
      <c r="B1119" s="175" t="s">
        <v>109</v>
      </c>
      <c r="C1119" s="175"/>
      <c r="D1119" s="175"/>
      <c r="E1119" s="175"/>
      <c r="F1119" s="175"/>
    </row>
    <row r="1120" spans="1:6">
      <c r="A1120" s="175">
        <v>7369</v>
      </c>
      <c r="B1120" s="175" t="s">
        <v>109</v>
      </c>
      <c r="C1120" s="175"/>
      <c r="D1120" s="175"/>
      <c r="E1120" s="175"/>
      <c r="F1120" s="175"/>
    </row>
    <row r="1121" spans="1:6">
      <c r="A1121" s="175">
        <v>7371</v>
      </c>
      <c r="B1121" s="175" t="s">
        <v>109</v>
      </c>
      <c r="C1121" s="175"/>
      <c r="D1121" s="175"/>
      <c r="E1121" s="175"/>
      <c r="F1121" s="175"/>
    </row>
    <row r="1122" spans="1:6">
      <c r="A1122" s="175">
        <v>7372</v>
      </c>
      <c r="B1122" s="175" t="s">
        <v>109</v>
      </c>
      <c r="C1122" s="175"/>
      <c r="D1122" s="175"/>
      <c r="E1122" s="175"/>
      <c r="F1122" s="175"/>
    </row>
    <row r="1123" spans="1:6">
      <c r="A1123" s="175">
        <v>7373</v>
      </c>
      <c r="B1123" s="175" t="s">
        <v>109</v>
      </c>
      <c r="C1123" s="175"/>
      <c r="D1123" s="175"/>
      <c r="E1123" s="175"/>
      <c r="F1123" s="175"/>
    </row>
    <row r="1124" spans="1:6">
      <c r="A1124" s="175">
        <v>7374</v>
      </c>
      <c r="B1124" s="175" t="s">
        <v>109</v>
      </c>
      <c r="C1124" s="175"/>
      <c r="D1124" s="175"/>
      <c r="E1124" s="175"/>
      <c r="F1124" s="175"/>
    </row>
    <row r="1125" spans="1:6">
      <c r="A1125" s="175">
        <v>7375</v>
      </c>
      <c r="B1125" s="175" t="s">
        <v>109</v>
      </c>
      <c r="C1125" s="175"/>
      <c r="D1125" s="175"/>
      <c r="E1125" s="175"/>
      <c r="F1125" s="175"/>
    </row>
    <row r="1126" spans="1:6">
      <c r="A1126" s="175">
        <v>7376</v>
      </c>
      <c r="B1126" s="175" t="s">
        <v>109</v>
      </c>
      <c r="C1126" s="175"/>
      <c r="D1126" s="175"/>
      <c r="E1126" s="175"/>
      <c r="F1126" s="175"/>
    </row>
    <row r="1127" spans="1:6">
      <c r="A1127" s="175">
        <v>7377</v>
      </c>
      <c r="B1127" s="175" t="s">
        <v>109</v>
      </c>
      <c r="C1127" s="175"/>
      <c r="D1127" s="175"/>
      <c r="E1127" s="175"/>
      <c r="F1127" s="175"/>
    </row>
    <row r="1128" spans="1:6">
      <c r="A1128" s="175">
        <v>7378</v>
      </c>
      <c r="B1128" s="175" t="s">
        <v>109</v>
      </c>
      <c r="C1128" s="175"/>
      <c r="D1128" s="175"/>
      <c r="E1128" s="175"/>
      <c r="F1128" s="175"/>
    </row>
    <row r="1129" spans="1:6">
      <c r="A1129" s="175">
        <v>7379</v>
      </c>
      <c r="B1129" s="175" t="s">
        <v>109</v>
      </c>
      <c r="C1129" s="175"/>
      <c r="D1129" s="175"/>
      <c r="E1129" s="175"/>
      <c r="F1129" s="175"/>
    </row>
    <row r="1130" spans="1:6">
      <c r="A1130" s="175">
        <v>7381</v>
      </c>
      <c r="B1130" s="175" t="s">
        <v>109</v>
      </c>
      <c r="C1130" s="175"/>
      <c r="D1130" s="175"/>
      <c r="E1130" s="175"/>
      <c r="F1130" s="175"/>
    </row>
    <row r="1131" spans="1:6">
      <c r="A1131" s="175">
        <v>7382</v>
      </c>
      <c r="B1131" s="175" t="s">
        <v>109</v>
      </c>
      <c r="C1131" s="175"/>
      <c r="D1131" s="175"/>
      <c r="E1131" s="175"/>
      <c r="F1131" s="175"/>
    </row>
    <row r="1132" spans="1:6">
      <c r="A1132" s="175">
        <v>7383</v>
      </c>
      <c r="B1132" s="175" t="s">
        <v>109</v>
      </c>
      <c r="C1132" s="175"/>
      <c r="D1132" s="175"/>
      <c r="E1132" s="175"/>
      <c r="F1132" s="175"/>
    </row>
    <row r="1133" spans="1:6">
      <c r="A1133" s="175">
        <v>7384</v>
      </c>
      <c r="B1133" s="175" t="s">
        <v>109</v>
      </c>
      <c r="C1133" s="175"/>
      <c r="D1133" s="175"/>
      <c r="E1133" s="175"/>
      <c r="F1133" s="175"/>
    </row>
    <row r="1134" spans="1:6">
      <c r="A1134" s="175">
        <v>7389</v>
      </c>
      <c r="B1134" s="175" t="s">
        <v>109</v>
      </c>
      <c r="C1134" s="175"/>
      <c r="D1134" s="175"/>
      <c r="E1134" s="175"/>
      <c r="F1134" s="175"/>
    </row>
    <row r="1135" spans="1:6">
      <c r="A1135" s="175">
        <v>7391</v>
      </c>
      <c r="B1135" s="175" t="s">
        <v>109</v>
      </c>
      <c r="C1135" s="175"/>
      <c r="D1135" s="175"/>
      <c r="E1135" s="175"/>
      <c r="F1135" s="175"/>
    </row>
    <row r="1136" spans="1:6">
      <c r="A1136" s="175">
        <v>7392</v>
      </c>
      <c r="B1136" s="175" t="s">
        <v>109</v>
      </c>
      <c r="C1136" s="175"/>
      <c r="D1136" s="175"/>
      <c r="E1136" s="175"/>
      <c r="F1136" s="175"/>
    </row>
    <row r="1137" spans="1:6">
      <c r="A1137" s="175">
        <v>7393</v>
      </c>
      <c r="B1137" s="175" t="s">
        <v>109</v>
      </c>
      <c r="C1137" s="175"/>
      <c r="D1137" s="175"/>
      <c r="E1137" s="175"/>
      <c r="F1137" s="175"/>
    </row>
    <row r="1138" spans="1:6">
      <c r="A1138" s="175">
        <v>7394</v>
      </c>
      <c r="B1138" s="175" t="s">
        <v>109</v>
      </c>
      <c r="C1138" s="175"/>
      <c r="D1138" s="175"/>
      <c r="E1138" s="175"/>
      <c r="F1138" s="175"/>
    </row>
    <row r="1139" spans="1:6">
      <c r="A1139" s="175">
        <v>7395</v>
      </c>
      <c r="B1139" s="175" t="s">
        <v>109</v>
      </c>
      <c r="C1139" s="175"/>
      <c r="D1139" s="175"/>
      <c r="E1139" s="175"/>
      <c r="F1139" s="175"/>
    </row>
    <row r="1140" spans="1:6">
      <c r="A1140" s="175">
        <v>7396</v>
      </c>
      <c r="B1140" s="175" t="s">
        <v>109</v>
      </c>
      <c r="C1140" s="175"/>
      <c r="D1140" s="175"/>
      <c r="E1140" s="175"/>
      <c r="F1140" s="175"/>
    </row>
    <row r="1141" spans="1:6">
      <c r="A1141" s="175">
        <v>7397</v>
      </c>
      <c r="B1141" s="175" t="s">
        <v>109</v>
      </c>
      <c r="C1141" s="175"/>
      <c r="D1141" s="175"/>
      <c r="E1141" s="175"/>
      <c r="F1141" s="175"/>
    </row>
    <row r="1142" spans="1:6">
      <c r="A1142" s="175">
        <v>7398</v>
      </c>
      <c r="B1142" s="175" t="s">
        <v>109</v>
      </c>
      <c r="C1142" s="175"/>
      <c r="D1142" s="175"/>
      <c r="E1142" s="175"/>
      <c r="F1142" s="175"/>
    </row>
    <row r="1143" spans="1:6">
      <c r="A1143" s="175">
        <v>7399</v>
      </c>
      <c r="B1143" s="175" t="s">
        <v>109</v>
      </c>
      <c r="C1143" s="175"/>
      <c r="D1143" s="175"/>
      <c r="E1143" s="175"/>
      <c r="F1143" s="175"/>
    </row>
    <row r="1144" spans="1:6">
      <c r="A1144" s="175">
        <v>7512</v>
      </c>
      <c r="B1144" s="175" t="s">
        <v>109</v>
      </c>
      <c r="C1144" s="175"/>
      <c r="D1144" s="175"/>
      <c r="E1144" s="175"/>
      <c r="F1144" s="175"/>
    </row>
    <row r="1145" spans="1:6">
      <c r="A1145" s="175">
        <v>7513</v>
      </c>
      <c r="B1145" s="175" t="s">
        <v>109</v>
      </c>
      <c r="C1145" s="175"/>
      <c r="D1145" s="175"/>
      <c r="E1145" s="175"/>
      <c r="F1145" s="175"/>
    </row>
    <row r="1146" spans="1:6">
      <c r="A1146" s="175">
        <v>7514</v>
      </c>
      <c r="B1146" s="175" t="s">
        <v>109</v>
      </c>
      <c r="C1146" s="175"/>
      <c r="D1146" s="175"/>
      <c r="E1146" s="175"/>
      <c r="F1146" s="175"/>
    </row>
    <row r="1147" spans="1:6">
      <c r="A1147" s="175">
        <v>7515</v>
      </c>
      <c r="B1147" s="175" t="s">
        <v>109</v>
      </c>
      <c r="C1147" s="175"/>
      <c r="D1147" s="175"/>
      <c r="E1147" s="175"/>
      <c r="F1147" s="175"/>
    </row>
    <row r="1148" spans="1:6">
      <c r="A1148" s="175">
        <v>7519</v>
      </c>
      <c r="B1148" s="175" t="s">
        <v>109</v>
      </c>
      <c r="C1148" s="175"/>
      <c r="D1148" s="175"/>
      <c r="E1148" s="175"/>
      <c r="F1148" s="175"/>
    </row>
    <row r="1149" spans="1:6">
      <c r="A1149" s="175">
        <v>7521</v>
      </c>
      <c r="B1149" s="175" t="s">
        <v>109</v>
      </c>
      <c r="C1149" s="175"/>
      <c r="D1149" s="175"/>
      <c r="E1149" s="175"/>
      <c r="F1149" s="175"/>
    </row>
    <row r="1150" spans="1:6">
      <c r="A1150" s="175">
        <v>7523</v>
      </c>
      <c r="B1150" s="175" t="s">
        <v>109</v>
      </c>
      <c r="C1150" s="175"/>
      <c r="D1150" s="175"/>
      <c r="E1150" s="175"/>
      <c r="F1150" s="175"/>
    </row>
    <row r="1151" spans="1:6">
      <c r="A1151" s="175">
        <v>7525</v>
      </c>
      <c r="B1151" s="175" t="s">
        <v>109</v>
      </c>
      <c r="C1151" s="175"/>
      <c r="D1151" s="175"/>
      <c r="E1151" s="175"/>
      <c r="F1151" s="175"/>
    </row>
    <row r="1152" spans="1:6">
      <c r="A1152" s="175">
        <v>7531</v>
      </c>
      <c r="B1152" s="175" t="s">
        <v>109</v>
      </c>
      <c r="C1152" s="175"/>
      <c r="D1152" s="175"/>
      <c r="E1152" s="175"/>
      <c r="F1152" s="175"/>
    </row>
    <row r="1153" spans="1:6">
      <c r="A1153" s="175">
        <v>7532</v>
      </c>
      <c r="B1153" s="175" t="s">
        <v>109</v>
      </c>
      <c r="C1153" s="175"/>
      <c r="D1153" s="175"/>
      <c r="E1153" s="175"/>
      <c r="F1153" s="175"/>
    </row>
    <row r="1154" spans="1:6">
      <c r="A1154" s="175">
        <v>7533</v>
      </c>
      <c r="B1154" s="175" t="s">
        <v>109</v>
      </c>
      <c r="C1154" s="175"/>
      <c r="D1154" s="175"/>
      <c r="E1154" s="175"/>
      <c r="F1154" s="175"/>
    </row>
    <row r="1155" spans="1:6">
      <c r="A1155" s="175">
        <v>7534</v>
      </c>
      <c r="B1155" s="175" t="s">
        <v>109</v>
      </c>
      <c r="C1155" s="175"/>
      <c r="D1155" s="175"/>
      <c r="E1155" s="175"/>
      <c r="F1155" s="175"/>
    </row>
    <row r="1156" spans="1:6">
      <c r="A1156" s="175">
        <v>7535</v>
      </c>
      <c r="B1156" s="175" t="s">
        <v>109</v>
      </c>
      <c r="C1156" s="175"/>
      <c r="D1156" s="175"/>
      <c r="E1156" s="175"/>
      <c r="F1156" s="175"/>
    </row>
    <row r="1157" spans="1:6">
      <c r="A1157" s="175">
        <v>7536</v>
      </c>
      <c r="B1157" s="175" t="s">
        <v>109</v>
      </c>
      <c r="C1157" s="175"/>
      <c r="D1157" s="175"/>
      <c r="E1157" s="175"/>
      <c r="F1157" s="175"/>
    </row>
    <row r="1158" spans="1:6">
      <c r="A1158" s="175">
        <v>7537</v>
      </c>
      <c r="B1158" s="175" t="s">
        <v>109</v>
      </c>
      <c r="C1158" s="175"/>
      <c r="D1158" s="175"/>
      <c r="E1158" s="175"/>
      <c r="F1158" s="175"/>
    </row>
    <row r="1159" spans="1:6">
      <c r="A1159" s="175">
        <v>7538</v>
      </c>
      <c r="B1159" s="175" t="s">
        <v>109</v>
      </c>
      <c r="C1159" s="175"/>
      <c r="D1159" s="175"/>
      <c r="E1159" s="175"/>
      <c r="F1159" s="175"/>
    </row>
    <row r="1160" spans="1:6">
      <c r="A1160" s="175">
        <v>7539</v>
      </c>
      <c r="B1160" s="175" t="s">
        <v>109</v>
      </c>
      <c r="C1160" s="175"/>
      <c r="D1160" s="175"/>
      <c r="E1160" s="175"/>
      <c r="F1160" s="175"/>
    </row>
    <row r="1161" spans="1:6">
      <c r="A1161" s="175">
        <v>7541</v>
      </c>
      <c r="B1161" s="175" t="s">
        <v>109</v>
      </c>
      <c r="C1161" s="175"/>
      <c r="D1161" s="175"/>
      <c r="E1161" s="175"/>
      <c r="F1161" s="175"/>
    </row>
    <row r="1162" spans="1:6">
      <c r="A1162" s="175">
        <v>7542</v>
      </c>
      <c r="B1162" s="175" t="s">
        <v>109</v>
      </c>
      <c r="C1162" s="175"/>
      <c r="D1162" s="175"/>
      <c r="E1162" s="175"/>
      <c r="F1162" s="175"/>
    </row>
    <row r="1163" spans="1:6">
      <c r="A1163" s="175">
        <v>7549</v>
      </c>
      <c r="B1163" s="175" t="s">
        <v>109</v>
      </c>
      <c r="C1163" s="175"/>
      <c r="D1163" s="175"/>
      <c r="E1163" s="175"/>
      <c r="F1163" s="175"/>
    </row>
    <row r="1164" spans="1:6">
      <c r="A1164" s="175">
        <v>7622</v>
      </c>
      <c r="B1164" s="175" t="s">
        <v>109</v>
      </c>
      <c r="C1164" s="175"/>
      <c r="D1164" s="175"/>
      <c r="E1164" s="175"/>
      <c r="F1164" s="175"/>
    </row>
    <row r="1165" spans="1:6">
      <c r="A1165" s="175">
        <v>7623</v>
      </c>
      <c r="B1165" s="175" t="s">
        <v>109</v>
      </c>
      <c r="C1165" s="175"/>
      <c r="D1165" s="175"/>
      <c r="E1165" s="175"/>
      <c r="F1165" s="175"/>
    </row>
    <row r="1166" spans="1:6">
      <c r="A1166" s="175">
        <v>7629</v>
      </c>
      <c r="B1166" s="175" t="s">
        <v>50</v>
      </c>
      <c r="C1166" s="175"/>
      <c r="D1166" s="175"/>
      <c r="E1166" s="175"/>
      <c r="F1166" s="175"/>
    </row>
    <row r="1167" spans="1:6">
      <c r="A1167" s="175">
        <v>7631</v>
      </c>
      <c r="B1167" s="175" t="s">
        <v>109</v>
      </c>
      <c r="C1167" s="175"/>
      <c r="D1167" s="175"/>
      <c r="E1167" s="175"/>
      <c r="F1167" s="175"/>
    </row>
    <row r="1168" spans="1:6">
      <c r="A1168" s="175">
        <v>7641</v>
      </c>
      <c r="B1168" s="175" t="s">
        <v>109</v>
      </c>
      <c r="C1168" s="175"/>
      <c r="D1168" s="175"/>
      <c r="E1168" s="175"/>
      <c r="F1168" s="175"/>
    </row>
    <row r="1169" spans="1:6">
      <c r="A1169" s="175">
        <v>7692</v>
      </c>
      <c r="B1169" s="175" t="s">
        <v>109</v>
      </c>
      <c r="C1169" s="175"/>
      <c r="D1169" s="175"/>
      <c r="E1169" s="175"/>
      <c r="F1169" s="175"/>
    </row>
    <row r="1170" spans="1:6">
      <c r="A1170" s="175">
        <v>7694</v>
      </c>
      <c r="B1170" s="175" t="s">
        <v>109</v>
      </c>
      <c r="C1170" s="175"/>
      <c r="D1170" s="175"/>
      <c r="E1170" s="175"/>
      <c r="F1170" s="175"/>
    </row>
    <row r="1171" spans="1:6">
      <c r="A1171" s="175">
        <v>7698</v>
      </c>
      <c r="B1171" s="175" t="s">
        <v>109</v>
      </c>
      <c r="C1171" s="175"/>
      <c r="D1171" s="175"/>
      <c r="E1171" s="175"/>
      <c r="F1171" s="175"/>
    </row>
    <row r="1172" spans="1:6">
      <c r="A1172" s="175">
        <v>7699</v>
      </c>
      <c r="B1172" s="175" t="s">
        <v>109</v>
      </c>
      <c r="C1172" s="175"/>
      <c r="D1172" s="175"/>
      <c r="E1172" s="175"/>
      <c r="F1172" s="175"/>
    </row>
    <row r="1173" spans="1:6">
      <c r="A1173" s="175">
        <v>7812</v>
      </c>
      <c r="B1173" s="175" t="s">
        <v>109</v>
      </c>
      <c r="C1173" s="175"/>
      <c r="D1173" s="175"/>
      <c r="E1173" s="175"/>
      <c r="F1173" s="175"/>
    </row>
    <row r="1174" spans="1:6">
      <c r="A1174" s="175">
        <v>7813</v>
      </c>
      <c r="B1174" s="175" t="s">
        <v>109</v>
      </c>
      <c r="C1174" s="175"/>
      <c r="D1174" s="175"/>
      <c r="E1174" s="175"/>
      <c r="F1174" s="175"/>
    </row>
    <row r="1175" spans="1:6">
      <c r="A1175" s="175">
        <v>7814</v>
      </c>
      <c r="B1175" s="175" t="s">
        <v>109</v>
      </c>
      <c r="C1175" s="175"/>
      <c r="D1175" s="175"/>
      <c r="E1175" s="175"/>
      <c r="F1175" s="175"/>
    </row>
    <row r="1176" spans="1:6">
      <c r="A1176" s="175">
        <v>7819</v>
      </c>
      <c r="B1176" s="175" t="s">
        <v>109</v>
      </c>
      <c r="C1176" s="175"/>
      <c r="D1176" s="175"/>
      <c r="E1176" s="175"/>
      <c r="F1176" s="175"/>
    </row>
    <row r="1177" spans="1:6">
      <c r="A1177" s="175">
        <v>7822</v>
      </c>
      <c r="B1177" s="175" t="s">
        <v>109</v>
      </c>
      <c r="C1177" s="175"/>
      <c r="D1177" s="175"/>
      <c r="E1177" s="175"/>
      <c r="F1177" s="175"/>
    </row>
    <row r="1178" spans="1:6">
      <c r="A1178" s="175">
        <v>7823</v>
      </c>
      <c r="B1178" s="175" t="s">
        <v>109</v>
      </c>
      <c r="C1178" s="175"/>
      <c r="D1178" s="175"/>
      <c r="E1178" s="175"/>
      <c r="F1178" s="175"/>
    </row>
    <row r="1179" spans="1:6">
      <c r="A1179" s="175">
        <v>7824</v>
      </c>
      <c r="B1179" s="175" t="s">
        <v>109</v>
      </c>
      <c r="C1179" s="175"/>
      <c r="D1179" s="175"/>
      <c r="E1179" s="175"/>
      <c r="F1179" s="175"/>
    </row>
    <row r="1180" spans="1:6">
      <c r="A1180" s="175">
        <v>7829</v>
      </c>
      <c r="B1180" s="175" t="s">
        <v>109</v>
      </c>
      <c r="C1180" s="175"/>
      <c r="D1180" s="175"/>
      <c r="E1180" s="175"/>
      <c r="F1180" s="175"/>
    </row>
    <row r="1181" spans="1:6">
      <c r="A1181" s="175">
        <v>7832</v>
      </c>
      <c r="B1181" s="175" t="s">
        <v>109</v>
      </c>
      <c r="C1181" s="175"/>
      <c r="D1181" s="175"/>
      <c r="E1181" s="175"/>
      <c r="F1181" s="175"/>
    </row>
    <row r="1182" spans="1:6">
      <c r="A1182" s="175">
        <v>7833</v>
      </c>
      <c r="B1182" s="175" t="s">
        <v>109</v>
      </c>
      <c r="C1182" s="175"/>
      <c r="D1182" s="175"/>
      <c r="E1182" s="175"/>
      <c r="F1182" s="175"/>
    </row>
    <row r="1183" spans="1:6">
      <c r="A1183" s="175">
        <v>7841</v>
      </c>
      <c r="B1183" s="175" t="s">
        <v>109</v>
      </c>
      <c r="C1183" s="175"/>
      <c r="D1183" s="175"/>
      <c r="E1183" s="175"/>
      <c r="F1183" s="175"/>
    </row>
    <row r="1184" spans="1:6">
      <c r="A1184" s="175">
        <v>7872</v>
      </c>
      <c r="B1184" s="175" t="s">
        <v>109</v>
      </c>
      <c r="C1184" s="175"/>
      <c r="D1184" s="175"/>
      <c r="E1184" s="175"/>
      <c r="F1184" s="175"/>
    </row>
    <row r="1185" spans="1:6">
      <c r="A1185" s="175">
        <v>7911</v>
      </c>
      <c r="B1185" s="175" t="s">
        <v>109</v>
      </c>
      <c r="C1185" s="175"/>
      <c r="D1185" s="175"/>
      <c r="E1185" s="175"/>
      <c r="F1185" s="175"/>
    </row>
    <row r="1186" spans="1:6">
      <c r="A1186" s="175">
        <v>7922</v>
      </c>
      <c r="B1186" s="175" t="s">
        <v>109</v>
      </c>
      <c r="C1186" s="175"/>
      <c r="D1186" s="175"/>
      <c r="E1186" s="175"/>
      <c r="F1186" s="175"/>
    </row>
    <row r="1187" spans="1:6">
      <c r="A1187" s="175">
        <v>7929</v>
      </c>
      <c r="B1187" s="175" t="s">
        <v>109</v>
      </c>
      <c r="C1187" s="175"/>
      <c r="D1187" s="175"/>
      <c r="E1187" s="175"/>
      <c r="F1187" s="175"/>
    </row>
    <row r="1188" spans="1:6">
      <c r="A1188" s="175">
        <v>7932</v>
      </c>
      <c r="B1188" s="175" t="s">
        <v>109</v>
      </c>
      <c r="C1188" s="175"/>
      <c r="D1188" s="175"/>
      <c r="E1188" s="175"/>
      <c r="F1188" s="175"/>
    </row>
    <row r="1189" spans="1:6">
      <c r="A1189" s="175">
        <v>7933</v>
      </c>
      <c r="B1189" s="175" t="s">
        <v>109</v>
      </c>
      <c r="C1189" s="175"/>
      <c r="D1189" s="175"/>
      <c r="E1189" s="175"/>
      <c r="F1189" s="175"/>
    </row>
    <row r="1190" spans="1:6">
      <c r="A1190" s="175">
        <v>7941</v>
      </c>
      <c r="B1190" s="175" t="s">
        <v>109</v>
      </c>
      <c r="C1190" s="175"/>
      <c r="D1190" s="175"/>
      <c r="E1190" s="175"/>
      <c r="F1190" s="175"/>
    </row>
    <row r="1191" spans="1:6">
      <c r="A1191" s="175">
        <v>7948</v>
      </c>
      <c r="B1191" s="175" t="s">
        <v>109</v>
      </c>
      <c r="C1191" s="175"/>
      <c r="D1191" s="175"/>
      <c r="E1191" s="175"/>
      <c r="F1191" s="175"/>
    </row>
    <row r="1192" spans="1:6">
      <c r="A1192" s="175">
        <v>7953</v>
      </c>
      <c r="B1192" s="175" t="s">
        <v>109</v>
      </c>
      <c r="C1192" s="175"/>
      <c r="D1192" s="175"/>
      <c r="E1192" s="175"/>
      <c r="F1192" s="175"/>
    </row>
    <row r="1193" spans="1:6">
      <c r="A1193" s="175">
        <v>7984</v>
      </c>
      <c r="B1193" s="175" t="s">
        <v>109</v>
      </c>
      <c r="C1193" s="175"/>
      <c r="D1193" s="175"/>
      <c r="E1193" s="175"/>
      <c r="F1193" s="175"/>
    </row>
    <row r="1194" spans="1:6">
      <c r="A1194" s="175">
        <v>7991</v>
      </c>
      <c r="B1194" s="175" t="s">
        <v>109</v>
      </c>
      <c r="C1194" s="175"/>
      <c r="D1194" s="175"/>
      <c r="E1194" s="175"/>
      <c r="F1194" s="175"/>
    </row>
    <row r="1195" spans="1:6">
      <c r="A1195" s="175">
        <v>7992</v>
      </c>
      <c r="B1195" s="175" t="s">
        <v>109</v>
      </c>
      <c r="C1195" s="175"/>
      <c r="D1195" s="175"/>
      <c r="E1195" s="175"/>
      <c r="F1195" s="175"/>
    </row>
    <row r="1196" spans="1:6">
      <c r="A1196" s="175">
        <v>7993</v>
      </c>
      <c r="B1196" s="175" t="s">
        <v>109</v>
      </c>
      <c r="C1196" s="175"/>
      <c r="D1196" s="175"/>
      <c r="E1196" s="175"/>
      <c r="F1196" s="175"/>
    </row>
    <row r="1197" spans="1:6">
      <c r="A1197" s="175">
        <v>7996</v>
      </c>
      <c r="B1197" s="175" t="s">
        <v>109</v>
      </c>
      <c r="C1197" s="175"/>
      <c r="D1197" s="175"/>
      <c r="E1197" s="175"/>
      <c r="F1197" s="175"/>
    </row>
    <row r="1198" spans="1:6">
      <c r="A1198" s="175">
        <v>7997</v>
      </c>
      <c r="B1198" s="175" t="s">
        <v>109</v>
      </c>
      <c r="C1198" s="175"/>
      <c r="D1198" s="175"/>
      <c r="E1198" s="175"/>
      <c r="F1198" s="175"/>
    </row>
    <row r="1199" spans="1:6">
      <c r="A1199" s="175">
        <v>7999</v>
      </c>
      <c r="B1199" s="175" t="s">
        <v>109</v>
      </c>
      <c r="C1199" s="175"/>
      <c r="D1199" s="175"/>
      <c r="E1199" s="175"/>
      <c r="F1199" s="175"/>
    </row>
    <row r="1200" spans="1:6">
      <c r="A1200" s="175">
        <v>8009</v>
      </c>
      <c r="B1200" s="175" t="s">
        <v>109</v>
      </c>
      <c r="C1200" s="175"/>
      <c r="D1200" s="175"/>
      <c r="E1200" s="175"/>
      <c r="F1200" s="175"/>
    </row>
    <row r="1201" spans="1:6">
      <c r="A1201" s="175">
        <v>8011</v>
      </c>
      <c r="B1201" s="175" t="s">
        <v>109</v>
      </c>
      <c r="C1201" s="175"/>
      <c r="D1201" s="175"/>
      <c r="E1201" s="175"/>
      <c r="F1201" s="175"/>
    </row>
    <row r="1202" spans="1:6">
      <c r="A1202" s="175">
        <v>8021</v>
      </c>
      <c r="B1202" s="175" t="s">
        <v>109</v>
      </c>
      <c r="C1202" s="175"/>
      <c r="D1202" s="175"/>
      <c r="E1202" s="175"/>
      <c r="F1202" s="175"/>
    </row>
    <row r="1203" spans="1:6">
      <c r="A1203" s="175">
        <v>8031</v>
      </c>
      <c r="B1203" s="175" t="s">
        <v>109</v>
      </c>
      <c r="C1203" s="175"/>
      <c r="D1203" s="175"/>
      <c r="E1203" s="175"/>
      <c r="F1203" s="175"/>
    </row>
    <row r="1204" spans="1:6">
      <c r="A1204" s="175">
        <v>8041</v>
      </c>
      <c r="B1204" s="175" t="s">
        <v>109</v>
      </c>
      <c r="C1204" s="175"/>
      <c r="D1204" s="175"/>
      <c r="E1204" s="175"/>
      <c r="F1204" s="175"/>
    </row>
    <row r="1205" spans="1:6">
      <c r="A1205" s="175">
        <v>8042</v>
      </c>
      <c r="B1205" s="175" t="s">
        <v>109</v>
      </c>
      <c r="C1205" s="175"/>
      <c r="D1205" s="175"/>
      <c r="E1205" s="175"/>
      <c r="F1205" s="175"/>
    </row>
    <row r="1206" spans="1:6">
      <c r="A1206" s="175">
        <v>8043</v>
      </c>
      <c r="B1206" s="175" t="s">
        <v>109</v>
      </c>
      <c r="C1206" s="175"/>
      <c r="D1206" s="175"/>
      <c r="E1206" s="175"/>
      <c r="F1206" s="175"/>
    </row>
    <row r="1207" spans="1:6">
      <c r="A1207" s="175">
        <v>8049</v>
      </c>
      <c r="B1207" s="175" t="s">
        <v>109</v>
      </c>
      <c r="C1207" s="175"/>
      <c r="D1207" s="175"/>
      <c r="E1207" s="175"/>
      <c r="F1207" s="175"/>
    </row>
    <row r="1208" spans="1:6">
      <c r="A1208" s="175">
        <v>8051</v>
      </c>
      <c r="B1208" s="175" t="s">
        <v>109</v>
      </c>
      <c r="C1208" s="175"/>
      <c r="D1208" s="175"/>
      <c r="E1208" s="175"/>
      <c r="F1208" s="175"/>
    </row>
    <row r="1209" spans="1:6">
      <c r="A1209" s="175">
        <v>8052</v>
      </c>
      <c r="B1209" s="175" t="s">
        <v>109</v>
      </c>
      <c r="C1209" s="175"/>
      <c r="D1209" s="175"/>
      <c r="E1209" s="175"/>
      <c r="F1209" s="175"/>
    </row>
    <row r="1210" spans="1:6">
      <c r="A1210" s="175">
        <v>8059</v>
      </c>
      <c r="B1210" s="175" t="s">
        <v>109</v>
      </c>
      <c r="C1210" s="175"/>
      <c r="D1210" s="175"/>
      <c r="E1210" s="175"/>
      <c r="F1210" s="175"/>
    </row>
    <row r="1211" spans="1:6">
      <c r="A1211" s="175">
        <v>8062</v>
      </c>
      <c r="B1211" s="175" t="s">
        <v>109</v>
      </c>
      <c r="C1211" s="175"/>
      <c r="D1211" s="175"/>
      <c r="E1211" s="175"/>
      <c r="F1211" s="175"/>
    </row>
    <row r="1212" spans="1:6">
      <c r="A1212" s="175">
        <v>8063</v>
      </c>
      <c r="B1212" s="175" t="s">
        <v>109</v>
      </c>
      <c r="C1212" s="175"/>
      <c r="D1212" s="175"/>
      <c r="E1212" s="175"/>
      <c r="F1212" s="175"/>
    </row>
    <row r="1213" spans="1:6">
      <c r="A1213" s="175">
        <v>8069</v>
      </c>
      <c r="B1213" s="175" t="s">
        <v>109</v>
      </c>
      <c r="C1213" s="175"/>
      <c r="D1213" s="175"/>
      <c r="E1213" s="175"/>
      <c r="F1213" s="175"/>
    </row>
    <row r="1214" spans="1:6">
      <c r="A1214" s="175">
        <v>8071</v>
      </c>
      <c r="B1214" s="175" t="s">
        <v>50</v>
      </c>
      <c r="C1214" s="175"/>
      <c r="D1214" s="175"/>
      <c r="E1214" s="175"/>
      <c r="F1214" s="175"/>
    </row>
    <row r="1215" spans="1:6">
      <c r="A1215" s="175">
        <v>8072</v>
      </c>
      <c r="B1215" s="175" t="s">
        <v>50</v>
      </c>
      <c r="C1215" s="175"/>
      <c r="D1215" s="175"/>
      <c r="E1215" s="175"/>
      <c r="F1215" s="175"/>
    </row>
    <row r="1216" spans="1:6">
      <c r="A1216" s="175">
        <v>8081</v>
      </c>
      <c r="B1216" s="175" t="s">
        <v>109</v>
      </c>
      <c r="C1216" s="175"/>
      <c r="D1216" s="175"/>
      <c r="E1216" s="175"/>
      <c r="F1216" s="175"/>
    </row>
    <row r="1217" spans="1:6">
      <c r="A1217" s="175">
        <v>8082</v>
      </c>
      <c r="B1217" s="175" t="s">
        <v>109</v>
      </c>
      <c r="C1217" s="175"/>
      <c r="D1217" s="175"/>
      <c r="E1217" s="175"/>
      <c r="F1217" s="175"/>
    </row>
    <row r="1218" spans="1:6">
      <c r="A1218" s="175">
        <v>8091</v>
      </c>
      <c r="B1218" s="175" t="s">
        <v>109</v>
      </c>
      <c r="C1218" s="175"/>
      <c r="D1218" s="175"/>
      <c r="E1218" s="175"/>
      <c r="F1218" s="175"/>
    </row>
    <row r="1219" spans="1:6">
      <c r="A1219" s="175">
        <v>8092</v>
      </c>
      <c r="B1219" s="175" t="s">
        <v>109</v>
      </c>
      <c r="C1219" s="175"/>
      <c r="D1219" s="175"/>
      <c r="E1219" s="175"/>
      <c r="F1219" s="175"/>
    </row>
    <row r="1220" spans="1:6">
      <c r="A1220" s="175">
        <v>8093</v>
      </c>
      <c r="B1220" s="175" t="s">
        <v>109</v>
      </c>
      <c r="C1220" s="175"/>
      <c r="D1220" s="175"/>
      <c r="E1220" s="175"/>
      <c r="F1220" s="175"/>
    </row>
    <row r="1221" spans="1:6">
      <c r="A1221" s="175">
        <v>8099</v>
      </c>
      <c r="B1221" s="175" t="s">
        <v>109</v>
      </c>
      <c r="C1221" s="175"/>
      <c r="D1221" s="175"/>
      <c r="E1221" s="175"/>
      <c r="F1221" s="175"/>
    </row>
    <row r="1222" spans="1:6">
      <c r="A1222" s="175">
        <v>8111</v>
      </c>
      <c r="B1222" s="175" t="s">
        <v>109</v>
      </c>
      <c r="C1222" s="175"/>
      <c r="D1222" s="175"/>
      <c r="E1222" s="175"/>
      <c r="F1222" s="175"/>
    </row>
    <row r="1223" spans="1:6">
      <c r="A1223" s="175">
        <v>8211</v>
      </c>
      <c r="B1223" s="175" t="s">
        <v>109</v>
      </c>
      <c r="C1223" s="175"/>
      <c r="D1223" s="175"/>
      <c r="E1223" s="175"/>
      <c r="F1223" s="175"/>
    </row>
    <row r="1224" spans="1:6">
      <c r="A1224" s="175">
        <v>8221</v>
      </c>
      <c r="B1224" s="175" t="s">
        <v>109</v>
      </c>
      <c r="C1224" s="175"/>
      <c r="D1224" s="175"/>
      <c r="E1224" s="175"/>
      <c r="F1224" s="175"/>
    </row>
    <row r="1225" spans="1:6">
      <c r="A1225" s="175">
        <v>8222</v>
      </c>
      <c r="B1225" s="175" t="s">
        <v>109</v>
      </c>
      <c r="C1225" s="175"/>
      <c r="D1225" s="175"/>
      <c r="E1225" s="175"/>
      <c r="F1225" s="175"/>
    </row>
    <row r="1226" spans="1:6">
      <c r="A1226" s="175">
        <v>8229</v>
      </c>
      <c r="B1226" s="175" t="s">
        <v>109</v>
      </c>
      <c r="C1226" s="175"/>
      <c r="D1226" s="175"/>
      <c r="E1226" s="175"/>
      <c r="F1226" s="175"/>
    </row>
    <row r="1227" spans="1:6">
      <c r="A1227" s="175">
        <v>8231</v>
      </c>
      <c r="B1227" s="175" t="s">
        <v>109</v>
      </c>
      <c r="C1227" s="175"/>
      <c r="D1227" s="175"/>
      <c r="E1227" s="175"/>
      <c r="F1227" s="175"/>
    </row>
    <row r="1228" spans="1:6">
      <c r="A1228" s="175">
        <v>8241</v>
      </c>
      <c r="B1228" s="175" t="s">
        <v>109</v>
      </c>
      <c r="C1228" s="175"/>
      <c r="D1228" s="175"/>
      <c r="E1228" s="175"/>
      <c r="F1228" s="175"/>
    </row>
    <row r="1229" spans="1:6">
      <c r="A1229" s="175">
        <v>8243</v>
      </c>
      <c r="B1229" s="175" t="s">
        <v>109</v>
      </c>
      <c r="C1229" s="175"/>
      <c r="D1229" s="175"/>
      <c r="E1229" s="175"/>
      <c r="F1229" s="175"/>
    </row>
    <row r="1230" spans="1:6">
      <c r="A1230" s="175">
        <v>8244</v>
      </c>
      <c r="B1230" s="175" t="s">
        <v>109</v>
      </c>
      <c r="C1230" s="175"/>
      <c r="D1230" s="175"/>
      <c r="E1230" s="175"/>
      <c r="F1230" s="175"/>
    </row>
    <row r="1231" spans="1:6">
      <c r="A1231" s="175">
        <v>8249</v>
      </c>
      <c r="B1231" s="175" t="s">
        <v>109</v>
      </c>
      <c r="C1231" s="175"/>
      <c r="D1231" s="175"/>
      <c r="E1231" s="175"/>
      <c r="F1231" s="175"/>
    </row>
    <row r="1232" spans="1:6">
      <c r="A1232" s="175">
        <v>8299</v>
      </c>
      <c r="B1232" s="175" t="s">
        <v>109</v>
      </c>
      <c r="C1232" s="175"/>
      <c r="D1232" s="175"/>
      <c r="E1232" s="175"/>
      <c r="F1232" s="175"/>
    </row>
    <row r="1233" spans="1:6">
      <c r="A1233" s="175">
        <v>8317</v>
      </c>
      <c r="B1233" s="175" t="s">
        <v>109</v>
      </c>
      <c r="C1233" s="175"/>
      <c r="D1233" s="175"/>
      <c r="E1233" s="175"/>
      <c r="F1233" s="175"/>
    </row>
    <row r="1234" spans="1:6">
      <c r="A1234" s="175">
        <v>8321</v>
      </c>
      <c r="B1234" s="175" t="s">
        <v>109</v>
      </c>
      <c r="C1234" s="175"/>
      <c r="D1234" s="175"/>
      <c r="E1234" s="175"/>
      <c r="F1234" s="175"/>
    </row>
    <row r="1235" spans="1:6">
      <c r="A1235" s="175">
        <v>8322</v>
      </c>
      <c r="B1235" s="175" t="s">
        <v>109</v>
      </c>
      <c r="C1235" s="175"/>
      <c r="D1235" s="175"/>
      <c r="E1235" s="175"/>
      <c r="F1235" s="175"/>
    </row>
    <row r="1236" spans="1:6">
      <c r="A1236" s="175">
        <v>8331</v>
      </c>
      <c r="B1236" s="175" t="s">
        <v>109</v>
      </c>
      <c r="C1236" s="175"/>
      <c r="D1236" s="175"/>
      <c r="E1236" s="175"/>
      <c r="F1236" s="175"/>
    </row>
    <row r="1237" spans="1:6">
      <c r="A1237" s="175">
        <v>8351</v>
      </c>
      <c r="B1237" s="175" t="s">
        <v>109</v>
      </c>
      <c r="C1237" s="175"/>
      <c r="D1237" s="175"/>
      <c r="E1237" s="175"/>
      <c r="F1237" s="175"/>
    </row>
    <row r="1238" spans="1:6">
      <c r="A1238" s="175">
        <v>8361</v>
      </c>
      <c r="B1238" s="175" t="s">
        <v>109</v>
      </c>
      <c r="C1238" s="175"/>
      <c r="D1238" s="175"/>
      <c r="E1238" s="175"/>
      <c r="F1238" s="175"/>
    </row>
    <row r="1239" spans="1:6">
      <c r="A1239" s="175">
        <v>8399</v>
      </c>
      <c r="B1239" s="175" t="s">
        <v>109</v>
      </c>
      <c r="C1239" s="175"/>
      <c r="D1239" s="175"/>
      <c r="E1239" s="175"/>
      <c r="F1239" s="175"/>
    </row>
    <row r="1240" spans="1:6">
      <c r="A1240" s="175">
        <v>8411</v>
      </c>
      <c r="B1240" s="175" t="s">
        <v>109</v>
      </c>
      <c r="C1240" s="175"/>
      <c r="D1240" s="175"/>
      <c r="E1240" s="175"/>
      <c r="F1240" s="175"/>
    </row>
    <row r="1241" spans="1:6">
      <c r="A1241" s="175">
        <v>8412</v>
      </c>
      <c r="B1241" s="175" t="s">
        <v>109</v>
      </c>
      <c r="C1241" s="175"/>
      <c r="D1241" s="175"/>
      <c r="E1241" s="175"/>
      <c r="F1241" s="175"/>
    </row>
    <row r="1242" spans="1:6">
      <c r="A1242" s="175">
        <v>8421</v>
      </c>
      <c r="B1242" s="175" t="s">
        <v>109</v>
      </c>
      <c r="C1242" s="175"/>
      <c r="D1242" s="175"/>
      <c r="E1242" s="175"/>
      <c r="F1242" s="175"/>
    </row>
    <row r="1243" spans="1:6">
      <c r="A1243" s="175">
        <v>8422</v>
      </c>
      <c r="B1243" s="175" t="s">
        <v>109</v>
      </c>
      <c r="C1243" s="175"/>
      <c r="D1243" s="175"/>
      <c r="E1243" s="175"/>
      <c r="F1243" s="175"/>
    </row>
    <row r="1244" spans="1:6">
      <c r="A1244" s="175">
        <v>8611</v>
      </c>
      <c r="B1244" s="175" t="s">
        <v>109</v>
      </c>
      <c r="C1244" s="175"/>
      <c r="D1244" s="175"/>
      <c r="E1244" s="175"/>
      <c r="F1244" s="175"/>
    </row>
    <row r="1245" spans="1:6">
      <c r="A1245" s="175">
        <v>8621</v>
      </c>
      <c r="B1245" s="175" t="s">
        <v>109</v>
      </c>
      <c r="C1245" s="175"/>
      <c r="D1245" s="175"/>
      <c r="E1245" s="175"/>
      <c r="F1245" s="175"/>
    </row>
    <row r="1246" spans="1:6">
      <c r="A1246" s="175">
        <v>8631</v>
      </c>
      <c r="B1246" s="175" t="s">
        <v>109</v>
      </c>
      <c r="C1246" s="175"/>
      <c r="D1246" s="175"/>
      <c r="E1246" s="175"/>
      <c r="F1246" s="175"/>
    </row>
    <row r="1247" spans="1:6">
      <c r="A1247" s="175">
        <v>8641</v>
      </c>
      <c r="B1247" s="175" t="s">
        <v>109</v>
      </c>
      <c r="C1247" s="175"/>
      <c r="D1247" s="175"/>
      <c r="E1247" s="175"/>
      <c r="F1247" s="175"/>
    </row>
    <row r="1248" spans="1:6">
      <c r="A1248" s="175">
        <v>8651</v>
      </c>
      <c r="B1248" s="175" t="s">
        <v>109</v>
      </c>
      <c r="C1248" s="175"/>
      <c r="D1248" s="175"/>
      <c r="E1248" s="175"/>
      <c r="F1248" s="175"/>
    </row>
    <row r="1249" spans="1:6">
      <c r="A1249" s="175">
        <v>8661</v>
      </c>
      <c r="B1249" s="175" t="s">
        <v>109</v>
      </c>
      <c r="C1249" s="175"/>
      <c r="D1249" s="175"/>
      <c r="E1249" s="175"/>
      <c r="F1249" s="175"/>
    </row>
    <row r="1250" spans="1:6">
      <c r="A1250" s="175">
        <v>8699</v>
      </c>
      <c r="B1250" s="175" t="s">
        <v>109</v>
      </c>
      <c r="C1250" s="175"/>
      <c r="D1250" s="175"/>
      <c r="E1250" s="175"/>
      <c r="F1250" s="175"/>
    </row>
    <row r="1251" spans="1:6">
      <c r="A1251" s="175">
        <v>8711</v>
      </c>
      <c r="B1251" s="175" t="s">
        <v>129</v>
      </c>
      <c r="C1251" s="175"/>
      <c r="D1251" s="175"/>
      <c r="E1251" s="175"/>
      <c r="F1251" s="175"/>
    </row>
    <row r="1252" spans="1:6">
      <c r="A1252" s="175">
        <v>8712</v>
      </c>
      <c r="B1252" s="175" t="s">
        <v>129</v>
      </c>
      <c r="C1252" s="175"/>
      <c r="D1252" s="175"/>
      <c r="E1252" s="175"/>
      <c r="F1252" s="175"/>
    </row>
    <row r="1253" spans="1:6">
      <c r="A1253" s="175">
        <v>8713</v>
      </c>
      <c r="B1253" s="175" t="s">
        <v>129</v>
      </c>
      <c r="C1253" s="175"/>
      <c r="D1253" s="175"/>
      <c r="E1253" s="175"/>
      <c r="F1253" s="175"/>
    </row>
    <row r="1254" spans="1:6">
      <c r="A1254" s="175">
        <v>8721</v>
      </c>
      <c r="B1254" s="175" t="s">
        <v>109</v>
      </c>
      <c r="C1254" s="175"/>
      <c r="D1254" s="175"/>
      <c r="E1254" s="175"/>
      <c r="F1254" s="175"/>
    </row>
    <row r="1255" spans="1:6">
      <c r="A1255" s="175">
        <v>8731</v>
      </c>
      <c r="B1255" s="175" t="s">
        <v>50</v>
      </c>
      <c r="C1255" s="175"/>
      <c r="D1255" s="175"/>
      <c r="E1255" s="175"/>
      <c r="F1255" s="175"/>
    </row>
    <row r="1256" spans="1:6">
      <c r="A1256" s="175">
        <v>8732</v>
      </c>
      <c r="B1256" s="175" t="s">
        <v>109</v>
      </c>
      <c r="C1256" s="175"/>
      <c r="D1256" s="175"/>
      <c r="E1256" s="175"/>
      <c r="F1256" s="175"/>
    </row>
    <row r="1257" spans="1:6">
      <c r="A1257" s="175">
        <v>8733</v>
      </c>
      <c r="B1257" s="175" t="s">
        <v>50</v>
      </c>
      <c r="C1257" s="175"/>
      <c r="D1257" s="175"/>
      <c r="E1257" s="175"/>
      <c r="F1257" s="175"/>
    </row>
    <row r="1258" spans="1:6">
      <c r="A1258" s="175">
        <v>8734</v>
      </c>
      <c r="B1258" s="175" t="s">
        <v>50</v>
      </c>
      <c r="C1258" s="175"/>
      <c r="D1258" s="175"/>
      <c r="E1258" s="175"/>
      <c r="F1258" s="175"/>
    </row>
    <row r="1259" spans="1:6">
      <c r="A1259" s="175">
        <v>8741</v>
      </c>
      <c r="B1259" s="175" t="s">
        <v>109</v>
      </c>
      <c r="C1259" s="175"/>
      <c r="D1259" s="175"/>
      <c r="E1259" s="175"/>
      <c r="F1259" s="175"/>
    </row>
    <row r="1260" spans="1:6">
      <c r="A1260" s="175">
        <v>8742</v>
      </c>
      <c r="B1260" s="175" t="s">
        <v>109</v>
      </c>
      <c r="C1260" s="175"/>
      <c r="D1260" s="175"/>
      <c r="E1260" s="175"/>
      <c r="F1260" s="175"/>
    </row>
    <row r="1261" spans="1:6">
      <c r="A1261" s="175">
        <v>8743</v>
      </c>
      <c r="B1261" s="175" t="s">
        <v>109</v>
      </c>
      <c r="C1261" s="175"/>
      <c r="D1261" s="175"/>
      <c r="E1261" s="175"/>
      <c r="F1261" s="175"/>
    </row>
    <row r="1262" spans="1:6">
      <c r="A1262" s="175">
        <v>8744</v>
      </c>
      <c r="B1262" s="175" t="s">
        <v>109</v>
      </c>
      <c r="C1262" s="175"/>
      <c r="D1262" s="175"/>
      <c r="E1262" s="175"/>
      <c r="F1262" s="175"/>
    </row>
    <row r="1263" spans="1:6">
      <c r="A1263" s="175">
        <v>8748</v>
      </c>
      <c r="B1263" s="175" t="s">
        <v>109</v>
      </c>
      <c r="C1263" s="175"/>
      <c r="D1263" s="175"/>
      <c r="E1263" s="175"/>
      <c r="F1263" s="175"/>
    </row>
    <row r="1264" spans="1:6">
      <c r="A1264" s="175">
        <v>8784</v>
      </c>
      <c r="B1264" s="175" t="s">
        <v>109</v>
      </c>
      <c r="C1264" s="175"/>
      <c r="D1264" s="175"/>
      <c r="E1264" s="175"/>
      <c r="F1264" s="175"/>
    </row>
    <row r="1265" spans="1:6">
      <c r="A1265" s="175">
        <v>8811</v>
      </c>
      <c r="B1265" s="175" t="s">
        <v>109</v>
      </c>
      <c r="C1265" s="175"/>
      <c r="D1265" s="175"/>
      <c r="E1265" s="175"/>
      <c r="F1265" s="175"/>
    </row>
    <row r="1266" spans="1:6">
      <c r="A1266" s="175">
        <v>8911</v>
      </c>
      <c r="B1266" s="175" t="s">
        <v>129</v>
      </c>
      <c r="C1266" s="175"/>
      <c r="D1266" s="175"/>
      <c r="E1266" s="175"/>
      <c r="F1266" s="175"/>
    </row>
    <row r="1267" spans="1:6">
      <c r="A1267" s="175">
        <v>8922</v>
      </c>
      <c r="B1267" s="175" t="s">
        <v>109</v>
      </c>
      <c r="C1267" s="175"/>
      <c r="D1267" s="175"/>
      <c r="E1267" s="175"/>
      <c r="F1267" s="175"/>
    </row>
    <row r="1268" spans="1:6">
      <c r="A1268" s="175">
        <v>8931</v>
      </c>
      <c r="B1268" s="175" t="s">
        <v>109</v>
      </c>
      <c r="C1268" s="175"/>
      <c r="D1268" s="175"/>
      <c r="E1268" s="175"/>
      <c r="F1268" s="175"/>
    </row>
    <row r="1269" spans="1:6">
      <c r="A1269" s="175">
        <v>8999</v>
      </c>
      <c r="B1269" s="175" t="s">
        <v>109</v>
      </c>
      <c r="C1269" s="175"/>
      <c r="D1269" s="175"/>
      <c r="E1269" s="175"/>
      <c r="F1269" s="175"/>
    </row>
    <row r="1270" spans="1:6">
      <c r="A1270" s="175">
        <v>9111</v>
      </c>
      <c r="B1270" s="175" t="s">
        <v>109</v>
      </c>
      <c r="C1270" s="175"/>
      <c r="D1270" s="175"/>
      <c r="E1270" s="175"/>
      <c r="F1270" s="175"/>
    </row>
    <row r="1271" spans="1:6">
      <c r="A1271" s="175">
        <v>9121</v>
      </c>
      <c r="B1271" s="175" t="s">
        <v>109</v>
      </c>
      <c r="C1271" s="175"/>
      <c r="D1271" s="175"/>
      <c r="E1271" s="175"/>
      <c r="F1271" s="175"/>
    </row>
    <row r="1272" spans="1:6">
      <c r="A1272" s="175">
        <v>9131</v>
      </c>
      <c r="B1272" s="175" t="s">
        <v>109</v>
      </c>
      <c r="C1272" s="175"/>
      <c r="D1272" s="175"/>
      <c r="E1272" s="175"/>
      <c r="F1272" s="175"/>
    </row>
    <row r="1273" spans="1:6">
      <c r="A1273" s="175">
        <v>9199</v>
      </c>
      <c r="B1273" s="175" t="s">
        <v>109</v>
      </c>
      <c r="C1273" s="175"/>
      <c r="D1273" s="175"/>
      <c r="E1273" s="175"/>
      <c r="F1273" s="175"/>
    </row>
    <row r="1274" spans="1:6">
      <c r="A1274" s="175">
        <v>9211</v>
      </c>
      <c r="B1274" s="175" t="s">
        <v>109</v>
      </c>
      <c r="C1274" s="175"/>
      <c r="D1274" s="175"/>
      <c r="E1274" s="175"/>
      <c r="F1274" s="175"/>
    </row>
    <row r="1275" spans="1:6">
      <c r="A1275" s="175">
        <v>9221</v>
      </c>
      <c r="B1275" s="175" t="s">
        <v>109</v>
      </c>
      <c r="C1275" s="175"/>
      <c r="D1275" s="175"/>
      <c r="E1275" s="175"/>
      <c r="F1275" s="175"/>
    </row>
    <row r="1276" spans="1:6">
      <c r="A1276" s="175">
        <v>9222</v>
      </c>
      <c r="B1276" s="175" t="s">
        <v>109</v>
      </c>
      <c r="C1276" s="175"/>
      <c r="D1276" s="175"/>
      <c r="E1276" s="175"/>
      <c r="F1276" s="175"/>
    </row>
    <row r="1277" spans="1:6">
      <c r="A1277" s="175">
        <v>9223</v>
      </c>
      <c r="B1277" s="175" t="s">
        <v>109</v>
      </c>
      <c r="C1277" s="175"/>
      <c r="D1277" s="175"/>
      <c r="E1277" s="175"/>
      <c r="F1277" s="175"/>
    </row>
    <row r="1278" spans="1:6">
      <c r="A1278" s="175">
        <v>9224</v>
      </c>
      <c r="B1278" s="175" t="s">
        <v>109</v>
      </c>
      <c r="C1278" s="175"/>
      <c r="D1278" s="175"/>
      <c r="E1278" s="175"/>
      <c r="F1278" s="175"/>
    </row>
    <row r="1279" spans="1:6">
      <c r="A1279" s="175">
        <v>9229</v>
      </c>
      <c r="B1279" s="175" t="s">
        <v>109</v>
      </c>
      <c r="C1279" s="175"/>
      <c r="D1279" s="175"/>
      <c r="E1279" s="175"/>
      <c r="F1279" s="175"/>
    </row>
    <row r="1280" spans="1:6">
      <c r="A1280" s="175">
        <v>9311</v>
      </c>
      <c r="B1280" s="175" t="s">
        <v>109</v>
      </c>
      <c r="C1280" s="175"/>
      <c r="D1280" s="175"/>
      <c r="E1280" s="175"/>
      <c r="F1280" s="175"/>
    </row>
    <row r="1281" spans="1:6">
      <c r="A1281" s="175">
        <v>9411</v>
      </c>
      <c r="B1281" s="175" t="s">
        <v>109</v>
      </c>
      <c r="C1281" s="175"/>
      <c r="D1281" s="175"/>
      <c r="E1281" s="175"/>
      <c r="F1281" s="175"/>
    </row>
    <row r="1282" spans="1:6">
      <c r="A1282" s="175">
        <v>9431</v>
      </c>
      <c r="B1282" s="175" t="s">
        <v>109</v>
      </c>
      <c r="C1282" s="175"/>
      <c r="D1282" s="175"/>
      <c r="E1282" s="175"/>
      <c r="F1282" s="175"/>
    </row>
    <row r="1283" spans="1:6">
      <c r="A1283" s="175">
        <v>9441</v>
      </c>
      <c r="B1283" s="175" t="s">
        <v>109</v>
      </c>
      <c r="C1283" s="175"/>
      <c r="D1283" s="175"/>
      <c r="E1283" s="175"/>
      <c r="F1283" s="175"/>
    </row>
    <row r="1284" spans="1:6">
      <c r="A1284" s="175">
        <v>9451</v>
      </c>
      <c r="B1284" s="175" t="s">
        <v>109</v>
      </c>
      <c r="C1284" s="175"/>
      <c r="D1284" s="175"/>
      <c r="E1284" s="175"/>
      <c r="F1284" s="175"/>
    </row>
    <row r="1285" spans="1:6">
      <c r="A1285" s="175">
        <v>9511</v>
      </c>
      <c r="B1285" s="175" t="s">
        <v>109</v>
      </c>
      <c r="C1285" s="175"/>
      <c r="D1285" s="175"/>
      <c r="E1285" s="175"/>
      <c r="F1285" s="175"/>
    </row>
    <row r="1286" spans="1:6">
      <c r="A1286" s="175">
        <v>9512</v>
      </c>
      <c r="B1286" s="175" t="s">
        <v>109</v>
      </c>
      <c r="C1286" s="175"/>
      <c r="D1286" s="175"/>
      <c r="E1286" s="175"/>
      <c r="F1286" s="175"/>
    </row>
    <row r="1287" spans="1:6">
      <c r="A1287" s="175">
        <v>9531</v>
      </c>
      <c r="B1287" s="175" t="s">
        <v>109</v>
      </c>
      <c r="C1287" s="175"/>
      <c r="D1287" s="175"/>
      <c r="E1287" s="175"/>
      <c r="F1287" s="175"/>
    </row>
    <row r="1288" spans="1:6">
      <c r="A1288" s="175">
        <v>9532</v>
      </c>
      <c r="B1288" s="175" t="s">
        <v>109</v>
      </c>
      <c r="C1288" s="175"/>
      <c r="D1288" s="175"/>
      <c r="E1288" s="175"/>
      <c r="F1288" s="175"/>
    </row>
    <row r="1289" spans="1:6">
      <c r="A1289" s="175">
        <v>9611</v>
      </c>
      <c r="B1289" s="175" t="s">
        <v>109</v>
      </c>
      <c r="C1289" s="175"/>
      <c r="D1289" s="175"/>
      <c r="E1289" s="175"/>
      <c r="F1289" s="175"/>
    </row>
    <row r="1290" spans="1:6">
      <c r="A1290" s="175">
        <v>9621</v>
      </c>
      <c r="B1290" s="175" t="s">
        <v>109</v>
      </c>
      <c r="C1290" s="175"/>
      <c r="D1290" s="175"/>
      <c r="E1290" s="175"/>
      <c r="F1290" s="175"/>
    </row>
    <row r="1291" spans="1:6">
      <c r="A1291" s="175">
        <v>9631</v>
      </c>
      <c r="B1291" s="175" t="s">
        <v>109</v>
      </c>
      <c r="C1291" s="175"/>
      <c r="D1291" s="175"/>
      <c r="E1291" s="175"/>
      <c r="F1291" s="175"/>
    </row>
    <row r="1292" spans="1:6">
      <c r="A1292" s="175">
        <v>9641</v>
      </c>
      <c r="B1292" s="175" t="s">
        <v>109</v>
      </c>
      <c r="C1292" s="175"/>
      <c r="D1292" s="175"/>
      <c r="E1292" s="175"/>
      <c r="F1292" s="175"/>
    </row>
    <row r="1293" spans="1:6">
      <c r="A1293" s="175">
        <v>9651</v>
      </c>
      <c r="B1293" s="175" t="s">
        <v>109</v>
      </c>
      <c r="C1293" s="175"/>
      <c r="D1293" s="175"/>
      <c r="E1293" s="175"/>
      <c r="F1293" s="175"/>
    </row>
    <row r="1294" spans="1:6">
      <c r="A1294" s="175">
        <v>9661</v>
      </c>
      <c r="B1294" s="175" t="s">
        <v>109</v>
      </c>
      <c r="C1294" s="175"/>
      <c r="D1294" s="175"/>
      <c r="E1294" s="175"/>
      <c r="F1294" s="175"/>
    </row>
    <row r="1295" spans="1:6">
      <c r="A1295" s="175">
        <v>9711</v>
      </c>
      <c r="B1295" s="175" t="s">
        <v>109</v>
      </c>
      <c r="C1295" s="175"/>
      <c r="D1295" s="175"/>
      <c r="E1295" s="175"/>
      <c r="F1295" s="175"/>
    </row>
    <row r="1296" spans="1:6">
      <c r="A1296" s="175">
        <v>9721</v>
      </c>
      <c r="B1296" s="175" t="s">
        <v>109</v>
      </c>
      <c r="C1296" s="175"/>
      <c r="D1296" s="175"/>
      <c r="E1296" s="175"/>
      <c r="F1296" s="175"/>
    </row>
    <row r="1297" spans="1:6">
      <c r="A1297" s="175">
        <v>9999</v>
      </c>
      <c r="B1297" s="175" t="s">
        <v>109</v>
      </c>
      <c r="C1297" s="175"/>
      <c r="D1297" s="175"/>
      <c r="E1297" s="175"/>
      <c r="F1297" s="175"/>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13"/>
  <sheetViews>
    <sheetView workbookViewId="0">
      <selection activeCell="H28" sqref="H28"/>
    </sheetView>
  </sheetViews>
  <sheetFormatPr defaultRowHeight="15"/>
  <cols>
    <col min="1" max="1" width="30" customWidth="1"/>
    <col min="2" max="2" width="46" customWidth="1"/>
  </cols>
  <sheetData>
    <row r="1" spans="1:2" ht="75">
      <c r="A1" s="59" t="s">
        <v>244</v>
      </c>
      <c r="B1" s="29" t="s">
        <v>252</v>
      </c>
    </row>
    <row r="2" spans="1:2">
      <c r="A2" s="60"/>
    </row>
    <row r="3" spans="1:2" ht="45">
      <c r="A3" s="59" t="s">
        <v>245</v>
      </c>
      <c r="B3" s="29" t="s">
        <v>251</v>
      </c>
    </row>
    <row r="4" spans="1:2">
      <c r="A4" s="60"/>
    </row>
    <row r="5" spans="1:2" ht="60">
      <c r="A5" s="59" t="s">
        <v>246</v>
      </c>
      <c r="B5" s="29" t="s">
        <v>253</v>
      </c>
    </row>
    <row r="6" spans="1:2">
      <c r="A6" s="60"/>
    </row>
    <row r="7" spans="1:2" ht="75">
      <c r="A7" s="59" t="s">
        <v>247</v>
      </c>
      <c r="B7" s="29" t="s">
        <v>254</v>
      </c>
    </row>
    <row r="8" spans="1:2">
      <c r="A8" s="59"/>
    </row>
    <row r="9" spans="1:2" ht="75">
      <c r="A9" s="59" t="s">
        <v>248</v>
      </c>
      <c r="B9" s="29" t="s">
        <v>255</v>
      </c>
    </row>
    <row r="10" spans="1:2">
      <c r="A10" s="58"/>
    </row>
    <row r="11" spans="1:2" ht="105">
      <c r="A11" s="59" t="s">
        <v>249</v>
      </c>
      <c r="B11" s="29" t="s">
        <v>256</v>
      </c>
    </row>
    <row r="12" spans="1:2">
      <c r="A12" s="58"/>
    </row>
    <row r="13" spans="1:2" ht="90">
      <c r="A13" s="59" t="s">
        <v>250</v>
      </c>
      <c r="B13" s="29" t="s">
        <v>257</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G7"/>
  <sheetViews>
    <sheetView workbookViewId="0">
      <selection activeCell="H28" sqref="H28"/>
    </sheetView>
  </sheetViews>
  <sheetFormatPr defaultRowHeight="15"/>
  <cols>
    <col min="6" max="6" width="9.140625" style="296"/>
  </cols>
  <sheetData>
    <row r="1" spans="1:7" ht="15.75" thickBot="1">
      <c r="A1" s="284" t="s">
        <v>5356</v>
      </c>
      <c r="B1" s="285" t="s">
        <v>2096</v>
      </c>
      <c r="C1" s="286" t="s">
        <v>5357</v>
      </c>
      <c r="E1" s="285" t="s">
        <v>5356</v>
      </c>
      <c r="F1" s="284" t="s">
        <v>2119</v>
      </c>
      <c r="G1" s="286" t="s">
        <v>5358</v>
      </c>
    </row>
    <row r="2" spans="1:7">
      <c r="A2" s="273" t="s">
        <v>5367</v>
      </c>
      <c r="B2" s="273">
        <v>21</v>
      </c>
      <c r="C2" s="288">
        <v>0.72599999999999998</v>
      </c>
      <c r="E2" s="273" t="s">
        <v>5367</v>
      </c>
      <c r="F2" s="287">
        <v>21</v>
      </c>
      <c r="G2" s="292">
        <v>0.31</v>
      </c>
    </row>
    <row r="3" spans="1:7">
      <c r="A3" s="273" t="s">
        <v>5367</v>
      </c>
      <c r="B3" s="273">
        <v>26</v>
      </c>
      <c r="C3" s="288">
        <v>1.2749999999999999</v>
      </c>
      <c r="E3" s="273" t="s">
        <v>5367</v>
      </c>
      <c r="F3" s="296">
        <v>26</v>
      </c>
      <c r="G3" s="292">
        <v>-0.12</v>
      </c>
    </row>
    <row r="4" spans="1:7">
      <c r="A4" s="273" t="s">
        <v>5367</v>
      </c>
      <c r="B4" s="273">
        <v>54</v>
      </c>
      <c r="C4" s="288">
        <v>0.67200000000000004</v>
      </c>
      <c r="E4" s="273" t="s">
        <v>5367</v>
      </c>
      <c r="F4" s="287">
        <v>59</v>
      </c>
      <c r="G4" s="292">
        <v>0.31</v>
      </c>
    </row>
    <row r="5" spans="1:7">
      <c r="A5" s="273" t="s">
        <v>5367</v>
      </c>
      <c r="B5" s="273">
        <v>55</v>
      </c>
      <c r="C5" s="288">
        <v>0.45900000000000002</v>
      </c>
      <c r="E5" s="273" t="s">
        <v>5367</v>
      </c>
      <c r="F5" s="287">
        <v>54</v>
      </c>
      <c r="G5" s="292">
        <v>0.14000000000000001</v>
      </c>
    </row>
    <row r="6" spans="1:7" ht="15.75" thickBot="1">
      <c r="A6" s="273" t="s">
        <v>5367</v>
      </c>
      <c r="B6" s="290">
        <v>59</v>
      </c>
      <c r="C6" s="291">
        <v>0.28699999999999998</v>
      </c>
      <c r="E6" s="273" t="s">
        <v>5367</v>
      </c>
      <c r="F6" s="287">
        <v>55</v>
      </c>
      <c r="G6" s="292">
        <v>-0.44</v>
      </c>
    </row>
    <row r="7" spans="1:7" ht="15.75" thickBot="1">
      <c r="A7" s="273" t="s">
        <v>5367</v>
      </c>
      <c r="B7">
        <v>82</v>
      </c>
      <c r="C7">
        <v>0.40100000000000002</v>
      </c>
      <c r="E7" s="273" t="s">
        <v>5367</v>
      </c>
      <c r="F7" s="289">
        <v>82</v>
      </c>
      <c r="G7" s="293">
        <v>0.82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21</vt:i4>
      </vt:variant>
    </vt:vector>
  </HeadingPairs>
  <TitlesOfParts>
    <vt:vector size="46" baseType="lpstr">
      <vt:lpstr>Interface GLGC</vt:lpstr>
      <vt:lpstr>Calc.</vt:lpstr>
      <vt:lpstr>Mapping</vt:lpstr>
      <vt:lpstr>SIC Table</vt:lpstr>
      <vt:lpstr>AgglimitFactor</vt:lpstr>
      <vt:lpstr>Freq Model</vt:lpstr>
      <vt:lpstr>parameters</vt:lpstr>
      <vt:lpstr>covariance</vt:lpstr>
      <vt:lpstr>SIC Mapping</vt:lpstr>
      <vt:lpstr>EASI</vt:lpstr>
      <vt:lpstr>Premops ISO Factors tab1</vt:lpstr>
      <vt:lpstr>Premops ISO Factors tab2</vt:lpstr>
      <vt:lpstr>Premops ISO Factors tab3</vt:lpstr>
      <vt:lpstr>Prod ISO Factors tabA</vt:lpstr>
      <vt:lpstr>Prod ISO Factors tabB</vt:lpstr>
      <vt:lpstr>Prod ISO Factors tabC</vt:lpstr>
      <vt:lpstr>Premops ISO ILF Parameters</vt:lpstr>
      <vt:lpstr>Prod ISO ILF Parameters</vt:lpstr>
      <vt:lpstr>ALAEgrp</vt:lpstr>
      <vt:lpstr>RLwgtbygrp</vt:lpstr>
      <vt:lpstr>RLWeights</vt:lpstr>
      <vt:lpstr>Weights</vt:lpstr>
      <vt:lpstr>LDF</vt:lpstr>
      <vt:lpstr>ALAEOption</vt:lpstr>
      <vt:lpstr>RateNeed</vt:lpstr>
      <vt:lpstr>_InputCell_SIC</vt:lpstr>
      <vt:lpstr>sel_ILF_method_comb</vt:lpstr>
      <vt:lpstr>SICIndustryMap</vt:lpstr>
      <vt:lpstr>tab1_Mu</vt:lpstr>
      <vt:lpstr>tab1_mu_st</vt:lpstr>
      <vt:lpstr>tab1_Wt</vt:lpstr>
      <vt:lpstr>tab1_wt_st</vt:lpstr>
      <vt:lpstr>tab2_Mu</vt:lpstr>
      <vt:lpstr>tab2_mu_st</vt:lpstr>
      <vt:lpstr>tab2_Wt</vt:lpstr>
      <vt:lpstr>tab2_wt_st</vt:lpstr>
      <vt:lpstr>tab3_Mu</vt:lpstr>
      <vt:lpstr>tab3_mu_st</vt:lpstr>
      <vt:lpstr>tab3_Wt</vt:lpstr>
      <vt:lpstr>tab3_wt_st</vt:lpstr>
      <vt:lpstr>tabA_Mu</vt:lpstr>
      <vt:lpstr>tabA_Wt</vt:lpstr>
      <vt:lpstr>tabB_Mu</vt:lpstr>
      <vt:lpstr>tabB_Wt</vt:lpstr>
      <vt:lpstr>tabC_Mu</vt:lpstr>
      <vt:lpstr>tabC_Wt</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Wang, Xiaozheng</dc:creator>
  <cp:lastModifiedBy>Cui, Weiyi</cp:lastModifiedBy>
  <dcterms:created xsi:type="dcterms:W3CDTF">2016-01-13T15:58:12Z</dcterms:created>
  <dcterms:modified xsi:type="dcterms:W3CDTF">2017-01-30T15:33:40Z</dcterms:modified>
</cp:coreProperties>
</file>